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8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9.xml" ContentType="application/vnd.openxmlformats-officedocument.drawingml.chart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0.xml" ContentType="application/vnd.openxmlformats-officedocument.drawingml.chart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1.xml" ContentType="application/vnd.openxmlformats-officedocument.drawingml.chart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12.xml" ContentType="application/vnd.openxmlformats-officedocument.drawingml.chart+xml"/>
  <Override PartName="/xl/drawings/drawing23.xml" ContentType="application/vnd.openxmlformats-officedocument.drawingml.chartshapes+xml"/>
  <Override PartName="/xl/drawings/drawing24.xml" ContentType="application/vnd.openxmlformats-officedocument.drawing+xml"/>
  <Override PartName="/xl/charts/chart13.xml" ContentType="application/vnd.openxmlformats-officedocument.drawingml.chart+xml"/>
  <Override PartName="/xl/drawings/drawing25.xml" ContentType="application/vnd.openxmlformats-officedocument.drawingml.chartshapes+xml"/>
  <Override PartName="/xl/drawings/drawing26.xml" ContentType="application/vnd.openxmlformats-officedocument.drawing+xml"/>
  <Override PartName="/xl/charts/chart14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15.xml" ContentType="application/vnd.openxmlformats-officedocument.drawingml.chart+xml"/>
  <Override PartName="/xl/drawings/drawing29.xml" ContentType="application/vnd.openxmlformats-officedocument.drawingml.chartshapes+xml"/>
  <Override PartName="/xl/drawings/drawing30.xml" ContentType="application/vnd.openxmlformats-officedocument.drawing+xml"/>
  <Override PartName="/xl/charts/chart16.xml" ContentType="application/vnd.openxmlformats-officedocument.drawingml.chart+xml"/>
  <Override PartName="/xl/drawings/drawing31.xml" ContentType="application/vnd.openxmlformats-officedocument.drawingml.chartshapes+xml"/>
  <Override PartName="/xl/drawings/drawing32.xml" ContentType="application/vnd.openxmlformats-officedocument.drawing+xml"/>
  <Override PartName="/xl/charts/chart17.xml" ContentType="application/vnd.openxmlformats-officedocument.drawingml.chart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18.xml" ContentType="application/vnd.openxmlformats-officedocument.drawingml.chart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19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20.xml" ContentType="application/vnd.openxmlformats-officedocument.drawingml.chart+xml"/>
  <Override PartName="/xl/drawings/drawing3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RAMS DATA\AMP 2026-27\Condition Survey Master Files 26-27\Conditional survey DATA 26-27\Zeeruk\N-5\RSL\"/>
    </mc:Choice>
  </mc:AlternateContent>
  <xr:revisionPtr revIDLastSave="0" documentId="13_ncr:1_{CDAF7AAF-A144-45AA-AA79-F803C03E42CB}" xr6:coauthVersionLast="47" xr6:coauthVersionMax="47" xr10:uidLastSave="{00000000-0000-0000-0000-000000000000}"/>
  <bookViews>
    <workbookView xWindow="-120" yWindow="-120" windowWidth="29040" windowHeight="15720" tabRatio="730" xr2:uid="{00000000-000D-0000-FFFF-FFFF00000000}"/>
  </bookViews>
  <sheets>
    <sheet name="shee2" sheetId="4" r:id="rId1"/>
    <sheet name="Sheet2" sheetId="182" r:id="rId2"/>
    <sheet name="Sheet1 (2)" sheetId="41" r:id="rId3"/>
    <sheet name="Sheet1" sheetId="5" r:id="rId4"/>
    <sheet name="rutting" sheetId="6" r:id="rId5"/>
    <sheet name="Cracking structural" sheetId="7" r:id="rId6"/>
    <sheet name="Cracking thermal" sheetId="174" r:id="rId7"/>
    <sheet name="Pothole" sheetId="110" r:id="rId8"/>
    <sheet name="Patching" sheetId="175" r:id="rId9"/>
    <sheet name="Ravelling" sheetId="9" r:id="rId10"/>
    <sheet name="Edge Erosion" sheetId="109" r:id="rId11"/>
    <sheet name="roughness" sheetId="10" r:id="rId12"/>
    <sheet name="RSL (Final)" sheetId="142" r:id="rId13"/>
    <sheet name="Sheet3" sheetId="37" r:id="rId14"/>
    <sheet name="Roughness-1" sheetId="38" r:id="rId15"/>
    <sheet name="RSL-1" sheetId="39" r:id="rId16"/>
    <sheet name="IRI-1" sheetId="43" r:id="rId17"/>
    <sheet name="IRI-2" sheetId="143" r:id="rId18"/>
    <sheet name="IRI-3" sheetId="144" r:id="rId19"/>
    <sheet name="IRI-4" sheetId="145" r:id="rId20"/>
    <sheet name="indices-1" sheetId="91" r:id="rId21"/>
    <sheet name="indices-2" sheetId="179" r:id="rId22"/>
    <sheet name="indices-3" sheetId="180" r:id="rId23"/>
    <sheet name="indices-4" sheetId="181" r:id="rId24"/>
  </sheets>
  <externalReferences>
    <externalReference r:id="rId25"/>
    <externalReference r:id="rId26"/>
  </externalReferences>
  <definedNames>
    <definedName name="_xlnm._FilterDatabase" localSheetId="0" hidden="1">shee2!$BA$1:$BA$1626</definedName>
    <definedName name="counts">shee2!$AN$10:$AN$1621</definedName>
    <definedName name="crack_s">shee2!$M$10:$M$1621</definedName>
    <definedName name="crack_s_index">shee2!$O$10:$O$1621</definedName>
    <definedName name="crack_t_index">shee2!$R$10:$R$1621</definedName>
    <definedName name="crack_ts">shee2!$P$10:$P$1621</definedName>
    <definedName name="d_s">shee2!$AE$10:$AE$1621</definedName>
    <definedName name="_xlnm.Database">shee2!$A$7:$AI$1621</definedName>
    <definedName name="database1">shee2!$A$9:$AI$1621</definedName>
    <definedName name="database2">shee2!$AK$9:$AS$1621</definedName>
    <definedName name="database3">shee2!$AU$9:$AZ$1621</definedName>
    <definedName name="ee_s">shee2!$AB$10:$AB$1621</definedName>
    <definedName name="es_s">shee2!#REF!</definedName>
    <definedName name="n">shee2!$R$10:$R$695</definedName>
    <definedName name="patch_s">shee2!$V$10:$V$1621</definedName>
    <definedName name="pot_s">shee2!$S$10:$S$1621</definedName>
    <definedName name="_xlnm.Print_Area" localSheetId="0">shee2!$A$7:$AH$1621</definedName>
    <definedName name="_xlnm.Print_Area" localSheetId="2">'Sheet1 (2)'!$A$5:$H$57</definedName>
    <definedName name="_xlnm.Print_Titles" localSheetId="0">shee2!$1:$8</definedName>
    <definedName name="rave_index">shee2!$AA$10:$AA$1621</definedName>
    <definedName name="rough_index">shee2!$AS$10:$AS$1621</definedName>
    <definedName name="rslpd">shee2!$AZ$10:$AZ$1621</definedName>
    <definedName name="rufmkm">shee2!$AQ$10:$AQ$1621</definedName>
    <definedName name="rufmmkm">shee2!$AR$10:$AR$1621</definedName>
    <definedName name="rut_index">shee2!$L$10:$L$1621</definedName>
    <definedName name="rut_s">shee2!$J$10:$J$1621</definedName>
    <definedName name="rv_s">shee2!$Y$10:$Y$1621</definedName>
  </definedNames>
  <calcPr calcId="191029"/>
</workbook>
</file>

<file path=xl/calcChain.xml><?xml version="1.0" encoding="utf-8"?>
<calcChain xmlns="http://schemas.openxmlformats.org/spreadsheetml/2006/main">
  <c r="AM11" i="4" l="1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41" i="4"/>
  <c r="AM42" i="4"/>
  <c r="AM43" i="4"/>
  <c r="AM44" i="4"/>
  <c r="AM45" i="4"/>
  <c r="AM46" i="4"/>
  <c r="AM47" i="4"/>
  <c r="AM48" i="4"/>
  <c r="AM49" i="4"/>
  <c r="AM50" i="4"/>
  <c r="AM51" i="4"/>
  <c r="AM52" i="4"/>
  <c r="AM53" i="4"/>
  <c r="AM54" i="4"/>
  <c r="AM55" i="4"/>
  <c r="AM56" i="4"/>
  <c r="AM57" i="4"/>
  <c r="AM58" i="4"/>
  <c r="AM59" i="4"/>
  <c r="AM60" i="4"/>
  <c r="AM61" i="4"/>
  <c r="AM62" i="4"/>
  <c r="AM63" i="4"/>
  <c r="AM64" i="4"/>
  <c r="AM65" i="4"/>
  <c r="AM66" i="4"/>
  <c r="AM67" i="4"/>
  <c r="AM68" i="4"/>
  <c r="AM69" i="4"/>
  <c r="AM70" i="4"/>
  <c r="AM71" i="4"/>
  <c r="AM72" i="4"/>
  <c r="AM73" i="4"/>
  <c r="AM74" i="4"/>
  <c r="AM75" i="4"/>
  <c r="AM76" i="4"/>
  <c r="AM77" i="4"/>
  <c r="AM78" i="4"/>
  <c r="AM79" i="4"/>
  <c r="AM80" i="4"/>
  <c r="AM81" i="4"/>
  <c r="AM82" i="4"/>
  <c r="AM83" i="4"/>
  <c r="AM84" i="4"/>
  <c r="AM85" i="4"/>
  <c r="AM86" i="4"/>
  <c r="AM87" i="4"/>
  <c r="AM88" i="4"/>
  <c r="AM89" i="4"/>
  <c r="AM90" i="4"/>
  <c r="AM91" i="4"/>
  <c r="AM92" i="4"/>
  <c r="AM93" i="4"/>
  <c r="AM94" i="4"/>
  <c r="AM95" i="4"/>
  <c r="AM96" i="4"/>
  <c r="AM97" i="4"/>
  <c r="AM98" i="4"/>
  <c r="AM99" i="4"/>
  <c r="AM100" i="4"/>
  <c r="AM101" i="4"/>
  <c r="AM102" i="4"/>
  <c r="AM103" i="4"/>
  <c r="AM104" i="4"/>
  <c r="AM105" i="4"/>
  <c r="AM106" i="4"/>
  <c r="AM107" i="4"/>
  <c r="AM108" i="4"/>
  <c r="AM109" i="4"/>
  <c r="AM110" i="4"/>
  <c r="AM111" i="4"/>
  <c r="AM112" i="4"/>
  <c r="AM113" i="4"/>
  <c r="AM114" i="4"/>
  <c r="AM115" i="4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AM146" i="4"/>
  <c r="AM147" i="4"/>
  <c r="AM148" i="4"/>
  <c r="AM149" i="4"/>
  <c r="AM150" i="4"/>
  <c r="AM151" i="4"/>
  <c r="AM152" i="4"/>
  <c r="AM153" i="4"/>
  <c r="AM154" i="4"/>
  <c r="AM155" i="4"/>
  <c r="AM156" i="4"/>
  <c r="AM157" i="4"/>
  <c r="AM158" i="4"/>
  <c r="AM159" i="4"/>
  <c r="AM160" i="4"/>
  <c r="AM161" i="4"/>
  <c r="AM162" i="4"/>
  <c r="AM163" i="4"/>
  <c r="AM164" i="4"/>
  <c r="AM165" i="4"/>
  <c r="AM166" i="4"/>
  <c r="AM167" i="4"/>
  <c r="AM168" i="4"/>
  <c r="AM169" i="4"/>
  <c r="AM170" i="4"/>
  <c r="AM171" i="4"/>
  <c r="AM172" i="4"/>
  <c r="AM173" i="4"/>
  <c r="AM174" i="4"/>
  <c r="AM175" i="4"/>
  <c r="AM176" i="4"/>
  <c r="AM177" i="4"/>
  <c r="AM178" i="4"/>
  <c r="AM179" i="4"/>
  <c r="AM180" i="4"/>
  <c r="AM181" i="4"/>
  <c r="AM182" i="4"/>
  <c r="AM183" i="4"/>
  <c r="AM184" i="4"/>
  <c r="AM185" i="4"/>
  <c r="AM186" i="4"/>
  <c r="AM187" i="4"/>
  <c r="AM188" i="4"/>
  <c r="AM189" i="4"/>
  <c r="AM190" i="4"/>
  <c r="AM191" i="4"/>
  <c r="AM192" i="4"/>
  <c r="AM193" i="4"/>
  <c r="AM194" i="4"/>
  <c r="AM195" i="4"/>
  <c r="AM196" i="4"/>
  <c r="AM197" i="4"/>
  <c r="AM198" i="4"/>
  <c r="AM199" i="4"/>
  <c r="AM200" i="4"/>
  <c r="AM201" i="4"/>
  <c r="AM202" i="4"/>
  <c r="AM203" i="4"/>
  <c r="AM204" i="4"/>
  <c r="AM205" i="4"/>
  <c r="AM206" i="4"/>
  <c r="AM207" i="4"/>
  <c r="AM208" i="4"/>
  <c r="AM209" i="4"/>
  <c r="AM210" i="4"/>
  <c r="AM211" i="4"/>
  <c r="AM212" i="4"/>
  <c r="AM213" i="4"/>
  <c r="AM214" i="4"/>
  <c r="AM215" i="4"/>
  <c r="AM216" i="4"/>
  <c r="AM217" i="4"/>
  <c r="AM218" i="4"/>
  <c r="AM219" i="4"/>
  <c r="AM220" i="4"/>
  <c r="AM221" i="4"/>
  <c r="AM222" i="4"/>
  <c r="AM223" i="4"/>
  <c r="AM224" i="4"/>
  <c r="AM225" i="4"/>
  <c r="AM226" i="4"/>
  <c r="AM227" i="4"/>
  <c r="AM228" i="4"/>
  <c r="AM229" i="4"/>
  <c r="AM230" i="4"/>
  <c r="AM231" i="4"/>
  <c r="AM232" i="4"/>
  <c r="AM233" i="4"/>
  <c r="AM234" i="4"/>
  <c r="AM235" i="4"/>
  <c r="AM236" i="4"/>
  <c r="AM237" i="4"/>
  <c r="AM238" i="4"/>
  <c r="AM239" i="4"/>
  <c r="AM240" i="4"/>
  <c r="AM241" i="4"/>
  <c r="AM242" i="4"/>
  <c r="AM243" i="4"/>
  <c r="AM244" i="4"/>
  <c r="AM245" i="4"/>
  <c r="AM246" i="4"/>
  <c r="AM247" i="4"/>
  <c r="AM248" i="4"/>
  <c r="AM249" i="4"/>
  <c r="AM250" i="4"/>
  <c r="AM251" i="4"/>
  <c r="AM252" i="4"/>
  <c r="AM253" i="4"/>
  <c r="AM254" i="4"/>
  <c r="AM255" i="4"/>
  <c r="AM256" i="4"/>
  <c r="AM257" i="4"/>
  <c r="AM258" i="4"/>
  <c r="AM259" i="4"/>
  <c r="AM260" i="4"/>
  <c r="AM261" i="4"/>
  <c r="AM262" i="4"/>
  <c r="AM263" i="4"/>
  <c r="AM264" i="4"/>
  <c r="AM265" i="4"/>
  <c r="AM266" i="4"/>
  <c r="AM267" i="4"/>
  <c r="AM268" i="4"/>
  <c r="AM269" i="4"/>
  <c r="AM270" i="4"/>
  <c r="AM271" i="4"/>
  <c r="AM272" i="4"/>
  <c r="AM273" i="4"/>
  <c r="AM274" i="4"/>
  <c r="AM275" i="4"/>
  <c r="AM276" i="4"/>
  <c r="AM277" i="4"/>
  <c r="AM278" i="4"/>
  <c r="AM279" i="4"/>
  <c r="AM280" i="4"/>
  <c r="AM281" i="4"/>
  <c r="AM282" i="4"/>
  <c r="AM283" i="4"/>
  <c r="AM284" i="4"/>
  <c r="AM285" i="4"/>
  <c r="AM286" i="4"/>
  <c r="AM287" i="4"/>
  <c r="AM288" i="4"/>
  <c r="AM289" i="4"/>
  <c r="AM290" i="4"/>
  <c r="AM291" i="4"/>
  <c r="AM292" i="4"/>
  <c r="AM293" i="4"/>
  <c r="AM294" i="4"/>
  <c r="AM295" i="4"/>
  <c r="AM296" i="4"/>
  <c r="AM297" i="4"/>
  <c r="AM298" i="4"/>
  <c r="AM299" i="4"/>
  <c r="AM300" i="4"/>
  <c r="AM301" i="4"/>
  <c r="AM302" i="4"/>
  <c r="AM303" i="4"/>
  <c r="AM304" i="4"/>
  <c r="AM305" i="4"/>
  <c r="AM306" i="4"/>
  <c r="AM307" i="4"/>
  <c r="AM308" i="4"/>
  <c r="AM309" i="4"/>
  <c r="AM310" i="4"/>
  <c r="AM311" i="4"/>
  <c r="AM312" i="4"/>
  <c r="AM313" i="4"/>
  <c r="AM314" i="4"/>
  <c r="AM315" i="4"/>
  <c r="AM316" i="4"/>
  <c r="AM317" i="4"/>
  <c r="AM318" i="4"/>
  <c r="AM319" i="4"/>
  <c r="AM320" i="4"/>
  <c r="AM321" i="4"/>
  <c r="AM322" i="4"/>
  <c r="AM323" i="4"/>
  <c r="AM324" i="4"/>
  <c r="AM325" i="4"/>
  <c r="AM326" i="4"/>
  <c r="AM327" i="4"/>
  <c r="AM328" i="4"/>
  <c r="AM329" i="4"/>
  <c r="AM330" i="4"/>
  <c r="AM331" i="4"/>
  <c r="AM332" i="4"/>
  <c r="AM333" i="4"/>
  <c r="AM334" i="4"/>
  <c r="AM335" i="4"/>
  <c r="AM336" i="4"/>
  <c r="AM337" i="4"/>
  <c r="AM338" i="4"/>
  <c r="AM339" i="4"/>
  <c r="AM340" i="4"/>
  <c r="AM341" i="4"/>
  <c r="AM342" i="4"/>
  <c r="AM343" i="4"/>
  <c r="AM344" i="4"/>
  <c r="AM345" i="4"/>
  <c r="AM346" i="4"/>
  <c r="AM347" i="4"/>
  <c r="AM348" i="4"/>
  <c r="AM349" i="4"/>
  <c r="AM350" i="4"/>
  <c r="AM351" i="4"/>
  <c r="AM352" i="4"/>
  <c r="AM353" i="4"/>
  <c r="AM354" i="4"/>
  <c r="AM355" i="4"/>
  <c r="AM356" i="4"/>
  <c r="AM357" i="4"/>
  <c r="AM358" i="4"/>
  <c r="AM359" i="4"/>
  <c r="AM360" i="4"/>
  <c r="AM361" i="4"/>
  <c r="AM362" i="4"/>
  <c r="AM363" i="4"/>
  <c r="AM364" i="4"/>
  <c r="AM365" i="4"/>
  <c r="AM366" i="4"/>
  <c r="AM367" i="4"/>
  <c r="AM368" i="4"/>
  <c r="AM369" i="4"/>
  <c r="AM370" i="4"/>
  <c r="AM371" i="4"/>
  <c r="AM372" i="4"/>
  <c r="AM373" i="4"/>
  <c r="AM374" i="4"/>
  <c r="AM375" i="4"/>
  <c r="AM376" i="4"/>
  <c r="AM377" i="4"/>
  <c r="AM378" i="4"/>
  <c r="AM379" i="4"/>
  <c r="AM380" i="4"/>
  <c r="AM381" i="4"/>
  <c r="AM382" i="4"/>
  <c r="AM383" i="4"/>
  <c r="AM384" i="4"/>
  <c r="AM385" i="4"/>
  <c r="AM386" i="4"/>
  <c r="AM387" i="4"/>
  <c r="AM388" i="4"/>
  <c r="AM389" i="4"/>
  <c r="AM390" i="4"/>
  <c r="AM391" i="4"/>
  <c r="AM392" i="4"/>
  <c r="AM393" i="4"/>
  <c r="AM394" i="4"/>
  <c r="AM395" i="4"/>
  <c r="AM396" i="4"/>
  <c r="AM397" i="4"/>
  <c r="AM398" i="4"/>
  <c r="AM399" i="4"/>
  <c r="AM400" i="4"/>
  <c r="AM401" i="4"/>
  <c r="AM402" i="4"/>
  <c r="AM403" i="4"/>
  <c r="AM404" i="4"/>
  <c r="AM405" i="4"/>
  <c r="AM406" i="4"/>
  <c r="AM407" i="4"/>
  <c r="AM408" i="4"/>
  <c r="AM409" i="4"/>
  <c r="AM410" i="4"/>
  <c r="AM411" i="4"/>
  <c r="AM412" i="4"/>
  <c r="AM413" i="4"/>
  <c r="AM414" i="4"/>
  <c r="AM415" i="4"/>
  <c r="AM416" i="4"/>
  <c r="AM417" i="4"/>
  <c r="AM418" i="4"/>
  <c r="AM419" i="4"/>
  <c r="AM420" i="4"/>
  <c r="AM421" i="4"/>
  <c r="AM422" i="4"/>
  <c r="AM423" i="4"/>
  <c r="AM424" i="4"/>
  <c r="AM425" i="4"/>
  <c r="AM426" i="4"/>
  <c r="AM427" i="4"/>
  <c r="AM428" i="4"/>
  <c r="AM429" i="4"/>
  <c r="AM430" i="4"/>
  <c r="AM431" i="4"/>
  <c r="AM432" i="4"/>
  <c r="AM433" i="4"/>
  <c r="AM434" i="4"/>
  <c r="AM435" i="4"/>
  <c r="AM436" i="4"/>
  <c r="AM437" i="4"/>
  <c r="AM438" i="4"/>
  <c r="AM439" i="4"/>
  <c r="AM440" i="4"/>
  <c r="AM441" i="4"/>
  <c r="AM442" i="4"/>
  <c r="AM443" i="4"/>
  <c r="AM444" i="4"/>
  <c r="AM445" i="4"/>
  <c r="AM446" i="4"/>
  <c r="AM447" i="4"/>
  <c r="AM448" i="4"/>
  <c r="AM449" i="4"/>
  <c r="AM450" i="4"/>
  <c r="AM451" i="4"/>
  <c r="AM452" i="4"/>
  <c r="AM453" i="4"/>
  <c r="AM454" i="4"/>
  <c r="AM455" i="4"/>
  <c r="AM456" i="4"/>
  <c r="AM457" i="4"/>
  <c r="AM458" i="4"/>
  <c r="AM459" i="4"/>
  <c r="AM460" i="4"/>
  <c r="AM461" i="4"/>
  <c r="AM462" i="4"/>
  <c r="AM463" i="4"/>
  <c r="AM464" i="4"/>
  <c r="AM465" i="4"/>
  <c r="AM466" i="4"/>
  <c r="AM467" i="4"/>
  <c r="AM468" i="4"/>
  <c r="AM469" i="4"/>
  <c r="AM470" i="4"/>
  <c r="AM471" i="4"/>
  <c r="AM472" i="4"/>
  <c r="AM473" i="4"/>
  <c r="AM474" i="4"/>
  <c r="AM475" i="4"/>
  <c r="AM476" i="4"/>
  <c r="AM477" i="4"/>
  <c r="AM478" i="4"/>
  <c r="AM479" i="4"/>
  <c r="AM480" i="4"/>
  <c r="AM481" i="4"/>
  <c r="AM482" i="4"/>
  <c r="AM483" i="4"/>
  <c r="AM484" i="4"/>
  <c r="AM485" i="4"/>
  <c r="AM486" i="4"/>
  <c r="AM487" i="4"/>
  <c r="AM488" i="4"/>
  <c r="AM489" i="4"/>
  <c r="AM490" i="4"/>
  <c r="AM491" i="4"/>
  <c r="AM492" i="4"/>
  <c r="AM493" i="4"/>
  <c r="AM494" i="4"/>
  <c r="AM495" i="4"/>
  <c r="AM496" i="4"/>
  <c r="AM497" i="4"/>
  <c r="AM498" i="4"/>
  <c r="AM499" i="4"/>
  <c r="AM500" i="4"/>
  <c r="AM501" i="4"/>
  <c r="AM502" i="4"/>
  <c r="AM503" i="4"/>
  <c r="AM504" i="4"/>
  <c r="AM505" i="4"/>
  <c r="AM506" i="4"/>
  <c r="AM507" i="4"/>
  <c r="AM508" i="4"/>
  <c r="AM509" i="4"/>
  <c r="AM510" i="4"/>
  <c r="AM511" i="4"/>
  <c r="AM512" i="4"/>
  <c r="AM513" i="4"/>
  <c r="AM514" i="4"/>
  <c r="AM515" i="4"/>
  <c r="AM516" i="4"/>
  <c r="AM517" i="4"/>
  <c r="AM518" i="4"/>
  <c r="AM519" i="4"/>
  <c r="AM520" i="4"/>
  <c r="AM521" i="4"/>
  <c r="AM522" i="4"/>
  <c r="AM523" i="4"/>
  <c r="AM524" i="4"/>
  <c r="AM525" i="4"/>
  <c r="AM526" i="4"/>
  <c r="AM527" i="4"/>
  <c r="AM528" i="4"/>
  <c r="AM529" i="4"/>
  <c r="AM530" i="4"/>
  <c r="AM531" i="4"/>
  <c r="AM532" i="4"/>
  <c r="AM533" i="4"/>
  <c r="AM534" i="4"/>
  <c r="AM535" i="4"/>
  <c r="AM536" i="4"/>
  <c r="AM537" i="4"/>
  <c r="AM538" i="4"/>
  <c r="AM539" i="4"/>
  <c r="AM540" i="4"/>
  <c r="AM541" i="4"/>
  <c r="AM542" i="4"/>
  <c r="AM543" i="4"/>
  <c r="AM544" i="4"/>
  <c r="AM545" i="4"/>
  <c r="AM546" i="4"/>
  <c r="AM547" i="4"/>
  <c r="AM548" i="4"/>
  <c r="AM549" i="4"/>
  <c r="AM550" i="4"/>
  <c r="AM551" i="4"/>
  <c r="AM552" i="4"/>
  <c r="AM553" i="4"/>
  <c r="AM554" i="4"/>
  <c r="AM555" i="4"/>
  <c r="AM556" i="4"/>
  <c r="AM557" i="4"/>
  <c r="AM558" i="4"/>
  <c r="AM559" i="4"/>
  <c r="AM560" i="4"/>
  <c r="AM561" i="4"/>
  <c r="AM562" i="4"/>
  <c r="AM563" i="4"/>
  <c r="AM564" i="4"/>
  <c r="AM565" i="4"/>
  <c r="AM566" i="4"/>
  <c r="AM567" i="4"/>
  <c r="AM568" i="4"/>
  <c r="AM569" i="4"/>
  <c r="AM570" i="4"/>
  <c r="AM571" i="4"/>
  <c r="AM572" i="4"/>
  <c r="AM573" i="4"/>
  <c r="AM574" i="4"/>
  <c r="AM575" i="4"/>
  <c r="AM576" i="4"/>
  <c r="AM577" i="4"/>
  <c r="AM578" i="4"/>
  <c r="AM579" i="4"/>
  <c r="AM580" i="4"/>
  <c r="AM581" i="4"/>
  <c r="AM582" i="4"/>
  <c r="AM583" i="4"/>
  <c r="AM584" i="4"/>
  <c r="AM585" i="4"/>
  <c r="AM586" i="4"/>
  <c r="AM587" i="4"/>
  <c r="AM588" i="4"/>
  <c r="AM589" i="4"/>
  <c r="AM590" i="4"/>
  <c r="AM591" i="4"/>
  <c r="AM592" i="4"/>
  <c r="AM593" i="4"/>
  <c r="AM594" i="4"/>
  <c r="AM595" i="4"/>
  <c r="AM596" i="4"/>
  <c r="AM597" i="4"/>
  <c r="AM598" i="4"/>
  <c r="AM599" i="4"/>
  <c r="AM600" i="4"/>
  <c r="AM601" i="4"/>
  <c r="AM602" i="4"/>
  <c r="AM603" i="4"/>
  <c r="AM604" i="4"/>
  <c r="AM605" i="4"/>
  <c r="AM606" i="4"/>
  <c r="AM607" i="4"/>
  <c r="AM608" i="4"/>
  <c r="AM609" i="4"/>
  <c r="AM610" i="4"/>
  <c r="AM611" i="4"/>
  <c r="AM612" i="4"/>
  <c r="AM613" i="4"/>
  <c r="AM614" i="4"/>
  <c r="AM615" i="4"/>
  <c r="AM616" i="4"/>
  <c r="AM617" i="4"/>
  <c r="AM618" i="4"/>
  <c r="AM619" i="4"/>
  <c r="AM620" i="4"/>
  <c r="AM621" i="4"/>
  <c r="AM622" i="4"/>
  <c r="AM623" i="4"/>
  <c r="AM624" i="4"/>
  <c r="AM625" i="4"/>
  <c r="AM626" i="4"/>
  <c r="AM627" i="4"/>
  <c r="AM628" i="4"/>
  <c r="AM629" i="4"/>
  <c r="AM630" i="4"/>
  <c r="AM631" i="4"/>
  <c r="AM632" i="4"/>
  <c r="AM633" i="4"/>
  <c r="AM634" i="4"/>
  <c r="AM635" i="4"/>
  <c r="AM636" i="4"/>
  <c r="AM637" i="4"/>
  <c r="AM638" i="4"/>
  <c r="AM639" i="4"/>
  <c r="AM640" i="4"/>
  <c r="AM641" i="4"/>
  <c r="AM642" i="4"/>
  <c r="AM643" i="4"/>
  <c r="AM644" i="4"/>
  <c r="AM645" i="4"/>
  <c r="AM646" i="4"/>
  <c r="AM647" i="4"/>
  <c r="AM648" i="4"/>
  <c r="AM649" i="4"/>
  <c r="AM650" i="4"/>
  <c r="AM651" i="4"/>
  <c r="AM652" i="4"/>
  <c r="AM653" i="4"/>
  <c r="AM654" i="4"/>
  <c r="AM655" i="4"/>
  <c r="AM656" i="4"/>
  <c r="AM657" i="4"/>
  <c r="AM658" i="4"/>
  <c r="AM659" i="4"/>
  <c r="AM660" i="4"/>
  <c r="AM661" i="4"/>
  <c r="AM662" i="4"/>
  <c r="AM663" i="4"/>
  <c r="AM664" i="4"/>
  <c r="AM665" i="4"/>
  <c r="AM666" i="4"/>
  <c r="AM667" i="4"/>
  <c r="AM668" i="4"/>
  <c r="AM669" i="4"/>
  <c r="AM670" i="4"/>
  <c r="AM671" i="4"/>
  <c r="AM672" i="4"/>
  <c r="AM673" i="4"/>
  <c r="AM674" i="4"/>
  <c r="AM675" i="4"/>
  <c r="AM676" i="4"/>
  <c r="AM677" i="4"/>
  <c r="AM678" i="4"/>
  <c r="AM679" i="4"/>
  <c r="AM680" i="4"/>
  <c r="AM681" i="4"/>
  <c r="AM682" i="4"/>
  <c r="AM683" i="4"/>
  <c r="AM684" i="4"/>
  <c r="AM685" i="4"/>
  <c r="AM686" i="4"/>
  <c r="AM687" i="4"/>
  <c r="AM688" i="4"/>
  <c r="AM689" i="4"/>
  <c r="AM690" i="4"/>
  <c r="AM691" i="4"/>
  <c r="AM692" i="4"/>
  <c r="AM693" i="4"/>
  <c r="AM694" i="4"/>
  <c r="AM695" i="4"/>
  <c r="AM696" i="4"/>
  <c r="AM697" i="4"/>
  <c r="AM698" i="4"/>
  <c r="AM699" i="4"/>
  <c r="AM700" i="4"/>
  <c r="AM701" i="4"/>
  <c r="AM702" i="4"/>
  <c r="AM703" i="4"/>
  <c r="AM704" i="4"/>
  <c r="AM705" i="4"/>
  <c r="AM706" i="4"/>
  <c r="AM707" i="4"/>
  <c r="AM708" i="4"/>
  <c r="AM709" i="4"/>
  <c r="AM710" i="4"/>
  <c r="AM711" i="4"/>
  <c r="AM712" i="4"/>
  <c r="AM713" i="4"/>
  <c r="AM714" i="4"/>
  <c r="AM715" i="4"/>
  <c r="AM716" i="4"/>
  <c r="AM717" i="4"/>
  <c r="AM718" i="4"/>
  <c r="AM719" i="4"/>
  <c r="AM720" i="4"/>
  <c r="AM721" i="4"/>
  <c r="AM722" i="4"/>
  <c r="AM723" i="4"/>
  <c r="AM724" i="4"/>
  <c r="AM725" i="4"/>
  <c r="AM726" i="4"/>
  <c r="AM727" i="4"/>
  <c r="AM728" i="4"/>
  <c r="AM729" i="4"/>
  <c r="AM730" i="4"/>
  <c r="AM731" i="4"/>
  <c r="AM732" i="4"/>
  <c r="AM733" i="4"/>
  <c r="AM734" i="4"/>
  <c r="AM735" i="4"/>
  <c r="AM736" i="4"/>
  <c r="AM737" i="4"/>
  <c r="AM738" i="4"/>
  <c r="AM739" i="4"/>
  <c r="AM740" i="4"/>
  <c r="AM741" i="4"/>
  <c r="AM742" i="4"/>
  <c r="AM743" i="4"/>
  <c r="AM744" i="4"/>
  <c r="AM745" i="4"/>
  <c r="AM746" i="4"/>
  <c r="AM747" i="4"/>
  <c r="AM748" i="4"/>
  <c r="AM749" i="4"/>
  <c r="AM750" i="4"/>
  <c r="AM751" i="4"/>
  <c r="AM752" i="4"/>
  <c r="AM753" i="4"/>
  <c r="AM754" i="4"/>
  <c r="AM755" i="4"/>
  <c r="AM756" i="4"/>
  <c r="AM757" i="4"/>
  <c r="AM758" i="4"/>
  <c r="AM759" i="4"/>
  <c r="AM760" i="4"/>
  <c r="AM761" i="4"/>
  <c r="AM762" i="4"/>
  <c r="AM763" i="4"/>
  <c r="AM764" i="4"/>
  <c r="AM765" i="4"/>
  <c r="AM766" i="4"/>
  <c r="AM767" i="4"/>
  <c r="AM768" i="4"/>
  <c r="AM769" i="4"/>
  <c r="AM770" i="4"/>
  <c r="AM771" i="4"/>
  <c r="AM772" i="4"/>
  <c r="AM773" i="4"/>
  <c r="AM774" i="4"/>
  <c r="AM775" i="4"/>
  <c r="AM776" i="4"/>
  <c r="AM777" i="4"/>
  <c r="AM778" i="4"/>
  <c r="AM779" i="4"/>
  <c r="AM780" i="4"/>
  <c r="AM781" i="4"/>
  <c r="AM782" i="4"/>
  <c r="AM783" i="4"/>
  <c r="AM784" i="4"/>
  <c r="AM785" i="4"/>
  <c r="AM786" i="4"/>
  <c r="AM787" i="4"/>
  <c r="AM788" i="4"/>
  <c r="AM789" i="4"/>
  <c r="AM790" i="4"/>
  <c r="AM791" i="4"/>
  <c r="AM792" i="4"/>
  <c r="AM793" i="4"/>
  <c r="AM794" i="4"/>
  <c r="AM795" i="4"/>
  <c r="AM796" i="4"/>
  <c r="AM797" i="4"/>
  <c r="AM798" i="4"/>
  <c r="AM799" i="4"/>
  <c r="AM800" i="4"/>
  <c r="AM801" i="4"/>
  <c r="AM802" i="4"/>
  <c r="AM803" i="4"/>
  <c r="AM804" i="4"/>
  <c r="AM805" i="4"/>
  <c r="AM806" i="4"/>
  <c r="AM807" i="4"/>
  <c r="AM808" i="4"/>
  <c r="AM809" i="4"/>
  <c r="AM810" i="4"/>
  <c r="AM811" i="4"/>
  <c r="AM812" i="4"/>
  <c r="AM813" i="4"/>
  <c r="AM814" i="4"/>
  <c r="AM815" i="4"/>
  <c r="AM816" i="4"/>
  <c r="AM817" i="4"/>
  <c r="AM818" i="4"/>
  <c r="AM819" i="4"/>
  <c r="AM820" i="4"/>
  <c r="AM821" i="4"/>
  <c r="AM822" i="4"/>
  <c r="AM823" i="4"/>
  <c r="AM824" i="4"/>
  <c r="AM825" i="4"/>
  <c r="AM826" i="4"/>
  <c r="AM827" i="4"/>
  <c r="AM828" i="4"/>
  <c r="AM829" i="4"/>
  <c r="AM830" i="4"/>
  <c r="AM831" i="4"/>
  <c r="AM832" i="4"/>
  <c r="AM833" i="4"/>
  <c r="AM834" i="4"/>
  <c r="AM835" i="4"/>
  <c r="AM836" i="4"/>
  <c r="AM837" i="4"/>
  <c r="AM838" i="4"/>
  <c r="AM839" i="4"/>
  <c r="AM840" i="4"/>
  <c r="AM841" i="4"/>
  <c r="AM842" i="4"/>
  <c r="AM843" i="4"/>
  <c r="AM844" i="4"/>
  <c r="AM845" i="4"/>
  <c r="AM846" i="4"/>
  <c r="AM847" i="4"/>
  <c r="AM848" i="4"/>
  <c r="AM849" i="4"/>
  <c r="AM850" i="4"/>
  <c r="AM851" i="4"/>
  <c r="AM852" i="4"/>
  <c r="AM853" i="4"/>
  <c r="AM854" i="4"/>
  <c r="AM855" i="4"/>
  <c r="AM856" i="4"/>
  <c r="AM857" i="4"/>
  <c r="AM858" i="4"/>
  <c r="AM859" i="4"/>
  <c r="AM860" i="4"/>
  <c r="AM861" i="4"/>
  <c r="AM862" i="4"/>
  <c r="AM863" i="4"/>
  <c r="AM864" i="4"/>
  <c r="AM865" i="4"/>
  <c r="AM866" i="4"/>
  <c r="AM867" i="4"/>
  <c r="AM868" i="4"/>
  <c r="AM869" i="4"/>
  <c r="AM870" i="4"/>
  <c r="AM871" i="4"/>
  <c r="AM872" i="4"/>
  <c r="AM873" i="4"/>
  <c r="AM874" i="4"/>
  <c r="AM875" i="4"/>
  <c r="AM876" i="4"/>
  <c r="AM877" i="4"/>
  <c r="AM878" i="4"/>
  <c r="AM879" i="4"/>
  <c r="AM880" i="4"/>
  <c r="AM881" i="4"/>
  <c r="AM882" i="4"/>
  <c r="AM883" i="4"/>
  <c r="AM884" i="4"/>
  <c r="AM885" i="4"/>
  <c r="AM886" i="4"/>
  <c r="AM887" i="4"/>
  <c r="AM888" i="4"/>
  <c r="AM889" i="4"/>
  <c r="AM890" i="4"/>
  <c r="AM891" i="4"/>
  <c r="AM892" i="4"/>
  <c r="AM893" i="4"/>
  <c r="AM894" i="4"/>
  <c r="AM895" i="4"/>
  <c r="AM896" i="4"/>
  <c r="AM897" i="4"/>
  <c r="AM898" i="4"/>
  <c r="AM899" i="4"/>
  <c r="AM900" i="4"/>
  <c r="AM901" i="4"/>
  <c r="AM902" i="4"/>
  <c r="AM903" i="4"/>
  <c r="AM904" i="4"/>
  <c r="AM905" i="4"/>
  <c r="AM906" i="4"/>
  <c r="AM907" i="4"/>
  <c r="AM908" i="4"/>
  <c r="AM909" i="4"/>
  <c r="AM910" i="4"/>
  <c r="AM911" i="4"/>
  <c r="AM912" i="4"/>
  <c r="AM913" i="4"/>
  <c r="AM914" i="4"/>
  <c r="AM915" i="4"/>
  <c r="AM916" i="4"/>
  <c r="AM917" i="4"/>
  <c r="AM918" i="4"/>
  <c r="AM919" i="4"/>
  <c r="AM920" i="4"/>
  <c r="AM921" i="4"/>
  <c r="AM922" i="4"/>
  <c r="AM923" i="4"/>
  <c r="AM924" i="4"/>
  <c r="AM925" i="4"/>
  <c r="AM926" i="4"/>
  <c r="AM927" i="4"/>
  <c r="AM928" i="4"/>
  <c r="AM929" i="4"/>
  <c r="AM930" i="4"/>
  <c r="AM931" i="4"/>
  <c r="AM932" i="4"/>
  <c r="AM933" i="4"/>
  <c r="AM934" i="4"/>
  <c r="AM935" i="4"/>
  <c r="AM936" i="4"/>
  <c r="AM937" i="4"/>
  <c r="AM938" i="4"/>
  <c r="AM939" i="4"/>
  <c r="AM940" i="4"/>
  <c r="AM941" i="4"/>
  <c r="AM942" i="4"/>
  <c r="AM943" i="4"/>
  <c r="AM944" i="4"/>
  <c r="AM945" i="4"/>
  <c r="AM946" i="4"/>
  <c r="AM947" i="4"/>
  <c r="AM948" i="4"/>
  <c r="AM949" i="4"/>
  <c r="AM950" i="4"/>
  <c r="AM951" i="4"/>
  <c r="AM952" i="4"/>
  <c r="AM953" i="4"/>
  <c r="AM954" i="4"/>
  <c r="AM955" i="4"/>
  <c r="AM956" i="4"/>
  <c r="AM957" i="4"/>
  <c r="AM958" i="4"/>
  <c r="AM959" i="4"/>
  <c r="AM960" i="4"/>
  <c r="AM961" i="4"/>
  <c r="AM962" i="4"/>
  <c r="AM963" i="4"/>
  <c r="AM964" i="4"/>
  <c r="AM965" i="4"/>
  <c r="AM966" i="4"/>
  <c r="AM967" i="4"/>
  <c r="AM968" i="4"/>
  <c r="AM969" i="4"/>
  <c r="AM970" i="4"/>
  <c r="AM971" i="4"/>
  <c r="AM972" i="4"/>
  <c r="AM973" i="4"/>
  <c r="AM974" i="4"/>
  <c r="AM975" i="4"/>
  <c r="AM976" i="4"/>
  <c r="AM977" i="4"/>
  <c r="AM978" i="4"/>
  <c r="AM979" i="4"/>
  <c r="AM980" i="4"/>
  <c r="AM981" i="4"/>
  <c r="AM982" i="4"/>
  <c r="AM983" i="4"/>
  <c r="AM984" i="4"/>
  <c r="AM985" i="4"/>
  <c r="AM986" i="4"/>
  <c r="AM987" i="4"/>
  <c r="AM988" i="4"/>
  <c r="AM989" i="4"/>
  <c r="AM990" i="4"/>
  <c r="AM991" i="4"/>
  <c r="AM992" i="4"/>
  <c r="AM993" i="4"/>
  <c r="AM994" i="4"/>
  <c r="AM995" i="4"/>
  <c r="AM996" i="4"/>
  <c r="AM997" i="4"/>
  <c r="AM998" i="4"/>
  <c r="AM999" i="4"/>
  <c r="AM1000" i="4"/>
  <c r="AM1001" i="4"/>
  <c r="AM1002" i="4"/>
  <c r="AM1003" i="4"/>
  <c r="AM1004" i="4"/>
  <c r="AM1005" i="4"/>
  <c r="AM1006" i="4"/>
  <c r="AM1007" i="4"/>
  <c r="AM1008" i="4"/>
  <c r="AM1009" i="4"/>
  <c r="AM1010" i="4"/>
  <c r="AM1011" i="4"/>
  <c r="AM1012" i="4"/>
  <c r="AM1013" i="4"/>
  <c r="AM1014" i="4"/>
  <c r="AM1015" i="4"/>
  <c r="AM1016" i="4"/>
  <c r="AM1017" i="4"/>
  <c r="AM1018" i="4"/>
  <c r="AM1019" i="4"/>
  <c r="AM1020" i="4"/>
  <c r="AM1021" i="4"/>
  <c r="AM1022" i="4"/>
  <c r="AM1023" i="4"/>
  <c r="AM1024" i="4"/>
  <c r="AM1025" i="4"/>
  <c r="AM1026" i="4"/>
  <c r="AM1027" i="4"/>
  <c r="AM1028" i="4"/>
  <c r="AM1029" i="4"/>
  <c r="AM1030" i="4"/>
  <c r="AM1031" i="4"/>
  <c r="AM1032" i="4"/>
  <c r="AM1033" i="4"/>
  <c r="AM1034" i="4"/>
  <c r="AM1035" i="4"/>
  <c r="AM1036" i="4"/>
  <c r="AM1037" i="4"/>
  <c r="AM1038" i="4"/>
  <c r="AM1039" i="4"/>
  <c r="AM1040" i="4"/>
  <c r="AM1041" i="4"/>
  <c r="AM1042" i="4"/>
  <c r="AM1043" i="4"/>
  <c r="AM1044" i="4"/>
  <c r="AM1045" i="4"/>
  <c r="AM1046" i="4"/>
  <c r="AM1047" i="4"/>
  <c r="AM1048" i="4"/>
  <c r="AM1049" i="4"/>
  <c r="AM1050" i="4"/>
  <c r="AM1051" i="4"/>
  <c r="AM1052" i="4"/>
  <c r="AM1053" i="4"/>
  <c r="AM1054" i="4"/>
  <c r="AM1055" i="4"/>
  <c r="AM1056" i="4"/>
  <c r="AM1057" i="4"/>
  <c r="AM1058" i="4"/>
  <c r="AM1059" i="4"/>
  <c r="AM1060" i="4"/>
  <c r="AM1061" i="4"/>
  <c r="AM1062" i="4"/>
  <c r="AM1063" i="4"/>
  <c r="AM1064" i="4"/>
  <c r="AM1065" i="4"/>
  <c r="AM1066" i="4"/>
  <c r="AM1067" i="4"/>
  <c r="AM1068" i="4"/>
  <c r="AM1069" i="4"/>
  <c r="AM1070" i="4"/>
  <c r="AM1071" i="4"/>
  <c r="AM1072" i="4"/>
  <c r="AM1073" i="4"/>
  <c r="AM1074" i="4"/>
  <c r="AM1075" i="4"/>
  <c r="AM1076" i="4"/>
  <c r="AM1077" i="4"/>
  <c r="AM1078" i="4"/>
  <c r="AM1079" i="4"/>
  <c r="AM1080" i="4"/>
  <c r="AM1081" i="4"/>
  <c r="AM1082" i="4"/>
  <c r="AM1083" i="4"/>
  <c r="AM1084" i="4"/>
  <c r="AM1085" i="4"/>
  <c r="AM1086" i="4"/>
  <c r="AM1087" i="4"/>
  <c r="AM1088" i="4"/>
  <c r="AM1089" i="4"/>
  <c r="AM1090" i="4"/>
  <c r="AM1091" i="4"/>
  <c r="AM1092" i="4"/>
  <c r="AM1093" i="4"/>
  <c r="AM1094" i="4"/>
  <c r="AM1095" i="4"/>
  <c r="AM1096" i="4"/>
  <c r="AM1097" i="4"/>
  <c r="AM1098" i="4"/>
  <c r="AM1099" i="4"/>
  <c r="AM1100" i="4"/>
  <c r="AM1101" i="4"/>
  <c r="AM1102" i="4"/>
  <c r="AM1103" i="4"/>
  <c r="AM1104" i="4"/>
  <c r="AM1105" i="4"/>
  <c r="AM1106" i="4"/>
  <c r="AM1107" i="4"/>
  <c r="AM1108" i="4"/>
  <c r="AM1109" i="4"/>
  <c r="AM1110" i="4"/>
  <c r="AM1111" i="4"/>
  <c r="AM1112" i="4"/>
  <c r="AM1113" i="4"/>
  <c r="AM1114" i="4"/>
  <c r="AM1115" i="4"/>
  <c r="AM1116" i="4"/>
  <c r="AM1117" i="4"/>
  <c r="AM1118" i="4"/>
  <c r="AM1119" i="4"/>
  <c r="AM1120" i="4"/>
  <c r="AM1121" i="4"/>
  <c r="AM1122" i="4"/>
  <c r="AM1123" i="4"/>
  <c r="AM1124" i="4"/>
  <c r="AM1125" i="4"/>
  <c r="AM1126" i="4"/>
  <c r="AM1127" i="4"/>
  <c r="AM1128" i="4"/>
  <c r="AM1129" i="4"/>
  <c r="AM1130" i="4"/>
  <c r="AM1131" i="4"/>
  <c r="AM1132" i="4"/>
  <c r="AM1133" i="4"/>
  <c r="AM1134" i="4"/>
  <c r="AM1135" i="4"/>
  <c r="AM1136" i="4"/>
  <c r="AM1137" i="4"/>
  <c r="AM1138" i="4"/>
  <c r="AM1139" i="4"/>
  <c r="AM1140" i="4"/>
  <c r="AM1141" i="4"/>
  <c r="AM1142" i="4"/>
  <c r="AM1143" i="4"/>
  <c r="AM1144" i="4"/>
  <c r="AM1145" i="4"/>
  <c r="AM1146" i="4"/>
  <c r="AM1147" i="4"/>
  <c r="AM1148" i="4"/>
  <c r="AM1149" i="4"/>
  <c r="AM1150" i="4"/>
  <c r="AM1151" i="4"/>
  <c r="AM1152" i="4"/>
  <c r="AM1153" i="4"/>
  <c r="AM1154" i="4"/>
  <c r="AM1155" i="4"/>
  <c r="AM1156" i="4"/>
  <c r="AM1157" i="4"/>
  <c r="AM1158" i="4"/>
  <c r="AM1159" i="4"/>
  <c r="AM1160" i="4"/>
  <c r="AM1161" i="4"/>
  <c r="AM1162" i="4"/>
  <c r="AM1163" i="4"/>
  <c r="AM1164" i="4"/>
  <c r="AM1165" i="4"/>
  <c r="AM1166" i="4"/>
  <c r="AM1167" i="4"/>
  <c r="AM1168" i="4"/>
  <c r="AM1169" i="4"/>
  <c r="AM1170" i="4"/>
  <c r="AM1171" i="4"/>
  <c r="AM1172" i="4"/>
  <c r="AM1173" i="4"/>
  <c r="AM1174" i="4"/>
  <c r="AM1175" i="4"/>
  <c r="AM1176" i="4"/>
  <c r="AM1177" i="4"/>
  <c r="AM1178" i="4"/>
  <c r="AM1179" i="4"/>
  <c r="AM1180" i="4"/>
  <c r="AM1181" i="4"/>
  <c r="AM1182" i="4"/>
  <c r="AM1183" i="4"/>
  <c r="AM1184" i="4"/>
  <c r="AM1185" i="4"/>
  <c r="AM1186" i="4"/>
  <c r="AM1187" i="4"/>
  <c r="AM1188" i="4"/>
  <c r="AM1189" i="4"/>
  <c r="AM1190" i="4"/>
  <c r="AM1191" i="4"/>
  <c r="AM1192" i="4"/>
  <c r="AM1193" i="4"/>
  <c r="AM1194" i="4"/>
  <c r="AM1195" i="4"/>
  <c r="AM1196" i="4"/>
  <c r="AM1197" i="4"/>
  <c r="AM1198" i="4"/>
  <c r="AM1199" i="4"/>
  <c r="AM1200" i="4"/>
  <c r="AM1201" i="4"/>
  <c r="AM1202" i="4"/>
  <c r="AM1203" i="4"/>
  <c r="AM1204" i="4"/>
  <c r="AM1205" i="4"/>
  <c r="AM1206" i="4"/>
  <c r="AM1207" i="4"/>
  <c r="AM1208" i="4"/>
  <c r="AM1209" i="4"/>
  <c r="AM1210" i="4"/>
  <c r="AM1211" i="4"/>
  <c r="AM1212" i="4"/>
  <c r="AM1213" i="4"/>
  <c r="AM1214" i="4"/>
  <c r="AM1215" i="4"/>
  <c r="AM1216" i="4"/>
  <c r="AM1217" i="4"/>
  <c r="AM1218" i="4"/>
  <c r="AM1219" i="4"/>
  <c r="AM1220" i="4"/>
  <c r="AM1221" i="4"/>
  <c r="AM1222" i="4"/>
  <c r="AM1223" i="4"/>
  <c r="AM1224" i="4"/>
  <c r="AM1225" i="4"/>
  <c r="AM1226" i="4"/>
  <c r="AM1227" i="4"/>
  <c r="AM1228" i="4"/>
  <c r="AM1229" i="4"/>
  <c r="AM1230" i="4"/>
  <c r="AM1231" i="4"/>
  <c r="AM1232" i="4"/>
  <c r="AM1233" i="4"/>
  <c r="AM1234" i="4"/>
  <c r="AM1235" i="4"/>
  <c r="AM1236" i="4"/>
  <c r="AM1237" i="4"/>
  <c r="AM1238" i="4"/>
  <c r="AM1239" i="4"/>
  <c r="AM1240" i="4"/>
  <c r="AM1241" i="4"/>
  <c r="AM1242" i="4"/>
  <c r="AM1243" i="4"/>
  <c r="AM1244" i="4"/>
  <c r="AM1245" i="4"/>
  <c r="AM1246" i="4"/>
  <c r="AM1247" i="4"/>
  <c r="AM1248" i="4"/>
  <c r="AM1249" i="4"/>
  <c r="AM1250" i="4"/>
  <c r="AM1251" i="4"/>
  <c r="AM1252" i="4"/>
  <c r="AM1253" i="4"/>
  <c r="AM1254" i="4"/>
  <c r="AM1255" i="4"/>
  <c r="AM1256" i="4"/>
  <c r="AM1257" i="4"/>
  <c r="AM1258" i="4"/>
  <c r="AM1259" i="4"/>
  <c r="AM1260" i="4"/>
  <c r="AM1261" i="4"/>
  <c r="AM1262" i="4"/>
  <c r="AM1263" i="4"/>
  <c r="AM1264" i="4"/>
  <c r="AM1265" i="4"/>
  <c r="AM1266" i="4"/>
  <c r="AM1267" i="4"/>
  <c r="AM1268" i="4"/>
  <c r="AM1269" i="4"/>
  <c r="AM1270" i="4"/>
  <c r="AM1271" i="4"/>
  <c r="AM1272" i="4"/>
  <c r="AM1273" i="4"/>
  <c r="AM1274" i="4"/>
  <c r="AM1275" i="4"/>
  <c r="AM1276" i="4"/>
  <c r="AM1277" i="4"/>
  <c r="AM1278" i="4"/>
  <c r="AM1279" i="4"/>
  <c r="AM1280" i="4"/>
  <c r="AM1281" i="4"/>
  <c r="AM1282" i="4"/>
  <c r="AM1283" i="4"/>
  <c r="AM1284" i="4"/>
  <c r="AM1285" i="4"/>
  <c r="AM1286" i="4"/>
  <c r="AM1287" i="4"/>
  <c r="AM1288" i="4"/>
  <c r="AM1289" i="4"/>
  <c r="AM1290" i="4"/>
  <c r="AM1291" i="4"/>
  <c r="AM1292" i="4"/>
  <c r="AM1293" i="4"/>
  <c r="AM1294" i="4"/>
  <c r="AM1295" i="4"/>
  <c r="AM1296" i="4"/>
  <c r="AM1297" i="4"/>
  <c r="AM1298" i="4"/>
  <c r="AM1299" i="4"/>
  <c r="AM1300" i="4"/>
  <c r="AM1301" i="4"/>
  <c r="AM1302" i="4"/>
  <c r="AM1303" i="4"/>
  <c r="AM1304" i="4"/>
  <c r="AM1305" i="4"/>
  <c r="AM1306" i="4"/>
  <c r="AM1307" i="4"/>
  <c r="AM1308" i="4"/>
  <c r="AM1309" i="4"/>
  <c r="AM1310" i="4"/>
  <c r="AM1311" i="4"/>
  <c r="AM1312" i="4"/>
  <c r="AM1313" i="4"/>
  <c r="AM1314" i="4"/>
  <c r="AM1315" i="4"/>
  <c r="AM1316" i="4"/>
  <c r="AM1317" i="4"/>
  <c r="AM1318" i="4"/>
  <c r="AM1319" i="4"/>
  <c r="AM1320" i="4"/>
  <c r="AM1321" i="4"/>
  <c r="AM1322" i="4"/>
  <c r="AM1323" i="4"/>
  <c r="AM1324" i="4"/>
  <c r="AM1325" i="4"/>
  <c r="AM1326" i="4"/>
  <c r="AM1327" i="4"/>
  <c r="AM1328" i="4"/>
  <c r="AM1329" i="4"/>
  <c r="AM1330" i="4"/>
  <c r="AM1331" i="4"/>
  <c r="AM1332" i="4"/>
  <c r="AM1333" i="4"/>
  <c r="AM1334" i="4"/>
  <c r="AM1335" i="4"/>
  <c r="AM1336" i="4"/>
  <c r="AM1337" i="4"/>
  <c r="AM1338" i="4"/>
  <c r="AM1339" i="4"/>
  <c r="AM1340" i="4"/>
  <c r="AM1341" i="4"/>
  <c r="AM1342" i="4"/>
  <c r="AM1343" i="4"/>
  <c r="AM1344" i="4"/>
  <c r="AM1345" i="4"/>
  <c r="AM1346" i="4"/>
  <c r="AM1347" i="4"/>
  <c r="AM1348" i="4"/>
  <c r="AM1349" i="4"/>
  <c r="AM1350" i="4"/>
  <c r="AM1351" i="4"/>
  <c r="AM1352" i="4"/>
  <c r="AM1353" i="4"/>
  <c r="AM1354" i="4"/>
  <c r="AM1355" i="4"/>
  <c r="AM1356" i="4"/>
  <c r="AM1357" i="4"/>
  <c r="AM1358" i="4"/>
  <c r="AM1359" i="4"/>
  <c r="AM1360" i="4"/>
  <c r="AM1361" i="4"/>
  <c r="AM1362" i="4"/>
  <c r="AM1363" i="4"/>
  <c r="AM1364" i="4"/>
  <c r="AM1365" i="4"/>
  <c r="AM1366" i="4"/>
  <c r="AM1367" i="4"/>
  <c r="AM1368" i="4"/>
  <c r="AM1369" i="4"/>
  <c r="AM1370" i="4"/>
  <c r="AM1371" i="4"/>
  <c r="AM1372" i="4"/>
  <c r="AM1373" i="4"/>
  <c r="AM1374" i="4"/>
  <c r="AM1375" i="4"/>
  <c r="AM1376" i="4"/>
  <c r="AM1377" i="4"/>
  <c r="AM1378" i="4"/>
  <c r="AM1379" i="4"/>
  <c r="AM1380" i="4"/>
  <c r="AM1381" i="4"/>
  <c r="AM1382" i="4"/>
  <c r="AM1383" i="4"/>
  <c r="AM1384" i="4"/>
  <c r="AM1385" i="4"/>
  <c r="AM1386" i="4"/>
  <c r="AM1387" i="4"/>
  <c r="AM1388" i="4"/>
  <c r="AM1389" i="4"/>
  <c r="AM1390" i="4"/>
  <c r="AM1391" i="4"/>
  <c r="AM1392" i="4"/>
  <c r="AM1393" i="4"/>
  <c r="AM1394" i="4"/>
  <c r="AM1395" i="4"/>
  <c r="AM1396" i="4"/>
  <c r="AM1397" i="4"/>
  <c r="AM1398" i="4"/>
  <c r="AM1399" i="4"/>
  <c r="AM1400" i="4"/>
  <c r="AM1401" i="4"/>
  <c r="AM1402" i="4"/>
  <c r="AM1403" i="4"/>
  <c r="AM1404" i="4"/>
  <c r="AM1405" i="4"/>
  <c r="AM1406" i="4"/>
  <c r="AM1407" i="4"/>
  <c r="AM1408" i="4"/>
  <c r="AM1409" i="4"/>
  <c r="AM1410" i="4"/>
  <c r="AM1411" i="4"/>
  <c r="AM1412" i="4"/>
  <c r="AM1413" i="4"/>
  <c r="AM1414" i="4"/>
  <c r="AM1415" i="4"/>
  <c r="AM1416" i="4"/>
  <c r="AM1417" i="4"/>
  <c r="AM1418" i="4"/>
  <c r="AM1419" i="4"/>
  <c r="AM1420" i="4"/>
  <c r="AM1421" i="4"/>
  <c r="AM1422" i="4"/>
  <c r="AM1423" i="4"/>
  <c r="AM1424" i="4"/>
  <c r="AM1425" i="4"/>
  <c r="AM1426" i="4"/>
  <c r="AM1427" i="4"/>
  <c r="AM1428" i="4"/>
  <c r="AM1429" i="4"/>
  <c r="AM1430" i="4"/>
  <c r="AM1431" i="4"/>
  <c r="AM1432" i="4"/>
  <c r="AM1433" i="4"/>
  <c r="AM1434" i="4"/>
  <c r="AM1435" i="4"/>
  <c r="AM1436" i="4"/>
  <c r="AM1437" i="4"/>
  <c r="AM1438" i="4"/>
  <c r="AM1439" i="4"/>
  <c r="AM1440" i="4"/>
  <c r="AM1441" i="4"/>
  <c r="AM1442" i="4"/>
  <c r="AM1443" i="4"/>
  <c r="AM1444" i="4"/>
  <c r="AM1445" i="4"/>
  <c r="AM1446" i="4"/>
  <c r="AM1447" i="4"/>
  <c r="AM1448" i="4"/>
  <c r="AM1449" i="4"/>
  <c r="AM1450" i="4"/>
  <c r="AM1451" i="4"/>
  <c r="AM1452" i="4"/>
  <c r="AM1453" i="4"/>
  <c r="AM1454" i="4"/>
  <c r="AM1455" i="4"/>
  <c r="AM1456" i="4"/>
  <c r="AM1457" i="4"/>
  <c r="AM1458" i="4"/>
  <c r="AM1459" i="4"/>
  <c r="AM1460" i="4"/>
  <c r="AM1461" i="4"/>
  <c r="AM1462" i="4"/>
  <c r="AM1463" i="4"/>
  <c r="AM1464" i="4"/>
  <c r="AM1465" i="4"/>
  <c r="AM1466" i="4"/>
  <c r="AM1467" i="4"/>
  <c r="AM1468" i="4"/>
  <c r="AM1469" i="4"/>
  <c r="AM1470" i="4"/>
  <c r="AM1471" i="4"/>
  <c r="AM1472" i="4"/>
  <c r="AM1473" i="4"/>
  <c r="AM1474" i="4"/>
  <c r="AM1475" i="4"/>
  <c r="AM1476" i="4"/>
  <c r="AM1477" i="4"/>
  <c r="AM1478" i="4"/>
  <c r="AM1479" i="4"/>
  <c r="AM1480" i="4"/>
  <c r="AM1481" i="4"/>
  <c r="AM1482" i="4"/>
  <c r="AM1483" i="4"/>
  <c r="AM1484" i="4"/>
  <c r="AM1485" i="4"/>
  <c r="AM1486" i="4"/>
  <c r="AM1487" i="4"/>
  <c r="AM1488" i="4"/>
  <c r="AM1489" i="4"/>
  <c r="AM1490" i="4"/>
  <c r="AM1491" i="4"/>
  <c r="AM1492" i="4"/>
  <c r="AM1493" i="4"/>
  <c r="AM1494" i="4"/>
  <c r="AM1495" i="4"/>
  <c r="AM1496" i="4"/>
  <c r="AM1497" i="4"/>
  <c r="AM1498" i="4"/>
  <c r="AM1499" i="4"/>
  <c r="AM1500" i="4"/>
  <c r="AM1501" i="4"/>
  <c r="AM1502" i="4"/>
  <c r="AM1503" i="4"/>
  <c r="AM1504" i="4"/>
  <c r="AM1505" i="4"/>
  <c r="AM1506" i="4"/>
  <c r="AM1507" i="4"/>
  <c r="AM1508" i="4"/>
  <c r="AM1509" i="4"/>
  <c r="AM1510" i="4"/>
  <c r="AM1511" i="4"/>
  <c r="AM1512" i="4"/>
  <c r="AM1513" i="4"/>
  <c r="AM1514" i="4"/>
  <c r="AM1515" i="4"/>
  <c r="AM1516" i="4"/>
  <c r="AM1517" i="4"/>
  <c r="AM1518" i="4"/>
  <c r="AM1519" i="4"/>
  <c r="AM1520" i="4"/>
  <c r="AM1521" i="4"/>
  <c r="AM1522" i="4"/>
  <c r="AM1523" i="4"/>
  <c r="AM1524" i="4"/>
  <c r="AM1525" i="4"/>
  <c r="AM1526" i="4"/>
  <c r="AM1527" i="4"/>
  <c r="AM1528" i="4"/>
  <c r="AM1529" i="4"/>
  <c r="AM1530" i="4"/>
  <c r="AM1531" i="4"/>
  <c r="AM1532" i="4"/>
  <c r="AM1533" i="4"/>
  <c r="AM1534" i="4"/>
  <c r="AM1535" i="4"/>
  <c r="AM1536" i="4"/>
  <c r="AM1537" i="4"/>
  <c r="AM1538" i="4"/>
  <c r="AM1539" i="4"/>
  <c r="AM1540" i="4"/>
  <c r="AM1541" i="4"/>
  <c r="AM1542" i="4"/>
  <c r="AM1543" i="4"/>
  <c r="AM1544" i="4"/>
  <c r="AM1545" i="4"/>
  <c r="AM1546" i="4"/>
  <c r="AM1547" i="4"/>
  <c r="AM1548" i="4"/>
  <c r="AM1549" i="4"/>
  <c r="AM1550" i="4"/>
  <c r="AM1551" i="4"/>
  <c r="AM1552" i="4"/>
  <c r="AM1553" i="4"/>
  <c r="AM1554" i="4"/>
  <c r="AM1555" i="4"/>
  <c r="AM1556" i="4"/>
  <c r="AM1557" i="4"/>
  <c r="AM1558" i="4"/>
  <c r="AM1559" i="4"/>
  <c r="AM1560" i="4"/>
  <c r="AM1561" i="4"/>
  <c r="AM1562" i="4"/>
  <c r="AM1563" i="4"/>
  <c r="AM1564" i="4"/>
  <c r="AM1565" i="4"/>
  <c r="AM1566" i="4"/>
  <c r="AM1567" i="4"/>
  <c r="AM1568" i="4"/>
  <c r="AM1569" i="4"/>
  <c r="AM1570" i="4"/>
  <c r="AM1571" i="4"/>
  <c r="AM1572" i="4"/>
  <c r="AM1573" i="4"/>
  <c r="AM1574" i="4"/>
  <c r="AM1575" i="4"/>
  <c r="AM1576" i="4"/>
  <c r="AM1577" i="4"/>
  <c r="AM1578" i="4"/>
  <c r="AM1579" i="4"/>
  <c r="AM1580" i="4"/>
  <c r="AM1581" i="4"/>
  <c r="AM1582" i="4"/>
  <c r="AM1583" i="4"/>
  <c r="AM1584" i="4"/>
  <c r="AM1585" i="4"/>
  <c r="AM1586" i="4"/>
  <c r="AM1587" i="4"/>
  <c r="AM1588" i="4"/>
  <c r="AM1589" i="4"/>
  <c r="AM1590" i="4"/>
  <c r="AM1591" i="4"/>
  <c r="AM1592" i="4"/>
  <c r="AM1593" i="4"/>
  <c r="AM1594" i="4"/>
  <c r="AM1595" i="4"/>
  <c r="AM1596" i="4"/>
  <c r="AM1597" i="4"/>
  <c r="AM1598" i="4"/>
  <c r="AM1599" i="4"/>
  <c r="AM1600" i="4"/>
  <c r="AM1601" i="4"/>
  <c r="AM1602" i="4"/>
  <c r="AM1603" i="4"/>
  <c r="AM1604" i="4"/>
  <c r="AM1605" i="4"/>
  <c r="AM1606" i="4"/>
  <c r="AM1607" i="4"/>
  <c r="AM1608" i="4"/>
  <c r="AM1609" i="4"/>
  <c r="AM1610" i="4"/>
  <c r="AM1611" i="4"/>
  <c r="AM1612" i="4"/>
  <c r="AM1613" i="4"/>
  <c r="AM1614" i="4"/>
  <c r="AM1615" i="4"/>
  <c r="AM1616" i="4"/>
  <c r="AM1617" i="4"/>
  <c r="AM1618" i="4"/>
  <c r="AM1619" i="4"/>
  <c r="AM1620" i="4"/>
  <c r="AM1621" i="4"/>
  <c r="AM10" i="4"/>
  <c r="BA1127" i="4"/>
  <c r="AG962" i="4"/>
  <c r="AG963" i="4"/>
  <c r="AG964" i="4"/>
  <c r="AG965" i="4"/>
  <c r="AG966" i="4"/>
  <c r="AG967" i="4"/>
  <c r="AG968" i="4"/>
  <c r="AG969" i="4"/>
  <c r="AG970" i="4"/>
  <c r="AG971" i="4"/>
  <c r="AG972" i="4"/>
  <c r="AG973" i="4"/>
  <c r="AG974" i="4"/>
  <c r="AG975" i="4"/>
  <c r="AG976" i="4"/>
  <c r="AG977" i="4"/>
  <c r="AG978" i="4"/>
  <c r="AG979" i="4"/>
  <c r="AG980" i="4"/>
  <c r="AG981" i="4"/>
  <c r="AG982" i="4"/>
  <c r="AG983" i="4"/>
  <c r="AG984" i="4"/>
  <c r="AG985" i="4"/>
  <c r="AG986" i="4"/>
  <c r="AG987" i="4"/>
  <c r="AG988" i="4"/>
  <c r="AG989" i="4"/>
  <c r="AG990" i="4"/>
  <c r="AG991" i="4"/>
  <c r="AG992" i="4"/>
  <c r="AG993" i="4"/>
  <c r="AG994" i="4"/>
  <c r="AG995" i="4"/>
  <c r="AG996" i="4"/>
  <c r="AG997" i="4"/>
  <c r="AG998" i="4"/>
  <c r="AG999" i="4"/>
  <c r="AG1000" i="4"/>
  <c r="AG1001" i="4"/>
  <c r="AG1002" i="4"/>
  <c r="AG1003" i="4"/>
  <c r="AG1004" i="4"/>
  <c r="AG1005" i="4"/>
  <c r="AG1006" i="4"/>
  <c r="AG1007" i="4"/>
  <c r="AG1008" i="4"/>
  <c r="AG1009" i="4"/>
  <c r="AG1010" i="4"/>
  <c r="AG1011" i="4"/>
  <c r="AG1012" i="4"/>
  <c r="AG1013" i="4"/>
  <c r="AG1014" i="4"/>
  <c r="AG1015" i="4"/>
  <c r="AG1016" i="4"/>
  <c r="AG1017" i="4"/>
  <c r="AG1018" i="4"/>
  <c r="AG1019" i="4"/>
  <c r="AG1020" i="4"/>
  <c r="AG1021" i="4"/>
  <c r="AG1022" i="4"/>
  <c r="AG1023" i="4"/>
  <c r="AG1024" i="4"/>
  <c r="AG1025" i="4"/>
  <c r="AG1026" i="4"/>
  <c r="AG1027" i="4"/>
  <c r="AG1028" i="4"/>
  <c r="AG1029" i="4"/>
  <c r="AG1030" i="4"/>
  <c r="AG1031" i="4"/>
  <c r="AG1032" i="4"/>
  <c r="AG1033" i="4"/>
  <c r="AG1034" i="4"/>
  <c r="AG1035" i="4"/>
  <c r="AG1036" i="4"/>
  <c r="AG1037" i="4"/>
  <c r="AG1038" i="4"/>
  <c r="AG1039" i="4"/>
  <c r="AG1040" i="4"/>
  <c r="AG1041" i="4"/>
  <c r="AG1042" i="4"/>
  <c r="AG1043" i="4"/>
  <c r="AG1044" i="4"/>
  <c r="AG1045" i="4"/>
  <c r="AG1046" i="4"/>
  <c r="AG1047" i="4"/>
  <c r="AG1048" i="4"/>
  <c r="AG1049" i="4"/>
  <c r="AG1050" i="4"/>
  <c r="AG1051" i="4"/>
  <c r="AG1052" i="4"/>
  <c r="AG1053" i="4"/>
  <c r="AG1054" i="4"/>
  <c r="AG1055" i="4"/>
  <c r="AG1056" i="4"/>
  <c r="AG1057" i="4"/>
  <c r="AG1058" i="4"/>
  <c r="AG1059" i="4"/>
  <c r="AG1060" i="4"/>
  <c r="AG1061" i="4"/>
  <c r="AG1062" i="4"/>
  <c r="AG1063" i="4"/>
  <c r="AG1064" i="4"/>
  <c r="AG1065" i="4"/>
  <c r="AG1066" i="4"/>
  <c r="AG1067" i="4"/>
  <c r="AG1068" i="4"/>
  <c r="AG1069" i="4"/>
  <c r="AG1070" i="4"/>
  <c r="AG1071" i="4"/>
  <c r="AG1072" i="4"/>
  <c r="AG1073" i="4"/>
  <c r="AG1074" i="4"/>
  <c r="AG1075" i="4"/>
  <c r="AG1076" i="4"/>
  <c r="AG1077" i="4"/>
  <c r="AG1078" i="4"/>
  <c r="AG1079" i="4"/>
  <c r="AG1080" i="4"/>
  <c r="AG1081" i="4"/>
  <c r="AG1082" i="4"/>
  <c r="AG1083" i="4"/>
  <c r="AG1084" i="4"/>
  <c r="AG1085" i="4"/>
  <c r="AG1086" i="4"/>
  <c r="AG1087" i="4"/>
  <c r="AG1088" i="4"/>
  <c r="AG1089" i="4"/>
  <c r="AG1090" i="4"/>
  <c r="AG1091" i="4"/>
  <c r="AG1092" i="4"/>
  <c r="AG1093" i="4"/>
  <c r="AG1094" i="4"/>
  <c r="AG1095" i="4"/>
  <c r="AG1096" i="4"/>
  <c r="AG1097" i="4"/>
  <c r="AG1098" i="4"/>
  <c r="AG1099" i="4"/>
  <c r="AG1100" i="4"/>
  <c r="AG1101" i="4"/>
  <c r="AG1102" i="4"/>
  <c r="AG1103" i="4"/>
  <c r="AG1104" i="4"/>
  <c r="AG1105" i="4"/>
  <c r="AG1106" i="4"/>
  <c r="AG1107" i="4"/>
  <c r="AG1108" i="4"/>
  <c r="AG1109" i="4"/>
  <c r="AG1110" i="4"/>
  <c r="AG1111" i="4"/>
  <c r="AG1112" i="4"/>
  <c r="AD961" i="4"/>
  <c r="AD962" i="4"/>
  <c r="AD963" i="4"/>
  <c r="AD964" i="4"/>
  <c r="AD965" i="4"/>
  <c r="AD966" i="4"/>
  <c r="AD967" i="4"/>
  <c r="AD968" i="4"/>
  <c r="AD969" i="4"/>
  <c r="AD970" i="4"/>
  <c r="AD971" i="4"/>
  <c r="AD972" i="4"/>
  <c r="AD973" i="4"/>
  <c r="AD974" i="4"/>
  <c r="AD975" i="4"/>
  <c r="AD976" i="4"/>
  <c r="AD977" i="4"/>
  <c r="AD978" i="4"/>
  <c r="AD979" i="4"/>
  <c r="AD980" i="4"/>
  <c r="AD981" i="4"/>
  <c r="AD982" i="4"/>
  <c r="AD983" i="4"/>
  <c r="AD984" i="4"/>
  <c r="AD985" i="4"/>
  <c r="AD986" i="4"/>
  <c r="AD987" i="4"/>
  <c r="AD988" i="4"/>
  <c r="AD989" i="4"/>
  <c r="AD990" i="4"/>
  <c r="AD991" i="4"/>
  <c r="AD992" i="4"/>
  <c r="AD993" i="4"/>
  <c r="AD994" i="4"/>
  <c r="AD995" i="4"/>
  <c r="AD996" i="4"/>
  <c r="AD997" i="4"/>
  <c r="AD998" i="4"/>
  <c r="AD999" i="4"/>
  <c r="AD1000" i="4"/>
  <c r="AD1001" i="4"/>
  <c r="AD1002" i="4"/>
  <c r="AD1003" i="4"/>
  <c r="AD1004" i="4"/>
  <c r="AD1005" i="4"/>
  <c r="AD1006" i="4"/>
  <c r="AD1007" i="4"/>
  <c r="AD1008" i="4"/>
  <c r="AD1009" i="4"/>
  <c r="AD1010" i="4"/>
  <c r="AD1011" i="4"/>
  <c r="AD1012" i="4"/>
  <c r="AD1013" i="4"/>
  <c r="AD1014" i="4"/>
  <c r="AD1015" i="4"/>
  <c r="AD1016" i="4"/>
  <c r="AD1017" i="4"/>
  <c r="AD1018" i="4"/>
  <c r="AD1019" i="4"/>
  <c r="AD1020" i="4"/>
  <c r="AD1021" i="4"/>
  <c r="AD1022" i="4"/>
  <c r="AD1023" i="4"/>
  <c r="AD1024" i="4"/>
  <c r="AD1025" i="4"/>
  <c r="AD1026" i="4"/>
  <c r="AD1027" i="4"/>
  <c r="AD1028" i="4"/>
  <c r="AD1029" i="4"/>
  <c r="AD1030" i="4"/>
  <c r="AD1031" i="4"/>
  <c r="AD1032" i="4"/>
  <c r="AD1033" i="4"/>
  <c r="AD1034" i="4"/>
  <c r="AD1035" i="4"/>
  <c r="AD1036" i="4"/>
  <c r="AD1037" i="4"/>
  <c r="AD1038" i="4"/>
  <c r="AD1039" i="4"/>
  <c r="AD1040" i="4"/>
  <c r="AD1041" i="4"/>
  <c r="AD1042" i="4"/>
  <c r="AD1043" i="4"/>
  <c r="AD1044" i="4"/>
  <c r="AD1045" i="4"/>
  <c r="AD1046" i="4"/>
  <c r="AD1047" i="4"/>
  <c r="AD1048" i="4"/>
  <c r="AD1049" i="4"/>
  <c r="AD1050" i="4"/>
  <c r="AD1051" i="4"/>
  <c r="AD1052" i="4"/>
  <c r="AD1053" i="4"/>
  <c r="AD1054" i="4"/>
  <c r="AD1055" i="4"/>
  <c r="AD1056" i="4"/>
  <c r="AD1057" i="4"/>
  <c r="AD1058" i="4"/>
  <c r="AD1059" i="4"/>
  <c r="AD1060" i="4"/>
  <c r="AD1061" i="4"/>
  <c r="AD1062" i="4"/>
  <c r="AD1063" i="4"/>
  <c r="AD1064" i="4"/>
  <c r="AD1065" i="4"/>
  <c r="AD1066" i="4"/>
  <c r="AD1067" i="4"/>
  <c r="AD1068" i="4"/>
  <c r="AD1069" i="4"/>
  <c r="AD1070" i="4"/>
  <c r="AD1071" i="4"/>
  <c r="AD1072" i="4"/>
  <c r="AD1073" i="4"/>
  <c r="AD1074" i="4"/>
  <c r="AD1075" i="4"/>
  <c r="AD1076" i="4"/>
  <c r="AD1077" i="4"/>
  <c r="AD1078" i="4"/>
  <c r="AD1079" i="4"/>
  <c r="AD1080" i="4"/>
  <c r="AD1081" i="4"/>
  <c r="AD1082" i="4"/>
  <c r="AD1083" i="4"/>
  <c r="AD1084" i="4"/>
  <c r="AD1085" i="4"/>
  <c r="AD1086" i="4"/>
  <c r="AD1087" i="4"/>
  <c r="AD1088" i="4"/>
  <c r="AD1089" i="4"/>
  <c r="AD1090" i="4"/>
  <c r="AD1091" i="4"/>
  <c r="AD1092" i="4"/>
  <c r="AD1093" i="4"/>
  <c r="AD1094" i="4"/>
  <c r="AD1095" i="4"/>
  <c r="AD1096" i="4"/>
  <c r="AD1097" i="4"/>
  <c r="AD1098" i="4"/>
  <c r="AD1099" i="4"/>
  <c r="AD1100" i="4"/>
  <c r="AD1101" i="4"/>
  <c r="AD1102" i="4"/>
  <c r="AD1103" i="4"/>
  <c r="AD1104" i="4"/>
  <c r="AD1105" i="4"/>
  <c r="AD1106" i="4"/>
  <c r="AD1107" i="4"/>
  <c r="AD1108" i="4"/>
  <c r="AD1109" i="4"/>
  <c r="AD1110" i="4"/>
  <c r="AD1111" i="4"/>
  <c r="AD1112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X975" i="4" s="1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7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1" i="4"/>
  <c r="AA1092" i="4"/>
  <c r="AA1093" i="4"/>
  <c r="AA1094" i="4"/>
  <c r="AA1095" i="4"/>
  <c r="AA1096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AW975" i="4" s="1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AV974" i="4" s="1"/>
  <c r="O975" i="4"/>
  <c r="AV975" i="4" s="1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AU974" i="4" s="1"/>
  <c r="L975" i="4"/>
  <c r="AU975" i="4" s="1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BA194" i="4"/>
  <c r="BA209" i="4"/>
  <c r="BA1113" i="4"/>
  <c r="BA1114" i="4"/>
  <c r="BA1115" i="4"/>
  <c r="BA1116" i="4"/>
  <c r="BA1117" i="4"/>
  <c r="BA1118" i="4"/>
  <c r="BA1119" i="4"/>
  <c r="BA1120" i="4"/>
  <c r="BA1121" i="4"/>
  <c r="BA1122" i="4"/>
  <c r="BA1123" i="4"/>
  <c r="BA1124" i="4"/>
  <c r="BA1125" i="4"/>
  <c r="BA1126" i="4"/>
  <c r="BA1128" i="4"/>
  <c r="BA1129" i="4"/>
  <c r="BA1130" i="4"/>
  <c r="BA1131" i="4"/>
  <c r="BA1132" i="4"/>
  <c r="BA1133" i="4"/>
  <c r="BA1134" i="4"/>
  <c r="BA1406" i="4"/>
  <c r="BA1407" i="4"/>
  <c r="BA1558" i="4"/>
  <c r="BA1559" i="4"/>
  <c r="BA1560" i="4"/>
  <c r="BA1561" i="4"/>
  <c r="BA1562" i="4"/>
  <c r="BA1563" i="4"/>
  <c r="BA1564" i="4"/>
  <c r="BA1565" i="4"/>
  <c r="BA1566" i="4"/>
  <c r="BA1567" i="4"/>
  <c r="BA1568" i="4"/>
  <c r="BA1569" i="4"/>
  <c r="BA1570" i="4"/>
  <c r="BA1571" i="4"/>
  <c r="BA1572" i="4"/>
  <c r="BA1573" i="4"/>
  <c r="BA1574" i="4"/>
  <c r="BA1575" i="4"/>
  <c r="BA1576" i="4"/>
  <c r="BA1577" i="4"/>
  <c r="BA1578" i="4"/>
  <c r="A3" i="4"/>
  <c r="AQ1623" i="4"/>
  <c r="AS1049" i="4"/>
  <c r="AS1017" i="4"/>
  <c r="AS1004" i="4"/>
  <c r="AS1003" i="4"/>
  <c r="AS971" i="4"/>
  <c r="AS962" i="4"/>
  <c r="AS970" i="4"/>
  <c r="AS969" i="4"/>
  <c r="AS968" i="4"/>
  <c r="AS967" i="4"/>
  <c r="AS966" i="4"/>
  <c r="AS965" i="4"/>
  <c r="AS964" i="4"/>
  <c r="AS963" i="4"/>
  <c r="L947" i="4"/>
  <c r="O947" i="4"/>
  <c r="R947" i="4"/>
  <c r="U947" i="4"/>
  <c r="X947" i="4"/>
  <c r="AA947" i="4"/>
  <c r="AD947" i="4"/>
  <c r="AG947" i="4"/>
  <c r="AS947" i="4"/>
  <c r="AU947" i="4"/>
  <c r="AV947" i="4"/>
  <c r="AW947" i="4"/>
  <c r="AX947" i="4"/>
  <c r="AY947" i="4"/>
  <c r="AS946" i="4"/>
  <c r="AG946" i="4"/>
  <c r="AD946" i="4"/>
  <c r="AA946" i="4"/>
  <c r="X946" i="4"/>
  <c r="U946" i="4"/>
  <c r="R946" i="4"/>
  <c r="O946" i="4"/>
  <c r="L946" i="4"/>
  <c r="AS945" i="4"/>
  <c r="AG945" i="4"/>
  <c r="AD945" i="4"/>
  <c r="AA945" i="4"/>
  <c r="X945" i="4"/>
  <c r="U945" i="4"/>
  <c r="R945" i="4"/>
  <c r="O945" i="4"/>
  <c r="L945" i="4"/>
  <c r="AS944" i="4"/>
  <c r="AG944" i="4"/>
  <c r="AD944" i="4"/>
  <c r="AA944" i="4"/>
  <c r="X944" i="4"/>
  <c r="U944" i="4"/>
  <c r="R944" i="4"/>
  <c r="O944" i="4"/>
  <c r="L944" i="4"/>
  <c r="AS943" i="4"/>
  <c r="AG943" i="4"/>
  <c r="AD943" i="4"/>
  <c r="AA943" i="4"/>
  <c r="X943" i="4"/>
  <c r="U943" i="4"/>
  <c r="R943" i="4"/>
  <c r="O943" i="4"/>
  <c r="L943" i="4"/>
  <c r="AS972" i="4"/>
  <c r="AS973" i="4"/>
  <c r="AS974" i="4"/>
  <c r="AS975" i="4"/>
  <c r="AY975" i="4" s="1"/>
  <c r="L1313" i="4"/>
  <c r="AS1067" i="4"/>
  <c r="AS1068" i="4"/>
  <c r="AS1069" i="4"/>
  <c r="AS1070" i="4"/>
  <c r="AS1071" i="4"/>
  <c r="AS1072" i="4"/>
  <c r="AS1073" i="4"/>
  <c r="AS1074" i="4"/>
  <c r="AS1042" i="4"/>
  <c r="AS1043" i="4"/>
  <c r="AS1044" i="4"/>
  <c r="AS1045" i="4"/>
  <c r="AS1046" i="4"/>
  <c r="AS1047" i="4"/>
  <c r="AS1048" i="4"/>
  <c r="AS1014" i="4"/>
  <c r="AS1015" i="4"/>
  <c r="AS1016" i="4"/>
  <c r="AS992" i="4"/>
  <c r="AS993" i="4"/>
  <c r="AS994" i="4"/>
  <c r="AS995" i="4"/>
  <c r="AS996" i="4"/>
  <c r="AS997" i="4"/>
  <c r="AS998" i="4"/>
  <c r="AS999" i="4"/>
  <c r="AS1000" i="4"/>
  <c r="AS1001" i="4"/>
  <c r="AS1002" i="4"/>
  <c r="AS961" i="4"/>
  <c r="AS941" i="4"/>
  <c r="AS942" i="4"/>
  <c r="AA1621" i="4"/>
  <c r="X1621" i="4"/>
  <c r="U1621" i="4"/>
  <c r="R1621" i="4"/>
  <c r="O1621" i="4"/>
  <c r="L1621" i="4"/>
  <c r="AA1620" i="4"/>
  <c r="X1620" i="4"/>
  <c r="U1620" i="4"/>
  <c r="R1620" i="4"/>
  <c r="O1620" i="4"/>
  <c r="L1620" i="4"/>
  <c r="AA1619" i="4"/>
  <c r="X1619" i="4"/>
  <c r="U1619" i="4"/>
  <c r="R1619" i="4"/>
  <c r="O1619" i="4"/>
  <c r="L1619" i="4"/>
  <c r="L1617" i="4"/>
  <c r="AU1617" i="4" s="1"/>
  <c r="R1598" i="4"/>
  <c r="AW1598" i="4" s="1"/>
  <c r="AS1618" i="4"/>
  <c r="AY1618" i="4" s="1"/>
  <c r="AG1618" i="4"/>
  <c r="AD1618" i="4"/>
  <c r="AA1618" i="4"/>
  <c r="AX1618" i="4" s="1"/>
  <c r="X1618" i="4"/>
  <c r="U1618" i="4"/>
  <c r="R1618" i="4"/>
  <c r="AW1618" i="4" s="1"/>
  <c r="O1618" i="4"/>
  <c r="AV1618" i="4" s="1"/>
  <c r="L1618" i="4"/>
  <c r="AU1618" i="4" s="1"/>
  <c r="AS1617" i="4"/>
  <c r="AY1617" i="4" s="1"/>
  <c r="AG1617" i="4"/>
  <c r="AD1617" i="4"/>
  <c r="AA1617" i="4"/>
  <c r="AX1617" i="4" s="1"/>
  <c r="X1617" i="4"/>
  <c r="U1617" i="4"/>
  <c r="R1617" i="4"/>
  <c r="AW1617" i="4" s="1"/>
  <c r="O1617" i="4"/>
  <c r="AV1617" i="4" s="1"/>
  <c r="AS1616" i="4"/>
  <c r="AY1616" i="4" s="1"/>
  <c r="AG1616" i="4"/>
  <c r="AD1616" i="4"/>
  <c r="AA1616" i="4"/>
  <c r="AX1616" i="4" s="1"/>
  <c r="X1616" i="4"/>
  <c r="U1616" i="4"/>
  <c r="R1616" i="4"/>
  <c r="O1616" i="4"/>
  <c r="AV1616" i="4" s="1"/>
  <c r="L1616" i="4"/>
  <c r="AU1616" i="4" s="1"/>
  <c r="AS1615" i="4"/>
  <c r="AY1615" i="4" s="1"/>
  <c r="AG1615" i="4"/>
  <c r="AD1615" i="4"/>
  <c r="AA1615" i="4"/>
  <c r="AX1615" i="4" s="1"/>
  <c r="X1615" i="4"/>
  <c r="U1615" i="4"/>
  <c r="R1615" i="4"/>
  <c r="AW1615" i="4" s="1"/>
  <c r="O1615" i="4"/>
  <c r="AV1615" i="4" s="1"/>
  <c r="L1615" i="4"/>
  <c r="AU1615" i="4" s="1"/>
  <c r="AS1614" i="4"/>
  <c r="AY1614" i="4" s="1"/>
  <c r="AG1614" i="4"/>
  <c r="AD1614" i="4"/>
  <c r="AA1614" i="4"/>
  <c r="AX1614" i="4" s="1"/>
  <c r="X1614" i="4"/>
  <c r="U1614" i="4"/>
  <c r="R1614" i="4"/>
  <c r="O1614" i="4"/>
  <c r="AV1614" i="4" s="1"/>
  <c r="L1614" i="4"/>
  <c r="AU1614" i="4" s="1"/>
  <c r="AS1613" i="4"/>
  <c r="AY1613" i="4" s="1"/>
  <c r="AG1613" i="4"/>
  <c r="AD1613" i="4"/>
  <c r="AA1613" i="4"/>
  <c r="AX1613" i="4" s="1"/>
  <c r="X1613" i="4"/>
  <c r="U1613" i="4"/>
  <c r="R1613" i="4"/>
  <c r="AW1613" i="4" s="1"/>
  <c r="O1613" i="4"/>
  <c r="AV1613" i="4" s="1"/>
  <c r="L1613" i="4"/>
  <c r="AU1613" i="4" s="1"/>
  <c r="AS1612" i="4"/>
  <c r="AY1612" i="4" s="1"/>
  <c r="AG1612" i="4"/>
  <c r="AD1612" i="4"/>
  <c r="AA1612" i="4"/>
  <c r="AX1612" i="4" s="1"/>
  <c r="X1612" i="4"/>
  <c r="U1612" i="4"/>
  <c r="R1612" i="4"/>
  <c r="AW1612" i="4" s="1"/>
  <c r="O1612" i="4"/>
  <c r="AV1612" i="4" s="1"/>
  <c r="L1612" i="4"/>
  <c r="AU1612" i="4" s="1"/>
  <c r="AS1611" i="4"/>
  <c r="AY1611" i="4" s="1"/>
  <c r="AG1611" i="4"/>
  <c r="AD1611" i="4"/>
  <c r="AA1611" i="4"/>
  <c r="AX1611" i="4" s="1"/>
  <c r="X1611" i="4"/>
  <c r="U1611" i="4"/>
  <c r="R1611" i="4"/>
  <c r="AW1611" i="4" s="1"/>
  <c r="O1611" i="4"/>
  <c r="AV1611" i="4" s="1"/>
  <c r="L1611" i="4"/>
  <c r="AU1611" i="4" s="1"/>
  <c r="AS1610" i="4"/>
  <c r="AY1610" i="4" s="1"/>
  <c r="AG1610" i="4"/>
  <c r="AD1610" i="4"/>
  <c r="AA1610" i="4"/>
  <c r="AX1610" i="4" s="1"/>
  <c r="X1610" i="4"/>
  <c r="U1610" i="4"/>
  <c r="R1610" i="4"/>
  <c r="O1610" i="4"/>
  <c r="AV1610" i="4" s="1"/>
  <c r="L1610" i="4"/>
  <c r="AU1610" i="4" s="1"/>
  <c r="AS1609" i="4"/>
  <c r="AY1609" i="4" s="1"/>
  <c r="AG1609" i="4"/>
  <c r="AD1609" i="4"/>
  <c r="AA1609" i="4"/>
  <c r="AX1609" i="4" s="1"/>
  <c r="X1609" i="4"/>
  <c r="U1609" i="4"/>
  <c r="R1609" i="4"/>
  <c r="AW1609" i="4" s="1"/>
  <c r="O1609" i="4"/>
  <c r="AV1609" i="4" s="1"/>
  <c r="L1609" i="4"/>
  <c r="AU1609" i="4" s="1"/>
  <c r="AS1608" i="4"/>
  <c r="AY1608" i="4" s="1"/>
  <c r="AG1608" i="4"/>
  <c r="AD1608" i="4"/>
  <c r="AA1608" i="4"/>
  <c r="AX1608" i="4" s="1"/>
  <c r="X1608" i="4"/>
  <c r="U1608" i="4"/>
  <c r="R1608" i="4"/>
  <c r="O1608" i="4"/>
  <c r="AV1608" i="4" s="1"/>
  <c r="L1608" i="4"/>
  <c r="AU1608" i="4" s="1"/>
  <c r="AS1607" i="4"/>
  <c r="AY1607" i="4" s="1"/>
  <c r="AG1607" i="4"/>
  <c r="AD1607" i="4"/>
  <c r="AA1607" i="4"/>
  <c r="AX1607" i="4" s="1"/>
  <c r="X1607" i="4"/>
  <c r="U1607" i="4"/>
  <c r="R1607" i="4"/>
  <c r="O1607" i="4"/>
  <c r="AV1607" i="4" s="1"/>
  <c r="L1607" i="4"/>
  <c r="AU1607" i="4" s="1"/>
  <c r="AS1606" i="4"/>
  <c r="AY1606" i="4" s="1"/>
  <c r="AG1606" i="4"/>
  <c r="AD1606" i="4"/>
  <c r="AA1606" i="4"/>
  <c r="AX1606" i="4" s="1"/>
  <c r="X1606" i="4"/>
  <c r="U1606" i="4"/>
  <c r="R1606" i="4"/>
  <c r="O1606" i="4"/>
  <c r="AV1606" i="4" s="1"/>
  <c r="L1606" i="4"/>
  <c r="AU1606" i="4" s="1"/>
  <c r="AS1605" i="4"/>
  <c r="AY1605" i="4" s="1"/>
  <c r="AG1605" i="4"/>
  <c r="AD1605" i="4"/>
  <c r="AA1605" i="4"/>
  <c r="AX1605" i="4" s="1"/>
  <c r="X1605" i="4"/>
  <c r="U1605" i="4"/>
  <c r="R1605" i="4"/>
  <c r="O1605" i="4"/>
  <c r="AV1605" i="4" s="1"/>
  <c r="L1605" i="4"/>
  <c r="AU1605" i="4" s="1"/>
  <c r="AS1604" i="4"/>
  <c r="AY1604" i="4" s="1"/>
  <c r="AG1604" i="4"/>
  <c r="AD1604" i="4"/>
  <c r="AA1604" i="4"/>
  <c r="AX1604" i="4" s="1"/>
  <c r="X1604" i="4"/>
  <c r="U1604" i="4"/>
  <c r="R1604" i="4"/>
  <c r="AW1604" i="4" s="1"/>
  <c r="O1604" i="4"/>
  <c r="AV1604" i="4" s="1"/>
  <c r="L1604" i="4"/>
  <c r="AU1604" i="4" s="1"/>
  <c r="AS1603" i="4"/>
  <c r="AY1603" i="4" s="1"/>
  <c r="AG1603" i="4"/>
  <c r="AD1603" i="4"/>
  <c r="AA1603" i="4"/>
  <c r="AX1603" i="4" s="1"/>
  <c r="X1603" i="4"/>
  <c r="U1603" i="4"/>
  <c r="R1603" i="4"/>
  <c r="O1603" i="4"/>
  <c r="AV1603" i="4" s="1"/>
  <c r="L1603" i="4"/>
  <c r="AU1603" i="4" s="1"/>
  <c r="AS1602" i="4"/>
  <c r="AY1602" i="4" s="1"/>
  <c r="AG1602" i="4"/>
  <c r="AD1602" i="4"/>
  <c r="AA1602" i="4"/>
  <c r="AX1602" i="4" s="1"/>
  <c r="X1602" i="4"/>
  <c r="U1602" i="4"/>
  <c r="R1602" i="4"/>
  <c r="AW1602" i="4" s="1"/>
  <c r="O1602" i="4"/>
  <c r="AV1602" i="4" s="1"/>
  <c r="L1602" i="4"/>
  <c r="AU1602" i="4" s="1"/>
  <c r="AS1601" i="4"/>
  <c r="AY1601" i="4" s="1"/>
  <c r="AG1601" i="4"/>
  <c r="AD1601" i="4"/>
  <c r="AA1601" i="4"/>
  <c r="AX1601" i="4" s="1"/>
  <c r="X1601" i="4"/>
  <c r="U1601" i="4"/>
  <c r="R1601" i="4"/>
  <c r="AW1601" i="4" s="1"/>
  <c r="O1601" i="4"/>
  <c r="AV1601" i="4" s="1"/>
  <c r="L1601" i="4"/>
  <c r="AU1601" i="4" s="1"/>
  <c r="AS1600" i="4"/>
  <c r="AY1600" i="4" s="1"/>
  <c r="AG1600" i="4"/>
  <c r="AD1600" i="4"/>
  <c r="AA1600" i="4"/>
  <c r="AX1600" i="4" s="1"/>
  <c r="X1600" i="4"/>
  <c r="U1600" i="4"/>
  <c r="R1600" i="4"/>
  <c r="O1600" i="4"/>
  <c r="AV1600" i="4" s="1"/>
  <c r="AS1599" i="4"/>
  <c r="AY1599" i="4" s="1"/>
  <c r="AG1599" i="4"/>
  <c r="AD1599" i="4"/>
  <c r="AA1599" i="4"/>
  <c r="AX1599" i="4" s="1"/>
  <c r="X1599" i="4"/>
  <c r="U1599" i="4"/>
  <c r="R1599" i="4"/>
  <c r="AW1599" i="4" s="1"/>
  <c r="O1599" i="4"/>
  <c r="AV1599" i="4" s="1"/>
  <c r="L1599" i="4"/>
  <c r="AU1599" i="4" s="1"/>
  <c r="AS1598" i="4"/>
  <c r="AY1598" i="4" s="1"/>
  <c r="AG1598" i="4"/>
  <c r="AD1598" i="4"/>
  <c r="AA1598" i="4"/>
  <c r="AX1598" i="4" s="1"/>
  <c r="X1598" i="4"/>
  <c r="U1598" i="4"/>
  <c r="O1598" i="4"/>
  <c r="AV1598" i="4" s="1"/>
  <c r="L1598" i="4"/>
  <c r="AU1598" i="4" s="1"/>
  <c r="AS1597" i="4"/>
  <c r="AY1597" i="4" s="1"/>
  <c r="AG1597" i="4"/>
  <c r="AD1597" i="4"/>
  <c r="AA1597" i="4"/>
  <c r="AX1597" i="4" s="1"/>
  <c r="X1597" i="4"/>
  <c r="U1597" i="4"/>
  <c r="R1597" i="4"/>
  <c r="O1597" i="4"/>
  <c r="AV1597" i="4" s="1"/>
  <c r="L1597" i="4"/>
  <c r="AU1597" i="4" s="1"/>
  <c r="X1581" i="4"/>
  <c r="U1546" i="4"/>
  <c r="X1539" i="4"/>
  <c r="AA1531" i="4"/>
  <c r="AD1525" i="4"/>
  <c r="AA1525" i="4"/>
  <c r="X1525" i="4"/>
  <c r="U1525" i="4"/>
  <c r="R1525" i="4"/>
  <c r="O1525" i="4"/>
  <c r="L1525" i="4"/>
  <c r="AD1524" i="4"/>
  <c r="AA1524" i="4"/>
  <c r="X1524" i="4"/>
  <c r="U1524" i="4"/>
  <c r="R1524" i="4"/>
  <c r="O1524" i="4"/>
  <c r="L1524" i="4"/>
  <c r="AD1523" i="4"/>
  <c r="AA1523" i="4"/>
  <c r="X1523" i="4"/>
  <c r="U1523" i="4"/>
  <c r="R1523" i="4"/>
  <c r="O1523" i="4"/>
  <c r="L1523" i="4"/>
  <c r="AD1522" i="4"/>
  <c r="AA1522" i="4"/>
  <c r="X1522" i="4"/>
  <c r="U1522" i="4"/>
  <c r="R1522" i="4"/>
  <c r="O1522" i="4"/>
  <c r="L1522" i="4"/>
  <c r="AD1521" i="4"/>
  <c r="AA1521" i="4"/>
  <c r="X1521" i="4"/>
  <c r="U1521" i="4"/>
  <c r="R1521" i="4"/>
  <c r="O1521" i="4"/>
  <c r="L1521" i="4"/>
  <c r="AA1516" i="4"/>
  <c r="X1516" i="4"/>
  <c r="U1516" i="4"/>
  <c r="R1516" i="4"/>
  <c r="O1516" i="4"/>
  <c r="L1516" i="4"/>
  <c r="AA1515" i="4"/>
  <c r="X1515" i="4"/>
  <c r="U1515" i="4"/>
  <c r="R1515" i="4"/>
  <c r="O1515" i="4"/>
  <c r="L1515" i="4"/>
  <c r="AA1514" i="4"/>
  <c r="X1514" i="4"/>
  <c r="U1514" i="4"/>
  <c r="R1514" i="4"/>
  <c r="O1514" i="4"/>
  <c r="L1514" i="4"/>
  <c r="AA1513" i="4"/>
  <c r="X1513" i="4"/>
  <c r="U1513" i="4"/>
  <c r="R1513" i="4"/>
  <c r="O1513" i="4"/>
  <c r="L1513" i="4"/>
  <c r="AA1512" i="4"/>
  <c r="X1512" i="4"/>
  <c r="U1512" i="4"/>
  <c r="R1512" i="4"/>
  <c r="O1512" i="4"/>
  <c r="L1512" i="4"/>
  <c r="AA1503" i="4"/>
  <c r="X1503" i="4"/>
  <c r="U1503" i="4"/>
  <c r="R1503" i="4"/>
  <c r="O1503" i="4"/>
  <c r="L1503" i="4"/>
  <c r="AA1502" i="4"/>
  <c r="X1502" i="4"/>
  <c r="U1502" i="4"/>
  <c r="R1502" i="4"/>
  <c r="O1502" i="4"/>
  <c r="L1502" i="4"/>
  <c r="AA1501" i="4"/>
  <c r="X1501" i="4"/>
  <c r="U1501" i="4"/>
  <c r="R1501" i="4"/>
  <c r="O1501" i="4"/>
  <c r="L1501" i="4"/>
  <c r="AA1500" i="4"/>
  <c r="X1500" i="4"/>
  <c r="U1500" i="4"/>
  <c r="R1500" i="4"/>
  <c r="O1500" i="4"/>
  <c r="L1500" i="4"/>
  <c r="AA1499" i="4"/>
  <c r="X1499" i="4"/>
  <c r="U1499" i="4"/>
  <c r="R1499" i="4"/>
  <c r="O1499" i="4"/>
  <c r="L1499" i="4"/>
  <c r="AA1498" i="4"/>
  <c r="X1498" i="4"/>
  <c r="U1498" i="4"/>
  <c r="R1498" i="4"/>
  <c r="O1498" i="4"/>
  <c r="L1498" i="4"/>
  <c r="AA1497" i="4"/>
  <c r="X1497" i="4"/>
  <c r="U1497" i="4"/>
  <c r="R1497" i="4"/>
  <c r="O1497" i="4"/>
  <c r="L1497" i="4"/>
  <c r="AA1496" i="4"/>
  <c r="X1496" i="4"/>
  <c r="U1496" i="4"/>
  <c r="R1496" i="4"/>
  <c r="O1496" i="4"/>
  <c r="L1496" i="4"/>
  <c r="AA1495" i="4"/>
  <c r="X1495" i="4"/>
  <c r="U1495" i="4"/>
  <c r="R1495" i="4"/>
  <c r="O1495" i="4"/>
  <c r="L1495" i="4"/>
  <c r="AA1481" i="4"/>
  <c r="X1481" i="4"/>
  <c r="U1481" i="4"/>
  <c r="R1481" i="4"/>
  <c r="O1481" i="4"/>
  <c r="AA1480" i="4"/>
  <c r="X1480" i="4"/>
  <c r="U1480" i="4"/>
  <c r="R1480" i="4"/>
  <c r="O1480" i="4"/>
  <c r="AA1479" i="4"/>
  <c r="X1479" i="4"/>
  <c r="U1479" i="4"/>
  <c r="R1479" i="4"/>
  <c r="O1479" i="4"/>
  <c r="L1479" i="4"/>
  <c r="AA1478" i="4"/>
  <c r="X1478" i="4"/>
  <c r="U1478" i="4"/>
  <c r="R1478" i="4"/>
  <c r="O1478" i="4"/>
  <c r="L1478" i="4"/>
  <c r="AA1477" i="4"/>
  <c r="X1477" i="4"/>
  <c r="U1477" i="4"/>
  <c r="R1477" i="4"/>
  <c r="O1477" i="4"/>
  <c r="L1477" i="4"/>
  <c r="AA1476" i="4"/>
  <c r="X1476" i="4"/>
  <c r="U1476" i="4"/>
  <c r="R1476" i="4"/>
  <c r="O1476" i="4"/>
  <c r="L1476" i="4"/>
  <c r="AA1475" i="4"/>
  <c r="X1475" i="4"/>
  <c r="U1475" i="4"/>
  <c r="R1475" i="4"/>
  <c r="O1475" i="4"/>
  <c r="L1475" i="4"/>
  <c r="AA1474" i="4"/>
  <c r="X1474" i="4"/>
  <c r="U1474" i="4"/>
  <c r="R1474" i="4"/>
  <c r="O1474" i="4"/>
  <c r="L1474" i="4"/>
  <c r="AA1473" i="4"/>
  <c r="X1473" i="4"/>
  <c r="U1473" i="4"/>
  <c r="R1473" i="4"/>
  <c r="O1473" i="4"/>
  <c r="L1473" i="4"/>
  <c r="AA1472" i="4"/>
  <c r="X1472" i="4"/>
  <c r="U1472" i="4"/>
  <c r="R1472" i="4"/>
  <c r="O1472" i="4"/>
  <c r="L1472" i="4"/>
  <c r="AA1471" i="4"/>
  <c r="X1471" i="4"/>
  <c r="U1471" i="4"/>
  <c r="R1471" i="4"/>
  <c r="O1471" i="4"/>
  <c r="L1471" i="4"/>
  <c r="AA1462" i="4"/>
  <c r="X1462" i="4"/>
  <c r="U1462" i="4"/>
  <c r="R1462" i="4"/>
  <c r="O1462" i="4"/>
  <c r="L1462" i="4"/>
  <c r="AA1461" i="4"/>
  <c r="X1461" i="4"/>
  <c r="U1461" i="4"/>
  <c r="R1461" i="4"/>
  <c r="O1461" i="4"/>
  <c r="L1461" i="4"/>
  <c r="AA1460" i="4"/>
  <c r="X1460" i="4"/>
  <c r="U1460" i="4"/>
  <c r="R1460" i="4"/>
  <c r="O1460" i="4"/>
  <c r="L1460" i="4"/>
  <c r="AA1459" i="4"/>
  <c r="X1459" i="4"/>
  <c r="U1459" i="4"/>
  <c r="R1459" i="4"/>
  <c r="O1459" i="4"/>
  <c r="L1459" i="4"/>
  <c r="AA1458" i="4"/>
  <c r="X1458" i="4"/>
  <c r="U1458" i="4"/>
  <c r="R1458" i="4"/>
  <c r="O1458" i="4"/>
  <c r="L1458" i="4"/>
  <c r="AD1448" i="4"/>
  <c r="AA1448" i="4"/>
  <c r="X1448" i="4"/>
  <c r="U1448" i="4"/>
  <c r="R1448" i="4"/>
  <c r="O1448" i="4"/>
  <c r="L1448" i="4"/>
  <c r="AD1447" i="4"/>
  <c r="AA1447" i="4"/>
  <c r="X1447" i="4"/>
  <c r="U1447" i="4"/>
  <c r="R1447" i="4"/>
  <c r="O1447" i="4"/>
  <c r="L1447" i="4"/>
  <c r="AD1446" i="4"/>
  <c r="AA1446" i="4"/>
  <c r="X1446" i="4"/>
  <c r="U1446" i="4"/>
  <c r="R1446" i="4"/>
  <c r="O1446" i="4"/>
  <c r="L1446" i="4"/>
  <c r="AD1413" i="4"/>
  <c r="AA1413" i="4"/>
  <c r="X1413" i="4"/>
  <c r="U1413" i="4"/>
  <c r="R1413" i="4"/>
  <c r="O1413" i="4"/>
  <c r="L1413" i="4"/>
  <c r="AD1412" i="4"/>
  <c r="AA1412" i="4"/>
  <c r="X1412" i="4"/>
  <c r="U1412" i="4"/>
  <c r="R1412" i="4"/>
  <c r="O1412" i="4"/>
  <c r="L1412" i="4"/>
  <c r="AD1411" i="4"/>
  <c r="AA1411" i="4"/>
  <c r="X1411" i="4"/>
  <c r="U1411" i="4"/>
  <c r="R1411" i="4"/>
  <c r="O1411" i="4"/>
  <c r="L1411" i="4"/>
  <c r="AD1410" i="4"/>
  <c r="AA1410" i="4"/>
  <c r="X1410" i="4"/>
  <c r="U1410" i="4"/>
  <c r="R1410" i="4"/>
  <c r="O1410" i="4"/>
  <c r="L1410" i="4"/>
  <c r="U1382" i="4"/>
  <c r="L1374" i="4"/>
  <c r="X1359" i="4"/>
  <c r="AA1358" i="4"/>
  <c r="X1358" i="4"/>
  <c r="U1358" i="4"/>
  <c r="R1358" i="4"/>
  <c r="O1358" i="4"/>
  <c r="L1358" i="4"/>
  <c r="AA1357" i="4"/>
  <c r="X1357" i="4"/>
  <c r="U1357" i="4"/>
  <c r="R1357" i="4"/>
  <c r="O1357" i="4"/>
  <c r="L1357" i="4"/>
  <c r="AA1356" i="4"/>
  <c r="X1356" i="4"/>
  <c r="U1356" i="4"/>
  <c r="R1356" i="4"/>
  <c r="O1356" i="4"/>
  <c r="L1356" i="4"/>
  <c r="AA1355" i="4"/>
  <c r="X1355" i="4"/>
  <c r="U1355" i="4"/>
  <c r="R1355" i="4"/>
  <c r="O1355" i="4"/>
  <c r="L1355" i="4"/>
  <c r="AA1354" i="4"/>
  <c r="X1354" i="4"/>
  <c r="U1354" i="4"/>
  <c r="R1354" i="4"/>
  <c r="O1354" i="4"/>
  <c r="L1354" i="4"/>
  <c r="U1310" i="4"/>
  <c r="U1278" i="4"/>
  <c r="AU972" i="4" l="1"/>
  <c r="AV972" i="4"/>
  <c r="AW972" i="4"/>
  <c r="AX972" i="4"/>
  <c r="AY972" i="4"/>
  <c r="BE972" i="4"/>
  <c r="BE1049" i="4"/>
  <c r="AW1049" i="4"/>
  <c r="AY1049" i="4"/>
  <c r="AX1049" i="4"/>
  <c r="AV1049" i="4"/>
  <c r="AU1049" i="4"/>
  <c r="AU973" i="4"/>
  <c r="BE1017" i="4"/>
  <c r="AY1017" i="4"/>
  <c r="AX1017" i="4"/>
  <c r="AW1017" i="4"/>
  <c r="AV1017" i="4"/>
  <c r="AU1017" i="4"/>
  <c r="AZ1017" i="4" s="1"/>
  <c r="BA1017" i="4" s="1"/>
  <c r="AV973" i="4"/>
  <c r="AW973" i="4"/>
  <c r="AY973" i="4"/>
  <c r="AX1004" i="4"/>
  <c r="BE1004" i="4"/>
  <c r="AY1004" i="4"/>
  <c r="AW1004" i="4"/>
  <c r="AV1004" i="4"/>
  <c r="AU1004" i="4"/>
  <c r="AZ1004" i="4" s="1"/>
  <c r="BA1004" i="4" s="1"/>
  <c r="AY1003" i="4"/>
  <c r="AX1003" i="4"/>
  <c r="AV1003" i="4"/>
  <c r="AU1003" i="4"/>
  <c r="BE1003" i="4"/>
  <c r="AW1003" i="4"/>
  <c r="AW974" i="4"/>
  <c r="AX974" i="4"/>
  <c r="AY974" i="4"/>
  <c r="BE973" i="4"/>
  <c r="BE974" i="4"/>
  <c r="BE975" i="4"/>
  <c r="AX971" i="4"/>
  <c r="AY971" i="4"/>
  <c r="AW971" i="4"/>
  <c r="AV971" i="4"/>
  <c r="AY962" i="4"/>
  <c r="AX962" i="4"/>
  <c r="AW962" i="4"/>
  <c r="AV962" i="4"/>
  <c r="AU962" i="4"/>
  <c r="AW970" i="4"/>
  <c r="AV970" i="4"/>
  <c r="AW969" i="4"/>
  <c r="AY968" i="4"/>
  <c r="AW968" i="4"/>
  <c r="AY967" i="4"/>
  <c r="AV966" i="4"/>
  <c r="AY965" i="4"/>
  <c r="AU965" i="4"/>
  <c r="AX964" i="4"/>
  <c r="AY963" i="4"/>
  <c r="BE968" i="4"/>
  <c r="AX967" i="4"/>
  <c r="AU966" i="4"/>
  <c r="BE965" i="4"/>
  <c r="AW965" i="4"/>
  <c r="BE964" i="4"/>
  <c r="AY964" i="4"/>
  <c r="AV963" i="4"/>
  <c r="AU967" i="4"/>
  <c r="AY966" i="4"/>
  <c r="AV965" i="4"/>
  <c r="BE963" i="4"/>
  <c r="AX963" i="4"/>
  <c r="AY970" i="4"/>
  <c r="AY969" i="4"/>
  <c r="AV969" i="4"/>
  <c r="AV968" i="4"/>
  <c r="AV967" i="4"/>
  <c r="BE966" i="4"/>
  <c r="AW966" i="4"/>
  <c r="AW964" i="4"/>
  <c r="AX970" i="4"/>
  <c r="BE969" i="4"/>
  <c r="AX969" i="4"/>
  <c r="AU969" i="4"/>
  <c r="AZ969" i="4" s="1"/>
  <c r="BA969" i="4" s="1"/>
  <c r="AX968" i="4"/>
  <c r="AU968" i="4"/>
  <c r="AZ968" i="4" s="1"/>
  <c r="BA968" i="4" s="1"/>
  <c r="BE967" i="4"/>
  <c r="AW967" i="4"/>
  <c r="AX966" i="4"/>
  <c r="AX965" i="4"/>
  <c r="AV964" i="4"/>
  <c r="AW963" i="4"/>
  <c r="AZ947" i="4"/>
  <c r="BA947" i="4" s="1"/>
  <c r="BE947" i="4"/>
  <c r="BE1618" i="4"/>
  <c r="BE1617" i="4"/>
  <c r="BE1616" i="4"/>
  <c r="BE1615" i="4"/>
  <c r="BE1614" i="4"/>
  <c r="BE1613" i="4"/>
  <c r="BE1612" i="4"/>
  <c r="BE1611" i="4"/>
  <c r="BE1610" i="4"/>
  <c r="BE1609" i="4"/>
  <c r="BE1608" i="4"/>
  <c r="BE1607" i="4"/>
  <c r="BE1606" i="4"/>
  <c r="BE1605" i="4"/>
  <c r="BE1604" i="4"/>
  <c r="BE1603" i="4"/>
  <c r="BE1602" i="4"/>
  <c r="BE1601" i="4"/>
  <c r="BE1600" i="4"/>
  <c r="BE1599" i="4"/>
  <c r="BE1598" i="4"/>
  <c r="BE1597" i="4"/>
  <c r="AW945" i="4"/>
  <c r="AX945" i="4"/>
  <c r="AU946" i="4"/>
  <c r="AX944" i="4"/>
  <c r="AU944" i="4"/>
  <c r="AY946" i="4"/>
  <c r="AX946" i="4"/>
  <c r="AW946" i="4"/>
  <c r="AV946" i="4"/>
  <c r="AY945" i="4"/>
  <c r="AV945" i="4"/>
  <c r="AU945" i="4"/>
  <c r="AY944" i="4"/>
  <c r="AW944" i="4"/>
  <c r="AV944" i="4"/>
  <c r="AX943" i="4"/>
  <c r="AY943" i="4"/>
  <c r="AW943" i="4"/>
  <c r="AV943" i="4"/>
  <c r="AU943" i="4"/>
  <c r="AZ943" i="4" s="1"/>
  <c r="BA943" i="4" s="1"/>
  <c r="AX973" i="4"/>
  <c r="AU1313" i="4"/>
  <c r="AW1616" i="4"/>
  <c r="AW1606" i="4"/>
  <c r="AZ973" i="4"/>
  <c r="BA973" i="4" s="1"/>
  <c r="AZ972" i="4"/>
  <c r="BA972" i="4" s="1"/>
  <c r="AZ974" i="4"/>
  <c r="BA974" i="4" s="1"/>
  <c r="AZ975" i="4"/>
  <c r="BA975" i="4" s="1"/>
  <c r="AY992" i="4"/>
  <c r="AY993" i="4"/>
  <c r="AY994" i="4"/>
  <c r="AY1067" i="4"/>
  <c r="AY1068" i="4"/>
  <c r="AY1069" i="4"/>
  <c r="AY1070" i="4"/>
  <c r="AY1071" i="4"/>
  <c r="AY1072" i="4"/>
  <c r="AY1073" i="4"/>
  <c r="AY1074" i="4"/>
  <c r="AY1042" i="4"/>
  <c r="AY1043" i="4"/>
  <c r="AY1044" i="4"/>
  <c r="AY1045" i="4"/>
  <c r="AY1046" i="4"/>
  <c r="AY1047" i="4"/>
  <c r="AY1048" i="4"/>
  <c r="AY1014" i="4"/>
  <c r="AY1015" i="4"/>
  <c r="AY1016" i="4"/>
  <c r="AW1608" i="4"/>
  <c r="AW1607" i="4"/>
  <c r="AY995" i="4"/>
  <c r="AY996" i="4"/>
  <c r="AY997" i="4"/>
  <c r="AY998" i="4"/>
  <c r="AY999" i="4"/>
  <c r="AY1000" i="4"/>
  <c r="AY1001" i="4"/>
  <c r="AY1002" i="4"/>
  <c r="AY961" i="4"/>
  <c r="AY941" i="4"/>
  <c r="AY942" i="4"/>
  <c r="AW1614" i="4"/>
  <c r="AW1610" i="4"/>
  <c r="AW1605" i="4"/>
  <c r="AW1603" i="4"/>
  <c r="AW1600" i="4"/>
  <c r="AW1597" i="4"/>
  <c r="AZ1618" i="4"/>
  <c r="BA1618" i="4" s="1"/>
  <c r="AZ1617" i="4"/>
  <c r="BA1617" i="4" s="1"/>
  <c r="AZ1615" i="4"/>
  <c r="BA1615" i="4" s="1"/>
  <c r="AZ1614" i="4"/>
  <c r="BA1614" i="4" s="1"/>
  <c r="AZ1613" i="4"/>
  <c r="BA1613" i="4" s="1"/>
  <c r="AZ1612" i="4"/>
  <c r="BA1612" i="4" s="1"/>
  <c r="AZ1611" i="4"/>
  <c r="BA1611" i="4" s="1"/>
  <c r="AZ1610" i="4"/>
  <c r="BA1610" i="4" s="1"/>
  <c r="AZ1609" i="4"/>
  <c r="BA1609" i="4" s="1"/>
  <c r="AZ1608" i="4"/>
  <c r="BA1608" i="4" s="1"/>
  <c r="AZ1607" i="4"/>
  <c r="BA1607" i="4" s="1"/>
  <c r="AZ1606" i="4"/>
  <c r="BA1606" i="4" s="1"/>
  <c r="AZ1605" i="4"/>
  <c r="BA1605" i="4" s="1"/>
  <c r="AZ1604" i="4"/>
  <c r="BA1604" i="4" s="1"/>
  <c r="AZ1601" i="4"/>
  <c r="BA1601" i="4" s="1"/>
  <c r="AZ1599" i="4"/>
  <c r="BA1599" i="4" s="1"/>
  <c r="AZ1598" i="4"/>
  <c r="BA1598" i="4" s="1"/>
  <c r="AZ1597" i="4"/>
  <c r="BA1597" i="4" s="1"/>
  <c r="AZ1616" i="4"/>
  <c r="BA1616" i="4" s="1"/>
  <c r="AZ1602" i="4"/>
  <c r="BA1602" i="4" s="1"/>
  <c r="AZ1603" i="4"/>
  <c r="BA1603" i="4" s="1"/>
  <c r="AA1254" i="4"/>
  <c r="O1251" i="4"/>
  <c r="AD1219" i="4"/>
  <c r="AA1178" i="4"/>
  <c r="X1178" i="4"/>
  <c r="U1178" i="4"/>
  <c r="R1178" i="4"/>
  <c r="O1178" i="4"/>
  <c r="L1178" i="4"/>
  <c r="AA1177" i="4"/>
  <c r="X1177" i="4"/>
  <c r="U1177" i="4"/>
  <c r="R1177" i="4"/>
  <c r="O1177" i="4"/>
  <c r="L1177" i="4"/>
  <c r="AA1176" i="4"/>
  <c r="X1176" i="4"/>
  <c r="U1176" i="4"/>
  <c r="R1176" i="4"/>
  <c r="O1176" i="4"/>
  <c r="L1176" i="4"/>
  <c r="AA1175" i="4"/>
  <c r="X1175" i="4"/>
  <c r="U1175" i="4"/>
  <c r="R1175" i="4"/>
  <c r="O1175" i="4"/>
  <c r="L1175" i="4"/>
  <c r="AA1172" i="4"/>
  <c r="X1172" i="4"/>
  <c r="U1172" i="4"/>
  <c r="R1172" i="4"/>
  <c r="O1172" i="4"/>
  <c r="L1172" i="4"/>
  <c r="AA1171" i="4"/>
  <c r="X1171" i="4"/>
  <c r="U1171" i="4"/>
  <c r="R1171" i="4"/>
  <c r="O1171" i="4"/>
  <c r="L1171" i="4"/>
  <c r="AA1170" i="4"/>
  <c r="X1170" i="4"/>
  <c r="U1170" i="4"/>
  <c r="R1170" i="4"/>
  <c r="O1170" i="4"/>
  <c r="L1170" i="4"/>
  <c r="U1167" i="4"/>
  <c r="AX1067" i="4"/>
  <c r="AX1068" i="4"/>
  <c r="AX1069" i="4"/>
  <c r="AX1070" i="4"/>
  <c r="AX1071" i="4"/>
  <c r="AX1072" i="4"/>
  <c r="AX1073" i="4"/>
  <c r="AX1074" i="4"/>
  <c r="AW1067" i="4"/>
  <c r="AW1068" i="4"/>
  <c r="AW1069" i="4"/>
  <c r="AW1070" i="4"/>
  <c r="AW1071" i="4"/>
  <c r="AW1072" i="4"/>
  <c r="AW1073" i="4"/>
  <c r="AW1074" i="4"/>
  <c r="AV1067" i="4"/>
  <c r="AV1068" i="4"/>
  <c r="AV1069" i="4"/>
  <c r="AV1070" i="4"/>
  <c r="AV1071" i="4"/>
  <c r="AV1072" i="4"/>
  <c r="AV1073" i="4"/>
  <c r="AV1074" i="4"/>
  <c r="AU1067" i="4"/>
  <c r="AU1068" i="4"/>
  <c r="AU1069" i="4"/>
  <c r="AU1070" i="4"/>
  <c r="AU1071" i="4"/>
  <c r="AU1072" i="4"/>
  <c r="AU1073" i="4"/>
  <c r="AU1074" i="4"/>
  <c r="AX1043" i="4"/>
  <c r="AX1044" i="4"/>
  <c r="AX1045" i="4"/>
  <c r="AX1046" i="4"/>
  <c r="AX1047" i="4"/>
  <c r="AX1048" i="4"/>
  <c r="AX1042" i="4"/>
  <c r="AW1043" i="4"/>
  <c r="AW1044" i="4"/>
  <c r="AW1045" i="4"/>
  <c r="AW1046" i="4"/>
  <c r="AW1047" i="4"/>
  <c r="AW1048" i="4"/>
  <c r="AW1042" i="4"/>
  <c r="AV1043" i="4"/>
  <c r="AV1044" i="4"/>
  <c r="AV1045" i="4"/>
  <c r="AV1046" i="4"/>
  <c r="AV1047" i="4"/>
  <c r="AV1048" i="4"/>
  <c r="AV1042" i="4"/>
  <c r="AU1043" i="4"/>
  <c r="AU1044" i="4"/>
  <c r="AU1045" i="4"/>
  <c r="AU1046" i="4"/>
  <c r="AU1047" i="4"/>
  <c r="AU1048" i="4"/>
  <c r="AU1042" i="4"/>
  <c r="AX1014" i="4"/>
  <c r="AX1015" i="4"/>
  <c r="AX1016" i="4"/>
  <c r="AW1014" i="4"/>
  <c r="AW1015" i="4"/>
  <c r="AW1016" i="4"/>
  <c r="AV1014" i="4"/>
  <c r="AV1015" i="4"/>
  <c r="AV1016" i="4"/>
  <c r="AU1014" i="4"/>
  <c r="AU1015" i="4"/>
  <c r="AU1016" i="4"/>
  <c r="AX1002" i="4"/>
  <c r="AW1002" i="4"/>
  <c r="AV1002" i="4"/>
  <c r="AU1002" i="4"/>
  <c r="AX1001" i="4"/>
  <c r="AW1001" i="4"/>
  <c r="AV1001" i="4"/>
  <c r="AU1001" i="4"/>
  <c r="AX1000" i="4"/>
  <c r="AW1000" i="4"/>
  <c r="AV1000" i="4"/>
  <c r="AU1000" i="4"/>
  <c r="AX999" i="4"/>
  <c r="AW999" i="4"/>
  <c r="AV999" i="4"/>
  <c r="AU999" i="4"/>
  <c r="AU995" i="4"/>
  <c r="AU996" i="4"/>
  <c r="AU997" i="4"/>
  <c r="AU998" i="4"/>
  <c r="AV992" i="4"/>
  <c r="AV993" i="4"/>
  <c r="AV994" i="4"/>
  <c r="AV995" i="4"/>
  <c r="AV996" i="4"/>
  <c r="AV997" i="4"/>
  <c r="AV998" i="4"/>
  <c r="AW992" i="4"/>
  <c r="AW993" i="4"/>
  <c r="AW994" i="4"/>
  <c r="AW995" i="4"/>
  <c r="AW996" i="4"/>
  <c r="AW997" i="4"/>
  <c r="AW998" i="4"/>
  <c r="AX992" i="4"/>
  <c r="AX993" i="4"/>
  <c r="AX994" i="4"/>
  <c r="AX995" i="4"/>
  <c r="AX996" i="4"/>
  <c r="AX997" i="4"/>
  <c r="AX998" i="4"/>
  <c r="AG961" i="4"/>
  <c r="AX961" i="4"/>
  <c r="AW961" i="4"/>
  <c r="AV961" i="4"/>
  <c r="AA949" i="4"/>
  <c r="AG941" i="4"/>
  <c r="AG942" i="4"/>
  <c r="AD938" i="4"/>
  <c r="AD939" i="4"/>
  <c r="AD940" i="4"/>
  <c r="AD941" i="4"/>
  <c r="AD942" i="4"/>
  <c r="AD948" i="4"/>
  <c r="AA937" i="4"/>
  <c r="AA938" i="4"/>
  <c r="AA939" i="4"/>
  <c r="AA940" i="4"/>
  <c r="AA941" i="4"/>
  <c r="AX941" i="4" s="1"/>
  <c r="AA942" i="4"/>
  <c r="AX942" i="4" s="1"/>
  <c r="AA948" i="4"/>
  <c r="X936" i="4"/>
  <c r="X937" i="4"/>
  <c r="X938" i="4"/>
  <c r="X939" i="4"/>
  <c r="X940" i="4"/>
  <c r="X941" i="4"/>
  <c r="X942" i="4"/>
  <c r="X948" i="4"/>
  <c r="U936" i="4"/>
  <c r="U937" i="4"/>
  <c r="U938" i="4"/>
  <c r="U939" i="4"/>
  <c r="U940" i="4"/>
  <c r="U941" i="4"/>
  <c r="U942" i="4"/>
  <c r="U948" i="4"/>
  <c r="R937" i="4"/>
  <c r="R938" i="4"/>
  <c r="R939" i="4"/>
  <c r="R940" i="4"/>
  <c r="R941" i="4"/>
  <c r="AW941" i="4" s="1"/>
  <c r="R942" i="4"/>
  <c r="AW942" i="4" s="1"/>
  <c r="R948" i="4"/>
  <c r="O937" i="4"/>
  <c r="O938" i="4"/>
  <c r="O939" i="4"/>
  <c r="O940" i="4"/>
  <c r="O941" i="4"/>
  <c r="AV941" i="4" s="1"/>
  <c r="O942" i="4"/>
  <c r="AV942" i="4" s="1"/>
  <c r="O948" i="4"/>
  <c r="L939" i="4"/>
  <c r="L940" i="4"/>
  <c r="L941" i="4"/>
  <c r="AU941" i="4" s="1"/>
  <c r="L942" i="4"/>
  <c r="AU942" i="4" s="1"/>
  <c r="L948" i="4"/>
  <c r="AD937" i="4"/>
  <c r="L937" i="4"/>
  <c r="AD936" i="4"/>
  <c r="AA936" i="4"/>
  <c r="R936" i="4"/>
  <c r="O936" i="4"/>
  <c r="L936" i="4"/>
  <c r="AD933" i="4"/>
  <c r="AA933" i="4"/>
  <c r="X933" i="4"/>
  <c r="U933" i="4"/>
  <c r="R933" i="4"/>
  <c r="O933" i="4"/>
  <c r="L933" i="4"/>
  <c r="AD932" i="4"/>
  <c r="AA932" i="4"/>
  <c r="X932" i="4"/>
  <c r="U932" i="4"/>
  <c r="R932" i="4"/>
  <c r="O932" i="4"/>
  <c r="L932" i="4"/>
  <c r="AD931" i="4"/>
  <c r="AA931" i="4"/>
  <c r="X931" i="4"/>
  <c r="U931" i="4"/>
  <c r="R931" i="4"/>
  <c r="O931" i="4"/>
  <c r="L931" i="4"/>
  <c r="AD930" i="4"/>
  <c r="AA930" i="4"/>
  <c r="X930" i="4"/>
  <c r="U930" i="4"/>
  <c r="R930" i="4"/>
  <c r="O930" i="4"/>
  <c r="L930" i="4"/>
  <c r="AD929" i="4"/>
  <c r="AA929" i="4"/>
  <c r="X929" i="4"/>
  <c r="U929" i="4"/>
  <c r="R929" i="4"/>
  <c r="O929" i="4"/>
  <c r="L929" i="4"/>
  <c r="AD928" i="4"/>
  <c r="AA928" i="4"/>
  <c r="X928" i="4"/>
  <c r="U928" i="4"/>
  <c r="R928" i="4"/>
  <c r="O928" i="4"/>
  <c r="L928" i="4"/>
  <c r="AD927" i="4"/>
  <c r="AA927" i="4"/>
  <c r="X927" i="4"/>
  <c r="U927" i="4"/>
  <c r="R927" i="4"/>
  <c r="O927" i="4"/>
  <c r="L927" i="4"/>
  <c r="AD926" i="4"/>
  <c r="AA926" i="4"/>
  <c r="X926" i="4"/>
  <c r="U926" i="4"/>
  <c r="R926" i="4"/>
  <c r="O926" i="4"/>
  <c r="L926" i="4"/>
  <c r="AD925" i="4"/>
  <c r="AA925" i="4"/>
  <c r="X925" i="4"/>
  <c r="U925" i="4"/>
  <c r="R925" i="4"/>
  <c r="O925" i="4"/>
  <c r="L925" i="4"/>
  <c r="AD924" i="4"/>
  <c r="AA924" i="4"/>
  <c r="X924" i="4"/>
  <c r="U924" i="4"/>
  <c r="R924" i="4"/>
  <c r="O924" i="4"/>
  <c r="L924" i="4"/>
  <c r="AD923" i="4"/>
  <c r="AA923" i="4"/>
  <c r="X923" i="4"/>
  <c r="U923" i="4"/>
  <c r="R923" i="4"/>
  <c r="O923" i="4"/>
  <c r="L923" i="4"/>
  <c r="AD919" i="4"/>
  <c r="AA919" i="4"/>
  <c r="X919" i="4"/>
  <c r="U919" i="4"/>
  <c r="R919" i="4"/>
  <c r="O919" i="4"/>
  <c r="L919" i="4"/>
  <c r="AD918" i="4"/>
  <c r="AA918" i="4"/>
  <c r="X918" i="4"/>
  <c r="U918" i="4"/>
  <c r="R918" i="4"/>
  <c r="O918" i="4"/>
  <c r="L918" i="4"/>
  <c r="AD917" i="4"/>
  <c r="AA917" i="4"/>
  <c r="X917" i="4"/>
  <c r="U917" i="4"/>
  <c r="R917" i="4"/>
  <c r="O917" i="4"/>
  <c r="L917" i="4"/>
  <c r="AD916" i="4"/>
  <c r="AA916" i="4"/>
  <c r="X916" i="4"/>
  <c r="U916" i="4"/>
  <c r="R916" i="4"/>
  <c r="O916" i="4"/>
  <c r="L916" i="4"/>
  <c r="AD915" i="4"/>
  <c r="AA915" i="4"/>
  <c r="X915" i="4"/>
  <c r="U915" i="4"/>
  <c r="R915" i="4"/>
  <c r="O915" i="4"/>
  <c r="L915" i="4"/>
  <c r="AD914" i="4"/>
  <c r="AA914" i="4"/>
  <c r="X914" i="4"/>
  <c r="U914" i="4"/>
  <c r="R914" i="4"/>
  <c r="O914" i="4"/>
  <c r="L914" i="4"/>
  <c r="AD913" i="4"/>
  <c r="AA913" i="4"/>
  <c r="X913" i="4"/>
  <c r="U913" i="4"/>
  <c r="R913" i="4"/>
  <c r="O913" i="4"/>
  <c r="L913" i="4"/>
  <c r="AD912" i="4"/>
  <c r="AA912" i="4"/>
  <c r="X912" i="4"/>
  <c r="U912" i="4"/>
  <c r="R912" i="4"/>
  <c r="O912" i="4"/>
  <c r="L912" i="4"/>
  <c r="AD911" i="4"/>
  <c r="AA911" i="4"/>
  <c r="X911" i="4"/>
  <c r="U911" i="4"/>
  <c r="R911" i="4"/>
  <c r="O911" i="4"/>
  <c r="L911" i="4"/>
  <c r="AD910" i="4"/>
  <c r="AA910" i="4"/>
  <c r="X910" i="4"/>
  <c r="U910" i="4"/>
  <c r="R910" i="4"/>
  <c r="O910" i="4"/>
  <c r="L910" i="4"/>
  <c r="AD909" i="4"/>
  <c r="AA909" i="4"/>
  <c r="X909" i="4"/>
  <c r="U909" i="4"/>
  <c r="R909" i="4"/>
  <c r="O909" i="4"/>
  <c r="L909" i="4"/>
  <c r="AD908" i="4"/>
  <c r="AA908" i="4"/>
  <c r="X908" i="4"/>
  <c r="U908" i="4"/>
  <c r="R908" i="4"/>
  <c r="O908" i="4"/>
  <c r="L908" i="4"/>
  <c r="AD907" i="4"/>
  <c r="AA907" i="4"/>
  <c r="X907" i="4"/>
  <c r="U907" i="4"/>
  <c r="R907" i="4"/>
  <c r="O907" i="4"/>
  <c r="L907" i="4"/>
  <c r="AD906" i="4"/>
  <c r="AA906" i="4"/>
  <c r="X906" i="4"/>
  <c r="U906" i="4"/>
  <c r="R906" i="4"/>
  <c r="O906" i="4"/>
  <c r="L906" i="4"/>
  <c r="AD905" i="4"/>
  <c r="AA905" i="4"/>
  <c r="X905" i="4"/>
  <c r="U905" i="4"/>
  <c r="R905" i="4"/>
  <c r="O905" i="4"/>
  <c r="L905" i="4"/>
  <c r="AD904" i="4"/>
  <c r="AA904" i="4"/>
  <c r="X904" i="4"/>
  <c r="U904" i="4"/>
  <c r="R904" i="4"/>
  <c r="O904" i="4"/>
  <c r="L904" i="4"/>
  <c r="AD903" i="4"/>
  <c r="AA903" i="4"/>
  <c r="X903" i="4"/>
  <c r="U903" i="4"/>
  <c r="R903" i="4"/>
  <c r="O903" i="4"/>
  <c r="L903" i="4"/>
  <c r="AD902" i="4"/>
  <c r="AA902" i="4"/>
  <c r="X902" i="4"/>
  <c r="U902" i="4"/>
  <c r="R902" i="4"/>
  <c r="O902" i="4"/>
  <c r="L902" i="4"/>
  <c r="AD892" i="4"/>
  <c r="AA892" i="4"/>
  <c r="X892" i="4"/>
  <c r="U892" i="4"/>
  <c r="R892" i="4"/>
  <c r="O892" i="4"/>
  <c r="L892" i="4"/>
  <c r="AD891" i="4"/>
  <c r="AA891" i="4"/>
  <c r="X891" i="4"/>
  <c r="U891" i="4"/>
  <c r="R891" i="4"/>
  <c r="O891" i="4"/>
  <c r="L891" i="4"/>
  <c r="AD890" i="4"/>
  <c r="AA890" i="4"/>
  <c r="X890" i="4"/>
  <c r="U890" i="4"/>
  <c r="R890" i="4"/>
  <c r="O890" i="4"/>
  <c r="L890" i="4"/>
  <c r="AD889" i="4"/>
  <c r="AA889" i="4"/>
  <c r="X889" i="4"/>
  <c r="U889" i="4"/>
  <c r="R889" i="4"/>
  <c r="O889" i="4"/>
  <c r="L889" i="4"/>
  <c r="AD888" i="4"/>
  <c r="AA888" i="4"/>
  <c r="X888" i="4"/>
  <c r="U888" i="4"/>
  <c r="R888" i="4"/>
  <c r="O888" i="4"/>
  <c r="L888" i="4"/>
  <c r="AD887" i="4"/>
  <c r="AA887" i="4"/>
  <c r="X887" i="4"/>
  <c r="U887" i="4"/>
  <c r="R887" i="4"/>
  <c r="O887" i="4"/>
  <c r="L887" i="4"/>
  <c r="AD886" i="4"/>
  <c r="AA886" i="4"/>
  <c r="X886" i="4"/>
  <c r="U886" i="4"/>
  <c r="R886" i="4"/>
  <c r="O886" i="4"/>
  <c r="L886" i="4"/>
  <c r="AD885" i="4"/>
  <c r="AA885" i="4"/>
  <c r="X885" i="4"/>
  <c r="U885" i="4"/>
  <c r="R885" i="4"/>
  <c r="O885" i="4"/>
  <c r="L885" i="4"/>
  <c r="AD884" i="4"/>
  <c r="AA884" i="4"/>
  <c r="X884" i="4"/>
  <c r="U884" i="4"/>
  <c r="R884" i="4"/>
  <c r="O884" i="4"/>
  <c r="L884" i="4"/>
  <c r="AD883" i="4"/>
  <c r="AA883" i="4"/>
  <c r="X883" i="4"/>
  <c r="U883" i="4"/>
  <c r="R883" i="4"/>
  <c r="O883" i="4"/>
  <c r="L883" i="4"/>
  <c r="AD882" i="4"/>
  <c r="AA882" i="4"/>
  <c r="X882" i="4"/>
  <c r="U882" i="4"/>
  <c r="R882" i="4"/>
  <c r="O882" i="4"/>
  <c r="L882" i="4"/>
  <c r="AD881" i="4"/>
  <c r="AA881" i="4"/>
  <c r="X881" i="4"/>
  <c r="U881" i="4"/>
  <c r="R881" i="4"/>
  <c r="O881" i="4"/>
  <c r="L881" i="4"/>
  <c r="AD880" i="4"/>
  <c r="AA880" i="4"/>
  <c r="X880" i="4"/>
  <c r="U880" i="4"/>
  <c r="R880" i="4"/>
  <c r="O880" i="4"/>
  <c r="L880" i="4"/>
  <c r="AD879" i="4"/>
  <c r="AA879" i="4"/>
  <c r="X879" i="4"/>
  <c r="U879" i="4"/>
  <c r="R879" i="4"/>
  <c r="O879" i="4"/>
  <c r="L879" i="4"/>
  <c r="AD878" i="4"/>
  <c r="AA878" i="4"/>
  <c r="X878" i="4"/>
  <c r="U878" i="4"/>
  <c r="R878" i="4"/>
  <c r="O878" i="4"/>
  <c r="L878" i="4"/>
  <c r="AD877" i="4"/>
  <c r="AA877" i="4"/>
  <c r="X877" i="4"/>
  <c r="U877" i="4"/>
  <c r="R877" i="4"/>
  <c r="O877" i="4"/>
  <c r="L877" i="4"/>
  <c r="AD876" i="4"/>
  <c r="AA876" i="4"/>
  <c r="X876" i="4"/>
  <c r="U876" i="4"/>
  <c r="R876" i="4"/>
  <c r="O876" i="4"/>
  <c r="L876" i="4"/>
  <c r="AD875" i="4"/>
  <c r="AA875" i="4"/>
  <c r="X875" i="4"/>
  <c r="U875" i="4"/>
  <c r="R875" i="4"/>
  <c r="O875" i="4"/>
  <c r="L875" i="4"/>
  <c r="AD874" i="4"/>
  <c r="AA874" i="4"/>
  <c r="X874" i="4"/>
  <c r="U874" i="4"/>
  <c r="R874" i="4"/>
  <c r="O874" i="4"/>
  <c r="L874" i="4"/>
  <c r="AD873" i="4"/>
  <c r="AA873" i="4"/>
  <c r="X873" i="4"/>
  <c r="U873" i="4"/>
  <c r="R873" i="4"/>
  <c r="O873" i="4"/>
  <c r="L873" i="4"/>
  <c r="AD872" i="4"/>
  <c r="AA872" i="4"/>
  <c r="X872" i="4"/>
  <c r="U872" i="4"/>
  <c r="R872" i="4"/>
  <c r="O872" i="4"/>
  <c r="L872" i="4"/>
  <c r="AD871" i="4"/>
  <c r="AA871" i="4"/>
  <c r="X871" i="4"/>
  <c r="U871" i="4"/>
  <c r="R871" i="4"/>
  <c r="O871" i="4"/>
  <c r="L871" i="4"/>
  <c r="AD870" i="4"/>
  <c r="AA870" i="4"/>
  <c r="X870" i="4"/>
  <c r="U870" i="4"/>
  <c r="R870" i="4"/>
  <c r="O870" i="4"/>
  <c r="L870" i="4"/>
  <c r="AD869" i="4"/>
  <c r="AA869" i="4"/>
  <c r="X869" i="4"/>
  <c r="U869" i="4"/>
  <c r="R869" i="4"/>
  <c r="O869" i="4"/>
  <c r="L869" i="4"/>
  <c r="AD868" i="4"/>
  <c r="AA868" i="4"/>
  <c r="X868" i="4"/>
  <c r="U868" i="4"/>
  <c r="R868" i="4"/>
  <c r="O868" i="4"/>
  <c r="L868" i="4"/>
  <c r="AD867" i="4"/>
  <c r="AA867" i="4"/>
  <c r="X867" i="4"/>
  <c r="U867" i="4"/>
  <c r="R867" i="4"/>
  <c r="O867" i="4"/>
  <c r="L867" i="4"/>
  <c r="AD866" i="4"/>
  <c r="AA866" i="4"/>
  <c r="X866" i="4"/>
  <c r="U866" i="4"/>
  <c r="R866" i="4"/>
  <c r="O866" i="4"/>
  <c r="L866" i="4"/>
  <c r="AD865" i="4"/>
  <c r="AA865" i="4"/>
  <c r="X865" i="4"/>
  <c r="U865" i="4"/>
  <c r="R865" i="4"/>
  <c r="O865" i="4"/>
  <c r="L865" i="4"/>
  <c r="AD864" i="4"/>
  <c r="AA864" i="4"/>
  <c r="X864" i="4"/>
  <c r="U864" i="4"/>
  <c r="R864" i="4"/>
  <c r="O864" i="4"/>
  <c r="L864" i="4"/>
  <c r="AD863" i="4"/>
  <c r="AA863" i="4"/>
  <c r="X863" i="4"/>
  <c r="U863" i="4"/>
  <c r="R863" i="4"/>
  <c r="O863" i="4"/>
  <c r="L863" i="4"/>
  <c r="AD862" i="4"/>
  <c r="AA862" i="4"/>
  <c r="X862" i="4"/>
  <c r="U862" i="4"/>
  <c r="R862" i="4"/>
  <c r="O862" i="4"/>
  <c r="L862" i="4"/>
  <c r="AD861" i="4"/>
  <c r="AA861" i="4"/>
  <c r="X861" i="4"/>
  <c r="U861" i="4"/>
  <c r="R861" i="4"/>
  <c r="O861" i="4"/>
  <c r="L861" i="4"/>
  <c r="AD856" i="4"/>
  <c r="AA856" i="4"/>
  <c r="X856" i="4"/>
  <c r="U856" i="4"/>
  <c r="R856" i="4"/>
  <c r="O856" i="4"/>
  <c r="L856" i="4"/>
  <c r="AD855" i="4"/>
  <c r="AA855" i="4"/>
  <c r="X855" i="4"/>
  <c r="U855" i="4"/>
  <c r="R855" i="4"/>
  <c r="O855" i="4"/>
  <c r="L855" i="4"/>
  <c r="AD854" i="4"/>
  <c r="AA854" i="4"/>
  <c r="X854" i="4"/>
  <c r="U854" i="4"/>
  <c r="R854" i="4"/>
  <c r="O854" i="4"/>
  <c r="L854" i="4"/>
  <c r="AD853" i="4"/>
  <c r="AA853" i="4"/>
  <c r="X853" i="4"/>
  <c r="U853" i="4"/>
  <c r="R853" i="4"/>
  <c r="O853" i="4"/>
  <c r="L853" i="4"/>
  <c r="AD852" i="4"/>
  <c r="AA852" i="4"/>
  <c r="X852" i="4"/>
  <c r="U852" i="4"/>
  <c r="R852" i="4"/>
  <c r="O852" i="4"/>
  <c r="L852" i="4"/>
  <c r="AD851" i="4"/>
  <c r="AA851" i="4"/>
  <c r="X851" i="4"/>
  <c r="U851" i="4"/>
  <c r="R851" i="4"/>
  <c r="O851" i="4"/>
  <c r="L851" i="4"/>
  <c r="AD849" i="4"/>
  <c r="AD838" i="4"/>
  <c r="AA838" i="4"/>
  <c r="X838" i="4"/>
  <c r="U838" i="4"/>
  <c r="R838" i="4"/>
  <c r="O838" i="4"/>
  <c r="L838" i="4"/>
  <c r="AD837" i="4"/>
  <c r="AA837" i="4"/>
  <c r="X837" i="4"/>
  <c r="U837" i="4"/>
  <c r="R837" i="4"/>
  <c r="O837" i="4"/>
  <c r="L837" i="4"/>
  <c r="AD836" i="4"/>
  <c r="AA836" i="4"/>
  <c r="X836" i="4"/>
  <c r="U836" i="4"/>
  <c r="R836" i="4"/>
  <c r="O836" i="4"/>
  <c r="L836" i="4"/>
  <c r="X834" i="4"/>
  <c r="AA823" i="4"/>
  <c r="AA814" i="4"/>
  <c r="AA792" i="4"/>
  <c r="X792" i="4"/>
  <c r="U792" i="4"/>
  <c r="R792" i="4"/>
  <c r="O792" i="4"/>
  <c r="L792" i="4"/>
  <c r="AA791" i="4"/>
  <c r="X791" i="4"/>
  <c r="U791" i="4"/>
  <c r="R791" i="4"/>
  <c r="O791" i="4"/>
  <c r="L791" i="4"/>
  <c r="AA790" i="4"/>
  <c r="X790" i="4"/>
  <c r="U790" i="4"/>
  <c r="R790" i="4"/>
  <c r="O790" i="4"/>
  <c r="L790" i="4"/>
  <c r="AA789" i="4"/>
  <c r="X789" i="4"/>
  <c r="U789" i="4"/>
  <c r="R789" i="4"/>
  <c r="O789" i="4"/>
  <c r="L789" i="4"/>
  <c r="AA788" i="4"/>
  <c r="X788" i="4"/>
  <c r="U788" i="4"/>
  <c r="R788" i="4"/>
  <c r="O788" i="4"/>
  <c r="L788" i="4"/>
  <c r="AA787" i="4"/>
  <c r="X787" i="4"/>
  <c r="U787" i="4"/>
  <c r="R787" i="4"/>
  <c r="O787" i="4"/>
  <c r="L787" i="4"/>
  <c r="L769" i="4"/>
  <c r="AA750" i="4"/>
  <c r="AA749" i="4"/>
  <c r="X749" i="4"/>
  <c r="U749" i="4"/>
  <c r="R749" i="4"/>
  <c r="O749" i="4"/>
  <c r="L749" i="4"/>
  <c r="AA748" i="4"/>
  <c r="X748" i="4"/>
  <c r="U748" i="4"/>
  <c r="R748" i="4"/>
  <c r="O748" i="4"/>
  <c r="L748" i="4"/>
  <c r="AA747" i="4"/>
  <c r="U747" i="4"/>
  <c r="R747" i="4"/>
  <c r="O747" i="4"/>
  <c r="L747" i="4"/>
  <c r="AA746" i="4"/>
  <c r="U746" i="4"/>
  <c r="R746" i="4"/>
  <c r="O746" i="4"/>
  <c r="L746" i="4"/>
  <c r="AA745" i="4"/>
  <c r="X745" i="4"/>
  <c r="U745" i="4"/>
  <c r="R745" i="4"/>
  <c r="O745" i="4"/>
  <c r="L745" i="4"/>
  <c r="AA744" i="4"/>
  <c r="X744" i="4"/>
  <c r="U744" i="4"/>
  <c r="R744" i="4"/>
  <c r="O744" i="4"/>
  <c r="L744" i="4"/>
  <c r="AA743" i="4"/>
  <c r="X743" i="4"/>
  <c r="U743" i="4"/>
  <c r="R743" i="4"/>
  <c r="O743" i="4"/>
  <c r="L743" i="4"/>
  <c r="AA742" i="4"/>
  <c r="X742" i="4"/>
  <c r="U742" i="4"/>
  <c r="R742" i="4"/>
  <c r="O742" i="4"/>
  <c r="L742" i="4"/>
  <c r="AA741" i="4"/>
  <c r="X741" i="4"/>
  <c r="U741" i="4"/>
  <c r="R741" i="4"/>
  <c r="O741" i="4"/>
  <c r="L741" i="4"/>
  <c r="AA740" i="4"/>
  <c r="X740" i="4"/>
  <c r="U740" i="4"/>
  <c r="R740" i="4"/>
  <c r="O740" i="4"/>
  <c r="L740" i="4"/>
  <c r="AA739" i="4"/>
  <c r="X739" i="4"/>
  <c r="U739" i="4"/>
  <c r="R739" i="4"/>
  <c r="O739" i="4"/>
  <c r="L739" i="4"/>
  <c r="AA738" i="4"/>
  <c r="X738" i="4"/>
  <c r="U738" i="4"/>
  <c r="R738" i="4"/>
  <c r="O738" i="4"/>
  <c r="L738" i="4"/>
  <c r="AA737" i="4"/>
  <c r="X737" i="4"/>
  <c r="U737" i="4"/>
  <c r="R737" i="4"/>
  <c r="O737" i="4"/>
  <c r="L737" i="4"/>
  <c r="AA736" i="4"/>
  <c r="X736" i="4"/>
  <c r="U736" i="4"/>
  <c r="R736" i="4"/>
  <c r="O736" i="4"/>
  <c r="L736" i="4"/>
  <c r="AA735" i="4"/>
  <c r="X735" i="4"/>
  <c r="U735" i="4"/>
  <c r="R735" i="4"/>
  <c r="O735" i="4"/>
  <c r="L735" i="4"/>
  <c r="AD724" i="4"/>
  <c r="AA724" i="4"/>
  <c r="X724" i="4"/>
  <c r="U724" i="4"/>
  <c r="R724" i="4"/>
  <c r="O724" i="4"/>
  <c r="L724" i="4"/>
  <c r="AD723" i="4"/>
  <c r="AA723" i="4"/>
  <c r="X723" i="4"/>
  <c r="U723" i="4"/>
  <c r="R723" i="4"/>
  <c r="O723" i="4"/>
  <c r="L723" i="4"/>
  <c r="AD722" i="4"/>
  <c r="AA722" i="4"/>
  <c r="X722" i="4"/>
  <c r="U722" i="4"/>
  <c r="R722" i="4"/>
  <c r="O722" i="4"/>
  <c r="L722" i="4"/>
  <c r="AD721" i="4"/>
  <c r="AA721" i="4"/>
  <c r="X721" i="4"/>
  <c r="U721" i="4"/>
  <c r="R721" i="4"/>
  <c r="O721" i="4"/>
  <c r="L721" i="4"/>
  <c r="U706" i="4"/>
  <c r="AA700" i="4"/>
  <c r="AA695" i="4"/>
  <c r="AA678" i="4"/>
  <c r="AD655" i="4"/>
  <c r="AA655" i="4"/>
  <c r="X655" i="4"/>
  <c r="U655" i="4"/>
  <c r="L655" i="4"/>
  <c r="AD654" i="4"/>
  <c r="AA654" i="4"/>
  <c r="X654" i="4"/>
  <c r="U654" i="4"/>
  <c r="L654" i="4"/>
  <c r="AD653" i="4"/>
  <c r="AA653" i="4"/>
  <c r="X653" i="4"/>
  <c r="U653" i="4"/>
  <c r="L653" i="4"/>
  <c r="X557" i="4"/>
  <c r="U539" i="4"/>
  <c r="L511" i="4"/>
  <c r="AA495" i="4"/>
  <c r="AA483" i="4"/>
  <c r="U481" i="4"/>
  <c r="U458" i="4"/>
  <c r="AD435" i="4"/>
  <c r="AA435" i="4"/>
  <c r="X435" i="4"/>
  <c r="U435" i="4"/>
  <c r="R435" i="4"/>
  <c r="O435" i="4"/>
  <c r="L435" i="4"/>
  <c r="AD434" i="4"/>
  <c r="AA434" i="4"/>
  <c r="X434" i="4"/>
  <c r="U434" i="4"/>
  <c r="R434" i="4"/>
  <c r="O434" i="4"/>
  <c r="L434" i="4"/>
  <c r="AD433" i="4"/>
  <c r="AA433" i="4"/>
  <c r="X433" i="4"/>
  <c r="U433" i="4"/>
  <c r="R433" i="4"/>
  <c r="O433" i="4"/>
  <c r="L433" i="4"/>
  <c r="X413" i="4"/>
  <c r="AA407" i="4"/>
  <c r="AD382" i="4"/>
  <c r="AA382" i="4"/>
  <c r="X382" i="4"/>
  <c r="U382" i="4"/>
  <c r="R382" i="4"/>
  <c r="O382" i="4"/>
  <c r="L382" i="4"/>
  <c r="AD381" i="4"/>
  <c r="AA381" i="4"/>
  <c r="X381" i="4"/>
  <c r="U381" i="4"/>
  <c r="R381" i="4"/>
  <c r="O381" i="4"/>
  <c r="L381" i="4"/>
  <c r="AD378" i="4"/>
  <c r="AA378" i="4"/>
  <c r="X378" i="4"/>
  <c r="U378" i="4"/>
  <c r="R378" i="4"/>
  <c r="O378" i="4"/>
  <c r="AV378" i="4" s="1"/>
  <c r="L378" i="4"/>
  <c r="AD377" i="4"/>
  <c r="AA377" i="4"/>
  <c r="X377" i="4"/>
  <c r="U377" i="4"/>
  <c r="R377" i="4"/>
  <c r="O377" i="4"/>
  <c r="AV377" i="4" s="1"/>
  <c r="L377" i="4"/>
  <c r="AD376" i="4"/>
  <c r="AA376" i="4"/>
  <c r="X376" i="4"/>
  <c r="U376" i="4"/>
  <c r="R376" i="4"/>
  <c r="O376" i="4"/>
  <c r="AV376" i="4" s="1"/>
  <c r="L376" i="4"/>
  <c r="AU376" i="4" s="1"/>
  <c r="AA375" i="4"/>
  <c r="AU378" i="4"/>
  <c r="AS378" i="4"/>
  <c r="AU377" i="4"/>
  <c r="AS377" i="4"/>
  <c r="AS376" i="4"/>
  <c r="AS375" i="4"/>
  <c r="AD375" i="4"/>
  <c r="L373" i="4"/>
  <c r="AA335" i="4"/>
  <c r="X335" i="4"/>
  <c r="U335" i="4"/>
  <c r="R335" i="4"/>
  <c r="O335" i="4"/>
  <c r="L335" i="4"/>
  <c r="AA334" i="4"/>
  <c r="X334" i="4"/>
  <c r="U334" i="4"/>
  <c r="R334" i="4"/>
  <c r="O334" i="4"/>
  <c r="L334" i="4"/>
  <c r="AA333" i="4"/>
  <c r="X333" i="4"/>
  <c r="U333" i="4"/>
  <c r="R333" i="4"/>
  <c r="O333" i="4"/>
  <c r="L333" i="4"/>
  <c r="AA332" i="4"/>
  <c r="X332" i="4"/>
  <c r="U332" i="4"/>
  <c r="R332" i="4"/>
  <c r="O332" i="4"/>
  <c r="L332" i="4"/>
  <c r="AA331" i="4"/>
  <c r="X331" i="4"/>
  <c r="U331" i="4"/>
  <c r="R331" i="4"/>
  <c r="O331" i="4"/>
  <c r="L331" i="4"/>
  <c r="AA330" i="4"/>
  <c r="X330" i="4"/>
  <c r="U330" i="4"/>
  <c r="R330" i="4"/>
  <c r="O330" i="4"/>
  <c r="L330" i="4"/>
  <c r="AA329" i="4"/>
  <c r="X329" i="4"/>
  <c r="U329" i="4"/>
  <c r="R329" i="4"/>
  <c r="O329" i="4"/>
  <c r="L329" i="4"/>
  <c r="AA328" i="4"/>
  <c r="X328" i="4"/>
  <c r="U328" i="4"/>
  <c r="R328" i="4"/>
  <c r="O328" i="4"/>
  <c r="L328" i="4"/>
  <c r="AA327" i="4"/>
  <c r="X327" i="4"/>
  <c r="U327" i="4"/>
  <c r="R327" i="4"/>
  <c r="O327" i="4"/>
  <c r="L327" i="4"/>
  <c r="AA316" i="4"/>
  <c r="X316" i="4"/>
  <c r="U316" i="4"/>
  <c r="R316" i="4"/>
  <c r="O316" i="4"/>
  <c r="L316" i="4"/>
  <c r="AA315" i="4"/>
  <c r="X315" i="4"/>
  <c r="U315" i="4"/>
  <c r="R315" i="4"/>
  <c r="O315" i="4"/>
  <c r="L315" i="4"/>
  <c r="AA314" i="4"/>
  <c r="X314" i="4"/>
  <c r="U314" i="4"/>
  <c r="R314" i="4"/>
  <c r="O314" i="4"/>
  <c r="L314" i="4"/>
  <c r="AA313" i="4"/>
  <c r="X313" i="4"/>
  <c r="U313" i="4"/>
  <c r="R313" i="4"/>
  <c r="O313" i="4"/>
  <c r="L313" i="4"/>
  <c r="AA312" i="4"/>
  <c r="X312" i="4"/>
  <c r="U312" i="4"/>
  <c r="R312" i="4"/>
  <c r="O312" i="4"/>
  <c r="L312" i="4"/>
  <c r="AA311" i="4"/>
  <c r="X311" i="4"/>
  <c r="U311" i="4"/>
  <c r="R311" i="4"/>
  <c r="O311" i="4"/>
  <c r="AA310" i="4"/>
  <c r="X310" i="4"/>
  <c r="U310" i="4"/>
  <c r="R310" i="4"/>
  <c r="O310" i="4"/>
  <c r="L310" i="4"/>
  <c r="AD307" i="4"/>
  <c r="AA307" i="4"/>
  <c r="X307" i="4"/>
  <c r="U307" i="4"/>
  <c r="R307" i="4"/>
  <c r="O307" i="4"/>
  <c r="L307" i="4"/>
  <c r="AD306" i="4"/>
  <c r="AA306" i="4"/>
  <c r="X306" i="4"/>
  <c r="U306" i="4"/>
  <c r="R306" i="4"/>
  <c r="O306" i="4"/>
  <c r="L306" i="4"/>
  <c r="AD305" i="4"/>
  <c r="AA305" i="4"/>
  <c r="X305" i="4"/>
  <c r="U305" i="4"/>
  <c r="R305" i="4"/>
  <c r="O305" i="4"/>
  <c r="L305" i="4"/>
  <c r="AD304" i="4"/>
  <c r="AA304" i="4"/>
  <c r="X304" i="4"/>
  <c r="U304" i="4"/>
  <c r="R304" i="4"/>
  <c r="O304" i="4"/>
  <c r="L304" i="4"/>
  <c r="AA301" i="4"/>
  <c r="X301" i="4"/>
  <c r="U301" i="4"/>
  <c r="R301" i="4"/>
  <c r="O301" i="4"/>
  <c r="L301" i="4"/>
  <c r="AA300" i="4"/>
  <c r="X300" i="4"/>
  <c r="U300" i="4"/>
  <c r="R300" i="4"/>
  <c r="O300" i="4"/>
  <c r="L300" i="4"/>
  <c r="AA299" i="4"/>
  <c r="X299" i="4"/>
  <c r="U299" i="4"/>
  <c r="R299" i="4"/>
  <c r="O299" i="4"/>
  <c r="L299" i="4"/>
  <c r="AA298" i="4"/>
  <c r="X298" i="4"/>
  <c r="U298" i="4"/>
  <c r="R298" i="4"/>
  <c r="O298" i="4"/>
  <c r="L298" i="4"/>
  <c r="AA297" i="4"/>
  <c r="X297" i="4"/>
  <c r="U297" i="4"/>
  <c r="R297" i="4"/>
  <c r="O297" i="4"/>
  <c r="L297" i="4"/>
  <c r="AA296" i="4"/>
  <c r="X296" i="4"/>
  <c r="U296" i="4"/>
  <c r="R296" i="4"/>
  <c r="O296" i="4"/>
  <c r="L296" i="4"/>
  <c r="AA295" i="4"/>
  <c r="X295" i="4"/>
  <c r="U295" i="4"/>
  <c r="R295" i="4"/>
  <c r="O295" i="4"/>
  <c r="L295" i="4"/>
  <c r="AD288" i="4"/>
  <c r="AA288" i="4"/>
  <c r="X288" i="4"/>
  <c r="U288" i="4"/>
  <c r="R288" i="4"/>
  <c r="O288" i="4"/>
  <c r="L288" i="4"/>
  <c r="AD287" i="4"/>
  <c r="AA287" i="4"/>
  <c r="X287" i="4"/>
  <c r="U287" i="4"/>
  <c r="R287" i="4"/>
  <c r="O287" i="4"/>
  <c r="L287" i="4"/>
  <c r="AD286" i="4"/>
  <c r="AA286" i="4"/>
  <c r="X286" i="4"/>
  <c r="U286" i="4"/>
  <c r="R286" i="4"/>
  <c r="O286" i="4"/>
  <c r="L286" i="4"/>
  <c r="AD285" i="4"/>
  <c r="AA285" i="4"/>
  <c r="X285" i="4"/>
  <c r="U285" i="4"/>
  <c r="R285" i="4"/>
  <c r="O285" i="4"/>
  <c r="L285" i="4"/>
  <c r="AD284" i="4"/>
  <c r="AA284" i="4"/>
  <c r="X284" i="4"/>
  <c r="U284" i="4"/>
  <c r="R284" i="4"/>
  <c r="O284" i="4"/>
  <c r="L284" i="4"/>
  <c r="AD283" i="4"/>
  <c r="AA283" i="4"/>
  <c r="X283" i="4"/>
  <c r="U283" i="4"/>
  <c r="R283" i="4"/>
  <c r="O283" i="4"/>
  <c r="L283" i="4"/>
  <c r="AA280" i="4"/>
  <c r="X280" i="4"/>
  <c r="U280" i="4"/>
  <c r="R280" i="4"/>
  <c r="O280" i="4"/>
  <c r="L280" i="4"/>
  <c r="AA279" i="4"/>
  <c r="X279" i="4"/>
  <c r="U279" i="4"/>
  <c r="R279" i="4"/>
  <c r="O279" i="4"/>
  <c r="L279" i="4"/>
  <c r="AA278" i="4"/>
  <c r="X278" i="4"/>
  <c r="U278" i="4"/>
  <c r="R278" i="4"/>
  <c r="O278" i="4"/>
  <c r="L278" i="4"/>
  <c r="AA277" i="4"/>
  <c r="X277" i="4"/>
  <c r="U277" i="4"/>
  <c r="R277" i="4"/>
  <c r="O277" i="4"/>
  <c r="L277" i="4"/>
  <c r="AA276" i="4"/>
  <c r="X276" i="4"/>
  <c r="U276" i="4"/>
  <c r="R276" i="4"/>
  <c r="O276" i="4"/>
  <c r="L276" i="4"/>
  <c r="AA268" i="4"/>
  <c r="AA259" i="4"/>
  <c r="AA251" i="4"/>
  <c r="X251" i="4"/>
  <c r="U251" i="4"/>
  <c r="R251" i="4"/>
  <c r="O251" i="4"/>
  <c r="L251" i="4"/>
  <c r="AA250" i="4"/>
  <c r="X250" i="4"/>
  <c r="U250" i="4"/>
  <c r="R250" i="4"/>
  <c r="O250" i="4"/>
  <c r="L250" i="4"/>
  <c r="AA249" i="4"/>
  <c r="X249" i="4"/>
  <c r="U249" i="4"/>
  <c r="R249" i="4"/>
  <c r="O249" i="4"/>
  <c r="L249" i="4"/>
  <c r="AA248" i="4"/>
  <c r="X248" i="4"/>
  <c r="U248" i="4"/>
  <c r="R248" i="4"/>
  <c r="O248" i="4"/>
  <c r="L248" i="4"/>
  <c r="AA247" i="4"/>
  <c r="X247" i="4"/>
  <c r="U247" i="4"/>
  <c r="R247" i="4"/>
  <c r="O247" i="4"/>
  <c r="L247" i="4"/>
  <c r="AA246" i="4"/>
  <c r="X246" i="4"/>
  <c r="U246" i="4"/>
  <c r="R246" i="4"/>
  <c r="O246" i="4"/>
  <c r="L246" i="4"/>
  <c r="L244" i="4"/>
  <c r="AD231" i="4"/>
  <c r="AA231" i="4"/>
  <c r="X231" i="4"/>
  <c r="U231" i="4"/>
  <c r="R231" i="4"/>
  <c r="O231" i="4"/>
  <c r="L231" i="4"/>
  <c r="AD230" i="4"/>
  <c r="AA230" i="4"/>
  <c r="X230" i="4"/>
  <c r="U230" i="4"/>
  <c r="R230" i="4"/>
  <c r="O230" i="4"/>
  <c r="L230" i="4"/>
  <c r="AD229" i="4"/>
  <c r="AA229" i="4"/>
  <c r="X229" i="4"/>
  <c r="U229" i="4"/>
  <c r="R229" i="4"/>
  <c r="O229" i="4"/>
  <c r="L229" i="4"/>
  <c r="AD228" i="4"/>
  <c r="AA228" i="4"/>
  <c r="X228" i="4"/>
  <c r="U228" i="4"/>
  <c r="R228" i="4"/>
  <c r="O228" i="4"/>
  <c r="L228" i="4"/>
  <c r="AD227" i="4"/>
  <c r="AA227" i="4"/>
  <c r="X227" i="4"/>
  <c r="U227" i="4"/>
  <c r="R227" i="4"/>
  <c r="O227" i="4"/>
  <c r="L227" i="4"/>
  <c r="AD226" i="4"/>
  <c r="AA226" i="4"/>
  <c r="X226" i="4"/>
  <c r="U226" i="4"/>
  <c r="R226" i="4"/>
  <c r="O226" i="4"/>
  <c r="L226" i="4"/>
  <c r="O220" i="4"/>
  <c r="X213" i="4"/>
  <c r="AA212" i="4"/>
  <c r="AD199" i="4"/>
  <c r="AA199" i="4"/>
  <c r="X199" i="4"/>
  <c r="U199" i="4"/>
  <c r="R199" i="4"/>
  <c r="O199" i="4"/>
  <c r="L199" i="4"/>
  <c r="AD198" i="4"/>
  <c r="AA198" i="4"/>
  <c r="X198" i="4"/>
  <c r="U198" i="4"/>
  <c r="R198" i="4"/>
  <c r="O198" i="4"/>
  <c r="L198" i="4"/>
  <c r="AA190" i="4"/>
  <c r="X190" i="4"/>
  <c r="U190" i="4"/>
  <c r="R190" i="4"/>
  <c r="O190" i="4"/>
  <c r="L190" i="4"/>
  <c r="AA189" i="4"/>
  <c r="X189" i="4"/>
  <c r="U189" i="4"/>
  <c r="R189" i="4"/>
  <c r="O189" i="4"/>
  <c r="L189" i="4"/>
  <c r="AA188" i="4"/>
  <c r="X188" i="4"/>
  <c r="U188" i="4"/>
  <c r="R188" i="4"/>
  <c r="O188" i="4"/>
  <c r="L188" i="4"/>
  <c r="AA187" i="4"/>
  <c r="X187" i="4"/>
  <c r="U187" i="4"/>
  <c r="R187" i="4"/>
  <c r="O187" i="4"/>
  <c r="L187" i="4"/>
  <c r="AA186" i="4"/>
  <c r="X186" i="4"/>
  <c r="U186" i="4"/>
  <c r="R186" i="4"/>
  <c r="O186" i="4"/>
  <c r="L186" i="4"/>
  <c r="AA185" i="4"/>
  <c r="X185" i="4"/>
  <c r="U185" i="4"/>
  <c r="R185" i="4"/>
  <c r="O185" i="4"/>
  <c r="L185" i="4"/>
  <c r="L184" i="4"/>
  <c r="AU184" i="4" s="1"/>
  <c r="O184" i="4"/>
  <c r="AV184" i="4" s="1"/>
  <c r="R184" i="4"/>
  <c r="AW184" i="4" s="1"/>
  <c r="U184" i="4"/>
  <c r="X184" i="4"/>
  <c r="AA184" i="4"/>
  <c r="AX184" i="4" s="1"/>
  <c r="AD184" i="4"/>
  <c r="AS184" i="4"/>
  <c r="AY184" i="4" s="1"/>
  <c r="AD178" i="4"/>
  <c r="AA178" i="4"/>
  <c r="X178" i="4"/>
  <c r="U178" i="4"/>
  <c r="R178" i="4"/>
  <c r="O178" i="4"/>
  <c r="L178" i="4"/>
  <c r="AD177" i="4"/>
  <c r="AA177" i="4"/>
  <c r="X177" i="4"/>
  <c r="U177" i="4"/>
  <c r="R177" i="4"/>
  <c r="O177" i="4"/>
  <c r="L177" i="4"/>
  <c r="AD176" i="4"/>
  <c r="AA176" i="4"/>
  <c r="X176" i="4"/>
  <c r="U176" i="4"/>
  <c r="R176" i="4"/>
  <c r="O176" i="4"/>
  <c r="L176" i="4"/>
  <c r="AD175" i="4"/>
  <c r="AA175" i="4"/>
  <c r="X175" i="4"/>
  <c r="U175" i="4"/>
  <c r="R175" i="4"/>
  <c r="O175" i="4"/>
  <c r="L175" i="4"/>
  <c r="X157" i="4"/>
  <c r="AA153" i="4"/>
  <c r="X147" i="4"/>
  <c r="O128" i="4"/>
  <c r="AA124" i="4"/>
  <c r="U121" i="4"/>
  <c r="AD72" i="4"/>
  <c r="AA72" i="4"/>
  <c r="X72" i="4"/>
  <c r="U72" i="4"/>
  <c r="R72" i="4"/>
  <c r="O72" i="4"/>
  <c r="L72" i="4"/>
  <c r="AD71" i="4"/>
  <c r="AA71" i="4"/>
  <c r="X71" i="4"/>
  <c r="U71" i="4"/>
  <c r="R71" i="4"/>
  <c r="O71" i="4"/>
  <c r="L71" i="4"/>
  <c r="U68" i="4"/>
  <c r="AD57" i="4"/>
  <c r="AA57" i="4"/>
  <c r="X57" i="4"/>
  <c r="U57" i="4"/>
  <c r="R57" i="4"/>
  <c r="O57" i="4"/>
  <c r="L57" i="4"/>
  <c r="AD56" i="4"/>
  <c r="AA56" i="4"/>
  <c r="X56" i="4"/>
  <c r="U56" i="4"/>
  <c r="R56" i="4"/>
  <c r="O56" i="4"/>
  <c r="L56" i="4"/>
  <c r="AD55" i="4"/>
  <c r="AA55" i="4"/>
  <c r="X55" i="4"/>
  <c r="U55" i="4"/>
  <c r="R55" i="4"/>
  <c r="O55" i="4"/>
  <c r="L55" i="4"/>
  <c r="AD54" i="4"/>
  <c r="AA54" i="4"/>
  <c r="X54" i="4"/>
  <c r="U54" i="4"/>
  <c r="R54" i="4"/>
  <c r="O54" i="4"/>
  <c r="L54" i="4"/>
  <c r="AD53" i="4"/>
  <c r="AA53" i="4"/>
  <c r="X53" i="4"/>
  <c r="U53" i="4"/>
  <c r="R53" i="4"/>
  <c r="O53" i="4"/>
  <c r="L53" i="4"/>
  <c r="AD52" i="4"/>
  <c r="AA52" i="4"/>
  <c r="X52" i="4"/>
  <c r="U52" i="4"/>
  <c r="R52" i="4"/>
  <c r="O52" i="4"/>
  <c r="L52" i="4"/>
  <c r="AA45" i="4"/>
  <c r="AD35" i="4"/>
  <c r="R11" i="4"/>
  <c r="L10" i="4"/>
  <c r="L11" i="4"/>
  <c r="L12" i="4"/>
  <c r="L13" i="4"/>
  <c r="L14" i="4"/>
  <c r="L15" i="4"/>
  <c r="L16" i="4"/>
  <c r="L17" i="4"/>
  <c r="L18" i="4"/>
  <c r="L19" i="4"/>
  <c r="L22" i="4"/>
  <c r="L23" i="4"/>
  <c r="L24" i="4"/>
  <c r="L35" i="4"/>
  <c r="L36" i="4"/>
  <c r="L37" i="4"/>
  <c r="L38" i="4"/>
  <c r="L39" i="4"/>
  <c r="L40" i="4"/>
  <c r="L45" i="4"/>
  <c r="L46" i="4"/>
  <c r="L47" i="4"/>
  <c r="L48" i="4"/>
  <c r="L49" i="4"/>
  <c r="L50" i="4"/>
  <c r="L51" i="4"/>
  <c r="L61" i="4"/>
  <c r="L66" i="4"/>
  <c r="L70" i="4"/>
  <c r="L74" i="4"/>
  <c r="L75" i="4"/>
  <c r="L76" i="4"/>
  <c r="L77" i="4"/>
  <c r="L78" i="4"/>
  <c r="L79" i="4"/>
  <c r="L86" i="4"/>
  <c r="L87" i="4"/>
  <c r="L92" i="4"/>
  <c r="L93" i="4"/>
  <c r="L102" i="4"/>
  <c r="L107" i="4"/>
  <c r="L108" i="4"/>
  <c r="L109" i="4"/>
  <c r="L110" i="4"/>
  <c r="L111" i="4"/>
  <c r="L112" i="4"/>
  <c r="L113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7" i="4"/>
  <c r="L160" i="4"/>
  <c r="L170" i="4"/>
  <c r="L171" i="4"/>
  <c r="L172" i="4"/>
  <c r="L173" i="4"/>
  <c r="L174" i="4"/>
  <c r="L179" i="4"/>
  <c r="L180" i="4"/>
  <c r="L181" i="4"/>
  <c r="L182" i="4"/>
  <c r="L183" i="4"/>
  <c r="L191" i="4"/>
  <c r="L192" i="4"/>
  <c r="L193" i="4"/>
  <c r="L196" i="4"/>
  <c r="L197" i="4"/>
  <c r="L210" i="4"/>
  <c r="L211" i="4"/>
  <c r="L212" i="4"/>
  <c r="L213" i="4"/>
  <c r="L214" i="4"/>
  <c r="L215" i="4"/>
  <c r="L218" i="4"/>
  <c r="L219" i="4"/>
  <c r="L225" i="4"/>
  <c r="L232" i="4"/>
  <c r="L233" i="4"/>
  <c r="L234" i="4"/>
  <c r="L236" i="4"/>
  <c r="L237" i="4"/>
  <c r="L238" i="4"/>
  <c r="L239" i="4"/>
  <c r="L240" i="4"/>
  <c r="L241" i="4"/>
  <c r="L242" i="4"/>
  <c r="L243" i="4"/>
  <c r="L245" i="4"/>
  <c r="L252" i="4"/>
  <c r="L253" i="4"/>
  <c r="L254" i="4"/>
  <c r="L255" i="4"/>
  <c r="L257" i="4"/>
  <c r="L258" i="4"/>
  <c r="L259" i="4"/>
  <c r="L260" i="4"/>
  <c r="L261" i="4"/>
  <c r="L262" i="4"/>
  <c r="L267" i="4"/>
  <c r="L268" i="4"/>
  <c r="L269" i="4"/>
  <c r="L271" i="4"/>
  <c r="L272" i="4"/>
  <c r="L273" i="4"/>
  <c r="L274" i="4"/>
  <c r="L275" i="4"/>
  <c r="L281" i="4"/>
  <c r="L282" i="4"/>
  <c r="L289" i="4"/>
  <c r="L290" i="4"/>
  <c r="L291" i="4"/>
  <c r="L292" i="4"/>
  <c r="L293" i="4"/>
  <c r="L294" i="4"/>
  <c r="L302" i="4"/>
  <c r="L303" i="4"/>
  <c r="L308" i="4"/>
  <c r="L309" i="4"/>
  <c r="L317" i="4"/>
  <c r="L319" i="4"/>
  <c r="L320" i="4"/>
  <c r="L321" i="4"/>
  <c r="L322" i="4"/>
  <c r="L323" i="4"/>
  <c r="L324" i="4"/>
  <c r="L325" i="4"/>
  <c r="L326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6" i="4"/>
  <c r="L357" i="4"/>
  <c r="L358" i="4"/>
  <c r="L359" i="4"/>
  <c r="L360" i="4"/>
  <c r="L364" i="4"/>
  <c r="L367" i="4"/>
  <c r="L370" i="4"/>
  <c r="L371" i="4"/>
  <c r="L372" i="4"/>
  <c r="L374" i="4"/>
  <c r="L375" i="4"/>
  <c r="AU375" i="4" s="1"/>
  <c r="L379" i="4"/>
  <c r="L380" i="4"/>
  <c r="L383" i="4"/>
  <c r="L384" i="4"/>
  <c r="L385" i="4"/>
  <c r="L386" i="4"/>
  <c r="L389" i="4"/>
  <c r="L390" i="4"/>
  <c r="L391" i="4"/>
  <c r="L392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8" i="4"/>
  <c r="L409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6" i="4"/>
  <c r="L437" i="4"/>
  <c r="L438" i="4"/>
  <c r="L439" i="4"/>
  <c r="L440" i="4"/>
  <c r="L441" i="4"/>
  <c r="L442" i="4"/>
  <c r="L443" i="4"/>
  <c r="L444" i="4"/>
  <c r="L447" i="4"/>
  <c r="L448" i="4"/>
  <c r="L449" i="4"/>
  <c r="L450" i="4"/>
  <c r="L451" i="4"/>
  <c r="L452" i="4"/>
  <c r="L456" i="4"/>
  <c r="L457" i="4"/>
  <c r="L458" i="4"/>
  <c r="L462" i="4"/>
  <c r="L463" i="4"/>
  <c r="L464" i="4"/>
  <c r="L467" i="4"/>
  <c r="L468" i="4"/>
  <c r="L471" i="4"/>
  <c r="L472" i="4"/>
  <c r="L473" i="4"/>
  <c r="L474" i="4"/>
  <c r="L475" i="4"/>
  <c r="L476" i="4"/>
  <c r="L477" i="4"/>
  <c r="L478" i="4"/>
  <c r="L479" i="4"/>
  <c r="L481" i="4"/>
  <c r="L483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2" i="4"/>
  <c r="L513" i="4"/>
  <c r="L514" i="4"/>
  <c r="L515" i="4"/>
  <c r="L516" i="4"/>
  <c r="L517" i="4"/>
  <c r="L518" i="4"/>
  <c r="L519" i="4"/>
  <c r="L520" i="4"/>
  <c r="L521" i="4"/>
  <c r="L522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1" i="4"/>
  <c r="L592" i="4"/>
  <c r="L593" i="4"/>
  <c r="L594" i="4"/>
  <c r="L595" i="4"/>
  <c r="L596" i="4"/>
  <c r="L597" i="4"/>
  <c r="L598" i="4"/>
  <c r="L599" i="4"/>
  <c r="L600" i="4"/>
  <c r="L602" i="4"/>
  <c r="L603" i="4"/>
  <c r="L604" i="4"/>
  <c r="L605" i="4"/>
  <c r="L606" i="4"/>
  <c r="L607" i="4"/>
  <c r="L609" i="4"/>
  <c r="L611" i="4"/>
  <c r="L615" i="4"/>
  <c r="L616" i="4"/>
  <c r="L617" i="4"/>
  <c r="L618" i="4"/>
  <c r="L620" i="4"/>
  <c r="L621" i="4"/>
  <c r="L624" i="4"/>
  <c r="L625" i="4"/>
  <c r="L626" i="4"/>
  <c r="L627" i="4"/>
  <c r="L628" i="4"/>
  <c r="L629" i="4"/>
  <c r="L630" i="4"/>
  <c r="L631" i="4"/>
  <c r="L632" i="4"/>
  <c r="L633" i="4"/>
  <c r="L634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5" i="4"/>
  <c r="L726" i="4"/>
  <c r="L727" i="4"/>
  <c r="L728" i="4"/>
  <c r="L729" i="4"/>
  <c r="L731" i="4"/>
  <c r="L732" i="4"/>
  <c r="L733" i="4"/>
  <c r="L734" i="4"/>
  <c r="L750" i="4"/>
  <c r="L751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6" i="4"/>
  <c r="L807" i="4"/>
  <c r="L808" i="4"/>
  <c r="L809" i="4"/>
  <c r="L810" i="4"/>
  <c r="L811" i="4"/>
  <c r="L812" i="4"/>
  <c r="L813" i="4"/>
  <c r="L814" i="4"/>
  <c r="L815" i="4"/>
  <c r="L816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8" i="4"/>
  <c r="L859" i="4"/>
  <c r="L860" i="4"/>
  <c r="L893" i="4"/>
  <c r="L894" i="4"/>
  <c r="L896" i="4"/>
  <c r="L898" i="4"/>
  <c r="L899" i="4"/>
  <c r="L900" i="4"/>
  <c r="L901" i="4"/>
  <c r="L920" i="4"/>
  <c r="L921" i="4"/>
  <c r="L922" i="4"/>
  <c r="L934" i="4"/>
  <c r="L935" i="4"/>
  <c r="L938" i="4"/>
  <c r="L949" i="4"/>
  <c r="L950" i="4"/>
  <c r="L951" i="4"/>
  <c r="L953" i="4"/>
  <c r="L956" i="4"/>
  <c r="AU956" i="4" s="1"/>
  <c r="L957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3" i="4"/>
  <c r="L1174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5" i="4"/>
  <c r="L1258" i="4"/>
  <c r="L1260" i="4"/>
  <c r="L1262" i="4"/>
  <c r="L1263" i="4"/>
  <c r="L1264" i="4"/>
  <c r="L1265" i="4"/>
  <c r="L1266" i="4"/>
  <c r="L1267" i="4"/>
  <c r="L1269" i="4"/>
  <c r="L1270" i="4"/>
  <c r="L1271" i="4"/>
  <c r="L1272" i="4"/>
  <c r="L1273" i="4"/>
  <c r="L1275" i="4"/>
  <c r="L1276" i="4"/>
  <c r="L1277" i="4"/>
  <c r="L1278" i="4"/>
  <c r="L1279" i="4"/>
  <c r="L1280" i="4"/>
  <c r="L1281" i="4"/>
  <c r="L1282" i="4"/>
  <c r="L1283" i="4"/>
  <c r="L1285" i="4"/>
  <c r="L1286" i="4"/>
  <c r="L1287" i="4"/>
  <c r="L1291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4" i="4"/>
  <c r="L1315" i="4"/>
  <c r="L1316" i="4"/>
  <c r="L1317" i="4"/>
  <c r="L1318" i="4"/>
  <c r="L1319" i="4"/>
  <c r="L1320" i="4"/>
  <c r="L1321" i="4"/>
  <c r="L1322" i="4"/>
  <c r="L1324" i="4"/>
  <c r="L1325" i="4"/>
  <c r="L1326" i="4"/>
  <c r="L1327" i="4"/>
  <c r="L1328" i="4"/>
  <c r="L1329" i="4"/>
  <c r="L1330" i="4"/>
  <c r="L1331" i="4"/>
  <c r="L1332" i="4"/>
  <c r="L1333" i="4"/>
  <c r="L1336" i="4"/>
  <c r="L1337" i="4"/>
  <c r="L1343" i="4"/>
  <c r="L1344" i="4"/>
  <c r="L1345" i="4"/>
  <c r="L1346" i="4"/>
  <c r="L1347" i="4"/>
  <c r="L1348" i="4"/>
  <c r="L1349" i="4"/>
  <c r="L1350" i="4"/>
  <c r="L1351" i="4"/>
  <c r="L1352" i="4"/>
  <c r="L1353" i="4"/>
  <c r="L1359" i="4"/>
  <c r="L1360" i="4"/>
  <c r="L1361" i="4"/>
  <c r="L1362" i="4"/>
  <c r="L1364" i="4"/>
  <c r="L1365" i="4"/>
  <c r="L1367" i="4"/>
  <c r="L1368" i="4"/>
  <c r="L1369" i="4"/>
  <c r="L1371" i="4"/>
  <c r="L1372" i="4"/>
  <c r="L1373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8" i="4"/>
  <c r="L1409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3" i="4"/>
  <c r="L1435" i="4"/>
  <c r="L1436" i="4"/>
  <c r="L1437" i="4"/>
  <c r="L1438" i="4"/>
  <c r="L1439" i="4"/>
  <c r="L1440" i="4"/>
  <c r="L1441" i="4"/>
  <c r="L1442" i="4"/>
  <c r="L1443" i="4"/>
  <c r="L1444" i="4"/>
  <c r="L1445" i="4"/>
  <c r="L1449" i="4"/>
  <c r="L1450" i="4"/>
  <c r="L1451" i="4"/>
  <c r="L1452" i="4"/>
  <c r="L1453" i="4"/>
  <c r="L1454" i="4"/>
  <c r="L1455" i="4"/>
  <c r="L1456" i="4"/>
  <c r="L1457" i="4"/>
  <c r="L1466" i="4"/>
  <c r="L1467" i="4"/>
  <c r="L1468" i="4"/>
  <c r="L1470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504" i="4"/>
  <c r="L1505" i="4"/>
  <c r="L1506" i="4"/>
  <c r="L1507" i="4"/>
  <c r="L1508" i="4"/>
  <c r="L1509" i="4"/>
  <c r="L1510" i="4"/>
  <c r="L1511" i="4"/>
  <c r="L1517" i="4"/>
  <c r="L1518" i="4"/>
  <c r="L1519" i="4"/>
  <c r="L1520" i="4"/>
  <c r="L1526" i="4"/>
  <c r="L1527" i="4"/>
  <c r="L1528" i="4"/>
  <c r="L1529" i="4"/>
  <c r="L1530" i="4"/>
  <c r="L1531" i="4"/>
  <c r="L1532" i="4"/>
  <c r="L1533" i="4"/>
  <c r="L1534" i="4"/>
  <c r="L1535" i="4"/>
  <c r="L1538" i="4"/>
  <c r="L1539" i="4"/>
  <c r="L1541" i="4"/>
  <c r="L1543" i="4"/>
  <c r="L1544" i="4"/>
  <c r="L1545" i="4"/>
  <c r="L1547" i="4"/>
  <c r="L1548" i="4"/>
  <c r="L1549" i="4"/>
  <c r="L1550" i="4"/>
  <c r="L1551" i="4"/>
  <c r="L1552" i="4"/>
  <c r="L1553" i="4"/>
  <c r="L1554" i="4"/>
  <c r="L1555" i="4"/>
  <c r="L1556" i="4"/>
  <c r="L1557" i="4"/>
  <c r="L1579" i="4"/>
  <c r="L1580" i="4"/>
  <c r="L1581" i="4"/>
  <c r="L1582" i="4"/>
  <c r="L1583" i="4"/>
  <c r="L1585" i="4"/>
  <c r="L1586" i="4"/>
  <c r="L1587" i="4"/>
  <c r="L1588" i="4"/>
  <c r="L1592" i="4"/>
  <c r="L1593" i="4"/>
  <c r="L1594" i="4"/>
  <c r="L1595" i="4"/>
  <c r="L1596" i="4"/>
  <c r="O956" i="4"/>
  <c r="AV956" i="4" s="1"/>
  <c r="R956" i="4"/>
  <c r="AW956" i="4" s="1"/>
  <c r="U956" i="4"/>
  <c r="X956" i="4"/>
  <c r="AA956" i="4"/>
  <c r="AX956" i="4" s="1"/>
  <c r="AD956" i="4"/>
  <c r="AG956" i="4"/>
  <c r="AS956" i="4"/>
  <c r="AY956" i="4" s="1"/>
  <c r="BE956" i="4"/>
  <c r="AZ1068" i="4" l="1"/>
  <c r="BA1068" i="4" s="1"/>
  <c r="AZ1069" i="4"/>
  <c r="BA1069" i="4" s="1"/>
  <c r="AZ1071" i="4"/>
  <c r="BA1071" i="4" s="1"/>
  <c r="AZ1073" i="4"/>
  <c r="BA1073" i="4" s="1"/>
  <c r="AZ945" i="4"/>
  <c r="BA945" i="4" s="1"/>
  <c r="AZ1049" i="4"/>
  <c r="BA1049" i="4" s="1"/>
  <c r="AZ1003" i="4"/>
  <c r="BA1003" i="4" s="1"/>
  <c r="AZ962" i="4"/>
  <c r="BA962" i="4" s="1"/>
  <c r="AZ965" i="4"/>
  <c r="BA965" i="4" s="1"/>
  <c r="AZ966" i="4"/>
  <c r="BA966" i="4" s="1"/>
  <c r="AZ967" i="4"/>
  <c r="BA967" i="4" s="1"/>
  <c r="AZ946" i="4"/>
  <c r="BA946" i="4" s="1"/>
  <c r="AZ944" i="4"/>
  <c r="BA944" i="4" s="1"/>
  <c r="AZ1014" i="4"/>
  <c r="BA1014" i="4" s="1"/>
  <c r="AZ1015" i="4"/>
  <c r="BA1015" i="4" s="1"/>
  <c r="AZ1016" i="4"/>
  <c r="BA1016" i="4" s="1"/>
  <c r="AZ999" i="4"/>
  <c r="BA999" i="4" s="1"/>
  <c r="AZ941" i="4"/>
  <c r="BA941" i="4" s="1"/>
  <c r="AZ1067" i="4"/>
  <c r="BA1067" i="4" s="1"/>
  <c r="AZ1070" i="4"/>
  <c r="BA1070" i="4" s="1"/>
  <c r="AZ1072" i="4"/>
  <c r="BA1072" i="4" s="1"/>
  <c r="AZ1074" i="4"/>
  <c r="BA1074" i="4" s="1"/>
  <c r="AZ1044" i="4"/>
  <c r="BA1044" i="4" s="1"/>
  <c r="AZ1046" i="4"/>
  <c r="BA1046" i="4" s="1"/>
  <c r="AZ1048" i="4"/>
  <c r="BA1048" i="4" s="1"/>
  <c r="AZ1042" i="4"/>
  <c r="BA1042" i="4" s="1"/>
  <c r="AZ1043" i="4"/>
  <c r="BA1043" i="4" s="1"/>
  <c r="AZ1045" i="4"/>
  <c r="BA1045" i="4" s="1"/>
  <c r="AZ1047" i="4"/>
  <c r="BA1047" i="4" s="1"/>
  <c r="AZ1002" i="4"/>
  <c r="BA1002" i="4" s="1"/>
  <c r="AZ1001" i="4"/>
  <c r="BA1001" i="4" s="1"/>
  <c r="AZ995" i="4"/>
  <c r="BA995" i="4" s="1"/>
  <c r="AZ998" i="4"/>
  <c r="BA998" i="4" s="1"/>
  <c r="AZ1000" i="4"/>
  <c r="BA1000" i="4" s="1"/>
  <c r="AZ997" i="4"/>
  <c r="BA997" i="4" s="1"/>
  <c r="AZ996" i="4"/>
  <c r="BA996" i="4" s="1"/>
  <c r="AZ942" i="4"/>
  <c r="BA942" i="4" s="1"/>
  <c r="AZ184" i="4"/>
  <c r="BA184" i="4" s="1"/>
  <c r="AZ956" i="4"/>
  <c r="BA956" i="4" s="1"/>
  <c r="BE1621" i="4" l="1"/>
  <c r="AS1621" i="4"/>
  <c r="AY1621" i="4" s="1"/>
  <c r="AG1621" i="4"/>
  <c r="AD1621" i="4"/>
  <c r="AX1621" i="4"/>
  <c r="AW1621" i="4"/>
  <c r="AV1621" i="4"/>
  <c r="AU1621" i="4"/>
  <c r="BE1620" i="4"/>
  <c r="AS1620" i="4"/>
  <c r="AY1620" i="4" s="1"/>
  <c r="AG1620" i="4"/>
  <c r="AD1620" i="4"/>
  <c r="AX1620" i="4"/>
  <c r="AW1620" i="4"/>
  <c r="AV1620" i="4"/>
  <c r="AU1620" i="4"/>
  <c r="BE1619" i="4"/>
  <c r="AS1619" i="4"/>
  <c r="AY1619" i="4" s="1"/>
  <c r="AG1619" i="4"/>
  <c r="AD1619" i="4"/>
  <c r="AX1619" i="4"/>
  <c r="AW1619" i="4"/>
  <c r="AV1619" i="4"/>
  <c r="AU1619" i="4"/>
  <c r="BE1596" i="4"/>
  <c r="AS1596" i="4"/>
  <c r="AY1596" i="4" s="1"/>
  <c r="AG1596" i="4"/>
  <c r="AD1596" i="4"/>
  <c r="AA1596" i="4"/>
  <c r="AX1596" i="4" s="1"/>
  <c r="X1596" i="4"/>
  <c r="U1596" i="4"/>
  <c r="R1596" i="4"/>
  <c r="AW1596" i="4" s="1"/>
  <c r="O1596" i="4"/>
  <c r="AV1596" i="4" s="1"/>
  <c r="AU1596" i="4"/>
  <c r="BE1595" i="4"/>
  <c r="AS1595" i="4"/>
  <c r="AY1595" i="4" s="1"/>
  <c r="AG1595" i="4"/>
  <c r="AD1595" i="4"/>
  <c r="AA1595" i="4"/>
  <c r="AX1595" i="4" s="1"/>
  <c r="X1595" i="4"/>
  <c r="U1595" i="4"/>
  <c r="R1595" i="4"/>
  <c r="AW1595" i="4" s="1"/>
  <c r="O1595" i="4"/>
  <c r="AV1595" i="4" s="1"/>
  <c r="AU1595" i="4"/>
  <c r="BE1594" i="4"/>
  <c r="AS1594" i="4"/>
  <c r="AY1594" i="4" s="1"/>
  <c r="AG1594" i="4"/>
  <c r="AD1594" i="4"/>
  <c r="AA1594" i="4"/>
  <c r="AX1594" i="4" s="1"/>
  <c r="X1594" i="4"/>
  <c r="U1594" i="4"/>
  <c r="R1594" i="4"/>
  <c r="AW1594" i="4" s="1"/>
  <c r="O1594" i="4"/>
  <c r="AV1594" i="4" s="1"/>
  <c r="AU1594" i="4"/>
  <c r="BE1593" i="4"/>
  <c r="AS1593" i="4"/>
  <c r="AY1593" i="4" s="1"/>
  <c r="AG1593" i="4"/>
  <c r="AD1593" i="4"/>
  <c r="AA1593" i="4"/>
  <c r="AX1593" i="4" s="1"/>
  <c r="X1593" i="4"/>
  <c r="U1593" i="4"/>
  <c r="R1593" i="4"/>
  <c r="AW1593" i="4" s="1"/>
  <c r="O1593" i="4"/>
  <c r="AV1593" i="4" s="1"/>
  <c r="AU1593" i="4"/>
  <c r="BE1592" i="4"/>
  <c r="AS1592" i="4"/>
  <c r="AY1592" i="4" s="1"/>
  <c r="AG1592" i="4"/>
  <c r="AD1592" i="4"/>
  <c r="AA1592" i="4"/>
  <c r="AX1592" i="4" s="1"/>
  <c r="X1592" i="4"/>
  <c r="U1592" i="4"/>
  <c r="R1592" i="4"/>
  <c r="AW1592" i="4" s="1"/>
  <c r="O1592" i="4"/>
  <c r="AV1592" i="4" s="1"/>
  <c r="AU1592" i="4"/>
  <c r="BE1591" i="4"/>
  <c r="AS1591" i="4"/>
  <c r="AY1591" i="4" s="1"/>
  <c r="AG1591" i="4"/>
  <c r="AD1591" i="4"/>
  <c r="AA1591" i="4"/>
  <c r="AX1591" i="4" s="1"/>
  <c r="X1591" i="4"/>
  <c r="U1591" i="4"/>
  <c r="R1591" i="4"/>
  <c r="AW1591" i="4" s="1"/>
  <c r="O1591" i="4"/>
  <c r="AV1591" i="4" s="1"/>
  <c r="BE1590" i="4"/>
  <c r="AS1590" i="4"/>
  <c r="AY1590" i="4" s="1"/>
  <c r="AG1590" i="4"/>
  <c r="AD1590" i="4"/>
  <c r="AA1590" i="4"/>
  <c r="AX1590" i="4" s="1"/>
  <c r="X1590" i="4"/>
  <c r="U1590" i="4"/>
  <c r="R1590" i="4"/>
  <c r="AW1590" i="4" s="1"/>
  <c r="O1590" i="4"/>
  <c r="AV1590" i="4" s="1"/>
  <c r="BE1589" i="4"/>
  <c r="AS1589" i="4"/>
  <c r="AY1589" i="4" s="1"/>
  <c r="AG1589" i="4"/>
  <c r="AD1589" i="4"/>
  <c r="AA1589" i="4"/>
  <c r="AX1589" i="4" s="1"/>
  <c r="X1589" i="4"/>
  <c r="U1589" i="4"/>
  <c r="R1589" i="4"/>
  <c r="AW1589" i="4" s="1"/>
  <c r="O1589" i="4"/>
  <c r="AV1589" i="4" s="1"/>
  <c r="BE1588" i="4"/>
  <c r="AS1588" i="4"/>
  <c r="AY1588" i="4" s="1"/>
  <c r="AG1588" i="4"/>
  <c r="AD1588" i="4"/>
  <c r="AA1588" i="4"/>
  <c r="AX1588" i="4" s="1"/>
  <c r="X1588" i="4"/>
  <c r="U1588" i="4"/>
  <c r="R1588" i="4"/>
  <c r="AW1588" i="4" s="1"/>
  <c r="O1588" i="4"/>
  <c r="AV1588" i="4" s="1"/>
  <c r="AU1588" i="4"/>
  <c r="BE1587" i="4"/>
  <c r="AS1587" i="4"/>
  <c r="AY1587" i="4" s="1"/>
  <c r="AG1587" i="4"/>
  <c r="AD1587" i="4"/>
  <c r="AA1587" i="4"/>
  <c r="AX1587" i="4" s="1"/>
  <c r="X1587" i="4"/>
  <c r="U1587" i="4"/>
  <c r="R1587" i="4"/>
  <c r="AW1587" i="4" s="1"/>
  <c r="O1587" i="4"/>
  <c r="AV1587" i="4" s="1"/>
  <c r="AU1587" i="4"/>
  <c r="BE1586" i="4"/>
  <c r="AS1586" i="4"/>
  <c r="AY1586" i="4" s="1"/>
  <c r="AG1586" i="4"/>
  <c r="AD1586" i="4"/>
  <c r="AA1586" i="4"/>
  <c r="AX1586" i="4" s="1"/>
  <c r="X1586" i="4"/>
  <c r="U1586" i="4"/>
  <c r="R1586" i="4"/>
  <c r="AW1586" i="4" s="1"/>
  <c r="O1586" i="4"/>
  <c r="AV1586" i="4" s="1"/>
  <c r="AU1586" i="4"/>
  <c r="BE1585" i="4"/>
  <c r="AS1585" i="4"/>
  <c r="AY1585" i="4" s="1"/>
  <c r="AG1585" i="4"/>
  <c r="AD1585" i="4"/>
  <c r="AA1585" i="4"/>
  <c r="AX1585" i="4" s="1"/>
  <c r="X1585" i="4"/>
  <c r="U1585" i="4"/>
  <c r="R1585" i="4"/>
  <c r="AW1585" i="4" s="1"/>
  <c r="O1585" i="4"/>
  <c r="AV1585" i="4" s="1"/>
  <c r="AU1585" i="4"/>
  <c r="BE1584" i="4"/>
  <c r="AS1584" i="4"/>
  <c r="AY1584" i="4" s="1"/>
  <c r="AG1584" i="4"/>
  <c r="AD1584" i="4"/>
  <c r="AA1584" i="4"/>
  <c r="AX1584" i="4" s="1"/>
  <c r="X1584" i="4"/>
  <c r="U1584" i="4"/>
  <c r="R1584" i="4"/>
  <c r="AW1584" i="4" s="1"/>
  <c r="O1584" i="4"/>
  <c r="AV1584" i="4" s="1"/>
  <c r="BE1583" i="4"/>
  <c r="AS1583" i="4"/>
  <c r="AY1583" i="4" s="1"/>
  <c r="AG1583" i="4"/>
  <c r="AD1583" i="4"/>
  <c r="AA1583" i="4"/>
  <c r="AX1583" i="4" s="1"/>
  <c r="X1583" i="4"/>
  <c r="U1583" i="4"/>
  <c r="R1583" i="4"/>
  <c r="AW1583" i="4" s="1"/>
  <c r="O1583" i="4"/>
  <c r="AV1583" i="4" s="1"/>
  <c r="AU1583" i="4"/>
  <c r="BE1582" i="4"/>
  <c r="AS1582" i="4"/>
  <c r="AY1582" i="4" s="1"/>
  <c r="AG1582" i="4"/>
  <c r="AD1582" i="4"/>
  <c r="AA1582" i="4"/>
  <c r="AX1582" i="4" s="1"/>
  <c r="X1582" i="4"/>
  <c r="U1582" i="4"/>
  <c r="R1582" i="4"/>
  <c r="AW1582" i="4" s="1"/>
  <c r="O1582" i="4"/>
  <c r="AV1582" i="4" s="1"/>
  <c r="AU1582" i="4"/>
  <c r="BE1581" i="4"/>
  <c r="AS1581" i="4"/>
  <c r="AY1581" i="4" s="1"/>
  <c r="AG1581" i="4"/>
  <c r="AD1581" i="4"/>
  <c r="AA1581" i="4"/>
  <c r="AX1581" i="4" s="1"/>
  <c r="U1581" i="4"/>
  <c r="R1581" i="4"/>
  <c r="AW1581" i="4" s="1"/>
  <c r="O1581" i="4"/>
  <c r="AV1581" i="4" s="1"/>
  <c r="AU1581" i="4"/>
  <c r="BE1580" i="4"/>
  <c r="AS1580" i="4"/>
  <c r="AY1580" i="4" s="1"/>
  <c r="AG1580" i="4"/>
  <c r="AD1580" i="4"/>
  <c r="AA1580" i="4"/>
  <c r="AX1580" i="4" s="1"/>
  <c r="X1580" i="4"/>
  <c r="U1580" i="4"/>
  <c r="R1580" i="4"/>
  <c r="AW1580" i="4" s="1"/>
  <c r="O1580" i="4"/>
  <c r="AV1580" i="4" s="1"/>
  <c r="AU1580" i="4"/>
  <c r="BE1579" i="4"/>
  <c r="AS1579" i="4"/>
  <c r="AY1579" i="4" s="1"/>
  <c r="AG1579" i="4"/>
  <c r="AD1579" i="4"/>
  <c r="AA1579" i="4"/>
  <c r="AX1579" i="4" s="1"/>
  <c r="X1579" i="4"/>
  <c r="U1579" i="4"/>
  <c r="R1579" i="4"/>
  <c r="AW1579" i="4" s="1"/>
  <c r="O1579" i="4"/>
  <c r="AV1579" i="4" s="1"/>
  <c r="AU1579" i="4"/>
  <c r="BE1578" i="4"/>
  <c r="BE1577" i="4"/>
  <c r="BE1576" i="4"/>
  <c r="BE1575" i="4"/>
  <c r="BE1574" i="4"/>
  <c r="BE1573" i="4"/>
  <c r="BE1572" i="4"/>
  <c r="BE1571" i="4"/>
  <c r="BE1570" i="4"/>
  <c r="BE1569" i="4"/>
  <c r="BE1568" i="4"/>
  <c r="BE1567" i="4"/>
  <c r="BE1566" i="4"/>
  <c r="BE1565" i="4"/>
  <c r="BE1564" i="4"/>
  <c r="BE1563" i="4"/>
  <c r="BE1562" i="4"/>
  <c r="BE1561" i="4"/>
  <c r="BE1560" i="4"/>
  <c r="BE1559" i="4"/>
  <c r="BE1558" i="4"/>
  <c r="BE1557" i="4"/>
  <c r="AS1557" i="4"/>
  <c r="AY1557" i="4" s="1"/>
  <c r="AG1557" i="4"/>
  <c r="AD1557" i="4"/>
  <c r="AA1557" i="4"/>
  <c r="AX1557" i="4" s="1"/>
  <c r="X1557" i="4"/>
  <c r="U1557" i="4"/>
  <c r="R1557" i="4"/>
  <c r="AW1557" i="4" s="1"/>
  <c r="O1557" i="4"/>
  <c r="AV1557" i="4" s="1"/>
  <c r="AU1557" i="4"/>
  <c r="AZ1588" i="4" l="1"/>
  <c r="BA1588" i="4" s="1"/>
  <c r="AZ1592" i="4"/>
  <c r="BA1592" i="4" s="1"/>
  <c r="AZ1587" i="4"/>
  <c r="BA1587" i="4" s="1"/>
  <c r="AZ1595" i="4"/>
  <c r="BA1595" i="4" s="1"/>
  <c r="AZ1596" i="4"/>
  <c r="BA1596" i="4" s="1"/>
  <c r="AZ1619" i="4"/>
  <c r="BA1619" i="4" s="1"/>
  <c r="AZ1620" i="4"/>
  <c r="BA1620" i="4" s="1"/>
  <c r="AZ1557" i="4"/>
  <c r="BA1557" i="4" s="1"/>
  <c r="AZ1586" i="4"/>
  <c r="BA1586" i="4" s="1"/>
  <c r="AZ1594" i="4"/>
  <c r="BA1594" i="4" s="1"/>
  <c r="AZ1621" i="4"/>
  <c r="BA1621" i="4" s="1"/>
  <c r="AZ1579" i="4"/>
  <c r="BA1579" i="4" s="1"/>
  <c r="AZ1580" i="4"/>
  <c r="BA1580" i="4" s="1"/>
  <c r="AZ1581" i="4"/>
  <c r="BA1581" i="4" s="1"/>
  <c r="AZ1582" i="4"/>
  <c r="BA1582" i="4" s="1"/>
  <c r="AZ1583" i="4"/>
  <c r="BA1583" i="4" s="1"/>
  <c r="AZ1585" i="4"/>
  <c r="BA1585" i="4" s="1"/>
  <c r="AZ1593" i="4"/>
  <c r="BA1593" i="4" s="1"/>
  <c r="D100" i="5" l="1"/>
  <c r="D99" i="5"/>
  <c r="D101" i="5" s="1"/>
  <c r="C94" i="5"/>
  <c r="C92" i="5"/>
  <c r="C91" i="5"/>
  <c r="C90" i="5"/>
  <c r="C89" i="5"/>
  <c r="C88" i="5"/>
  <c r="C83" i="5"/>
  <c r="C81" i="5"/>
  <c r="C80" i="5"/>
  <c r="C79" i="5"/>
  <c r="C78" i="5"/>
  <c r="C77" i="5" a="1"/>
  <c r="C77" i="5" s="1"/>
  <c r="C82" i="5" s="1"/>
  <c r="C72" i="5"/>
  <c r="C70" i="5"/>
  <c r="C69" i="5"/>
  <c r="C68" i="5"/>
  <c r="C67" i="5"/>
  <c r="C66" i="5"/>
  <c r="C61" i="5"/>
  <c r="C59" i="5"/>
  <c r="C58" i="5"/>
  <c r="C57" i="5"/>
  <c r="C56" i="5"/>
  <c r="C55" i="5"/>
  <c r="C50" i="5"/>
  <c r="C48" i="5"/>
  <c r="C47" i="5"/>
  <c r="C46" i="5"/>
  <c r="C45" i="5"/>
  <c r="C44" i="5"/>
  <c r="C38" i="5"/>
  <c r="C36" i="5"/>
  <c r="C35" i="5"/>
  <c r="C34" i="5"/>
  <c r="C33" i="5"/>
  <c r="C32" i="5"/>
  <c r="C26" i="5"/>
  <c r="C24" i="5"/>
  <c r="C23" i="5"/>
  <c r="C22" i="5"/>
  <c r="C21" i="5"/>
  <c r="C20" i="5"/>
  <c r="P19" i="5"/>
  <c r="O19" i="5"/>
  <c r="N19" i="5"/>
  <c r="M19" i="5"/>
  <c r="L19" i="5"/>
  <c r="K19" i="5"/>
  <c r="C14" i="5" a="1"/>
  <c r="C14" i="5" s="1"/>
  <c r="I8" i="37" s="1"/>
  <c r="C12" i="5"/>
  <c r="R11" i="5"/>
  <c r="C11" i="5"/>
  <c r="Q10" i="5"/>
  <c r="K20" i="5" s="1"/>
  <c r="P10" i="5"/>
  <c r="O10" i="5"/>
  <c r="M20" i="5" s="1"/>
  <c r="N10" i="5"/>
  <c r="M10" i="5"/>
  <c r="E8" i="37" s="1"/>
  <c r="L10" i="5"/>
  <c r="K10" i="5"/>
  <c r="C10" i="5"/>
  <c r="C9" i="5" a="1"/>
  <c r="C9" i="5" s="1"/>
  <c r="C8" i="5"/>
  <c r="C82" i="41"/>
  <c r="L62" i="41"/>
  <c r="Y25" i="41"/>
  <c r="AD750" i="4" s="1"/>
  <c r="W25" i="41"/>
  <c r="U25" i="41"/>
  <c r="S25" i="41"/>
  <c r="Q25" i="41"/>
  <c r="O25" i="41"/>
  <c r="M25" i="41"/>
  <c r="K25" i="41"/>
  <c r="Y24" i="41"/>
  <c r="W24" i="41"/>
  <c r="U24" i="41"/>
  <c r="S24" i="41"/>
  <c r="Q24" i="41"/>
  <c r="O24" i="41"/>
  <c r="R173" i="4" s="1"/>
  <c r="AW173" i="4" s="1"/>
  <c r="M24" i="41"/>
  <c r="O561" i="4" s="1"/>
  <c r="AV561" i="4" s="1"/>
  <c r="K24" i="41"/>
  <c r="Y23" i="41"/>
  <c r="W23" i="41"/>
  <c r="U23" i="41"/>
  <c r="S23" i="41"/>
  <c r="Q23" i="41"/>
  <c r="O23" i="41"/>
  <c r="R590" i="4" s="1"/>
  <c r="AW590" i="4" s="1"/>
  <c r="M23" i="41"/>
  <c r="K23" i="41"/>
  <c r="L1311" i="4" s="1"/>
  <c r="AU1311" i="4" s="1"/>
  <c r="Y22" i="41"/>
  <c r="W22" i="41"/>
  <c r="U22" i="41"/>
  <c r="S22" i="41"/>
  <c r="Q22" i="41"/>
  <c r="O22" i="41"/>
  <c r="M22" i="41"/>
  <c r="K22" i="41"/>
  <c r="Y21" i="41"/>
  <c r="W21" i="41"/>
  <c r="U21" i="41"/>
  <c r="S21" i="41"/>
  <c r="Q21" i="41"/>
  <c r="O21" i="41"/>
  <c r="M21" i="41"/>
  <c r="K21" i="41"/>
  <c r="AA20" i="41"/>
  <c r="Y20" i="41"/>
  <c r="W20" i="41"/>
  <c r="U20" i="41"/>
  <c r="S20" i="41"/>
  <c r="Q20" i="41"/>
  <c r="O20" i="41"/>
  <c r="M20" i="41"/>
  <c r="O609" i="4" s="1"/>
  <c r="AV609" i="4" s="1"/>
  <c r="K20" i="41"/>
  <c r="AA19" i="41"/>
  <c r="Y19" i="41"/>
  <c r="W19" i="41"/>
  <c r="U19" i="41"/>
  <c r="S19" i="41"/>
  <c r="Q19" i="41"/>
  <c r="O19" i="41"/>
  <c r="M19" i="41"/>
  <c r="K19" i="41"/>
  <c r="AA18" i="41"/>
  <c r="Y18" i="41"/>
  <c r="W18" i="41"/>
  <c r="U18" i="41"/>
  <c r="S18" i="41"/>
  <c r="Q18" i="41"/>
  <c r="U760" i="4" s="1"/>
  <c r="O18" i="41"/>
  <c r="M18" i="41"/>
  <c r="K18" i="41"/>
  <c r="AA17" i="41"/>
  <c r="Y17" i="41"/>
  <c r="W17" i="41"/>
  <c r="U17" i="41"/>
  <c r="AA578" i="4" s="1"/>
  <c r="AX578" i="4" s="1"/>
  <c r="S17" i="41"/>
  <c r="Q17" i="41"/>
  <c r="O17" i="41"/>
  <c r="M17" i="41"/>
  <c r="K17" i="41"/>
  <c r="AA16" i="41"/>
  <c r="Y16" i="41"/>
  <c r="W16" i="41"/>
  <c r="U16" i="41"/>
  <c r="S16" i="41"/>
  <c r="Q16" i="41"/>
  <c r="O16" i="41"/>
  <c r="R804" i="4" s="1"/>
  <c r="AW804" i="4" s="1"/>
  <c r="M16" i="41"/>
  <c r="K16" i="41"/>
  <c r="AA15" i="41"/>
  <c r="Y15" i="41"/>
  <c r="W15" i="41"/>
  <c r="U15" i="41"/>
  <c r="S15" i="41"/>
  <c r="Q15" i="41"/>
  <c r="O15" i="41"/>
  <c r="M15" i="41"/>
  <c r="K15" i="41"/>
  <c r="AA14" i="41"/>
  <c r="Y14" i="41"/>
  <c r="W14" i="41"/>
  <c r="U14" i="41"/>
  <c r="AA760" i="4" s="1"/>
  <c r="AX760" i="4" s="1"/>
  <c r="S14" i="41"/>
  <c r="Q14" i="41"/>
  <c r="U776" i="4" s="1"/>
  <c r="O14" i="41"/>
  <c r="M14" i="41"/>
  <c r="K14" i="41"/>
  <c r="AA13" i="41"/>
  <c r="Y13" i="41"/>
  <c r="W13" i="41"/>
  <c r="U13" i="41"/>
  <c r="AA445" i="4" s="1"/>
  <c r="AX445" i="4" s="1"/>
  <c r="S13" i="41"/>
  <c r="Q13" i="41"/>
  <c r="O13" i="41"/>
  <c r="M13" i="41"/>
  <c r="K13" i="41"/>
  <c r="AA12" i="41"/>
  <c r="Y12" i="41"/>
  <c r="W12" i="41"/>
  <c r="U12" i="41"/>
  <c r="S12" i="41"/>
  <c r="Q12" i="41"/>
  <c r="O12" i="41"/>
  <c r="M12" i="41"/>
  <c r="K12" i="41"/>
  <c r="AA11" i="41"/>
  <c r="Y11" i="41"/>
  <c r="W11" i="41"/>
  <c r="U11" i="41"/>
  <c r="S11" i="41"/>
  <c r="Q11" i="41"/>
  <c r="O11" i="41"/>
  <c r="M11" i="41"/>
  <c r="K11" i="41"/>
  <c r="L1334" i="4" s="1"/>
  <c r="AU1334" i="4" s="1"/>
  <c r="AA10" i="41"/>
  <c r="Y10" i="41"/>
  <c r="W10" i="41"/>
  <c r="U10" i="41"/>
  <c r="S10" i="41"/>
  <c r="Q10" i="41"/>
  <c r="O10" i="41"/>
  <c r="M10" i="41"/>
  <c r="K10" i="41"/>
  <c r="AA9" i="41"/>
  <c r="Y9" i="41"/>
  <c r="W9" i="41"/>
  <c r="U9" i="41"/>
  <c r="S9" i="41"/>
  <c r="Q9" i="41"/>
  <c r="O9" i="41"/>
  <c r="M9" i="41"/>
  <c r="K9" i="41"/>
  <c r="AA8" i="41"/>
  <c r="Y8" i="41"/>
  <c r="W8" i="41"/>
  <c r="U8" i="41"/>
  <c r="S8" i="41"/>
  <c r="Q8" i="41"/>
  <c r="O8" i="41"/>
  <c r="M8" i="41"/>
  <c r="K8" i="41"/>
  <c r="AA7" i="41"/>
  <c r="Y7" i="41"/>
  <c r="W7" i="41"/>
  <c r="U7" i="41"/>
  <c r="S7" i="41"/>
  <c r="Q7" i="41"/>
  <c r="O7" i="41"/>
  <c r="M7" i="41"/>
  <c r="K7" i="41"/>
  <c r="AA6" i="41"/>
  <c r="Y6" i="41"/>
  <c r="W6" i="41"/>
  <c r="U6" i="41"/>
  <c r="S6" i="41"/>
  <c r="Q6" i="41"/>
  <c r="U758" i="4" s="1"/>
  <c r="O6" i="41"/>
  <c r="M6" i="41"/>
  <c r="K6" i="41"/>
  <c r="L393" i="4" s="1"/>
  <c r="AU393" i="4" s="1"/>
  <c r="AQ1626" i="4"/>
  <c r="AR1624" i="4"/>
  <c r="AQ1624" i="4"/>
  <c r="AN1624" i="4"/>
  <c r="AF1624" i="4"/>
  <c r="AE1624" i="4"/>
  <c r="AC1624" i="4"/>
  <c r="AB1624" i="4"/>
  <c r="Z1624" i="4"/>
  <c r="Y1624" i="4"/>
  <c r="W1624" i="4"/>
  <c r="V1624" i="4"/>
  <c r="T1624" i="4"/>
  <c r="S1624" i="4"/>
  <c r="Q1624" i="4"/>
  <c r="P1624" i="4"/>
  <c r="N1624" i="4"/>
  <c r="M1624" i="4"/>
  <c r="K1624" i="4"/>
  <c r="J1624" i="4"/>
  <c r="D1624" i="4"/>
  <c r="AR1623" i="4"/>
  <c r="AN1623" i="4"/>
  <c r="AF1623" i="4"/>
  <c r="AE1623" i="4"/>
  <c r="AC1623" i="4"/>
  <c r="AB1623" i="4"/>
  <c r="Z1623" i="4"/>
  <c r="Y1623" i="4"/>
  <c r="W1623" i="4"/>
  <c r="V1623" i="4"/>
  <c r="T1623" i="4"/>
  <c r="S1623" i="4"/>
  <c r="Q1623" i="4"/>
  <c r="P1623" i="4"/>
  <c r="N1623" i="4"/>
  <c r="M1623" i="4"/>
  <c r="K1623" i="4"/>
  <c r="J1623" i="4"/>
  <c r="D1623" i="4"/>
  <c r="BE1556" i="4"/>
  <c r="AS1556" i="4"/>
  <c r="AY1556" i="4" s="1"/>
  <c r="AG1556" i="4"/>
  <c r="AD1556" i="4"/>
  <c r="AA1556" i="4"/>
  <c r="AX1556" i="4" s="1"/>
  <c r="X1556" i="4"/>
  <c r="U1556" i="4"/>
  <c r="R1556" i="4"/>
  <c r="AW1556" i="4" s="1"/>
  <c r="O1556" i="4"/>
  <c r="AV1556" i="4" s="1"/>
  <c r="AU1556" i="4"/>
  <c r="BE1555" i="4"/>
  <c r="AS1555" i="4"/>
  <c r="AY1555" i="4" s="1"/>
  <c r="AG1555" i="4"/>
  <c r="AD1555" i="4"/>
  <c r="AA1555" i="4"/>
  <c r="AX1555" i="4" s="1"/>
  <c r="X1555" i="4"/>
  <c r="U1555" i="4"/>
  <c r="R1555" i="4"/>
  <c r="AW1555" i="4" s="1"/>
  <c r="O1555" i="4"/>
  <c r="AV1555" i="4" s="1"/>
  <c r="AU1555" i="4"/>
  <c r="BE1554" i="4"/>
  <c r="AS1554" i="4"/>
  <c r="AY1554" i="4" s="1"/>
  <c r="AG1554" i="4"/>
  <c r="AD1554" i="4"/>
  <c r="AA1554" i="4"/>
  <c r="AX1554" i="4" s="1"/>
  <c r="X1554" i="4"/>
  <c r="U1554" i="4"/>
  <c r="R1554" i="4"/>
  <c r="AW1554" i="4" s="1"/>
  <c r="O1554" i="4"/>
  <c r="AV1554" i="4" s="1"/>
  <c r="AU1554" i="4"/>
  <c r="BE1553" i="4"/>
  <c r="AS1553" i="4"/>
  <c r="AY1553" i="4" s="1"/>
  <c r="AG1553" i="4"/>
  <c r="AD1553" i="4"/>
  <c r="AA1553" i="4"/>
  <c r="AX1553" i="4" s="1"/>
  <c r="X1553" i="4"/>
  <c r="U1553" i="4"/>
  <c r="R1553" i="4"/>
  <c r="AW1553" i="4" s="1"/>
  <c r="O1553" i="4"/>
  <c r="AV1553" i="4" s="1"/>
  <c r="AU1553" i="4"/>
  <c r="BE1552" i="4"/>
  <c r="AS1552" i="4"/>
  <c r="AY1552" i="4" s="1"/>
  <c r="AG1552" i="4"/>
  <c r="AD1552" i="4"/>
  <c r="AA1552" i="4"/>
  <c r="AX1552" i="4" s="1"/>
  <c r="X1552" i="4"/>
  <c r="U1552" i="4"/>
  <c r="R1552" i="4"/>
  <c r="AW1552" i="4" s="1"/>
  <c r="O1552" i="4"/>
  <c r="AV1552" i="4" s="1"/>
  <c r="AU1552" i="4"/>
  <c r="BE1551" i="4"/>
  <c r="AS1551" i="4"/>
  <c r="AY1551" i="4" s="1"/>
  <c r="AG1551" i="4"/>
  <c r="AD1551" i="4"/>
  <c r="AA1551" i="4"/>
  <c r="AX1551" i="4" s="1"/>
  <c r="X1551" i="4"/>
  <c r="U1551" i="4"/>
  <c r="R1551" i="4"/>
  <c r="AW1551" i="4" s="1"/>
  <c r="O1551" i="4"/>
  <c r="AV1551" i="4" s="1"/>
  <c r="AU1551" i="4"/>
  <c r="BE1550" i="4"/>
  <c r="AS1550" i="4"/>
  <c r="AY1550" i="4" s="1"/>
  <c r="AG1550" i="4"/>
  <c r="AD1550" i="4"/>
  <c r="AA1550" i="4"/>
  <c r="AX1550" i="4" s="1"/>
  <c r="X1550" i="4"/>
  <c r="U1550" i="4"/>
  <c r="R1550" i="4"/>
  <c r="AW1550" i="4" s="1"/>
  <c r="O1550" i="4"/>
  <c r="AV1550" i="4" s="1"/>
  <c r="AU1550" i="4"/>
  <c r="BE1549" i="4"/>
  <c r="AS1549" i="4"/>
  <c r="AY1549" i="4" s="1"/>
  <c r="AG1549" i="4"/>
  <c r="AD1549" i="4"/>
  <c r="AA1549" i="4"/>
  <c r="AX1549" i="4" s="1"/>
  <c r="X1549" i="4"/>
  <c r="U1549" i="4"/>
  <c r="R1549" i="4"/>
  <c r="AW1549" i="4" s="1"/>
  <c r="O1549" i="4"/>
  <c r="AV1549" i="4" s="1"/>
  <c r="AU1549" i="4"/>
  <c r="BE1548" i="4"/>
  <c r="AS1548" i="4"/>
  <c r="AY1548" i="4" s="1"/>
  <c r="AG1548" i="4"/>
  <c r="AD1548" i="4"/>
  <c r="AA1548" i="4"/>
  <c r="AX1548" i="4" s="1"/>
  <c r="X1548" i="4"/>
  <c r="U1548" i="4"/>
  <c r="R1548" i="4"/>
  <c r="AW1548" i="4" s="1"/>
  <c r="O1548" i="4"/>
  <c r="AV1548" i="4" s="1"/>
  <c r="AU1548" i="4"/>
  <c r="BE1547" i="4"/>
  <c r="AS1547" i="4"/>
  <c r="AY1547" i="4" s="1"/>
  <c r="AG1547" i="4"/>
  <c r="AD1547" i="4"/>
  <c r="AA1547" i="4"/>
  <c r="AX1547" i="4" s="1"/>
  <c r="X1547" i="4"/>
  <c r="U1547" i="4"/>
  <c r="R1547" i="4"/>
  <c r="AW1547" i="4" s="1"/>
  <c r="O1547" i="4"/>
  <c r="AV1547" i="4" s="1"/>
  <c r="AU1547" i="4"/>
  <c r="BE1546" i="4"/>
  <c r="AS1546" i="4"/>
  <c r="AY1546" i="4" s="1"/>
  <c r="AG1546" i="4"/>
  <c r="AD1546" i="4"/>
  <c r="AA1546" i="4"/>
  <c r="AX1546" i="4" s="1"/>
  <c r="X1546" i="4"/>
  <c r="R1546" i="4"/>
  <c r="AW1546" i="4" s="1"/>
  <c r="O1546" i="4"/>
  <c r="AV1546" i="4" s="1"/>
  <c r="BE1545" i="4"/>
  <c r="AS1545" i="4"/>
  <c r="AY1545" i="4" s="1"/>
  <c r="AG1545" i="4"/>
  <c r="AD1545" i="4"/>
  <c r="AA1545" i="4"/>
  <c r="AX1545" i="4" s="1"/>
  <c r="X1545" i="4"/>
  <c r="U1545" i="4"/>
  <c r="R1545" i="4"/>
  <c r="AW1545" i="4" s="1"/>
  <c r="O1545" i="4"/>
  <c r="AV1545" i="4" s="1"/>
  <c r="AU1545" i="4"/>
  <c r="BE1544" i="4"/>
  <c r="AS1544" i="4"/>
  <c r="AY1544" i="4" s="1"/>
  <c r="AG1544" i="4"/>
  <c r="AD1544" i="4"/>
  <c r="AA1544" i="4"/>
  <c r="AX1544" i="4" s="1"/>
  <c r="X1544" i="4"/>
  <c r="U1544" i="4"/>
  <c r="R1544" i="4"/>
  <c r="AW1544" i="4" s="1"/>
  <c r="O1544" i="4"/>
  <c r="AV1544" i="4" s="1"/>
  <c r="AU1544" i="4"/>
  <c r="BE1543" i="4"/>
  <c r="AS1543" i="4"/>
  <c r="AY1543" i="4" s="1"/>
  <c r="AG1543" i="4"/>
  <c r="AD1543" i="4"/>
  <c r="AA1543" i="4"/>
  <c r="AX1543" i="4" s="1"/>
  <c r="X1543" i="4"/>
  <c r="U1543" i="4"/>
  <c r="R1543" i="4"/>
  <c r="AW1543" i="4" s="1"/>
  <c r="O1543" i="4"/>
  <c r="AV1543" i="4" s="1"/>
  <c r="AU1543" i="4"/>
  <c r="BE1542" i="4"/>
  <c r="AS1542" i="4"/>
  <c r="AY1542" i="4" s="1"/>
  <c r="AG1542" i="4"/>
  <c r="AD1542" i="4"/>
  <c r="AA1542" i="4"/>
  <c r="AX1542" i="4" s="1"/>
  <c r="X1542" i="4"/>
  <c r="U1542" i="4"/>
  <c r="R1542" i="4"/>
  <c r="AW1542" i="4" s="1"/>
  <c r="O1542" i="4"/>
  <c r="AV1542" i="4" s="1"/>
  <c r="BE1541" i="4"/>
  <c r="AS1541" i="4"/>
  <c r="AY1541" i="4" s="1"/>
  <c r="AG1541" i="4"/>
  <c r="AD1541" i="4"/>
  <c r="AA1541" i="4"/>
  <c r="AX1541" i="4" s="1"/>
  <c r="X1541" i="4"/>
  <c r="U1541" i="4"/>
  <c r="R1541" i="4"/>
  <c r="AW1541" i="4" s="1"/>
  <c r="O1541" i="4"/>
  <c r="AV1541" i="4" s="1"/>
  <c r="AU1541" i="4"/>
  <c r="BE1540" i="4"/>
  <c r="AS1540" i="4"/>
  <c r="AY1540" i="4" s="1"/>
  <c r="AG1540" i="4"/>
  <c r="AD1540" i="4"/>
  <c r="AA1540" i="4"/>
  <c r="AX1540" i="4" s="1"/>
  <c r="X1540" i="4"/>
  <c r="U1540" i="4"/>
  <c r="R1540" i="4"/>
  <c r="AW1540" i="4" s="1"/>
  <c r="O1540" i="4"/>
  <c r="AV1540" i="4" s="1"/>
  <c r="BE1539" i="4"/>
  <c r="AS1539" i="4"/>
  <c r="AY1539" i="4" s="1"/>
  <c r="AG1539" i="4"/>
  <c r="AD1539" i="4"/>
  <c r="AA1539" i="4"/>
  <c r="AX1539" i="4" s="1"/>
  <c r="U1539" i="4"/>
  <c r="R1539" i="4"/>
  <c r="AW1539" i="4" s="1"/>
  <c r="O1539" i="4"/>
  <c r="AV1539" i="4" s="1"/>
  <c r="AU1539" i="4"/>
  <c r="BE1538" i="4"/>
  <c r="AS1538" i="4"/>
  <c r="AY1538" i="4" s="1"/>
  <c r="AG1538" i="4"/>
  <c r="AD1538" i="4"/>
  <c r="AA1538" i="4"/>
  <c r="AX1538" i="4" s="1"/>
  <c r="X1538" i="4"/>
  <c r="U1538" i="4"/>
  <c r="R1538" i="4"/>
  <c r="AW1538" i="4" s="1"/>
  <c r="O1538" i="4"/>
  <c r="AV1538" i="4" s="1"/>
  <c r="AU1538" i="4"/>
  <c r="BE1537" i="4"/>
  <c r="AS1537" i="4"/>
  <c r="AY1537" i="4" s="1"/>
  <c r="AG1537" i="4"/>
  <c r="AD1537" i="4"/>
  <c r="AA1537" i="4"/>
  <c r="AX1537" i="4" s="1"/>
  <c r="X1537" i="4"/>
  <c r="U1537" i="4"/>
  <c r="R1537" i="4"/>
  <c r="AW1537" i="4" s="1"/>
  <c r="O1537" i="4"/>
  <c r="AV1537" i="4" s="1"/>
  <c r="BE1536" i="4"/>
  <c r="AS1536" i="4"/>
  <c r="AY1536" i="4" s="1"/>
  <c r="AG1536" i="4"/>
  <c r="AD1536" i="4"/>
  <c r="AA1536" i="4"/>
  <c r="AX1536" i="4" s="1"/>
  <c r="X1536" i="4"/>
  <c r="U1536" i="4"/>
  <c r="R1536" i="4"/>
  <c r="AW1536" i="4" s="1"/>
  <c r="O1536" i="4"/>
  <c r="AV1536" i="4" s="1"/>
  <c r="BE1535" i="4"/>
  <c r="AS1535" i="4"/>
  <c r="AY1535" i="4" s="1"/>
  <c r="AG1535" i="4"/>
  <c r="AD1535" i="4"/>
  <c r="AA1535" i="4"/>
  <c r="AX1535" i="4" s="1"/>
  <c r="X1535" i="4"/>
  <c r="U1535" i="4"/>
  <c r="R1535" i="4"/>
  <c r="AW1535" i="4" s="1"/>
  <c r="O1535" i="4"/>
  <c r="AV1535" i="4" s="1"/>
  <c r="AU1535" i="4"/>
  <c r="BE1534" i="4"/>
  <c r="AS1534" i="4"/>
  <c r="AY1534" i="4" s="1"/>
  <c r="AG1534" i="4"/>
  <c r="AD1534" i="4"/>
  <c r="AA1534" i="4"/>
  <c r="AX1534" i="4" s="1"/>
  <c r="X1534" i="4"/>
  <c r="U1534" i="4"/>
  <c r="R1534" i="4"/>
  <c r="AW1534" i="4" s="1"/>
  <c r="O1534" i="4"/>
  <c r="AV1534" i="4" s="1"/>
  <c r="AU1534" i="4"/>
  <c r="BE1533" i="4"/>
  <c r="AS1533" i="4"/>
  <c r="AY1533" i="4" s="1"/>
  <c r="AG1533" i="4"/>
  <c r="AD1533" i="4"/>
  <c r="AA1533" i="4"/>
  <c r="AX1533" i="4" s="1"/>
  <c r="X1533" i="4"/>
  <c r="U1533" i="4"/>
  <c r="R1533" i="4"/>
  <c r="AW1533" i="4" s="1"/>
  <c r="O1533" i="4"/>
  <c r="AV1533" i="4" s="1"/>
  <c r="AU1533" i="4"/>
  <c r="BE1532" i="4"/>
  <c r="AS1532" i="4"/>
  <c r="AY1532" i="4" s="1"/>
  <c r="AG1532" i="4"/>
  <c r="AD1532" i="4"/>
  <c r="AA1532" i="4"/>
  <c r="AX1532" i="4" s="1"/>
  <c r="X1532" i="4"/>
  <c r="U1532" i="4"/>
  <c r="R1532" i="4"/>
  <c r="AW1532" i="4" s="1"/>
  <c r="O1532" i="4"/>
  <c r="AV1532" i="4" s="1"/>
  <c r="AU1532" i="4"/>
  <c r="BE1531" i="4"/>
  <c r="AS1531" i="4"/>
  <c r="AY1531" i="4" s="1"/>
  <c r="AG1531" i="4"/>
  <c r="AD1531" i="4"/>
  <c r="AX1531" i="4"/>
  <c r="X1531" i="4"/>
  <c r="U1531" i="4"/>
  <c r="R1531" i="4"/>
  <c r="AW1531" i="4" s="1"/>
  <c r="O1531" i="4"/>
  <c r="AV1531" i="4" s="1"/>
  <c r="AU1531" i="4"/>
  <c r="BE1530" i="4"/>
  <c r="AS1530" i="4"/>
  <c r="AY1530" i="4" s="1"/>
  <c r="AG1530" i="4"/>
  <c r="AD1530" i="4"/>
  <c r="AA1530" i="4"/>
  <c r="AX1530" i="4" s="1"/>
  <c r="X1530" i="4"/>
  <c r="U1530" i="4"/>
  <c r="R1530" i="4"/>
  <c r="AW1530" i="4" s="1"/>
  <c r="O1530" i="4"/>
  <c r="AV1530" i="4" s="1"/>
  <c r="AU1530" i="4"/>
  <c r="BE1529" i="4"/>
  <c r="AS1529" i="4"/>
  <c r="AY1529" i="4" s="1"/>
  <c r="AG1529" i="4"/>
  <c r="AD1529" i="4"/>
  <c r="AA1529" i="4"/>
  <c r="AX1529" i="4" s="1"/>
  <c r="X1529" i="4"/>
  <c r="U1529" i="4"/>
  <c r="R1529" i="4"/>
  <c r="AW1529" i="4" s="1"/>
  <c r="O1529" i="4"/>
  <c r="AV1529" i="4" s="1"/>
  <c r="AU1529" i="4"/>
  <c r="BE1528" i="4"/>
  <c r="AS1528" i="4"/>
  <c r="AY1528" i="4" s="1"/>
  <c r="AG1528" i="4"/>
  <c r="AD1528" i="4"/>
  <c r="AA1528" i="4"/>
  <c r="AX1528" i="4" s="1"/>
  <c r="X1528" i="4"/>
  <c r="U1528" i="4"/>
  <c r="R1528" i="4"/>
  <c r="AW1528" i="4" s="1"/>
  <c r="O1528" i="4"/>
  <c r="AV1528" i="4" s="1"/>
  <c r="AU1528" i="4"/>
  <c r="BE1527" i="4"/>
  <c r="AS1527" i="4"/>
  <c r="AY1527" i="4" s="1"/>
  <c r="AG1527" i="4"/>
  <c r="AD1527" i="4"/>
  <c r="AA1527" i="4"/>
  <c r="AX1527" i="4" s="1"/>
  <c r="X1527" i="4"/>
  <c r="U1527" i="4"/>
  <c r="R1527" i="4"/>
  <c r="AW1527" i="4" s="1"/>
  <c r="O1527" i="4"/>
  <c r="AV1527" i="4" s="1"/>
  <c r="AU1527" i="4"/>
  <c r="BE1526" i="4"/>
  <c r="AS1526" i="4"/>
  <c r="AY1526" i="4" s="1"/>
  <c r="AG1526" i="4"/>
  <c r="AD1526" i="4"/>
  <c r="AA1526" i="4"/>
  <c r="AX1526" i="4" s="1"/>
  <c r="X1526" i="4"/>
  <c r="U1526" i="4"/>
  <c r="R1526" i="4"/>
  <c r="AW1526" i="4" s="1"/>
  <c r="O1526" i="4"/>
  <c r="AV1526" i="4" s="1"/>
  <c r="AU1526" i="4"/>
  <c r="BE1525" i="4"/>
  <c r="AS1525" i="4"/>
  <c r="AY1525" i="4" s="1"/>
  <c r="AG1525" i="4"/>
  <c r="AX1525" i="4"/>
  <c r="AW1525" i="4"/>
  <c r="AV1525" i="4"/>
  <c r="AU1525" i="4"/>
  <c r="BE1524" i="4"/>
  <c r="AS1524" i="4"/>
  <c r="AY1524" i="4" s="1"/>
  <c r="AG1524" i="4"/>
  <c r="AX1524" i="4"/>
  <c r="AW1524" i="4"/>
  <c r="AV1524" i="4"/>
  <c r="AU1524" i="4"/>
  <c r="BE1523" i="4"/>
  <c r="AS1523" i="4"/>
  <c r="AY1523" i="4" s="1"/>
  <c r="AG1523" i="4"/>
  <c r="AX1523" i="4"/>
  <c r="AW1523" i="4"/>
  <c r="AV1523" i="4"/>
  <c r="AU1523" i="4"/>
  <c r="BE1522" i="4"/>
  <c r="AS1522" i="4"/>
  <c r="AY1522" i="4" s="1"/>
  <c r="AG1522" i="4"/>
  <c r="AX1522" i="4"/>
  <c r="AW1522" i="4"/>
  <c r="AV1522" i="4"/>
  <c r="AU1522" i="4"/>
  <c r="BE1521" i="4"/>
  <c r="AS1521" i="4"/>
  <c r="AY1521" i="4" s="1"/>
  <c r="AG1521" i="4"/>
  <c r="AX1521" i="4"/>
  <c r="AW1521" i="4"/>
  <c r="AV1521" i="4"/>
  <c r="AU1521" i="4"/>
  <c r="BE1520" i="4"/>
  <c r="AS1520" i="4"/>
  <c r="AY1520" i="4" s="1"/>
  <c r="AG1520" i="4"/>
  <c r="AD1520" i="4"/>
  <c r="AA1520" i="4"/>
  <c r="AX1520" i="4" s="1"/>
  <c r="X1520" i="4"/>
  <c r="U1520" i="4"/>
  <c r="R1520" i="4"/>
  <c r="AW1520" i="4" s="1"/>
  <c r="O1520" i="4"/>
  <c r="AV1520" i="4" s="1"/>
  <c r="AU1520" i="4"/>
  <c r="BE1519" i="4"/>
  <c r="AS1519" i="4"/>
  <c r="AY1519" i="4" s="1"/>
  <c r="AG1519" i="4"/>
  <c r="AD1519" i="4"/>
  <c r="AA1519" i="4"/>
  <c r="AX1519" i="4" s="1"/>
  <c r="X1519" i="4"/>
  <c r="U1519" i="4"/>
  <c r="R1519" i="4"/>
  <c r="AW1519" i="4" s="1"/>
  <c r="O1519" i="4"/>
  <c r="AV1519" i="4" s="1"/>
  <c r="AU1519" i="4"/>
  <c r="BE1518" i="4"/>
  <c r="AS1518" i="4"/>
  <c r="AY1518" i="4" s="1"/>
  <c r="AG1518" i="4"/>
  <c r="AD1518" i="4"/>
  <c r="AA1518" i="4"/>
  <c r="AX1518" i="4" s="1"/>
  <c r="X1518" i="4"/>
  <c r="U1518" i="4"/>
  <c r="R1518" i="4"/>
  <c r="AW1518" i="4" s="1"/>
  <c r="O1518" i="4"/>
  <c r="AV1518" i="4" s="1"/>
  <c r="AU1518" i="4"/>
  <c r="BE1517" i="4"/>
  <c r="AS1517" i="4"/>
  <c r="AY1517" i="4" s="1"/>
  <c r="AG1517" i="4"/>
  <c r="AD1517" i="4"/>
  <c r="AA1517" i="4"/>
  <c r="AX1517" i="4" s="1"/>
  <c r="X1517" i="4"/>
  <c r="U1517" i="4"/>
  <c r="R1517" i="4"/>
  <c r="AW1517" i="4" s="1"/>
  <c r="O1517" i="4"/>
  <c r="AV1517" i="4" s="1"/>
  <c r="AU1517" i="4"/>
  <c r="BE1516" i="4"/>
  <c r="AS1516" i="4"/>
  <c r="AY1516" i="4" s="1"/>
  <c r="AG1516" i="4"/>
  <c r="AD1516" i="4"/>
  <c r="AX1516" i="4"/>
  <c r="AW1516" i="4"/>
  <c r="AV1516" i="4"/>
  <c r="AU1516" i="4"/>
  <c r="BE1515" i="4"/>
  <c r="AS1515" i="4"/>
  <c r="AY1515" i="4" s="1"/>
  <c r="AG1515" i="4"/>
  <c r="AD1515" i="4"/>
  <c r="AX1515" i="4"/>
  <c r="AW1515" i="4"/>
  <c r="AV1515" i="4"/>
  <c r="AU1515" i="4"/>
  <c r="BE1514" i="4"/>
  <c r="AS1514" i="4"/>
  <c r="AY1514" i="4" s="1"/>
  <c r="AG1514" i="4"/>
  <c r="AD1514" i="4"/>
  <c r="AX1514" i="4"/>
  <c r="AW1514" i="4"/>
  <c r="AV1514" i="4"/>
  <c r="AU1514" i="4"/>
  <c r="BE1513" i="4"/>
  <c r="AS1513" i="4"/>
  <c r="AY1513" i="4" s="1"/>
  <c r="AG1513" i="4"/>
  <c r="AD1513" i="4"/>
  <c r="AX1513" i="4"/>
  <c r="AW1513" i="4"/>
  <c r="AV1513" i="4"/>
  <c r="AU1513" i="4"/>
  <c r="BE1512" i="4"/>
  <c r="AS1512" i="4"/>
  <c r="AY1512" i="4" s="1"/>
  <c r="AG1512" i="4"/>
  <c r="AD1512" i="4"/>
  <c r="AX1512" i="4"/>
  <c r="AW1512" i="4"/>
  <c r="AV1512" i="4"/>
  <c r="AU1512" i="4"/>
  <c r="BE1511" i="4"/>
  <c r="AS1511" i="4"/>
  <c r="AY1511" i="4" s="1"/>
  <c r="AG1511" i="4"/>
  <c r="AD1511" i="4"/>
  <c r="AA1511" i="4"/>
  <c r="AX1511" i="4" s="1"/>
  <c r="X1511" i="4"/>
  <c r="U1511" i="4"/>
  <c r="R1511" i="4"/>
  <c r="AW1511" i="4" s="1"/>
  <c r="O1511" i="4"/>
  <c r="AV1511" i="4" s="1"/>
  <c r="AU1511" i="4"/>
  <c r="BE1510" i="4"/>
  <c r="AS1510" i="4"/>
  <c r="AY1510" i="4" s="1"/>
  <c r="AG1510" i="4"/>
  <c r="AD1510" i="4"/>
  <c r="AA1510" i="4"/>
  <c r="AX1510" i="4" s="1"/>
  <c r="X1510" i="4"/>
  <c r="U1510" i="4"/>
  <c r="R1510" i="4"/>
  <c r="AW1510" i="4" s="1"/>
  <c r="O1510" i="4"/>
  <c r="AV1510" i="4" s="1"/>
  <c r="AU1510" i="4"/>
  <c r="BE1509" i="4"/>
  <c r="AS1509" i="4"/>
  <c r="AY1509" i="4" s="1"/>
  <c r="AG1509" i="4"/>
  <c r="AD1509" i="4"/>
  <c r="AA1509" i="4"/>
  <c r="AX1509" i="4" s="1"/>
  <c r="X1509" i="4"/>
  <c r="U1509" i="4"/>
  <c r="R1509" i="4"/>
  <c r="AW1509" i="4" s="1"/>
  <c r="O1509" i="4"/>
  <c r="AV1509" i="4" s="1"/>
  <c r="AU1509" i="4"/>
  <c r="BE1508" i="4"/>
  <c r="AS1508" i="4"/>
  <c r="AY1508" i="4" s="1"/>
  <c r="AG1508" i="4"/>
  <c r="AD1508" i="4"/>
  <c r="AA1508" i="4"/>
  <c r="AX1508" i="4" s="1"/>
  <c r="X1508" i="4"/>
  <c r="U1508" i="4"/>
  <c r="R1508" i="4"/>
  <c r="AW1508" i="4" s="1"/>
  <c r="O1508" i="4"/>
  <c r="AV1508" i="4" s="1"/>
  <c r="AU1508" i="4"/>
  <c r="BE1507" i="4"/>
  <c r="AS1507" i="4"/>
  <c r="AY1507" i="4" s="1"/>
  <c r="AG1507" i="4"/>
  <c r="AD1507" i="4"/>
  <c r="AA1507" i="4"/>
  <c r="AX1507" i="4" s="1"/>
  <c r="X1507" i="4"/>
  <c r="U1507" i="4"/>
  <c r="R1507" i="4"/>
  <c r="AW1507" i="4" s="1"/>
  <c r="O1507" i="4"/>
  <c r="AV1507" i="4" s="1"/>
  <c r="AU1507" i="4"/>
  <c r="BE1506" i="4"/>
  <c r="AS1506" i="4"/>
  <c r="AY1506" i="4" s="1"/>
  <c r="AG1506" i="4"/>
  <c r="AD1506" i="4"/>
  <c r="AA1506" i="4"/>
  <c r="AX1506" i="4" s="1"/>
  <c r="X1506" i="4"/>
  <c r="U1506" i="4"/>
  <c r="R1506" i="4"/>
  <c r="AW1506" i="4" s="1"/>
  <c r="O1506" i="4"/>
  <c r="AV1506" i="4" s="1"/>
  <c r="AU1506" i="4"/>
  <c r="BE1505" i="4"/>
  <c r="AS1505" i="4"/>
  <c r="AY1505" i="4" s="1"/>
  <c r="AG1505" i="4"/>
  <c r="AD1505" i="4"/>
  <c r="AA1505" i="4"/>
  <c r="AX1505" i="4" s="1"/>
  <c r="X1505" i="4"/>
  <c r="U1505" i="4"/>
  <c r="R1505" i="4"/>
  <c r="AW1505" i="4" s="1"/>
  <c r="O1505" i="4"/>
  <c r="AV1505" i="4" s="1"/>
  <c r="AU1505" i="4"/>
  <c r="BE1504" i="4"/>
  <c r="AS1504" i="4"/>
  <c r="AY1504" i="4" s="1"/>
  <c r="AG1504" i="4"/>
  <c r="AD1504" i="4"/>
  <c r="AA1504" i="4"/>
  <c r="AX1504" i="4" s="1"/>
  <c r="X1504" i="4"/>
  <c r="U1504" i="4"/>
  <c r="R1504" i="4"/>
  <c r="AW1504" i="4" s="1"/>
  <c r="O1504" i="4"/>
  <c r="AV1504" i="4" s="1"/>
  <c r="AU1504" i="4"/>
  <c r="BE1503" i="4"/>
  <c r="AS1503" i="4"/>
  <c r="AY1503" i="4" s="1"/>
  <c r="AG1503" i="4"/>
  <c r="AD1503" i="4"/>
  <c r="AX1503" i="4"/>
  <c r="AW1503" i="4"/>
  <c r="AV1503" i="4"/>
  <c r="AU1503" i="4"/>
  <c r="BE1502" i="4"/>
  <c r="AS1502" i="4"/>
  <c r="AY1502" i="4" s="1"/>
  <c r="AG1502" i="4"/>
  <c r="AD1502" i="4"/>
  <c r="AX1502" i="4"/>
  <c r="AW1502" i="4"/>
  <c r="AV1502" i="4"/>
  <c r="AU1502" i="4"/>
  <c r="BE1501" i="4"/>
  <c r="AS1501" i="4"/>
  <c r="AY1501" i="4" s="1"/>
  <c r="AG1501" i="4"/>
  <c r="AD1501" i="4"/>
  <c r="AX1501" i="4"/>
  <c r="AW1501" i="4"/>
  <c r="AV1501" i="4"/>
  <c r="AU1501" i="4"/>
  <c r="BE1500" i="4"/>
  <c r="AS1500" i="4"/>
  <c r="AY1500" i="4" s="1"/>
  <c r="AG1500" i="4"/>
  <c r="AD1500" i="4"/>
  <c r="AX1500" i="4"/>
  <c r="AW1500" i="4"/>
  <c r="AV1500" i="4"/>
  <c r="AU1500" i="4"/>
  <c r="BE1499" i="4"/>
  <c r="AS1499" i="4"/>
  <c r="AY1499" i="4" s="1"/>
  <c r="AG1499" i="4"/>
  <c r="AD1499" i="4"/>
  <c r="AX1499" i="4"/>
  <c r="AW1499" i="4"/>
  <c r="AV1499" i="4"/>
  <c r="AU1499" i="4"/>
  <c r="BE1498" i="4"/>
  <c r="AS1498" i="4"/>
  <c r="AY1498" i="4" s="1"/>
  <c r="AG1498" i="4"/>
  <c r="AD1498" i="4"/>
  <c r="AX1498" i="4"/>
  <c r="AW1498" i="4"/>
  <c r="AV1498" i="4"/>
  <c r="AU1498" i="4"/>
  <c r="BE1497" i="4"/>
  <c r="AS1497" i="4"/>
  <c r="AY1497" i="4" s="1"/>
  <c r="AG1497" i="4"/>
  <c r="AD1497" i="4"/>
  <c r="AX1497" i="4"/>
  <c r="AW1497" i="4"/>
  <c r="AV1497" i="4"/>
  <c r="AU1497" i="4"/>
  <c r="BE1496" i="4"/>
  <c r="AS1496" i="4"/>
  <c r="AY1496" i="4" s="1"/>
  <c r="AG1496" i="4"/>
  <c r="AD1496" i="4"/>
  <c r="AX1496" i="4"/>
  <c r="AW1496" i="4"/>
  <c r="AV1496" i="4"/>
  <c r="AU1496" i="4"/>
  <c r="BE1495" i="4"/>
  <c r="AS1495" i="4"/>
  <c r="AY1495" i="4" s="1"/>
  <c r="AG1495" i="4"/>
  <c r="AD1495" i="4"/>
  <c r="AX1495" i="4"/>
  <c r="AW1495" i="4"/>
  <c r="AV1495" i="4"/>
  <c r="AU1495" i="4"/>
  <c r="BE1494" i="4"/>
  <c r="AS1494" i="4"/>
  <c r="AY1494" i="4" s="1"/>
  <c r="AG1494" i="4"/>
  <c r="AD1494" i="4"/>
  <c r="AA1494" i="4"/>
  <c r="AX1494" i="4" s="1"/>
  <c r="X1494" i="4"/>
  <c r="U1494" i="4"/>
  <c r="R1494" i="4"/>
  <c r="AW1494" i="4" s="1"/>
  <c r="O1494" i="4"/>
  <c r="AV1494" i="4" s="1"/>
  <c r="AU1494" i="4"/>
  <c r="BE1493" i="4"/>
  <c r="AS1493" i="4"/>
  <c r="AY1493" i="4" s="1"/>
  <c r="AG1493" i="4"/>
  <c r="AD1493" i="4"/>
  <c r="AA1493" i="4"/>
  <c r="AX1493" i="4" s="1"/>
  <c r="X1493" i="4"/>
  <c r="U1493" i="4"/>
  <c r="R1493" i="4"/>
  <c r="AW1493" i="4" s="1"/>
  <c r="O1493" i="4"/>
  <c r="AV1493" i="4" s="1"/>
  <c r="AU1493" i="4"/>
  <c r="BE1492" i="4"/>
  <c r="AS1492" i="4"/>
  <c r="AY1492" i="4" s="1"/>
  <c r="AG1492" i="4"/>
  <c r="AD1492" i="4"/>
  <c r="AA1492" i="4"/>
  <c r="AX1492" i="4" s="1"/>
  <c r="X1492" i="4"/>
  <c r="U1492" i="4"/>
  <c r="R1492" i="4"/>
  <c r="AW1492" i="4" s="1"/>
  <c r="O1492" i="4"/>
  <c r="AV1492" i="4" s="1"/>
  <c r="AU1492" i="4"/>
  <c r="BE1491" i="4"/>
  <c r="AS1491" i="4"/>
  <c r="AY1491" i="4" s="1"/>
  <c r="AG1491" i="4"/>
  <c r="AD1491" i="4"/>
  <c r="AA1491" i="4"/>
  <c r="AX1491" i="4" s="1"/>
  <c r="X1491" i="4"/>
  <c r="U1491" i="4"/>
  <c r="R1491" i="4"/>
  <c r="AW1491" i="4" s="1"/>
  <c r="O1491" i="4"/>
  <c r="AV1491" i="4" s="1"/>
  <c r="AU1491" i="4"/>
  <c r="BE1490" i="4"/>
  <c r="AS1490" i="4"/>
  <c r="AY1490" i="4" s="1"/>
  <c r="AG1490" i="4"/>
  <c r="AD1490" i="4"/>
  <c r="AA1490" i="4"/>
  <c r="AX1490" i="4" s="1"/>
  <c r="X1490" i="4"/>
  <c r="U1490" i="4"/>
  <c r="R1490" i="4"/>
  <c r="AW1490" i="4" s="1"/>
  <c r="O1490" i="4"/>
  <c r="AV1490" i="4" s="1"/>
  <c r="AU1490" i="4"/>
  <c r="BE1489" i="4"/>
  <c r="AS1489" i="4"/>
  <c r="AY1489" i="4" s="1"/>
  <c r="AG1489" i="4"/>
  <c r="AD1489" i="4"/>
  <c r="AA1489" i="4"/>
  <c r="AX1489" i="4" s="1"/>
  <c r="X1489" i="4"/>
  <c r="U1489" i="4"/>
  <c r="R1489" i="4"/>
  <c r="AW1489" i="4" s="1"/>
  <c r="O1489" i="4"/>
  <c r="AV1489" i="4" s="1"/>
  <c r="AU1489" i="4"/>
  <c r="BE1488" i="4"/>
  <c r="AS1488" i="4"/>
  <c r="AY1488" i="4" s="1"/>
  <c r="AG1488" i="4"/>
  <c r="AD1488" i="4"/>
  <c r="AA1488" i="4"/>
  <c r="AX1488" i="4" s="1"/>
  <c r="X1488" i="4"/>
  <c r="U1488" i="4"/>
  <c r="R1488" i="4"/>
  <c r="AW1488" i="4" s="1"/>
  <c r="O1488" i="4"/>
  <c r="AV1488" i="4" s="1"/>
  <c r="AU1488" i="4"/>
  <c r="BE1487" i="4"/>
  <c r="AS1487" i="4"/>
  <c r="AY1487" i="4" s="1"/>
  <c r="AG1487" i="4"/>
  <c r="AD1487" i="4"/>
  <c r="AA1487" i="4"/>
  <c r="AX1487" i="4" s="1"/>
  <c r="X1487" i="4"/>
  <c r="U1487" i="4"/>
  <c r="R1487" i="4"/>
  <c r="AW1487" i="4" s="1"/>
  <c r="O1487" i="4"/>
  <c r="AV1487" i="4" s="1"/>
  <c r="AU1487" i="4"/>
  <c r="BE1486" i="4"/>
  <c r="AS1486" i="4"/>
  <c r="AY1486" i="4" s="1"/>
  <c r="AG1486" i="4"/>
  <c r="AD1486" i="4"/>
  <c r="AA1486" i="4"/>
  <c r="AX1486" i="4" s="1"/>
  <c r="X1486" i="4"/>
  <c r="U1486" i="4"/>
  <c r="R1486" i="4"/>
  <c r="AW1486" i="4" s="1"/>
  <c r="O1486" i="4"/>
  <c r="AV1486" i="4" s="1"/>
  <c r="AU1486" i="4"/>
  <c r="BE1485" i="4"/>
  <c r="AS1485" i="4"/>
  <c r="AY1485" i="4" s="1"/>
  <c r="AG1485" i="4"/>
  <c r="AD1485" i="4"/>
  <c r="AA1485" i="4"/>
  <c r="AX1485" i="4" s="1"/>
  <c r="X1485" i="4"/>
  <c r="U1485" i="4"/>
  <c r="R1485" i="4"/>
  <c r="AW1485" i="4" s="1"/>
  <c r="O1485" i="4"/>
  <c r="AV1485" i="4" s="1"/>
  <c r="AU1485" i="4"/>
  <c r="BE1484" i="4"/>
  <c r="AS1484" i="4"/>
  <c r="AY1484" i="4" s="1"/>
  <c r="AG1484" i="4"/>
  <c r="AD1484" i="4"/>
  <c r="AA1484" i="4"/>
  <c r="AX1484" i="4" s="1"/>
  <c r="X1484" i="4"/>
  <c r="U1484" i="4"/>
  <c r="R1484" i="4"/>
  <c r="AW1484" i="4" s="1"/>
  <c r="O1484" i="4"/>
  <c r="AV1484" i="4" s="1"/>
  <c r="AU1484" i="4"/>
  <c r="BE1483" i="4"/>
  <c r="AS1483" i="4"/>
  <c r="AY1483" i="4" s="1"/>
  <c r="AG1483" i="4"/>
  <c r="AD1483" i="4"/>
  <c r="AA1483" i="4"/>
  <c r="AX1483" i="4" s="1"/>
  <c r="X1483" i="4"/>
  <c r="U1483" i="4"/>
  <c r="R1483" i="4"/>
  <c r="AW1483" i="4" s="1"/>
  <c r="O1483" i="4"/>
  <c r="AV1483" i="4" s="1"/>
  <c r="AU1483" i="4"/>
  <c r="BE1482" i="4"/>
  <c r="AS1482" i="4"/>
  <c r="AY1482" i="4" s="1"/>
  <c r="AG1482" i="4"/>
  <c r="AD1482" i="4"/>
  <c r="AA1482" i="4"/>
  <c r="AX1482" i="4" s="1"/>
  <c r="X1482" i="4"/>
  <c r="U1482" i="4"/>
  <c r="R1482" i="4"/>
  <c r="AW1482" i="4" s="1"/>
  <c r="O1482" i="4"/>
  <c r="AV1482" i="4" s="1"/>
  <c r="BE1481" i="4"/>
  <c r="AS1481" i="4"/>
  <c r="AY1481" i="4" s="1"/>
  <c r="AG1481" i="4"/>
  <c r="AD1481" i="4"/>
  <c r="AX1481" i="4"/>
  <c r="AW1481" i="4"/>
  <c r="AV1481" i="4"/>
  <c r="BE1480" i="4"/>
  <c r="AS1480" i="4"/>
  <c r="AY1480" i="4" s="1"/>
  <c r="AG1480" i="4"/>
  <c r="AD1480" i="4"/>
  <c r="AX1480" i="4"/>
  <c r="AW1480" i="4"/>
  <c r="AV1480" i="4"/>
  <c r="BE1479" i="4"/>
  <c r="AS1479" i="4"/>
  <c r="AY1479" i="4" s="1"/>
  <c r="AG1479" i="4"/>
  <c r="AD1479" i="4"/>
  <c r="AX1479" i="4"/>
  <c r="AW1479" i="4"/>
  <c r="AV1479" i="4"/>
  <c r="AU1479" i="4"/>
  <c r="BE1478" i="4"/>
  <c r="AS1478" i="4"/>
  <c r="AY1478" i="4" s="1"/>
  <c r="AG1478" i="4"/>
  <c r="AD1478" i="4"/>
  <c r="AX1478" i="4"/>
  <c r="AW1478" i="4"/>
  <c r="AV1478" i="4"/>
  <c r="AU1478" i="4"/>
  <c r="BE1477" i="4"/>
  <c r="AS1477" i="4"/>
  <c r="AY1477" i="4" s="1"/>
  <c r="AG1477" i="4"/>
  <c r="AD1477" i="4"/>
  <c r="AX1477" i="4"/>
  <c r="AW1477" i="4"/>
  <c r="AV1477" i="4"/>
  <c r="AU1477" i="4"/>
  <c r="BE1476" i="4"/>
  <c r="AS1476" i="4"/>
  <c r="AY1476" i="4" s="1"/>
  <c r="AG1476" i="4"/>
  <c r="AD1476" i="4"/>
  <c r="AX1476" i="4"/>
  <c r="AW1476" i="4"/>
  <c r="AV1476" i="4"/>
  <c r="AU1476" i="4"/>
  <c r="BE1475" i="4"/>
  <c r="AS1475" i="4"/>
  <c r="AY1475" i="4" s="1"/>
  <c r="AG1475" i="4"/>
  <c r="AD1475" i="4"/>
  <c r="AX1475" i="4"/>
  <c r="AW1475" i="4"/>
  <c r="AV1475" i="4"/>
  <c r="AU1475" i="4"/>
  <c r="BE1474" i="4"/>
  <c r="AS1474" i="4"/>
  <c r="AY1474" i="4" s="1"/>
  <c r="AG1474" i="4"/>
  <c r="AD1474" i="4"/>
  <c r="AX1474" i="4"/>
  <c r="AW1474" i="4"/>
  <c r="AV1474" i="4"/>
  <c r="AU1474" i="4"/>
  <c r="BE1473" i="4"/>
  <c r="AS1473" i="4"/>
  <c r="AY1473" i="4" s="1"/>
  <c r="AG1473" i="4"/>
  <c r="AD1473" i="4"/>
  <c r="AX1473" i="4"/>
  <c r="AW1473" i="4"/>
  <c r="AV1473" i="4"/>
  <c r="AU1473" i="4"/>
  <c r="BE1472" i="4"/>
  <c r="AS1472" i="4"/>
  <c r="AY1472" i="4" s="1"/>
  <c r="AG1472" i="4"/>
  <c r="AD1472" i="4"/>
  <c r="AX1472" i="4"/>
  <c r="AW1472" i="4"/>
  <c r="AV1472" i="4"/>
  <c r="AU1472" i="4"/>
  <c r="BE1471" i="4"/>
  <c r="AS1471" i="4"/>
  <c r="AY1471" i="4" s="1"/>
  <c r="AG1471" i="4"/>
  <c r="AD1471" i="4"/>
  <c r="AX1471" i="4"/>
  <c r="AW1471" i="4"/>
  <c r="AV1471" i="4"/>
  <c r="AU1471" i="4"/>
  <c r="BE1470" i="4"/>
  <c r="AS1470" i="4"/>
  <c r="AY1470" i="4" s="1"/>
  <c r="AG1470" i="4"/>
  <c r="AD1470" i="4"/>
  <c r="AA1470" i="4"/>
  <c r="AX1470" i="4" s="1"/>
  <c r="X1470" i="4"/>
  <c r="U1470" i="4"/>
  <c r="R1470" i="4"/>
  <c r="AW1470" i="4" s="1"/>
  <c r="O1470" i="4"/>
  <c r="AV1470" i="4" s="1"/>
  <c r="AU1470" i="4"/>
  <c r="BE1469" i="4"/>
  <c r="AS1469" i="4"/>
  <c r="AY1469" i="4" s="1"/>
  <c r="AG1469" i="4"/>
  <c r="AD1469" i="4"/>
  <c r="AA1469" i="4"/>
  <c r="AX1469" i="4" s="1"/>
  <c r="X1469" i="4"/>
  <c r="U1469" i="4"/>
  <c r="R1469" i="4"/>
  <c r="AW1469" i="4" s="1"/>
  <c r="O1469" i="4"/>
  <c r="AV1469" i="4" s="1"/>
  <c r="BE1468" i="4"/>
  <c r="AS1468" i="4"/>
  <c r="AY1468" i="4" s="1"/>
  <c r="AG1468" i="4"/>
  <c r="AD1468" i="4"/>
  <c r="AA1468" i="4"/>
  <c r="AX1468" i="4" s="1"/>
  <c r="X1468" i="4"/>
  <c r="U1468" i="4"/>
  <c r="R1468" i="4"/>
  <c r="AW1468" i="4" s="1"/>
  <c r="O1468" i="4"/>
  <c r="AV1468" i="4" s="1"/>
  <c r="AU1468" i="4"/>
  <c r="BE1467" i="4"/>
  <c r="AS1467" i="4"/>
  <c r="AY1467" i="4" s="1"/>
  <c r="AG1467" i="4"/>
  <c r="AD1467" i="4"/>
  <c r="AA1467" i="4"/>
  <c r="AX1467" i="4" s="1"/>
  <c r="X1467" i="4"/>
  <c r="U1467" i="4"/>
  <c r="R1467" i="4"/>
  <c r="AW1467" i="4" s="1"/>
  <c r="O1467" i="4"/>
  <c r="AV1467" i="4" s="1"/>
  <c r="AU1467" i="4"/>
  <c r="BE1466" i="4"/>
  <c r="AS1466" i="4"/>
  <c r="AY1466" i="4" s="1"/>
  <c r="AG1466" i="4"/>
  <c r="AD1466" i="4"/>
  <c r="AA1466" i="4"/>
  <c r="AX1466" i="4" s="1"/>
  <c r="X1466" i="4"/>
  <c r="U1466" i="4"/>
  <c r="R1466" i="4"/>
  <c r="AW1466" i="4" s="1"/>
  <c r="O1466" i="4"/>
  <c r="AV1466" i="4" s="1"/>
  <c r="AU1466" i="4"/>
  <c r="BE1465" i="4"/>
  <c r="AS1465" i="4"/>
  <c r="AY1465" i="4" s="1"/>
  <c r="AG1465" i="4"/>
  <c r="AD1465" i="4"/>
  <c r="AA1465" i="4"/>
  <c r="AX1465" i="4" s="1"/>
  <c r="X1465" i="4"/>
  <c r="U1465" i="4"/>
  <c r="R1465" i="4"/>
  <c r="AW1465" i="4" s="1"/>
  <c r="O1465" i="4"/>
  <c r="AV1465" i="4" s="1"/>
  <c r="BE1464" i="4"/>
  <c r="AS1464" i="4"/>
  <c r="AY1464" i="4" s="1"/>
  <c r="AG1464" i="4"/>
  <c r="AD1464" i="4"/>
  <c r="AA1464" i="4"/>
  <c r="AX1464" i="4" s="1"/>
  <c r="X1464" i="4"/>
  <c r="U1464" i="4"/>
  <c r="R1464" i="4"/>
  <c r="AW1464" i="4" s="1"/>
  <c r="O1464" i="4"/>
  <c r="AV1464" i="4" s="1"/>
  <c r="BE1463" i="4"/>
  <c r="AS1463" i="4"/>
  <c r="AY1463" i="4" s="1"/>
  <c r="AG1463" i="4"/>
  <c r="AD1463" i="4"/>
  <c r="AA1463" i="4"/>
  <c r="AX1463" i="4" s="1"/>
  <c r="X1463" i="4"/>
  <c r="U1463" i="4"/>
  <c r="R1463" i="4"/>
  <c r="AW1463" i="4" s="1"/>
  <c r="O1463" i="4"/>
  <c r="AV1463" i="4" s="1"/>
  <c r="BE1462" i="4"/>
  <c r="AS1462" i="4"/>
  <c r="AY1462" i="4" s="1"/>
  <c r="AG1462" i="4"/>
  <c r="AD1462" i="4"/>
  <c r="AX1462" i="4"/>
  <c r="AW1462" i="4"/>
  <c r="AV1462" i="4"/>
  <c r="AU1462" i="4"/>
  <c r="BE1461" i="4"/>
  <c r="AS1461" i="4"/>
  <c r="AY1461" i="4" s="1"/>
  <c r="AG1461" i="4"/>
  <c r="AD1461" i="4"/>
  <c r="AX1461" i="4"/>
  <c r="AW1461" i="4"/>
  <c r="AV1461" i="4"/>
  <c r="AU1461" i="4"/>
  <c r="BE1460" i="4"/>
  <c r="AS1460" i="4"/>
  <c r="AY1460" i="4" s="1"/>
  <c r="AG1460" i="4"/>
  <c r="AD1460" i="4"/>
  <c r="AX1460" i="4"/>
  <c r="AW1460" i="4"/>
  <c r="AV1460" i="4"/>
  <c r="AU1460" i="4"/>
  <c r="BE1459" i="4"/>
  <c r="AS1459" i="4"/>
  <c r="AY1459" i="4" s="1"/>
  <c r="AG1459" i="4"/>
  <c r="AD1459" i="4"/>
  <c r="AX1459" i="4"/>
  <c r="AW1459" i="4"/>
  <c r="AV1459" i="4"/>
  <c r="AU1459" i="4"/>
  <c r="BE1458" i="4"/>
  <c r="AS1458" i="4"/>
  <c r="AY1458" i="4" s="1"/>
  <c r="AG1458" i="4"/>
  <c r="AD1458" i="4"/>
  <c r="AX1458" i="4"/>
  <c r="AW1458" i="4"/>
  <c r="AV1458" i="4"/>
  <c r="AU1458" i="4"/>
  <c r="BE1457" i="4"/>
  <c r="AS1457" i="4"/>
  <c r="AY1457" i="4" s="1"/>
  <c r="AG1457" i="4"/>
  <c r="AD1457" i="4"/>
  <c r="AA1457" i="4"/>
  <c r="AX1457" i="4" s="1"/>
  <c r="X1457" i="4"/>
  <c r="U1457" i="4"/>
  <c r="R1457" i="4"/>
  <c r="AW1457" i="4" s="1"/>
  <c r="O1457" i="4"/>
  <c r="AV1457" i="4" s="1"/>
  <c r="AU1457" i="4"/>
  <c r="BE1456" i="4"/>
  <c r="AS1456" i="4"/>
  <c r="AY1456" i="4" s="1"/>
  <c r="AG1456" i="4"/>
  <c r="AD1456" i="4"/>
  <c r="AA1456" i="4"/>
  <c r="AX1456" i="4" s="1"/>
  <c r="X1456" i="4"/>
  <c r="U1456" i="4"/>
  <c r="R1456" i="4"/>
  <c r="AW1456" i="4" s="1"/>
  <c r="O1456" i="4"/>
  <c r="AV1456" i="4" s="1"/>
  <c r="AU1456" i="4"/>
  <c r="BE1455" i="4"/>
  <c r="AS1455" i="4"/>
  <c r="AY1455" i="4" s="1"/>
  <c r="AG1455" i="4"/>
  <c r="AD1455" i="4"/>
  <c r="AA1455" i="4"/>
  <c r="AX1455" i="4" s="1"/>
  <c r="X1455" i="4"/>
  <c r="U1455" i="4"/>
  <c r="R1455" i="4"/>
  <c r="AW1455" i="4" s="1"/>
  <c r="O1455" i="4"/>
  <c r="AV1455" i="4" s="1"/>
  <c r="AU1455" i="4"/>
  <c r="BE1454" i="4"/>
  <c r="AS1454" i="4"/>
  <c r="AY1454" i="4" s="1"/>
  <c r="AG1454" i="4"/>
  <c r="AD1454" i="4"/>
  <c r="AA1454" i="4"/>
  <c r="AX1454" i="4" s="1"/>
  <c r="X1454" i="4"/>
  <c r="U1454" i="4"/>
  <c r="R1454" i="4"/>
  <c r="AW1454" i="4" s="1"/>
  <c r="O1454" i="4"/>
  <c r="AV1454" i="4" s="1"/>
  <c r="AU1454" i="4"/>
  <c r="BE1453" i="4"/>
  <c r="AS1453" i="4"/>
  <c r="AY1453" i="4" s="1"/>
  <c r="AG1453" i="4"/>
  <c r="AD1453" i="4"/>
  <c r="AA1453" i="4"/>
  <c r="AX1453" i="4" s="1"/>
  <c r="X1453" i="4"/>
  <c r="U1453" i="4"/>
  <c r="R1453" i="4"/>
  <c r="AW1453" i="4" s="1"/>
  <c r="O1453" i="4"/>
  <c r="AV1453" i="4" s="1"/>
  <c r="AU1453" i="4"/>
  <c r="BE1452" i="4"/>
  <c r="AS1452" i="4"/>
  <c r="AY1452" i="4" s="1"/>
  <c r="AG1452" i="4"/>
  <c r="AD1452" i="4"/>
  <c r="AA1452" i="4"/>
  <c r="AX1452" i="4" s="1"/>
  <c r="X1452" i="4"/>
  <c r="U1452" i="4"/>
  <c r="R1452" i="4"/>
  <c r="AW1452" i="4" s="1"/>
  <c r="O1452" i="4"/>
  <c r="AV1452" i="4" s="1"/>
  <c r="AU1452" i="4"/>
  <c r="BE1451" i="4"/>
  <c r="AS1451" i="4"/>
  <c r="AY1451" i="4" s="1"/>
  <c r="AG1451" i="4"/>
  <c r="AD1451" i="4"/>
  <c r="AA1451" i="4"/>
  <c r="AX1451" i="4" s="1"/>
  <c r="X1451" i="4"/>
  <c r="U1451" i="4"/>
  <c r="R1451" i="4"/>
  <c r="AW1451" i="4" s="1"/>
  <c r="O1451" i="4"/>
  <c r="AV1451" i="4" s="1"/>
  <c r="AU1451" i="4"/>
  <c r="BE1450" i="4"/>
  <c r="AS1450" i="4"/>
  <c r="AY1450" i="4" s="1"/>
  <c r="AG1450" i="4"/>
  <c r="AD1450" i="4"/>
  <c r="AA1450" i="4"/>
  <c r="AX1450" i="4" s="1"/>
  <c r="X1450" i="4"/>
  <c r="U1450" i="4"/>
  <c r="R1450" i="4"/>
  <c r="AW1450" i="4" s="1"/>
  <c r="O1450" i="4"/>
  <c r="AV1450" i="4" s="1"/>
  <c r="AU1450" i="4"/>
  <c r="BE1449" i="4"/>
  <c r="AS1449" i="4"/>
  <c r="AY1449" i="4" s="1"/>
  <c r="AG1449" i="4"/>
  <c r="AD1449" i="4"/>
  <c r="AA1449" i="4"/>
  <c r="AX1449" i="4" s="1"/>
  <c r="X1449" i="4"/>
  <c r="U1449" i="4"/>
  <c r="R1449" i="4"/>
  <c r="AW1449" i="4" s="1"/>
  <c r="O1449" i="4"/>
  <c r="AV1449" i="4" s="1"/>
  <c r="AU1449" i="4"/>
  <c r="BE1448" i="4"/>
  <c r="AS1448" i="4"/>
  <c r="AY1448" i="4" s="1"/>
  <c r="AG1448" i="4"/>
  <c r="AX1448" i="4"/>
  <c r="AW1448" i="4"/>
  <c r="AV1448" i="4"/>
  <c r="AU1448" i="4"/>
  <c r="BE1447" i="4"/>
  <c r="AS1447" i="4"/>
  <c r="AY1447" i="4" s="1"/>
  <c r="AG1447" i="4"/>
  <c r="AX1447" i="4"/>
  <c r="AW1447" i="4"/>
  <c r="AV1447" i="4"/>
  <c r="AU1447" i="4"/>
  <c r="BE1446" i="4"/>
  <c r="AS1446" i="4"/>
  <c r="AY1446" i="4" s="1"/>
  <c r="AG1446" i="4"/>
  <c r="AX1446" i="4"/>
  <c r="AW1446" i="4"/>
  <c r="AV1446" i="4"/>
  <c r="AU1446" i="4"/>
  <c r="BE1445" i="4"/>
  <c r="AS1445" i="4"/>
  <c r="AY1445" i="4" s="1"/>
  <c r="AG1445" i="4"/>
  <c r="AD1445" i="4"/>
  <c r="AA1445" i="4"/>
  <c r="AX1445" i="4" s="1"/>
  <c r="X1445" i="4"/>
  <c r="U1445" i="4"/>
  <c r="R1445" i="4"/>
  <c r="AW1445" i="4" s="1"/>
  <c r="O1445" i="4"/>
  <c r="AV1445" i="4" s="1"/>
  <c r="AU1445" i="4"/>
  <c r="BE1444" i="4"/>
  <c r="AS1444" i="4"/>
  <c r="AY1444" i="4" s="1"/>
  <c r="AG1444" i="4"/>
  <c r="AD1444" i="4"/>
  <c r="AA1444" i="4"/>
  <c r="AX1444" i="4" s="1"/>
  <c r="X1444" i="4"/>
  <c r="U1444" i="4"/>
  <c r="R1444" i="4"/>
  <c r="AW1444" i="4" s="1"/>
  <c r="O1444" i="4"/>
  <c r="AV1444" i="4" s="1"/>
  <c r="AU1444" i="4"/>
  <c r="BE1443" i="4"/>
  <c r="AS1443" i="4"/>
  <c r="AY1443" i="4" s="1"/>
  <c r="AG1443" i="4"/>
  <c r="AD1443" i="4"/>
  <c r="AA1443" i="4"/>
  <c r="AX1443" i="4" s="1"/>
  <c r="X1443" i="4"/>
  <c r="U1443" i="4"/>
  <c r="R1443" i="4"/>
  <c r="AW1443" i="4" s="1"/>
  <c r="O1443" i="4"/>
  <c r="AV1443" i="4" s="1"/>
  <c r="AU1443" i="4"/>
  <c r="BE1442" i="4"/>
  <c r="AS1442" i="4"/>
  <c r="AY1442" i="4" s="1"/>
  <c r="AG1442" i="4"/>
  <c r="AD1442" i="4"/>
  <c r="AA1442" i="4"/>
  <c r="AX1442" i="4" s="1"/>
  <c r="X1442" i="4"/>
  <c r="U1442" i="4"/>
  <c r="R1442" i="4"/>
  <c r="AW1442" i="4" s="1"/>
  <c r="O1442" i="4"/>
  <c r="AV1442" i="4" s="1"/>
  <c r="AU1442" i="4"/>
  <c r="BE1441" i="4"/>
  <c r="AS1441" i="4"/>
  <c r="AY1441" i="4" s="1"/>
  <c r="AG1441" i="4"/>
  <c r="AD1441" i="4"/>
  <c r="AA1441" i="4"/>
  <c r="AX1441" i="4" s="1"/>
  <c r="X1441" i="4"/>
  <c r="U1441" i="4"/>
  <c r="R1441" i="4"/>
  <c r="AW1441" i="4" s="1"/>
  <c r="O1441" i="4"/>
  <c r="AV1441" i="4" s="1"/>
  <c r="AU1441" i="4"/>
  <c r="BE1440" i="4"/>
  <c r="AS1440" i="4"/>
  <c r="AY1440" i="4" s="1"/>
  <c r="AG1440" i="4"/>
  <c r="AD1440" i="4"/>
  <c r="AA1440" i="4"/>
  <c r="AX1440" i="4" s="1"/>
  <c r="X1440" i="4"/>
  <c r="U1440" i="4"/>
  <c r="R1440" i="4"/>
  <c r="AW1440" i="4" s="1"/>
  <c r="O1440" i="4"/>
  <c r="AV1440" i="4" s="1"/>
  <c r="AU1440" i="4"/>
  <c r="BE1439" i="4"/>
  <c r="AS1439" i="4"/>
  <c r="AY1439" i="4" s="1"/>
  <c r="AG1439" i="4"/>
  <c r="AD1439" i="4"/>
  <c r="AA1439" i="4"/>
  <c r="AX1439" i="4" s="1"/>
  <c r="X1439" i="4"/>
  <c r="U1439" i="4"/>
  <c r="R1439" i="4"/>
  <c r="AW1439" i="4" s="1"/>
  <c r="O1439" i="4"/>
  <c r="AV1439" i="4" s="1"/>
  <c r="AU1439" i="4"/>
  <c r="BE1438" i="4"/>
  <c r="AS1438" i="4"/>
  <c r="AY1438" i="4" s="1"/>
  <c r="AG1438" i="4"/>
  <c r="AD1438" i="4"/>
  <c r="AA1438" i="4"/>
  <c r="AX1438" i="4" s="1"/>
  <c r="X1438" i="4"/>
  <c r="U1438" i="4"/>
  <c r="R1438" i="4"/>
  <c r="AW1438" i="4" s="1"/>
  <c r="O1438" i="4"/>
  <c r="AV1438" i="4" s="1"/>
  <c r="AU1438" i="4"/>
  <c r="BE1437" i="4"/>
  <c r="AS1437" i="4"/>
  <c r="AY1437" i="4" s="1"/>
  <c r="AG1437" i="4"/>
  <c r="AD1437" i="4"/>
  <c r="AA1437" i="4"/>
  <c r="AX1437" i="4" s="1"/>
  <c r="X1437" i="4"/>
  <c r="U1437" i="4"/>
  <c r="R1437" i="4"/>
  <c r="AW1437" i="4" s="1"/>
  <c r="O1437" i="4"/>
  <c r="AV1437" i="4" s="1"/>
  <c r="AU1437" i="4"/>
  <c r="BE1436" i="4"/>
  <c r="AS1436" i="4"/>
  <c r="AY1436" i="4" s="1"/>
  <c r="AG1436" i="4"/>
  <c r="AD1436" i="4"/>
  <c r="AA1436" i="4"/>
  <c r="AX1436" i="4" s="1"/>
  <c r="X1436" i="4"/>
  <c r="U1436" i="4"/>
  <c r="R1436" i="4"/>
  <c r="AW1436" i="4" s="1"/>
  <c r="O1436" i="4"/>
  <c r="AV1436" i="4" s="1"/>
  <c r="AU1436" i="4"/>
  <c r="BE1435" i="4"/>
  <c r="AS1435" i="4"/>
  <c r="AY1435" i="4" s="1"/>
  <c r="AG1435" i="4"/>
  <c r="AD1435" i="4"/>
  <c r="AA1435" i="4"/>
  <c r="AX1435" i="4" s="1"/>
  <c r="X1435" i="4"/>
  <c r="U1435" i="4"/>
  <c r="R1435" i="4"/>
  <c r="AW1435" i="4" s="1"/>
  <c r="O1435" i="4"/>
  <c r="AV1435" i="4" s="1"/>
  <c r="AU1435" i="4"/>
  <c r="BE1434" i="4"/>
  <c r="AS1434" i="4"/>
  <c r="AY1434" i="4" s="1"/>
  <c r="AG1434" i="4"/>
  <c r="AD1434" i="4"/>
  <c r="AA1434" i="4"/>
  <c r="AX1434" i="4" s="1"/>
  <c r="X1434" i="4"/>
  <c r="U1434" i="4"/>
  <c r="R1434" i="4"/>
  <c r="AW1434" i="4" s="1"/>
  <c r="O1434" i="4"/>
  <c r="AV1434" i="4" s="1"/>
  <c r="BE1433" i="4"/>
  <c r="AS1433" i="4"/>
  <c r="AY1433" i="4" s="1"/>
  <c r="AG1433" i="4"/>
  <c r="AD1433" i="4"/>
  <c r="AA1433" i="4"/>
  <c r="AX1433" i="4" s="1"/>
  <c r="X1433" i="4"/>
  <c r="U1433" i="4"/>
  <c r="R1433" i="4"/>
  <c r="AW1433" i="4" s="1"/>
  <c r="O1433" i="4"/>
  <c r="AV1433" i="4" s="1"/>
  <c r="AU1433" i="4"/>
  <c r="BE1432" i="4"/>
  <c r="AS1432" i="4"/>
  <c r="AY1432" i="4" s="1"/>
  <c r="AG1432" i="4"/>
  <c r="AD1432" i="4"/>
  <c r="AA1432" i="4"/>
  <c r="AX1432" i="4" s="1"/>
  <c r="X1432" i="4"/>
  <c r="U1432" i="4"/>
  <c r="R1432" i="4"/>
  <c r="AW1432" i="4" s="1"/>
  <c r="O1432" i="4"/>
  <c r="AV1432" i="4" s="1"/>
  <c r="BE1431" i="4"/>
  <c r="AS1431" i="4"/>
  <c r="AY1431" i="4" s="1"/>
  <c r="AG1431" i="4"/>
  <c r="AD1431" i="4"/>
  <c r="AA1431" i="4"/>
  <c r="AX1431" i="4" s="1"/>
  <c r="X1431" i="4"/>
  <c r="U1431" i="4"/>
  <c r="R1431" i="4"/>
  <c r="AW1431" i="4" s="1"/>
  <c r="O1431" i="4"/>
  <c r="AV1431" i="4" s="1"/>
  <c r="AU1431" i="4"/>
  <c r="BE1430" i="4"/>
  <c r="AS1430" i="4"/>
  <c r="AY1430" i="4" s="1"/>
  <c r="AG1430" i="4"/>
  <c r="AD1430" i="4"/>
  <c r="AA1430" i="4"/>
  <c r="AX1430" i="4" s="1"/>
  <c r="X1430" i="4"/>
  <c r="U1430" i="4"/>
  <c r="R1430" i="4"/>
  <c r="AW1430" i="4" s="1"/>
  <c r="O1430" i="4"/>
  <c r="AV1430" i="4" s="1"/>
  <c r="AU1430" i="4"/>
  <c r="BE1429" i="4"/>
  <c r="AS1429" i="4"/>
  <c r="AY1429" i="4" s="1"/>
  <c r="AG1429" i="4"/>
  <c r="AD1429" i="4"/>
  <c r="AA1429" i="4"/>
  <c r="AX1429" i="4" s="1"/>
  <c r="X1429" i="4"/>
  <c r="U1429" i="4"/>
  <c r="R1429" i="4"/>
  <c r="AW1429" i="4" s="1"/>
  <c r="O1429" i="4"/>
  <c r="AV1429" i="4" s="1"/>
  <c r="AU1429" i="4"/>
  <c r="BE1428" i="4"/>
  <c r="AS1428" i="4"/>
  <c r="AY1428" i="4" s="1"/>
  <c r="AG1428" i="4"/>
  <c r="AD1428" i="4"/>
  <c r="AA1428" i="4"/>
  <c r="AX1428" i="4" s="1"/>
  <c r="X1428" i="4"/>
  <c r="U1428" i="4"/>
  <c r="R1428" i="4"/>
  <c r="AW1428" i="4" s="1"/>
  <c r="O1428" i="4"/>
  <c r="AV1428" i="4" s="1"/>
  <c r="AU1428" i="4"/>
  <c r="BE1427" i="4"/>
  <c r="AS1427" i="4"/>
  <c r="AY1427" i="4" s="1"/>
  <c r="AG1427" i="4"/>
  <c r="AD1427" i="4"/>
  <c r="AA1427" i="4"/>
  <c r="AX1427" i="4" s="1"/>
  <c r="X1427" i="4"/>
  <c r="U1427" i="4"/>
  <c r="R1427" i="4"/>
  <c r="AW1427" i="4" s="1"/>
  <c r="O1427" i="4"/>
  <c r="AV1427" i="4" s="1"/>
  <c r="AU1427" i="4"/>
  <c r="BE1426" i="4"/>
  <c r="AS1426" i="4"/>
  <c r="AY1426" i="4" s="1"/>
  <c r="AG1426" i="4"/>
  <c r="AD1426" i="4"/>
  <c r="AA1426" i="4"/>
  <c r="AX1426" i="4" s="1"/>
  <c r="X1426" i="4"/>
  <c r="U1426" i="4"/>
  <c r="R1426" i="4"/>
  <c r="AW1426" i="4" s="1"/>
  <c r="O1426" i="4"/>
  <c r="AV1426" i="4" s="1"/>
  <c r="AU1426" i="4"/>
  <c r="BE1425" i="4"/>
  <c r="AS1425" i="4"/>
  <c r="AY1425" i="4" s="1"/>
  <c r="AG1425" i="4"/>
  <c r="AD1425" i="4"/>
  <c r="AA1425" i="4"/>
  <c r="AX1425" i="4" s="1"/>
  <c r="X1425" i="4"/>
  <c r="U1425" i="4"/>
  <c r="R1425" i="4"/>
  <c r="AW1425" i="4" s="1"/>
  <c r="O1425" i="4"/>
  <c r="AV1425" i="4" s="1"/>
  <c r="AU1425" i="4"/>
  <c r="BE1424" i="4"/>
  <c r="AS1424" i="4"/>
  <c r="AY1424" i="4" s="1"/>
  <c r="AG1424" i="4"/>
  <c r="AD1424" i="4"/>
  <c r="AA1424" i="4"/>
  <c r="AX1424" i="4" s="1"/>
  <c r="X1424" i="4"/>
  <c r="U1424" i="4"/>
  <c r="R1424" i="4"/>
  <c r="AW1424" i="4" s="1"/>
  <c r="O1424" i="4"/>
  <c r="AV1424" i="4" s="1"/>
  <c r="AU1424" i="4"/>
  <c r="BE1423" i="4"/>
  <c r="AS1423" i="4"/>
  <c r="AY1423" i="4" s="1"/>
  <c r="AG1423" i="4"/>
  <c r="AD1423" i="4"/>
  <c r="AA1423" i="4"/>
  <c r="AX1423" i="4" s="1"/>
  <c r="X1423" i="4"/>
  <c r="U1423" i="4"/>
  <c r="R1423" i="4"/>
  <c r="AW1423" i="4" s="1"/>
  <c r="O1423" i="4"/>
  <c r="AV1423" i="4" s="1"/>
  <c r="AU1423" i="4"/>
  <c r="BE1422" i="4"/>
  <c r="AS1422" i="4"/>
  <c r="AY1422" i="4" s="1"/>
  <c r="AG1422" i="4"/>
  <c r="AD1422" i="4"/>
  <c r="AA1422" i="4"/>
  <c r="AX1422" i="4" s="1"/>
  <c r="X1422" i="4"/>
  <c r="U1422" i="4"/>
  <c r="R1422" i="4"/>
  <c r="AW1422" i="4" s="1"/>
  <c r="O1422" i="4"/>
  <c r="AV1422" i="4" s="1"/>
  <c r="AU1422" i="4"/>
  <c r="BE1421" i="4"/>
  <c r="AS1421" i="4"/>
  <c r="AY1421" i="4" s="1"/>
  <c r="AG1421" i="4"/>
  <c r="AD1421" i="4"/>
  <c r="AA1421" i="4"/>
  <c r="AX1421" i="4" s="1"/>
  <c r="X1421" i="4"/>
  <c r="U1421" i="4"/>
  <c r="R1421" i="4"/>
  <c r="AW1421" i="4" s="1"/>
  <c r="O1421" i="4"/>
  <c r="AV1421" i="4" s="1"/>
  <c r="AU1421" i="4"/>
  <c r="BE1420" i="4"/>
  <c r="AS1420" i="4"/>
  <c r="AY1420" i="4" s="1"/>
  <c r="AG1420" i="4"/>
  <c r="AD1420" i="4"/>
  <c r="AA1420" i="4"/>
  <c r="AX1420" i="4" s="1"/>
  <c r="X1420" i="4"/>
  <c r="U1420" i="4"/>
  <c r="R1420" i="4"/>
  <c r="AW1420" i="4" s="1"/>
  <c r="O1420" i="4"/>
  <c r="AV1420" i="4" s="1"/>
  <c r="AU1420" i="4"/>
  <c r="BE1419" i="4"/>
  <c r="AS1419" i="4"/>
  <c r="AY1419" i="4" s="1"/>
  <c r="AG1419" i="4"/>
  <c r="AD1419" i="4"/>
  <c r="AA1419" i="4"/>
  <c r="AX1419" i="4" s="1"/>
  <c r="X1419" i="4"/>
  <c r="U1419" i="4"/>
  <c r="R1419" i="4"/>
  <c r="AW1419" i="4" s="1"/>
  <c r="O1419" i="4"/>
  <c r="AV1419" i="4" s="1"/>
  <c r="AU1419" i="4"/>
  <c r="BE1418" i="4"/>
  <c r="AS1418" i="4"/>
  <c r="AY1418" i="4" s="1"/>
  <c r="AG1418" i="4"/>
  <c r="AD1418" i="4"/>
  <c r="AA1418" i="4"/>
  <c r="AX1418" i="4" s="1"/>
  <c r="X1418" i="4"/>
  <c r="U1418" i="4"/>
  <c r="R1418" i="4"/>
  <c r="AW1418" i="4" s="1"/>
  <c r="O1418" i="4"/>
  <c r="AV1418" i="4" s="1"/>
  <c r="AU1418" i="4"/>
  <c r="BE1417" i="4"/>
  <c r="AS1417" i="4"/>
  <c r="AY1417" i="4" s="1"/>
  <c r="AG1417" i="4"/>
  <c r="AD1417" i="4"/>
  <c r="AA1417" i="4"/>
  <c r="AX1417" i="4" s="1"/>
  <c r="X1417" i="4"/>
  <c r="U1417" i="4"/>
  <c r="R1417" i="4"/>
  <c r="AW1417" i="4" s="1"/>
  <c r="O1417" i="4"/>
  <c r="AV1417" i="4" s="1"/>
  <c r="AU1417" i="4"/>
  <c r="BE1416" i="4"/>
  <c r="AS1416" i="4"/>
  <c r="AY1416" i="4" s="1"/>
  <c r="AG1416" i="4"/>
  <c r="AD1416" i="4"/>
  <c r="AA1416" i="4"/>
  <c r="AX1416" i="4" s="1"/>
  <c r="X1416" i="4"/>
  <c r="U1416" i="4"/>
  <c r="R1416" i="4"/>
  <c r="AW1416" i="4" s="1"/>
  <c r="O1416" i="4"/>
  <c r="AV1416" i="4" s="1"/>
  <c r="AU1416" i="4"/>
  <c r="BE1415" i="4"/>
  <c r="AS1415" i="4"/>
  <c r="AY1415" i="4" s="1"/>
  <c r="AG1415" i="4"/>
  <c r="AD1415" i="4"/>
  <c r="AA1415" i="4"/>
  <c r="AX1415" i="4" s="1"/>
  <c r="X1415" i="4"/>
  <c r="U1415" i="4"/>
  <c r="R1415" i="4"/>
  <c r="AW1415" i="4" s="1"/>
  <c r="O1415" i="4"/>
  <c r="AV1415" i="4" s="1"/>
  <c r="AU1415" i="4"/>
  <c r="BE1414" i="4"/>
  <c r="AS1414" i="4"/>
  <c r="AY1414" i="4" s="1"/>
  <c r="AG1414" i="4"/>
  <c r="AD1414" i="4"/>
  <c r="AA1414" i="4"/>
  <c r="AX1414" i="4" s="1"/>
  <c r="X1414" i="4"/>
  <c r="U1414" i="4"/>
  <c r="R1414" i="4"/>
  <c r="AW1414" i="4" s="1"/>
  <c r="O1414" i="4"/>
  <c r="AV1414" i="4" s="1"/>
  <c r="AU1414" i="4"/>
  <c r="BE1413" i="4"/>
  <c r="AS1413" i="4"/>
  <c r="AY1413" i="4" s="1"/>
  <c r="AG1413" i="4"/>
  <c r="AX1413" i="4"/>
  <c r="AW1413" i="4"/>
  <c r="AV1413" i="4"/>
  <c r="AU1413" i="4"/>
  <c r="BE1412" i="4"/>
  <c r="AS1412" i="4"/>
  <c r="AY1412" i="4" s="1"/>
  <c r="AG1412" i="4"/>
  <c r="AX1412" i="4"/>
  <c r="AW1412" i="4"/>
  <c r="AV1412" i="4"/>
  <c r="AU1412" i="4"/>
  <c r="BE1411" i="4"/>
  <c r="AS1411" i="4"/>
  <c r="AY1411" i="4" s="1"/>
  <c r="AG1411" i="4"/>
  <c r="AX1411" i="4"/>
  <c r="AW1411" i="4"/>
  <c r="AV1411" i="4"/>
  <c r="AU1411" i="4"/>
  <c r="BE1410" i="4"/>
  <c r="AS1410" i="4"/>
  <c r="AY1410" i="4" s="1"/>
  <c r="AG1410" i="4"/>
  <c r="AX1410" i="4"/>
  <c r="AW1410" i="4"/>
  <c r="AV1410" i="4"/>
  <c r="AU1410" i="4"/>
  <c r="BE1409" i="4"/>
  <c r="AS1409" i="4"/>
  <c r="AY1409" i="4" s="1"/>
  <c r="AG1409" i="4"/>
  <c r="AD1409" i="4"/>
  <c r="AA1409" i="4"/>
  <c r="AX1409" i="4" s="1"/>
  <c r="X1409" i="4"/>
  <c r="U1409" i="4"/>
  <c r="R1409" i="4"/>
  <c r="AW1409" i="4" s="1"/>
  <c r="O1409" i="4"/>
  <c r="AV1409" i="4" s="1"/>
  <c r="AU1409" i="4"/>
  <c r="BE1408" i="4"/>
  <c r="AS1408" i="4"/>
  <c r="AY1408" i="4" s="1"/>
  <c r="AG1408" i="4"/>
  <c r="AD1408" i="4"/>
  <c r="AA1408" i="4"/>
  <c r="AX1408" i="4" s="1"/>
  <c r="X1408" i="4"/>
  <c r="U1408" i="4"/>
  <c r="R1408" i="4"/>
  <c r="AW1408" i="4" s="1"/>
  <c r="O1408" i="4"/>
  <c r="AV1408" i="4" s="1"/>
  <c r="AU1408" i="4"/>
  <c r="BE1407" i="4"/>
  <c r="BE1406" i="4"/>
  <c r="BE1405" i="4"/>
  <c r="AS1405" i="4"/>
  <c r="AY1405" i="4" s="1"/>
  <c r="AG1405" i="4"/>
  <c r="AD1405" i="4"/>
  <c r="AA1405" i="4"/>
  <c r="AX1405" i="4" s="1"/>
  <c r="X1405" i="4"/>
  <c r="U1405" i="4"/>
  <c r="R1405" i="4"/>
  <c r="AW1405" i="4" s="1"/>
  <c r="O1405" i="4"/>
  <c r="AV1405" i="4" s="1"/>
  <c r="AU1405" i="4"/>
  <c r="BE1404" i="4"/>
  <c r="AS1404" i="4"/>
  <c r="AY1404" i="4" s="1"/>
  <c r="AG1404" i="4"/>
  <c r="AD1404" i="4"/>
  <c r="AA1404" i="4"/>
  <c r="AX1404" i="4" s="1"/>
  <c r="X1404" i="4"/>
  <c r="U1404" i="4"/>
  <c r="R1404" i="4"/>
  <c r="AW1404" i="4" s="1"/>
  <c r="O1404" i="4"/>
  <c r="AV1404" i="4" s="1"/>
  <c r="AU1404" i="4"/>
  <c r="BE1403" i="4"/>
  <c r="AS1403" i="4"/>
  <c r="AY1403" i="4" s="1"/>
  <c r="AG1403" i="4"/>
  <c r="AD1403" i="4"/>
  <c r="AA1403" i="4"/>
  <c r="AX1403" i="4" s="1"/>
  <c r="X1403" i="4"/>
  <c r="U1403" i="4"/>
  <c r="R1403" i="4"/>
  <c r="AW1403" i="4" s="1"/>
  <c r="O1403" i="4"/>
  <c r="AV1403" i="4" s="1"/>
  <c r="AU1403" i="4"/>
  <c r="BE1402" i="4"/>
  <c r="AS1402" i="4"/>
  <c r="AY1402" i="4" s="1"/>
  <c r="AG1402" i="4"/>
  <c r="AD1402" i="4"/>
  <c r="AA1402" i="4"/>
  <c r="AX1402" i="4" s="1"/>
  <c r="X1402" i="4"/>
  <c r="U1402" i="4"/>
  <c r="R1402" i="4"/>
  <c r="AW1402" i="4" s="1"/>
  <c r="O1402" i="4"/>
  <c r="AV1402" i="4" s="1"/>
  <c r="AU1402" i="4"/>
  <c r="BE1401" i="4"/>
  <c r="AS1401" i="4"/>
  <c r="AY1401" i="4" s="1"/>
  <c r="AG1401" i="4"/>
  <c r="AD1401" i="4"/>
  <c r="AA1401" i="4"/>
  <c r="AX1401" i="4" s="1"/>
  <c r="X1401" i="4"/>
  <c r="U1401" i="4"/>
  <c r="R1401" i="4"/>
  <c r="AW1401" i="4" s="1"/>
  <c r="O1401" i="4"/>
  <c r="AV1401" i="4" s="1"/>
  <c r="AU1401" i="4"/>
  <c r="BE1400" i="4"/>
  <c r="AS1400" i="4"/>
  <c r="AY1400" i="4" s="1"/>
  <c r="AG1400" i="4"/>
  <c r="AD1400" i="4"/>
  <c r="AA1400" i="4"/>
  <c r="AX1400" i="4" s="1"/>
  <c r="X1400" i="4"/>
  <c r="U1400" i="4"/>
  <c r="R1400" i="4"/>
  <c r="AW1400" i="4" s="1"/>
  <c r="O1400" i="4"/>
  <c r="AV1400" i="4" s="1"/>
  <c r="AU1400" i="4"/>
  <c r="BE1399" i="4"/>
  <c r="AS1399" i="4"/>
  <c r="AY1399" i="4" s="1"/>
  <c r="AG1399" i="4"/>
  <c r="AD1399" i="4"/>
  <c r="AA1399" i="4"/>
  <c r="AX1399" i="4" s="1"/>
  <c r="X1399" i="4"/>
  <c r="U1399" i="4"/>
  <c r="R1399" i="4"/>
  <c r="AW1399" i="4" s="1"/>
  <c r="O1399" i="4"/>
  <c r="AV1399" i="4" s="1"/>
  <c r="AU1399" i="4"/>
  <c r="BE1398" i="4"/>
  <c r="AS1398" i="4"/>
  <c r="AY1398" i="4" s="1"/>
  <c r="AG1398" i="4"/>
  <c r="AD1398" i="4"/>
  <c r="AA1398" i="4"/>
  <c r="AX1398" i="4" s="1"/>
  <c r="X1398" i="4"/>
  <c r="U1398" i="4"/>
  <c r="R1398" i="4"/>
  <c r="AW1398" i="4" s="1"/>
  <c r="O1398" i="4"/>
  <c r="AV1398" i="4" s="1"/>
  <c r="AU1398" i="4"/>
  <c r="BE1397" i="4"/>
  <c r="AS1397" i="4"/>
  <c r="AY1397" i="4" s="1"/>
  <c r="AG1397" i="4"/>
  <c r="AD1397" i="4"/>
  <c r="AA1397" i="4"/>
  <c r="AX1397" i="4" s="1"/>
  <c r="X1397" i="4"/>
  <c r="U1397" i="4"/>
  <c r="R1397" i="4"/>
  <c r="AW1397" i="4" s="1"/>
  <c r="O1397" i="4"/>
  <c r="AV1397" i="4" s="1"/>
  <c r="AU1397" i="4"/>
  <c r="BE1396" i="4"/>
  <c r="AS1396" i="4"/>
  <c r="AY1396" i="4" s="1"/>
  <c r="AG1396" i="4"/>
  <c r="AD1396" i="4"/>
  <c r="AA1396" i="4"/>
  <c r="AX1396" i="4" s="1"/>
  <c r="X1396" i="4"/>
  <c r="U1396" i="4"/>
  <c r="R1396" i="4"/>
  <c r="AW1396" i="4" s="1"/>
  <c r="O1396" i="4"/>
  <c r="AV1396" i="4" s="1"/>
  <c r="AU1396" i="4"/>
  <c r="BE1395" i="4"/>
  <c r="AS1395" i="4"/>
  <c r="AY1395" i="4" s="1"/>
  <c r="AG1395" i="4"/>
  <c r="AD1395" i="4"/>
  <c r="AA1395" i="4"/>
  <c r="AX1395" i="4" s="1"/>
  <c r="X1395" i="4"/>
  <c r="U1395" i="4"/>
  <c r="R1395" i="4"/>
  <c r="AW1395" i="4" s="1"/>
  <c r="O1395" i="4"/>
  <c r="AV1395" i="4" s="1"/>
  <c r="AU1395" i="4"/>
  <c r="BE1394" i="4"/>
  <c r="AS1394" i="4"/>
  <c r="AY1394" i="4" s="1"/>
  <c r="AG1394" i="4"/>
  <c r="AD1394" i="4"/>
  <c r="AA1394" i="4"/>
  <c r="AX1394" i="4" s="1"/>
  <c r="X1394" i="4"/>
  <c r="U1394" i="4"/>
  <c r="R1394" i="4"/>
  <c r="AW1394" i="4" s="1"/>
  <c r="O1394" i="4"/>
  <c r="AV1394" i="4" s="1"/>
  <c r="AU1394" i="4"/>
  <c r="BE1393" i="4"/>
  <c r="AS1393" i="4"/>
  <c r="AY1393" i="4" s="1"/>
  <c r="AG1393" i="4"/>
  <c r="AD1393" i="4"/>
  <c r="AA1393" i="4"/>
  <c r="AX1393" i="4" s="1"/>
  <c r="X1393" i="4"/>
  <c r="U1393" i="4"/>
  <c r="R1393" i="4"/>
  <c r="AW1393" i="4" s="1"/>
  <c r="O1393" i="4"/>
  <c r="AV1393" i="4" s="1"/>
  <c r="AU1393" i="4"/>
  <c r="BE1392" i="4"/>
  <c r="AS1392" i="4"/>
  <c r="AY1392" i="4" s="1"/>
  <c r="AG1392" i="4"/>
  <c r="AD1392" i="4"/>
  <c r="AA1392" i="4"/>
  <c r="AX1392" i="4" s="1"/>
  <c r="X1392" i="4"/>
  <c r="U1392" i="4"/>
  <c r="R1392" i="4"/>
  <c r="AW1392" i="4" s="1"/>
  <c r="O1392" i="4"/>
  <c r="AV1392" i="4" s="1"/>
  <c r="AU1392" i="4"/>
  <c r="BE1391" i="4"/>
  <c r="AS1391" i="4"/>
  <c r="AY1391" i="4" s="1"/>
  <c r="AG1391" i="4"/>
  <c r="AD1391" i="4"/>
  <c r="AA1391" i="4"/>
  <c r="AX1391" i="4" s="1"/>
  <c r="X1391" i="4"/>
  <c r="U1391" i="4"/>
  <c r="R1391" i="4"/>
  <c r="AW1391" i="4" s="1"/>
  <c r="O1391" i="4"/>
  <c r="AV1391" i="4" s="1"/>
  <c r="BE1390" i="4"/>
  <c r="AS1390" i="4"/>
  <c r="AY1390" i="4" s="1"/>
  <c r="AG1390" i="4"/>
  <c r="AD1390" i="4"/>
  <c r="AA1390" i="4"/>
  <c r="AX1390" i="4" s="1"/>
  <c r="X1390" i="4"/>
  <c r="U1390" i="4"/>
  <c r="R1390" i="4"/>
  <c r="AW1390" i="4" s="1"/>
  <c r="O1390" i="4"/>
  <c r="AV1390" i="4" s="1"/>
  <c r="BE1389" i="4"/>
  <c r="AS1389" i="4"/>
  <c r="AY1389" i="4" s="1"/>
  <c r="AG1389" i="4"/>
  <c r="AD1389" i="4"/>
  <c r="AA1389" i="4"/>
  <c r="AX1389" i="4" s="1"/>
  <c r="X1389" i="4"/>
  <c r="U1389" i="4"/>
  <c r="R1389" i="4"/>
  <c r="AW1389" i="4" s="1"/>
  <c r="O1389" i="4"/>
  <c r="AV1389" i="4" s="1"/>
  <c r="AU1389" i="4"/>
  <c r="BE1388" i="4"/>
  <c r="AS1388" i="4"/>
  <c r="AY1388" i="4" s="1"/>
  <c r="AG1388" i="4"/>
  <c r="AD1388" i="4"/>
  <c r="AA1388" i="4"/>
  <c r="AX1388" i="4" s="1"/>
  <c r="X1388" i="4"/>
  <c r="U1388" i="4"/>
  <c r="R1388" i="4"/>
  <c r="AW1388" i="4" s="1"/>
  <c r="O1388" i="4"/>
  <c r="AV1388" i="4" s="1"/>
  <c r="AU1388" i="4"/>
  <c r="BE1387" i="4"/>
  <c r="AS1387" i="4"/>
  <c r="AY1387" i="4" s="1"/>
  <c r="AG1387" i="4"/>
  <c r="AD1387" i="4"/>
  <c r="AA1387" i="4"/>
  <c r="AX1387" i="4" s="1"/>
  <c r="X1387" i="4"/>
  <c r="U1387" i="4"/>
  <c r="R1387" i="4"/>
  <c r="AW1387" i="4" s="1"/>
  <c r="O1387" i="4"/>
  <c r="AV1387" i="4" s="1"/>
  <c r="AU1387" i="4"/>
  <c r="BE1386" i="4"/>
  <c r="AS1386" i="4"/>
  <c r="AY1386" i="4" s="1"/>
  <c r="AG1386" i="4"/>
  <c r="AD1386" i="4"/>
  <c r="AA1386" i="4"/>
  <c r="AX1386" i="4" s="1"/>
  <c r="X1386" i="4"/>
  <c r="U1386" i="4"/>
  <c r="R1386" i="4"/>
  <c r="AW1386" i="4" s="1"/>
  <c r="O1386" i="4"/>
  <c r="AV1386" i="4" s="1"/>
  <c r="AU1386" i="4"/>
  <c r="BE1385" i="4"/>
  <c r="AS1385" i="4"/>
  <c r="AY1385" i="4" s="1"/>
  <c r="AG1385" i="4"/>
  <c r="AD1385" i="4"/>
  <c r="AA1385" i="4"/>
  <c r="AX1385" i="4" s="1"/>
  <c r="X1385" i="4"/>
  <c r="U1385" i="4"/>
  <c r="R1385" i="4"/>
  <c r="AW1385" i="4" s="1"/>
  <c r="O1385" i="4"/>
  <c r="AV1385" i="4" s="1"/>
  <c r="AU1385" i="4"/>
  <c r="BE1384" i="4"/>
  <c r="AS1384" i="4"/>
  <c r="AY1384" i="4" s="1"/>
  <c r="AG1384" i="4"/>
  <c r="AD1384" i="4"/>
  <c r="AA1384" i="4"/>
  <c r="AX1384" i="4" s="1"/>
  <c r="X1384" i="4"/>
  <c r="U1384" i="4"/>
  <c r="R1384" i="4"/>
  <c r="AW1384" i="4" s="1"/>
  <c r="O1384" i="4"/>
  <c r="AV1384" i="4" s="1"/>
  <c r="AU1384" i="4"/>
  <c r="BE1383" i="4"/>
  <c r="AS1383" i="4"/>
  <c r="AY1383" i="4" s="1"/>
  <c r="AG1383" i="4"/>
  <c r="AD1383" i="4"/>
  <c r="AA1383" i="4"/>
  <c r="AX1383" i="4" s="1"/>
  <c r="X1383" i="4"/>
  <c r="U1383" i="4"/>
  <c r="R1383" i="4"/>
  <c r="AW1383" i="4" s="1"/>
  <c r="O1383" i="4"/>
  <c r="AV1383" i="4" s="1"/>
  <c r="AU1383" i="4"/>
  <c r="BE1382" i="4"/>
  <c r="AS1382" i="4"/>
  <c r="AY1382" i="4" s="1"/>
  <c r="AG1382" i="4"/>
  <c r="AD1382" i="4"/>
  <c r="AA1382" i="4"/>
  <c r="AX1382" i="4" s="1"/>
  <c r="X1382" i="4"/>
  <c r="R1382" i="4"/>
  <c r="AW1382" i="4" s="1"/>
  <c r="O1382" i="4"/>
  <c r="AV1382" i="4" s="1"/>
  <c r="AU1382" i="4"/>
  <c r="BE1381" i="4"/>
  <c r="AS1381" i="4"/>
  <c r="AY1381" i="4" s="1"/>
  <c r="AG1381" i="4"/>
  <c r="AD1381" i="4"/>
  <c r="AA1381" i="4"/>
  <c r="AX1381" i="4" s="1"/>
  <c r="X1381" i="4"/>
  <c r="U1381" i="4"/>
  <c r="R1381" i="4"/>
  <c r="AW1381" i="4" s="1"/>
  <c r="O1381" i="4"/>
  <c r="AV1381" i="4" s="1"/>
  <c r="AU1381" i="4"/>
  <c r="BE1380" i="4"/>
  <c r="AS1380" i="4"/>
  <c r="AY1380" i="4" s="1"/>
  <c r="AG1380" i="4"/>
  <c r="AD1380" i="4"/>
  <c r="AA1380" i="4"/>
  <c r="AX1380" i="4" s="1"/>
  <c r="X1380" i="4"/>
  <c r="U1380" i="4"/>
  <c r="R1380" i="4"/>
  <c r="AW1380" i="4" s="1"/>
  <c r="O1380" i="4"/>
  <c r="AV1380" i="4" s="1"/>
  <c r="AU1380" i="4"/>
  <c r="BE1379" i="4"/>
  <c r="AS1379" i="4"/>
  <c r="AY1379" i="4" s="1"/>
  <c r="AG1379" i="4"/>
  <c r="AD1379" i="4"/>
  <c r="AA1379" i="4"/>
  <c r="AX1379" i="4" s="1"/>
  <c r="X1379" i="4"/>
  <c r="U1379" i="4"/>
  <c r="R1379" i="4"/>
  <c r="AW1379" i="4" s="1"/>
  <c r="O1379" i="4"/>
  <c r="AV1379" i="4" s="1"/>
  <c r="AU1379" i="4"/>
  <c r="BE1378" i="4"/>
  <c r="AS1378" i="4"/>
  <c r="AY1378" i="4" s="1"/>
  <c r="AG1378" i="4"/>
  <c r="AD1378" i="4"/>
  <c r="AA1378" i="4"/>
  <c r="AX1378" i="4" s="1"/>
  <c r="X1378" i="4"/>
  <c r="U1378" i="4"/>
  <c r="R1378" i="4"/>
  <c r="AW1378" i="4" s="1"/>
  <c r="O1378" i="4"/>
  <c r="AV1378" i="4" s="1"/>
  <c r="AU1378" i="4"/>
  <c r="BE1377" i="4"/>
  <c r="AS1377" i="4"/>
  <c r="AY1377" i="4" s="1"/>
  <c r="AG1377" i="4"/>
  <c r="AD1377" i="4"/>
  <c r="AA1377" i="4"/>
  <c r="AX1377" i="4" s="1"/>
  <c r="X1377" i="4"/>
  <c r="U1377" i="4"/>
  <c r="R1377" i="4"/>
  <c r="AW1377" i="4" s="1"/>
  <c r="O1377" i="4"/>
  <c r="AV1377" i="4" s="1"/>
  <c r="AU1377" i="4"/>
  <c r="BE1376" i="4"/>
  <c r="AS1376" i="4"/>
  <c r="AY1376" i="4" s="1"/>
  <c r="AG1376" i="4"/>
  <c r="AD1376" i="4"/>
  <c r="AA1376" i="4"/>
  <c r="AX1376" i="4" s="1"/>
  <c r="X1376" i="4"/>
  <c r="U1376" i="4"/>
  <c r="R1376" i="4"/>
  <c r="AW1376" i="4" s="1"/>
  <c r="O1376" i="4"/>
  <c r="AV1376" i="4" s="1"/>
  <c r="AU1376" i="4"/>
  <c r="BE1375" i="4"/>
  <c r="AS1375" i="4"/>
  <c r="AY1375" i="4" s="1"/>
  <c r="AG1375" i="4"/>
  <c r="AD1375" i="4"/>
  <c r="AA1375" i="4"/>
  <c r="AX1375" i="4" s="1"/>
  <c r="X1375" i="4"/>
  <c r="U1375" i="4"/>
  <c r="R1375" i="4"/>
  <c r="AW1375" i="4" s="1"/>
  <c r="O1375" i="4"/>
  <c r="AV1375" i="4" s="1"/>
  <c r="AU1375" i="4"/>
  <c r="BE1374" i="4"/>
  <c r="AS1374" i="4"/>
  <c r="AY1374" i="4" s="1"/>
  <c r="AG1374" i="4"/>
  <c r="AD1374" i="4"/>
  <c r="AA1374" i="4"/>
  <c r="AX1374" i="4" s="1"/>
  <c r="X1374" i="4"/>
  <c r="U1374" i="4"/>
  <c r="R1374" i="4"/>
  <c r="AW1374" i="4" s="1"/>
  <c r="O1374" i="4"/>
  <c r="AV1374" i="4" s="1"/>
  <c r="AU1374" i="4"/>
  <c r="BE1373" i="4"/>
  <c r="AS1373" i="4"/>
  <c r="AY1373" i="4" s="1"/>
  <c r="AG1373" i="4"/>
  <c r="AD1373" i="4"/>
  <c r="AA1373" i="4"/>
  <c r="AX1373" i="4" s="1"/>
  <c r="X1373" i="4"/>
  <c r="U1373" i="4"/>
  <c r="R1373" i="4"/>
  <c r="AW1373" i="4" s="1"/>
  <c r="O1373" i="4"/>
  <c r="AV1373" i="4" s="1"/>
  <c r="AU1373" i="4"/>
  <c r="BE1372" i="4"/>
  <c r="AS1372" i="4"/>
  <c r="AY1372" i="4" s="1"/>
  <c r="AG1372" i="4"/>
  <c r="AD1372" i="4"/>
  <c r="AA1372" i="4"/>
  <c r="AX1372" i="4" s="1"/>
  <c r="X1372" i="4"/>
  <c r="U1372" i="4"/>
  <c r="R1372" i="4"/>
  <c r="AW1372" i="4" s="1"/>
  <c r="O1372" i="4"/>
  <c r="AV1372" i="4" s="1"/>
  <c r="AU1372" i="4"/>
  <c r="BE1371" i="4"/>
  <c r="AS1371" i="4"/>
  <c r="AY1371" i="4" s="1"/>
  <c r="AG1371" i="4"/>
  <c r="AD1371" i="4"/>
  <c r="AA1371" i="4"/>
  <c r="AX1371" i="4" s="1"/>
  <c r="X1371" i="4"/>
  <c r="U1371" i="4"/>
  <c r="R1371" i="4"/>
  <c r="AW1371" i="4" s="1"/>
  <c r="O1371" i="4"/>
  <c r="AV1371" i="4" s="1"/>
  <c r="AU1371" i="4"/>
  <c r="BE1370" i="4"/>
  <c r="AS1370" i="4"/>
  <c r="AY1370" i="4" s="1"/>
  <c r="AG1370" i="4"/>
  <c r="AD1370" i="4"/>
  <c r="AA1370" i="4"/>
  <c r="AX1370" i="4" s="1"/>
  <c r="X1370" i="4"/>
  <c r="U1370" i="4"/>
  <c r="R1370" i="4"/>
  <c r="AW1370" i="4" s="1"/>
  <c r="O1370" i="4"/>
  <c r="AV1370" i="4" s="1"/>
  <c r="BE1369" i="4"/>
  <c r="AS1369" i="4"/>
  <c r="AY1369" i="4" s="1"/>
  <c r="AG1369" i="4"/>
  <c r="AD1369" i="4"/>
  <c r="AA1369" i="4"/>
  <c r="AX1369" i="4" s="1"/>
  <c r="X1369" i="4"/>
  <c r="U1369" i="4"/>
  <c r="R1369" i="4"/>
  <c r="AW1369" i="4" s="1"/>
  <c r="O1369" i="4"/>
  <c r="AV1369" i="4" s="1"/>
  <c r="AU1369" i="4"/>
  <c r="BE1368" i="4"/>
  <c r="AS1368" i="4"/>
  <c r="AY1368" i="4" s="1"/>
  <c r="AG1368" i="4"/>
  <c r="AD1368" i="4"/>
  <c r="AA1368" i="4"/>
  <c r="AX1368" i="4" s="1"/>
  <c r="X1368" i="4"/>
  <c r="U1368" i="4"/>
  <c r="R1368" i="4"/>
  <c r="AW1368" i="4" s="1"/>
  <c r="O1368" i="4"/>
  <c r="AV1368" i="4" s="1"/>
  <c r="AU1368" i="4"/>
  <c r="BE1367" i="4"/>
  <c r="AS1367" i="4"/>
  <c r="AY1367" i="4" s="1"/>
  <c r="AG1367" i="4"/>
  <c r="AD1367" i="4"/>
  <c r="AA1367" i="4"/>
  <c r="AX1367" i="4" s="1"/>
  <c r="X1367" i="4"/>
  <c r="U1367" i="4"/>
  <c r="R1367" i="4"/>
  <c r="AW1367" i="4" s="1"/>
  <c r="O1367" i="4"/>
  <c r="AV1367" i="4" s="1"/>
  <c r="AU1367" i="4"/>
  <c r="BE1366" i="4"/>
  <c r="AS1366" i="4"/>
  <c r="AY1366" i="4" s="1"/>
  <c r="AG1366" i="4"/>
  <c r="AD1366" i="4"/>
  <c r="AA1366" i="4"/>
  <c r="AX1366" i="4" s="1"/>
  <c r="X1366" i="4"/>
  <c r="U1366" i="4"/>
  <c r="R1366" i="4"/>
  <c r="AW1366" i="4" s="1"/>
  <c r="O1366" i="4"/>
  <c r="AV1366" i="4" s="1"/>
  <c r="BE1365" i="4"/>
  <c r="AS1365" i="4"/>
  <c r="AY1365" i="4" s="1"/>
  <c r="AG1365" i="4"/>
  <c r="AD1365" i="4"/>
  <c r="AA1365" i="4"/>
  <c r="AX1365" i="4" s="1"/>
  <c r="X1365" i="4"/>
  <c r="U1365" i="4"/>
  <c r="R1365" i="4"/>
  <c r="AW1365" i="4" s="1"/>
  <c r="O1365" i="4"/>
  <c r="AV1365" i="4" s="1"/>
  <c r="AU1365" i="4"/>
  <c r="BE1364" i="4"/>
  <c r="AS1364" i="4"/>
  <c r="AY1364" i="4" s="1"/>
  <c r="AG1364" i="4"/>
  <c r="AD1364" i="4"/>
  <c r="AA1364" i="4"/>
  <c r="AX1364" i="4" s="1"/>
  <c r="X1364" i="4"/>
  <c r="U1364" i="4"/>
  <c r="R1364" i="4"/>
  <c r="AW1364" i="4" s="1"/>
  <c r="O1364" i="4"/>
  <c r="AV1364" i="4" s="1"/>
  <c r="AU1364" i="4"/>
  <c r="BE1363" i="4"/>
  <c r="AS1363" i="4"/>
  <c r="AY1363" i="4" s="1"/>
  <c r="AG1363" i="4"/>
  <c r="AD1363" i="4"/>
  <c r="AA1363" i="4"/>
  <c r="AX1363" i="4" s="1"/>
  <c r="X1363" i="4"/>
  <c r="U1363" i="4"/>
  <c r="R1363" i="4"/>
  <c r="AW1363" i="4" s="1"/>
  <c r="O1363" i="4"/>
  <c r="AV1363" i="4" s="1"/>
  <c r="BE1362" i="4"/>
  <c r="AS1362" i="4"/>
  <c r="AY1362" i="4" s="1"/>
  <c r="AG1362" i="4"/>
  <c r="AD1362" i="4"/>
  <c r="AA1362" i="4"/>
  <c r="AX1362" i="4" s="1"/>
  <c r="X1362" i="4"/>
  <c r="U1362" i="4"/>
  <c r="R1362" i="4"/>
  <c r="AW1362" i="4" s="1"/>
  <c r="O1362" i="4"/>
  <c r="AV1362" i="4" s="1"/>
  <c r="AU1362" i="4"/>
  <c r="BE1361" i="4"/>
  <c r="AS1361" i="4"/>
  <c r="AY1361" i="4" s="1"/>
  <c r="AG1361" i="4"/>
  <c r="AD1361" i="4"/>
  <c r="AA1361" i="4"/>
  <c r="AX1361" i="4" s="1"/>
  <c r="X1361" i="4"/>
  <c r="U1361" i="4"/>
  <c r="R1361" i="4"/>
  <c r="AW1361" i="4" s="1"/>
  <c r="O1361" i="4"/>
  <c r="AV1361" i="4" s="1"/>
  <c r="AU1361" i="4"/>
  <c r="BE1360" i="4"/>
  <c r="AS1360" i="4"/>
  <c r="AY1360" i="4" s="1"/>
  <c r="AG1360" i="4"/>
  <c r="AD1360" i="4"/>
  <c r="AA1360" i="4"/>
  <c r="AX1360" i="4" s="1"/>
  <c r="X1360" i="4"/>
  <c r="U1360" i="4"/>
  <c r="R1360" i="4"/>
  <c r="AW1360" i="4" s="1"/>
  <c r="O1360" i="4"/>
  <c r="AV1360" i="4" s="1"/>
  <c r="AU1360" i="4"/>
  <c r="BE1359" i="4"/>
  <c r="AS1359" i="4"/>
  <c r="AY1359" i="4" s="1"/>
  <c r="AG1359" i="4"/>
  <c r="AD1359" i="4"/>
  <c r="AA1359" i="4"/>
  <c r="AX1359" i="4" s="1"/>
  <c r="U1359" i="4"/>
  <c r="R1359" i="4"/>
  <c r="AW1359" i="4" s="1"/>
  <c r="O1359" i="4"/>
  <c r="AV1359" i="4" s="1"/>
  <c r="AU1359" i="4"/>
  <c r="BE1358" i="4"/>
  <c r="AS1358" i="4"/>
  <c r="AY1358" i="4" s="1"/>
  <c r="AG1358" i="4"/>
  <c r="AD1358" i="4"/>
  <c r="AX1358" i="4"/>
  <c r="AW1358" i="4"/>
  <c r="AV1358" i="4"/>
  <c r="AU1358" i="4"/>
  <c r="BE1357" i="4"/>
  <c r="AS1357" i="4"/>
  <c r="AY1357" i="4" s="1"/>
  <c r="AG1357" i="4"/>
  <c r="AD1357" i="4"/>
  <c r="AX1357" i="4"/>
  <c r="AW1357" i="4"/>
  <c r="AV1357" i="4"/>
  <c r="AU1357" i="4"/>
  <c r="BE1356" i="4"/>
  <c r="AS1356" i="4"/>
  <c r="AY1356" i="4" s="1"/>
  <c r="AG1356" i="4"/>
  <c r="AD1356" i="4"/>
  <c r="AX1356" i="4"/>
  <c r="AW1356" i="4"/>
  <c r="AV1356" i="4"/>
  <c r="AU1356" i="4"/>
  <c r="BE1355" i="4"/>
  <c r="AS1355" i="4"/>
  <c r="AY1355" i="4" s="1"/>
  <c r="AG1355" i="4"/>
  <c r="AD1355" i="4"/>
  <c r="AX1355" i="4"/>
  <c r="AW1355" i="4"/>
  <c r="AV1355" i="4"/>
  <c r="AU1355" i="4"/>
  <c r="BE1354" i="4"/>
  <c r="AS1354" i="4"/>
  <c r="AY1354" i="4" s="1"/>
  <c r="AG1354" i="4"/>
  <c r="AD1354" i="4"/>
  <c r="AX1354" i="4"/>
  <c r="AW1354" i="4"/>
  <c r="AV1354" i="4"/>
  <c r="AU1354" i="4"/>
  <c r="BE1353" i="4"/>
  <c r="AS1353" i="4"/>
  <c r="AY1353" i="4" s="1"/>
  <c r="AG1353" i="4"/>
  <c r="AD1353" i="4"/>
  <c r="AA1353" i="4"/>
  <c r="AX1353" i="4" s="1"/>
  <c r="X1353" i="4"/>
  <c r="U1353" i="4"/>
  <c r="R1353" i="4"/>
  <c r="AW1353" i="4" s="1"/>
  <c r="O1353" i="4"/>
  <c r="AV1353" i="4" s="1"/>
  <c r="AU1353" i="4"/>
  <c r="BE1352" i="4"/>
  <c r="AS1352" i="4"/>
  <c r="AY1352" i="4" s="1"/>
  <c r="AG1352" i="4"/>
  <c r="AD1352" i="4"/>
  <c r="AA1352" i="4"/>
  <c r="AX1352" i="4" s="1"/>
  <c r="X1352" i="4"/>
  <c r="U1352" i="4"/>
  <c r="R1352" i="4"/>
  <c r="AW1352" i="4" s="1"/>
  <c r="O1352" i="4"/>
  <c r="AV1352" i="4" s="1"/>
  <c r="AU1352" i="4"/>
  <c r="BE1351" i="4"/>
  <c r="AS1351" i="4"/>
  <c r="AY1351" i="4" s="1"/>
  <c r="AG1351" i="4"/>
  <c r="AD1351" i="4"/>
  <c r="AA1351" i="4"/>
  <c r="AX1351" i="4" s="1"/>
  <c r="X1351" i="4"/>
  <c r="U1351" i="4"/>
  <c r="R1351" i="4"/>
  <c r="AW1351" i="4" s="1"/>
  <c r="O1351" i="4"/>
  <c r="AV1351" i="4" s="1"/>
  <c r="AU1351" i="4"/>
  <c r="BE1350" i="4"/>
  <c r="AS1350" i="4"/>
  <c r="AY1350" i="4" s="1"/>
  <c r="AG1350" i="4"/>
  <c r="AD1350" i="4"/>
  <c r="AA1350" i="4"/>
  <c r="AX1350" i="4" s="1"/>
  <c r="X1350" i="4"/>
  <c r="U1350" i="4"/>
  <c r="R1350" i="4"/>
  <c r="AW1350" i="4" s="1"/>
  <c r="O1350" i="4"/>
  <c r="AV1350" i="4" s="1"/>
  <c r="AU1350" i="4"/>
  <c r="BE1349" i="4"/>
  <c r="AS1349" i="4"/>
  <c r="AY1349" i="4" s="1"/>
  <c r="AG1349" i="4"/>
  <c r="AD1349" i="4"/>
  <c r="AA1349" i="4"/>
  <c r="AX1349" i="4" s="1"/>
  <c r="X1349" i="4"/>
  <c r="U1349" i="4"/>
  <c r="R1349" i="4"/>
  <c r="AW1349" i="4" s="1"/>
  <c r="O1349" i="4"/>
  <c r="AV1349" i="4" s="1"/>
  <c r="AU1349" i="4"/>
  <c r="BE1348" i="4"/>
  <c r="AS1348" i="4"/>
  <c r="AY1348" i="4" s="1"/>
  <c r="AG1348" i="4"/>
  <c r="AD1348" i="4"/>
  <c r="AA1348" i="4"/>
  <c r="AX1348" i="4" s="1"/>
  <c r="X1348" i="4"/>
  <c r="U1348" i="4"/>
  <c r="R1348" i="4"/>
  <c r="AW1348" i="4" s="1"/>
  <c r="O1348" i="4"/>
  <c r="AV1348" i="4" s="1"/>
  <c r="AU1348" i="4"/>
  <c r="BE1347" i="4"/>
  <c r="AS1347" i="4"/>
  <c r="AY1347" i="4" s="1"/>
  <c r="AG1347" i="4"/>
  <c r="AD1347" i="4"/>
  <c r="AA1347" i="4"/>
  <c r="AX1347" i="4" s="1"/>
  <c r="X1347" i="4"/>
  <c r="U1347" i="4"/>
  <c r="R1347" i="4"/>
  <c r="AW1347" i="4" s="1"/>
  <c r="O1347" i="4"/>
  <c r="AV1347" i="4" s="1"/>
  <c r="AU1347" i="4"/>
  <c r="BE1346" i="4"/>
  <c r="AS1346" i="4"/>
  <c r="AY1346" i="4" s="1"/>
  <c r="AG1346" i="4"/>
  <c r="AD1346" i="4"/>
  <c r="AA1346" i="4"/>
  <c r="AX1346" i="4" s="1"/>
  <c r="X1346" i="4"/>
  <c r="U1346" i="4"/>
  <c r="R1346" i="4"/>
  <c r="AW1346" i="4" s="1"/>
  <c r="O1346" i="4"/>
  <c r="AV1346" i="4" s="1"/>
  <c r="AU1346" i="4"/>
  <c r="BE1345" i="4"/>
  <c r="AS1345" i="4"/>
  <c r="AY1345" i="4" s="1"/>
  <c r="AG1345" i="4"/>
  <c r="AD1345" i="4"/>
  <c r="AA1345" i="4"/>
  <c r="AX1345" i="4" s="1"/>
  <c r="X1345" i="4"/>
  <c r="U1345" i="4"/>
  <c r="R1345" i="4"/>
  <c r="AW1345" i="4" s="1"/>
  <c r="O1345" i="4"/>
  <c r="AV1345" i="4" s="1"/>
  <c r="AU1345" i="4"/>
  <c r="BE1344" i="4"/>
  <c r="AS1344" i="4"/>
  <c r="AY1344" i="4" s="1"/>
  <c r="AG1344" i="4"/>
  <c r="AD1344" i="4"/>
  <c r="AA1344" i="4"/>
  <c r="AX1344" i="4" s="1"/>
  <c r="X1344" i="4"/>
  <c r="U1344" i="4"/>
  <c r="R1344" i="4"/>
  <c r="AW1344" i="4" s="1"/>
  <c r="O1344" i="4"/>
  <c r="AV1344" i="4" s="1"/>
  <c r="AU1344" i="4"/>
  <c r="BE1343" i="4"/>
  <c r="AS1343" i="4"/>
  <c r="AY1343" i="4" s="1"/>
  <c r="AG1343" i="4"/>
  <c r="AD1343" i="4"/>
  <c r="AA1343" i="4"/>
  <c r="AX1343" i="4" s="1"/>
  <c r="X1343" i="4"/>
  <c r="U1343" i="4"/>
  <c r="R1343" i="4"/>
  <c r="AW1343" i="4" s="1"/>
  <c r="O1343" i="4"/>
  <c r="AV1343" i="4" s="1"/>
  <c r="AU1343" i="4"/>
  <c r="BE1342" i="4"/>
  <c r="AS1342" i="4"/>
  <c r="AY1342" i="4" s="1"/>
  <c r="AG1342" i="4"/>
  <c r="AD1342" i="4"/>
  <c r="AA1342" i="4"/>
  <c r="AX1342" i="4" s="1"/>
  <c r="X1342" i="4"/>
  <c r="U1342" i="4"/>
  <c r="R1342" i="4"/>
  <c r="AW1342" i="4" s="1"/>
  <c r="O1342" i="4"/>
  <c r="AV1342" i="4" s="1"/>
  <c r="BE1341" i="4"/>
  <c r="AS1341" i="4"/>
  <c r="AY1341" i="4" s="1"/>
  <c r="AG1341" i="4"/>
  <c r="AD1341" i="4"/>
  <c r="AA1341" i="4"/>
  <c r="AX1341" i="4" s="1"/>
  <c r="X1341" i="4"/>
  <c r="U1341" i="4"/>
  <c r="R1341" i="4"/>
  <c r="AW1341" i="4" s="1"/>
  <c r="O1341" i="4"/>
  <c r="AV1341" i="4" s="1"/>
  <c r="BE1340" i="4"/>
  <c r="AS1340" i="4"/>
  <c r="AY1340" i="4" s="1"/>
  <c r="AG1340" i="4"/>
  <c r="AD1340" i="4"/>
  <c r="AA1340" i="4"/>
  <c r="AX1340" i="4" s="1"/>
  <c r="X1340" i="4"/>
  <c r="U1340" i="4"/>
  <c r="R1340" i="4"/>
  <c r="AW1340" i="4" s="1"/>
  <c r="O1340" i="4"/>
  <c r="AV1340" i="4" s="1"/>
  <c r="BE1339" i="4"/>
  <c r="AS1339" i="4"/>
  <c r="AY1339" i="4" s="1"/>
  <c r="AG1339" i="4"/>
  <c r="AD1339" i="4"/>
  <c r="AA1339" i="4"/>
  <c r="AX1339" i="4" s="1"/>
  <c r="X1339" i="4"/>
  <c r="U1339" i="4"/>
  <c r="R1339" i="4"/>
  <c r="AW1339" i="4" s="1"/>
  <c r="O1339" i="4"/>
  <c r="AV1339" i="4" s="1"/>
  <c r="BE1338" i="4"/>
  <c r="AS1338" i="4"/>
  <c r="AY1338" i="4" s="1"/>
  <c r="AG1338" i="4"/>
  <c r="AD1338" i="4"/>
  <c r="AA1338" i="4"/>
  <c r="AX1338" i="4" s="1"/>
  <c r="X1338" i="4"/>
  <c r="U1338" i="4"/>
  <c r="R1338" i="4"/>
  <c r="AW1338" i="4" s="1"/>
  <c r="O1338" i="4"/>
  <c r="AV1338" i="4" s="1"/>
  <c r="BE1337" i="4"/>
  <c r="AS1337" i="4"/>
  <c r="AY1337" i="4" s="1"/>
  <c r="AG1337" i="4"/>
  <c r="AD1337" i="4"/>
  <c r="AA1337" i="4"/>
  <c r="AX1337" i="4" s="1"/>
  <c r="X1337" i="4"/>
  <c r="U1337" i="4"/>
  <c r="R1337" i="4"/>
  <c r="AW1337" i="4" s="1"/>
  <c r="O1337" i="4"/>
  <c r="AV1337" i="4" s="1"/>
  <c r="AU1337" i="4"/>
  <c r="BE1336" i="4"/>
  <c r="AS1336" i="4"/>
  <c r="AY1336" i="4" s="1"/>
  <c r="AG1336" i="4"/>
  <c r="AD1336" i="4"/>
  <c r="AA1336" i="4"/>
  <c r="AX1336" i="4" s="1"/>
  <c r="X1336" i="4"/>
  <c r="U1336" i="4"/>
  <c r="R1336" i="4"/>
  <c r="AW1336" i="4" s="1"/>
  <c r="O1336" i="4"/>
  <c r="AV1336" i="4" s="1"/>
  <c r="AU1336" i="4"/>
  <c r="BE1335" i="4"/>
  <c r="AS1335" i="4"/>
  <c r="AY1335" i="4" s="1"/>
  <c r="AG1335" i="4"/>
  <c r="AD1335" i="4"/>
  <c r="AA1335" i="4"/>
  <c r="AX1335" i="4" s="1"/>
  <c r="X1335" i="4"/>
  <c r="U1335" i="4"/>
  <c r="R1335" i="4"/>
  <c r="AW1335" i="4" s="1"/>
  <c r="O1335" i="4"/>
  <c r="AV1335" i="4" s="1"/>
  <c r="BE1334" i="4"/>
  <c r="AS1334" i="4"/>
  <c r="AY1334" i="4" s="1"/>
  <c r="AG1334" i="4"/>
  <c r="AD1334" i="4"/>
  <c r="AA1334" i="4"/>
  <c r="AX1334" i="4" s="1"/>
  <c r="X1334" i="4"/>
  <c r="U1334" i="4"/>
  <c r="R1334" i="4"/>
  <c r="AW1334" i="4" s="1"/>
  <c r="O1334" i="4"/>
  <c r="AV1334" i="4" s="1"/>
  <c r="BE1333" i="4"/>
  <c r="AS1333" i="4"/>
  <c r="AY1333" i="4" s="1"/>
  <c r="AG1333" i="4"/>
  <c r="AD1333" i="4"/>
  <c r="AA1333" i="4"/>
  <c r="AX1333" i="4" s="1"/>
  <c r="X1333" i="4"/>
  <c r="U1333" i="4"/>
  <c r="R1333" i="4"/>
  <c r="AW1333" i="4" s="1"/>
  <c r="O1333" i="4"/>
  <c r="AV1333" i="4" s="1"/>
  <c r="AU1333" i="4"/>
  <c r="BE1332" i="4"/>
  <c r="AS1332" i="4"/>
  <c r="AY1332" i="4" s="1"/>
  <c r="AG1332" i="4"/>
  <c r="AD1332" i="4"/>
  <c r="AA1332" i="4"/>
  <c r="AX1332" i="4" s="1"/>
  <c r="X1332" i="4"/>
  <c r="U1332" i="4"/>
  <c r="R1332" i="4"/>
  <c r="AW1332" i="4" s="1"/>
  <c r="O1332" i="4"/>
  <c r="AV1332" i="4" s="1"/>
  <c r="AU1332" i="4"/>
  <c r="BE1331" i="4"/>
  <c r="AS1331" i="4"/>
  <c r="AY1331" i="4" s="1"/>
  <c r="AG1331" i="4"/>
  <c r="AD1331" i="4"/>
  <c r="AA1331" i="4"/>
  <c r="AX1331" i="4" s="1"/>
  <c r="X1331" i="4"/>
  <c r="U1331" i="4"/>
  <c r="R1331" i="4"/>
  <c r="AW1331" i="4" s="1"/>
  <c r="O1331" i="4"/>
  <c r="AV1331" i="4" s="1"/>
  <c r="AU1331" i="4"/>
  <c r="BE1330" i="4"/>
  <c r="AS1330" i="4"/>
  <c r="AY1330" i="4" s="1"/>
  <c r="AG1330" i="4"/>
  <c r="AD1330" i="4"/>
  <c r="AA1330" i="4"/>
  <c r="AX1330" i="4" s="1"/>
  <c r="X1330" i="4"/>
  <c r="U1330" i="4"/>
  <c r="R1330" i="4"/>
  <c r="AW1330" i="4" s="1"/>
  <c r="O1330" i="4"/>
  <c r="AV1330" i="4" s="1"/>
  <c r="AU1330" i="4"/>
  <c r="BE1329" i="4"/>
  <c r="AS1329" i="4"/>
  <c r="AY1329" i="4" s="1"/>
  <c r="AG1329" i="4"/>
  <c r="AD1329" i="4"/>
  <c r="AA1329" i="4"/>
  <c r="AX1329" i="4" s="1"/>
  <c r="X1329" i="4"/>
  <c r="U1329" i="4"/>
  <c r="R1329" i="4"/>
  <c r="AW1329" i="4" s="1"/>
  <c r="O1329" i="4"/>
  <c r="AV1329" i="4" s="1"/>
  <c r="AU1329" i="4"/>
  <c r="BE1328" i="4"/>
  <c r="AS1328" i="4"/>
  <c r="AY1328" i="4" s="1"/>
  <c r="AG1328" i="4"/>
  <c r="AD1328" i="4"/>
  <c r="AA1328" i="4"/>
  <c r="AX1328" i="4" s="1"/>
  <c r="X1328" i="4"/>
  <c r="U1328" i="4"/>
  <c r="R1328" i="4"/>
  <c r="AW1328" i="4" s="1"/>
  <c r="O1328" i="4"/>
  <c r="AV1328" i="4" s="1"/>
  <c r="AU1328" i="4"/>
  <c r="BE1327" i="4"/>
  <c r="AS1327" i="4"/>
  <c r="AY1327" i="4" s="1"/>
  <c r="AG1327" i="4"/>
  <c r="AD1327" i="4"/>
  <c r="AA1327" i="4"/>
  <c r="AX1327" i="4" s="1"/>
  <c r="X1327" i="4"/>
  <c r="U1327" i="4"/>
  <c r="R1327" i="4"/>
  <c r="AW1327" i="4" s="1"/>
  <c r="O1327" i="4"/>
  <c r="AV1327" i="4" s="1"/>
  <c r="AU1327" i="4"/>
  <c r="BE1326" i="4"/>
  <c r="AS1326" i="4"/>
  <c r="AY1326" i="4" s="1"/>
  <c r="AG1326" i="4"/>
  <c r="AD1326" i="4"/>
  <c r="AA1326" i="4"/>
  <c r="AX1326" i="4" s="1"/>
  <c r="X1326" i="4"/>
  <c r="U1326" i="4"/>
  <c r="R1326" i="4"/>
  <c r="AW1326" i="4" s="1"/>
  <c r="O1326" i="4"/>
  <c r="AV1326" i="4" s="1"/>
  <c r="AU1326" i="4"/>
  <c r="BE1325" i="4"/>
  <c r="AS1325" i="4"/>
  <c r="AY1325" i="4" s="1"/>
  <c r="AG1325" i="4"/>
  <c r="AD1325" i="4"/>
  <c r="AA1325" i="4"/>
  <c r="AX1325" i="4" s="1"/>
  <c r="X1325" i="4"/>
  <c r="U1325" i="4"/>
  <c r="R1325" i="4"/>
  <c r="AW1325" i="4" s="1"/>
  <c r="O1325" i="4"/>
  <c r="AV1325" i="4" s="1"/>
  <c r="AU1325" i="4"/>
  <c r="BE1324" i="4"/>
  <c r="AS1324" i="4"/>
  <c r="AY1324" i="4" s="1"/>
  <c r="AG1324" i="4"/>
  <c r="AD1324" i="4"/>
  <c r="AA1324" i="4"/>
  <c r="AX1324" i="4" s="1"/>
  <c r="X1324" i="4"/>
  <c r="U1324" i="4"/>
  <c r="R1324" i="4"/>
  <c r="AW1324" i="4" s="1"/>
  <c r="O1324" i="4"/>
  <c r="AV1324" i="4" s="1"/>
  <c r="AU1324" i="4"/>
  <c r="BE1323" i="4"/>
  <c r="AS1323" i="4"/>
  <c r="AY1323" i="4" s="1"/>
  <c r="AG1323" i="4"/>
  <c r="AD1323" i="4"/>
  <c r="AA1323" i="4"/>
  <c r="AX1323" i="4" s="1"/>
  <c r="X1323" i="4"/>
  <c r="U1323" i="4"/>
  <c r="R1323" i="4"/>
  <c r="AW1323" i="4" s="1"/>
  <c r="O1323" i="4"/>
  <c r="AV1323" i="4" s="1"/>
  <c r="BE1322" i="4"/>
  <c r="AS1322" i="4"/>
  <c r="AY1322" i="4" s="1"/>
  <c r="AG1322" i="4"/>
  <c r="AD1322" i="4"/>
  <c r="AA1322" i="4"/>
  <c r="AX1322" i="4" s="1"/>
  <c r="X1322" i="4"/>
  <c r="U1322" i="4"/>
  <c r="R1322" i="4"/>
  <c r="AW1322" i="4" s="1"/>
  <c r="O1322" i="4"/>
  <c r="AV1322" i="4" s="1"/>
  <c r="AU1322" i="4"/>
  <c r="BE1321" i="4"/>
  <c r="AS1321" i="4"/>
  <c r="AY1321" i="4" s="1"/>
  <c r="AG1321" i="4"/>
  <c r="AD1321" i="4"/>
  <c r="AA1321" i="4"/>
  <c r="AX1321" i="4" s="1"/>
  <c r="X1321" i="4"/>
  <c r="U1321" i="4"/>
  <c r="R1321" i="4"/>
  <c r="AW1321" i="4" s="1"/>
  <c r="O1321" i="4"/>
  <c r="AV1321" i="4" s="1"/>
  <c r="AU1321" i="4"/>
  <c r="BE1320" i="4"/>
  <c r="AS1320" i="4"/>
  <c r="AY1320" i="4" s="1"/>
  <c r="AG1320" i="4"/>
  <c r="AD1320" i="4"/>
  <c r="AA1320" i="4"/>
  <c r="AX1320" i="4" s="1"/>
  <c r="X1320" i="4"/>
  <c r="U1320" i="4"/>
  <c r="R1320" i="4"/>
  <c r="AW1320" i="4" s="1"/>
  <c r="O1320" i="4"/>
  <c r="AV1320" i="4" s="1"/>
  <c r="AU1320" i="4"/>
  <c r="BE1319" i="4"/>
  <c r="AS1319" i="4"/>
  <c r="AY1319" i="4" s="1"/>
  <c r="AG1319" i="4"/>
  <c r="AD1319" i="4"/>
  <c r="AA1319" i="4"/>
  <c r="AX1319" i="4" s="1"/>
  <c r="X1319" i="4"/>
  <c r="U1319" i="4"/>
  <c r="R1319" i="4"/>
  <c r="AW1319" i="4" s="1"/>
  <c r="O1319" i="4"/>
  <c r="AV1319" i="4" s="1"/>
  <c r="AU1319" i="4"/>
  <c r="BE1318" i="4"/>
  <c r="AS1318" i="4"/>
  <c r="AY1318" i="4" s="1"/>
  <c r="AG1318" i="4"/>
  <c r="AD1318" i="4"/>
  <c r="AA1318" i="4"/>
  <c r="AX1318" i="4" s="1"/>
  <c r="X1318" i="4"/>
  <c r="U1318" i="4"/>
  <c r="R1318" i="4"/>
  <c r="AW1318" i="4" s="1"/>
  <c r="O1318" i="4"/>
  <c r="AV1318" i="4" s="1"/>
  <c r="AU1318" i="4"/>
  <c r="BE1317" i="4"/>
  <c r="AS1317" i="4"/>
  <c r="AY1317" i="4" s="1"/>
  <c r="AG1317" i="4"/>
  <c r="AD1317" i="4"/>
  <c r="AA1317" i="4"/>
  <c r="AX1317" i="4" s="1"/>
  <c r="X1317" i="4"/>
  <c r="U1317" i="4"/>
  <c r="R1317" i="4"/>
  <c r="AW1317" i="4" s="1"/>
  <c r="O1317" i="4"/>
  <c r="AV1317" i="4" s="1"/>
  <c r="AU1317" i="4"/>
  <c r="BE1316" i="4"/>
  <c r="AS1316" i="4"/>
  <c r="AY1316" i="4" s="1"/>
  <c r="AG1316" i="4"/>
  <c r="AD1316" i="4"/>
  <c r="AA1316" i="4"/>
  <c r="AX1316" i="4" s="1"/>
  <c r="X1316" i="4"/>
  <c r="U1316" i="4"/>
  <c r="R1316" i="4"/>
  <c r="AW1316" i="4" s="1"/>
  <c r="O1316" i="4"/>
  <c r="AV1316" i="4" s="1"/>
  <c r="AU1316" i="4"/>
  <c r="BE1315" i="4"/>
  <c r="AS1315" i="4"/>
  <c r="AY1315" i="4" s="1"/>
  <c r="AG1315" i="4"/>
  <c r="AD1315" i="4"/>
  <c r="AA1315" i="4"/>
  <c r="AX1315" i="4" s="1"/>
  <c r="X1315" i="4"/>
  <c r="U1315" i="4"/>
  <c r="R1315" i="4"/>
  <c r="AW1315" i="4" s="1"/>
  <c r="O1315" i="4"/>
  <c r="AV1315" i="4" s="1"/>
  <c r="AU1315" i="4"/>
  <c r="BE1314" i="4"/>
  <c r="AS1314" i="4"/>
  <c r="AY1314" i="4" s="1"/>
  <c r="AG1314" i="4"/>
  <c r="AD1314" i="4"/>
  <c r="AA1314" i="4"/>
  <c r="AX1314" i="4" s="1"/>
  <c r="X1314" i="4"/>
  <c r="U1314" i="4"/>
  <c r="R1314" i="4"/>
  <c r="AW1314" i="4" s="1"/>
  <c r="O1314" i="4"/>
  <c r="AV1314" i="4" s="1"/>
  <c r="AU1314" i="4"/>
  <c r="BE1313" i="4"/>
  <c r="AS1313" i="4"/>
  <c r="AY1313" i="4" s="1"/>
  <c r="AG1313" i="4"/>
  <c r="AD1313" i="4"/>
  <c r="AA1313" i="4"/>
  <c r="AX1313" i="4" s="1"/>
  <c r="X1313" i="4"/>
  <c r="U1313" i="4"/>
  <c r="R1313" i="4"/>
  <c r="AW1313" i="4" s="1"/>
  <c r="O1313" i="4"/>
  <c r="AV1313" i="4" s="1"/>
  <c r="BE1312" i="4"/>
  <c r="AS1312" i="4"/>
  <c r="AY1312" i="4" s="1"/>
  <c r="AG1312" i="4"/>
  <c r="AD1312" i="4"/>
  <c r="AA1312" i="4"/>
  <c r="AX1312" i="4" s="1"/>
  <c r="X1312" i="4"/>
  <c r="U1312" i="4"/>
  <c r="R1312" i="4"/>
  <c r="AW1312" i="4" s="1"/>
  <c r="O1312" i="4"/>
  <c r="AV1312" i="4" s="1"/>
  <c r="BE1311" i="4"/>
  <c r="AS1311" i="4"/>
  <c r="AY1311" i="4" s="1"/>
  <c r="AG1311" i="4"/>
  <c r="AD1311" i="4"/>
  <c r="AA1311" i="4"/>
  <c r="AX1311" i="4" s="1"/>
  <c r="X1311" i="4"/>
  <c r="U1311" i="4"/>
  <c r="R1311" i="4"/>
  <c r="AW1311" i="4" s="1"/>
  <c r="O1311" i="4"/>
  <c r="AV1311" i="4" s="1"/>
  <c r="BE1310" i="4"/>
  <c r="AS1310" i="4"/>
  <c r="AY1310" i="4" s="1"/>
  <c r="AG1310" i="4"/>
  <c r="AD1310" i="4"/>
  <c r="AA1310" i="4"/>
  <c r="AX1310" i="4" s="1"/>
  <c r="X1310" i="4"/>
  <c r="R1310" i="4"/>
  <c r="AW1310" i="4" s="1"/>
  <c r="O1310" i="4"/>
  <c r="AV1310" i="4" s="1"/>
  <c r="BE1309" i="4"/>
  <c r="AS1309" i="4"/>
  <c r="AY1309" i="4" s="1"/>
  <c r="AG1309" i="4"/>
  <c r="AD1309" i="4"/>
  <c r="AA1309" i="4"/>
  <c r="AX1309" i="4" s="1"/>
  <c r="X1309" i="4"/>
  <c r="U1309" i="4"/>
  <c r="R1309" i="4"/>
  <c r="AW1309" i="4" s="1"/>
  <c r="O1309" i="4"/>
  <c r="AV1309" i="4" s="1"/>
  <c r="AU1309" i="4"/>
  <c r="BE1308" i="4"/>
  <c r="AS1308" i="4"/>
  <c r="AY1308" i="4" s="1"/>
  <c r="AG1308" i="4"/>
  <c r="AD1308" i="4"/>
  <c r="AA1308" i="4"/>
  <c r="AX1308" i="4" s="1"/>
  <c r="X1308" i="4"/>
  <c r="U1308" i="4"/>
  <c r="R1308" i="4"/>
  <c r="AW1308" i="4" s="1"/>
  <c r="O1308" i="4"/>
  <c r="AV1308" i="4" s="1"/>
  <c r="AU1308" i="4"/>
  <c r="BE1307" i="4"/>
  <c r="AS1307" i="4"/>
  <c r="AY1307" i="4" s="1"/>
  <c r="AG1307" i="4"/>
  <c r="AD1307" i="4"/>
  <c r="AA1307" i="4"/>
  <c r="AX1307" i="4" s="1"/>
  <c r="X1307" i="4"/>
  <c r="U1307" i="4"/>
  <c r="R1307" i="4"/>
  <c r="AW1307" i="4" s="1"/>
  <c r="O1307" i="4"/>
  <c r="AV1307" i="4" s="1"/>
  <c r="AU1307" i="4"/>
  <c r="BE1306" i="4"/>
  <c r="AS1306" i="4"/>
  <c r="AY1306" i="4" s="1"/>
  <c r="AG1306" i="4"/>
  <c r="AD1306" i="4"/>
  <c r="AA1306" i="4"/>
  <c r="AX1306" i="4" s="1"/>
  <c r="X1306" i="4"/>
  <c r="U1306" i="4"/>
  <c r="R1306" i="4"/>
  <c r="AW1306" i="4" s="1"/>
  <c r="O1306" i="4"/>
  <c r="AV1306" i="4" s="1"/>
  <c r="AU1306" i="4"/>
  <c r="BE1305" i="4"/>
  <c r="AS1305" i="4"/>
  <c r="AY1305" i="4" s="1"/>
  <c r="AG1305" i="4"/>
  <c r="AD1305" i="4"/>
  <c r="AA1305" i="4"/>
  <c r="AX1305" i="4" s="1"/>
  <c r="X1305" i="4"/>
  <c r="U1305" i="4"/>
  <c r="R1305" i="4"/>
  <c r="AW1305" i="4" s="1"/>
  <c r="O1305" i="4"/>
  <c r="AV1305" i="4" s="1"/>
  <c r="AU1305" i="4"/>
  <c r="BE1304" i="4"/>
  <c r="AS1304" i="4"/>
  <c r="AY1304" i="4" s="1"/>
  <c r="AG1304" i="4"/>
  <c r="AD1304" i="4"/>
  <c r="AA1304" i="4"/>
  <c r="AX1304" i="4" s="1"/>
  <c r="X1304" i="4"/>
  <c r="U1304" i="4"/>
  <c r="R1304" i="4"/>
  <c r="AW1304" i="4" s="1"/>
  <c r="O1304" i="4"/>
  <c r="AV1304" i="4" s="1"/>
  <c r="AU1304" i="4"/>
  <c r="BE1303" i="4"/>
  <c r="AS1303" i="4"/>
  <c r="AY1303" i="4" s="1"/>
  <c r="AG1303" i="4"/>
  <c r="AD1303" i="4"/>
  <c r="AA1303" i="4"/>
  <c r="AX1303" i="4" s="1"/>
  <c r="X1303" i="4"/>
  <c r="U1303" i="4"/>
  <c r="R1303" i="4"/>
  <c r="AW1303" i="4" s="1"/>
  <c r="O1303" i="4"/>
  <c r="AV1303" i="4" s="1"/>
  <c r="AU1303" i="4"/>
  <c r="BE1302" i="4"/>
  <c r="AS1302" i="4"/>
  <c r="AY1302" i="4" s="1"/>
  <c r="AG1302" i="4"/>
  <c r="AD1302" i="4"/>
  <c r="AA1302" i="4"/>
  <c r="AX1302" i="4" s="1"/>
  <c r="X1302" i="4"/>
  <c r="U1302" i="4"/>
  <c r="R1302" i="4"/>
  <c r="AW1302" i="4" s="1"/>
  <c r="O1302" i="4"/>
  <c r="AV1302" i="4" s="1"/>
  <c r="AU1302" i="4"/>
  <c r="BE1301" i="4"/>
  <c r="AS1301" i="4"/>
  <c r="AY1301" i="4" s="1"/>
  <c r="AG1301" i="4"/>
  <c r="AD1301" i="4"/>
  <c r="AA1301" i="4"/>
  <c r="AX1301" i="4" s="1"/>
  <c r="X1301" i="4"/>
  <c r="U1301" i="4"/>
  <c r="R1301" i="4"/>
  <c r="AW1301" i="4" s="1"/>
  <c r="O1301" i="4"/>
  <c r="AV1301" i="4" s="1"/>
  <c r="AU1301" i="4"/>
  <c r="BE1300" i="4"/>
  <c r="AS1300" i="4"/>
  <c r="AY1300" i="4" s="1"/>
  <c r="AG1300" i="4"/>
  <c r="AD1300" i="4"/>
  <c r="AA1300" i="4"/>
  <c r="AX1300" i="4" s="1"/>
  <c r="X1300" i="4"/>
  <c r="U1300" i="4"/>
  <c r="R1300" i="4"/>
  <c r="AW1300" i="4" s="1"/>
  <c r="O1300" i="4"/>
  <c r="AV1300" i="4" s="1"/>
  <c r="AU1300" i="4"/>
  <c r="BE1299" i="4"/>
  <c r="AS1299" i="4"/>
  <c r="AY1299" i="4" s="1"/>
  <c r="AG1299" i="4"/>
  <c r="AD1299" i="4"/>
  <c r="AA1299" i="4"/>
  <c r="AX1299" i="4" s="1"/>
  <c r="X1299" i="4"/>
  <c r="U1299" i="4"/>
  <c r="R1299" i="4"/>
  <c r="AW1299" i="4" s="1"/>
  <c r="O1299" i="4"/>
  <c r="AV1299" i="4" s="1"/>
  <c r="AU1299" i="4"/>
  <c r="BE1298" i="4"/>
  <c r="AS1298" i="4"/>
  <c r="AY1298" i="4" s="1"/>
  <c r="AG1298" i="4"/>
  <c r="AD1298" i="4"/>
  <c r="AA1298" i="4"/>
  <c r="AX1298" i="4" s="1"/>
  <c r="X1298" i="4"/>
  <c r="U1298" i="4"/>
  <c r="R1298" i="4"/>
  <c r="AW1298" i="4" s="1"/>
  <c r="O1298" i="4"/>
  <c r="AV1298" i="4" s="1"/>
  <c r="AU1298" i="4"/>
  <c r="BE1297" i="4"/>
  <c r="AS1297" i="4"/>
  <c r="AY1297" i="4" s="1"/>
  <c r="AG1297" i="4"/>
  <c r="AD1297" i="4"/>
  <c r="AA1297" i="4"/>
  <c r="AX1297" i="4" s="1"/>
  <c r="X1297" i="4"/>
  <c r="U1297" i="4"/>
  <c r="R1297" i="4"/>
  <c r="AW1297" i="4" s="1"/>
  <c r="O1297" i="4"/>
  <c r="AV1297" i="4" s="1"/>
  <c r="AU1297" i="4"/>
  <c r="BE1296" i="4"/>
  <c r="AS1296" i="4"/>
  <c r="AY1296" i="4" s="1"/>
  <c r="AG1296" i="4"/>
  <c r="AD1296" i="4"/>
  <c r="AA1296" i="4"/>
  <c r="AX1296" i="4" s="1"/>
  <c r="X1296" i="4"/>
  <c r="U1296" i="4"/>
  <c r="R1296" i="4"/>
  <c r="AW1296" i="4" s="1"/>
  <c r="O1296" i="4"/>
  <c r="AV1296" i="4" s="1"/>
  <c r="AU1296" i="4"/>
  <c r="BE1295" i="4"/>
  <c r="AS1295" i="4"/>
  <c r="AY1295" i="4" s="1"/>
  <c r="AG1295" i="4"/>
  <c r="AD1295" i="4"/>
  <c r="AA1295" i="4"/>
  <c r="AX1295" i="4" s="1"/>
  <c r="X1295" i="4"/>
  <c r="U1295" i="4"/>
  <c r="R1295" i="4"/>
  <c r="AW1295" i="4" s="1"/>
  <c r="O1295" i="4"/>
  <c r="AV1295" i="4" s="1"/>
  <c r="AU1295" i="4"/>
  <c r="BE1294" i="4"/>
  <c r="AS1294" i="4"/>
  <c r="AY1294" i="4" s="1"/>
  <c r="AG1294" i="4"/>
  <c r="AD1294" i="4"/>
  <c r="AA1294" i="4"/>
  <c r="AX1294" i="4" s="1"/>
  <c r="X1294" i="4"/>
  <c r="U1294" i="4"/>
  <c r="R1294" i="4"/>
  <c r="AW1294" i="4" s="1"/>
  <c r="O1294" i="4"/>
  <c r="AV1294" i="4" s="1"/>
  <c r="AU1294" i="4"/>
  <c r="BE1293" i="4"/>
  <c r="AS1293" i="4"/>
  <c r="AY1293" i="4" s="1"/>
  <c r="AG1293" i="4"/>
  <c r="AD1293" i="4"/>
  <c r="AA1293" i="4"/>
  <c r="AX1293" i="4" s="1"/>
  <c r="X1293" i="4"/>
  <c r="U1293" i="4"/>
  <c r="R1293" i="4"/>
  <c r="AW1293" i="4" s="1"/>
  <c r="O1293" i="4"/>
  <c r="AV1293" i="4" s="1"/>
  <c r="AU1293" i="4"/>
  <c r="BE1292" i="4"/>
  <c r="AS1292" i="4"/>
  <c r="AY1292" i="4" s="1"/>
  <c r="AG1292" i="4"/>
  <c r="AD1292" i="4"/>
  <c r="AA1292" i="4"/>
  <c r="AX1292" i="4" s="1"/>
  <c r="X1292" i="4"/>
  <c r="U1292" i="4"/>
  <c r="R1292" i="4"/>
  <c r="AW1292" i="4" s="1"/>
  <c r="O1292" i="4"/>
  <c r="AV1292" i="4" s="1"/>
  <c r="BE1291" i="4"/>
  <c r="AS1291" i="4"/>
  <c r="AY1291" i="4" s="1"/>
  <c r="AG1291" i="4"/>
  <c r="AD1291" i="4"/>
  <c r="AA1291" i="4"/>
  <c r="AX1291" i="4" s="1"/>
  <c r="X1291" i="4"/>
  <c r="U1291" i="4"/>
  <c r="R1291" i="4"/>
  <c r="AW1291" i="4" s="1"/>
  <c r="O1291" i="4"/>
  <c r="AV1291" i="4" s="1"/>
  <c r="AU1291" i="4"/>
  <c r="BE1290" i="4"/>
  <c r="AS1290" i="4"/>
  <c r="AY1290" i="4" s="1"/>
  <c r="AG1290" i="4"/>
  <c r="AD1290" i="4"/>
  <c r="AA1290" i="4"/>
  <c r="AX1290" i="4" s="1"/>
  <c r="X1290" i="4"/>
  <c r="U1290" i="4"/>
  <c r="R1290" i="4"/>
  <c r="AW1290" i="4" s="1"/>
  <c r="O1290" i="4"/>
  <c r="AV1290" i="4" s="1"/>
  <c r="BE1289" i="4"/>
  <c r="AS1289" i="4"/>
  <c r="AY1289" i="4" s="1"/>
  <c r="AG1289" i="4"/>
  <c r="AD1289" i="4"/>
  <c r="AA1289" i="4"/>
  <c r="AX1289" i="4" s="1"/>
  <c r="X1289" i="4"/>
  <c r="U1289" i="4"/>
  <c r="R1289" i="4"/>
  <c r="AW1289" i="4" s="1"/>
  <c r="O1289" i="4"/>
  <c r="AV1289" i="4" s="1"/>
  <c r="BE1288" i="4"/>
  <c r="AS1288" i="4"/>
  <c r="AY1288" i="4" s="1"/>
  <c r="AG1288" i="4"/>
  <c r="AD1288" i="4"/>
  <c r="AA1288" i="4"/>
  <c r="AX1288" i="4" s="1"/>
  <c r="X1288" i="4"/>
  <c r="U1288" i="4"/>
  <c r="R1288" i="4"/>
  <c r="AW1288" i="4" s="1"/>
  <c r="O1288" i="4"/>
  <c r="AV1288" i="4" s="1"/>
  <c r="BE1287" i="4"/>
  <c r="AS1287" i="4"/>
  <c r="AY1287" i="4" s="1"/>
  <c r="AG1287" i="4"/>
  <c r="AD1287" i="4"/>
  <c r="AA1287" i="4"/>
  <c r="AX1287" i="4" s="1"/>
  <c r="X1287" i="4"/>
  <c r="U1287" i="4"/>
  <c r="R1287" i="4"/>
  <c r="AW1287" i="4" s="1"/>
  <c r="O1287" i="4"/>
  <c r="AV1287" i="4" s="1"/>
  <c r="AU1287" i="4"/>
  <c r="BE1286" i="4"/>
  <c r="AS1286" i="4"/>
  <c r="AY1286" i="4" s="1"/>
  <c r="AG1286" i="4"/>
  <c r="AD1286" i="4"/>
  <c r="AA1286" i="4"/>
  <c r="AX1286" i="4" s="1"/>
  <c r="X1286" i="4"/>
  <c r="U1286" i="4"/>
  <c r="R1286" i="4"/>
  <c r="AW1286" i="4" s="1"/>
  <c r="O1286" i="4"/>
  <c r="AV1286" i="4" s="1"/>
  <c r="AU1286" i="4"/>
  <c r="BE1285" i="4"/>
  <c r="AS1285" i="4"/>
  <c r="AY1285" i="4" s="1"/>
  <c r="AG1285" i="4"/>
  <c r="AD1285" i="4"/>
  <c r="AA1285" i="4"/>
  <c r="AX1285" i="4" s="1"/>
  <c r="X1285" i="4"/>
  <c r="U1285" i="4"/>
  <c r="R1285" i="4"/>
  <c r="AW1285" i="4" s="1"/>
  <c r="O1285" i="4"/>
  <c r="AV1285" i="4" s="1"/>
  <c r="AU1285" i="4"/>
  <c r="BE1284" i="4"/>
  <c r="AS1284" i="4"/>
  <c r="AY1284" i="4" s="1"/>
  <c r="AG1284" i="4"/>
  <c r="AD1284" i="4"/>
  <c r="AA1284" i="4"/>
  <c r="AX1284" i="4" s="1"/>
  <c r="X1284" i="4"/>
  <c r="U1284" i="4"/>
  <c r="R1284" i="4"/>
  <c r="AW1284" i="4" s="1"/>
  <c r="O1284" i="4"/>
  <c r="AV1284" i="4" s="1"/>
  <c r="BE1283" i="4"/>
  <c r="AS1283" i="4"/>
  <c r="AY1283" i="4" s="1"/>
  <c r="AG1283" i="4"/>
  <c r="AD1283" i="4"/>
  <c r="AA1283" i="4"/>
  <c r="AX1283" i="4" s="1"/>
  <c r="X1283" i="4"/>
  <c r="U1283" i="4"/>
  <c r="R1283" i="4"/>
  <c r="AW1283" i="4" s="1"/>
  <c r="O1283" i="4"/>
  <c r="AV1283" i="4" s="1"/>
  <c r="AU1283" i="4"/>
  <c r="BE1282" i="4"/>
  <c r="AS1282" i="4"/>
  <c r="AY1282" i="4" s="1"/>
  <c r="AG1282" i="4"/>
  <c r="AD1282" i="4"/>
  <c r="AA1282" i="4"/>
  <c r="AX1282" i="4" s="1"/>
  <c r="X1282" i="4"/>
  <c r="U1282" i="4"/>
  <c r="R1282" i="4"/>
  <c r="AW1282" i="4" s="1"/>
  <c r="O1282" i="4"/>
  <c r="AV1282" i="4" s="1"/>
  <c r="AU1282" i="4"/>
  <c r="BE1281" i="4"/>
  <c r="AS1281" i="4"/>
  <c r="AY1281" i="4" s="1"/>
  <c r="AG1281" i="4"/>
  <c r="AD1281" i="4"/>
  <c r="AA1281" i="4"/>
  <c r="AX1281" i="4" s="1"/>
  <c r="X1281" i="4"/>
  <c r="U1281" i="4"/>
  <c r="R1281" i="4"/>
  <c r="AW1281" i="4" s="1"/>
  <c r="O1281" i="4"/>
  <c r="AV1281" i="4" s="1"/>
  <c r="AU1281" i="4"/>
  <c r="BE1280" i="4"/>
  <c r="AS1280" i="4"/>
  <c r="AY1280" i="4" s="1"/>
  <c r="AG1280" i="4"/>
  <c r="AD1280" i="4"/>
  <c r="AA1280" i="4"/>
  <c r="AX1280" i="4" s="1"/>
  <c r="X1280" i="4"/>
  <c r="U1280" i="4"/>
  <c r="R1280" i="4"/>
  <c r="AW1280" i="4" s="1"/>
  <c r="O1280" i="4"/>
  <c r="AV1280" i="4" s="1"/>
  <c r="AU1280" i="4"/>
  <c r="BE1279" i="4"/>
  <c r="AS1279" i="4"/>
  <c r="AY1279" i="4" s="1"/>
  <c r="AG1279" i="4"/>
  <c r="AD1279" i="4"/>
  <c r="AA1279" i="4"/>
  <c r="AX1279" i="4" s="1"/>
  <c r="X1279" i="4"/>
  <c r="U1279" i="4"/>
  <c r="R1279" i="4"/>
  <c r="AW1279" i="4" s="1"/>
  <c r="O1279" i="4"/>
  <c r="AV1279" i="4" s="1"/>
  <c r="AU1279" i="4"/>
  <c r="BE1278" i="4"/>
  <c r="AS1278" i="4"/>
  <c r="AY1278" i="4" s="1"/>
  <c r="AG1278" i="4"/>
  <c r="AD1278" i="4"/>
  <c r="AA1278" i="4"/>
  <c r="AX1278" i="4" s="1"/>
  <c r="X1278" i="4"/>
  <c r="R1278" i="4"/>
  <c r="AW1278" i="4" s="1"/>
  <c r="O1278" i="4"/>
  <c r="AV1278" i="4" s="1"/>
  <c r="AU1278" i="4"/>
  <c r="BE1277" i="4"/>
  <c r="AS1277" i="4"/>
  <c r="AY1277" i="4" s="1"/>
  <c r="AG1277" i="4"/>
  <c r="AD1277" i="4"/>
  <c r="AA1277" i="4"/>
  <c r="AX1277" i="4" s="1"/>
  <c r="X1277" i="4"/>
  <c r="U1277" i="4"/>
  <c r="R1277" i="4"/>
  <c r="AW1277" i="4" s="1"/>
  <c r="O1277" i="4"/>
  <c r="AV1277" i="4" s="1"/>
  <c r="AU1277" i="4"/>
  <c r="BE1276" i="4"/>
  <c r="AS1276" i="4"/>
  <c r="AY1276" i="4" s="1"/>
  <c r="AG1276" i="4"/>
  <c r="AD1276" i="4"/>
  <c r="AA1276" i="4"/>
  <c r="AX1276" i="4" s="1"/>
  <c r="X1276" i="4"/>
  <c r="U1276" i="4"/>
  <c r="R1276" i="4"/>
  <c r="AW1276" i="4" s="1"/>
  <c r="O1276" i="4"/>
  <c r="AV1276" i="4" s="1"/>
  <c r="AU1276" i="4"/>
  <c r="BE1275" i="4"/>
  <c r="AS1275" i="4"/>
  <c r="AY1275" i="4" s="1"/>
  <c r="AG1275" i="4"/>
  <c r="AD1275" i="4"/>
  <c r="AA1275" i="4"/>
  <c r="AX1275" i="4" s="1"/>
  <c r="X1275" i="4"/>
  <c r="U1275" i="4"/>
  <c r="R1275" i="4"/>
  <c r="AW1275" i="4" s="1"/>
  <c r="O1275" i="4"/>
  <c r="AV1275" i="4" s="1"/>
  <c r="AU1275" i="4"/>
  <c r="BE1274" i="4"/>
  <c r="AS1274" i="4"/>
  <c r="AY1274" i="4" s="1"/>
  <c r="AG1274" i="4"/>
  <c r="AD1274" i="4"/>
  <c r="AA1274" i="4"/>
  <c r="AX1274" i="4" s="1"/>
  <c r="X1274" i="4"/>
  <c r="U1274" i="4"/>
  <c r="R1274" i="4"/>
  <c r="AW1274" i="4" s="1"/>
  <c r="O1274" i="4"/>
  <c r="AV1274" i="4" s="1"/>
  <c r="BE1273" i="4"/>
  <c r="AS1273" i="4"/>
  <c r="AY1273" i="4" s="1"/>
  <c r="AG1273" i="4"/>
  <c r="AD1273" i="4"/>
  <c r="AA1273" i="4"/>
  <c r="AX1273" i="4" s="1"/>
  <c r="X1273" i="4"/>
  <c r="U1273" i="4"/>
  <c r="R1273" i="4"/>
  <c r="AW1273" i="4" s="1"/>
  <c r="O1273" i="4"/>
  <c r="AV1273" i="4" s="1"/>
  <c r="AU1273" i="4"/>
  <c r="BE1272" i="4"/>
  <c r="AS1272" i="4"/>
  <c r="AY1272" i="4" s="1"/>
  <c r="AG1272" i="4"/>
  <c r="AD1272" i="4"/>
  <c r="AA1272" i="4"/>
  <c r="AX1272" i="4" s="1"/>
  <c r="X1272" i="4"/>
  <c r="U1272" i="4"/>
  <c r="R1272" i="4"/>
  <c r="AW1272" i="4" s="1"/>
  <c r="O1272" i="4"/>
  <c r="AV1272" i="4" s="1"/>
  <c r="AU1272" i="4"/>
  <c r="BE1271" i="4"/>
  <c r="AS1271" i="4"/>
  <c r="AY1271" i="4" s="1"/>
  <c r="AG1271" i="4"/>
  <c r="AD1271" i="4"/>
  <c r="AA1271" i="4"/>
  <c r="AX1271" i="4" s="1"/>
  <c r="X1271" i="4"/>
  <c r="U1271" i="4"/>
  <c r="R1271" i="4"/>
  <c r="AW1271" i="4" s="1"/>
  <c r="O1271" i="4"/>
  <c r="AV1271" i="4" s="1"/>
  <c r="AU1271" i="4"/>
  <c r="BE1270" i="4"/>
  <c r="AS1270" i="4"/>
  <c r="AY1270" i="4" s="1"/>
  <c r="AG1270" i="4"/>
  <c r="AD1270" i="4"/>
  <c r="AA1270" i="4"/>
  <c r="AX1270" i="4" s="1"/>
  <c r="X1270" i="4"/>
  <c r="U1270" i="4"/>
  <c r="R1270" i="4"/>
  <c r="AW1270" i="4" s="1"/>
  <c r="O1270" i="4"/>
  <c r="AV1270" i="4" s="1"/>
  <c r="AU1270" i="4"/>
  <c r="BE1269" i="4"/>
  <c r="AS1269" i="4"/>
  <c r="AY1269" i="4" s="1"/>
  <c r="AG1269" i="4"/>
  <c r="AD1269" i="4"/>
  <c r="AA1269" i="4"/>
  <c r="AX1269" i="4" s="1"/>
  <c r="X1269" i="4"/>
  <c r="U1269" i="4"/>
  <c r="R1269" i="4"/>
  <c r="AW1269" i="4" s="1"/>
  <c r="O1269" i="4"/>
  <c r="AV1269" i="4" s="1"/>
  <c r="AU1269" i="4"/>
  <c r="BE1268" i="4"/>
  <c r="AS1268" i="4"/>
  <c r="AY1268" i="4" s="1"/>
  <c r="AG1268" i="4"/>
  <c r="AD1268" i="4"/>
  <c r="AA1268" i="4"/>
  <c r="AX1268" i="4" s="1"/>
  <c r="X1268" i="4"/>
  <c r="U1268" i="4"/>
  <c r="R1268" i="4"/>
  <c r="AW1268" i="4" s="1"/>
  <c r="O1268" i="4"/>
  <c r="AV1268" i="4" s="1"/>
  <c r="BE1267" i="4"/>
  <c r="AS1267" i="4"/>
  <c r="AY1267" i="4" s="1"/>
  <c r="AG1267" i="4"/>
  <c r="AD1267" i="4"/>
  <c r="AA1267" i="4"/>
  <c r="AX1267" i="4" s="1"/>
  <c r="X1267" i="4"/>
  <c r="U1267" i="4"/>
  <c r="R1267" i="4"/>
  <c r="AW1267" i="4" s="1"/>
  <c r="O1267" i="4"/>
  <c r="AV1267" i="4" s="1"/>
  <c r="AU1267" i="4"/>
  <c r="BE1266" i="4"/>
  <c r="AS1266" i="4"/>
  <c r="AY1266" i="4" s="1"/>
  <c r="AG1266" i="4"/>
  <c r="AD1266" i="4"/>
  <c r="AA1266" i="4"/>
  <c r="AX1266" i="4" s="1"/>
  <c r="X1266" i="4"/>
  <c r="U1266" i="4"/>
  <c r="R1266" i="4"/>
  <c r="AW1266" i="4" s="1"/>
  <c r="O1266" i="4"/>
  <c r="AV1266" i="4" s="1"/>
  <c r="AU1266" i="4"/>
  <c r="BE1265" i="4"/>
  <c r="AS1265" i="4"/>
  <c r="AY1265" i="4" s="1"/>
  <c r="AG1265" i="4"/>
  <c r="AD1265" i="4"/>
  <c r="AA1265" i="4"/>
  <c r="AX1265" i="4" s="1"/>
  <c r="X1265" i="4"/>
  <c r="U1265" i="4"/>
  <c r="R1265" i="4"/>
  <c r="AW1265" i="4" s="1"/>
  <c r="O1265" i="4"/>
  <c r="AV1265" i="4" s="1"/>
  <c r="AU1265" i="4"/>
  <c r="BE1264" i="4"/>
  <c r="AS1264" i="4"/>
  <c r="AY1264" i="4" s="1"/>
  <c r="AG1264" i="4"/>
  <c r="AD1264" i="4"/>
  <c r="AA1264" i="4"/>
  <c r="AX1264" i="4" s="1"/>
  <c r="X1264" i="4"/>
  <c r="U1264" i="4"/>
  <c r="R1264" i="4"/>
  <c r="AW1264" i="4" s="1"/>
  <c r="O1264" i="4"/>
  <c r="AV1264" i="4" s="1"/>
  <c r="AU1264" i="4"/>
  <c r="BE1263" i="4"/>
  <c r="AS1263" i="4"/>
  <c r="AY1263" i="4" s="1"/>
  <c r="AG1263" i="4"/>
  <c r="AD1263" i="4"/>
  <c r="AA1263" i="4"/>
  <c r="AX1263" i="4" s="1"/>
  <c r="X1263" i="4"/>
  <c r="U1263" i="4"/>
  <c r="R1263" i="4"/>
  <c r="AW1263" i="4" s="1"/>
  <c r="O1263" i="4"/>
  <c r="AV1263" i="4" s="1"/>
  <c r="AU1263" i="4"/>
  <c r="BE1262" i="4"/>
  <c r="AS1262" i="4"/>
  <c r="AY1262" i="4" s="1"/>
  <c r="AG1262" i="4"/>
  <c r="AD1262" i="4"/>
  <c r="AA1262" i="4"/>
  <c r="AX1262" i="4" s="1"/>
  <c r="X1262" i="4"/>
  <c r="U1262" i="4"/>
  <c r="R1262" i="4"/>
  <c r="AW1262" i="4" s="1"/>
  <c r="O1262" i="4"/>
  <c r="AV1262" i="4" s="1"/>
  <c r="AU1262" i="4"/>
  <c r="BE1261" i="4"/>
  <c r="AS1261" i="4"/>
  <c r="AY1261" i="4" s="1"/>
  <c r="AG1261" i="4"/>
  <c r="AD1261" i="4"/>
  <c r="AA1261" i="4"/>
  <c r="AX1261" i="4" s="1"/>
  <c r="X1261" i="4"/>
  <c r="U1261" i="4"/>
  <c r="R1261" i="4"/>
  <c r="AW1261" i="4" s="1"/>
  <c r="O1261" i="4"/>
  <c r="AV1261" i="4" s="1"/>
  <c r="BE1260" i="4"/>
  <c r="AS1260" i="4"/>
  <c r="AY1260" i="4" s="1"/>
  <c r="AG1260" i="4"/>
  <c r="AD1260" i="4"/>
  <c r="AA1260" i="4"/>
  <c r="AX1260" i="4" s="1"/>
  <c r="X1260" i="4"/>
  <c r="U1260" i="4"/>
  <c r="R1260" i="4"/>
  <c r="AW1260" i="4" s="1"/>
  <c r="O1260" i="4"/>
  <c r="AV1260" i="4" s="1"/>
  <c r="AU1260" i="4"/>
  <c r="BE1259" i="4"/>
  <c r="AS1259" i="4"/>
  <c r="AY1259" i="4" s="1"/>
  <c r="AG1259" i="4"/>
  <c r="AD1259" i="4"/>
  <c r="AA1259" i="4"/>
  <c r="AX1259" i="4" s="1"/>
  <c r="X1259" i="4"/>
  <c r="U1259" i="4"/>
  <c r="R1259" i="4"/>
  <c r="AW1259" i="4" s="1"/>
  <c r="O1259" i="4"/>
  <c r="AV1259" i="4" s="1"/>
  <c r="BE1258" i="4"/>
  <c r="AS1258" i="4"/>
  <c r="AY1258" i="4" s="1"/>
  <c r="AG1258" i="4"/>
  <c r="AD1258" i="4"/>
  <c r="AA1258" i="4"/>
  <c r="AX1258" i="4" s="1"/>
  <c r="X1258" i="4"/>
  <c r="U1258" i="4"/>
  <c r="R1258" i="4"/>
  <c r="AW1258" i="4" s="1"/>
  <c r="O1258" i="4"/>
  <c r="AV1258" i="4" s="1"/>
  <c r="AU1258" i="4"/>
  <c r="BE1257" i="4"/>
  <c r="AS1257" i="4"/>
  <c r="AY1257" i="4" s="1"/>
  <c r="AG1257" i="4"/>
  <c r="AD1257" i="4"/>
  <c r="AA1257" i="4"/>
  <c r="AX1257" i="4" s="1"/>
  <c r="X1257" i="4"/>
  <c r="U1257" i="4"/>
  <c r="R1257" i="4"/>
  <c r="AW1257" i="4" s="1"/>
  <c r="O1257" i="4"/>
  <c r="AV1257" i="4" s="1"/>
  <c r="BE1256" i="4"/>
  <c r="AS1256" i="4"/>
  <c r="AY1256" i="4" s="1"/>
  <c r="AG1256" i="4"/>
  <c r="AD1256" i="4"/>
  <c r="AA1256" i="4"/>
  <c r="AX1256" i="4" s="1"/>
  <c r="X1256" i="4"/>
  <c r="U1256" i="4"/>
  <c r="R1256" i="4"/>
  <c r="AW1256" i="4" s="1"/>
  <c r="O1256" i="4"/>
  <c r="AV1256" i="4" s="1"/>
  <c r="BE1255" i="4"/>
  <c r="AS1255" i="4"/>
  <c r="AY1255" i="4" s="1"/>
  <c r="AG1255" i="4"/>
  <c r="AD1255" i="4"/>
  <c r="AA1255" i="4"/>
  <c r="AX1255" i="4" s="1"/>
  <c r="X1255" i="4"/>
  <c r="U1255" i="4"/>
  <c r="R1255" i="4"/>
  <c r="AW1255" i="4" s="1"/>
  <c r="O1255" i="4"/>
  <c r="AV1255" i="4" s="1"/>
  <c r="AU1255" i="4"/>
  <c r="BE1254" i="4"/>
  <c r="AS1254" i="4"/>
  <c r="AY1254" i="4" s="1"/>
  <c r="AG1254" i="4"/>
  <c r="AD1254" i="4"/>
  <c r="AX1254" i="4"/>
  <c r="X1254" i="4"/>
  <c r="U1254" i="4"/>
  <c r="R1254" i="4"/>
  <c r="AW1254" i="4" s="1"/>
  <c r="O1254" i="4"/>
  <c r="AV1254" i="4" s="1"/>
  <c r="BE1253" i="4"/>
  <c r="AS1253" i="4"/>
  <c r="AY1253" i="4" s="1"/>
  <c r="AG1253" i="4"/>
  <c r="AD1253" i="4"/>
  <c r="AA1253" i="4"/>
  <c r="AX1253" i="4" s="1"/>
  <c r="X1253" i="4"/>
  <c r="U1253" i="4"/>
  <c r="R1253" i="4"/>
  <c r="AW1253" i="4" s="1"/>
  <c r="O1253" i="4"/>
  <c r="AV1253" i="4" s="1"/>
  <c r="BE1252" i="4"/>
  <c r="AS1252" i="4"/>
  <c r="AY1252" i="4" s="1"/>
  <c r="AG1252" i="4"/>
  <c r="AD1252" i="4"/>
  <c r="AA1252" i="4"/>
  <c r="AX1252" i="4" s="1"/>
  <c r="X1252" i="4"/>
  <c r="U1252" i="4"/>
  <c r="R1252" i="4"/>
  <c r="AW1252" i="4" s="1"/>
  <c r="O1252" i="4"/>
  <c r="AV1252" i="4" s="1"/>
  <c r="BE1251" i="4"/>
  <c r="AS1251" i="4"/>
  <c r="AY1251" i="4" s="1"/>
  <c r="AG1251" i="4"/>
  <c r="AD1251" i="4"/>
  <c r="AA1251" i="4"/>
  <c r="AX1251" i="4" s="1"/>
  <c r="X1251" i="4"/>
  <c r="U1251" i="4"/>
  <c r="R1251" i="4"/>
  <c r="AW1251" i="4" s="1"/>
  <c r="AV1251" i="4"/>
  <c r="AU1251" i="4"/>
  <c r="BE1250" i="4"/>
  <c r="AS1250" i="4"/>
  <c r="AY1250" i="4" s="1"/>
  <c r="AG1250" i="4"/>
  <c r="AD1250" i="4"/>
  <c r="AA1250" i="4"/>
  <c r="AX1250" i="4" s="1"/>
  <c r="X1250" i="4"/>
  <c r="U1250" i="4"/>
  <c r="R1250" i="4"/>
  <c r="AW1250" i="4" s="1"/>
  <c r="O1250" i="4"/>
  <c r="AV1250" i="4" s="1"/>
  <c r="AU1250" i="4"/>
  <c r="BE1249" i="4"/>
  <c r="AS1249" i="4"/>
  <c r="AY1249" i="4" s="1"/>
  <c r="AG1249" i="4"/>
  <c r="AD1249" i="4"/>
  <c r="AA1249" i="4"/>
  <c r="AX1249" i="4" s="1"/>
  <c r="X1249" i="4"/>
  <c r="U1249" i="4"/>
  <c r="R1249" i="4"/>
  <c r="AW1249" i="4" s="1"/>
  <c r="O1249" i="4"/>
  <c r="AV1249" i="4" s="1"/>
  <c r="AU1249" i="4"/>
  <c r="BE1248" i="4"/>
  <c r="AS1248" i="4"/>
  <c r="AY1248" i="4" s="1"/>
  <c r="AG1248" i="4"/>
  <c r="AD1248" i="4"/>
  <c r="AA1248" i="4"/>
  <c r="AX1248" i="4" s="1"/>
  <c r="X1248" i="4"/>
  <c r="U1248" i="4"/>
  <c r="R1248" i="4"/>
  <c r="AW1248" i="4" s="1"/>
  <c r="O1248" i="4"/>
  <c r="AV1248" i="4" s="1"/>
  <c r="AU1248" i="4"/>
  <c r="BE1247" i="4"/>
  <c r="AS1247" i="4"/>
  <c r="AY1247" i="4" s="1"/>
  <c r="AG1247" i="4"/>
  <c r="AD1247" i="4"/>
  <c r="AA1247" i="4"/>
  <c r="AX1247" i="4" s="1"/>
  <c r="X1247" i="4"/>
  <c r="U1247" i="4"/>
  <c r="R1247" i="4"/>
  <c r="AW1247" i="4" s="1"/>
  <c r="O1247" i="4"/>
  <c r="AV1247" i="4" s="1"/>
  <c r="AU1247" i="4"/>
  <c r="BE1246" i="4"/>
  <c r="AS1246" i="4"/>
  <c r="AY1246" i="4" s="1"/>
  <c r="AG1246" i="4"/>
  <c r="AD1246" i="4"/>
  <c r="AA1246" i="4"/>
  <c r="AX1246" i="4" s="1"/>
  <c r="X1246" i="4"/>
  <c r="U1246" i="4"/>
  <c r="R1246" i="4"/>
  <c r="AW1246" i="4" s="1"/>
  <c r="O1246" i="4"/>
  <c r="AV1246" i="4" s="1"/>
  <c r="AU1246" i="4"/>
  <c r="BE1245" i="4"/>
  <c r="AS1245" i="4"/>
  <c r="AY1245" i="4" s="1"/>
  <c r="AG1245" i="4"/>
  <c r="AD1245" i="4"/>
  <c r="AA1245" i="4"/>
  <c r="AX1245" i="4" s="1"/>
  <c r="X1245" i="4"/>
  <c r="U1245" i="4"/>
  <c r="R1245" i="4"/>
  <c r="AW1245" i="4" s="1"/>
  <c r="O1245" i="4"/>
  <c r="AV1245" i="4" s="1"/>
  <c r="AU1245" i="4"/>
  <c r="BE1244" i="4"/>
  <c r="AS1244" i="4"/>
  <c r="AY1244" i="4" s="1"/>
  <c r="AG1244" i="4"/>
  <c r="AD1244" i="4"/>
  <c r="AA1244" i="4"/>
  <c r="AX1244" i="4" s="1"/>
  <c r="X1244" i="4"/>
  <c r="U1244" i="4"/>
  <c r="R1244" i="4"/>
  <c r="AW1244" i="4" s="1"/>
  <c r="O1244" i="4"/>
  <c r="AV1244" i="4" s="1"/>
  <c r="AU1244" i="4"/>
  <c r="BE1243" i="4"/>
  <c r="AS1243" i="4"/>
  <c r="AY1243" i="4" s="1"/>
  <c r="AG1243" i="4"/>
  <c r="AD1243" i="4"/>
  <c r="AA1243" i="4"/>
  <c r="AX1243" i="4" s="1"/>
  <c r="X1243" i="4"/>
  <c r="U1243" i="4"/>
  <c r="R1243" i="4"/>
  <c r="AW1243" i="4" s="1"/>
  <c r="O1243" i="4"/>
  <c r="AV1243" i="4" s="1"/>
  <c r="AU1243" i="4"/>
  <c r="BE1242" i="4"/>
  <c r="AS1242" i="4"/>
  <c r="AY1242" i="4" s="1"/>
  <c r="AG1242" i="4"/>
  <c r="AD1242" i="4"/>
  <c r="AA1242" i="4"/>
  <c r="AX1242" i="4" s="1"/>
  <c r="X1242" i="4"/>
  <c r="U1242" i="4"/>
  <c r="R1242" i="4"/>
  <c r="AW1242" i="4" s="1"/>
  <c r="O1242" i="4"/>
  <c r="AV1242" i="4" s="1"/>
  <c r="AU1242" i="4"/>
  <c r="BE1241" i="4"/>
  <c r="AS1241" i="4"/>
  <c r="AY1241" i="4" s="1"/>
  <c r="AG1241" i="4"/>
  <c r="AD1241" i="4"/>
  <c r="AA1241" i="4"/>
  <c r="AX1241" i="4" s="1"/>
  <c r="X1241" i="4"/>
  <c r="U1241" i="4"/>
  <c r="R1241" i="4"/>
  <c r="AW1241" i="4" s="1"/>
  <c r="O1241" i="4"/>
  <c r="AV1241" i="4" s="1"/>
  <c r="AU1241" i="4"/>
  <c r="BE1240" i="4"/>
  <c r="AS1240" i="4"/>
  <c r="AY1240" i="4" s="1"/>
  <c r="AG1240" i="4"/>
  <c r="AD1240" i="4"/>
  <c r="AA1240" i="4"/>
  <c r="AX1240" i="4" s="1"/>
  <c r="X1240" i="4"/>
  <c r="U1240" i="4"/>
  <c r="R1240" i="4"/>
  <c r="AW1240" i="4" s="1"/>
  <c r="O1240" i="4"/>
  <c r="AV1240" i="4" s="1"/>
  <c r="AU1240" i="4"/>
  <c r="BE1239" i="4"/>
  <c r="AS1239" i="4"/>
  <c r="AY1239" i="4" s="1"/>
  <c r="AG1239" i="4"/>
  <c r="AD1239" i="4"/>
  <c r="AA1239" i="4"/>
  <c r="AX1239" i="4" s="1"/>
  <c r="X1239" i="4"/>
  <c r="U1239" i="4"/>
  <c r="R1239" i="4"/>
  <c r="AW1239" i="4" s="1"/>
  <c r="O1239" i="4"/>
  <c r="AV1239" i="4" s="1"/>
  <c r="AU1239" i="4"/>
  <c r="BE1238" i="4"/>
  <c r="AS1238" i="4"/>
  <c r="AY1238" i="4" s="1"/>
  <c r="AG1238" i="4"/>
  <c r="AD1238" i="4"/>
  <c r="AA1238" i="4"/>
  <c r="AX1238" i="4" s="1"/>
  <c r="X1238" i="4"/>
  <c r="U1238" i="4"/>
  <c r="R1238" i="4"/>
  <c r="AW1238" i="4" s="1"/>
  <c r="O1238" i="4"/>
  <c r="AV1238" i="4" s="1"/>
  <c r="AU1238" i="4"/>
  <c r="BE1237" i="4"/>
  <c r="AS1237" i="4"/>
  <c r="AY1237" i="4" s="1"/>
  <c r="AG1237" i="4"/>
  <c r="AD1237" i="4"/>
  <c r="AA1237" i="4"/>
  <c r="AX1237" i="4" s="1"/>
  <c r="X1237" i="4"/>
  <c r="U1237" i="4"/>
  <c r="R1237" i="4"/>
  <c r="AW1237" i="4" s="1"/>
  <c r="O1237" i="4"/>
  <c r="AV1237" i="4" s="1"/>
  <c r="AU1237" i="4"/>
  <c r="BE1236" i="4"/>
  <c r="AS1236" i="4"/>
  <c r="AY1236" i="4" s="1"/>
  <c r="AG1236" i="4"/>
  <c r="AD1236" i="4"/>
  <c r="AA1236" i="4"/>
  <c r="AX1236" i="4" s="1"/>
  <c r="X1236" i="4"/>
  <c r="U1236" i="4"/>
  <c r="R1236" i="4"/>
  <c r="AW1236" i="4" s="1"/>
  <c r="O1236" i="4"/>
  <c r="AV1236" i="4" s="1"/>
  <c r="AU1236" i="4"/>
  <c r="BE1235" i="4"/>
  <c r="AS1235" i="4"/>
  <c r="AY1235" i="4" s="1"/>
  <c r="AG1235" i="4"/>
  <c r="AD1235" i="4"/>
  <c r="AA1235" i="4"/>
  <c r="AX1235" i="4" s="1"/>
  <c r="X1235" i="4"/>
  <c r="U1235" i="4"/>
  <c r="R1235" i="4"/>
  <c r="AW1235" i="4" s="1"/>
  <c r="O1235" i="4"/>
  <c r="AV1235" i="4" s="1"/>
  <c r="AU1235" i="4"/>
  <c r="BE1234" i="4"/>
  <c r="AS1234" i="4"/>
  <c r="AY1234" i="4" s="1"/>
  <c r="AG1234" i="4"/>
  <c r="AD1234" i="4"/>
  <c r="AA1234" i="4"/>
  <c r="AX1234" i="4" s="1"/>
  <c r="X1234" i="4"/>
  <c r="U1234" i="4"/>
  <c r="R1234" i="4"/>
  <c r="AW1234" i="4" s="1"/>
  <c r="O1234" i="4"/>
  <c r="AV1234" i="4" s="1"/>
  <c r="AU1234" i="4"/>
  <c r="BE1233" i="4"/>
  <c r="AS1233" i="4"/>
  <c r="AY1233" i="4" s="1"/>
  <c r="AG1233" i="4"/>
  <c r="AD1233" i="4"/>
  <c r="AA1233" i="4"/>
  <c r="AX1233" i="4" s="1"/>
  <c r="X1233" i="4"/>
  <c r="U1233" i="4"/>
  <c r="R1233" i="4"/>
  <c r="AW1233" i="4" s="1"/>
  <c r="O1233" i="4"/>
  <c r="AV1233" i="4" s="1"/>
  <c r="BE1232" i="4"/>
  <c r="AS1232" i="4"/>
  <c r="AY1232" i="4" s="1"/>
  <c r="AG1232" i="4"/>
  <c r="AD1232" i="4"/>
  <c r="AA1232" i="4"/>
  <c r="AX1232" i="4" s="1"/>
  <c r="X1232" i="4"/>
  <c r="U1232" i="4"/>
  <c r="R1232" i="4"/>
  <c r="AW1232" i="4" s="1"/>
  <c r="O1232" i="4"/>
  <c r="AV1232" i="4" s="1"/>
  <c r="BE1231" i="4"/>
  <c r="AS1231" i="4"/>
  <c r="AY1231" i="4" s="1"/>
  <c r="AG1231" i="4"/>
  <c r="AD1231" i="4"/>
  <c r="AA1231" i="4"/>
  <c r="AX1231" i="4" s="1"/>
  <c r="X1231" i="4"/>
  <c r="U1231" i="4"/>
  <c r="R1231" i="4"/>
  <c r="AW1231" i="4" s="1"/>
  <c r="O1231" i="4"/>
  <c r="AV1231" i="4" s="1"/>
  <c r="AU1231" i="4"/>
  <c r="BE1230" i="4"/>
  <c r="AS1230" i="4"/>
  <c r="AY1230" i="4" s="1"/>
  <c r="AG1230" i="4"/>
  <c r="AD1230" i="4"/>
  <c r="AA1230" i="4"/>
  <c r="AX1230" i="4" s="1"/>
  <c r="X1230" i="4"/>
  <c r="U1230" i="4"/>
  <c r="R1230" i="4"/>
  <c r="AW1230" i="4" s="1"/>
  <c r="O1230" i="4"/>
  <c r="AV1230" i="4" s="1"/>
  <c r="AU1230" i="4"/>
  <c r="BE1229" i="4"/>
  <c r="AS1229" i="4"/>
  <c r="AY1229" i="4" s="1"/>
  <c r="AG1229" i="4"/>
  <c r="AD1229" i="4"/>
  <c r="AA1229" i="4"/>
  <c r="AX1229" i="4" s="1"/>
  <c r="X1229" i="4"/>
  <c r="U1229" i="4"/>
  <c r="R1229" i="4"/>
  <c r="AW1229" i="4" s="1"/>
  <c r="O1229" i="4"/>
  <c r="AV1229" i="4" s="1"/>
  <c r="AU1229" i="4"/>
  <c r="BE1228" i="4"/>
  <c r="AS1228" i="4"/>
  <c r="AY1228" i="4" s="1"/>
  <c r="AG1228" i="4"/>
  <c r="AD1228" i="4"/>
  <c r="AA1228" i="4"/>
  <c r="AX1228" i="4" s="1"/>
  <c r="X1228" i="4"/>
  <c r="U1228" i="4"/>
  <c r="R1228" i="4"/>
  <c r="AW1228" i="4" s="1"/>
  <c r="O1228" i="4"/>
  <c r="AV1228" i="4" s="1"/>
  <c r="AU1228" i="4"/>
  <c r="BE1227" i="4"/>
  <c r="AS1227" i="4"/>
  <c r="AY1227" i="4" s="1"/>
  <c r="AG1227" i="4"/>
  <c r="AD1227" i="4"/>
  <c r="AA1227" i="4"/>
  <c r="AX1227" i="4" s="1"/>
  <c r="X1227" i="4"/>
  <c r="U1227" i="4"/>
  <c r="R1227" i="4"/>
  <c r="AW1227" i="4" s="1"/>
  <c r="O1227" i="4"/>
  <c r="AV1227" i="4" s="1"/>
  <c r="AU1227" i="4"/>
  <c r="BE1226" i="4"/>
  <c r="AS1226" i="4"/>
  <c r="AY1226" i="4" s="1"/>
  <c r="AG1226" i="4"/>
  <c r="AD1226" i="4"/>
  <c r="AA1226" i="4"/>
  <c r="AX1226" i="4" s="1"/>
  <c r="X1226" i="4"/>
  <c r="U1226" i="4"/>
  <c r="R1226" i="4"/>
  <c r="AW1226" i="4" s="1"/>
  <c r="O1226" i="4"/>
  <c r="AV1226" i="4" s="1"/>
  <c r="AU1226" i="4"/>
  <c r="BE1225" i="4"/>
  <c r="AS1225" i="4"/>
  <c r="AY1225" i="4" s="1"/>
  <c r="AG1225" i="4"/>
  <c r="AD1225" i="4"/>
  <c r="AA1225" i="4"/>
  <c r="AX1225" i="4" s="1"/>
  <c r="X1225" i="4"/>
  <c r="U1225" i="4"/>
  <c r="R1225" i="4"/>
  <c r="AW1225" i="4" s="1"/>
  <c r="O1225" i="4"/>
  <c r="AV1225" i="4" s="1"/>
  <c r="AU1225" i="4"/>
  <c r="BE1224" i="4"/>
  <c r="AS1224" i="4"/>
  <c r="AY1224" i="4" s="1"/>
  <c r="AG1224" i="4"/>
  <c r="AD1224" i="4"/>
  <c r="AA1224" i="4"/>
  <c r="AX1224" i="4" s="1"/>
  <c r="X1224" i="4"/>
  <c r="U1224" i="4"/>
  <c r="R1224" i="4"/>
  <c r="AW1224" i="4" s="1"/>
  <c r="O1224" i="4"/>
  <c r="AV1224" i="4" s="1"/>
  <c r="AU1224" i="4"/>
  <c r="BE1223" i="4"/>
  <c r="AS1223" i="4"/>
  <c r="AY1223" i="4" s="1"/>
  <c r="AG1223" i="4"/>
  <c r="AD1223" i="4"/>
  <c r="AA1223" i="4"/>
  <c r="AX1223" i="4" s="1"/>
  <c r="X1223" i="4"/>
  <c r="U1223" i="4"/>
  <c r="R1223" i="4"/>
  <c r="AW1223" i="4" s="1"/>
  <c r="O1223" i="4"/>
  <c r="AV1223" i="4" s="1"/>
  <c r="AU1223" i="4"/>
  <c r="BE1222" i="4"/>
  <c r="AS1222" i="4"/>
  <c r="AY1222" i="4" s="1"/>
  <c r="AG1222" i="4"/>
  <c r="AD1222" i="4"/>
  <c r="AA1222" i="4"/>
  <c r="AX1222" i="4" s="1"/>
  <c r="X1222" i="4"/>
  <c r="U1222" i="4"/>
  <c r="R1222" i="4"/>
  <c r="AW1222" i="4" s="1"/>
  <c r="O1222" i="4"/>
  <c r="AV1222" i="4" s="1"/>
  <c r="AU1222" i="4"/>
  <c r="BE1221" i="4"/>
  <c r="AS1221" i="4"/>
  <c r="AY1221" i="4" s="1"/>
  <c r="AG1221" i="4"/>
  <c r="AD1221" i="4"/>
  <c r="AA1221" i="4"/>
  <c r="AX1221" i="4" s="1"/>
  <c r="X1221" i="4"/>
  <c r="U1221" i="4"/>
  <c r="R1221" i="4"/>
  <c r="AW1221" i="4" s="1"/>
  <c r="O1221" i="4"/>
  <c r="AV1221" i="4" s="1"/>
  <c r="AU1221" i="4"/>
  <c r="BE1220" i="4"/>
  <c r="AS1220" i="4"/>
  <c r="AY1220" i="4" s="1"/>
  <c r="AG1220" i="4"/>
  <c r="AD1220" i="4"/>
  <c r="AA1220" i="4"/>
  <c r="AX1220" i="4" s="1"/>
  <c r="X1220" i="4"/>
  <c r="U1220" i="4"/>
  <c r="R1220" i="4"/>
  <c r="AW1220" i="4" s="1"/>
  <c r="O1220" i="4"/>
  <c r="AV1220" i="4" s="1"/>
  <c r="AU1220" i="4"/>
  <c r="BE1219" i="4"/>
  <c r="AS1219" i="4"/>
  <c r="AY1219" i="4" s="1"/>
  <c r="AG1219" i="4"/>
  <c r="AA1219" i="4"/>
  <c r="AX1219" i="4" s="1"/>
  <c r="X1219" i="4"/>
  <c r="U1219" i="4"/>
  <c r="R1219" i="4"/>
  <c r="AW1219" i="4" s="1"/>
  <c r="O1219" i="4"/>
  <c r="AV1219" i="4" s="1"/>
  <c r="AU1219" i="4"/>
  <c r="BE1218" i="4"/>
  <c r="AS1218" i="4"/>
  <c r="AY1218" i="4" s="1"/>
  <c r="AG1218" i="4"/>
  <c r="AD1218" i="4"/>
  <c r="AA1218" i="4"/>
  <c r="AX1218" i="4" s="1"/>
  <c r="X1218" i="4"/>
  <c r="U1218" i="4"/>
  <c r="R1218" i="4"/>
  <c r="AW1218" i="4" s="1"/>
  <c r="O1218" i="4"/>
  <c r="AV1218" i="4" s="1"/>
  <c r="AU1218" i="4"/>
  <c r="BE1217" i="4"/>
  <c r="AS1217" i="4"/>
  <c r="AY1217" i="4" s="1"/>
  <c r="AG1217" i="4"/>
  <c r="AD1217" i="4"/>
  <c r="AA1217" i="4"/>
  <c r="AX1217" i="4" s="1"/>
  <c r="X1217" i="4"/>
  <c r="U1217" i="4"/>
  <c r="R1217" i="4"/>
  <c r="AW1217" i="4" s="1"/>
  <c r="O1217" i="4"/>
  <c r="AV1217" i="4" s="1"/>
  <c r="AU1217" i="4"/>
  <c r="BE1216" i="4"/>
  <c r="AS1216" i="4"/>
  <c r="AY1216" i="4" s="1"/>
  <c r="AG1216" i="4"/>
  <c r="AD1216" i="4"/>
  <c r="AA1216" i="4"/>
  <c r="AX1216" i="4" s="1"/>
  <c r="X1216" i="4"/>
  <c r="U1216" i="4"/>
  <c r="R1216" i="4"/>
  <c r="AW1216" i="4" s="1"/>
  <c r="O1216" i="4"/>
  <c r="AV1216" i="4" s="1"/>
  <c r="AU1216" i="4"/>
  <c r="BE1215" i="4"/>
  <c r="AS1215" i="4"/>
  <c r="AY1215" i="4" s="1"/>
  <c r="AG1215" i="4"/>
  <c r="AD1215" i="4"/>
  <c r="AA1215" i="4"/>
  <c r="AX1215" i="4" s="1"/>
  <c r="X1215" i="4"/>
  <c r="U1215" i="4"/>
  <c r="R1215" i="4"/>
  <c r="AW1215" i="4" s="1"/>
  <c r="O1215" i="4"/>
  <c r="AV1215" i="4" s="1"/>
  <c r="AU1215" i="4"/>
  <c r="BE1214" i="4"/>
  <c r="AS1214" i="4"/>
  <c r="AY1214" i="4" s="1"/>
  <c r="AG1214" i="4"/>
  <c r="AD1214" i="4"/>
  <c r="AA1214" i="4"/>
  <c r="AX1214" i="4" s="1"/>
  <c r="X1214" i="4"/>
  <c r="U1214" i="4"/>
  <c r="R1214" i="4"/>
  <c r="AW1214" i="4" s="1"/>
  <c r="O1214" i="4"/>
  <c r="AV1214" i="4" s="1"/>
  <c r="AU1214" i="4"/>
  <c r="BE1213" i="4"/>
  <c r="AS1213" i="4"/>
  <c r="AY1213" i="4" s="1"/>
  <c r="AG1213" i="4"/>
  <c r="AD1213" i="4"/>
  <c r="AA1213" i="4"/>
  <c r="AX1213" i="4" s="1"/>
  <c r="X1213" i="4"/>
  <c r="U1213" i="4"/>
  <c r="R1213" i="4"/>
  <c r="AW1213" i="4" s="1"/>
  <c r="O1213" i="4"/>
  <c r="AV1213" i="4" s="1"/>
  <c r="AU1213" i="4"/>
  <c r="BE1212" i="4"/>
  <c r="AS1212" i="4"/>
  <c r="AY1212" i="4" s="1"/>
  <c r="AG1212" i="4"/>
  <c r="AD1212" i="4"/>
  <c r="AA1212" i="4"/>
  <c r="AX1212" i="4" s="1"/>
  <c r="X1212" i="4"/>
  <c r="U1212" i="4"/>
  <c r="R1212" i="4"/>
  <c r="AW1212" i="4" s="1"/>
  <c r="O1212" i="4"/>
  <c r="AV1212" i="4" s="1"/>
  <c r="AU1212" i="4"/>
  <c r="BE1211" i="4"/>
  <c r="AS1211" i="4"/>
  <c r="AY1211" i="4" s="1"/>
  <c r="AG1211" i="4"/>
  <c r="AD1211" i="4"/>
  <c r="AA1211" i="4"/>
  <c r="AX1211" i="4" s="1"/>
  <c r="X1211" i="4"/>
  <c r="U1211" i="4"/>
  <c r="R1211" i="4"/>
  <c r="AW1211" i="4" s="1"/>
  <c r="O1211" i="4"/>
  <c r="AV1211" i="4" s="1"/>
  <c r="AU1211" i="4"/>
  <c r="BE1210" i="4"/>
  <c r="AS1210" i="4"/>
  <c r="AY1210" i="4" s="1"/>
  <c r="AG1210" i="4"/>
  <c r="AD1210" i="4"/>
  <c r="AA1210" i="4"/>
  <c r="AX1210" i="4" s="1"/>
  <c r="X1210" i="4"/>
  <c r="U1210" i="4"/>
  <c r="R1210" i="4"/>
  <c r="AW1210" i="4" s="1"/>
  <c r="O1210" i="4"/>
  <c r="AV1210" i="4" s="1"/>
  <c r="AU1210" i="4"/>
  <c r="BE1209" i="4"/>
  <c r="AS1209" i="4"/>
  <c r="AY1209" i="4" s="1"/>
  <c r="AG1209" i="4"/>
  <c r="AD1209" i="4"/>
  <c r="AA1209" i="4"/>
  <c r="AX1209" i="4" s="1"/>
  <c r="X1209" i="4"/>
  <c r="U1209" i="4"/>
  <c r="R1209" i="4"/>
  <c r="AW1209" i="4" s="1"/>
  <c r="O1209" i="4"/>
  <c r="AV1209" i="4" s="1"/>
  <c r="AU1209" i="4"/>
  <c r="BE1208" i="4"/>
  <c r="AS1208" i="4"/>
  <c r="AY1208" i="4" s="1"/>
  <c r="AG1208" i="4"/>
  <c r="AD1208" i="4"/>
  <c r="AA1208" i="4"/>
  <c r="AX1208" i="4" s="1"/>
  <c r="X1208" i="4"/>
  <c r="U1208" i="4"/>
  <c r="R1208" i="4"/>
  <c r="AW1208" i="4" s="1"/>
  <c r="O1208" i="4"/>
  <c r="AV1208" i="4" s="1"/>
  <c r="AU1208" i="4"/>
  <c r="BE1207" i="4"/>
  <c r="AS1207" i="4"/>
  <c r="AY1207" i="4" s="1"/>
  <c r="AG1207" i="4"/>
  <c r="AD1207" i="4"/>
  <c r="AA1207" i="4"/>
  <c r="AX1207" i="4" s="1"/>
  <c r="X1207" i="4"/>
  <c r="U1207" i="4"/>
  <c r="R1207" i="4"/>
  <c r="AW1207" i="4" s="1"/>
  <c r="O1207" i="4"/>
  <c r="AV1207" i="4" s="1"/>
  <c r="AU1207" i="4"/>
  <c r="BE1206" i="4"/>
  <c r="AS1206" i="4"/>
  <c r="AY1206" i="4" s="1"/>
  <c r="AG1206" i="4"/>
  <c r="AD1206" i="4"/>
  <c r="AA1206" i="4"/>
  <c r="AX1206" i="4" s="1"/>
  <c r="X1206" i="4"/>
  <c r="U1206" i="4"/>
  <c r="R1206" i="4"/>
  <c r="AW1206" i="4" s="1"/>
  <c r="O1206" i="4"/>
  <c r="AV1206" i="4" s="1"/>
  <c r="AU1206" i="4"/>
  <c r="BE1205" i="4"/>
  <c r="AS1205" i="4"/>
  <c r="AY1205" i="4" s="1"/>
  <c r="AG1205" i="4"/>
  <c r="AD1205" i="4"/>
  <c r="AA1205" i="4"/>
  <c r="AX1205" i="4" s="1"/>
  <c r="X1205" i="4"/>
  <c r="U1205" i="4"/>
  <c r="R1205" i="4"/>
  <c r="AW1205" i="4" s="1"/>
  <c r="O1205" i="4"/>
  <c r="AV1205" i="4" s="1"/>
  <c r="AU1205" i="4"/>
  <c r="BE1204" i="4"/>
  <c r="AS1204" i="4"/>
  <c r="AY1204" i="4" s="1"/>
  <c r="AG1204" i="4"/>
  <c r="AD1204" i="4"/>
  <c r="AA1204" i="4"/>
  <c r="AX1204" i="4" s="1"/>
  <c r="X1204" i="4"/>
  <c r="U1204" i="4"/>
  <c r="R1204" i="4"/>
  <c r="AW1204" i="4" s="1"/>
  <c r="O1204" i="4"/>
  <c r="AV1204" i="4" s="1"/>
  <c r="AU1204" i="4"/>
  <c r="BE1203" i="4"/>
  <c r="AS1203" i="4"/>
  <c r="AY1203" i="4" s="1"/>
  <c r="AG1203" i="4"/>
  <c r="AD1203" i="4"/>
  <c r="AA1203" i="4"/>
  <c r="AX1203" i="4" s="1"/>
  <c r="X1203" i="4"/>
  <c r="U1203" i="4"/>
  <c r="R1203" i="4"/>
  <c r="AW1203" i="4" s="1"/>
  <c r="O1203" i="4"/>
  <c r="AV1203" i="4" s="1"/>
  <c r="AU1203" i="4"/>
  <c r="BE1202" i="4"/>
  <c r="AS1202" i="4"/>
  <c r="AY1202" i="4" s="1"/>
  <c r="AG1202" i="4"/>
  <c r="AD1202" i="4"/>
  <c r="AA1202" i="4"/>
  <c r="AX1202" i="4" s="1"/>
  <c r="X1202" i="4"/>
  <c r="U1202" i="4"/>
  <c r="R1202" i="4"/>
  <c r="AW1202" i="4" s="1"/>
  <c r="O1202" i="4"/>
  <c r="AV1202" i="4" s="1"/>
  <c r="AU1202" i="4"/>
  <c r="BE1201" i="4"/>
  <c r="AS1201" i="4"/>
  <c r="AY1201" i="4" s="1"/>
  <c r="AG1201" i="4"/>
  <c r="AD1201" i="4"/>
  <c r="AA1201" i="4"/>
  <c r="AX1201" i="4" s="1"/>
  <c r="X1201" i="4"/>
  <c r="U1201" i="4"/>
  <c r="R1201" i="4"/>
  <c r="AW1201" i="4" s="1"/>
  <c r="O1201" i="4"/>
  <c r="AV1201" i="4" s="1"/>
  <c r="AU1201" i="4"/>
  <c r="BE1200" i="4"/>
  <c r="AS1200" i="4"/>
  <c r="AY1200" i="4" s="1"/>
  <c r="AG1200" i="4"/>
  <c r="AD1200" i="4"/>
  <c r="AA1200" i="4"/>
  <c r="AX1200" i="4" s="1"/>
  <c r="X1200" i="4"/>
  <c r="U1200" i="4"/>
  <c r="R1200" i="4"/>
  <c r="AW1200" i="4" s="1"/>
  <c r="O1200" i="4"/>
  <c r="AV1200" i="4" s="1"/>
  <c r="AU1200" i="4"/>
  <c r="BE1199" i="4"/>
  <c r="AS1199" i="4"/>
  <c r="AY1199" i="4" s="1"/>
  <c r="AG1199" i="4"/>
  <c r="AD1199" i="4"/>
  <c r="AA1199" i="4"/>
  <c r="AX1199" i="4" s="1"/>
  <c r="X1199" i="4"/>
  <c r="U1199" i="4"/>
  <c r="R1199" i="4"/>
  <c r="AW1199" i="4" s="1"/>
  <c r="O1199" i="4"/>
  <c r="AV1199" i="4" s="1"/>
  <c r="AU1199" i="4"/>
  <c r="BE1198" i="4"/>
  <c r="AS1198" i="4"/>
  <c r="AY1198" i="4" s="1"/>
  <c r="AG1198" i="4"/>
  <c r="AD1198" i="4"/>
  <c r="AA1198" i="4"/>
  <c r="AX1198" i="4" s="1"/>
  <c r="X1198" i="4"/>
  <c r="U1198" i="4"/>
  <c r="R1198" i="4"/>
  <c r="AW1198" i="4" s="1"/>
  <c r="O1198" i="4"/>
  <c r="AV1198" i="4" s="1"/>
  <c r="AU1198" i="4"/>
  <c r="BE1197" i="4"/>
  <c r="AS1197" i="4"/>
  <c r="AY1197" i="4" s="1"/>
  <c r="AG1197" i="4"/>
  <c r="AD1197" i="4"/>
  <c r="AA1197" i="4"/>
  <c r="AX1197" i="4" s="1"/>
  <c r="X1197" i="4"/>
  <c r="U1197" i="4"/>
  <c r="R1197" i="4"/>
  <c r="AW1197" i="4" s="1"/>
  <c r="O1197" i="4"/>
  <c r="AV1197" i="4" s="1"/>
  <c r="AU1197" i="4"/>
  <c r="BE1196" i="4"/>
  <c r="AS1196" i="4"/>
  <c r="AY1196" i="4" s="1"/>
  <c r="AG1196" i="4"/>
  <c r="AD1196" i="4"/>
  <c r="AA1196" i="4"/>
  <c r="AX1196" i="4" s="1"/>
  <c r="X1196" i="4"/>
  <c r="U1196" i="4"/>
  <c r="R1196" i="4"/>
  <c r="AW1196" i="4" s="1"/>
  <c r="O1196" i="4"/>
  <c r="AV1196" i="4" s="1"/>
  <c r="AU1196" i="4"/>
  <c r="BE1195" i="4"/>
  <c r="AS1195" i="4"/>
  <c r="AY1195" i="4" s="1"/>
  <c r="AG1195" i="4"/>
  <c r="AD1195" i="4"/>
  <c r="AA1195" i="4"/>
  <c r="AX1195" i="4" s="1"/>
  <c r="X1195" i="4"/>
  <c r="U1195" i="4"/>
  <c r="R1195" i="4"/>
  <c r="AW1195" i="4" s="1"/>
  <c r="O1195" i="4"/>
  <c r="AV1195" i="4" s="1"/>
  <c r="AU1195" i="4"/>
  <c r="BE1194" i="4"/>
  <c r="AS1194" i="4"/>
  <c r="AY1194" i="4" s="1"/>
  <c r="AG1194" i="4"/>
  <c r="AD1194" i="4"/>
  <c r="AA1194" i="4"/>
  <c r="AX1194" i="4" s="1"/>
  <c r="X1194" i="4"/>
  <c r="U1194" i="4"/>
  <c r="R1194" i="4"/>
  <c r="AW1194" i="4" s="1"/>
  <c r="O1194" i="4"/>
  <c r="AV1194" i="4" s="1"/>
  <c r="AU1194" i="4"/>
  <c r="BE1193" i="4"/>
  <c r="AS1193" i="4"/>
  <c r="AY1193" i="4" s="1"/>
  <c r="AG1193" i="4"/>
  <c r="AD1193" i="4"/>
  <c r="AA1193" i="4"/>
  <c r="AX1193" i="4" s="1"/>
  <c r="X1193" i="4"/>
  <c r="U1193" i="4"/>
  <c r="R1193" i="4"/>
  <c r="AW1193" i="4" s="1"/>
  <c r="O1193" i="4"/>
  <c r="AV1193" i="4" s="1"/>
  <c r="AU1193" i="4"/>
  <c r="BE1192" i="4"/>
  <c r="AS1192" i="4"/>
  <c r="AY1192" i="4" s="1"/>
  <c r="AG1192" i="4"/>
  <c r="AD1192" i="4"/>
  <c r="AA1192" i="4"/>
  <c r="AX1192" i="4" s="1"/>
  <c r="X1192" i="4"/>
  <c r="U1192" i="4"/>
  <c r="R1192" i="4"/>
  <c r="AW1192" i="4" s="1"/>
  <c r="O1192" i="4"/>
  <c r="AV1192" i="4" s="1"/>
  <c r="AU1192" i="4"/>
  <c r="BE1191" i="4"/>
  <c r="AS1191" i="4"/>
  <c r="AY1191" i="4" s="1"/>
  <c r="AG1191" i="4"/>
  <c r="AD1191" i="4"/>
  <c r="AA1191" i="4"/>
  <c r="AX1191" i="4" s="1"/>
  <c r="X1191" i="4"/>
  <c r="U1191" i="4"/>
  <c r="R1191" i="4"/>
  <c r="AW1191" i="4" s="1"/>
  <c r="O1191" i="4"/>
  <c r="AV1191" i="4" s="1"/>
  <c r="AU1191" i="4"/>
  <c r="BE1190" i="4"/>
  <c r="AS1190" i="4"/>
  <c r="AY1190" i="4" s="1"/>
  <c r="AG1190" i="4"/>
  <c r="AD1190" i="4"/>
  <c r="AA1190" i="4"/>
  <c r="AX1190" i="4" s="1"/>
  <c r="X1190" i="4"/>
  <c r="U1190" i="4"/>
  <c r="R1190" i="4"/>
  <c r="AW1190" i="4" s="1"/>
  <c r="O1190" i="4"/>
  <c r="AV1190" i="4" s="1"/>
  <c r="AU1190" i="4"/>
  <c r="BE1189" i="4"/>
  <c r="AS1189" i="4"/>
  <c r="AY1189" i="4" s="1"/>
  <c r="AG1189" i="4"/>
  <c r="AD1189" i="4"/>
  <c r="AA1189" i="4"/>
  <c r="AX1189" i="4" s="1"/>
  <c r="X1189" i="4"/>
  <c r="U1189" i="4"/>
  <c r="R1189" i="4"/>
  <c r="AW1189" i="4" s="1"/>
  <c r="O1189" i="4"/>
  <c r="AV1189" i="4" s="1"/>
  <c r="AU1189" i="4"/>
  <c r="BE1188" i="4"/>
  <c r="AS1188" i="4"/>
  <c r="AY1188" i="4" s="1"/>
  <c r="AG1188" i="4"/>
  <c r="AD1188" i="4"/>
  <c r="AA1188" i="4"/>
  <c r="AX1188" i="4" s="1"/>
  <c r="X1188" i="4"/>
  <c r="U1188" i="4"/>
  <c r="R1188" i="4"/>
  <c r="AW1188" i="4" s="1"/>
  <c r="O1188" i="4"/>
  <c r="AV1188" i="4" s="1"/>
  <c r="AU1188" i="4"/>
  <c r="BE1187" i="4"/>
  <c r="AS1187" i="4"/>
  <c r="AY1187" i="4" s="1"/>
  <c r="AG1187" i="4"/>
  <c r="AD1187" i="4"/>
  <c r="AA1187" i="4"/>
  <c r="AX1187" i="4" s="1"/>
  <c r="X1187" i="4"/>
  <c r="U1187" i="4"/>
  <c r="R1187" i="4"/>
  <c r="AW1187" i="4" s="1"/>
  <c r="O1187" i="4"/>
  <c r="AV1187" i="4" s="1"/>
  <c r="AU1187" i="4"/>
  <c r="BE1186" i="4"/>
  <c r="AS1186" i="4"/>
  <c r="AY1186" i="4" s="1"/>
  <c r="AG1186" i="4"/>
  <c r="AD1186" i="4"/>
  <c r="AA1186" i="4"/>
  <c r="AX1186" i="4" s="1"/>
  <c r="X1186" i="4"/>
  <c r="U1186" i="4"/>
  <c r="R1186" i="4"/>
  <c r="AW1186" i="4" s="1"/>
  <c r="O1186" i="4"/>
  <c r="AV1186" i="4" s="1"/>
  <c r="AU1186" i="4"/>
  <c r="BE1185" i="4"/>
  <c r="AS1185" i="4"/>
  <c r="AY1185" i="4" s="1"/>
  <c r="AG1185" i="4"/>
  <c r="AD1185" i="4"/>
  <c r="AA1185" i="4"/>
  <c r="AX1185" i="4" s="1"/>
  <c r="X1185" i="4"/>
  <c r="U1185" i="4"/>
  <c r="R1185" i="4"/>
  <c r="AW1185" i="4" s="1"/>
  <c r="O1185" i="4"/>
  <c r="AV1185" i="4" s="1"/>
  <c r="AU1185" i="4"/>
  <c r="BE1184" i="4"/>
  <c r="AS1184" i="4"/>
  <c r="AY1184" i="4" s="1"/>
  <c r="AG1184" i="4"/>
  <c r="AD1184" i="4"/>
  <c r="AA1184" i="4"/>
  <c r="AX1184" i="4" s="1"/>
  <c r="X1184" i="4"/>
  <c r="U1184" i="4"/>
  <c r="R1184" i="4"/>
  <c r="AW1184" i="4" s="1"/>
  <c r="O1184" i="4"/>
  <c r="AV1184" i="4" s="1"/>
  <c r="AU1184" i="4"/>
  <c r="BE1183" i="4"/>
  <c r="AS1183" i="4"/>
  <c r="AY1183" i="4" s="1"/>
  <c r="AG1183" i="4"/>
  <c r="AD1183" i="4"/>
  <c r="AA1183" i="4"/>
  <c r="AX1183" i="4" s="1"/>
  <c r="X1183" i="4"/>
  <c r="U1183" i="4"/>
  <c r="R1183" i="4"/>
  <c r="AW1183" i="4" s="1"/>
  <c r="O1183" i="4"/>
  <c r="AV1183" i="4" s="1"/>
  <c r="AU1183" i="4"/>
  <c r="BE1182" i="4"/>
  <c r="AS1182" i="4"/>
  <c r="AY1182" i="4" s="1"/>
  <c r="AG1182" i="4"/>
  <c r="AD1182" i="4"/>
  <c r="AA1182" i="4"/>
  <c r="AX1182" i="4" s="1"/>
  <c r="X1182" i="4"/>
  <c r="U1182" i="4"/>
  <c r="R1182" i="4"/>
  <c r="AW1182" i="4" s="1"/>
  <c r="O1182" i="4"/>
  <c r="AV1182" i="4" s="1"/>
  <c r="AU1182" i="4"/>
  <c r="BE1181" i="4"/>
  <c r="AS1181" i="4"/>
  <c r="AY1181" i="4" s="1"/>
  <c r="AG1181" i="4"/>
  <c r="AD1181" i="4"/>
  <c r="AA1181" i="4"/>
  <c r="AX1181" i="4" s="1"/>
  <c r="X1181" i="4"/>
  <c r="U1181" i="4"/>
  <c r="R1181" i="4"/>
  <c r="AW1181" i="4" s="1"/>
  <c r="O1181" i="4"/>
  <c r="AV1181" i="4" s="1"/>
  <c r="AU1181" i="4"/>
  <c r="BE1180" i="4"/>
  <c r="AS1180" i="4"/>
  <c r="AY1180" i="4" s="1"/>
  <c r="AG1180" i="4"/>
  <c r="AD1180" i="4"/>
  <c r="AA1180" i="4"/>
  <c r="AX1180" i="4" s="1"/>
  <c r="X1180" i="4"/>
  <c r="U1180" i="4"/>
  <c r="R1180" i="4"/>
  <c r="AW1180" i="4" s="1"/>
  <c r="O1180" i="4"/>
  <c r="AV1180" i="4" s="1"/>
  <c r="AU1180" i="4"/>
  <c r="BE1179" i="4"/>
  <c r="AS1179" i="4"/>
  <c r="AY1179" i="4" s="1"/>
  <c r="AG1179" i="4"/>
  <c r="AD1179" i="4"/>
  <c r="AA1179" i="4"/>
  <c r="AX1179" i="4" s="1"/>
  <c r="X1179" i="4"/>
  <c r="U1179" i="4"/>
  <c r="R1179" i="4"/>
  <c r="AW1179" i="4" s="1"/>
  <c r="O1179" i="4"/>
  <c r="AV1179" i="4" s="1"/>
  <c r="AU1179" i="4"/>
  <c r="BE1178" i="4"/>
  <c r="AS1178" i="4"/>
  <c r="AY1178" i="4" s="1"/>
  <c r="AG1178" i="4"/>
  <c r="AD1178" i="4"/>
  <c r="AX1178" i="4"/>
  <c r="AW1178" i="4"/>
  <c r="AV1178" i="4"/>
  <c r="AU1178" i="4"/>
  <c r="BE1177" i="4"/>
  <c r="AS1177" i="4"/>
  <c r="AY1177" i="4" s="1"/>
  <c r="AG1177" i="4"/>
  <c r="AD1177" i="4"/>
  <c r="AX1177" i="4"/>
  <c r="AW1177" i="4"/>
  <c r="AV1177" i="4"/>
  <c r="AU1177" i="4"/>
  <c r="BE1176" i="4"/>
  <c r="AS1176" i="4"/>
  <c r="AY1176" i="4" s="1"/>
  <c r="AG1176" i="4"/>
  <c r="AD1176" i="4"/>
  <c r="AX1176" i="4"/>
  <c r="AW1176" i="4"/>
  <c r="AV1176" i="4"/>
  <c r="AU1176" i="4"/>
  <c r="BE1175" i="4"/>
  <c r="AS1175" i="4"/>
  <c r="AY1175" i="4" s="1"/>
  <c r="AG1175" i="4"/>
  <c r="AD1175" i="4"/>
  <c r="AX1175" i="4"/>
  <c r="AW1175" i="4"/>
  <c r="AV1175" i="4"/>
  <c r="AU1175" i="4"/>
  <c r="BE1174" i="4"/>
  <c r="AS1174" i="4"/>
  <c r="AY1174" i="4" s="1"/>
  <c r="AG1174" i="4"/>
  <c r="AD1174" i="4"/>
  <c r="AA1174" i="4"/>
  <c r="AX1174" i="4" s="1"/>
  <c r="X1174" i="4"/>
  <c r="U1174" i="4"/>
  <c r="R1174" i="4"/>
  <c r="AW1174" i="4" s="1"/>
  <c r="O1174" i="4"/>
  <c r="AV1174" i="4" s="1"/>
  <c r="AU1174" i="4"/>
  <c r="BE1173" i="4"/>
  <c r="AS1173" i="4"/>
  <c r="AY1173" i="4" s="1"/>
  <c r="AG1173" i="4"/>
  <c r="AD1173" i="4"/>
  <c r="AA1173" i="4"/>
  <c r="AX1173" i="4" s="1"/>
  <c r="X1173" i="4"/>
  <c r="U1173" i="4"/>
  <c r="R1173" i="4"/>
  <c r="AW1173" i="4" s="1"/>
  <c r="O1173" i="4"/>
  <c r="AV1173" i="4" s="1"/>
  <c r="AU1173" i="4"/>
  <c r="BE1172" i="4"/>
  <c r="AS1172" i="4"/>
  <c r="AY1172" i="4" s="1"/>
  <c r="AG1172" i="4"/>
  <c r="AD1172" i="4"/>
  <c r="AX1172" i="4"/>
  <c r="AW1172" i="4"/>
  <c r="AV1172" i="4"/>
  <c r="AU1172" i="4"/>
  <c r="BE1171" i="4"/>
  <c r="AS1171" i="4"/>
  <c r="AY1171" i="4" s="1"/>
  <c r="AG1171" i="4"/>
  <c r="AD1171" i="4"/>
  <c r="AX1171" i="4"/>
  <c r="AW1171" i="4"/>
  <c r="AV1171" i="4"/>
  <c r="AU1171" i="4"/>
  <c r="BE1170" i="4"/>
  <c r="AS1170" i="4"/>
  <c r="AY1170" i="4" s="1"/>
  <c r="AG1170" i="4"/>
  <c r="AD1170" i="4"/>
  <c r="AX1170" i="4"/>
  <c r="AW1170" i="4"/>
  <c r="AV1170" i="4"/>
  <c r="AU1170" i="4"/>
  <c r="BE1169" i="4"/>
  <c r="AS1169" i="4"/>
  <c r="AY1169" i="4" s="1"/>
  <c r="AG1169" i="4"/>
  <c r="AD1169" i="4"/>
  <c r="AA1169" i="4"/>
  <c r="AX1169" i="4" s="1"/>
  <c r="X1169" i="4"/>
  <c r="U1169" i="4"/>
  <c r="R1169" i="4"/>
  <c r="AW1169" i="4" s="1"/>
  <c r="O1169" i="4"/>
  <c r="AV1169" i="4" s="1"/>
  <c r="AU1169" i="4"/>
  <c r="BE1168" i="4"/>
  <c r="AS1168" i="4"/>
  <c r="AY1168" i="4" s="1"/>
  <c r="AG1168" i="4"/>
  <c r="AD1168" i="4"/>
  <c r="AA1168" i="4"/>
  <c r="AX1168" i="4" s="1"/>
  <c r="X1168" i="4"/>
  <c r="U1168" i="4"/>
  <c r="R1168" i="4"/>
  <c r="AW1168" i="4" s="1"/>
  <c r="O1168" i="4"/>
  <c r="AV1168" i="4" s="1"/>
  <c r="AU1168" i="4"/>
  <c r="BE1167" i="4"/>
  <c r="AS1167" i="4"/>
  <c r="AY1167" i="4" s="1"/>
  <c r="AG1167" i="4"/>
  <c r="AD1167" i="4"/>
  <c r="AA1167" i="4"/>
  <c r="AX1167" i="4" s="1"/>
  <c r="X1167" i="4"/>
  <c r="R1167" i="4"/>
  <c r="AW1167" i="4" s="1"/>
  <c r="O1167" i="4"/>
  <c r="AV1167" i="4" s="1"/>
  <c r="AU1167" i="4"/>
  <c r="BE1166" i="4"/>
  <c r="AS1166" i="4"/>
  <c r="AY1166" i="4" s="1"/>
  <c r="AG1166" i="4"/>
  <c r="AD1166" i="4"/>
  <c r="AA1166" i="4"/>
  <c r="AX1166" i="4" s="1"/>
  <c r="X1166" i="4"/>
  <c r="U1166" i="4"/>
  <c r="R1166" i="4"/>
  <c r="AW1166" i="4" s="1"/>
  <c r="O1166" i="4"/>
  <c r="AV1166" i="4" s="1"/>
  <c r="AU1166" i="4"/>
  <c r="BE1165" i="4"/>
  <c r="AS1165" i="4"/>
  <c r="AY1165" i="4" s="1"/>
  <c r="AG1165" i="4"/>
  <c r="AD1165" i="4"/>
  <c r="AA1165" i="4"/>
  <c r="AX1165" i="4" s="1"/>
  <c r="X1165" i="4"/>
  <c r="U1165" i="4"/>
  <c r="R1165" i="4"/>
  <c r="AW1165" i="4" s="1"/>
  <c r="O1165" i="4"/>
  <c r="AV1165" i="4" s="1"/>
  <c r="AU1165" i="4"/>
  <c r="BE1164" i="4"/>
  <c r="AS1164" i="4"/>
  <c r="AY1164" i="4" s="1"/>
  <c r="AG1164" i="4"/>
  <c r="AD1164" i="4"/>
  <c r="AA1164" i="4"/>
  <c r="AX1164" i="4" s="1"/>
  <c r="X1164" i="4"/>
  <c r="U1164" i="4"/>
  <c r="R1164" i="4"/>
  <c r="AW1164" i="4" s="1"/>
  <c r="O1164" i="4"/>
  <c r="AV1164" i="4" s="1"/>
  <c r="AU1164" i="4"/>
  <c r="BE1163" i="4"/>
  <c r="AS1163" i="4"/>
  <c r="AY1163" i="4" s="1"/>
  <c r="AG1163" i="4"/>
  <c r="AD1163" i="4"/>
  <c r="AA1163" i="4"/>
  <c r="AX1163" i="4" s="1"/>
  <c r="X1163" i="4"/>
  <c r="U1163" i="4"/>
  <c r="R1163" i="4"/>
  <c r="AW1163" i="4" s="1"/>
  <c r="O1163" i="4"/>
  <c r="AV1163" i="4" s="1"/>
  <c r="AU1163" i="4"/>
  <c r="BE1162" i="4"/>
  <c r="AS1162" i="4"/>
  <c r="AY1162" i="4" s="1"/>
  <c r="AG1162" i="4"/>
  <c r="AD1162" i="4"/>
  <c r="AA1162" i="4"/>
  <c r="AX1162" i="4" s="1"/>
  <c r="X1162" i="4"/>
  <c r="U1162" i="4"/>
  <c r="R1162" i="4"/>
  <c r="AW1162" i="4" s="1"/>
  <c r="O1162" i="4"/>
  <c r="AV1162" i="4" s="1"/>
  <c r="AU1162" i="4"/>
  <c r="BE1161" i="4"/>
  <c r="AS1161" i="4"/>
  <c r="AY1161" i="4" s="1"/>
  <c r="AG1161" i="4"/>
  <c r="AD1161" i="4"/>
  <c r="AA1161" i="4"/>
  <c r="AX1161" i="4" s="1"/>
  <c r="X1161" i="4"/>
  <c r="U1161" i="4"/>
  <c r="R1161" i="4"/>
  <c r="AW1161" i="4" s="1"/>
  <c r="O1161" i="4"/>
  <c r="AV1161" i="4" s="1"/>
  <c r="AU1161" i="4"/>
  <c r="BE1160" i="4"/>
  <c r="AS1160" i="4"/>
  <c r="AY1160" i="4" s="1"/>
  <c r="AG1160" i="4"/>
  <c r="AD1160" i="4"/>
  <c r="AA1160" i="4"/>
  <c r="AX1160" i="4" s="1"/>
  <c r="X1160" i="4"/>
  <c r="U1160" i="4"/>
  <c r="R1160" i="4"/>
  <c r="AW1160" i="4" s="1"/>
  <c r="O1160" i="4"/>
  <c r="AV1160" i="4" s="1"/>
  <c r="AU1160" i="4"/>
  <c r="BE1159" i="4"/>
  <c r="AS1159" i="4"/>
  <c r="AY1159" i="4" s="1"/>
  <c r="AG1159" i="4"/>
  <c r="AD1159" i="4"/>
  <c r="AA1159" i="4"/>
  <c r="AX1159" i="4" s="1"/>
  <c r="X1159" i="4"/>
  <c r="U1159" i="4"/>
  <c r="R1159" i="4"/>
  <c r="AW1159" i="4" s="1"/>
  <c r="O1159" i="4"/>
  <c r="AV1159" i="4" s="1"/>
  <c r="AU1159" i="4"/>
  <c r="BE1158" i="4"/>
  <c r="AS1158" i="4"/>
  <c r="AY1158" i="4" s="1"/>
  <c r="AG1158" i="4"/>
  <c r="AD1158" i="4"/>
  <c r="AA1158" i="4"/>
  <c r="AX1158" i="4" s="1"/>
  <c r="X1158" i="4"/>
  <c r="U1158" i="4"/>
  <c r="R1158" i="4"/>
  <c r="AW1158" i="4" s="1"/>
  <c r="O1158" i="4"/>
  <c r="AV1158" i="4" s="1"/>
  <c r="AU1158" i="4"/>
  <c r="BE1157" i="4"/>
  <c r="AS1157" i="4"/>
  <c r="AY1157" i="4" s="1"/>
  <c r="AG1157" i="4"/>
  <c r="AD1157" i="4"/>
  <c r="AA1157" i="4"/>
  <c r="AX1157" i="4" s="1"/>
  <c r="X1157" i="4"/>
  <c r="U1157" i="4"/>
  <c r="R1157" i="4"/>
  <c r="AW1157" i="4" s="1"/>
  <c r="O1157" i="4"/>
  <c r="AV1157" i="4" s="1"/>
  <c r="AU1157" i="4"/>
  <c r="BE1156" i="4"/>
  <c r="AS1156" i="4"/>
  <c r="AY1156" i="4" s="1"/>
  <c r="AG1156" i="4"/>
  <c r="AD1156" i="4"/>
  <c r="AA1156" i="4"/>
  <c r="AX1156" i="4" s="1"/>
  <c r="X1156" i="4"/>
  <c r="U1156" i="4"/>
  <c r="R1156" i="4"/>
  <c r="AW1156" i="4" s="1"/>
  <c r="O1156" i="4"/>
  <c r="AV1156" i="4" s="1"/>
  <c r="AU1156" i="4"/>
  <c r="BE1155" i="4"/>
  <c r="AS1155" i="4"/>
  <c r="AY1155" i="4" s="1"/>
  <c r="AG1155" i="4"/>
  <c r="AD1155" i="4"/>
  <c r="AA1155" i="4"/>
  <c r="AX1155" i="4" s="1"/>
  <c r="X1155" i="4"/>
  <c r="U1155" i="4"/>
  <c r="R1155" i="4"/>
  <c r="AW1155" i="4" s="1"/>
  <c r="O1155" i="4"/>
  <c r="AV1155" i="4" s="1"/>
  <c r="AU1155" i="4"/>
  <c r="BE1154" i="4"/>
  <c r="AS1154" i="4"/>
  <c r="AY1154" i="4" s="1"/>
  <c r="AG1154" i="4"/>
  <c r="AD1154" i="4"/>
  <c r="AA1154" i="4"/>
  <c r="AX1154" i="4" s="1"/>
  <c r="X1154" i="4"/>
  <c r="U1154" i="4"/>
  <c r="R1154" i="4"/>
  <c r="AW1154" i="4" s="1"/>
  <c r="O1154" i="4"/>
  <c r="AV1154" i="4" s="1"/>
  <c r="AU1154" i="4"/>
  <c r="BE1153" i="4"/>
  <c r="AS1153" i="4"/>
  <c r="AY1153" i="4" s="1"/>
  <c r="AG1153" i="4"/>
  <c r="AD1153" i="4"/>
  <c r="AA1153" i="4"/>
  <c r="AX1153" i="4" s="1"/>
  <c r="X1153" i="4"/>
  <c r="U1153" i="4"/>
  <c r="R1153" i="4"/>
  <c r="AW1153" i="4" s="1"/>
  <c r="O1153" i="4"/>
  <c r="AV1153" i="4" s="1"/>
  <c r="AU1153" i="4"/>
  <c r="BE1152" i="4"/>
  <c r="AS1152" i="4"/>
  <c r="AY1152" i="4" s="1"/>
  <c r="AG1152" i="4"/>
  <c r="AD1152" i="4"/>
  <c r="AA1152" i="4"/>
  <c r="AX1152" i="4" s="1"/>
  <c r="X1152" i="4"/>
  <c r="U1152" i="4"/>
  <c r="R1152" i="4"/>
  <c r="AW1152" i="4" s="1"/>
  <c r="O1152" i="4"/>
  <c r="AV1152" i="4" s="1"/>
  <c r="AU1152" i="4"/>
  <c r="BE1151" i="4"/>
  <c r="AS1151" i="4"/>
  <c r="AY1151" i="4" s="1"/>
  <c r="AG1151" i="4"/>
  <c r="AD1151" i="4"/>
  <c r="AA1151" i="4"/>
  <c r="AX1151" i="4" s="1"/>
  <c r="X1151" i="4"/>
  <c r="U1151" i="4"/>
  <c r="R1151" i="4"/>
  <c r="AW1151" i="4" s="1"/>
  <c r="O1151" i="4"/>
  <c r="AV1151" i="4" s="1"/>
  <c r="AU1151" i="4"/>
  <c r="BE1150" i="4"/>
  <c r="AS1150" i="4"/>
  <c r="AY1150" i="4" s="1"/>
  <c r="AG1150" i="4"/>
  <c r="AD1150" i="4"/>
  <c r="AA1150" i="4"/>
  <c r="AX1150" i="4" s="1"/>
  <c r="X1150" i="4"/>
  <c r="U1150" i="4"/>
  <c r="R1150" i="4"/>
  <c r="AW1150" i="4" s="1"/>
  <c r="O1150" i="4"/>
  <c r="AV1150" i="4" s="1"/>
  <c r="AU1150" i="4"/>
  <c r="BE1149" i="4"/>
  <c r="AS1149" i="4"/>
  <c r="AY1149" i="4" s="1"/>
  <c r="AG1149" i="4"/>
  <c r="AD1149" i="4"/>
  <c r="AA1149" i="4"/>
  <c r="AX1149" i="4" s="1"/>
  <c r="X1149" i="4"/>
  <c r="U1149" i="4"/>
  <c r="R1149" i="4"/>
  <c r="AW1149" i="4" s="1"/>
  <c r="O1149" i="4"/>
  <c r="AV1149" i="4" s="1"/>
  <c r="AU1149" i="4"/>
  <c r="BE1148" i="4"/>
  <c r="AS1148" i="4"/>
  <c r="AY1148" i="4" s="1"/>
  <c r="AG1148" i="4"/>
  <c r="AD1148" i="4"/>
  <c r="AA1148" i="4"/>
  <c r="AX1148" i="4" s="1"/>
  <c r="X1148" i="4"/>
  <c r="U1148" i="4"/>
  <c r="R1148" i="4"/>
  <c r="AW1148" i="4" s="1"/>
  <c r="O1148" i="4"/>
  <c r="AV1148" i="4" s="1"/>
  <c r="AU1148" i="4"/>
  <c r="BE1147" i="4"/>
  <c r="AS1147" i="4"/>
  <c r="AY1147" i="4" s="1"/>
  <c r="AG1147" i="4"/>
  <c r="AD1147" i="4"/>
  <c r="AA1147" i="4"/>
  <c r="AX1147" i="4" s="1"/>
  <c r="X1147" i="4"/>
  <c r="U1147" i="4"/>
  <c r="R1147" i="4"/>
  <c r="AW1147" i="4" s="1"/>
  <c r="O1147" i="4"/>
  <c r="AV1147" i="4" s="1"/>
  <c r="AU1147" i="4"/>
  <c r="BE1146" i="4"/>
  <c r="AS1146" i="4"/>
  <c r="AY1146" i="4" s="1"/>
  <c r="AG1146" i="4"/>
  <c r="AD1146" i="4"/>
  <c r="AA1146" i="4"/>
  <c r="AX1146" i="4" s="1"/>
  <c r="X1146" i="4"/>
  <c r="U1146" i="4"/>
  <c r="R1146" i="4"/>
  <c r="AW1146" i="4" s="1"/>
  <c r="O1146" i="4"/>
  <c r="AV1146" i="4" s="1"/>
  <c r="AU1146" i="4"/>
  <c r="BE1145" i="4"/>
  <c r="AS1145" i="4"/>
  <c r="AY1145" i="4" s="1"/>
  <c r="AG1145" i="4"/>
  <c r="AD1145" i="4"/>
  <c r="AA1145" i="4"/>
  <c r="AX1145" i="4" s="1"/>
  <c r="X1145" i="4"/>
  <c r="U1145" i="4"/>
  <c r="R1145" i="4"/>
  <c r="AW1145" i="4" s="1"/>
  <c r="O1145" i="4"/>
  <c r="AV1145" i="4" s="1"/>
  <c r="AU1145" i="4"/>
  <c r="BE1144" i="4"/>
  <c r="AS1144" i="4"/>
  <c r="AY1144" i="4" s="1"/>
  <c r="AG1144" i="4"/>
  <c r="AD1144" i="4"/>
  <c r="AA1144" i="4"/>
  <c r="AX1144" i="4" s="1"/>
  <c r="X1144" i="4"/>
  <c r="U1144" i="4"/>
  <c r="R1144" i="4"/>
  <c r="AW1144" i="4" s="1"/>
  <c r="O1144" i="4"/>
  <c r="AV1144" i="4" s="1"/>
  <c r="AU1144" i="4"/>
  <c r="BE1143" i="4"/>
  <c r="AS1143" i="4"/>
  <c r="AY1143" i="4" s="1"/>
  <c r="AG1143" i="4"/>
  <c r="AD1143" i="4"/>
  <c r="AA1143" i="4"/>
  <c r="AX1143" i="4" s="1"/>
  <c r="X1143" i="4"/>
  <c r="U1143" i="4"/>
  <c r="R1143" i="4"/>
  <c r="AW1143" i="4" s="1"/>
  <c r="O1143" i="4"/>
  <c r="AV1143" i="4" s="1"/>
  <c r="AU1143" i="4"/>
  <c r="BE1142" i="4"/>
  <c r="AS1142" i="4"/>
  <c r="AY1142" i="4" s="1"/>
  <c r="AG1142" i="4"/>
  <c r="AD1142" i="4"/>
  <c r="AA1142" i="4"/>
  <c r="AX1142" i="4" s="1"/>
  <c r="X1142" i="4"/>
  <c r="U1142" i="4"/>
  <c r="R1142" i="4"/>
  <c r="AW1142" i="4" s="1"/>
  <c r="O1142" i="4"/>
  <c r="AV1142" i="4" s="1"/>
  <c r="AU1142" i="4"/>
  <c r="BE1141" i="4"/>
  <c r="AS1141" i="4"/>
  <c r="AY1141" i="4" s="1"/>
  <c r="AG1141" i="4"/>
  <c r="AD1141" i="4"/>
  <c r="AA1141" i="4"/>
  <c r="AX1141" i="4" s="1"/>
  <c r="X1141" i="4"/>
  <c r="U1141" i="4"/>
  <c r="R1141" i="4"/>
  <c r="AW1141" i="4" s="1"/>
  <c r="O1141" i="4"/>
  <c r="AV1141" i="4" s="1"/>
  <c r="AU1141" i="4"/>
  <c r="BE1140" i="4"/>
  <c r="AS1140" i="4"/>
  <c r="AY1140" i="4" s="1"/>
  <c r="AG1140" i="4"/>
  <c r="AD1140" i="4"/>
  <c r="AA1140" i="4"/>
  <c r="AX1140" i="4" s="1"/>
  <c r="X1140" i="4"/>
  <c r="U1140" i="4"/>
  <c r="R1140" i="4"/>
  <c r="AW1140" i="4" s="1"/>
  <c r="O1140" i="4"/>
  <c r="AV1140" i="4" s="1"/>
  <c r="AU1140" i="4"/>
  <c r="BE1139" i="4"/>
  <c r="AS1139" i="4"/>
  <c r="AY1139" i="4" s="1"/>
  <c r="AG1139" i="4"/>
  <c r="AD1139" i="4"/>
  <c r="AA1139" i="4"/>
  <c r="AX1139" i="4" s="1"/>
  <c r="X1139" i="4"/>
  <c r="U1139" i="4"/>
  <c r="R1139" i="4"/>
  <c r="AW1139" i="4" s="1"/>
  <c r="O1139" i="4"/>
  <c r="AV1139" i="4" s="1"/>
  <c r="AU1139" i="4"/>
  <c r="BE1138" i="4"/>
  <c r="AS1138" i="4"/>
  <c r="AY1138" i="4" s="1"/>
  <c r="AG1138" i="4"/>
  <c r="AD1138" i="4"/>
  <c r="AA1138" i="4"/>
  <c r="AX1138" i="4" s="1"/>
  <c r="X1138" i="4"/>
  <c r="U1138" i="4"/>
  <c r="R1138" i="4"/>
  <c r="AW1138" i="4" s="1"/>
  <c r="O1138" i="4"/>
  <c r="AV1138" i="4" s="1"/>
  <c r="AU1138" i="4"/>
  <c r="BE1137" i="4"/>
  <c r="AS1137" i="4"/>
  <c r="AY1137" i="4" s="1"/>
  <c r="AG1137" i="4"/>
  <c r="AD1137" i="4"/>
  <c r="AA1137" i="4"/>
  <c r="AX1137" i="4" s="1"/>
  <c r="X1137" i="4"/>
  <c r="U1137" i="4"/>
  <c r="R1137" i="4"/>
  <c r="AW1137" i="4" s="1"/>
  <c r="O1137" i="4"/>
  <c r="AV1137" i="4" s="1"/>
  <c r="AU1137" i="4"/>
  <c r="BE1136" i="4"/>
  <c r="AS1136" i="4"/>
  <c r="AY1136" i="4" s="1"/>
  <c r="AG1136" i="4"/>
  <c r="AD1136" i="4"/>
  <c r="AA1136" i="4"/>
  <c r="AX1136" i="4" s="1"/>
  <c r="X1136" i="4"/>
  <c r="U1136" i="4"/>
  <c r="R1136" i="4"/>
  <c r="AW1136" i="4" s="1"/>
  <c r="O1136" i="4"/>
  <c r="AV1136" i="4" s="1"/>
  <c r="AU1136" i="4"/>
  <c r="BE1135" i="4"/>
  <c r="AS1135" i="4"/>
  <c r="AY1135" i="4" s="1"/>
  <c r="AG1135" i="4"/>
  <c r="AD1135" i="4"/>
  <c r="AA1135" i="4"/>
  <c r="AX1135" i="4" s="1"/>
  <c r="X1135" i="4"/>
  <c r="U1135" i="4"/>
  <c r="R1135" i="4"/>
  <c r="AW1135" i="4" s="1"/>
  <c r="O1135" i="4"/>
  <c r="AV1135" i="4" s="1"/>
  <c r="AU1135" i="4"/>
  <c r="BE1134" i="4"/>
  <c r="BE1133" i="4"/>
  <c r="BE1112" i="4"/>
  <c r="AS1112" i="4"/>
  <c r="AY1112" i="4" s="1"/>
  <c r="AX1112" i="4"/>
  <c r="AW1112" i="4"/>
  <c r="AV1112" i="4"/>
  <c r="AU1112" i="4"/>
  <c r="BE1111" i="4"/>
  <c r="AS1111" i="4"/>
  <c r="AY1111" i="4" s="1"/>
  <c r="AX1111" i="4"/>
  <c r="AW1111" i="4"/>
  <c r="AV1111" i="4"/>
  <c r="AU1111" i="4"/>
  <c r="BE1110" i="4"/>
  <c r="AS1110" i="4"/>
  <c r="AY1110" i="4" s="1"/>
  <c r="AX1110" i="4"/>
  <c r="AW1110" i="4"/>
  <c r="AV1110" i="4"/>
  <c r="AU1110" i="4"/>
  <c r="BE1109" i="4"/>
  <c r="AS1109" i="4"/>
  <c r="AY1109" i="4" s="1"/>
  <c r="AX1109" i="4"/>
  <c r="AW1109" i="4"/>
  <c r="AV1109" i="4"/>
  <c r="AU1109" i="4"/>
  <c r="BE1108" i="4"/>
  <c r="AS1108" i="4"/>
  <c r="AY1108" i="4" s="1"/>
  <c r="AX1108" i="4"/>
  <c r="AW1108" i="4"/>
  <c r="AV1108" i="4"/>
  <c r="AU1108" i="4"/>
  <c r="BE1107" i="4"/>
  <c r="AS1107" i="4"/>
  <c r="AY1107" i="4" s="1"/>
  <c r="AX1107" i="4"/>
  <c r="AW1107" i="4"/>
  <c r="AV1107" i="4"/>
  <c r="AU1107" i="4"/>
  <c r="BE1106" i="4"/>
  <c r="AS1106" i="4"/>
  <c r="AY1106" i="4" s="1"/>
  <c r="AX1106" i="4"/>
  <c r="AW1106" i="4"/>
  <c r="AV1106" i="4"/>
  <c r="AU1106" i="4"/>
  <c r="BE1105" i="4"/>
  <c r="AS1105" i="4"/>
  <c r="AY1105" i="4" s="1"/>
  <c r="AX1105" i="4"/>
  <c r="AW1105" i="4"/>
  <c r="AV1105" i="4"/>
  <c r="AU1105" i="4"/>
  <c r="BE1104" i="4"/>
  <c r="AS1104" i="4"/>
  <c r="AY1104" i="4" s="1"/>
  <c r="AX1104" i="4"/>
  <c r="AW1104" i="4"/>
  <c r="AV1104" i="4"/>
  <c r="AU1104" i="4"/>
  <c r="BE1103" i="4"/>
  <c r="AS1103" i="4"/>
  <c r="AY1103" i="4" s="1"/>
  <c r="AX1103" i="4"/>
  <c r="AW1103" i="4"/>
  <c r="AV1103" i="4"/>
  <c r="AU1103" i="4"/>
  <c r="BE1102" i="4"/>
  <c r="AS1102" i="4"/>
  <c r="AY1102" i="4" s="1"/>
  <c r="AX1102" i="4"/>
  <c r="AW1102" i="4"/>
  <c r="AV1102" i="4"/>
  <c r="AU1102" i="4"/>
  <c r="BE1101" i="4"/>
  <c r="AS1101" i="4"/>
  <c r="AY1101" i="4" s="1"/>
  <c r="AX1101" i="4"/>
  <c r="AW1101" i="4"/>
  <c r="AV1101" i="4"/>
  <c r="AU1101" i="4"/>
  <c r="BE1100" i="4"/>
  <c r="AS1100" i="4"/>
  <c r="AY1100" i="4" s="1"/>
  <c r="AX1100" i="4"/>
  <c r="AW1100" i="4"/>
  <c r="AV1100" i="4"/>
  <c r="AU1100" i="4"/>
  <c r="BE1099" i="4"/>
  <c r="AS1099" i="4"/>
  <c r="AY1099" i="4" s="1"/>
  <c r="AX1099" i="4"/>
  <c r="AW1099" i="4"/>
  <c r="AV1099" i="4"/>
  <c r="AU1099" i="4"/>
  <c r="BE1098" i="4"/>
  <c r="AS1098" i="4"/>
  <c r="AY1098" i="4" s="1"/>
  <c r="AX1098" i="4"/>
  <c r="AW1098" i="4"/>
  <c r="AV1098" i="4"/>
  <c r="AU1098" i="4"/>
  <c r="BE1097" i="4"/>
  <c r="AS1097" i="4"/>
  <c r="AY1097" i="4" s="1"/>
  <c r="AX1097" i="4"/>
  <c r="AW1097" i="4"/>
  <c r="AV1097" i="4"/>
  <c r="AU1097" i="4"/>
  <c r="BE1096" i="4"/>
  <c r="AS1096" i="4"/>
  <c r="AY1096" i="4" s="1"/>
  <c r="AX1096" i="4"/>
  <c r="AW1096" i="4"/>
  <c r="AV1096" i="4"/>
  <c r="AU1096" i="4"/>
  <c r="BE1095" i="4"/>
  <c r="AS1095" i="4"/>
  <c r="AY1095" i="4" s="1"/>
  <c r="AX1095" i="4"/>
  <c r="AW1095" i="4"/>
  <c r="AV1095" i="4"/>
  <c r="AU1095" i="4"/>
  <c r="BE1094" i="4"/>
  <c r="AS1094" i="4"/>
  <c r="AY1094" i="4" s="1"/>
  <c r="AX1094" i="4"/>
  <c r="AW1094" i="4"/>
  <c r="AV1094" i="4"/>
  <c r="AU1094" i="4"/>
  <c r="BE1093" i="4"/>
  <c r="AS1093" i="4"/>
  <c r="AY1093" i="4" s="1"/>
  <c r="AX1093" i="4"/>
  <c r="AW1093" i="4"/>
  <c r="AV1093" i="4"/>
  <c r="AU1093" i="4"/>
  <c r="BE1092" i="4"/>
  <c r="AS1092" i="4"/>
  <c r="AY1092" i="4" s="1"/>
  <c r="AX1092" i="4"/>
  <c r="AW1092" i="4"/>
  <c r="AV1092" i="4"/>
  <c r="AU1092" i="4"/>
  <c r="BE1091" i="4"/>
  <c r="AS1091" i="4"/>
  <c r="AY1091" i="4" s="1"/>
  <c r="AX1091" i="4"/>
  <c r="AW1091" i="4"/>
  <c r="AV1091" i="4"/>
  <c r="AU1091" i="4"/>
  <c r="BE1090" i="4"/>
  <c r="AS1090" i="4"/>
  <c r="AY1090" i="4" s="1"/>
  <c r="AX1090" i="4"/>
  <c r="AW1090" i="4"/>
  <c r="AV1090" i="4"/>
  <c r="AU1090" i="4"/>
  <c r="BE1089" i="4"/>
  <c r="AS1089" i="4"/>
  <c r="AY1089" i="4" s="1"/>
  <c r="AX1089" i="4"/>
  <c r="AW1089" i="4"/>
  <c r="AV1089" i="4"/>
  <c r="AU1089" i="4"/>
  <c r="BE1088" i="4"/>
  <c r="AS1088" i="4"/>
  <c r="AY1088" i="4" s="1"/>
  <c r="AX1088" i="4"/>
  <c r="AW1088" i="4"/>
  <c r="AV1088" i="4"/>
  <c r="AU1088" i="4"/>
  <c r="BE1087" i="4"/>
  <c r="AS1087" i="4"/>
  <c r="AY1087" i="4" s="1"/>
  <c r="AX1087" i="4"/>
  <c r="AW1087" i="4"/>
  <c r="AV1087" i="4"/>
  <c r="AU1087" i="4"/>
  <c r="BE1086" i="4"/>
  <c r="AS1086" i="4"/>
  <c r="AY1086" i="4" s="1"/>
  <c r="AX1086" i="4"/>
  <c r="AW1086" i="4"/>
  <c r="AV1086" i="4"/>
  <c r="AU1086" i="4"/>
  <c r="BE1085" i="4"/>
  <c r="AS1085" i="4"/>
  <c r="AY1085" i="4" s="1"/>
  <c r="AX1085" i="4"/>
  <c r="AW1085" i="4"/>
  <c r="AV1085" i="4"/>
  <c r="AU1085" i="4"/>
  <c r="BE1084" i="4"/>
  <c r="AS1084" i="4"/>
  <c r="AY1084" i="4" s="1"/>
  <c r="AX1084" i="4"/>
  <c r="AW1084" i="4"/>
  <c r="AV1084" i="4"/>
  <c r="AU1084" i="4"/>
  <c r="BE1083" i="4"/>
  <c r="AS1083" i="4"/>
  <c r="AY1083" i="4" s="1"/>
  <c r="AX1083" i="4"/>
  <c r="AW1083" i="4"/>
  <c r="AV1083" i="4"/>
  <c r="AU1083" i="4"/>
  <c r="BE1082" i="4"/>
  <c r="AS1082" i="4"/>
  <c r="AY1082" i="4" s="1"/>
  <c r="AX1082" i="4"/>
  <c r="AW1082" i="4"/>
  <c r="AV1082" i="4"/>
  <c r="AU1082" i="4"/>
  <c r="BE1081" i="4"/>
  <c r="AS1081" i="4"/>
  <c r="AY1081" i="4" s="1"/>
  <c r="AX1081" i="4"/>
  <c r="AW1081" i="4"/>
  <c r="AV1081" i="4"/>
  <c r="AU1081" i="4"/>
  <c r="BE1080" i="4"/>
  <c r="AS1080" i="4"/>
  <c r="AY1080" i="4" s="1"/>
  <c r="AX1080" i="4"/>
  <c r="AW1080" i="4"/>
  <c r="AV1080" i="4"/>
  <c r="AU1080" i="4"/>
  <c r="BE1079" i="4"/>
  <c r="AS1079" i="4"/>
  <c r="AY1079" i="4" s="1"/>
  <c r="AX1079" i="4"/>
  <c r="AW1079" i="4"/>
  <c r="AV1079" i="4"/>
  <c r="AU1079" i="4"/>
  <c r="BE1078" i="4"/>
  <c r="AS1078" i="4"/>
  <c r="AY1078" i="4" s="1"/>
  <c r="AX1078" i="4"/>
  <c r="AW1078" i="4"/>
  <c r="AV1078" i="4"/>
  <c r="AU1078" i="4"/>
  <c r="BE1077" i="4"/>
  <c r="AS1077" i="4"/>
  <c r="AY1077" i="4" s="1"/>
  <c r="AX1077" i="4"/>
  <c r="AW1077" i="4"/>
  <c r="AV1077" i="4"/>
  <c r="AU1077" i="4"/>
  <c r="BE1076" i="4"/>
  <c r="AS1076" i="4"/>
  <c r="AY1076" i="4" s="1"/>
  <c r="AX1076" i="4"/>
  <c r="AW1076" i="4"/>
  <c r="AV1076" i="4"/>
  <c r="AU1076" i="4"/>
  <c r="BE1075" i="4"/>
  <c r="AS1075" i="4"/>
  <c r="AY1075" i="4" s="1"/>
  <c r="AX1075" i="4"/>
  <c r="AW1075" i="4"/>
  <c r="AV1075" i="4"/>
  <c r="AU1075" i="4"/>
  <c r="BE1066" i="4"/>
  <c r="AS1066" i="4"/>
  <c r="AY1066" i="4" s="1"/>
  <c r="AX1066" i="4"/>
  <c r="AW1066" i="4"/>
  <c r="AV1066" i="4"/>
  <c r="AU1066" i="4"/>
  <c r="BE1065" i="4"/>
  <c r="AS1065" i="4"/>
  <c r="AY1065" i="4" s="1"/>
  <c r="AX1065" i="4"/>
  <c r="AW1065" i="4"/>
  <c r="AV1065" i="4"/>
  <c r="AU1065" i="4"/>
  <c r="BE1064" i="4"/>
  <c r="AS1064" i="4"/>
  <c r="AY1064" i="4" s="1"/>
  <c r="AX1064" i="4"/>
  <c r="AW1064" i="4"/>
  <c r="AV1064" i="4"/>
  <c r="AU1064" i="4"/>
  <c r="BE1063" i="4"/>
  <c r="AS1063" i="4"/>
  <c r="AY1063" i="4" s="1"/>
  <c r="AX1063" i="4"/>
  <c r="AW1063" i="4"/>
  <c r="AV1063" i="4"/>
  <c r="AU1063" i="4"/>
  <c r="BE1062" i="4"/>
  <c r="AS1062" i="4"/>
  <c r="AY1062" i="4" s="1"/>
  <c r="AX1062" i="4"/>
  <c r="AW1062" i="4"/>
  <c r="AV1062" i="4"/>
  <c r="AU1062" i="4"/>
  <c r="BE1061" i="4"/>
  <c r="AS1061" i="4"/>
  <c r="AY1061" i="4" s="1"/>
  <c r="AX1061" i="4"/>
  <c r="AW1061" i="4"/>
  <c r="AV1061" i="4"/>
  <c r="AU1061" i="4"/>
  <c r="BE1060" i="4"/>
  <c r="AS1060" i="4"/>
  <c r="AY1060" i="4" s="1"/>
  <c r="AX1060" i="4"/>
  <c r="AW1060" i="4"/>
  <c r="AV1060" i="4"/>
  <c r="AU1060" i="4"/>
  <c r="BE1059" i="4"/>
  <c r="AS1059" i="4"/>
  <c r="AY1059" i="4" s="1"/>
  <c r="AX1059" i="4"/>
  <c r="AW1059" i="4"/>
  <c r="AV1059" i="4"/>
  <c r="AU1059" i="4"/>
  <c r="BE1058" i="4"/>
  <c r="AS1058" i="4"/>
  <c r="AY1058" i="4" s="1"/>
  <c r="AX1058" i="4"/>
  <c r="AW1058" i="4"/>
  <c r="AV1058" i="4"/>
  <c r="AU1058" i="4"/>
  <c r="BE1057" i="4"/>
  <c r="AS1057" i="4"/>
  <c r="AY1057" i="4" s="1"/>
  <c r="AX1057" i="4"/>
  <c r="AW1057" i="4"/>
  <c r="AV1057" i="4"/>
  <c r="AU1057" i="4"/>
  <c r="BE1056" i="4"/>
  <c r="AS1056" i="4"/>
  <c r="AY1056" i="4" s="1"/>
  <c r="AX1056" i="4"/>
  <c r="AW1056" i="4"/>
  <c r="AV1056" i="4"/>
  <c r="AU1056" i="4"/>
  <c r="BE1055" i="4"/>
  <c r="AS1055" i="4"/>
  <c r="AY1055" i="4" s="1"/>
  <c r="AX1055" i="4"/>
  <c r="AW1055" i="4"/>
  <c r="AV1055" i="4"/>
  <c r="AU1055" i="4"/>
  <c r="BE1054" i="4"/>
  <c r="AS1054" i="4"/>
  <c r="AY1054" i="4" s="1"/>
  <c r="AX1054" i="4"/>
  <c r="AW1054" i="4"/>
  <c r="AV1054" i="4"/>
  <c r="AU1054" i="4"/>
  <c r="BE1053" i="4"/>
  <c r="AS1053" i="4"/>
  <c r="AY1053" i="4" s="1"/>
  <c r="AX1053" i="4"/>
  <c r="AW1053" i="4"/>
  <c r="AV1053" i="4"/>
  <c r="AU1053" i="4"/>
  <c r="BE1052" i="4"/>
  <c r="AS1052" i="4"/>
  <c r="AY1052" i="4" s="1"/>
  <c r="AX1052" i="4"/>
  <c r="AW1052" i="4"/>
  <c r="AV1052" i="4"/>
  <c r="AU1052" i="4"/>
  <c r="BE1051" i="4"/>
  <c r="AS1051" i="4"/>
  <c r="AY1051" i="4" s="1"/>
  <c r="AX1051" i="4"/>
  <c r="AW1051" i="4"/>
  <c r="AV1051" i="4"/>
  <c r="AU1051" i="4"/>
  <c r="BE1050" i="4"/>
  <c r="AS1050" i="4"/>
  <c r="AY1050" i="4" s="1"/>
  <c r="AX1050" i="4"/>
  <c r="AW1050" i="4"/>
  <c r="AV1050" i="4"/>
  <c r="AU1050" i="4"/>
  <c r="BE1041" i="4"/>
  <c r="AS1041" i="4"/>
  <c r="AY1041" i="4" s="1"/>
  <c r="AX1041" i="4"/>
  <c r="AW1041" i="4"/>
  <c r="AV1041" i="4"/>
  <c r="AU1041" i="4"/>
  <c r="BE1040" i="4"/>
  <c r="AS1040" i="4"/>
  <c r="AY1040" i="4" s="1"/>
  <c r="AX1040" i="4"/>
  <c r="AW1040" i="4"/>
  <c r="AV1040" i="4"/>
  <c r="AU1040" i="4"/>
  <c r="BE1039" i="4"/>
  <c r="AS1039" i="4"/>
  <c r="AY1039" i="4" s="1"/>
  <c r="AX1039" i="4"/>
  <c r="AW1039" i="4"/>
  <c r="AV1039" i="4"/>
  <c r="AU1039" i="4"/>
  <c r="BE1038" i="4"/>
  <c r="AS1038" i="4"/>
  <c r="AY1038" i="4" s="1"/>
  <c r="AX1038" i="4"/>
  <c r="AW1038" i="4"/>
  <c r="AV1038" i="4"/>
  <c r="AU1038" i="4"/>
  <c r="BE1037" i="4"/>
  <c r="AS1037" i="4"/>
  <c r="AY1037" i="4" s="1"/>
  <c r="AX1037" i="4"/>
  <c r="AW1037" i="4"/>
  <c r="AV1037" i="4"/>
  <c r="AU1037" i="4"/>
  <c r="BE1036" i="4"/>
  <c r="AS1036" i="4"/>
  <c r="AY1036" i="4" s="1"/>
  <c r="AX1036" i="4"/>
  <c r="AW1036" i="4"/>
  <c r="AV1036" i="4"/>
  <c r="AU1036" i="4"/>
  <c r="BE1035" i="4"/>
  <c r="AS1035" i="4"/>
  <c r="AY1035" i="4" s="1"/>
  <c r="AX1035" i="4"/>
  <c r="AW1035" i="4"/>
  <c r="AV1035" i="4"/>
  <c r="AU1035" i="4"/>
  <c r="BE1034" i="4"/>
  <c r="AS1034" i="4"/>
  <c r="AY1034" i="4" s="1"/>
  <c r="AX1034" i="4"/>
  <c r="AW1034" i="4"/>
  <c r="AV1034" i="4"/>
  <c r="AU1034" i="4"/>
  <c r="BE1033" i="4"/>
  <c r="AS1033" i="4"/>
  <c r="AY1033" i="4" s="1"/>
  <c r="AX1033" i="4"/>
  <c r="AW1033" i="4"/>
  <c r="AV1033" i="4"/>
  <c r="AU1033" i="4"/>
  <c r="BE1032" i="4"/>
  <c r="AS1032" i="4"/>
  <c r="AY1032" i="4" s="1"/>
  <c r="AX1032" i="4"/>
  <c r="AW1032" i="4"/>
  <c r="AV1032" i="4"/>
  <c r="AU1032" i="4"/>
  <c r="BE1031" i="4"/>
  <c r="AS1031" i="4"/>
  <c r="AY1031" i="4" s="1"/>
  <c r="AX1031" i="4"/>
  <c r="AW1031" i="4"/>
  <c r="AV1031" i="4"/>
  <c r="AU1031" i="4"/>
  <c r="BE1030" i="4"/>
  <c r="AS1030" i="4"/>
  <c r="AY1030" i="4" s="1"/>
  <c r="AX1030" i="4"/>
  <c r="AW1030" i="4"/>
  <c r="AV1030" i="4"/>
  <c r="BE1029" i="4"/>
  <c r="AS1029" i="4"/>
  <c r="AY1029" i="4" s="1"/>
  <c r="AX1029" i="4"/>
  <c r="AW1029" i="4"/>
  <c r="AV1029" i="4"/>
  <c r="AU1029" i="4"/>
  <c r="BE1028" i="4"/>
  <c r="AS1028" i="4"/>
  <c r="AY1028" i="4" s="1"/>
  <c r="AX1028" i="4"/>
  <c r="AW1028" i="4"/>
  <c r="AV1028" i="4"/>
  <c r="AU1028" i="4"/>
  <c r="BE1027" i="4"/>
  <c r="AS1027" i="4"/>
  <c r="AY1027" i="4" s="1"/>
  <c r="AX1027" i="4"/>
  <c r="AW1027" i="4"/>
  <c r="AV1027" i="4"/>
  <c r="AU1027" i="4"/>
  <c r="BE1026" i="4"/>
  <c r="AS1026" i="4"/>
  <c r="AY1026" i="4" s="1"/>
  <c r="AX1026" i="4"/>
  <c r="AW1026" i="4"/>
  <c r="AV1026" i="4"/>
  <c r="AU1026" i="4"/>
  <c r="BE1025" i="4"/>
  <c r="AS1025" i="4"/>
  <c r="AY1025" i="4" s="1"/>
  <c r="AX1025" i="4"/>
  <c r="AW1025" i="4"/>
  <c r="AV1025" i="4"/>
  <c r="AU1025" i="4"/>
  <c r="BE1024" i="4"/>
  <c r="AS1024" i="4"/>
  <c r="AY1024" i="4" s="1"/>
  <c r="AX1024" i="4"/>
  <c r="AW1024" i="4"/>
  <c r="AV1024" i="4"/>
  <c r="AU1024" i="4"/>
  <c r="BE1023" i="4"/>
  <c r="AS1023" i="4"/>
  <c r="AY1023" i="4" s="1"/>
  <c r="AX1023" i="4"/>
  <c r="AW1023" i="4"/>
  <c r="AV1023" i="4"/>
  <c r="AU1023" i="4"/>
  <c r="BE1022" i="4"/>
  <c r="AS1022" i="4"/>
  <c r="AY1022" i="4" s="1"/>
  <c r="AX1022" i="4"/>
  <c r="AW1022" i="4"/>
  <c r="AV1022" i="4"/>
  <c r="AU1022" i="4"/>
  <c r="BE1021" i="4"/>
  <c r="AS1021" i="4"/>
  <c r="AY1021" i="4" s="1"/>
  <c r="AX1021" i="4"/>
  <c r="AW1021" i="4"/>
  <c r="AV1021" i="4"/>
  <c r="AU1021" i="4"/>
  <c r="BE1020" i="4"/>
  <c r="AS1020" i="4"/>
  <c r="AY1020" i="4" s="1"/>
  <c r="AX1020" i="4"/>
  <c r="AW1020" i="4"/>
  <c r="AV1020" i="4"/>
  <c r="AU1020" i="4"/>
  <c r="BE1019" i="4"/>
  <c r="AS1019" i="4"/>
  <c r="AY1019" i="4" s="1"/>
  <c r="AX1019" i="4"/>
  <c r="AW1019" i="4"/>
  <c r="AV1019" i="4"/>
  <c r="AU1019" i="4"/>
  <c r="BE1018" i="4"/>
  <c r="AS1018" i="4"/>
  <c r="AY1018" i="4" s="1"/>
  <c r="AX1018" i="4"/>
  <c r="AW1018" i="4"/>
  <c r="AV1018" i="4"/>
  <c r="AU1018" i="4"/>
  <c r="BE1013" i="4"/>
  <c r="AS1013" i="4"/>
  <c r="AY1013" i="4" s="1"/>
  <c r="AX1013" i="4"/>
  <c r="AW1013" i="4"/>
  <c r="AV1013" i="4"/>
  <c r="AU1013" i="4"/>
  <c r="BE1012" i="4"/>
  <c r="AS1012" i="4"/>
  <c r="AY1012" i="4" s="1"/>
  <c r="AX1012" i="4"/>
  <c r="AW1012" i="4"/>
  <c r="AV1012" i="4"/>
  <c r="AU1012" i="4"/>
  <c r="BE1011" i="4"/>
  <c r="AS1011" i="4"/>
  <c r="AY1011" i="4" s="1"/>
  <c r="AX1011" i="4"/>
  <c r="AW1011" i="4"/>
  <c r="AV1011" i="4"/>
  <c r="AU1011" i="4"/>
  <c r="BE1010" i="4"/>
  <c r="AS1010" i="4"/>
  <c r="AY1010" i="4" s="1"/>
  <c r="AX1010" i="4"/>
  <c r="AW1010" i="4"/>
  <c r="AV1010" i="4"/>
  <c r="AU1010" i="4"/>
  <c r="BE1009" i="4"/>
  <c r="AS1009" i="4"/>
  <c r="AY1009" i="4" s="1"/>
  <c r="AX1009" i="4"/>
  <c r="AW1009" i="4"/>
  <c r="AV1009" i="4"/>
  <c r="AU1009" i="4"/>
  <c r="BE1008" i="4"/>
  <c r="AS1008" i="4"/>
  <c r="AY1008" i="4" s="1"/>
  <c r="AX1008" i="4"/>
  <c r="AW1008" i="4"/>
  <c r="AV1008" i="4"/>
  <c r="AU1008" i="4"/>
  <c r="BE1007" i="4"/>
  <c r="AS1007" i="4"/>
  <c r="AY1007" i="4" s="1"/>
  <c r="AX1007" i="4"/>
  <c r="AW1007" i="4"/>
  <c r="AV1007" i="4"/>
  <c r="AU1007" i="4"/>
  <c r="BE1006" i="4"/>
  <c r="AS1006" i="4"/>
  <c r="AY1006" i="4" s="1"/>
  <c r="AX1006" i="4"/>
  <c r="AW1006" i="4"/>
  <c r="AV1006" i="4"/>
  <c r="AU1006" i="4"/>
  <c r="BE1005" i="4"/>
  <c r="AS1005" i="4"/>
  <c r="AY1005" i="4" s="1"/>
  <c r="AX1005" i="4"/>
  <c r="AW1005" i="4"/>
  <c r="AV1005" i="4"/>
  <c r="AU1005" i="4"/>
  <c r="BE991" i="4"/>
  <c r="AS991" i="4"/>
  <c r="AY991" i="4" s="1"/>
  <c r="AX991" i="4"/>
  <c r="AW991" i="4"/>
  <c r="AV991" i="4"/>
  <c r="BE990" i="4"/>
  <c r="AS990" i="4"/>
  <c r="BE989" i="4"/>
  <c r="AS989" i="4"/>
  <c r="AY989" i="4" s="1"/>
  <c r="AX989" i="4"/>
  <c r="AW989" i="4"/>
  <c r="AV989" i="4"/>
  <c r="BE988" i="4"/>
  <c r="AS988" i="4"/>
  <c r="AY988" i="4" s="1"/>
  <c r="AX988" i="4"/>
  <c r="AW988" i="4"/>
  <c r="AV988" i="4"/>
  <c r="AU988" i="4"/>
  <c r="BE987" i="4"/>
  <c r="AS987" i="4"/>
  <c r="AY987" i="4" s="1"/>
  <c r="AX987" i="4"/>
  <c r="AW987" i="4"/>
  <c r="AV987" i="4"/>
  <c r="AU987" i="4"/>
  <c r="BE986" i="4"/>
  <c r="AS986" i="4"/>
  <c r="AY986" i="4" s="1"/>
  <c r="AX986" i="4"/>
  <c r="AW986" i="4"/>
  <c r="AV986" i="4"/>
  <c r="AU986" i="4"/>
  <c r="BE985" i="4"/>
  <c r="AS985" i="4"/>
  <c r="AY985" i="4" s="1"/>
  <c r="AX985" i="4"/>
  <c r="AW985" i="4"/>
  <c r="AV985" i="4"/>
  <c r="BE984" i="4"/>
  <c r="AS984" i="4"/>
  <c r="AY984" i="4" s="1"/>
  <c r="AX984" i="4"/>
  <c r="AW984" i="4"/>
  <c r="AV984" i="4"/>
  <c r="BE983" i="4"/>
  <c r="AS983" i="4"/>
  <c r="AY983" i="4" s="1"/>
  <c r="AX983" i="4"/>
  <c r="AW983" i="4"/>
  <c r="AV983" i="4"/>
  <c r="BE982" i="4"/>
  <c r="AS982" i="4"/>
  <c r="AY982" i="4" s="1"/>
  <c r="AX982" i="4"/>
  <c r="AW982" i="4"/>
  <c r="AV982" i="4"/>
  <c r="AU982" i="4"/>
  <c r="BE981" i="4"/>
  <c r="AS981" i="4"/>
  <c r="AY981" i="4" s="1"/>
  <c r="AX981" i="4"/>
  <c r="AW981" i="4"/>
  <c r="AV981" i="4"/>
  <c r="AU981" i="4"/>
  <c r="BE980" i="4"/>
  <c r="AS980" i="4"/>
  <c r="AY980" i="4" s="1"/>
  <c r="AX980" i="4"/>
  <c r="AW980" i="4"/>
  <c r="AV980" i="4"/>
  <c r="AU980" i="4"/>
  <c r="BE979" i="4"/>
  <c r="AS979" i="4"/>
  <c r="AY979" i="4" s="1"/>
  <c r="AX979" i="4"/>
  <c r="AW979" i="4"/>
  <c r="AV979" i="4"/>
  <c r="AU979" i="4"/>
  <c r="BE978" i="4"/>
  <c r="AS978" i="4"/>
  <c r="AY978" i="4" s="1"/>
  <c r="AX978" i="4"/>
  <c r="AW978" i="4"/>
  <c r="AV978" i="4"/>
  <c r="AU978" i="4"/>
  <c r="BE977" i="4"/>
  <c r="AS977" i="4"/>
  <c r="AY977" i="4" s="1"/>
  <c r="AX977" i="4"/>
  <c r="AW977" i="4"/>
  <c r="AV977" i="4"/>
  <c r="AU977" i="4"/>
  <c r="BE976" i="4"/>
  <c r="AS976" i="4"/>
  <c r="AY976" i="4" s="1"/>
  <c r="AX976" i="4"/>
  <c r="AW976" i="4"/>
  <c r="AV976" i="4"/>
  <c r="AU976" i="4"/>
  <c r="BE960" i="4"/>
  <c r="AS960" i="4"/>
  <c r="AY960" i="4" s="1"/>
  <c r="AG960" i="4"/>
  <c r="AD960" i="4"/>
  <c r="AA960" i="4"/>
  <c r="AX960" i="4" s="1"/>
  <c r="X960" i="4"/>
  <c r="AW960" i="4"/>
  <c r="AV960" i="4"/>
  <c r="AU960" i="4"/>
  <c r="BE959" i="4"/>
  <c r="AS959" i="4"/>
  <c r="AY959" i="4" s="1"/>
  <c r="AG959" i="4"/>
  <c r="AD959" i="4"/>
  <c r="AA959" i="4"/>
  <c r="AX959" i="4" s="1"/>
  <c r="X959" i="4"/>
  <c r="AW959" i="4"/>
  <c r="AV959" i="4"/>
  <c r="AU959" i="4"/>
  <c r="BE958" i="4"/>
  <c r="AS958" i="4"/>
  <c r="AY958" i="4" s="1"/>
  <c r="AG958" i="4"/>
  <c r="AD958" i="4"/>
  <c r="AA958" i="4"/>
  <c r="AX958" i="4" s="1"/>
  <c r="X958" i="4"/>
  <c r="U958" i="4"/>
  <c r="AW958" i="4"/>
  <c r="AV958" i="4"/>
  <c r="AU958" i="4"/>
  <c r="BE957" i="4"/>
  <c r="AS957" i="4"/>
  <c r="AY957" i="4" s="1"/>
  <c r="AG957" i="4"/>
  <c r="AD957" i="4"/>
  <c r="AA957" i="4"/>
  <c r="AX957" i="4" s="1"/>
  <c r="X957" i="4"/>
  <c r="U957" i="4"/>
  <c r="AW957" i="4"/>
  <c r="O957" i="4"/>
  <c r="AV957" i="4" s="1"/>
  <c r="AU957" i="4"/>
  <c r="BE955" i="4"/>
  <c r="AS955" i="4"/>
  <c r="AY955" i="4" s="1"/>
  <c r="AG955" i="4"/>
  <c r="AD955" i="4"/>
  <c r="AA955" i="4"/>
  <c r="AX955" i="4" s="1"/>
  <c r="X955" i="4"/>
  <c r="U955" i="4"/>
  <c r="R955" i="4"/>
  <c r="AW955" i="4" s="1"/>
  <c r="O955" i="4"/>
  <c r="AV955" i="4" s="1"/>
  <c r="BE954" i="4"/>
  <c r="AS954" i="4"/>
  <c r="AY954" i="4" s="1"/>
  <c r="AG954" i="4"/>
  <c r="AD954" i="4"/>
  <c r="AA954" i="4"/>
  <c r="AX954" i="4" s="1"/>
  <c r="X954" i="4"/>
  <c r="U954" i="4"/>
  <c r="R954" i="4"/>
  <c r="AW954" i="4" s="1"/>
  <c r="O954" i="4"/>
  <c r="AV954" i="4" s="1"/>
  <c r="BE953" i="4"/>
  <c r="AS953" i="4"/>
  <c r="AY953" i="4" s="1"/>
  <c r="AG953" i="4"/>
  <c r="AD953" i="4"/>
  <c r="AA953" i="4"/>
  <c r="AX953" i="4" s="1"/>
  <c r="X953" i="4"/>
  <c r="U953" i="4"/>
  <c r="R953" i="4"/>
  <c r="AW953" i="4" s="1"/>
  <c r="O953" i="4"/>
  <c r="AV953" i="4" s="1"/>
  <c r="AU953" i="4"/>
  <c r="BE952" i="4"/>
  <c r="AS952" i="4"/>
  <c r="AY952" i="4" s="1"/>
  <c r="AG952" i="4"/>
  <c r="AD952" i="4"/>
  <c r="AA952" i="4"/>
  <c r="AX952" i="4" s="1"/>
  <c r="X952" i="4"/>
  <c r="U952" i="4"/>
  <c r="R952" i="4"/>
  <c r="AW952" i="4" s="1"/>
  <c r="O952" i="4"/>
  <c r="AV952" i="4" s="1"/>
  <c r="BE951" i="4"/>
  <c r="AS951" i="4"/>
  <c r="AY951" i="4" s="1"/>
  <c r="AG951" i="4"/>
  <c r="AD951" i="4"/>
  <c r="AA951" i="4"/>
  <c r="AX951" i="4" s="1"/>
  <c r="X951" i="4"/>
  <c r="U951" i="4"/>
  <c r="R951" i="4"/>
  <c r="AW951" i="4" s="1"/>
  <c r="O951" i="4"/>
  <c r="AV951" i="4" s="1"/>
  <c r="AU951" i="4"/>
  <c r="BE950" i="4"/>
  <c r="AS950" i="4"/>
  <c r="AY950" i="4" s="1"/>
  <c r="AG950" i="4"/>
  <c r="AD950" i="4"/>
  <c r="AA950" i="4"/>
  <c r="AX950" i="4" s="1"/>
  <c r="X950" i="4"/>
  <c r="U950" i="4"/>
  <c r="R950" i="4"/>
  <c r="AW950" i="4" s="1"/>
  <c r="O950" i="4"/>
  <c r="AV950" i="4" s="1"/>
  <c r="AU950" i="4"/>
  <c r="BE949" i="4"/>
  <c r="AS949" i="4"/>
  <c r="AY949" i="4" s="1"/>
  <c r="AG949" i="4"/>
  <c r="AD949" i="4"/>
  <c r="AX949" i="4"/>
  <c r="X949" i="4"/>
  <c r="U949" i="4"/>
  <c r="R949" i="4"/>
  <c r="AW949" i="4" s="1"/>
  <c r="O949" i="4"/>
  <c r="AV949" i="4" s="1"/>
  <c r="AU949" i="4"/>
  <c r="BE948" i="4"/>
  <c r="AS948" i="4"/>
  <c r="AY948" i="4" s="1"/>
  <c r="AG948" i="4"/>
  <c r="AX948" i="4"/>
  <c r="AW948" i="4"/>
  <c r="AV948" i="4"/>
  <c r="AU948" i="4"/>
  <c r="BE940" i="4"/>
  <c r="AS940" i="4"/>
  <c r="AY940" i="4" s="1"/>
  <c r="AG940" i="4"/>
  <c r="AX940" i="4"/>
  <c r="AW940" i="4"/>
  <c r="AV940" i="4"/>
  <c r="AU940" i="4"/>
  <c r="BE939" i="4"/>
  <c r="AS939" i="4"/>
  <c r="AY939" i="4" s="1"/>
  <c r="AG939" i="4"/>
  <c r="AX939" i="4"/>
  <c r="AW939" i="4"/>
  <c r="AV939" i="4"/>
  <c r="AU939" i="4"/>
  <c r="BE938" i="4"/>
  <c r="AS938" i="4"/>
  <c r="AY938" i="4" s="1"/>
  <c r="AG938" i="4"/>
  <c r="AX938" i="4"/>
  <c r="AW938" i="4"/>
  <c r="AV938" i="4"/>
  <c r="AU938" i="4"/>
  <c r="BE937" i="4"/>
  <c r="AS937" i="4"/>
  <c r="AY937" i="4" s="1"/>
  <c r="AG937" i="4"/>
  <c r="AX937" i="4"/>
  <c r="AW937" i="4"/>
  <c r="AV937" i="4"/>
  <c r="AU937" i="4"/>
  <c r="BE936" i="4"/>
  <c r="AS936" i="4"/>
  <c r="AY936" i="4" s="1"/>
  <c r="AG936" i="4"/>
  <c r="AX936" i="4"/>
  <c r="AW936" i="4"/>
  <c r="AV936" i="4"/>
  <c r="AU936" i="4"/>
  <c r="BE935" i="4"/>
  <c r="AS935" i="4"/>
  <c r="AY935" i="4" s="1"/>
  <c r="AG935" i="4"/>
  <c r="AD935" i="4"/>
  <c r="AA935" i="4"/>
  <c r="AX935" i="4" s="1"/>
  <c r="X935" i="4"/>
  <c r="U935" i="4"/>
  <c r="R935" i="4"/>
  <c r="AW935" i="4" s="1"/>
  <c r="O935" i="4"/>
  <c r="AV935" i="4" s="1"/>
  <c r="AU935" i="4"/>
  <c r="BE934" i="4"/>
  <c r="AS934" i="4"/>
  <c r="AY934" i="4" s="1"/>
  <c r="AG934" i="4"/>
  <c r="AD934" i="4"/>
  <c r="AA934" i="4"/>
  <c r="AX934" i="4" s="1"/>
  <c r="X934" i="4"/>
  <c r="U934" i="4"/>
  <c r="R934" i="4"/>
  <c r="AW934" i="4" s="1"/>
  <c r="O934" i="4"/>
  <c r="AV934" i="4" s="1"/>
  <c r="AU934" i="4"/>
  <c r="BE933" i="4"/>
  <c r="AS933" i="4"/>
  <c r="AY933" i="4" s="1"/>
  <c r="AG933" i="4"/>
  <c r="AX933" i="4"/>
  <c r="AW933" i="4"/>
  <c r="AV933" i="4"/>
  <c r="AU933" i="4"/>
  <c r="BE932" i="4"/>
  <c r="AS932" i="4"/>
  <c r="AY932" i="4" s="1"/>
  <c r="AG932" i="4"/>
  <c r="AX932" i="4"/>
  <c r="AW932" i="4"/>
  <c r="AV932" i="4"/>
  <c r="AU932" i="4"/>
  <c r="BE931" i="4"/>
  <c r="AS931" i="4"/>
  <c r="AY931" i="4" s="1"/>
  <c r="AG931" i="4"/>
  <c r="AX931" i="4"/>
  <c r="AW931" i="4"/>
  <c r="AV931" i="4"/>
  <c r="AU931" i="4"/>
  <c r="BE930" i="4"/>
  <c r="AS930" i="4"/>
  <c r="AY930" i="4" s="1"/>
  <c r="AG930" i="4"/>
  <c r="AX930" i="4"/>
  <c r="AW930" i="4"/>
  <c r="AV930" i="4"/>
  <c r="AU930" i="4"/>
  <c r="BE929" i="4"/>
  <c r="AS929" i="4"/>
  <c r="AY929" i="4" s="1"/>
  <c r="AG929" i="4"/>
  <c r="AX929" i="4"/>
  <c r="AW929" i="4"/>
  <c r="AV929" i="4"/>
  <c r="AU929" i="4"/>
  <c r="BE928" i="4"/>
  <c r="AS928" i="4"/>
  <c r="AY928" i="4" s="1"/>
  <c r="AG928" i="4"/>
  <c r="AX928" i="4"/>
  <c r="AW928" i="4"/>
  <c r="AV928" i="4"/>
  <c r="AU928" i="4"/>
  <c r="BE927" i="4"/>
  <c r="AS927" i="4"/>
  <c r="AY927" i="4" s="1"/>
  <c r="AG927" i="4"/>
  <c r="AX927" i="4"/>
  <c r="AW927" i="4"/>
  <c r="AV927" i="4"/>
  <c r="AU927" i="4"/>
  <c r="BE926" i="4"/>
  <c r="AS926" i="4"/>
  <c r="AY926" i="4" s="1"/>
  <c r="AG926" i="4"/>
  <c r="AX926" i="4"/>
  <c r="AW926" i="4"/>
  <c r="AV926" i="4"/>
  <c r="AU926" i="4"/>
  <c r="BE925" i="4"/>
  <c r="AS925" i="4"/>
  <c r="AY925" i="4" s="1"/>
  <c r="AG925" i="4"/>
  <c r="AX925" i="4"/>
  <c r="AW925" i="4"/>
  <c r="AV925" i="4"/>
  <c r="AU925" i="4"/>
  <c r="BE924" i="4"/>
  <c r="AS924" i="4"/>
  <c r="AY924" i="4" s="1"/>
  <c r="AG924" i="4"/>
  <c r="AX924" i="4"/>
  <c r="AW924" i="4"/>
  <c r="AV924" i="4"/>
  <c r="AU924" i="4"/>
  <c r="BE923" i="4"/>
  <c r="AS923" i="4"/>
  <c r="AY923" i="4" s="1"/>
  <c r="AG923" i="4"/>
  <c r="AX923" i="4"/>
  <c r="AW923" i="4"/>
  <c r="AV923" i="4"/>
  <c r="AU923" i="4"/>
  <c r="BE922" i="4"/>
  <c r="AS922" i="4"/>
  <c r="AY922" i="4" s="1"/>
  <c r="AG922" i="4"/>
  <c r="AD922" i="4"/>
  <c r="AA922" i="4"/>
  <c r="AX922" i="4" s="1"/>
  <c r="X922" i="4"/>
  <c r="U922" i="4"/>
  <c r="R922" i="4"/>
  <c r="AW922" i="4" s="1"/>
  <c r="O922" i="4"/>
  <c r="AV922" i="4" s="1"/>
  <c r="AU922" i="4"/>
  <c r="BE921" i="4"/>
  <c r="AS921" i="4"/>
  <c r="AY921" i="4" s="1"/>
  <c r="AG921" i="4"/>
  <c r="AD921" i="4"/>
  <c r="AA921" i="4"/>
  <c r="AX921" i="4" s="1"/>
  <c r="X921" i="4"/>
  <c r="U921" i="4"/>
  <c r="R921" i="4"/>
  <c r="AW921" i="4" s="1"/>
  <c r="O921" i="4"/>
  <c r="AV921" i="4" s="1"/>
  <c r="AU921" i="4"/>
  <c r="BE920" i="4"/>
  <c r="AS920" i="4"/>
  <c r="AY920" i="4" s="1"/>
  <c r="AG920" i="4"/>
  <c r="AD920" i="4"/>
  <c r="AA920" i="4"/>
  <c r="AX920" i="4" s="1"/>
  <c r="X920" i="4"/>
  <c r="U920" i="4"/>
  <c r="R920" i="4"/>
  <c r="AW920" i="4" s="1"/>
  <c r="O920" i="4"/>
  <c r="AV920" i="4" s="1"/>
  <c r="AU920" i="4"/>
  <c r="BE919" i="4"/>
  <c r="AS919" i="4"/>
  <c r="AY919" i="4" s="1"/>
  <c r="AG919" i="4"/>
  <c r="AX919" i="4"/>
  <c r="AW919" i="4"/>
  <c r="AV919" i="4"/>
  <c r="AU919" i="4"/>
  <c r="BE918" i="4"/>
  <c r="AS918" i="4"/>
  <c r="AY918" i="4" s="1"/>
  <c r="AG918" i="4"/>
  <c r="AX918" i="4"/>
  <c r="AW918" i="4"/>
  <c r="AV918" i="4"/>
  <c r="AU918" i="4"/>
  <c r="BE917" i="4"/>
  <c r="AS917" i="4"/>
  <c r="AY917" i="4" s="1"/>
  <c r="AG917" i="4"/>
  <c r="AX917" i="4"/>
  <c r="AW917" i="4"/>
  <c r="AV917" i="4"/>
  <c r="AU917" i="4"/>
  <c r="BE916" i="4"/>
  <c r="AS916" i="4"/>
  <c r="AY916" i="4" s="1"/>
  <c r="AG916" i="4"/>
  <c r="AX916" i="4"/>
  <c r="AW916" i="4"/>
  <c r="AV916" i="4"/>
  <c r="AU916" i="4"/>
  <c r="BE915" i="4"/>
  <c r="AS915" i="4"/>
  <c r="AY915" i="4" s="1"/>
  <c r="AG915" i="4"/>
  <c r="AX915" i="4"/>
  <c r="AW915" i="4"/>
  <c r="AV915" i="4"/>
  <c r="AU915" i="4"/>
  <c r="BE914" i="4"/>
  <c r="AS914" i="4"/>
  <c r="AY914" i="4" s="1"/>
  <c r="AG914" i="4"/>
  <c r="AX914" i="4"/>
  <c r="AW914" i="4"/>
  <c r="AV914" i="4"/>
  <c r="AU914" i="4"/>
  <c r="BE913" i="4"/>
  <c r="AS913" i="4"/>
  <c r="AY913" i="4" s="1"/>
  <c r="AG913" i="4"/>
  <c r="AX913" i="4"/>
  <c r="AW913" i="4"/>
  <c r="AV913" i="4"/>
  <c r="AU913" i="4"/>
  <c r="BE912" i="4"/>
  <c r="AS912" i="4"/>
  <c r="AY912" i="4" s="1"/>
  <c r="AG912" i="4"/>
  <c r="AX912" i="4"/>
  <c r="AW912" i="4"/>
  <c r="AV912" i="4"/>
  <c r="AU912" i="4"/>
  <c r="BE911" i="4"/>
  <c r="AS911" i="4"/>
  <c r="AY911" i="4" s="1"/>
  <c r="AG911" i="4"/>
  <c r="AX911" i="4"/>
  <c r="AW911" i="4"/>
  <c r="AV911" i="4"/>
  <c r="AU911" i="4"/>
  <c r="BE910" i="4"/>
  <c r="AS910" i="4"/>
  <c r="AY910" i="4" s="1"/>
  <c r="AG910" i="4"/>
  <c r="AX910" i="4"/>
  <c r="AW910" i="4"/>
  <c r="AV910" i="4"/>
  <c r="AU910" i="4"/>
  <c r="BE909" i="4"/>
  <c r="AS909" i="4"/>
  <c r="AY909" i="4" s="1"/>
  <c r="AG909" i="4"/>
  <c r="AX909" i="4"/>
  <c r="AW909" i="4"/>
  <c r="AV909" i="4"/>
  <c r="AU909" i="4"/>
  <c r="BE908" i="4"/>
  <c r="AS908" i="4"/>
  <c r="AY908" i="4" s="1"/>
  <c r="AG908" i="4"/>
  <c r="AX908" i="4"/>
  <c r="AW908" i="4"/>
  <c r="AV908" i="4"/>
  <c r="AU908" i="4"/>
  <c r="BE907" i="4"/>
  <c r="AS907" i="4"/>
  <c r="AY907" i="4" s="1"/>
  <c r="AG907" i="4"/>
  <c r="AX907" i="4"/>
  <c r="AW907" i="4"/>
  <c r="AV907" i="4"/>
  <c r="AU907" i="4"/>
  <c r="BE906" i="4"/>
  <c r="AS906" i="4"/>
  <c r="AY906" i="4" s="1"/>
  <c r="AG906" i="4"/>
  <c r="AX906" i="4"/>
  <c r="AW906" i="4"/>
  <c r="AV906" i="4"/>
  <c r="AU906" i="4"/>
  <c r="BE905" i="4"/>
  <c r="AS905" i="4"/>
  <c r="AY905" i="4" s="1"/>
  <c r="AG905" i="4"/>
  <c r="AX905" i="4"/>
  <c r="AW905" i="4"/>
  <c r="AV905" i="4"/>
  <c r="AU905" i="4"/>
  <c r="BE904" i="4"/>
  <c r="AS904" i="4"/>
  <c r="AY904" i="4" s="1"/>
  <c r="AG904" i="4"/>
  <c r="AX904" i="4"/>
  <c r="AW904" i="4"/>
  <c r="AV904" i="4"/>
  <c r="AU904" i="4"/>
  <c r="BE903" i="4"/>
  <c r="AS903" i="4"/>
  <c r="AY903" i="4" s="1"/>
  <c r="AG903" i="4"/>
  <c r="AX903" i="4"/>
  <c r="AW903" i="4"/>
  <c r="AV903" i="4"/>
  <c r="AU903" i="4"/>
  <c r="BE902" i="4"/>
  <c r="AS902" i="4"/>
  <c r="AY902" i="4" s="1"/>
  <c r="AG902" i="4"/>
  <c r="AX902" i="4"/>
  <c r="AW902" i="4"/>
  <c r="AV902" i="4"/>
  <c r="AU902" i="4"/>
  <c r="BE901" i="4"/>
  <c r="AS901" i="4"/>
  <c r="AY901" i="4" s="1"/>
  <c r="AG901" i="4"/>
  <c r="AD901" i="4"/>
  <c r="AA901" i="4"/>
  <c r="AX901" i="4" s="1"/>
  <c r="X901" i="4"/>
  <c r="U901" i="4"/>
  <c r="R901" i="4"/>
  <c r="AW901" i="4" s="1"/>
  <c r="O901" i="4"/>
  <c r="AV901" i="4" s="1"/>
  <c r="AU901" i="4"/>
  <c r="BE900" i="4"/>
  <c r="AS900" i="4"/>
  <c r="AY900" i="4" s="1"/>
  <c r="AG900" i="4"/>
  <c r="AD900" i="4"/>
  <c r="AA900" i="4"/>
  <c r="AX900" i="4" s="1"/>
  <c r="X900" i="4"/>
  <c r="U900" i="4"/>
  <c r="R900" i="4"/>
  <c r="AW900" i="4" s="1"/>
  <c r="O900" i="4"/>
  <c r="AV900" i="4" s="1"/>
  <c r="AU900" i="4"/>
  <c r="BE899" i="4"/>
  <c r="AS899" i="4"/>
  <c r="AY899" i="4" s="1"/>
  <c r="AG899" i="4"/>
  <c r="AD899" i="4"/>
  <c r="AA899" i="4"/>
  <c r="AX899" i="4" s="1"/>
  <c r="X899" i="4"/>
  <c r="U899" i="4"/>
  <c r="R899" i="4"/>
  <c r="AW899" i="4" s="1"/>
  <c r="O899" i="4"/>
  <c r="AV899" i="4" s="1"/>
  <c r="AU899" i="4"/>
  <c r="BE898" i="4"/>
  <c r="AS898" i="4"/>
  <c r="AY898" i="4" s="1"/>
  <c r="AG898" i="4"/>
  <c r="AD898" i="4"/>
  <c r="AA898" i="4"/>
  <c r="AX898" i="4" s="1"/>
  <c r="X898" i="4"/>
  <c r="U898" i="4"/>
  <c r="R898" i="4"/>
  <c r="AW898" i="4" s="1"/>
  <c r="O898" i="4"/>
  <c r="AV898" i="4" s="1"/>
  <c r="AU898" i="4"/>
  <c r="BE897" i="4"/>
  <c r="AS897" i="4"/>
  <c r="AY897" i="4" s="1"/>
  <c r="AG897" i="4"/>
  <c r="AD897" i="4"/>
  <c r="AA897" i="4"/>
  <c r="AX897" i="4" s="1"/>
  <c r="X897" i="4"/>
  <c r="U897" i="4"/>
  <c r="R897" i="4"/>
  <c r="AW897" i="4" s="1"/>
  <c r="O897" i="4"/>
  <c r="AV897" i="4" s="1"/>
  <c r="BE896" i="4"/>
  <c r="AS896" i="4"/>
  <c r="AY896" i="4" s="1"/>
  <c r="AG896" i="4"/>
  <c r="AD896" i="4"/>
  <c r="AA896" i="4"/>
  <c r="AX896" i="4" s="1"/>
  <c r="X896" i="4"/>
  <c r="U896" i="4"/>
  <c r="R896" i="4"/>
  <c r="AW896" i="4" s="1"/>
  <c r="O896" i="4"/>
  <c r="AV896" i="4" s="1"/>
  <c r="AU896" i="4"/>
  <c r="BE895" i="4"/>
  <c r="AS895" i="4"/>
  <c r="AY895" i="4" s="1"/>
  <c r="AG895" i="4"/>
  <c r="AD895" i="4"/>
  <c r="AA895" i="4"/>
  <c r="AX895" i="4" s="1"/>
  <c r="X895" i="4"/>
  <c r="U895" i="4"/>
  <c r="R895" i="4"/>
  <c r="AW895" i="4" s="1"/>
  <c r="O895" i="4"/>
  <c r="AV895" i="4" s="1"/>
  <c r="BE894" i="4"/>
  <c r="AS894" i="4"/>
  <c r="AY894" i="4" s="1"/>
  <c r="AG894" i="4"/>
  <c r="AD894" i="4"/>
  <c r="AA894" i="4"/>
  <c r="AX894" i="4" s="1"/>
  <c r="X894" i="4"/>
  <c r="U894" i="4"/>
  <c r="R894" i="4"/>
  <c r="AW894" i="4" s="1"/>
  <c r="O894" i="4"/>
  <c r="AV894" i="4" s="1"/>
  <c r="AU894" i="4"/>
  <c r="BE893" i="4"/>
  <c r="AS893" i="4"/>
  <c r="AY893" i="4" s="1"/>
  <c r="AG893" i="4"/>
  <c r="AD893" i="4"/>
  <c r="AA893" i="4"/>
  <c r="AX893" i="4" s="1"/>
  <c r="X893" i="4"/>
  <c r="U893" i="4"/>
  <c r="R893" i="4"/>
  <c r="AW893" i="4" s="1"/>
  <c r="O893" i="4"/>
  <c r="AV893" i="4" s="1"/>
  <c r="AU893" i="4"/>
  <c r="BE892" i="4"/>
  <c r="AS892" i="4"/>
  <c r="AY892" i="4" s="1"/>
  <c r="AG892" i="4"/>
  <c r="AX892" i="4"/>
  <c r="AW892" i="4"/>
  <c r="AV892" i="4"/>
  <c r="AU892" i="4"/>
  <c r="BE891" i="4"/>
  <c r="AS891" i="4"/>
  <c r="AY891" i="4" s="1"/>
  <c r="AG891" i="4"/>
  <c r="AX891" i="4"/>
  <c r="AW891" i="4"/>
  <c r="AV891" i="4"/>
  <c r="AU891" i="4"/>
  <c r="BE890" i="4"/>
  <c r="AS890" i="4"/>
  <c r="AY890" i="4" s="1"/>
  <c r="AG890" i="4"/>
  <c r="AX890" i="4"/>
  <c r="AW890" i="4"/>
  <c r="AV890" i="4"/>
  <c r="AU890" i="4"/>
  <c r="BE889" i="4"/>
  <c r="AS889" i="4"/>
  <c r="AY889" i="4" s="1"/>
  <c r="AG889" i="4"/>
  <c r="AX889" i="4"/>
  <c r="AW889" i="4"/>
  <c r="AV889" i="4"/>
  <c r="AU889" i="4"/>
  <c r="BE888" i="4"/>
  <c r="AS888" i="4"/>
  <c r="AY888" i="4" s="1"/>
  <c r="AG888" i="4"/>
  <c r="AX888" i="4"/>
  <c r="AW888" i="4"/>
  <c r="AV888" i="4"/>
  <c r="AU888" i="4"/>
  <c r="BE887" i="4"/>
  <c r="AS887" i="4"/>
  <c r="AY887" i="4" s="1"/>
  <c r="AG887" i="4"/>
  <c r="AX887" i="4"/>
  <c r="AW887" i="4"/>
  <c r="AV887" i="4"/>
  <c r="AU887" i="4"/>
  <c r="BE886" i="4"/>
  <c r="AS886" i="4"/>
  <c r="AY886" i="4" s="1"/>
  <c r="AG886" i="4"/>
  <c r="AX886" i="4"/>
  <c r="AW886" i="4"/>
  <c r="AV886" i="4"/>
  <c r="AU886" i="4"/>
  <c r="BE885" i="4"/>
  <c r="AS885" i="4"/>
  <c r="AY885" i="4" s="1"/>
  <c r="AG885" i="4"/>
  <c r="AX885" i="4"/>
  <c r="AW885" i="4"/>
  <c r="AV885" i="4"/>
  <c r="AU885" i="4"/>
  <c r="BE884" i="4"/>
  <c r="AS884" i="4"/>
  <c r="AY884" i="4" s="1"/>
  <c r="AG884" i="4"/>
  <c r="AX884" i="4"/>
  <c r="AW884" i="4"/>
  <c r="AV884" i="4"/>
  <c r="AU884" i="4"/>
  <c r="BE883" i="4"/>
  <c r="AS883" i="4"/>
  <c r="AY883" i="4" s="1"/>
  <c r="AG883" i="4"/>
  <c r="AX883" i="4"/>
  <c r="AW883" i="4"/>
  <c r="AV883" i="4"/>
  <c r="AU883" i="4"/>
  <c r="BE882" i="4"/>
  <c r="AS882" i="4"/>
  <c r="AY882" i="4" s="1"/>
  <c r="AG882" i="4"/>
  <c r="AX882" i="4"/>
  <c r="AW882" i="4"/>
  <c r="AV882" i="4"/>
  <c r="AU882" i="4"/>
  <c r="BE881" i="4"/>
  <c r="AS881" i="4"/>
  <c r="AY881" i="4" s="1"/>
  <c r="AG881" i="4"/>
  <c r="AX881" i="4"/>
  <c r="AW881" i="4"/>
  <c r="AV881" i="4"/>
  <c r="AU881" i="4"/>
  <c r="BE880" i="4"/>
  <c r="AS880" i="4"/>
  <c r="AY880" i="4" s="1"/>
  <c r="AG880" i="4"/>
  <c r="AX880" i="4"/>
  <c r="AW880" i="4"/>
  <c r="AV880" i="4"/>
  <c r="AU880" i="4"/>
  <c r="BE879" i="4"/>
  <c r="AS879" i="4"/>
  <c r="AY879" i="4" s="1"/>
  <c r="AG879" i="4"/>
  <c r="AX879" i="4"/>
  <c r="AW879" i="4"/>
  <c r="AV879" i="4"/>
  <c r="AU879" i="4"/>
  <c r="BE878" i="4"/>
  <c r="AS878" i="4"/>
  <c r="AY878" i="4" s="1"/>
  <c r="AG878" i="4"/>
  <c r="AX878" i="4"/>
  <c r="AW878" i="4"/>
  <c r="AV878" i="4"/>
  <c r="AU878" i="4"/>
  <c r="BE877" i="4"/>
  <c r="AS877" i="4"/>
  <c r="AY877" i="4" s="1"/>
  <c r="AG877" i="4"/>
  <c r="AX877" i="4"/>
  <c r="AW877" i="4"/>
  <c r="AV877" i="4"/>
  <c r="AU877" i="4"/>
  <c r="BE876" i="4"/>
  <c r="AS876" i="4"/>
  <c r="AY876" i="4" s="1"/>
  <c r="AG876" i="4"/>
  <c r="AX876" i="4"/>
  <c r="AW876" i="4"/>
  <c r="AV876" i="4"/>
  <c r="AU876" i="4"/>
  <c r="BE875" i="4"/>
  <c r="AS875" i="4"/>
  <c r="AY875" i="4" s="1"/>
  <c r="AG875" i="4"/>
  <c r="AX875" i="4"/>
  <c r="AW875" i="4"/>
  <c r="AV875" i="4"/>
  <c r="AU875" i="4"/>
  <c r="BE874" i="4"/>
  <c r="AS874" i="4"/>
  <c r="AY874" i="4" s="1"/>
  <c r="AG874" i="4"/>
  <c r="AX874" i="4"/>
  <c r="AW874" i="4"/>
  <c r="AV874" i="4"/>
  <c r="AU874" i="4"/>
  <c r="BE873" i="4"/>
  <c r="AS873" i="4"/>
  <c r="AY873" i="4" s="1"/>
  <c r="AG873" i="4"/>
  <c r="AX873" i="4"/>
  <c r="AW873" i="4"/>
  <c r="AV873" i="4"/>
  <c r="AU873" i="4"/>
  <c r="BE872" i="4"/>
  <c r="AS872" i="4"/>
  <c r="AY872" i="4" s="1"/>
  <c r="AG872" i="4"/>
  <c r="AX872" i="4"/>
  <c r="AW872" i="4"/>
  <c r="AV872" i="4"/>
  <c r="AU872" i="4"/>
  <c r="BE871" i="4"/>
  <c r="AS871" i="4"/>
  <c r="AY871" i="4" s="1"/>
  <c r="AG871" i="4"/>
  <c r="AX871" i="4"/>
  <c r="AW871" i="4"/>
  <c r="AV871" i="4"/>
  <c r="AU871" i="4"/>
  <c r="BE870" i="4"/>
  <c r="AS870" i="4"/>
  <c r="AY870" i="4" s="1"/>
  <c r="AG870" i="4"/>
  <c r="AX870" i="4"/>
  <c r="AW870" i="4"/>
  <c r="AV870" i="4"/>
  <c r="AU870" i="4"/>
  <c r="BE869" i="4"/>
  <c r="AS869" i="4"/>
  <c r="AY869" i="4" s="1"/>
  <c r="AG869" i="4"/>
  <c r="AX869" i="4"/>
  <c r="AW869" i="4"/>
  <c r="AV869" i="4"/>
  <c r="AU869" i="4"/>
  <c r="BE868" i="4"/>
  <c r="AS868" i="4"/>
  <c r="AY868" i="4" s="1"/>
  <c r="AG868" i="4"/>
  <c r="AX868" i="4"/>
  <c r="AW868" i="4"/>
  <c r="AV868" i="4"/>
  <c r="AU868" i="4"/>
  <c r="BE867" i="4"/>
  <c r="AS867" i="4"/>
  <c r="AY867" i="4" s="1"/>
  <c r="AG867" i="4"/>
  <c r="AX867" i="4"/>
  <c r="AW867" i="4"/>
  <c r="AV867" i="4"/>
  <c r="AU867" i="4"/>
  <c r="BE866" i="4"/>
  <c r="AS866" i="4"/>
  <c r="AY866" i="4" s="1"/>
  <c r="AG866" i="4"/>
  <c r="AX866" i="4"/>
  <c r="AW866" i="4"/>
  <c r="AV866" i="4"/>
  <c r="AU866" i="4"/>
  <c r="BE865" i="4"/>
  <c r="AS865" i="4"/>
  <c r="AY865" i="4" s="1"/>
  <c r="AG865" i="4"/>
  <c r="AX865" i="4"/>
  <c r="AW865" i="4"/>
  <c r="AV865" i="4"/>
  <c r="AU865" i="4"/>
  <c r="BE864" i="4"/>
  <c r="AS864" i="4"/>
  <c r="AY864" i="4" s="1"/>
  <c r="AG864" i="4"/>
  <c r="AX864" i="4"/>
  <c r="AW864" i="4"/>
  <c r="AV864" i="4"/>
  <c r="AU864" i="4"/>
  <c r="BE863" i="4"/>
  <c r="AS863" i="4"/>
  <c r="AY863" i="4" s="1"/>
  <c r="AG863" i="4"/>
  <c r="AX863" i="4"/>
  <c r="AW863" i="4"/>
  <c r="AV863" i="4"/>
  <c r="AU863" i="4"/>
  <c r="BE862" i="4"/>
  <c r="AS862" i="4"/>
  <c r="AY862" i="4" s="1"/>
  <c r="AG862" i="4"/>
  <c r="AX862" i="4"/>
  <c r="AW862" i="4"/>
  <c r="AV862" i="4"/>
  <c r="AU862" i="4"/>
  <c r="BE861" i="4"/>
  <c r="AS861" i="4"/>
  <c r="AY861" i="4" s="1"/>
  <c r="AG861" i="4"/>
  <c r="AX861" i="4"/>
  <c r="AW861" i="4"/>
  <c r="AV861" i="4"/>
  <c r="AU861" i="4"/>
  <c r="BE860" i="4"/>
  <c r="AS860" i="4"/>
  <c r="AY860" i="4" s="1"/>
  <c r="AG860" i="4"/>
  <c r="AD860" i="4"/>
  <c r="AA860" i="4"/>
  <c r="AX860" i="4" s="1"/>
  <c r="X860" i="4"/>
  <c r="U860" i="4"/>
  <c r="R860" i="4"/>
  <c r="AW860" i="4" s="1"/>
  <c r="O860" i="4"/>
  <c r="AV860" i="4" s="1"/>
  <c r="AU860" i="4"/>
  <c r="BE859" i="4"/>
  <c r="AS859" i="4"/>
  <c r="AY859" i="4" s="1"/>
  <c r="AG859" i="4"/>
  <c r="AD859" i="4"/>
  <c r="AA859" i="4"/>
  <c r="AX859" i="4" s="1"/>
  <c r="X859" i="4"/>
  <c r="U859" i="4"/>
  <c r="R859" i="4"/>
  <c r="AW859" i="4" s="1"/>
  <c r="O859" i="4"/>
  <c r="AV859" i="4" s="1"/>
  <c r="AU859" i="4"/>
  <c r="BE858" i="4"/>
  <c r="AS858" i="4"/>
  <c r="AY858" i="4" s="1"/>
  <c r="AG858" i="4"/>
  <c r="AD858" i="4"/>
  <c r="AA858" i="4"/>
  <c r="AX858" i="4" s="1"/>
  <c r="X858" i="4"/>
  <c r="U858" i="4"/>
  <c r="R858" i="4"/>
  <c r="AW858" i="4" s="1"/>
  <c r="O858" i="4"/>
  <c r="AV858" i="4" s="1"/>
  <c r="AU858" i="4"/>
  <c r="BE857" i="4"/>
  <c r="AS857" i="4"/>
  <c r="AY857" i="4" s="1"/>
  <c r="AG857" i="4"/>
  <c r="AD857" i="4"/>
  <c r="AA857" i="4"/>
  <c r="AX857" i="4" s="1"/>
  <c r="X857" i="4"/>
  <c r="U857" i="4"/>
  <c r="R857" i="4"/>
  <c r="AW857" i="4" s="1"/>
  <c r="O857" i="4"/>
  <c r="AV857" i="4" s="1"/>
  <c r="BE856" i="4"/>
  <c r="AS856" i="4"/>
  <c r="AY856" i="4" s="1"/>
  <c r="AG856" i="4"/>
  <c r="AX856" i="4"/>
  <c r="AW856" i="4"/>
  <c r="AV856" i="4"/>
  <c r="AU856" i="4"/>
  <c r="BE855" i="4"/>
  <c r="AS855" i="4"/>
  <c r="AY855" i="4" s="1"/>
  <c r="AG855" i="4"/>
  <c r="AX855" i="4"/>
  <c r="AW855" i="4"/>
  <c r="AV855" i="4"/>
  <c r="AU855" i="4"/>
  <c r="BE854" i="4"/>
  <c r="AS854" i="4"/>
  <c r="AY854" i="4" s="1"/>
  <c r="AG854" i="4"/>
  <c r="AX854" i="4"/>
  <c r="AW854" i="4"/>
  <c r="AV854" i="4"/>
  <c r="AU854" i="4"/>
  <c r="BE853" i="4"/>
  <c r="AS853" i="4"/>
  <c r="AY853" i="4" s="1"/>
  <c r="AG853" i="4"/>
  <c r="AX853" i="4"/>
  <c r="AW853" i="4"/>
  <c r="AV853" i="4"/>
  <c r="AU853" i="4"/>
  <c r="BE852" i="4"/>
  <c r="AS852" i="4"/>
  <c r="AY852" i="4" s="1"/>
  <c r="AG852" i="4"/>
  <c r="AX852" i="4"/>
  <c r="AW852" i="4"/>
  <c r="AV852" i="4"/>
  <c r="AU852" i="4"/>
  <c r="BE851" i="4"/>
  <c r="AS851" i="4"/>
  <c r="AY851" i="4" s="1"/>
  <c r="AG851" i="4"/>
  <c r="AX851" i="4"/>
  <c r="AW851" i="4"/>
  <c r="AV851" i="4"/>
  <c r="AU851" i="4"/>
  <c r="BE850" i="4"/>
  <c r="AS850" i="4"/>
  <c r="AY850" i="4" s="1"/>
  <c r="AG850" i="4"/>
  <c r="AD850" i="4"/>
  <c r="AA850" i="4"/>
  <c r="AX850" i="4" s="1"/>
  <c r="X850" i="4"/>
  <c r="U850" i="4"/>
  <c r="R850" i="4"/>
  <c r="AW850" i="4" s="1"/>
  <c r="O850" i="4"/>
  <c r="AV850" i="4" s="1"/>
  <c r="AU850" i="4"/>
  <c r="BE849" i="4"/>
  <c r="AS849" i="4"/>
  <c r="AY849" i="4" s="1"/>
  <c r="AG849" i="4"/>
  <c r="AA849" i="4"/>
  <c r="AX849" i="4" s="1"/>
  <c r="X849" i="4"/>
  <c r="U849" i="4"/>
  <c r="R849" i="4"/>
  <c r="AW849" i="4" s="1"/>
  <c r="O849" i="4"/>
  <c r="AV849" i="4" s="1"/>
  <c r="AU849" i="4"/>
  <c r="BE848" i="4"/>
  <c r="AS848" i="4"/>
  <c r="AY848" i="4" s="1"/>
  <c r="AG848" i="4"/>
  <c r="AD848" i="4"/>
  <c r="AA848" i="4"/>
  <c r="AX848" i="4" s="1"/>
  <c r="X848" i="4"/>
  <c r="U848" i="4"/>
  <c r="R848" i="4"/>
  <c r="AW848" i="4" s="1"/>
  <c r="O848" i="4"/>
  <c r="AV848" i="4" s="1"/>
  <c r="AU848" i="4"/>
  <c r="BE847" i="4"/>
  <c r="AS847" i="4"/>
  <c r="AY847" i="4" s="1"/>
  <c r="AG847" i="4"/>
  <c r="AD847" i="4"/>
  <c r="AA847" i="4"/>
  <c r="AX847" i="4" s="1"/>
  <c r="X847" i="4"/>
  <c r="U847" i="4"/>
  <c r="R847" i="4"/>
  <c r="AW847" i="4" s="1"/>
  <c r="O847" i="4"/>
  <c r="AV847" i="4" s="1"/>
  <c r="AU847" i="4"/>
  <c r="BE846" i="4"/>
  <c r="AS846" i="4"/>
  <c r="AY846" i="4" s="1"/>
  <c r="AG846" i="4"/>
  <c r="AD846" i="4"/>
  <c r="AA846" i="4"/>
  <c r="AX846" i="4" s="1"/>
  <c r="X846" i="4"/>
  <c r="U846" i="4"/>
  <c r="R846" i="4"/>
  <c r="AW846" i="4" s="1"/>
  <c r="O846" i="4"/>
  <c r="AV846" i="4" s="1"/>
  <c r="AU846" i="4"/>
  <c r="BE845" i="4"/>
  <c r="AS845" i="4"/>
  <c r="AY845" i="4" s="1"/>
  <c r="AG845" i="4"/>
  <c r="AD845" i="4"/>
  <c r="AA845" i="4"/>
  <c r="AX845" i="4" s="1"/>
  <c r="X845" i="4"/>
  <c r="U845" i="4"/>
  <c r="R845" i="4"/>
  <c r="AW845" i="4" s="1"/>
  <c r="O845" i="4"/>
  <c r="AV845" i="4" s="1"/>
  <c r="AU845" i="4"/>
  <c r="BE844" i="4"/>
  <c r="AS844" i="4"/>
  <c r="AY844" i="4" s="1"/>
  <c r="AG844" i="4"/>
  <c r="AD844" i="4"/>
  <c r="AA844" i="4"/>
  <c r="AX844" i="4" s="1"/>
  <c r="X844" i="4"/>
  <c r="U844" i="4"/>
  <c r="R844" i="4"/>
  <c r="AW844" i="4" s="1"/>
  <c r="O844" i="4"/>
  <c r="AV844" i="4" s="1"/>
  <c r="AU844" i="4"/>
  <c r="BE843" i="4"/>
  <c r="AS843" i="4"/>
  <c r="AY843" i="4" s="1"/>
  <c r="AG843" i="4"/>
  <c r="AD843" i="4"/>
  <c r="AA843" i="4"/>
  <c r="AX843" i="4" s="1"/>
  <c r="X843" i="4"/>
  <c r="U843" i="4"/>
  <c r="R843" i="4"/>
  <c r="AW843" i="4" s="1"/>
  <c r="O843" i="4"/>
  <c r="AV843" i="4" s="1"/>
  <c r="AU843" i="4"/>
  <c r="BE842" i="4"/>
  <c r="AS842" i="4"/>
  <c r="AY842" i="4" s="1"/>
  <c r="AG842" i="4"/>
  <c r="AD842" i="4"/>
  <c r="AA842" i="4"/>
  <c r="AX842" i="4" s="1"/>
  <c r="X842" i="4"/>
  <c r="U842" i="4"/>
  <c r="R842" i="4"/>
  <c r="AW842" i="4" s="1"/>
  <c r="O842" i="4"/>
  <c r="AV842" i="4" s="1"/>
  <c r="AU842" i="4"/>
  <c r="BE841" i="4"/>
  <c r="AS841" i="4"/>
  <c r="AY841" i="4" s="1"/>
  <c r="AG841" i="4"/>
  <c r="AD841" i="4"/>
  <c r="AA841" i="4"/>
  <c r="AX841" i="4" s="1"/>
  <c r="X841" i="4"/>
  <c r="U841" i="4"/>
  <c r="R841" i="4"/>
  <c r="AW841" i="4" s="1"/>
  <c r="O841" i="4"/>
  <c r="AV841" i="4" s="1"/>
  <c r="AU841" i="4"/>
  <c r="BE840" i="4"/>
  <c r="AS840" i="4"/>
  <c r="AY840" i="4" s="1"/>
  <c r="AG840" i="4"/>
  <c r="AD840" i="4"/>
  <c r="AA840" i="4"/>
  <c r="AX840" i="4" s="1"/>
  <c r="X840" i="4"/>
  <c r="U840" i="4"/>
  <c r="R840" i="4"/>
  <c r="AW840" i="4" s="1"/>
  <c r="O840" i="4"/>
  <c r="AV840" i="4" s="1"/>
  <c r="AU840" i="4"/>
  <c r="BE839" i="4"/>
  <c r="AS839" i="4"/>
  <c r="AY839" i="4" s="1"/>
  <c r="AG839" i="4"/>
  <c r="AD839" i="4"/>
  <c r="AA839" i="4"/>
  <c r="AX839" i="4" s="1"/>
  <c r="X839" i="4"/>
  <c r="U839" i="4"/>
  <c r="R839" i="4"/>
  <c r="AW839" i="4" s="1"/>
  <c r="O839" i="4"/>
  <c r="AV839" i="4" s="1"/>
  <c r="AU839" i="4"/>
  <c r="BE838" i="4"/>
  <c r="AS838" i="4"/>
  <c r="AY838" i="4" s="1"/>
  <c r="AG838" i="4"/>
  <c r="AX838" i="4"/>
  <c r="AW838" i="4"/>
  <c r="AV838" i="4"/>
  <c r="AU838" i="4"/>
  <c r="BE837" i="4"/>
  <c r="AS837" i="4"/>
  <c r="AY837" i="4" s="1"/>
  <c r="AG837" i="4"/>
  <c r="AX837" i="4"/>
  <c r="AW837" i="4"/>
  <c r="AV837" i="4"/>
  <c r="AU837" i="4"/>
  <c r="BE836" i="4"/>
  <c r="AS836" i="4"/>
  <c r="AY836" i="4" s="1"/>
  <c r="AG836" i="4"/>
  <c r="AX836" i="4"/>
  <c r="AW836" i="4"/>
  <c r="AV836" i="4"/>
  <c r="AU836" i="4"/>
  <c r="BE835" i="4"/>
  <c r="AS835" i="4"/>
  <c r="AY835" i="4" s="1"/>
  <c r="AG835" i="4"/>
  <c r="AD835" i="4"/>
  <c r="AA835" i="4"/>
  <c r="AX835" i="4" s="1"/>
  <c r="X835" i="4"/>
  <c r="U835" i="4"/>
  <c r="R835" i="4"/>
  <c r="AW835" i="4" s="1"/>
  <c r="O835" i="4"/>
  <c r="AV835" i="4" s="1"/>
  <c r="AU835" i="4"/>
  <c r="BE834" i="4"/>
  <c r="AS834" i="4"/>
  <c r="AY834" i="4" s="1"/>
  <c r="AG834" i="4"/>
  <c r="AD834" i="4"/>
  <c r="AA834" i="4"/>
  <c r="AX834" i="4" s="1"/>
  <c r="U834" i="4"/>
  <c r="R834" i="4"/>
  <c r="AW834" i="4" s="1"/>
  <c r="O834" i="4"/>
  <c r="AV834" i="4" s="1"/>
  <c r="AU834" i="4"/>
  <c r="BE833" i="4"/>
  <c r="AS833" i="4"/>
  <c r="AY833" i="4" s="1"/>
  <c r="AG833" i="4"/>
  <c r="AD833" i="4"/>
  <c r="AA833" i="4"/>
  <c r="AX833" i="4" s="1"/>
  <c r="X833" i="4"/>
  <c r="U833" i="4"/>
  <c r="R833" i="4"/>
  <c r="AW833" i="4" s="1"/>
  <c r="O833" i="4"/>
  <c r="AV833" i="4" s="1"/>
  <c r="AU833" i="4"/>
  <c r="BE832" i="4"/>
  <c r="AS832" i="4"/>
  <c r="AY832" i="4" s="1"/>
  <c r="AG832" i="4"/>
  <c r="AD832" i="4"/>
  <c r="AA832" i="4"/>
  <c r="AX832" i="4" s="1"/>
  <c r="X832" i="4"/>
  <c r="U832" i="4"/>
  <c r="R832" i="4"/>
  <c r="AW832" i="4" s="1"/>
  <c r="O832" i="4"/>
  <c r="AV832" i="4" s="1"/>
  <c r="AU832" i="4"/>
  <c r="BE831" i="4"/>
  <c r="AS831" i="4"/>
  <c r="AY831" i="4" s="1"/>
  <c r="AG831" i="4"/>
  <c r="AD831" i="4"/>
  <c r="AA831" i="4"/>
  <c r="AX831" i="4" s="1"/>
  <c r="X831" i="4"/>
  <c r="U831" i="4"/>
  <c r="R831" i="4"/>
  <c r="AW831" i="4" s="1"/>
  <c r="O831" i="4"/>
  <c r="AV831" i="4" s="1"/>
  <c r="AU831" i="4"/>
  <c r="BE830" i="4"/>
  <c r="AS830" i="4"/>
  <c r="AY830" i="4" s="1"/>
  <c r="AG830" i="4"/>
  <c r="AD830" i="4"/>
  <c r="AA830" i="4"/>
  <c r="AX830" i="4" s="1"/>
  <c r="X830" i="4"/>
  <c r="U830" i="4"/>
  <c r="R830" i="4"/>
  <c r="AW830" i="4" s="1"/>
  <c r="O830" i="4"/>
  <c r="AV830" i="4" s="1"/>
  <c r="AU830" i="4"/>
  <c r="BE829" i="4"/>
  <c r="AS829" i="4"/>
  <c r="AY829" i="4" s="1"/>
  <c r="AG829" i="4"/>
  <c r="AD829" i="4"/>
  <c r="AA829" i="4"/>
  <c r="AX829" i="4" s="1"/>
  <c r="X829" i="4"/>
  <c r="U829" i="4"/>
  <c r="R829" i="4"/>
  <c r="AW829" i="4" s="1"/>
  <c r="O829" i="4"/>
  <c r="AV829" i="4" s="1"/>
  <c r="AU829" i="4"/>
  <c r="BE828" i="4"/>
  <c r="AS828" i="4"/>
  <c r="AY828" i="4" s="1"/>
  <c r="AG828" i="4"/>
  <c r="AD828" i="4"/>
  <c r="AA828" i="4"/>
  <c r="AX828" i="4" s="1"/>
  <c r="X828" i="4"/>
  <c r="U828" i="4"/>
  <c r="R828" i="4"/>
  <c r="AW828" i="4" s="1"/>
  <c r="O828" i="4"/>
  <c r="AV828" i="4" s="1"/>
  <c r="AU828" i="4"/>
  <c r="BE827" i="4"/>
  <c r="AS827" i="4"/>
  <c r="AY827" i="4" s="1"/>
  <c r="AG827" i="4"/>
  <c r="AD827" i="4"/>
  <c r="AA827" i="4"/>
  <c r="AX827" i="4" s="1"/>
  <c r="X827" i="4"/>
  <c r="U827" i="4"/>
  <c r="R827" i="4"/>
  <c r="AW827" i="4" s="1"/>
  <c r="O827" i="4"/>
  <c r="AV827" i="4" s="1"/>
  <c r="AU827" i="4"/>
  <c r="BE826" i="4"/>
  <c r="AS826" i="4"/>
  <c r="AY826" i="4" s="1"/>
  <c r="AG826" i="4"/>
  <c r="AD826" i="4"/>
  <c r="AA826" i="4"/>
  <c r="AX826" i="4" s="1"/>
  <c r="X826" i="4"/>
  <c r="U826" i="4"/>
  <c r="R826" i="4"/>
  <c r="AW826" i="4" s="1"/>
  <c r="O826" i="4"/>
  <c r="AV826" i="4" s="1"/>
  <c r="AU826" i="4"/>
  <c r="BE825" i="4"/>
  <c r="AS825" i="4"/>
  <c r="AY825" i="4" s="1"/>
  <c r="AG825" i="4"/>
  <c r="AD825" i="4"/>
  <c r="AA825" i="4"/>
  <c r="AX825" i="4" s="1"/>
  <c r="X825" i="4"/>
  <c r="U825" i="4"/>
  <c r="R825" i="4"/>
  <c r="AW825" i="4" s="1"/>
  <c r="O825" i="4"/>
  <c r="AV825" i="4" s="1"/>
  <c r="AU825" i="4"/>
  <c r="BE824" i="4"/>
  <c r="AS824" i="4"/>
  <c r="AY824" i="4" s="1"/>
  <c r="AG824" i="4"/>
  <c r="AD824" i="4"/>
  <c r="AA824" i="4"/>
  <c r="AX824" i="4" s="1"/>
  <c r="X824" i="4"/>
  <c r="U824" i="4"/>
  <c r="R824" i="4"/>
  <c r="AW824" i="4" s="1"/>
  <c r="O824" i="4"/>
  <c r="AV824" i="4" s="1"/>
  <c r="AU824" i="4"/>
  <c r="BE823" i="4"/>
  <c r="AS823" i="4"/>
  <c r="AY823" i="4" s="1"/>
  <c r="AG823" i="4"/>
  <c r="AD823" i="4"/>
  <c r="AX823" i="4"/>
  <c r="X823" i="4"/>
  <c r="U823" i="4"/>
  <c r="R823" i="4"/>
  <c r="AW823" i="4" s="1"/>
  <c r="O823" i="4"/>
  <c r="AV823" i="4" s="1"/>
  <c r="AU823" i="4"/>
  <c r="BE822" i="4"/>
  <c r="AS822" i="4"/>
  <c r="AY822" i="4" s="1"/>
  <c r="AG822" i="4"/>
  <c r="AD822" i="4"/>
  <c r="AA822" i="4"/>
  <c r="AX822" i="4" s="1"/>
  <c r="X822" i="4"/>
  <c r="U822" i="4"/>
  <c r="R822" i="4"/>
  <c r="AW822" i="4" s="1"/>
  <c r="O822" i="4"/>
  <c r="AV822" i="4" s="1"/>
  <c r="AU822" i="4"/>
  <c r="BE821" i="4"/>
  <c r="AS821" i="4"/>
  <c r="AY821" i="4" s="1"/>
  <c r="AG821" i="4"/>
  <c r="AD821" i="4"/>
  <c r="AA821" i="4"/>
  <c r="AX821" i="4" s="1"/>
  <c r="X821" i="4"/>
  <c r="U821" i="4"/>
  <c r="R821" i="4"/>
  <c r="AW821" i="4" s="1"/>
  <c r="O821" i="4"/>
  <c r="AV821" i="4" s="1"/>
  <c r="AU821" i="4"/>
  <c r="BE820" i="4"/>
  <c r="AS820" i="4"/>
  <c r="AY820" i="4" s="1"/>
  <c r="AG820" i="4"/>
  <c r="AD820" i="4"/>
  <c r="AA820" i="4"/>
  <c r="AX820" i="4" s="1"/>
  <c r="X820" i="4"/>
  <c r="U820" i="4"/>
  <c r="R820" i="4"/>
  <c r="AW820" i="4" s="1"/>
  <c r="O820" i="4"/>
  <c r="AV820" i="4" s="1"/>
  <c r="AU820" i="4"/>
  <c r="BE819" i="4"/>
  <c r="AS819" i="4"/>
  <c r="AY819" i="4" s="1"/>
  <c r="AG819" i="4"/>
  <c r="AD819" i="4"/>
  <c r="AA819" i="4"/>
  <c r="AX819" i="4" s="1"/>
  <c r="X819" i="4"/>
  <c r="U819" i="4"/>
  <c r="R819" i="4"/>
  <c r="AW819" i="4" s="1"/>
  <c r="O819" i="4"/>
  <c r="AV819" i="4" s="1"/>
  <c r="AU819" i="4"/>
  <c r="BE818" i="4"/>
  <c r="AS818" i="4"/>
  <c r="AY818" i="4" s="1"/>
  <c r="AG818" i="4"/>
  <c r="AD818" i="4"/>
  <c r="AA818" i="4"/>
  <c r="AX818" i="4" s="1"/>
  <c r="X818" i="4"/>
  <c r="U818" i="4"/>
  <c r="R818" i="4"/>
  <c r="AW818" i="4" s="1"/>
  <c r="O818" i="4"/>
  <c r="AV818" i="4" s="1"/>
  <c r="AU818" i="4"/>
  <c r="BE817" i="4"/>
  <c r="AS817" i="4"/>
  <c r="AY817" i="4" s="1"/>
  <c r="AG817" i="4"/>
  <c r="AD817" i="4"/>
  <c r="AA817" i="4"/>
  <c r="AX817" i="4" s="1"/>
  <c r="X817" i="4"/>
  <c r="U817" i="4"/>
  <c r="R817" i="4"/>
  <c r="AW817" i="4" s="1"/>
  <c r="O817" i="4"/>
  <c r="AV817" i="4" s="1"/>
  <c r="BE816" i="4"/>
  <c r="AS816" i="4"/>
  <c r="AY816" i="4" s="1"/>
  <c r="AG816" i="4"/>
  <c r="AD816" i="4"/>
  <c r="AA816" i="4"/>
  <c r="AX816" i="4" s="1"/>
  <c r="X816" i="4"/>
  <c r="U816" i="4"/>
  <c r="R816" i="4"/>
  <c r="AW816" i="4" s="1"/>
  <c r="O816" i="4"/>
  <c r="AV816" i="4" s="1"/>
  <c r="AU816" i="4"/>
  <c r="BE815" i="4"/>
  <c r="AS815" i="4"/>
  <c r="AY815" i="4" s="1"/>
  <c r="AG815" i="4"/>
  <c r="AD815" i="4"/>
  <c r="AA815" i="4"/>
  <c r="AX815" i="4" s="1"/>
  <c r="X815" i="4"/>
  <c r="U815" i="4"/>
  <c r="R815" i="4"/>
  <c r="AW815" i="4" s="1"/>
  <c r="O815" i="4"/>
  <c r="AV815" i="4" s="1"/>
  <c r="AU815" i="4"/>
  <c r="BE814" i="4"/>
  <c r="AS814" i="4"/>
  <c r="AY814" i="4" s="1"/>
  <c r="AG814" i="4"/>
  <c r="AD814" i="4"/>
  <c r="AX814" i="4"/>
  <c r="X814" i="4"/>
  <c r="U814" i="4"/>
  <c r="R814" i="4"/>
  <c r="AW814" i="4" s="1"/>
  <c r="O814" i="4"/>
  <c r="AV814" i="4" s="1"/>
  <c r="AU814" i="4"/>
  <c r="BE813" i="4"/>
  <c r="AS813" i="4"/>
  <c r="AY813" i="4" s="1"/>
  <c r="AG813" i="4"/>
  <c r="AD813" i="4"/>
  <c r="AA813" i="4"/>
  <c r="AX813" i="4" s="1"/>
  <c r="X813" i="4"/>
  <c r="U813" i="4"/>
  <c r="R813" i="4"/>
  <c r="AW813" i="4" s="1"/>
  <c r="O813" i="4"/>
  <c r="AV813" i="4" s="1"/>
  <c r="AU813" i="4"/>
  <c r="BE812" i="4"/>
  <c r="AS812" i="4"/>
  <c r="AY812" i="4" s="1"/>
  <c r="AG812" i="4"/>
  <c r="AD812" i="4"/>
  <c r="AA812" i="4"/>
  <c r="AX812" i="4" s="1"/>
  <c r="X812" i="4"/>
  <c r="U812" i="4"/>
  <c r="R812" i="4"/>
  <c r="AW812" i="4" s="1"/>
  <c r="O812" i="4"/>
  <c r="AV812" i="4" s="1"/>
  <c r="AU812" i="4"/>
  <c r="BE811" i="4"/>
  <c r="AS811" i="4"/>
  <c r="AY811" i="4" s="1"/>
  <c r="AG811" i="4"/>
  <c r="AD811" i="4"/>
  <c r="AA811" i="4"/>
  <c r="AX811" i="4" s="1"/>
  <c r="X811" i="4"/>
  <c r="U811" i="4"/>
  <c r="R811" i="4"/>
  <c r="AW811" i="4" s="1"/>
  <c r="O811" i="4"/>
  <c r="AV811" i="4" s="1"/>
  <c r="AU811" i="4"/>
  <c r="BE810" i="4"/>
  <c r="AS810" i="4"/>
  <c r="AY810" i="4" s="1"/>
  <c r="AG810" i="4"/>
  <c r="AD810" i="4"/>
  <c r="AA810" i="4"/>
  <c r="AX810" i="4" s="1"/>
  <c r="X810" i="4"/>
  <c r="U810" i="4"/>
  <c r="R810" i="4"/>
  <c r="AW810" i="4" s="1"/>
  <c r="O810" i="4"/>
  <c r="AV810" i="4" s="1"/>
  <c r="AU810" i="4"/>
  <c r="BE809" i="4"/>
  <c r="AS809" i="4"/>
  <c r="AY809" i="4" s="1"/>
  <c r="AD809" i="4"/>
  <c r="X809" i="4"/>
  <c r="U809" i="4"/>
  <c r="AU809" i="4"/>
  <c r="BE808" i="4"/>
  <c r="AS808" i="4"/>
  <c r="AY808" i="4" s="1"/>
  <c r="AD808" i="4"/>
  <c r="X808" i="4"/>
  <c r="U808" i="4"/>
  <c r="AU808" i="4"/>
  <c r="BE807" i="4"/>
  <c r="AS807" i="4"/>
  <c r="AY807" i="4" s="1"/>
  <c r="AD807" i="4"/>
  <c r="U807" i="4"/>
  <c r="AU807" i="4"/>
  <c r="BE806" i="4"/>
  <c r="AS806" i="4"/>
  <c r="AY806" i="4" s="1"/>
  <c r="U806" i="4"/>
  <c r="AU806" i="4"/>
  <c r="BE805" i="4"/>
  <c r="AS805" i="4"/>
  <c r="AY805" i="4" s="1"/>
  <c r="AD805" i="4"/>
  <c r="X805" i="4"/>
  <c r="U805" i="4"/>
  <c r="BE804" i="4"/>
  <c r="AS804" i="4"/>
  <c r="AY804" i="4" s="1"/>
  <c r="AD804" i="4"/>
  <c r="AA804" i="4"/>
  <c r="AX804" i="4" s="1"/>
  <c r="U804" i="4"/>
  <c r="AU804" i="4"/>
  <c r="BE803" i="4"/>
  <c r="AS803" i="4"/>
  <c r="AY803" i="4" s="1"/>
  <c r="AD803" i="4"/>
  <c r="AA803" i="4"/>
  <c r="AX803" i="4" s="1"/>
  <c r="X803" i="4"/>
  <c r="U803" i="4"/>
  <c r="AU803" i="4"/>
  <c r="BE802" i="4"/>
  <c r="AS802" i="4"/>
  <c r="AY802" i="4" s="1"/>
  <c r="AD802" i="4"/>
  <c r="AA802" i="4"/>
  <c r="AX802" i="4" s="1"/>
  <c r="X802" i="4"/>
  <c r="U802" i="4"/>
  <c r="O802" i="4"/>
  <c r="AV802" i="4" s="1"/>
  <c r="AU802" i="4"/>
  <c r="BE801" i="4"/>
  <c r="AS801" i="4"/>
  <c r="AY801" i="4" s="1"/>
  <c r="AD801" i="4"/>
  <c r="AA801" i="4"/>
  <c r="AX801" i="4" s="1"/>
  <c r="X801" i="4"/>
  <c r="U801" i="4"/>
  <c r="R801" i="4"/>
  <c r="AW801" i="4" s="1"/>
  <c r="AU801" i="4"/>
  <c r="BE800" i="4"/>
  <c r="AS800" i="4"/>
  <c r="AY800" i="4" s="1"/>
  <c r="AD800" i="4"/>
  <c r="AA800" i="4"/>
  <c r="AX800" i="4" s="1"/>
  <c r="X800" i="4"/>
  <c r="U800" i="4"/>
  <c r="O800" i="4"/>
  <c r="AV800" i="4" s="1"/>
  <c r="AU800" i="4"/>
  <c r="BE799" i="4"/>
  <c r="AS799" i="4"/>
  <c r="AY799" i="4" s="1"/>
  <c r="AD799" i="4"/>
  <c r="AA799" i="4"/>
  <c r="AX799" i="4" s="1"/>
  <c r="X799" i="4"/>
  <c r="U799" i="4"/>
  <c r="R799" i="4"/>
  <c r="AW799" i="4" s="1"/>
  <c r="O799" i="4"/>
  <c r="AV799" i="4" s="1"/>
  <c r="AU799" i="4"/>
  <c r="BE798" i="4"/>
  <c r="AS798" i="4"/>
  <c r="AY798" i="4" s="1"/>
  <c r="AD798" i="4"/>
  <c r="AA798" i="4"/>
  <c r="AX798" i="4" s="1"/>
  <c r="X798" i="4"/>
  <c r="U798" i="4"/>
  <c r="R798" i="4"/>
  <c r="AW798" i="4" s="1"/>
  <c r="AU798" i="4"/>
  <c r="BE797" i="4"/>
  <c r="AS797" i="4"/>
  <c r="AY797" i="4" s="1"/>
  <c r="AD797" i="4"/>
  <c r="AA797" i="4"/>
  <c r="AX797" i="4" s="1"/>
  <c r="X797" i="4"/>
  <c r="U797" i="4"/>
  <c r="R797" i="4"/>
  <c r="AW797" i="4" s="1"/>
  <c r="AU797" i="4"/>
  <c r="BE796" i="4"/>
  <c r="AS796" i="4"/>
  <c r="AY796" i="4" s="1"/>
  <c r="AD796" i="4"/>
  <c r="AA796" i="4"/>
  <c r="AX796" i="4" s="1"/>
  <c r="X796" i="4"/>
  <c r="R796" i="4"/>
  <c r="AW796" i="4" s="1"/>
  <c r="AU796" i="4"/>
  <c r="BE795" i="4"/>
  <c r="AS795" i="4"/>
  <c r="AY795" i="4" s="1"/>
  <c r="AD795" i="4"/>
  <c r="AA795" i="4"/>
  <c r="AX795" i="4" s="1"/>
  <c r="X795" i="4"/>
  <c r="U795" i="4"/>
  <c r="R795" i="4"/>
  <c r="AW795" i="4" s="1"/>
  <c r="AU795" i="4"/>
  <c r="BE794" i="4"/>
  <c r="AS794" i="4"/>
  <c r="AY794" i="4" s="1"/>
  <c r="AD794" i="4"/>
  <c r="AA794" i="4"/>
  <c r="AX794" i="4" s="1"/>
  <c r="X794" i="4"/>
  <c r="U794" i="4"/>
  <c r="AU794" i="4"/>
  <c r="BE793" i="4"/>
  <c r="AS793" i="4"/>
  <c r="AY793" i="4" s="1"/>
  <c r="AD793" i="4"/>
  <c r="AA793" i="4"/>
  <c r="AX793" i="4" s="1"/>
  <c r="X793" i="4"/>
  <c r="U793" i="4"/>
  <c r="R793" i="4"/>
  <c r="AW793" i="4" s="1"/>
  <c r="AU793" i="4"/>
  <c r="BE792" i="4"/>
  <c r="AS792" i="4"/>
  <c r="AY792" i="4" s="1"/>
  <c r="AD792" i="4"/>
  <c r="AX792" i="4"/>
  <c r="AW792" i="4"/>
  <c r="AV792" i="4"/>
  <c r="AU792" i="4"/>
  <c r="BE791" i="4"/>
  <c r="AS791" i="4"/>
  <c r="AY791" i="4" s="1"/>
  <c r="AD791" i="4"/>
  <c r="AX791" i="4"/>
  <c r="AW791" i="4"/>
  <c r="AV791" i="4"/>
  <c r="AU791" i="4"/>
  <c r="BE790" i="4"/>
  <c r="AS790" i="4"/>
  <c r="AY790" i="4" s="1"/>
  <c r="AD790" i="4"/>
  <c r="AX790" i="4"/>
  <c r="AW790" i="4"/>
  <c r="AV790" i="4"/>
  <c r="AU790" i="4"/>
  <c r="BE789" i="4"/>
  <c r="AS789" i="4"/>
  <c r="AY789" i="4" s="1"/>
  <c r="AD789" i="4"/>
  <c r="AX789" i="4"/>
  <c r="AW789" i="4"/>
  <c r="AV789" i="4"/>
  <c r="AU789" i="4"/>
  <c r="BE788" i="4"/>
  <c r="AS788" i="4"/>
  <c r="AY788" i="4" s="1"/>
  <c r="AD788" i="4"/>
  <c r="AX788" i="4"/>
  <c r="AW788" i="4"/>
  <c r="AV788" i="4"/>
  <c r="AU788" i="4"/>
  <c r="BE787" i="4"/>
  <c r="AS787" i="4"/>
  <c r="AY787" i="4" s="1"/>
  <c r="AD787" i="4"/>
  <c r="AX787" i="4"/>
  <c r="AW787" i="4"/>
  <c r="AV787" i="4"/>
  <c r="AU787" i="4"/>
  <c r="BE786" i="4"/>
  <c r="AS786" i="4"/>
  <c r="AY786" i="4" s="1"/>
  <c r="AD786" i="4"/>
  <c r="AA786" i="4"/>
  <c r="AX786" i="4" s="1"/>
  <c r="X786" i="4"/>
  <c r="U786" i="4"/>
  <c r="R786" i="4"/>
  <c r="AW786" i="4" s="1"/>
  <c r="O786" i="4"/>
  <c r="AV786" i="4" s="1"/>
  <c r="AU786" i="4"/>
  <c r="BE785" i="4"/>
  <c r="AS785" i="4"/>
  <c r="AY785" i="4" s="1"/>
  <c r="AD785" i="4"/>
  <c r="AA785" i="4"/>
  <c r="AX785" i="4" s="1"/>
  <c r="X785" i="4"/>
  <c r="U785" i="4"/>
  <c r="R785" i="4"/>
  <c r="AW785" i="4" s="1"/>
  <c r="AU785" i="4"/>
  <c r="BE784" i="4"/>
  <c r="AS784" i="4"/>
  <c r="AY784" i="4" s="1"/>
  <c r="AD784" i="4"/>
  <c r="AA784" i="4"/>
  <c r="AX784" i="4" s="1"/>
  <c r="X784" i="4"/>
  <c r="U784" i="4"/>
  <c r="R784" i="4"/>
  <c r="AW784" i="4" s="1"/>
  <c r="AU784" i="4"/>
  <c r="BE783" i="4"/>
  <c r="AS783" i="4"/>
  <c r="AY783" i="4" s="1"/>
  <c r="AD783" i="4"/>
  <c r="AA783" i="4"/>
  <c r="AX783" i="4" s="1"/>
  <c r="X783" i="4"/>
  <c r="U783" i="4"/>
  <c r="R783" i="4"/>
  <c r="AW783" i="4" s="1"/>
  <c r="AU783" i="4"/>
  <c r="BE782" i="4"/>
  <c r="AS782" i="4"/>
  <c r="AY782" i="4" s="1"/>
  <c r="AD782" i="4"/>
  <c r="AA782" i="4"/>
  <c r="AX782" i="4" s="1"/>
  <c r="X782" i="4"/>
  <c r="U782" i="4"/>
  <c r="R782" i="4"/>
  <c r="AW782" i="4" s="1"/>
  <c r="O782" i="4"/>
  <c r="AV782" i="4" s="1"/>
  <c r="AU782" i="4"/>
  <c r="BE781" i="4"/>
  <c r="AS781" i="4"/>
  <c r="AY781" i="4" s="1"/>
  <c r="AD781" i="4"/>
  <c r="AA781" i="4"/>
  <c r="AX781" i="4" s="1"/>
  <c r="X781" i="4"/>
  <c r="U781" i="4"/>
  <c r="R781" i="4"/>
  <c r="AW781" i="4" s="1"/>
  <c r="O781" i="4"/>
  <c r="AV781" i="4" s="1"/>
  <c r="AU781" i="4"/>
  <c r="BE780" i="4"/>
  <c r="AS780" i="4"/>
  <c r="AY780" i="4" s="1"/>
  <c r="AD780" i="4"/>
  <c r="R780" i="4"/>
  <c r="AW780" i="4" s="1"/>
  <c r="AU780" i="4"/>
  <c r="BE779" i="4"/>
  <c r="AS779" i="4"/>
  <c r="AY779" i="4" s="1"/>
  <c r="AD779" i="4"/>
  <c r="R779" i="4"/>
  <c r="AW779" i="4" s="1"/>
  <c r="AU779" i="4"/>
  <c r="BE778" i="4"/>
  <c r="AS778" i="4"/>
  <c r="AY778" i="4" s="1"/>
  <c r="AD778" i="4"/>
  <c r="R778" i="4"/>
  <c r="AW778" i="4" s="1"/>
  <c r="AU778" i="4"/>
  <c r="BE777" i="4"/>
  <c r="AS777" i="4"/>
  <c r="AY777" i="4" s="1"/>
  <c r="AD777" i="4"/>
  <c r="R777" i="4"/>
  <c r="AW777" i="4" s="1"/>
  <c r="AU777" i="4"/>
  <c r="BE776" i="4"/>
  <c r="AS776" i="4"/>
  <c r="AY776" i="4" s="1"/>
  <c r="AD776" i="4"/>
  <c r="R776" i="4"/>
  <c r="AW776" i="4" s="1"/>
  <c r="AU776" i="4"/>
  <c r="BE775" i="4"/>
  <c r="AS775" i="4"/>
  <c r="AY775" i="4" s="1"/>
  <c r="AD775" i="4"/>
  <c r="R775" i="4"/>
  <c r="AW775" i="4" s="1"/>
  <c r="AU775" i="4"/>
  <c r="BE774" i="4"/>
  <c r="AS774" i="4"/>
  <c r="AY774" i="4" s="1"/>
  <c r="AD774" i="4"/>
  <c r="R774" i="4"/>
  <c r="AW774" i="4" s="1"/>
  <c r="AU774" i="4"/>
  <c r="BE773" i="4"/>
  <c r="AS773" i="4"/>
  <c r="AY773" i="4" s="1"/>
  <c r="AD773" i="4"/>
  <c r="X773" i="4"/>
  <c r="R773" i="4"/>
  <c r="AW773" i="4" s="1"/>
  <c r="AU773" i="4"/>
  <c r="BE772" i="4"/>
  <c r="AS772" i="4"/>
  <c r="AY772" i="4" s="1"/>
  <c r="AD772" i="4"/>
  <c r="R772" i="4"/>
  <c r="AW772" i="4" s="1"/>
  <c r="AU772" i="4"/>
  <c r="BE771" i="4"/>
  <c r="AS771" i="4"/>
  <c r="AY771" i="4" s="1"/>
  <c r="AD771" i="4"/>
  <c r="R771" i="4"/>
  <c r="AW771" i="4" s="1"/>
  <c r="AU771" i="4"/>
  <c r="BE770" i="4"/>
  <c r="AS770" i="4"/>
  <c r="AY770" i="4" s="1"/>
  <c r="AD770" i="4"/>
  <c r="R770" i="4"/>
  <c r="AW770" i="4" s="1"/>
  <c r="AU770" i="4"/>
  <c r="BE769" i="4"/>
  <c r="AS769" i="4"/>
  <c r="AY769" i="4" s="1"/>
  <c r="AD769" i="4"/>
  <c r="R769" i="4"/>
  <c r="AW769" i="4" s="1"/>
  <c r="AU769" i="4"/>
  <c r="BE768" i="4"/>
  <c r="AS768" i="4"/>
  <c r="AY768" i="4" s="1"/>
  <c r="AD768" i="4"/>
  <c r="R768" i="4"/>
  <c r="AW768" i="4" s="1"/>
  <c r="AU768" i="4"/>
  <c r="BE767" i="4"/>
  <c r="AS767" i="4"/>
  <c r="AY767" i="4" s="1"/>
  <c r="AD767" i="4"/>
  <c r="R767" i="4"/>
  <c r="AW767" i="4" s="1"/>
  <c r="AU767" i="4"/>
  <c r="BE766" i="4"/>
  <c r="AS766" i="4"/>
  <c r="AY766" i="4" s="1"/>
  <c r="AD766" i="4"/>
  <c r="R766" i="4"/>
  <c r="AW766" i="4" s="1"/>
  <c r="AU766" i="4"/>
  <c r="BE765" i="4"/>
  <c r="AS765" i="4"/>
  <c r="AY765" i="4" s="1"/>
  <c r="AD765" i="4"/>
  <c r="R765" i="4"/>
  <c r="AW765" i="4" s="1"/>
  <c r="AU765" i="4"/>
  <c r="BE764" i="4"/>
  <c r="AS764" i="4"/>
  <c r="AY764" i="4" s="1"/>
  <c r="AD764" i="4"/>
  <c r="AA764" i="4"/>
  <c r="AX764" i="4" s="1"/>
  <c r="R764" i="4"/>
  <c r="AW764" i="4" s="1"/>
  <c r="AU764" i="4"/>
  <c r="BE763" i="4"/>
  <c r="AS763" i="4"/>
  <c r="AY763" i="4" s="1"/>
  <c r="AD763" i="4"/>
  <c r="AA763" i="4"/>
  <c r="AX763" i="4" s="1"/>
  <c r="R763" i="4"/>
  <c r="AW763" i="4" s="1"/>
  <c r="AU763" i="4"/>
  <c r="BE762" i="4"/>
  <c r="AS762" i="4"/>
  <c r="AY762" i="4" s="1"/>
  <c r="AD762" i="4"/>
  <c r="AA762" i="4"/>
  <c r="AX762" i="4" s="1"/>
  <c r="U762" i="4"/>
  <c r="R762" i="4"/>
  <c r="AW762" i="4" s="1"/>
  <c r="O762" i="4"/>
  <c r="AV762" i="4" s="1"/>
  <c r="AU762" i="4"/>
  <c r="BE761" i="4"/>
  <c r="AS761" i="4"/>
  <c r="AY761" i="4" s="1"/>
  <c r="AD761" i="4"/>
  <c r="AA761" i="4"/>
  <c r="AX761" i="4" s="1"/>
  <c r="R761" i="4"/>
  <c r="AW761" i="4" s="1"/>
  <c r="AU761" i="4"/>
  <c r="BE760" i="4"/>
  <c r="AS760" i="4"/>
  <c r="AY760" i="4" s="1"/>
  <c r="AD760" i="4"/>
  <c r="R760" i="4"/>
  <c r="AW760" i="4" s="1"/>
  <c r="AU760" i="4"/>
  <c r="BE759" i="4"/>
  <c r="AS759" i="4"/>
  <c r="AY759" i="4" s="1"/>
  <c r="AD759" i="4"/>
  <c r="AA759" i="4"/>
  <c r="AX759" i="4" s="1"/>
  <c r="R759" i="4"/>
  <c r="AW759" i="4" s="1"/>
  <c r="AU759" i="4"/>
  <c r="BE758" i="4"/>
  <c r="AS758" i="4"/>
  <c r="AY758" i="4" s="1"/>
  <c r="AD758" i="4"/>
  <c r="AA758" i="4"/>
  <c r="AX758" i="4" s="1"/>
  <c r="R758" i="4"/>
  <c r="AW758" i="4" s="1"/>
  <c r="AU758" i="4"/>
  <c r="BE757" i="4"/>
  <c r="AS757" i="4"/>
  <c r="AY757" i="4" s="1"/>
  <c r="AD757" i="4"/>
  <c r="AA757" i="4"/>
  <c r="AX757" i="4" s="1"/>
  <c r="X757" i="4"/>
  <c r="U757" i="4"/>
  <c r="R757" i="4"/>
  <c r="AW757" i="4" s="1"/>
  <c r="AU757" i="4"/>
  <c r="BE756" i="4"/>
  <c r="AS756" i="4"/>
  <c r="AY756" i="4" s="1"/>
  <c r="AD756" i="4"/>
  <c r="AA756" i="4"/>
  <c r="AX756" i="4" s="1"/>
  <c r="X756" i="4"/>
  <c r="U756" i="4"/>
  <c r="R756" i="4"/>
  <c r="AW756" i="4" s="1"/>
  <c r="AU756" i="4"/>
  <c r="BE755" i="4"/>
  <c r="AS755" i="4"/>
  <c r="AY755" i="4" s="1"/>
  <c r="AD755" i="4"/>
  <c r="AA755" i="4"/>
  <c r="AX755" i="4" s="1"/>
  <c r="U755" i="4"/>
  <c r="R755" i="4"/>
  <c r="AW755" i="4" s="1"/>
  <c r="O755" i="4"/>
  <c r="AV755" i="4" s="1"/>
  <c r="AU755" i="4"/>
  <c r="BE754" i="4"/>
  <c r="AS754" i="4"/>
  <c r="AY754" i="4" s="1"/>
  <c r="AD754" i="4"/>
  <c r="AA754" i="4"/>
  <c r="AX754" i="4" s="1"/>
  <c r="X754" i="4"/>
  <c r="U754" i="4"/>
  <c r="R754" i="4"/>
  <c r="AW754" i="4" s="1"/>
  <c r="AU754" i="4"/>
  <c r="BE753" i="4"/>
  <c r="AS753" i="4"/>
  <c r="AY753" i="4" s="1"/>
  <c r="AD753" i="4"/>
  <c r="AA753" i="4"/>
  <c r="AX753" i="4" s="1"/>
  <c r="X753" i="4"/>
  <c r="U753" i="4"/>
  <c r="R753" i="4"/>
  <c r="AW753" i="4" s="1"/>
  <c r="BE752" i="4"/>
  <c r="AS752" i="4"/>
  <c r="AY752" i="4" s="1"/>
  <c r="AD752" i="4"/>
  <c r="AA752" i="4"/>
  <c r="AX752" i="4" s="1"/>
  <c r="X752" i="4"/>
  <c r="U752" i="4"/>
  <c r="R752" i="4"/>
  <c r="AW752" i="4" s="1"/>
  <c r="BE751" i="4"/>
  <c r="AS751" i="4"/>
  <c r="AY751" i="4" s="1"/>
  <c r="AD751" i="4"/>
  <c r="AA751" i="4"/>
  <c r="AX751" i="4" s="1"/>
  <c r="U751" i="4"/>
  <c r="R751" i="4"/>
  <c r="AW751" i="4" s="1"/>
  <c r="AU751" i="4"/>
  <c r="BE750" i="4"/>
  <c r="AS750" i="4"/>
  <c r="AY750" i="4" s="1"/>
  <c r="AX750" i="4"/>
  <c r="U750" i="4"/>
  <c r="R750" i="4"/>
  <c r="AW750" i="4" s="1"/>
  <c r="O750" i="4"/>
  <c r="AV750" i="4" s="1"/>
  <c r="AU750" i="4"/>
  <c r="BE749" i="4"/>
  <c r="AS749" i="4"/>
  <c r="AY749" i="4" s="1"/>
  <c r="AD749" i="4"/>
  <c r="AX749" i="4"/>
  <c r="AW749" i="4"/>
  <c r="AV749" i="4"/>
  <c r="AU749" i="4"/>
  <c r="BE748" i="4"/>
  <c r="AS748" i="4"/>
  <c r="AY748" i="4" s="1"/>
  <c r="AD748" i="4"/>
  <c r="AX748" i="4"/>
  <c r="AW748" i="4"/>
  <c r="AV748" i="4"/>
  <c r="AU748" i="4"/>
  <c r="BE747" i="4"/>
  <c r="AS747" i="4"/>
  <c r="AY747" i="4" s="1"/>
  <c r="AD747" i="4"/>
  <c r="AX747" i="4"/>
  <c r="AW747" i="4"/>
  <c r="AV747" i="4"/>
  <c r="AU747" i="4"/>
  <c r="BE746" i="4"/>
  <c r="AS746" i="4"/>
  <c r="AY746" i="4" s="1"/>
  <c r="AD746" i="4"/>
  <c r="AX746" i="4"/>
  <c r="AW746" i="4"/>
  <c r="AV746" i="4"/>
  <c r="AU746" i="4"/>
  <c r="BE745" i="4"/>
  <c r="AS745" i="4"/>
  <c r="AY745" i="4" s="1"/>
  <c r="AD745" i="4"/>
  <c r="AX745" i="4"/>
  <c r="AW745" i="4"/>
  <c r="AV745" i="4"/>
  <c r="AU745" i="4"/>
  <c r="BE744" i="4"/>
  <c r="AS744" i="4"/>
  <c r="AY744" i="4" s="1"/>
  <c r="AD744" i="4"/>
  <c r="AX744" i="4"/>
  <c r="AW744" i="4"/>
  <c r="AV744" i="4"/>
  <c r="AU744" i="4"/>
  <c r="BE743" i="4"/>
  <c r="AS743" i="4"/>
  <c r="AY743" i="4" s="1"/>
  <c r="AD743" i="4"/>
  <c r="AX743" i="4"/>
  <c r="AW743" i="4"/>
  <c r="AV743" i="4"/>
  <c r="AU743" i="4"/>
  <c r="BE742" i="4"/>
  <c r="AS742" i="4"/>
  <c r="AY742" i="4" s="1"/>
  <c r="AD742" i="4"/>
  <c r="AX742" i="4"/>
  <c r="AW742" i="4"/>
  <c r="AV742" i="4"/>
  <c r="AU742" i="4"/>
  <c r="BE741" i="4"/>
  <c r="AS741" i="4"/>
  <c r="AY741" i="4" s="1"/>
  <c r="AD741" i="4"/>
  <c r="AX741" i="4"/>
  <c r="AW741" i="4"/>
  <c r="AV741" i="4"/>
  <c r="AU741" i="4"/>
  <c r="BE740" i="4"/>
  <c r="AS740" i="4"/>
  <c r="AY740" i="4" s="1"/>
  <c r="AD740" i="4"/>
  <c r="AX740" i="4"/>
  <c r="AW740" i="4"/>
  <c r="AV740" i="4"/>
  <c r="AU740" i="4"/>
  <c r="BE739" i="4"/>
  <c r="AS739" i="4"/>
  <c r="AY739" i="4" s="1"/>
  <c r="AD739" i="4"/>
  <c r="AX739" i="4"/>
  <c r="AW739" i="4"/>
  <c r="AV739" i="4"/>
  <c r="AU739" i="4"/>
  <c r="BE738" i="4"/>
  <c r="AS738" i="4"/>
  <c r="AY738" i="4" s="1"/>
  <c r="AD738" i="4"/>
  <c r="AX738" i="4"/>
  <c r="AW738" i="4"/>
  <c r="AV738" i="4"/>
  <c r="AU738" i="4"/>
  <c r="BE737" i="4"/>
  <c r="AS737" i="4"/>
  <c r="AY737" i="4" s="1"/>
  <c r="AD737" i="4"/>
  <c r="AX737" i="4"/>
  <c r="AW737" i="4"/>
  <c r="AV737" i="4"/>
  <c r="AU737" i="4"/>
  <c r="BE736" i="4"/>
  <c r="AS736" i="4"/>
  <c r="AY736" i="4" s="1"/>
  <c r="AD736" i="4"/>
  <c r="AX736" i="4"/>
  <c r="AW736" i="4"/>
  <c r="AV736" i="4"/>
  <c r="AU736" i="4"/>
  <c r="BE735" i="4"/>
  <c r="AS735" i="4"/>
  <c r="AY735" i="4" s="1"/>
  <c r="AD735" i="4"/>
  <c r="AX735" i="4"/>
  <c r="AW735" i="4"/>
  <c r="AV735" i="4"/>
  <c r="AU735" i="4"/>
  <c r="BE734" i="4"/>
  <c r="AS734" i="4"/>
  <c r="AY734" i="4" s="1"/>
  <c r="AD734" i="4"/>
  <c r="AA734" i="4"/>
  <c r="AX734" i="4" s="1"/>
  <c r="X734" i="4"/>
  <c r="U734" i="4"/>
  <c r="R734" i="4"/>
  <c r="AW734" i="4" s="1"/>
  <c r="O734" i="4"/>
  <c r="AV734" i="4" s="1"/>
  <c r="AU734" i="4"/>
  <c r="BE733" i="4"/>
  <c r="AS733" i="4"/>
  <c r="AY733" i="4" s="1"/>
  <c r="AD733" i="4"/>
  <c r="AA733" i="4"/>
  <c r="AX733" i="4" s="1"/>
  <c r="X733" i="4"/>
  <c r="U733" i="4"/>
  <c r="R733" i="4"/>
  <c r="AW733" i="4" s="1"/>
  <c r="O733" i="4"/>
  <c r="AV733" i="4" s="1"/>
  <c r="AU733" i="4"/>
  <c r="BE732" i="4"/>
  <c r="AS732" i="4"/>
  <c r="AY732" i="4" s="1"/>
  <c r="AD732" i="4"/>
  <c r="AA732" i="4"/>
  <c r="AX732" i="4" s="1"/>
  <c r="U732" i="4"/>
  <c r="AU732" i="4"/>
  <c r="BE731" i="4"/>
  <c r="AS731" i="4"/>
  <c r="AY731" i="4" s="1"/>
  <c r="AD731" i="4"/>
  <c r="AA731" i="4"/>
  <c r="AX731" i="4" s="1"/>
  <c r="U731" i="4"/>
  <c r="AU731" i="4"/>
  <c r="BE730" i="4"/>
  <c r="AS730" i="4"/>
  <c r="AY730" i="4" s="1"/>
  <c r="AD730" i="4"/>
  <c r="AA730" i="4"/>
  <c r="AX730" i="4" s="1"/>
  <c r="X730" i="4"/>
  <c r="U730" i="4"/>
  <c r="BE729" i="4"/>
  <c r="AS729" i="4"/>
  <c r="AY729" i="4" s="1"/>
  <c r="AD729" i="4"/>
  <c r="AA729" i="4"/>
  <c r="AX729" i="4" s="1"/>
  <c r="X729" i="4"/>
  <c r="U729" i="4"/>
  <c r="AU729" i="4"/>
  <c r="BE728" i="4"/>
  <c r="AS728" i="4"/>
  <c r="AY728" i="4" s="1"/>
  <c r="AD728" i="4"/>
  <c r="AA728" i="4"/>
  <c r="AX728" i="4" s="1"/>
  <c r="X728" i="4"/>
  <c r="U728" i="4"/>
  <c r="AU728" i="4"/>
  <c r="BE727" i="4"/>
  <c r="AS727" i="4"/>
  <c r="AY727" i="4" s="1"/>
  <c r="AD727" i="4"/>
  <c r="AA727" i="4"/>
  <c r="AX727" i="4" s="1"/>
  <c r="U727" i="4"/>
  <c r="R727" i="4"/>
  <c r="AW727" i="4" s="1"/>
  <c r="O727" i="4"/>
  <c r="AV727" i="4" s="1"/>
  <c r="AU727" i="4"/>
  <c r="BE726" i="4"/>
  <c r="AS726" i="4"/>
  <c r="AY726" i="4" s="1"/>
  <c r="AD726" i="4"/>
  <c r="AA726" i="4"/>
  <c r="AX726" i="4" s="1"/>
  <c r="U726" i="4"/>
  <c r="R726" i="4"/>
  <c r="AW726" i="4" s="1"/>
  <c r="O726" i="4"/>
  <c r="AV726" i="4" s="1"/>
  <c r="AU726" i="4"/>
  <c r="BE725" i="4"/>
  <c r="AS725" i="4"/>
  <c r="AY725" i="4" s="1"/>
  <c r="AD725" i="4"/>
  <c r="AA725" i="4"/>
  <c r="AX725" i="4" s="1"/>
  <c r="U725" i="4"/>
  <c r="R725" i="4"/>
  <c r="AW725" i="4" s="1"/>
  <c r="O725" i="4"/>
  <c r="AV725" i="4" s="1"/>
  <c r="AU725" i="4"/>
  <c r="BE724" i="4"/>
  <c r="AS724" i="4"/>
  <c r="AY724" i="4" s="1"/>
  <c r="AX724" i="4"/>
  <c r="AW724" i="4"/>
  <c r="AV724" i="4"/>
  <c r="AU724" i="4"/>
  <c r="BE723" i="4"/>
  <c r="AS723" i="4"/>
  <c r="AY723" i="4" s="1"/>
  <c r="AX723" i="4"/>
  <c r="AW723" i="4"/>
  <c r="AV723" i="4"/>
  <c r="AU723" i="4"/>
  <c r="BE722" i="4"/>
  <c r="AS722" i="4"/>
  <c r="AY722" i="4" s="1"/>
  <c r="AX722" i="4"/>
  <c r="AW722" i="4"/>
  <c r="AV722" i="4"/>
  <c r="AU722" i="4"/>
  <c r="BE721" i="4"/>
  <c r="AS721" i="4"/>
  <c r="AY721" i="4" s="1"/>
  <c r="AX721" i="4"/>
  <c r="AW721" i="4"/>
  <c r="AV721" i="4"/>
  <c r="AU721" i="4"/>
  <c r="BE720" i="4"/>
  <c r="AS720" i="4"/>
  <c r="AY720" i="4" s="1"/>
  <c r="AD720" i="4"/>
  <c r="AA720" i="4"/>
  <c r="AX720" i="4" s="1"/>
  <c r="X720" i="4"/>
  <c r="U720" i="4"/>
  <c r="R720" i="4"/>
  <c r="AW720" i="4" s="1"/>
  <c r="O720" i="4"/>
  <c r="AV720" i="4" s="1"/>
  <c r="AU720" i="4"/>
  <c r="BE719" i="4"/>
  <c r="AS719" i="4"/>
  <c r="AY719" i="4" s="1"/>
  <c r="AD719" i="4"/>
  <c r="AA719" i="4"/>
  <c r="AX719" i="4" s="1"/>
  <c r="X719" i="4"/>
  <c r="U719" i="4"/>
  <c r="AU719" i="4"/>
  <c r="BE718" i="4"/>
  <c r="AS718" i="4"/>
  <c r="AY718" i="4" s="1"/>
  <c r="AD718" i="4"/>
  <c r="AA718" i="4"/>
  <c r="AX718" i="4" s="1"/>
  <c r="X718" i="4"/>
  <c r="U718" i="4"/>
  <c r="R718" i="4"/>
  <c r="AW718" i="4" s="1"/>
  <c r="AU718" i="4"/>
  <c r="BE717" i="4"/>
  <c r="AS717" i="4"/>
  <c r="AY717" i="4" s="1"/>
  <c r="AD717" i="4"/>
  <c r="AA717" i="4"/>
  <c r="AX717" i="4" s="1"/>
  <c r="X717" i="4"/>
  <c r="U717" i="4"/>
  <c r="R717" i="4"/>
  <c r="AW717" i="4" s="1"/>
  <c r="AU717" i="4"/>
  <c r="BE716" i="4"/>
  <c r="AS716" i="4"/>
  <c r="AY716" i="4" s="1"/>
  <c r="AD716" i="4"/>
  <c r="AA716" i="4"/>
  <c r="AX716" i="4" s="1"/>
  <c r="X716" i="4"/>
  <c r="U716" i="4"/>
  <c r="AU716" i="4"/>
  <c r="BE715" i="4"/>
  <c r="AS715" i="4"/>
  <c r="AY715" i="4" s="1"/>
  <c r="AD715" i="4"/>
  <c r="AA715" i="4"/>
  <c r="AX715" i="4" s="1"/>
  <c r="X715" i="4"/>
  <c r="U715" i="4"/>
  <c r="AU715" i="4"/>
  <c r="BE714" i="4"/>
  <c r="AS714" i="4"/>
  <c r="AY714" i="4" s="1"/>
  <c r="AD714" i="4"/>
  <c r="AA714" i="4"/>
  <c r="AX714" i="4" s="1"/>
  <c r="X714" i="4"/>
  <c r="U714" i="4"/>
  <c r="R714" i="4"/>
  <c r="AW714" i="4" s="1"/>
  <c r="AU714" i="4"/>
  <c r="BE713" i="4"/>
  <c r="AS713" i="4"/>
  <c r="AY713" i="4" s="1"/>
  <c r="AD713" i="4"/>
  <c r="AA713" i="4"/>
  <c r="AX713" i="4" s="1"/>
  <c r="X713" i="4"/>
  <c r="U713" i="4"/>
  <c r="AU713" i="4"/>
  <c r="BE712" i="4"/>
  <c r="AS712" i="4"/>
  <c r="AY712" i="4" s="1"/>
  <c r="AD712" i="4"/>
  <c r="AA712" i="4"/>
  <c r="AX712" i="4" s="1"/>
  <c r="X712" i="4"/>
  <c r="U712" i="4"/>
  <c r="AU712" i="4"/>
  <c r="BE711" i="4"/>
  <c r="AS711" i="4"/>
  <c r="AY711" i="4" s="1"/>
  <c r="AD711" i="4"/>
  <c r="AA711" i="4"/>
  <c r="AX711" i="4" s="1"/>
  <c r="X711" i="4"/>
  <c r="U711" i="4"/>
  <c r="AU711" i="4"/>
  <c r="BE710" i="4"/>
  <c r="AS710" i="4"/>
  <c r="AY710" i="4" s="1"/>
  <c r="AD710" i="4"/>
  <c r="AA710" i="4"/>
  <c r="AX710" i="4" s="1"/>
  <c r="X710" i="4"/>
  <c r="U710" i="4"/>
  <c r="R710" i="4"/>
  <c r="AW710" i="4" s="1"/>
  <c r="AU710" i="4"/>
  <c r="BE709" i="4"/>
  <c r="AS709" i="4"/>
  <c r="AY709" i="4" s="1"/>
  <c r="AD709" i="4"/>
  <c r="AA709" i="4"/>
  <c r="AX709" i="4" s="1"/>
  <c r="X709" i="4"/>
  <c r="U709" i="4"/>
  <c r="R709" i="4"/>
  <c r="AW709" i="4" s="1"/>
  <c r="O709" i="4"/>
  <c r="AV709" i="4" s="1"/>
  <c r="AU709" i="4"/>
  <c r="BE708" i="4"/>
  <c r="AS708" i="4"/>
  <c r="AY708" i="4" s="1"/>
  <c r="AD708" i="4"/>
  <c r="AA708" i="4"/>
  <c r="AX708" i="4" s="1"/>
  <c r="X708" i="4"/>
  <c r="U708" i="4"/>
  <c r="R708" i="4"/>
  <c r="AW708" i="4" s="1"/>
  <c r="O708" i="4"/>
  <c r="AV708" i="4" s="1"/>
  <c r="AU708" i="4"/>
  <c r="BE707" i="4"/>
  <c r="AS707" i="4"/>
  <c r="AY707" i="4" s="1"/>
  <c r="AD707" i="4"/>
  <c r="AA707" i="4"/>
  <c r="AX707" i="4" s="1"/>
  <c r="X707" i="4"/>
  <c r="U707" i="4"/>
  <c r="R707" i="4"/>
  <c r="AW707" i="4" s="1"/>
  <c r="AU707" i="4"/>
  <c r="BE706" i="4"/>
  <c r="AS706" i="4"/>
  <c r="AY706" i="4" s="1"/>
  <c r="AD706" i="4"/>
  <c r="AA706" i="4"/>
  <c r="AX706" i="4" s="1"/>
  <c r="X706" i="4"/>
  <c r="R706" i="4"/>
  <c r="AW706" i="4" s="1"/>
  <c r="AU706" i="4"/>
  <c r="BE705" i="4"/>
  <c r="AS705" i="4"/>
  <c r="AY705" i="4" s="1"/>
  <c r="AD705" i="4"/>
  <c r="AA705" i="4"/>
  <c r="AX705" i="4" s="1"/>
  <c r="X705" i="4"/>
  <c r="U705" i="4"/>
  <c r="R705" i="4"/>
  <c r="AW705" i="4" s="1"/>
  <c r="AU705" i="4"/>
  <c r="BE704" i="4"/>
  <c r="AS704" i="4"/>
  <c r="AY704" i="4" s="1"/>
  <c r="AD704" i="4"/>
  <c r="AA704" i="4"/>
  <c r="AX704" i="4" s="1"/>
  <c r="X704" i="4"/>
  <c r="U704" i="4"/>
  <c r="AU704" i="4"/>
  <c r="BE703" i="4"/>
  <c r="AS703" i="4"/>
  <c r="AY703" i="4" s="1"/>
  <c r="AD703" i="4"/>
  <c r="AA703" i="4"/>
  <c r="AX703" i="4" s="1"/>
  <c r="X703" i="4"/>
  <c r="U703" i="4"/>
  <c r="AU703" i="4"/>
  <c r="BE702" i="4"/>
  <c r="AS702" i="4"/>
  <c r="AY702" i="4" s="1"/>
  <c r="AD702" i="4"/>
  <c r="AA702" i="4"/>
  <c r="AX702" i="4" s="1"/>
  <c r="X702" i="4"/>
  <c r="U702" i="4"/>
  <c r="R702" i="4"/>
  <c r="AW702" i="4" s="1"/>
  <c r="AU702" i="4"/>
  <c r="BE701" i="4"/>
  <c r="AS701" i="4"/>
  <c r="AY701" i="4" s="1"/>
  <c r="AD701" i="4"/>
  <c r="AA701" i="4"/>
  <c r="AX701" i="4" s="1"/>
  <c r="X701" i="4"/>
  <c r="U701" i="4"/>
  <c r="AU701" i="4"/>
  <c r="BE700" i="4"/>
  <c r="AS700" i="4"/>
  <c r="AY700" i="4" s="1"/>
  <c r="AD700" i="4"/>
  <c r="AX700" i="4"/>
  <c r="X700" i="4"/>
  <c r="U700" i="4"/>
  <c r="AU700" i="4"/>
  <c r="BE699" i="4"/>
  <c r="AS699" i="4"/>
  <c r="AY699" i="4" s="1"/>
  <c r="AD699" i="4"/>
  <c r="AA699" i="4"/>
  <c r="AX699" i="4" s="1"/>
  <c r="X699" i="4"/>
  <c r="U699" i="4"/>
  <c r="R699" i="4"/>
  <c r="AW699" i="4" s="1"/>
  <c r="AU699" i="4"/>
  <c r="BE698" i="4"/>
  <c r="AS698" i="4"/>
  <c r="AY698" i="4" s="1"/>
  <c r="AD698" i="4"/>
  <c r="AA698" i="4"/>
  <c r="AX698" i="4" s="1"/>
  <c r="X698" i="4"/>
  <c r="U698" i="4"/>
  <c r="R698" i="4"/>
  <c r="AW698" i="4" s="1"/>
  <c r="O698" i="4"/>
  <c r="AV698" i="4" s="1"/>
  <c r="AU698" i="4"/>
  <c r="BE697" i="4"/>
  <c r="AS697" i="4"/>
  <c r="AY697" i="4" s="1"/>
  <c r="AD697" i="4"/>
  <c r="AA697" i="4"/>
  <c r="AX697" i="4" s="1"/>
  <c r="X697" i="4"/>
  <c r="U697" i="4"/>
  <c r="R697" i="4"/>
  <c r="AW697" i="4" s="1"/>
  <c r="O697" i="4"/>
  <c r="AV697" i="4" s="1"/>
  <c r="AU697" i="4"/>
  <c r="BE696" i="4"/>
  <c r="AS696" i="4"/>
  <c r="AY696" i="4" s="1"/>
  <c r="AD696" i="4"/>
  <c r="AA696" i="4"/>
  <c r="AX696" i="4" s="1"/>
  <c r="X696" i="4"/>
  <c r="U696" i="4"/>
  <c r="AU696" i="4"/>
  <c r="BE695" i="4"/>
  <c r="AS695" i="4"/>
  <c r="AY695" i="4" s="1"/>
  <c r="AD695" i="4"/>
  <c r="AX695" i="4"/>
  <c r="X695" i="4"/>
  <c r="U695" i="4"/>
  <c r="AU695" i="4"/>
  <c r="BE694" i="4"/>
  <c r="AS694" i="4"/>
  <c r="AY694" i="4" s="1"/>
  <c r="AD694" i="4"/>
  <c r="AA694" i="4"/>
  <c r="AX694" i="4" s="1"/>
  <c r="X694" i="4"/>
  <c r="U694" i="4"/>
  <c r="AU694" i="4"/>
  <c r="BE693" i="4"/>
  <c r="AS693" i="4"/>
  <c r="AY693" i="4" s="1"/>
  <c r="AD693" i="4"/>
  <c r="AA693" i="4"/>
  <c r="AX693" i="4" s="1"/>
  <c r="X693" i="4"/>
  <c r="U693" i="4"/>
  <c r="AU693" i="4"/>
  <c r="BE692" i="4"/>
  <c r="AS692" i="4"/>
  <c r="AY692" i="4" s="1"/>
  <c r="AD692" i="4"/>
  <c r="AA692" i="4"/>
  <c r="AX692" i="4" s="1"/>
  <c r="X692" i="4"/>
  <c r="U692" i="4"/>
  <c r="AU692" i="4"/>
  <c r="BE691" i="4"/>
  <c r="AS691" i="4"/>
  <c r="AY691" i="4" s="1"/>
  <c r="AD691" i="4"/>
  <c r="AA691" i="4"/>
  <c r="AX691" i="4" s="1"/>
  <c r="X691" i="4"/>
  <c r="U691" i="4"/>
  <c r="R691" i="4"/>
  <c r="AW691" i="4" s="1"/>
  <c r="AU691" i="4"/>
  <c r="BE690" i="4"/>
  <c r="AS690" i="4"/>
  <c r="AY690" i="4" s="1"/>
  <c r="AD690" i="4"/>
  <c r="AA690" i="4"/>
  <c r="AX690" i="4" s="1"/>
  <c r="X690" i="4"/>
  <c r="U690" i="4"/>
  <c r="R690" i="4"/>
  <c r="AW690" i="4" s="1"/>
  <c r="BE689" i="4"/>
  <c r="AS689" i="4"/>
  <c r="AY689" i="4" s="1"/>
  <c r="AD689" i="4"/>
  <c r="AA689" i="4"/>
  <c r="AX689" i="4" s="1"/>
  <c r="U689" i="4"/>
  <c r="R689" i="4"/>
  <c r="AW689" i="4" s="1"/>
  <c r="BE688" i="4"/>
  <c r="AS688" i="4"/>
  <c r="AY688" i="4" s="1"/>
  <c r="AD688" i="4"/>
  <c r="AA688" i="4"/>
  <c r="AX688" i="4" s="1"/>
  <c r="X688" i="4"/>
  <c r="U688" i="4"/>
  <c r="AU688" i="4"/>
  <c r="BE687" i="4"/>
  <c r="AS687" i="4"/>
  <c r="AY687" i="4" s="1"/>
  <c r="AD687" i="4"/>
  <c r="AA687" i="4"/>
  <c r="AX687" i="4" s="1"/>
  <c r="X687" i="4"/>
  <c r="U687" i="4"/>
  <c r="AU687" i="4"/>
  <c r="BE686" i="4"/>
  <c r="AS686" i="4"/>
  <c r="AY686" i="4" s="1"/>
  <c r="AD686" i="4"/>
  <c r="AA686" i="4"/>
  <c r="AX686" i="4" s="1"/>
  <c r="X686" i="4"/>
  <c r="U686" i="4"/>
  <c r="AU686" i="4"/>
  <c r="BE685" i="4"/>
  <c r="AS685" i="4"/>
  <c r="AY685" i="4" s="1"/>
  <c r="AD685" i="4"/>
  <c r="AA685" i="4"/>
  <c r="AX685" i="4" s="1"/>
  <c r="X685" i="4"/>
  <c r="U685" i="4"/>
  <c r="AU685" i="4"/>
  <c r="BE684" i="4"/>
  <c r="AS684" i="4"/>
  <c r="AY684" i="4" s="1"/>
  <c r="AD684" i="4"/>
  <c r="AA684" i="4"/>
  <c r="AX684" i="4" s="1"/>
  <c r="X684" i="4"/>
  <c r="U684" i="4"/>
  <c r="AU684" i="4"/>
  <c r="BE683" i="4"/>
  <c r="AS683" i="4"/>
  <c r="AY683" i="4" s="1"/>
  <c r="AD683" i="4"/>
  <c r="AA683" i="4"/>
  <c r="AX683" i="4" s="1"/>
  <c r="X683" i="4"/>
  <c r="U683" i="4"/>
  <c r="AU683" i="4"/>
  <c r="BE682" i="4"/>
  <c r="AS682" i="4"/>
  <c r="AY682" i="4" s="1"/>
  <c r="AD682" i="4"/>
  <c r="AA682" i="4"/>
  <c r="AX682" i="4" s="1"/>
  <c r="X682" i="4"/>
  <c r="U682" i="4"/>
  <c r="AU682" i="4"/>
  <c r="BE681" i="4"/>
  <c r="AS681" i="4"/>
  <c r="AY681" i="4" s="1"/>
  <c r="AD681" i="4"/>
  <c r="AA681" i="4"/>
  <c r="AX681" i="4" s="1"/>
  <c r="X681" i="4"/>
  <c r="U681" i="4"/>
  <c r="AU681" i="4"/>
  <c r="BE680" i="4"/>
  <c r="AS680" i="4"/>
  <c r="AY680" i="4" s="1"/>
  <c r="AD680" i="4"/>
  <c r="AA680" i="4"/>
  <c r="AX680" i="4" s="1"/>
  <c r="X680" i="4"/>
  <c r="U680" i="4"/>
  <c r="R680" i="4"/>
  <c r="AW680" i="4" s="1"/>
  <c r="AU680" i="4"/>
  <c r="BE679" i="4"/>
  <c r="AS679" i="4"/>
  <c r="AY679" i="4" s="1"/>
  <c r="AD679" i="4"/>
  <c r="AA679" i="4"/>
  <c r="AX679" i="4" s="1"/>
  <c r="X679" i="4"/>
  <c r="U679" i="4"/>
  <c r="R679" i="4"/>
  <c r="AW679" i="4" s="1"/>
  <c r="AU679" i="4"/>
  <c r="BE678" i="4"/>
  <c r="AS678" i="4"/>
  <c r="AY678" i="4" s="1"/>
  <c r="AD678" i="4"/>
  <c r="AX678" i="4"/>
  <c r="X678" i="4"/>
  <c r="U678" i="4"/>
  <c r="AU678" i="4"/>
  <c r="BE677" i="4"/>
  <c r="AS677" i="4"/>
  <c r="AY677" i="4" s="1"/>
  <c r="AD677" i="4"/>
  <c r="AA677" i="4"/>
  <c r="AX677" i="4" s="1"/>
  <c r="X677" i="4"/>
  <c r="U677" i="4"/>
  <c r="AU677" i="4"/>
  <c r="BE676" i="4"/>
  <c r="AS676" i="4"/>
  <c r="AY676" i="4" s="1"/>
  <c r="AD676" i="4"/>
  <c r="AA676" i="4"/>
  <c r="AX676" i="4" s="1"/>
  <c r="X676" i="4"/>
  <c r="U676" i="4"/>
  <c r="AU676" i="4"/>
  <c r="BE675" i="4"/>
  <c r="AS675" i="4"/>
  <c r="AY675" i="4" s="1"/>
  <c r="AD675" i="4"/>
  <c r="AA675" i="4"/>
  <c r="AX675" i="4" s="1"/>
  <c r="X675" i="4"/>
  <c r="U675" i="4"/>
  <c r="AU675" i="4"/>
  <c r="BE674" i="4"/>
  <c r="AS674" i="4"/>
  <c r="AY674" i="4" s="1"/>
  <c r="AD674" i="4"/>
  <c r="AA674" i="4"/>
  <c r="AX674" i="4" s="1"/>
  <c r="X674" i="4"/>
  <c r="U674" i="4"/>
  <c r="AU674" i="4"/>
  <c r="BE673" i="4"/>
  <c r="AS673" i="4"/>
  <c r="AY673" i="4" s="1"/>
  <c r="AD673" i="4"/>
  <c r="AA673" i="4"/>
  <c r="AX673" i="4" s="1"/>
  <c r="X673" i="4"/>
  <c r="U673" i="4"/>
  <c r="AU673" i="4"/>
  <c r="BE672" i="4"/>
  <c r="AS672" i="4"/>
  <c r="AY672" i="4" s="1"/>
  <c r="AD672" i="4"/>
  <c r="AA672" i="4"/>
  <c r="AX672" i="4" s="1"/>
  <c r="X672" i="4"/>
  <c r="U672" i="4"/>
  <c r="AU672" i="4"/>
  <c r="BE671" i="4"/>
  <c r="AS671" i="4"/>
  <c r="AY671" i="4" s="1"/>
  <c r="AD671" i="4"/>
  <c r="AA671" i="4"/>
  <c r="AX671" i="4" s="1"/>
  <c r="X671" i="4"/>
  <c r="U671" i="4"/>
  <c r="AU671" i="4"/>
  <c r="BE670" i="4"/>
  <c r="AS670" i="4"/>
  <c r="AY670" i="4" s="1"/>
  <c r="AD670" i="4"/>
  <c r="AA670" i="4"/>
  <c r="AX670" i="4" s="1"/>
  <c r="X670" i="4"/>
  <c r="U670" i="4"/>
  <c r="AU670" i="4"/>
  <c r="BE669" i="4"/>
  <c r="AS669" i="4"/>
  <c r="AY669" i="4" s="1"/>
  <c r="AD669" i="4"/>
  <c r="AA669" i="4"/>
  <c r="AX669" i="4" s="1"/>
  <c r="X669" i="4"/>
  <c r="U669" i="4"/>
  <c r="AU669" i="4"/>
  <c r="BE668" i="4"/>
  <c r="AS668" i="4"/>
  <c r="AY668" i="4" s="1"/>
  <c r="AD668" i="4"/>
  <c r="AA668" i="4"/>
  <c r="AX668" i="4" s="1"/>
  <c r="X668" i="4"/>
  <c r="U668" i="4"/>
  <c r="AU668" i="4"/>
  <c r="BE667" i="4"/>
  <c r="AS667" i="4"/>
  <c r="AY667" i="4" s="1"/>
  <c r="AD667" i="4"/>
  <c r="AA667" i="4"/>
  <c r="AX667" i="4" s="1"/>
  <c r="X667" i="4"/>
  <c r="U667" i="4"/>
  <c r="AU667" i="4"/>
  <c r="BE666" i="4"/>
  <c r="AS666" i="4"/>
  <c r="AY666" i="4" s="1"/>
  <c r="AD666" i="4"/>
  <c r="AA666" i="4"/>
  <c r="AX666" i="4" s="1"/>
  <c r="X666" i="4"/>
  <c r="U666" i="4"/>
  <c r="AU666" i="4"/>
  <c r="BE665" i="4"/>
  <c r="AS665" i="4"/>
  <c r="AY665" i="4" s="1"/>
  <c r="AD665" i="4"/>
  <c r="AA665" i="4"/>
  <c r="AX665" i="4" s="1"/>
  <c r="X665" i="4"/>
  <c r="U665" i="4"/>
  <c r="AU665" i="4"/>
  <c r="BE664" i="4"/>
  <c r="AS664" i="4"/>
  <c r="AY664" i="4" s="1"/>
  <c r="AD664" i="4"/>
  <c r="AA664" i="4"/>
  <c r="AX664" i="4" s="1"/>
  <c r="X664" i="4"/>
  <c r="U664" i="4"/>
  <c r="AU664" i="4"/>
  <c r="BE663" i="4"/>
  <c r="AS663" i="4"/>
  <c r="AY663" i="4" s="1"/>
  <c r="AD663" i="4"/>
  <c r="AA663" i="4"/>
  <c r="AX663" i="4" s="1"/>
  <c r="X663" i="4"/>
  <c r="U663" i="4"/>
  <c r="AU663" i="4"/>
  <c r="BE662" i="4"/>
  <c r="AS662" i="4"/>
  <c r="AY662" i="4" s="1"/>
  <c r="AD662" i="4"/>
  <c r="AA662" i="4"/>
  <c r="AX662" i="4" s="1"/>
  <c r="X662" i="4"/>
  <c r="U662" i="4"/>
  <c r="R662" i="4"/>
  <c r="AW662" i="4" s="1"/>
  <c r="O662" i="4"/>
  <c r="AV662" i="4" s="1"/>
  <c r="AU662" i="4"/>
  <c r="BE661" i="4"/>
  <c r="AS661" i="4"/>
  <c r="AY661" i="4" s="1"/>
  <c r="AD661" i="4"/>
  <c r="AA661" i="4"/>
  <c r="AX661" i="4" s="1"/>
  <c r="X661" i="4"/>
  <c r="U661" i="4"/>
  <c r="AU661" i="4"/>
  <c r="BE660" i="4"/>
  <c r="AS660" i="4"/>
  <c r="AY660" i="4" s="1"/>
  <c r="AD660" i="4"/>
  <c r="AA660" i="4"/>
  <c r="AX660" i="4" s="1"/>
  <c r="X660" i="4"/>
  <c r="U660" i="4"/>
  <c r="AU660" i="4"/>
  <c r="BE659" i="4"/>
  <c r="AS659" i="4"/>
  <c r="AY659" i="4" s="1"/>
  <c r="AD659" i="4"/>
  <c r="AA659" i="4"/>
  <c r="AX659" i="4" s="1"/>
  <c r="X659" i="4"/>
  <c r="U659" i="4"/>
  <c r="AU659" i="4"/>
  <c r="BE658" i="4"/>
  <c r="AS658" i="4"/>
  <c r="AY658" i="4" s="1"/>
  <c r="AD658" i="4"/>
  <c r="AA658" i="4"/>
  <c r="AX658" i="4" s="1"/>
  <c r="X658" i="4"/>
  <c r="U658" i="4"/>
  <c r="BE657" i="4"/>
  <c r="AS657" i="4"/>
  <c r="AY657" i="4" s="1"/>
  <c r="AD657" i="4"/>
  <c r="AA657" i="4"/>
  <c r="AX657" i="4" s="1"/>
  <c r="X657" i="4"/>
  <c r="U657" i="4"/>
  <c r="BE656" i="4"/>
  <c r="AS656" i="4"/>
  <c r="AY656" i="4" s="1"/>
  <c r="AD656" i="4"/>
  <c r="AA656" i="4"/>
  <c r="AX656" i="4" s="1"/>
  <c r="X656" i="4"/>
  <c r="U656" i="4"/>
  <c r="BE655" i="4"/>
  <c r="AS655" i="4"/>
  <c r="AY655" i="4" s="1"/>
  <c r="AX655" i="4"/>
  <c r="AU655" i="4"/>
  <c r="BE654" i="4"/>
  <c r="AS654" i="4"/>
  <c r="AY654" i="4" s="1"/>
  <c r="AX654" i="4"/>
  <c r="AU654" i="4"/>
  <c r="BE653" i="4"/>
  <c r="AS653" i="4"/>
  <c r="AY653" i="4" s="1"/>
  <c r="AX653" i="4"/>
  <c r="AU653" i="4"/>
  <c r="BE652" i="4"/>
  <c r="AS652" i="4"/>
  <c r="AY652" i="4" s="1"/>
  <c r="AD652" i="4"/>
  <c r="AA652" i="4"/>
  <c r="AX652" i="4" s="1"/>
  <c r="X652" i="4"/>
  <c r="U652" i="4"/>
  <c r="AU652" i="4"/>
  <c r="BE651" i="4"/>
  <c r="AS651" i="4"/>
  <c r="AY651" i="4" s="1"/>
  <c r="AD651" i="4"/>
  <c r="AA651" i="4"/>
  <c r="AX651" i="4" s="1"/>
  <c r="X651" i="4"/>
  <c r="U651" i="4"/>
  <c r="AU651" i="4"/>
  <c r="BE650" i="4"/>
  <c r="AS650" i="4"/>
  <c r="AY650" i="4" s="1"/>
  <c r="AD650" i="4"/>
  <c r="AA650" i="4"/>
  <c r="AX650" i="4" s="1"/>
  <c r="X650" i="4"/>
  <c r="U650" i="4"/>
  <c r="AU650" i="4"/>
  <c r="BE649" i="4"/>
  <c r="AS649" i="4"/>
  <c r="AY649" i="4" s="1"/>
  <c r="AD649" i="4"/>
  <c r="AA649" i="4"/>
  <c r="AX649" i="4" s="1"/>
  <c r="X649" i="4"/>
  <c r="U649" i="4"/>
  <c r="AU649" i="4"/>
  <c r="BE648" i="4"/>
  <c r="AS648" i="4"/>
  <c r="AY648" i="4" s="1"/>
  <c r="AD648" i="4"/>
  <c r="AA648" i="4"/>
  <c r="AX648" i="4" s="1"/>
  <c r="X648" i="4"/>
  <c r="U648" i="4"/>
  <c r="AU648" i="4"/>
  <c r="BE647" i="4"/>
  <c r="AS647" i="4"/>
  <c r="AY647" i="4" s="1"/>
  <c r="AD647" i="4"/>
  <c r="AA647" i="4"/>
  <c r="AX647" i="4" s="1"/>
  <c r="X647" i="4"/>
  <c r="U647" i="4"/>
  <c r="AU647" i="4"/>
  <c r="BE646" i="4"/>
  <c r="AS646" i="4"/>
  <c r="AY646" i="4" s="1"/>
  <c r="AD646" i="4"/>
  <c r="AA646" i="4"/>
  <c r="AX646" i="4" s="1"/>
  <c r="X646" i="4"/>
  <c r="U646" i="4"/>
  <c r="AU646" i="4"/>
  <c r="BE645" i="4"/>
  <c r="AS645" i="4"/>
  <c r="AY645" i="4" s="1"/>
  <c r="AD645" i="4"/>
  <c r="AA645" i="4"/>
  <c r="AX645" i="4" s="1"/>
  <c r="X645" i="4"/>
  <c r="U645" i="4"/>
  <c r="AU645" i="4"/>
  <c r="BE644" i="4"/>
  <c r="AS644" i="4"/>
  <c r="AY644" i="4" s="1"/>
  <c r="AD644" i="4"/>
  <c r="AA644" i="4"/>
  <c r="AX644" i="4" s="1"/>
  <c r="X644" i="4"/>
  <c r="AU644" i="4"/>
  <c r="BE643" i="4"/>
  <c r="AS643" i="4"/>
  <c r="AY643" i="4" s="1"/>
  <c r="AD643" i="4"/>
  <c r="AA643" i="4"/>
  <c r="AX643" i="4" s="1"/>
  <c r="X643" i="4"/>
  <c r="U643" i="4"/>
  <c r="AU643" i="4"/>
  <c r="BE642" i="4"/>
  <c r="AS642" i="4"/>
  <c r="AY642" i="4" s="1"/>
  <c r="AD642" i="4"/>
  <c r="AA642" i="4"/>
  <c r="AX642" i="4" s="1"/>
  <c r="X642" i="4"/>
  <c r="U642" i="4"/>
  <c r="AU642" i="4"/>
  <c r="BE641" i="4"/>
  <c r="AS641" i="4"/>
  <c r="AY641" i="4" s="1"/>
  <c r="AD641" i="4"/>
  <c r="AA641" i="4"/>
  <c r="AX641" i="4" s="1"/>
  <c r="X641" i="4"/>
  <c r="U641" i="4"/>
  <c r="AU641" i="4"/>
  <c r="BE640" i="4"/>
  <c r="AS640" i="4"/>
  <c r="AY640" i="4" s="1"/>
  <c r="AD640" i="4"/>
  <c r="AA640" i="4"/>
  <c r="AX640" i="4" s="1"/>
  <c r="X640" i="4"/>
  <c r="U640" i="4"/>
  <c r="BE639" i="4"/>
  <c r="AS639" i="4"/>
  <c r="AY639" i="4" s="1"/>
  <c r="AD639" i="4"/>
  <c r="AA639" i="4"/>
  <c r="AX639" i="4" s="1"/>
  <c r="X639" i="4"/>
  <c r="U639" i="4"/>
  <c r="BE638" i="4"/>
  <c r="AS638" i="4"/>
  <c r="AY638" i="4" s="1"/>
  <c r="AD638" i="4"/>
  <c r="AA638" i="4"/>
  <c r="AX638" i="4" s="1"/>
  <c r="X638" i="4"/>
  <c r="U638" i="4"/>
  <c r="BE637" i="4"/>
  <c r="AS637" i="4"/>
  <c r="AY637" i="4" s="1"/>
  <c r="AD637" i="4"/>
  <c r="AA637" i="4"/>
  <c r="AX637" i="4" s="1"/>
  <c r="X637" i="4"/>
  <c r="U637" i="4"/>
  <c r="BE636" i="4"/>
  <c r="AS636" i="4"/>
  <c r="AY636" i="4" s="1"/>
  <c r="AD636" i="4"/>
  <c r="AA636" i="4"/>
  <c r="AX636" i="4" s="1"/>
  <c r="X636" i="4"/>
  <c r="U636" i="4"/>
  <c r="BE635" i="4"/>
  <c r="AS635" i="4"/>
  <c r="AY635" i="4" s="1"/>
  <c r="AD635" i="4"/>
  <c r="AA635" i="4"/>
  <c r="AX635" i="4" s="1"/>
  <c r="X635" i="4"/>
  <c r="U635" i="4"/>
  <c r="BE634" i="4"/>
  <c r="AS634" i="4"/>
  <c r="AY634" i="4" s="1"/>
  <c r="AD634" i="4"/>
  <c r="AA634" i="4"/>
  <c r="AX634" i="4" s="1"/>
  <c r="X634" i="4"/>
  <c r="AU634" i="4"/>
  <c r="BE633" i="4"/>
  <c r="AS633" i="4"/>
  <c r="AY633" i="4" s="1"/>
  <c r="AD633" i="4"/>
  <c r="AA633" i="4"/>
  <c r="AX633" i="4" s="1"/>
  <c r="X633" i="4"/>
  <c r="U633" i="4"/>
  <c r="AU633" i="4"/>
  <c r="BE632" i="4"/>
  <c r="AS632" i="4"/>
  <c r="AY632" i="4" s="1"/>
  <c r="AD632" i="4"/>
  <c r="AA632" i="4"/>
  <c r="AX632" i="4" s="1"/>
  <c r="X632" i="4"/>
  <c r="U632" i="4"/>
  <c r="AU632" i="4"/>
  <c r="BE631" i="4"/>
  <c r="AS631" i="4"/>
  <c r="AY631" i="4" s="1"/>
  <c r="AD631" i="4"/>
  <c r="AA631" i="4"/>
  <c r="AX631" i="4" s="1"/>
  <c r="X631" i="4"/>
  <c r="U631" i="4"/>
  <c r="AU631" i="4"/>
  <c r="BE630" i="4"/>
  <c r="AS630" i="4"/>
  <c r="AY630" i="4" s="1"/>
  <c r="AD630" i="4"/>
  <c r="AA630" i="4"/>
  <c r="AX630" i="4" s="1"/>
  <c r="X630" i="4"/>
  <c r="U630" i="4"/>
  <c r="AU630" i="4"/>
  <c r="BE629" i="4"/>
  <c r="AS629" i="4"/>
  <c r="AY629" i="4" s="1"/>
  <c r="AD629" i="4"/>
  <c r="AA629" i="4"/>
  <c r="AX629" i="4" s="1"/>
  <c r="X629" i="4"/>
  <c r="U629" i="4"/>
  <c r="AU629" i="4"/>
  <c r="BE628" i="4"/>
  <c r="AS628" i="4"/>
  <c r="AY628" i="4" s="1"/>
  <c r="AD628" i="4"/>
  <c r="AA628" i="4"/>
  <c r="AX628" i="4" s="1"/>
  <c r="X628" i="4"/>
  <c r="U628" i="4"/>
  <c r="AU628" i="4"/>
  <c r="BE627" i="4"/>
  <c r="AS627" i="4"/>
  <c r="AY627" i="4" s="1"/>
  <c r="AD627" i="4"/>
  <c r="AA627" i="4"/>
  <c r="AX627" i="4" s="1"/>
  <c r="U627" i="4"/>
  <c r="AU627" i="4"/>
  <c r="BE626" i="4"/>
  <c r="AS626" i="4"/>
  <c r="AY626" i="4" s="1"/>
  <c r="AD626" i="4"/>
  <c r="AA626" i="4"/>
  <c r="AX626" i="4" s="1"/>
  <c r="U626" i="4"/>
  <c r="AU626" i="4"/>
  <c r="BE625" i="4"/>
  <c r="AS625" i="4"/>
  <c r="AY625" i="4" s="1"/>
  <c r="AD625" i="4"/>
  <c r="AA625" i="4"/>
  <c r="AX625" i="4" s="1"/>
  <c r="AU625" i="4"/>
  <c r="BE624" i="4"/>
  <c r="AS624" i="4"/>
  <c r="AY624" i="4" s="1"/>
  <c r="AD624" i="4"/>
  <c r="AA624" i="4"/>
  <c r="AX624" i="4" s="1"/>
  <c r="X624" i="4"/>
  <c r="U624" i="4"/>
  <c r="AU624" i="4"/>
  <c r="BE623" i="4"/>
  <c r="AS623" i="4"/>
  <c r="AY623" i="4" s="1"/>
  <c r="AD623" i="4"/>
  <c r="AA623" i="4"/>
  <c r="AX623" i="4" s="1"/>
  <c r="U623" i="4"/>
  <c r="BE622" i="4"/>
  <c r="AS622" i="4"/>
  <c r="AY622" i="4" s="1"/>
  <c r="AD622" i="4"/>
  <c r="AA622" i="4"/>
  <c r="AX622" i="4" s="1"/>
  <c r="U622" i="4"/>
  <c r="BE621" i="4"/>
  <c r="AS621" i="4"/>
  <c r="AY621" i="4" s="1"/>
  <c r="AD621" i="4"/>
  <c r="AA621" i="4"/>
  <c r="AX621" i="4" s="1"/>
  <c r="U621" i="4"/>
  <c r="AU621" i="4"/>
  <c r="BE620" i="4"/>
  <c r="AS620" i="4"/>
  <c r="AY620" i="4" s="1"/>
  <c r="AD620" i="4"/>
  <c r="AA620" i="4"/>
  <c r="AX620" i="4" s="1"/>
  <c r="U620" i="4"/>
  <c r="AU620" i="4"/>
  <c r="BE619" i="4"/>
  <c r="AS619" i="4"/>
  <c r="AY619" i="4" s="1"/>
  <c r="AD619" i="4"/>
  <c r="AA619" i="4"/>
  <c r="AX619" i="4" s="1"/>
  <c r="X619" i="4"/>
  <c r="BE618" i="4"/>
  <c r="AS618" i="4"/>
  <c r="AY618" i="4" s="1"/>
  <c r="AD618" i="4"/>
  <c r="AA618" i="4"/>
  <c r="AX618" i="4" s="1"/>
  <c r="X618" i="4"/>
  <c r="U618" i="4"/>
  <c r="AU618" i="4"/>
  <c r="BE617" i="4"/>
  <c r="AS617" i="4"/>
  <c r="AY617" i="4" s="1"/>
  <c r="AD617" i="4"/>
  <c r="AA617" i="4"/>
  <c r="AX617" i="4" s="1"/>
  <c r="X617" i="4"/>
  <c r="U617" i="4"/>
  <c r="AU617" i="4"/>
  <c r="BE616" i="4"/>
  <c r="AS616" i="4"/>
  <c r="AY616" i="4" s="1"/>
  <c r="AD616" i="4"/>
  <c r="AA616" i="4"/>
  <c r="AX616" i="4" s="1"/>
  <c r="X616" i="4"/>
  <c r="U616" i="4"/>
  <c r="AU616" i="4"/>
  <c r="BE615" i="4"/>
  <c r="AS615" i="4"/>
  <c r="AY615" i="4" s="1"/>
  <c r="AD615" i="4"/>
  <c r="AA615" i="4"/>
  <c r="AX615" i="4" s="1"/>
  <c r="U615" i="4"/>
  <c r="AU615" i="4"/>
  <c r="BE614" i="4"/>
  <c r="AS614" i="4"/>
  <c r="AY614" i="4" s="1"/>
  <c r="AD614" i="4"/>
  <c r="AA614" i="4"/>
  <c r="AX614" i="4" s="1"/>
  <c r="X614" i="4"/>
  <c r="U614" i="4"/>
  <c r="BE613" i="4"/>
  <c r="AS613" i="4"/>
  <c r="AY613" i="4" s="1"/>
  <c r="AD613" i="4"/>
  <c r="AA613" i="4"/>
  <c r="AX613" i="4" s="1"/>
  <c r="X613" i="4"/>
  <c r="U613" i="4"/>
  <c r="O613" i="4"/>
  <c r="AV613" i="4" s="1"/>
  <c r="BE612" i="4"/>
  <c r="AS612" i="4"/>
  <c r="AY612" i="4" s="1"/>
  <c r="AD612" i="4"/>
  <c r="AA612" i="4"/>
  <c r="AX612" i="4" s="1"/>
  <c r="X612" i="4"/>
  <c r="U612" i="4"/>
  <c r="O612" i="4"/>
  <c r="AV612" i="4" s="1"/>
  <c r="BE611" i="4"/>
  <c r="AS611" i="4"/>
  <c r="AY611" i="4" s="1"/>
  <c r="AD611" i="4"/>
  <c r="AA611" i="4"/>
  <c r="AX611" i="4" s="1"/>
  <c r="X611" i="4"/>
  <c r="U611" i="4"/>
  <c r="O611" i="4"/>
  <c r="AV611" i="4" s="1"/>
  <c r="AU611" i="4"/>
  <c r="BE610" i="4"/>
  <c r="AS610" i="4"/>
  <c r="AY610" i="4" s="1"/>
  <c r="AD610" i="4"/>
  <c r="AA610" i="4"/>
  <c r="AX610" i="4" s="1"/>
  <c r="X610" i="4"/>
  <c r="U610" i="4"/>
  <c r="BE609" i="4"/>
  <c r="AS609" i="4"/>
  <c r="AY609" i="4" s="1"/>
  <c r="AD609" i="4"/>
  <c r="AA609" i="4"/>
  <c r="AX609" i="4" s="1"/>
  <c r="U609" i="4"/>
  <c r="AU609" i="4"/>
  <c r="BE608" i="4"/>
  <c r="AS608" i="4"/>
  <c r="AY608" i="4" s="1"/>
  <c r="AD608" i="4"/>
  <c r="AA608" i="4"/>
  <c r="AX608" i="4" s="1"/>
  <c r="U608" i="4"/>
  <c r="BE607" i="4"/>
  <c r="AS607" i="4"/>
  <c r="AY607" i="4" s="1"/>
  <c r="AD607" i="4"/>
  <c r="AA607" i="4"/>
  <c r="AX607" i="4" s="1"/>
  <c r="U607" i="4"/>
  <c r="R607" i="4"/>
  <c r="AW607" i="4" s="1"/>
  <c r="AU607" i="4"/>
  <c r="BE606" i="4"/>
  <c r="AS606" i="4"/>
  <c r="AY606" i="4" s="1"/>
  <c r="AD606" i="4"/>
  <c r="AA606" i="4"/>
  <c r="AX606" i="4" s="1"/>
  <c r="U606" i="4"/>
  <c r="AU606" i="4"/>
  <c r="BE605" i="4"/>
  <c r="AS605" i="4"/>
  <c r="AY605" i="4" s="1"/>
  <c r="AD605" i="4"/>
  <c r="AA605" i="4"/>
  <c r="AX605" i="4" s="1"/>
  <c r="U605" i="4"/>
  <c r="R605" i="4"/>
  <c r="AW605" i="4" s="1"/>
  <c r="AU605" i="4"/>
  <c r="BE604" i="4"/>
  <c r="AS604" i="4"/>
  <c r="AY604" i="4" s="1"/>
  <c r="AD604" i="4"/>
  <c r="AA604" i="4"/>
  <c r="AX604" i="4" s="1"/>
  <c r="X604" i="4"/>
  <c r="U604" i="4"/>
  <c r="AU604" i="4"/>
  <c r="BE603" i="4"/>
  <c r="AS603" i="4"/>
  <c r="AY603" i="4" s="1"/>
  <c r="AD603" i="4"/>
  <c r="AA603" i="4"/>
  <c r="AX603" i="4" s="1"/>
  <c r="U603" i="4"/>
  <c r="AU603" i="4"/>
  <c r="BE602" i="4"/>
  <c r="AS602" i="4"/>
  <c r="AY602" i="4" s="1"/>
  <c r="AD602" i="4"/>
  <c r="AA602" i="4"/>
  <c r="AX602" i="4" s="1"/>
  <c r="U602" i="4"/>
  <c r="AU602" i="4"/>
  <c r="BE601" i="4"/>
  <c r="AS601" i="4"/>
  <c r="AY601" i="4" s="1"/>
  <c r="AD601" i="4"/>
  <c r="AA601" i="4"/>
  <c r="AX601" i="4" s="1"/>
  <c r="U601" i="4"/>
  <c r="BE600" i="4"/>
  <c r="AS600" i="4"/>
  <c r="AY600" i="4" s="1"/>
  <c r="AD600" i="4"/>
  <c r="AA600" i="4"/>
  <c r="AX600" i="4" s="1"/>
  <c r="U600" i="4"/>
  <c r="AU600" i="4"/>
  <c r="BE599" i="4"/>
  <c r="AS599" i="4"/>
  <c r="AY599" i="4" s="1"/>
  <c r="AD599" i="4"/>
  <c r="AA599" i="4"/>
  <c r="AX599" i="4" s="1"/>
  <c r="U599" i="4"/>
  <c r="AU599" i="4"/>
  <c r="BE598" i="4"/>
  <c r="AS598" i="4"/>
  <c r="AY598" i="4" s="1"/>
  <c r="AD598" i="4"/>
  <c r="AA598" i="4"/>
  <c r="AX598" i="4" s="1"/>
  <c r="U598" i="4"/>
  <c r="AU598" i="4"/>
  <c r="BE597" i="4"/>
  <c r="AS597" i="4"/>
  <c r="AY597" i="4" s="1"/>
  <c r="AD597" i="4"/>
  <c r="AA597" i="4"/>
  <c r="AX597" i="4" s="1"/>
  <c r="U597" i="4"/>
  <c r="R597" i="4"/>
  <c r="AW597" i="4" s="1"/>
  <c r="AU597" i="4"/>
  <c r="BE596" i="4"/>
  <c r="AS596" i="4"/>
  <c r="AY596" i="4" s="1"/>
  <c r="AD596" i="4"/>
  <c r="AA596" i="4"/>
  <c r="AX596" i="4" s="1"/>
  <c r="U596" i="4"/>
  <c r="AU596" i="4"/>
  <c r="BE595" i="4"/>
  <c r="AS595" i="4"/>
  <c r="AY595" i="4" s="1"/>
  <c r="AD595" i="4"/>
  <c r="AA595" i="4"/>
  <c r="AX595" i="4" s="1"/>
  <c r="X595" i="4"/>
  <c r="U595" i="4"/>
  <c r="AU595" i="4"/>
  <c r="BE594" i="4"/>
  <c r="AS594" i="4"/>
  <c r="AY594" i="4" s="1"/>
  <c r="AD594" i="4"/>
  <c r="AA594" i="4"/>
  <c r="AX594" i="4" s="1"/>
  <c r="X594" i="4"/>
  <c r="U594" i="4"/>
  <c r="AU594" i="4"/>
  <c r="BE593" i="4"/>
  <c r="AS593" i="4"/>
  <c r="AY593" i="4" s="1"/>
  <c r="AD593" i="4"/>
  <c r="AA593" i="4"/>
  <c r="AX593" i="4" s="1"/>
  <c r="X593" i="4"/>
  <c r="U593" i="4"/>
  <c r="AU593" i="4"/>
  <c r="BE592" i="4"/>
  <c r="AS592" i="4"/>
  <c r="AY592" i="4" s="1"/>
  <c r="AD592" i="4"/>
  <c r="X592" i="4"/>
  <c r="U592" i="4"/>
  <c r="AU592" i="4"/>
  <c r="BE591" i="4"/>
  <c r="AS591" i="4"/>
  <c r="AY591" i="4" s="1"/>
  <c r="AD591" i="4"/>
  <c r="U591" i="4"/>
  <c r="AU591" i="4"/>
  <c r="BE590" i="4"/>
  <c r="AS590" i="4"/>
  <c r="AY590" i="4" s="1"/>
  <c r="AD590" i="4"/>
  <c r="U590" i="4"/>
  <c r="BE589" i="4"/>
  <c r="AS589" i="4"/>
  <c r="AY589" i="4" s="1"/>
  <c r="AD589" i="4"/>
  <c r="AA589" i="4"/>
  <c r="AX589" i="4" s="1"/>
  <c r="U589" i="4"/>
  <c r="AU589" i="4"/>
  <c r="BE588" i="4"/>
  <c r="AS588" i="4"/>
  <c r="AY588" i="4" s="1"/>
  <c r="AD588" i="4"/>
  <c r="AA588" i="4"/>
  <c r="AX588" i="4" s="1"/>
  <c r="X588" i="4"/>
  <c r="U588" i="4"/>
  <c r="AU588" i="4"/>
  <c r="BE587" i="4"/>
  <c r="AS587" i="4"/>
  <c r="AY587" i="4" s="1"/>
  <c r="AD587" i="4"/>
  <c r="AA587" i="4"/>
  <c r="AX587" i="4" s="1"/>
  <c r="U587" i="4"/>
  <c r="AU587" i="4"/>
  <c r="BE586" i="4"/>
  <c r="AS586" i="4"/>
  <c r="AY586" i="4" s="1"/>
  <c r="AD586" i="4"/>
  <c r="AA586" i="4"/>
  <c r="AX586" i="4" s="1"/>
  <c r="X586" i="4"/>
  <c r="U586" i="4"/>
  <c r="AU586" i="4"/>
  <c r="BE585" i="4"/>
  <c r="AS585" i="4"/>
  <c r="AY585" i="4" s="1"/>
  <c r="AD585" i="4"/>
  <c r="AA585" i="4"/>
  <c r="AX585" i="4" s="1"/>
  <c r="U585" i="4"/>
  <c r="AU585" i="4"/>
  <c r="BE584" i="4"/>
  <c r="AS584" i="4"/>
  <c r="AY584" i="4" s="1"/>
  <c r="AD584" i="4"/>
  <c r="AA584" i="4"/>
  <c r="AX584" i="4" s="1"/>
  <c r="U584" i="4"/>
  <c r="AU584" i="4"/>
  <c r="BE583" i="4"/>
  <c r="AS583" i="4"/>
  <c r="AY583" i="4" s="1"/>
  <c r="AD583" i="4"/>
  <c r="AA583" i="4"/>
  <c r="AX583" i="4" s="1"/>
  <c r="X583" i="4"/>
  <c r="U583" i="4"/>
  <c r="AU583" i="4"/>
  <c r="BE582" i="4"/>
  <c r="AS582" i="4"/>
  <c r="AY582" i="4" s="1"/>
  <c r="AD582" i="4"/>
  <c r="AA582" i="4"/>
  <c r="AX582" i="4" s="1"/>
  <c r="U582" i="4"/>
  <c r="AU582" i="4"/>
  <c r="BE581" i="4"/>
  <c r="AS581" i="4"/>
  <c r="AY581" i="4" s="1"/>
  <c r="AD581" i="4"/>
  <c r="AA581" i="4"/>
  <c r="AX581" i="4" s="1"/>
  <c r="X581" i="4"/>
  <c r="U581" i="4"/>
  <c r="R581" i="4"/>
  <c r="AW581" i="4" s="1"/>
  <c r="AU581" i="4"/>
  <c r="BE580" i="4"/>
  <c r="AS580" i="4"/>
  <c r="AY580" i="4" s="1"/>
  <c r="AD580" i="4"/>
  <c r="AA580" i="4"/>
  <c r="AX580" i="4" s="1"/>
  <c r="X580" i="4"/>
  <c r="U580" i="4"/>
  <c r="AU580" i="4"/>
  <c r="BE579" i="4"/>
  <c r="AS579" i="4"/>
  <c r="AY579" i="4" s="1"/>
  <c r="AD579" i="4"/>
  <c r="AA579" i="4"/>
  <c r="AX579" i="4" s="1"/>
  <c r="AU579" i="4"/>
  <c r="BE578" i="4"/>
  <c r="AS578" i="4"/>
  <c r="AY578" i="4" s="1"/>
  <c r="AD578" i="4"/>
  <c r="X578" i="4"/>
  <c r="U578" i="4"/>
  <c r="AU578" i="4"/>
  <c r="BE577" i="4"/>
  <c r="AS577" i="4"/>
  <c r="AY577" i="4" s="1"/>
  <c r="AD577" i="4"/>
  <c r="AA577" i="4"/>
  <c r="AX577" i="4" s="1"/>
  <c r="AU577" i="4"/>
  <c r="BE576" i="4"/>
  <c r="AS576" i="4"/>
  <c r="AY576" i="4" s="1"/>
  <c r="AD576" i="4"/>
  <c r="AA576" i="4"/>
  <c r="AX576" i="4" s="1"/>
  <c r="U576" i="4"/>
  <c r="AU576" i="4"/>
  <c r="BE575" i="4"/>
  <c r="AS575" i="4"/>
  <c r="AY575" i="4" s="1"/>
  <c r="AD575" i="4"/>
  <c r="AA575" i="4"/>
  <c r="AX575" i="4" s="1"/>
  <c r="X575" i="4"/>
  <c r="U575" i="4"/>
  <c r="R575" i="4"/>
  <c r="AW575" i="4" s="1"/>
  <c r="AU575" i="4"/>
  <c r="BE574" i="4"/>
  <c r="AS574" i="4"/>
  <c r="AY574" i="4" s="1"/>
  <c r="AD574" i="4"/>
  <c r="AU574" i="4"/>
  <c r="BE573" i="4"/>
  <c r="AS573" i="4"/>
  <c r="AY573" i="4" s="1"/>
  <c r="AD573" i="4"/>
  <c r="AA573" i="4"/>
  <c r="AX573" i="4" s="1"/>
  <c r="AU573" i="4"/>
  <c r="BE572" i="4"/>
  <c r="AS572" i="4"/>
  <c r="AY572" i="4" s="1"/>
  <c r="AD572" i="4"/>
  <c r="AU572" i="4"/>
  <c r="BE571" i="4"/>
  <c r="AS571" i="4"/>
  <c r="AY571" i="4" s="1"/>
  <c r="AD571" i="4"/>
  <c r="AA571" i="4"/>
  <c r="AX571" i="4" s="1"/>
  <c r="U571" i="4"/>
  <c r="AU571" i="4"/>
  <c r="BE570" i="4"/>
  <c r="AS570" i="4"/>
  <c r="AY570" i="4" s="1"/>
  <c r="AD570" i="4"/>
  <c r="AA570" i="4"/>
  <c r="AX570" i="4" s="1"/>
  <c r="U570" i="4"/>
  <c r="AU570" i="4"/>
  <c r="BE569" i="4"/>
  <c r="AS569" i="4"/>
  <c r="AY569" i="4" s="1"/>
  <c r="AD569" i="4"/>
  <c r="AA569" i="4"/>
  <c r="AX569" i="4" s="1"/>
  <c r="X569" i="4"/>
  <c r="U569" i="4"/>
  <c r="R569" i="4"/>
  <c r="AW569" i="4" s="1"/>
  <c r="AU569" i="4"/>
  <c r="BE568" i="4"/>
  <c r="AS568" i="4"/>
  <c r="AY568" i="4" s="1"/>
  <c r="AD568" i="4"/>
  <c r="AA568" i="4"/>
  <c r="AX568" i="4" s="1"/>
  <c r="X568" i="4"/>
  <c r="U568" i="4"/>
  <c r="R568" i="4"/>
  <c r="AW568" i="4" s="1"/>
  <c r="O568" i="4"/>
  <c r="AV568" i="4" s="1"/>
  <c r="AU568" i="4"/>
  <c r="BE567" i="4"/>
  <c r="AS567" i="4"/>
  <c r="AY567" i="4" s="1"/>
  <c r="AD567" i="4"/>
  <c r="AA567" i="4"/>
  <c r="AX567" i="4" s="1"/>
  <c r="X567" i="4"/>
  <c r="U567" i="4"/>
  <c r="R567" i="4"/>
  <c r="AW567" i="4" s="1"/>
  <c r="O567" i="4"/>
  <c r="AV567" i="4" s="1"/>
  <c r="AU567" i="4"/>
  <c r="BE566" i="4"/>
  <c r="AS566" i="4"/>
  <c r="AY566" i="4" s="1"/>
  <c r="AD566" i="4"/>
  <c r="AA566" i="4"/>
  <c r="AX566" i="4" s="1"/>
  <c r="U566" i="4"/>
  <c r="R566" i="4"/>
  <c r="AW566" i="4" s="1"/>
  <c r="O566" i="4"/>
  <c r="AV566" i="4" s="1"/>
  <c r="AU566" i="4"/>
  <c r="BE565" i="4"/>
  <c r="AS565" i="4"/>
  <c r="AY565" i="4" s="1"/>
  <c r="AD565" i="4"/>
  <c r="AA565" i="4"/>
  <c r="AX565" i="4" s="1"/>
  <c r="U565" i="4"/>
  <c r="AU565" i="4"/>
  <c r="BE564" i="4"/>
  <c r="AS564" i="4"/>
  <c r="AY564" i="4" s="1"/>
  <c r="AD564" i="4"/>
  <c r="AA564" i="4"/>
  <c r="AX564" i="4" s="1"/>
  <c r="X564" i="4"/>
  <c r="U564" i="4"/>
  <c r="AU564" i="4"/>
  <c r="BE563" i="4"/>
  <c r="AS563" i="4"/>
  <c r="AY563" i="4" s="1"/>
  <c r="AD563" i="4"/>
  <c r="AA563" i="4"/>
  <c r="AX563" i="4" s="1"/>
  <c r="U563" i="4"/>
  <c r="AU563" i="4"/>
  <c r="BE562" i="4"/>
  <c r="AS562" i="4"/>
  <c r="AY562" i="4" s="1"/>
  <c r="AD562" i="4"/>
  <c r="AA562" i="4"/>
  <c r="AX562" i="4" s="1"/>
  <c r="U562" i="4"/>
  <c r="AU562" i="4"/>
  <c r="BE561" i="4"/>
  <c r="AS561" i="4"/>
  <c r="AY561" i="4" s="1"/>
  <c r="AD561" i="4"/>
  <c r="AA561" i="4"/>
  <c r="AX561" i="4" s="1"/>
  <c r="U561" i="4"/>
  <c r="AU561" i="4"/>
  <c r="BE560" i="4"/>
  <c r="AS560" i="4"/>
  <c r="AY560" i="4" s="1"/>
  <c r="AD560" i="4"/>
  <c r="AA560" i="4"/>
  <c r="AX560" i="4" s="1"/>
  <c r="X560" i="4"/>
  <c r="AU560" i="4"/>
  <c r="BE559" i="4"/>
  <c r="AS559" i="4"/>
  <c r="AY559" i="4" s="1"/>
  <c r="AD559" i="4"/>
  <c r="AA559" i="4"/>
  <c r="AX559" i="4" s="1"/>
  <c r="X559" i="4"/>
  <c r="U559" i="4"/>
  <c r="AU559" i="4"/>
  <c r="BE558" i="4"/>
  <c r="AS558" i="4"/>
  <c r="AY558" i="4" s="1"/>
  <c r="AD558" i="4"/>
  <c r="AA558" i="4"/>
  <c r="AX558" i="4" s="1"/>
  <c r="X558" i="4"/>
  <c r="U558" i="4"/>
  <c r="AU558" i="4"/>
  <c r="BE557" i="4"/>
  <c r="AS557" i="4"/>
  <c r="AY557" i="4" s="1"/>
  <c r="AD557" i="4"/>
  <c r="AA557" i="4"/>
  <c r="AX557" i="4" s="1"/>
  <c r="U557" i="4"/>
  <c r="R557" i="4"/>
  <c r="AW557" i="4" s="1"/>
  <c r="AU557" i="4"/>
  <c r="BE556" i="4"/>
  <c r="AS556" i="4"/>
  <c r="AY556" i="4" s="1"/>
  <c r="AD556" i="4"/>
  <c r="AA556" i="4"/>
  <c r="AX556" i="4" s="1"/>
  <c r="X556" i="4"/>
  <c r="U556" i="4"/>
  <c r="R556" i="4"/>
  <c r="AW556" i="4" s="1"/>
  <c r="AU556" i="4"/>
  <c r="BE555" i="4"/>
  <c r="AS555" i="4"/>
  <c r="AY555" i="4" s="1"/>
  <c r="AD555" i="4"/>
  <c r="AA555" i="4"/>
  <c r="AX555" i="4" s="1"/>
  <c r="X555" i="4"/>
  <c r="U555" i="4"/>
  <c r="AU555" i="4"/>
  <c r="BE554" i="4"/>
  <c r="AS554" i="4"/>
  <c r="AY554" i="4" s="1"/>
  <c r="AD554" i="4"/>
  <c r="AA554" i="4"/>
  <c r="AX554" i="4" s="1"/>
  <c r="X554" i="4"/>
  <c r="U554" i="4"/>
  <c r="AU554" i="4"/>
  <c r="BE553" i="4"/>
  <c r="AS553" i="4"/>
  <c r="AY553" i="4" s="1"/>
  <c r="AD553" i="4"/>
  <c r="AA553" i="4"/>
  <c r="AX553" i="4" s="1"/>
  <c r="X553" i="4"/>
  <c r="U553" i="4"/>
  <c r="AU553" i="4"/>
  <c r="BE552" i="4"/>
  <c r="AS552" i="4"/>
  <c r="AY552" i="4" s="1"/>
  <c r="AD552" i="4"/>
  <c r="AA552" i="4"/>
  <c r="AX552" i="4" s="1"/>
  <c r="X552" i="4"/>
  <c r="U552" i="4"/>
  <c r="AU552" i="4"/>
  <c r="BE551" i="4"/>
  <c r="AS551" i="4"/>
  <c r="AY551" i="4" s="1"/>
  <c r="AD551" i="4"/>
  <c r="AA551" i="4"/>
  <c r="AX551" i="4" s="1"/>
  <c r="X551" i="4"/>
  <c r="U551" i="4"/>
  <c r="AU551" i="4"/>
  <c r="BE550" i="4"/>
  <c r="AS550" i="4"/>
  <c r="AY550" i="4" s="1"/>
  <c r="AD550" i="4"/>
  <c r="AA550" i="4"/>
  <c r="AX550" i="4" s="1"/>
  <c r="U550" i="4"/>
  <c r="AU550" i="4"/>
  <c r="BE549" i="4"/>
  <c r="AS549" i="4"/>
  <c r="AY549" i="4" s="1"/>
  <c r="AD549" i="4"/>
  <c r="AA549" i="4"/>
  <c r="AX549" i="4" s="1"/>
  <c r="X549" i="4"/>
  <c r="U549" i="4"/>
  <c r="R549" i="4"/>
  <c r="AW549" i="4" s="1"/>
  <c r="O549" i="4"/>
  <c r="AV549" i="4" s="1"/>
  <c r="AU549" i="4"/>
  <c r="BE548" i="4"/>
  <c r="AS548" i="4"/>
  <c r="AY548" i="4" s="1"/>
  <c r="AD548" i="4"/>
  <c r="AA548" i="4"/>
  <c r="AX548" i="4" s="1"/>
  <c r="U548" i="4"/>
  <c r="R548" i="4"/>
  <c r="AW548" i="4" s="1"/>
  <c r="O548" i="4"/>
  <c r="AV548" i="4" s="1"/>
  <c r="AU548" i="4"/>
  <c r="BE547" i="4"/>
  <c r="AS547" i="4"/>
  <c r="AY547" i="4" s="1"/>
  <c r="AD547" i="4"/>
  <c r="AA547" i="4"/>
  <c r="AX547" i="4" s="1"/>
  <c r="X547" i="4"/>
  <c r="U547" i="4"/>
  <c r="R547" i="4"/>
  <c r="AW547" i="4" s="1"/>
  <c r="AU547" i="4"/>
  <c r="BE546" i="4"/>
  <c r="AS546" i="4"/>
  <c r="AY546" i="4" s="1"/>
  <c r="AD546" i="4"/>
  <c r="AA546" i="4"/>
  <c r="AX546" i="4" s="1"/>
  <c r="X546" i="4"/>
  <c r="U546" i="4"/>
  <c r="R546" i="4"/>
  <c r="AW546" i="4" s="1"/>
  <c r="AU546" i="4"/>
  <c r="BE545" i="4"/>
  <c r="AS545" i="4"/>
  <c r="AY545" i="4" s="1"/>
  <c r="AD545" i="4"/>
  <c r="AA545" i="4"/>
  <c r="AX545" i="4" s="1"/>
  <c r="X545" i="4"/>
  <c r="U545" i="4"/>
  <c r="R545" i="4"/>
  <c r="AW545" i="4" s="1"/>
  <c r="BE544" i="4"/>
  <c r="AS544" i="4"/>
  <c r="AY544" i="4" s="1"/>
  <c r="AD544" i="4"/>
  <c r="AA544" i="4"/>
  <c r="AX544" i="4" s="1"/>
  <c r="X544" i="4"/>
  <c r="U544" i="4"/>
  <c r="AU544" i="4"/>
  <c r="BE543" i="4"/>
  <c r="AS543" i="4"/>
  <c r="AY543" i="4" s="1"/>
  <c r="AD543" i="4"/>
  <c r="AA543" i="4"/>
  <c r="AX543" i="4" s="1"/>
  <c r="X543" i="4"/>
  <c r="U543" i="4"/>
  <c r="R543" i="4"/>
  <c r="AW543" i="4" s="1"/>
  <c r="AU543" i="4"/>
  <c r="BE542" i="4"/>
  <c r="AS542" i="4"/>
  <c r="AY542" i="4" s="1"/>
  <c r="AD542" i="4"/>
  <c r="AA542" i="4"/>
  <c r="AX542" i="4" s="1"/>
  <c r="X542" i="4"/>
  <c r="U542" i="4"/>
  <c r="R542" i="4"/>
  <c r="AW542" i="4" s="1"/>
  <c r="O542" i="4"/>
  <c r="AV542" i="4" s="1"/>
  <c r="AU542" i="4"/>
  <c r="BE541" i="4"/>
  <c r="AS541" i="4"/>
  <c r="AY541" i="4" s="1"/>
  <c r="AD541" i="4"/>
  <c r="AA541" i="4"/>
  <c r="AX541" i="4" s="1"/>
  <c r="X541" i="4"/>
  <c r="U541" i="4"/>
  <c r="AU541" i="4"/>
  <c r="BE540" i="4"/>
  <c r="AS540" i="4"/>
  <c r="AY540" i="4" s="1"/>
  <c r="AD540" i="4"/>
  <c r="AA540" i="4"/>
  <c r="AX540" i="4" s="1"/>
  <c r="X540" i="4"/>
  <c r="U540" i="4"/>
  <c r="AU540" i="4"/>
  <c r="BE539" i="4"/>
  <c r="AS539" i="4"/>
  <c r="AY539" i="4" s="1"/>
  <c r="AD539" i="4"/>
  <c r="AA539" i="4"/>
  <c r="AX539" i="4" s="1"/>
  <c r="X539" i="4"/>
  <c r="R539" i="4"/>
  <c r="AW539" i="4" s="1"/>
  <c r="O539" i="4"/>
  <c r="AV539" i="4" s="1"/>
  <c r="AU539" i="4"/>
  <c r="BE538" i="4"/>
  <c r="AS538" i="4"/>
  <c r="AY538" i="4" s="1"/>
  <c r="AD538" i="4"/>
  <c r="AA538" i="4"/>
  <c r="AX538" i="4" s="1"/>
  <c r="X538" i="4"/>
  <c r="U538" i="4"/>
  <c r="AU538" i="4"/>
  <c r="BE537" i="4"/>
  <c r="AS537" i="4"/>
  <c r="AY537" i="4" s="1"/>
  <c r="AD537" i="4"/>
  <c r="AA537" i="4"/>
  <c r="AX537" i="4" s="1"/>
  <c r="X537" i="4"/>
  <c r="U537" i="4"/>
  <c r="AU537" i="4"/>
  <c r="BE536" i="4"/>
  <c r="AS536" i="4"/>
  <c r="AY536" i="4" s="1"/>
  <c r="AD536" i="4"/>
  <c r="AA536" i="4"/>
  <c r="AX536" i="4" s="1"/>
  <c r="X536" i="4"/>
  <c r="U536" i="4"/>
  <c r="R536" i="4"/>
  <c r="AW536" i="4" s="1"/>
  <c r="AU536" i="4"/>
  <c r="BE535" i="4"/>
  <c r="AS535" i="4"/>
  <c r="AY535" i="4" s="1"/>
  <c r="AD535" i="4"/>
  <c r="AA535" i="4"/>
  <c r="AX535" i="4" s="1"/>
  <c r="X535" i="4"/>
  <c r="U535" i="4"/>
  <c r="AU535" i="4"/>
  <c r="BE534" i="4"/>
  <c r="AS534" i="4"/>
  <c r="AY534" i="4" s="1"/>
  <c r="AD534" i="4"/>
  <c r="AA534" i="4"/>
  <c r="AX534" i="4" s="1"/>
  <c r="X534" i="4"/>
  <c r="U534" i="4"/>
  <c r="AU534" i="4"/>
  <c r="BE533" i="4"/>
  <c r="AS533" i="4"/>
  <c r="AY533" i="4" s="1"/>
  <c r="AD533" i="4"/>
  <c r="AA533" i="4"/>
  <c r="AX533" i="4" s="1"/>
  <c r="X533" i="4"/>
  <c r="U533" i="4"/>
  <c r="AU533" i="4"/>
  <c r="BE532" i="4"/>
  <c r="AS532" i="4"/>
  <c r="AY532" i="4" s="1"/>
  <c r="AD532" i="4"/>
  <c r="AA532" i="4"/>
  <c r="AX532" i="4" s="1"/>
  <c r="X532" i="4"/>
  <c r="U532" i="4"/>
  <c r="R532" i="4"/>
  <c r="AW532" i="4" s="1"/>
  <c r="O532" i="4"/>
  <c r="AV532" i="4" s="1"/>
  <c r="AU532" i="4"/>
  <c r="BE531" i="4"/>
  <c r="AS531" i="4"/>
  <c r="AY531" i="4" s="1"/>
  <c r="AD531" i="4"/>
  <c r="AA531" i="4"/>
  <c r="AX531" i="4" s="1"/>
  <c r="U531" i="4"/>
  <c r="AU531" i="4"/>
  <c r="BE530" i="4"/>
  <c r="AS530" i="4"/>
  <c r="AY530" i="4" s="1"/>
  <c r="AD530" i="4"/>
  <c r="AA530" i="4"/>
  <c r="AX530" i="4" s="1"/>
  <c r="X530" i="4"/>
  <c r="U530" i="4"/>
  <c r="AU530" i="4"/>
  <c r="BE529" i="4"/>
  <c r="AS529" i="4"/>
  <c r="AY529" i="4" s="1"/>
  <c r="AD529" i="4"/>
  <c r="AA529" i="4"/>
  <c r="AX529" i="4" s="1"/>
  <c r="X529" i="4"/>
  <c r="U529" i="4"/>
  <c r="AU529" i="4"/>
  <c r="BE528" i="4"/>
  <c r="AS528" i="4"/>
  <c r="AY528" i="4" s="1"/>
  <c r="AD528" i="4"/>
  <c r="AA528" i="4"/>
  <c r="AX528" i="4" s="1"/>
  <c r="X528" i="4"/>
  <c r="U528" i="4"/>
  <c r="AU528" i="4"/>
  <c r="BE527" i="4"/>
  <c r="AS527" i="4"/>
  <c r="AY527" i="4" s="1"/>
  <c r="AD527" i="4"/>
  <c r="AA527" i="4"/>
  <c r="AX527" i="4" s="1"/>
  <c r="X527" i="4"/>
  <c r="U527" i="4"/>
  <c r="R527" i="4"/>
  <c r="AW527" i="4" s="1"/>
  <c r="AU527" i="4"/>
  <c r="BE526" i="4"/>
  <c r="AS526" i="4"/>
  <c r="AY526" i="4" s="1"/>
  <c r="AD526" i="4"/>
  <c r="AA526" i="4"/>
  <c r="AX526" i="4" s="1"/>
  <c r="X526" i="4"/>
  <c r="U526" i="4"/>
  <c r="R526" i="4"/>
  <c r="AW526" i="4" s="1"/>
  <c r="AU526" i="4"/>
  <c r="BE525" i="4"/>
  <c r="AS525" i="4"/>
  <c r="AY525" i="4" s="1"/>
  <c r="AD525" i="4"/>
  <c r="AA525" i="4"/>
  <c r="AX525" i="4" s="1"/>
  <c r="X525" i="4"/>
  <c r="U525" i="4"/>
  <c r="R525" i="4"/>
  <c r="AW525" i="4" s="1"/>
  <c r="O525" i="4"/>
  <c r="AV525" i="4" s="1"/>
  <c r="AU525" i="4"/>
  <c r="BE524" i="4"/>
  <c r="AS524" i="4"/>
  <c r="AY524" i="4" s="1"/>
  <c r="AD524" i="4"/>
  <c r="AA524" i="4"/>
  <c r="AX524" i="4" s="1"/>
  <c r="U524" i="4"/>
  <c r="R524" i="4"/>
  <c r="AW524" i="4" s="1"/>
  <c r="O524" i="4"/>
  <c r="AV524" i="4" s="1"/>
  <c r="BE523" i="4"/>
  <c r="AS523" i="4"/>
  <c r="AY523" i="4" s="1"/>
  <c r="AD523" i="4"/>
  <c r="AA523" i="4"/>
  <c r="AX523" i="4" s="1"/>
  <c r="U523" i="4"/>
  <c r="R523" i="4"/>
  <c r="AW523" i="4" s="1"/>
  <c r="BE522" i="4"/>
  <c r="AS522" i="4"/>
  <c r="AY522" i="4" s="1"/>
  <c r="AD522" i="4"/>
  <c r="AA522" i="4"/>
  <c r="AX522" i="4" s="1"/>
  <c r="U522" i="4"/>
  <c r="R522" i="4"/>
  <c r="AW522" i="4" s="1"/>
  <c r="AU522" i="4"/>
  <c r="BE521" i="4"/>
  <c r="AS521" i="4"/>
  <c r="AY521" i="4" s="1"/>
  <c r="AD521" i="4"/>
  <c r="AA521" i="4"/>
  <c r="AX521" i="4" s="1"/>
  <c r="X521" i="4"/>
  <c r="U521" i="4"/>
  <c r="AU521" i="4"/>
  <c r="BE520" i="4"/>
  <c r="AS520" i="4"/>
  <c r="AY520" i="4" s="1"/>
  <c r="AD520" i="4"/>
  <c r="AA520" i="4"/>
  <c r="AX520" i="4" s="1"/>
  <c r="X520" i="4"/>
  <c r="U520" i="4"/>
  <c r="AU520" i="4"/>
  <c r="BE519" i="4"/>
  <c r="AS519" i="4"/>
  <c r="AY519" i="4" s="1"/>
  <c r="AD519" i="4"/>
  <c r="AA519" i="4"/>
  <c r="AX519" i="4" s="1"/>
  <c r="X519" i="4"/>
  <c r="U519" i="4"/>
  <c r="R519" i="4"/>
  <c r="AW519" i="4" s="1"/>
  <c r="AU519" i="4"/>
  <c r="BE518" i="4"/>
  <c r="AS518" i="4"/>
  <c r="AY518" i="4" s="1"/>
  <c r="AD518" i="4"/>
  <c r="AA518" i="4"/>
  <c r="AX518" i="4" s="1"/>
  <c r="X518" i="4"/>
  <c r="U518" i="4"/>
  <c r="R518" i="4"/>
  <c r="AW518" i="4" s="1"/>
  <c r="AU518" i="4"/>
  <c r="BE517" i="4"/>
  <c r="AS517" i="4"/>
  <c r="AY517" i="4" s="1"/>
  <c r="AD517" i="4"/>
  <c r="AA517" i="4"/>
  <c r="AX517" i="4" s="1"/>
  <c r="X517" i="4"/>
  <c r="U517" i="4"/>
  <c r="AU517" i="4"/>
  <c r="BE516" i="4"/>
  <c r="AS516" i="4"/>
  <c r="AY516" i="4" s="1"/>
  <c r="AD516" i="4"/>
  <c r="AA516" i="4"/>
  <c r="AX516" i="4" s="1"/>
  <c r="X516" i="4"/>
  <c r="U516" i="4"/>
  <c r="AU516" i="4"/>
  <c r="BE515" i="4"/>
  <c r="AS515" i="4"/>
  <c r="AY515" i="4" s="1"/>
  <c r="AD515" i="4"/>
  <c r="AA515" i="4"/>
  <c r="AX515" i="4" s="1"/>
  <c r="X515" i="4"/>
  <c r="U515" i="4"/>
  <c r="AU515" i="4"/>
  <c r="BE514" i="4"/>
  <c r="AS514" i="4"/>
  <c r="AY514" i="4" s="1"/>
  <c r="AD514" i="4"/>
  <c r="AA514" i="4"/>
  <c r="AX514" i="4" s="1"/>
  <c r="X514" i="4"/>
  <c r="U514" i="4"/>
  <c r="AU514" i="4"/>
  <c r="BE513" i="4"/>
  <c r="AS513" i="4"/>
  <c r="AY513" i="4" s="1"/>
  <c r="AD513" i="4"/>
  <c r="AA513" i="4"/>
  <c r="AX513" i="4" s="1"/>
  <c r="U513" i="4"/>
  <c r="R513" i="4"/>
  <c r="AW513" i="4" s="1"/>
  <c r="AU513" i="4"/>
  <c r="BE512" i="4"/>
  <c r="AS512" i="4"/>
  <c r="AY512" i="4" s="1"/>
  <c r="AD512" i="4"/>
  <c r="AA512" i="4"/>
  <c r="AX512" i="4" s="1"/>
  <c r="U512" i="4"/>
  <c r="AU512" i="4"/>
  <c r="BE511" i="4"/>
  <c r="AS511" i="4"/>
  <c r="AY511" i="4" s="1"/>
  <c r="AD511" i="4"/>
  <c r="AA511" i="4"/>
  <c r="AX511" i="4" s="1"/>
  <c r="X511" i="4"/>
  <c r="U511" i="4"/>
  <c r="R511" i="4"/>
  <c r="AW511" i="4" s="1"/>
  <c r="AU511" i="4"/>
  <c r="BE510" i="4"/>
  <c r="AS510" i="4"/>
  <c r="AY510" i="4" s="1"/>
  <c r="AD510" i="4"/>
  <c r="AA510" i="4"/>
  <c r="AX510" i="4" s="1"/>
  <c r="X510" i="4"/>
  <c r="U510" i="4"/>
  <c r="R510" i="4"/>
  <c r="AW510" i="4" s="1"/>
  <c r="AU510" i="4"/>
  <c r="BE509" i="4"/>
  <c r="AS509" i="4"/>
  <c r="AY509" i="4" s="1"/>
  <c r="AD509" i="4"/>
  <c r="AA509" i="4"/>
  <c r="AX509" i="4" s="1"/>
  <c r="U509" i="4"/>
  <c r="R509" i="4"/>
  <c r="AW509" i="4" s="1"/>
  <c r="AU509" i="4"/>
  <c r="BE508" i="4"/>
  <c r="AS508" i="4"/>
  <c r="AY508" i="4" s="1"/>
  <c r="AD508" i="4"/>
  <c r="AA508" i="4"/>
  <c r="AX508" i="4" s="1"/>
  <c r="U508" i="4"/>
  <c r="R508" i="4"/>
  <c r="AW508" i="4" s="1"/>
  <c r="AU508" i="4"/>
  <c r="BE507" i="4"/>
  <c r="AS507" i="4"/>
  <c r="AY507" i="4" s="1"/>
  <c r="AD507" i="4"/>
  <c r="AA507" i="4"/>
  <c r="AX507" i="4" s="1"/>
  <c r="U507" i="4"/>
  <c r="R507" i="4"/>
  <c r="AW507" i="4" s="1"/>
  <c r="O507" i="4"/>
  <c r="AV507" i="4" s="1"/>
  <c r="AU507" i="4"/>
  <c r="BE506" i="4"/>
  <c r="AS506" i="4"/>
  <c r="AY506" i="4" s="1"/>
  <c r="AD506" i="4"/>
  <c r="U506" i="4"/>
  <c r="R506" i="4"/>
  <c r="AW506" i="4" s="1"/>
  <c r="AU506" i="4"/>
  <c r="BE505" i="4"/>
  <c r="AS505" i="4"/>
  <c r="AY505" i="4" s="1"/>
  <c r="AD505" i="4"/>
  <c r="AA505" i="4"/>
  <c r="AX505" i="4" s="1"/>
  <c r="U505" i="4"/>
  <c r="R505" i="4"/>
  <c r="AW505" i="4" s="1"/>
  <c r="AU505" i="4"/>
  <c r="BE504" i="4"/>
  <c r="AS504" i="4"/>
  <c r="AY504" i="4" s="1"/>
  <c r="AD504" i="4"/>
  <c r="AA504" i="4"/>
  <c r="AX504" i="4" s="1"/>
  <c r="U504" i="4"/>
  <c r="R504" i="4"/>
  <c r="AW504" i="4" s="1"/>
  <c r="AU504" i="4"/>
  <c r="BE503" i="4"/>
  <c r="AS503" i="4"/>
  <c r="AY503" i="4" s="1"/>
  <c r="AD503" i="4"/>
  <c r="AA503" i="4"/>
  <c r="AX503" i="4" s="1"/>
  <c r="U503" i="4"/>
  <c r="R503" i="4"/>
  <c r="AW503" i="4" s="1"/>
  <c r="AU503" i="4"/>
  <c r="BE502" i="4"/>
  <c r="AS502" i="4"/>
  <c r="AY502" i="4" s="1"/>
  <c r="AD502" i="4"/>
  <c r="AA502" i="4"/>
  <c r="AX502" i="4" s="1"/>
  <c r="U502" i="4"/>
  <c r="AU502" i="4"/>
  <c r="BE501" i="4"/>
  <c r="AS501" i="4"/>
  <c r="AY501" i="4" s="1"/>
  <c r="AD501" i="4"/>
  <c r="AA501" i="4"/>
  <c r="AX501" i="4" s="1"/>
  <c r="U501" i="4"/>
  <c r="R501" i="4"/>
  <c r="AW501" i="4" s="1"/>
  <c r="AU501" i="4"/>
  <c r="BE500" i="4"/>
  <c r="AS500" i="4"/>
  <c r="AY500" i="4" s="1"/>
  <c r="AD500" i="4"/>
  <c r="AA500" i="4"/>
  <c r="AX500" i="4" s="1"/>
  <c r="U500" i="4"/>
  <c r="R500" i="4"/>
  <c r="AW500" i="4" s="1"/>
  <c r="AU500" i="4"/>
  <c r="BE499" i="4"/>
  <c r="AS499" i="4"/>
  <c r="AY499" i="4" s="1"/>
  <c r="AD499" i="4"/>
  <c r="AA499" i="4"/>
  <c r="AX499" i="4" s="1"/>
  <c r="U499" i="4"/>
  <c r="R499" i="4"/>
  <c r="AW499" i="4" s="1"/>
  <c r="AU499" i="4"/>
  <c r="BE498" i="4"/>
  <c r="AS498" i="4"/>
  <c r="AY498" i="4" s="1"/>
  <c r="AD498" i="4"/>
  <c r="AA498" i="4"/>
  <c r="AX498" i="4" s="1"/>
  <c r="U498" i="4"/>
  <c r="R498" i="4"/>
  <c r="AW498" i="4" s="1"/>
  <c r="AU498" i="4"/>
  <c r="BE497" i="4"/>
  <c r="AS497" i="4"/>
  <c r="AY497" i="4" s="1"/>
  <c r="AD497" i="4"/>
  <c r="AA497" i="4"/>
  <c r="AX497" i="4" s="1"/>
  <c r="U497" i="4"/>
  <c r="R497" i="4"/>
  <c r="AW497" i="4" s="1"/>
  <c r="AU497" i="4"/>
  <c r="BE496" i="4"/>
  <c r="AS496" i="4"/>
  <c r="AY496" i="4" s="1"/>
  <c r="AD496" i="4"/>
  <c r="AA496" i="4"/>
  <c r="AX496" i="4" s="1"/>
  <c r="X496" i="4"/>
  <c r="U496" i="4"/>
  <c r="AU496" i="4"/>
  <c r="BE495" i="4"/>
  <c r="AS495" i="4"/>
  <c r="AY495" i="4" s="1"/>
  <c r="AD495" i="4"/>
  <c r="AX495" i="4"/>
  <c r="X495" i="4"/>
  <c r="U495" i="4"/>
  <c r="AU495" i="4"/>
  <c r="BE494" i="4"/>
  <c r="AS494" i="4"/>
  <c r="AY494" i="4" s="1"/>
  <c r="AD494" i="4"/>
  <c r="X494" i="4"/>
  <c r="U494" i="4"/>
  <c r="AU494" i="4"/>
  <c r="BE493" i="4"/>
  <c r="AS493" i="4"/>
  <c r="AY493" i="4" s="1"/>
  <c r="AD493" i="4"/>
  <c r="AU493" i="4"/>
  <c r="BE492" i="4"/>
  <c r="AS492" i="4"/>
  <c r="AY492" i="4" s="1"/>
  <c r="AD492" i="4"/>
  <c r="U492" i="4"/>
  <c r="AU492" i="4"/>
  <c r="BE491" i="4"/>
  <c r="AS491" i="4"/>
  <c r="AY491" i="4" s="1"/>
  <c r="AD491" i="4"/>
  <c r="AA491" i="4"/>
  <c r="AX491" i="4" s="1"/>
  <c r="U491" i="4"/>
  <c r="AU491" i="4"/>
  <c r="BE490" i="4"/>
  <c r="AS490" i="4"/>
  <c r="AY490" i="4" s="1"/>
  <c r="AD490" i="4"/>
  <c r="AA490" i="4"/>
  <c r="AX490" i="4" s="1"/>
  <c r="U490" i="4"/>
  <c r="AU490" i="4"/>
  <c r="BE489" i="4"/>
  <c r="AS489" i="4"/>
  <c r="AY489" i="4" s="1"/>
  <c r="AD489" i="4"/>
  <c r="U489" i="4"/>
  <c r="R489" i="4"/>
  <c r="AW489" i="4" s="1"/>
  <c r="O489" i="4"/>
  <c r="AV489" i="4" s="1"/>
  <c r="AU489" i="4"/>
  <c r="BE488" i="4"/>
  <c r="AS488" i="4"/>
  <c r="AY488" i="4" s="1"/>
  <c r="AD488" i="4"/>
  <c r="U488" i="4"/>
  <c r="R488" i="4"/>
  <c r="AW488" i="4" s="1"/>
  <c r="O488" i="4"/>
  <c r="AV488" i="4" s="1"/>
  <c r="AU488" i="4"/>
  <c r="BE487" i="4"/>
  <c r="AS487" i="4"/>
  <c r="AY487" i="4" s="1"/>
  <c r="AD487" i="4"/>
  <c r="U487" i="4"/>
  <c r="R487" i="4"/>
  <c r="AW487" i="4" s="1"/>
  <c r="AU487" i="4"/>
  <c r="BE486" i="4"/>
  <c r="AS486" i="4"/>
  <c r="AY486" i="4" s="1"/>
  <c r="AD486" i="4"/>
  <c r="U486" i="4"/>
  <c r="AU486" i="4"/>
  <c r="BE485" i="4"/>
  <c r="AS485" i="4"/>
  <c r="AY485" i="4" s="1"/>
  <c r="AD485" i="4"/>
  <c r="U485" i="4"/>
  <c r="R485" i="4"/>
  <c r="AW485" i="4" s="1"/>
  <c r="AU485" i="4"/>
  <c r="BE484" i="4"/>
  <c r="AS484" i="4"/>
  <c r="AY484" i="4" s="1"/>
  <c r="AD484" i="4"/>
  <c r="AA484" i="4"/>
  <c r="AX484" i="4" s="1"/>
  <c r="U484" i="4"/>
  <c r="R484" i="4"/>
  <c r="AW484" i="4" s="1"/>
  <c r="O484" i="4"/>
  <c r="AV484" i="4" s="1"/>
  <c r="BE483" i="4"/>
  <c r="AS483" i="4"/>
  <c r="AY483" i="4" s="1"/>
  <c r="AD483" i="4"/>
  <c r="AX483" i="4"/>
  <c r="U483" i="4"/>
  <c r="R483" i="4"/>
  <c r="AW483" i="4" s="1"/>
  <c r="AU483" i="4"/>
  <c r="BE482" i="4"/>
  <c r="AS482" i="4"/>
  <c r="AY482" i="4" s="1"/>
  <c r="AD482" i="4"/>
  <c r="AA482" i="4"/>
  <c r="AX482" i="4" s="1"/>
  <c r="X482" i="4"/>
  <c r="U482" i="4"/>
  <c r="R482" i="4"/>
  <c r="AW482" i="4" s="1"/>
  <c r="BE481" i="4"/>
  <c r="AS481" i="4"/>
  <c r="AY481" i="4" s="1"/>
  <c r="AD481" i="4"/>
  <c r="AA481" i="4"/>
  <c r="AX481" i="4" s="1"/>
  <c r="X481" i="4"/>
  <c r="R481" i="4"/>
  <c r="AW481" i="4" s="1"/>
  <c r="O481" i="4"/>
  <c r="AV481" i="4" s="1"/>
  <c r="AU481" i="4"/>
  <c r="BE480" i="4"/>
  <c r="AS480" i="4"/>
  <c r="AY480" i="4" s="1"/>
  <c r="AD480" i="4"/>
  <c r="AA480" i="4"/>
  <c r="AX480" i="4" s="1"/>
  <c r="X480" i="4"/>
  <c r="U480" i="4"/>
  <c r="R480" i="4"/>
  <c r="AW480" i="4" s="1"/>
  <c r="BE479" i="4"/>
  <c r="AS479" i="4"/>
  <c r="AY479" i="4" s="1"/>
  <c r="AD479" i="4"/>
  <c r="U479" i="4"/>
  <c r="AU479" i="4"/>
  <c r="BE478" i="4"/>
  <c r="AS478" i="4"/>
  <c r="AY478" i="4" s="1"/>
  <c r="AD478" i="4"/>
  <c r="AA478" i="4"/>
  <c r="AX478" i="4" s="1"/>
  <c r="U478" i="4"/>
  <c r="AU478" i="4"/>
  <c r="BE477" i="4"/>
  <c r="AS477" i="4"/>
  <c r="AY477" i="4" s="1"/>
  <c r="AD477" i="4"/>
  <c r="X477" i="4"/>
  <c r="AU477" i="4"/>
  <c r="BE476" i="4"/>
  <c r="AS476" i="4"/>
  <c r="AY476" i="4" s="1"/>
  <c r="AD476" i="4"/>
  <c r="AA476" i="4"/>
  <c r="AX476" i="4" s="1"/>
  <c r="U476" i="4"/>
  <c r="AU476" i="4"/>
  <c r="BE475" i="4"/>
  <c r="AS475" i="4"/>
  <c r="AY475" i="4" s="1"/>
  <c r="AD475" i="4"/>
  <c r="AU475" i="4"/>
  <c r="BE474" i="4"/>
  <c r="AS474" i="4"/>
  <c r="AY474" i="4" s="1"/>
  <c r="AD474" i="4"/>
  <c r="AA474" i="4"/>
  <c r="AX474" i="4" s="1"/>
  <c r="U474" i="4"/>
  <c r="R474" i="4"/>
  <c r="AW474" i="4" s="1"/>
  <c r="AU474" i="4"/>
  <c r="BE473" i="4"/>
  <c r="AS473" i="4"/>
  <c r="AY473" i="4" s="1"/>
  <c r="AD473" i="4"/>
  <c r="AA473" i="4"/>
  <c r="AX473" i="4" s="1"/>
  <c r="X473" i="4"/>
  <c r="U473" i="4"/>
  <c r="R473" i="4"/>
  <c r="AW473" i="4" s="1"/>
  <c r="AU473" i="4"/>
  <c r="BE472" i="4"/>
  <c r="AS472" i="4"/>
  <c r="AY472" i="4" s="1"/>
  <c r="AD472" i="4"/>
  <c r="X472" i="4"/>
  <c r="U472" i="4"/>
  <c r="AU472" i="4"/>
  <c r="BE471" i="4"/>
  <c r="AS471" i="4"/>
  <c r="AY471" i="4" s="1"/>
  <c r="AD471" i="4"/>
  <c r="AA471" i="4"/>
  <c r="AX471" i="4" s="1"/>
  <c r="X471" i="4"/>
  <c r="U471" i="4"/>
  <c r="AU471" i="4"/>
  <c r="BE470" i="4"/>
  <c r="AS470" i="4"/>
  <c r="AY470" i="4" s="1"/>
  <c r="AD470" i="4"/>
  <c r="AA470" i="4"/>
  <c r="AX470" i="4" s="1"/>
  <c r="X470" i="4"/>
  <c r="U470" i="4"/>
  <c r="R470" i="4"/>
  <c r="AW470" i="4" s="1"/>
  <c r="BE469" i="4"/>
  <c r="AS469" i="4"/>
  <c r="AY469" i="4" s="1"/>
  <c r="AD469" i="4"/>
  <c r="AA469" i="4"/>
  <c r="AX469" i="4" s="1"/>
  <c r="X469" i="4"/>
  <c r="U469" i="4"/>
  <c r="R469" i="4"/>
  <c r="AW469" i="4" s="1"/>
  <c r="BE468" i="4"/>
  <c r="AS468" i="4"/>
  <c r="AY468" i="4" s="1"/>
  <c r="AD468" i="4"/>
  <c r="X468" i="4"/>
  <c r="U468" i="4"/>
  <c r="AU468" i="4"/>
  <c r="BE467" i="4"/>
  <c r="AS467" i="4"/>
  <c r="AY467" i="4" s="1"/>
  <c r="AD467" i="4"/>
  <c r="X467" i="4"/>
  <c r="U467" i="4"/>
  <c r="R467" i="4"/>
  <c r="AW467" i="4" s="1"/>
  <c r="AU467" i="4"/>
  <c r="BE466" i="4"/>
  <c r="AS466" i="4"/>
  <c r="AY466" i="4" s="1"/>
  <c r="AD466" i="4"/>
  <c r="AA466" i="4"/>
  <c r="AX466" i="4" s="1"/>
  <c r="U466" i="4"/>
  <c r="R466" i="4"/>
  <c r="AW466" i="4" s="1"/>
  <c r="BE465" i="4"/>
  <c r="AS465" i="4"/>
  <c r="AY465" i="4" s="1"/>
  <c r="AD465" i="4"/>
  <c r="AA465" i="4"/>
  <c r="AX465" i="4" s="1"/>
  <c r="X465" i="4"/>
  <c r="U465" i="4"/>
  <c r="R465" i="4"/>
  <c r="AW465" i="4" s="1"/>
  <c r="O465" i="4"/>
  <c r="AV465" i="4" s="1"/>
  <c r="BE464" i="4"/>
  <c r="AS464" i="4"/>
  <c r="AY464" i="4" s="1"/>
  <c r="AD464" i="4"/>
  <c r="X464" i="4"/>
  <c r="U464" i="4"/>
  <c r="R464" i="4"/>
  <c r="AW464" i="4" s="1"/>
  <c r="AU464" i="4"/>
  <c r="BE463" i="4"/>
  <c r="AS463" i="4"/>
  <c r="AY463" i="4" s="1"/>
  <c r="AD463" i="4"/>
  <c r="AA463" i="4"/>
  <c r="AX463" i="4" s="1"/>
  <c r="X463" i="4"/>
  <c r="U463" i="4"/>
  <c r="R463" i="4"/>
  <c r="AW463" i="4" s="1"/>
  <c r="AU463" i="4"/>
  <c r="BE462" i="4"/>
  <c r="AS462" i="4"/>
  <c r="AY462" i="4" s="1"/>
  <c r="AD462" i="4"/>
  <c r="AA462" i="4"/>
  <c r="AX462" i="4" s="1"/>
  <c r="U462" i="4"/>
  <c r="R462" i="4"/>
  <c r="AW462" i="4" s="1"/>
  <c r="AU462" i="4"/>
  <c r="BE461" i="4"/>
  <c r="AS461" i="4"/>
  <c r="AY461" i="4" s="1"/>
  <c r="AD461" i="4"/>
  <c r="AA461" i="4"/>
  <c r="AX461" i="4" s="1"/>
  <c r="X461" i="4"/>
  <c r="U461" i="4"/>
  <c r="R461" i="4"/>
  <c r="AW461" i="4" s="1"/>
  <c r="O461" i="4"/>
  <c r="AV461" i="4" s="1"/>
  <c r="BE460" i="4"/>
  <c r="AS460" i="4"/>
  <c r="AY460" i="4" s="1"/>
  <c r="AD460" i="4"/>
  <c r="AA460" i="4"/>
  <c r="AX460" i="4" s="1"/>
  <c r="X460" i="4"/>
  <c r="U460" i="4"/>
  <c r="R460" i="4"/>
  <c r="AW460" i="4" s="1"/>
  <c r="BE459" i="4"/>
  <c r="AS459" i="4"/>
  <c r="AY459" i="4" s="1"/>
  <c r="AD459" i="4"/>
  <c r="AA459" i="4"/>
  <c r="AX459" i="4" s="1"/>
  <c r="X459" i="4"/>
  <c r="U459" i="4"/>
  <c r="R459" i="4"/>
  <c r="AW459" i="4" s="1"/>
  <c r="O459" i="4"/>
  <c r="AV459" i="4" s="1"/>
  <c r="BE458" i="4"/>
  <c r="AS458" i="4"/>
  <c r="AY458" i="4" s="1"/>
  <c r="AD458" i="4"/>
  <c r="X458" i="4"/>
  <c r="AU458" i="4"/>
  <c r="BE457" i="4"/>
  <c r="AS457" i="4"/>
  <c r="AY457" i="4" s="1"/>
  <c r="AD457" i="4"/>
  <c r="AA457" i="4"/>
  <c r="AX457" i="4" s="1"/>
  <c r="X457" i="4"/>
  <c r="U457" i="4"/>
  <c r="R457" i="4"/>
  <c r="AW457" i="4" s="1"/>
  <c r="AU457" i="4"/>
  <c r="BE456" i="4"/>
  <c r="AS456" i="4"/>
  <c r="AY456" i="4" s="1"/>
  <c r="AD456" i="4"/>
  <c r="X456" i="4"/>
  <c r="U456" i="4"/>
  <c r="AU456" i="4"/>
  <c r="BE455" i="4"/>
  <c r="AS455" i="4"/>
  <c r="AY455" i="4" s="1"/>
  <c r="AD455" i="4"/>
  <c r="AA455" i="4"/>
  <c r="AX455" i="4" s="1"/>
  <c r="X455" i="4"/>
  <c r="U455" i="4"/>
  <c r="R455" i="4"/>
  <c r="AW455" i="4" s="1"/>
  <c r="BE454" i="4"/>
  <c r="AS454" i="4"/>
  <c r="AY454" i="4" s="1"/>
  <c r="AD454" i="4"/>
  <c r="AA454" i="4"/>
  <c r="AX454" i="4" s="1"/>
  <c r="X454" i="4"/>
  <c r="U454" i="4"/>
  <c r="R454" i="4"/>
  <c r="AW454" i="4" s="1"/>
  <c r="O454" i="4"/>
  <c r="AV454" i="4" s="1"/>
  <c r="BE453" i="4"/>
  <c r="AS453" i="4"/>
  <c r="AY453" i="4" s="1"/>
  <c r="AD453" i="4"/>
  <c r="AA453" i="4"/>
  <c r="AX453" i="4" s="1"/>
  <c r="X453" i="4"/>
  <c r="U453" i="4"/>
  <c r="R453" i="4"/>
  <c r="AW453" i="4" s="1"/>
  <c r="O453" i="4"/>
  <c r="AV453" i="4" s="1"/>
  <c r="BE452" i="4"/>
  <c r="AS452" i="4"/>
  <c r="AY452" i="4" s="1"/>
  <c r="AD452" i="4"/>
  <c r="AA452" i="4"/>
  <c r="AX452" i="4" s="1"/>
  <c r="X452" i="4"/>
  <c r="U452" i="4"/>
  <c r="R452" i="4"/>
  <c r="AW452" i="4" s="1"/>
  <c r="AU452" i="4"/>
  <c r="BE451" i="4"/>
  <c r="AS451" i="4"/>
  <c r="AY451" i="4" s="1"/>
  <c r="AD451" i="4"/>
  <c r="AA451" i="4"/>
  <c r="AX451" i="4" s="1"/>
  <c r="X451" i="4"/>
  <c r="U451" i="4"/>
  <c r="AU451" i="4"/>
  <c r="BE450" i="4"/>
  <c r="AS450" i="4"/>
  <c r="AY450" i="4" s="1"/>
  <c r="AD450" i="4"/>
  <c r="X450" i="4"/>
  <c r="U450" i="4"/>
  <c r="R450" i="4"/>
  <c r="AW450" i="4" s="1"/>
  <c r="AU450" i="4"/>
  <c r="BE449" i="4"/>
  <c r="AS449" i="4"/>
  <c r="AY449" i="4" s="1"/>
  <c r="AD449" i="4"/>
  <c r="AA449" i="4"/>
  <c r="AX449" i="4" s="1"/>
  <c r="X449" i="4"/>
  <c r="U449" i="4"/>
  <c r="R449" i="4"/>
  <c r="AW449" i="4" s="1"/>
  <c r="O449" i="4"/>
  <c r="AV449" i="4" s="1"/>
  <c r="AU449" i="4"/>
  <c r="BE448" i="4"/>
  <c r="AS448" i="4"/>
  <c r="AY448" i="4" s="1"/>
  <c r="AD448" i="4"/>
  <c r="AA448" i="4"/>
  <c r="AX448" i="4" s="1"/>
  <c r="X448" i="4"/>
  <c r="U448" i="4"/>
  <c r="R448" i="4"/>
  <c r="AW448" i="4" s="1"/>
  <c r="O448" i="4"/>
  <c r="AV448" i="4" s="1"/>
  <c r="AU448" i="4"/>
  <c r="BE447" i="4"/>
  <c r="AS447" i="4"/>
  <c r="AY447" i="4" s="1"/>
  <c r="AD447" i="4"/>
  <c r="X447" i="4"/>
  <c r="U447" i="4"/>
  <c r="R447" i="4"/>
  <c r="AW447" i="4" s="1"/>
  <c r="O447" i="4"/>
  <c r="AV447" i="4" s="1"/>
  <c r="AU447" i="4"/>
  <c r="BE446" i="4"/>
  <c r="AS446" i="4"/>
  <c r="AY446" i="4" s="1"/>
  <c r="AD446" i="4"/>
  <c r="X446" i="4"/>
  <c r="U446" i="4"/>
  <c r="R446" i="4"/>
  <c r="AW446" i="4" s="1"/>
  <c r="O446" i="4"/>
  <c r="AV446" i="4" s="1"/>
  <c r="BE445" i="4"/>
  <c r="AS445" i="4"/>
  <c r="AY445" i="4" s="1"/>
  <c r="AD445" i="4"/>
  <c r="X445" i="4"/>
  <c r="U445" i="4"/>
  <c r="R445" i="4"/>
  <c r="AW445" i="4" s="1"/>
  <c r="BE444" i="4"/>
  <c r="AS444" i="4"/>
  <c r="AY444" i="4" s="1"/>
  <c r="AD444" i="4"/>
  <c r="AA444" i="4"/>
  <c r="AX444" i="4" s="1"/>
  <c r="X444" i="4"/>
  <c r="U444" i="4"/>
  <c r="R444" i="4"/>
  <c r="AW444" i="4" s="1"/>
  <c r="AU444" i="4"/>
  <c r="BE443" i="4"/>
  <c r="AS443" i="4"/>
  <c r="AY443" i="4" s="1"/>
  <c r="AD443" i="4"/>
  <c r="AA443" i="4"/>
  <c r="AX443" i="4" s="1"/>
  <c r="U443" i="4"/>
  <c r="R443" i="4"/>
  <c r="AW443" i="4" s="1"/>
  <c r="AU443" i="4"/>
  <c r="BE442" i="4"/>
  <c r="AS442" i="4"/>
  <c r="AY442" i="4" s="1"/>
  <c r="AD442" i="4"/>
  <c r="U442" i="4"/>
  <c r="R442" i="4"/>
  <c r="AW442" i="4" s="1"/>
  <c r="AU442" i="4"/>
  <c r="BE441" i="4"/>
  <c r="AS441" i="4"/>
  <c r="AY441" i="4" s="1"/>
  <c r="AD441" i="4"/>
  <c r="AA441" i="4"/>
  <c r="AX441" i="4" s="1"/>
  <c r="X441" i="4"/>
  <c r="U441" i="4"/>
  <c r="R441" i="4"/>
  <c r="AW441" i="4" s="1"/>
  <c r="AU441" i="4"/>
  <c r="BE440" i="4"/>
  <c r="AS440" i="4"/>
  <c r="AY440" i="4" s="1"/>
  <c r="AD440" i="4"/>
  <c r="X440" i="4"/>
  <c r="U440" i="4"/>
  <c r="AU440" i="4"/>
  <c r="BE439" i="4"/>
  <c r="AS439" i="4"/>
  <c r="AY439" i="4" s="1"/>
  <c r="AD439" i="4"/>
  <c r="X439" i="4"/>
  <c r="U439" i="4"/>
  <c r="AU439" i="4"/>
  <c r="BE438" i="4"/>
  <c r="AS438" i="4"/>
  <c r="AY438" i="4" s="1"/>
  <c r="AD438" i="4"/>
  <c r="X438" i="4"/>
  <c r="U438" i="4"/>
  <c r="AU438" i="4"/>
  <c r="BE437" i="4"/>
  <c r="AS437" i="4"/>
  <c r="AY437" i="4" s="1"/>
  <c r="AD437" i="4"/>
  <c r="U437" i="4"/>
  <c r="AU437" i="4"/>
  <c r="BE436" i="4"/>
  <c r="AS436" i="4"/>
  <c r="AY436" i="4" s="1"/>
  <c r="AD436" i="4"/>
  <c r="X436" i="4"/>
  <c r="U436" i="4"/>
  <c r="AU436" i="4"/>
  <c r="BE435" i="4"/>
  <c r="AS435" i="4"/>
  <c r="AY435" i="4" s="1"/>
  <c r="AX435" i="4"/>
  <c r="AW435" i="4"/>
  <c r="AV435" i="4"/>
  <c r="AU435" i="4"/>
  <c r="BE434" i="4"/>
  <c r="AS434" i="4"/>
  <c r="AY434" i="4" s="1"/>
  <c r="AX434" i="4"/>
  <c r="AW434" i="4"/>
  <c r="AV434" i="4"/>
  <c r="AU434" i="4"/>
  <c r="BE433" i="4"/>
  <c r="AS433" i="4"/>
  <c r="AY433" i="4" s="1"/>
  <c r="AX433" i="4"/>
  <c r="AW433" i="4"/>
  <c r="AV433" i="4"/>
  <c r="AU433" i="4"/>
  <c r="BE432" i="4"/>
  <c r="AS432" i="4"/>
  <c r="AY432" i="4" s="1"/>
  <c r="AD432" i="4"/>
  <c r="AA432" i="4"/>
  <c r="AX432" i="4" s="1"/>
  <c r="X432" i="4"/>
  <c r="U432" i="4"/>
  <c r="R432" i="4"/>
  <c r="AW432" i="4" s="1"/>
  <c r="O432" i="4"/>
  <c r="AV432" i="4" s="1"/>
  <c r="AU432" i="4"/>
  <c r="BE431" i="4"/>
  <c r="AS431" i="4"/>
  <c r="AY431" i="4" s="1"/>
  <c r="AD431" i="4"/>
  <c r="AA431" i="4"/>
  <c r="AX431" i="4" s="1"/>
  <c r="X431" i="4"/>
  <c r="U431" i="4"/>
  <c r="R431" i="4"/>
  <c r="AW431" i="4" s="1"/>
  <c r="O431" i="4"/>
  <c r="AV431" i="4" s="1"/>
  <c r="AU431" i="4"/>
  <c r="BE430" i="4"/>
  <c r="AS430" i="4"/>
  <c r="AY430" i="4" s="1"/>
  <c r="AD430" i="4"/>
  <c r="X430" i="4"/>
  <c r="U430" i="4"/>
  <c r="AU430" i="4"/>
  <c r="BE429" i="4"/>
  <c r="AS429" i="4"/>
  <c r="AY429" i="4" s="1"/>
  <c r="AD429" i="4"/>
  <c r="X429" i="4"/>
  <c r="U429" i="4"/>
  <c r="AU429" i="4"/>
  <c r="BE428" i="4"/>
  <c r="AS428" i="4"/>
  <c r="AY428" i="4" s="1"/>
  <c r="AD428" i="4"/>
  <c r="X428" i="4"/>
  <c r="U428" i="4"/>
  <c r="AU428" i="4"/>
  <c r="BE427" i="4"/>
  <c r="AS427" i="4"/>
  <c r="AY427" i="4" s="1"/>
  <c r="AD427" i="4"/>
  <c r="U427" i="4"/>
  <c r="AU427" i="4"/>
  <c r="BE426" i="4"/>
  <c r="AS426" i="4"/>
  <c r="AY426" i="4" s="1"/>
  <c r="AD426" i="4"/>
  <c r="X426" i="4"/>
  <c r="U426" i="4"/>
  <c r="AU426" i="4"/>
  <c r="BE425" i="4"/>
  <c r="AS425" i="4"/>
  <c r="AY425" i="4" s="1"/>
  <c r="AD425" i="4"/>
  <c r="AA425" i="4"/>
  <c r="AX425" i="4" s="1"/>
  <c r="X425" i="4"/>
  <c r="U425" i="4"/>
  <c r="R425" i="4"/>
  <c r="AW425" i="4" s="1"/>
  <c r="O425" i="4"/>
  <c r="AV425" i="4" s="1"/>
  <c r="AU425" i="4"/>
  <c r="BE424" i="4"/>
  <c r="AS424" i="4"/>
  <c r="AY424" i="4" s="1"/>
  <c r="AD424" i="4"/>
  <c r="AA424" i="4"/>
  <c r="AX424" i="4" s="1"/>
  <c r="X424" i="4"/>
  <c r="R424" i="4"/>
  <c r="AW424" i="4" s="1"/>
  <c r="O424" i="4"/>
  <c r="AV424" i="4" s="1"/>
  <c r="AU424" i="4"/>
  <c r="BE423" i="4"/>
  <c r="AS423" i="4"/>
  <c r="AY423" i="4" s="1"/>
  <c r="AD423" i="4"/>
  <c r="AA423" i="4"/>
  <c r="AX423" i="4" s="1"/>
  <c r="X423" i="4"/>
  <c r="R423" i="4"/>
  <c r="AW423" i="4" s="1"/>
  <c r="O423" i="4"/>
  <c r="AV423" i="4" s="1"/>
  <c r="AU423" i="4"/>
  <c r="BE422" i="4"/>
  <c r="AS422" i="4"/>
  <c r="AY422" i="4" s="1"/>
  <c r="AD422" i="4"/>
  <c r="X422" i="4"/>
  <c r="R422" i="4"/>
  <c r="AW422" i="4" s="1"/>
  <c r="O422" i="4"/>
  <c r="AV422" i="4" s="1"/>
  <c r="AU422" i="4"/>
  <c r="BE421" i="4"/>
  <c r="AS421" i="4"/>
  <c r="AY421" i="4" s="1"/>
  <c r="AD421" i="4"/>
  <c r="R421" i="4"/>
  <c r="AW421" i="4" s="1"/>
  <c r="O421" i="4"/>
  <c r="AV421" i="4" s="1"/>
  <c r="AU421" i="4"/>
  <c r="BE420" i="4"/>
  <c r="AS420" i="4"/>
  <c r="AY420" i="4" s="1"/>
  <c r="AD420" i="4"/>
  <c r="AU420" i="4"/>
  <c r="BE419" i="4"/>
  <c r="AS419" i="4"/>
  <c r="AY419" i="4" s="1"/>
  <c r="AD419" i="4"/>
  <c r="AA419" i="4"/>
  <c r="AX419" i="4" s="1"/>
  <c r="AU419" i="4"/>
  <c r="BE418" i="4"/>
  <c r="AS418" i="4"/>
  <c r="AY418" i="4" s="1"/>
  <c r="AD418" i="4"/>
  <c r="AA418" i="4"/>
  <c r="AX418" i="4" s="1"/>
  <c r="X418" i="4"/>
  <c r="R418" i="4"/>
  <c r="AW418" i="4" s="1"/>
  <c r="O418" i="4"/>
  <c r="AV418" i="4" s="1"/>
  <c r="AU418" i="4"/>
  <c r="BE417" i="4"/>
  <c r="AS417" i="4"/>
  <c r="AY417" i="4" s="1"/>
  <c r="AD417" i="4"/>
  <c r="AA417" i="4"/>
  <c r="AX417" i="4" s="1"/>
  <c r="X417" i="4"/>
  <c r="R417" i="4"/>
  <c r="AW417" i="4" s="1"/>
  <c r="AU417" i="4"/>
  <c r="BE416" i="4"/>
  <c r="AS416" i="4"/>
  <c r="AY416" i="4" s="1"/>
  <c r="AD416" i="4"/>
  <c r="AA416" i="4"/>
  <c r="AX416" i="4" s="1"/>
  <c r="X416" i="4"/>
  <c r="R416" i="4"/>
  <c r="AW416" i="4" s="1"/>
  <c r="O416" i="4"/>
  <c r="AV416" i="4" s="1"/>
  <c r="AU416" i="4"/>
  <c r="BE415" i="4"/>
  <c r="AS415" i="4"/>
  <c r="AY415" i="4" s="1"/>
  <c r="AD415" i="4"/>
  <c r="AA415" i="4"/>
  <c r="AX415" i="4" s="1"/>
  <c r="X415" i="4"/>
  <c r="R415" i="4"/>
  <c r="AW415" i="4" s="1"/>
  <c r="O415" i="4"/>
  <c r="AV415" i="4" s="1"/>
  <c r="AU415" i="4"/>
  <c r="BE414" i="4"/>
  <c r="AS414" i="4"/>
  <c r="AY414" i="4" s="1"/>
  <c r="AD414" i="4"/>
  <c r="AA414" i="4"/>
  <c r="AX414" i="4" s="1"/>
  <c r="X414" i="4"/>
  <c r="U414" i="4"/>
  <c r="R414" i="4"/>
  <c r="AW414" i="4" s="1"/>
  <c r="O414" i="4"/>
  <c r="AV414" i="4" s="1"/>
  <c r="AU414" i="4"/>
  <c r="BE413" i="4"/>
  <c r="AS413" i="4"/>
  <c r="AY413" i="4" s="1"/>
  <c r="AD413" i="4"/>
  <c r="AA413" i="4"/>
  <c r="AX413" i="4" s="1"/>
  <c r="R413" i="4"/>
  <c r="AW413" i="4" s="1"/>
  <c r="O413" i="4"/>
  <c r="AV413" i="4" s="1"/>
  <c r="AU413" i="4"/>
  <c r="BE412" i="4"/>
  <c r="AS412" i="4"/>
  <c r="AY412" i="4" s="1"/>
  <c r="AD412" i="4"/>
  <c r="AA412" i="4"/>
  <c r="AX412" i="4" s="1"/>
  <c r="X412" i="4"/>
  <c r="U412" i="4"/>
  <c r="R412" i="4"/>
  <c r="AW412" i="4" s="1"/>
  <c r="BE411" i="4"/>
  <c r="AS411" i="4"/>
  <c r="AY411" i="4" s="1"/>
  <c r="AD411" i="4"/>
  <c r="AA411" i="4"/>
  <c r="AX411" i="4" s="1"/>
  <c r="X411" i="4"/>
  <c r="U411" i="4"/>
  <c r="R411" i="4"/>
  <c r="AW411" i="4" s="1"/>
  <c r="BE410" i="4"/>
  <c r="AS410" i="4"/>
  <c r="AY410" i="4" s="1"/>
  <c r="AD410" i="4"/>
  <c r="AA410" i="4"/>
  <c r="AX410" i="4" s="1"/>
  <c r="X410" i="4"/>
  <c r="U410" i="4"/>
  <c r="R410" i="4"/>
  <c r="AW410" i="4" s="1"/>
  <c r="O410" i="4"/>
  <c r="AV410" i="4" s="1"/>
  <c r="BE409" i="4"/>
  <c r="AS409" i="4"/>
  <c r="AY409" i="4" s="1"/>
  <c r="AD409" i="4"/>
  <c r="AA409" i="4"/>
  <c r="AX409" i="4" s="1"/>
  <c r="X409" i="4"/>
  <c r="U409" i="4"/>
  <c r="AU409" i="4"/>
  <c r="BE408" i="4"/>
  <c r="AS408" i="4"/>
  <c r="AY408" i="4" s="1"/>
  <c r="AD408" i="4"/>
  <c r="AA408" i="4"/>
  <c r="AX408" i="4" s="1"/>
  <c r="X408" i="4"/>
  <c r="U408" i="4"/>
  <c r="AU408" i="4"/>
  <c r="BE407" i="4"/>
  <c r="AS407" i="4"/>
  <c r="AY407" i="4" s="1"/>
  <c r="AD407" i="4"/>
  <c r="AX407" i="4"/>
  <c r="X407" i="4"/>
  <c r="U407" i="4"/>
  <c r="BE406" i="4"/>
  <c r="AS406" i="4"/>
  <c r="AY406" i="4" s="1"/>
  <c r="AD406" i="4"/>
  <c r="AA406" i="4"/>
  <c r="AX406" i="4" s="1"/>
  <c r="X406" i="4"/>
  <c r="U406" i="4"/>
  <c r="BE405" i="4"/>
  <c r="AS405" i="4"/>
  <c r="AY405" i="4" s="1"/>
  <c r="AD405" i="4"/>
  <c r="AA405" i="4"/>
  <c r="AX405" i="4" s="1"/>
  <c r="X405" i="4"/>
  <c r="U405" i="4"/>
  <c r="AU405" i="4"/>
  <c r="BE404" i="4"/>
  <c r="AS404" i="4"/>
  <c r="AY404" i="4" s="1"/>
  <c r="AD404" i="4"/>
  <c r="AA404" i="4"/>
  <c r="AX404" i="4" s="1"/>
  <c r="X404" i="4"/>
  <c r="U404" i="4"/>
  <c r="AU404" i="4"/>
  <c r="BE403" i="4"/>
  <c r="AS403" i="4"/>
  <c r="AY403" i="4" s="1"/>
  <c r="AD403" i="4"/>
  <c r="AA403" i="4"/>
  <c r="AX403" i="4" s="1"/>
  <c r="X403" i="4"/>
  <c r="U403" i="4"/>
  <c r="AU403" i="4"/>
  <c r="BE402" i="4"/>
  <c r="AS402" i="4"/>
  <c r="AY402" i="4" s="1"/>
  <c r="AD402" i="4"/>
  <c r="AA402" i="4"/>
  <c r="AX402" i="4" s="1"/>
  <c r="X402" i="4"/>
  <c r="U402" i="4"/>
  <c r="AU402" i="4"/>
  <c r="BE401" i="4"/>
  <c r="AS401" i="4"/>
  <c r="AY401" i="4" s="1"/>
  <c r="AD401" i="4"/>
  <c r="AA401" i="4"/>
  <c r="AX401" i="4" s="1"/>
  <c r="U401" i="4"/>
  <c r="AU401" i="4"/>
  <c r="BE400" i="4"/>
  <c r="AS400" i="4"/>
  <c r="AY400" i="4" s="1"/>
  <c r="AD400" i="4"/>
  <c r="AA400" i="4"/>
  <c r="AX400" i="4" s="1"/>
  <c r="X400" i="4"/>
  <c r="U400" i="4"/>
  <c r="AU400" i="4"/>
  <c r="BE399" i="4"/>
  <c r="AS399" i="4"/>
  <c r="AY399" i="4" s="1"/>
  <c r="AD399" i="4"/>
  <c r="AA399" i="4"/>
  <c r="AX399" i="4" s="1"/>
  <c r="X399" i="4"/>
  <c r="AU399" i="4"/>
  <c r="BE398" i="4"/>
  <c r="AS398" i="4"/>
  <c r="AY398" i="4" s="1"/>
  <c r="AD398" i="4"/>
  <c r="AA398" i="4"/>
  <c r="AX398" i="4" s="1"/>
  <c r="U398" i="4"/>
  <c r="AU398" i="4"/>
  <c r="BE397" i="4"/>
  <c r="AS397" i="4"/>
  <c r="AY397" i="4" s="1"/>
  <c r="AD397" i="4"/>
  <c r="AA397" i="4"/>
  <c r="AX397" i="4" s="1"/>
  <c r="U397" i="4"/>
  <c r="AU397" i="4"/>
  <c r="BE396" i="4"/>
  <c r="AS396" i="4"/>
  <c r="AY396" i="4" s="1"/>
  <c r="AD396" i="4"/>
  <c r="X396" i="4"/>
  <c r="U396" i="4"/>
  <c r="AU396" i="4"/>
  <c r="BE395" i="4"/>
  <c r="AS395" i="4"/>
  <c r="AY395" i="4" s="1"/>
  <c r="AD395" i="4"/>
  <c r="AA395" i="4"/>
  <c r="AX395" i="4" s="1"/>
  <c r="U395" i="4"/>
  <c r="AU395" i="4"/>
  <c r="BE394" i="4"/>
  <c r="AS394" i="4"/>
  <c r="AY394" i="4" s="1"/>
  <c r="AD394" i="4"/>
  <c r="AA394" i="4"/>
  <c r="AX394" i="4" s="1"/>
  <c r="AU394" i="4"/>
  <c r="BE393" i="4"/>
  <c r="AS393" i="4"/>
  <c r="AY393" i="4" s="1"/>
  <c r="AD393" i="4"/>
  <c r="AA393" i="4"/>
  <c r="AX393" i="4" s="1"/>
  <c r="U393" i="4"/>
  <c r="BE392" i="4"/>
  <c r="AS392" i="4"/>
  <c r="AY392" i="4" s="1"/>
  <c r="AD392" i="4"/>
  <c r="AA392" i="4"/>
  <c r="AX392" i="4" s="1"/>
  <c r="X392" i="4"/>
  <c r="U392" i="4"/>
  <c r="R392" i="4"/>
  <c r="AW392" i="4" s="1"/>
  <c r="AU392" i="4"/>
  <c r="BE391" i="4"/>
  <c r="AS391" i="4"/>
  <c r="AY391" i="4" s="1"/>
  <c r="AD391" i="4"/>
  <c r="AA391" i="4"/>
  <c r="AX391" i="4" s="1"/>
  <c r="U391" i="4"/>
  <c r="R391" i="4"/>
  <c r="AW391" i="4" s="1"/>
  <c r="AU391" i="4"/>
  <c r="BE390" i="4"/>
  <c r="AS390" i="4"/>
  <c r="AY390" i="4" s="1"/>
  <c r="AD390" i="4"/>
  <c r="AA390" i="4"/>
  <c r="AX390" i="4" s="1"/>
  <c r="U390" i="4"/>
  <c r="AU390" i="4"/>
  <c r="BE389" i="4"/>
  <c r="AS389" i="4"/>
  <c r="AY389" i="4" s="1"/>
  <c r="AD389" i="4"/>
  <c r="AA389" i="4"/>
  <c r="AX389" i="4" s="1"/>
  <c r="X389" i="4"/>
  <c r="U389" i="4"/>
  <c r="R389" i="4"/>
  <c r="AW389" i="4" s="1"/>
  <c r="AU389" i="4"/>
  <c r="BE388" i="4"/>
  <c r="AS388" i="4"/>
  <c r="AY388" i="4" s="1"/>
  <c r="AD388" i="4"/>
  <c r="AA388" i="4"/>
  <c r="AX388" i="4" s="1"/>
  <c r="X388" i="4"/>
  <c r="U388" i="4"/>
  <c r="O388" i="4"/>
  <c r="AV388" i="4" s="1"/>
  <c r="BE387" i="4"/>
  <c r="AS387" i="4"/>
  <c r="AY387" i="4" s="1"/>
  <c r="AD387" i="4"/>
  <c r="AA387" i="4"/>
  <c r="AX387" i="4" s="1"/>
  <c r="X387" i="4"/>
  <c r="U387" i="4"/>
  <c r="R387" i="4"/>
  <c r="AW387" i="4" s="1"/>
  <c r="O387" i="4"/>
  <c r="AV387" i="4" s="1"/>
  <c r="BE386" i="4"/>
  <c r="AS386" i="4"/>
  <c r="AY386" i="4" s="1"/>
  <c r="AD386" i="4"/>
  <c r="AA386" i="4"/>
  <c r="AX386" i="4" s="1"/>
  <c r="X386" i="4"/>
  <c r="U386" i="4"/>
  <c r="AU386" i="4"/>
  <c r="BE385" i="4"/>
  <c r="AS385" i="4"/>
  <c r="AY385" i="4" s="1"/>
  <c r="AD385" i="4"/>
  <c r="AA385" i="4"/>
  <c r="AX385" i="4" s="1"/>
  <c r="U385" i="4"/>
  <c r="R385" i="4"/>
  <c r="AW385" i="4" s="1"/>
  <c r="AU385" i="4"/>
  <c r="BE384" i="4"/>
  <c r="AS384" i="4"/>
  <c r="AY384" i="4" s="1"/>
  <c r="AD384" i="4"/>
  <c r="AA384" i="4"/>
  <c r="AX384" i="4" s="1"/>
  <c r="X384" i="4"/>
  <c r="U384" i="4"/>
  <c r="AU384" i="4"/>
  <c r="BE383" i="4"/>
  <c r="AS383" i="4"/>
  <c r="AY383" i="4" s="1"/>
  <c r="AD383" i="4"/>
  <c r="AA383" i="4"/>
  <c r="AX383" i="4" s="1"/>
  <c r="X383" i="4"/>
  <c r="U383" i="4"/>
  <c r="AU383" i="4"/>
  <c r="BE382" i="4"/>
  <c r="AS382" i="4"/>
  <c r="AY382" i="4" s="1"/>
  <c r="AX382" i="4"/>
  <c r="AW382" i="4"/>
  <c r="AV382" i="4"/>
  <c r="AU382" i="4"/>
  <c r="BE381" i="4"/>
  <c r="AS381" i="4"/>
  <c r="AY381" i="4" s="1"/>
  <c r="AX381" i="4"/>
  <c r="AW381" i="4"/>
  <c r="AV381" i="4"/>
  <c r="AU381" i="4"/>
  <c r="BE380" i="4"/>
  <c r="AS380" i="4"/>
  <c r="AY380" i="4" s="1"/>
  <c r="AD380" i="4"/>
  <c r="AA380" i="4"/>
  <c r="AX380" i="4" s="1"/>
  <c r="X380" i="4"/>
  <c r="U380" i="4"/>
  <c r="R380" i="4"/>
  <c r="AW380" i="4" s="1"/>
  <c r="O380" i="4"/>
  <c r="AV380" i="4" s="1"/>
  <c r="AU380" i="4"/>
  <c r="BE379" i="4"/>
  <c r="AS379" i="4"/>
  <c r="AY379" i="4" s="1"/>
  <c r="AD379" i="4"/>
  <c r="AA379" i="4"/>
  <c r="AX379" i="4" s="1"/>
  <c r="X379" i="4"/>
  <c r="R379" i="4"/>
  <c r="AW379" i="4" s="1"/>
  <c r="O379" i="4"/>
  <c r="AV379" i="4" s="1"/>
  <c r="AU379" i="4"/>
  <c r="BE378" i="4"/>
  <c r="AY378" i="4"/>
  <c r="AX378" i="4"/>
  <c r="AW378" i="4"/>
  <c r="BE377" i="4"/>
  <c r="AY377" i="4"/>
  <c r="AX377" i="4"/>
  <c r="AW377" i="4"/>
  <c r="BE376" i="4"/>
  <c r="AY376" i="4"/>
  <c r="AX376" i="4"/>
  <c r="AW376" i="4"/>
  <c r="BE375" i="4"/>
  <c r="AY375" i="4"/>
  <c r="AX375" i="4"/>
  <c r="X375" i="4"/>
  <c r="U375" i="4"/>
  <c r="R375" i="4"/>
  <c r="AW375" i="4" s="1"/>
  <c r="O375" i="4"/>
  <c r="AV375" i="4" s="1"/>
  <c r="BE374" i="4"/>
  <c r="AS374" i="4"/>
  <c r="AY374" i="4" s="1"/>
  <c r="AD374" i="4"/>
  <c r="X374" i="4"/>
  <c r="U374" i="4"/>
  <c r="R374" i="4"/>
  <c r="AW374" i="4" s="1"/>
  <c r="AU374" i="4"/>
  <c r="BE373" i="4"/>
  <c r="AS373" i="4"/>
  <c r="AY373" i="4" s="1"/>
  <c r="AD373" i="4"/>
  <c r="X373" i="4"/>
  <c r="U373" i="4"/>
  <c r="R373" i="4"/>
  <c r="AW373" i="4" s="1"/>
  <c r="AU373" i="4"/>
  <c r="BE372" i="4"/>
  <c r="AS372" i="4"/>
  <c r="AY372" i="4" s="1"/>
  <c r="AD372" i="4"/>
  <c r="AA372" i="4"/>
  <c r="AX372" i="4" s="1"/>
  <c r="X372" i="4"/>
  <c r="U372" i="4"/>
  <c r="R372" i="4"/>
  <c r="AW372" i="4" s="1"/>
  <c r="O372" i="4"/>
  <c r="AV372" i="4" s="1"/>
  <c r="AU372" i="4"/>
  <c r="BE371" i="4"/>
  <c r="AS371" i="4"/>
  <c r="AY371" i="4" s="1"/>
  <c r="AD371" i="4"/>
  <c r="AA371" i="4"/>
  <c r="AX371" i="4" s="1"/>
  <c r="X371" i="4"/>
  <c r="U371" i="4"/>
  <c r="R371" i="4"/>
  <c r="AW371" i="4" s="1"/>
  <c r="O371" i="4"/>
  <c r="AV371" i="4" s="1"/>
  <c r="AU371" i="4"/>
  <c r="BE370" i="4"/>
  <c r="AS370" i="4"/>
  <c r="AY370" i="4" s="1"/>
  <c r="AD370" i="4"/>
  <c r="AA370" i="4"/>
  <c r="AX370" i="4" s="1"/>
  <c r="X370" i="4"/>
  <c r="U370" i="4"/>
  <c r="R370" i="4"/>
  <c r="AW370" i="4" s="1"/>
  <c r="O370" i="4"/>
  <c r="AV370" i="4" s="1"/>
  <c r="AU370" i="4"/>
  <c r="BE369" i="4"/>
  <c r="AS369" i="4"/>
  <c r="AY369" i="4" s="1"/>
  <c r="AD369" i="4"/>
  <c r="X369" i="4"/>
  <c r="U369" i="4"/>
  <c r="R369" i="4"/>
  <c r="AW369" i="4" s="1"/>
  <c r="BE368" i="4"/>
  <c r="AS368" i="4"/>
  <c r="AY368" i="4" s="1"/>
  <c r="AD368" i="4"/>
  <c r="X368" i="4"/>
  <c r="U368" i="4"/>
  <c r="R368" i="4"/>
  <c r="AW368" i="4" s="1"/>
  <c r="BE367" i="4"/>
  <c r="AS367" i="4"/>
  <c r="AY367" i="4" s="1"/>
  <c r="AD367" i="4"/>
  <c r="AA367" i="4"/>
  <c r="AX367" i="4" s="1"/>
  <c r="U367" i="4"/>
  <c r="R367" i="4"/>
  <c r="AW367" i="4" s="1"/>
  <c r="AU367" i="4"/>
  <c r="BE366" i="4"/>
  <c r="AS366" i="4"/>
  <c r="AY366" i="4" s="1"/>
  <c r="AD366" i="4"/>
  <c r="X366" i="4"/>
  <c r="U366" i="4"/>
  <c r="R366" i="4"/>
  <c r="AW366" i="4" s="1"/>
  <c r="BE365" i="4"/>
  <c r="AS365" i="4"/>
  <c r="AY365" i="4" s="1"/>
  <c r="AD365" i="4"/>
  <c r="AA365" i="4"/>
  <c r="AX365" i="4" s="1"/>
  <c r="X365" i="4"/>
  <c r="U365" i="4"/>
  <c r="O365" i="4"/>
  <c r="AV365" i="4" s="1"/>
  <c r="BE364" i="4"/>
  <c r="AS364" i="4"/>
  <c r="AY364" i="4" s="1"/>
  <c r="AD364" i="4"/>
  <c r="AA364" i="4"/>
  <c r="AX364" i="4" s="1"/>
  <c r="X364" i="4"/>
  <c r="U364" i="4"/>
  <c r="O364" i="4"/>
  <c r="AV364" i="4" s="1"/>
  <c r="AU364" i="4"/>
  <c r="BE363" i="4"/>
  <c r="AS363" i="4"/>
  <c r="AY363" i="4" s="1"/>
  <c r="AD363" i="4"/>
  <c r="AA363" i="4"/>
  <c r="AX363" i="4" s="1"/>
  <c r="X363" i="4"/>
  <c r="U363" i="4"/>
  <c r="O363" i="4"/>
  <c r="AV363" i="4" s="1"/>
  <c r="BE362" i="4"/>
  <c r="AS362" i="4"/>
  <c r="AY362" i="4" s="1"/>
  <c r="AD362" i="4"/>
  <c r="AA362" i="4"/>
  <c r="AX362" i="4" s="1"/>
  <c r="X362" i="4"/>
  <c r="U362" i="4"/>
  <c r="R362" i="4"/>
  <c r="AW362" i="4" s="1"/>
  <c r="BE361" i="4"/>
  <c r="AS361" i="4"/>
  <c r="AY361" i="4" s="1"/>
  <c r="AD361" i="4"/>
  <c r="X361" i="4"/>
  <c r="U361" i="4"/>
  <c r="R361" i="4"/>
  <c r="AW361" i="4" s="1"/>
  <c r="BE360" i="4"/>
  <c r="AS360" i="4"/>
  <c r="AY360" i="4" s="1"/>
  <c r="AD360" i="4"/>
  <c r="AA360" i="4"/>
  <c r="AX360" i="4" s="1"/>
  <c r="U360" i="4"/>
  <c r="R360" i="4"/>
  <c r="AW360" i="4" s="1"/>
  <c r="AU360" i="4"/>
  <c r="BE359" i="4"/>
  <c r="AS359" i="4"/>
  <c r="AY359" i="4" s="1"/>
  <c r="AD359" i="4"/>
  <c r="AA359" i="4"/>
  <c r="AX359" i="4" s="1"/>
  <c r="X359" i="4"/>
  <c r="U359" i="4"/>
  <c r="R359" i="4"/>
  <c r="AW359" i="4" s="1"/>
  <c r="AU359" i="4"/>
  <c r="BE358" i="4"/>
  <c r="AS358" i="4"/>
  <c r="AY358" i="4" s="1"/>
  <c r="AD358" i="4"/>
  <c r="AA358" i="4"/>
  <c r="AX358" i="4" s="1"/>
  <c r="U358" i="4"/>
  <c r="R358" i="4"/>
  <c r="AW358" i="4" s="1"/>
  <c r="AU358" i="4"/>
  <c r="BE357" i="4"/>
  <c r="AS357" i="4"/>
  <c r="AY357" i="4" s="1"/>
  <c r="AD357" i="4"/>
  <c r="AA357" i="4"/>
  <c r="AX357" i="4" s="1"/>
  <c r="X357" i="4"/>
  <c r="U357" i="4"/>
  <c r="R357" i="4"/>
  <c r="AW357" i="4" s="1"/>
  <c r="AU357" i="4"/>
  <c r="BE356" i="4"/>
  <c r="AS356" i="4"/>
  <c r="AY356" i="4" s="1"/>
  <c r="AD356" i="4"/>
  <c r="X356" i="4"/>
  <c r="U356" i="4"/>
  <c r="AU356" i="4"/>
  <c r="BE355" i="4"/>
  <c r="AS355" i="4"/>
  <c r="AY355" i="4" s="1"/>
  <c r="AD355" i="4"/>
  <c r="U355" i="4"/>
  <c r="BE354" i="4"/>
  <c r="AS354" i="4"/>
  <c r="AY354" i="4" s="1"/>
  <c r="AD354" i="4"/>
  <c r="AA354" i="4"/>
  <c r="AX354" i="4" s="1"/>
  <c r="U354" i="4"/>
  <c r="AU354" i="4"/>
  <c r="BE353" i="4"/>
  <c r="AS353" i="4"/>
  <c r="AY353" i="4" s="1"/>
  <c r="AD353" i="4"/>
  <c r="AA353" i="4"/>
  <c r="AX353" i="4" s="1"/>
  <c r="U353" i="4"/>
  <c r="AU353" i="4"/>
  <c r="BE352" i="4"/>
  <c r="AS352" i="4"/>
  <c r="AY352" i="4" s="1"/>
  <c r="AD352" i="4"/>
  <c r="AA352" i="4"/>
  <c r="AX352" i="4" s="1"/>
  <c r="X352" i="4"/>
  <c r="U352" i="4"/>
  <c r="R352" i="4"/>
  <c r="AW352" i="4" s="1"/>
  <c r="AU352" i="4"/>
  <c r="BE351" i="4"/>
  <c r="AS351" i="4"/>
  <c r="AY351" i="4" s="1"/>
  <c r="AD351" i="4"/>
  <c r="AA351" i="4"/>
  <c r="AX351" i="4" s="1"/>
  <c r="U351" i="4"/>
  <c r="AU351" i="4"/>
  <c r="BE350" i="4"/>
  <c r="AS350" i="4"/>
  <c r="AY350" i="4" s="1"/>
  <c r="AD350" i="4"/>
  <c r="U350" i="4"/>
  <c r="AU350" i="4"/>
  <c r="BE349" i="4"/>
  <c r="AS349" i="4"/>
  <c r="AY349" i="4" s="1"/>
  <c r="AD349" i="4"/>
  <c r="AA349" i="4"/>
  <c r="AX349" i="4" s="1"/>
  <c r="U349" i="4"/>
  <c r="AU349" i="4"/>
  <c r="BE348" i="4"/>
  <c r="AS348" i="4"/>
  <c r="AY348" i="4" s="1"/>
  <c r="AD348" i="4"/>
  <c r="AA348" i="4"/>
  <c r="AX348" i="4" s="1"/>
  <c r="U348" i="4"/>
  <c r="AU348" i="4"/>
  <c r="BE347" i="4"/>
  <c r="AS347" i="4"/>
  <c r="AY347" i="4" s="1"/>
  <c r="AD347" i="4"/>
  <c r="X347" i="4"/>
  <c r="U347" i="4"/>
  <c r="AU347" i="4"/>
  <c r="BE346" i="4"/>
  <c r="AS346" i="4"/>
  <c r="AY346" i="4" s="1"/>
  <c r="AD346" i="4"/>
  <c r="AA346" i="4"/>
  <c r="AX346" i="4" s="1"/>
  <c r="X346" i="4"/>
  <c r="U346" i="4"/>
  <c r="AU346" i="4"/>
  <c r="BE345" i="4"/>
  <c r="AS345" i="4"/>
  <c r="AY345" i="4" s="1"/>
  <c r="AD345" i="4"/>
  <c r="X345" i="4"/>
  <c r="U345" i="4"/>
  <c r="AU345" i="4"/>
  <c r="BE344" i="4"/>
  <c r="AS344" i="4"/>
  <c r="AY344" i="4" s="1"/>
  <c r="AD344" i="4"/>
  <c r="AA344" i="4"/>
  <c r="AX344" i="4" s="1"/>
  <c r="X344" i="4"/>
  <c r="U344" i="4"/>
  <c r="R344" i="4"/>
  <c r="AW344" i="4" s="1"/>
  <c r="AU344" i="4"/>
  <c r="BE343" i="4"/>
  <c r="AS343" i="4"/>
  <c r="AY343" i="4" s="1"/>
  <c r="AD343" i="4"/>
  <c r="AA343" i="4"/>
  <c r="AX343" i="4" s="1"/>
  <c r="X343" i="4"/>
  <c r="U343" i="4"/>
  <c r="R343" i="4"/>
  <c r="AW343" i="4" s="1"/>
  <c r="AU343" i="4"/>
  <c r="BE342" i="4"/>
  <c r="AS342" i="4"/>
  <c r="AY342" i="4" s="1"/>
  <c r="AD342" i="4"/>
  <c r="U342" i="4"/>
  <c r="AU342" i="4"/>
  <c r="BE341" i="4"/>
  <c r="AS341" i="4"/>
  <c r="AY341" i="4" s="1"/>
  <c r="AD341" i="4"/>
  <c r="AA341" i="4"/>
  <c r="AX341" i="4" s="1"/>
  <c r="X341" i="4"/>
  <c r="U341" i="4"/>
  <c r="R341" i="4"/>
  <c r="AW341" i="4" s="1"/>
  <c r="O341" i="4"/>
  <c r="AV341" i="4" s="1"/>
  <c r="AU341" i="4"/>
  <c r="BE340" i="4"/>
  <c r="AS340" i="4"/>
  <c r="AY340" i="4" s="1"/>
  <c r="AD340" i="4"/>
  <c r="AA340" i="4"/>
  <c r="AX340" i="4" s="1"/>
  <c r="X340" i="4"/>
  <c r="U340" i="4"/>
  <c r="R340" i="4"/>
  <c r="AW340" i="4" s="1"/>
  <c r="O340" i="4"/>
  <c r="AV340" i="4" s="1"/>
  <c r="AU340" i="4"/>
  <c r="BE339" i="4"/>
  <c r="AS339" i="4"/>
  <c r="AY339" i="4" s="1"/>
  <c r="AD339" i="4"/>
  <c r="X339" i="4"/>
  <c r="AU339" i="4"/>
  <c r="BE338" i="4"/>
  <c r="AS338" i="4"/>
  <c r="AY338" i="4" s="1"/>
  <c r="AD338" i="4"/>
  <c r="AA338" i="4"/>
  <c r="AX338" i="4" s="1"/>
  <c r="X338" i="4"/>
  <c r="U338" i="4"/>
  <c r="R338" i="4"/>
  <c r="AW338" i="4" s="1"/>
  <c r="O338" i="4"/>
  <c r="AV338" i="4" s="1"/>
  <c r="AU338" i="4"/>
  <c r="BE337" i="4"/>
  <c r="AS337" i="4"/>
  <c r="AY337" i="4" s="1"/>
  <c r="AD337" i="4"/>
  <c r="AA337" i="4"/>
  <c r="AX337" i="4" s="1"/>
  <c r="X337" i="4"/>
  <c r="U337" i="4"/>
  <c r="R337" i="4"/>
  <c r="AW337" i="4" s="1"/>
  <c r="O337" i="4"/>
  <c r="AV337" i="4" s="1"/>
  <c r="AU337" i="4"/>
  <c r="BE336" i="4"/>
  <c r="AS336" i="4"/>
  <c r="AY336" i="4" s="1"/>
  <c r="AD336" i="4"/>
  <c r="X336" i="4"/>
  <c r="AU336" i="4"/>
  <c r="BE335" i="4"/>
  <c r="AS335" i="4"/>
  <c r="AY335" i="4" s="1"/>
  <c r="AD335" i="4"/>
  <c r="AX335" i="4"/>
  <c r="AW335" i="4"/>
  <c r="AV335" i="4"/>
  <c r="AU335" i="4"/>
  <c r="BE334" i="4"/>
  <c r="AS334" i="4"/>
  <c r="AY334" i="4" s="1"/>
  <c r="AD334" i="4"/>
  <c r="AX334" i="4"/>
  <c r="AW334" i="4"/>
  <c r="AV334" i="4"/>
  <c r="AU334" i="4"/>
  <c r="BE333" i="4"/>
  <c r="AS333" i="4"/>
  <c r="AY333" i="4" s="1"/>
  <c r="AD333" i="4"/>
  <c r="AX333" i="4"/>
  <c r="AW333" i="4"/>
  <c r="AV333" i="4"/>
  <c r="AU333" i="4"/>
  <c r="BE332" i="4"/>
  <c r="AS332" i="4"/>
  <c r="AY332" i="4" s="1"/>
  <c r="AD332" i="4"/>
  <c r="AX332" i="4"/>
  <c r="AW332" i="4"/>
  <c r="AV332" i="4"/>
  <c r="AU332" i="4"/>
  <c r="BE331" i="4"/>
  <c r="AS331" i="4"/>
  <c r="AY331" i="4" s="1"/>
  <c r="AD331" i="4"/>
  <c r="AX331" i="4"/>
  <c r="AW331" i="4"/>
  <c r="AV331" i="4"/>
  <c r="AU331" i="4"/>
  <c r="BE330" i="4"/>
  <c r="AS330" i="4"/>
  <c r="AY330" i="4" s="1"/>
  <c r="AD330" i="4"/>
  <c r="AX330" i="4"/>
  <c r="AW330" i="4"/>
  <c r="AV330" i="4"/>
  <c r="AU330" i="4"/>
  <c r="BE329" i="4"/>
  <c r="AS329" i="4"/>
  <c r="AY329" i="4" s="1"/>
  <c r="AD329" i="4"/>
  <c r="AX329" i="4"/>
  <c r="AW329" i="4"/>
  <c r="AV329" i="4"/>
  <c r="AU329" i="4"/>
  <c r="BE328" i="4"/>
  <c r="AS328" i="4"/>
  <c r="AY328" i="4" s="1"/>
  <c r="AD328" i="4"/>
  <c r="AX328" i="4"/>
  <c r="AW328" i="4"/>
  <c r="AV328" i="4"/>
  <c r="AU328" i="4"/>
  <c r="BE327" i="4"/>
  <c r="AS327" i="4"/>
  <c r="AY327" i="4" s="1"/>
  <c r="AD327" i="4"/>
  <c r="AX327" i="4"/>
  <c r="AW327" i="4"/>
  <c r="AV327" i="4"/>
  <c r="AU327" i="4"/>
  <c r="BE326" i="4"/>
  <c r="AS326" i="4"/>
  <c r="AY326" i="4" s="1"/>
  <c r="AD326" i="4"/>
  <c r="AA326" i="4"/>
  <c r="AX326" i="4" s="1"/>
  <c r="X326" i="4"/>
  <c r="U326" i="4"/>
  <c r="R326" i="4"/>
  <c r="AW326" i="4" s="1"/>
  <c r="O326" i="4"/>
  <c r="AV326" i="4" s="1"/>
  <c r="AU326" i="4"/>
  <c r="BE325" i="4"/>
  <c r="AS325" i="4"/>
  <c r="AY325" i="4" s="1"/>
  <c r="AD325" i="4"/>
  <c r="AA325" i="4"/>
  <c r="AX325" i="4" s="1"/>
  <c r="X325" i="4"/>
  <c r="U325" i="4"/>
  <c r="R325" i="4"/>
  <c r="AW325" i="4" s="1"/>
  <c r="AU325" i="4"/>
  <c r="BE324" i="4"/>
  <c r="AS324" i="4"/>
  <c r="AY324" i="4" s="1"/>
  <c r="AD324" i="4"/>
  <c r="AA324" i="4"/>
  <c r="AX324" i="4" s="1"/>
  <c r="U324" i="4"/>
  <c r="R324" i="4"/>
  <c r="AW324" i="4" s="1"/>
  <c r="O324" i="4"/>
  <c r="AV324" i="4" s="1"/>
  <c r="AU324" i="4"/>
  <c r="BE323" i="4"/>
  <c r="AS323" i="4"/>
  <c r="AY323" i="4" s="1"/>
  <c r="AD323" i="4"/>
  <c r="AA323" i="4"/>
  <c r="AX323" i="4" s="1"/>
  <c r="U323" i="4"/>
  <c r="R323" i="4"/>
  <c r="AW323" i="4" s="1"/>
  <c r="O323" i="4"/>
  <c r="AV323" i="4" s="1"/>
  <c r="AU323" i="4"/>
  <c r="BE322" i="4"/>
  <c r="AS322" i="4"/>
  <c r="AY322" i="4" s="1"/>
  <c r="AD322" i="4"/>
  <c r="AA322" i="4"/>
  <c r="AX322" i="4" s="1"/>
  <c r="U322" i="4"/>
  <c r="R322" i="4"/>
  <c r="AW322" i="4" s="1"/>
  <c r="O322" i="4"/>
  <c r="AV322" i="4" s="1"/>
  <c r="AU322" i="4"/>
  <c r="BE321" i="4"/>
  <c r="AS321" i="4"/>
  <c r="AY321" i="4" s="1"/>
  <c r="AD321" i="4"/>
  <c r="AA321" i="4"/>
  <c r="AX321" i="4" s="1"/>
  <c r="X321" i="4"/>
  <c r="R321" i="4"/>
  <c r="AW321" i="4" s="1"/>
  <c r="O321" i="4"/>
  <c r="AV321" i="4" s="1"/>
  <c r="AU321" i="4"/>
  <c r="BE320" i="4"/>
  <c r="AS320" i="4"/>
  <c r="AY320" i="4" s="1"/>
  <c r="AD320" i="4"/>
  <c r="AA320" i="4"/>
  <c r="AX320" i="4" s="1"/>
  <c r="X320" i="4"/>
  <c r="U320" i="4"/>
  <c r="R320" i="4"/>
  <c r="AW320" i="4" s="1"/>
  <c r="O320" i="4"/>
  <c r="AV320" i="4" s="1"/>
  <c r="AU320" i="4"/>
  <c r="BE319" i="4"/>
  <c r="AS319" i="4"/>
  <c r="AY319" i="4" s="1"/>
  <c r="AD319" i="4"/>
  <c r="U319" i="4"/>
  <c r="R319" i="4"/>
  <c r="AW319" i="4" s="1"/>
  <c r="AU319" i="4"/>
  <c r="BE318" i="4"/>
  <c r="AS318" i="4"/>
  <c r="AY318" i="4" s="1"/>
  <c r="AD318" i="4"/>
  <c r="X318" i="4"/>
  <c r="U318" i="4"/>
  <c r="BE317" i="4"/>
  <c r="AS317" i="4"/>
  <c r="AY317" i="4" s="1"/>
  <c r="AD317" i="4"/>
  <c r="AA317" i="4"/>
  <c r="AX317" i="4" s="1"/>
  <c r="U317" i="4"/>
  <c r="R317" i="4"/>
  <c r="AW317" i="4" s="1"/>
  <c r="AU317" i="4"/>
  <c r="BE316" i="4"/>
  <c r="AS316" i="4"/>
  <c r="AY316" i="4" s="1"/>
  <c r="AD316" i="4"/>
  <c r="AX316" i="4"/>
  <c r="AW316" i="4"/>
  <c r="AV316" i="4"/>
  <c r="AU316" i="4"/>
  <c r="BE315" i="4"/>
  <c r="AS315" i="4"/>
  <c r="AY315" i="4" s="1"/>
  <c r="AD315" i="4"/>
  <c r="AX315" i="4"/>
  <c r="AW315" i="4"/>
  <c r="AV315" i="4"/>
  <c r="AU315" i="4"/>
  <c r="BE314" i="4"/>
  <c r="AS314" i="4"/>
  <c r="AY314" i="4" s="1"/>
  <c r="AD314" i="4"/>
  <c r="AX314" i="4"/>
  <c r="AW314" i="4"/>
  <c r="AV314" i="4"/>
  <c r="AU314" i="4"/>
  <c r="BE313" i="4"/>
  <c r="AS313" i="4"/>
  <c r="AY313" i="4" s="1"/>
  <c r="AD313" i="4"/>
  <c r="AX313" i="4"/>
  <c r="AW313" i="4"/>
  <c r="AV313" i="4"/>
  <c r="AU313" i="4"/>
  <c r="BE312" i="4"/>
  <c r="AS312" i="4"/>
  <c r="AY312" i="4" s="1"/>
  <c r="AD312" i="4"/>
  <c r="AX312" i="4"/>
  <c r="AW312" i="4"/>
  <c r="AV312" i="4"/>
  <c r="AU312" i="4"/>
  <c r="BE311" i="4"/>
  <c r="AS311" i="4"/>
  <c r="AY311" i="4" s="1"/>
  <c r="AD311" i="4"/>
  <c r="AX311" i="4"/>
  <c r="AW311" i="4"/>
  <c r="AV311" i="4"/>
  <c r="BE310" i="4"/>
  <c r="AS310" i="4"/>
  <c r="AY310" i="4" s="1"/>
  <c r="AD310" i="4"/>
  <c r="AX310" i="4"/>
  <c r="AW310" i="4"/>
  <c r="AV310" i="4"/>
  <c r="AU310" i="4"/>
  <c r="BE309" i="4"/>
  <c r="AS309" i="4"/>
  <c r="AY309" i="4" s="1"/>
  <c r="AD309" i="4"/>
  <c r="AA309" i="4"/>
  <c r="AX309" i="4" s="1"/>
  <c r="X309" i="4"/>
  <c r="U309" i="4"/>
  <c r="R309" i="4"/>
  <c r="AW309" i="4" s="1"/>
  <c r="O309" i="4"/>
  <c r="AV309" i="4" s="1"/>
  <c r="AU309" i="4"/>
  <c r="BE308" i="4"/>
  <c r="AS308" i="4"/>
  <c r="AY308" i="4" s="1"/>
  <c r="AD308" i="4"/>
  <c r="AA308" i="4"/>
  <c r="AX308" i="4" s="1"/>
  <c r="U308" i="4"/>
  <c r="R308" i="4"/>
  <c r="AW308" i="4" s="1"/>
  <c r="O308" i="4"/>
  <c r="AV308" i="4" s="1"/>
  <c r="AU308" i="4"/>
  <c r="BE307" i="4"/>
  <c r="AS307" i="4"/>
  <c r="AY307" i="4" s="1"/>
  <c r="AX307" i="4"/>
  <c r="AW307" i="4"/>
  <c r="AV307" i="4"/>
  <c r="AU307" i="4"/>
  <c r="BE306" i="4"/>
  <c r="AS306" i="4"/>
  <c r="AY306" i="4" s="1"/>
  <c r="AX306" i="4"/>
  <c r="AW306" i="4"/>
  <c r="AV306" i="4"/>
  <c r="AU306" i="4"/>
  <c r="BE305" i="4"/>
  <c r="AS305" i="4"/>
  <c r="AY305" i="4" s="1"/>
  <c r="AX305" i="4"/>
  <c r="AW305" i="4"/>
  <c r="AV305" i="4"/>
  <c r="AU305" i="4"/>
  <c r="BE304" i="4"/>
  <c r="AS304" i="4"/>
  <c r="AY304" i="4" s="1"/>
  <c r="AX304" i="4"/>
  <c r="AW304" i="4"/>
  <c r="AV304" i="4"/>
  <c r="AU304" i="4"/>
  <c r="BE303" i="4"/>
  <c r="AS303" i="4"/>
  <c r="AY303" i="4" s="1"/>
  <c r="AD303" i="4"/>
  <c r="AA303" i="4"/>
  <c r="AX303" i="4" s="1"/>
  <c r="X303" i="4"/>
  <c r="U303" i="4"/>
  <c r="R303" i="4"/>
  <c r="AW303" i="4" s="1"/>
  <c r="O303" i="4"/>
  <c r="AV303" i="4" s="1"/>
  <c r="AU303" i="4"/>
  <c r="BE302" i="4"/>
  <c r="AS302" i="4"/>
  <c r="AY302" i="4" s="1"/>
  <c r="AD302" i="4"/>
  <c r="AA302" i="4"/>
  <c r="AX302" i="4" s="1"/>
  <c r="X302" i="4"/>
  <c r="U302" i="4"/>
  <c r="AU302" i="4"/>
  <c r="BE301" i="4"/>
  <c r="AS301" i="4"/>
  <c r="AY301" i="4" s="1"/>
  <c r="AD301" i="4"/>
  <c r="AX301" i="4"/>
  <c r="AW301" i="4"/>
  <c r="AV301" i="4"/>
  <c r="AU301" i="4"/>
  <c r="BE300" i="4"/>
  <c r="AS300" i="4"/>
  <c r="AY300" i="4" s="1"/>
  <c r="AD300" i="4"/>
  <c r="AX300" i="4"/>
  <c r="AW300" i="4"/>
  <c r="AV300" i="4"/>
  <c r="AU300" i="4"/>
  <c r="BE299" i="4"/>
  <c r="AS299" i="4"/>
  <c r="AY299" i="4" s="1"/>
  <c r="AD299" i="4"/>
  <c r="AX299" i="4"/>
  <c r="AW299" i="4"/>
  <c r="AV299" i="4"/>
  <c r="AU299" i="4"/>
  <c r="BE298" i="4"/>
  <c r="AS298" i="4"/>
  <c r="AY298" i="4" s="1"/>
  <c r="AD298" i="4"/>
  <c r="AX298" i="4"/>
  <c r="AW298" i="4"/>
  <c r="AV298" i="4"/>
  <c r="AU298" i="4"/>
  <c r="BE297" i="4"/>
  <c r="AS297" i="4"/>
  <c r="AY297" i="4" s="1"/>
  <c r="AD297" i="4"/>
  <c r="AX297" i="4"/>
  <c r="AW297" i="4"/>
  <c r="AV297" i="4"/>
  <c r="AU297" i="4"/>
  <c r="BE296" i="4"/>
  <c r="AS296" i="4"/>
  <c r="AY296" i="4" s="1"/>
  <c r="AD296" i="4"/>
  <c r="AX296" i="4"/>
  <c r="AW296" i="4"/>
  <c r="AV296" i="4"/>
  <c r="AU296" i="4"/>
  <c r="BE295" i="4"/>
  <c r="AS295" i="4"/>
  <c r="AY295" i="4" s="1"/>
  <c r="AD295" i="4"/>
  <c r="AX295" i="4"/>
  <c r="AW295" i="4"/>
  <c r="AV295" i="4"/>
  <c r="AU295" i="4"/>
  <c r="BE294" i="4"/>
  <c r="AS294" i="4"/>
  <c r="AY294" i="4" s="1"/>
  <c r="AD294" i="4"/>
  <c r="AA294" i="4"/>
  <c r="AX294" i="4" s="1"/>
  <c r="X294" i="4"/>
  <c r="U294" i="4"/>
  <c r="R294" i="4"/>
  <c r="AW294" i="4" s="1"/>
  <c r="O294" i="4"/>
  <c r="AV294" i="4" s="1"/>
  <c r="AU294" i="4"/>
  <c r="BE293" i="4"/>
  <c r="AS293" i="4"/>
  <c r="AY293" i="4" s="1"/>
  <c r="AD293" i="4"/>
  <c r="AA293" i="4"/>
  <c r="AX293" i="4" s="1"/>
  <c r="X293" i="4"/>
  <c r="U293" i="4"/>
  <c r="AU293" i="4"/>
  <c r="BE292" i="4"/>
  <c r="AS292" i="4"/>
  <c r="AY292" i="4" s="1"/>
  <c r="AD292" i="4"/>
  <c r="AA292" i="4"/>
  <c r="AX292" i="4" s="1"/>
  <c r="X292" i="4"/>
  <c r="U292" i="4"/>
  <c r="R292" i="4"/>
  <c r="AW292" i="4" s="1"/>
  <c r="AU292" i="4"/>
  <c r="BE291" i="4"/>
  <c r="AS291" i="4"/>
  <c r="AY291" i="4" s="1"/>
  <c r="AD291" i="4"/>
  <c r="AA291" i="4"/>
  <c r="AX291" i="4" s="1"/>
  <c r="X291" i="4"/>
  <c r="U291" i="4"/>
  <c r="R291" i="4"/>
  <c r="AW291" i="4" s="1"/>
  <c r="O291" i="4"/>
  <c r="AV291" i="4" s="1"/>
  <c r="AU291" i="4"/>
  <c r="BE290" i="4"/>
  <c r="AS290" i="4"/>
  <c r="AY290" i="4" s="1"/>
  <c r="AD290" i="4"/>
  <c r="AA290" i="4"/>
  <c r="AX290" i="4" s="1"/>
  <c r="X290" i="4"/>
  <c r="U290" i="4"/>
  <c r="R290" i="4"/>
  <c r="AW290" i="4" s="1"/>
  <c r="AU290" i="4"/>
  <c r="BE289" i="4"/>
  <c r="AS289" i="4"/>
  <c r="AY289" i="4" s="1"/>
  <c r="AD289" i="4"/>
  <c r="U289" i="4"/>
  <c r="AU289" i="4"/>
  <c r="BE288" i="4"/>
  <c r="AS288" i="4"/>
  <c r="AY288" i="4" s="1"/>
  <c r="AX288" i="4"/>
  <c r="AW288" i="4"/>
  <c r="AV288" i="4"/>
  <c r="AU288" i="4"/>
  <c r="BE287" i="4"/>
  <c r="AS287" i="4"/>
  <c r="AY287" i="4" s="1"/>
  <c r="AX287" i="4"/>
  <c r="AW287" i="4"/>
  <c r="AV287" i="4"/>
  <c r="AU287" i="4"/>
  <c r="BE286" i="4"/>
  <c r="AS286" i="4"/>
  <c r="AY286" i="4" s="1"/>
  <c r="AX286" i="4"/>
  <c r="AW286" i="4"/>
  <c r="AV286" i="4"/>
  <c r="AU286" i="4"/>
  <c r="BE285" i="4"/>
  <c r="AS285" i="4"/>
  <c r="AY285" i="4" s="1"/>
  <c r="AX285" i="4"/>
  <c r="AW285" i="4"/>
  <c r="AV285" i="4"/>
  <c r="AU285" i="4"/>
  <c r="BE284" i="4"/>
  <c r="AS284" i="4"/>
  <c r="AY284" i="4" s="1"/>
  <c r="AX284" i="4"/>
  <c r="AW284" i="4"/>
  <c r="AV284" i="4"/>
  <c r="AU284" i="4"/>
  <c r="BE283" i="4"/>
  <c r="AS283" i="4"/>
  <c r="AY283" i="4" s="1"/>
  <c r="AX283" i="4"/>
  <c r="AW283" i="4"/>
  <c r="AV283" i="4"/>
  <c r="AU283" i="4"/>
  <c r="BE282" i="4"/>
  <c r="AS282" i="4"/>
  <c r="AY282" i="4" s="1"/>
  <c r="AD282" i="4"/>
  <c r="AA282" i="4"/>
  <c r="AX282" i="4" s="1"/>
  <c r="X282" i="4"/>
  <c r="U282" i="4"/>
  <c r="R282" i="4"/>
  <c r="AW282" i="4" s="1"/>
  <c r="O282" i="4"/>
  <c r="AV282" i="4" s="1"/>
  <c r="AU282" i="4"/>
  <c r="BE281" i="4"/>
  <c r="AS281" i="4"/>
  <c r="AY281" i="4" s="1"/>
  <c r="AD281" i="4"/>
  <c r="AA281" i="4"/>
  <c r="AX281" i="4" s="1"/>
  <c r="X281" i="4"/>
  <c r="U281" i="4"/>
  <c r="AU281" i="4"/>
  <c r="BE280" i="4"/>
  <c r="AS280" i="4"/>
  <c r="AY280" i="4" s="1"/>
  <c r="AD280" i="4"/>
  <c r="AX280" i="4"/>
  <c r="AW280" i="4"/>
  <c r="AV280" i="4"/>
  <c r="AU280" i="4"/>
  <c r="BE279" i="4"/>
  <c r="AS279" i="4"/>
  <c r="AY279" i="4" s="1"/>
  <c r="AD279" i="4"/>
  <c r="AX279" i="4"/>
  <c r="AW279" i="4"/>
  <c r="AV279" i="4"/>
  <c r="AU279" i="4"/>
  <c r="BE278" i="4"/>
  <c r="AS278" i="4"/>
  <c r="AY278" i="4" s="1"/>
  <c r="AD278" i="4"/>
  <c r="AX278" i="4"/>
  <c r="AW278" i="4"/>
  <c r="AV278" i="4"/>
  <c r="AU278" i="4"/>
  <c r="BE277" i="4"/>
  <c r="AS277" i="4"/>
  <c r="AY277" i="4" s="1"/>
  <c r="AD277" i="4"/>
  <c r="AX277" i="4"/>
  <c r="AW277" i="4"/>
  <c r="AV277" i="4"/>
  <c r="AU277" i="4"/>
  <c r="BE276" i="4"/>
  <c r="AS276" i="4"/>
  <c r="AY276" i="4" s="1"/>
  <c r="AD276" i="4"/>
  <c r="AX276" i="4"/>
  <c r="AW276" i="4"/>
  <c r="AV276" i="4"/>
  <c r="AU276" i="4"/>
  <c r="BE275" i="4"/>
  <c r="AS275" i="4"/>
  <c r="AY275" i="4" s="1"/>
  <c r="AD275" i="4"/>
  <c r="AA275" i="4"/>
  <c r="AX275" i="4" s="1"/>
  <c r="X275" i="4"/>
  <c r="U275" i="4"/>
  <c r="R275" i="4"/>
  <c r="AW275" i="4" s="1"/>
  <c r="O275" i="4"/>
  <c r="AV275" i="4" s="1"/>
  <c r="AU275" i="4"/>
  <c r="BE274" i="4"/>
  <c r="AS274" i="4"/>
  <c r="AY274" i="4" s="1"/>
  <c r="AD274" i="4"/>
  <c r="AA274" i="4"/>
  <c r="AX274" i="4" s="1"/>
  <c r="X274" i="4"/>
  <c r="U274" i="4"/>
  <c r="R274" i="4"/>
  <c r="AW274" i="4" s="1"/>
  <c r="O274" i="4"/>
  <c r="AV274" i="4" s="1"/>
  <c r="AU274" i="4"/>
  <c r="BE273" i="4"/>
  <c r="AS273" i="4"/>
  <c r="AY273" i="4" s="1"/>
  <c r="AD273" i="4"/>
  <c r="AA273" i="4"/>
  <c r="AX273" i="4" s="1"/>
  <c r="X273" i="4"/>
  <c r="U273" i="4"/>
  <c r="R273" i="4"/>
  <c r="AW273" i="4" s="1"/>
  <c r="O273" i="4"/>
  <c r="AV273" i="4" s="1"/>
  <c r="AU273" i="4"/>
  <c r="BE272" i="4"/>
  <c r="AS272" i="4"/>
  <c r="AY272" i="4" s="1"/>
  <c r="AD272" i="4"/>
  <c r="AA272" i="4"/>
  <c r="AX272" i="4" s="1"/>
  <c r="X272" i="4"/>
  <c r="U272" i="4"/>
  <c r="R272" i="4"/>
  <c r="AW272" i="4" s="1"/>
  <c r="O272" i="4"/>
  <c r="AV272" i="4" s="1"/>
  <c r="AU272" i="4"/>
  <c r="BE271" i="4"/>
  <c r="AS271" i="4"/>
  <c r="AY271" i="4" s="1"/>
  <c r="AD271" i="4"/>
  <c r="AA271" i="4"/>
  <c r="AX271" i="4" s="1"/>
  <c r="X271" i="4"/>
  <c r="U271" i="4"/>
  <c r="R271" i="4"/>
  <c r="AW271" i="4" s="1"/>
  <c r="O271" i="4"/>
  <c r="AV271" i="4" s="1"/>
  <c r="AU271" i="4"/>
  <c r="BE270" i="4"/>
  <c r="AS270" i="4"/>
  <c r="AY270" i="4" s="1"/>
  <c r="AD270" i="4"/>
  <c r="AA270" i="4"/>
  <c r="AX270" i="4" s="1"/>
  <c r="X270" i="4"/>
  <c r="U270" i="4"/>
  <c r="R270" i="4"/>
  <c r="AW270" i="4" s="1"/>
  <c r="BE269" i="4"/>
  <c r="AS269" i="4"/>
  <c r="AY269" i="4" s="1"/>
  <c r="AD269" i="4"/>
  <c r="AA269" i="4"/>
  <c r="AX269" i="4" s="1"/>
  <c r="X269" i="4"/>
  <c r="U269" i="4"/>
  <c r="AU269" i="4"/>
  <c r="BE268" i="4"/>
  <c r="AS268" i="4"/>
  <c r="AY268" i="4" s="1"/>
  <c r="AD268" i="4"/>
  <c r="AX268" i="4"/>
  <c r="X268" i="4"/>
  <c r="U268" i="4"/>
  <c r="R268" i="4"/>
  <c r="AW268" i="4" s="1"/>
  <c r="O268" i="4"/>
  <c r="AV268" i="4" s="1"/>
  <c r="AU268" i="4"/>
  <c r="BE267" i="4"/>
  <c r="AS267" i="4"/>
  <c r="AY267" i="4" s="1"/>
  <c r="AD267" i="4"/>
  <c r="AA267" i="4"/>
  <c r="AX267" i="4" s="1"/>
  <c r="X267" i="4"/>
  <c r="U267" i="4"/>
  <c r="R267" i="4"/>
  <c r="AW267" i="4" s="1"/>
  <c r="O267" i="4"/>
  <c r="AV267" i="4" s="1"/>
  <c r="AU267" i="4"/>
  <c r="BE266" i="4"/>
  <c r="AS266" i="4"/>
  <c r="AY266" i="4" s="1"/>
  <c r="AD266" i="4"/>
  <c r="AA266" i="4"/>
  <c r="AX266" i="4" s="1"/>
  <c r="X266" i="4"/>
  <c r="U266" i="4"/>
  <c r="R266" i="4"/>
  <c r="AW266" i="4" s="1"/>
  <c r="O266" i="4"/>
  <c r="AV266" i="4" s="1"/>
  <c r="BE265" i="4"/>
  <c r="AS265" i="4"/>
  <c r="AY265" i="4" s="1"/>
  <c r="AD265" i="4"/>
  <c r="AA265" i="4"/>
  <c r="AX265" i="4" s="1"/>
  <c r="X265" i="4"/>
  <c r="R265" i="4"/>
  <c r="AW265" i="4" s="1"/>
  <c r="O265" i="4"/>
  <c r="AV265" i="4" s="1"/>
  <c r="BE264" i="4"/>
  <c r="AS264" i="4"/>
  <c r="AY264" i="4" s="1"/>
  <c r="AD264" i="4"/>
  <c r="AA264" i="4"/>
  <c r="AX264" i="4" s="1"/>
  <c r="X264" i="4"/>
  <c r="U264" i="4"/>
  <c r="R264" i="4"/>
  <c r="AW264" i="4" s="1"/>
  <c r="O264" i="4"/>
  <c r="AV264" i="4" s="1"/>
  <c r="BE263" i="4"/>
  <c r="AS263" i="4"/>
  <c r="AY263" i="4" s="1"/>
  <c r="AD263" i="4"/>
  <c r="AA263" i="4"/>
  <c r="AX263" i="4" s="1"/>
  <c r="X263" i="4"/>
  <c r="U263" i="4"/>
  <c r="R263" i="4"/>
  <c r="AW263" i="4" s="1"/>
  <c r="O263" i="4"/>
  <c r="AV263" i="4" s="1"/>
  <c r="BE262" i="4"/>
  <c r="AS262" i="4"/>
  <c r="AY262" i="4" s="1"/>
  <c r="AD262" i="4"/>
  <c r="AA262" i="4"/>
  <c r="AX262" i="4" s="1"/>
  <c r="X262" i="4"/>
  <c r="U262" i="4"/>
  <c r="R262" i="4"/>
  <c r="AW262" i="4" s="1"/>
  <c r="O262" i="4"/>
  <c r="AV262" i="4" s="1"/>
  <c r="AU262" i="4"/>
  <c r="BE261" i="4"/>
  <c r="AS261" i="4"/>
  <c r="AY261" i="4" s="1"/>
  <c r="AD261" i="4"/>
  <c r="AA261" i="4"/>
  <c r="AX261" i="4" s="1"/>
  <c r="X261" i="4"/>
  <c r="U261" i="4"/>
  <c r="AU261" i="4"/>
  <c r="BE260" i="4"/>
  <c r="AS260" i="4"/>
  <c r="AY260" i="4" s="1"/>
  <c r="AD260" i="4"/>
  <c r="AA260" i="4"/>
  <c r="AX260" i="4" s="1"/>
  <c r="X260" i="4"/>
  <c r="U260" i="4"/>
  <c r="R260" i="4"/>
  <c r="AW260" i="4" s="1"/>
  <c r="O260" i="4"/>
  <c r="AV260" i="4" s="1"/>
  <c r="AU260" i="4"/>
  <c r="BE259" i="4"/>
  <c r="AS259" i="4"/>
  <c r="AY259" i="4" s="1"/>
  <c r="AD259" i="4"/>
  <c r="AX259" i="4"/>
  <c r="U259" i="4"/>
  <c r="R259" i="4"/>
  <c r="AW259" i="4" s="1"/>
  <c r="O259" i="4"/>
  <c r="AV259" i="4" s="1"/>
  <c r="AU259" i="4"/>
  <c r="BE258" i="4"/>
  <c r="AS258" i="4"/>
  <c r="AY258" i="4" s="1"/>
  <c r="AD258" i="4"/>
  <c r="AA258" i="4"/>
  <c r="AX258" i="4" s="1"/>
  <c r="U258" i="4"/>
  <c r="R258" i="4"/>
  <c r="AW258" i="4" s="1"/>
  <c r="O258" i="4"/>
  <c r="AV258" i="4" s="1"/>
  <c r="AU258" i="4"/>
  <c r="BE257" i="4"/>
  <c r="AS257" i="4"/>
  <c r="AY257" i="4" s="1"/>
  <c r="AD257" i="4"/>
  <c r="AA257" i="4"/>
  <c r="AX257" i="4" s="1"/>
  <c r="X257" i="4"/>
  <c r="U257" i="4"/>
  <c r="R257" i="4"/>
  <c r="AW257" i="4" s="1"/>
  <c r="O257" i="4"/>
  <c r="AV257" i="4" s="1"/>
  <c r="AU257" i="4"/>
  <c r="BE256" i="4"/>
  <c r="AS256" i="4"/>
  <c r="AY256" i="4" s="1"/>
  <c r="AD256" i="4"/>
  <c r="AA256" i="4"/>
  <c r="AX256" i="4" s="1"/>
  <c r="U256" i="4"/>
  <c r="R256" i="4"/>
  <c r="AW256" i="4" s="1"/>
  <c r="O256" i="4"/>
  <c r="AV256" i="4" s="1"/>
  <c r="BE255" i="4"/>
  <c r="AS255" i="4"/>
  <c r="AY255" i="4" s="1"/>
  <c r="AD255" i="4"/>
  <c r="AA255" i="4"/>
  <c r="AX255" i="4" s="1"/>
  <c r="X255" i="4"/>
  <c r="U255" i="4"/>
  <c r="R255" i="4"/>
  <c r="AW255" i="4" s="1"/>
  <c r="O255" i="4"/>
  <c r="AV255" i="4" s="1"/>
  <c r="AU255" i="4"/>
  <c r="BE254" i="4"/>
  <c r="AS254" i="4"/>
  <c r="AY254" i="4" s="1"/>
  <c r="AD254" i="4"/>
  <c r="AA254" i="4"/>
  <c r="AX254" i="4" s="1"/>
  <c r="X254" i="4"/>
  <c r="U254" i="4"/>
  <c r="R254" i="4"/>
  <c r="AW254" i="4" s="1"/>
  <c r="O254" i="4"/>
  <c r="AV254" i="4" s="1"/>
  <c r="AU254" i="4"/>
  <c r="BE253" i="4"/>
  <c r="AS253" i="4"/>
  <c r="AY253" i="4" s="1"/>
  <c r="AD253" i="4"/>
  <c r="AA253" i="4"/>
  <c r="AX253" i="4" s="1"/>
  <c r="X253" i="4"/>
  <c r="U253" i="4"/>
  <c r="R253" i="4"/>
  <c r="AW253" i="4" s="1"/>
  <c r="O253" i="4"/>
  <c r="AV253" i="4" s="1"/>
  <c r="AU253" i="4"/>
  <c r="BE252" i="4"/>
  <c r="AS252" i="4"/>
  <c r="AY252" i="4" s="1"/>
  <c r="AD252" i="4"/>
  <c r="X252" i="4"/>
  <c r="AU252" i="4"/>
  <c r="BE251" i="4"/>
  <c r="AS251" i="4"/>
  <c r="AY251" i="4" s="1"/>
  <c r="AD251" i="4"/>
  <c r="AX251" i="4"/>
  <c r="AW251" i="4"/>
  <c r="AV251" i="4"/>
  <c r="AU251" i="4"/>
  <c r="BE250" i="4"/>
  <c r="AS250" i="4"/>
  <c r="AY250" i="4" s="1"/>
  <c r="AD250" i="4"/>
  <c r="AX250" i="4"/>
  <c r="AW250" i="4"/>
  <c r="AV250" i="4"/>
  <c r="AU250" i="4"/>
  <c r="BE249" i="4"/>
  <c r="AS249" i="4"/>
  <c r="AY249" i="4" s="1"/>
  <c r="AD249" i="4"/>
  <c r="AX249" i="4"/>
  <c r="AW249" i="4"/>
  <c r="AV249" i="4"/>
  <c r="AU249" i="4"/>
  <c r="BE248" i="4"/>
  <c r="AS248" i="4"/>
  <c r="AY248" i="4" s="1"/>
  <c r="AD248" i="4"/>
  <c r="AX248" i="4"/>
  <c r="AW248" i="4"/>
  <c r="AV248" i="4"/>
  <c r="AU248" i="4"/>
  <c r="BE247" i="4"/>
  <c r="AS247" i="4"/>
  <c r="AY247" i="4" s="1"/>
  <c r="AD247" i="4"/>
  <c r="AX247" i="4"/>
  <c r="AW247" i="4"/>
  <c r="AV247" i="4"/>
  <c r="AU247" i="4"/>
  <c r="BE246" i="4"/>
  <c r="AS246" i="4"/>
  <c r="AY246" i="4" s="1"/>
  <c r="AD246" i="4"/>
  <c r="AX246" i="4"/>
  <c r="AW246" i="4"/>
  <c r="AV246" i="4"/>
  <c r="AU246" i="4"/>
  <c r="BE245" i="4"/>
  <c r="AS245" i="4"/>
  <c r="AY245" i="4" s="1"/>
  <c r="AD245" i="4"/>
  <c r="AA245" i="4"/>
  <c r="AX245" i="4" s="1"/>
  <c r="X245" i="4"/>
  <c r="U245" i="4"/>
  <c r="R245" i="4"/>
  <c r="AW245" i="4" s="1"/>
  <c r="O245" i="4"/>
  <c r="AV245" i="4" s="1"/>
  <c r="AU245" i="4"/>
  <c r="BE244" i="4"/>
  <c r="AS244" i="4"/>
  <c r="AY244" i="4" s="1"/>
  <c r="AD244" i="4"/>
  <c r="AA244" i="4"/>
  <c r="AX244" i="4" s="1"/>
  <c r="X244" i="4"/>
  <c r="U244" i="4"/>
  <c r="R244" i="4"/>
  <c r="AW244" i="4" s="1"/>
  <c r="O244" i="4"/>
  <c r="AV244" i="4" s="1"/>
  <c r="AU244" i="4"/>
  <c r="BE243" i="4"/>
  <c r="AS243" i="4"/>
  <c r="AY243" i="4" s="1"/>
  <c r="AD243" i="4"/>
  <c r="AA243" i="4"/>
  <c r="AX243" i="4" s="1"/>
  <c r="X243" i="4"/>
  <c r="U243" i="4"/>
  <c r="AU243" i="4"/>
  <c r="BE242" i="4"/>
  <c r="AS242" i="4"/>
  <c r="AY242" i="4" s="1"/>
  <c r="AD242" i="4"/>
  <c r="R242" i="4"/>
  <c r="AW242" i="4" s="1"/>
  <c r="O242" i="4"/>
  <c r="AV242" i="4" s="1"/>
  <c r="AU242" i="4"/>
  <c r="BE241" i="4"/>
  <c r="AS241" i="4"/>
  <c r="AY241" i="4" s="1"/>
  <c r="AD241" i="4"/>
  <c r="AA241" i="4"/>
  <c r="AX241" i="4" s="1"/>
  <c r="X241" i="4"/>
  <c r="U241" i="4"/>
  <c r="R241" i="4"/>
  <c r="AW241" i="4" s="1"/>
  <c r="O241" i="4"/>
  <c r="AV241" i="4" s="1"/>
  <c r="AU241" i="4"/>
  <c r="BE240" i="4"/>
  <c r="AS240" i="4"/>
  <c r="AY240" i="4" s="1"/>
  <c r="AD240" i="4"/>
  <c r="AA240" i="4"/>
  <c r="AX240" i="4" s="1"/>
  <c r="X240" i="4"/>
  <c r="U240" i="4"/>
  <c r="R240" i="4"/>
  <c r="AW240" i="4" s="1"/>
  <c r="O240" i="4"/>
  <c r="AV240" i="4" s="1"/>
  <c r="AU240" i="4"/>
  <c r="BE239" i="4"/>
  <c r="AS239" i="4"/>
  <c r="AY239" i="4" s="1"/>
  <c r="AD239" i="4"/>
  <c r="AA239" i="4"/>
  <c r="AX239" i="4" s="1"/>
  <c r="X239" i="4"/>
  <c r="U239" i="4"/>
  <c r="R239" i="4"/>
  <c r="AW239" i="4" s="1"/>
  <c r="O239" i="4"/>
  <c r="AV239" i="4" s="1"/>
  <c r="AU239" i="4"/>
  <c r="BE238" i="4"/>
  <c r="AS238" i="4"/>
  <c r="AY238" i="4" s="1"/>
  <c r="AD238" i="4"/>
  <c r="AA238" i="4"/>
  <c r="AX238" i="4" s="1"/>
  <c r="X238" i="4"/>
  <c r="U238" i="4"/>
  <c r="R238" i="4"/>
  <c r="AW238" i="4" s="1"/>
  <c r="O238" i="4"/>
  <c r="AV238" i="4" s="1"/>
  <c r="AU238" i="4"/>
  <c r="BE237" i="4"/>
  <c r="AS237" i="4"/>
  <c r="AY237" i="4" s="1"/>
  <c r="AD237" i="4"/>
  <c r="AA237" i="4"/>
  <c r="AX237" i="4" s="1"/>
  <c r="X237" i="4"/>
  <c r="U237" i="4"/>
  <c r="R237" i="4"/>
  <c r="AW237" i="4" s="1"/>
  <c r="O237" i="4"/>
  <c r="AV237" i="4" s="1"/>
  <c r="AU237" i="4"/>
  <c r="BE236" i="4"/>
  <c r="AS236" i="4"/>
  <c r="AY236" i="4" s="1"/>
  <c r="AD236" i="4"/>
  <c r="AA236" i="4"/>
  <c r="AX236" i="4" s="1"/>
  <c r="X236" i="4"/>
  <c r="U236" i="4"/>
  <c r="R236" i="4"/>
  <c r="AW236" i="4" s="1"/>
  <c r="O236" i="4"/>
  <c r="AV236" i="4" s="1"/>
  <c r="AU236" i="4"/>
  <c r="BE235" i="4"/>
  <c r="AS235" i="4"/>
  <c r="AY235" i="4" s="1"/>
  <c r="AD235" i="4"/>
  <c r="AA235" i="4"/>
  <c r="AX235" i="4" s="1"/>
  <c r="X235" i="4"/>
  <c r="U235" i="4"/>
  <c r="R235" i="4"/>
  <c r="AW235" i="4" s="1"/>
  <c r="O235" i="4"/>
  <c r="AV235" i="4" s="1"/>
  <c r="BE234" i="4"/>
  <c r="AS234" i="4"/>
  <c r="AY234" i="4" s="1"/>
  <c r="AD234" i="4"/>
  <c r="AA234" i="4"/>
  <c r="AX234" i="4" s="1"/>
  <c r="X234" i="4"/>
  <c r="U234" i="4"/>
  <c r="R234" i="4"/>
  <c r="AW234" i="4" s="1"/>
  <c r="AU234" i="4"/>
  <c r="BE233" i="4"/>
  <c r="AS233" i="4"/>
  <c r="AY233" i="4" s="1"/>
  <c r="AD233" i="4"/>
  <c r="AA233" i="4"/>
  <c r="AX233" i="4" s="1"/>
  <c r="X233" i="4"/>
  <c r="U233" i="4"/>
  <c r="R233" i="4"/>
  <c r="AW233" i="4" s="1"/>
  <c r="O233" i="4"/>
  <c r="AV233" i="4" s="1"/>
  <c r="AU233" i="4"/>
  <c r="BE232" i="4"/>
  <c r="AS232" i="4"/>
  <c r="AY232" i="4" s="1"/>
  <c r="AD232" i="4"/>
  <c r="AA232" i="4"/>
  <c r="AX232" i="4" s="1"/>
  <c r="X232" i="4"/>
  <c r="U232" i="4"/>
  <c r="R232" i="4"/>
  <c r="AW232" i="4" s="1"/>
  <c r="AU232" i="4"/>
  <c r="BE231" i="4"/>
  <c r="AS231" i="4"/>
  <c r="AY231" i="4" s="1"/>
  <c r="AX231" i="4"/>
  <c r="AW231" i="4"/>
  <c r="AV231" i="4"/>
  <c r="AU231" i="4"/>
  <c r="BE230" i="4"/>
  <c r="AS230" i="4"/>
  <c r="AY230" i="4" s="1"/>
  <c r="AX230" i="4"/>
  <c r="AW230" i="4"/>
  <c r="AV230" i="4"/>
  <c r="AU230" i="4"/>
  <c r="BE229" i="4"/>
  <c r="AS229" i="4"/>
  <c r="AY229" i="4" s="1"/>
  <c r="AX229" i="4"/>
  <c r="AW229" i="4"/>
  <c r="AV229" i="4"/>
  <c r="AU229" i="4"/>
  <c r="BE228" i="4"/>
  <c r="AS228" i="4"/>
  <c r="AY228" i="4" s="1"/>
  <c r="AX228" i="4"/>
  <c r="AW228" i="4"/>
  <c r="AV228" i="4"/>
  <c r="AU228" i="4"/>
  <c r="BE227" i="4"/>
  <c r="AS227" i="4"/>
  <c r="AY227" i="4" s="1"/>
  <c r="AX227" i="4"/>
  <c r="AW227" i="4"/>
  <c r="AV227" i="4"/>
  <c r="AU227" i="4"/>
  <c r="BE226" i="4"/>
  <c r="AS226" i="4"/>
  <c r="AY226" i="4" s="1"/>
  <c r="AX226" i="4"/>
  <c r="AW226" i="4"/>
  <c r="AV226" i="4"/>
  <c r="AU226" i="4"/>
  <c r="BE225" i="4"/>
  <c r="AS225" i="4"/>
  <c r="AY225" i="4" s="1"/>
  <c r="AD225" i="4"/>
  <c r="AA225" i="4"/>
  <c r="AX225" i="4" s="1"/>
  <c r="X225" i="4"/>
  <c r="U225" i="4"/>
  <c r="R225" i="4"/>
  <c r="AW225" i="4" s="1"/>
  <c r="O225" i="4"/>
  <c r="AV225" i="4" s="1"/>
  <c r="AU225" i="4"/>
  <c r="BE224" i="4"/>
  <c r="AS224" i="4"/>
  <c r="AY224" i="4" s="1"/>
  <c r="AD224" i="4"/>
  <c r="AA224" i="4"/>
  <c r="AX224" i="4" s="1"/>
  <c r="X224" i="4"/>
  <c r="U224" i="4"/>
  <c r="R224" i="4"/>
  <c r="AW224" i="4" s="1"/>
  <c r="O224" i="4"/>
  <c r="AV224" i="4" s="1"/>
  <c r="BE223" i="4"/>
  <c r="AS223" i="4"/>
  <c r="AY223" i="4" s="1"/>
  <c r="AD223" i="4"/>
  <c r="AA223" i="4"/>
  <c r="AX223" i="4" s="1"/>
  <c r="X223" i="4"/>
  <c r="U223" i="4"/>
  <c r="BE222" i="4"/>
  <c r="AS222" i="4"/>
  <c r="AY222" i="4" s="1"/>
  <c r="AD222" i="4"/>
  <c r="AA222" i="4"/>
  <c r="AX222" i="4" s="1"/>
  <c r="U222" i="4"/>
  <c r="R222" i="4"/>
  <c r="AW222" i="4" s="1"/>
  <c r="O222" i="4"/>
  <c r="AV222" i="4" s="1"/>
  <c r="BE221" i="4"/>
  <c r="AS221" i="4"/>
  <c r="AY221" i="4" s="1"/>
  <c r="AD221" i="4"/>
  <c r="AA221" i="4"/>
  <c r="AX221" i="4" s="1"/>
  <c r="U221" i="4"/>
  <c r="R221" i="4"/>
  <c r="AW221" i="4" s="1"/>
  <c r="O221" i="4"/>
  <c r="AV221" i="4" s="1"/>
  <c r="BE220" i="4"/>
  <c r="AS220" i="4"/>
  <c r="AY220" i="4" s="1"/>
  <c r="AD220" i="4"/>
  <c r="AA220" i="4"/>
  <c r="AX220" i="4" s="1"/>
  <c r="X220" i="4"/>
  <c r="R220" i="4"/>
  <c r="AW220" i="4" s="1"/>
  <c r="AV220" i="4"/>
  <c r="BE219" i="4"/>
  <c r="AS219" i="4"/>
  <c r="AY219" i="4" s="1"/>
  <c r="AD219" i="4"/>
  <c r="X219" i="4"/>
  <c r="U219" i="4"/>
  <c r="AU219" i="4"/>
  <c r="BE218" i="4"/>
  <c r="AS218" i="4"/>
  <c r="AY218" i="4" s="1"/>
  <c r="AD218" i="4"/>
  <c r="U218" i="4"/>
  <c r="AU218" i="4"/>
  <c r="BE217" i="4"/>
  <c r="AS217" i="4"/>
  <c r="AY217" i="4" s="1"/>
  <c r="AD217" i="4"/>
  <c r="AA217" i="4"/>
  <c r="AX217" i="4" s="1"/>
  <c r="X217" i="4"/>
  <c r="U217" i="4"/>
  <c r="R217" i="4"/>
  <c r="AW217" i="4" s="1"/>
  <c r="O217" i="4"/>
  <c r="AV217" i="4" s="1"/>
  <c r="BE216" i="4"/>
  <c r="AS216" i="4"/>
  <c r="AY216" i="4" s="1"/>
  <c r="AD216" i="4"/>
  <c r="AA216" i="4"/>
  <c r="AX216" i="4" s="1"/>
  <c r="X216" i="4"/>
  <c r="U216" i="4"/>
  <c r="R216" i="4"/>
  <c r="AW216" i="4" s="1"/>
  <c r="O216" i="4"/>
  <c r="AV216" i="4" s="1"/>
  <c r="BE215" i="4"/>
  <c r="AS215" i="4"/>
  <c r="AY215" i="4" s="1"/>
  <c r="AD215" i="4"/>
  <c r="X215" i="4"/>
  <c r="U215" i="4"/>
  <c r="AU215" i="4"/>
  <c r="BE214" i="4"/>
  <c r="AS214" i="4"/>
  <c r="AY214" i="4" s="1"/>
  <c r="AD214" i="4"/>
  <c r="U214" i="4"/>
  <c r="AU214" i="4"/>
  <c r="BE213" i="4"/>
  <c r="AS213" i="4"/>
  <c r="AY213" i="4" s="1"/>
  <c r="AD213" i="4"/>
  <c r="AA213" i="4"/>
  <c r="AX213" i="4" s="1"/>
  <c r="U213" i="4"/>
  <c r="R213" i="4"/>
  <c r="AW213" i="4" s="1"/>
  <c r="O213" i="4"/>
  <c r="AV213" i="4" s="1"/>
  <c r="AU213" i="4"/>
  <c r="BE212" i="4"/>
  <c r="AS212" i="4"/>
  <c r="AY212" i="4" s="1"/>
  <c r="AD212" i="4"/>
  <c r="AX212" i="4"/>
  <c r="X212" i="4"/>
  <c r="U212" i="4"/>
  <c r="R212" i="4"/>
  <c r="AW212" i="4" s="1"/>
  <c r="O212" i="4"/>
  <c r="AV212" i="4" s="1"/>
  <c r="AU212" i="4"/>
  <c r="BE211" i="4"/>
  <c r="AS211" i="4"/>
  <c r="AY211" i="4" s="1"/>
  <c r="AD211" i="4"/>
  <c r="AA211" i="4"/>
  <c r="AX211" i="4" s="1"/>
  <c r="X211" i="4"/>
  <c r="U211" i="4"/>
  <c r="R211" i="4"/>
  <c r="AW211" i="4" s="1"/>
  <c r="O211" i="4"/>
  <c r="AV211" i="4" s="1"/>
  <c r="AU211" i="4"/>
  <c r="BE210" i="4"/>
  <c r="AS210" i="4"/>
  <c r="AY210" i="4" s="1"/>
  <c r="AD210" i="4"/>
  <c r="AA210" i="4"/>
  <c r="AX210" i="4" s="1"/>
  <c r="X210" i="4"/>
  <c r="U210" i="4"/>
  <c r="R210" i="4"/>
  <c r="AW210" i="4" s="1"/>
  <c r="O210" i="4"/>
  <c r="AV210" i="4" s="1"/>
  <c r="AU210" i="4"/>
  <c r="BE209" i="4"/>
  <c r="BE208" i="4"/>
  <c r="AS208" i="4"/>
  <c r="AY208" i="4" s="1"/>
  <c r="AD208" i="4"/>
  <c r="AA208" i="4"/>
  <c r="AX208" i="4" s="1"/>
  <c r="X208" i="4"/>
  <c r="U208" i="4"/>
  <c r="R208" i="4"/>
  <c r="AW208" i="4" s="1"/>
  <c r="BE207" i="4"/>
  <c r="AS207" i="4"/>
  <c r="AY207" i="4" s="1"/>
  <c r="AD207" i="4"/>
  <c r="AA207" i="4"/>
  <c r="AX207" i="4" s="1"/>
  <c r="X207" i="4"/>
  <c r="U207" i="4"/>
  <c r="R207" i="4"/>
  <c r="AW207" i="4" s="1"/>
  <c r="O207" i="4"/>
  <c r="AV207" i="4" s="1"/>
  <c r="BE206" i="4"/>
  <c r="AS206" i="4"/>
  <c r="AY206" i="4" s="1"/>
  <c r="AD206" i="4"/>
  <c r="AA206" i="4"/>
  <c r="AX206" i="4" s="1"/>
  <c r="X206" i="4"/>
  <c r="U206" i="4"/>
  <c r="BE205" i="4"/>
  <c r="AS205" i="4"/>
  <c r="AY205" i="4" s="1"/>
  <c r="AD205" i="4"/>
  <c r="AA205" i="4"/>
  <c r="AX205" i="4" s="1"/>
  <c r="X205" i="4"/>
  <c r="U205" i="4"/>
  <c r="R205" i="4"/>
  <c r="AW205" i="4" s="1"/>
  <c r="O205" i="4"/>
  <c r="AV205" i="4" s="1"/>
  <c r="BE204" i="4"/>
  <c r="AS204" i="4"/>
  <c r="AY204" i="4" s="1"/>
  <c r="AD204" i="4"/>
  <c r="AA204" i="4"/>
  <c r="AX204" i="4" s="1"/>
  <c r="X204" i="4"/>
  <c r="U204" i="4"/>
  <c r="BE203" i="4"/>
  <c r="AS203" i="4"/>
  <c r="AY203" i="4" s="1"/>
  <c r="AD203" i="4"/>
  <c r="AA203" i="4"/>
  <c r="AX203" i="4" s="1"/>
  <c r="X203" i="4"/>
  <c r="U203" i="4"/>
  <c r="BE202" i="4"/>
  <c r="AS202" i="4"/>
  <c r="AY202" i="4" s="1"/>
  <c r="AD202" i="4"/>
  <c r="AA202" i="4"/>
  <c r="AX202" i="4" s="1"/>
  <c r="X202" i="4"/>
  <c r="U202" i="4"/>
  <c r="BE201" i="4"/>
  <c r="AS201" i="4"/>
  <c r="AY201" i="4" s="1"/>
  <c r="AD201" i="4"/>
  <c r="AA201" i="4"/>
  <c r="AX201" i="4" s="1"/>
  <c r="X201" i="4"/>
  <c r="U201" i="4"/>
  <c r="R201" i="4"/>
  <c r="AW201" i="4" s="1"/>
  <c r="BE200" i="4"/>
  <c r="AS200" i="4"/>
  <c r="AY200" i="4" s="1"/>
  <c r="AD200" i="4"/>
  <c r="AA200" i="4"/>
  <c r="AX200" i="4" s="1"/>
  <c r="X200" i="4"/>
  <c r="U200" i="4"/>
  <c r="R200" i="4"/>
  <c r="AW200" i="4" s="1"/>
  <c r="O200" i="4"/>
  <c r="AV200" i="4" s="1"/>
  <c r="BE199" i="4"/>
  <c r="AS199" i="4"/>
  <c r="AY199" i="4" s="1"/>
  <c r="AX199" i="4"/>
  <c r="AW199" i="4"/>
  <c r="AV199" i="4"/>
  <c r="AU199" i="4"/>
  <c r="BE198" i="4"/>
  <c r="AS198" i="4"/>
  <c r="AY198" i="4" s="1"/>
  <c r="AX198" i="4"/>
  <c r="AW198" i="4"/>
  <c r="AV198" i="4"/>
  <c r="AU198" i="4"/>
  <c r="BE197" i="4"/>
  <c r="AS197" i="4"/>
  <c r="AY197" i="4" s="1"/>
  <c r="AD197" i="4"/>
  <c r="AA197" i="4"/>
  <c r="AX197" i="4" s="1"/>
  <c r="X197" i="4"/>
  <c r="U197" i="4"/>
  <c r="R197" i="4"/>
  <c r="AW197" i="4" s="1"/>
  <c r="O197" i="4"/>
  <c r="AV197" i="4" s="1"/>
  <c r="AU197" i="4"/>
  <c r="BE196" i="4"/>
  <c r="AS196" i="4"/>
  <c r="AY196" i="4" s="1"/>
  <c r="AD196" i="4"/>
  <c r="X196" i="4"/>
  <c r="U196" i="4"/>
  <c r="AU196" i="4"/>
  <c r="BE195" i="4"/>
  <c r="AS195" i="4"/>
  <c r="AY195" i="4" s="1"/>
  <c r="AD195" i="4"/>
  <c r="AA195" i="4"/>
  <c r="AX195" i="4" s="1"/>
  <c r="X195" i="4"/>
  <c r="U195" i="4"/>
  <c r="BE194" i="4"/>
  <c r="BE193" i="4"/>
  <c r="AS193" i="4"/>
  <c r="AY193" i="4" s="1"/>
  <c r="AD193" i="4"/>
  <c r="X193" i="4"/>
  <c r="AU193" i="4"/>
  <c r="BE192" i="4"/>
  <c r="AS192" i="4"/>
  <c r="AY192" i="4" s="1"/>
  <c r="AD192" i="4"/>
  <c r="AU192" i="4"/>
  <c r="BE191" i="4"/>
  <c r="AS191" i="4"/>
  <c r="AY191" i="4" s="1"/>
  <c r="AD191" i="4"/>
  <c r="U191" i="4"/>
  <c r="AU191" i="4"/>
  <c r="BE190" i="4"/>
  <c r="AS190" i="4"/>
  <c r="AY190" i="4" s="1"/>
  <c r="AD190" i="4"/>
  <c r="AX190" i="4"/>
  <c r="AW190" i="4"/>
  <c r="AV190" i="4"/>
  <c r="AU190" i="4"/>
  <c r="BE189" i="4"/>
  <c r="AS189" i="4"/>
  <c r="AY189" i="4" s="1"/>
  <c r="AD189" i="4"/>
  <c r="AX189" i="4"/>
  <c r="AW189" i="4"/>
  <c r="AV189" i="4"/>
  <c r="AU189" i="4"/>
  <c r="BE188" i="4"/>
  <c r="AS188" i="4"/>
  <c r="AY188" i="4" s="1"/>
  <c r="AD188" i="4"/>
  <c r="AX188" i="4"/>
  <c r="AW188" i="4"/>
  <c r="AV188" i="4"/>
  <c r="AU188" i="4"/>
  <c r="BE187" i="4"/>
  <c r="AS187" i="4"/>
  <c r="AY187" i="4" s="1"/>
  <c r="AD187" i="4"/>
  <c r="AX187" i="4"/>
  <c r="AW187" i="4"/>
  <c r="AV187" i="4"/>
  <c r="AU187" i="4"/>
  <c r="BE186" i="4"/>
  <c r="AS186" i="4"/>
  <c r="AY186" i="4" s="1"/>
  <c r="AD186" i="4"/>
  <c r="AX186" i="4"/>
  <c r="AW186" i="4"/>
  <c r="AV186" i="4"/>
  <c r="AU186" i="4"/>
  <c r="BE185" i="4"/>
  <c r="AS185" i="4"/>
  <c r="AY185" i="4" s="1"/>
  <c r="AD185" i="4"/>
  <c r="AX185" i="4"/>
  <c r="AW185" i="4"/>
  <c r="AV185" i="4"/>
  <c r="AU185" i="4"/>
  <c r="BE184" i="4"/>
  <c r="BE183" i="4"/>
  <c r="AS183" i="4"/>
  <c r="AY183" i="4" s="1"/>
  <c r="AD183" i="4"/>
  <c r="AA183" i="4"/>
  <c r="AX183" i="4" s="1"/>
  <c r="X183" i="4"/>
  <c r="U183" i="4"/>
  <c r="R183" i="4"/>
  <c r="AW183" i="4" s="1"/>
  <c r="AU183" i="4"/>
  <c r="BE182" i="4"/>
  <c r="AS182" i="4"/>
  <c r="AY182" i="4" s="1"/>
  <c r="AD182" i="4"/>
  <c r="AA182" i="4"/>
  <c r="AX182" i="4" s="1"/>
  <c r="X182" i="4"/>
  <c r="U182" i="4"/>
  <c r="R182" i="4"/>
  <c r="AW182" i="4" s="1"/>
  <c r="O182" i="4"/>
  <c r="AV182" i="4" s="1"/>
  <c r="AU182" i="4"/>
  <c r="BE181" i="4"/>
  <c r="AS181" i="4"/>
  <c r="AY181" i="4" s="1"/>
  <c r="AY990" i="4" s="1"/>
  <c r="AD181" i="4"/>
  <c r="AA181" i="4"/>
  <c r="AX181" i="4" s="1"/>
  <c r="AX990" i="4" s="1"/>
  <c r="X181" i="4"/>
  <c r="U181" i="4"/>
  <c r="R181" i="4"/>
  <c r="AW181" i="4" s="1"/>
  <c r="AW990" i="4" s="1"/>
  <c r="O181" i="4"/>
  <c r="AV181" i="4" s="1"/>
  <c r="AV990" i="4" s="1"/>
  <c r="AU181" i="4"/>
  <c r="BE180" i="4"/>
  <c r="AS180" i="4"/>
  <c r="AY180" i="4" s="1"/>
  <c r="AD180" i="4"/>
  <c r="X180" i="4"/>
  <c r="AU180" i="4"/>
  <c r="BE179" i="4"/>
  <c r="AS179" i="4"/>
  <c r="AY179" i="4" s="1"/>
  <c r="AD179" i="4"/>
  <c r="X179" i="4"/>
  <c r="AU179" i="4"/>
  <c r="BE178" i="4"/>
  <c r="AS178" i="4"/>
  <c r="AY178" i="4" s="1"/>
  <c r="AX178" i="4"/>
  <c r="AW178" i="4"/>
  <c r="AV178" i="4"/>
  <c r="AU178" i="4"/>
  <c r="BE177" i="4"/>
  <c r="AS177" i="4"/>
  <c r="AY177" i="4" s="1"/>
  <c r="AX177" i="4"/>
  <c r="AW177" i="4"/>
  <c r="AV177" i="4"/>
  <c r="AU177" i="4"/>
  <c r="BE176" i="4"/>
  <c r="AS176" i="4"/>
  <c r="AY176" i="4" s="1"/>
  <c r="AX176" i="4"/>
  <c r="AW176" i="4"/>
  <c r="AV176" i="4"/>
  <c r="AU176" i="4"/>
  <c r="BE175" i="4"/>
  <c r="AS175" i="4"/>
  <c r="AY175" i="4" s="1"/>
  <c r="AX175" i="4"/>
  <c r="AW175" i="4"/>
  <c r="AV175" i="4"/>
  <c r="AU175" i="4"/>
  <c r="BE174" i="4"/>
  <c r="AS174" i="4"/>
  <c r="AY174" i="4" s="1"/>
  <c r="AD174" i="4"/>
  <c r="AA174" i="4"/>
  <c r="AX174" i="4" s="1"/>
  <c r="X174" i="4"/>
  <c r="U174" i="4"/>
  <c r="R174" i="4"/>
  <c r="AW174" i="4" s="1"/>
  <c r="O174" i="4"/>
  <c r="AV174" i="4" s="1"/>
  <c r="AU174" i="4"/>
  <c r="BE173" i="4"/>
  <c r="AS173" i="4"/>
  <c r="AY173" i="4" s="1"/>
  <c r="AD173" i="4"/>
  <c r="U173" i="4"/>
  <c r="AU173" i="4"/>
  <c r="BE172" i="4"/>
  <c r="AS172" i="4"/>
  <c r="AY172" i="4" s="1"/>
  <c r="AD172" i="4"/>
  <c r="U172" i="4"/>
  <c r="AU172" i="4"/>
  <c r="BE171" i="4"/>
  <c r="AS171" i="4"/>
  <c r="AY171" i="4" s="1"/>
  <c r="AD171" i="4"/>
  <c r="X171" i="4"/>
  <c r="AU171" i="4"/>
  <c r="BE170" i="4"/>
  <c r="AS170" i="4"/>
  <c r="AY170" i="4" s="1"/>
  <c r="AD170" i="4"/>
  <c r="X170" i="4"/>
  <c r="U170" i="4"/>
  <c r="AU170" i="4"/>
  <c r="BE169" i="4"/>
  <c r="AS169" i="4"/>
  <c r="AY169" i="4" s="1"/>
  <c r="AD169" i="4"/>
  <c r="X169" i="4"/>
  <c r="BE168" i="4"/>
  <c r="AS168" i="4"/>
  <c r="AY168" i="4" s="1"/>
  <c r="AD168" i="4"/>
  <c r="X168" i="4"/>
  <c r="U168" i="4"/>
  <c r="BE167" i="4"/>
  <c r="AS167" i="4"/>
  <c r="AY167" i="4" s="1"/>
  <c r="AD167" i="4"/>
  <c r="U167" i="4"/>
  <c r="BE166" i="4"/>
  <c r="AS166" i="4"/>
  <c r="AY166" i="4" s="1"/>
  <c r="AD166" i="4"/>
  <c r="X166" i="4"/>
  <c r="BE165" i="4"/>
  <c r="AS165" i="4"/>
  <c r="AY165" i="4" s="1"/>
  <c r="AD165" i="4"/>
  <c r="X165" i="4"/>
  <c r="BE164" i="4"/>
  <c r="AS164" i="4"/>
  <c r="AY164" i="4" s="1"/>
  <c r="AD164" i="4"/>
  <c r="X164" i="4"/>
  <c r="BE163" i="4"/>
  <c r="AS163" i="4"/>
  <c r="AY163" i="4" s="1"/>
  <c r="AD163" i="4"/>
  <c r="X163" i="4"/>
  <c r="R163" i="4"/>
  <c r="AW163" i="4" s="1"/>
  <c r="O163" i="4"/>
  <c r="AV163" i="4" s="1"/>
  <c r="BE162" i="4"/>
  <c r="AS162" i="4"/>
  <c r="AY162" i="4" s="1"/>
  <c r="AD162" i="4"/>
  <c r="X162" i="4"/>
  <c r="U162" i="4"/>
  <c r="BE161" i="4"/>
  <c r="AS161" i="4"/>
  <c r="AY161" i="4" s="1"/>
  <c r="AD161" i="4"/>
  <c r="AA161" i="4"/>
  <c r="AX161" i="4" s="1"/>
  <c r="X161" i="4"/>
  <c r="U161" i="4"/>
  <c r="BE160" i="4"/>
  <c r="AS160" i="4"/>
  <c r="AY160" i="4" s="1"/>
  <c r="AD160" i="4"/>
  <c r="U160" i="4"/>
  <c r="AU160" i="4"/>
  <c r="BE159" i="4"/>
  <c r="AS159" i="4"/>
  <c r="AY159" i="4" s="1"/>
  <c r="AD159" i="4"/>
  <c r="AA159" i="4"/>
  <c r="AX159" i="4" s="1"/>
  <c r="X159" i="4"/>
  <c r="U159" i="4"/>
  <c r="R159" i="4"/>
  <c r="AW159" i="4" s="1"/>
  <c r="BE158" i="4"/>
  <c r="AS158" i="4"/>
  <c r="AY158" i="4" s="1"/>
  <c r="AD158" i="4"/>
  <c r="X158" i="4"/>
  <c r="U158" i="4"/>
  <c r="BE157" i="4"/>
  <c r="AS157" i="4"/>
  <c r="AY157" i="4" s="1"/>
  <c r="AD157" i="4"/>
  <c r="U157" i="4"/>
  <c r="AU157" i="4"/>
  <c r="BE156" i="4"/>
  <c r="AS156" i="4"/>
  <c r="AY156" i="4" s="1"/>
  <c r="AD156" i="4"/>
  <c r="X156" i="4"/>
  <c r="U156" i="4"/>
  <c r="BE155" i="4"/>
  <c r="AS155" i="4"/>
  <c r="AY155" i="4" s="1"/>
  <c r="AD155" i="4"/>
  <c r="X155" i="4"/>
  <c r="U155" i="4"/>
  <c r="BE154" i="4"/>
  <c r="AS154" i="4"/>
  <c r="AY154" i="4" s="1"/>
  <c r="AD154" i="4"/>
  <c r="AA154" i="4"/>
  <c r="AX154" i="4" s="1"/>
  <c r="X154" i="4"/>
  <c r="U154" i="4"/>
  <c r="O154" i="4"/>
  <c r="AV154" i="4" s="1"/>
  <c r="AU154" i="4"/>
  <c r="BE153" i="4"/>
  <c r="AS153" i="4"/>
  <c r="AY153" i="4" s="1"/>
  <c r="AD153" i="4"/>
  <c r="AX153" i="4"/>
  <c r="X153" i="4"/>
  <c r="U153" i="4"/>
  <c r="O153" i="4"/>
  <c r="AV153" i="4" s="1"/>
  <c r="AU153" i="4"/>
  <c r="BE152" i="4"/>
  <c r="AS152" i="4"/>
  <c r="AY152" i="4" s="1"/>
  <c r="AD152" i="4"/>
  <c r="AA152" i="4"/>
  <c r="AX152" i="4" s="1"/>
  <c r="X152" i="4"/>
  <c r="U152" i="4"/>
  <c r="O152" i="4"/>
  <c r="AV152" i="4" s="1"/>
  <c r="AU152" i="4"/>
  <c r="BE151" i="4"/>
  <c r="AS151" i="4"/>
  <c r="AY151" i="4" s="1"/>
  <c r="AD151" i="4"/>
  <c r="AA151" i="4"/>
  <c r="AX151" i="4" s="1"/>
  <c r="X151" i="4"/>
  <c r="U151" i="4"/>
  <c r="R151" i="4"/>
  <c r="AW151" i="4" s="1"/>
  <c r="O151" i="4"/>
  <c r="AV151" i="4" s="1"/>
  <c r="AU151" i="4"/>
  <c r="BE150" i="4"/>
  <c r="AS150" i="4"/>
  <c r="AY150" i="4" s="1"/>
  <c r="AD150" i="4"/>
  <c r="AA150" i="4"/>
  <c r="AX150" i="4" s="1"/>
  <c r="X150" i="4"/>
  <c r="U150" i="4"/>
  <c r="O150" i="4"/>
  <c r="AV150" i="4" s="1"/>
  <c r="AU150" i="4"/>
  <c r="BE149" i="4"/>
  <c r="AS149" i="4"/>
  <c r="AY149" i="4" s="1"/>
  <c r="AD149" i="4"/>
  <c r="AA149" i="4"/>
  <c r="AX149" i="4" s="1"/>
  <c r="X149" i="4"/>
  <c r="U149" i="4"/>
  <c r="O149" i="4"/>
  <c r="AV149" i="4" s="1"/>
  <c r="AU149" i="4"/>
  <c r="BE148" i="4"/>
  <c r="AS148" i="4"/>
  <c r="AY148" i="4" s="1"/>
  <c r="AD148" i="4"/>
  <c r="AA148" i="4"/>
  <c r="AX148" i="4" s="1"/>
  <c r="X148" i="4"/>
  <c r="U148" i="4"/>
  <c r="O148" i="4"/>
  <c r="AV148" i="4" s="1"/>
  <c r="AU148" i="4"/>
  <c r="BE147" i="4"/>
  <c r="AS147" i="4"/>
  <c r="AY147" i="4" s="1"/>
  <c r="AD147" i="4"/>
  <c r="AA147" i="4"/>
  <c r="AX147" i="4" s="1"/>
  <c r="U147" i="4"/>
  <c r="O147" i="4"/>
  <c r="AV147" i="4" s="1"/>
  <c r="AU147" i="4"/>
  <c r="BE146" i="4"/>
  <c r="AS146" i="4"/>
  <c r="AY146" i="4" s="1"/>
  <c r="AD146" i="4"/>
  <c r="AA146" i="4"/>
  <c r="AX146" i="4" s="1"/>
  <c r="X146" i="4"/>
  <c r="U146" i="4"/>
  <c r="O146" i="4"/>
  <c r="AV146" i="4" s="1"/>
  <c r="AU146" i="4"/>
  <c r="BE145" i="4"/>
  <c r="AS145" i="4"/>
  <c r="AY145" i="4" s="1"/>
  <c r="AD145" i="4"/>
  <c r="AA145" i="4"/>
  <c r="AX145" i="4" s="1"/>
  <c r="X145" i="4"/>
  <c r="U145" i="4"/>
  <c r="O145" i="4"/>
  <c r="AV145" i="4" s="1"/>
  <c r="AU145" i="4"/>
  <c r="BE144" i="4"/>
  <c r="AS144" i="4"/>
  <c r="AY144" i="4" s="1"/>
  <c r="AD144" i="4"/>
  <c r="AA144" i="4"/>
  <c r="AX144" i="4" s="1"/>
  <c r="X144" i="4"/>
  <c r="U144" i="4"/>
  <c r="O144" i="4"/>
  <c r="AV144" i="4" s="1"/>
  <c r="AU144" i="4"/>
  <c r="BE143" i="4"/>
  <c r="AS143" i="4"/>
  <c r="AY143" i="4" s="1"/>
  <c r="AD143" i="4"/>
  <c r="AA143" i="4"/>
  <c r="AX143" i="4" s="1"/>
  <c r="X143" i="4"/>
  <c r="U143" i="4"/>
  <c r="O143" i="4"/>
  <c r="AV143" i="4" s="1"/>
  <c r="AU143" i="4"/>
  <c r="BE142" i="4"/>
  <c r="AS142" i="4"/>
  <c r="AY142" i="4" s="1"/>
  <c r="AD142" i="4"/>
  <c r="AA142" i="4"/>
  <c r="AX142" i="4" s="1"/>
  <c r="X142" i="4"/>
  <c r="U142" i="4"/>
  <c r="O142" i="4"/>
  <c r="AV142" i="4" s="1"/>
  <c r="AU142" i="4"/>
  <c r="BE141" i="4"/>
  <c r="AS141" i="4"/>
  <c r="AY141" i="4" s="1"/>
  <c r="AD141" i="4"/>
  <c r="AA141" i="4"/>
  <c r="AX141" i="4" s="1"/>
  <c r="X141" i="4"/>
  <c r="U141" i="4"/>
  <c r="O141" i="4"/>
  <c r="AV141" i="4" s="1"/>
  <c r="AU141" i="4"/>
  <c r="BE140" i="4"/>
  <c r="AS140" i="4"/>
  <c r="AY140" i="4" s="1"/>
  <c r="AD140" i="4"/>
  <c r="AA140" i="4"/>
  <c r="AX140" i="4" s="1"/>
  <c r="X140" i="4"/>
  <c r="U140" i="4"/>
  <c r="O140" i="4"/>
  <c r="AV140" i="4" s="1"/>
  <c r="AU140" i="4"/>
  <c r="BE139" i="4"/>
  <c r="AS139" i="4"/>
  <c r="AY139" i="4" s="1"/>
  <c r="AD139" i="4"/>
  <c r="AA139" i="4"/>
  <c r="AX139" i="4" s="1"/>
  <c r="X139" i="4"/>
  <c r="U139" i="4"/>
  <c r="R139" i="4"/>
  <c r="AW139" i="4" s="1"/>
  <c r="O139" i="4"/>
  <c r="AV139" i="4" s="1"/>
  <c r="AU139" i="4"/>
  <c r="BE138" i="4"/>
  <c r="AS138" i="4"/>
  <c r="AY138" i="4" s="1"/>
  <c r="AD138" i="4"/>
  <c r="AA138" i="4"/>
  <c r="AX138" i="4" s="1"/>
  <c r="X138" i="4"/>
  <c r="U138" i="4"/>
  <c r="R138" i="4"/>
  <c r="AW138" i="4" s="1"/>
  <c r="O138" i="4"/>
  <c r="AV138" i="4" s="1"/>
  <c r="AU138" i="4"/>
  <c r="BE137" i="4"/>
  <c r="AS137" i="4"/>
  <c r="AY137" i="4" s="1"/>
  <c r="AD137" i="4"/>
  <c r="AA137" i="4"/>
  <c r="AX137" i="4" s="1"/>
  <c r="X137" i="4"/>
  <c r="U137" i="4"/>
  <c r="R137" i="4"/>
  <c r="AW137" i="4" s="1"/>
  <c r="O137" i="4"/>
  <c r="AV137" i="4" s="1"/>
  <c r="AU137" i="4"/>
  <c r="BE136" i="4"/>
  <c r="AS136" i="4"/>
  <c r="AY136" i="4" s="1"/>
  <c r="AD136" i="4"/>
  <c r="AA136" i="4"/>
  <c r="AX136" i="4" s="1"/>
  <c r="X136" i="4"/>
  <c r="U136" i="4"/>
  <c r="R136" i="4"/>
  <c r="AW136" i="4" s="1"/>
  <c r="O136" i="4"/>
  <c r="AV136" i="4" s="1"/>
  <c r="AU136" i="4"/>
  <c r="BE135" i="4"/>
  <c r="AS135" i="4"/>
  <c r="AY135" i="4" s="1"/>
  <c r="AD135" i="4"/>
  <c r="AA135" i="4"/>
  <c r="AX135" i="4" s="1"/>
  <c r="X135" i="4"/>
  <c r="U135" i="4"/>
  <c r="O135" i="4"/>
  <c r="AV135" i="4" s="1"/>
  <c r="AU135" i="4"/>
  <c r="BE134" i="4"/>
  <c r="AS134" i="4"/>
  <c r="AY134" i="4" s="1"/>
  <c r="AD134" i="4"/>
  <c r="AA134" i="4"/>
  <c r="AX134" i="4" s="1"/>
  <c r="X134" i="4"/>
  <c r="U134" i="4"/>
  <c r="O134" i="4"/>
  <c r="AV134" i="4" s="1"/>
  <c r="AU134" i="4"/>
  <c r="BE133" i="4"/>
  <c r="AS133" i="4"/>
  <c r="AY133" i="4" s="1"/>
  <c r="AD133" i="4"/>
  <c r="AA133" i="4"/>
  <c r="AX133" i="4" s="1"/>
  <c r="X133" i="4"/>
  <c r="U133" i="4"/>
  <c r="R133" i="4"/>
  <c r="AW133" i="4" s="1"/>
  <c r="O133" i="4"/>
  <c r="AV133" i="4" s="1"/>
  <c r="AU133" i="4"/>
  <c r="BE132" i="4"/>
  <c r="AS132" i="4"/>
  <c r="AY132" i="4" s="1"/>
  <c r="AD132" i="4"/>
  <c r="AA132" i="4"/>
  <c r="AX132" i="4" s="1"/>
  <c r="X132" i="4"/>
  <c r="U132" i="4"/>
  <c r="O132" i="4"/>
  <c r="AV132" i="4" s="1"/>
  <c r="AU132" i="4"/>
  <c r="BE131" i="4"/>
  <c r="AS131" i="4"/>
  <c r="AY131" i="4" s="1"/>
  <c r="AD131" i="4"/>
  <c r="AA131" i="4"/>
  <c r="AX131" i="4" s="1"/>
  <c r="X131" i="4"/>
  <c r="U131" i="4"/>
  <c r="R131" i="4"/>
  <c r="AW131" i="4" s="1"/>
  <c r="O131" i="4"/>
  <c r="AV131" i="4" s="1"/>
  <c r="AU131" i="4"/>
  <c r="BE130" i="4"/>
  <c r="AS130" i="4"/>
  <c r="AY130" i="4" s="1"/>
  <c r="AD130" i="4"/>
  <c r="AA130" i="4"/>
  <c r="AX130" i="4" s="1"/>
  <c r="X130" i="4"/>
  <c r="U130" i="4"/>
  <c r="R130" i="4"/>
  <c r="AW130" i="4" s="1"/>
  <c r="O130" i="4"/>
  <c r="AV130" i="4" s="1"/>
  <c r="AU130" i="4"/>
  <c r="BE129" i="4"/>
  <c r="AS129" i="4"/>
  <c r="AY129" i="4" s="1"/>
  <c r="AD129" i="4"/>
  <c r="AA129" i="4"/>
  <c r="AX129" i="4" s="1"/>
  <c r="X129" i="4"/>
  <c r="U129" i="4"/>
  <c r="O129" i="4"/>
  <c r="AV129" i="4" s="1"/>
  <c r="AU129" i="4"/>
  <c r="BE128" i="4"/>
  <c r="AS128" i="4"/>
  <c r="AY128" i="4" s="1"/>
  <c r="AD128" i="4"/>
  <c r="AA128" i="4"/>
  <c r="AX128" i="4" s="1"/>
  <c r="X128" i="4"/>
  <c r="U128" i="4"/>
  <c r="AV128" i="4"/>
  <c r="BE127" i="4"/>
  <c r="AS127" i="4"/>
  <c r="AY127" i="4" s="1"/>
  <c r="AD127" i="4"/>
  <c r="AA127" i="4"/>
  <c r="AX127" i="4" s="1"/>
  <c r="X127" i="4"/>
  <c r="U127" i="4"/>
  <c r="O127" i="4"/>
  <c r="AV127" i="4" s="1"/>
  <c r="AU127" i="4"/>
  <c r="BE126" i="4"/>
  <c r="AS126" i="4"/>
  <c r="AY126" i="4" s="1"/>
  <c r="AD126" i="4"/>
  <c r="AA126" i="4"/>
  <c r="AX126" i="4" s="1"/>
  <c r="X126" i="4"/>
  <c r="U126" i="4"/>
  <c r="O126" i="4"/>
  <c r="AV126" i="4" s="1"/>
  <c r="AU126" i="4"/>
  <c r="BE125" i="4"/>
  <c r="AS125" i="4"/>
  <c r="AY125" i="4" s="1"/>
  <c r="AD125" i="4"/>
  <c r="AA125" i="4"/>
  <c r="AX125" i="4" s="1"/>
  <c r="X125" i="4"/>
  <c r="U125" i="4"/>
  <c r="O125" i="4"/>
  <c r="AV125" i="4" s="1"/>
  <c r="AU125" i="4"/>
  <c r="BE124" i="4"/>
  <c r="AS124" i="4"/>
  <c r="AY124" i="4" s="1"/>
  <c r="AD124" i="4"/>
  <c r="AX124" i="4"/>
  <c r="X124" i="4"/>
  <c r="U124" i="4"/>
  <c r="R124" i="4"/>
  <c r="AW124" i="4" s="1"/>
  <c r="O124" i="4"/>
  <c r="AV124" i="4" s="1"/>
  <c r="AU124" i="4"/>
  <c r="BE123" i="4"/>
  <c r="AS123" i="4"/>
  <c r="AY123" i="4" s="1"/>
  <c r="AD123" i="4"/>
  <c r="AA123" i="4"/>
  <c r="AX123" i="4" s="1"/>
  <c r="X123" i="4"/>
  <c r="U123" i="4"/>
  <c r="AU123" i="4"/>
  <c r="BE122" i="4"/>
  <c r="AS122" i="4"/>
  <c r="AY122" i="4" s="1"/>
  <c r="AD122" i="4"/>
  <c r="AA122" i="4"/>
  <c r="AX122" i="4" s="1"/>
  <c r="X122" i="4"/>
  <c r="U122" i="4"/>
  <c r="O122" i="4"/>
  <c r="AV122" i="4" s="1"/>
  <c r="AU122" i="4"/>
  <c r="BE121" i="4"/>
  <c r="AS121" i="4"/>
  <c r="AY121" i="4" s="1"/>
  <c r="AD121" i="4"/>
  <c r="AA121" i="4"/>
  <c r="AX121" i="4" s="1"/>
  <c r="X121" i="4"/>
  <c r="O121" i="4"/>
  <c r="AV121" i="4" s="1"/>
  <c r="AU121" i="4"/>
  <c r="BE120" i="4"/>
  <c r="AS120" i="4"/>
  <c r="AY120" i="4" s="1"/>
  <c r="AD120" i="4"/>
  <c r="AA120" i="4"/>
  <c r="AX120" i="4" s="1"/>
  <c r="X120" i="4"/>
  <c r="U120" i="4"/>
  <c r="O120" i="4"/>
  <c r="AV120" i="4" s="1"/>
  <c r="AU120" i="4"/>
  <c r="BE119" i="4"/>
  <c r="AS119" i="4"/>
  <c r="AY119" i="4" s="1"/>
  <c r="AD119" i="4"/>
  <c r="AA119" i="4"/>
  <c r="AX119" i="4" s="1"/>
  <c r="X119" i="4"/>
  <c r="U119" i="4"/>
  <c r="O119" i="4"/>
  <c r="AV119" i="4" s="1"/>
  <c r="AU119" i="4"/>
  <c r="BE118" i="4"/>
  <c r="AS118" i="4"/>
  <c r="AY118" i="4" s="1"/>
  <c r="AD118" i="4"/>
  <c r="AA118" i="4"/>
  <c r="AX118" i="4" s="1"/>
  <c r="X118" i="4"/>
  <c r="U118" i="4"/>
  <c r="O118" i="4"/>
  <c r="AV118" i="4" s="1"/>
  <c r="AU118" i="4"/>
  <c r="BE117" i="4"/>
  <c r="AS117" i="4"/>
  <c r="AY117" i="4" s="1"/>
  <c r="AD117" i="4"/>
  <c r="AA117" i="4"/>
  <c r="AX117" i="4" s="1"/>
  <c r="X117" i="4"/>
  <c r="U117" i="4"/>
  <c r="AU117" i="4"/>
  <c r="BE116" i="4"/>
  <c r="AS116" i="4"/>
  <c r="AY116" i="4" s="1"/>
  <c r="AD116" i="4"/>
  <c r="AA116" i="4"/>
  <c r="AX116" i="4" s="1"/>
  <c r="U116" i="4"/>
  <c r="AU116" i="4"/>
  <c r="BE115" i="4"/>
  <c r="AS115" i="4"/>
  <c r="AY115" i="4" s="1"/>
  <c r="AD115" i="4"/>
  <c r="AA115" i="4"/>
  <c r="AX115" i="4" s="1"/>
  <c r="X115" i="4"/>
  <c r="U115" i="4"/>
  <c r="AU115" i="4"/>
  <c r="BE114" i="4"/>
  <c r="AS114" i="4"/>
  <c r="AY114" i="4" s="1"/>
  <c r="AD114" i="4"/>
  <c r="AA114" i="4"/>
  <c r="AX114" i="4" s="1"/>
  <c r="U114" i="4"/>
  <c r="BE113" i="4"/>
  <c r="AS113" i="4"/>
  <c r="AY113" i="4" s="1"/>
  <c r="AD113" i="4"/>
  <c r="AA113" i="4"/>
  <c r="AX113" i="4" s="1"/>
  <c r="U113" i="4"/>
  <c r="AU113" i="4"/>
  <c r="BE112" i="4"/>
  <c r="AS112" i="4"/>
  <c r="AY112" i="4" s="1"/>
  <c r="AD112" i="4"/>
  <c r="X112" i="4"/>
  <c r="AU112" i="4"/>
  <c r="BE111" i="4"/>
  <c r="AS111" i="4"/>
  <c r="AY111" i="4" s="1"/>
  <c r="AD111" i="4"/>
  <c r="U111" i="4"/>
  <c r="AU111" i="4"/>
  <c r="BE110" i="4"/>
  <c r="AS110" i="4"/>
  <c r="AY110" i="4" s="1"/>
  <c r="AD110" i="4"/>
  <c r="U110" i="4"/>
  <c r="AU110" i="4"/>
  <c r="BE109" i="4"/>
  <c r="AS109" i="4"/>
  <c r="AY109" i="4" s="1"/>
  <c r="AD109" i="4"/>
  <c r="AU109" i="4"/>
  <c r="BE108" i="4"/>
  <c r="AS108" i="4"/>
  <c r="AY108" i="4" s="1"/>
  <c r="AD108" i="4"/>
  <c r="X108" i="4"/>
  <c r="U108" i="4"/>
  <c r="AU108" i="4"/>
  <c r="BE107" i="4"/>
  <c r="AS107" i="4"/>
  <c r="AY107" i="4" s="1"/>
  <c r="AD107" i="4"/>
  <c r="X107" i="4"/>
  <c r="AU107" i="4"/>
  <c r="BE106" i="4"/>
  <c r="AS106" i="4"/>
  <c r="AY106" i="4" s="1"/>
  <c r="AD106" i="4"/>
  <c r="X106" i="4"/>
  <c r="BE105" i="4"/>
  <c r="AS105" i="4"/>
  <c r="AY105" i="4" s="1"/>
  <c r="AD105" i="4"/>
  <c r="X105" i="4"/>
  <c r="BE104" i="4"/>
  <c r="AS104" i="4"/>
  <c r="AY104" i="4" s="1"/>
  <c r="AD104" i="4"/>
  <c r="X104" i="4"/>
  <c r="BE103" i="4"/>
  <c r="AS103" i="4"/>
  <c r="AY103" i="4" s="1"/>
  <c r="AD103" i="4"/>
  <c r="X103" i="4"/>
  <c r="BE102" i="4"/>
  <c r="AS102" i="4"/>
  <c r="AY102" i="4" s="1"/>
  <c r="AD102" i="4"/>
  <c r="AU102" i="4"/>
  <c r="BE101" i="4"/>
  <c r="AS101" i="4"/>
  <c r="AY101" i="4" s="1"/>
  <c r="AD101" i="4"/>
  <c r="U101" i="4"/>
  <c r="BE100" i="4"/>
  <c r="AS100" i="4"/>
  <c r="AY100" i="4" s="1"/>
  <c r="AD100" i="4"/>
  <c r="BE99" i="4"/>
  <c r="AS99" i="4"/>
  <c r="AY99" i="4" s="1"/>
  <c r="AD99" i="4"/>
  <c r="BE98" i="4"/>
  <c r="AS98" i="4"/>
  <c r="AY98" i="4" s="1"/>
  <c r="AD98" i="4"/>
  <c r="U98" i="4"/>
  <c r="BE97" i="4"/>
  <c r="AS97" i="4"/>
  <c r="AY97" i="4" s="1"/>
  <c r="AD97" i="4"/>
  <c r="BE96" i="4"/>
  <c r="AS96" i="4"/>
  <c r="AY96" i="4" s="1"/>
  <c r="AD96" i="4"/>
  <c r="U96" i="4"/>
  <c r="BE95" i="4"/>
  <c r="AS95" i="4"/>
  <c r="AY95" i="4" s="1"/>
  <c r="AD95" i="4"/>
  <c r="AA95" i="4"/>
  <c r="AX95" i="4" s="1"/>
  <c r="R95" i="4"/>
  <c r="AW95" i="4" s="1"/>
  <c r="O95" i="4"/>
  <c r="AV95" i="4" s="1"/>
  <c r="BE94" i="4"/>
  <c r="AS94" i="4"/>
  <c r="AY94" i="4" s="1"/>
  <c r="AD94" i="4"/>
  <c r="U94" i="4"/>
  <c r="R94" i="4"/>
  <c r="AW94" i="4" s="1"/>
  <c r="O94" i="4"/>
  <c r="AV94" i="4" s="1"/>
  <c r="BE93" i="4"/>
  <c r="AS93" i="4"/>
  <c r="AY93" i="4" s="1"/>
  <c r="AD93" i="4"/>
  <c r="AA93" i="4"/>
  <c r="AX93" i="4" s="1"/>
  <c r="U93" i="4"/>
  <c r="AU93" i="4"/>
  <c r="BE92" i="4"/>
  <c r="AS92" i="4"/>
  <c r="AY92" i="4" s="1"/>
  <c r="AD92" i="4"/>
  <c r="X92" i="4"/>
  <c r="R92" i="4"/>
  <c r="AW92" i="4" s="1"/>
  <c r="AU92" i="4"/>
  <c r="BE91" i="4"/>
  <c r="AS91" i="4"/>
  <c r="AY91" i="4" s="1"/>
  <c r="AD91" i="4"/>
  <c r="AA91" i="4"/>
  <c r="AX91" i="4" s="1"/>
  <c r="U91" i="4"/>
  <c r="BE90" i="4"/>
  <c r="AS90" i="4"/>
  <c r="AY90" i="4" s="1"/>
  <c r="AD90" i="4"/>
  <c r="AA90" i="4"/>
  <c r="AX90" i="4" s="1"/>
  <c r="X90" i="4"/>
  <c r="U90" i="4"/>
  <c r="R90" i="4"/>
  <c r="AW90" i="4" s="1"/>
  <c r="O90" i="4"/>
  <c r="AV90" i="4" s="1"/>
  <c r="BE89" i="4"/>
  <c r="AS89" i="4"/>
  <c r="AY89" i="4" s="1"/>
  <c r="AD89" i="4"/>
  <c r="BE88" i="4"/>
  <c r="AS88" i="4"/>
  <c r="AY88" i="4" s="1"/>
  <c r="AD88" i="4"/>
  <c r="X88" i="4"/>
  <c r="BE87" i="4"/>
  <c r="AS87" i="4"/>
  <c r="AY87" i="4" s="1"/>
  <c r="AD87" i="4"/>
  <c r="X87" i="4"/>
  <c r="U87" i="4"/>
  <c r="AU87" i="4"/>
  <c r="BE86" i="4"/>
  <c r="AS86" i="4"/>
  <c r="AY86" i="4" s="1"/>
  <c r="AD86" i="4"/>
  <c r="X86" i="4"/>
  <c r="R86" i="4"/>
  <c r="AW86" i="4" s="1"/>
  <c r="AU86" i="4"/>
  <c r="BE85" i="4"/>
  <c r="AS85" i="4"/>
  <c r="AY85" i="4" s="1"/>
  <c r="AD85" i="4"/>
  <c r="AA85" i="4"/>
  <c r="AX85" i="4" s="1"/>
  <c r="U85" i="4"/>
  <c r="R85" i="4"/>
  <c r="AW85" i="4" s="1"/>
  <c r="BE84" i="4"/>
  <c r="AS84" i="4"/>
  <c r="AY84" i="4" s="1"/>
  <c r="AD84" i="4"/>
  <c r="AA84" i="4"/>
  <c r="AX84" i="4" s="1"/>
  <c r="U84" i="4"/>
  <c r="R84" i="4"/>
  <c r="AW84" i="4" s="1"/>
  <c r="BE83" i="4"/>
  <c r="AS83" i="4"/>
  <c r="AY83" i="4" s="1"/>
  <c r="AD83" i="4"/>
  <c r="AA83" i="4"/>
  <c r="AX83" i="4" s="1"/>
  <c r="X83" i="4"/>
  <c r="U83" i="4"/>
  <c r="R83" i="4"/>
  <c r="AW83" i="4" s="1"/>
  <c r="BE82" i="4"/>
  <c r="AS82" i="4"/>
  <c r="AY82" i="4" s="1"/>
  <c r="AD82" i="4"/>
  <c r="U82" i="4"/>
  <c r="R82" i="4"/>
  <c r="AW82" i="4" s="1"/>
  <c r="BE81" i="4"/>
  <c r="AS81" i="4"/>
  <c r="AY81" i="4" s="1"/>
  <c r="AD81" i="4"/>
  <c r="X81" i="4"/>
  <c r="U81" i="4"/>
  <c r="R81" i="4"/>
  <c r="AW81" i="4" s="1"/>
  <c r="O81" i="4"/>
  <c r="AV81" i="4" s="1"/>
  <c r="BE80" i="4"/>
  <c r="AS80" i="4"/>
  <c r="AY80" i="4" s="1"/>
  <c r="AD80" i="4"/>
  <c r="X80" i="4"/>
  <c r="R80" i="4"/>
  <c r="AW80" i="4" s="1"/>
  <c r="O80" i="4"/>
  <c r="AV80" i="4" s="1"/>
  <c r="BE79" i="4"/>
  <c r="AS79" i="4"/>
  <c r="AY79" i="4" s="1"/>
  <c r="AD79" i="4"/>
  <c r="X79" i="4"/>
  <c r="R79" i="4"/>
  <c r="AW79" i="4" s="1"/>
  <c r="AU79" i="4"/>
  <c r="BE78" i="4"/>
  <c r="AS78" i="4"/>
  <c r="AY78" i="4" s="1"/>
  <c r="AD78" i="4"/>
  <c r="AA78" i="4"/>
  <c r="AX78" i="4" s="1"/>
  <c r="X78" i="4"/>
  <c r="R78" i="4"/>
  <c r="AW78" i="4" s="1"/>
  <c r="AU78" i="4"/>
  <c r="BE77" i="4"/>
  <c r="AS77" i="4"/>
  <c r="AY77" i="4" s="1"/>
  <c r="AD77" i="4"/>
  <c r="X77" i="4"/>
  <c r="R77" i="4"/>
  <c r="AW77" i="4" s="1"/>
  <c r="AU77" i="4"/>
  <c r="BE76" i="4"/>
  <c r="AS76" i="4"/>
  <c r="AY76" i="4" s="1"/>
  <c r="AD76" i="4"/>
  <c r="U76" i="4"/>
  <c r="R76" i="4"/>
  <c r="AW76" i="4" s="1"/>
  <c r="AU76" i="4"/>
  <c r="BE75" i="4"/>
  <c r="AS75" i="4"/>
  <c r="AY75" i="4" s="1"/>
  <c r="AD75" i="4"/>
  <c r="X75" i="4"/>
  <c r="U75" i="4"/>
  <c r="R75" i="4"/>
  <c r="AW75" i="4" s="1"/>
  <c r="AU75" i="4"/>
  <c r="BE74" i="4"/>
  <c r="AS74" i="4"/>
  <c r="AY74" i="4" s="1"/>
  <c r="AD74" i="4"/>
  <c r="X74" i="4"/>
  <c r="U74" i="4"/>
  <c r="R74" i="4"/>
  <c r="AW74" i="4" s="1"/>
  <c r="O74" i="4"/>
  <c r="AV74" i="4" s="1"/>
  <c r="AU74" i="4"/>
  <c r="BE73" i="4"/>
  <c r="AS73" i="4"/>
  <c r="AY73" i="4" s="1"/>
  <c r="AD73" i="4"/>
  <c r="AA73" i="4"/>
  <c r="AX73" i="4" s="1"/>
  <c r="X73" i="4"/>
  <c r="U73" i="4"/>
  <c r="BE72" i="4"/>
  <c r="AS72" i="4"/>
  <c r="AY72" i="4" s="1"/>
  <c r="AX72" i="4"/>
  <c r="AW72" i="4"/>
  <c r="AV72" i="4"/>
  <c r="AU72" i="4"/>
  <c r="BE71" i="4"/>
  <c r="AS71" i="4"/>
  <c r="AY71" i="4" s="1"/>
  <c r="AX71" i="4"/>
  <c r="AW71" i="4"/>
  <c r="AV71" i="4"/>
  <c r="AU71" i="4"/>
  <c r="BE70" i="4"/>
  <c r="AS70" i="4"/>
  <c r="AY70" i="4" s="1"/>
  <c r="AD70" i="4"/>
  <c r="AA70" i="4"/>
  <c r="AX70" i="4" s="1"/>
  <c r="X70" i="4"/>
  <c r="U70" i="4"/>
  <c r="R70" i="4"/>
  <c r="AW70" i="4" s="1"/>
  <c r="O70" i="4"/>
  <c r="AV70" i="4" s="1"/>
  <c r="AU70" i="4"/>
  <c r="BE69" i="4"/>
  <c r="AS69" i="4"/>
  <c r="AY69" i="4" s="1"/>
  <c r="AD69" i="4"/>
  <c r="AA69" i="4"/>
  <c r="AX69" i="4" s="1"/>
  <c r="X69" i="4"/>
  <c r="U69" i="4"/>
  <c r="R69" i="4"/>
  <c r="AW69" i="4" s="1"/>
  <c r="O69" i="4"/>
  <c r="AV69" i="4" s="1"/>
  <c r="BE68" i="4"/>
  <c r="AS68" i="4"/>
  <c r="AY68" i="4" s="1"/>
  <c r="AD68" i="4"/>
  <c r="AA68" i="4"/>
  <c r="AX68" i="4" s="1"/>
  <c r="X68" i="4"/>
  <c r="R68" i="4"/>
  <c r="AW68" i="4" s="1"/>
  <c r="O68" i="4"/>
  <c r="AV68" i="4" s="1"/>
  <c r="BE67" i="4"/>
  <c r="AS67" i="4"/>
  <c r="AY67" i="4" s="1"/>
  <c r="AD67" i="4"/>
  <c r="AA67" i="4"/>
  <c r="AX67" i="4" s="1"/>
  <c r="X67" i="4"/>
  <c r="U67" i="4"/>
  <c r="R67" i="4"/>
  <c r="AW67" i="4" s="1"/>
  <c r="O67" i="4"/>
  <c r="AV67" i="4" s="1"/>
  <c r="BE66" i="4"/>
  <c r="AS66" i="4"/>
  <c r="AY66" i="4" s="1"/>
  <c r="AD66" i="4"/>
  <c r="AA66" i="4"/>
  <c r="AX66" i="4" s="1"/>
  <c r="X66" i="4"/>
  <c r="U66" i="4"/>
  <c r="R66" i="4"/>
  <c r="AW66" i="4" s="1"/>
  <c r="O66" i="4"/>
  <c r="AV66" i="4" s="1"/>
  <c r="AU66" i="4"/>
  <c r="BE65" i="4"/>
  <c r="AS65" i="4"/>
  <c r="AY65" i="4" s="1"/>
  <c r="AD65" i="4"/>
  <c r="AA65" i="4"/>
  <c r="AX65" i="4" s="1"/>
  <c r="X65" i="4"/>
  <c r="U65" i="4"/>
  <c r="R65" i="4"/>
  <c r="AW65" i="4" s="1"/>
  <c r="O65" i="4"/>
  <c r="AV65" i="4" s="1"/>
  <c r="BE64" i="4"/>
  <c r="AS64" i="4"/>
  <c r="AY64" i="4" s="1"/>
  <c r="AD64" i="4"/>
  <c r="AA64" i="4"/>
  <c r="AX64" i="4" s="1"/>
  <c r="X64" i="4"/>
  <c r="U64" i="4"/>
  <c r="R64" i="4"/>
  <c r="AW64" i="4" s="1"/>
  <c r="O64" i="4"/>
  <c r="AV64" i="4" s="1"/>
  <c r="BE63" i="4"/>
  <c r="AS63" i="4"/>
  <c r="AY63" i="4" s="1"/>
  <c r="AD63" i="4"/>
  <c r="AA63" i="4"/>
  <c r="AX63" i="4" s="1"/>
  <c r="U63" i="4"/>
  <c r="R63" i="4"/>
  <c r="AW63" i="4" s="1"/>
  <c r="O63" i="4"/>
  <c r="AV63" i="4" s="1"/>
  <c r="BE62" i="4"/>
  <c r="AS62" i="4"/>
  <c r="AY62" i="4" s="1"/>
  <c r="AD62" i="4"/>
  <c r="AA62" i="4"/>
  <c r="AX62" i="4" s="1"/>
  <c r="X62" i="4"/>
  <c r="U62" i="4"/>
  <c r="R62" i="4"/>
  <c r="AW62" i="4" s="1"/>
  <c r="O62" i="4"/>
  <c r="AV62" i="4" s="1"/>
  <c r="BE61" i="4"/>
  <c r="AS61" i="4"/>
  <c r="AY61" i="4" s="1"/>
  <c r="AD61" i="4"/>
  <c r="AA61" i="4"/>
  <c r="AX61" i="4" s="1"/>
  <c r="U61" i="4"/>
  <c r="R61" i="4"/>
  <c r="AW61" i="4" s="1"/>
  <c r="O61" i="4"/>
  <c r="AV61" i="4" s="1"/>
  <c r="AU61" i="4"/>
  <c r="BE60" i="4"/>
  <c r="AS60" i="4"/>
  <c r="AY60" i="4" s="1"/>
  <c r="AD60" i="4"/>
  <c r="AA60" i="4"/>
  <c r="AX60" i="4" s="1"/>
  <c r="U60" i="4"/>
  <c r="R60" i="4"/>
  <c r="AW60" i="4" s="1"/>
  <c r="O60" i="4"/>
  <c r="AV60" i="4" s="1"/>
  <c r="BE59" i="4"/>
  <c r="AS59" i="4"/>
  <c r="AY59" i="4" s="1"/>
  <c r="AD59" i="4"/>
  <c r="U59" i="4"/>
  <c r="R59" i="4"/>
  <c r="AW59" i="4" s="1"/>
  <c r="O59" i="4"/>
  <c r="AV59" i="4" s="1"/>
  <c r="BE58" i="4"/>
  <c r="AS58" i="4"/>
  <c r="AY58" i="4" s="1"/>
  <c r="AD58" i="4"/>
  <c r="R58" i="4"/>
  <c r="AW58" i="4" s="1"/>
  <c r="O58" i="4"/>
  <c r="AV58" i="4" s="1"/>
  <c r="BE57" i="4"/>
  <c r="AS57" i="4"/>
  <c r="AY57" i="4" s="1"/>
  <c r="AX57" i="4"/>
  <c r="AW57" i="4"/>
  <c r="AV57" i="4"/>
  <c r="AU57" i="4"/>
  <c r="BE56" i="4"/>
  <c r="AS56" i="4"/>
  <c r="AY56" i="4" s="1"/>
  <c r="AX56" i="4"/>
  <c r="AW56" i="4"/>
  <c r="AV56" i="4"/>
  <c r="AU56" i="4"/>
  <c r="BE55" i="4"/>
  <c r="AS55" i="4"/>
  <c r="AY55" i="4" s="1"/>
  <c r="AX55" i="4"/>
  <c r="AW55" i="4"/>
  <c r="AV55" i="4"/>
  <c r="AU55" i="4"/>
  <c r="BE54" i="4"/>
  <c r="AS54" i="4"/>
  <c r="AY54" i="4" s="1"/>
  <c r="AX54" i="4"/>
  <c r="AW54" i="4"/>
  <c r="AV54" i="4"/>
  <c r="AU54" i="4"/>
  <c r="BE53" i="4"/>
  <c r="AS53" i="4"/>
  <c r="AY53" i="4" s="1"/>
  <c r="AX53" i="4"/>
  <c r="AW53" i="4"/>
  <c r="AV53" i="4"/>
  <c r="AU53" i="4"/>
  <c r="BE52" i="4"/>
  <c r="AS52" i="4"/>
  <c r="AY52" i="4" s="1"/>
  <c r="AX52" i="4"/>
  <c r="AW52" i="4"/>
  <c r="AV52" i="4"/>
  <c r="AU52" i="4"/>
  <c r="BE51" i="4"/>
  <c r="AS51" i="4"/>
  <c r="AY51" i="4" s="1"/>
  <c r="AD51" i="4"/>
  <c r="AA51" i="4"/>
  <c r="AX51" i="4" s="1"/>
  <c r="X51" i="4"/>
  <c r="U51" i="4"/>
  <c r="R51" i="4"/>
  <c r="AW51" i="4" s="1"/>
  <c r="O51" i="4"/>
  <c r="AV51" i="4" s="1"/>
  <c r="AU51" i="4"/>
  <c r="BE50" i="4"/>
  <c r="AS50" i="4"/>
  <c r="AY50" i="4" s="1"/>
  <c r="AD50" i="4"/>
  <c r="AA50" i="4"/>
  <c r="AX50" i="4" s="1"/>
  <c r="U50" i="4"/>
  <c r="R50" i="4"/>
  <c r="AW50" i="4" s="1"/>
  <c r="O50" i="4"/>
  <c r="AV50" i="4" s="1"/>
  <c r="AU50" i="4"/>
  <c r="BE49" i="4"/>
  <c r="AS49" i="4"/>
  <c r="AY49" i="4" s="1"/>
  <c r="AD49" i="4"/>
  <c r="AA49" i="4"/>
  <c r="AX49" i="4" s="1"/>
  <c r="U49" i="4"/>
  <c r="R49" i="4"/>
  <c r="AW49" i="4" s="1"/>
  <c r="O49" i="4"/>
  <c r="AV49" i="4" s="1"/>
  <c r="AU49" i="4"/>
  <c r="BE48" i="4"/>
  <c r="AS48" i="4"/>
  <c r="AY48" i="4" s="1"/>
  <c r="AD48" i="4"/>
  <c r="AA48" i="4"/>
  <c r="AX48" i="4" s="1"/>
  <c r="X48" i="4"/>
  <c r="U48" i="4"/>
  <c r="R48" i="4"/>
  <c r="AW48" i="4" s="1"/>
  <c r="O48" i="4"/>
  <c r="AV48" i="4" s="1"/>
  <c r="AU48" i="4"/>
  <c r="BE47" i="4"/>
  <c r="AS47" i="4"/>
  <c r="AY47" i="4" s="1"/>
  <c r="AD47" i="4"/>
  <c r="AA47" i="4"/>
  <c r="AX47" i="4" s="1"/>
  <c r="U47" i="4"/>
  <c r="R47" i="4"/>
  <c r="AW47" i="4" s="1"/>
  <c r="O47" i="4"/>
  <c r="AV47" i="4" s="1"/>
  <c r="AU47" i="4"/>
  <c r="BE46" i="4"/>
  <c r="AS46" i="4"/>
  <c r="AY46" i="4" s="1"/>
  <c r="AD46" i="4"/>
  <c r="AA46" i="4"/>
  <c r="AX46" i="4" s="1"/>
  <c r="X46" i="4"/>
  <c r="U46" i="4"/>
  <c r="R46" i="4"/>
  <c r="AW46" i="4" s="1"/>
  <c r="O46" i="4"/>
  <c r="AV46" i="4" s="1"/>
  <c r="AU46" i="4"/>
  <c r="BE45" i="4"/>
  <c r="AS45" i="4"/>
  <c r="AY45" i="4" s="1"/>
  <c r="AD45" i="4"/>
  <c r="AX45" i="4"/>
  <c r="X45" i="4"/>
  <c r="U45" i="4"/>
  <c r="R45" i="4"/>
  <c r="AW45" i="4" s="1"/>
  <c r="O45" i="4"/>
  <c r="AV45" i="4" s="1"/>
  <c r="AU45" i="4"/>
  <c r="BE44" i="4"/>
  <c r="AS44" i="4"/>
  <c r="AY44" i="4" s="1"/>
  <c r="AD44" i="4"/>
  <c r="AA44" i="4"/>
  <c r="AX44" i="4" s="1"/>
  <c r="X44" i="4"/>
  <c r="U44" i="4"/>
  <c r="R44" i="4"/>
  <c r="AW44" i="4" s="1"/>
  <c r="O44" i="4"/>
  <c r="AV44" i="4" s="1"/>
  <c r="BE43" i="4"/>
  <c r="AS43" i="4"/>
  <c r="AY43" i="4" s="1"/>
  <c r="AD43" i="4"/>
  <c r="AA43" i="4"/>
  <c r="AX43" i="4" s="1"/>
  <c r="X43" i="4"/>
  <c r="U43" i="4"/>
  <c r="R43" i="4"/>
  <c r="AW43" i="4" s="1"/>
  <c r="O43" i="4"/>
  <c r="AV43" i="4" s="1"/>
  <c r="BE42" i="4"/>
  <c r="AS42" i="4"/>
  <c r="AY42" i="4" s="1"/>
  <c r="AD42" i="4"/>
  <c r="AA42" i="4"/>
  <c r="AX42" i="4" s="1"/>
  <c r="X42" i="4"/>
  <c r="U42" i="4"/>
  <c r="R42" i="4"/>
  <c r="AW42" i="4" s="1"/>
  <c r="O42" i="4"/>
  <c r="AV42" i="4" s="1"/>
  <c r="BE41" i="4"/>
  <c r="AS41" i="4"/>
  <c r="AY41" i="4" s="1"/>
  <c r="AD41" i="4"/>
  <c r="AA41" i="4"/>
  <c r="AX41" i="4" s="1"/>
  <c r="X41" i="4"/>
  <c r="U41" i="4"/>
  <c r="BE40" i="4"/>
  <c r="AS40" i="4"/>
  <c r="AY40" i="4" s="1"/>
  <c r="AD40" i="4"/>
  <c r="AU40" i="4"/>
  <c r="BE39" i="4"/>
  <c r="AS39" i="4"/>
  <c r="AY39" i="4" s="1"/>
  <c r="AD39" i="4"/>
  <c r="U39" i="4"/>
  <c r="AU39" i="4"/>
  <c r="BE38" i="4"/>
  <c r="AS38" i="4"/>
  <c r="AY38" i="4" s="1"/>
  <c r="AD38" i="4"/>
  <c r="X38" i="4"/>
  <c r="U38" i="4"/>
  <c r="AU38" i="4"/>
  <c r="BE37" i="4"/>
  <c r="AS37" i="4"/>
  <c r="AY37" i="4" s="1"/>
  <c r="AD37" i="4"/>
  <c r="X37" i="4"/>
  <c r="U37" i="4"/>
  <c r="AU37" i="4"/>
  <c r="BE36" i="4"/>
  <c r="AS36" i="4"/>
  <c r="AY36" i="4" s="1"/>
  <c r="AD36" i="4"/>
  <c r="AA36" i="4"/>
  <c r="AX36" i="4" s="1"/>
  <c r="X36" i="4"/>
  <c r="U36" i="4"/>
  <c r="AU36" i="4"/>
  <c r="BE35" i="4"/>
  <c r="AS35" i="4"/>
  <c r="AY35" i="4" s="1"/>
  <c r="AA35" i="4"/>
  <c r="AX35" i="4" s="1"/>
  <c r="X35" i="4"/>
  <c r="U35" i="4"/>
  <c r="R35" i="4"/>
  <c r="AW35" i="4" s="1"/>
  <c r="O35" i="4"/>
  <c r="AV35" i="4" s="1"/>
  <c r="AU35" i="4"/>
  <c r="BE34" i="4"/>
  <c r="AS34" i="4"/>
  <c r="AY34" i="4" s="1"/>
  <c r="AD34" i="4"/>
  <c r="AA34" i="4"/>
  <c r="AX34" i="4" s="1"/>
  <c r="X34" i="4"/>
  <c r="U34" i="4"/>
  <c r="R34" i="4"/>
  <c r="AW34" i="4" s="1"/>
  <c r="O34" i="4"/>
  <c r="AV34" i="4" s="1"/>
  <c r="BE33" i="4"/>
  <c r="AS33" i="4"/>
  <c r="AY33" i="4" s="1"/>
  <c r="AD33" i="4"/>
  <c r="AA33" i="4"/>
  <c r="AX33" i="4" s="1"/>
  <c r="X33" i="4"/>
  <c r="U33" i="4"/>
  <c r="R33" i="4"/>
  <c r="AW33" i="4" s="1"/>
  <c r="O33" i="4"/>
  <c r="AV33" i="4" s="1"/>
  <c r="BE32" i="4"/>
  <c r="AS32" i="4"/>
  <c r="AY32" i="4" s="1"/>
  <c r="AD32" i="4"/>
  <c r="AA32" i="4"/>
  <c r="AX32" i="4" s="1"/>
  <c r="X32" i="4"/>
  <c r="U32" i="4"/>
  <c r="R32" i="4"/>
  <c r="AW32" i="4" s="1"/>
  <c r="O32" i="4"/>
  <c r="AV32" i="4" s="1"/>
  <c r="BE31" i="4"/>
  <c r="AS31" i="4"/>
  <c r="AY31" i="4" s="1"/>
  <c r="AD31" i="4"/>
  <c r="AA31" i="4"/>
  <c r="AX31" i="4" s="1"/>
  <c r="U31" i="4"/>
  <c r="R31" i="4"/>
  <c r="AW31" i="4" s="1"/>
  <c r="O31" i="4"/>
  <c r="AV31" i="4" s="1"/>
  <c r="BE30" i="4"/>
  <c r="AS30" i="4"/>
  <c r="AY30" i="4" s="1"/>
  <c r="AD30" i="4"/>
  <c r="AA30" i="4"/>
  <c r="AX30" i="4" s="1"/>
  <c r="U30" i="4"/>
  <c r="R30" i="4"/>
  <c r="AW30" i="4" s="1"/>
  <c r="BE29" i="4"/>
  <c r="AS29" i="4"/>
  <c r="AY29" i="4" s="1"/>
  <c r="AD29" i="4"/>
  <c r="AA29" i="4"/>
  <c r="AX29" i="4" s="1"/>
  <c r="X29" i="4"/>
  <c r="U29" i="4"/>
  <c r="R29" i="4"/>
  <c r="AW29" i="4" s="1"/>
  <c r="O29" i="4"/>
  <c r="AV29" i="4" s="1"/>
  <c r="BE28" i="4"/>
  <c r="AS28" i="4"/>
  <c r="AY28" i="4" s="1"/>
  <c r="AD28" i="4"/>
  <c r="AA28" i="4"/>
  <c r="AX28" i="4" s="1"/>
  <c r="X28" i="4"/>
  <c r="U28" i="4"/>
  <c r="R28" i="4"/>
  <c r="AW28" i="4" s="1"/>
  <c r="BE27" i="4"/>
  <c r="AS27" i="4"/>
  <c r="AY27" i="4" s="1"/>
  <c r="AD27" i="4"/>
  <c r="AA27" i="4"/>
  <c r="AX27" i="4" s="1"/>
  <c r="X27" i="4"/>
  <c r="U27" i="4"/>
  <c r="R27" i="4"/>
  <c r="AW27" i="4" s="1"/>
  <c r="O27" i="4"/>
  <c r="AV27" i="4" s="1"/>
  <c r="BE26" i="4"/>
  <c r="AS26" i="4"/>
  <c r="AY26" i="4" s="1"/>
  <c r="AD26" i="4"/>
  <c r="AA26" i="4"/>
  <c r="AX26" i="4" s="1"/>
  <c r="X26" i="4"/>
  <c r="R26" i="4"/>
  <c r="AW26" i="4" s="1"/>
  <c r="O26" i="4"/>
  <c r="AV26" i="4" s="1"/>
  <c r="BE25" i="4"/>
  <c r="AS25" i="4"/>
  <c r="AY25" i="4" s="1"/>
  <c r="AD25" i="4"/>
  <c r="AA25" i="4"/>
  <c r="AX25" i="4" s="1"/>
  <c r="X25" i="4"/>
  <c r="U25" i="4"/>
  <c r="R25" i="4"/>
  <c r="AW25" i="4" s="1"/>
  <c r="O25" i="4"/>
  <c r="AV25" i="4" s="1"/>
  <c r="BE24" i="4"/>
  <c r="AS24" i="4"/>
  <c r="AY24" i="4" s="1"/>
  <c r="AD24" i="4"/>
  <c r="X24" i="4"/>
  <c r="U24" i="4"/>
  <c r="R24" i="4"/>
  <c r="AW24" i="4" s="1"/>
  <c r="O24" i="4"/>
  <c r="AV24" i="4" s="1"/>
  <c r="AU24" i="4"/>
  <c r="BE23" i="4"/>
  <c r="AS23" i="4"/>
  <c r="AY23" i="4" s="1"/>
  <c r="AD23" i="4"/>
  <c r="X23" i="4"/>
  <c r="U23" i="4"/>
  <c r="R23" i="4"/>
  <c r="AW23" i="4" s="1"/>
  <c r="O23" i="4"/>
  <c r="AV23" i="4" s="1"/>
  <c r="AU23" i="4"/>
  <c r="BE22" i="4"/>
  <c r="AS22" i="4"/>
  <c r="AY22" i="4" s="1"/>
  <c r="AD22" i="4"/>
  <c r="AA22" i="4"/>
  <c r="AX22" i="4" s="1"/>
  <c r="X22" i="4"/>
  <c r="U22" i="4"/>
  <c r="R22" i="4"/>
  <c r="AW22" i="4" s="1"/>
  <c r="O22" i="4"/>
  <c r="AV22" i="4" s="1"/>
  <c r="AU22" i="4"/>
  <c r="BE21" i="4"/>
  <c r="AS21" i="4"/>
  <c r="AY21" i="4" s="1"/>
  <c r="AD21" i="4"/>
  <c r="AA21" i="4"/>
  <c r="AX21" i="4" s="1"/>
  <c r="U21" i="4"/>
  <c r="R21" i="4"/>
  <c r="AW21" i="4" s="1"/>
  <c r="O21" i="4"/>
  <c r="AV21" i="4" s="1"/>
  <c r="BE20" i="4"/>
  <c r="AS20" i="4"/>
  <c r="AY20" i="4" s="1"/>
  <c r="AD20" i="4"/>
  <c r="X20" i="4"/>
  <c r="U20" i="4"/>
  <c r="R20" i="4"/>
  <c r="AW20" i="4" s="1"/>
  <c r="O20" i="4"/>
  <c r="AV20" i="4" s="1"/>
  <c r="BE19" i="4"/>
  <c r="AS19" i="4"/>
  <c r="AY19" i="4" s="1"/>
  <c r="AD19" i="4"/>
  <c r="X19" i="4"/>
  <c r="AU19" i="4"/>
  <c r="BE18" i="4"/>
  <c r="AS18" i="4"/>
  <c r="AY18" i="4" s="1"/>
  <c r="AD18" i="4"/>
  <c r="X18" i="4"/>
  <c r="U18" i="4"/>
  <c r="R18" i="4"/>
  <c r="AW18" i="4" s="1"/>
  <c r="O18" i="4"/>
  <c r="AV18" i="4" s="1"/>
  <c r="AU18" i="4"/>
  <c r="BE17" i="4"/>
  <c r="AS17" i="4"/>
  <c r="AY17" i="4" s="1"/>
  <c r="AD17" i="4"/>
  <c r="AA17" i="4"/>
  <c r="AX17" i="4" s="1"/>
  <c r="X17" i="4"/>
  <c r="U17" i="4"/>
  <c r="R17" i="4"/>
  <c r="AW17" i="4" s="1"/>
  <c r="O17" i="4"/>
  <c r="AV17" i="4" s="1"/>
  <c r="AU17" i="4"/>
  <c r="BE16" i="4"/>
  <c r="AS16" i="4"/>
  <c r="AY16" i="4" s="1"/>
  <c r="AD16" i="4"/>
  <c r="AA16" i="4"/>
  <c r="AX16" i="4" s="1"/>
  <c r="X16" i="4"/>
  <c r="U16" i="4"/>
  <c r="R16" i="4"/>
  <c r="AW16" i="4" s="1"/>
  <c r="O16" i="4"/>
  <c r="AV16" i="4" s="1"/>
  <c r="AU16" i="4"/>
  <c r="BE15" i="4"/>
  <c r="AS15" i="4"/>
  <c r="AY15" i="4" s="1"/>
  <c r="AD15" i="4"/>
  <c r="O15" i="4"/>
  <c r="AV15" i="4" s="1"/>
  <c r="AU15" i="4"/>
  <c r="BE14" i="4"/>
  <c r="AS14" i="4"/>
  <c r="AY14" i="4" s="1"/>
  <c r="AD14" i="4"/>
  <c r="U14" i="4"/>
  <c r="AU14" i="4"/>
  <c r="BE13" i="4"/>
  <c r="AS13" i="4"/>
  <c r="AY13" i="4" s="1"/>
  <c r="AD13" i="4"/>
  <c r="AA13" i="4"/>
  <c r="AX13" i="4" s="1"/>
  <c r="X13" i="4"/>
  <c r="U13" i="4"/>
  <c r="R13" i="4"/>
  <c r="AW13" i="4" s="1"/>
  <c r="AU13" i="4"/>
  <c r="BE12" i="4"/>
  <c r="AS12" i="4"/>
  <c r="AY12" i="4" s="1"/>
  <c r="AD12" i="4"/>
  <c r="U12" i="4"/>
  <c r="R12" i="4"/>
  <c r="AW12" i="4" s="1"/>
  <c r="O12" i="4"/>
  <c r="AV12" i="4" s="1"/>
  <c r="AU12" i="4"/>
  <c r="BE11" i="4"/>
  <c r="AS11" i="4"/>
  <c r="AY11" i="4" s="1"/>
  <c r="AD11" i="4"/>
  <c r="X11" i="4"/>
  <c r="AW11" i="4"/>
  <c r="O11" i="4"/>
  <c r="AV11" i="4" s="1"/>
  <c r="AU11" i="4"/>
  <c r="BE10" i="4"/>
  <c r="AS10" i="4"/>
  <c r="AY10" i="4" s="1"/>
  <c r="AD10" i="4"/>
  <c r="X10" i="4"/>
  <c r="U10" i="4"/>
  <c r="R10" i="4"/>
  <c r="AW10" i="4" s="1"/>
  <c r="O10" i="4"/>
  <c r="A4" i="4"/>
  <c r="P20" i="5" l="1"/>
  <c r="X775" i="4"/>
  <c r="X778" i="4"/>
  <c r="X766" i="4"/>
  <c r="X763" i="4"/>
  <c r="X767" i="4"/>
  <c r="X777" i="4"/>
  <c r="X759" i="4"/>
  <c r="X764" i="4"/>
  <c r="X772" i="4"/>
  <c r="X750" i="4"/>
  <c r="X776" i="4"/>
  <c r="X769" i="4"/>
  <c r="X771" i="4"/>
  <c r="X762" i="4"/>
  <c r="X765" i="4"/>
  <c r="X758" i="4"/>
  <c r="X760" i="4"/>
  <c r="X770" i="4"/>
  <c r="X768" i="4"/>
  <c r="X774" i="4"/>
  <c r="X761" i="4"/>
  <c r="AA777" i="4"/>
  <c r="AX777" i="4" s="1"/>
  <c r="AA778" i="4"/>
  <c r="AX778" i="4" s="1"/>
  <c r="AA766" i="4"/>
  <c r="AX766" i="4" s="1"/>
  <c r="AA769" i="4"/>
  <c r="AX769" i="4" s="1"/>
  <c r="AA775" i="4"/>
  <c r="AX775" i="4" s="1"/>
  <c r="AA768" i="4"/>
  <c r="AX768" i="4" s="1"/>
  <c r="AA774" i="4"/>
  <c r="AX774" i="4" s="1"/>
  <c r="AA771" i="4"/>
  <c r="AX771" i="4" s="1"/>
  <c r="AA773" i="4"/>
  <c r="AX773" i="4" s="1"/>
  <c r="AA767" i="4"/>
  <c r="AX767" i="4" s="1"/>
  <c r="AA770" i="4"/>
  <c r="AX770" i="4" s="1"/>
  <c r="AA765" i="4"/>
  <c r="AX765" i="4" s="1"/>
  <c r="AA776" i="4"/>
  <c r="AX776" i="4" s="1"/>
  <c r="AA772" i="4"/>
  <c r="AX772" i="4" s="1"/>
  <c r="O759" i="4"/>
  <c r="AV759" i="4" s="1"/>
  <c r="O777" i="4"/>
  <c r="AV777" i="4" s="1"/>
  <c r="O757" i="4"/>
  <c r="AV757" i="4" s="1"/>
  <c r="O778" i="4"/>
  <c r="AV778" i="4" s="1"/>
  <c r="O772" i="4"/>
  <c r="AV772" i="4" s="1"/>
  <c r="O771" i="4"/>
  <c r="AV771" i="4" s="1"/>
  <c r="O770" i="4"/>
  <c r="AV770" i="4" s="1"/>
  <c r="O768" i="4"/>
  <c r="AV768" i="4" s="1"/>
  <c r="O776" i="4"/>
  <c r="AV776" i="4" s="1"/>
  <c r="O767" i="4"/>
  <c r="AV767" i="4" s="1"/>
  <c r="O769" i="4"/>
  <c r="AV769" i="4" s="1"/>
  <c r="O764" i="4"/>
  <c r="AV764" i="4" s="1"/>
  <c r="O763" i="4"/>
  <c r="AV763" i="4" s="1"/>
  <c r="O766" i="4"/>
  <c r="AV766" i="4" s="1"/>
  <c r="O774" i="4"/>
  <c r="AV774" i="4" s="1"/>
  <c r="O761" i="4"/>
  <c r="AV761" i="4" s="1"/>
  <c r="O760" i="4"/>
  <c r="AV760" i="4" s="1"/>
  <c r="O773" i="4"/>
  <c r="AV773" i="4" s="1"/>
  <c r="O758" i="4"/>
  <c r="AV758" i="4" s="1"/>
  <c r="O804" i="4"/>
  <c r="AV804" i="4" s="1"/>
  <c r="O754" i="4"/>
  <c r="AV754" i="4" s="1"/>
  <c r="O460" i="4"/>
  <c r="AV460" i="4" s="1"/>
  <c r="O751" i="4"/>
  <c r="AV751" i="4" s="1"/>
  <c r="AG777" i="4"/>
  <c r="AG759" i="4"/>
  <c r="AG776" i="4"/>
  <c r="AG775" i="4"/>
  <c r="AG769" i="4"/>
  <c r="AG756" i="4"/>
  <c r="AG774" i="4"/>
  <c r="AG767" i="4"/>
  <c r="AG773" i="4"/>
  <c r="AG760" i="4"/>
  <c r="AG772" i="4"/>
  <c r="AG757" i="4"/>
  <c r="AG764" i="4"/>
  <c r="AG765" i="4"/>
  <c r="AG763" i="4"/>
  <c r="AG768" i="4"/>
  <c r="AG758" i="4"/>
  <c r="AG762" i="4"/>
  <c r="AG766" i="4"/>
  <c r="AG761" i="4"/>
  <c r="AG770" i="4"/>
  <c r="AG755" i="4"/>
  <c r="AG754" i="4"/>
  <c r="AG753" i="4"/>
  <c r="AG752" i="4"/>
  <c r="AG748" i="4"/>
  <c r="AG751" i="4"/>
  <c r="AG750" i="4"/>
  <c r="AG771" i="4"/>
  <c r="AG749" i="4"/>
  <c r="AG747" i="4"/>
  <c r="AG746" i="4"/>
  <c r="AG745" i="4"/>
  <c r="AG744" i="4"/>
  <c r="X550" i="4"/>
  <c r="X755" i="4"/>
  <c r="X751" i="4"/>
  <c r="U768" i="4"/>
  <c r="U761" i="4"/>
  <c r="U765" i="4"/>
  <c r="U769" i="4"/>
  <c r="U770" i="4"/>
  <c r="U777" i="4"/>
  <c r="U772" i="4"/>
  <c r="U775" i="4"/>
  <c r="U773" i="4"/>
  <c r="U774" i="4"/>
  <c r="U763" i="4"/>
  <c r="U766" i="4"/>
  <c r="O765" i="4"/>
  <c r="AV765" i="4" s="1"/>
  <c r="O775" i="4"/>
  <c r="AV775" i="4" s="1"/>
  <c r="U764" i="4"/>
  <c r="U767" i="4"/>
  <c r="U771" i="4"/>
  <c r="U759" i="4"/>
  <c r="O753" i="4"/>
  <c r="AV753" i="4" s="1"/>
  <c r="O752" i="4"/>
  <c r="AV752" i="4" s="1"/>
  <c r="O756" i="4"/>
  <c r="AV756" i="4" s="1"/>
  <c r="AZ756" i="4" s="1"/>
  <c r="BA756" i="4" s="1"/>
  <c r="AU971" i="4"/>
  <c r="AZ971" i="4" s="1"/>
  <c r="BA971" i="4" s="1"/>
  <c r="AU970" i="4"/>
  <c r="AZ970" i="4" s="1"/>
  <c r="BA970" i="4" s="1"/>
  <c r="AU964" i="4"/>
  <c r="AZ964" i="4" s="1"/>
  <c r="BA964" i="4" s="1"/>
  <c r="AU963" i="4"/>
  <c r="AZ963" i="4" s="1"/>
  <c r="BA963" i="4" s="1"/>
  <c r="AG809" i="4"/>
  <c r="AA809" i="4"/>
  <c r="AX809" i="4" s="1"/>
  <c r="R809" i="4"/>
  <c r="AW809" i="4" s="1"/>
  <c r="O809" i="4"/>
  <c r="AV809" i="4" s="1"/>
  <c r="AG808" i="4"/>
  <c r="AA808" i="4"/>
  <c r="AX808" i="4" s="1"/>
  <c r="R808" i="4"/>
  <c r="AW808" i="4" s="1"/>
  <c r="O808" i="4"/>
  <c r="AV808" i="4" s="1"/>
  <c r="AZ808" i="4" s="1"/>
  <c r="BA808" i="4" s="1"/>
  <c r="AG807" i="4"/>
  <c r="AA807" i="4"/>
  <c r="AX807" i="4" s="1"/>
  <c r="X807" i="4"/>
  <c r="R807" i="4"/>
  <c r="AW807" i="4" s="1"/>
  <c r="O807" i="4"/>
  <c r="AV807" i="4" s="1"/>
  <c r="AG806" i="4"/>
  <c r="AD806" i="4"/>
  <c r="AA806" i="4"/>
  <c r="AX806" i="4" s="1"/>
  <c r="X806" i="4"/>
  <c r="R806" i="4"/>
  <c r="AW806" i="4" s="1"/>
  <c r="O806" i="4"/>
  <c r="AV806" i="4" s="1"/>
  <c r="AZ806" i="4" s="1"/>
  <c r="BA806" i="4" s="1"/>
  <c r="AG805" i="4"/>
  <c r="AA805" i="4"/>
  <c r="AX805" i="4" s="1"/>
  <c r="R805" i="4"/>
  <c r="AW805" i="4" s="1"/>
  <c r="O805" i="4"/>
  <c r="AV805" i="4" s="1"/>
  <c r="AG804" i="4"/>
  <c r="X804" i="4"/>
  <c r="AG803" i="4"/>
  <c r="R803" i="4"/>
  <c r="AW803" i="4" s="1"/>
  <c r="O803" i="4"/>
  <c r="AV803" i="4" s="1"/>
  <c r="AG802" i="4"/>
  <c r="R802" i="4"/>
  <c r="AW802" i="4" s="1"/>
  <c r="AZ802" i="4" s="1"/>
  <c r="BA802" i="4" s="1"/>
  <c r="AG801" i="4"/>
  <c r="O801" i="4"/>
  <c r="AV801" i="4" s="1"/>
  <c r="AG800" i="4"/>
  <c r="R800" i="4"/>
  <c r="AW800" i="4" s="1"/>
  <c r="AZ800" i="4" s="1"/>
  <c r="BA800" i="4" s="1"/>
  <c r="AG799" i="4"/>
  <c r="AG798" i="4"/>
  <c r="O798" i="4"/>
  <c r="AV798" i="4" s="1"/>
  <c r="AZ798" i="4" s="1"/>
  <c r="BA798" i="4" s="1"/>
  <c r="AG797" i="4"/>
  <c r="O797" i="4"/>
  <c r="AV797" i="4" s="1"/>
  <c r="AG796" i="4"/>
  <c r="U796" i="4"/>
  <c r="O796" i="4"/>
  <c r="AV796" i="4" s="1"/>
  <c r="AZ796" i="4" s="1"/>
  <c r="BA796" i="4" s="1"/>
  <c r="AG795" i="4"/>
  <c r="O795" i="4"/>
  <c r="AV795" i="4" s="1"/>
  <c r="AG794" i="4"/>
  <c r="R794" i="4"/>
  <c r="AW794" i="4" s="1"/>
  <c r="O794" i="4"/>
  <c r="AV794" i="4" s="1"/>
  <c r="AZ794" i="4" s="1"/>
  <c r="BA794" i="4" s="1"/>
  <c r="AG793" i="4"/>
  <c r="O793" i="4"/>
  <c r="AV793" i="4" s="1"/>
  <c r="AG792" i="4"/>
  <c r="AG791" i="4"/>
  <c r="AG790" i="4"/>
  <c r="AG789" i="4"/>
  <c r="AG788" i="4"/>
  <c r="AG787" i="4"/>
  <c r="AG786" i="4"/>
  <c r="AG785" i="4"/>
  <c r="O785" i="4"/>
  <c r="AV785" i="4" s="1"/>
  <c r="AG784" i="4"/>
  <c r="O784" i="4"/>
  <c r="AV784" i="4" s="1"/>
  <c r="AZ784" i="4" s="1"/>
  <c r="BA784" i="4" s="1"/>
  <c r="AG783" i="4"/>
  <c r="O783" i="4"/>
  <c r="AV783" i="4" s="1"/>
  <c r="AG782" i="4"/>
  <c r="AG781" i="4"/>
  <c r="AG780" i="4"/>
  <c r="AA780" i="4"/>
  <c r="AX780" i="4" s="1"/>
  <c r="X780" i="4"/>
  <c r="U780" i="4"/>
  <c r="O780" i="4"/>
  <c r="AV780" i="4" s="1"/>
  <c r="AZ780" i="4" s="1"/>
  <c r="BA780" i="4" s="1"/>
  <c r="AG779" i="4"/>
  <c r="AA779" i="4"/>
  <c r="AX779" i="4" s="1"/>
  <c r="X779" i="4"/>
  <c r="U779" i="4"/>
  <c r="O779" i="4"/>
  <c r="AV779" i="4" s="1"/>
  <c r="AG778" i="4"/>
  <c r="U778" i="4"/>
  <c r="AG743" i="4"/>
  <c r="AG742" i="4"/>
  <c r="AG741" i="4"/>
  <c r="AG740" i="4"/>
  <c r="AG739" i="4"/>
  <c r="AG738" i="4"/>
  <c r="AG737" i="4"/>
  <c r="AG736" i="4"/>
  <c r="AG735" i="4"/>
  <c r="AG734" i="4"/>
  <c r="AG733" i="4"/>
  <c r="AG732" i="4"/>
  <c r="X732" i="4"/>
  <c r="R732" i="4"/>
  <c r="AW732" i="4" s="1"/>
  <c r="O732" i="4"/>
  <c r="AV732" i="4" s="1"/>
  <c r="AZ732" i="4" s="1"/>
  <c r="BA732" i="4" s="1"/>
  <c r="AG731" i="4"/>
  <c r="X731" i="4"/>
  <c r="R731" i="4"/>
  <c r="AW731" i="4" s="1"/>
  <c r="O731" i="4"/>
  <c r="AV731" i="4" s="1"/>
  <c r="AG730" i="4"/>
  <c r="R730" i="4"/>
  <c r="AW730" i="4" s="1"/>
  <c r="O730" i="4"/>
  <c r="AV730" i="4" s="1"/>
  <c r="AG729" i="4"/>
  <c r="R729" i="4"/>
  <c r="AW729" i="4" s="1"/>
  <c r="O729" i="4"/>
  <c r="AV729" i="4" s="1"/>
  <c r="AG728" i="4"/>
  <c r="R728" i="4"/>
  <c r="AW728" i="4" s="1"/>
  <c r="O728" i="4"/>
  <c r="AV728" i="4" s="1"/>
  <c r="AZ728" i="4" s="1"/>
  <c r="BA728" i="4" s="1"/>
  <c r="AG727" i="4"/>
  <c r="X727" i="4"/>
  <c r="AG726" i="4"/>
  <c r="X726" i="4"/>
  <c r="AG725" i="4"/>
  <c r="X725" i="4"/>
  <c r="AG724" i="4"/>
  <c r="AG723" i="4"/>
  <c r="AG722" i="4"/>
  <c r="AG721" i="4"/>
  <c r="AG720" i="4"/>
  <c r="AG719" i="4"/>
  <c r="R719" i="4"/>
  <c r="AW719" i="4" s="1"/>
  <c r="O719" i="4"/>
  <c r="AV719" i="4" s="1"/>
  <c r="AG718" i="4"/>
  <c r="O718" i="4"/>
  <c r="AV718" i="4" s="1"/>
  <c r="AG717" i="4"/>
  <c r="O717" i="4"/>
  <c r="AV717" i="4" s="1"/>
  <c r="AG716" i="4"/>
  <c r="R716" i="4"/>
  <c r="AW716" i="4" s="1"/>
  <c r="O716" i="4"/>
  <c r="AV716" i="4" s="1"/>
  <c r="AG715" i="4"/>
  <c r="R715" i="4"/>
  <c r="AW715" i="4" s="1"/>
  <c r="O715" i="4"/>
  <c r="AV715" i="4" s="1"/>
  <c r="AG714" i="4"/>
  <c r="O714" i="4"/>
  <c r="AV714" i="4" s="1"/>
  <c r="AG713" i="4"/>
  <c r="R713" i="4"/>
  <c r="AW713" i="4" s="1"/>
  <c r="O713" i="4"/>
  <c r="AV713" i="4" s="1"/>
  <c r="AG712" i="4"/>
  <c r="R712" i="4"/>
  <c r="AW712" i="4" s="1"/>
  <c r="O712" i="4"/>
  <c r="AV712" i="4" s="1"/>
  <c r="AG711" i="4"/>
  <c r="R711" i="4"/>
  <c r="AW711" i="4" s="1"/>
  <c r="O711" i="4"/>
  <c r="AV711" i="4" s="1"/>
  <c r="AG710" i="4"/>
  <c r="O710" i="4"/>
  <c r="AV710" i="4" s="1"/>
  <c r="AG709" i="4"/>
  <c r="AG708" i="4"/>
  <c r="AG707" i="4"/>
  <c r="O707" i="4"/>
  <c r="AV707" i="4" s="1"/>
  <c r="AG706" i="4"/>
  <c r="O706" i="4"/>
  <c r="AV706" i="4" s="1"/>
  <c r="AG705" i="4"/>
  <c r="O705" i="4"/>
  <c r="AV705" i="4" s="1"/>
  <c r="AG704" i="4"/>
  <c r="R704" i="4"/>
  <c r="AW704" i="4" s="1"/>
  <c r="O704" i="4"/>
  <c r="AV704" i="4" s="1"/>
  <c r="AG703" i="4"/>
  <c r="R703" i="4"/>
  <c r="AW703" i="4" s="1"/>
  <c r="O703" i="4"/>
  <c r="AV703" i="4" s="1"/>
  <c r="AG702" i="4"/>
  <c r="O702" i="4"/>
  <c r="AV702" i="4" s="1"/>
  <c r="AG701" i="4"/>
  <c r="R701" i="4"/>
  <c r="AW701" i="4" s="1"/>
  <c r="O701" i="4"/>
  <c r="AV701" i="4" s="1"/>
  <c r="AG700" i="4"/>
  <c r="R700" i="4"/>
  <c r="AW700" i="4" s="1"/>
  <c r="O700" i="4"/>
  <c r="AV700" i="4" s="1"/>
  <c r="AG699" i="4"/>
  <c r="O699" i="4"/>
  <c r="AV699" i="4" s="1"/>
  <c r="AG698" i="4"/>
  <c r="AG697" i="4"/>
  <c r="AG696" i="4"/>
  <c r="R696" i="4"/>
  <c r="AW696" i="4" s="1"/>
  <c r="O696" i="4"/>
  <c r="AV696" i="4" s="1"/>
  <c r="AG695" i="4"/>
  <c r="R695" i="4"/>
  <c r="AW695" i="4" s="1"/>
  <c r="O695" i="4"/>
  <c r="AV695" i="4" s="1"/>
  <c r="AG694" i="4"/>
  <c r="R694" i="4"/>
  <c r="AW694" i="4" s="1"/>
  <c r="O694" i="4"/>
  <c r="AV694" i="4" s="1"/>
  <c r="AG693" i="4"/>
  <c r="R693" i="4"/>
  <c r="AW693" i="4" s="1"/>
  <c r="O693" i="4"/>
  <c r="AV693" i="4" s="1"/>
  <c r="AG692" i="4"/>
  <c r="R692" i="4"/>
  <c r="AW692" i="4" s="1"/>
  <c r="O692" i="4"/>
  <c r="AV692" i="4" s="1"/>
  <c r="AG691" i="4"/>
  <c r="O691" i="4"/>
  <c r="AV691" i="4" s="1"/>
  <c r="AG690" i="4"/>
  <c r="O690" i="4"/>
  <c r="AV690" i="4" s="1"/>
  <c r="AG689" i="4"/>
  <c r="X689" i="4"/>
  <c r="O689" i="4"/>
  <c r="AV689" i="4" s="1"/>
  <c r="AG688" i="4"/>
  <c r="R688" i="4"/>
  <c r="AW688" i="4" s="1"/>
  <c r="O688" i="4"/>
  <c r="AV688" i="4" s="1"/>
  <c r="AG687" i="4"/>
  <c r="R687" i="4"/>
  <c r="AW687" i="4" s="1"/>
  <c r="O687" i="4"/>
  <c r="AV687" i="4" s="1"/>
  <c r="AG686" i="4"/>
  <c r="R686" i="4"/>
  <c r="AW686" i="4" s="1"/>
  <c r="O686" i="4"/>
  <c r="AV686" i="4" s="1"/>
  <c r="AG685" i="4"/>
  <c r="R685" i="4"/>
  <c r="AW685" i="4" s="1"/>
  <c r="O685" i="4"/>
  <c r="AV685" i="4" s="1"/>
  <c r="AG684" i="4"/>
  <c r="R684" i="4"/>
  <c r="AW684" i="4" s="1"/>
  <c r="O684" i="4"/>
  <c r="AV684" i="4" s="1"/>
  <c r="AG683" i="4"/>
  <c r="R683" i="4"/>
  <c r="AW683" i="4" s="1"/>
  <c r="O683" i="4"/>
  <c r="AV683" i="4" s="1"/>
  <c r="AG682" i="4"/>
  <c r="R682" i="4"/>
  <c r="AW682" i="4" s="1"/>
  <c r="O682" i="4"/>
  <c r="AV682" i="4" s="1"/>
  <c r="AG681" i="4"/>
  <c r="R681" i="4"/>
  <c r="AW681" i="4" s="1"/>
  <c r="O681" i="4"/>
  <c r="AV681" i="4" s="1"/>
  <c r="AG680" i="4"/>
  <c r="O680" i="4"/>
  <c r="AV680" i="4" s="1"/>
  <c r="AG679" i="4"/>
  <c r="O679" i="4"/>
  <c r="AV679" i="4" s="1"/>
  <c r="AG678" i="4"/>
  <c r="R678" i="4"/>
  <c r="AW678" i="4" s="1"/>
  <c r="O678" i="4"/>
  <c r="AV678" i="4" s="1"/>
  <c r="AG677" i="4"/>
  <c r="R677" i="4"/>
  <c r="AW677" i="4" s="1"/>
  <c r="O677" i="4"/>
  <c r="AV677" i="4" s="1"/>
  <c r="AG676" i="4"/>
  <c r="R676" i="4"/>
  <c r="AW676" i="4" s="1"/>
  <c r="O676" i="4"/>
  <c r="AV676" i="4" s="1"/>
  <c r="AG675" i="4"/>
  <c r="R675" i="4"/>
  <c r="AW675" i="4" s="1"/>
  <c r="O675" i="4"/>
  <c r="AV675" i="4" s="1"/>
  <c r="AG674" i="4"/>
  <c r="R674" i="4"/>
  <c r="AW674" i="4" s="1"/>
  <c r="O674" i="4"/>
  <c r="AV674" i="4" s="1"/>
  <c r="AG673" i="4"/>
  <c r="R673" i="4"/>
  <c r="AW673" i="4" s="1"/>
  <c r="O673" i="4"/>
  <c r="AV673" i="4" s="1"/>
  <c r="AG672" i="4"/>
  <c r="R672" i="4"/>
  <c r="AW672" i="4" s="1"/>
  <c r="O672" i="4"/>
  <c r="AV672" i="4" s="1"/>
  <c r="AG671" i="4"/>
  <c r="R671" i="4"/>
  <c r="AW671" i="4" s="1"/>
  <c r="O671" i="4"/>
  <c r="AV671" i="4" s="1"/>
  <c r="AG670" i="4"/>
  <c r="R670" i="4"/>
  <c r="AW670" i="4" s="1"/>
  <c r="O670" i="4"/>
  <c r="AV670" i="4" s="1"/>
  <c r="AG669" i="4"/>
  <c r="R669" i="4"/>
  <c r="AW669" i="4" s="1"/>
  <c r="O669" i="4"/>
  <c r="AV669" i="4" s="1"/>
  <c r="AG668" i="4"/>
  <c r="R668" i="4"/>
  <c r="AW668" i="4" s="1"/>
  <c r="O668" i="4"/>
  <c r="AV668" i="4" s="1"/>
  <c r="AG667" i="4"/>
  <c r="R667" i="4"/>
  <c r="AW667" i="4" s="1"/>
  <c r="O667" i="4"/>
  <c r="AV667" i="4" s="1"/>
  <c r="AG666" i="4"/>
  <c r="R666" i="4"/>
  <c r="AW666" i="4" s="1"/>
  <c r="O666" i="4"/>
  <c r="AV666" i="4" s="1"/>
  <c r="AG665" i="4"/>
  <c r="R665" i="4"/>
  <c r="AW665" i="4" s="1"/>
  <c r="O665" i="4"/>
  <c r="AV665" i="4" s="1"/>
  <c r="AG664" i="4"/>
  <c r="R664" i="4"/>
  <c r="AW664" i="4" s="1"/>
  <c r="O664" i="4"/>
  <c r="AV664" i="4" s="1"/>
  <c r="AG663" i="4"/>
  <c r="R663" i="4"/>
  <c r="AW663" i="4" s="1"/>
  <c r="O663" i="4"/>
  <c r="AV663" i="4" s="1"/>
  <c r="AG662" i="4"/>
  <c r="AG661" i="4"/>
  <c r="R661" i="4"/>
  <c r="AW661" i="4" s="1"/>
  <c r="O661" i="4"/>
  <c r="AV661" i="4" s="1"/>
  <c r="AG660" i="4"/>
  <c r="R660" i="4"/>
  <c r="AW660" i="4" s="1"/>
  <c r="O660" i="4"/>
  <c r="AV660" i="4" s="1"/>
  <c r="AG659" i="4"/>
  <c r="R659" i="4"/>
  <c r="AW659" i="4" s="1"/>
  <c r="O659" i="4"/>
  <c r="AV659" i="4" s="1"/>
  <c r="AG658" i="4"/>
  <c r="R658" i="4"/>
  <c r="AW658" i="4" s="1"/>
  <c r="O658" i="4"/>
  <c r="AV658" i="4" s="1"/>
  <c r="AG657" i="4"/>
  <c r="R657" i="4"/>
  <c r="AW657" i="4" s="1"/>
  <c r="O657" i="4"/>
  <c r="AV657" i="4" s="1"/>
  <c r="AG656" i="4"/>
  <c r="R656" i="4"/>
  <c r="AW656" i="4" s="1"/>
  <c r="O656" i="4"/>
  <c r="AV656" i="4" s="1"/>
  <c r="AG655" i="4"/>
  <c r="AG654" i="4"/>
  <c r="AG653" i="4"/>
  <c r="AG652" i="4"/>
  <c r="R652" i="4"/>
  <c r="AW652" i="4" s="1"/>
  <c r="O652" i="4"/>
  <c r="AV652" i="4" s="1"/>
  <c r="AG651" i="4"/>
  <c r="R651" i="4"/>
  <c r="AW651" i="4" s="1"/>
  <c r="O651" i="4"/>
  <c r="AV651" i="4" s="1"/>
  <c r="AG650" i="4"/>
  <c r="R650" i="4"/>
  <c r="AW650" i="4" s="1"/>
  <c r="O650" i="4"/>
  <c r="AV650" i="4" s="1"/>
  <c r="AG649" i="4"/>
  <c r="R649" i="4"/>
  <c r="AW649" i="4" s="1"/>
  <c r="O649" i="4"/>
  <c r="AV649" i="4" s="1"/>
  <c r="AG648" i="4"/>
  <c r="R648" i="4"/>
  <c r="AW648" i="4" s="1"/>
  <c r="O648" i="4"/>
  <c r="AV648" i="4" s="1"/>
  <c r="AG647" i="4"/>
  <c r="R647" i="4"/>
  <c r="AW647" i="4" s="1"/>
  <c r="O647" i="4"/>
  <c r="AV647" i="4" s="1"/>
  <c r="AG646" i="4"/>
  <c r="R646" i="4"/>
  <c r="AW646" i="4" s="1"/>
  <c r="O646" i="4"/>
  <c r="AV646" i="4" s="1"/>
  <c r="AG645" i="4"/>
  <c r="R645" i="4"/>
  <c r="AW645" i="4" s="1"/>
  <c r="O645" i="4"/>
  <c r="AV645" i="4" s="1"/>
  <c r="AG644" i="4"/>
  <c r="U644" i="4"/>
  <c r="R644" i="4"/>
  <c r="AW644" i="4" s="1"/>
  <c r="O644" i="4"/>
  <c r="AV644" i="4" s="1"/>
  <c r="AG643" i="4"/>
  <c r="R643" i="4"/>
  <c r="AW643" i="4" s="1"/>
  <c r="O643" i="4"/>
  <c r="AV643" i="4" s="1"/>
  <c r="AG642" i="4"/>
  <c r="R642" i="4"/>
  <c r="AW642" i="4" s="1"/>
  <c r="O642" i="4"/>
  <c r="AV642" i="4" s="1"/>
  <c r="AG641" i="4"/>
  <c r="R641" i="4"/>
  <c r="AW641" i="4" s="1"/>
  <c r="O641" i="4"/>
  <c r="AV641" i="4" s="1"/>
  <c r="AG640" i="4"/>
  <c r="R640" i="4"/>
  <c r="AW640" i="4" s="1"/>
  <c r="O640" i="4"/>
  <c r="AV640" i="4" s="1"/>
  <c r="AG639" i="4"/>
  <c r="R639" i="4"/>
  <c r="AW639" i="4" s="1"/>
  <c r="O639" i="4"/>
  <c r="AV639" i="4" s="1"/>
  <c r="AG638" i="4"/>
  <c r="R638" i="4"/>
  <c r="AW638" i="4" s="1"/>
  <c r="O638" i="4"/>
  <c r="AV638" i="4" s="1"/>
  <c r="AG637" i="4"/>
  <c r="R637" i="4"/>
  <c r="AW637" i="4" s="1"/>
  <c r="O637" i="4"/>
  <c r="AV637" i="4" s="1"/>
  <c r="AG636" i="4"/>
  <c r="R636" i="4"/>
  <c r="AW636" i="4" s="1"/>
  <c r="O636" i="4"/>
  <c r="AV636" i="4" s="1"/>
  <c r="AG635" i="4"/>
  <c r="R635" i="4"/>
  <c r="AW635" i="4" s="1"/>
  <c r="O635" i="4"/>
  <c r="AV635" i="4" s="1"/>
  <c r="AG634" i="4"/>
  <c r="U634" i="4"/>
  <c r="R634" i="4"/>
  <c r="AW634" i="4" s="1"/>
  <c r="O634" i="4"/>
  <c r="AV634" i="4" s="1"/>
  <c r="AG633" i="4"/>
  <c r="R633" i="4"/>
  <c r="AW633" i="4" s="1"/>
  <c r="O633" i="4"/>
  <c r="AV633" i="4" s="1"/>
  <c r="AG632" i="4"/>
  <c r="R632" i="4"/>
  <c r="AW632" i="4" s="1"/>
  <c r="O632" i="4"/>
  <c r="AV632" i="4" s="1"/>
  <c r="AG631" i="4"/>
  <c r="R631" i="4"/>
  <c r="AW631" i="4" s="1"/>
  <c r="O631" i="4"/>
  <c r="AV631" i="4" s="1"/>
  <c r="AG630" i="4"/>
  <c r="R630" i="4"/>
  <c r="AW630" i="4" s="1"/>
  <c r="O630" i="4"/>
  <c r="AV630" i="4" s="1"/>
  <c r="AG629" i="4"/>
  <c r="R629" i="4"/>
  <c r="AW629" i="4" s="1"/>
  <c r="O629" i="4"/>
  <c r="AV629" i="4" s="1"/>
  <c r="AG628" i="4"/>
  <c r="R628" i="4"/>
  <c r="AW628" i="4" s="1"/>
  <c r="O628" i="4"/>
  <c r="AV628" i="4" s="1"/>
  <c r="AG627" i="4"/>
  <c r="X627" i="4"/>
  <c r="R627" i="4"/>
  <c r="AW627" i="4" s="1"/>
  <c r="O627" i="4"/>
  <c r="AV627" i="4" s="1"/>
  <c r="AG626" i="4"/>
  <c r="X626" i="4"/>
  <c r="R626" i="4"/>
  <c r="AW626" i="4" s="1"/>
  <c r="O626" i="4"/>
  <c r="AV626" i="4" s="1"/>
  <c r="AG625" i="4"/>
  <c r="X625" i="4"/>
  <c r="U625" i="4"/>
  <c r="R625" i="4"/>
  <c r="AW625" i="4" s="1"/>
  <c r="O625" i="4"/>
  <c r="AV625" i="4" s="1"/>
  <c r="AG624" i="4"/>
  <c r="R624" i="4"/>
  <c r="AW624" i="4" s="1"/>
  <c r="O624" i="4"/>
  <c r="AV624" i="4" s="1"/>
  <c r="AG623" i="4"/>
  <c r="X623" i="4"/>
  <c r="R623" i="4"/>
  <c r="AW623" i="4" s="1"/>
  <c r="O623" i="4"/>
  <c r="AV623" i="4" s="1"/>
  <c r="AG622" i="4"/>
  <c r="X622" i="4"/>
  <c r="R622" i="4"/>
  <c r="AW622" i="4" s="1"/>
  <c r="O622" i="4"/>
  <c r="AV622" i="4" s="1"/>
  <c r="AG621" i="4"/>
  <c r="X621" i="4"/>
  <c r="R621" i="4"/>
  <c r="AW621" i="4" s="1"/>
  <c r="O621" i="4"/>
  <c r="AV621" i="4" s="1"/>
  <c r="AG620" i="4"/>
  <c r="X620" i="4"/>
  <c r="R620" i="4"/>
  <c r="AW620" i="4" s="1"/>
  <c r="O620" i="4"/>
  <c r="AV620" i="4" s="1"/>
  <c r="AG619" i="4"/>
  <c r="U619" i="4"/>
  <c r="R619" i="4"/>
  <c r="AW619" i="4" s="1"/>
  <c r="O619" i="4"/>
  <c r="AV619" i="4" s="1"/>
  <c r="AG618" i="4"/>
  <c r="R618" i="4"/>
  <c r="AW618" i="4" s="1"/>
  <c r="O618" i="4"/>
  <c r="AV618" i="4" s="1"/>
  <c r="AG617" i="4"/>
  <c r="R617" i="4"/>
  <c r="AW617" i="4" s="1"/>
  <c r="O617" i="4"/>
  <c r="AV617" i="4" s="1"/>
  <c r="AG616" i="4"/>
  <c r="R616" i="4"/>
  <c r="AW616" i="4" s="1"/>
  <c r="O616" i="4"/>
  <c r="AV616" i="4" s="1"/>
  <c r="AG615" i="4"/>
  <c r="X615" i="4"/>
  <c r="R615" i="4"/>
  <c r="AW615" i="4" s="1"/>
  <c r="O615" i="4"/>
  <c r="AV615" i="4" s="1"/>
  <c r="AG614" i="4"/>
  <c r="R614" i="4"/>
  <c r="AW614" i="4" s="1"/>
  <c r="O614" i="4"/>
  <c r="AV614" i="4" s="1"/>
  <c r="AG613" i="4"/>
  <c r="R613" i="4"/>
  <c r="AW613" i="4" s="1"/>
  <c r="AG612" i="4"/>
  <c r="R612" i="4"/>
  <c r="AW612" i="4" s="1"/>
  <c r="AG611" i="4"/>
  <c r="R611" i="4"/>
  <c r="AW611" i="4" s="1"/>
  <c r="AG610" i="4"/>
  <c r="R610" i="4"/>
  <c r="AW610" i="4" s="1"/>
  <c r="O610" i="4"/>
  <c r="AV610" i="4" s="1"/>
  <c r="AG609" i="4"/>
  <c r="X609" i="4"/>
  <c r="R609" i="4"/>
  <c r="AW609" i="4" s="1"/>
  <c r="AG608" i="4"/>
  <c r="X608" i="4"/>
  <c r="O608" i="4"/>
  <c r="AV608" i="4" s="1"/>
  <c r="AG607" i="4"/>
  <c r="X607" i="4"/>
  <c r="O607" i="4"/>
  <c r="AV607" i="4" s="1"/>
  <c r="AG606" i="4"/>
  <c r="X606" i="4"/>
  <c r="R606" i="4"/>
  <c r="AW606" i="4" s="1"/>
  <c r="O606" i="4"/>
  <c r="AV606" i="4" s="1"/>
  <c r="AG605" i="4"/>
  <c r="X605" i="4"/>
  <c r="O605" i="4"/>
  <c r="AV605" i="4" s="1"/>
  <c r="AG604" i="4"/>
  <c r="R604" i="4"/>
  <c r="AW604" i="4" s="1"/>
  <c r="O604" i="4"/>
  <c r="AV604" i="4" s="1"/>
  <c r="AG603" i="4"/>
  <c r="X603" i="4"/>
  <c r="R603" i="4"/>
  <c r="AW603" i="4" s="1"/>
  <c r="O603" i="4"/>
  <c r="AV603" i="4" s="1"/>
  <c r="AG602" i="4"/>
  <c r="X602" i="4"/>
  <c r="R602" i="4"/>
  <c r="AW602" i="4" s="1"/>
  <c r="O602" i="4"/>
  <c r="AV602" i="4" s="1"/>
  <c r="AG601" i="4"/>
  <c r="X601" i="4"/>
  <c r="R601" i="4"/>
  <c r="AW601" i="4" s="1"/>
  <c r="O601" i="4"/>
  <c r="AV601" i="4" s="1"/>
  <c r="AG600" i="4"/>
  <c r="X600" i="4"/>
  <c r="R600" i="4"/>
  <c r="AW600" i="4" s="1"/>
  <c r="O600" i="4"/>
  <c r="AV600" i="4" s="1"/>
  <c r="AG599" i="4"/>
  <c r="X599" i="4"/>
  <c r="R599" i="4"/>
  <c r="AW599" i="4" s="1"/>
  <c r="O599" i="4"/>
  <c r="AV599" i="4" s="1"/>
  <c r="AG598" i="4"/>
  <c r="X598" i="4"/>
  <c r="R598" i="4"/>
  <c r="AW598" i="4" s="1"/>
  <c r="O598" i="4"/>
  <c r="AV598" i="4" s="1"/>
  <c r="AG597" i="4"/>
  <c r="X597" i="4"/>
  <c r="O597" i="4"/>
  <c r="AV597" i="4" s="1"/>
  <c r="AG596" i="4"/>
  <c r="X596" i="4"/>
  <c r="R596" i="4"/>
  <c r="AW596" i="4" s="1"/>
  <c r="O596" i="4"/>
  <c r="AV596" i="4" s="1"/>
  <c r="AG595" i="4"/>
  <c r="R595" i="4"/>
  <c r="AW595" i="4" s="1"/>
  <c r="O595" i="4"/>
  <c r="AV595" i="4" s="1"/>
  <c r="AG594" i="4"/>
  <c r="R594" i="4"/>
  <c r="AW594" i="4" s="1"/>
  <c r="O594" i="4"/>
  <c r="AV594" i="4" s="1"/>
  <c r="AG593" i="4"/>
  <c r="R593" i="4"/>
  <c r="AW593" i="4" s="1"/>
  <c r="O593" i="4"/>
  <c r="AV593" i="4" s="1"/>
  <c r="AG592" i="4"/>
  <c r="AA592" i="4"/>
  <c r="AX592" i="4" s="1"/>
  <c r="R592" i="4"/>
  <c r="AW592" i="4" s="1"/>
  <c r="O592" i="4"/>
  <c r="AV592" i="4" s="1"/>
  <c r="AG591" i="4"/>
  <c r="AA591" i="4"/>
  <c r="AX591" i="4" s="1"/>
  <c r="X591" i="4"/>
  <c r="R591" i="4"/>
  <c r="AW591" i="4" s="1"/>
  <c r="O591" i="4"/>
  <c r="AV591" i="4" s="1"/>
  <c r="AG590" i="4"/>
  <c r="AA590" i="4"/>
  <c r="AX590" i="4" s="1"/>
  <c r="X590" i="4"/>
  <c r="O590" i="4"/>
  <c r="AV590" i="4" s="1"/>
  <c r="AG589" i="4"/>
  <c r="X589" i="4"/>
  <c r="R589" i="4"/>
  <c r="AW589" i="4" s="1"/>
  <c r="O589" i="4"/>
  <c r="AV589" i="4" s="1"/>
  <c r="AG588" i="4"/>
  <c r="R588" i="4"/>
  <c r="AW588" i="4" s="1"/>
  <c r="O588" i="4"/>
  <c r="AV588" i="4" s="1"/>
  <c r="AG587" i="4"/>
  <c r="X587" i="4"/>
  <c r="R587" i="4"/>
  <c r="AW587" i="4" s="1"/>
  <c r="O587" i="4"/>
  <c r="AV587" i="4" s="1"/>
  <c r="AG586" i="4"/>
  <c r="R586" i="4"/>
  <c r="AW586" i="4" s="1"/>
  <c r="O586" i="4"/>
  <c r="AV586" i="4" s="1"/>
  <c r="AG585" i="4"/>
  <c r="X585" i="4"/>
  <c r="R585" i="4"/>
  <c r="AW585" i="4" s="1"/>
  <c r="O585" i="4"/>
  <c r="AV585" i="4" s="1"/>
  <c r="AG584" i="4"/>
  <c r="X584" i="4"/>
  <c r="R584" i="4"/>
  <c r="AW584" i="4" s="1"/>
  <c r="O584" i="4"/>
  <c r="AV584" i="4" s="1"/>
  <c r="AG583" i="4"/>
  <c r="R583" i="4"/>
  <c r="AW583" i="4" s="1"/>
  <c r="O583" i="4"/>
  <c r="AV583" i="4" s="1"/>
  <c r="AG582" i="4"/>
  <c r="X582" i="4"/>
  <c r="R582" i="4"/>
  <c r="AW582" i="4" s="1"/>
  <c r="O582" i="4"/>
  <c r="AV582" i="4" s="1"/>
  <c r="AG581" i="4"/>
  <c r="O581" i="4"/>
  <c r="AV581" i="4" s="1"/>
  <c r="AG580" i="4"/>
  <c r="R580" i="4"/>
  <c r="AW580" i="4" s="1"/>
  <c r="O580" i="4"/>
  <c r="AV580" i="4" s="1"/>
  <c r="AZ580" i="4" s="1"/>
  <c r="BA580" i="4" s="1"/>
  <c r="AG579" i="4"/>
  <c r="X579" i="4"/>
  <c r="U579" i="4"/>
  <c r="R579" i="4"/>
  <c r="AW579" i="4" s="1"/>
  <c r="O579" i="4"/>
  <c r="AV579" i="4" s="1"/>
  <c r="AG578" i="4"/>
  <c r="R578" i="4"/>
  <c r="AW578" i="4" s="1"/>
  <c r="O578" i="4"/>
  <c r="AV578" i="4" s="1"/>
  <c r="AZ578" i="4" s="1"/>
  <c r="BA578" i="4" s="1"/>
  <c r="AG577" i="4"/>
  <c r="X577" i="4"/>
  <c r="U577" i="4"/>
  <c r="R577" i="4"/>
  <c r="AW577" i="4" s="1"/>
  <c r="O577" i="4"/>
  <c r="AV577" i="4" s="1"/>
  <c r="AG576" i="4"/>
  <c r="X576" i="4"/>
  <c r="R576" i="4"/>
  <c r="AW576" i="4" s="1"/>
  <c r="O576" i="4"/>
  <c r="AV576" i="4" s="1"/>
  <c r="AZ576" i="4" s="1"/>
  <c r="BA576" i="4" s="1"/>
  <c r="AG575" i="4"/>
  <c r="O575" i="4"/>
  <c r="AV575" i="4" s="1"/>
  <c r="AG574" i="4"/>
  <c r="AA574" i="4"/>
  <c r="AX574" i="4" s="1"/>
  <c r="X574" i="4"/>
  <c r="U574" i="4"/>
  <c r="R574" i="4"/>
  <c r="AW574" i="4" s="1"/>
  <c r="O574" i="4"/>
  <c r="AV574" i="4" s="1"/>
  <c r="AZ574" i="4" s="1"/>
  <c r="BA574" i="4" s="1"/>
  <c r="AG573" i="4"/>
  <c r="X573" i="4"/>
  <c r="U573" i="4"/>
  <c r="R573" i="4"/>
  <c r="AW573" i="4" s="1"/>
  <c r="O573" i="4"/>
  <c r="AV573" i="4" s="1"/>
  <c r="AG572" i="4"/>
  <c r="AA572" i="4"/>
  <c r="AX572" i="4" s="1"/>
  <c r="X572" i="4"/>
  <c r="U572" i="4"/>
  <c r="R572" i="4"/>
  <c r="AW572" i="4" s="1"/>
  <c r="O572" i="4"/>
  <c r="AV572" i="4" s="1"/>
  <c r="AZ572" i="4" s="1"/>
  <c r="BA572" i="4" s="1"/>
  <c r="AG571" i="4"/>
  <c r="X571" i="4"/>
  <c r="R571" i="4"/>
  <c r="AW571" i="4" s="1"/>
  <c r="O571" i="4"/>
  <c r="AV571" i="4" s="1"/>
  <c r="AG570" i="4"/>
  <c r="X570" i="4"/>
  <c r="R570" i="4"/>
  <c r="AW570" i="4" s="1"/>
  <c r="O570" i="4"/>
  <c r="AV570" i="4" s="1"/>
  <c r="AZ570" i="4" s="1"/>
  <c r="BA570" i="4" s="1"/>
  <c r="AG569" i="4"/>
  <c r="O569" i="4"/>
  <c r="AV569" i="4" s="1"/>
  <c r="AG568" i="4"/>
  <c r="AG567" i="4"/>
  <c r="AG566" i="4"/>
  <c r="X566" i="4"/>
  <c r="AG565" i="4"/>
  <c r="X565" i="4"/>
  <c r="R565" i="4"/>
  <c r="AW565" i="4" s="1"/>
  <c r="O565" i="4"/>
  <c r="AV565" i="4" s="1"/>
  <c r="AG564" i="4"/>
  <c r="R564" i="4"/>
  <c r="AW564" i="4" s="1"/>
  <c r="O564" i="4"/>
  <c r="AV564" i="4" s="1"/>
  <c r="AG563" i="4"/>
  <c r="X563" i="4"/>
  <c r="R563" i="4"/>
  <c r="AW563" i="4" s="1"/>
  <c r="O563" i="4"/>
  <c r="AV563" i="4" s="1"/>
  <c r="AG562" i="4"/>
  <c r="X562" i="4"/>
  <c r="R562" i="4"/>
  <c r="AW562" i="4" s="1"/>
  <c r="O562" i="4"/>
  <c r="AV562" i="4" s="1"/>
  <c r="AG561" i="4"/>
  <c r="X561" i="4"/>
  <c r="R561" i="4"/>
  <c r="AW561" i="4" s="1"/>
  <c r="AG560" i="4"/>
  <c r="U560" i="4"/>
  <c r="R560" i="4"/>
  <c r="AW560" i="4" s="1"/>
  <c r="O560" i="4"/>
  <c r="AV560" i="4" s="1"/>
  <c r="AG559" i="4"/>
  <c r="R559" i="4"/>
  <c r="AW559" i="4" s="1"/>
  <c r="O559" i="4"/>
  <c r="AV559" i="4" s="1"/>
  <c r="AG558" i="4"/>
  <c r="R558" i="4"/>
  <c r="AW558" i="4" s="1"/>
  <c r="O558" i="4"/>
  <c r="AV558" i="4" s="1"/>
  <c r="AG557" i="4"/>
  <c r="O557" i="4"/>
  <c r="AV557" i="4" s="1"/>
  <c r="AG556" i="4"/>
  <c r="O556" i="4"/>
  <c r="AV556" i="4" s="1"/>
  <c r="AG555" i="4"/>
  <c r="R555" i="4"/>
  <c r="AW555" i="4" s="1"/>
  <c r="O555" i="4"/>
  <c r="AV555" i="4" s="1"/>
  <c r="AG554" i="4"/>
  <c r="R554" i="4"/>
  <c r="AW554" i="4" s="1"/>
  <c r="O554" i="4"/>
  <c r="AV554" i="4" s="1"/>
  <c r="AG553" i="4"/>
  <c r="R553" i="4"/>
  <c r="AW553" i="4" s="1"/>
  <c r="O553" i="4"/>
  <c r="AV553" i="4" s="1"/>
  <c r="AG552" i="4"/>
  <c r="R552" i="4"/>
  <c r="AW552" i="4" s="1"/>
  <c r="O552" i="4"/>
  <c r="AV552" i="4" s="1"/>
  <c r="AG551" i="4"/>
  <c r="R551" i="4"/>
  <c r="AW551" i="4" s="1"/>
  <c r="O551" i="4"/>
  <c r="AV551" i="4" s="1"/>
  <c r="AG550" i="4"/>
  <c r="R550" i="4"/>
  <c r="AW550" i="4" s="1"/>
  <c r="O550" i="4"/>
  <c r="AV550" i="4" s="1"/>
  <c r="AG549" i="4"/>
  <c r="AG548" i="4"/>
  <c r="X548" i="4"/>
  <c r="AG547" i="4"/>
  <c r="O547" i="4"/>
  <c r="AV547" i="4" s="1"/>
  <c r="AG546" i="4"/>
  <c r="O546" i="4"/>
  <c r="AV546" i="4" s="1"/>
  <c r="AG545" i="4"/>
  <c r="O545" i="4"/>
  <c r="AV545" i="4" s="1"/>
  <c r="AG544" i="4"/>
  <c r="R544" i="4"/>
  <c r="AW544" i="4" s="1"/>
  <c r="O544" i="4"/>
  <c r="AV544" i="4" s="1"/>
  <c r="AG543" i="4"/>
  <c r="O543" i="4"/>
  <c r="AV543" i="4" s="1"/>
  <c r="AG542" i="4"/>
  <c r="AG541" i="4"/>
  <c r="R541" i="4"/>
  <c r="AW541" i="4" s="1"/>
  <c r="O541" i="4"/>
  <c r="AV541" i="4" s="1"/>
  <c r="AG540" i="4"/>
  <c r="R540" i="4"/>
  <c r="AW540" i="4" s="1"/>
  <c r="O540" i="4"/>
  <c r="AV540" i="4" s="1"/>
  <c r="AG539" i="4"/>
  <c r="AG538" i="4"/>
  <c r="R538" i="4"/>
  <c r="AW538" i="4" s="1"/>
  <c r="O538" i="4"/>
  <c r="AV538" i="4" s="1"/>
  <c r="AG537" i="4"/>
  <c r="R537" i="4"/>
  <c r="AW537" i="4" s="1"/>
  <c r="O537" i="4"/>
  <c r="AV537" i="4" s="1"/>
  <c r="AG536" i="4"/>
  <c r="O536" i="4"/>
  <c r="AV536" i="4" s="1"/>
  <c r="AG535" i="4"/>
  <c r="R535" i="4"/>
  <c r="AW535" i="4" s="1"/>
  <c r="O535" i="4"/>
  <c r="AV535" i="4" s="1"/>
  <c r="AG534" i="4"/>
  <c r="R534" i="4"/>
  <c r="AW534" i="4" s="1"/>
  <c r="O534" i="4"/>
  <c r="AV534" i="4" s="1"/>
  <c r="AG533" i="4"/>
  <c r="R533" i="4"/>
  <c r="AW533" i="4" s="1"/>
  <c r="O533" i="4"/>
  <c r="AV533" i="4" s="1"/>
  <c r="AG532" i="4"/>
  <c r="AG531" i="4"/>
  <c r="X531" i="4"/>
  <c r="R531" i="4"/>
  <c r="AW531" i="4" s="1"/>
  <c r="O531" i="4"/>
  <c r="AV531" i="4" s="1"/>
  <c r="AG530" i="4"/>
  <c r="R530" i="4"/>
  <c r="AW530" i="4" s="1"/>
  <c r="O530" i="4"/>
  <c r="AV530" i="4" s="1"/>
  <c r="AG529" i="4"/>
  <c r="R529" i="4"/>
  <c r="AW529" i="4" s="1"/>
  <c r="O529" i="4"/>
  <c r="AV529" i="4" s="1"/>
  <c r="AG528" i="4"/>
  <c r="R528" i="4"/>
  <c r="AW528" i="4" s="1"/>
  <c r="O528" i="4"/>
  <c r="AV528" i="4" s="1"/>
  <c r="AG527" i="4"/>
  <c r="O527" i="4"/>
  <c r="AV527" i="4" s="1"/>
  <c r="AG526" i="4"/>
  <c r="O526" i="4"/>
  <c r="AV526" i="4" s="1"/>
  <c r="AG525" i="4"/>
  <c r="AG524" i="4"/>
  <c r="X524" i="4"/>
  <c r="AG523" i="4"/>
  <c r="X523" i="4"/>
  <c r="O523" i="4"/>
  <c r="AV523" i="4" s="1"/>
  <c r="AG522" i="4"/>
  <c r="X522" i="4"/>
  <c r="O522" i="4"/>
  <c r="AV522" i="4" s="1"/>
  <c r="AG521" i="4"/>
  <c r="R521" i="4"/>
  <c r="AW521" i="4" s="1"/>
  <c r="O521" i="4"/>
  <c r="AV521" i="4" s="1"/>
  <c r="AG520" i="4"/>
  <c r="R520" i="4"/>
  <c r="AW520" i="4" s="1"/>
  <c r="O520" i="4"/>
  <c r="AV520" i="4" s="1"/>
  <c r="AG519" i="4"/>
  <c r="O519" i="4"/>
  <c r="AV519" i="4" s="1"/>
  <c r="AG518" i="4"/>
  <c r="O518" i="4"/>
  <c r="AV518" i="4" s="1"/>
  <c r="AG517" i="4"/>
  <c r="R517" i="4"/>
  <c r="AW517" i="4" s="1"/>
  <c r="O517" i="4"/>
  <c r="AV517" i="4" s="1"/>
  <c r="AG516" i="4"/>
  <c r="R516" i="4"/>
  <c r="AW516" i="4" s="1"/>
  <c r="O516" i="4"/>
  <c r="AV516" i="4" s="1"/>
  <c r="AG515" i="4"/>
  <c r="R515" i="4"/>
  <c r="AW515" i="4" s="1"/>
  <c r="O515" i="4"/>
  <c r="AV515" i="4" s="1"/>
  <c r="AG514" i="4"/>
  <c r="R514" i="4"/>
  <c r="AW514" i="4" s="1"/>
  <c r="O514" i="4"/>
  <c r="AV514" i="4" s="1"/>
  <c r="AG513" i="4"/>
  <c r="X513" i="4"/>
  <c r="O513" i="4"/>
  <c r="AV513" i="4" s="1"/>
  <c r="AG512" i="4"/>
  <c r="X512" i="4"/>
  <c r="R512" i="4"/>
  <c r="AW512" i="4" s="1"/>
  <c r="O512" i="4"/>
  <c r="AV512" i="4" s="1"/>
  <c r="AG511" i="4"/>
  <c r="O511" i="4"/>
  <c r="AV511" i="4" s="1"/>
  <c r="AG510" i="4"/>
  <c r="O510" i="4"/>
  <c r="AV510" i="4" s="1"/>
  <c r="AG509" i="4"/>
  <c r="X509" i="4"/>
  <c r="O509" i="4"/>
  <c r="AV509" i="4" s="1"/>
  <c r="AG508" i="4"/>
  <c r="X508" i="4"/>
  <c r="O508" i="4"/>
  <c r="AV508" i="4" s="1"/>
  <c r="AG507" i="4"/>
  <c r="X507" i="4"/>
  <c r="AG506" i="4"/>
  <c r="AG265" i="4"/>
  <c r="AG262" i="4"/>
  <c r="AG260" i="4"/>
  <c r="X259" i="4"/>
  <c r="AG257" i="4"/>
  <c r="AG256" i="4"/>
  <c r="AA506" i="4"/>
  <c r="AX506" i="4" s="1"/>
  <c r="X506" i="4"/>
  <c r="O506" i="4"/>
  <c r="AV506" i="4" s="1"/>
  <c r="AG505" i="4"/>
  <c r="X505" i="4"/>
  <c r="O505" i="4"/>
  <c r="AV505" i="4" s="1"/>
  <c r="AG504" i="4"/>
  <c r="X504" i="4"/>
  <c r="O504" i="4"/>
  <c r="AV504" i="4" s="1"/>
  <c r="AG503" i="4"/>
  <c r="X503" i="4"/>
  <c r="O503" i="4"/>
  <c r="AV503" i="4" s="1"/>
  <c r="AG502" i="4"/>
  <c r="X502" i="4"/>
  <c r="R502" i="4"/>
  <c r="AW502" i="4" s="1"/>
  <c r="O502" i="4"/>
  <c r="AV502" i="4" s="1"/>
  <c r="AG501" i="4"/>
  <c r="X501" i="4"/>
  <c r="O501" i="4"/>
  <c r="AV501" i="4" s="1"/>
  <c r="AG500" i="4"/>
  <c r="X500" i="4"/>
  <c r="O500" i="4"/>
  <c r="AV500" i="4" s="1"/>
  <c r="AG499" i="4"/>
  <c r="X499" i="4"/>
  <c r="O499" i="4"/>
  <c r="AV499" i="4" s="1"/>
  <c r="AG498" i="4"/>
  <c r="X498" i="4"/>
  <c r="O498" i="4"/>
  <c r="AV498" i="4" s="1"/>
  <c r="AG497" i="4"/>
  <c r="X497" i="4"/>
  <c r="O497" i="4"/>
  <c r="AV497" i="4" s="1"/>
  <c r="AG496" i="4"/>
  <c r="R496" i="4"/>
  <c r="AW496" i="4" s="1"/>
  <c r="O496" i="4"/>
  <c r="AV496" i="4" s="1"/>
  <c r="AG495" i="4"/>
  <c r="R495" i="4"/>
  <c r="AW495" i="4" s="1"/>
  <c r="O495" i="4"/>
  <c r="AV495" i="4" s="1"/>
  <c r="AG494" i="4"/>
  <c r="AA494" i="4"/>
  <c r="AX494" i="4" s="1"/>
  <c r="R494" i="4"/>
  <c r="AW494" i="4" s="1"/>
  <c r="O494" i="4"/>
  <c r="AV494" i="4" s="1"/>
  <c r="AG493" i="4"/>
  <c r="AA493" i="4"/>
  <c r="AX493" i="4" s="1"/>
  <c r="X493" i="4"/>
  <c r="U493" i="4"/>
  <c r="R493" i="4"/>
  <c r="AW493" i="4" s="1"/>
  <c r="O493" i="4"/>
  <c r="AV493" i="4" s="1"/>
  <c r="AG492" i="4"/>
  <c r="AA492" i="4"/>
  <c r="AX492" i="4" s="1"/>
  <c r="X492" i="4"/>
  <c r="R492" i="4"/>
  <c r="AW492" i="4" s="1"/>
  <c r="O492" i="4"/>
  <c r="AV492" i="4" s="1"/>
  <c r="AG491" i="4"/>
  <c r="X491" i="4"/>
  <c r="R491" i="4"/>
  <c r="AW491" i="4" s="1"/>
  <c r="O491" i="4"/>
  <c r="AV491" i="4" s="1"/>
  <c r="AG490" i="4"/>
  <c r="X490" i="4"/>
  <c r="R490" i="4"/>
  <c r="AW490" i="4" s="1"/>
  <c r="O490" i="4"/>
  <c r="AV490" i="4" s="1"/>
  <c r="AG489" i="4"/>
  <c r="AA489" i="4"/>
  <c r="AX489" i="4" s="1"/>
  <c r="X489" i="4"/>
  <c r="AG488" i="4"/>
  <c r="AA488" i="4"/>
  <c r="AX488" i="4" s="1"/>
  <c r="X488" i="4"/>
  <c r="AG487" i="4"/>
  <c r="AA487" i="4"/>
  <c r="AX487" i="4" s="1"/>
  <c r="X487" i="4"/>
  <c r="O487" i="4"/>
  <c r="AV487" i="4" s="1"/>
  <c r="AG486" i="4"/>
  <c r="AA486" i="4"/>
  <c r="AX486" i="4" s="1"/>
  <c r="X486" i="4"/>
  <c r="R486" i="4"/>
  <c r="AW486" i="4" s="1"/>
  <c r="O486" i="4"/>
  <c r="AV486" i="4" s="1"/>
  <c r="AG485" i="4"/>
  <c r="AA485" i="4"/>
  <c r="AX485" i="4" s="1"/>
  <c r="X485" i="4"/>
  <c r="O485" i="4"/>
  <c r="AV485" i="4" s="1"/>
  <c r="AG484" i="4"/>
  <c r="X484" i="4"/>
  <c r="AG483" i="4"/>
  <c r="X483" i="4"/>
  <c r="O483" i="4"/>
  <c r="AV483" i="4" s="1"/>
  <c r="AG482" i="4"/>
  <c r="O482" i="4"/>
  <c r="AV482" i="4" s="1"/>
  <c r="AG481" i="4"/>
  <c r="AG480" i="4"/>
  <c r="O480" i="4"/>
  <c r="AV480" i="4" s="1"/>
  <c r="AG479" i="4"/>
  <c r="AA479" i="4"/>
  <c r="AX479" i="4" s="1"/>
  <c r="X479" i="4"/>
  <c r="R479" i="4"/>
  <c r="AW479" i="4" s="1"/>
  <c r="O479" i="4"/>
  <c r="AV479" i="4" s="1"/>
  <c r="AG478" i="4"/>
  <c r="X478" i="4"/>
  <c r="R478" i="4"/>
  <c r="AW478" i="4" s="1"/>
  <c r="O478" i="4"/>
  <c r="AV478" i="4" s="1"/>
  <c r="AG477" i="4"/>
  <c r="AA477" i="4"/>
  <c r="AX477" i="4" s="1"/>
  <c r="U477" i="4"/>
  <c r="R477" i="4"/>
  <c r="AW477" i="4" s="1"/>
  <c r="O477" i="4"/>
  <c r="AV477" i="4" s="1"/>
  <c r="AG476" i="4"/>
  <c r="X476" i="4"/>
  <c r="R476" i="4"/>
  <c r="AW476" i="4" s="1"/>
  <c r="O476" i="4"/>
  <c r="AV476" i="4" s="1"/>
  <c r="AG475" i="4"/>
  <c r="AA475" i="4"/>
  <c r="AX475" i="4" s="1"/>
  <c r="X475" i="4"/>
  <c r="U475" i="4"/>
  <c r="R475" i="4"/>
  <c r="AW475" i="4" s="1"/>
  <c r="O475" i="4"/>
  <c r="AV475" i="4" s="1"/>
  <c r="AG474" i="4"/>
  <c r="X474" i="4"/>
  <c r="O474" i="4"/>
  <c r="AV474" i="4" s="1"/>
  <c r="AG473" i="4"/>
  <c r="O473" i="4"/>
  <c r="AV473" i="4" s="1"/>
  <c r="AG472" i="4"/>
  <c r="AA472" i="4"/>
  <c r="AX472" i="4" s="1"/>
  <c r="R472" i="4"/>
  <c r="AW472" i="4" s="1"/>
  <c r="O472" i="4"/>
  <c r="AV472" i="4" s="1"/>
  <c r="AG471" i="4"/>
  <c r="R471" i="4"/>
  <c r="AW471" i="4" s="1"/>
  <c r="O471" i="4"/>
  <c r="AV471" i="4" s="1"/>
  <c r="AG470" i="4"/>
  <c r="O470" i="4"/>
  <c r="AV470" i="4" s="1"/>
  <c r="AG469" i="4"/>
  <c r="O469" i="4"/>
  <c r="AV469" i="4" s="1"/>
  <c r="AG468" i="4"/>
  <c r="AA468" i="4"/>
  <c r="AX468" i="4" s="1"/>
  <c r="R468" i="4"/>
  <c r="AW468" i="4" s="1"/>
  <c r="O468" i="4"/>
  <c r="AV468" i="4" s="1"/>
  <c r="AG467" i="4"/>
  <c r="AA467" i="4"/>
  <c r="AX467" i="4" s="1"/>
  <c r="O467" i="4"/>
  <c r="AV467" i="4" s="1"/>
  <c r="AG466" i="4"/>
  <c r="X466" i="4"/>
  <c r="O466" i="4"/>
  <c r="AV466" i="4" s="1"/>
  <c r="AG465" i="4"/>
  <c r="AG464" i="4"/>
  <c r="AA464" i="4"/>
  <c r="AX464" i="4" s="1"/>
  <c r="O464" i="4"/>
  <c r="AV464" i="4" s="1"/>
  <c r="AG463" i="4"/>
  <c r="O463" i="4"/>
  <c r="AV463" i="4" s="1"/>
  <c r="AG462" i="4"/>
  <c r="X462" i="4"/>
  <c r="O462" i="4"/>
  <c r="AV462" i="4" s="1"/>
  <c r="AG461" i="4"/>
  <c r="AG460" i="4"/>
  <c r="AG459" i="4"/>
  <c r="AG458" i="4"/>
  <c r="AA458" i="4"/>
  <c r="AX458" i="4" s="1"/>
  <c r="R458" i="4"/>
  <c r="AW458" i="4" s="1"/>
  <c r="O458" i="4"/>
  <c r="AV458" i="4" s="1"/>
  <c r="AG457" i="4"/>
  <c r="O457" i="4"/>
  <c r="AV457" i="4" s="1"/>
  <c r="AG456" i="4"/>
  <c r="AA456" i="4"/>
  <c r="AX456" i="4" s="1"/>
  <c r="R456" i="4"/>
  <c r="AW456" i="4" s="1"/>
  <c r="O456" i="4"/>
  <c r="AV456" i="4" s="1"/>
  <c r="AG455" i="4"/>
  <c r="O455" i="4"/>
  <c r="AV455" i="4" s="1"/>
  <c r="AG454" i="4"/>
  <c r="AG453" i="4"/>
  <c r="AG452" i="4"/>
  <c r="O452" i="4"/>
  <c r="AV452" i="4" s="1"/>
  <c r="AG451" i="4"/>
  <c r="R451" i="4"/>
  <c r="AW451" i="4" s="1"/>
  <c r="O451" i="4"/>
  <c r="AV451" i="4" s="1"/>
  <c r="AG450" i="4"/>
  <c r="AA450" i="4"/>
  <c r="AX450" i="4" s="1"/>
  <c r="O450" i="4"/>
  <c r="AV450" i="4" s="1"/>
  <c r="AG449" i="4"/>
  <c r="AG448" i="4"/>
  <c r="AG447" i="4"/>
  <c r="AA447" i="4"/>
  <c r="AX447" i="4" s="1"/>
  <c r="AG446" i="4"/>
  <c r="AA446" i="4"/>
  <c r="AX446" i="4" s="1"/>
  <c r="AG445" i="4"/>
  <c r="O445" i="4"/>
  <c r="AV445" i="4" s="1"/>
  <c r="AG444" i="4"/>
  <c r="O444" i="4"/>
  <c r="AV444" i="4" s="1"/>
  <c r="AG443" i="4"/>
  <c r="X443" i="4"/>
  <c r="O443" i="4"/>
  <c r="AV443" i="4" s="1"/>
  <c r="AG442" i="4"/>
  <c r="AA442" i="4"/>
  <c r="AX442" i="4" s="1"/>
  <c r="X442" i="4"/>
  <c r="O442" i="4"/>
  <c r="AV442" i="4" s="1"/>
  <c r="AG441" i="4"/>
  <c r="O441" i="4"/>
  <c r="AV441" i="4" s="1"/>
  <c r="AG440" i="4"/>
  <c r="AA440" i="4"/>
  <c r="AX440" i="4" s="1"/>
  <c r="R440" i="4"/>
  <c r="AW440" i="4" s="1"/>
  <c r="O440" i="4"/>
  <c r="AV440" i="4" s="1"/>
  <c r="AG439" i="4"/>
  <c r="AA439" i="4"/>
  <c r="AX439" i="4" s="1"/>
  <c r="R439" i="4"/>
  <c r="AW439" i="4" s="1"/>
  <c r="O439" i="4"/>
  <c r="AV439" i="4" s="1"/>
  <c r="AG438" i="4"/>
  <c r="AA438" i="4"/>
  <c r="AX438" i="4" s="1"/>
  <c r="R438" i="4"/>
  <c r="AW438" i="4" s="1"/>
  <c r="O438" i="4"/>
  <c r="AV438" i="4" s="1"/>
  <c r="AG437" i="4"/>
  <c r="AA437" i="4"/>
  <c r="AX437" i="4" s="1"/>
  <c r="X437" i="4"/>
  <c r="R437" i="4"/>
  <c r="AW437" i="4" s="1"/>
  <c r="O437" i="4"/>
  <c r="AV437" i="4" s="1"/>
  <c r="AG436" i="4"/>
  <c r="AA436" i="4"/>
  <c r="AX436" i="4" s="1"/>
  <c r="R436" i="4"/>
  <c r="AW436" i="4" s="1"/>
  <c r="O436" i="4"/>
  <c r="AV436" i="4" s="1"/>
  <c r="AG435" i="4"/>
  <c r="AG434" i="4"/>
  <c r="AG433" i="4"/>
  <c r="AG432" i="4"/>
  <c r="AG431" i="4"/>
  <c r="AG430" i="4"/>
  <c r="AA430" i="4"/>
  <c r="AX430" i="4" s="1"/>
  <c r="R430" i="4"/>
  <c r="AW430" i="4" s="1"/>
  <c r="O430" i="4"/>
  <c r="AV430" i="4" s="1"/>
  <c r="AG429" i="4"/>
  <c r="AA429" i="4"/>
  <c r="AX429" i="4" s="1"/>
  <c r="R429" i="4"/>
  <c r="AW429" i="4" s="1"/>
  <c r="O429" i="4"/>
  <c r="AV429" i="4" s="1"/>
  <c r="AG428" i="4"/>
  <c r="AA428" i="4"/>
  <c r="AX428" i="4" s="1"/>
  <c r="R428" i="4"/>
  <c r="AW428" i="4" s="1"/>
  <c r="O428" i="4"/>
  <c r="AV428" i="4" s="1"/>
  <c r="AG427" i="4"/>
  <c r="AA427" i="4"/>
  <c r="AX427" i="4" s="1"/>
  <c r="X427" i="4"/>
  <c r="R427" i="4"/>
  <c r="AW427" i="4" s="1"/>
  <c r="O427" i="4"/>
  <c r="AV427" i="4" s="1"/>
  <c r="AG426" i="4"/>
  <c r="AA426" i="4"/>
  <c r="AX426" i="4" s="1"/>
  <c r="R426" i="4"/>
  <c r="AW426" i="4" s="1"/>
  <c r="O426" i="4"/>
  <c r="AV426" i="4" s="1"/>
  <c r="AG425" i="4"/>
  <c r="AG424" i="4"/>
  <c r="U424" i="4"/>
  <c r="AG423" i="4"/>
  <c r="U423" i="4"/>
  <c r="AG422" i="4"/>
  <c r="AA422" i="4"/>
  <c r="AX422" i="4" s="1"/>
  <c r="U422" i="4"/>
  <c r="AG421" i="4"/>
  <c r="AA421" i="4"/>
  <c r="AX421" i="4" s="1"/>
  <c r="X421" i="4"/>
  <c r="U421" i="4"/>
  <c r="AG420" i="4"/>
  <c r="AA420" i="4"/>
  <c r="AX420" i="4" s="1"/>
  <c r="X420" i="4"/>
  <c r="U420" i="4"/>
  <c r="R420" i="4"/>
  <c r="AW420" i="4" s="1"/>
  <c r="O420" i="4"/>
  <c r="AV420" i="4" s="1"/>
  <c r="AG419" i="4"/>
  <c r="X419" i="4"/>
  <c r="U419" i="4"/>
  <c r="R419" i="4"/>
  <c r="AW419" i="4" s="1"/>
  <c r="O419" i="4"/>
  <c r="AV419" i="4" s="1"/>
  <c r="AG418" i="4"/>
  <c r="U418" i="4"/>
  <c r="AG417" i="4"/>
  <c r="U417" i="4"/>
  <c r="O417" i="4"/>
  <c r="AV417" i="4" s="1"/>
  <c r="AG416" i="4"/>
  <c r="U416" i="4"/>
  <c r="AG415" i="4"/>
  <c r="U415" i="4"/>
  <c r="AG414" i="4"/>
  <c r="AG413" i="4"/>
  <c r="U413" i="4"/>
  <c r="AG412" i="4"/>
  <c r="O412" i="4"/>
  <c r="AV412" i="4" s="1"/>
  <c r="AG411" i="4"/>
  <c r="O411" i="4"/>
  <c r="AV411" i="4" s="1"/>
  <c r="AG410" i="4"/>
  <c r="AG409" i="4"/>
  <c r="R409" i="4"/>
  <c r="AW409" i="4" s="1"/>
  <c r="O409" i="4"/>
  <c r="AV409" i="4" s="1"/>
  <c r="AG408" i="4"/>
  <c r="R408" i="4"/>
  <c r="AW408" i="4" s="1"/>
  <c r="O408" i="4"/>
  <c r="AV408" i="4" s="1"/>
  <c r="AG407" i="4"/>
  <c r="R407" i="4"/>
  <c r="AW407" i="4" s="1"/>
  <c r="O407" i="4"/>
  <c r="AV407" i="4" s="1"/>
  <c r="AG406" i="4"/>
  <c r="R406" i="4"/>
  <c r="AW406" i="4" s="1"/>
  <c r="O406" i="4"/>
  <c r="AV406" i="4" s="1"/>
  <c r="AG405" i="4"/>
  <c r="R405" i="4"/>
  <c r="AW405" i="4" s="1"/>
  <c r="O405" i="4"/>
  <c r="AV405" i="4" s="1"/>
  <c r="AG404" i="4"/>
  <c r="R404" i="4"/>
  <c r="AW404" i="4" s="1"/>
  <c r="O404" i="4"/>
  <c r="AV404" i="4" s="1"/>
  <c r="AG403" i="4"/>
  <c r="R403" i="4"/>
  <c r="AW403" i="4" s="1"/>
  <c r="O403" i="4"/>
  <c r="AV403" i="4" s="1"/>
  <c r="AG402" i="4"/>
  <c r="R402" i="4"/>
  <c r="AW402" i="4" s="1"/>
  <c r="O402" i="4"/>
  <c r="AV402" i="4" s="1"/>
  <c r="AG401" i="4"/>
  <c r="X401" i="4"/>
  <c r="R401" i="4"/>
  <c r="AW401" i="4" s="1"/>
  <c r="O401" i="4"/>
  <c r="AV401" i="4" s="1"/>
  <c r="AG400" i="4"/>
  <c r="R400" i="4"/>
  <c r="AW400" i="4" s="1"/>
  <c r="O400" i="4"/>
  <c r="AV400" i="4" s="1"/>
  <c r="AG399" i="4"/>
  <c r="U399" i="4"/>
  <c r="R399" i="4"/>
  <c r="AW399" i="4" s="1"/>
  <c r="O399" i="4"/>
  <c r="AV399" i="4" s="1"/>
  <c r="AG398" i="4"/>
  <c r="X398" i="4"/>
  <c r="R398" i="4"/>
  <c r="AW398" i="4" s="1"/>
  <c r="O398" i="4"/>
  <c r="AV398" i="4" s="1"/>
  <c r="AG397" i="4"/>
  <c r="X397" i="4"/>
  <c r="R397" i="4"/>
  <c r="AW397" i="4" s="1"/>
  <c r="O397" i="4"/>
  <c r="AV397" i="4" s="1"/>
  <c r="AG396" i="4"/>
  <c r="AA396" i="4"/>
  <c r="AX396" i="4" s="1"/>
  <c r="R396" i="4"/>
  <c r="AW396" i="4" s="1"/>
  <c r="O396" i="4"/>
  <c r="AV396" i="4" s="1"/>
  <c r="AZ396" i="4" s="1"/>
  <c r="BA396" i="4" s="1"/>
  <c r="AG395" i="4"/>
  <c r="X395" i="4"/>
  <c r="R395" i="4"/>
  <c r="AW395" i="4" s="1"/>
  <c r="O395" i="4"/>
  <c r="AV395" i="4" s="1"/>
  <c r="AG394" i="4"/>
  <c r="X394" i="4"/>
  <c r="U394" i="4"/>
  <c r="R394" i="4"/>
  <c r="AW394" i="4" s="1"/>
  <c r="O394" i="4"/>
  <c r="AV394" i="4" s="1"/>
  <c r="AZ394" i="4" s="1"/>
  <c r="BA394" i="4" s="1"/>
  <c r="AG393" i="4"/>
  <c r="X393" i="4"/>
  <c r="R393" i="4"/>
  <c r="AW393" i="4" s="1"/>
  <c r="O393" i="4"/>
  <c r="AV393" i="4" s="1"/>
  <c r="AG392" i="4"/>
  <c r="O392" i="4"/>
  <c r="AV392" i="4" s="1"/>
  <c r="AZ392" i="4" s="1"/>
  <c r="BA392" i="4" s="1"/>
  <c r="AG391" i="4"/>
  <c r="X391" i="4"/>
  <c r="O391" i="4"/>
  <c r="AV391" i="4" s="1"/>
  <c r="AG390" i="4"/>
  <c r="X390" i="4"/>
  <c r="R390" i="4"/>
  <c r="AW390" i="4" s="1"/>
  <c r="O390" i="4"/>
  <c r="AV390" i="4" s="1"/>
  <c r="AZ390" i="4" s="1"/>
  <c r="BA390" i="4" s="1"/>
  <c r="AG389" i="4"/>
  <c r="O389" i="4"/>
  <c r="AV389" i="4" s="1"/>
  <c r="AG388" i="4"/>
  <c r="R388" i="4"/>
  <c r="AW388" i="4" s="1"/>
  <c r="AG387" i="4"/>
  <c r="AG386" i="4"/>
  <c r="R386" i="4"/>
  <c r="AW386" i="4" s="1"/>
  <c r="O386" i="4"/>
  <c r="AV386" i="4" s="1"/>
  <c r="AZ386" i="4" s="1"/>
  <c r="BA386" i="4" s="1"/>
  <c r="AG385" i="4"/>
  <c r="X385" i="4"/>
  <c r="O385" i="4"/>
  <c r="AV385" i="4" s="1"/>
  <c r="AG384" i="4"/>
  <c r="R384" i="4"/>
  <c r="AW384" i="4" s="1"/>
  <c r="O384" i="4"/>
  <c r="AV384" i="4" s="1"/>
  <c r="AZ384" i="4" s="1"/>
  <c r="BA384" i="4" s="1"/>
  <c r="AG383" i="4"/>
  <c r="R383" i="4"/>
  <c r="AW383" i="4" s="1"/>
  <c r="O383" i="4"/>
  <c r="AV383" i="4" s="1"/>
  <c r="AG382" i="4"/>
  <c r="AG381" i="4"/>
  <c r="AG380" i="4"/>
  <c r="AG379" i="4"/>
  <c r="U379" i="4"/>
  <c r="AG374" i="4"/>
  <c r="AA374" i="4"/>
  <c r="AX374" i="4" s="1"/>
  <c r="O374" i="4"/>
  <c r="AV374" i="4" s="1"/>
  <c r="AZ374" i="4" s="1"/>
  <c r="BA374" i="4" s="1"/>
  <c r="AG373" i="4"/>
  <c r="AA373" i="4"/>
  <c r="AX373" i="4" s="1"/>
  <c r="O373" i="4"/>
  <c r="AV373" i="4" s="1"/>
  <c r="AG372" i="4"/>
  <c r="AG371" i="4"/>
  <c r="AG370" i="4"/>
  <c r="AG369" i="4"/>
  <c r="AA369" i="4"/>
  <c r="AX369" i="4" s="1"/>
  <c r="O369" i="4"/>
  <c r="AV369" i="4" s="1"/>
  <c r="AG368" i="4"/>
  <c r="AA368" i="4"/>
  <c r="AX368" i="4" s="1"/>
  <c r="O368" i="4"/>
  <c r="AV368" i="4" s="1"/>
  <c r="AG367" i="4"/>
  <c r="X367" i="4"/>
  <c r="O367" i="4"/>
  <c r="AV367" i="4" s="1"/>
  <c r="AG366" i="4"/>
  <c r="AA366" i="4"/>
  <c r="AX366" i="4" s="1"/>
  <c r="O366" i="4"/>
  <c r="AV366" i="4" s="1"/>
  <c r="AG365" i="4"/>
  <c r="R365" i="4"/>
  <c r="AW365" i="4" s="1"/>
  <c r="AG364" i="4"/>
  <c r="R364" i="4"/>
  <c r="AW364" i="4" s="1"/>
  <c r="AG363" i="4"/>
  <c r="R363" i="4"/>
  <c r="AW363" i="4" s="1"/>
  <c r="AG362" i="4"/>
  <c r="O362" i="4"/>
  <c r="AV362" i="4" s="1"/>
  <c r="AG361" i="4"/>
  <c r="AA361" i="4"/>
  <c r="AX361" i="4" s="1"/>
  <c r="O361" i="4"/>
  <c r="AV361" i="4" s="1"/>
  <c r="AG360" i="4"/>
  <c r="X360" i="4"/>
  <c r="O360" i="4"/>
  <c r="AV360" i="4" s="1"/>
  <c r="AG359" i="4"/>
  <c r="O359" i="4"/>
  <c r="AV359" i="4" s="1"/>
  <c r="AG358" i="4"/>
  <c r="X358" i="4"/>
  <c r="O358" i="4"/>
  <c r="AV358" i="4" s="1"/>
  <c r="AG357" i="4"/>
  <c r="O357" i="4"/>
  <c r="AV357" i="4" s="1"/>
  <c r="AG356" i="4"/>
  <c r="AA356" i="4"/>
  <c r="AX356" i="4" s="1"/>
  <c r="O356" i="4"/>
  <c r="AV356" i="4" s="1"/>
  <c r="AG355" i="4"/>
  <c r="AA355" i="4"/>
  <c r="AX355" i="4" s="1"/>
  <c r="X355" i="4"/>
  <c r="R355" i="4"/>
  <c r="AW355" i="4" s="1"/>
  <c r="O355" i="4"/>
  <c r="AV355" i="4" s="1"/>
  <c r="AG354" i="4"/>
  <c r="X354" i="4"/>
  <c r="R354" i="4"/>
  <c r="AW354" i="4" s="1"/>
  <c r="O354" i="4"/>
  <c r="AV354" i="4" s="1"/>
  <c r="AG353" i="4"/>
  <c r="X353" i="4"/>
  <c r="R353" i="4"/>
  <c r="AW353" i="4" s="1"/>
  <c r="O353" i="4"/>
  <c r="AV353" i="4" s="1"/>
  <c r="AG352" i="4"/>
  <c r="O352" i="4"/>
  <c r="AV352" i="4" s="1"/>
  <c r="AG351" i="4"/>
  <c r="X351" i="4"/>
  <c r="R351" i="4"/>
  <c r="AW351" i="4" s="1"/>
  <c r="O351" i="4"/>
  <c r="AV351" i="4" s="1"/>
  <c r="AG350" i="4"/>
  <c r="AA350" i="4"/>
  <c r="AX350" i="4" s="1"/>
  <c r="X350" i="4"/>
  <c r="R350" i="4"/>
  <c r="AW350" i="4" s="1"/>
  <c r="O350" i="4"/>
  <c r="AV350" i="4" s="1"/>
  <c r="AG349" i="4"/>
  <c r="X349" i="4"/>
  <c r="R349" i="4"/>
  <c r="AW349" i="4" s="1"/>
  <c r="O349" i="4"/>
  <c r="AV349" i="4" s="1"/>
  <c r="AG348" i="4"/>
  <c r="X348" i="4"/>
  <c r="R348" i="4"/>
  <c r="AW348" i="4" s="1"/>
  <c r="O348" i="4"/>
  <c r="AV348" i="4" s="1"/>
  <c r="AG347" i="4"/>
  <c r="AA347" i="4"/>
  <c r="AX347" i="4" s="1"/>
  <c r="R347" i="4"/>
  <c r="AW347" i="4" s="1"/>
  <c r="O347" i="4"/>
  <c r="AV347" i="4" s="1"/>
  <c r="AG346" i="4"/>
  <c r="R346" i="4"/>
  <c r="AW346" i="4" s="1"/>
  <c r="O346" i="4"/>
  <c r="AV346" i="4" s="1"/>
  <c r="AG345" i="4"/>
  <c r="AA345" i="4"/>
  <c r="AX345" i="4" s="1"/>
  <c r="R345" i="4"/>
  <c r="AW345" i="4" s="1"/>
  <c r="O345" i="4"/>
  <c r="AV345" i="4" s="1"/>
  <c r="AG344" i="4"/>
  <c r="O344" i="4"/>
  <c r="AV344" i="4" s="1"/>
  <c r="AG343" i="4"/>
  <c r="O343" i="4"/>
  <c r="AV343" i="4" s="1"/>
  <c r="AG342" i="4"/>
  <c r="AA342" i="4"/>
  <c r="AX342" i="4" s="1"/>
  <c r="X342" i="4"/>
  <c r="R342" i="4"/>
  <c r="AW342" i="4" s="1"/>
  <c r="O342" i="4"/>
  <c r="AV342" i="4" s="1"/>
  <c r="AG341" i="4"/>
  <c r="AG340" i="4"/>
  <c r="AG339" i="4"/>
  <c r="AA339" i="4"/>
  <c r="AX339" i="4" s="1"/>
  <c r="U339" i="4"/>
  <c r="R339" i="4"/>
  <c r="AW339" i="4" s="1"/>
  <c r="O339" i="4"/>
  <c r="AV339" i="4" s="1"/>
  <c r="AG338" i="4"/>
  <c r="AG337" i="4"/>
  <c r="AG336" i="4"/>
  <c r="AA336" i="4"/>
  <c r="AX336" i="4" s="1"/>
  <c r="U336" i="4"/>
  <c r="R336" i="4"/>
  <c r="AW336" i="4" s="1"/>
  <c r="O336" i="4"/>
  <c r="AV336" i="4" s="1"/>
  <c r="AG335" i="4"/>
  <c r="AG334" i="4"/>
  <c r="AG333" i="4"/>
  <c r="AG332" i="4"/>
  <c r="AG331" i="4"/>
  <c r="AG330" i="4"/>
  <c r="AG329" i="4"/>
  <c r="AG328" i="4"/>
  <c r="AG327" i="4"/>
  <c r="AG326" i="4"/>
  <c r="AG325" i="4"/>
  <c r="O325" i="4"/>
  <c r="AV325" i="4" s="1"/>
  <c r="AG324" i="4"/>
  <c r="X324" i="4"/>
  <c r="AG323" i="4"/>
  <c r="X323" i="4"/>
  <c r="AG322" i="4"/>
  <c r="X322" i="4"/>
  <c r="AG321" i="4"/>
  <c r="U321" i="4"/>
  <c r="AG320" i="4"/>
  <c r="AG319" i="4"/>
  <c r="AA319" i="4"/>
  <c r="AX319" i="4" s="1"/>
  <c r="X319" i="4"/>
  <c r="O319" i="4"/>
  <c r="AV319" i="4" s="1"/>
  <c r="AG318" i="4"/>
  <c r="AA318" i="4"/>
  <c r="AX318" i="4" s="1"/>
  <c r="R318" i="4"/>
  <c r="AW318" i="4" s="1"/>
  <c r="O318" i="4"/>
  <c r="AV318" i="4" s="1"/>
  <c r="AG317" i="4"/>
  <c r="X317" i="4"/>
  <c r="O317" i="4"/>
  <c r="AV317" i="4" s="1"/>
  <c r="AG316" i="4"/>
  <c r="AG315" i="4"/>
  <c r="AG314" i="4"/>
  <c r="AG313" i="4"/>
  <c r="AG312" i="4"/>
  <c r="AG311" i="4"/>
  <c r="AG310" i="4"/>
  <c r="AG309" i="4"/>
  <c r="AG308" i="4"/>
  <c r="X308" i="4"/>
  <c r="AG307" i="4"/>
  <c r="AG306" i="4"/>
  <c r="AG305" i="4"/>
  <c r="AG304" i="4"/>
  <c r="AG303" i="4"/>
  <c r="AG302" i="4"/>
  <c r="R302" i="4"/>
  <c r="AW302" i="4" s="1"/>
  <c r="O302" i="4"/>
  <c r="AV302" i="4" s="1"/>
  <c r="AG301" i="4"/>
  <c r="AG300" i="4"/>
  <c r="AG299" i="4"/>
  <c r="AG298" i="4"/>
  <c r="AG297" i="4"/>
  <c r="AG296" i="4"/>
  <c r="AG295" i="4"/>
  <c r="AG294" i="4"/>
  <c r="AG293" i="4"/>
  <c r="R293" i="4"/>
  <c r="AW293" i="4" s="1"/>
  <c r="O293" i="4"/>
  <c r="AV293" i="4" s="1"/>
  <c r="AG292" i="4"/>
  <c r="O292" i="4"/>
  <c r="AV292" i="4" s="1"/>
  <c r="AG291" i="4"/>
  <c r="AG290" i="4"/>
  <c r="O290" i="4"/>
  <c r="AV290" i="4" s="1"/>
  <c r="AG289" i="4"/>
  <c r="AA289" i="4"/>
  <c r="AX289" i="4" s="1"/>
  <c r="X289" i="4"/>
  <c r="R289" i="4"/>
  <c r="AW289" i="4" s="1"/>
  <c r="O289" i="4"/>
  <c r="AV289" i="4" s="1"/>
  <c r="AG288" i="4"/>
  <c r="AG287" i="4"/>
  <c r="AG286" i="4"/>
  <c r="AG285" i="4"/>
  <c r="AG284" i="4"/>
  <c r="AG283" i="4"/>
  <c r="AG282" i="4"/>
  <c r="AG281" i="4"/>
  <c r="R281" i="4"/>
  <c r="AW281" i="4" s="1"/>
  <c r="O281" i="4"/>
  <c r="AV281" i="4" s="1"/>
  <c r="AG280" i="4"/>
  <c r="AG279" i="4"/>
  <c r="AG278" i="4"/>
  <c r="AG277" i="4"/>
  <c r="AG276" i="4"/>
  <c r="AG275" i="4"/>
  <c r="AG274" i="4"/>
  <c r="AG273" i="4"/>
  <c r="AG272" i="4"/>
  <c r="AG271" i="4"/>
  <c r="AG270" i="4"/>
  <c r="O270" i="4"/>
  <c r="AV270" i="4" s="1"/>
  <c r="AG269" i="4"/>
  <c r="R269" i="4"/>
  <c r="AW269" i="4" s="1"/>
  <c r="O269" i="4"/>
  <c r="AV269" i="4" s="1"/>
  <c r="AG268" i="4"/>
  <c r="AG267" i="4"/>
  <c r="AG266" i="4"/>
  <c r="U265" i="4"/>
  <c r="AG264" i="4"/>
  <c r="AG263" i="4"/>
  <c r="AG261" i="4"/>
  <c r="R261" i="4"/>
  <c r="AW261" i="4" s="1"/>
  <c r="O261" i="4"/>
  <c r="AV261" i="4" s="1"/>
  <c r="AG259" i="4"/>
  <c r="AG258" i="4"/>
  <c r="X258" i="4"/>
  <c r="X256" i="4"/>
  <c r="AG255" i="4"/>
  <c r="AG254" i="4"/>
  <c r="AG253" i="4"/>
  <c r="AG252" i="4"/>
  <c r="AA252" i="4"/>
  <c r="AX252" i="4" s="1"/>
  <c r="U252" i="4"/>
  <c r="R252" i="4"/>
  <c r="AW252" i="4" s="1"/>
  <c r="O252" i="4"/>
  <c r="AV252" i="4" s="1"/>
  <c r="AG251" i="4"/>
  <c r="AG250" i="4"/>
  <c r="AG249" i="4"/>
  <c r="AG248" i="4"/>
  <c r="AG247" i="4"/>
  <c r="AG246" i="4"/>
  <c r="AG245" i="4"/>
  <c r="AG244" i="4"/>
  <c r="AG243" i="4"/>
  <c r="R243" i="4"/>
  <c r="AW243" i="4" s="1"/>
  <c r="O243" i="4"/>
  <c r="AV243" i="4" s="1"/>
  <c r="AG242" i="4"/>
  <c r="AA242" i="4"/>
  <c r="AX242" i="4" s="1"/>
  <c r="X242" i="4"/>
  <c r="U242" i="4"/>
  <c r="AG241" i="4"/>
  <c r="AG240" i="4"/>
  <c r="AG239" i="4"/>
  <c r="AG238" i="4"/>
  <c r="AG237" i="4"/>
  <c r="AG236" i="4"/>
  <c r="AG235" i="4"/>
  <c r="AG234" i="4"/>
  <c r="O234" i="4"/>
  <c r="AV234" i="4" s="1"/>
  <c r="AG233" i="4"/>
  <c r="AG232" i="4"/>
  <c r="O232" i="4"/>
  <c r="AV232" i="4" s="1"/>
  <c r="AG231" i="4"/>
  <c r="AG230" i="4"/>
  <c r="AG229" i="4"/>
  <c r="AG228" i="4"/>
  <c r="AG227" i="4"/>
  <c r="AG226" i="4"/>
  <c r="AG225" i="4"/>
  <c r="AG224" i="4"/>
  <c r="AG223" i="4"/>
  <c r="R223" i="4"/>
  <c r="AW223" i="4" s="1"/>
  <c r="O223" i="4"/>
  <c r="AV223" i="4" s="1"/>
  <c r="AG222" i="4"/>
  <c r="X222" i="4"/>
  <c r="AG221" i="4"/>
  <c r="X221" i="4"/>
  <c r="AG220" i="4"/>
  <c r="U220" i="4"/>
  <c r="AG219" i="4"/>
  <c r="AA219" i="4"/>
  <c r="AX219" i="4" s="1"/>
  <c r="R219" i="4"/>
  <c r="AW219" i="4" s="1"/>
  <c r="O219" i="4"/>
  <c r="AV219" i="4" s="1"/>
  <c r="AG218" i="4"/>
  <c r="AA218" i="4"/>
  <c r="AX218" i="4" s="1"/>
  <c r="X218" i="4"/>
  <c r="R218" i="4"/>
  <c r="AW218" i="4" s="1"/>
  <c r="O218" i="4"/>
  <c r="AV218" i="4" s="1"/>
  <c r="AG217" i="4"/>
  <c r="AG216" i="4"/>
  <c r="AG215" i="4"/>
  <c r="AA215" i="4"/>
  <c r="AX215" i="4" s="1"/>
  <c r="R215" i="4"/>
  <c r="AW215" i="4" s="1"/>
  <c r="O215" i="4"/>
  <c r="AV215" i="4" s="1"/>
  <c r="AG214" i="4"/>
  <c r="AA214" i="4"/>
  <c r="AX214" i="4" s="1"/>
  <c r="X214" i="4"/>
  <c r="R214" i="4"/>
  <c r="AW214" i="4" s="1"/>
  <c r="O214" i="4"/>
  <c r="AV214" i="4" s="1"/>
  <c r="AG213" i="4"/>
  <c r="AG212" i="4"/>
  <c r="AG211" i="4"/>
  <c r="AG210" i="4"/>
  <c r="AG208" i="4"/>
  <c r="O208" i="4"/>
  <c r="AV208" i="4" s="1"/>
  <c r="AG207" i="4"/>
  <c r="AG206" i="4"/>
  <c r="R206" i="4"/>
  <c r="AW206" i="4" s="1"/>
  <c r="O206" i="4"/>
  <c r="AV206" i="4" s="1"/>
  <c r="AG205" i="4"/>
  <c r="AG204" i="4"/>
  <c r="R204" i="4"/>
  <c r="AW204" i="4" s="1"/>
  <c r="O204" i="4"/>
  <c r="AV204" i="4" s="1"/>
  <c r="AG203" i="4"/>
  <c r="R203" i="4"/>
  <c r="AW203" i="4" s="1"/>
  <c r="O203" i="4"/>
  <c r="AV203" i="4" s="1"/>
  <c r="AG202" i="4"/>
  <c r="R202" i="4"/>
  <c r="AW202" i="4" s="1"/>
  <c r="O202" i="4"/>
  <c r="AV202" i="4" s="1"/>
  <c r="AG201" i="4"/>
  <c r="O201" i="4"/>
  <c r="AV201" i="4" s="1"/>
  <c r="AG200" i="4"/>
  <c r="AG199" i="4"/>
  <c r="AG198" i="4"/>
  <c r="AG197" i="4"/>
  <c r="AG196" i="4"/>
  <c r="AA196" i="4"/>
  <c r="AX196" i="4" s="1"/>
  <c r="R196" i="4"/>
  <c r="AW196" i="4" s="1"/>
  <c r="O196" i="4"/>
  <c r="AV196" i="4" s="1"/>
  <c r="AG195" i="4"/>
  <c r="R195" i="4"/>
  <c r="AW195" i="4" s="1"/>
  <c r="O195" i="4"/>
  <c r="AV195" i="4" s="1"/>
  <c r="AG193" i="4"/>
  <c r="AA193" i="4"/>
  <c r="AX193" i="4" s="1"/>
  <c r="U193" i="4"/>
  <c r="R193" i="4"/>
  <c r="AW193" i="4" s="1"/>
  <c r="O193" i="4"/>
  <c r="AV193" i="4" s="1"/>
  <c r="AG192" i="4"/>
  <c r="AA192" i="4"/>
  <c r="AX192" i="4" s="1"/>
  <c r="X192" i="4"/>
  <c r="U192" i="4"/>
  <c r="R192" i="4"/>
  <c r="AW192" i="4" s="1"/>
  <c r="O192" i="4"/>
  <c r="AV192" i="4" s="1"/>
  <c r="AG191" i="4"/>
  <c r="AA191" i="4"/>
  <c r="AX191" i="4" s="1"/>
  <c r="X191" i="4"/>
  <c r="R191" i="4"/>
  <c r="AW191" i="4" s="1"/>
  <c r="O191" i="4"/>
  <c r="AV191" i="4" s="1"/>
  <c r="AG190" i="4"/>
  <c r="AG189" i="4"/>
  <c r="AG188" i="4"/>
  <c r="AG187" i="4"/>
  <c r="AG186" i="4"/>
  <c r="AG185" i="4"/>
  <c r="AG183" i="4"/>
  <c r="O183" i="4"/>
  <c r="AV183" i="4" s="1"/>
  <c r="AG182" i="4"/>
  <c r="AG181" i="4"/>
  <c r="AG180" i="4"/>
  <c r="AA180" i="4"/>
  <c r="AX180" i="4" s="1"/>
  <c r="U180" i="4"/>
  <c r="R180" i="4"/>
  <c r="AW180" i="4" s="1"/>
  <c r="O180" i="4"/>
  <c r="AV180" i="4" s="1"/>
  <c r="AG179" i="4"/>
  <c r="AA179" i="4"/>
  <c r="AX179" i="4" s="1"/>
  <c r="U179" i="4"/>
  <c r="R179" i="4"/>
  <c r="AW179" i="4" s="1"/>
  <c r="O179" i="4"/>
  <c r="AV179" i="4" s="1"/>
  <c r="AG178" i="4"/>
  <c r="AG177" i="4"/>
  <c r="AG176" i="4"/>
  <c r="AG175" i="4"/>
  <c r="AG174" i="4"/>
  <c r="AG173" i="4"/>
  <c r="AA173" i="4"/>
  <c r="AX173" i="4" s="1"/>
  <c r="X173" i="4"/>
  <c r="O173" i="4"/>
  <c r="AV173" i="4" s="1"/>
  <c r="AG172" i="4"/>
  <c r="AA172" i="4"/>
  <c r="AX172" i="4" s="1"/>
  <c r="X172" i="4"/>
  <c r="R172" i="4"/>
  <c r="AW172" i="4" s="1"/>
  <c r="O172" i="4"/>
  <c r="AV172" i="4" s="1"/>
  <c r="AG171" i="4"/>
  <c r="AA171" i="4"/>
  <c r="AX171" i="4" s="1"/>
  <c r="U171" i="4"/>
  <c r="R171" i="4"/>
  <c r="AW171" i="4" s="1"/>
  <c r="O171" i="4"/>
  <c r="AV171" i="4" s="1"/>
  <c r="AG170" i="4"/>
  <c r="AA170" i="4"/>
  <c r="AX170" i="4" s="1"/>
  <c r="R170" i="4"/>
  <c r="AW170" i="4" s="1"/>
  <c r="O170" i="4"/>
  <c r="AV170" i="4" s="1"/>
  <c r="AG169" i="4"/>
  <c r="AA169" i="4"/>
  <c r="AX169" i="4" s="1"/>
  <c r="U169" i="4"/>
  <c r="R169" i="4"/>
  <c r="AW169" i="4" s="1"/>
  <c r="O169" i="4"/>
  <c r="AV169" i="4" s="1"/>
  <c r="AG168" i="4"/>
  <c r="AA168" i="4"/>
  <c r="AX168" i="4" s="1"/>
  <c r="R168" i="4"/>
  <c r="AW168" i="4" s="1"/>
  <c r="O168" i="4"/>
  <c r="AV168" i="4" s="1"/>
  <c r="AG167" i="4"/>
  <c r="AA167" i="4"/>
  <c r="AX167" i="4" s="1"/>
  <c r="X167" i="4"/>
  <c r="R167" i="4"/>
  <c r="AW167" i="4" s="1"/>
  <c r="O167" i="4"/>
  <c r="AV167" i="4" s="1"/>
  <c r="AG166" i="4"/>
  <c r="AA166" i="4"/>
  <c r="AX166" i="4" s="1"/>
  <c r="U166" i="4"/>
  <c r="R166" i="4"/>
  <c r="AW166" i="4" s="1"/>
  <c r="O166" i="4"/>
  <c r="AV166" i="4" s="1"/>
  <c r="AG165" i="4"/>
  <c r="AA165" i="4"/>
  <c r="AX165" i="4" s="1"/>
  <c r="U165" i="4"/>
  <c r="R165" i="4"/>
  <c r="AW165" i="4" s="1"/>
  <c r="O165" i="4"/>
  <c r="AV165" i="4" s="1"/>
  <c r="AG164" i="4"/>
  <c r="AA164" i="4"/>
  <c r="AX164" i="4" s="1"/>
  <c r="U164" i="4"/>
  <c r="R164" i="4"/>
  <c r="AW164" i="4" s="1"/>
  <c r="O164" i="4"/>
  <c r="AV164" i="4" s="1"/>
  <c r="AG163" i="4"/>
  <c r="AA163" i="4"/>
  <c r="AX163" i="4" s="1"/>
  <c r="U163" i="4"/>
  <c r="AG162" i="4"/>
  <c r="AA162" i="4"/>
  <c r="AX162" i="4" s="1"/>
  <c r="R162" i="4"/>
  <c r="AW162" i="4" s="1"/>
  <c r="O162" i="4"/>
  <c r="AV162" i="4" s="1"/>
  <c r="AG161" i="4"/>
  <c r="R161" i="4"/>
  <c r="AW161" i="4" s="1"/>
  <c r="O161" i="4"/>
  <c r="AV161" i="4" s="1"/>
  <c r="AG160" i="4"/>
  <c r="AA160" i="4"/>
  <c r="AX160" i="4" s="1"/>
  <c r="X160" i="4"/>
  <c r="R160" i="4"/>
  <c r="AW160" i="4" s="1"/>
  <c r="O160" i="4"/>
  <c r="AV160" i="4" s="1"/>
  <c r="AG159" i="4"/>
  <c r="O159" i="4"/>
  <c r="AV159" i="4" s="1"/>
  <c r="AG158" i="4"/>
  <c r="AA158" i="4"/>
  <c r="AX158" i="4" s="1"/>
  <c r="R158" i="4"/>
  <c r="AW158" i="4" s="1"/>
  <c r="O158" i="4"/>
  <c r="AV158" i="4" s="1"/>
  <c r="AG157" i="4"/>
  <c r="AA157" i="4"/>
  <c r="AX157" i="4" s="1"/>
  <c r="R157" i="4"/>
  <c r="AW157" i="4" s="1"/>
  <c r="O157" i="4"/>
  <c r="AV157" i="4" s="1"/>
  <c r="AG156" i="4"/>
  <c r="AA156" i="4"/>
  <c r="AX156" i="4" s="1"/>
  <c r="R156" i="4"/>
  <c r="AW156" i="4" s="1"/>
  <c r="O156" i="4"/>
  <c r="AV156" i="4" s="1"/>
  <c r="AG155" i="4"/>
  <c r="AA155" i="4"/>
  <c r="AX155" i="4" s="1"/>
  <c r="R155" i="4"/>
  <c r="AW155" i="4" s="1"/>
  <c r="O155" i="4"/>
  <c r="AV155" i="4" s="1"/>
  <c r="AG154" i="4"/>
  <c r="R154" i="4"/>
  <c r="AW154" i="4" s="1"/>
  <c r="AG153" i="4"/>
  <c r="R153" i="4"/>
  <c r="AW153" i="4" s="1"/>
  <c r="AG152" i="4"/>
  <c r="R152" i="4"/>
  <c r="AW152" i="4" s="1"/>
  <c r="AG151" i="4"/>
  <c r="AG150" i="4"/>
  <c r="R150" i="4"/>
  <c r="AW150" i="4" s="1"/>
  <c r="AG149" i="4"/>
  <c r="R149" i="4"/>
  <c r="AW149" i="4" s="1"/>
  <c r="AG148" i="4"/>
  <c r="R148" i="4"/>
  <c r="AW148" i="4" s="1"/>
  <c r="AG147" i="4"/>
  <c r="R147" i="4"/>
  <c r="AW147" i="4" s="1"/>
  <c r="AG146" i="4"/>
  <c r="R146" i="4"/>
  <c r="AW146" i="4" s="1"/>
  <c r="AG145" i="4"/>
  <c r="R145" i="4"/>
  <c r="AW145" i="4" s="1"/>
  <c r="AG144" i="4"/>
  <c r="R144" i="4"/>
  <c r="AW144" i="4" s="1"/>
  <c r="AG143" i="4"/>
  <c r="R143" i="4"/>
  <c r="AW143" i="4" s="1"/>
  <c r="AG142" i="4"/>
  <c r="R142" i="4"/>
  <c r="AW142" i="4" s="1"/>
  <c r="AG141" i="4"/>
  <c r="R141" i="4"/>
  <c r="AW141" i="4" s="1"/>
  <c r="AG140" i="4"/>
  <c r="R140" i="4"/>
  <c r="AW140" i="4" s="1"/>
  <c r="AG139" i="4"/>
  <c r="AG138" i="4"/>
  <c r="AG137" i="4"/>
  <c r="AG136" i="4"/>
  <c r="AG135" i="4"/>
  <c r="R135" i="4"/>
  <c r="AW135" i="4" s="1"/>
  <c r="AG134" i="4"/>
  <c r="R134" i="4"/>
  <c r="AW134" i="4" s="1"/>
  <c r="AG133" i="4"/>
  <c r="AG132" i="4"/>
  <c r="R132" i="4"/>
  <c r="AW132" i="4" s="1"/>
  <c r="AG131" i="4"/>
  <c r="AG130" i="4"/>
  <c r="AG129" i="4"/>
  <c r="R129" i="4"/>
  <c r="AW129" i="4" s="1"/>
  <c r="AG128" i="4"/>
  <c r="R128" i="4"/>
  <c r="AW128" i="4" s="1"/>
  <c r="AG127" i="4"/>
  <c r="R127" i="4"/>
  <c r="AW127" i="4" s="1"/>
  <c r="AG126" i="4"/>
  <c r="R126" i="4"/>
  <c r="AW126" i="4" s="1"/>
  <c r="AG125" i="4"/>
  <c r="R125" i="4"/>
  <c r="AW125" i="4" s="1"/>
  <c r="AG124" i="4"/>
  <c r="AG123" i="4"/>
  <c r="R123" i="4"/>
  <c r="AW123" i="4" s="1"/>
  <c r="O123" i="4"/>
  <c r="AV123" i="4" s="1"/>
  <c r="AG122" i="4"/>
  <c r="R122" i="4"/>
  <c r="AW122" i="4" s="1"/>
  <c r="AG121" i="4"/>
  <c r="R121" i="4"/>
  <c r="AW121" i="4" s="1"/>
  <c r="AG120" i="4"/>
  <c r="R120" i="4"/>
  <c r="AW120" i="4" s="1"/>
  <c r="AG119" i="4"/>
  <c r="R119" i="4"/>
  <c r="AW119" i="4" s="1"/>
  <c r="AG118" i="4"/>
  <c r="R118" i="4"/>
  <c r="AW118" i="4" s="1"/>
  <c r="AG117" i="4"/>
  <c r="R117" i="4"/>
  <c r="AW117" i="4" s="1"/>
  <c r="O117" i="4"/>
  <c r="AV117" i="4" s="1"/>
  <c r="AG116" i="4"/>
  <c r="X116" i="4"/>
  <c r="R116" i="4"/>
  <c r="AW116" i="4" s="1"/>
  <c r="O116" i="4"/>
  <c r="AV116" i="4" s="1"/>
  <c r="AG115" i="4"/>
  <c r="R115" i="4"/>
  <c r="AW115" i="4" s="1"/>
  <c r="O115" i="4"/>
  <c r="AV115" i="4" s="1"/>
  <c r="AZ115" i="4" s="1"/>
  <c r="BA115" i="4" s="1"/>
  <c r="AG114" i="4"/>
  <c r="X114" i="4"/>
  <c r="R114" i="4"/>
  <c r="AW114" i="4" s="1"/>
  <c r="O114" i="4"/>
  <c r="AV114" i="4" s="1"/>
  <c r="AG113" i="4"/>
  <c r="X113" i="4"/>
  <c r="R113" i="4"/>
  <c r="AW113" i="4" s="1"/>
  <c r="O113" i="4"/>
  <c r="AV113" i="4" s="1"/>
  <c r="AZ113" i="4" s="1"/>
  <c r="BA113" i="4" s="1"/>
  <c r="AG112" i="4"/>
  <c r="AA112" i="4"/>
  <c r="AX112" i="4" s="1"/>
  <c r="U112" i="4"/>
  <c r="R112" i="4"/>
  <c r="AW112" i="4" s="1"/>
  <c r="O112" i="4"/>
  <c r="AV112" i="4" s="1"/>
  <c r="AG111" i="4"/>
  <c r="AA111" i="4"/>
  <c r="AX111" i="4" s="1"/>
  <c r="X111" i="4"/>
  <c r="R111" i="4"/>
  <c r="AW111" i="4" s="1"/>
  <c r="O111" i="4"/>
  <c r="AV111" i="4" s="1"/>
  <c r="AZ111" i="4" s="1"/>
  <c r="BA111" i="4" s="1"/>
  <c r="AG110" i="4"/>
  <c r="AA110" i="4"/>
  <c r="AX110" i="4" s="1"/>
  <c r="X110" i="4"/>
  <c r="R110" i="4"/>
  <c r="AW110" i="4" s="1"/>
  <c r="O110" i="4"/>
  <c r="AV110" i="4" s="1"/>
  <c r="AG109" i="4"/>
  <c r="AA109" i="4"/>
  <c r="AX109" i="4" s="1"/>
  <c r="X109" i="4"/>
  <c r="U109" i="4"/>
  <c r="R109" i="4"/>
  <c r="AW109" i="4" s="1"/>
  <c r="O109" i="4"/>
  <c r="AV109" i="4" s="1"/>
  <c r="AG108" i="4"/>
  <c r="AA108" i="4"/>
  <c r="AX108" i="4" s="1"/>
  <c r="R108" i="4"/>
  <c r="AW108" i="4" s="1"/>
  <c r="O108" i="4"/>
  <c r="AV108" i="4" s="1"/>
  <c r="AG107" i="4"/>
  <c r="AA107" i="4"/>
  <c r="AX107" i="4" s="1"/>
  <c r="U107" i="4"/>
  <c r="R107" i="4"/>
  <c r="AW107" i="4" s="1"/>
  <c r="O107" i="4"/>
  <c r="AV107" i="4" s="1"/>
  <c r="AZ107" i="4" s="1"/>
  <c r="BA107" i="4" s="1"/>
  <c r="AG106" i="4"/>
  <c r="AA106" i="4"/>
  <c r="AX106" i="4" s="1"/>
  <c r="U106" i="4"/>
  <c r="R106" i="4"/>
  <c r="AW106" i="4" s="1"/>
  <c r="O106" i="4"/>
  <c r="AV106" i="4" s="1"/>
  <c r="AG105" i="4"/>
  <c r="AA105" i="4"/>
  <c r="AX105" i="4" s="1"/>
  <c r="U105" i="4"/>
  <c r="R105" i="4"/>
  <c r="AW105" i="4" s="1"/>
  <c r="O105" i="4"/>
  <c r="AV105" i="4" s="1"/>
  <c r="AG104" i="4"/>
  <c r="AA104" i="4"/>
  <c r="AX104" i="4" s="1"/>
  <c r="U104" i="4"/>
  <c r="R104" i="4"/>
  <c r="AW104" i="4" s="1"/>
  <c r="O104" i="4"/>
  <c r="AV104" i="4" s="1"/>
  <c r="AG103" i="4"/>
  <c r="AA103" i="4"/>
  <c r="AX103" i="4" s="1"/>
  <c r="U103" i="4"/>
  <c r="R103" i="4"/>
  <c r="AW103" i="4" s="1"/>
  <c r="O103" i="4"/>
  <c r="AV103" i="4" s="1"/>
  <c r="AG102" i="4"/>
  <c r="AA102" i="4"/>
  <c r="AX102" i="4" s="1"/>
  <c r="X102" i="4"/>
  <c r="U102" i="4"/>
  <c r="R102" i="4"/>
  <c r="AW102" i="4" s="1"/>
  <c r="O102" i="4"/>
  <c r="AV102" i="4" s="1"/>
  <c r="AG101" i="4"/>
  <c r="AA101" i="4"/>
  <c r="AX101" i="4" s="1"/>
  <c r="X101" i="4"/>
  <c r="R101" i="4"/>
  <c r="AW101" i="4" s="1"/>
  <c r="O101" i="4"/>
  <c r="AV101" i="4" s="1"/>
  <c r="AG100" i="4"/>
  <c r="AA100" i="4"/>
  <c r="AX100" i="4" s="1"/>
  <c r="X100" i="4"/>
  <c r="U100" i="4"/>
  <c r="R100" i="4"/>
  <c r="AW100" i="4" s="1"/>
  <c r="O100" i="4"/>
  <c r="AV100" i="4" s="1"/>
  <c r="AG99" i="4"/>
  <c r="AA99" i="4"/>
  <c r="AX99" i="4" s="1"/>
  <c r="X99" i="4"/>
  <c r="U99" i="4"/>
  <c r="R99" i="4"/>
  <c r="AW99" i="4" s="1"/>
  <c r="O99" i="4"/>
  <c r="AV99" i="4" s="1"/>
  <c r="AG98" i="4"/>
  <c r="AA98" i="4"/>
  <c r="AX98" i="4" s="1"/>
  <c r="X98" i="4"/>
  <c r="R98" i="4"/>
  <c r="AW98" i="4" s="1"/>
  <c r="O98" i="4"/>
  <c r="AV98" i="4" s="1"/>
  <c r="AG97" i="4"/>
  <c r="AA97" i="4"/>
  <c r="AX97" i="4" s="1"/>
  <c r="X97" i="4"/>
  <c r="U97" i="4"/>
  <c r="R97" i="4"/>
  <c r="AW97" i="4" s="1"/>
  <c r="O97" i="4"/>
  <c r="AV97" i="4" s="1"/>
  <c r="AG96" i="4"/>
  <c r="AA96" i="4"/>
  <c r="AX96" i="4" s="1"/>
  <c r="X96" i="4"/>
  <c r="R96" i="4"/>
  <c r="AW96" i="4" s="1"/>
  <c r="O96" i="4"/>
  <c r="AV96" i="4" s="1"/>
  <c r="AG95" i="4"/>
  <c r="X95" i="4"/>
  <c r="U95" i="4"/>
  <c r="AG94" i="4"/>
  <c r="AA94" i="4"/>
  <c r="AX94" i="4" s="1"/>
  <c r="X94" i="4"/>
  <c r="AG93" i="4"/>
  <c r="X93" i="4"/>
  <c r="R93" i="4"/>
  <c r="AW93" i="4" s="1"/>
  <c r="O93" i="4"/>
  <c r="AV93" i="4" s="1"/>
  <c r="AZ93" i="4" s="1"/>
  <c r="BA93" i="4" s="1"/>
  <c r="AG92" i="4"/>
  <c r="AA92" i="4"/>
  <c r="AX92" i="4" s="1"/>
  <c r="U92" i="4"/>
  <c r="O92" i="4"/>
  <c r="AV92" i="4" s="1"/>
  <c r="AG91" i="4"/>
  <c r="X91" i="4"/>
  <c r="R91" i="4"/>
  <c r="AW91" i="4" s="1"/>
  <c r="O91" i="4"/>
  <c r="AV91" i="4" s="1"/>
  <c r="AG90" i="4"/>
  <c r="AG89" i="4"/>
  <c r="AA89" i="4"/>
  <c r="AX89" i="4" s="1"/>
  <c r="X89" i="4"/>
  <c r="U89" i="4"/>
  <c r="R89" i="4"/>
  <c r="AW89" i="4" s="1"/>
  <c r="O89" i="4"/>
  <c r="AV89" i="4" s="1"/>
  <c r="AG88" i="4"/>
  <c r="AA88" i="4"/>
  <c r="AX88" i="4" s="1"/>
  <c r="U88" i="4"/>
  <c r="R88" i="4"/>
  <c r="AW88" i="4" s="1"/>
  <c r="O88" i="4"/>
  <c r="AV88" i="4" s="1"/>
  <c r="AG87" i="4"/>
  <c r="AA87" i="4"/>
  <c r="AX87" i="4" s="1"/>
  <c r="R87" i="4"/>
  <c r="AW87" i="4" s="1"/>
  <c r="O87" i="4"/>
  <c r="AV87" i="4" s="1"/>
  <c r="AG86" i="4"/>
  <c r="AA86" i="4"/>
  <c r="AX86" i="4" s="1"/>
  <c r="U86" i="4"/>
  <c r="O86" i="4"/>
  <c r="AV86" i="4" s="1"/>
  <c r="AG85" i="4"/>
  <c r="X85" i="4"/>
  <c r="O85" i="4"/>
  <c r="AV85" i="4" s="1"/>
  <c r="AG84" i="4"/>
  <c r="X84" i="4"/>
  <c r="O84" i="4"/>
  <c r="AV84" i="4" s="1"/>
  <c r="AG83" i="4"/>
  <c r="O83" i="4"/>
  <c r="AV83" i="4" s="1"/>
  <c r="AG82" i="4"/>
  <c r="AA82" i="4"/>
  <c r="AX82" i="4" s="1"/>
  <c r="X82" i="4"/>
  <c r="O82" i="4"/>
  <c r="AV82" i="4" s="1"/>
  <c r="AG81" i="4"/>
  <c r="AA81" i="4"/>
  <c r="AX81" i="4" s="1"/>
  <c r="AG80" i="4"/>
  <c r="AA80" i="4"/>
  <c r="AX80" i="4" s="1"/>
  <c r="U80" i="4"/>
  <c r="AG79" i="4"/>
  <c r="AA79" i="4"/>
  <c r="AX79" i="4" s="1"/>
  <c r="U79" i="4"/>
  <c r="O79" i="4"/>
  <c r="AV79" i="4" s="1"/>
  <c r="AG78" i="4"/>
  <c r="U78" i="4"/>
  <c r="O78" i="4"/>
  <c r="AV78" i="4" s="1"/>
  <c r="AG77" i="4"/>
  <c r="AA77" i="4"/>
  <c r="AX77" i="4" s="1"/>
  <c r="U77" i="4"/>
  <c r="O77" i="4"/>
  <c r="AV77" i="4" s="1"/>
  <c r="AG76" i="4"/>
  <c r="AA76" i="4"/>
  <c r="AX76" i="4" s="1"/>
  <c r="X76" i="4"/>
  <c r="O76" i="4"/>
  <c r="AV76" i="4" s="1"/>
  <c r="AG75" i="4"/>
  <c r="AA75" i="4"/>
  <c r="AX75" i="4" s="1"/>
  <c r="O75" i="4"/>
  <c r="AV75" i="4" s="1"/>
  <c r="AG74" i="4"/>
  <c r="AA74" i="4"/>
  <c r="AX74" i="4" s="1"/>
  <c r="AG73" i="4"/>
  <c r="R73" i="4"/>
  <c r="AW73" i="4" s="1"/>
  <c r="O73" i="4"/>
  <c r="AV73" i="4" s="1"/>
  <c r="AG72" i="4"/>
  <c r="AG71" i="4"/>
  <c r="AG70" i="4"/>
  <c r="AG69" i="4"/>
  <c r="AG68" i="4"/>
  <c r="AG67" i="4"/>
  <c r="AG66" i="4"/>
  <c r="AG65" i="4"/>
  <c r="AG64" i="4"/>
  <c r="AG63" i="4"/>
  <c r="X63" i="4"/>
  <c r="AG62" i="4"/>
  <c r="AG61" i="4"/>
  <c r="X61" i="4"/>
  <c r="AG60" i="4"/>
  <c r="X60" i="4"/>
  <c r="AG59" i="4"/>
  <c r="AA59" i="4"/>
  <c r="AX59" i="4" s="1"/>
  <c r="X59" i="4"/>
  <c r="AG58" i="4"/>
  <c r="AA58" i="4"/>
  <c r="AX58" i="4" s="1"/>
  <c r="X58" i="4"/>
  <c r="U58" i="4"/>
  <c r="AG57" i="4"/>
  <c r="AG56" i="4"/>
  <c r="AG55" i="4"/>
  <c r="AG54" i="4"/>
  <c r="AG53" i="4"/>
  <c r="AG52" i="4"/>
  <c r="AG51" i="4"/>
  <c r="AG50" i="4"/>
  <c r="X50" i="4"/>
  <c r="AG49" i="4"/>
  <c r="X49" i="4"/>
  <c r="AG48" i="4"/>
  <c r="AG47" i="4"/>
  <c r="X47" i="4"/>
  <c r="AG46" i="4"/>
  <c r="AG45" i="4"/>
  <c r="AG44" i="4"/>
  <c r="AG43" i="4"/>
  <c r="AG42" i="4"/>
  <c r="AG41" i="4"/>
  <c r="R41" i="4"/>
  <c r="AW41" i="4" s="1"/>
  <c r="O41" i="4"/>
  <c r="AV41" i="4" s="1"/>
  <c r="AG40" i="4"/>
  <c r="AA40" i="4"/>
  <c r="AX40" i="4" s="1"/>
  <c r="X40" i="4"/>
  <c r="U40" i="4"/>
  <c r="R40" i="4"/>
  <c r="AW40" i="4" s="1"/>
  <c r="O40" i="4"/>
  <c r="AV40" i="4" s="1"/>
  <c r="AG39" i="4"/>
  <c r="AA39" i="4"/>
  <c r="AX39" i="4" s="1"/>
  <c r="X39" i="4"/>
  <c r="R39" i="4"/>
  <c r="AW39" i="4" s="1"/>
  <c r="O39" i="4"/>
  <c r="AV39" i="4" s="1"/>
  <c r="AG38" i="4"/>
  <c r="AA38" i="4"/>
  <c r="AX38" i="4" s="1"/>
  <c r="R38" i="4"/>
  <c r="AW38" i="4" s="1"/>
  <c r="O38" i="4"/>
  <c r="AV38" i="4" s="1"/>
  <c r="AG37" i="4"/>
  <c r="AA37" i="4"/>
  <c r="AX37" i="4" s="1"/>
  <c r="R37" i="4"/>
  <c r="AW37" i="4" s="1"/>
  <c r="O37" i="4"/>
  <c r="AV37" i="4" s="1"/>
  <c r="AG36" i="4"/>
  <c r="R36" i="4"/>
  <c r="AW36" i="4" s="1"/>
  <c r="O36" i="4"/>
  <c r="AV36" i="4" s="1"/>
  <c r="AG35" i="4"/>
  <c r="AG34" i="4"/>
  <c r="AG33" i="4"/>
  <c r="AG32" i="4"/>
  <c r="AG31" i="4"/>
  <c r="X31" i="4"/>
  <c r="AG30" i="4"/>
  <c r="X30" i="4"/>
  <c r="O30" i="4"/>
  <c r="AV30" i="4" s="1"/>
  <c r="AG29" i="4"/>
  <c r="AG28" i="4"/>
  <c r="O28" i="4"/>
  <c r="AV28" i="4" s="1"/>
  <c r="AG27" i="4"/>
  <c r="AG26" i="4"/>
  <c r="U26" i="4"/>
  <c r="AG25" i="4"/>
  <c r="AG24" i="4"/>
  <c r="AA24" i="4"/>
  <c r="AX24" i="4" s="1"/>
  <c r="AG23" i="4"/>
  <c r="AA23" i="4"/>
  <c r="AX23" i="4" s="1"/>
  <c r="AG22" i="4"/>
  <c r="AG21" i="4"/>
  <c r="X21" i="4"/>
  <c r="AG20" i="4"/>
  <c r="AA20" i="4"/>
  <c r="AX20" i="4" s="1"/>
  <c r="AG19" i="4"/>
  <c r="AA19" i="4"/>
  <c r="AX19" i="4" s="1"/>
  <c r="U19" i="4"/>
  <c r="R19" i="4"/>
  <c r="AW19" i="4" s="1"/>
  <c r="O19" i="4"/>
  <c r="AV19" i="4" s="1"/>
  <c r="AG18" i="4"/>
  <c r="AA18" i="4"/>
  <c r="AX18" i="4" s="1"/>
  <c r="AG17" i="4"/>
  <c r="AG16" i="4"/>
  <c r="AG15" i="4"/>
  <c r="AA15" i="4"/>
  <c r="AX15" i="4" s="1"/>
  <c r="X15" i="4"/>
  <c r="U15" i="4"/>
  <c r="R15" i="4"/>
  <c r="AW15" i="4" s="1"/>
  <c r="AG14" i="4"/>
  <c r="AA14" i="4"/>
  <c r="AX14" i="4" s="1"/>
  <c r="X14" i="4"/>
  <c r="R14" i="4"/>
  <c r="AW14" i="4" s="1"/>
  <c r="O14" i="4"/>
  <c r="AV14" i="4" s="1"/>
  <c r="AG13" i="4"/>
  <c r="O13" i="4"/>
  <c r="AV13" i="4" s="1"/>
  <c r="AG12" i="4"/>
  <c r="AA12" i="4"/>
  <c r="AX12" i="4" s="1"/>
  <c r="X12" i="4"/>
  <c r="AG11" i="4"/>
  <c r="AA11" i="4"/>
  <c r="AX11" i="4" s="1"/>
  <c r="U11" i="4"/>
  <c r="AG10" i="4"/>
  <c r="AA10" i="4"/>
  <c r="AX10" i="4" s="1"/>
  <c r="X747" i="4"/>
  <c r="X746" i="4"/>
  <c r="L25" i="4"/>
  <c r="AU25" i="4" s="1"/>
  <c r="L82" i="4"/>
  <c r="AU82" i="4" s="1"/>
  <c r="L84" i="4"/>
  <c r="AU84" i="4" s="1"/>
  <c r="L85" i="4"/>
  <c r="AU85" i="4" s="1"/>
  <c r="L44" i="4"/>
  <c r="AU44" i="4" s="1"/>
  <c r="L27" i="4"/>
  <c r="AU27" i="4" s="1"/>
  <c r="L26" i="4"/>
  <c r="AU26" i="4" s="1"/>
  <c r="R608" i="4"/>
  <c r="AW608" i="4" s="1"/>
  <c r="R356" i="4"/>
  <c r="AW356" i="4" s="1"/>
  <c r="L81" i="4"/>
  <c r="AU81" i="4" s="1"/>
  <c r="L42" i="4"/>
  <c r="AU42" i="4" s="1"/>
  <c r="L1268" i="4"/>
  <c r="AU1268" i="4" s="1"/>
  <c r="L88" i="4"/>
  <c r="AU88" i="4" s="1"/>
  <c r="AG376" i="4"/>
  <c r="AG375" i="4"/>
  <c r="AG184" i="4"/>
  <c r="AG378" i="4"/>
  <c r="AG377" i="4"/>
  <c r="L97" i="4"/>
  <c r="AU97" i="4" s="1"/>
  <c r="L162" i="4"/>
  <c r="AU162" i="4" s="1"/>
  <c r="L637" i="4"/>
  <c r="AU637" i="4" s="1"/>
  <c r="L164" i="4"/>
  <c r="AU164" i="4" s="1"/>
  <c r="L270" i="4"/>
  <c r="AU270" i="4" s="1"/>
  <c r="L163" i="4"/>
  <c r="AU163" i="4" s="1"/>
  <c r="L100" i="4"/>
  <c r="AU100" i="4" s="1"/>
  <c r="L412" i="4"/>
  <c r="AU412" i="4" s="1"/>
  <c r="L411" i="4"/>
  <c r="AU411" i="4" s="1"/>
  <c r="L1340" i="4"/>
  <c r="AU1340" i="4" s="1"/>
  <c r="AZ1340" i="4" s="1"/>
  <c r="BA1340" i="4" s="1"/>
  <c r="L636" i="4"/>
  <c r="AU636" i="4" s="1"/>
  <c r="L1341" i="4"/>
  <c r="AU1341" i="4" s="1"/>
  <c r="AZ1341" i="4" s="1"/>
  <c r="BA1341" i="4" s="1"/>
  <c r="L165" i="4"/>
  <c r="AU165" i="4" s="1"/>
  <c r="L166" i="4"/>
  <c r="AU166" i="4" s="1"/>
  <c r="L99" i="4"/>
  <c r="AU99" i="4" s="1"/>
  <c r="L98" i="4"/>
  <c r="AU98" i="4" s="1"/>
  <c r="L167" i="4"/>
  <c r="AU167" i="4" s="1"/>
  <c r="L1339" i="4"/>
  <c r="AU1339" i="4" s="1"/>
  <c r="AZ1339" i="4" s="1"/>
  <c r="BA1339" i="4" s="1"/>
  <c r="L1342" i="4"/>
  <c r="AU1342" i="4" s="1"/>
  <c r="AZ1342" i="4" s="1"/>
  <c r="BA1342" i="4" s="1"/>
  <c r="L640" i="4"/>
  <c r="AU640" i="4" s="1"/>
  <c r="L21" i="4"/>
  <c r="AU21" i="4" s="1"/>
  <c r="L28" i="4"/>
  <c r="AU28" i="4" s="1"/>
  <c r="L29" i="4"/>
  <c r="AU29" i="4" s="1"/>
  <c r="L30" i="4"/>
  <c r="AU30" i="4" s="1"/>
  <c r="L33" i="4"/>
  <c r="AU33" i="4" s="1"/>
  <c r="L34" i="4"/>
  <c r="AU34" i="4" s="1"/>
  <c r="L41" i="4"/>
  <c r="AU41" i="4" s="1"/>
  <c r="L58" i="4"/>
  <c r="AU58" i="4" s="1"/>
  <c r="L59" i="4"/>
  <c r="AU59" i="4" s="1"/>
  <c r="L161" i="4"/>
  <c r="AU161" i="4" s="1"/>
  <c r="L168" i="4"/>
  <c r="AU168" i="4" s="1"/>
  <c r="L638" i="4"/>
  <c r="AU638" i="4" s="1"/>
  <c r="L73" i="4"/>
  <c r="AU73" i="4" s="1"/>
  <c r="L83" i="4"/>
  <c r="AU83" i="4" s="1"/>
  <c r="L60" i="4"/>
  <c r="AU60" i="4" s="1"/>
  <c r="L89" i="4"/>
  <c r="AU89" i="4" s="1"/>
  <c r="L635" i="4"/>
  <c r="AU635" i="4" s="1"/>
  <c r="L96" i="4"/>
  <c r="AU96" i="4" s="1"/>
  <c r="L103" i="4"/>
  <c r="AU103" i="4" s="1"/>
  <c r="L105" i="4"/>
  <c r="AU105" i="4" s="1"/>
  <c r="L410" i="4"/>
  <c r="AU410" i="4" s="1"/>
  <c r="L639" i="4"/>
  <c r="AU639" i="4" s="1"/>
  <c r="L1254" i="4"/>
  <c r="AU1254" i="4" s="1"/>
  <c r="L1290" i="4"/>
  <c r="AU1290" i="4" s="1"/>
  <c r="AZ1290" i="4" s="1"/>
  <c r="BA1290" i="4" s="1"/>
  <c r="L1310" i="4"/>
  <c r="AU1310" i="4" s="1"/>
  <c r="AZ1310" i="4" s="1"/>
  <c r="BA1310" i="4" s="1"/>
  <c r="L690" i="4"/>
  <c r="AU690" i="4" s="1"/>
  <c r="L689" i="4"/>
  <c r="AU689" i="4" s="1"/>
  <c r="L1370" i="4"/>
  <c r="AU1370" i="4" s="1"/>
  <c r="AZ1370" i="4" s="1"/>
  <c r="BA1370" i="4" s="1"/>
  <c r="L195" i="4"/>
  <c r="AU195" i="4" s="1"/>
  <c r="L20" i="4"/>
  <c r="L101" i="4"/>
  <c r="AU101" i="4" s="1"/>
  <c r="L1284" i="4"/>
  <c r="AU1284" i="4" s="1"/>
  <c r="AZ1284" i="4" s="1"/>
  <c r="BA1284" i="4" s="1"/>
  <c r="L1256" i="4"/>
  <c r="AU1256" i="4" s="1"/>
  <c r="L1257" i="4"/>
  <c r="AU1257" i="4" s="1"/>
  <c r="L619" i="4"/>
  <c r="AU619" i="4" s="1"/>
  <c r="L80" i="4"/>
  <c r="AU80" i="4" s="1"/>
  <c r="L104" i="4"/>
  <c r="AU104" i="4" s="1"/>
  <c r="L1323" i="4"/>
  <c r="AU1323" i="4" s="1"/>
  <c r="AZ1323" i="4" s="1"/>
  <c r="BA1323" i="4" s="1"/>
  <c r="L1335" i="4"/>
  <c r="AU1335" i="4" s="1"/>
  <c r="AZ1335" i="4" s="1"/>
  <c r="BA1335" i="4" s="1"/>
  <c r="L1338" i="4"/>
  <c r="AU1338" i="4" s="1"/>
  <c r="AZ1338" i="4" s="1"/>
  <c r="BA1338" i="4" s="1"/>
  <c r="L623" i="4"/>
  <c r="AU623" i="4" s="1"/>
  <c r="L1312" i="4"/>
  <c r="AU1312" i="4" s="1"/>
  <c r="AZ1312" i="4" s="1"/>
  <c r="BA1312" i="4" s="1"/>
  <c r="L622" i="4"/>
  <c r="AU622" i="4" s="1"/>
  <c r="L1363" i="4"/>
  <c r="AU1363" i="4" s="1"/>
  <c r="R653" i="4"/>
  <c r="AW653" i="4" s="1"/>
  <c r="R655" i="4"/>
  <c r="AW655" i="4" s="1"/>
  <c r="R654" i="4"/>
  <c r="AW654" i="4" s="1"/>
  <c r="O653" i="4"/>
  <c r="AV653" i="4" s="1"/>
  <c r="O654" i="4"/>
  <c r="AV654" i="4" s="1"/>
  <c r="O655" i="4"/>
  <c r="AV655" i="4" s="1"/>
  <c r="L805" i="4"/>
  <c r="AU805" i="4" s="1"/>
  <c r="L817" i="4"/>
  <c r="AU817" i="4" s="1"/>
  <c r="L1480" i="4"/>
  <c r="AU1480" i="4" s="1"/>
  <c r="AZ1480" i="4" s="1"/>
  <c r="BA1480" i="4" s="1"/>
  <c r="L208" i="4"/>
  <c r="AU208" i="4" s="1"/>
  <c r="L407" i="4"/>
  <c r="AU407" i="4" s="1"/>
  <c r="L222" i="4"/>
  <c r="AU222" i="4" s="1"/>
  <c r="L223" i="4"/>
  <c r="AU223" i="4" s="1"/>
  <c r="L200" i="4"/>
  <c r="AU200" i="4" s="1"/>
  <c r="L207" i="4"/>
  <c r="AU207" i="4" s="1"/>
  <c r="L156" i="4"/>
  <c r="AU156" i="4" s="1"/>
  <c r="L206" i="4"/>
  <c r="AU206" i="4" s="1"/>
  <c r="L658" i="4"/>
  <c r="AU658" i="4" s="1"/>
  <c r="L224" i="4"/>
  <c r="AU224" i="4" s="1"/>
  <c r="L221" i="4"/>
  <c r="AU221" i="4" s="1"/>
  <c r="L1463" i="4"/>
  <c r="AU1463" i="4" s="1"/>
  <c r="AZ1463" i="4" s="1"/>
  <c r="BA1463" i="4" s="1"/>
  <c r="L1464" i="4"/>
  <c r="AU1464" i="4" s="1"/>
  <c r="AZ1464" i="4" s="1"/>
  <c r="BA1464" i="4" s="1"/>
  <c r="L1465" i="4"/>
  <c r="AU1465" i="4" s="1"/>
  <c r="L465" i="4"/>
  <c r="AU465" i="4" s="1"/>
  <c r="L480" i="4"/>
  <c r="AU480" i="4" s="1"/>
  <c r="L895" i="4"/>
  <c r="AU895" i="4" s="1"/>
  <c r="L752" i="4"/>
  <c r="AU752" i="4" s="1"/>
  <c r="L201" i="4"/>
  <c r="AU201" i="4" s="1"/>
  <c r="L202" i="4"/>
  <c r="AU202" i="4" s="1"/>
  <c r="L203" i="4"/>
  <c r="AU203" i="4" s="1"/>
  <c r="L204" i="4"/>
  <c r="AU204" i="4" s="1"/>
  <c r="L205" i="4"/>
  <c r="AU205" i="4" s="1"/>
  <c r="L216" i="4"/>
  <c r="AU216" i="4" s="1"/>
  <c r="L217" i="4"/>
  <c r="AU217" i="4" s="1"/>
  <c r="L220" i="4"/>
  <c r="AU220" i="4" s="1"/>
  <c r="L235" i="4"/>
  <c r="AU235" i="4" s="1"/>
  <c r="L264" i="4"/>
  <c r="AU264" i="4" s="1"/>
  <c r="L266" i="4"/>
  <c r="AU266" i="4" s="1"/>
  <c r="L362" i="4"/>
  <c r="AU362" i="4" s="1"/>
  <c r="L366" i="4"/>
  <c r="AU366" i="4" s="1"/>
  <c r="L446" i="4"/>
  <c r="AU446" i="4" s="1"/>
  <c r="L454" i="4"/>
  <c r="AU454" i="4" s="1"/>
  <c r="L460" i="4"/>
  <c r="AU460" i="4" s="1"/>
  <c r="L482" i="4"/>
  <c r="AU482" i="4" s="1"/>
  <c r="L614" i="4"/>
  <c r="AU614" i="4" s="1"/>
  <c r="L1481" i="4"/>
  <c r="AU1481" i="4" s="1"/>
  <c r="L311" i="4"/>
  <c r="AU311" i="4" s="1"/>
  <c r="L753" i="4"/>
  <c r="AU753" i="4" s="1"/>
  <c r="L62" i="4"/>
  <c r="AU62" i="4" s="1"/>
  <c r="L730" i="4"/>
  <c r="AU730" i="4" s="1"/>
  <c r="L897" i="4"/>
  <c r="AU897" i="4" s="1"/>
  <c r="L952" i="4"/>
  <c r="AU952" i="4" s="1"/>
  <c r="AU985" i="4"/>
  <c r="L1253" i="4"/>
  <c r="AU1253" i="4" s="1"/>
  <c r="L31" i="4"/>
  <c r="AU31" i="4" s="1"/>
  <c r="L32" i="4"/>
  <c r="AU32" i="4" s="1"/>
  <c r="L43" i="4"/>
  <c r="AU43" i="4" s="1"/>
  <c r="L63" i="4"/>
  <c r="AU63" i="4" s="1"/>
  <c r="L64" i="4"/>
  <c r="AU64" i="4" s="1"/>
  <c r="L1289" i="4"/>
  <c r="AU1289" i="4" s="1"/>
  <c r="L65" i="4"/>
  <c r="AU65" i="4" s="1"/>
  <c r="L67" i="4"/>
  <c r="AU67" i="4" s="1"/>
  <c r="L68" i="4"/>
  <c r="AU68" i="4" s="1"/>
  <c r="L69" i="4"/>
  <c r="AU69" i="4" s="1"/>
  <c r="L94" i="4"/>
  <c r="AU94" i="4" s="1"/>
  <c r="L95" i="4"/>
  <c r="AU95" i="4" s="1"/>
  <c r="L106" i="4"/>
  <c r="AU106" i="4" s="1"/>
  <c r="L114" i="4"/>
  <c r="AU114" i="4" s="1"/>
  <c r="L155" i="4"/>
  <c r="AU155" i="4" s="1"/>
  <c r="L158" i="4"/>
  <c r="AU158" i="4" s="1"/>
  <c r="L159" i="4"/>
  <c r="AU159" i="4" s="1"/>
  <c r="L363" i="4"/>
  <c r="AU363" i="4" s="1"/>
  <c r="L365" i="4"/>
  <c r="AU365" i="4" s="1"/>
  <c r="L1432" i="4"/>
  <c r="AU1432" i="4" s="1"/>
  <c r="L388" i="4"/>
  <c r="AU388" i="4" s="1"/>
  <c r="L445" i="4"/>
  <c r="AU445" i="4" s="1"/>
  <c r="L461" i="4"/>
  <c r="AU461" i="4" s="1"/>
  <c r="L1540" i="4"/>
  <c r="AU1540" i="4" s="1"/>
  <c r="L361" i="4"/>
  <c r="AU361" i="4" s="1"/>
  <c r="AU961" i="4"/>
  <c r="AZ961" i="4" s="1"/>
  <c r="BA961" i="4" s="1"/>
  <c r="L610" i="4"/>
  <c r="AU610" i="4" s="1"/>
  <c r="L169" i="4"/>
  <c r="AU169" i="4" s="1"/>
  <c r="L91" i="4"/>
  <c r="AU91" i="4" s="1"/>
  <c r="L656" i="4"/>
  <c r="AU656" i="4" s="1"/>
  <c r="L455" i="4"/>
  <c r="AU455" i="4" s="1"/>
  <c r="L1482" i="4"/>
  <c r="AU1482" i="4" s="1"/>
  <c r="L453" i="4"/>
  <c r="AU453" i="4" s="1"/>
  <c r="L90" i="4"/>
  <c r="AU90" i="4" s="1"/>
  <c r="L608" i="4"/>
  <c r="AU608" i="4" s="1"/>
  <c r="L954" i="4"/>
  <c r="AU954" i="4" s="1"/>
  <c r="L955" i="4"/>
  <c r="AU955" i="4" s="1"/>
  <c r="AU983" i="4"/>
  <c r="AU984" i="4"/>
  <c r="AU993" i="4"/>
  <c r="AZ993" i="4" s="1"/>
  <c r="BA993" i="4" s="1"/>
  <c r="L612" i="4"/>
  <c r="AU612" i="4" s="1"/>
  <c r="AU991" i="4"/>
  <c r="L1589" i="4"/>
  <c r="AU1589" i="4" s="1"/>
  <c r="AZ1589" i="4" s="1"/>
  <c r="BA1589" i="4" s="1"/>
  <c r="L1232" i="4"/>
  <c r="AU1232" i="4" s="1"/>
  <c r="L1233" i="4"/>
  <c r="AU1233" i="4" s="1"/>
  <c r="L1252" i="4"/>
  <c r="AU1252" i="4" s="1"/>
  <c r="L1590" i="4"/>
  <c r="AU1590" i="4" s="1"/>
  <c r="AZ1590" i="4" s="1"/>
  <c r="BA1590" i="4" s="1"/>
  <c r="L545" i="4"/>
  <c r="AU545" i="4" s="1"/>
  <c r="L256" i="4"/>
  <c r="AU256" i="4" s="1"/>
  <c r="L263" i="4"/>
  <c r="AU263" i="4" s="1"/>
  <c r="L1259" i="4"/>
  <c r="AU1259" i="4" s="1"/>
  <c r="L1261" i="4"/>
  <c r="AU1261" i="4" s="1"/>
  <c r="L406" i="4"/>
  <c r="AU406" i="4" s="1"/>
  <c r="L1274" i="4"/>
  <c r="AU1274" i="4" s="1"/>
  <c r="AZ1274" i="4" s="1"/>
  <c r="BA1274" i="4" s="1"/>
  <c r="L265" i="4"/>
  <c r="AU265" i="4" s="1"/>
  <c r="L1288" i="4"/>
  <c r="AU1288" i="4" s="1"/>
  <c r="AZ1288" i="4" s="1"/>
  <c r="BA1288" i="4" s="1"/>
  <c r="AU994" i="4"/>
  <c r="AZ994" i="4" s="1"/>
  <c r="BA994" i="4" s="1"/>
  <c r="L657" i="4"/>
  <c r="AU657" i="4" s="1"/>
  <c r="L1292" i="4"/>
  <c r="AU1292" i="4" s="1"/>
  <c r="AZ1292" i="4" s="1"/>
  <c r="BA1292" i="4" s="1"/>
  <c r="L318" i="4"/>
  <c r="AU318" i="4" s="1"/>
  <c r="L484" i="4"/>
  <c r="AU484" i="4" s="1"/>
  <c r="AZ484" i="4" s="1"/>
  <c r="BA484" i="4" s="1"/>
  <c r="L387" i="4"/>
  <c r="AU387" i="4" s="1"/>
  <c r="L601" i="4"/>
  <c r="AU601" i="4" s="1"/>
  <c r="L369" i="4"/>
  <c r="AU369" i="4" s="1"/>
  <c r="L523" i="4"/>
  <c r="AU523" i="4" s="1"/>
  <c r="L368" i="4"/>
  <c r="AU368" i="4" s="1"/>
  <c r="L613" i="4"/>
  <c r="AU613" i="4" s="1"/>
  <c r="L470" i="4"/>
  <c r="AU470" i="4" s="1"/>
  <c r="L466" i="4"/>
  <c r="AU466" i="4" s="1"/>
  <c r="L1366" i="4"/>
  <c r="AU1366" i="4" s="1"/>
  <c r="AZ1366" i="4" s="1"/>
  <c r="BA1366" i="4" s="1"/>
  <c r="L469" i="4"/>
  <c r="AU469" i="4" s="1"/>
  <c r="L1391" i="4"/>
  <c r="AU1391" i="4" s="1"/>
  <c r="AZ1391" i="4" s="1"/>
  <c r="BA1391" i="4" s="1"/>
  <c r="L459" i="4"/>
  <c r="AU459" i="4" s="1"/>
  <c r="L1434" i="4"/>
  <c r="AU1434" i="4" s="1"/>
  <c r="L524" i="4"/>
  <c r="AU524" i="4" s="1"/>
  <c r="AZ524" i="4" s="1"/>
  <c r="BA524" i="4" s="1"/>
  <c r="L590" i="4"/>
  <c r="AU590" i="4" s="1"/>
  <c r="L1600" i="4"/>
  <c r="AU1600" i="4" s="1"/>
  <c r="AZ1600" i="4" s="1"/>
  <c r="BA1600" i="4" s="1"/>
  <c r="L857" i="4"/>
  <c r="AU857" i="4" s="1"/>
  <c r="L128" i="4"/>
  <c r="AU128" i="4" s="1"/>
  <c r="AU989" i="4"/>
  <c r="AU1030" i="4"/>
  <c r="AU992" i="4"/>
  <c r="AZ992" i="4" s="1"/>
  <c r="BA992" i="4" s="1"/>
  <c r="L1536" i="4"/>
  <c r="AU1536" i="4" s="1"/>
  <c r="AZ1536" i="4" s="1"/>
  <c r="BA1536" i="4" s="1"/>
  <c r="L355" i="4"/>
  <c r="AU355" i="4" s="1"/>
  <c r="L1390" i="4"/>
  <c r="AU1390" i="4" s="1"/>
  <c r="L1542" i="4"/>
  <c r="AU1542" i="4" s="1"/>
  <c r="AZ1542" i="4" s="1"/>
  <c r="BA1542" i="4" s="1"/>
  <c r="L1546" i="4"/>
  <c r="AU1546" i="4" s="1"/>
  <c r="AZ1546" i="4" s="1"/>
  <c r="BA1546" i="4" s="1"/>
  <c r="L1584" i="4"/>
  <c r="AU1584" i="4" s="1"/>
  <c r="AZ1584" i="4" s="1"/>
  <c r="BA1584" i="4" s="1"/>
  <c r="L1469" i="4"/>
  <c r="AU1469" i="4" s="1"/>
  <c r="AZ1469" i="4" s="1"/>
  <c r="BA1469" i="4" s="1"/>
  <c r="L1591" i="4"/>
  <c r="AU1591" i="4" s="1"/>
  <c r="AZ1591" i="4" s="1"/>
  <c r="BA1591" i="4" s="1"/>
  <c r="L1537" i="4"/>
  <c r="AU1537" i="4" s="1"/>
  <c r="AZ16" i="4"/>
  <c r="BA16" i="4" s="1"/>
  <c r="AZ22" i="4"/>
  <c r="BA22" i="4" s="1"/>
  <c r="AZ46" i="4"/>
  <c r="BA46" i="4" s="1"/>
  <c r="AZ48" i="4"/>
  <c r="BA48" i="4" s="1"/>
  <c r="AZ50" i="4"/>
  <c r="BA50" i="4" s="1"/>
  <c r="AZ52" i="4"/>
  <c r="BA52" i="4" s="1"/>
  <c r="AZ54" i="4"/>
  <c r="BA54" i="4" s="1"/>
  <c r="AZ56" i="4"/>
  <c r="BA56" i="4" s="1"/>
  <c r="AZ66" i="4"/>
  <c r="BA66" i="4" s="1"/>
  <c r="AZ70" i="4"/>
  <c r="BA70" i="4" s="1"/>
  <c r="AZ72" i="4"/>
  <c r="BA72" i="4" s="1"/>
  <c r="AZ124" i="4"/>
  <c r="BA124" i="4" s="1"/>
  <c r="AZ130" i="4"/>
  <c r="BA130" i="4" s="1"/>
  <c r="AZ136" i="4"/>
  <c r="BA136" i="4" s="1"/>
  <c r="AZ138" i="4"/>
  <c r="BA138" i="4" s="1"/>
  <c r="AZ174" i="4"/>
  <c r="BA174" i="4" s="1"/>
  <c r="AZ176" i="4"/>
  <c r="BA176" i="4" s="1"/>
  <c r="AZ178" i="4"/>
  <c r="BA178" i="4" s="1"/>
  <c r="AZ182" i="4"/>
  <c r="BA182" i="4" s="1"/>
  <c r="AZ186" i="4"/>
  <c r="BA186" i="4" s="1"/>
  <c r="AZ188" i="4"/>
  <c r="BA188" i="4" s="1"/>
  <c r="AZ190" i="4"/>
  <c r="BA190" i="4" s="1"/>
  <c r="AZ198" i="4"/>
  <c r="BA198" i="4" s="1"/>
  <c r="AZ210" i="4"/>
  <c r="BA210" i="4" s="1"/>
  <c r="AZ212" i="4"/>
  <c r="BA212" i="4" s="1"/>
  <c r="AZ226" i="4"/>
  <c r="BA226" i="4" s="1"/>
  <c r="AZ228" i="4"/>
  <c r="BA228" i="4" s="1"/>
  <c r="AZ230" i="4"/>
  <c r="BA230" i="4" s="1"/>
  <c r="AZ236" i="4"/>
  <c r="BA236" i="4" s="1"/>
  <c r="AZ238" i="4"/>
  <c r="BA238" i="4" s="1"/>
  <c r="AZ240" i="4"/>
  <c r="BA240" i="4" s="1"/>
  <c r="AZ244" i="4"/>
  <c r="BA244" i="4" s="1"/>
  <c r="AZ246" i="4"/>
  <c r="BA246" i="4" s="1"/>
  <c r="AZ248" i="4"/>
  <c r="BA248" i="4" s="1"/>
  <c r="AZ250" i="4"/>
  <c r="BA250" i="4" s="1"/>
  <c r="AZ254" i="4"/>
  <c r="BA254" i="4" s="1"/>
  <c r="AZ258" i="4"/>
  <c r="BA258" i="4" s="1"/>
  <c r="AZ260" i="4"/>
  <c r="BA260" i="4" s="1"/>
  <c r="AZ262" i="4"/>
  <c r="BA262" i="4" s="1"/>
  <c r="AZ268" i="4"/>
  <c r="BA268" i="4" s="1"/>
  <c r="AZ272" i="4"/>
  <c r="BA272" i="4" s="1"/>
  <c r="AZ274" i="4"/>
  <c r="BA274" i="4" s="1"/>
  <c r="AZ276" i="4"/>
  <c r="BA276" i="4" s="1"/>
  <c r="AZ278" i="4"/>
  <c r="BA278" i="4" s="1"/>
  <c r="AZ280" i="4"/>
  <c r="BA280" i="4" s="1"/>
  <c r="AZ282" i="4"/>
  <c r="BA282" i="4" s="1"/>
  <c r="AZ284" i="4"/>
  <c r="BA284" i="4" s="1"/>
  <c r="AZ286" i="4"/>
  <c r="BA286" i="4" s="1"/>
  <c r="AZ288" i="4"/>
  <c r="BA288" i="4" s="1"/>
  <c r="AZ294" i="4"/>
  <c r="BA294" i="4" s="1"/>
  <c r="AZ296" i="4"/>
  <c r="BA296" i="4" s="1"/>
  <c r="AZ298" i="4"/>
  <c r="BA298" i="4" s="1"/>
  <c r="AZ300" i="4"/>
  <c r="BA300" i="4" s="1"/>
  <c r="AZ304" i="4"/>
  <c r="BA304" i="4" s="1"/>
  <c r="AZ306" i="4"/>
  <c r="BA306" i="4" s="1"/>
  <c r="AZ308" i="4"/>
  <c r="BA308" i="4" s="1"/>
  <c r="AZ310" i="4"/>
  <c r="BA310" i="4" s="1"/>
  <c r="AZ312" i="4"/>
  <c r="BA312" i="4" s="1"/>
  <c r="AZ314" i="4"/>
  <c r="BA314" i="4" s="1"/>
  <c r="AZ316" i="4"/>
  <c r="BA316" i="4" s="1"/>
  <c r="AZ320" i="4"/>
  <c r="BA320" i="4" s="1"/>
  <c r="AZ322" i="4"/>
  <c r="BA322" i="4" s="1"/>
  <c r="AZ324" i="4"/>
  <c r="BA324" i="4" s="1"/>
  <c r="AZ326" i="4"/>
  <c r="BA326" i="4" s="1"/>
  <c r="AZ328" i="4"/>
  <c r="BA328" i="4" s="1"/>
  <c r="AZ330" i="4"/>
  <c r="BA330" i="4" s="1"/>
  <c r="AZ332" i="4"/>
  <c r="BA332" i="4" s="1"/>
  <c r="AZ334" i="4"/>
  <c r="BA334" i="4" s="1"/>
  <c r="AZ338" i="4"/>
  <c r="BA338" i="4" s="1"/>
  <c r="AZ340" i="4"/>
  <c r="BA340" i="4" s="1"/>
  <c r="AZ370" i="4"/>
  <c r="BA370" i="4" s="1"/>
  <c r="AZ372" i="4"/>
  <c r="BA372" i="4" s="1"/>
  <c r="AZ376" i="4"/>
  <c r="BA376" i="4" s="1"/>
  <c r="AZ378" i="4"/>
  <c r="BA378" i="4" s="1"/>
  <c r="AZ380" i="4"/>
  <c r="BA380" i="4" s="1"/>
  <c r="AZ382" i="4"/>
  <c r="BA382" i="4" s="1"/>
  <c r="AZ414" i="4"/>
  <c r="BA414" i="4" s="1"/>
  <c r="AZ416" i="4"/>
  <c r="BA416" i="4" s="1"/>
  <c r="AZ418" i="4"/>
  <c r="BA418" i="4" s="1"/>
  <c r="AZ424" i="4"/>
  <c r="BA424" i="4" s="1"/>
  <c r="AZ432" i="4"/>
  <c r="BA432" i="4" s="1"/>
  <c r="AZ434" i="4"/>
  <c r="BA434" i="4" s="1"/>
  <c r="AZ448" i="4"/>
  <c r="BA448" i="4" s="1"/>
  <c r="AZ532" i="4"/>
  <c r="BA532" i="4" s="1"/>
  <c r="AZ542" i="4"/>
  <c r="BA542" i="4" s="1"/>
  <c r="AZ548" i="4"/>
  <c r="BA548" i="4" s="1"/>
  <c r="AZ566" i="4"/>
  <c r="BA566" i="4" s="1"/>
  <c r="AZ568" i="4"/>
  <c r="BA568" i="4" s="1"/>
  <c r="AZ662" i="4"/>
  <c r="BA662" i="4" s="1"/>
  <c r="AZ698" i="4"/>
  <c r="BA698" i="4" s="1"/>
  <c r="AZ708" i="4"/>
  <c r="BA708" i="4" s="1"/>
  <c r="AZ720" i="4"/>
  <c r="BA720" i="4" s="1"/>
  <c r="AZ722" i="4"/>
  <c r="BA722" i="4" s="1"/>
  <c r="AZ724" i="4"/>
  <c r="BA724" i="4" s="1"/>
  <c r="AZ726" i="4"/>
  <c r="BA726" i="4" s="1"/>
  <c r="AZ734" i="4"/>
  <c r="BA734" i="4" s="1"/>
  <c r="AZ736" i="4"/>
  <c r="BA736" i="4" s="1"/>
  <c r="AZ738" i="4"/>
  <c r="BA738" i="4" s="1"/>
  <c r="AZ740" i="4"/>
  <c r="BA740" i="4" s="1"/>
  <c r="AZ742" i="4"/>
  <c r="BA742" i="4" s="1"/>
  <c r="AZ744" i="4"/>
  <c r="BA744" i="4" s="1"/>
  <c r="AZ746" i="4"/>
  <c r="BA746" i="4" s="1"/>
  <c r="AZ748" i="4"/>
  <c r="BA748" i="4" s="1"/>
  <c r="AZ750" i="4"/>
  <c r="BA750" i="4" s="1"/>
  <c r="AZ754" i="4"/>
  <c r="BA754" i="4" s="1"/>
  <c r="AZ758" i="4"/>
  <c r="BA758" i="4" s="1"/>
  <c r="AZ760" i="4"/>
  <c r="BA760" i="4" s="1"/>
  <c r="AZ762" i="4"/>
  <c r="BA762" i="4" s="1"/>
  <c r="AZ764" i="4"/>
  <c r="BA764" i="4" s="1"/>
  <c r="AZ766" i="4"/>
  <c r="BA766" i="4" s="1"/>
  <c r="AZ768" i="4"/>
  <c r="BA768" i="4" s="1"/>
  <c r="AZ770" i="4"/>
  <c r="BA770" i="4" s="1"/>
  <c r="AZ772" i="4"/>
  <c r="BA772" i="4" s="1"/>
  <c r="AZ774" i="4"/>
  <c r="BA774" i="4" s="1"/>
  <c r="AZ776" i="4"/>
  <c r="BA776" i="4" s="1"/>
  <c r="AZ778" i="4"/>
  <c r="BA778" i="4" s="1"/>
  <c r="AZ782" i="4"/>
  <c r="BA782" i="4" s="1"/>
  <c r="AZ786" i="4"/>
  <c r="BA786" i="4" s="1"/>
  <c r="AZ788" i="4"/>
  <c r="BA788" i="4" s="1"/>
  <c r="AZ790" i="4"/>
  <c r="BA790" i="4" s="1"/>
  <c r="AZ792" i="4"/>
  <c r="BA792" i="4" s="1"/>
  <c r="AZ804" i="4"/>
  <c r="BA804" i="4" s="1"/>
  <c r="AZ810" i="4"/>
  <c r="BA810" i="4" s="1"/>
  <c r="AZ812" i="4"/>
  <c r="BA812" i="4" s="1"/>
  <c r="AZ814" i="4"/>
  <c r="BA814" i="4" s="1"/>
  <c r="AZ816" i="4"/>
  <c r="BA816" i="4" s="1"/>
  <c r="AZ818" i="4"/>
  <c r="BA818" i="4" s="1"/>
  <c r="AZ820" i="4"/>
  <c r="BA820" i="4" s="1"/>
  <c r="AZ822" i="4"/>
  <c r="BA822" i="4" s="1"/>
  <c r="AZ824" i="4"/>
  <c r="BA824" i="4" s="1"/>
  <c r="AZ826" i="4"/>
  <c r="BA826" i="4" s="1"/>
  <c r="AZ828" i="4"/>
  <c r="BA828" i="4" s="1"/>
  <c r="AZ830" i="4"/>
  <c r="BA830" i="4" s="1"/>
  <c r="AZ832" i="4"/>
  <c r="BA832" i="4" s="1"/>
  <c r="AZ834" i="4"/>
  <c r="BA834" i="4" s="1"/>
  <c r="AZ836" i="4"/>
  <c r="BA836" i="4" s="1"/>
  <c r="AZ838" i="4"/>
  <c r="BA838" i="4" s="1"/>
  <c r="AZ840" i="4"/>
  <c r="BA840" i="4" s="1"/>
  <c r="AZ842" i="4"/>
  <c r="BA842" i="4" s="1"/>
  <c r="AZ844" i="4"/>
  <c r="BA844" i="4" s="1"/>
  <c r="AZ846" i="4"/>
  <c r="BA846" i="4" s="1"/>
  <c r="AZ848" i="4"/>
  <c r="BA848" i="4" s="1"/>
  <c r="AZ850" i="4"/>
  <c r="BA850" i="4" s="1"/>
  <c r="AZ852" i="4"/>
  <c r="BA852" i="4" s="1"/>
  <c r="AZ854" i="4"/>
  <c r="BA854" i="4" s="1"/>
  <c r="AZ856" i="4"/>
  <c r="BA856" i="4" s="1"/>
  <c r="AZ858" i="4"/>
  <c r="BA858" i="4" s="1"/>
  <c r="AZ860" i="4"/>
  <c r="BA860" i="4" s="1"/>
  <c r="AZ862" i="4"/>
  <c r="BA862" i="4" s="1"/>
  <c r="AZ864" i="4"/>
  <c r="BA864" i="4" s="1"/>
  <c r="AZ866" i="4"/>
  <c r="BA866" i="4" s="1"/>
  <c r="AZ868" i="4"/>
  <c r="BA868" i="4" s="1"/>
  <c r="AZ870" i="4"/>
  <c r="BA870" i="4" s="1"/>
  <c r="AZ872" i="4"/>
  <c r="BA872" i="4" s="1"/>
  <c r="AZ874" i="4"/>
  <c r="BA874" i="4" s="1"/>
  <c r="AZ876" i="4"/>
  <c r="BA876" i="4" s="1"/>
  <c r="AZ878" i="4"/>
  <c r="BA878" i="4" s="1"/>
  <c r="AZ880" i="4"/>
  <c r="BA880" i="4" s="1"/>
  <c r="AZ882" i="4"/>
  <c r="BA882" i="4" s="1"/>
  <c r="AZ884" i="4"/>
  <c r="BA884" i="4" s="1"/>
  <c r="AZ886" i="4"/>
  <c r="BA886" i="4" s="1"/>
  <c r="AZ888" i="4"/>
  <c r="BA888" i="4" s="1"/>
  <c r="AZ890" i="4"/>
  <c r="BA890" i="4" s="1"/>
  <c r="AZ892" i="4"/>
  <c r="BA892" i="4" s="1"/>
  <c r="AZ894" i="4"/>
  <c r="BA894" i="4" s="1"/>
  <c r="AZ896" i="4"/>
  <c r="BA896" i="4" s="1"/>
  <c r="AZ898" i="4"/>
  <c r="BA898" i="4" s="1"/>
  <c r="AZ900" i="4"/>
  <c r="BA900" i="4" s="1"/>
  <c r="AZ902" i="4"/>
  <c r="BA902" i="4" s="1"/>
  <c r="AZ904" i="4"/>
  <c r="BA904" i="4" s="1"/>
  <c r="AZ906" i="4"/>
  <c r="BA906" i="4" s="1"/>
  <c r="AZ908" i="4"/>
  <c r="BA908" i="4" s="1"/>
  <c r="AZ910" i="4"/>
  <c r="BA910" i="4" s="1"/>
  <c r="AZ912" i="4"/>
  <c r="BA912" i="4" s="1"/>
  <c r="AZ914" i="4"/>
  <c r="BA914" i="4" s="1"/>
  <c r="AZ916" i="4"/>
  <c r="BA916" i="4" s="1"/>
  <c r="AZ918" i="4"/>
  <c r="BA918" i="4" s="1"/>
  <c r="AZ920" i="4"/>
  <c r="BA920" i="4" s="1"/>
  <c r="AZ922" i="4"/>
  <c r="BA922" i="4" s="1"/>
  <c r="AZ924" i="4"/>
  <c r="BA924" i="4" s="1"/>
  <c r="AZ926" i="4"/>
  <c r="BA926" i="4" s="1"/>
  <c r="AZ928" i="4"/>
  <c r="BA928" i="4" s="1"/>
  <c r="AZ930" i="4"/>
  <c r="BA930" i="4" s="1"/>
  <c r="AZ932" i="4"/>
  <c r="BA932" i="4" s="1"/>
  <c r="AZ934" i="4"/>
  <c r="BA934" i="4" s="1"/>
  <c r="AZ936" i="4"/>
  <c r="BA936" i="4" s="1"/>
  <c r="AZ938" i="4"/>
  <c r="BA938" i="4" s="1"/>
  <c r="AZ940" i="4"/>
  <c r="BA940" i="4" s="1"/>
  <c r="AZ17" i="4"/>
  <c r="BA17" i="4" s="1"/>
  <c r="AZ35" i="4"/>
  <c r="BA35" i="4" s="1"/>
  <c r="AZ45" i="4"/>
  <c r="BA45" i="4" s="1"/>
  <c r="AZ47" i="4"/>
  <c r="BA47" i="4" s="1"/>
  <c r="AZ49" i="4"/>
  <c r="BA49" i="4" s="1"/>
  <c r="AZ51" i="4"/>
  <c r="BA51" i="4" s="1"/>
  <c r="AZ53" i="4"/>
  <c r="BA53" i="4" s="1"/>
  <c r="AZ55" i="4"/>
  <c r="BA55" i="4" s="1"/>
  <c r="AZ57" i="4"/>
  <c r="BA57" i="4" s="1"/>
  <c r="AZ61" i="4"/>
  <c r="BA61" i="4" s="1"/>
  <c r="AZ71" i="4"/>
  <c r="BA71" i="4" s="1"/>
  <c r="AZ131" i="4"/>
  <c r="BA131" i="4" s="1"/>
  <c r="AZ133" i="4"/>
  <c r="BA133" i="4" s="1"/>
  <c r="AZ137" i="4"/>
  <c r="BA137" i="4" s="1"/>
  <c r="AZ139" i="4"/>
  <c r="BA139" i="4" s="1"/>
  <c r="AZ151" i="4"/>
  <c r="BA151" i="4" s="1"/>
  <c r="AZ175" i="4"/>
  <c r="BA175" i="4" s="1"/>
  <c r="AZ177" i="4"/>
  <c r="BA177" i="4" s="1"/>
  <c r="AZ181" i="4"/>
  <c r="BA181" i="4" s="1"/>
  <c r="AZ185" i="4"/>
  <c r="BA185" i="4" s="1"/>
  <c r="AZ187" i="4"/>
  <c r="BA187" i="4" s="1"/>
  <c r="AZ189" i="4"/>
  <c r="BA189" i="4" s="1"/>
  <c r="AZ197" i="4"/>
  <c r="BA197" i="4" s="1"/>
  <c r="AZ199" i="4"/>
  <c r="BA199" i="4" s="1"/>
  <c r="AZ211" i="4"/>
  <c r="BA211" i="4" s="1"/>
  <c r="AZ213" i="4"/>
  <c r="BA213" i="4" s="1"/>
  <c r="AZ225" i="4"/>
  <c r="BA225" i="4" s="1"/>
  <c r="AZ227" i="4"/>
  <c r="BA227" i="4" s="1"/>
  <c r="AZ229" i="4"/>
  <c r="BA229" i="4" s="1"/>
  <c r="AZ231" i="4"/>
  <c r="BA231" i="4" s="1"/>
  <c r="AZ233" i="4"/>
  <c r="BA233" i="4" s="1"/>
  <c r="AZ237" i="4"/>
  <c r="BA237" i="4" s="1"/>
  <c r="AZ239" i="4"/>
  <c r="BA239" i="4" s="1"/>
  <c r="AZ241" i="4"/>
  <c r="BA241" i="4" s="1"/>
  <c r="AZ245" i="4"/>
  <c r="BA245" i="4" s="1"/>
  <c r="AZ247" i="4"/>
  <c r="BA247" i="4" s="1"/>
  <c r="AZ249" i="4"/>
  <c r="BA249" i="4" s="1"/>
  <c r="AZ251" i="4"/>
  <c r="BA251" i="4" s="1"/>
  <c r="AZ253" i="4"/>
  <c r="BA253" i="4" s="1"/>
  <c r="AZ255" i="4"/>
  <c r="BA255" i="4" s="1"/>
  <c r="AZ257" i="4"/>
  <c r="BA257" i="4" s="1"/>
  <c r="AZ259" i="4"/>
  <c r="BA259" i="4" s="1"/>
  <c r="AZ267" i="4"/>
  <c r="BA267" i="4" s="1"/>
  <c r="AZ271" i="4"/>
  <c r="BA271" i="4" s="1"/>
  <c r="AZ273" i="4"/>
  <c r="BA273" i="4" s="1"/>
  <c r="AZ275" i="4"/>
  <c r="BA275" i="4" s="1"/>
  <c r="AZ277" i="4"/>
  <c r="BA277" i="4" s="1"/>
  <c r="AZ279" i="4"/>
  <c r="BA279" i="4" s="1"/>
  <c r="AZ283" i="4"/>
  <c r="BA283" i="4" s="1"/>
  <c r="AZ285" i="4"/>
  <c r="BA285" i="4" s="1"/>
  <c r="AZ287" i="4"/>
  <c r="BA287" i="4" s="1"/>
  <c r="AZ291" i="4"/>
  <c r="BA291" i="4" s="1"/>
  <c r="AZ295" i="4"/>
  <c r="BA295" i="4" s="1"/>
  <c r="AZ297" i="4"/>
  <c r="BA297" i="4" s="1"/>
  <c r="AZ299" i="4"/>
  <c r="BA299" i="4" s="1"/>
  <c r="AZ301" i="4"/>
  <c r="BA301" i="4" s="1"/>
  <c r="AZ303" i="4"/>
  <c r="BA303" i="4" s="1"/>
  <c r="AZ305" i="4"/>
  <c r="BA305" i="4" s="1"/>
  <c r="AZ307" i="4"/>
  <c r="BA307" i="4" s="1"/>
  <c r="AZ309" i="4"/>
  <c r="BA309" i="4" s="1"/>
  <c r="AZ313" i="4"/>
  <c r="BA313" i="4" s="1"/>
  <c r="AZ315" i="4"/>
  <c r="BA315" i="4" s="1"/>
  <c r="AZ321" i="4"/>
  <c r="BA321" i="4" s="1"/>
  <c r="AZ323" i="4"/>
  <c r="BA323" i="4" s="1"/>
  <c r="AZ327" i="4"/>
  <c r="BA327" i="4" s="1"/>
  <c r="AZ329" i="4"/>
  <c r="BA329" i="4" s="1"/>
  <c r="AZ331" i="4"/>
  <c r="BA331" i="4" s="1"/>
  <c r="AZ333" i="4"/>
  <c r="BA333" i="4" s="1"/>
  <c r="AZ335" i="4"/>
  <c r="BA335" i="4" s="1"/>
  <c r="AZ337" i="4"/>
  <c r="BA337" i="4" s="1"/>
  <c r="AZ341" i="4"/>
  <c r="BA341" i="4" s="1"/>
  <c r="AZ371" i="4"/>
  <c r="BA371" i="4" s="1"/>
  <c r="AZ375" i="4"/>
  <c r="BA375" i="4" s="1"/>
  <c r="AZ377" i="4"/>
  <c r="BA377" i="4" s="1"/>
  <c r="AZ379" i="4"/>
  <c r="BA379" i="4" s="1"/>
  <c r="AZ381" i="4"/>
  <c r="BA381" i="4" s="1"/>
  <c r="AZ413" i="4"/>
  <c r="BA413" i="4" s="1"/>
  <c r="AZ415" i="4"/>
  <c r="BA415" i="4" s="1"/>
  <c r="AZ423" i="4"/>
  <c r="BA423" i="4" s="1"/>
  <c r="AZ425" i="4"/>
  <c r="BA425" i="4" s="1"/>
  <c r="AZ431" i="4"/>
  <c r="BA431" i="4" s="1"/>
  <c r="AZ433" i="4"/>
  <c r="BA433" i="4" s="1"/>
  <c r="AZ435" i="4"/>
  <c r="BA435" i="4" s="1"/>
  <c r="AZ449" i="4"/>
  <c r="BA449" i="4" s="1"/>
  <c r="AZ481" i="4"/>
  <c r="BA481" i="4" s="1"/>
  <c r="AZ507" i="4"/>
  <c r="BA507" i="4" s="1"/>
  <c r="AZ525" i="4"/>
  <c r="BA525" i="4" s="1"/>
  <c r="AZ539" i="4"/>
  <c r="BA539" i="4" s="1"/>
  <c r="AZ549" i="4"/>
  <c r="BA549" i="4" s="1"/>
  <c r="AZ567" i="4"/>
  <c r="BA567" i="4" s="1"/>
  <c r="AZ697" i="4"/>
  <c r="BA697" i="4" s="1"/>
  <c r="AZ709" i="4"/>
  <c r="BA709" i="4" s="1"/>
  <c r="AZ721" i="4"/>
  <c r="BA721" i="4" s="1"/>
  <c r="AZ723" i="4"/>
  <c r="BA723" i="4" s="1"/>
  <c r="AZ725" i="4"/>
  <c r="BA725" i="4" s="1"/>
  <c r="AZ727" i="4"/>
  <c r="BA727" i="4" s="1"/>
  <c r="AZ733" i="4"/>
  <c r="BA733" i="4" s="1"/>
  <c r="AZ735" i="4"/>
  <c r="BA735" i="4" s="1"/>
  <c r="AZ737" i="4"/>
  <c r="BA737" i="4" s="1"/>
  <c r="AZ739" i="4"/>
  <c r="BA739" i="4" s="1"/>
  <c r="AZ741" i="4"/>
  <c r="BA741" i="4" s="1"/>
  <c r="AZ743" i="4"/>
  <c r="BA743" i="4" s="1"/>
  <c r="AZ745" i="4"/>
  <c r="BA745" i="4" s="1"/>
  <c r="AZ747" i="4"/>
  <c r="BA747" i="4" s="1"/>
  <c r="AZ749" i="4"/>
  <c r="BA749" i="4" s="1"/>
  <c r="AZ751" i="4"/>
  <c r="BA751" i="4" s="1"/>
  <c r="AZ755" i="4"/>
  <c r="BA755" i="4" s="1"/>
  <c r="AZ757" i="4"/>
  <c r="BA757" i="4" s="1"/>
  <c r="AZ759" i="4"/>
  <c r="BA759" i="4" s="1"/>
  <c r="AZ761" i="4"/>
  <c r="BA761" i="4" s="1"/>
  <c r="AZ763" i="4"/>
  <c r="BA763" i="4" s="1"/>
  <c r="AZ765" i="4"/>
  <c r="BA765" i="4" s="1"/>
  <c r="AZ767" i="4"/>
  <c r="BA767" i="4" s="1"/>
  <c r="AZ769" i="4"/>
  <c r="BA769" i="4" s="1"/>
  <c r="AZ771" i="4"/>
  <c r="BA771" i="4" s="1"/>
  <c r="AZ773" i="4"/>
  <c r="BA773" i="4" s="1"/>
  <c r="AZ775" i="4"/>
  <c r="BA775" i="4" s="1"/>
  <c r="AZ777" i="4"/>
  <c r="BA777" i="4" s="1"/>
  <c r="AZ781" i="4"/>
  <c r="BA781" i="4" s="1"/>
  <c r="AZ787" i="4"/>
  <c r="BA787" i="4" s="1"/>
  <c r="AZ789" i="4"/>
  <c r="BA789" i="4" s="1"/>
  <c r="AZ791" i="4"/>
  <c r="BA791" i="4" s="1"/>
  <c r="AZ799" i="4"/>
  <c r="BA799" i="4" s="1"/>
  <c r="AZ811" i="4"/>
  <c r="BA811" i="4" s="1"/>
  <c r="AZ813" i="4"/>
  <c r="BA813" i="4" s="1"/>
  <c r="AZ815" i="4"/>
  <c r="BA815" i="4" s="1"/>
  <c r="AZ819" i="4"/>
  <c r="BA819" i="4" s="1"/>
  <c r="AZ821" i="4"/>
  <c r="BA821" i="4" s="1"/>
  <c r="AZ823" i="4"/>
  <c r="BA823" i="4" s="1"/>
  <c r="AZ825" i="4"/>
  <c r="BA825" i="4" s="1"/>
  <c r="AZ827" i="4"/>
  <c r="BA827" i="4" s="1"/>
  <c r="AZ829" i="4"/>
  <c r="BA829" i="4" s="1"/>
  <c r="AZ831" i="4"/>
  <c r="BA831" i="4" s="1"/>
  <c r="AZ833" i="4"/>
  <c r="BA833" i="4" s="1"/>
  <c r="AZ835" i="4"/>
  <c r="BA835" i="4" s="1"/>
  <c r="AZ837" i="4"/>
  <c r="BA837" i="4" s="1"/>
  <c r="AZ839" i="4"/>
  <c r="BA839" i="4" s="1"/>
  <c r="AZ841" i="4"/>
  <c r="BA841" i="4" s="1"/>
  <c r="AZ843" i="4"/>
  <c r="BA843" i="4" s="1"/>
  <c r="AZ845" i="4"/>
  <c r="BA845" i="4" s="1"/>
  <c r="AZ847" i="4"/>
  <c r="BA847" i="4" s="1"/>
  <c r="AZ849" i="4"/>
  <c r="BA849" i="4" s="1"/>
  <c r="AZ851" i="4"/>
  <c r="BA851" i="4" s="1"/>
  <c r="AZ853" i="4"/>
  <c r="BA853" i="4" s="1"/>
  <c r="AZ855" i="4"/>
  <c r="BA855" i="4" s="1"/>
  <c r="AZ859" i="4"/>
  <c r="BA859" i="4" s="1"/>
  <c r="AZ861" i="4"/>
  <c r="BA861" i="4" s="1"/>
  <c r="AZ863" i="4"/>
  <c r="BA863" i="4" s="1"/>
  <c r="AZ865" i="4"/>
  <c r="BA865" i="4" s="1"/>
  <c r="AZ867" i="4"/>
  <c r="BA867" i="4" s="1"/>
  <c r="AZ869" i="4"/>
  <c r="BA869" i="4" s="1"/>
  <c r="AZ871" i="4"/>
  <c r="BA871" i="4" s="1"/>
  <c r="AZ873" i="4"/>
  <c r="BA873" i="4" s="1"/>
  <c r="AZ875" i="4"/>
  <c r="BA875" i="4" s="1"/>
  <c r="AZ877" i="4"/>
  <c r="BA877" i="4" s="1"/>
  <c r="AZ879" i="4"/>
  <c r="BA879" i="4" s="1"/>
  <c r="AZ881" i="4"/>
  <c r="BA881" i="4" s="1"/>
  <c r="AZ883" i="4"/>
  <c r="BA883" i="4" s="1"/>
  <c r="AZ885" i="4"/>
  <c r="BA885" i="4" s="1"/>
  <c r="AZ887" i="4"/>
  <c r="BA887" i="4" s="1"/>
  <c r="AZ889" i="4"/>
  <c r="BA889" i="4" s="1"/>
  <c r="AZ891" i="4"/>
  <c r="BA891" i="4" s="1"/>
  <c r="AZ893" i="4"/>
  <c r="BA893" i="4" s="1"/>
  <c r="AZ899" i="4"/>
  <c r="BA899" i="4" s="1"/>
  <c r="AZ901" i="4"/>
  <c r="BA901" i="4" s="1"/>
  <c r="AZ903" i="4"/>
  <c r="BA903" i="4" s="1"/>
  <c r="AZ905" i="4"/>
  <c r="BA905" i="4" s="1"/>
  <c r="AZ907" i="4"/>
  <c r="BA907" i="4" s="1"/>
  <c r="AZ909" i="4"/>
  <c r="BA909" i="4" s="1"/>
  <c r="AZ911" i="4"/>
  <c r="BA911" i="4" s="1"/>
  <c r="AZ913" i="4"/>
  <c r="BA913" i="4" s="1"/>
  <c r="AZ915" i="4"/>
  <c r="BA915" i="4" s="1"/>
  <c r="AZ917" i="4"/>
  <c r="BA917" i="4" s="1"/>
  <c r="AZ919" i="4"/>
  <c r="BA919" i="4" s="1"/>
  <c r="AZ921" i="4"/>
  <c r="BA921" i="4" s="1"/>
  <c r="AZ923" i="4"/>
  <c r="BA923" i="4" s="1"/>
  <c r="AZ925" i="4"/>
  <c r="BA925" i="4" s="1"/>
  <c r="AZ927" i="4"/>
  <c r="BA927" i="4" s="1"/>
  <c r="AZ929" i="4"/>
  <c r="BA929" i="4" s="1"/>
  <c r="AZ931" i="4"/>
  <c r="BA931" i="4" s="1"/>
  <c r="AZ933" i="4"/>
  <c r="BA933" i="4" s="1"/>
  <c r="AZ935" i="4"/>
  <c r="BA935" i="4" s="1"/>
  <c r="AZ937" i="4"/>
  <c r="BA937" i="4" s="1"/>
  <c r="AZ939" i="4"/>
  <c r="BA939" i="4" s="1"/>
  <c r="AZ1551" i="4"/>
  <c r="BA1551" i="4" s="1"/>
  <c r="AZ1533" i="4"/>
  <c r="BA1533" i="4" s="1"/>
  <c r="AZ1487" i="4"/>
  <c r="BA1487" i="4" s="1"/>
  <c r="AZ1379" i="4"/>
  <c r="BA1379" i="4" s="1"/>
  <c r="E82" i="5"/>
  <c r="AZ1502" i="4"/>
  <c r="BA1502" i="4" s="1"/>
  <c r="AZ1186" i="4"/>
  <c r="BA1186" i="4" s="1"/>
  <c r="AZ1466" i="4"/>
  <c r="BA1466" i="4" s="1"/>
  <c r="AZ1545" i="4"/>
  <c r="BA1545" i="4" s="1"/>
  <c r="AZ988" i="4"/>
  <c r="BA988" i="4" s="1"/>
  <c r="AZ1087" i="4"/>
  <c r="BA1087" i="4" s="1"/>
  <c r="AZ1555" i="4"/>
  <c r="BA1555" i="4" s="1"/>
  <c r="AZ1110" i="4"/>
  <c r="BA1110" i="4" s="1"/>
  <c r="AZ981" i="4"/>
  <c r="BA981" i="4" s="1"/>
  <c r="AZ1498" i="4"/>
  <c r="BA1498" i="4" s="1"/>
  <c r="AZ1450" i="4"/>
  <c r="BA1450" i="4" s="1"/>
  <c r="AZ1135" i="4"/>
  <c r="BA1135" i="4" s="1"/>
  <c r="AZ1095" i="4"/>
  <c r="BA1095" i="4" s="1"/>
  <c r="AZ1547" i="4"/>
  <c r="BA1547" i="4" s="1"/>
  <c r="AZ958" i="4"/>
  <c r="BA958" i="4" s="1"/>
  <c r="AZ1109" i="4"/>
  <c r="BA1109" i="4" s="1"/>
  <c r="AZ1091" i="4"/>
  <c r="BA1091" i="4" s="1"/>
  <c r="AZ1160" i="4"/>
  <c r="BA1160" i="4" s="1"/>
  <c r="AZ1137" i="4"/>
  <c r="BA1137" i="4" s="1"/>
  <c r="AZ1094" i="4"/>
  <c r="BA1094" i="4" s="1"/>
  <c r="AZ1237" i="4"/>
  <c r="BA1237" i="4" s="1"/>
  <c r="AZ1103" i="4"/>
  <c r="BA1103" i="4" s="1"/>
  <c r="AZ1543" i="4"/>
  <c r="BA1543" i="4" s="1"/>
  <c r="AZ1209" i="4"/>
  <c r="BA1209" i="4" s="1"/>
  <c r="AZ1539" i="4"/>
  <c r="BA1539" i="4" s="1"/>
  <c r="AZ1167" i="4"/>
  <c r="BA1167" i="4" s="1"/>
  <c r="AZ1092" i="4"/>
  <c r="BA1092" i="4" s="1"/>
  <c r="AZ1522" i="4"/>
  <c r="BA1522" i="4" s="1"/>
  <c r="AZ1146" i="4"/>
  <c r="BA1146" i="4" s="1"/>
  <c r="AZ1174" i="4"/>
  <c r="BA1174" i="4" s="1"/>
  <c r="AZ1541" i="4"/>
  <c r="BA1541" i="4" s="1"/>
  <c r="G8" i="37"/>
  <c r="AZ1111" i="4"/>
  <c r="BA1111" i="4" s="1"/>
  <c r="AZ1549" i="4"/>
  <c r="BA1549" i="4" s="1"/>
  <c r="AZ1519" i="4"/>
  <c r="BA1519" i="4" s="1"/>
  <c r="AZ951" i="4"/>
  <c r="BA951" i="4" s="1"/>
  <c r="AZ1153" i="4"/>
  <c r="BA1153" i="4" s="1"/>
  <c r="AZ1181" i="4"/>
  <c r="BA1181" i="4" s="1"/>
  <c r="AZ1535" i="4"/>
  <c r="BA1535" i="4" s="1"/>
  <c r="AZ1553" i="4"/>
  <c r="BA1553" i="4" s="1"/>
  <c r="AU10" i="4"/>
  <c r="AZ1107" i="4"/>
  <c r="BA1107" i="4" s="1"/>
  <c r="AZ1513" i="4"/>
  <c r="BA1513" i="4" s="1"/>
  <c r="BE1623" i="4"/>
  <c r="AZ1099" i="4"/>
  <c r="BA1099" i="4" s="1"/>
  <c r="AZ1112" i="4"/>
  <c r="BA1112" i="4" s="1"/>
  <c r="AZ1145" i="4"/>
  <c r="BA1145" i="4" s="1"/>
  <c r="AZ1514" i="4"/>
  <c r="BA1514" i="4" s="1"/>
  <c r="AZ1530" i="4"/>
  <c r="BA1530" i="4" s="1"/>
  <c r="AZ1143" i="4"/>
  <c r="BA1143" i="4" s="1"/>
  <c r="AZ1100" i="4"/>
  <c r="BA1100" i="4" s="1"/>
  <c r="AZ1139" i="4"/>
  <c r="BA1139" i="4" s="1"/>
  <c r="AZ1526" i="4"/>
  <c r="BA1526" i="4" s="1"/>
  <c r="AZ1193" i="4"/>
  <c r="BA1193" i="4" s="1"/>
  <c r="AZ1101" i="4"/>
  <c r="BA1101" i="4" s="1"/>
  <c r="AZ1385" i="4"/>
  <c r="BA1385" i="4" s="1"/>
  <c r="AZ1454" i="4"/>
  <c r="BA1454" i="4" s="1"/>
  <c r="AZ1528" i="4"/>
  <c r="BA1528" i="4" s="1"/>
  <c r="AZ949" i="4"/>
  <c r="BA949" i="4" s="1"/>
  <c r="AZ979" i="4"/>
  <c r="BA979" i="4" s="1"/>
  <c r="AZ986" i="4"/>
  <c r="BA986" i="4" s="1"/>
  <c r="AZ1201" i="4"/>
  <c r="BA1201" i="4" s="1"/>
  <c r="AZ1229" i="4"/>
  <c r="BA1229" i="4" s="1"/>
  <c r="AZ1474" i="4"/>
  <c r="BA1474" i="4" s="1"/>
  <c r="AZ1497" i="4"/>
  <c r="BA1497" i="4" s="1"/>
  <c r="AZ1105" i="4"/>
  <c r="BA1105" i="4" s="1"/>
  <c r="AZ1141" i="4"/>
  <c r="BA1141" i="4" s="1"/>
  <c r="AZ1151" i="4"/>
  <c r="BA1151" i="4" s="1"/>
  <c r="AZ1158" i="4"/>
  <c r="BA1158" i="4" s="1"/>
  <c r="AZ1165" i="4"/>
  <c r="BA1165" i="4" s="1"/>
  <c r="AZ1172" i="4"/>
  <c r="BA1172" i="4" s="1"/>
  <c r="AZ1179" i="4"/>
  <c r="BA1179" i="4" s="1"/>
  <c r="C60" i="5"/>
  <c r="E60" i="5" s="1"/>
  <c r="AZ1011" i="4"/>
  <c r="BA1011" i="4" s="1"/>
  <c r="AZ1022" i="4"/>
  <c r="BA1022" i="4" s="1"/>
  <c r="AZ1029" i="4"/>
  <c r="BA1029" i="4" s="1"/>
  <c r="AZ1036" i="4"/>
  <c r="BA1036" i="4" s="1"/>
  <c r="AZ1051" i="4"/>
  <c r="BA1051" i="4" s="1"/>
  <c r="AZ1058" i="4"/>
  <c r="BA1058" i="4" s="1"/>
  <c r="AZ1065" i="4"/>
  <c r="BA1065" i="4" s="1"/>
  <c r="AZ1080" i="4"/>
  <c r="BA1080" i="4" s="1"/>
  <c r="AZ1442" i="4"/>
  <c r="BA1442" i="4" s="1"/>
  <c r="AZ1544" i="4"/>
  <c r="BA1544" i="4" s="1"/>
  <c r="AZ1108" i="4"/>
  <c r="BA1108" i="4" s="1"/>
  <c r="AZ1144" i="4"/>
  <c r="BA1144" i="4" s="1"/>
  <c r="AZ1247" i="4"/>
  <c r="BA1247" i="4" s="1"/>
  <c r="AZ977" i="4"/>
  <c r="BA977" i="4" s="1"/>
  <c r="AZ1085" i="4"/>
  <c r="BA1085" i="4" s="1"/>
  <c r="AZ1106" i="4"/>
  <c r="BA1106" i="4" s="1"/>
  <c r="AZ1142" i="4"/>
  <c r="BA1142" i="4" s="1"/>
  <c r="AZ1149" i="4"/>
  <c r="BA1149" i="4" s="1"/>
  <c r="AZ1156" i="4"/>
  <c r="BA1156" i="4" s="1"/>
  <c r="AZ1163" i="4"/>
  <c r="BA1163" i="4" s="1"/>
  <c r="AZ1170" i="4"/>
  <c r="BA1170" i="4" s="1"/>
  <c r="AZ1177" i="4"/>
  <c r="BA1177" i="4" s="1"/>
  <c r="AZ1184" i="4"/>
  <c r="BA1184" i="4" s="1"/>
  <c r="AZ1009" i="4"/>
  <c r="BA1009" i="4" s="1"/>
  <c r="AZ1020" i="4"/>
  <c r="BA1020" i="4" s="1"/>
  <c r="AZ1027" i="4"/>
  <c r="BA1027" i="4" s="1"/>
  <c r="AZ1034" i="4"/>
  <c r="BA1034" i="4" s="1"/>
  <c r="AZ1041" i="4"/>
  <c r="BA1041" i="4" s="1"/>
  <c r="AZ1056" i="4"/>
  <c r="BA1056" i="4" s="1"/>
  <c r="AZ1063" i="4"/>
  <c r="BA1063" i="4" s="1"/>
  <c r="AZ1078" i="4"/>
  <c r="BA1078" i="4" s="1"/>
  <c r="AZ1090" i="4"/>
  <c r="BA1090" i="4" s="1"/>
  <c r="AZ1097" i="4"/>
  <c r="BA1097" i="4" s="1"/>
  <c r="AZ1524" i="4"/>
  <c r="BA1524" i="4" s="1"/>
  <c r="AZ1189" i="4"/>
  <c r="BA1189" i="4" s="1"/>
  <c r="AZ959" i="4"/>
  <c r="BA959" i="4" s="1"/>
  <c r="AZ982" i="4"/>
  <c r="BA982" i="4" s="1"/>
  <c r="AZ1217" i="4"/>
  <c r="BA1217" i="4" s="1"/>
  <c r="AZ1245" i="4"/>
  <c r="BA1245" i="4" s="1"/>
  <c r="AZ1262" i="4"/>
  <c r="BA1262" i="4" s="1"/>
  <c r="AZ1147" i="4"/>
  <c r="BA1147" i="4" s="1"/>
  <c r="AZ1154" i="4"/>
  <c r="BA1154" i="4" s="1"/>
  <c r="AZ1161" i="4"/>
  <c r="BA1161" i="4" s="1"/>
  <c r="AZ1168" i="4"/>
  <c r="BA1168" i="4" s="1"/>
  <c r="AZ1175" i="4"/>
  <c r="BA1175" i="4" s="1"/>
  <c r="AZ1182" i="4"/>
  <c r="BA1182" i="4" s="1"/>
  <c r="AZ1007" i="4"/>
  <c r="BA1007" i="4" s="1"/>
  <c r="AZ1018" i="4"/>
  <c r="BA1018" i="4" s="1"/>
  <c r="AZ1025" i="4"/>
  <c r="BA1025" i="4" s="1"/>
  <c r="AZ1032" i="4"/>
  <c r="BA1032" i="4" s="1"/>
  <c r="AZ1039" i="4"/>
  <c r="BA1039" i="4" s="1"/>
  <c r="AZ1054" i="4"/>
  <c r="BA1054" i="4" s="1"/>
  <c r="AZ1061" i="4"/>
  <c r="BA1061" i="4" s="1"/>
  <c r="AZ1076" i="4"/>
  <c r="BA1076" i="4" s="1"/>
  <c r="AZ1104" i="4"/>
  <c r="BA1104" i="4" s="1"/>
  <c r="AZ1140" i="4"/>
  <c r="BA1140" i="4" s="1"/>
  <c r="AZ1250" i="4"/>
  <c r="BA1250" i="4" s="1"/>
  <c r="AZ1102" i="4"/>
  <c r="BA1102" i="4" s="1"/>
  <c r="AZ1138" i="4"/>
  <c r="BA1138" i="4" s="1"/>
  <c r="AZ1187" i="4"/>
  <c r="BA1187" i="4" s="1"/>
  <c r="AZ1255" i="4"/>
  <c r="BA1255" i="4" s="1"/>
  <c r="AZ950" i="4"/>
  <c r="BA950" i="4" s="1"/>
  <c r="AZ957" i="4"/>
  <c r="BA957" i="4" s="1"/>
  <c r="AZ980" i="4"/>
  <c r="BA980" i="4" s="1"/>
  <c r="AZ987" i="4"/>
  <c r="BA987" i="4" s="1"/>
  <c r="AZ1197" i="4"/>
  <c r="BA1197" i="4" s="1"/>
  <c r="AZ1225" i="4"/>
  <c r="BA1225" i="4" s="1"/>
  <c r="AZ1455" i="4"/>
  <c r="BA1455" i="4" s="1"/>
  <c r="AZ1470" i="4"/>
  <c r="BA1470" i="4" s="1"/>
  <c r="AZ1093" i="4"/>
  <c r="BA1093" i="4" s="1"/>
  <c r="AZ1152" i="4"/>
  <c r="BA1152" i="4" s="1"/>
  <c r="AZ1159" i="4"/>
  <c r="BA1159" i="4" s="1"/>
  <c r="AZ1166" i="4"/>
  <c r="BA1166" i="4" s="1"/>
  <c r="AZ1173" i="4"/>
  <c r="BA1173" i="4" s="1"/>
  <c r="AZ1180" i="4"/>
  <c r="BA1180" i="4" s="1"/>
  <c r="AZ1260" i="4"/>
  <c r="BA1260" i="4" s="1"/>
  <c r="AZ1490" i="4"/>
  <c r="BA1490" i="4" s="1"/>
  <c r="AZ1005" i="4"/>
  <c r="BA1005" i="4" s="1"/>
  <c r="AZ1012" i="4"/>
  <c r="BA1012" i="4" s="1"/>
  <c r="AZ1023" i="4"/>
  <c r="BA1023" i="4" s="1"/>
  <c r="AZ1037" i="4"/>
  <c r="BA1037" i="4" s="1"/>
  <c r="AZ1052" i="4"/>
  <c r="BA1052" i="4" s="1"/>
  <c r="AZ1059" i="4"/>
  <c r="BA1059" i="4" s="1"/>
  <c r="AZ1066" i="4"/>
  <c r="BA1066" i="4" s="1"/>
  <c r="AZ1081" i="4"/>
  <c r="BA1081" i="4" s="1"/>
  <c r="AZ1248" i="4"/>
  <c r="BA1248" i="4" s="1"/>
  <c r="AZ1458" i="4"/>
  <c r="BA1458" i="4" s="1"/>
  <c r="AZ948" i="4"/>
  <c r="BA948" i="4" s="1"/>
  <c r="AZ978" i="4"/>
  <c r="BA978" i="4" s="1"/>
  <c r="AZ1205" i="4"/>
  <c r="BA1205" i="4" s="1"/>
  <c r="AZ1136" i="4"/>
  <c r="BA1136" i="4" s="1"/>
  <c r="AZ1150" i="4"/>
  <c r="BA1150" i="4" s="1"/>
  <c r="AZ1157" i="4"/>
  <c r="BA1157" i="4" s="1"/>
  <c r="AZ1164" i="4"/>
  <c r="BA1164" i="4" s="1"/>
  <c r="AZ1171" i="4"/>
  <c r="BA1171" i="4" s="1"/>
  <c r="AZ1178" i="4"/>
  <c r="BA1178" i="4" s="1"/>
  <c r="AZ1449" i="4"/>
  <c r="BA1449" i="4" s="1"/>
  <c r="AZ1010" i="4"/>
  <c r="BA1010" i="4" s="1"/>
  <c r="AZ1021" i="4"/>
  <c r="BA1021" i="4" s="1"/>
  <c r="AZ1028" i="4"/>
  <c r="BA1028" i="4" s="1"/>
  <c r="AZ1035" i="4"/>
  <c r="BA1035" i="4" s="1"/>
  <c r="AZ1050" i="4"/>
  <c r="BA1050" i="4" s="1"/>
  <c r="AZ1057" i="4"/>
  <c r="BA1057" i="4" s="1"/>
  <c r="AZ1064" i="4"/>
  <c r="BA1064" i="4" s="1"/>
  <c r="AZ1079" i="4"/>
  <c r="BA1079" i="4" s="1"/>
  <c r="AZ1083" i="4"/>
  <c r="BA1083" i="4" s="1"/>
  <c r="AZ1098" i="4"/>
  <c r="BA1098" i="4" s="1"/>
  <c r="AZ1258" i="4"/>
  <c r="BA1258" i="4" s="1"/>
  <c r="AZ1525" i="4"/>
  <c r="BA1525" i="4" s="1"/>
  <c r="C13" i="5"/>
  <c r="E13" i="5" s="1"/>
  <c r="AZ953" i="4"/>
  <c r="BA953" i="4" s="1"/>
  <c r="AZ960" i="4"/>
  <c r="BA960" i="4" s="1"/>
  <c r="AZ976" i="4"/>
  <c r="BA976" i="4" s="1"/>
  <c r="AZ1213" i="4"/>
  <c r="BA1213" i="4" s="1"/>
  <c r="AZ1241" i="4"/>
  <c r="BA1241" i="4" s="1"/>
  <c r="AZ1246" i="4"/>
  <c r="BA1246" i="4" s="1"/>
  <c r="AZ1378" i="4"/>
  <c r="BA1378" i="4" s="1"/>
  <c r="AZ1532" i="4"/>
  <c r="BA1532" i="4" s="1"/>
  <c r="AZ1148" i="4"/>
  <c r="BA1148" i="4" s="1"/>
  <c r="AZ1155" i="4"/>
  <c r="BA1155" i="4" s="1"/>
  <c r="AZ1162" i="4"/>
  <c r="BA1162" i="4" s="1"/>
  <c r="AZ1169" i="4"/>
  <c r="BA1169" i="4" s="1"/>
  <c r="AZ1176" i="4"/>
  <c r="BA1176" i="4" s="1"/>
  <c r="AZ1183" i="4"/>
  <c r="BA1183" i="4" s="1"/>
  <c r="AZ1251" i="4"/>
  <c r="BA1251" i="4" s="1"/>
  <c r="AZ1008" i="4"/>
  <c r="BA1008" i="4" s="1"/>
  <c r="AZ1019" i="4"/>
  <c r="BA1019" i="4" s="1"/>
  <c r="AZ1026" i="4"/>
  <c r="BA1026" i="4" s="1"/>
  <c r="AZ1033" i="4"/>
  <c r="BA1033" i="4" s="1"/>
  <c r="AZ1040" i="4"/>
  <c r="BA1040" i="4" s="1"/>
  <c r="AZ1055" i="4"/>
  <c r="BA1055" i="4" s="1"/>
  <c r="AZ1062" i="4"/>
  <c r="BA1062" i="4" s="1"/>
  <c r="AZ1077" i="4"/>
  <c r="BA1077" i="4" s="1"/>
  <c r="AZ1089" i="4"/>
  <c r="BA1089" i="4" s="1"/>
  <c r="AZ1503" i="4"/>
  <c r="BA1503" i="4" s="1"/>
  <c r="AZ1518" i="4"/>
  <c r="BA1518" i="4" s="1"/>
  <c r="AZ1221" i="4"/>
  <c r="BA1221" i="4" s="1"/>
  <c r="AZ1548" i="4"/>
  <c r="BA1548" i="4" s="1"/>
  <c r="AZ1471" i="4"/>
  <c r="BA1471" i="4" s="1"/>
  <c r="AZ1486" i="4"/>
  <c r="BA1486" i="4" s="1"/>
  <c r="AZ1006" i="4"/>
  <c r="BA1006" i="4" s="1"/>
  <c r="AZ1013" i="4"/>
  <c r="BA1013" i="4" s="1"/>
  <c r="AZ1024" i="4"/>
  <c r="BA1024" i="4" s="1"/>
  <c r="AZ1031" i="4"/>
  <c r="BA1031" i="4" s="1"/>
  <c r="AZ1038" i="4"/>
  <c r="BA1038" i="4" s="1"/>
  <c r="AZ1053" i="4"/>
  <c r="BA1053" i="4" s="1"/>
  <c r="AZ1060" i="4"/>
  <c r="BA1060" i="4" s="1"/>
  <c r="AZ1075" i="4"/>
  <c r="BA1075" i="4" s="1"/>
  <c r="AZ1249" i="4"/>
  <c r="BA1249" i="4" s="1"/>
  <c r="AZ1506" i="4"/>
  <c r="BA1506" i="4" s="1"/>
  <c r="BE1624" i="4"/>
  <c r="AS1623" i="4"/>
  <c r="AS1624" i="4"/>
  <c r="AY1624" i="4"/>
  <c r="AY1623" i="4"/>
  <c r="AU990" i="4"/>
  <c r="AZ990" i="4" s="1"/>
  <c r="BA990" i="4" s="1"/>
  <c r="AD1623" i="4"/>
  <c r="AD1624" i="4"/>
  <c r="AV10" i="4"/>
  <c r="AZ1084" i="4"/>
  <c r="BA1084" i="4" s="1"/>
  <c r="AZ1088" i="4"/>
  <c r="BA1088" i="4" s="1"/>
  <c r="AZ1096" i="4"/>
  <c r="BA1096" i="4" s="1"/>
  <c r="AZ1082" i="4"/>
  <c r="BA1082" i="4" s="1"/>
  <c r="AZ1086" i="4"/>
  <c r="BA1086" i="4" s="1"/>
  <c r="AZ1185" i="4"/>
  <c r="BA1185" i="4" s="1"/>
  <c r="AZ1394" i="4"/>
  <c r="BA1394" i="4" s="1"/>
  <c r="AZ1398" i="4"/>
  <c r="BA1398" i="4" s="1"/>
  <c r="AZ1402" i="4"/>
  <c r="BA1402" i="4" s="1"/>
  <c r="AZ1410" i="4"/>
  <c r="BA1410" i="4" s="1"/>
  <c r="AZ1414" i="4"/>
  <c r="BA1414" i="4" s="1"/>
  <c r="AZ1418" i="4"/>
  <c r="BA1418" i="4" s="1"/>
  <c r="AZ1422" i="4"/>
  <c r="BA1422" i="4" s="1"/>
  <c r="AZ1426" i="4"/>
  <c r="BA1426" i="4" s="1"/>
  <c r="AZ1430" i="4"/>
  <c r="BA1430" i="4" s="1"/>
  <c r="AZ1438" i="4"/>
  <c r="BA1438" i="4" s="1"/>
  <c r="AZ1462" i="4"/>
  <c r="BA1462" i="4" s="1"/>
  <c r="AZ1484" i="4"/>
  <c r="BA1484" i="4" s="1"/>
  <c r="AZ1188" i="4"/>
  <c r="BA1188" i="4" s="1"/>
  <c r="AZ1192" i="4"/>
  <c r="BA1192" i="4" s="1"/>
  <c r="AZ1196" i="4"/>
  <c r="BA1196" i="4" s="1"/>
  <c r="AZ1200" i="4"/>
  <c r="BA1200" i="4" s="1"/>
  <c r="AZ1204" i="4"/>
  <c r="BA1204" i="4" s="1"/>
  <c r="AZ1208" i="4"/>
  <c r="BA1208" i="4" s="1"/>
  <c r="AZ1212" i="4"/>
  <c r="BA1212" i="4" s="1"/>
  <c r="AZ1216" i="4"/>
  <c r="BA1216" i="4" s="1"/>
  <c r="AZ1220" i="4"/>
  <c r="BA1220" i="4" s="1"/>
  <c r="AZ1224" i="4"/>
  <c r="BA1224" i="4" s="1"/>
  <c r="AZ1228" i="4"/>
  <c r="BA1228" i="4" s="1"/>
  <c r="AZ1236" i="4"/>
  <c r="BA1236" i="4" s="1"/>
  <c r="AZ1240" i="4"/>
  <c r="BA1240" i="4" s="1"/>
  <c r="AZ1244" i="4"/>
  <c r="BA1244" i="4" s="1"/>
  <c r="AZ1382" i="4"/>
  <c r="BA1382" i="4" s="1"/>
  <c r="AZ1190" i="4"/>
  <c r="BA1190" i="4" s="1"/>
  <c r="AZ1191" i="4"/>
  <c r="BA1191" i="4" s="1"/>
  <c r="AZ1195" i="4"/>
  <c r="BA1195" i="4" s="1"/>
  <c r="AZ1199" i="4"/>
  <c r="BA1199" i="4" s="1"/>
  <c r="AZ1203" i="4"/>
  <c r="BA1203" i="4" s="1"/>
  <c r="AZ1207" i="4"/>
  <c r="BA1207" i="4" s="1"/>
  <c r="AZ1211" i="4"/>
  <c r="BA1211" i="4" s="1"/>
  <c r="AZ1215" i="4"/>
  <c r="BA1215" i="4" s="1"/>
  <c r="AZ1219" i="4"/>
  <c r="BA1219" i="4" s="1"/>
  <c r="AZ1223" i="4"/>
  <c r="BA1223" i="4" s="1"/>
  <c r="AZ1227" i="4"/>
  <c r="BA1227" i="4" s="1"/>
  <c r="AZ1231" i="4"/>
  <c r="BA1231" i="4" s="1"/>
  <c r="AZ1235" i="4"/>
  <c r="BA1235" i="4" s="1"/>
  <c r="AZ1239" i="4"/>
  <c r="BA1239" i="4" s="1"/>
  <c r="AZ1243" i="4"/>
  <c r="BA1243" i="4" s="1"/>
  <c r="AZ1283" i="4"/>
  <c r="BA1283" i="4" s="1"/>
  <c r="AZ1287" i="4"/>
  <c r="BA1287" i="4" s="1"/>
  <c r="AZ1291" i="4"/>
  <c r="BA1291" i="4" s="1"/>
  <c r="AZ1295" i="4"/>
  <c r="BA1295" i="4" s="1"/>
  <c r="AZ1299" i="4"/>
  <c r="BA1299" i="4" s="1"/>
  <c r="AZ1303" i="4"/>
  <c r="BA1303" i="4" s="1"/>
  <c r="AZ1307" i="4"/>
  <c r="BA1307" i="4" s="1"/>
  <c r="AZ1311" i="4"/>
  <c r="BA1311" i="4" s="1"/>
  <c r="AZ1315" i="4"/>
  <c r="BA1315" i="4" s="1"/>
  <c r="AZ1319" i="4"/>
  <c r="BA1319" i="4" s="1"/>
  <c r="AZ1327" i="4"/>
  <c r="BA1327" i="4" s="1"/>
  <c r="AZ1331" i="4"/>
  <c r="BA1331" i="4" s="1"/>
  <c r="AZ1343" i="4"/>
  <c r="BA1343" i="4" s="1"/>
  <c r="AZ1347" i="4"/>
  <c r="BA1347" i="4" s="1"/>
  <c r="AZ1351" i="4"/>
  <c r="BA1351" i="4" s="1"/>
  <c r="AZ1355" i="4"/>
  <c r="BA1355" i="4" s="1"/>
  <c r="AZ1359" i="4"/>
  <c r="BA1359" i="4" s="1"/>
  <c r="AZ1367" i="4"/>
  <c r="BA1367" i="4" s="1"/>
  <c r="AZ1371" i="4"/>
  <c r="BA1371" i="4" s="1"/>
  <c r="AZ1375" i="4"/>
  <c r="BA1375" i="4" s="1"/>
  <c r="AZ1194" i="4"/>
  <c r="BA1194" i="4" s="1"/>
  <c r="AZ1198" i="4"/>
  <c r="BA1198" i="4" s="1"/>
  <c r="AZ1202" i="4"/>
  <c r="BA1202" i="4" s="1"/>
  <c r="AZ1206" i="4"/>
  <c r="BA1206" i="4" s="1"/>
  <c r="AZ1210" i="4"/>
  <c r="BA1210" i="4" s="1"/>
  <c r="AZ1214" i="4"/>
  <c r="BA1214" i="4" s="1"/>
  <c r="AZ1218" i="4"/>
  <c r="BA1218" i="4" s="1"/>
  <c r="AZ1222" i="4"/>
  <c r="BA1222" i="4" s="1"/>
  <c r="AZ1226" i="4"/>
  <c r="BA1226" i="4" s="1"/>
  <c r="AZ1230" i="4"/>
  <c r="BA1230" i="4" s="1"/>
  <c r="AZ1234" i="4"/>
  <c r="BA1234" i="4" s="1"/>
  <c r="AZ1238" i="4"/>
  <c r="BA1238" i="4" s="1"/>
  <c r="AZ1242" i="4"/>
  <c r="BA1242" i="4" s="1"/>
  <c r="AZ1296" i="4"/>
  <c r="BA1296" i="4" s="1"/>
  <c r="AZ1300" i="4"/>
  <c r="BA1300" i="4" s="1"/>
  <c r="AZ1304" i="4"/>
  <c r="BA1304" i="4" s="1"/>
  <c r="AZ1308" i="4"/>
  <c r="BA1308" i="4" s="1"/>
  <c r="AZ1316" i="4"/>
  <c r="BA1316" i="4" s="1"/>
  <c r="AZ1320" i="4"/>
  <c r="BA1320" i="4" s="1"/>
  <c r="AZ1324" i="4"/>
  <c r="BA1324" i="4" s="1"/>
  <c r="AZ1328" i="4"/>
  <c r="BA1328" i="4" s="1"/>
  <c r="AZ1332" i="4"/>
  <c r="BA1332" i="4" s="1"/>
  <c r="AZ1336" i="4"/>
  <c r="BA1336" i="4" s="1"/>
  <c r="AZ1344" i="4"/>
  <c r="BA1344" i="4" s="1"/>
  <c r="AZ1348" i="4"/>
  <c r="BA1348" i="4" s="1"/>
  <c r="AZ1352" i="4"/>
  <c r="BA1352" i="4" s="1"/>
  <c r="AZ1356" i="4"/>
  <c r="BA1356" i="4" s="1"/>
  <c r="AZ1360" i="4"/>
  <c r="BA1360" i="4" s="1"/>
  <c r="AZ1364" i="4"/>
  <c r="BA1364" i="4" s="1"/>
  <c r="AZ1368" i="4"/>
  <c r="BA1368" i="4" s="1"/>
  <c r="AZ1372" i="4"/>
  <c r="BA1372" i="4" s="1"/>
  <c r="AZ1376" i="4"/>
  <c r="BA1376" i="4" s="1"/>
  <c r="AZ1386" i="4"/>
  <c r="BA1386" i="4" s="1"/>
  <c r="AZ1478" i="4"/>
  <c r="BA1478" i="4" s="1"/>
  <c r="AZ1500" i="4"/>
  <c r="BA1500" i="4" s="1"/>
  <c r="AZ1263" i="4"/>
  <c r="BA1263" i="4" s="1"/>
  <c r="AZ1264" i="4"/>
  <c r="BA1264" i="4" s="1"/>
  <c r="AZ1265" i="4"/>
  <c r="BA1265" i="4" s="1"/>
  <c r="AZ1266" i="4"/>
  <c r="BA1266" i="4" s="1"/>
  <c r="AZ1267" i="4"/>
  <c r="BA1267" i="4" s="1"/>
  <c r="AZ1269" i="4"/>
  <c r="BA1269" i="4" s="1"/>
  <c r="AZ1270" i="4"/>
  <c r="BA1270" i="4" s="1"/>
  <c r="AZ1271" i="4"/>
  <c r="BA1271" i="4" s="1"/>
  <c r="AZ1272" i="4"/>
  <c r="BA1272" i="4" s="1"/>
  <c r="AZ1273" i="4"/>
  <c r="BA1273" i="4" s="1"/>
  <c r="AZ1275" i="4"/>
  <c r="BA1275" i="4" s="1"/>
  <c r="AZ1276" i="4"/>
  <c r="BA1276" i="4" s="1"/>
  <c r="AZ1277" i="4"/>
  <c r="BA1277" i="4" s="1"/>
  <c r="AZ1278" i="4"/>
  <c r="BA1278" i="4" s="1"/>
  <c r="AZ1279" i="4"/>
  <c r="BA1279" i="4" s="1"/>
  <c r="AZ1280" i="4"/>
  <c r="BA1280" i="4" s="1"/>
  <c r="AZ1281" i="4"/>
  <c r="BA1281" i="4" s="1"/>
  <c r="AZ1285" i="4"/>
  <c r="BA1285" i="4" s="1"/>
  <c r="AZ1293" i="4"/>
  <c r="BA1293" i="4" s="1"/>
  <c r="AZ1297" i="4"/>
  <c r="BA1297" i="4" s="1"/>
  <c r="AZ1301" i="4"/>
  <c r="BA1301" i="4" s="1"/>
  <c r="AZ1305" i="4"/>
  <c r="BA1305" i="4" s="1"/>
  <c r="AZ1309" i="4"/>
  <c r="BA1309" i="4" s="1"/>
  <c r="AZ1313" i="4"/>
  <c r="BA1313" i="4" s="1"/>
  <c r="AZ1317" i="4"/>
  <c r="BA1317" i="4" s="1"/>
  <c r="AZ1321" i="4"/>
  <c r="BA1321" i="4" s="1"/>
  <c r="AZ1325" i="4"/>
  <c r="BA1325" i="4" s="1"/>
  <c r="AZ1329" i="4"/>
  <c r="BA1329" i="4" s="1"/>
  <c r="AZ1333" i="4"/>
  <c r="BA1333" i="4" s="1"/>
  <c r="AZ1337" i="4"/>
  <c r="BA1337" i="4" s="1"/>
  <c r="AZ1345" i="4"/>
  <c r="BA1345" i="4" s="1"/>
  <c r="AZ1349" i="4"/>
  <c r="BA1349" i="4" s="1"/>
  <c r="AZ1353" i="4"/>
  <c r="BA1353" i="4" s="1"/>
  <c r="AZ1357" i="4"/>
  <c r="BA1357" i="4" s="1"/>
  <c r="AZ1361" i="4"/>
  <c r="BA1361" i="4" s="1"/>
  <c r="AZ1365" i="4"/>
  <c r="BA1365" i="4" s="1"/>
  <c r="AZ1369" i="4"/>
  <c r="BA1369" i="4" s="1"/>
  <c r="AZ1373" i="4"/>
  <c r="BA1373" i="4" s="1"/>
  <c r="AZ1377" i="4"/>
  <c r="BA1377" i="4" s="1"/>
  <c r="AZ1380" i="4"/>
  <c r="BA1380" i="4" s="1"/>
  <c r="AZ1383" i="4"/>
  <c r="BA1383" i="4" s="1"/>
  <c r="AZ1452" i="4"/>
  <c r="BA1452" i="4" s="1"/>
  <c r="AZ1494" i="4"/>
  <c r="BA1494" i="4" s="1"/>
  <c r="AZ1516" i="4"/>
  <c r="BA1516" i="4" s="1"/>
  <c r="AZ1529" i="4"/>
  <c r="BA1529" i="4" s="1"/>
  <c r="AZ1282" i="4"/>
  <c r="BA1282" i="4" s="1"/>
  <c r="AZ1286" i="4"/>
  <c r="BA1286" i="4" s="1"/>
  <c r="AZ1294" i="4"/>
  <c r="BA1294" i="4" s="1"/>
  <c r="AZ1298" i="4"/>
  <c r="BA1298" i="4" s="1"/>
  <c r="AZ1302" i="4"/>
  <c r="BA1302" i="4" s="1"/>
  <c r="AZ1306" i="4"/>
  <c r="BA1306" i="4" s="1"/>
  <c r="AZ1314" i="4"/>
  <c r="BA1314" i="4" s="1"/>
  <c r="AZ1318" i="4"/>
  <c r="BA1318" i="4" s="1"/>
  <c r="AZ1322" i="4"/>
  <c r="BA1322" i="4" s="1"/>
  <c r="AZ1326" i="4"/>
  <c r="BA1326" i="4" s="1"/>
  <c r="AZ1330" i="4"/>
  <c r="BA1330" i="4" s="1"/>
  <c r="AZ1334" i="4"/>
  <c r="BA1334" i="4" s="1"/>
  <c r="AZ1346" i="4"/>
  <c r="BA1346" i="4" s="1"/>
  <c r="AZ1350" i="4"/>
  <c r="BA1350" i="4" s="1"/>
  <c r="AZ1354" i="4"/>
  <c r="BA1354" i="4" s="1"/>
  <c r="AZ1358" i="4"/>
  <c r="BA1358" i="4" s="1"/>
  <c r="AZ1362" i="4"/>
  <c r="BA1362" i="4" s="1"/>
  <c r="AZ1374" i="4"/>
  <c r="BA1374" i="4" s="1"/>
  <c r="AZ1381" i="4"/>
  <c r="BA1381" i="4" s="1"/>
  <c r="AZ1384" i="4"/>
  <c r="BA1384" i="4" s="1"/>
  <c r="AZ1446" i="4"/>
  <c r="BA1446" i="4" s="1"/>
  <c r="AZ1468" i="4"/>
  <c r="BA1468" i="4" s="1"/>
  <c r="AZ1510" i="4"/>
  <c r="BA1510" i="4" s="1"/>
  <c r="AZ1387" i="4"/>
  <c r="BA1387" i="4" s="1"/>
  <c r="AZ1395" i="4"/>
  <c r="BA1395" i="4" s="1"/>
  <c r="AZ1399" i="4"/>
  <c r="BA1399" i="4" s="1"/>
  <c r="AZ1403" i="4"/>
  <c r="BA1403" i="4" s="1"/>
  <c r="AZ1411" i="4"/>
  <c r="BA1411" i="4" s="1"/>
  <c r="AZ1415" i="4"/>
  <c r="BA1415" i="4" s="1"/>
  <c r="AZ1419" i="4"/>
  <c r="BA1419" i="4" s="1"/>
  <c r="AZ1423" i="4"/>
  <c r="BA1423" i="4" s="1"/>
  <c r="AZ1427" i="4"/>
  <c r="BA1427" i="4" s="1"/>
  <c r="AZ1431" i="4"/>
  <c r="BA1431" i="4" s="1"/>
  <c r="AZ1435" i="4"/>
  <c r="BA1435" i="4" s="1"/>
  <c r="AZ1439" i="4"/>
  <c r="BA1439" i="4" s="1"/>
  <c r="AZ1443" i="4"/>
  <c r="BA1443" i="4" s="1"/>
  <c r="AZ1453" i="4"/>
  <c r="BA1453" i="4" s="1"/>
  <c r="AZ1456" i="4"/>
  <c r="BA1456" i="4" s="1"/>
  <c r="AZ1459" i="4"/>
  <c r="BA1459" i="4" s="1"/>
  <c r="AZ1472" i="4"/>
  <c r="BA1472" i="4" s="1"/>
  <c r="AZ1475" i="4"/>
  <c r="BA1475" i="4" s="1"/>
  <c r="AZ1485" i="4"/>
  <c r="BA1485" i="4" s="1"/>
  <c r="AZ1488" i="4"/>
  <c r="BA1488" i="4" s="1"/>
  <c r="AZ1491" i="4"/>
  <c r="BA1491" i="4" s="1"/>
  <c r="AZ1501" i="4"/>
  <c r="BA1501" i="4" s="1"/>
  <c r="AZ1504" i="4"/>
  <c r="BA1504" i="4" s="1"/>
  <c r="AZ1507" i="4"/>
  <c r="BA1507" i="4" s="1"/>
  <c r="AZ1517" i="4"/>
  <c r="BA1517" i="4" s="1"/>
  <c r="AZ1520" i="4"/>
  <c r="BA1520" i="4" s="1"/>
  <c r="AZ1556" i="4"/>
  <c r="BA1556" i="4" s="1"/>
  <c r="AZ1388" i="4"/>
  <c r="BA1388" i="4" s="1"/>
  <c r="AZ1392" i="4"/>
  <c r="BA1392" i="4" s="1"/>
  <c r="AZ1396" i="4"/>
  <c r="BA1396" i="4" s="1"/>
  <c r="AZ1400" i="4"/>
  <c r="BA1400" i="4" s="1"/>
  <c r="AZ1404" i="4"/>
  <c r="BA1404" i="4" s="1"/>
  <c r="AZ1408" i="4"/>
  <c r="BA1408" i="4" s="1"/>
  <c r="AZ1412" i="4"/>
  <c r="BA1412" i="4" s="1"/>
  <c r="AZ1416" i="4"/>
  <c r="BA1416" i="4" s="1"/>
  <c r="AZ1420" i="4"/>
  <c r="BA1420" i="4" s="1"/>
  <c r="AZ1424" i="4"/>
  <c r="BA1424" i="4" s="1"/>
  <c r="AZ1428" i="4"/>
  <c r="BA1428" i="4" s="1"/>
  <c r="AZ1436" i="4"/>
  <c r="BA1436" i="4" s="1"/>
  <c r="AZ1440" i="4"/>
  <c r="BA1440" i="4" s="1"/>
  <c r="AZ1441" i="4"/>
  <c r="BA1441" i="4" s="1"/>
  <c r="AZ1444" i="4"/>
  <c r="BA1444" i="4" s="1"/>
  <c r="AZ1447" i="4"/>
  <c r="BA1447" i="4" s="1"/>
  <c r="AZ1457" i="4"/>
  <c r="BA1457" i="4" s="1"/>
  <c r="AZ1460" i="4"/>
  <c r="BA1460" i="4" s="1"/>
  <c r="AZ1473" i="4"/>
  <c r="BA1473" i="4" s="1"/>
  <c r="AZ1476" i="4"/>
  <c r="BA1476" i="4" s="1"/>
  <c r="AZ1479" i="4"/>
  <c r="BA1479" i="4" s="1"/>
  <c r="AZ1489" i="4"/>
  <c r="BA1489" i="4" s="1"/>
  <c r="AZ1492" i="4"/>
  <c r="BA1492" i="4" s="1"/>
  <c r="AZ1495" i="4"/>
  <c r="BA1495" i="4" s="1"/>
  <c r="AZ1505" i="4"/>
  <c r="BA1505" i="4" s="1"/>
  <c r="AZ1508" i="4"/>
  <c r="BA1508" i="4" s="1"/>
  <c r="AZ1511" i="4"/>
  <c r="BA1511" i="4" s="1"/>
  <c r="AZ1523" i="4"/>
  <c r="BA1523" i="4" s="1"/>
  <c r="AZ1527" i="4"/>
  <c r="BA1527" i="4" s="1"/>
  <c r="AZ1531" i="4"/>
  <c r="BA1531" i="4" s="1"/>
  <c r="AZ1552" i="4"/>
  <c r="BA1552" i="4" s="1"/>
  <c r="AZ1389" i="4"/>
  <c r="BA1389" i="4" s="1"/>
  <c r="AZ1393" i="4"/>
  <c r="BA1393" i="4" s="1"/>
  <c r="AZ1397" i="4"/>
  <c r="BA1397" i="4" s="1"/>
  <c r="AZ1401" i="4"/>
  <c r="BA1401" i="4" s="1"/>
  <c r="AZ1405" i="4"/>
  <c r="BA1405" i="4" s="1"/>
  <c r="AZ1409" i="4"/>
  <c r="BA1409" i="4" s="1"/>
  <c r="AZ1413" i="4"/>
  <c r="BA1413" i="4" s="1"/>
  <c r="AZ1417" i="4"/>
  <c r="BA1417" i="4" s="1"/>
  <c r="AZ1421" i="4"/>
  <c r="BA1421" i="4" s="1"/>
  <c r="AZ1425" i="4"/>
  <c r="BA1425" i="4" s="1"/>
  <c r="AZ1429" i="4"/>
  <c r="BA1429" i="4" s="1"/>
  <c r="AZ1433" i="4"/>
  <c r="BA1433" i="4" s="1"/>
  <c r="AZ1437" i="4"/>
  <c r="BA1437" i="4" s="1"/>
  <c r="AZ1445" i="4"/>
  <c r="BA1445" i="4" s="1"/>
  <c r="AZ1448" i="4"/>
  <c r="BA1448" i="4" s="1"/>
  <c r="AZ1451" i="4"/>
  <c r="BA1451" i="4" s="1"/>
  <c r="AZ1461" i="4"/>
  <c r="BA1461" i="4" s="1"/>
  <c r="AZ1467" i="4"/>
  <c r="BA1467" i="4" s="1"/>
  <c r="AZ1477" i="4"/>
  <c r="BA1477" i="4" s="1"/>
  <c r="AZ1483" i="4"/>
  <c r="BA1483" i="4" s="1"/>
  <c r="AZ1493" i="4"/>
  <c r="BA1493" i="4" s="1"/>
  <c r="AZ1496" i="4"/>
  <c r="BA1496" i="4" s="1"/>
  <c r="AZ1499" i="4"/>
  <c r="BA1499" i="4" s="1"/>
  <c r="AZ1509" i="4"/>
  <c r="BA1509" i="4" s="1"/>
  <c r="AZ1512" i="4"/>
  <c r="BA1512" i="4" s="1"/>
  <c r="AZ1515" i="4"/>
  <c r="BA1515" i="4" s="1"/>
  <c r="AZ1521" i="4"/>
  <c r="BA1521" i="4" s="1"/>
  <c r="AZ1534" i="4"/>
  <c r="BA1534" i="4" s="1"/>
  <c r="AZ1538" i="4"/>
  <c r="BA1538" i="4" s="1"/>
  <c r="AZ1550" i="4"/>
  <c r="BA1550" i="4" s="1"/>
  <c r="AZ1554" i="4"/>
  <c r="BA1554" i="4" s="1"/>
  <c r="D8" i="37"/>
  <c r="C49" i="5"/>
  <c r="E49" i="5" s="1"/>
  <c r="C71" i="5"/>
  <c r="E71" i="5" s="1"/>
  <c r="R10" i="5"/>
  <c r="R12" i="5" s="1"/>
  <c r="C25" i="5"/>
  <c r="E25" i="5" s="1"/>
  <c r="C37" i="5"/>
  <c r="E37" i="5" s="1"/>
  <c r="C93" i="5"/>
  <c r="E93" i="5" s="1"/>
  <c r="I13" i="37"/>
  <c r="N20" i="5"/>
  <c r="O20" i="5"/>
  <c r="L20" i="5"/>
  <c r="F8" i="37"/>
  <c r="AZ109" i="4" l="1"/>
  <c r="BA109" i="4" s="1"/>
  <c r="AZ368" i="4"/>
  <c r="BA368" i="4" s="1"/>
  <c r="AZ1434" i="4"/>
  <c r="BA1434" i="4" s="1"/>
  <c r="AZ801" i="4"/>
  <c r="BA801" i="4" s="1"/>
  <c r="AZ803" i="4"/>
  <c r="BA803" i="4" s="1"/>
  <c r="AZ807" i="4"/>
  <c r="BA807" i="4" s="1"/>
  <c r="AZ809" i="4"/>
  <c r="BA809" i="4" s="1"/>
  <c r="AZ797" i="4"/>
  <c r="BA797" i="4" s="1"/>
  <c r="AZ1390" i="4"/>
  <c r="BA1390" i="4" s="1"/>
  <c r="AZ79" i="4"/>
  <c r="BA79" i="4" s="1"/>
  <c r="AZ87" i="4"/>
  <c r="BA87" i="4" s="1"/>
  <c r="AZ265" i="4"/>
  <c r="BA265" i="4" s="1"/>
  <c r="AZ281" i="4"/>
  <c r="BA281" i="4" s="1"/>
  <c r="AZ289" i="4"/>
  <c r="BA289" i="4" s="1"/>
  <c r="AZ293" i="4"/>
  <c r="BA293" i="4" s="1"/>
  <c r="AZ317" i="4"/>
  <c r="BA317" i="4" s="1"/>
  <c r="AZ319" i="4"/>
  <c r="BA319" i="4" s="1"/>
  <c r="AZ325" i="4"/>
  <c r="BA325" i="4" s="1"/>
  <c r="AZ1261" i="4"/>
  <c r="BA1261" i="4" s="1"/>
  <c r="AZ339" i="4"/>
  <c r="BA339" i="4" s="1"/>
  <c r="AZ343" i="4"/>
  <c r="BA343" i="4" s="1"/>
  <c r="AZ345" i="4"/>
  <c r="BA345" i="4" s="1"/>
  <c r="AZ347" i="4"/>
  <c r="BA347" i="4" s="1"/>
  <c r="AZ349" i="4"/>
  <c r="BA349" i="4" s="1"/>
  <c r="AZ351" i="4"/>
  <c r="BA351" i="4" s="1"/>
  <c r="AZ353" i="4"/>
  <c r="BA353" i="4" s="1"/>
  <c r="AZ355" i="4"/>
  <c r="BA355" i="4" s="1"/>
  <c r="AZ357" i="4"/>
  <c r="BA357" i="4" s="1"/>
  <c r="AZ359" i="4"/>
  <c r="BA359" i="4" s="1"/>
  <c r="AZ367" i="4"/>
  <c r="BA367" i="4" s="1"/>
  <c r="AZ369" i="4"/>
  <c r="BA369" i="4" s="1"/>
  <c r="AZ373" i="4"/>
  <c r="BA373" i="4" s="1"/>
  <c r="AZ383" i="4"/>
  <c r="BA383" i="4" s="1"/>
  <c r="AZ385" i="4"/>
  <c r="BA385" i="4" s="1"/>
  <c r="AZ387" i="4"/>
  <c r="BA387" i="4" s="1"/>
  <c r="AZ389" i="4"/>
  <c r="BA389" i="4" s="1"/>
  <c r="AZ391" i="4"/>
  <c r="BA391" i="4" s="1"/>
  <c r="AZ393" i="4"/>
  <c r="BA393" i="4" s="1"/>
  <c r="AZ395" i="4"/>
  <c r="BA395" i="4" s="1"/>
  <c r="AZ397" i="4"/>
  <c r="BA397" i="4" s="1"/>
  <c r="AZ459" i="4"/>
  <c r="BA459" i="4" s="1"/>
  <c r="AZ499" i="4"/>
  <c r="BA499" i="4" s="1"/>
  <c r="AZ501" i="4"/>
  <c r="BA501" i="4" s="1"/>
  <c r="AZ503" i="4"/>
  <c r="BA503" i="4" s="1"/>
  <c r="AZ505" i="4"/>
  <c r="BA505" i="4" s="1"/>
  <c r="AZ509" i="4"/>
  <c r="BA509" i="4" s="1"/>
  <c r="AZ511" i="4"/>
  <c r="BA511" i="4" s="1"/>
  <c r="AZ513" i="4"/>
  <c r="BA513" i="4" s="1"/>
  <c r="AZ515" i="4"/>
  <c r="BA515" i="4" s="1"/>
  <c r="AZ517" i="4"/>
  <c r="BA517" i="4" s="1"/>
  <c r="AZ519" i="4"/>
  <c r="BA519" i="4" s="1"/>
  <c r="AZ521" i="4"/>
  <c r="BA521" i="4" s="1"/>
  <c r="AZ523" i="4"/>
  <c r="BA523" i="4" s="1"/>
  <c r="AZ577" i="4"/>
  <c r="BA577" i="4" s="1"/>
  <c r="AZ579" i="4"/>
  <c r="BA579" i="4" s="1"/>
  <c r="AZ581" i="4"/>
  <c r="BA581" i="4" s="1"/>
  <c r="AZ779" i="4"/>
  <c r="BA779" i="4" s="1"/>
  <c r="AZ783" i="4"/>
  <c r="BA783" i="4" s="1"/>
  <c r="AZ785" i="4"/>
  <c r="BA785" i="4" s="1"/>
  <c r="AZ793" i="4"/>
  <c r="BA793" i="4" s="1"/>
  <c r="AZ795" i="4"/>
  <c r="BA795" i="4" s="1"/>
  <c r="AZ857" i="4"/>
  <c r="BA857" i="4" s="1"/>
  <c r="AZ1537" i="4"/>
  <c r="BA1537" i="4" s="1"/>
  <c r="AZ1259" i="4"/>
  <c r="BA1259" i="4" s="1"/>
  <c r="AZ989" i="4"/>
  <c r="BA989" i="4" s="1"/>
  <c r="AZ1030" i="4"/>
  <c r="BA1030" i="4" s="1"/>
  <c r="AZ11" i="4"/>
  <c r="BA11" i="4" s="1"/>
  <c r="AZ1268" i="4"/>
  <c r="BA1268" i="4" s="1"/>
  <c r="AU20" i="4"/>
  <c r="AZ20" i="4" s="1"/>
  <c r="BA20" i="4" s="1"/>
  <c r="L1624" i="4"/>
  <c r="L1623" i="4"/>
  <c r="L1626" i="4"/>
  <c r="AZ12" i="4"/>
  <c r="BA12" i="4" s="1"/>
  <c r="AZ14" i="4"/>
  <c r="BA14" i="4" s="1"/>
  <c r="AZ18" i="4"/>
  <c r="BA18" i="4" s="1"/>
  <c r="AZ24" i="4"/>
  <c r="BA24" i="4" s="1"/>
  <c r="AZ26" i="4"/>
  <c r="BA26" i="4" s="1"/>
  <c r="AZ28" i="4"/>
  <c r="BA28" i="4" s="1"/>
  <c r="AZ30" i="4"/>
  <c r="BA30" i="4" s="1"/>
  <c r="AZ32" i="4"/>
  <c r="BA32" i="4" s="1"/>
  <c r="AZ34" i="4"/>
  <c r="BA34" i="4" s="1"/>
  <c r="AZ36" i="4"/>
  <c r="BA36" i="4" s="1"/>
  <c r="AZ38" i="4"/>
  <c r="BA38" i="4" s="1"/>
  <c r="AZ40" i="4"/>
  <c r="BA40" i="4" s="1"/>
  <c r="AZ42" i="4"/>
  <c r="BA42" i="4" s="1"/>
  <c r="AZ44" i="4"/>
  <c r="BA44" i="4" s="1"/>
  <c r="AZ58" i="4"/>
  <c r="BA58" i="4" s="1"/>
  <c r="AZ60" i="4"/>
  <c r="BA60" i="4" s="1"/>
  <c r="AZ62" i="4"/>
  <c r="BA62" i="4" s="1"/>
  <c r="AZ64" i="4"/>
  <c r="BA64" i="4" s="1"/>
  <c r="AZ68" i="4"/>
  <c r="BA68" i="4" s="1"/>
  <c r="AZ74" i="4"/>
  <c r="BA74" i="4" s="1"/>
  <c r="AZ76" i="4"/>
  <c r="BA76" i="4" s="1"/>
  <c r="AZ78" i="4"/>
  <c r="BA78" i="4" s="1"/>
  <c r="AZ80" i="4"/>
  <c r="BA80" i="4" s="1"/>
  <c r="AZ82" i="4"/>
  <c r="BA82" i="4" s="1"/>
  <c r="AZ84" i="4"/>
  <c r="BA84" i="4" s="1"/>
  <c r="AZ86" i="4"/>
  <c r="BA86" i="4" s="1"/>
  <c r="AZ88" i="4"/>
  <c r="BA88" i="4" s="1"/>
  <c r="AZ90" i="4"/>
  <c r="BA90" i="4" s="1"/>
  <c r="AZ92" i="4"/>
  <c r="BA92" i="4" s="1"/>
  <c r="AZ94" i="4"/>
  <c r="BA94" i="4" s="1"/>
  <c r="AZ96" i="4"/>
  <c r="BA96" i="4" s="1"/>
  <c r="AZ98" i="4"/>
  <c r="BA98" i="4" s="1"/>
  <c r="AZ100" i="4"/>
  <c r="BA100" i="4" s="1"/>
  <c r="AZ102" i="4"/>
  <c r="BA102" i="4" s="1"/>
  <c r="AZ104" i="4"/>
  <c r="BA104" i="4" s="1"/>
  <c r="AZ106" i="4"/>
  <c r="BA106" i="4" s="1"/>
  <c r="AZ108" i="4"/>
  <c r="BA108" i="4" s="1"/>
  <c r="AZ110" i="4"/>
  <c r="BA110" i="4" s="1"/>
  <c r="AZ112" i="4"/>
  <c r="BA112" i="4" s="1"/>
  <c r="AZ114" i="4"/>
  <c r="BA114" i="4" s="1"/>
  <c r="AZ116" i="4"/>
  <c r="BA116" i="4" s="1"/>
  <c r="AZ118" i="4"/>
  <c r="BA118" i="4" s="1"/>
  <c r="AZ120" i="4"/>
  <c r="BA120" i="4" s="1"/>
  <c r="AZ122" i="4"/>
  <c r="BA122" i="4" s="1"/>
  <c r="AZ126" i="4"/>
  <c r="BA126" i="4" s="1"/>
  <c r="AZ128" i="4"/>
  <c r="BA128" i="4" s="1"/>
  <c r="AZ132" i="4"/>
  <c r="BA132" i="4" s="1"/>
  <c r="AZ134" i="4"/>
  <c r="BA134" i="4" s="1"/>
  <c r="AZ140" i="4"/>
  <c r="BA140" i="4" s="1"/>
  <c r="AZ142" i="4"/>
  <c r="BA142" i="4" s="1"/>
  <c r="AZ144" i="4"/>
  <c r="BA144" i="4" s="1"/>
  <c r="AZ146" i="4"/>
  <c r="BA146" i="4" s="1"/>
  <c r="AZ148" i="4"/>
  <c r="BA148" i="4" s="1"/>
  <c r="AZ150" i="4"/>
  <c r="BA150" i="4" s="1"/>
  <c r="AZ152" i="4"/>
  <c r="BA152" i="4" s="1"/>
  <c r="AZ154" i="4"/>
  <c r="BA154" i="4" s="1"/>
  <c r="AZ156" i="4"/>
  <c r="BA156" i="4" s="1"/>
  <c r="AZ158" i="4"/>
  <c r="BA158" i="4" s="1"/>
  <c r="AZ160" i="4"/>
  <c r="BA160" i="4" s="1"/>
  <c r="AZ162" i="4"/>
  <c r="BA162" i="4" s="1"/>
  <c r="AZ164" i="4"/>
  <c r="BA164" i="4" s="1"/>
  <c r="AZ166" i="4"/>
  <c r="BA166" i="4" s="1"/>
  <c r="AZ168" i="4"/>
  <c r="BA168" i="4" s="1"/>
  <c r="AZ170" i="4"/>
  <c r="BA170" i="4" s="1"/>
  <c r="AZ172" i="4"/>
  <c r="BA172" i="4" s="1"/>
  <c r="AZ180" i="4"/>
  <c r="BA180" i="4" s="1"/>
  <c r="AZ192" i="4"/>
  <c r="BA192" i="4" s="1"/>
  <c r="AZ196" i="4"/>
  <c r="BA196" i="4" s="1"/>
  <c r="AZ200" i="4"/>
  <c r="BA200" i="4" s="1"/>
  <c r="AZ202" i="4"/>
  <c r="BA202" i="4" s="1"/>
  <c r="AZ204" i="4"/>
  <c r="BA204" i="4" s="1"/>
  <c r="AZ206" i="4"/>
  <c r="BA206" i="4" s="1"/>
  <c r="AZ208" i="4"/>
  <c r="BA208" i="4" s="1"/>
  <c r="AZ214" i="4"/>
  <c r="BA214" i="4" s="1"/>
  <c r="AZ216" i="4"/>
  <c r="BA216" i="4" s="1"/>
  <c r="AZ218" i="4"/>
  <c r="BA218" i="4" s="1"/>
  <c r="AZ220" i="4"/>
  <c r="BA220" i="4" s="1"/>
  <c r="AZ222" i="4"/>
  <c r="BA222" i="4" s="1"/>
  <c r="AZ224" i="4"/>
  <c r="BA224" i="4" s="1"/>
  <c r="AZ232" i="4"/>
  <c r="BA232" i="4" s="1"/>
  <c r="AZ234" i="4"/>
  <c r="BA234" i="4" s="1"/>
  <c r="AZ242" i="4"/>
  <c r="BA242" i="4" s="1"/>
  <c r="AZ252" i="4"/>
  <c r="BA252" i="4" s="1"/>
  <c r="AZ256" i="4"/>
  <c r="BA256" i="4" s="1"/>
  <c r="AZ264" i="4"/>
  <c r="BA264" i="4" s="1"/>
  <c r="AZ266" i="4"/>
  <c r="BA266" i="4" s="1"/>
  <c r="AZ270" i="4"/>
  <c r="BA270" i="4" s="1"/>
  <c r="AZ290" i="4"/>
  <c r="BA290" i="4" s="1"/>
  <c r="AZ292" i="4"/>
  <c r="BA292" i="4" s="1"/>
  <c r="AZ302" i="4"/>
  <c r="BA302" i="4" s="1"/>
  <c r="AZ318" i="4"/>
  <c r="BA318" i="4" s="1"/>
  <c r="AZ336" i="4"/>
  <c r="BA336" i="4" s="1"/>
  <c r="AZ342" i="4"/>
  <c r="BA342" i="4" s="1"/>
  <c r="AZ344" i="4"/>
  <c r="BA344" i="4" s="1"/>
  <c r="AZ346" i="4"/>
  <c r="BA346" i="4" s="1"/>
  <c r="AZ348" i="4"/>
  <c r="BA348" i="4" s="1"/>
  <c r="AZ350" i="4"/>
  <c r="BA350" i="4" s="1"/>
  <c r="AZ352" i="4"/>
  <c r="BA352" i="4" s="1"/>
  <c r="AZ354" i="4"/>
  <c r="BA354" i="4" s="1"/>
  <c r="AZ356" i="4"/>
  <c r="BA356" i="4" s="1"/>
  <c r="AZ358" i="4"/>
  <c r="BA358" i="4" s="1"/>
  <c r="AZ360" i="4"/>
  <c r="BA360" i="4" s="1"/>
  <c r="AZ362" i="4"/>
  <c r="BA362" i="4" s="1"/>
  <c r="AZ364" i="4"/>
  <c r="BA364" i="4" s="1"/>
  <c r="AZ366" i="4"/>
  <c r="BA366" i="4" s="1"/>
  <c r="AZ388" i="4"/>
  <c r="BA388" i="4" s="1"/>
  <c r="AZ398" i="4"/>
  <c r="BA398" i="4" s="1"/>
  <c r="AZ400" i="4"/>
  <c r="BA400" i="4" s="1"/>
  <c r="AZ402" i="4"/>
  <c r="BA402" i="4" s="1"/>
  <c r="AZ404" i="4"/>
  <c r="BA404" i="4" s="1"/>
  <c r="AZ406" i="4"/>
  <c r="BA406" i="4" s="1"/>
  <c r="AZ408" i="4"/>
  <c r="BA408" i="4" s="1"/>
  <c r="AZ410" i="4"/>
  <c r="BA410" i="4" s="1"/>
  <c r="AZ412" i="4"/>
  <c r="BA412" i="4" s="1"/>
  <c r="AZ420" i="4"/>
  <c r="BA420" i="4" s="1"/>
  <c r="AZ422" i="4"/>
  <c r="BA422" i="4" s="1"/>
  <c r="AZ426" i="4"/>
  <c r="BA426" i="4" s="1"/>
  <c r="AZ428" i="4"/>
  <c r="BA428" i="4" s="1"/>
  <c r="AZ430" i="4"/>
  <c r="BA430" i="4" s="1"/>
  <c r="AZ436" i="4"/>
  <c r="BA436" i="4" s="1"/>
  <c r="AZ438" i="4"/>
  <c r="BA438" i="4" s="1"/>
  <c r="AZ440" i="4"/>
  <c r="BA440" i="4" s="1"/>
  <c r="AZ442" i="4"/>
  <c r="BA442" i="4" s="1"/>
  <c r="AZ444" i="4"/>
  <c r="BA444" i="4" s="1"/>
  <c r="AZ446" i="4"/>
  <c r="BA446" i="4" s="1"/>
  <c r="AZ450" i="4"/>
  <c r="BA450" i="4" s="1"/>
  <c r="AZ452" i="4"/>
  <c r="BA452" i="4" s="1"/>
  <c r="AZ454" i="4"/>
  <c r="BA454" i="4" s="1"/>
  <c r="AZ456" i="4"/>
  <c r="BA456" i="4" s="1"/>
  <c r="AZ458" i="4"/>
  <c r="BA458" i="4" s="1"/>
  <c r="AZ460" i="4"/>
  <c r="BA460" i="4" s="1"/>
  <c r="AZ462" i="4"/>
  <c r="BA462" i="4" s="1"/>
  <c r="AZ464" i="4"/>
  <c r="BA464" i="4" s="1"/>
  <c r="AZ466" i="4"/>
  <c r="BA466" i="4" s="1"/>
  <c r="AZ468" i="4"/>
  <c r="BA468" i="4" s="1"/>
  <c r="AZ470" i="4"/>
  <c r="BA470" i="4" s="1"/>
  <c r="AZ472" i="4"/>
  <c r="BA472" i="4" s="1"/>
  <c r="AZ474" i="4"/>
  <c r="BA474" i="4" s="1"/>
  <c r="AZ476" i="4"/>
  <c r="BA476" i="4" s="1"/>
  <c r="AZ478" i="4"/>
  <c r="BA478" i="4" s="1"/>
  <c r="AZ480" i="4"/>
  <c r="BA480" i="4" s="1"/>
  <c r="AZ482" i="4"/>
  <c r="BA482" i="4" s="1"/>
  <c r="AZ486" i="4"/>
  <c r="BA486" i="4" s="1"/>
  <c r="AZ488" i="4"/>
  <c r="BA488" i="4" s="1"/>
  <c r="AZ490" i="4"/>
  <c r="BA490" i="4" s="1"/>
  <c r="AZ492" i="4"/>
  <c r="BA492" i="4" s="1"/>
  <c r="AZ494" i="4"/>
  <c r="BA494" i="4" s="1"/>
  <c r="AZ496" i="4"/>
  <c r="BA496" i="4" s="1"/>
  <c r="AZ498" i="4"/>
  <c r="BA498" i="4" s="1"/>
  <c r="AZ500" i="4"/>
  <c r="BA500" i="4" s="1"/>
  <c r="AZ502" i="4"/>
  <c r="BA502" i="4" s="1"/>
  <c r="AZ504" i="4"/>
  <c r="BA504" i="4" s="1"/>
  <c r="AZ506" i="4"/>
  <c r="BA506" i="4" s="1"/>
  <c r="AZ508" i="4"/>
  <c r="BA508" i="4" s="1"/>
  <c r="AZ510" i="4"/>
  <c r="BA510" i="4" s="1"/>
  <c r="AZ512" i="4"/>
  <c r="BA512" i="4" s="1"/>
  <c r="AZ514" i="4"/>
  <c r="BA514" i="4" s="1"/>
  <c r="AZ516" i="4"/>
  <c r="BA516" i="4" s="1"/>
  <c r="AZ518" i="4"/>
  <c r="BA518" i="4" s="1"/>
  <c r="AZ520" i="4"/>
  <c r="BA520" i="4" s="1"/>
  <c r="AZ522" i="4"/>
  <c r="BA522" i="4" s="1"/>
  <c r="AZ526" i="4"/>
  <c r="BA526" i="4" s="1"/>
  <c r="AZ528" i="4"/>
  <c r="BA528" i="4" s="1"/>
  <c r="AZ530" i="4"/>
  <c r="BA530" i="4" s="1"/>
  <c r="AZ534" i="4"/>
  <c r="BA534" i="4" s="1"/>
  <c r="AZ536" i="4"/>
  <c r="BA536" i="4" s="1"/>
  <c r="AZ538" i="4"/>
  <c r="BA538" i="4" s="1"/>
  <c r="AZ540" i="4"/>
  <c r="BA540" i="4" s="1"/>
  <c r="AZ544" i="4"/>
  <c r="BA544" i="4" s="1"/>
  <c r="AZ546" i="4"/>
  <c r="BA546" i="4" s="1"/>
  <c r="AZ550" i="4"/>
  <c r="BA550" i="4" s="1"/>
  <c r="AZ552" i="4"/>
  <c r="BA552" i="4" s="1"/>
  <c r="AZ554" i="4"/>
  <c r="BA554" i="4" s="1"/>
  <c r="AZ556" i="4"/>
  <c r="BA556" i="4" s="1"/>
  <c r="AZ558" i="4"/>
  <c r="BA558" i="4" s="1"/>
  <c r="AZ560" i="4"/>
  <c r="BA560" i="4" s="1"/>
  <c r="AZ562" i="4"/>
  <c r="BA562" i="4" s="1"/>
  <c r="AZ564" i="4"/>
  <c r="BA564" i="4" s="1"/>
  <c r="AZ582" i="4"/>
  <c r="BA582" i="4" s="1"/>
  <c r="AZ584" i="4"/>
  <c r="BA584" i="4" s="1"/>
  <c r="AZ586" i="4"/>
  <c r="BA586" i="4" s="1"/>
  <c r="AZ588" i="4"/>
  <c r="BA588" i="4" s="1"/>
  <c r="AZ590" i="4"/>
  <c r="BA590" i="4" s="1"/>
  <c r="AZ592" i="4"/>
  <c r="BA592" i="4" s="1"/>
  <c r="AZ594" i="4"/>
  <c r="BA594" i="4" s="1"/>
  <c r="AZ596" i="4"/>
  <c r="BA596" i="4" s="1"/>
  <c r="AZ598" i="4"/>
  <c r="BA598" i="4" s="1"/>
  <c r="AZ600" i="4"/>
  <c r="BA600" i="4" s="1"/>
  <c r="AZ602" i="4"/>
  <c r="BA602" i="4" s="1"/>
  <c r="AZ604" i="4"/>
  <c r="BA604" i="4" s="1"/>
  <c r="AZ606" i="4"/>
  <c r="BA606" i="4" s="1"/>
  <c r="AZ608" i="4"/>
  <c r="BA608" i="4" s="1"/>
  <c r="AZ610" i="4"/>
  <c r="BA610" i="4" s="1"/>
  <c r="AZ612" i="4"/>
  <c r="BA612" i="4" s="1"/>
  <c r="AZ614" i="4"/>
  <c r="BA614" i="4" s="1"/>
  <c r="AZ616" i="4"/>
  <c r="BA616" i="4" s="1"/>
  <c r="AZ618" i="4"/>
  <c r="BA618" i="4" s="1"/>
  <c r="AZ620" i="4"/>
  <c r="BA620" i="4" s="1"/>
  <c r="AZ622" i="4"/>
  <c r="BA622" i="4" s="1"/>
  <c r="AZ624" i="4"/>
  <c r="BA624" i="4" s="1"/>
  <c r="AZ626" i="4"/>
  <c r="BA626" i="4" s="1"/>
  <c r="AZ628" i="4"/>
  <c r="BA628" i="4" s="1"/>
  <c r="AZ630" i="4"/>
  <c r="BA630" i="4" s="1"/>
  <c r="AZ632" i="4"/>
  <c r="BA632" i="4" s="1"/>
  <c r="AZ634" i="4"/>
  <c r="BA634" i="4" s="1"/>
  <c r="AZ636" i="4"/>
  <c r="BA636" i="4" s="1"/>
  <c r="AZ638" i="4"/>
  <c r="BA638" i="4" s="1"/>
  <c r="AZ640" i="4"/>
  <c r="BA640" i="4" s="1"/>
  <c r="AZ642" i="4"/>
  <c r="BA642" i="4" s="1"/>
  <c r="AZ644" i="4"/>
  <c r="BA644" i="4" s="1"/>
  <c r="AZ646" i="4"/>
  <c r="BA646" i="4" s="1"/>
  <c r="AZ648" i="4"/>
  <c r="BA648" i="4" s="1"/>
  <c r="AZ650" i="4"/>
  <c r="BA650" i="4" s="1"/>
  <c r="AZ652" i="4"/>
  <c r="BA652" i="4" s="1"/>
  <c r="AZ654" i="4"/>
  <c r="BA654" i="4" s="1"/>
  <c r="AZ656" i="4"/>
  <c r="BA656" i="4" s="1"/>
  <c r="AZ658" i="4"/>
  <c r="BA658" i="4" s="1"/>
  <c r="AZ660" i="4"/>
  <c r="BA660" i="4" s="1"/>
  <c r="AZ664" i="4"/>
  <c r="BA664" i="4" s="1"/>
  <c r="AZ666" i="4"/>
  <c r="BA666" i="4" s="1"/>
  <c r="AZ668" i="4"/>
  <c r="BA668" i="4" s="1"/>
  <c r="AZ670" i="4"/>
  <c r="BA670" i="4" s="1"/>
  <c r="AZ672" i="4"/>
  <c r="BA672" i="4" s="1"/>
  <c r="AZ674" i="4"/>
  <c r="BA674" i="4" s="1"/>
  <c r="AZ676" i="4"/>
  <c r="BA676" i="4" s="1"/>
  <c r="AZ678" i="4"/>
  <c r="BA678" i="4" s="1"/>
  <c r="AZ680" i="4"/>
  <c r="BA680" i="4" s="1"/>
  <c r="AZ682" i="4"/>
  <c r="BA682" i="4" s="1"/>
  <c r="AZ684" i="4"/>
  <c r="BA684" i="4" s="1"/>
  <c r="AZ686" i="4"/>
  <c r="BA686" i="4" s="1"/>
  <c r="AZ688" i="4"/>
  <c r="BA688" i="4" s="1"/>
  <c r="AZ690" i="4"/>
  <c r="BA690" i="4" s="1"/>
  <c r="AZ692" i="4"/>
  <c r="BA692" i="4" s="1"/>
  <c r="AZ694" i="4"/>
  <c r="BA694" i="4" s="1"/>
  <c r="AZ696" i="4"/>
  <c r="BA696" i="4" s="1"/>
  <c r="AZ700" i="4"/>
  <c r="BA700" i="4" s="1"/>
  <c r="AZ702" i="4"/>
  <c r="BA702" i="4" s="1"/>
  <c r="AZ704" i="4"/>
  <c r="BA704" i="4" s="1"/>
  <c r="AZ706" i="4"/>
  <c r="BA706" i="4" s="1"/>
  <c r="AZ710" i="4"/>
  <c r="BA710" i="4" s="1"/>
  <c r="AZ712" i="4"/>
  <c r="BA712" i="4" s="1"/>
  <c r="AZ714" i="4"/>
  <c r="BA714" i="4" s="1"/>
  <c r="AZ716" i="4"/>
  <c r="BA716" i="4" s="1"/>
  <c r="AZ718" i="4"/>
  <c r="BA718" i="4" s="1"/>
  <c r="AZ730" i="4"/>
  <c r="BA730" i="4" s="1"/>
  <c r="AZ752" i="4"/>
  <c r="BA752" i="4" s="1"/>
  <c r="AZ13" i="4"/>
  <c r="BA13" i="4" s="1"/>
  <c r="AZ15" i="4"/>
  <c r="BA15" i="4" s="1"/>
  <c r="AZ19" i="4"/>
  <c r="BA19" i="4" s="1"/>
  <c r="AZ21" i="4"/>
  <c r="BA21" i="4" s="1"/>
  <c r="AZ23" i="4"/>
  <c r="BA23" i="4" s="1"/>
  <c r="AZ25" i="4"/>
  <c r="BA25" i="4" s="1"/>
  <c r="AZ27" i="4"/>
  <c r="BA27" i="4" s="1"/>
  <c r="AZ29" i="4"/>
  <c r="BA29" i="4" s="1"/>
  <c r="AZ31" i="4"/>
  <c r="BA31" i="4" s="1"/>
  <c r="AZ33" i="4"/>
  <c r="BA33" i="4" s="1"/>
  <c r="AZ37" i="4"/>
  <c r="BA37" i="4" s="1"/>
  <c r="AZ39" i="4"/>
  <c r="BA39" i="4" s="1"/>
  <c r="AZ41" i="4"/>
  <c r="BA41" i="4" s="1"/>
  <c r="AZ43" i="4"/>
  <c r="BA43" i="4" s="1"/>
  <c r="AZ59" i="4"/>
  <c r="BA59" i="4" s="1"/>
  <c r="AZ63" i="4"/>
  <c r="BA63" i="4" s="1"/>
  <c r="AZ65" i="4"/>
  <c r="BA65" i="4" s="1"/>
  <c r="AZ67" i="4"/>
  <c r="BA67" i="4" s="1"/>
  <c r="AZ69" i="4"/>
  <c r="BA69" i="4" s="1"/>
  <c r="AZ73" i="4"/>
  <c r="BA73" i="4" s="1"/>
  <c r="AZ75" i="4"/>
  <c r="BA75" i="4" s="1"/>
  <c r="AZ77" i="4"/>
  <c r="BA77" i="4" s="1"/>
  <c r="AZ81" i="4"/>
  <c r="BA81" i="4" s="1"/>
  <c r="AZ83" i="4"/>
  <c r="BA83" i="4" s="1"/>
  <c r="AZ85" i="4"/>
  <c r="BA85" i="4" s="1"/>
  <c r="AZ89" i="4"/>
  <c r="BA89" i="4" s="1"/>
  <c r="AZ91" i="4"/>
  <c r="BA91" i="4" s="1"/>
  <c r="AZ95" i="4"/>
  <c r="BA95" i="4" s="1"/>
  <c r="AZ97" i="4"/>
  <c r="BA97" i="4" s="1"/>
  <c r="AZ99" i="4"/>
  <c r="BA99" i="4" s="1"/>
  <c r="AZ101" i="4"/>
  <c r="BA101" i="4" s="1"/>
  <c r="AZ103" i="4"/>
  <c r="BA103" i="4" s="1"/>
  <c r="AZ105" i="4"/>
  <c r="BA105" i="4" s="1"/>
  <c r="AZ117" i="4"/>
  <c r="BA117" i="4" s="1"/>
  <c r="AZ119" i="4"/>
  <c r="BA119" i="4" s="1"/>
  <c r="AZ121" i="4"/>
  <c r="BA121" i="4" s="1"/>
  <c r="AZ123" i="4"/>
  <c r="BA123" i="4" s="1"/>
  <c r="AZ125" i="4"/>
  <c r="BA125" i="4" s="1"/>
  <c r="AZ127" i="4"/>
  <c r="BA127" i="4" s="1"/>
  <c r="AZ129" i="4"/>
  <c r="BA129" i="4" s="1"/>
  <c r="AZ135" i="4"/>
  <c r="BA135" i="4" s="1"/>
  <c r="AZ141" i="4"/>
  <c r="BA141" i="4" s="1"/>
  <c r="AZ143" i="4"/>
  <c r="BA143" i="4" s="1"/>
  <c r="AZ145" i="4"/>
  <c r="BA145" i="4" s="1"/>
  <c r="AZ147" i="4"/>
  <c r="BA147" i="4" s="1"/>
  <c r="AZ149" i="4"/>
  <c r="BA149" i="4" s="1"/>
  <c r="AZ153" i="4"/>
  <c r="BA153" i="4" s="1"/>
  <c r="AZ155" i="4"/>
  <c r="BA155" i="4" s="1"/>
  <c r="AZ157" i="4"/>
  <c r="BA157" i="4" s="1"/>
  <c r="AZ159" i="4"/>
  <c r="BA159" i="4" s="1"/>
  <c r="AZ161" i="4"/>
  <c r="BA161" i="4" s="1"/>
  <c r="AZ163" i="4"/>
  <c r="BA163" i="4" s="1"/>
  <c r="AZ165" i="4"/>
  <c r="BA165" i="4" s="1"/>
  <c r="AZ167" i="4"/>
  <c r="BA167" i="4" s="1"/>
  <c r="AZ169" i="4"/>
  <c r="BA169" i="4" s="1"/>
  <c r="AZ171" i="4"/>
  <c r="BA171" i="4" s="1"/>
  <c r="AZ173" i="4"/>
  <c r="BA173" i="4" s="1"/>
  <c r="AZ179" i="4"/>
  <c r="BA179" i="4" s="1"/>
  <c r="AZ183" i="4"/>
  <c r="BA183" i="4" s="1"/>
  <c r="AZ191" i="4"/>
  <c r="BA191" i="4" s="1"/>
  <c r="AZ193" i="4"/>
  <c r="BA193" i="4" s="1"/>
  <c r="AZ195" i="4"/>
  <c r="BA195" i="4" s="1"/>
  <c r="AZ201" i="4"/>
  <c r="BA201" i="4" s="1"/>
  <c r="AZ203" i="4"/>
  <c r="BA203" i="4" s="1"/>
  <c r="AZ205" i="4"/>
  <c r="BA205" i="4" s="1"/>
  <c r="AZ207" i="4"/>
  <c r="BA207" i="4" s="1"/>
  <c r="AZ215" i="4"/>
  <c r="BA215" i="4" s="1"/>
  <c r="AZ217" i="4"/>
  <c r="BA217" i="4" s="1"/>
  <c r="AZ219" i="4"/>
  <c r="BA219" i="4" s="1"/>
  <c r="AZ221" i="4"/>
  <c r="BA221" i="4" s="1"/>
  <c r="AZ223" i="4"/>
  <c r="BA223" i="4" s="1"/>
  <c r="AZ235" i="4"/>
  <c r="BA235" i="4" s="1"/>
  <c r="AZ243" i="4"/>
  <c r="BA243" i="4" s="1"/>
  <c r="AZ261" i="4"/>
  <c r="BA261" i="4" s="1"/>
  <c r="AZ263" i="4"/>
  <c r="BA263" i="4" s="1"/>
  <c r="AZ269" i="4"/>
  <c r="BA269" i="4" s="1"/>
  <c r="AZ311" i="4"/>
  <c r="BA311" i="4" s="1"/>
  <c r="AZ361" i="4"/>
  <c r="BA361" i="4" s="1"/>
  <c r="AZ363" i="4"/>
  <c r="BA363" i="4" s="1"/>
  <c r="AZ365" i="4"/>
  <c r="BA365" i="4" s="1"/>
  <c r="AZ399" i="4"/>
  <c r="BA399" i="4" s="1"/>
  <c r="AZ401" i="4"/>
  <c r="BA401" i="4" s="1"/>
  <c r="AZ403" i="4"/>
  <c r="BA403" i="4" s="1"/>
  <c r="AZ405" i="4"/>
  <c r="BA405" i="4" s="1"/>
  <c r="AZ407" i="4"/>
  <c r="BA407" i="4" s="1"/>
  <c r="AZ409" i="4"/>
  <c r="BA409" i="4" s="1"/>
  <c r="AZ411" i="4"/>
  <c r="BA411" i="4" s="1"/>
  <c r="AZ417" i="4"/>
  <c r="BA417" i="4" s="1"/>
  <c r="AZ419" i="4"/>
  <c r="BA419" i="4" s="1"/>
  <c r="AZ421" i="4"/>
  <c r="BA421" i="4" s="1"/>
  <c r="AZ427" i="4"/>
  <c r="BA427" i="4" s="1"/>
  <c r="AZ429" i="4"/>
  <c r="BA429" i="4" s="1"/>
  <c r="AZ437" i="4"/>
  <c r="BA437" i="4" s="1"/>
  <c r="AZ439" i="4"/>
  <c r="BA439" i="4" s="1"/>
  <c r="AZ441" i="4"/>
  <c r="BA441" i="4" s="1"/>
  <c r="AZ443" i="4"/>
  <c r="BA443" i="4" s="1"/>
  <c r="AZ445" i="4"/>
  <c r="BA445" i="4" s="1"/>
  <c r="AZ447" i="4"/>
  <c r="BA447" i="4" s="1"/>
  <c r="AZ451" i="4"/>
  <c r="BA451" i="4" s="1"/>
  <c r="AZ453" i="4"/>
  <c r="BA453" i="4" s="1"/>
  <c r="AZ455" i="4"/>
  <c r="BA455" i="4" s="1"/>
  <c r="AZ457" i="4"/>
  <c r="BA457" i="4" s="1"/>
  <c r="AZ461" i="4"/>
  <c r="BA461" i="4" s="1"/>
  <c r="AZ463" i="4"/>
  <c r="BA463" i="4" s="1"/>
  <c r="AZ465" i="4"/>
  <c r="BA465" i="4" s="1"/>
  <c r="AZ467" i="4"/>
  <c r="BA467" i="4" s="1"/>
  <c r="AZ469" i="4"/>
  <c r="BA469" i="4" s="1"/>
  <c r="AZ471" i="4"/>
  <c r="BA471" i="4" s="1"/>
  <c r="AZ473" i="4"/>
  <c r="BA473" i="4" s="1"/>
  <c r="AZ475" i="4"/>
  <c r="BA475" i="4" s="1"/>
  <c r="AZ477" i="4"/>
  <c r="BA477" i="4" s="1"/>
  <c r="AZ479" i="4"/>
  <c r="BA479" i="4" s="1"/>
  <c r="AZ483" i="4"/>
  <c r="BA483" i="4" s="1"/>
  <c r="AZ485" i="4"/>
  <c r="BA485" i="4" s="1"/>
  <c r="AZ487" i="4"/>
  <c r="BA487" i="4" s="1"/>
  <c r="AZ489" i="4"/>
  <c r="BA489" i="4" s="1"/>
  <c r="AZ491" i="4"/>
  <c r="BA491" i="4" s="1"/>
  <c r="AZ493" i="4"/>
  <c r="BA493" i="4" s="1"/>
  <c r="AZ495" i="4"/>
  <c r="BA495" i="4" s="1"/>
  <c r="AZ497" i="4"/>
  <c r="BA497" i="4" s="1"/>
  <c r="AZ955" i="4"/>
  <c r="BA955" i="4" s="1"/>
  <c r="AZ985" i="4"/>
  <c r="BA985" i="4" s="1"/>
  <c r="AZ1256" i="4"/>
  <c r="BA1256" i="4" s="1"/>
  <c r="AG1623" i="4"/>
  <c r="O1626" i="4"/>
  <c r="R1623" i="4"/>
  <c r="R1624" i="4"/>
  <c r="AZ1232" i="4"/>
  <c r="BA1232" i="4" s="1"/>
  <c r="AZ1363" i="4"/>
  <c r="BA1363" i="4" s="1"/>
  <c r="AZ1540" i="4"/>
  <c r="BA1540" i="4" s="1"/>
  <c r="AZ527" i="4"/>
  <c r="BA527" i="4" s="1"/>
  <c r="AZ529" i="4"/>
  <c r="BA529" i="4" s="1"/>
  <c r="AZ531" i="4"/>
  <c r="BA531" i="4" s="1"/>
  <c r="AZ533" i="4"/>
  <c r="BA533" i="4" s="1"/>
  <c r="AZ535" i="4"/>
  <c r="BA535" i="4" s="1"/>
  <c r="AZ537" i="4"/>
  <c r="BA537" i="4" s="1"/>
  <c r="AZ541" i="4"/>
  <c r="BA541" i="4" s="1"/>
  <c r="AZ543" i="4"/>
  <c r="BA543" i="4" s="1"/>
  <c r="AZ545" i="4"/>
  <c r="BA545" i="4" s="1"/>
  <c r="AZ547" i="4"/>
  <c r="BA547" i="4" s="1"/>
  <c r="AZ551" i="4"/>
  <c r="BA551" i="4" s="1"/>
  <c r="AZ553" i="4"/>
  <c r="BA553" i="4" s="1"/>
  <c r="AZ555" i="4"/>
  <c r="BA555" i="4" s="1"/>
  <c r="AZ557" i="4"/>
  <c r="BA557" i="4" s="1"/>
  <c r="AZ559" i="4"/>
  <c r="BA559" i="4" s="1"/>
  <c r="AZ561" i="4"/>
  <c r="BA561" i="4" s="1"/>
  <c r="AZ563" i="4"/>
  <c r="BA563" i="4" s="1"/>
  <c r="AZ565" i="4"/>
  <c r="BA565" i="4" s="1"/>
  <c r="AZ569" i="4"/>
  <c r="BA569" i="4" s="1"/>
  <c r="AZ571" i="4"/>
  <c r="BA571" i="4" s="1"/>
  <c r="AZ573" i="4"/>
  <c r="BA573" i="4" s="1"/>
  <c r="AZ575" i="4"/>
  <c r="BA575" i="4" s="1"/>
  <c r="AZ583" i="4"/>
  <c r="BA583" i="4" s="1"/>
  <c r="AZ585" i="4"/>
  <c r="BA585" i="4" s="1"/>
  <c r="AZ587" i="4"/>
  <c r="BA587" i="4" s="1"/>
  <c r="AZ589" i="4"/>
  <c r="BA589" i="4" s="1"/>
  <c r="AZ591" i="4"/>
  <c r="BA591" i="4" s="1"/>
  <c r="AZ593" i="4"/>
  <c r="BA593" i="4" s="1"/>
  <c r="AZ595" i="4"/>
  <c r="BA595" i="4" s="1"/>
  <c r="AZ597" i="4"/>
  <c r="BA597" i="4" s="1"/>
  <c r="AZ599" i="4"/>
  <c r="BA599" i="4" s="1"/>
  <c r="AZ601" i="4"/>
  <c r="BA601" i="4" s="1"/>
  <c r="AZ603" i="4"/>
  <c r="BA603" i="4" s="1"/>
  <c r="AZ605" i="4"/>
  <c r="BA605" i="4" s="1"/>
  <c r="AZ607" i="4"/>
  <c r="BA607" i="4" s="1"/>
  <c r="AZ609" i="4"/>
  <c r="BA609" i="4" s="1"/>
  <c r="AZ611" i="4"/>
  <c r="BA611" i="4" s="1"/>
  <c r="AZ613" i="4"/>
  <c r="BA613" i="4" s="1"/>
  <c r="AZ615" i="4"/>
  <c r="BA615" i="4" s="1"/>
  <c r="AZ617" i="4"/>
  <c r="BA617" i="4" s="1"/>
  <c r="AZ619" i="4"/>
  <c r="BA619" i="4" s="1"/>
  <c r="AZ621" i="4"/>
  <c r="BA621" i="4" s="1"/>
  <c r="AZ623" i="4"/>
  <c r="BA623" i="4" s="1"/>
  <c r="AZ625" i="4"/>
  <c r="BA625" i="4" s="1"/>
  <c r="AZ627" i="4"/>
  <c r="BA627" i="4" s="1"/>
  <c r="AZ629" i="4"/>
  <c r="BA629" i="4" s="1"/>
  <c r="AZ631" i="4"/>
  <c r="BA631" i="4" s="1"/>
  <c r="AZ633" i="4"/>
  <c r="BA633" i="4" s="1"/>
  <c r="AZ635" i="4"/>
  <c r="BA635" i="4" s="1"/>
  <c r="AZ637" i="4"/>
  <c r="BA637" i="4" s="1"/>
  <c r="AZ639" i="4"/>
  <c r="BA639" i="4" s="1"/>
  <c r="AZ641" i="4"/>
  <c r="BA641" i="4" s="1"/>
  <c r="AZ643" i="4"/>
  <c r="BA643" i="4" s="1"/>
  <c r="AZ645" i="4"/>
  <c r="BA645" i="4" s="1"/>
  <c r="AZ647" i="4"/>
  <c r="BA647" i="4" s="1"/>
  <c r="AZ649" i="4"/>
  <c r="BA649" i="4" s="1"/>
  <c r="AZ651" i="4"/>
  <c r="BA651" i="4" s="1"/>
  <c r="AZ653" i="4"/>
  <c r="BA653" i="4" s="1"/>
  <c r="AZ655" i="4"/>
  <c r="BA655" i="4" s="1"/>
  <c r="AZ657" i="4"/>
  <c r="BA657" i="4" s="1"/>
  <c r="AZ659" i="4"/>
  <c r="BA659" i="4" s="1"/>
  <c r="AZ661" i="4"/>
  <c r="BA661" i="4" s="1"/>
  <c r="AZ663" i="4"/>
  <c r="BA663" i="4" s="1"/>
  <c r="AZ665" i="4"/>
  <c r="BA665" i="4" s="1"/>
  <c r="AZ667" i="4"/>
  <c r="BA667" i="4" s="1"/>
  <c r="AZ669" i="4"/>
  <c r="BA669" i="4" s="1"/>
  <c r="AZ671" i="4"/>
  <c r="BA671" i="4" s="1"/>
  <c r="AZ673" i="4"/>
  <c r="BA673" i="4" s="1"/>
  <c r="AZ675" i="4"/>
  <c r="BA675" i="4" s="1"/>
  <c r="AZ677" i="4"/>
  <c r="BA677" i="4" s="1"/>
  <c r="AZ679" i="4"/>
  <c r="BA679" i="4" s="1"/>
  <c r="AZ681" i="4"/>
  <c r="BA681" i="4" s="1"/>
  <c r="AZ683" i="4"/>
  <c r="BA683" i="4" s="1"/>
  <c r="AZ685" i="4"/>
  <c r="BA685" i="4" s="1"/>
  <c r="AZ687" i="4"/>
  <c r="BA687" i="4" s="1"/>
  <c r="AZ689" i="4"/>
  <c r="BA689" i="4" s="1"/>
  <c r="AZ691" i="4"/>
  <c r="BA691" i="4" s="1"/>
  <c r="AZ693" i="4"/>
  <c r="BA693" i="4" s="1"/>
  <c r="AZ695" i="4"/>
  <c r="BA695" i="4" s="1"/>
  <c r="AZ699" i="4"/>
  <c r="BA699" i="4" s="1"/>
  <c r="AZ701" i="4"/>
  <c r="BA701" i="4" s="1"/>
  <c r="AZ703" i="4"/>
  <c r="BA703" i="4" s="1"/>
  <c r="AZ705" i="4"/>
  <c r="BA705" i="4" s="1"/>
  <c r="AZ707" i="4"/>
  <c r="BA707" i="4" s="1"/>
  <c r="AZ711" i="4"/>
  <c r="BA711" i="4" s="1"/>
  <c r="AZ713" i="4"/>
  <c r="BA713" i="4" s="1"/>
  <c r="AZ715" i="4"/>
  <c r="BA715" i="4" s="1"/>
  <c r="AZ717" i="4"/>
  <c r="BA717" i="4" s="1"/>
  <c r="AZ719" i="4"/>
  <c r="BA719" i="4" s="1"/>
  <c r="AZ729" i="4"/>
  <c r="BA729" i="4" s="1"/>
  <c r="AZ731" i="4"/>
  <c r="BA731" i="4" s="1"/>
  <c r="AZ753" i="4"/>
  <c r="BA753" i="4" s="1"/>
  <c r="AZ805" i="4"/>
  <c r="BA805" i="4" s="1"/>
  <c r="AZ817" i="4"/>
  <c r="BA817" i="4" s="1"/>
  <c r="AZ895" i="4"/>
  <c r="BA895" i="4" s="1"/>
  <c r="AZ897" i="4"/>
  <c r="BA897" i="4" s="1"/>
  <c r="AZ1482" i="4"/>
  <c r="BA1482" i="4" s="1"/>
  <c r="AZ1481" i="4"/>
  <c r="BA1481" i="4" s="1"/>
  <c r="AZ1254" i="4"/>
  <c r="BA1254" i="4" s="1"/>
  <c r="AZ991" i="4"/>
  <c r="BA991" i="4" s="1"/>
  <c r="AZ1465" i="4"/>
  <c r="BA1465" i="4" s="1"/>
  <c r="AZ954" i="4"/>
  <c r="BA954" i="4" s="1"/>
  <c r="AZ984" i="4"/>
  <c r="BA984" i="4" s="1"/>
  <c r="AZ1252" i="4"/>
  <c r="BA1252" i="4" s="1"/>
  <c r="AZ1257" i="4"/>
  <c r="BA1257" i="4" s="1"/>
  <c r="AZ952" i="4"/>
  <c r="BA952" i="4" s="1"/>
  <c r="AZ1233" i="4"/>
  <c r="BA1233" i="4" s="1"/>
  <c r="AZ1253" i="4"/>
  <c r="BA1253" i="4" s="1"/>
  <c r="AZ983" i="4"/>
  <c r="BA983" i="4" s="1"/>
  <c r="AG1624" i="4"/>
  <c r="X1624" i="4"/>
  <c r="X1623" i="4"/>
  <c r="AA1624" i="4"/>
  <c r="AA1623" i="4"/>
  <c r="U1623" i="4"/>
  <c r="U1624" i="4"/>
  <c r="O1624" i="4"/>
  <c r="O1623" i="4"/>
  <c r="R1626" i="4"/>
  <c r="AZ1289" i="4"/>
  <c r="BA1289" i="4" s="1"/>
  <c r="AZ1432" i="4"/>
  <c r="BA1432" i="4" s="1"/>
  <c r="AZ10" i="4"/>
  <c r="R20" i="5"/>
  <c r="AV1624" i="4"/>
  <c r="AV1623" i="4"/>
  <c r="H8" i="37"/>
  <c r="F9" i="37" s="1"/>
  <c r="BA10" i="4" l="1"/>
  <c r="AZ1623" i="4"/>
  <c r="AU1624" i="4"/>
  <c r="AU1623" i="4"/>
  <c r="O30" i="5"/>
  <c r="O42" i="5" s="1"/>
  <c r="N48" i="5" s="1"/>
  <c r="P30" i="5"/>
  <c r="P42" i="5" s="1"/>
  <c r="L30" i="5"/>
  <c r="K42" i="5" s="1"/>
  <c r="M30" i="5"/>
  <c r="L42" i="5" s="1"/>
  <c r="N30" i="5"/>
  <c r="AZ1626" i="4"/>
  <c r="Y28" i="5"/>
  <c r="M42" i="5" s="1"/>
  <c r="AB28" i="5"/>
  <c r="N42" i="5" s="1"/>
  <c r="M48" i="5" s="1"/>
  <c r="V31" i="5"/>
  <c r="Q30" i="5"/>
  <c r="Q42" i="5" s="1"/>
  <c r="P48" i="5" s="1"/>
  <c r="AZ1624" i="4"/>
  <c r="H9" i="37"/>
  <c r="E9" i="37"/>
  <c r="J8" i="37"/>
  <c r="D9" i="37"/>
  <c r="G9" i="37"/>
  <c r="F11" i="182" l="1"/>
  <c r="F10" i="182"/>
  <c r="F14" i="182"/>
  <c r="F12" i="182"/>
  <c r="F16" i="182"/>
  <c r="F17" i="182"/>
  <c r="F15" i="182"/>
  <c r="F13" i="182"/>
  <c r="L48" i="5"/>
  <c r="K48" i="5"/>
  <c r="D13" i="37"/>
  <c r="O48" i="5"/>
  <c r="E13" i="37"/>
  <c r="F13" i="37"/>
  <c r="G13" i="37"/>
  <c r="V30" i="5"/>
  <c r="V32" i="5" s="1"/>
  <c r="Q48" i="5" l="1"/>
  <c r="O49" i="5" s="1"/>
  <c r="H13" i="37"/>
  <c r="F14" i="37" s="1"/>
  <c r="Q49" i="5" l="1"/>
  <c r="N49" i="5"/>
  <c r="L49" i="5"/>
  <c r="P49" i="5"/>
  <c r="K49" i="5"/>
  <c r="M49" i="5"/>
  <c r="G14" i="37"/>
  <c r="H14" i="37"/>
  <c r="D14" i="37"/>
  <c r="J13" i="37"/>
  <c r="E14" i="37"/>
</calcChain>
</file>

<file path=xl/sharedStrings.xml><?xml version="1.0" encoding="utf-8"?>
<sst xmlns="http://schemas.openxmlformats.org/spreadsheetml/2006/main" count="37472" uniqueCount="508">
  <si>
    <t>PAVEMENT CONDITION SURVEY</t>
  </si>
  <si>
    <t>ROAD ROUGHNESS SURVEY</t>
  </si>
  <si>
    <t>REMAINING SERVICE LIFE</t>
  </si>
  <si>
    <t>Route</t>
  </si>
  <si>
    <t>Direction</t>
  </si>
  <si>
    <t>Km.</t>
  </si>
  <si>
    <t>Surface</t>
  </si>
  <si>
    <t>Road Width (m)</t>
  </si>
  <si>
    <t>Left Shoulder</t>
  </si>
  <si>
    <t>Right Shoulder</t>
  </si>
  <si>
    <t>Rutting</t>
  </si>
  <si>
    <t>Cracking (Structural)</t>
  </si>
  <si>
    <t>Cracking (Thermal)</t>
  </si>
  <si>
    <t>Potholes</t>
  </si>
  <si>
    <t>Patching</t>
  </si>
  <si>
    <t>Ravelling</t>
  </si>
  <si>
    <t>Edge Erosion</t>
  </si>
  <si>
    <t>Drainage</t>
  </si>
  <si>
    <t>Remarks</t>
  </si>
  <si>
    <t>Date</t>
  </si>
  <si>
    <t>Km</t>
  </si>
  <si>
    <t>Roughness Counts</t>
  </si>
  <si>
    <t xml:space="preserve">Roughness </t>
  </si>
  <si>
    <t>Width (m)</t>
  </si>
  <si>
    <t>Type</t>
  </si>
  <si>
    <t>Severity</t>
  </si>
  <si>
    <t>Extent</t>
  </si>
  <si>
    <t>Index</t>
  </si>
  <si>
    <t>m/km</t>
  </si>
  <si>
    <t>mm/km</t>
  </si>
  <si>
    <t>Roughness</t>
  </si>
  <si>
    <t>Pavement</t>
  </si>
  <si>
    <t>route</t>
  </si>
  <si>
    <t>dir</t>
  </si>
  <si>
    <t>km</t>
  </si>
  <si>
    <t>stype</t>
  </si>
  <si>
    <t>rd-w</t>
  </si>
  <si>
    <t>sh-lw</t>
  </si>
  <si>
    <t>sh-lt</t>
  </si>
  <si>
    <t>sh-rw</t>
  </si>
  <si>
    <t>sh-rt</t>
  </si>
  <si>
    <t>rut-s</t>
  </si>
  <si>
    <t>rut-e</t>
  </si>
  <si>
    <t>ri</t>
  </si>
  <si>
    <t>crack-s</t>
  </si>
  <si>
    <t>crack-e</t>
  </si>
  <si>
    <t>ci</t>
  </si>
  <si>
    <t>crack-ts</t>
  </si>
  <si>
    <t>crack-te</t>
  </si>
  <si>
    <t>pot-s</t>
  </si>
  <si>
    <t>pot-e</t>
  </si>
  <si>
    <t>pi</t>
  </si>
  <si>
    <t>Patch-s</t>
  </si>
  <si>
    <t>Patch-e</t>
  </si>
  <si>
    <t>pti</t>
  </si>
  <si>
    <t>rv-s</t>
  </si>
  <si>
    <t>rv-e</t>
  </si>
  <si>
    <t>rvi</t>
  </si>
  <si>
    <t>ee-s</t>
  </si>
  <si>
    <t>ee-e</t>
  </si>
  <si>
    <t>eei</t>
  </si>
  <si>
    <t>d-s</t>
  </si>
  <si>
    <t>d-e</t>
  </si>
  <si>
    <t>di</t>
  </si>
  <si>
    <t>count</t>
  </si>
  <si>
    <t>rem</t>
  </si>
  <si>
    <t>rufmkm</t>
  </si>
  <si>
    <t>rufmmkm</t>
  </si>
  <si>
    <t>gi</t>
  </si>
  <si>
    <t>rslrd</t>
  </si>
  <si>
    <t>rslcds</t>
  </si>
  <si>
    <t>rslcdt</t>
  </si>
  <si>
    <t>rslrv</t>
  </si>
  <si>
    <t>rslgd</t>
  </si>
  <si>
    <t>rslpd</t>
  </si>
  <si>
    <t>N-55</t>
  </si>
  <si>
    <t>NB</t>
  </si>
  <si>
    <t>A</t>
  </si>
  <si>
    <t>a</t>
  </si>
  <si>
    <t>d</t>
  </si>
  <si>
    <t>x</t>
  </si>
  <si>
    <t>e</t>
  </si>
  <si>
    <t>b</t>
  </si>
  <si>
    <t>c</t>
  </si>
  <si>
    <t>R</t>
  </si>
  <si>
    <t>Total Counts</t>
  </si>
  <si>
    <t>Count Blank</t>
  </si>
  <si>
    <t>Average</t>
  </si>
  <si>
    <t>RUTTING</t>
  </si>
  <si>
    <t>Edge Steo</t>
  </si>
  <si>
    <t>DISTRESS</t>
  </si>
  <si>
    <t>SEVERITY</t>
  </si>
  <si>
    <t>aa</t>
  </si>
  <si>
    <t>Rutting
(Depth)</t>
  </si>
  <si>
    <t>Length Effected in  meters</t>
  </si>
  <si>
    <t>ab</t>
  </si>
  <si>
    <t>&lt; 50</t>
  </si>
  <si>
    <t>50 - 100</t>
  </si>
  <si>
    <t>100 - 250</t>
  </si>
  <si>
    <t>250 - 500</t>
  </si>
  <si>
    <t>500 - 1000</t>
  </si>
  <si>
    <t>ac</t>
  </si>
  <si>
    <t>6 - 12 mm</t>
  </si>
  <si>
    <t>ad</t>
  </si>
  <si>
    <t>12 - 25 mm</t>
  </si>
  <si>
    <t>ae</t>
  </si>
  <si>
    <t>25 - 40 mm</t>
  </si>
  <si>
    <t>ba</t>
  </si>
  <si>
    <t>&gt;= 40</t>
  </si>
  <si>
    <t>bb</t>
  </si>
  <si>
    <t>Cracking (Structural)
Width mm</t>
  </si>
  <si>
    <t>% Area Effected</t>
  </si>
  <si>
    <t>bc</t>
  </si>
  <si>
    <t xml:space="preserve"> &lt; 5</t>
  </si>
  <si>
    <t xml:space="preserve"> 5 -10</t>
  </si>
  <si>
    <t xml:space="preserve"> 10 -25</t>
  </si>
  <si>
    <t>25-50</t>
  </si>
  <si>
    <t>50-100</t>
  </si>
  <si>
    <t>bd</t>
  </si>
  <si>
    <t>&lt; 2 mm</t>
  </si>
  <si>
    <t>be</t>
  </si>
  <si>
    <t>2 - 6 mm</t>
  </si>
  <si>
    <t>ca</t>
  </si>
  <si>
    <t>6 - 10 mm</t>
  </si>
  <si>
    <t>cb</t>
  </si>
  <si>
    <t>&gt;= 10 mm</t>
  </si>
  <si>
    <t>cc</t>
  </si>
  <si>
    <t>Cracking (Thermal)
Width mm</t>
  </si>
  <si>
    <t>cd</t>
  </si>
  <si>
    <t>ce</t>
  </si>
  <si>
    <t>da</t>
  </si>
  <si>
    <t>xx</t>
  </si>
  <si>
    <t>db</t>
  </si>
  <si>
    <t>dc</t>
  </si>
  <si>
    <t>dd</t>
  </si>
  <si>
    <t>Pothole
depth (mm)</t>
  </si>
  <si>
    <t>Pothole Area in 1 km</t>
  </si>
  <si>
    <t>de</t>
  </si>
  <si>
    <t>&lt; 2 SM</t>
  </si>
  <si>
    <t>2-4 SM</t>
  </si>
  <si>
    <t>4-6 SM</t>
  </si>
  <si>
    <t>6-8 SM</t>
  </si>
  <si>
    <t>&gt; 8 SM</t>
  </si>
  <si>
    <t>&lt; 20 mm</t>
  </si>
  <si>
    <t>20 - 30 mm</t>
  </si>
  <si>
    <t>30 - 40 mm</t>
  </si>
  <si>
    <t>&gt;= 40 mm</t>
  </si>
  <si>
    <t>Patching
(No.)</t>
  </si>
  <si>
    <t>Area of Patch</t>
  </si>
  <si>
    <t>&lt; 2</t>
  </si>
  <si>
    <t>2 - 5</t>
  </si>
  <si>
    <t>5 - 10</t>
  </si>
  <si>
    <t>&gt;= 10</t>
  </si>
  <si>
    <t>Agg/Binder started to wear</t>
  </si>
  <si>
    <t>Surface texture is lightly rough &amp; pitted</t>
  </si>
  <si>
    <t>Surface texture is moderatly rough &amp; pitted</t>
  </si>
  <si>
    <t>Surface texture is heavily rough &amp; pitted</t>
  </si>
  <si>
    <t>Edge Step (Depth)</t>
  </si>
  <si>
    <t>10 - 25 mm</t>
  </si>
  <si>
    <t>25 - 50 mm</t>
  </si>
  <si>
    <t>50 - 100 mm</t>
  </si>
  <si>
    <t>&gt; 100 mm</t>
  </si>
  <si>
    <t>Edge Erosion (Width)</t>
  </si>
  <si>
    <t>% Length Effected</t>
  </si>
  <si>
    <t xml:space="preserve">&lt; 50 </t>
  </si>
  <si>
    <t>100-250</t>
  </si>
  <si>
    <t>250-500</t>
  </si>
  <si>
    <t>500-1000</t>
  </si>
  <si>
    <t xml:space="preserve"> &lt; 100 mm</t>
  </si>
  <si>
    <t xml:space="preserve"> 100 -  mm</t>
  </si>
  <si>
    <t xml:space="preserve"> 200 - 250 mm</t>
  </si>
  <si>
    <t>&gt;  250 mm</t>
  </si>
  <si>
    <t>Good</t>
  </si>
  <si>
    <t>Fair</t>
  </si>
  <si>
    <t>Poor</t>
  </si>
  <si>
    <t>CALCULATION OF IRI &amp; BI</t>
  </si>
  <si>
    <t>CALCULATION OF ROUGHNESS (IRI) INDEX</t>
  </si>
  <si>
    <t>Roughness (IRI) Calculation</t>
  </si>
  <si>
    <t>max fig</t>
  </si>
  <si>
    <t>BI</t>
  </si>
  <si>
    <t>IRI</t>
  </si>
  <si>
    <t>Asphalt</t>
  </si>
  <si>
    <t>* (counts^2)</t>
  </si>
  <si>
    <t>+</t>
  </si>
  <si>
    <t>* (counts)</t>
  </si>
  <si>
    <t>Range</t>
  </si>
  <si>
    <t>Index Value</t>
  </si>
  <si>
    <t>Surface Treated</t>
  </si>
  <si>
    <t>S</t>
  </si>
  <si>
    <t>* counts</t>
  </si>
  <si>
    <t>&gt;=0</t>
  </si>
  <si>
    <t>&lt;1000</t>
  </si>
  <si>
    <t>&lt;1</t>
  </si>
  <si>
    <t>Bitmac</t>
  </si>
  <si>
    <t>B</t>
  </si>
  <si>
    <t>&gt;=1000</t>
  </si>
  <si>
    <t>&lt;2000</t>
  </si>
  <si>
    <t>&gt;=1</t>
  </si>
  <si>
    <t>&lt;2</t>
  </si>
  <si>
    <t>Rigid</t>
  </si>
  <si>
    <t>&gt;=2000</t>
  </si>
  <si>
    <t>&lt;3000</t>
  </si>
  <si>
    <t>&gt;=2</t>
  </si>
  <si>
    <t>&lt;3</t>
  </si>
  <si>
    <t>Conversion Factor from  IRI (m/km) to BI (mm/km)</t>
  </si>
  <si>
    <t>BI  (mm/km)</t>
  </si>
  <si>
    <t>630 x (IRI)^1.12</t>
  </si>
  <si>
    <t>&gt;=3000</t>
  </si>
  <si>
    <t>&lt;4000</t>
  </si>
  <si>
    <t>&gt;=3</t>
  </si>
  <si>
    <t>&lt;4</t>
  </si>
  <si>
    <t>&gt;=4000</t>
  </si>
  <si>
    <t>&lt;5000</t>
  </si>
  <si>
    <t>&gt;=4</t>
  </si>
  <si>
    <t>&lt;5</t>
  </si>
  <si>
    <t>&gt;=5000</t>
  </si>
  <si>
    <t>&lt;6000</t>
  </si>
  <si>
    <t>&gt;=5</t>
  </si>
  <si>
    <t>&lt;6</t>
  </si>
  <si>
    <t>CALCULATION OF RSL</t>
  </si>
  <si>
    <t>Surface Type</t>
  </si>
  <si>
    <t>Design Life</t>
  </si>
  <si>
    <t>&gt;=6000</t>
  </si>
  <si>
    <t>&lt;7000</t>
  </si>
  <si>
    <t>&gt;=6</t>
  </si>
  <si>
    <t>&lt;7</t>
  </si>
  <si>
    <t>Design life</t>
  </si>
  <si>
    <t>RSL = Design Life of A x (threshhold value - rutting/cracking/Ravelling/roughness index value) / Threshhold value</t>
  </si>
  <si>
    <t>&gt;=7000</t>
  </si>
  <si>
    <t>&lt;8000</t>
  </si>
  <si>
    <t>&gt;=7</t>
  </si>
  <si>
    <t>&lt;8</t>
  </si>
  <si>
    <t>RSL = Design Life of S x (threshhold value - rutting/cracking/Ravelling/roughness index value) / Threshhold value</t>
  </si>
  <si>
    <t>&gt;=8000</t>
  </si>
  <si>
    <t>&lt;9000</t>
  </si>
  <si>
    <t>&gt;=8</t>
  </si>
  <si>
    <t>&lt;9</t>
  </si>
  <si>
    <t>RSL = Design Life of R x (threshhold value - rutting/cracking/Ravellling/roughness index value) / Threshhold value</t>
  </si>
  <si>
    <t>&gt;=9000</t>
  </si>
  <si>
    <t>&gt;=9</t>
  </si>
  <si>
    <t>Threshhold Value</t>
  </si>
  <si>
    <t>RSL (Pavement)  =</t>
  </si>
  <si>
    <t>(rsl of rutting x 0.3) + (rsl of cracking x 0.35) + (rsl of roughness x 0.35)+ (rsl of ravelling x 0)</t>
  </si>
  <si>
    <t>Weightage</t>
  </si>
  <si>
    <t>RSL of rutting</t>
  </si>
  <si>
    <t>RSL of Cracking (Structural)</t>
  </si>
  <si>
    <t>90% of 40%</t>
  </si>
  <si>
    <t>RSL of Cracking (Thermal)</t>
  </si>
  <si>
    <t>10% of 40%</t>
  </si>
  <si>
    <t>RSL of Roughness</t>
  </si>
  <si>
    <t>Total</t>
  </si>
  <si>
    <t>M-1</t>
  </si>
  <si>
    <t>M-1 (North Bound)</t>
  </si>
  <si>
    <t>Islamabad - Peshawar Motorway</t>
  </si>
  <si>
    <t>M-1 (South Bound)</t>
  </si>
  <si>
    <t>SB</t>
  </si>
  <si>
    <t>M-10</t>
  </si>
  <si>
    <t>Karachi Northern Bypass</t>
  </si>
  <si>
    <t>M-2</t>
  </si>
  <si>
    <t>M-2 (North Bound)</t>
  </si>
  <si>
    <t>Lahore - Islamabad Motorway</t>
  </si>
  <si>
    <t>M-2 (South Bound)</t>
  </si>
  <si>
    <t>M-3</t>
  </si>
  <si>
    <t>M-3 (North Bound)</t>
  </si>
  <si>
    <t>Pindi Bhattian - Faisalabad Motorway</t>
  </si>
  <si>
    <t>M-3 (South Bound)</t>
  </si>
  <si>
    <t>M-9</t>
  </si>
  <si>
    <t>M-9 (North Bound)</t>
  </si>
  <si>
    <t>Karachi - Hyderabad Motorway</t>
  </si>
  <si>
    <t>M-9 (South Bound)</t>
  </si>
  <si>
    <t>N-10</t>
  </si>
  <si>
    <t>Lyari - Ormara - Pasni - Gwadar</t>
  </si>
  <si>
    <t>N-15</t>
  </si>
  <si>
    <t>Mansehra - Naran - Jalkhad - Chillas</t>
  </si>
  <si>
    <t>N-25</t>
  </si>
  <si>
    <t>Karachi - Bela - Khuzdar - Kalat - Quetta - Chaman</t>
  </si>
  <si>
    <t>N-35</t>
  </si>
  <si>
    <t>Hassanabdal - Mansehra - Thakot - Chillas - Gilgit - Khunjrab</t>
  </si>
  <si>
    <t>N-40</t>
  </si>
  <si>
    <t>Lakpass - Noshki - Dalbandin - Taftan</t>
  </si>
  <si>
    <t>N-45</t>
  </si>
  <si>
    <t>Nowshera - Dir - Chitral</t>
  </si>
  <si>
    <t>N-5</t>
  </si>
  <si>
    <t>N-5 (North Bound)</t>
  </si>
  <si>
    <t>Karachi - Hyderabad - Multan - Lahore - Peshawar - Torkham</t>
  </si>
  <si>
    <t>N-5 (South Bound)</t>
  </si>
  <si>
    <t>N-5 KTHH</t>
  </si>
  <si>
    <t>Karachi - Thatta - Hyderabad</t>
  </si>
  <si>
    <t>N-50</t>
  </si>
  <si>
    <t>Kuchlak - Qila Saifullah - Zhob - D.I. Khan</t>
  </si>
  <si>
    <t>Kotri - Shikarpur - DI Khan - DG Khan - Kohat - Peshawar</t>
  </si>
  <si>
    <t>N-5A</t>
  </si>
  <si>
    <t>Lodhran - Khanewal</t>
  </si>
  <si>
    <t>N-65</t>
  </si>
  <si>
    <t>Sukkur - Sibi - Quetta</t>
  </si>
  <si>
    <t>N-70</t>
  </si>
  <si>
    <t>Multan - DG Khan - Loralai - Qila Saifullah</t>
  </si>
  <si>
    <t>N-75</t>
  </si>
  <si>
    <t>Islamabad - Kohala</t>
  </si>
  <si>
    <t>N-80</t>
  </si>
  <si>
    <t>Tarnol - Fateh Jang - Jhand - Kohat</t>
  </si>
  <si>
    <t>N-90</t>
  </si>
  <si>
    <t>Khwazakhela - Besham</t>
  </si>
  <si>
    <t>N-95</t>
  </si>
  <si>
    <t>Chakdara - Mingora - Khwazakhela - Kalam</t>
  </si>
  <si>
    <t>S-1</t>
  </si>
  <si>
    <t>Gilgit - Skardu</t>
  </si>
  <si>
    <t>S-2</t>
  </si>
  <si>
    <t>Kohala - Muzaffarabad</t>
  </si>
  <si>
    <t>S-3</t>
  </si>
  <si>
    <t>Muzaffarabad - Chakothi</t>
  </si>
  <si>
    <t>S-4</t>
  </si>
  <si>
    <t>Muzaffarabad - Bararkot</t>
  </si>
  <si>
    <t>ROUGHNESS</t>
  </si>
  <si>
    <t>RUTTING (depth)</t>
  </si>
  <si>
    <t>Criteria</t>
  </si>
  <si>
    <t>Distress</t>
  </si>
  <si>
    <t>No. of Km</t>
  </si>
  <si>
    <t>Roughness (mm/km)</t>
  </si>
  <si>
    <t>&lt;=2</t>
  </si>
  <si>
    <t>&gt;4 &amp; &lt;=5</t>
  </si>
  <si>
    <t>&gt;5 &amp; &lt;=6</t>
  </si>
  <si>
    <t>&gt;6 &amp; &lt;=7</t>
  </si>
  <si>
    <t>&gt;7</t>
  </si>
  <si>
    <t>TOTAL</t>
  </si>
  <si>
    <t>Underconstruction</t>
  </si>
  <si>
    <t>Un-rutted</t>
  </si>
  <si>
    <t>TOTA</t>
  </si>
  <si>
    <t>&gt;2</t>
  </si>
  <si>
    <t>&lt;=4</t>
  </si>
  <si>
    <t>CRACKING (Structural) (width)</t>
  </si>
  <si>
    <t>&gt;4</t>
  </si>
  <si>
    <t>&lt;=5</t>
  </si>
  <si>
    <t>&gt;5</t>
  </si>
  <si>
    <t>&lt;=6</t>
  </si>
  <si>
    <t>&gt;6</t>
  </si>
  <si>
    <t>&lt;=7</t>
  </si>
  <si>
    <t>REMAINING SERVICE LIFE (RSL)</t>
  </si>
  <si>
    <t>Un-cracked</t>
  </si>
  <si>
    <t>&gt;=2, &lt;2.5</t>
  </si>
  <si>
    <t>&gt;=2.5, &lt;3</t>
  </si>
  <si>
    <t>Remaining Service Life for Pavement (RSLPD)</t>
  </si>
  <si>
    <t>CRACKING (Thermal) (width)</t>
  </si>
  <si>
    <t>&gt;=0, &lt;1</t>
  </si>
  <si>
    <t>&gt;=1, &lt;2</t>
  </si>
  <si>
    <t>&gt;=2, &lt;3</t>
  </si>
  <si>
    <t>&gt;=3, &lt;4</t>
  </si>
  <si>
    <t>&gt;=4, &lt;5</t>
  </si>
  <si>
    <t>&lt;2.5</t>
  </si>
  <si>
    <t>&gt;=2.5</t>
  </si>
  <si>
    <t>&lt;=0</t>
  </si>
  <si>
    <t>POTHOLES (depth)</t>
  </si>
  <si>
    <t>V.Poor</t>
  </si>
  <si>
    <t>&gt;=0 &amp; &lt;1</t>
  </si>
  <si>
    <t>&gt;=1 &amp; &lt;2</t>
  </si>
  <si>
    <t>&gt;=2 &amp; &lt;3</t>
  </si>
  <si>
    <t>&gt;=3 &amp; &lt;4</t>
  </si>
  <si>
    <t>&gt;=4 &amp; &lt;5</t>
  </si>
  <si>
    <t>No Pothole</t>
  </si>
  <si>
    <t>PATCHING (no.)</t>
  </si>
  <si>
    <t>patch-s</t>
  </si>
  <si>
    <t>No Patch</t>
  </si>
  <si>
    <t>RAVELLING ()</t>
  </si>
  <si>
    <t>Un-ravelled</t>
  </si>
  <si>
    <t>EDGE STEP (depth)</t>
  </si>
  <si>
    <t>es-s</t>
  </si>
  <si>
    <t>No Edge Step</t>
  </si>
  <si>
    <t>EDGE EROSION (Width)</t>
  </si>
  <si>
    <t>10 - 50 mm</t>
  </si>
  <si>
    <t>100 - 200 mm</t>
  </si>
  <si>
    <t>&gt; 200 mm</t>
  </si>
  <si>
    <t>No Edge Erosion</t>
  </si>
  <si>
    <t xml:space="preserve">Surveyed kms. </t>
  </si>
  <si>
    <t>=</t>
  </si>
  <si>
    <t>Under Const./Under Maintenance /UA (Kms.)</t>
  </si>
  <si>
    <t>Total kms.</t>
  </si>
  <si>
    <t>IRI &gt;4 &amp; &lt;=6</t>
  </si>
  <si>
    <t>IRI &gt;6</t>
  </si>
  <si>
    <t>Under Const. / Maint.</t>
  </si>
  <si>
    <t>Grand Total</t>
  </si>
  <si>
    <t>Very Poor</t>
  </si>
  <si>
    <t>Remaining Service Life (RSL)</t>
  </si>
  <si>
    <t>RSL &gt;=0 &amp; &lt;1</t>
  </si>
  <si>
    <t>RSL &gt;=1 &amp; &lt;2.5</t>
  </si>
  <si>
    <t>RSL &gt;=2.5 &amp; &lt;4</t>
  </si>
  <si>
    <t>RSL &gt;=4</t>
  </si>
  <si>
    <t>PAVEMENT EVALUATION LEGEND 2025</t>
  </si>
  <si>
    <t>Maintained By Lahore Development Authority (LDA)</t>
  </si>
  <si>
    <t>26-12-2025</t>
  </si>
  <si>
    <t xml:space="preserve">1000 m rigid </t>
  </si>
  <si>
    <t xml:space="preserve">382+500 to 383+000 worst rigid pavement </t>
  </si>
  <si>
    <t>one line rigid</t>
  </si>
  <si>
    <t>both line rigid</t>
  </si>
  <si>
    <t>Milling</t>
  </si>
  <si>
    <t>surface rough</t>
  </si>
  <si>
    <t xml:space="preserve">Okara Bypass Start </t>
  </si>
  <si>
    <t>Okara Bypass  End</t>
  </si>
  <si>
    <t xml:space="preserve">Ranela Bypass start </t>
  </si>
  <si>
    <t>Ranela Bypass  End</t>
  </si>
  <si>
    <t>Pathoki Bypass start</t>
  </si>
  <si>
    <t xml:space="preserve">Phol Nagar Bypass start </t>
  </si>
  <si>
    <t>Phol Nagar Bypass end</t>
  </si>
  <si>
    <t>closed ( under construction kacheri chowk )</t>
  </si>
  <si>
    <t>sangjani toll plaza islamabad</t>
  </si>
  <si>
    <t>500 m rigid</t>
  </si>
  <si>
    <t>rigid</t>
  </si>
  <si>
    <t>Maintained By Peshawar Development Authority (PDA)</t>
  </si>
  <si>
    <t>Road Condition and Roughness Survey Data - 2026-27</t>
  </si>
  <si>
    <t>150 MP JAMSHOR TOLL PLAZA</t>
  </si>
  <si>
    <t>Bridge</t>
  </si>
  <si>
    <t>BRKR</t>
  </si>
  <si>
    <t xml:space="preserve">Bridge </t>
  </si>
  <si>
    <t>HYDERABAD BYPAS END</t>
  </si>
  <si>
    <t>163 MP</t>
  </si>
  <si>
    <t>173 MP</t>
  </si>
  <si>
    <t>201 MP</t>
  </si>
  <si>
    <t>212 MP</t>
  </si>
  <si>
    <t>223 mp</t>
  </si>
  <si>
    <t>253 MP</t>
  </si>
  <si>
    <t>Bridge Start</t>
  </si>
  <si>
    <t>275 mp</t>
  </si>
  <si>
    <t>281 mp</t>
  </si>
  <si>
    <t>295 mp</t>
  </si>
  <si>
    <t>railway crossing</t>
  </si>
  <si>
    <t>306 mp</t>
  </si>
  <si>
    <t>brkr/333mp</t>
  </si>
  <si>
    <t>345 mp</t>
  </si>
  <si>
    <t>380 MP</t>
  </si>
  <si>
    <t>RIGID SURFACE</t>
  </si>
  <si>
    <t>391 MP</t>
  </si>
  <si>
    <t>411 MP</t>
  </si>
  <si>
    <t>435 EP</t>
  </si>
  <si>
    <t>446 MP</t>
  </si>
  <si>
    <t>ROHRI BYPASS START</t>
  </si>
  <si>
    <t>Bridge/ROHRI BYPASS END</t>
  </si>
  <si>
    <t>492 mp</t>
  </si>
  <si>
    <t>524 MP</t>
  </si>
  <si>
    <t>544 MP</t>
  </si>
  <si>
    <t>MIRPUR MITHELO BYPASS</t>
  </si>
  <si>
    <t>BYPASS END</t>
  </si>
  <si>
    <t>DAHARKI BYPASS START</t>
  </si>
  <si>
    <t>615 MP</t>
  </si>
  <si>
    <t>645 mp</t>
  </si>
  <si>
    <t>649 mp</t>
  </si>
  <si>
    <t>669 MP</t>
  </si>
  <si>
    <t>699 MP</t>
  </si>
  <si>
    <t>783 MP</t>
  </si>
  <si>
    <t>786 MP</t>
  </si>
  <si>
    <t>813 mp</t>
  </si>
  <si>
    <t xml:space="preserve">FLYOVER </t>
  </si>
  <si>
    <t>LODHRAN BYPASS START</t>
  </si>
  <si>
    <t>872 mp</t>
  </si>
  <si>
    <t>891 MP</t>
  </si>
  <si>
    <t>POT HOLE</t>
  </si>
  <si>
    <t>903 MP</t>
  </si>
  <si>
    <t>pittid surface</t>
  </si>
  <si>
    <t>pitted surface</t>
  </si>
  <si>
    <t>919 mp</t>
  </si>
  <si>
    <t>941 MP</t>
  </si>
  <si>
    <t>QadirPur Bypass Start</t>
  </si>
  <si>
    <t>QadirPur Bypass End</t>
  </si>
  <si>
    <t>973 MP</t>
  </si>
  <si>
    <t>Mianchannu Bypass Start</t>
  </si>
  <si>
    <t>1052 MP</t>
  </si>
  <si>
    <t>CHICHAWATNI BYPASS START</t>
  </si>
  <si>
    <t>1081 MP</t>
  </si>
  <si>
    <t>HARPA BYPASS START</t>
  </si>
  <si>
    <t>SAHIWAL BYPASS START</t>
  </si>
  <si>
    <t>1112 mp</t>
  </si>
  <si>
    <t>OKARA BYPASS START</t>
  </si>
  <si>
    <t>1145 MP</t>
  </si>
  <si>
    <t>RENALA KHURAD Bypass</t>
  </si>
  <si>
    <t>PATHOKI BYPASS START</t>
  </si>
  <si>
    <t>1192 MP</t>
  </si>
  <si>
    <t>Phool Nagar Bypass Start</t>
  </si>
  <si>
    <t>1245 MP</t>
  </si>
  <si>
    <t>Lahore Urban Area Maintained by LDA</t>
  </si>
  <si>
    <t>1297 MP</t>
  </si>
  <si>
    <t>1317 MP</t>
  </si>
  <si>
    <t>GUJRANWALA BYPASS START</t>
  </si>
  <si>
    <t>1332 MP</t>
  </si>
  <si>
    <t>UNDER CONSTRUCTION SECTION</t>
  </si>
  <si>
    <t>UNDER CONST SEC</t>
  </si>
  <si>
    <t>1355 MP</t>
  </si>
  <si>
    <t>WAZIRABAD BYPASS START</t>
  </si>
  <si>
    <t>1415 mp</t>
  </si>
  <si>
    <t>1501 MP</t>
  </si>
  <si>
    <t>1542 MP</t>
  </si>
  <si>
    <t>1554 mp</t>
  </si>
  <si>
    <t>sangjani toll palza</t>
  </si>
  <si>
    <t>1603</t>
  </si>
  <si>
    <t>toll plaza mulaan mansoor</t>
  </si>
  <si>
    <t>Bridge indus river</t>
  </si>
  <si>
    <t>1691mp</t>
  </si>
  <si>
    <t>Pathoki Bypass end</t>
  </si>
  <si>
    <t>&lt;=2.5</t>
  </si>
  <si>
    <t>&gt;2.5</t>
  </si>
  <si>
    <t>&gt;2.5 &amp; &lt;=4</t>
  </si>
  <si>
    <t xml:space="preserve"> &lt;=2.5</t>
  </si>
  <si>
    <t xml:space="preserve"> IRI &lt;=2.5 m/km</t>
  </si>
  <si>
    <r>
      <t xml:space="preserve">IRI </t>
    </r>
    <r>
      <rPr>
        <b/>
        <sz val="10"/>
        <rFont val="Calibri"/>
        <family val="2"/>
      </rPr>
      <t>&gt;</t>
    </r>
    <r>
      <rPr>
        <b/>
        <sz val="10"/>
        <rFont val="Arial"/>
        <family val="2"/>
      </rPr>
      <t>2.5 &amp; &lt;=4</t>
    </r>
  </si>
  <si>
    <t>Security concerns</t>
  </si>
  <si>
    <t>Status</t>
  </si>
  <si>
    <t>underconstruction</t>
  </si>
  <si>
    <t>Values</t>
  </si>
  <si>
    <t xml:space="preserve">Good </t>
  </si>
  <si>
    <t>poor</t>
  </si>
  <si>
    <t>Very 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</si>
</sst>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50">
    <font>
      <sz val="10"/>
      <name val="Arial"/>
      <charset val="134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7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u/>
      <sz val="10"/>
      <name val="Arial"/>
      <family val="2"/>
    </font>
    <font>
      <sz val="11"/>
      <color theme="1"/>
      <name val="Calibri"/>
      <family val="2"/>
      <scheme val="minor"/>
    </font>
    <font>
      <b/>
      <u/>
      <sz val="20"/>
      <color indexed="12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u/>
      <sz val="18"/>
      <color indexed="12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sz val="12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u/>
      <sz val="11"/>
      <color indexed="8"/>
      <name val="Calibri"/>
      <family val="2"/>
    </font>
    <font>
      <sz val="11"/>
      <name val="Calibri"/>
      <family val="2"/>
      <scheme val="minor"/>
    </font>
    <font>
      <b/>
      <sz val="18"/>
      <color indexed="10"/>
      <name val="Calibri"/>
      <family val="2"/>
    </font>
    <font>
      <b/>
      <sz val="10"/>
      <color indexed="10"/>
      <name val="Calibri"/>
      <family val="2"/>
    </font>
    <font>
      <sz val="11"/>
      <color indexed="10"/>
      <name val="Calibri"/>
      <family val="2"/>
    </font>
    <font>
      <b/>
      <sz val="12"/>
      <color indexed="12"/>
      <name val="Arial"/>
      <family val="2"/>
    </font>
    <font>
      <b/>
      <sz val="16"/>
      <color indexed="12"/>
      <name val="Arial"/>
      <family val="2"/>
    </font>
    <font>
      <b/>
      <sz val="12"/>
      <color indexed="10"/>
      <name val="Arial"/>
      <family val="2"/>
    </font>
    <font>
      <b/>
      <sz val="18"/>
      <color indexed="12"/>
      <name val="Arial"/>
      <family val="2"/>
    </font>
    <font>
      <b/>
      <sz val="14"/>
      <color indexed="10"/>
      <name val="Arial"/>
      <family val="2"/>
    </font>
    <font>
      <b/>
      <sz val="14"/>
      <color indexed="12"/>
      <name val="Arial"/>
      <family val="2"/>
    </font>
    <font>
      <b/>
      <sz val="22"/>
      <color indexed="10"/>
      <name val="Arial"/>
      <family val="2"/>
    </font>
    <font>
      <b/>
      <sz val="16"/>
      <color indexed="9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0"/>
      <color indexed="36"/>
      <name val="Arial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36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8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0" fontId="10" fillId="0" borderId="0"/>
    <xf numFmtId="9" fontId="18" fillId="0" borderId="0" applyFont="0" applyFill="0" applyBorder="0" applyAlignment="0" applyProtection="0"/>
    <xf numFmtId="0" fontId="46" fillId="0" borderId="0"/>
    <xf numFmtId="0" fontId="40" fillId="0" borderId="0"/>
  </cellStyleXfs>
  <cellXfs count="27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37" fontId="0" fillId="0" borderId="1" xfId="1" applyNumberFormat="1" applyFont="1" applyBorder="1" applyAlignment="1">
      <alignment horizontal="center" vertical="center" wrapText="1"/>
    </xf>
    <xf numFmtId="37" fontId="2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2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2" applyNumberFormat="1" applyFont="1" applyAlignment="1">
      <alignment horizontal="center"/>
    </xf>
    <xf numFmtId="0" fontId="0" fillId="0" borderId="0" xfId="0" applyProtection="1">
      <protection hidden="1"/>
    </xf>
    <xf numFmtId="0" fontId="0" fillId="0" borderId="4" xfId="0" applyBorder="1" applyProtection="1">
      <protection hidden="1"/>
    </xf>
    <xf numFmtId="0" fontId="0" fillId="0" borderId="5" xfId="0" applyBorder="1" applyProtection="1">
      <protection hidden="1"/>
    </xf>
    <xf numFmtId="0" fontId="3" fillId="0" borderId="6" xfId="0" applyFont="1" applyBorder="1" applyProtection="1">
      <protection hidden="1"/>
    </xf>
    <xf numFmtId="0" fontId="0" fillId="0" borderId="6" xfId="0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2" borderId="1" xfId="0" applyFill="1" applyBorder="1" applyProtection="1">
      <protection hidden="1"/>
    </xf>
    <xf numFmtId="0" fontId="0" fillId="0" borderId="7" xfId="0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1" xfId="0" applyFont="1" applyBorder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8" xfId="0" applyBorder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0" fillId="0" borderId="10" xfId="0" applyBorder="1" applyProtection="1">
      <protection hidden="1"/>
    </xf>
    <xf numFmtId="0" fontId="0" fillId="0" borderId="6" xfId="0" applyBorder="1" applyAlignment="1" applyProtection="1">
      <alignment horizontal="center"/>
      <protection hidden="1"/>
    </xf>
    <xf numFmtId="0" fontId="0" fillId="0" borderId="11" xfId="0" applyBorder="1" applyProtection="1">
      <protection hidden="1"/>
    </xf>
    <xf numFmtId="0" fontId="0" fillId="0" borderId="9" xfId="0" applyBorder="1" applyAlignment="1" applyProtection="1">
      <alignment horizontal="center"/>
      <protection hidden="1"/>
    </xf>
    <xf numFmtId="0" fontId="6" fillId="2" borderId="1" xfId="0" applyFont="1" applyFill="1" applyBorder="1" applyProtection="1">
      <protection hidden="1"/>
    </xf>
    <xf numFmtId="0" fontId="0" fillId="0" borderId="12" xfId="0" applyBorder="1" applyProtection="1">
      <protection hidden="1"/>
    </xf>
    <xf numFmtId="0" fontId="7" fillId="0" borderId="6" xfId="0" applyFont="1" applyBorder="1" applyProtection="1">
      <protection hidden="1"/>
    </xf>
    <xf numFmtId="0" fontId="7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0" fillId="0" borderId="10" xfId="0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10" fontId="0" fillId="0" borderId="0" xfId="2" applyNumberFormat="1" applyFont="1" applyProtection="1">
      <protection hidden="1"/>
    </xf>
    <xf numFmtId="0" fontId="4" fillId="0" borderId="1" xfId="0" applyFont="1" applyBorder="1" applyProtection="1"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0" fontId="10" fillId="0" borderId="0" xfId="3" applyAlignment="1">
      <alignment horizontal="left" vertical="center"/>
    </xf>
    <xf numFmtId="0" fontId="10" fillId="0" borderId="0" xfId="3"/>
    <xf numFmtId="0" fontId="10" fillId="0" borderId="0" xfId="3" applyAlignment="1">
      <alignment horizontal="center"/>
    </xf>
    <xf numFmtId="0" fontId="12" fillId="0" borderId="0" xfId="0" applyFont="1" applyAlignment="1">
      <alignment horizontal="left" vertical="center"/>
    </xf>
    <xf numFmtId="0" fontId="12" fillId="0" borderId="0" xfId="0" applyFont="1"/>
    <xf numFmtId="0" fontId="13" fillId="0" borderId="0" xfId="0" applyFont="1" applyAlignment="1">
      <alignment vertical="center"/>
    </xf>
    <xf numFmtId="9" fontId="13" fillId="0" borderId="0" xfId="2" applyFont="1" applyFill="1" applyBorder="1" applyAlignment="1">
      <alignment horizontal="center"/>
    </xf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15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2" xfId="0" applyFont="1" applyBorder="1"/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0" xfId="0" applyFont="1" applyBorder="1"/>
    <xf numFmtId="0" fontId="13" fillId="0" borderId="2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12" fillId="0" borderId="1" xfId="0" applyFont="1" applyBorder="1" applyAlignment="1">
      <alignment horizontal="left" wrapText="1" indent="1"/>
    </xf>
    <xf numFmtId="0" fontId="12" fillId="0" borderId="2" xfId="0" applyFont="1" applyBorder="1" applyAlignment="1">
      <alignment horizontal="left" wrapText="1" indent="1"/>
    </xf>
    <xf numFmtId="0" fontId="14" fillId="0" borderId="1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27" xfId="0" applyFont="1" applyBorder="1" applyAlignment="1">
      <alignment horizontal="center"/>
    </xf>
    <xf numFmtId="0" fontId="12" fillId="0" borderId="20" xfId="0" applyFont="1" applyBorder="1" applyAlignment="1">
      <alignment horizontal="left" wrapText="1" indent="1"/>
    </xf>
    <xf numFmtId="0" fontId="0" fillId="0" borderId="20" xfId="0" applyBorder="1" applyAlignment="1">
      <alignment horizontal="left"/>
    </xf>
    <xf numFmtId="0" fontId="0" fillId="0" borderId="1" xfId="0" applyBorder="1" applyAlignment="1">
      <alignment horizontal="left"/>
    </xf>
    <xf numFmtId="0" fontId="12" fillId="0" borderId="20" xfId="0" applyFont="1" applyBorder="1" applyAlignment="1">
      <alignment horizontal="left" indent="1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" xfId="0" applyFont="1" applyBorder="1" applyAlignment="1">
      <alignment horizontal="left" indent="1"/>
    </xf>
    <xf numFmtId="0" fontId="12" fillId="0" borderId="2" xfId="0" applyFont="1" applyBorder="1" applyAlignment="1">
      <alignment horizontal="left" indent="1"/>
    </xf>
    <xf numFmtId="0" fontId="0" fillId="0" borderId="2" xfId="0" applyBorder="1" applyAlignment="1">
      <alignment horizontal="left"/>
    </xf>
    <xf numFmtId="0" fontId="12" fillId="0" borderId="29" xfId="0" applyFont="1" applyBorder="1" applyAlignment="1">
      <alignment horizontal="left" indent="1"/>
    </xf>
    <xf numFmtId="0" fontId="13" fillId="0" borderId="29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5" fillId="0" borderId="0" xfId="3" applyFont="1" applyAlignment="1">
      <alignment horizontal="left" vertical="center"/>
    </xf>
    <xf numFmtId="0" fontId="16" fillId="0" borderId="0" xfId="3" applyFont="1"/>
    <xf numFmtId="0" fontId="10" fillId="0" borderId="31" xfId="3" applyBorder="1"/>
    <xf numFmtId="0" fontId="10" fillId="0" borderId="32" xfId="3" applyBorder="1" applyAlignment="1">
      <alignment horizontal="center"/>
    </xf>
    <xf numFmtId="0" fontId="10" fillId="0" borderId="32" xfId="3" applyBorder="1"/>
    <xf numFmtId="0" fontId="17" fillId="0" borderId="33" xfId="3" applyFont="1" applyBorder="1" applyAlignment="1">
      <alignment wrapText="1"/>
    </xf>
    <xf numFmtId="0" fontId="18" fillId="0" borderId="0" xfId="3" applyFont="1"/>
    <xf numFmtId="0" fontId="18" fillId="0" borderId="0" xfId="3" applyFont="1" applyAlignment="1">
      <alignment horizontal="left"/>
    </xf>
    <xf numFmtId="0" fontId="19" fillId="0" borderId="33" xfId="3" applyFont="1" applyBorder="1" applyAlignment="1">
      <alignment horizontal="right" wrapText="1"/>
    </xf>
    <xf numFmtId="0" fontId="18" fillId="0" borderId="0" xfId="3" applyFont="1" applyAlignment="1">
      <alignment horizontal="center"/>
    </xf>
    <xf numFmtId="0" fontId="20" fillId="3" borderId="0" xfId="3" applyFont="1" applyFill="1"/>
    <xf numFmtId="0" fontId="21" fillId="3" borderId="0" xfId="3" applyFont="1" applyFill="1"/>
    <xf numFmtId="0" fontId="21" fillId="3" borderId="0" xfId="3" applyFont="1" applyFill="1" applyAlignment="1">
      <alignment horizontal="center"/>
    </xf>
    <xf numFmtId="0" fontId="19" fillId="0" borderId="33" xfId="3" applyFont="1" applyBorder="1" applyAlignment="1">
      <alignment horizontal="right"/>
    </xf>
    <xf numFmtId="0" fontId="10" fillId="0" borderId="1" xfId="3" applyBorder="1" applyAlignment="1">
      <alignment horizontal="center"/>
    </xf>
    <xf numFmtId="0" fontId="23" fillId="0" borderId="1" xfId="3" applyFont="1" applyBorder="1" applyAlignment="1">
      <alignment horizontal="center"/>
    </xf>
    <xf numFmtId="0" fontId="10" fillId="0" borderId="17" xfId="3" applyBorder="1"/>
    <xf numFmtId="0" fontId="20" fillId="0" borderId="1" xfId="3" applyFont="1" applyBorder="1" applyAlignment="1">
      <alignment horizontal="center"/>
    </xf>
    <xf numFmtId="0" fontId="25" fillId="0" borderId="1" xfId="3" applyFont="1" applyBorder="1" applyAlignment="1">
      <alignment horizontal="center"/>
    </xf>
    <xf numFmtId="0" fontId="10" fillId="0" borderId="34" xfId="3" applyBorder="1"/>
    <xf numFmtId="0" fontId="10" fillId="0" borderId="1" xfId="3" applyBorder="1"/>
    <xf numFmtId="0" fontId="26" fillId="0" borderId="1" xfId="3" applyFont="1" applyBorder="1"/>
    <xf numFmtId="0" fontId="27" fillId="0" borderId="33" xfId="0" applyFont="1" applyBorder="1" applyProtection="1">
      <protection hidden="1"/>
    </xf>
    <xf numFmtId="0" fontId="10" fillId="0" borderId="35" xfId="3" applyBorder="1"/>
    <xf numFmtId="0" fontId="10" fillId="0" borderId="36" xfId="3" applyBorder="1" applyAlignment="1">
      <alignment horizontal="center"/>
    </xf>
    <xf numFmtId="0" fontId="10" fillId="0" borderId="36" xfId="3" applyBorder="1"/>
    <xf numFmtId="0" fontId="18" fillId="0" borderId="1" xfId="3" applyFont="1" applyBorder="1" applyAlignment="1">
      <alignment horizontal="center" wrapText="1"/>
    </xf>
    <xf numFmtId="0" fontId="18" fillId="0" borderId="1" xfId="3" applyFont="1" applyBorder="1" applyAlignment="1">
      <alignment wrapText="1"/>
    </xf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vertical="center"/>
      <protection hidden="1"/>
    </xf>
    <xf numFmtId="0" fontId="22" fillId="0" borderId="0" xfId="3" applyFont="1"/>
    <xf numFmtId="0" fontId="18" fillId="0" borderId="1" xfId="3" applyFont="1" applyBorder="1" applyAlignment="1">
      <alignment vertical="center"/>
    </xf>
    <xf numFmtId="9" fontId="18" fillId="0" borderId="1" xfId="2" applyFont="1" applyBorder="1" applyAlignment="1">
      <alignment horizontal="center" vertical="center"/>
    </xf>
    <xf numFmtId="0" fontId="10" fillId="0" borderId="1" xfId="3" applyBorder="1" applyAlignment="1">
      <alignment vertical="center"/>
    </xf>
    <xf numFmtId="9" fontId="10" fillId="0" borderId="1" xfId="3" applyNumberFormat="1" applyBorder="1" applyAlignment="1">
      <alignment horizontal="center" vertical="center"/>
    </xf>
    <xf numFmtId="0" fontId="0" fillId="0" borderId="34" xfId="0" applyBorder="1" applyProtection="1">
      <protection hidden="1"/>
    </xf>
    <xf numFmtId="0" fontId="10" fillId="0" borderId="37" xfId="3" applyBorder="1"/>
    <xf numFmtId="2" fontId="10" fillId="0" borderId="0" xfId="3" applyNumberFormat="1"/>
    <xf numFmtId="0" fontId="1" fillId="0" borderId="0" xfId="0" applyFont="1"/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0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center"/>
      <protection locked="0"/>
    </xf>
    <xf numFmtId="0" fontId="31" fillId="0" borderId="0" xfId="0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3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center"/>
      <protection locked="0"/>
    </xf>
    <xf numFmtId="0" fontId="8" fillId="0" borderId="0" xfId="0" applyFont="1" applyAlignment="1" applyProtection="1">
      <alignment horizontal="left"/>
      <protection locked="0"/>
    </xf>
    <xf numFmtId="0" fontId="2" fillId="4" borderId="1" xfId="0" applyFont="1" applyFill="1" applyBorder="1" applyAlignment="1" applyProtection="1">
      <alignment horizontal="center" vertical="top"/>
      <protection locked="0"/>
    </xf>
    <xf numFmtId="0" fontId="2" fillId="4" borderId="1" xfId="0" applyFont="1" applyFill="1" applyBorder="1" applyAlignment="1" applyProtection="1">
      <alignment horizontal="center" vertical="top" wrapText="1"/>
      <protection locked="0"/>
    </xf>
    <xf numFmtId="0" fontId="2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35" fillId="0" borderId="0" xfId="0" applyFont="1" applyAlignment="1" applyProtection="1">
      <alignment horizontal="left"/>
      <protection locked="0"/>
    </xf>
    <xf numFmtId="0" fontId="2" fillId="4" borderId="0" xfId="0" applyFont="1" applyFill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5" fontId="0" fillId="0" borderId="0" xfId="0" applyNumberFormat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4" fontId="0" fillId="0" borderId="1" xfId="1" applyNumberFormat="1" applyFont="1" applyFill="1" applyBorder="1" applyAlignment="1" applyProtection="1">
      <alignment horizontal="center"/>
      <protection locked="0"/>
    </xf>
    <xf numFmtId="3" fontId="0" fillId="0" borderId="1" xfId="1" applyNumberFormat="1" applyFont="1" applyFill="1" applyBorder="1" applyAlignment="1" applyProtection="1">
      <alignment horizontal="center"/>
      <protection locked="0"/>
    </xf>
    <xf numFmtId="4" fontId="2" fillId="0" borderId="1" xfId="1" applyNumberFormat="1" applyFont="1" applyFill="1" applyBorder="1" applyAlignment="1" applyProtection="1">
      <alignment horizontal="center"/>
      <protection locked="0"/>
    </xf>
    <xf numFmtId="0" fontId="6" fillId="0" borderId="0" xfId="0" applyFont="1"/>
    <xf numFmtId="0" fontId="37" fillId="0" borderId="0" xfId="0" applyFont="1"/>
    <xf numFmtId="2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1" xfId="0" quotePrefix="1" applyFont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0" fontId="2" fillId="0" borderId="25" xfId="0" quotePrefix="1" applyFont="1" applyBorder="1" applyAlignment="1">
      <alignment horizontal="center"/>
    </xf>
    <xf numFmtId="0" fontId="0" fillId="0" borderId="1" xfId="0" quotePrefix="1" applyBorder="1" applyAlignment="1">
      <alignment horizontal="left"/>
    </xf>
    <xf numFmtId="0" fontId="2" fillId="3" borderId="1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center"/>
      <protection locked="0"/>
    </xf>
    <xf numFmtId="0" fontId="0" fillId="6" borderId="1" xfId="0" applyFill="1" applyBorder="1" applyAlignment="1" applyProtection="1">
      <alignment horizontal="left"/>
      <protection locked="0"/>
    </xf>
    <xf numFmtId="0" fontId="40" fillId="6" borderId="1" xfId="0" applyFont="1" applyFill="1" applyBorder="1" applyAlignment="1" applyProtection="1">
      <alignment horizontal="center"/>
      <protection locked="0"/>
    </xf>
    <xf numFmtId="0" fontId="41" fillId="6" borderId="1" xfId="0" applyFont="1" applyFill="1" applyBorder="1" applyAlignment="1" applyProtection="1">
      <alignment horizontal="center"/>
      <protection locked="0"/>
    </xf>
    <xf numFmtId="14" fontId="40" fillId="6" borderId="1" xfId="0" applyNumberFormat="1" applyFont="1" applyFill="1" applyBorder="1" applyAlignment="1">
      <alignment horizontal="center"/>
    </xf>
    <xf numFmtId="0" fontId="40" fillId="0" borderId="1" xfId="0" applyFont="1" applyBorder="1" applyAlignment="1" applyProtection="1">
      <alignment horizontal="center"/>
      <protection locked="0"/>
    </xf>
    <xf numFmtId="0" fontId="43" fillId="3" borderId="1" xfId="0" applyFont="1" applyFill="1" applyBorder="1" applyAlignment="1" applyProtection="1">
      <alignment horizontal="center"/>
      <protection locked="0"/>
    </xf>
    <xf numFmtId="14" fontId="0" fillId="6" borderId="1" xfId="0" applyNumberFormat="1" applyFill="1" applyBorder="1" applyAlignment="1">
      <alignment horizontal="center"/>
    </xf>
    <xf numFmtId="4" fontId="43" fillId="0" borderId="1" xfId="1" applyNumberFormat="1" applyFont="1" applyFill="1" applyBorder="1" applyAlignment="1" applyProtection="1">
      <alignment horizontal="center"/>
      <protection locked="0"/>
    </xf>
    <xf numFmtId="0" fontId="40" fillId="6" borderId="1" xfId="0" applyFont="1" applyFill="1" applyBorder="1" applyAlignment="1" applyProtection="1">
      <alignment horizontal="left"/>
      <protection locked="0"/>
    </xf>
    <xf numFmtId="0" fontId="44" fillId="0" borderId="0" xfId="0" applyFont="1"/>
    <xf numFmtId="0" fontId="45" fillId="0" borderId="0" xfId="0" applyFont="1"/>
    <xf numFmtId="14" fontId="40" fillId="0" borderId="1" xfId="0" applyNumberFormat="1" applyFont="1" applyBorder="1" applyAlignment="1" applyProtection="1">
      <alignment horizontal="center"/>
      <protection locked="0"/>
    </xf>
    <xf numFmtId="0" fontId="0" fillId="7" borderId="1" xfId="0" applyFill="1" applyBorder="1" applyAlignment="1" applyProtection="1">
      <alignment horizontal="center"/>
      <protection locked="0"/>
    </xf>
    <xf numFmtId="0" fontId="3" fillId="7" borderId="1" xfId="0" applyFont="1" applyFill="1" applyBorder="1" applyAlignment="1" applyProtection="1">
      <alignment horizontal="center"/>
      <protection locked="0"/>
    </xf>
    <xf numFmtId="0" fontId="41" fillId="7" borderId="1" xfId="0" applyFont="1" applyFill="1" applyBorder="1" applyAlignment="1" applyProtection="1">
      <alignment horizontal="center"/>
      <protection locked="0"/>
    </xf>
    <xf numFmtId="0" fontId="40" fillId="7" borderId="1" xfId="0" applyFont="1" applyFill="1" applyBorder="1" applyAlignment="1" applyProtection="1">
      <alignment horizontal="center"/>
      <protection locked="0"/>
    </xf>
    <xf numFmtId="0" fontId="7" fillId="7" borderId="1" xfId="0" applyFont="1" applyFill="1" applyBorder="1" applyAlignment="1" applyProtection="1">
      <alignment horizontal="center"/>
      <protection locked="0"/>
    </xf>
    <xf numFmtId="0" fontId="2" fillId="7" borderId="1" xfId="0" applyFont="1" applyFill="1" applyBorder="1" applyAlignment="1" applyProtection="1">
      <alignment horizontal="center"/>
      <protection locked="0"/>
    </xf>
    <xf numFmtId="14" fontId="40" fillId="7" borderId="1" xfId="0" applyNumberFormat="1" applyFont="1" applyFill="1" applyBorder="1" applyAlignment="1">
      <alignment horizontal="center"/>
    </xf>
    <xf numFmtId="0" fontId="0" fillId="7" borderId="0" xfId="0" applyFill="1" applyAlignment="1" applyProtection="1">
      <alignment horizontal="center"/>
      <protection locked="0"/>
    </xf>
    <xf numFmtId="14" fontId="0" fillId="7" borderId="1" xfId="0" applyNumberFormat="1" applyFill="1" applyBorder="1" applyAlignment="1" applyProtection="1">
      <alignment horizontal="center"/>
      <protection locked="0"/>
    </xf>
    <xf numFmtId="4" fontId="0" fillId="7" borderId="1" xfId="1" applyNumberFormat="1" applyFont="1" applyFill="1" applyBorder="1" applyAlignment="1" applyProtection="1">
      <alignment horizontal="center"/>
      <protection locked="0"/>
    </xf>
    <xf numFmtId="3" fontId="0" fillId="7" borderId="1" xfId="1" applyNumberFormat="1" applyFont="1" applyFill="1" applyBorder="1" applyAlignment="1" applyProtection="1">
      <alignment horizontal="center"/>
      <protection locked="0"/>
    </xf>
    <xf numFmtId="4" fontId="2" fillId="7" borderId="1" xfId="1" applyNumberFormat="1" applyFont="1" applyFill="1" applyBorder="1" applyAlignment="1" applyProtection="1">
      <alignment horizontal="center"/>
      <protection locked="0"/>
    </xf>
    <xf numFmtId="0" fontId="0" fillId="7" borderId="0" xfId="0" applyFill="1"/>
    <xf numFmtId="0" fontId="40" fillId="8" borderId="1" xfId="0" applyFont="1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center"/>
      <protection locked="0"/>
    </xf>
    <xf numFmtId="0" fontId="3" fillId="8" borderId="1" xfId="0" applyFont="1" applyFill="1" applyBorder="1" applyAlignment="1" applyProtection="1">
      <alignment horizontal="center"/>
      <protection locked="0"/>
    </xf>
    <xf numFmtId="0" fontId="41" fillId="8" borderId="1" xfId="0" applyFont="1" applyFill="1" applyBorder="1" applyAlignment="1" applyProtection="1">
      <alignment horizontal="center"/>
      <protection locked="0"/>
    </xf>
    <xf numFmtId="0" fontId="7" fillId="8" borderId="1" xfId="0" applyFont="1" applyFill="1" applyBorder="1" applyAlignment="1" applyProtection="1">
      <alignment horizontal="center"/>
      <protection locked="0"/>
    </xf>
    <xf numFmtId="0" fontId="43" fillId="8" borderId="1" xfId="0" applyFont="1" applyFill="1" applyBorder="1" applyAlignment="1" applyProtection="1">
      <alignment horizontal="center"/>
      <protection locked="0"/>
    </xf>
    <xf numFmtId="0" fontId="0" fillId="8" borderId="1" xfId="0" applyFill="1" applyBorder="1" applyAlignment="1" applyProtection="1">
      <alignment horizontal="left"/>
      <protection locked="0"/>
    </xf>
    <xf numFmtId="14" fontId="0" fillId="8" borderId="1" xfId="0" applyNumberFormat="1" applyFill="1" applyBorder="1" applyAlignment="1">
      <alignment horizontal="center"/>
    </xf>
    <xf numFmtId="0" fontId="0" fillId="8" borderId="0" xfId="0" applyFill="1" applyAlignment="1" applyProtection="1">
      <alignment horizontal="center"/>
      <protection locked="0"/>
    </xf>
    <xf numFmtId="14" fontId="0" fillId="8" borderId="1" xfId="0" applyNumberFormat="1" applyFill="1" applyBorder="1" applyAlignment="1" applyProtection="1">
      <alignment horizontal="center"/>
      <protection locked="0"/>
    </xf>
    <xf numFmtId="4" fontId="0" fillId="8" borderId="1" xfId="1" applyNumberFormat="1" applyFont="1" applyFill="1" applyBorder="1" applyAlignment="1" applyProtection="1">
      <alignment horizontal="center"/>
      <protection locked="0"/>
    </xf>
    <xf numFmtId="3" fontId="0" fillId="8" borderId="1" xfId="1" applyNumberFormat="1" applyFont="1" applyFill="1" applyBorder="1" applyAlignment="1" applyProtection="1">
      <alignment horizontal="center"/>
      <protection locked="0"/>
    </xf>
    <xf numFmtId="4" fontId="43" fillId="8" borderId="1" xfId="1" applyNumberFormat="1" applyFont="1" applyFill="1" applyBorder="1" applyAlignment="1" applyProtection="1">
      <alignment horizontal="center"/>
      <protection locked="0"/>
    </xf>
    <xf numFmtId="0" fontId="0" fillId="8" borderId="0" xfId="0" applyFill="1"/>
    <xf numFmtId="14" fontId="40" fillId="8" borderId="1" xfId="0" applyNumberFormat="1" applyFont="1" applyFill="1" applyBorder="1" applyAlignment="1">
      <alignment horizontal="center"/>
    </xf>
    <xf numFmtId="14" fontId="40" fillId="8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Border="1"/>
    <xf numFmtId="0" fontId="40" fillId="7" borderId="1" xfId="0" applyFont="1" applyFill="1" applyBorder="1" applyAlignment="1" applyProtection="1">
      <alignment horizontal="left"/>
      <protection locked="0"/>
    </xf>
    <xf numFmtId="0" fontId="47" fillId="6" borderId="2" xfId="0" applyFont="1" applyFill="1" applyBorder="1" applyAlignment="1" applyProtection="1">
      <alignment vertical="center" wrapText="1"/>
      <protection locked="0"/>
    </xf>
    <xf numFmtId="0" fontId="2" fillId="6" borderId="0" xfId="0" applyFont="1" applyFill="1" applyAlignment="1">
      <alignment horizontal="center"/>
    </xf>
    <xf numFmtId="0" fontId="49" fillId="8" borderId="2" xfId="0" applyFont="1" applyFill="1" applyBorder="1" applyAlignment="1" applyProtection="1">
      <alignment vertical="center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 applyProtection="1">
      <alignment horizontal="center"/>
      <protection locked="0"/>
    </xf>
    <xf numFmtId="0" fontId="36" fillId="0" borderId="1" xfId="0" applyFont="1" applyBorder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34" fillId="5" borderId="1" xfId="0" applyFont="1" applyFill="1" applyBorder="1" applyAlignment="1" applyProtection="1">
      <alignment horizontal="center"/>
      <protection locked="0"/>
    </xf>
    <xf numFmtId="0" fontId="2" fillId="4" borderId="7" xfId="0" applyFont="1" applyFill="1" applyBorder="1" applyAlignment="1" applyProtection="1">
      <alignment horizontal="center"/>
      <protection locked="0"/>
    </xf>
    <xf numFmtId="0" fontId="2" fillId="4" borderId="13" xfId="0" applyFont="1" applyFill="1" applyBorder="1" applyAlignment="1" applyProtection="1">
      <alignment horizontal="center"/>
      <protection locked="0"/>
    </xf>
    <xf numFmtId="0" fontId="2" fillId="4" borderId="14" xfId="0" applyFont="1" applyFill="1" applyBorder="1" applyAlignment="1" applyProtection="1">
      <alignment horizontal="center"/>
      <protection locked="0"/>
    </xf>
    <xf numFmtId="0" fontId="2" fillId="4" borderId="1" xfId="0" applyFont="1" applyFill="1" applyBorder="1" applyAlignment="1" applyProtection="1">
      <alignment horizontal="center" vertical="top"/>
      <protection locked="0"/>
    </xf>
    <xf numFmtId="0" fontId="48" fillId="0" borderId="2" xfId="0" applyFont="1" applyBorder="1" applyAlignment="1" applyProtection="1">
      <alignment horizontal="center" vertical="center"/>
      <protection locked="0"/>
    </xf>
    <xf numFmtId="0" fontId="48" fillId="0" borderId="38" xfId="0" applyFont="1" applyBorder="1" applyAlignment="1" applyProtection="1">
      <alignment horizontal="center" vertical="center"/>
      <protection locked="0"/>
    </xf>
    <xf numFmtId="0" fontId="48" fillId="0" borderId="3" xfId="0" applyFont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top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0" fontId="2" fillId="4" borderId="3" xfId="0" applyFont="1" applyFill="1" applyBorder="1" applyAlignment="1" applyProtection="1">
      <alignment horizontal="center" vertical="center" wrapText="1"/>
      <protection locked="0"/>
    </xf>
    <xf numFmtId="9" fontId="10" fillId="0" borderId="1" xfId="3" applyNumberFormat="1" applyBorder="1" applyAlignment="1">
      <alignment horizontal="center" vertical="center"/>
    </xf>
    <xf numFmtId="0" fontId="10" fillId="0" borderId="1" xfId="3" applyBorder="1" applyAlignment="1">
      <alignment horizontal="center" vertical="center"/>
    </xf>
    <xf numFmtId="0" fontId="18" fillId="0" borderId="6" xfId="3" applyFont="1" applyBorder="1" applyAlignment="1">
      <alignment horizontal="left" wrapText="1"/>
    </xf>
    <xf numFmtId="0" fontId="18" fillId="0" borderId="0" xfId="3" applyFont="1" applyAlignment="1">
      <alignment horizontal="left" wrapText="1"/>
    </xf>
    <xf numFmtId="0" fontId="29" fillId="0" borderId="7" xfId="0" applyFont="1" applyBorder="1" applyAlignment="1" applyProtection="1">
      <alignment horizontal="left" vertical="center"/>
      <protection hidden="1"/>
    </xf>
    <xf numFmtId="0" fontId="29" fillId="0" borderId="14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28" fillId="0" borderId="4" xfId="0" applyFont="1" applyBorder="1" applyAlignment="1" applyProtection="1">
      <alignment horizontal="center" vertical="center"/>
      <protection hidden="1"/>
    </xf>
    <xf numFmtId="0" fontId="28" fillId="0" borderId="6" xfId="0" applyFont="1" applyBorder="1" applyAlignment="1" applyProtection="1">
      <alignment horizontal="center" vertical="center"/>
      <protection hidden="1"/>
    </xf>
    <xf numFmtId="0" fontId="28" fillId="0" borderId="9" xfId="0" applyFont="1" applyBorder="1" applyAlignment="1" applyProtection="1">
      <alignment horizontal="center" vertical="center"/>
      <protection hidden="1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8" fillId="0" borderId="0" xfId="3" applyFont="1" applyAlignment="1">
      <alignment horizontal="left"/>
    </xf>
    <xf numFmtId="0" fontId="25" fillId="0" borderId="1" xfId="3" applyFont="1" applyBorder="1" applyAlignment="1">
      <alignment horizontal="center"/>
    </xf>
    <xf numFmtId="0" fontId="5" fillId="0" borderId="0" xfId="0" applyFont="1" applyAlignment="1" applyProtection="1">
      <alignment horizontal="center"/>
      <protection hidden="1"/>
    </xf>
    <xf numFmtId="0" fontId="24" fillId="0" borderId="7" xfId="3" applyFont="1" applyBorder="1" applyAlignment="1">
      <alignment horizontal="center"/>
    </xf>
    <xf numFmtId="0" fontId="24" fillId="0" borderId="13" xfId="3" applyFont="1" applyBorder="1" applyAlignment="1">
      <alignment horizontal="center"/>
    </xf>
    <xf numFmtId="0" fontId="24" fillId="0" borderId="14" xfId="3" applyFont="1" applyBorder="1" applyAlignment="1">
      <alignment horizontal="center"/>
    </xf>
    <xf numFmtId="0" fontId="22" fillId="0" borderId="1" xfId="3" applyFont="1" applyBorder="1" applyAlignment="1">
      <alignment horizontal="center"/>
    </xf>
    <xf numFmtId="0" fontId="11" fillId="0" borderId="0" xfId="3" applyFont="1" applyAlignment="1">
      <alignment horizontal="center" vertical="center"/>
    </xf>
    <xf numFmtId="0" fontId="4" fillId="0" borderId="1" xfId="0" applyFont="1" applyBorder="1" applyAlignment="1" applyProtection="1">
      <alignment horizontal="center"/>
      <protection hidden="1"/>
    </xf>
    <xf numFmtId="0" fontId="2" fillId="2" borderId="7" xfId="0" applyFont="1" applyFill="1" applyBorder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7">
    <cellStyle name="Comma" xfId="1" builtinId="3"/>
    <cellStyle name="Normal" xfId="0" builtinId="0"/>
    <cellStyle name="Normal 2" xfId="3" xr:uid="{00000000-0005-0000-0000-000002000000}"/>
    <cellStyle name="Normal 2 2" xfId="6" xr:uid="{90C54A1D-80D0-4C5A-B7C7-C620F4E2DD28}"/>
    <cellStyle name="Normal 3" xfId="5" xr:uid="{8B2954BC-EFB0-4BAA-AC92-7FF1BF2798F1}"/>
    <cellStyle name="Percent" xfId="2" builtinId="5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558ED5"/>
      <color rgb="FF5570F1"/>
      <color rgb="FFFF0000"/>
      <color rgb="FF00FF00"/>
      <color rgb="FF00CC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5.xml"/></Relationships>
</file>

<file path=xl/charts/_rels/chart1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2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Road Condition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40"/>
      <c:rotY val="18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6031796100261912E-2"/>
          <c:y val="0.24854609311809775"/>
          <c:w val="0.89739596076788541"/>
          <c:h val="0.50580144061953369"/>
        </c:manualLayout>
      </c:layout>
      <c:pie3DChart>
        <c:varyColors val="1"/>
        <c:ser>
          <c:idx val="1"/>
          <c:order val="0"/>
          <c:tx>
            <c:strRef>
              <c:f>Sheet2!$F$9</c:f>
              <c:strCache>
                <c:ptCount val="1"/>
                <c:pt idx="0">
                  <c:v>Values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explosion val="1"/>
            <c:spPr>
              <a:solidFill>
                <a:srgbClr val="00FF00"/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C6A-4D43-9608-78F39E502135}"/>
              </c:ext>
            </c:extLst>
          </c:dPt>
          <c:dPt>
            <c:idx val="1"/>
            <c:bubble3D val="0"/>
            <c:explosion val="4"/>
            <c:spPr>
              <a:solidFill>
                <a:srgbClr val="558ED5"/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3C6A-4D43-9608-78F39E502135}"/>
              </c:ext>
            </c:extLst>
          </c:dPt>
          <c:dPt>
            <c:idx val="2"/>
            <c:bubble3D val="0"/>
            <c:explosion val="4"/>
            <c:spPr>
              <a:solidFill>
                <a:srgbClr val="FF0000"/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C6A-4D43-9608-78F39E502135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3C6A-4D43-9608-78F39E5021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3C6A-4D43-9608-78F39E502135}"/>
              </c:ext>
            </c:extLst>
          </c:dPt>
          <c:dPt>
            <c:idx val="5"/>
            <c:bubble3D val="0"/>
            <c:explosion val="3"/>
            <c:spPr>
              <a:solidFill>
                <a:schemeClr val="accent6"/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3C6A-4D43-9608-78F39E502135}"/>
              </c:ext>
            </c:extLst>
          </c:dPt>
          <c:dPt>
            <c:idx val="6"/>
            <c:bubble3D val="0"/>
            <c:explosion val="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C6A-4D43-9608-78F39E5021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tx1"/>
                </a:solidFill>
              </a:ln>
              <a:effectLst/>
              <a:sp3d contourW="25400">
                <a:contourClr>
                  <a:schemeClr val="tx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C6A-4D43-9608-78F39E502135}"/>
              </c:ext>
            </c:extLst>
          </c:dPt>
          <c:dLbls>
            <c:dLbl>
              <c:idx val="0"/>
              <c:layout>
                <c:manualLayout>
                  <c:x val="-5.0435404159173351E-2"/>
                  <c:y val="1.50353877558505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6A-4D43-9608-78F39E502135}"/>
                </c:ext>
              </c:extLst>
            </c:dLbl>
            <c:dLbl>
              <c:idx val="1"/>
              <c:layout>
                <c:manualLayout>
                  <c:x val="7.2928313686912896E-2"/>
                  <c:y val="-7.489968091594660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6A-4D43-9608-78F39E502135}"/>
                </c:ext>
              </c:extLst>
            </c:dLbl>
            <c:dLbl>
              <c:idx val="2"/>
              <c:layout>
                <c:manualLayout>
                  <c:x val="5.5788835154112162E-2"/>
                  <c:y val="-1.23264702405145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C6A-4D43-9608-78F39E502135}"/>
                </c:ext>
              </c:extLst>
            </c:dLbl>
            <c:dLbl>
              <c:idx val="3"/>
              <c:layout>
                <c:manualLayout>
                  <c:x val="0.14075154591346661"/>
                  <c:y val="-5.217650566487775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C6A-4D43-9608-78F39E50213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727384140891759"/>
                      <c:h val="0.1155833089985201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3C6A-4D43-9608-78F39E502135}"/>
                </c:ext>
              </c:extLst>
            </c:dLbl>
            <c:dLbl>
              <c:idx val="7"/>
              <c:layout>
                <c:manualLayout>
                  <c:x val="-0.28552666485138301"/>
                  <c:y val="-2.54313213666519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C6A-4D43-9608-78F39E5021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Sheet2!$E$10:$E$17</c:f>
              <c:strCache>
                <c:ptCount val="8"/>
                <c:pt idx="0">
                  <c:v>Good </c:v>
                </c:pt>
                <c:pt idx="1">
                  <c:v>Fair</c:v>
                </c:pt>
                <c:pt idx="2">
                  <c:v>poor</c:v>
                </c:pt>
                <c:pt idx="3">
                  <c:v>Very poor</c:v>
                </c:pt>
                <c:pt idx="4">
                  <c:v>Underconstruction</c:v>
                </c:pt>
                <c:pt idx="5">
                  <c:v>Maintained By Peshawar Development Authority (PDA)</c:v>
                </c:pt>
                <c:pt idx="6">
                  <c:v>Maintained By Lahore Development Authority (LDA)</c:v>
                </c:pt>
                <c:pt idx="7">
                  <c:v>closed ( under construction kacheri chowk )</c:v>
                </c:pt>
              </c:strCache>
            </c:strRef>
          </c:cat>
          <c:val>
            <c:numRef>
              <c:f>Sheet2!$F$10:$F$17</c:f>
              <c:numCache>
                <c:formatCode>General</c:formatCode>
                <c:ptCount val="8"/>
                <c:pt idx="0">
                  <c:v>608</c:v>
                </c:pt>
                <c:pt idx="1">
                  <c:v>608</c:v>
                </c:pt>
                <c:pt idx="2">
                  <c:v>336</c:v>
                </c:pt>
                <c:pt idx="3">
                  <c:v>13</c:v>
                </c:pt>
                <c:pt idx="4">
                  <c:v>2</c:v>
                </c:pt>
                <c:pt idx="5">
                  <c:v>21</c:v>
                </c:pt>
                <c:pt idx="6">
                  <c:v>22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A-4D43-9608-78F39E50213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 (depth)</a:t>
            </a:r>
          </a:p>
        </c:rich>
      </c:tx>
      <c:layout>
        <c:manualLayout>
          <c:xMode val="edge"/>
          <c:yMode val="edge"/>
          <c:x val="0.23925965535574301"/>
          <c:y val="6.5387750563686399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1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4969791379352901"/>
          <c:y val="0.17264135209006501"/>
          <c:w val="0.61514866305774296"/>
          <c:h val="0.74361156332251799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7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54-46B0-B5B3-1520659B1C4D}"/>
              </c:ext>
            </c:extLst>
          </c:dPt>
          <c:dPt>
            <c:idx val="1"/>
            <c:bubble3D val="0"/>
            <c:explosion val="13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54-46B0-B5B3-1520659B1C4D}"/>
              </c:ext>
            </c:extLst>
          </c:dPt>
          <c:dPt>
            <c:idx val="2"/>
            <c:bubble3D val="0"/>
            <c:explosion val="8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354-46B0-B5B3-1520659B1C4D}"/>
              </c:ext>
            </c:extLst>
          </c:dPt>
          <c:dPt>
            <c:idx val="3"/>
            <c:bubble3D val="0"/>
            <c:explosion val="2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354-46B0-B5B3-1520659B1C4D}"/>
              </c:ext>
            </c:extLst>
          </c:dPt>
          <c:dPt>
            <c:idx val="4"/>
            <c:bubble3D val="0"/>
            <c:explosion val="11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354-46B0-B5B3-1520659B1C4D}"/>
              </c:ext>
            </c:extLst>
          </c:dPt>
          <c:dLbls>
            <c:dLbl>
              <c:idx val="0"/>
              <c:layout>
                <c:manualLayout>
                  <c:x val="2.0435760431192274E-2"/>
                  <c:y val="-3.54820084985749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54-46B0-B5B3-1520659B1C4D}"/>
                </c:ext>
              </c:extLst>
            </c:dLbl>
            <c:dLbl>
              <c:idx val="1"/>
              <c:layout>
                <c:manualLayout>
                  <c:x val="2.352867619063417E-2"/>
                  <c:y val="-3.051599654308078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54-46B0-B5B3-1520659B1C4D}"/>
                </c:ext>
              </c:extLst>
            </c:dLbl>
            <c:dLbl>
              <c:idx val="2"/>
              <c:layout>
                <c:manualLayout>
                  <c:x val="3.337671392006436E-2"/>
                  <c:y val="1.510212851319743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54-46B0-B5B3-1520659B1C4D}"/>
                </c:ext>
              </c:extLst>
            </c:dLbl>
            <c:dLbl>
              <c:idx val="3"/>
              <c:layout>
                <c:manualLayout>
                  <c:x val="7.8965591398060545E-2"/>
                  <c:y val="0.1072779612381076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54-46B0-B5B3-1520659B1C4D}"/>
                </c:ext>
              </c:extLst>
            </c:dLbl>
            <c:dLbl>
              <c:idx val="4"/>
              <c:layout>
                <c:manualLayout>
                  <c:x val="-8.1572941664120421E-2"/>
                  <c:y val="-6.617736800202622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54-46B0-B5B3-1520659B1C4D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Sheet1!$B$8:$B$12</c:f>
              <c:strCache>
                <c:ptCount val="5"/>
                <c:pt idx="0">
                  <c:v>6 - 12 mm</c:v>
                </c:pt>
                <c:pt idx="1">
                  <c:v>12 - 25 mm</c:v>
                </c:pt>
                <c:pt idx="2">
                  <c:v>25 - 40 mm</c:v>
                </c:pt>
                <c:pt idx="3">
                  <c:v>&gt;= 40</c:v>
                </c:pt>
                <c:pt idx="4">
                  <c:v>Un-rutted</c:v>
                </c:pt>
              </c:strCache>
            </c:strRef>
          </c:cat>
          <c:val>
            <c:numRef>
              <c:f>Sheet1!$C$8:$C$12</c:f>
              <c:numCache>
                <c:formatCode>General</c:formatCode>
                <c:ptCount val="5"/>
                <c:pt idx="0">
                  <c:v>140</c:v>
                </c:pt>
                <c:pt idx="1">
                  <c:v>67</c:v>
                </c:pt>
                <c:pt idx="2">
                  <c:v>11</c:v>
                </c:pt>
                <c:pt idx="3">
                  <c:v>1</c:v>
                </c:pt>
                <c:pt idx="4">
                  <c:v>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354-46B0-B5B3-1520659B1C4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578f648-d130-4a0c-885f-b43799b1c61d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CRACKING (Structural</a:t>
            </a:r>
            <a:r>
              <a:rPr lang="en-GB" sz="2750" b="1" i="0" u="sng" strike="noStrike" baseline="0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) </a:t>
            </a: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(width)</a:t>
            </a:r>
          </a:p>
        </c:rich>
      </c:tx>
      <c:layout>
        <c:manualLayout>
          <c:xMode val="edge"/>
          <c:yMode val="edge"/>
          <c:x val="0.22515229631495601"/>
          <c:y val="6.4778151602674604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10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6860456312239"/>
          <c:y val="0.21673154474637499"/>
          <c:w val="0.57953547876148004"/>
          <c:h val="0.7020696996208920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1E0-43E5-AD6A-3F3CB19B0270}"/>
              </c:ext>
            </c:extLst>
          </c:dPt>
          <c:dPt>
            <c:idx val="1"/>
            <c:bubble3D val="0"/>
            <c:explosion val="9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1E0-43E5-AD6A-3F3CB19B0270}"/>
              </c:ext>
            </c:extLst>
          </c:dPt>
          <c:dPt>
            <c:idx val="2"/>
            <c:bubble3D val="0"/>
            <c:explosion val="9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1E0-43E5-AD6A-3F3CB19B0270}"/>
              </c:ext>
            </c:extLst>
          </c:dPt>
          <c:dPt>
            <c:idx val="3"/>
            <c:bubble3D val="0"/>
            <c:explosion val="1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1E0-43E5-AD6A-3F3CB19B0270}"/>
              </c:ext>
            </c:extLst>
          </c:dPt>
          <c:dPt>
            <c:idx val="4"/>
            <c:bubble3D val="0"/>
            <c:explosion val="7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1E0-43E5-AD6A-3F3CB19B0270}"/>
              </c:ext>
            </c:extLst>
          </c:dPt>
          <c:dLbls>
            <c:dLbl>
              <c:idx val="0"/>
              <c:layout>
                <c:manualLayout>
                  <c:x val="6.6248391815442093E-2"/>
                  <c:y val="-6.87002012049202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E0-43E5-AD6A-3F3CB19B0270}"/>
                </c:ext>
              </c:extLst>
            </c:dLbl>
            <c:dLbl>
              <c:idx val="1"/>
              <c:layout>
                <c:manualLayout>
                  <c:x val="5.0172302031958729E-2"/>
                  <c:y val="1.425869026724404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E0-43E5-AD6A-3F3CB19B0270}"/>
                </c:ext>
              </c:extLst>
            </c:dLbl>
            <c:dLbl>
              <c:idx val="2"/>
              <c:layout>
                <c:manualLayout>
                  <c:x val="4.561412209167337E-2"/>
                  <c:y val="1.53362284173048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E0-43E5-AD6A-3F3CB19B0270}"/>
                </c:ext>
              </c:extLst>
            </c:dLbl>
            <c:dLbl>
              <c:idx val="3"/>
              <c:layout>
                <c:manualLayout>
                  <c:x val="-2.3588778256499236E-2"/>
                  <c:y val="2.75743542456460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E0-43E5-AD6A-3F3CB19B0270}"/>
                </c:ext>
              </c:extLst>
            </c:dLbl>
            <c:dLbl>
              <c:idx val="4"/>
              <c:layout>
                <c:manualLayout>
                  <c:x val="1.71072863765117E-2"/>
                  <c:y val="6.77687184380604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E0-43E5-AD6A-3F3CB19B0270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Sheet1!$B$20:$B$24</c:f>
              <c:strCache>
                <c:ptCount val="5"/>
                <c:pt idx="0">
                  <c:v>&lt; 2 mm</c:v>
                </c:pt>
                <c:pt idx="1">
                  <c:v>2 - 6 mm</c:v>
                </c:pt>
                <c:pt idx="2">
                  <c:v>6 - 10 mm</c:v>
                </c:pt>
                <c:pt idx="3">
                  <c:v>&gt;= 10 mm</c:v>
                </c:pt>
                <c:pt idx="4">
                  <c:v>Un-cracked</c:v>
                </c:pt>
              </c:strCache>
            </c:strRef>
          </c:cat>
          <c:val>
            <c:numRef>
              <c:f>Sheet1!$C$20:$C$24</c:f>
              <c:numCache>
                <c:formatCode>General</c:formatCode>
                <c:ptCount val="5"/>
                <c:pt idx="0">
                  <c:v>0</c:v>
                </c:pt>
                <c:pt idx="1">
                  <c:v>94</c:v>
                </c:pt>
                <c:pt idx="2">
                  <c:v>633</c:v>
                </c:pt>
                <c:pt idx="3">
                  <c:v>174</c:v>
                </c:pt>
                <c:pt idx="4">
                  <c:v>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E0-43E5-AD6A-3F3CB19B027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cfa1dd91-b86c-4142-a636-442112404a05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CRACKING (Thermal</a:t>
            </a:r>
            <a:r>
              <a:rPr lang="en-GB" sz="2750" b="1" i="0" u="sng" strike="noStrike" baseline="0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) </a:t>
            </a: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(width)</a:t>
            </a:r>
          </a:p>
        </c:rich>
      </c:tx>
      <c:layout>
        <c:manualLayout>
          <c:xMode val="edge"/>
          <c:yMode val="edge"/>
          <c:x val="0.22515229631495601"/>
          <c:y val="6.4778151602674604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7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584715952954999"/>
          <c:y val="0.18716058703589999"/>
          <c:w val="0.57953547876148004"/>
          <c:h val="0.70206969962089205"/>
        </c:manualLayout>
      </c:layout>
      <c:pie3DChart>
        <c:varyColors val="1"/>
        <c:ser>
          <c:idx val="0"/>
          <c:order val="0"/>
          <c:tx>
            <c:v>cracking thermal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852-4C1B-8BEE-AE62EDF3B48C}"/>
              </c:ext>
            </c:extLst>
          </c:dPt>
          <c:dPt>
            <c:idx val="1"/>
            <c:bubble3D val="0"/>
            <c:explosion val="9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852-4C1B-8BEE-AE62EDF3B48C}"/>
              </c:ext>
            </c:extLst>
          </c:dPt>
          <c:dPt>
            <c:idx val="2"/>
            <c:bubble3D val="0"/>
            <c:explosion val="9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852-4C1B-8BEE-AE62EDF3B48C}"/>
              </c:ext>
            </c:extLst>
          </c:dPt>
          <c:dPt>
            <c:idx val="3"/>
            <c:bubble3D val="0"/>
            <c:explosion val="1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852-4C1B-8BEE-AE62EDF3B48C}"/>
              </c:ext>
            </c:extLst>
          </c:dPt>
          <c:dPt>
            <c:idx val="4"/>
            <c:bubble3D val="0"/>
            <c:explosion val="7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852-4C1B-8BEE-AE62EDF3B48C}"/>
              </c:ext>
            </c:extLst>
          </c:dPt>
          <c:dLbls>
            <c:dLbl>
              <c:idx val="0"/>
              <c:layout>
                <c:manualLayout>
                  <c:x val="2.3670798741034199E-2"/>
                  <c:y val="-0.134392746015330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8.9727002199508299E-2"/>
                      <c:h val="7.67115754742919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852-4C1B-8BEE-AE62EDF3B48C}"/>
                </c:ext>
              </c:extLst>
            </c:dLbl>
            <c:dLbl>
              <c:idx val="1"/>
              <c:layout>
                <c:manualLayout>
                  <c:x val="9.7278639588629603E-2"/>
                  <c:y val="-6.03241949780086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852-4C1B-8BEE-AE62EDF3B48C}"/>
                </c:ext>
              </c:extLst>
            </c:dLbl>
            <c:dLbl>
              <c:idx val="2"/>
              <c:layout>
                <c:manualLayout>
                  <c:x val="7.9076161003034801E-2"/>
                  <c:y val="3.017667971510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852-4C1B-8BEE-AE62EDF3B48C}"/>
                </c:ext>
              </c:extLst>
            </c:dLbl>
            <c:dLbl>
              <c:idx val="3"/>
              <c:layout>
                <c:manualLayout>
                  <c:x val="0.13284922124179585"/>
                  <c:y val="8.507846356857369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852-4C1B-8BEE-AE62EDF3B48C}"/>
                </c:ext>
              </c:extLst>
            </c:dLbl>
            <c:dLbl>
              <c:idx val="4"/>
              <c:layout>
                <c:manualLayout>
                  <c:x val="-2.1500358912146002E-3"/>
                  <c:y val="-1.72495312959544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852-4C1B-8BEE-AE62EDF3B48C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Sheet1!$B$32:$B$36</c:f>
              <c:strCache>
                <c:ptCount val="5"/>
                <c:pt idx="0">
                  <c:v>&lt; 2 mm</c:v>
                </c:pt>
                <c:pt idx="1">
                  <c:v>2 - 6 mm</c:v>
                </c:pt>
                <c:pt idx="2">
                  <c:v>6 - 10 mm</c:v>
                </c:pt>
                <c:pt idx="3">
                  <c:v>&gt;= 10 mm</c:v>
                </c:pt>
                <c:pt idx="4">
                  <c:v>Un-cracked</c:v>
                </c:pt>
              </c:strCache>
            </c:strRef>
          </c:cat>
          <c:val>
            <c:numRef>
              <c:f>Sheet1!$C$32:$C$36</c:f>
              <c:numCache>
                <c:formatCode>General</c:formatCode>
                <c:ptCount val="5"/>
                <c:pt idx="0">
                  <c:v>0</c:v>
                </c:pt>
                <c:pt idx="1">
                  <c:v>67</c:v>
                </c:pt>
                <c:pt idx="2">
                  <c:v>538</c:v>
                </c:pt>
                <c:pt idx="3">
                  <c:v>122</c:v>
                </c:pt>
                <c:pt idx="4">
                  <c:v>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852-4C1B-8BEE-AE62EDF3B48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368d8800-db28-4c3a-8275-df94bdcdfbde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POTHOLE (depth)</a:t>
            </a:r>
          </a:p>
        </c:rich>
      </c:tx>
      <c:layout>
        <c:manualLayout>
          <c:xMode val="edge"/>
          <c:yMode val="edge"/>
          <c:x val="0.249522132814578"/>
          <c:y val="1.2029646049315701E-2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9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312938638810701"/>
          <c:y val="0.14265382173340199"/>
          <c:w val="0.66335237108901002"/>
          <c:h val="0.80392155147273303"/>
        </c:manualLayout>
      </c:layout>
      <c:pie3DChart>
        <c:varyColors val="1"/>
        <c:ser>
          <c:idx val="0"/>
          <c:order val="0"/>
          <c:tx>
            <c:v>Pothole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3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239-4CB8-AAD5-0B02F5FDD8E3}"/>
              </c:ext>
            </c:extLst>
          </c:dPt>
          <c:dPt>
            <c:idx val="1"/>
            <c:bubble3D val="0"/>
            <c:explosion val="31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239-4CB8-AAD5-0B02F5FDD8E3}"/>
              </c:ext>
            </c:extLst>
          </c:dPt>
          <c:dPt>
            <c:idx val="2"/>
            <c:bubble3D val="0"/>
            <c:explosion val="2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239-4CB8-AAD5-0B02F5FDD8E3}"/>
              </c:ext>
            </c:extLst>
          </c:dPt>
          <c:dPt>
            <c:idx val="3"/>
            <c:bubble3D val="0"/>
            <c:explosion val="9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239-4CB8-AAD5-0B02F5FDD8E3}"/>
              </c:ext>
            </c:extLst>
          </c:dPt>
          <c:dPt>
            <c:idx val="4"/>
            <c:bubble3D val="0"/>
            <c:explosion val="0"/>
            <c:spPr>
              <a:solidFill>
                <a:srgbClr val="00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239-4CB8-AAD5-0B02F5FDD8E3}"/>
              </c:ext>
            </c:extLst>
          </c:dPt>
          <c:dLbls>
            <c:dLbl>
              <c:idx val="0"/>
              <c:layout>
                <c:manualLayout>
                  <c:x val="3.9682797597805804E-2"/>
                  <c:y val="-6.781793617527645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239-4CB8-AAD5-0B02F5FDD8E3}"/>
                </c:ext>
              </c:extLst>
            </c:dLbl>
            <c:dLbl>
              <c:idx val="1"/>
              <c:layout>
                <c:manualLayout>
                  <c:x val="1.7902255996800294E-2"/>
                  <c:y val="9.913899419477404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239-4CB8-AAD5-0B02F5FDD8E3}"/>
                </c:ext>
              </c:extLst>
            </c:dLbl>
            <c:dLbl>
              <c:idx val="2"/>
              <c:layout>
                <c:manualLayout>
                  <c:x val="4.5946545168227673E-2"/>
                  <c:y val="9.046196886396795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239-4CB8-AAD5-0B02F5FDD8E3}"/>
                </c:ext>
              </c:extLst>
            </c:dLbl>
            <c:dLbl>
              <c:idx val="3"/>
              <c:layout>
                <c:manualLayout>
                  <c:x val="-7.1961847284335051E-2"/>
                  <c:y val="9.149664218271748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239-4CB8-AAD5-0B02F5FDD8E3}"/>
                </c:ext>
              </c:extLst>
            </c:dLbl>
            <c:dLbl>
              <c:idx val="4"/>
              <c:layout>
                <c:manualLayout>
                  <c:x val="-1.2746157577847901E-2"/>
                  <c:y val="2.40815576327341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239-4CB8-AAD5-0B02F5FDD8E3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Sheet1!$B$44:$B$48</c:f>
              <c:strCache>
                <c:ptCount val="5"/>
                <c:pt idx="0">
                  <c:v>&lt; 20 mm</c:v>
                </c:pt>
                <c:pt idx="1">
                  <c:v>20 - 30 mm</c:v>
                </c:pt>
                <c:pt idx="2">
                  <c:v>30 - 40 mm</c:v>
                </c:pt>
                <c:pt idx="3">
                  <c:v>&gt;= 40 mm</c:v>
                </c:pt>
                <c:pt idx="4">
                  <c:v>No Pothole</c:v>
                </c:pt>
              </c:strCache>
            </c:strRef>
          </c:cat>
          <c:val>
            <c:numRef>
              <c:f>Sheet1!$C$44:$C$48</c:f>
              <c:numCache>
                <c:formatCode>General</c:formatCode>
                <c:ptCount val="5"/>
                <c:pt idx="0">
                  <c:v>81</c:v>
                </c:pt>
                <c:pt idx="1">
                  <c:v>74</c:v>
                </c:pt>
                <c:pt idx="2">
                  <c:v>7</c:v>
                </c:pt>
                <c:pt idx="3">
                  <c:v>2</c:v>
                </c:pt>
                <c:pt idx="4">
                  <c:v>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239-4CB8-AAD5-0B02F5FDD8E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b70b60fe-5aed-40a1-b2f7-2c3ed96c5ff8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PATCHING (no.)</a:t>
            </a:r>
          </a:p>
        </c:rich>
      </c:tx>
      <c:layout>
        <c:manualLayout>
          <c:xMode val="edge"/>
          <c:yMode val="edge"/>
          <c:x val="0.252089762305239"/>
          <c:y val="1.3877830906220299E-2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9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6312938638810701"/>
          <c:y val="0.14265382173340199"/>
          <c:w val="0.66335237108901002"/>
          <c:h val="0.80392155147273303"/>
        </c:manualLayout>
      </c:layout>
      <c:pie3DChart>
        <c:varyColors val="1"/>
        <c:ser>
          <c:idx val="0"/>
          <c:order val="0"/>
          <c:tx>
            <c:v>patching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6"/>
          <c:dPt>
            <c:idx val="0"/>
            <c:bubble3D val="0"/>
            <c:explosion val="39"/>
            <c:spPr>
              <a:solidFill>
                <a:srgbClr val="CC66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3EB-48AE-8462-87EEB67609FF}"/>
              </c:ext>
            </c:extLst>
          </c:dPt>
          <c:dPt>
            <c:idx val="1"/>
            <c:bubble3D val="0"/>
            <c:explosion val="31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3EB-48AE-8462-87EEB67609FF}"/>
              </c:ext>
            </c:extLst>
          </c:dPt>
          <c:dPt>
            <c:idx val="2"/>
            <c:bubble3D val="0"/>
            <c:explosion val="2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3EB-48AE-8462-87EEB67609FF}"/>
              </c:ext>
            </c:extLst>
          </c:dPt>
          <c:dPt>
            <c:idx val="3"/>
            <c:bubble3D val="0"/>
            <c:explosion val="9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3EB-48AE-8462-87EEB67609FF}"/>
              </c:ext>
            </c:extLst>
          </c:dPt>
          <c:dPt>
            <c:idx val="4"/>
            <c:bubble3D val="0"/>
            <c:explosion val="0"/>
            <c:spPr>
              <a:solidFill>
                <a:srgbClr val="00CC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3EB-48AE-8462-87EEB67609FF}"/>
              </c:ext>
            </c:extLst>
          </c:dPt>
          <c:dLbls>
            <c:dLbl>
              <c:idx val="0"/>
              <c:layout>
                <c:manualLayout>
                  <c:x val="1.1543579063696078E-2"/>
                  <c:y val="-0.1302476042961241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EB-48AE-8462-87EEB67609FF}"/>
                </c:ext>
              </c:extLst>
            </c:dLbl>
            <c:dLbl>
              <c:idx val="1"/>
              <c:layout>
                <c:manualLayout>
                  <c:x val="2.4826732726220848E-2"/>
                  <c:y val="1.009098745994411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EB-48AE-8462-87EEB67609FF}"/>
                </c:ext>
              </c:extLst>
            </c:dLbl>
            <c:dLbl>
              <c:idx val="2"/>
              <c:layout>
                <c:manualLayout>
                  <c:x val="2.2178455537701838E-2"/>
                  <c:y val="2.761822935917654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3EB-48AE-8462-87EEB67609FF}"/>
                </c:ext>
              </c:extLst>
            </c:dLbl>
            <c:dLbl>
              <c:idx val="3"/>
              <c:layout>
                <c:manualLayout>
                  <c:x val="-2.1556422128212026E-2"/>
                  <c:y val="8.93534006171669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EB-48AE-8462-87EEB67609FF}"/>
                </c:ext>
              </c:extLst>
            </c:dLbl>
            <c:dLbl>
              <c:idx val="4"/>
              <c:layout>
                <c:manualLayout>
                  <c:x val="-8.8947133418577108E-3"/>
                  <c:y val="-2.21230637898820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3EB-48AE-8462-87EEB67609FF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Sheet1!$B$55:$B$59</c:f>
              <c:strCache>
                <c:ptCount val="5"/>
                <c:pt idx="0">
                  <c:v>&lt; 2</c:v>
                </c:pt>
                <c:pt idx="1">
                  <c:v>2 - 5</c:v>
                </c:pt>
                <c:pt idx="2">
                  <c:v>5 - 10</c:v>
                </c:pt>
                <c:pt idx="3">
                  <c:v>&gt;= 10</c:v>
                </c:pt>
                <c:pt idx="4">
                  <c:v>No Patch</c:v>
                </c:pt>
              </c:strCache>
            </c:strRef>
          </c:cat>
          <c:val>
            <c:numRef>
              <c:f>Sheet1!$C$55:$C$59</c:f>
              <c:numCache>
                <c:formatCode>General</c:formatCode>
                <c:ptCount val="5"/>
                <c:pt idx="0">
                  <c:v>20</c:v>
                </c:pt>
                <c:pt idx="1">
                  <c:v>207</c:v>
                </c:pt>
                <c:pt idx="2">
                  <c:v>65</c:v>
                </c:pt>
                <c:pt idx="3">
                  <c:v>57</c:v>
                </c:pt>
                <c:pt idx="4">
                  <c:v>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3EB-48AE-8462-87EEB67609F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787b592c-2aa3-4996-a031-8c52c6dcba7b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RAVELLING (surface texture)</a:t>
            </a:r>
          </a:p>
        </c:rich>
      </c:tx>
      <c:layout>
        <c:manualLayout>
          <c:xMode val="edge"/>
          <c:yMode val="edge"/>
          <c:x val="0.234390009606148"/>
          <c:y val="2.8248587570621599E-3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12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318803145002499"/>
          <c:y val="0.17793266493242199"/>
          <c:w val="0.58617373976145104"/>
          <c:h val="0.70585658060586398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7"/>
          <c:dPt>
            <c:idx val="0"/>
            <c:bubble3D val="0"/>
            <c:explosion val="3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E9-497C-806E-8837E9D916B5}"/>
              </c:ext>
            </c:extLst>
          </c:dPt>
          <c:dPt>
            <c:idx val="1"/>
            <c:bubble3D val="0"/>
            <c:explosion val="3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E9-497C-806E-8837E9D916B5}"/>
              </c:ext>
            </c:extLst>
          </c:dPt>
          <c:dPt>
            <c:idx val="2"/>
            <c:bubble3D val="0"/>
            <c:explosion val="5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E9-497C-806E-8837E9D916B5}"/>
              </c:ext>
            </c:extLst>
          </c:dPt>
          <c:dPt>
            <c:idx val="3"/>
            <c:bubble3D val="0"/>
            <c:explosion val="5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8E9-497C-806E-8837E9D916B5}"/>
              </c:ext>
            </c:extLst>
          </c:dPt>
          <c:dPt>
            <c:idx val="4"/>
            <c:bubble3D val="0"/>
            <c:explosion val="11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8E9-497C-806E-8837E9D916B5}"/>
              </c:ext>
            </c:extLst>
          </c:dPt>
          <c:dLbls>
            <c:dLbl>
              <c:idx val="0"/>
              <c:layout>
                <c:manualLayout>
                  <c:x val="9.5043771042399125E-2"/>
                  <c:y val="-0.1774208765054521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E9-497C-806E-8837E9D916B5}"/>
                </c:ext>
              </c:extLst>
            </c:dLbl>
            <c:dLbl>
              <c:idx val="1"/>
              <c:layout>
                <c:manualLayout>
                  <c:x val="0.2920312385870979"/>
                  <c:y val="-3.110097205967808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E9-497C-806E-8837E9D916B5}"/>
                </c:ext>
              </c:extLst>
            </c:dLbl>
            <c:dLbl>
              <c:idx val="2"/>
              <c:layout>
                <c:manualLayout>
                  <c:x val="-5.111757684470958E-3"/>
                  <c:y val="9.35327494822872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E9-497C-806E-8837E9D916B5}"/>
                </c:ext>
              </c:extLst>
            </c:dLbl>
            <c:dLbl>
              <c:idx val="3"/>
              <c:layout>
                <c:manualLayout>
                  <c:x val="-8.2381464779649097E-2"/>
                  <c:y val="7.400839944003730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E9-497C-806E-8837E9D916B5}"/>
                </c:ext>
              </c:extLst>
            </c:dLbl>
            <c:dLbl>
              <c:idx val="4"/>
              <c:layout>
                <c:manualLayout>
                  <c:x val="-9.8388416411820293E-2"/>
                  <c:y val="7.593316141880589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8E9-497C-806E-8837E9D916B5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Sheet1!$B$66:$B$70</c:f>
              <c:strCache>
                <c:ptCount val="5"/>
                <c:pt idx="0">
                  <c:v>Agg/Binder started to wear</c:v>
                </c:pt>
                <c:pt idx="1">
                  <c:v>Surface texture is lightly rough &amp; pitted</c:v>
                </c:pt>
                <c:pt idx="2">
                  <c:v>Surface texture is moderatly rough &amp; pitted</c:v>
                </c:pt>
                <c:pt idx="3">
                  <c:v>Surface texture is heavily rough &amp; pitted</c:v>
                </c:pt>
                <c:pt idx="4">
                  <c:v>Un-ravelled</c:v>
                </c:pt>
              </c:strCache>
            </c:strRef>
          </c:cat>
          <c:val>
            <c:numRef>
              <c:f>Sheet1!$C$66:$C$70</c:f>
              <c:numCache>
                <c:formatCode>General</c:formatCode>
                <c:ptCount val="5"/>
                <c:pt idx="0">
                  <c:v>19</c:v>
                </c:pt>
                <c:pt idx="1">
                  <c:v>50</c:v>
                </c:pt>
                <c:pt idx="2">
                  <c:v>148</c:v>
                </c:pt>
                <c:pt idx="3">
                  <c:v>87</c:v>
                </c:pt>
                <c:pt idx="4">
                  <c:v>1261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E9-497C-806E-8837E9D916B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8c5ba500-8fb2-4787-b3b8-19312f50796b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rtl="0"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325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Survey 2026-27</a:t>
            </a:r>
          </a:p>
          <a:p>
            <a:pPr algn="ctr" rtl="0">
              <a:defRPr lang="en-GB" sz="1050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7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EDGE EROSION </a:t>
            </a:r>
            <a:r>
              <a:rPr lang="en-GB" sz="2325" b="1" i="0" u="sng" strike="noStrike" kern="1200" baseline="0">
                <a:solidFill>
                  <a:srgbClr val="0000FF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rPr>
              <a:t>(width)</a:t>
            </a:r>
          </a:p>
        </c:rich>
      </c:tx>
      <c:layout>
        <c:manualLayout>
          <c:xMode val="edge"/>
          <c:yMode val="edge"/>
          <c:x val="0.249450663757496"/>
          <c:y val="1.0357759496279701E-2"/>
        </c:manualLayout>
      </c:layout>
      <c:overlay val="0"/>
      <c:spPr>
        <a:noFill/>
        <a:ln w="25400">
          <a:noFill/>
        </a:ln>
      </c:spPr>
    </c:title>
    <c:autoTitleDeleted val="0"/>
    <c:view3D>
      <c:rotX val="45"/>
      <c:rotY val="6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43463911391501"/>
          <c:y val="0.181621086096632"/>
          <c:w val="0.63106229876885001"/>
          <c:h val="0.75870614764703703"/>
        </c:manualLayout>
      </c:layout>
      <c:pie3DChart>
        <c:varyColors val="1"/>
        <c:ser>
          <c:idx val="0"/>
          <c:order val="0"/>
          <c:tx>
            <c:v>edge erosion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17"/>
          <c:dPt>
            <c:idx val="0"/>
            <c:bubble3D val="0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FC7-4B7B-B729-E84127123C80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FC7-4B7B-B729-E84127123C80}"/>
              </c:ext>
            </c:extLst>
          </c:dPt>
          <c:dPt>
            <c:idx val="2"/>
            <c:bubble3D val="0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FC7-4B7B-B729-E84127123C80}"/>
              </c:ext>
            </c:extLst>
          </c:dPt>
          <c:dPt>
            <c:idx val="3"/>
            <c:bubble3D val="0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FC7-4B7B-B729-E84127123C80}"/>
              </c:ext>
            </c:extLst>
          </c:dPt>
          <c:dPt>
            <c:idx val="4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FC7-4B7B-B729-E84127123C80}"/>
              </c:ext>
            </c:extLst>
          </c:dPt>
          <c:dLbls>
            <c:dLbl>
              <c:idx val="0"/>
              <c:layout>
                <c:manualLayout>
                  <c:x val="-2.3069330442056401E-2"/>
                  <c:y val="-0.1477291764267446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FC7-4B7B-B729-E84127123C80}"/>
                </c:ext>
              </c:extLst>
            </c:dLbl>
            <c:dLbl>
              <c:idx val="1"/>
              <c:layout>
                <c:manualLayout>
                  <c:x val="5.9903333408972297E-2"/>
                  <c:y val="-8.906347269971530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C7-4B7B-B729-E84127123C80}"/>
                </c:ext>
              </c:extLst>
            </c:dLbl>
            <c:dLbl>
              <c:idx val="2"/>
              <c:layout>
                <c:manualLayout>
                  <c:x val="3.8540773181450397E-2"/>
                  <c:y val="-4.9639569701674603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FC7-4B7B-B729-E84127123C80}"/>
                </c:ext>
              </c:extLst>
            </c:dLbl>
            <c:dLbl>
              <c:idx val="3"/>
              <c:layout>
                <c:manualLayout>
                  <c:x val="1.9303466029282498E-2"/>
                  <c:y val="0.10328534989464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FC7-4B7B-B729-E84127123C80}"/>
                </c:ext>
              </c:extLst>
            </c:dLbl>
            <c:dLbl>
              <c:idx val="4"/>
              <c:layout>
                <c:manualLayout>
                  <c:x val="-1.0813145395480311E-2"/>
                  <c:y val="5.525360135854406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C7-4B7B-B729-E84127123C80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600" b="1" i="0" u="none" strike="noStrike" kern="1200" baseline="0">
                    <a:solidFill>
                      <a:sysClr val="windowText" lastClr="0000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Sheet1!$B$88:$B$92</c:f>
              <c:strCache>
                <c:ptCount val="5"/>
                <c:pt idx="0">
                  <c:v>10 - 50 mm</c:v>
                </c:pt>
                <c:pt idx="1">
                  <c:v>50 - 100 mm</c:v>
                </c:pt>
                <c:pt idx="2">
                  <c:v>100 - 200 mm</c:v>
                </c:pt>
                <c:pt idx="3">
                  <c:v>&gt; 200 mm</c:v>
                </c:pt>
                <c:pt idx="4">
                  <c:v>No Edge Erosion</c:v>
                </c:pt>
              </c:strCache>
            </c:strRef>
          </c:cat>
          <c:val>
            <c:numRef>
              <c:f>Sheet1!$C$88:$C$92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FC7-4B7B-B729-E84127123C8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e9627d31-b77e-4b2d-81de-e04f2ac0096f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000" b="1" i="0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2150" b="1" i="0" strike="noStrike">
              <a:solidFill>
                <a:sysClr val="windowText" lastClr="000000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575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ROUGHNESS</a:t>
            </a:r>
          </a:p>
        </c:rich>
      </c:tx>
      <c:layout>
        <c:manualLayout>
          <c:xMode val="edge"/>
          <c:yMode val="edge"/>
          <c:x val="0.27976415817689398"/>
          <c:y val="8.32312627588222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5040605864208252E-2"/>
          <c:y val="0.17896517067597956"/>
          <c:w val="0.90340979144603395"/>
          <c:h val="0.675229631261134"/>
        </c:manualLayout>
      </c:layout>
      <c:barChart>
        <c:barDir val="col"/>
        <c:grouping val="clustered"/>
        <c:varyColors val="0"/>
        <c:ser>
          <c:idx val="0"/>
          <c:order val="0"/>
          <c:tx>
            <c:v>roughness</c:v>
          </c:tx>
          <c:spPr>
            <a:solidFill>
              <a:srgbClr val="FF0000"/>
            </a:solidFill>
            <a:ln>
              <a:solidFill>
                <a:schemeClr val="tx1"/>
              </a:solidFill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139700" h="139700" prst="divot"/>
              <a:contourClr>
                <a:srgbClr val="000000"/>
              </a:contourClr>
            </a:sp3d>
          </c:spPr>
          <c:invertIfNegative val="0"/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4C8-43CC-8801-D4F2F2EA62A3}"/>
              </c:ext>
            </c:extLst>
          </c:dPt>
          <c:dPt>
            <c:idx val="3"/>
            <c:invertIfNegative val="0"/>
            <c:bubble3D val="0"/>
            <c:spPr>
              <a:solidFill>
                <a:srgbClr val="FF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4C8-43CC-8801-D4F2F2EA62A3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4C8-43CC-8801-D4F2F2EA62A3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C8-43CC-8801-D4F2F2EA62A3}"/>
              </c:ext>
            </c:extLst>
          </c:dPt>
          <c:dPt>
            <c:idx val="6"/>
            <c:invertIfNegative val="0"/>
            <c:bubble3D val="0"/>
            <c:spPr>
              <a:solidFill>
                <a:srgbClr val="00FF00"/>
              </a:solidFill>
              <a:ln>
                <a:solidFill>
                  <a:schemeClr val="tx1"/>
                </a:solidFill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39700" h="139700" prst="divot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4C8-43CC-8801-D4F2F2EA62A3}"/>
              </c:ext>
            </c:extLst>
          </c:dPt>
          <c:dLbls>
            <c:dLbl>
              <c:idx val="0"/>
              <c:layout>
                <c:manualLayout>
                  <c:x val="1.26601643514484E-2"/>
                  <c:y val="-1.7354485101127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4C8-43CC-8801-D4F2F2EA62A3}"/>
                </c:ext>
              </c:extLst>
            </c:dLbl>
            <c:dLbl>
              <c:idx val="1"/>
              <c:layout>
                <c:manualLayout>
                  <c:x val="6.5420263275559904E-3"/>
                  <c:y val="-7.834336884360049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4C8-43CC-8801-D4F2F2EA62A3}"/>
                </c:ext>
              </c:extLst>
            </c:dLbl>
            <c:dLbl>
              <c:idx val="2"/>
              <c:layout>
                <c:manualLayout>
                  <c:x val="8.1234985184118706E-3"/>
                  <c:y val="-7.7386135556587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C8-43CC-8801-D4F2F2EA62A3}"/>
                </c:ext>
              </c:extLst>
            </c:dLbl>
            <c:dLbl>
              <c:idx val="3"/>
              <c:layout>
                <c:manualLayout>
                  <c:x val="7.5971494900962996E-3"/>
                  <c:y val="-1.4417786012042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C8-43CC-8801-D4F2F2EA62A3}"/>
                </c:ext>
              </c:extLst>
            </c:dLbl>
            <c:dLbl>
              <c:idx val="4"/>
              <c:layout>
                <c:manualLayout>
                  <c:x val="1.11036505422387E-2"/>
                  <c:y val="-1.50595954917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4C8-43CC-8801-D4F2F2EA62A3}"/>
                </c:ext>
              </c:extLst>
            </c:dLbl>
            <c:dLbl>
              <c:idx val="5"/>
              <c:layout>
                <c:manualLayout>
                  <c:x val="8.8352671026804292E-3"/>
                  <c:y val="-7.365292573722449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C8-43CC-8801-D4F2F2EA62A3}"/>
                </c:ext>
              </c:extLst>
            </c:dLbl>
            <c:dLbl>
              <c:idx val="6"/>
              <c:layout>
                <c:manualLayout>
                  <c:x val="1.04168403396159E-2"/>
                  <c:y val="-1.0502238690751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4C8-43CC-8801-D4F2F2EA62A3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rgbClr val="FF66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Sheet1!$K$19:$P$19</c:f>
              <c:strCache>
                <c:ptCount val="6"/>
                <c:pt idx="0">
                  <c:v>&gt;7</c:v>
                </c:pt>
                <c:pt idx="1">
                  <c:v>&gt;6 &amp; &lt;=7</c:v>
                </c:pt>
                <c:pt idx="2">
                  <c:v>&gt;5 &amp; &lt;=6</c:v>
                </c:pt>
                <c:pt idx="3">
                  <c:v>&gt;4 &amp; &lt;=5</c:v>
                </c:pt>
                <c:pt idx="4">
                  <c:v>&gt;2.5 &amp; &lt;=4</c:v>
                </c:pt>
                <c:pt idx="5">
                  <c:v> &lt;=2.5</c:v>
                </c:pt>
              </c:strCache>
            </c:strRef>
          </c:cat>
          <c:val>
            <c:numRef>
              <c:f>Sheet1!$K$20:$P$20</c:f>
              <c:numCache>
                <c:formatCode>General</c:formatCode>
                <c:ptCount val="6"/>
                <c:pt idx="0">
                  <c:v>40</c:v>
                </c:pt>
                <c:pt idx="1">
                  <c:v>20</c:v>
                </c:pt>
                <c:pt idx="2">
                  <c:v>50</c:v>
                </c:pt>
                <c:pt idx="3">
                  <c:v>156</c:v>
                </c:pt>
                <c:pt idx="4">
                  <c:v>603</c:v>
                </c:pt>
                <c:pt idx="5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C8-43CC-8801-D4F2F2EA62A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50"/>
        <c:axId val="58922112"/>
        <c:axId val="58924032"/>
      </c:barChart>
      <c:catAx>
        <c:axId val="589221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575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Roughness (m/km)</a:t>
                </a:r>
              </a:p>
            </c:rich>
          </c:tx>
          <c:layout>
            <c:manualLayout>
              <c:xMode val="edge"/>
              <c:yMode val="edge"/>
              <c:x val="0.42348472777930601"/>
              <c:y val="0.9491370662000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8924032"/>
        <c:crosses val="autoZero"/>
        <c:auto val="1"/>
        <c:lblAlgn val="ctr"/>
        <c:lblOffset val="100"/>
        <c:tickLblSkip val="1"/>
        <c:noMultiLvlLbl val="0"/>
      </c:catAx>
      <c:valAx>
        <c:axId val="5892403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FFFFFF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No. of Km</a:t>
                </a:r>
              </a:p>
            </c:rich>
          </c:tx>
          <c:layout>
            <c:manualLayout>
              <c:xMode val="edge"/>
              <c:yMode val="edge"/>
              <c:x val="0"/>
              <c:y val="0.442648439778360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175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89221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b952c2c-cd4c-4baa-9f04-416420129087}"/>
      </c:ext>
    </c:extLst>
  </c:chart>
  <c:spPr>
    <a:noFill/>
    <a:ln w="12700" cap="flat" cmpd="sng" algn="ctr">
      <a:noFill/>
      <a:prstDash val="solid"/>
      <a:round/>
    </a:ln>
    <a:effectLst>
      <a:outerShdw dist="35921" dir="2700000" algn="br">
        <a:schemeClr val="bg1"/>
      </a:outerShdw>
    </a:effectLst>
  </c:spPr>
  <c:txPr>
    <a:bodyPr/>
    <a:lstStyle/>
    <a:p>
      <a:pPr>
        <a:defRPr lang="en-US" sz="10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000" b="1" i="0" u="sng" strike="noStrike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&amp;Roughness Surveys 2026-27</a:t>
            </a:r>
            <a:endParaRPr lang="en-GB" sz="2575" b="1" i="0" u="sng" strike="noStrike">
              <a:solidFill>
                <a:sysClr val="windowText" lastClr="000000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107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2575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REMAINING SERVICE LIFE (RSL)</a:t>
            </a:r>
          </a:p>
        </c:rich>
      </c:tx>
      <c:layout>
        <c:manualLayout>
          <c:xMode val="edge"/>
          <c:yMode val="edge"/>
          <c:x val="0.197291903792498"/>
          <c:y val="2.851708786673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664543524418904E-2"/>
          <c:y val="0.183582089552244"/>
          <c:w val="0.88428874734607199"/>
          <c:h val="0.67725210196183006"/>
        </c:manualLayout>
      </c:layout>
      <c:barChart>
        <c:barDir val="col"/>
        <c:grouping val="clustered"/>
        <c:varyColors val="1"/>
        <c:ser>
          <c:idx val="0"/>
          <c:order val="0"/>
          <c:tx>
            <c:v>RSLPD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cene3d>
              <a:camera prst="orthographicFront"/>
              <a:lightRig rig="threePt" dir="t"/>
            </a:scene3d>
            <a:sp3d prstMaterial="metal">
              <a:bevelT prst="convex"/>
              <a:contourClr>
                <a:srgbClr val="000000"/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38-4F1B-B316-43557E379501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38-4F1B-B316-43557E379501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38-4F1B-B316-43557E379501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38-4F1B-B316-43557E379501}"/>
              </c:ext>
            </c:extLst>
          </c:dPt>
          <c:dPt>
            <c:idx val="4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238-4F1B-B316-43557E379501}"/>
              </c:ext>
            </c:extLst>
          </c:dPt>
          <c:dPt>
            <c:idx val="5"/>
            <c:invertIfNegative val="0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cene3d>
                <a:camera prst="orthographicFront"/>
                <a:lightRig rig="threePt" dir="t"/>
              </a:scene3d>
              <a:sp3d prstMaterial="metal">
                <a:bevelT prst="convex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238-4F1B-B316-43557E379501}"/>
              </c:ext>
            </c:extLst>
          </c:dPt>
          <c:dLbls>
            <c:dLbl>
              <c:idx val="0"/>
              <c:layout>
                <c:manualLayout>
                  <c:x val="1.6604008313989799E-2"/>
                  <c:y val="-1.4544389578421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238-4F1B-B316-43557E379501}"/>
                </c:ext>
              </c:extLst>
            </c:dLbl>
            <c:dLbl>
              <c:idx val="1"/>
              <c:layout>
                <c:manualLayout>
                  <c:x val="1.7215015753088699E-2"/>
                  <c:y val="-1.91093909871434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238-4F1B-B316-43557E379501}"/>
                </c:ext>
              </c:extLst>
            </c:dLbl>
            <c:dLbl>
              <c:idx val="2"/>
              <c:layout>
                <c:manualLayout>
                  <c:x val="1.7933437511062598E-2"/>
                  <c:y val="-1.81375209454751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238-4F1B-B316-43557E379501}"/>
                </c:ext>
              </c:extLst>
            </c:dLbl>
            <c:dLbl>
              <c:idx val="3"/>
              <c:layout>
                <c:manualLayout>
                  <c:x val="1.37247583936402E-2"/>
                  <c:y val="-1.78605216720791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238-4F1B-B316-43557E379501}"/>
                </c:ext>
              </c:extLst>
            </c:dLbl>
            <c:dLbl>
              <c:idx val="4"/>
              <c:layout>
                <c:manualLayout>
                  <c:x val="1.33658003732194E-2"/>
                  <c:y val="-1.56599492860001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238-4F1B-B316-43557E379501}"/>
                </c:ext>
              </c:extLst>
            </c:dLbl>
            <c:dLbl>
              <c:idx val="5"/>
              <c:layout>
                <c:manualLayout>
                  <c:x val="8.1909972995434996E-3"/>
                  <c:y val="-1.116350162112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238-4F1B-B316-43557E379501}"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400" b="1" i="0" u="none" strike="noStrike" kern="1200" baseline="0">
                    <a:solidFill>
                      <a:srgbClr val="FF6600"/>
                    </a:solidFill>
                    <a:latin typeface="Bookman Old Style" panose="02050604050505020204" pitchFamily="18" charset="0"/>
                    <a:ea typeface="Arial" panose="020B0604020202020204"/>
                    <a:cs typeface="Arial" panose="020B0604020202020204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Sheet1!$K$46:$P$46</c:f>
              <c:strCache>
                <c:ptCount val="6"/>
                <c:pt idx="0">
                  <c:v>&gt;=0 &amp; &lt;1</c:v>
                </c:pt>
                <c:pt idx="1">
                  <c:v>&gt;=1 &amp; &lt;2</c:v>
                </c:pt>
                <c:pt idx="2">
                  <c:v>&gt;=2 &amp; &lt;3</c:v>
                </c:pt>
                <c:pt idx="3">
                  <c:v>&gt;=3 &amp; &lt;4</c:v>
                </c:pt>
                <c:pt idx="4">
                  <c:v>&gt;=4 &amp; &lt;5</c:v>
                </c:pt>
                <c:pt idx="5">
                  <c:v>&gt;=5</c:v>
                </c:pt>
              </c:strCache>
            </c:strRef>
          </c:cat>
          <c:val>
            <c:numRef>
              <c:f>Sheet1!$K$48:$P$48</c:f>
              <c:numCache>
                <c:formatCode>General</c:formatCode>
                <c:ptCount val="6"/>
                <c:pt idx="0">
                  <c:v>13</c:v>
                </c:pt>
                <c:pt idx="1">
                  <c:v>336</c:v>
                </c:pt>
                <c:pt idx="2">
                  <c:v>130</c:v>
                </c:pt>
                <c:pt idx="3">
                  <c:v>478</c:v>
                </c:pt>
                <c:pt idx="4">
                  <c:v>608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38-4F1B-B316-43557E37950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33"/>
        <c:axId val="58976512"/>
        <c:axId val="59658624"/>
      </c:barChart>
      <c:catAx>
        <c:axId val="589765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RSL (Year)</a:t>
                </a:r>
              </a:p>
            </c:rich>
          </c:tx>
          <c:layout>
            <c:manualLayout>
              <c:xMode val="edge"/>
              <c:yMode val="edge"/>
              <c:x val="0.46390841857916199"/>
              <c:y val="0.93676579139447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600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658624"/>
        <c:crosses val="autoZero"/>
        <c:auto val="1"/>
        <c:lblAlgn val="ctr"/>
        <c:lblOffset val="100"/>
        <c:tickLblSkip val="1"/>
        <c:noMultiLvlLbl val="0"/>
      </c:catAx>
      <c:valAx>
        <c:axId val="59658624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rgbClr val="FFFFFF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No. of Km</a:t>
                </a:r>
              </a:p>
            </c:rich>
          </c:tx>
          <c:layout>
            <c:manualLayout>
              <c:xMode val="edge"/>
              <c:yMode val="edge"/>
              <c:x val="9.6251857754351897E-3"/>
              <c:y val="0.447060396785608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8976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e9cba87-2904-4374-9f43-22de1c788ed5}"/>
      </c:ext>
    </c:extLst>
  </c:chart>
  <c:spPr>
    <a:noFill/>
    <a:ln w="12700" cap="flat" cmpd="sng" algn="ctr">
      <a:noFill/>
      <a:prstDash val="solid"/>
      <a:round/>
    </a:ln>
    <a:effectLst>
      <a:outerShdw dist="35921" dir="2700000" algn="br">
        <a:schemeClr val="bg1"/>
      </a:outerShdw>
    </a:effectLst>
  </c:spPr>
  <c:txPr>
    <a:bodyPr/>
    <a:lstStyle/>
    <a:p>
      <a:pPr>
        <a:defRPr lang="en-US" sz="107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Road </a:t>
            </a:r>
            <a:r>
              <a:rPr lang="en-US" sz="2000" baseline="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Roughness Survey 2026-27</a:t>
            </a:r>
          </a:p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 u="sng" baseline="0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ROUGHNESS</a:t>
            </a:r>
          </a:p>
        </c:rich>
      </c:tx>
      <c:layout>
        <c:manualLayout>
          <c:xMode val="edge"/>
          <c:yMode val="edge"/>
          <c:x val="0.25092135609738297"/>
          <c:y val="7.9365144606736403E-3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21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5586076873765"/>
          <c:y val="0.22942631296596599"/>
          <c:w val="0.65801178031371999"/>
          <c:h val="0.64759009869989603"/>
        </c:manualLayout>
      </c:layout>
      <c:pie3DChart>
        <c:varyColors val="1"/>
        <c:ser>
          <c:idx val="1"/>
          <c:order val="0"/>
          <c:explosion val="9"/>
          <c:dPt>
            <c:idx val="0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1-19EE-428A-B994-D04C54076918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19EE-428A-B994-D04C5407691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19EE-428A-B994-D04C54076918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19EE-428A-B994-D04C54076918}"/>
              </c:ext>
            </c:extLst>
          </c:dPt>
          <c:dLbls>
            <c:dLbl>
              <c:idx val="0"/>
              <c:layout>
                <c:manualLayout>
                  <c:x val="-1.51909398106976E-2"/>
                  <c:y val="-6.787131314928190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9EE-428A-B994-D04C54076918}"/>
                </c:ext>
              </c:extLst>
            </c:dLbl>
            <c:dLbl>
              <c:idx val="1"/>
              <c:layout>
                <c:manualLayout>
                  <c:x val="-7.7615104511628313E-2"/>
                  <c:y val="-9.612409724268404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9EE-428A-B994-D04C54076918}"/>
                </c:ext>
              </c:extLst>
            </c:dLbl>
            <c:dLbl>
              <c:idx val="2"/>
              <c:layout>
                <c:manualLayout>
                  <c:x val="5.33896777298373E-3"/>
                  <c:y val="2.06459858808860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EE-428A-B994-D04C54076918}"/>
                </c:ext>
              </c:extLst>
            </c:dLbl>
            <c:dLbl>
              <c:idx val="3"/>
              <c:layout>
                <c:manualLayout>
                  <c:x val="0.17213998348109308"/>
                  <c:y val="3.119503373614954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EE-428A-B994-D04C54076918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chemeClr val="tx1"/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Sheet3!$D$7:$G$7</c:f>
              <c:strCache>
                <c:ptCount val="4"/>
                <c:pt idx="0">
                  <c:v>Good</c:v>
                </c:pt>
                <c:pt idx="1">
                  <c:v>Fair</c:v>
                </c:pt>
                <c:pt idx="2">
                  <c:v>Poor</c:v>
                </c:pt>
                <c:pt idx="3">
                  <c:v>Very Poor</c:v>
                </c:pt>
              </c:strCache>
            </c:strRef>
          </c:cat>
          <c:val>
            <c:numRef>
              <c:f>Sheet3!$D$8:$G$8</c:f>
              <c:numCache>
                <c:formatCode>#,##0_);\(#,##0\)</c:formatCode>
                <c:ptCount val="4"/>
                <c:pt idx="0">
                  <c:v>653</c:v>
                </c:pt>
                <c:pt idx="1">
                  <c:v>603</c:v>
                </c:pt>
                <c:pt idx="2">
                  <c:v>206</c:v>
                </c:pt>
                <c:pt idx="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EE-428A-B994-D04C54076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3ee25591-071a-4da5-b203-450bcd193c8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Road Condition</a:t>
            </a:r>
            <a:r>
              <a:rPr lang="en-US" sz="2000" baseline="0">
                <a:solidFill>
                  <a:sysClr val="windowText" lastClr="000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 &amp; Roughness Surveys 2026-27</a:t>
            </a:r>
          </a:p>
          <a:p>
            <a:pPr>
              <a:defRPr lang="en-US" sz="2000" b="1" i="0" u="none" strike="noStrike" kern="1200" baseline="0">
                <a:solidFill>
                  <a:schemeClr val="tx1"/>
                </a:solidFill>
                <a:latin typeface="Bookman Old Style" panose="02050604050505020204" pitchFamily="18" charset="0"/>
                <a:ea typeface="+mn-ea"/>
                <a:cs typeface="Arial" panose="020B0604020202020204" pitchFamily="7" charset="0"/>
              </a:defRPr>
            </a:pPr>
            <a:r>
              <a:rPr lang="en-US" sz="2000" u="sng" baseline="0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REMAINING SERVICE LIFE (RSL)</a:t>
            </a:r>
          </a:p>
        </c:rich>
      </c:tx>
      <c:layout>
        <c:manualLayout>
          <c:xMode val="edge"/>
          <c:yMode val="edge"/>
          <c:x val="0.16459622570162699"/>
          <c:y val="7.9239900698426496E-3"/>
        </c:manualLayout>
      </c:layout>
      <c:overlay val="0"/>
      <c:spPr>
        <a:noFill/>
        <a:ln w="25400">
          <a:noFill/>
        </a:ln>
      </c:spPr>
    </c:title>
    <c:autoTitleDeleted val="0"/>
    <c:view3D>
      <c:rotX val="40"/>
      <c:rotY val="8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666469733508401"/>
          <c:y val="0.20645675109626899"/>
          <c:w val="0.67575295770464705"/>
          <c:h val="0.66428074722193498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1-20DB-4907-83E2-2E3094FE2E37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3-20DB-4907-83E2-2E3094FE2E37}"/>
              </c:ext>
            </c:extLst>
          </c:dPt>
          <c:dPt>
            <c:idx val="2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20DB-4907-83E2-2E3094FE2E37}"/>
              </c:ext>
            </c:extLst>
          </c:dPt>
          <c:dPt>
            <c:idx val="3"/>
            <c:bubble3D val="0"/>
            <c:spPr>
              <a:solidFill>
                <a:srgbClr val="00FF00"/>
              </a:solidFill>
            </c:spPr>
            <c:extLst>
              <c:ext xmlns:c16="http://schemas.microsoft.com/office/drawing/2014/chart" uri="{C3380CC4-5D6E-409C-BE32-E72D297353CC}">
                <c16:uniqueId val="{00000007-20DB-4907-83E2-2E3094FE2E37}"/>
              </c:ext>
            </c:extLst>
          </c:dPt>
          <c:dLbls>
            <c:dLbl>
              <c:idx val="0"/>
              <c:layout>
                <c:manualLayout>
                  <c:x val="1.0989032303739901E-2"/>
                  <c:y val="4.24684823884284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DB-4907-83E2-2E3094FE2E37}"/>
                </c:ext>
              </c:extLst>
            </c:dLbl>
            <c:dLbl>
              <c:idx val="1"/>
              <c:layout>
                <c:manualLayout>
                  <c:x val="5.4588238125930196E-3"/>
                  <c:y val="-2.0863310652560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DB-4907-83E2-2E3094FE2E37}"/>
                </c:ext>
              </c:extLst>
            </c:dLbl>
            <c:dLbl>
              <c:idx val="2"/>
              <c:layout>
                <c:manualLayout>
                  <c:x val="-7.0157868404239297E-3"/>
                  <c:y val="-3.825632444335640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0DB-4907-83E2-2E3094FE2E37}"/>
                </c:ext>
              </c:extLst>
            </c:dLbl>
            <c:dLbl>
              <c:idx val="3"/>
              <c:layout>
                <c:manualLayout>
                  <c:x val="-4.7557036298211328E-2"/>
                  <c:y val="-3.6075234899121122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0DB-4907-83E2-2E3094FE2E37}"/>
                </c:ext>
              </c:extLst>
            </c:dLbl>
            <c:numFmt formatCode="0.00%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chemeClr val="tx1"/>
                    </a:solidFill>
                    <a:latin typeface="Bookman Old Style" panose="02050604050505020204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Sheet3!$D$12:$G$12</c:f>
              <c:strCache>
                <c:ptCount val="4"/>
                <c:pt idx="0">
                  <c:v>Very Poor</c:v>
                </c:pt>
                <c:pt idx="1">
                  <c:v>Poor</c:v>
                </c:pt>
                <c:pt idx="2">
                  <c:v>Fair</c:v>
                </c:pt>
                <c:pt idx="3">
                  <c:v>Good</c:v>
                </c:pt>
              </c:strCache>
            </c:strRef>
          </c:cat>
          <c:val>
            <c:numRef>
              <c:f>Sheet3!$D$13:$G$13</c:f>
              <c:numCache>
                <c:formatCode>#,##0_);\(#,##0\)</c:formatCode>
                <c:ptCount val="4"/>
                <c:pt idx="0">
                  <c:v>13</c:v>
                </c:pt>
                <c:pt idx="1">
                  <c:v>336</c:v>
                </c:pt>
                <c:pt idx="2">
                  <c:v>608</c:v>
                </c:pt>
                <c:pt idx="3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DB-4907-83E2-2E3094FE2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  <c:extLst>
      <c:ext uri="{0b15fc19-7d7d-44ad-8c2d-2c3a37ce22c3}">
        <chartProps xmlns="https://web.wps.cn/et/2018/main" chartId="{d2ba43e7-8c9d-4085-9013-05b3bb3d3a2a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shee2!$AM$10:$AM$110</c:f>
              <c:numCache>
                <c:formatCode>General</c:formatCode>
                <c:ptCount val="101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180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184</c:v>
                </c:pt>
                <c:pt idx="35">
                  <c:v>185</c:v>
                </c:pt>
                <c:pt idx="36">
                  <c:v>186</c:v>
                </c:pt>
                <c:pt idx="37">
                  <c:v>187</c:v>
                </c:pt>
                <c:pt idx="38">
                  <c:v>188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192</c:v>
                </c:pt>
                <c:pt idx="43">
                  <c:v>193</c:v>
                </c:pt>
                <c:pt idx="44">
                  <c:v>194</c:v>
                </c:pt>
                <c:pt idx="45">
                  <c:v>195</c:v>
                </c:pt>
                <c:pt idx="46">
                  <c:v>196</c:v>
                </c:pt>
                <c:pt idx="47">
                  <c:v>197</c:v>
                </c:pt>
                <c:pt idx="48">
                  <c:v>198</c:v>
                </c:pt>
                <c:pt idx="49">
                  <c:v>199</c:v>
                </c:pt>
                <c:pt idx="50">
                  <c:v>200</c:v>
                </c:pt>
                <c:pt idx="51">
                  <c:v>201</c:v>
                </c:pt>
                <c:pt idx="52">
                  <c:v>202</c:v>
                </c:pt>
                <c:pt idx="53">
                  <c:v>203</c:v>
                </c:pt>
                <c:pt idx="54">
                  <c:v>204</c:v>
                </c:pt>
                <c:pt idx="55">
                  <c:v>205</c:v>
                </c:pt>
                <c:pt idx="56">
                  <c:v>206</c:v>
                </c:pt>
                <c:pt idx="57">
                  <c:v>207</c:v>
                </c:pt>
                <c:pt idx="58">
                  <c:v>208</c:v>
                </c:pt>
                <c:pt idx="59">
                  <c:v>209</c:v>
                </c:pt>
                <c:pt idx="60">
                  <c:v>210</c:v>
                </c:pt>
                <c:pt idx="61">
                  <c:v>211</c:v>
                </c:pt>
                <c:pt idx="62">
                  <c:v>212</c:v>
                </c:pt>
                <c:pt idx="63">
                  <c:v>213</c:v>
                </c:pt>
                <c:pt idx="64">
                  <c:v>214</c:v>
                </c:pt>
                <c:pt idx="65">
                  <c:v>215</c:v>
                </c:pt>
                <c:pt idx="66">
                  <c:v>216</c:v>
                </c:pt>
                <c:pt idx="67">
                  <c:v>217</c:v>
                </c:pt>
                <c:pt idx="68">
                  <c:v>218</c:v>
                </c:pt>
                <c:pt idx="69">
                  <c:v>219</c:v>
                </c:pt>
                <c:pt idx="70">
                  <c:v>220</c:v>
                </c:pt>
                <c:pt idx="71">
                  <c:v>221</c:v>
                </c:pt>
                <c:pt idx="72">
                  <c:v>222</c:v>
                </c:pt>
                <c:pt idx="73">
                  <c:v>223</c:v>
                </c:pt>
                <c:pt idx="74">
                  <c:v>224</c:v>
                </c:pt>
                <c:pt idx="75">
                  <c:v>225</c:v>
                </c:pt>
                <c:pt idx="76">
                  <c:v>226</c:v>
                </c:pt>
                <c:pt idx="77">
                  <c:v>227</c:v>
                </c:pt>
                <c:pt idx="78">
                  <c:v>228</c:v>
                </c:pt>
                <c:pt idx="79">
                  <c:v>229</c:v>
                </c:pt>
                <c:pt idx="80">
                  <c:v>230</c:v>
                </c:pt>
                <c:pt idx="81">
                  <c:v>231</c:v>
                </c:pt>
                <c:pt idx="82">
                  <c:v>232</c:v>
                </c:pt>
                <c:pt idx="83">
                  <c:v>233</c:v>
                </c:pt>
                <c:pt idx="84">
                  <c:v>234</c:v>
                </c:pt>
                <c:pt idx="85">
                  <c:v>235</c:v>
                </c:pt>
                <c:pt idx="86">
                  <c:v>236</c:v>
                </c:pt>
                <c:pt idx="87">
                  <c:v>237</c:v>
                </c:pt>
                <c:pt idx="88">
                  <c:v>238</c:v>
                </c:pt>
                <c:pt idx="89">
                  <c:v>239</c:v>
                </c:pt>
                <c:pt idx="90">
                  <c:v>240</c:v>
                </c:pt>
                <c:pt idx="91">
                  <c:v>241</c:v>
                </c:pt>
                <c:pt idx="92">
                  <c:v>242</c:v>
                </c:pt>
                <c:pt idx="93">
                  <c:v>243</c:v>
                </c:pt>
                <c:pt idx="94">
                  <c:v>244</c:v>
                </c:pt>
                <c:pt idx="95">
                  <c:v>245</c:v>
                </c:pt>
                <c:pt idx="96">
                  <c:v>246</c:v>
                </c:pt>
                <c:pt idx="97">
                  <c:v>247</c:v>
                </c:pt>
                <c:pt idx="98">
                  <c:v>248</c:v>
                </c:pt>
                <c:pt idx="99">
                  <c:v>249</c:v>
                </c:pt>
                <c:pt idx="100">
                  <c:v>250</c:v>
                </c:pt>
              </c:numCache>
            </c:numRef>
          </c:cat>
          <c:val>
            <c:numRef>
              <c:f>shee2!$AQ$10:$AQ$110</c:f>
              <c:numCache>
                <c:formatCode>#,##0.00</c:formatCode>
                <c:ptCount val="101"/>
                <c:pt idx="0">
                  <c:v>3.5562237406090942</c:v>
                </c:pt>
                <c:pt idx="1">
                  <c:v>3.5414034944977457</c:v>
                </c:pt>
                <c:pt idx="2">
                  <c:v>6.0108820794318847</c:v>
                </c:pt>
                <c:pt idx="3">
                  <c:v>8.0365514697186189</c:v>
                </c:pt>
                <c:pt idx="4">
                  <c:v>6.0619636870193121</c:v>
                </c:pt>
                <c:pt idx="5">
                  <c:v>5.8711112419357274</c:v>
                </c:pt>
                <c:pt idx="6">
                  <c:v>3.947575230917117</c:v>
                </c:pt>
                <c:pt idx="7">
                  <c:v>2.5876868351759272</c:v>
                </c:pt>
                <c:pt idx="8">
                  <c:v>2.5068234816539823</c:v>
                </c:pt>
                <c:pt idx="9">
                  <c:v>3.4456688541911147</c:v>
                </c:pt>
                <c:pt idx="10">
                  <c:v>3.6856794195211124</c:v>
                </c:pt>
                <c:pt idx="11">
                  <c:v>4.4852273615396401</c:v>
                </c:pt>
                <c:pt idx="12">
                  <c:v>6.6888866584223567</c:v>
                </c:pt>
                <c:pt idx="13">
                  <c:v>4.9738694486000004</c:v>
                </c:pt>
                <c:pt idx="14">
                  <c:v>4.0331054057741778</c:v>
                </c:pt>
                <c:pt idx="15">
                  <c:v>4.3630709522253266</c:v>
                </c:pt>
                <c:pt idx="16">
                  <c:v>2.9487732693416406</c:v>
                </c:pt>
                <c:pt idx="17">
                  <c:v>2.4711391857999998</c:v>
                </c:pt>
                <c:pt idx="18">
                  <c:v>2.8450596244000002</c:v>
                </c:pt>
                <c:pt idx="19">
                  <c:v>2.7781990686000002</c:v>
                </c:pt>
                <c:pt idx="20">
                  <c:v>3.0107844434</c:v>
                </c:pt>
                <c:pt idx="21">
                  <c:v>3.3117178463999997</c:v>
                </c:pt>
                <c:pt idx="22">
                  <c:v>3.0539450251999996</c:v>
                </c:pt>
                <c:pt idx="23">
                  <c:v>2.9712032075999999</c:v>
                </c:pt>
                <c:pt idx="24">
                  <c:v>3.4621463615999999</c:v>
                </c:pt>
                <c:pt idx="25">
                  <c:v>3.7129608726000001</c:v>
                </c:pt>
                <c:pt idx="26">
                  <c:v>2.7277833713999997</c:v>
                </c:pt>
                <c:pt idx="27">
                  <c:v>2.6316426471999996</c:v>
                </c:pt>
                <c:pt idx="28">
                  <c:v>3.8829124636000003</c:v>
                </c:pt>
                <c:pt idx="29">
                  <c:v>2.9482831527999998</c:v>
                </c:pt>
                <c:pt idx="30">
                  <c:v>3.5111854259999999</c:v>
                </c:pt>
                <c:pt idx="31">
                  <c:v>4.6699971780000009</c:v>
                </c:pt>
                <c:pt idx="32">
                  <c:v>1.7066465338000001</c:v>
                </c:pt>
                <c:pt idx="33">
                  <c:v>1.957389134</c:v>
                </c:pt>
                <c:pt idx="34">
                  <c:v>2.2009489834</c:v>
                </c:pt>
                <c:pt idx="35">
                  <c:v>3.0669277857999999</c:v>
                </c:pt>
                <c:pt idx="36">
                  <c:v>3.4427393739999999</c:v>
                </c:pt>
                <c:pt idx="37">
                  <c:v>2.2195926770000001</c:v>
                </c:pt>
                <c:pt idx="38">
                  <c:v>2.3006532512</c:v>
                </c:pt>
                <c:pt idx="39">
                  <c:v>2.3998948063999999</c:v>
                </c:pt>
                <c:pt idx="40">
                  <c:v>2.066716633</c:v>
                </c:pt>
                <c:pt idx="41">
                  <c:v>2.3351263054000002</c:v>
                </c:pt>
                <c:pt idx="42">
                  <c:v>1.8266099746000002</c:v>
                </c:pt>
                <c:pt idx="43">
                  <c:v>1.7996089953999999</c:v>
                </c:pt>
                <c:pt idx="44">
                  <c:v>2.4469721317999999</c:v>
                </c:pt>
                <c:pt idx="45">
                  <c:v>1.9167958394000002</c:v>
                </c:pt>
                <c:pt idx="46">
                  <c:v>1.7307806495999998</c:v>
                </c:pt>
                <c:pt idx="47">
                  <c:v>1.5082933578</c:v>
                </c:pt>
                <c:pt idx="48">
                  <c:v>1.8110315872</c:v>
                </c:pt>
                <c:pt idx="49">
                  <c:v>2.6589959908000003</c:v>
                </c:pt>
                <c:pt idx="50">
                  <c:v>2.6053069313999999</c:v>
                </c:pt>
                <c:pt idx="51">
                  <c:v>2.6121742114000002</c:v>
                </c:pt>
                <c:pt idx="52">
                  <c:v>2.4712886103999998</c:v>
                </c:pt>
                <c:pt idx="53">
                  <c:v>2.4872854765999994</c:v>
                </c:pt>
                <c:pt idx="54">
                  <c:v>1.9260829019999999</c:v>
                </c:pt>
                <c:pt idx="55">
                  <c:v>2.483965805</c:v>
                </c:pt>
                <c:pt idx="56">
                  <c:v>2.1610207466000002</c:v>
                </c:pt>
                <c:pt idx="57">
                  <c:v>2.2816430701999999</c:v>
                </c:pt>
                <c:pt idx="58">
                  <c:v>2.4946550954000002</c:v>
                </c:pt>
                <c:pt idx="59">
                  <c:v>2.5953519427999998</c:v>
                </c:pt>
                <c:pt idx="60">
                  <c:v>2.3239989359999997</c:v>
                </c:pt>
                <c:pt idx="61">
                  <c:v>2.011303099</c:v>
                </c:pt>
                <c:pt idx="62">
                  <c:v>2.4684729027999999</c:v>
                </c:pt>
                <c:pt idx="63">
                  <c:v>4.8754069506000004</c:v>
                </c:pt>
                <c:pt idx="64">
                  <c:v>5.1566450400000008</c:v>
                </c:pt>
                <c:pt idx="65">
                  <c:v>2.360525848</c:v>
                </c:pt>
                <c:pt idx="66">
                  <c:v>2.6572670919999997</c:v>
                </c:pt>
                <c:pt idx="67">
                  <c:v>3.2370210228000005</c:v>
                </c:pt>
                <c:pt idx="68">
                  <c:v>2.1131502150000001</c:v>
                </c:pt>
                <c:pt idx="69">
                  <c:v>4.4345089803999995</c:v>
                </c:pt>
                <c:pt idx="70">
                  <c:v>3.2365765916</c:v>
                </c:pt>
                <c:pt idx="71">
                  <c:v>3.2552724096000007</c:v>
                </c:pt>
                <c:pt idx="72">
                  <c:v>4.2124230412000001</c:v>
                </c:pt>
                <c:pt idx="73">
                  <c:v>4.0588426726</c:v>
                </c:pt>
                <c:pt idx="74">
                  <c:v>3.7802631488000005</c:v>
                </c:pt>
                <c:pt idx="75">
                  <c:v>4.2236274160000002</c:v>
                </c:pt>
                <c:pt idx="76">
                  <c:v>3.9578627910000002</c:v>
                </c:pt>
                <c:pt idx="77">
                  <c:v>4.4194709811999999</c:v>
                </c:pt>
                <c:pt idx="78">
                  <c:v>4.6210710885999999</c:v>
                </c:pt>
                <c:pt idx="79">
                  <c:v>3.7485200765999998</c:v>
                </c:pt>
                <c:pt idx="80">
                  <c:v>3.7321260841999999</c:v>
                </c:pt>
                <c:pt idx="81">
                  <c:v>4.2438837620000003</c:v>
                </c:pt>
                <c:pt idx="82">
                  <c:v>3.8385724186000005</c:v>
                </c:pt>
                <c:pt idx="83">
                  <c:v>2.2780808518</c:v>
                </c:pt>
                <c:pt idx="84">
                  <c:v>2.2700676835999998</c:v>
                </c:pt>
                <c:pt idx="85">
                  <c:v>3.4101438609999994</c:v>
                </c:pt>
                <c:pt idx="86">
                  <c:v>4.6449704106000009</c:v>
                </c:pt>
                <c:pt idx="87">
                  <c:v>4.1832012112000001</c:v>
                </c:pt>
                <c:pt idx="88">
                  <c:v>5.2723687766000005</c:v>
                </c:pt>
                <c:pt idx="89">
                  <c:v>3.9992468692000003</c:v>
                </c:pt>
                <c:pt idx="90">
                  <c:v>3.6267416338000005</c:v>
                </c:pt>
                <c:pt idx="91">
                  <c:v>4.4146002922000003</c:v>
                </c:pt>
                <c:pt idx="92">
                  <c:v>3.3728017706000002</c:v>
                </c:pt>
                <c:pt idx="93">
                  <c:v>4.8884878982000002</c:v>
                </c:pt>
                <c:pt idx="94">
                  <c:v>4.4144107376000008</c:v>
                </c:pt>
                <c:pt idx="95">
                  <c:v>4.1289077069999998</c:v>
                </c:pt>
                <c:pt idx="96">
                  <c:v>5.9288516875999999</c:v>
                </c:pt>
                <c:pt idx="97">
                  <c:v>5.3681147515999994</c:v>
                </c:pt>
                <c:pt idx="98">
                  <c:v>5.5846352190000008</c:v>
                </c:pt>
                <c:pt idx="99">
                  <c:v>4.1605133568000001</c:v>
                </c:pt>
                <c:pt idx="100">
                  <c:v>3.0690985379999995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6-4CA0-8DD8-DBD865B81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889920"/>
        <c:axId val="59902208"/>
      </c:lineChart>
      <c:catAx>
        <c:axId val="5988992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902208"/>
        <c:crosses val="autoZero"/>
        <c:auto val="1"/>
        <c:lblAlgn val="ctr"/>
        <c:lblOffset val="100"/>
        <c:tickLblSkip val="2"/>
        <c:noMultiLvlLbl val="0"/>
      </c:catAx>
      <c:valAx>
        <c:axId val="59902208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889920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ea292d96-3498-4c80-8e51-4a320a2636bd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shee2!$AM$111:$AM$211</c:f>
              <c:numCache>
                <c:formatCode>General</c:formatCode>
                <c:ptCount val="101"/>
                <c:pt idx="0">
                  <c:v>251</c:v>
                </c:pt>
                <c:pt idx="1">
                  <c:v>252</c:v>
                </c:pt>
                <c:pt idx="2">
                  <c:v>253</c:v>
                </c:pt>
                <c:pt idx="3">
                  <c:v>254</c:v>
                </c:pt>
                <c:pt idx="4">
                  <c:v>255</c:v>
                </c:pt>
                <c:pt idx="5">
                  <c:v>256</c:v>
                </c:pt>
                <c:pt idx="6">
                  <c:v>257</c:v>
                </c:pt>
                <c:pt idx="7">
                  <c:v>258</c:v>
                </c:pt>
                <c:pt idx="8">
                  <c:v>259</c:v>
                </c:pt>
                <c:pt idx="9">
                  <c:v>260</c:v>
                </c:pt>
                <c:pt idx="10">
                  <c:v>261</c:v>
                </c:pt>
                <c:pt idx="11">
                  <c:v>262</c:v>
                </c:pt>
                <c:pt idx="12">
                  <c:v>263</c:v>
                </c:pt>
                <c:pt idx="13">
                  <c:v>264</c:v>
                </c:pt>
                <c:pt idx="14">
                  <c:v>265</c:v>
                </c:pt>
                <c:pt idx="15">
                  <c:v>266</c:v>
                </c:pt>
                <c:pt idx="16">
                  <c:v>267</c:v>
                </c:pt>
                <c:pt idx="17">
                  <c:v>268</c:v>
                </c:pt>
                <c:pt idx="18">
                  <c:v>269</c:v>
                </c:pt>
                <c:pt idx="19">
                  <c:v>270</c:v>
                </c:pt>
                <c:pt idx="20">
                  <c:v>271</c:v>
                </c:pt>
                <c:pt idx="21">
                  <c:v>272</c:v>
                </c:pt>
                <c:pt idx="22">
                  <c:v>273</c:v>
                </c:pt>
                <c:pt idx="23">
                  <c:v>274</c:v>
                </c:pt>
                <c:pt idx="24">
                  <c:v>275</c:v>
                </c:pt>
                <c:pt idx="25">
                  <c:v>276</c:v>
                </c:pt>
                <c:pt idx="26">
                  <c:v>277</c:v>
                </c:pt>
                <c:pt idx="27">
                  <c:v>278</c:v>
                </c:pt>
                <c:pt idx="28">
                  <c:v>279</c:v>
                </c:pt>
                <c:pt idx="29">
                  <c:v>280</c:v>
                </c:pt>
                <c:pt idx="30">
                  <c:v>281</c:v>
                </c:pt>
                <c:pt idx="31">
                  <c:v>282</c:v>
                </c:pt>
                <c:pt idx="32">
                  <c:v>283</c:v>
                </c:pt>
                <c:pt idx="33">
                  <c:v>284</c:v>
                </c:pt>
                <c:pt idx="34">
                  <c:v>285</c:v>
                </c:pt>
                <c:pt idx="35">
                  <c:v>286</c:v>
                </c:pt>
                <c:pt idx="36">
                  <c:v>287</c:v>
                </c:pt>
                <c:pt idx="37">
                  <c:v>288</c:v>
                </c:pt>
                <c:pt idx="38">
                  <c:v>289</c:v>
                </c:pt>
                <c:pt idx="39">
                  <c:v>290</c:v>
                </c:pt>
                <c:pt idx="40">
                  <c:v>291</c:v>
                </c:pt>
                <c:pt idx="41">
                  <c:v>292</c:v>
                </c:pt>
                <c:pt idx="42">
                  <c:v>293</c:v>
                </c:pt>
                <c:pt idx="43">
                  <c:v>294</c:v>
                </c:pt>
                <c:pt idx="44">
                  <c:v>295</c:v>
                </c:pt>
                <c:pt idx="45">
                  <c:v>296</c:v>
                </c:pt>
                <c:pt idx="46">
                  <c:v>297</c:v>
                </c:pt>
                <c:pt idx="47">
                  <c:v>298</c:v>
                </c:pt>
                <c:pt idx="48">
                  <c:v>299</c:v>
                </c:pt>
                <c:pt idx="49">
                  <c:v>300</c:v>
                </c:pt>
                <c:pt idx="50">
                  <c:v>301</c:v>
                </c:pt>
                <c:pt idx="51">
                  <c:v>302</c:v>
                </c:pt>
                <c:pt idx="52">
                  <c:v>303</c:v>
                </c:pt>
                <c:pt idx="53">
                  <c:v>304</c:v>
                </c:pt>
                <c:pt idx="54">
                  <c:v>305</c:v>
                </c:pt>
                <c:pt idx="55">
                  <c:v>306</c:v>
                </c:pt>
                <c:pt idx="56">
                  <c:v>307</c:v>
                </c:pt>
                <c:pt idx="57">
                  <c:v>308</c:v>
                </c:pt>
                <c:pt idx="58">
                  <c:v>309</c:v>
                </c:pt>
                <c:pt idx="59">
                  <c:v>310</c:v>
                </c:pt>
                <c:pt idx="60">
                  <c:v>311</c:v>
                </c:pt>
                <c:pt idx="61">
                  <c:v>312</c:v>
                </c:pt>
                <c:pt idx="62">
                  <c:v>313</c:v>
                </c:pt>
                <c:pt idx="63">
                  <c:v>314</c:v>
                </c:pt>
                <c:pt idx="64">
                  <c:v>315</c:v>
                </c:pt>
                <c:pt idx="65">
                  <c:v>316</c:v>
                </c:pt>
                <c:pt idx="66">
                  <c:v>317</c:v>
                </c:pt>
                <c:pt idx="67">
                  <c:v>318</c:v>
                </c:pt>
                <c:pt idx="68">
                  <c:v>319</c:v>
                </c:pt>
                <c:pt idx="69">
                  <c:v>320</c:v>
                </c:pt>
                <c:pt idx="70">
                  <c:v>321</c:v>
                </c:pt>
                <c:pt idx="71">
                  <c:v>322</c:v>
                </c:pt>
                <c:pt idx="72">
                  <c:v>323</c:v>
                </c:pt>
                <c:pt idx="73">
                  <c:v>324</c:v>
                </c:pt>
                <c:pt idx="74">
                  <c:v>325</c:v>
                </c:pt>
                <c:pt idx="75">
                  <c:v>326</c:v>
                </c:pt>
                <c:pt idx="76">
                  <c:v>327</c:v>
                </c:pt>
                <c:pt idx="77">
                  <c:v>328</c:v>
                </c:pt>
                <c:pt idx="78">
                  <c:v>329</c:v>
                </c:pt>
                <c:pt idx="79">
                  <c:v>330</c:v>
                </c:pt>
                <c:pt idx="80">
                  <c:v>331</c:v>
                </c:pt>
                <c:pt idx="81">
                  <c:v>332</c:v>
                </c:pt>
                <c:pt idx="82">
                  <c:v>333</c:v>
                </c:pt>
                <c:pt idx="83">
                  <c:v>334</c:v>
                </c:pt>
                <c:pt idx="84">
                  <c:v>335</c:v>
                </c:pt>
                <c:pt idx="85">
                  <c:v>336</c:v>
                </c:pt>
                <c:pt idx="86">
                  <c:v>337</c:v>
                </c:pt>
                <c:pt idx="87">
                  <c:v>338</c:v>
                </c:pt>
                <c:pt idx="88">
                  <c:v>339</c:v>
                </c:pt>
                <c:pt idx="89">
                  <c:v>340</c:v>
                </c:pt>
                <c:pt idx="90">
                  <c:v>341</c:v>
                </c:pt>
                <c:pt idx="91">
                  <c:v>342</c:v>
                </c:pt>
                <c:pt idx="92">
                  <c:v>343</c:v>
                </c:pt>
                <c:pt idx="93">
                  <c:v>344</c:v>
                </c:pt>
                <c:pt idx="94">
                  <c:v>345</c:v>
                </c:pt>
                <c:pt idx="95">
                  <c:v>346</c:v>
                </c:pt>
                <c:pt idx="96">
                  <c:v>347</c:v>
                </c:pt>
                <c:pt idx="97">
                  <c:v>348</c:v>
                </c:pt>
                <c:pt idx="98">
                  <c:v>349</c:v>
                </c:pt>
                <c:pt idx="99">
                  <c:v>350</c:v>
                </c:pt>
                <c:pt idx="100">
                  <c:v>351</c:v>
                </c:pt>
              </c:numCache>
            </c:numRef>
          </c:cat>
          <c:val>
            <c:numRef>
              <c:f>shee2!$AQ$111:$AQ$211</c:f>
              <c:numCache>
                <c:formatCode>#,##0.00</c:formatCode>
                <c:ptCount val="101"/>
                <c:pt idx="0">
                  <c:v>2.8680500828</c:v>
                </c:pt>
                <c:pt idx="1">
                  <c:v>6.2848806726000008</c:v>
                </c:pt>
                <c:pt idx="2">
                  <c:v>1.953105519</c:v>
                </c:pt>
                <c:pt idx="3">
                  <c:v>2.29711452</c:v>
                </c:pt>
                <c:pt idx="4">
                  <c:v>3.7196881548</c:v>
                </c:pt>
                <c:pt idx="5">
                  <c:v>2.7007066084</c:v>
                </c:pt>
                <c:pt idx="6">
                  <c:v>2.3844656608000001</c:v>
                </c:pt>
                <c:pt idx="7">
                  <c:v>2.3960156923999998</c:v>
                </c:pt>
                <c:pt idx="8">
                  <c:v>2.4442270535999997</c:v>
                </c:pt>
                <c:pt idx="9">
                  <c:v>2.2958840895999999</c:v>
                </c:pt>
                <c:pt idx="10">
                  <c:v>2.4957933833999997</c:v>
                </c:pt>
                <c:pt idx="11">
                  <c:v>2.1923935215999997</c:v>
                </c:pt>
                <c:pt idx="12">
                  <c:v>1.1594075526000001</c:v>
                </c:pt>
                <c:pt idx="13">
                  <c:v>1.0783980102000001</c:v>
                </c:pt>
                <c:pt idx="14">
                  <c:v>2.3484441938000002</c:v>
                </c:pt>
                <c:pt idx="15">
                  <c:v>2.0135656514</c:v>
                </c:pt>
                <c:pt idx="16">
                  <c:v>1.3219535252000001</c:v>
                </c:pt>
                <c:pt idx="17">
                  <c:v>1.4060977592000001</c:v>
                </c:pt>
                <c:pt idx="18">
                  <c:v>1.19789579</c:v>
                </c:pt>
                <c:pt idx="19">
                  <c:v>1.5125095084000002</c:v>
                </c:pt>
                <c:pt idx="20">
                  <c:v>1.9427850444000001</c:v>
                </c:pt>
                <c:pt idx="21">
                  <c:v>1.6944720197999998</c:v>
                </c:pt>
                <c:pt idx="22">
                  <c:v>1.7030383050000002</c:v>
                </c:pt>
                <c:pt idx="23">
                  <c:v>3.7512276298000002</c:v>
                </c:pt>
                <c:pt idx="24">
                  <c:v>4.0326965216000001</c:v>
                </c:pt>
                <c:pt idx="25">
                  <c:v>2.0761888401999999</c:v>
                </c:pt>
                <c:pt idx="26">
                  <c:v>0.95912871580000003</c:v>
                </c:pt>
                <c:pt idx="27">
                  <c:v>1.1400224677999999</c:v>
                </c:pt>
                <c:pt idx="28">
                  <c:v>1.1773951376</c:v>
                </c:pt>
                <c:pt idx="29">
                  <c:v>1.1258026164000001</c:v>
                </c:pt>
                <c:pt idx="30">
                  <c:v>2.4752844156</c:v>
                </c:pt>
                <c:pt idx="31">
                  <c:v>1.1968061357999999</c:v>
                </c:pt>
                <c:pt idx="32">
                  <c:v>0.98187440559999994</c:v>
                </c:pt>
                <c:pt idx="33">
                  <c:v>0.94168767040000001</c:v>
                </c:pt>
                <c:pt idx="34">
                  <c:v>1.0152974531999999</c:v>
                </c:pt>
                <c:pt idx="35">
                  <c:v>1.3961400053999999</c:v>
                </c:pt>
                <c:pt idx="36">
                  <c:v>1.3910400381999999</c:v>
                </c:pt>
                <c:pt idx="37">
                  <c:v>1.325588921</c:v>
                </c:pt>
                <c:pt idx="38">
                  <c:v>1.3232915163999999</c:v>
                </c:pt>
                <c:pt idx="39">
                  <c:v>1.5091725636</c:v>
                </c:pt>
                <c:pt idx="40">
                  <c:v>1.4678634966000002</c:v>
                </c:pt>
                <c:pt idx="41">
                  <c:v>2.6902964337999999</c:v>
                </c:pt>
                <c:pt idx="42">
                  <c:v>2.6491222127999996</c:v>
                </c:pt>
                <c:pt idx="43">
                  <c:v>2.8559249977999999</c:v>
                </c:pt>
                <c:pt idx="44">
                  <c:v>2.5135365254000002</c:v>
                </c:pt>
                <c:pt idx="45">
                  <c:v>2.3547611236000003</c:v>
                </c:pt>
                <c:pt idx="46">
                  <c:v>2.4311862400000002</c:v>
                </c:pt>
                <c:pt idx="47">
                  <c:v>2.2077557077999996</c:v>
                </c:pt>
                <c:pt idx="48">
                  <c:v>2.4412230026000001</c:v>
                </c:pt>
                <c:pt idx="49">
                  <c:v>3.1025025233999997</c:v>
                </c:pt>
                <c:pt idx="50">
                  <c:v>7.1656295380000001</c:v>
                </c:pt>
                <c:pt idx="51">
                  <c:v>4.2802303418000003</c:v>
                </c:pt>
                <c:pt idx="52">
                  <c:v>3.5248485336000002</c:v>
                </c:pt>
                <c:pt idx="53">
                  <c:v>4.9822081923999999</c:v>
                </c:pt>
                <c:pt idx="54">
                  <c:v>4.2105415638000006</c:v>
                </c:pt>
                <c:pt idx="55">
                  <c:v>4.0373001127999997</c:v>
                </c:pt>
                <c:pt idx="56">
                  <c:v>3.2331123854000006</c:v>
                </c:pt>
                <c:pt idx="57">
                  <c:v>4.3427347200000002</c:v>
                </c:pt>
                <c:pt idx="58">
                  <c:v>3.8119583066000002</c:v>
                </c:pt>
                <c:pt idx="59">
                  <c:v>3.8548241887999999</c:v>
                </c:pt>
                <c:pt idx="60">
                  <c:v>4.3300102776000005</c:v>
                </c:pt>
                <c:pt idx="61">
                  <c:v>3.8186288412000002</c:v>
                </c:pt>
                <c:pt idx="62">
                  <c:v>6.6937287064</c:v>
                </c:pt>
                <c:pt idx="63">
                  <c:v>2.6299410960000005</c:v>
                </c:pt>
                <c:pt idx="64">
                  <c:v>2.5182205473999995</c:v>
                </c:pt>
                <c:pt idx="65">
                  <c:v>2.1710004612000002</c:v>
                </c:pt>
                <c:pt idx="66">
                  <c:v>2.3841558041999997</c:v>
                </c:pt>
                <c:pt idx="67">
                  <c:v>2.2843941212000001</c:v>
                </c:pt>
                <c:pt idx="68">
                  <c:v>2.3298141225999998</c:v>
                </c:pt>
                <c:pt idx="69">
                  <c:v>4.7635437654000006</c:v>
                </c:pt>
                <c:pt idx="70">
                  <c:v>2.8024470658</c:v>
                </c:pt>
                <c:pt idx="71">
                  <c:v>2.8723266823999998</c:v>
                </c:pt>
                <c:pt idx="72">
                  <c:v>4.5784109544000007</c:v>
                </c:pt>
                <c:pt idx="73">
                  <c:v>4.2991366525999997</c:v>
                </c:pt>
                <c:pt idx="74">
                  <c:v>0.70461145260000002</c:v>
                </c:pt>
                <c:pt idx="75">
                  <c:v>0.65833755059999999</c:v>
                </c:pt>
                <c:pt idx="76">
                  <c:v>0.62131359140000009</c:v>
                </c:pt>
                <c:pt idx="77">
                  <c:v>0.71622379960000004</c:v>
                </c:pt>
                <c:pt idx="78">
                  <c:v>0.69387419540000006</c:v>
                </c:pt>
                <c:pt idx="79">
                  <c:v>1.5889840877999999</c:v>
                </c:pt>
                <c:pt idx="80">
                  <c:v>5.3235779334000002</c:v>
                </c:pt>
                <c:pt idx="81">
                  <c:v>3.2486154810000003</c:v>
                </c:pt>
                <c:pt idx="82">
                  <c:v>2.8510530883999996</c:v>
                </c:pt>
                <c:pt idx="84">
                  <c:v>2.715085572</c:v>
                </c:pt>
                <c:pt idx="85">
                  <c:v>3.8378362240000001</c:v>
                </c:pt>
                <c:pt idx="86">
                  <c:v>2.8427806123999999</c:v>
                </c:pt>
                <c:pt idx="87">
                  <c:v>2.1235484566</c:v>
                </c:pt>
                <c:pt idx="88">
                  <c:v>3.0617575125999998</c:v>
                </c:pt>
                <c:pt idx="89">
                  <c:v>1.6247988171999999</c:v>
                </c:pt>
                <c:pt idx="90">
                  <c:v>1.8541836432000001</c:v>
                </c:pt>
                <c:pt idx="91">
                  <c:v>1.8469106427999999</c:v>
                </c:pt>
                <c:pt idx="92">
                  <c:v>1.8102372494000001</c:v>
                </c:pt>
                <c:pt idx="93">
                  <c:v>1.601693638</c:v>
                </c:pt>
                <c:pt idx="94">
                  <c:v>2.4194134763999999</c:v>
                </c:pt>
                <c:pt idx="95">
                  <c:v>2.5736581492000004</c:v>
                </c:pt>
                <c:pt idx="96">
                  <c:v>11.991021888800001</c:v>
                </c:pt>
                <c:pt idx="97">
                  <c:v>2.0144117528000001</c:v>
                </c:pt>
                <c:pt idx="99">
                  <c:v>0.87818598940000003</c:v>
                </c:pt>
                <c:pt idx="100">
                  <c:v>0.77099191100000009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EA-493D-89C1-4CED6EA3E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99584"/>
        <c:axId val="60306944"/>
      </c:lineChart>
      <c:catAx>
        <c:axId val="600995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306944"/>
        <c:crosses val="autoZero"/>
        <c:auto val="1"/>
        <c:lblAlgn val="ctr"/>
        <c:lblOffset val="100"/>
        <c:tickLblSkip val="2"/>
        <c:noMultiLvlLbl val="0"/>
      </c:catAx>
      <c:valAx>
        <c:axId val="60306944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099584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520a40f9-47c7-4fec-83ba-3997b818ec96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shee2!$AM$212:$AM$312</c:f>
              <c:numCache>
                <c:formatCode>General</c:formatCode>
                <c:ptCount val="101"/>
                <c:pt idx="0">
                  <c:v>352</c:v>
                </c:pt>
                <c:pt idx="1">
                  <c:v>353</c:v>
                </c:pt>
                <c:pt idx="2">
                  <c:v>354</c:v>
                </c:pt>
                <c:pt idx="3">
                  <c:v>355</c:v>
                </c:pt>
                <c:pt idx="4">
                  <c:v>356</c:v>
                </c:pt>
                <c:pt idx="5">
                  <c:v>357</c:v>
                </c:pt>
                <c:pt idx="6">
                  <c:v>358</c:v>
                </c:pt>
                <c:pt idx="7">
                  <c:v>359</c:v>
                </c:pt>
                <c:pt idx="8">
                  <c:v>360</c:v>
                </c:pt>
                <c:pt idx="9">
                  <c:v>361</c:v>
                </c:pt>
                <c:pt idx="10">
                  <c:v>362</c:v>
                </c:pt>
                <c:pt idx="11">
                  <c:v>363</c:v>
                </c:pt>
                <c:pt idx="12">
                  <c:v>364</c:v>
                </c:pt>
                <c:pt idx="13">
                  <c:v>365</c:v>
                </c:pt>
                <c:pt idx="14">
                  <c:v>366</c:v>
                </c:pt>
                <c:pt idx="15">
                  <c:v>367</c:v>
                </c:pt>
                <c:pt idx="16">
                  <c:v>368</c:v>
                </c:pt>
                <c:pt idx="17">
                  <c:v>369</c:v>
                </c:pt>
                <c:pt idx="18">
                  <c:v>370</c:v>
                </c:pt>
                <c:pt idx="19">
                  <c:v>371</c:v>
                </c:pt>
                <c:pt idx="20">
                  <c:v>372</c:v>
                </c:pt>
                <c:pt idx="21">
                  <c:v>373</c:v>
                </c:pt>
                <c:pt idx="22">
                  <c:v>374</c:v>
                </c:pt>
                <c:pt idx="23">
                  <c:v>375</c:v>
                </c:pt>
                <c:pt idx="24">
                  <c:v>376</c:v>
                </c:pt>
                <c:pt idx="25">
                  <c:v>377</c:v>
                </c:pt>
                <c:pt idx="26">
                  <c:v>378</c:v>
                </c:pt>
                <c:pt idx="27">
                  <c:v>379</c:v>
                </c:pt>
                <c:pt idx="28">
                  <c:v>380</c:v>
                </c:pt>
                <c:pt idx="29">
                  <c:v>381</c:v>
                </c:pt>
                <c:pt idx="30">
                  <c:v>382</c:v>
                </c:pt>
                <c:pt idx="31">
                  <c:v>383</c:v>
                </c:pt>
                <c:pt idx="32">
                  <c:v>384</c:v>
                </c:pt>
                <c:pt idx="33">
                  <c:v>385</c:v>
                </c:pt>
                <c:pt idx="34">
                  <c:v>386</c:v>
                </c:pt>
                <c:pt idx="35">
                  <c:v>387</c:v>
                </c:pt>
                <c:pt idx="36">
                  <c:v>388</c:v>
                </c:pt>
                <c:pt idx="37">
                  <c:v>389</c:v>
                </c:pt>
                <c:pt idx="38">
                  <c:v>390</c:v>
                </c:pt>
                <c:pt idx="39">
                  <c:v>391</c:v>
                </c:pt>
                <c:pt idx="40">
                  <c:v>392</c:v>
                </c:pt>
                <c:pt idx="41">
                  <c:v>393</c:v>
                </c:pt>
                <c:pt idx="42">
                  <c:v>394</c:v>
                </c:pt>
                <c:pt idx="43">
                  <c:v>395</c:v>
                </c:pt>
                <c:pt idx="44">
                  <c:v>396</c:v>
                </c:pt>
                <c:pt idx="45">
                  <c:v>397</c:v>
                </c:pt>
                <c:pt idx="46">
                  <c:v>398</c:v>
                </c:pt>
                <c:pt idx="47">
                  <c:v>399</c:v>
                </c:pt>
                <c:pt idx="48">
                  <c:v>400</c:v>
                </c:pt>
                <c:pt idx="49">
                  <c:v>401</c:v>
                </c:pt>
                <c:pt idx="50">
                  <c:v>402</c:v>
                </c:pt>
                <c:pt idx="51">
                  <c:v>403</c:v>
                </c:pt>
                <c:pt idx="52">
                  <c:v>404</c:v>
                </c:pt>
                <c:pt idx="53">
                  <c:v>405</c:v>
                </c:pt>
                <c:pt idx="54">
                  <c:v>406</c:v>
                </c:pt>
                <c:pt idx="55">
                  <c:v>407</c:v>
                </c:pt>
                <c:pt idx="56">
                  <c:v>408</c:v>
                </c:pt>
                <c:pt idx="57">
                  <c:v>409</c:v>
                </c:pt>
                <c:pt idx="58">
                  <c:v>410</c:v>
                </c:pt>
                <c:pt idx="59">
                  <c:v>411</c:v>
                </c:pt>
                <c:pt idx="60">
                  <c:v>412</c:v>
                </c:pt>
                <c:pt idx="61">
                  <c:v>413</c:v>
                </c:pt>
                <c:pt idx="62">
                  <c:v>414</c:v>
                </c:pt>
                <c:pt idx="63">
                  <c:v>415</c:v>
                </c:pt>
                <c:pt idx="64">
                  <c:v>416</c:v>
                </c:pt>
                <c:pt idx="65">
                  <c:v>417</c:v>
                </c:pt>
                <c:pt idx="66">
                  <c:v>418</c:v>
                </c:pt>
                <c:pt idx="67">
                  <c:v>419</c:v>
                </c:pt>
                <c:pt idx="68">
                  <c:v>420</c:v>
                </c:pt>
                <c:pt idx="69">
                  <c:v>421</c:v>
                </c:pt>
                <c:pt idx="70">
                  <c:v>422</c:v>
                </c:pt>
                <c:pt idx="71">
                  <c:v>423</c:v>
                </c:pt>
                <c:pt idx="72">
                  <c:v>424</c:v>
                </c:pt>
                <c:pt idx="73">
                  <c:v>425</c:v>
                </c:pt>
                <c:pt idx="74">
                  <c:v>426</c:v>
                </c:pt>
                <c:pt idx="75">
                  <c:v>427</c:v>
                </c:pt>
                <c:pt idx="76">
                  <c:v>428</c:v>
                </c:pt>
                <c:pt idx="77">
                  <c:v>429</c:v>
                </c:pt>
                <c:pt idx="78">
                  <c:v>430</c:v>
                </c:pt>
                <c:pt idx="79">
                  <c:v>431</c:v>
                </c:pt>
                <c:pt idx="80">
                  <c:v>432</c:v>
                </c:pt>
                <c:pt idx="81">
                  <c:v>433</c:v>
                </c:pt>
                <c:pt idx="82">
                  <c:v>434</c:v>
                </c:pt>
                <c:pt idx="83">
                  <c:v>435</c:v>
                </c:pt>
                <c:pt idx="84">
                  <c:v>436</c:v>
                </c:pt>
                <c:pt idx="85">
                  <c:v>437</c:v>
                </c:pt>
                <c:pt idx="86">
                  <c:v>438</c:v>
                </c:pt>
                <c:pt idx="87">
                  <c:v>439</c:v>
                </c:pt>
                <c:pt idx="88">
                  <c:v>440</c:v>
                </c:pt>
                <c:pt idx="89">
                  <c:v>441</c:v>
                </c:pt>
                <c:pt idx="90">
                  <c:v>442</c:v>
                </c:pt>
                <c:pt idx="91">
                  <c:v>443</c:v>
                </c:pt>
                <c:pt idx="92">
                  <c:v>444</c:v>
                </c:pt>
                <c:pt idx="93">
                  <c:v>445</c:v>
                </c:pt>
                <c:pt idx="94">
                  <c:v>446</c:v>
                </c:pt>
                <c:pt idx="95">
                  <c:v>447</c:v>
                </c:pt>
                <c:pt idx="96">
                  <c:v>448</c:v>
                </c:pt>
                <c:pt idx="97">
                  <c:v>449</c:v>
                </c:pt>
                <c:pt idx="98">
                  <c:v>450</c:v>
                </c:pt>
                <c:pt idx="99">
                  <c:v>451</c:v>
                </c:pt>
                <c:pt idx="100">
                  <c:v>452</c:v>
                </c:pt>
              </c:numCache>
            </c:numRef>
          </c:cat>
          <c:val>
            <c:numRef>
              <c:f>shee2!$AQ$212:$AQ$312</c:f>
              <c:numCache>
                <c:formatCode>#,##0.00</c:formatCode>
                <c:ptCount val="101"/>
                <c:pt idx="0">
                  <c:v>0.69853056639999989</c:v>
                </c:pt>
                <c:pt idx="1">
                  <c:v>2.3551948191999998</c:v>
                </c:pt>
                <c:pt idx="2">
                  <c:v>1.3594967867999999</c:v>
                </c:pt>
                <c:pt idx="3">
                  <c:v>1.6081441962</c:v>
                </c:pt>
                <c:pt idx="4">
                  <c:v>2.3632976555999998</c:v>
                </c:pt>
                <c:pt idx="5">
                  <c:v>3.1756595322000001</c:v>
                </c:pt>
                <c:pt idx="6">
                  <c:v>1.9344452516000001</c:v>
                </c:pt>
                <c:pt idx="7">
                  <c:v>1.8157729901999999</c:v>
                </c:pt>
                <c:pt idx="8">
                  <c:v>1.705396132</c:v>
                </c:pt>
                <c:pt idx="9">
                  <c:v>2.6920194093999994</c:v>
                </c:pt>
                <c:pt idx="10">
                  <c:v>2.2164005414000001</c:v>
                </c:pt>
                <c:pt idx="11">
                  <c:v>2.0067542838000003</c:v>
                </c:pt>
                <c:pt idx="12">
                  <c:v>2.0738938212</c:v>
                </c:pt>
                <c:pt idx="13">
                  <c:v>4.1419080093999998</c:v>
                </c:pt>
                <c:pt idx="14">
                  <c:v>2.5958584467999999</c:v>
                </c:pt>
                <c:pt idx="15">
                  <c:v>3.8060386772000001</c:v>
                </c:pt>
                <c:pt idx="16">
                  <c:v>2.2197794404000004</c:v>
                </c:pt>
                <c:pt idx="17">
                  <c:v>3.5576250268000003</c:v>
                </c:pt>
                <c:pt idx="18">
                  <c:v>3.0459857617999999</c:v>
                </c:pt>
                <c:pt idx="19">
                  <c:v>2.1140691945999999</c:v>
                </c:pt>
                <c:pt idx="20">
                  <c:v>2.1175990491999999</c:v>
                </c:pt>
                <c:pt idx="21">
                  <c:v>2.8582719861999997</c:v>
                </c:pt>
                <c:pt idx="22">
                  <c:v>2.0379158308000003</c:v>
                </c:pt>
                <c:pt idx="23">
                  <c:v>1.4905045490000002</c:v>
                </c:pt>
                <c:pt idx="24">
                  <c:v>2.2627936624</c:v>
                </c:pt>
                <c:pt idx="25">
                  <c:v>3.7583015514000002</c:v>
                </c:pt>
                <c:pt idx="26">
                  <c:v>1.6619856151999997</c:v>
                </c:pt>
                <c:pt idx="27">
                  <c:v>1.8007429370000001</c:v>
                </c:pt>
                <c:pt idx="28">
                  <c:v>1.8691451974</c:v>
                </c:pt>
                <c:pt idx="29">
                  <c:v>1.7646042651999998</c:v>
                </c:pt>
                <c:pt idx="30">
                  <c:v>3.1208581787999998</c:v>
                </c:pt>
                <c:pt idx="31">
                  <c:v>5.7215999622</c:v>
                </c:pt>
                <c:pt idx="32">
                  <c:v>7.9653314398000008</c:v>
                </c:pt>
                <c:pt idx="33">
                  <c:v>2.3823435867999998</c:v>
                </c:pt>
                <c:pt idx="34">
                  <c:v>2.4848575658000001</c:v>
                </c:pt>
                <c:pt idx="35">
                  <c:v>2.9061505788000002</c:v>
                </c:pt>
                <c:pt idx="36">
                  <c:v>2.4341541914000002</c:v>
                </c:pt>
                <c:pt idx="37">
                  <c:v>2.4762399501999997</c:v>
                </c:pt>
                <c:pt idx="38">
                  <c:v>2.6421778032000001</c:v>
                </c:pt>
                <c:pt idx="39">
                  <c:v>3.0231617341999999</c:v>
                </c:pt>
                <c:pt idx="40">
                  <c:v>2.6323600090000001</c:v>
                </c:pt>
                <c:pt idx="41">
                  <c:v>1.4997626120000001</c:v>
                </c:pt>
                <c:pt idx="42">
                  <c:v>1.2201916684</c:v>
                </c:pt>
                <c:pt idx="43">
                  <c:v>2.6054712493999999</c:v>
                </c:pt>
                <c:pt idx="44">
                  <c:v>2.7405282772000001</c:v>
                </c:pt>
                <c:pt idx="45">
                  <c:v>1.9628785521999998</c:v>
                </c:pt>
                <c:pt idx="46">
                  <c:v>1.8150876781999998</c:v>
                </c:pt>
                <c:pt idx="47">
                  <c:v>1.9337420545999997</c:v>
                </c:pt>
                <c:pt idx="48">
                  <c:v>2.8792957491999998</c:v>
                </c:pt>
                <c:pt idx="49">
                  <c:v>1.9455663893999997</c:v>
                </c:pt>
                <c:pt idx="50">
                  <c:v>1.8116796202000001</c:v>
                </c:pt>
                <c:pt idx="51">
                  <c:v>2.0713897478000001</c:v>
                </c:pt>
                <c:pt idx="52">
                  <c:v>2.4134738990000004</c:v>
                </c:pt>
                <c:pt idx="53">
                  <c:v>2.7102116716000002</c:v>
                </c:pt>
                <c:pt idx="54">
                  <c:v>2.0412855730000001</c:v>
                </c:pt>
                <c:pt idx="55">
                  <c:v>2.3311870089999998</c:v>
                </c:pt>
                <c:pt idx="56">
                  <c:v>2.0056204370000001</c:v>
                </c:pt>
                <c:pt idx="57">
                  <c:v>3.046915249</c:v>
                </c:pt>
                <c:pt idx="58">
                  <c:v>1.9242254495999997</c:v>
                </c:pt>
                <c:pt idx="59">
                  <c:v>3.0224335562000002</c:v>
                </c:pt>
                <c:pt idx="60">
                  <c:v>4.6305499407999999</c:v>
                </c:pt>
                <c:pt idx="61">
                  <c:v>2.1116254150000002</c:v>
                </c:pt>
                <c:pt idx="62">
                  <c:v>4.3666560564000001</c:v>
                </c:pt>
                <c:pt idx="63">
                  <c:v>14.313826263999999</c:v>
                </c:pt>
                <c:pt idx="64">
                  <c:v>3.9423672427999996</c:v>
                </c:pt>
                <c:pt idx="65">
                  <c:v>3.2359446145999997</c:v>
                </c:pt>
                <c:pt idx="66">
                  <c:v>2.7593635459999999</c:v>
                </c:pt>
                <c:pt idx="67">
                  <c:v>2.6776654634000003</c:v>
                </c:pt>
                <c:pt idx="68">
                  <c:v>3.4548844771999994</c:v>
                </c:pt>
                <c:pt idx="69">
                  <c:v>3.7799522594000003</c:v>
                </c:pt>
                <c:pt idx="70">
                  <c:v>3.0942977244000001</c:v>
                </c:pt>
                <c:pt idx="71">
                  <c:v>4.0282415044000004</c:v>
                </c:pt>
                <c:pt idx="72">
                  <c:v>4.3782808217999998</c:v>
                </c:pt>
                <c:pt idx="73">
                  <c:v>5.9217853500000004</c:v>
                </c:pt>
                <c:pt idx="74">
                  <c:v>2.2870235017999998</c:v>
                </c:pt>
                <c:pt idx="75">
                  <c:v>2.5774629852000004</c:v>
                </c:pt>
                <c:pt idx="76">
                  <c:v>2.2778478401999998</c:v>
                </c:pt>
                <c:pt idx="77">
                  <c:v>3.7852537167999998</c:v>
                </c:pt>
                <c:pt idx="78">
                  <c:v>3.9125492030000002</c:v>
                </c:pt>
                <c:pt idx="79">
                  <c:v>3.6296741839999997</c:v>
                </c:pt>
                <c:pt idx="80">
                  <c:v>3.4479386826000002</c:v>
                </c:pt>
                <c:pt idx="81">
                  <c:v>3.1429182290000002</c:v>
                </c:pt>
                <c:pt idx="82">
                  <c:v>2.7976512623999996</c:v>
                </c:pt>
                <c:pt idx="83">
                  <c:v>3.7405961763999995</c:v>
                </c:pt>
                <c:pt idx="84">
                  <c:v>1.7478307980000001</c:v>
                </c:pt>
                <c:pt idx="85">
                  <c:v>1.4568357716000002</c:v>
                </c:pt>
                <c:pt idx="86">
                  <c:v>1.6018183264000001</c:v>
                </c:pt>
                <c:pt idx="87">
                  <c:v>2.3020511271999999</c:v>
                </c:pt>
                <c:pt idx="88">
                  <c:v>1.6431114862</c:v>
                </c:pt>
                <c:pt idx="89">
                  <c:v>2.1229201093999999</c:v>
                </c:pt>
                <c:pt idx="90">
                  <c:v>2.2363386054000003</c:v>
                </c:pt>
                <c:pt idx="91">
                  <c:v>1.8928229068</c:v>
                </c:pt>
                <c:pt idx="92">
                  <c:v>2.3616001538</c:v>
                </c:pt>
                <c:pt idx="93">
                  <c:v>5.9699909302000007</c:v>
                </c:pt>
                <c:pt idx="94">
                  <c:v>2.2546471742</c:v>
                </c:pt>
                <c:pt idx="95">
                  <c:v>2.0548649170000002</c:v>
                </c:pt>
                <c:pt idx="96">
                  <c:v>3.0880000074000002</c:v>
                </c:pt>
                <c:pt idx="97">
                  <c:v>1.8052501178</c:v>
                </c:pt>
                <c:pt idx="98">
                  <c:v>2.2685207537999998</c:v>
                </c:pt>
                <c:pt idx="99">
                  <c:v>2.4131280382</c:v>
                </c:pt>
                <c:pt idx="100">
                  <c:v>3.0749347091999999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9-4D2C-BFE5-CA93FA49B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20768"/>
        <c:axId val="60329344"/>
      </c:lineChart>
      <c:catAx>
        <c:axId val="603207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329344"/>
        <c:crosses val="autoZero"/>
        <c:auto val="1"/>
        <c:lblAlgn val="ctr"/>
        <c:lblOffset val="100"/>
        <c:tickLblSkip val="2"/>
        <c:noMultiLvlLbl val="0"/>
      </c:catAx>
      <c:valAx>
        <c:axId val="60329344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320768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fd5f7a4-b56e-491b-a079-af91d1e6a057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Roughness Survey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Kilometer-wise Detail of IRI (m/km)</a:t>
            </a:r>
          </a:p>
        </c:rich>
      </c:tx>
      <c:layout>
        <c:manualLayout>
          <c:xMode val="edge"/>
          <c:yMode val="edge"/>
          <c:x val="0.279392764857883"/>
          <c:y val="4.748338081671430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70603702476372299"/>
        </c:manualLayout>
      </c:layout>
      <c:lineChart>
        <c:grouping val="standard"/>
        <c:varyColors val="0"/>
        <c:ser>
          <c:idx val="0"/>
          <c:order val="0"/>
          <c:tx>
            <c:v>IRI m/km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FF0000"/>
              </a:solidFill>
              <a:ln w="952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shee2!$AM$313:$AM$369</c:f>
              <c:numCache>
                <c:formatCode>General</c:formatCode>
                <c:ptCount val="57"/>
                <c:pt idx="0">
                  <c:v>453</c:v>
                </c:pt>
                <c:pt idx="1">
                  <c:v>454</c:v>
                </c:pt>
                <c:pt idx="2">
                  <c:v>455</c:v>
                </c:pt>
                <c:pt idx="3">
                  <c:v>456</c:v>
                </c:pt>
                <c:pt idx="4">
                  <c:v>457</c:v>
                </c:pt>
                <c:pt idx="5">
                  <c:v>458</c:v>
                </c:pt>
                <c:pt idx="6">
                  <c:v>459</c:v>
                </c:pt>
                <c:pt idx="7">
                  <c:v>460</c:v>
                </c:pt>
                <c:pt idx="8">
                  <c:v>461</c:v>
                </c:pt>
                <c:pt idx="9">
                  <c:v>462</c:v>
                </c:pt>
                <c:pt idx="10">
                  <c:v>463</c:v>
                </c:pt>
                <c:pt idx="11">
                  <c:v>464</c:v>
                </c:pt>
                <c:pt idx="12">
                  <c:v>465</c:v>
                </c:pt>
                <c:pt idx="13">
                  <c:v>466</c:v>
                </c:pt>
                <c:pt idx="14">
                  <c:v>467</c:v>
                </c:pt>
                <c:pt idx="15">
                  <c:v>468</c:v>
                </c:pt>
                <c:pt idx="16">
                  <c:v>469</c:v>
                </c:pt>
                <c:pt idx="17">
                  <c:v>470</c:v>
                </c:pt>
                <c:pt idx="18">
                  <c:v>471</c:v>
                </c:pt>
                <c:pt idx="19">
                  <c:v>472</c:v>
                </c:pt>
                <c:pt idx="20">
                  <c:v>473</c:v>
                </c:pt>
                <c:pt idx="21">
                  <c:v>474</c:v>
                </c:pt>
                <c:pt idx="22">
                  <c:v>475</c:v>
                </c:pt>
                <c:pt idx="23">
                  <c:v>476</c:v>
                </c:pt>
                <c:pt idx="24">
                  <c:v>477</c:v>
                </c:pt>
                <c:pt idx="25">
                  <c:v>478</c:v>
                </c:pt>
                <c:pt idx="26">
                  <c:v>479</c:v>
                </c:pt>
                <c:pt idx="27">
                  <c:v>480</c:v>
                </c:pt>
                <c:pt idx="28">
                  <c:v>481</c:v>
                </c:pt>
                <c:pt idx="29">
                  <c:v>482</c:v>
                </c:pt>
                <c:pt idx="30">
                  <c:v>483</c:v>
                </c:pt>
                <c:pt idx="31">
                  <c:v>484</c:v>
                </c:pt>
                <c:pt idx="32">
                  <c:v>485</c:v>
                </c:pt>
                <c:pt idx="33">
                  <c:v>486</c:v>
                </c:pt>
                <c:pt idx="34">
                  <c:v>487</c:v>
                </c:pt>
                <c:pt idx="35">
                  <c:v>488</c:v>
                </c:pt>
                <c:pt idx="36">
                  <c:v>489</c:v>
                </c:pt>
                <c:pt idx="37">
                  <c:v>490</c:v>
                </c:pt>
                <c:pt idx="38">
                  <c:v>491</c:v>
                </c:pt>
                <c:pt idx="39">
                  <c:v>492</c:v>
                </c:pt>
                <c:pt idx="40">
                  <c:v>493</c:v>
                </c:pt>
                <c:pt idx="41">
                  <c:v>494</c:v>
                </c:pt>
                <c:pt idx="42">
                  <c:v>495</c:v>
                </c:pt>
                <c:pt idx="43">
                  <c:v>496</c:v>
                </c:pt>
                <c:pt idx="44">
                  <c:v>497</c:v>
                </c:pt>
                <c:pt idx="45">
                  <c:v>498</c:v>
                </c:pt>
                <c:pt idx="46">
                  <c:v>499</c:v>
                </c:pt>
                <c:pt idx="47">
                  <c:v>500</c:v>
                </c:pt>
                <c:pt idx="48">
                  <c:v>501</c:v>
                </c:pt>
                <c:pt idx="49">
                  <c:v>502</c:v>
                </c:pt>
                <c:pt idx="50">
                  <c:v>503</c:v>
                </c:pt>
                <c:pt idx="51">
                  <c:v>504</c:v>
                </c:pt>
                <c:pt idx="52">
                  <c:v>505</c:v>
                </c:pt>
                <c:pt idx="53">
                  <c:v>506</c:v>
                </c:pt>
                <c:pt idx="54">
                  <c:v>507</c:v>
                </c:pt>
                <c:pt idx="55">
                  <c:v>508</c:v>
                </c:pt>
                <c:pt idx="56">
                  <c:v>509</c:v>
                </c:pt>
              </c:numCache>
            </c:numRef>
          </c:cat>
          <c:val>
            <c:numRef>
              <c:f>shee2!$AQ$313:$AQ$369</c:f>
              <c:numCache>
                <c:formatCode>#,##0.00</c:formatCode>
                <c:ptCount val="57"/>
                <c:pt idx="0">
                  <c:v>1.3836715192000002</c:v>
                </c:pt>
                <c:pt idx="1">
                  <c:v>1.8408306884000001</c:v>
                </c:pt>
                <c:pt idx="2">
                  <c:v>5.4783494816000005</c:v>
                </c:pt>
                <c:pt idx="3">
                  <c:v>1.6901877655999999</c:v>
                </c:pt>
                <c:pt idx="4">
                  <c:v>2.1483039584000005</c:v>
                </c:pt>
                <c:pt idx="5">
                  <c:v>3.1195180872000003</c:v>
                </c:pt>
                <c:pt idx="6">
                  <c:v>2.5637681252000002</c:v>
                </c:pt>
                <c:pt idx="7">
                  <c:v>2.1819858977999997</c:v>
                </c:pt>
                <c:pt idx="8">
                  <c:v>1.9433037635999999</c:v>
                </c:pt>
                <c:pt idx="9">
                  <c:v>2.4385864871999998</c:v>
                </c:pt>
                <c:pt idx="10">
                  <c:v>2.2514411582</c:v>
                </c:pt>
                <c:pt idx="11">
                  <c:v>2.0678263528</c:v>
                </c:pt>
                <c:pt idx="12">
                  <c:v>8.3434512830000003</c:v>
                </c:pt>
                <c:pt idx="13">
                  <c:v>3.0479831064000003</c:v>
                </c:pt>
                <c:pt idx="14">
                  <c:v>3.2935320454000001</c:v>
                </c:pt>
                <c:pt idx="15">
                  <c:v>3.022351464759871</c:v>
                </c:pt>
                <c:pt idx="16">
                  <c:v>3.9807890281284037</c:v>
                </c:pt>
                <c:pt idx="17">
                  <c:v>3.1285824506636617</c:v>
                </c:pt>
                <c:pt idx="18">
                  <c:v>3.1421103984356535</c:v>
                </c:pt>
                <c:pt idx="19">
                  <c:v>3.1041339127570078</c:v>
                </c:pt>
                <c:pt idx="20">
                  <c:v>2.7412680490192689</c:v>
                </c:pt>
                <c:pt idx="21">
                  <c:v>2.6682878031913821</c:v>
                </c:pt>
                <c:pt idx="22">
                  <c:v>2.7511708841197433</c:v>
                </c:pt>
                <c:pt idx="23">
                  <c:v>4.9392265914969355</c:v>
                </c:pt>
                <c:pt idx="24">
                  <c:v>2.2763758731989197</c:v>
                </c:pt>
                <c:pt idx="25">
                  <c:v>3.1556383462076454</c:v>
                </c:pt>
                <c:pt idx="26">
                  <c:v>3.0661574270783629</c:v>
                </c:pt>
                <c:pt idx="27">
                  <c:v>2.37840218528153</c:v>
                </c:pt>
                <c:pt idx="28">
                  <c:v>2.5953075573634949</c:v>
                </c:pt>
                <c:pt idx="29">
                  <c:v>2.6804299213023084</c:v>
                </c:pt>
                <c:pt idx="30">
                  <c:v>2.4533679826444188</c:v>
                </c:pt>
                <c:pt idx="31">
                  <c:v>4.0670889464502178</c:v>
                </c:pt>
                <c:pt idx="32">
                  <c:v>2.2511011377070602</c:v>
                </c:pt>
                <c:pt idx="33">
                  <c:v>3.3434923986</c:v>
                </c:pt>
                <c:pt idx="34">
                  <c:v>6.2140416111999999</c:v>
                </c:pt>
                <c:pt idx="35">
                  <c:v>2.2759266014000001</c:v>
                </c:pt>
                <c:pt idx="36">
                  <c:v>2.4578773566000001</c:v>
                </c:pt>
                <c:pt idx="37">
                  <c:v>2.6947501586000002</c:v>
                </c:pt>
                <c:pt idx="38">
                  <c:v>1.8650920049999999</c:v>
                </c:pt>
                <c:pt idx="39">
                  <c:v>1.9626940216000002</c:v>
                </c:pt>
                <c:pt idx="40">
                  <c:v>3.137494228</c:v>
                </c:pt>
                <c:pt idx="41">
                  <c:v>2.4599699548</c:v>
                </c:pt>
                <c:pt idx="42">
                  <c:v>2.7883608158000004</c:v>
                </c:pt>
                <c:pt idx="43">
                  <c:v>2.0515617032</c:v>
                </c:pt>
                <c:pt idx="44">
                  <c:v>1.9686081124000001</c:v>
                </c:pt>
                <c:pt idx="45">
                  <c:v>2.2501715400000002</c:v>
                </c:pt>
                <c:pt idx="46">
                  <c:v>5.7481851136</c:v>
                </c:pt>
                <c:pt idx="47">
                  <c:v>2.7655601266000001</c:v>
                </c:pt>
                <c:pt idx="48">
                  <c:v>2.3066356612000001</c:v>
                </c:pt>
                <c:pt idx="49">
                  <c:v>2.9781769175999999</c:v>
                </c:pt>
                <c:pt idx="50">
                  <c:v>3.660144098</c:v>
                </c:pt>
                <c:pt idx="51">
                  <c:v>2.8836033169999999</c:v>
                </c:pt>
                <c:pt idx="52">
                  <c:v>2.6214397093999997</c:v>
                </c:pt>
                <c:pt idx="53">
                  <c:v>2.9252670586000002</c:v>
                </c:pt>
                <c:pt idx="54">
                  <c:v>2.2108506810000002</c:v>
                </c:pt>
                <c:pt idx="55">
                  <c:v>2.1785438500000001</c:v>
                </c:pt>
                <c:pt idx="56">
                  <c:v>6.1290110294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4D-491D-84E8-011CDFF13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91936"/>
        <c:axId val="60442112"/>
      </c:lineChart>
      <c:catAx>
        <c:axId val="5999193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49985442226698501"/>
              <c:y val="0.939117482109607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US" sz="950" b="0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60442112"/>
        <c:crosses val="autoZero"/>
        <c:auto val="1"/>
        <c:lblAlgn val="ctr"/>
        <c:lblOffset val="100"/>
        <c:tickLblSkip val="2"/>
        <c:noMultiLvlLbl val="0"/>
      </c:catAx>
      <c:valAx>
        <c:axId val="60442112"/>
        <c:scaling>
          <c:orientation val="minMax"/>
          <c:max val="15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IRI (m/km)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US" sz="1200" b="1" i="0" u="none" strike="noStrike" kern="1200" baseline="0">
                <a:solidFill>
                  <a:srgbClr val="000000"/>
                </a:solidFill>
                <a:latin typeface="Arial" panose="020B0604020202020204"/>
                <a:ea typeface="Arial" panose="020B0604020202020204"/>
                <a:cs typeface="Arial" panose="020B0604020202020204"/>
              </a:defRPr>
            </a:pPr>
            <a:endParaRPr lang="en-US"/>
          </a:p>
        </c:txPr>
        <c:crossAx val="59991936"/>
        <c:crosses val="autoZero"/>
        <c:crossBetween val="between"/>
        <c:majorUnit val="1"/>
        <c:minorUnit val="0.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537577f-8dde-42dc-971b-58f0d0f90de4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20543600281521701"/>
          <c:y val="4.7459831741878799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shee2!$C$10:$C$110</c:f>
              <c:numCache>
                <c:formatCode>General</c:formatCode>
                <c:ptCount val="101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180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184</c:v>
                </c:pt>
                <c:pt idx="35">
                  <c:v>185</c:v>
                </c:pt>
                <c:pt idx="36">
                  <c:v>186</c:v>
                </c:pt>
                <c:pt idx="37">
                  <c:v>187</c:v>
                </c:pt>
                <c:pt idx="38">
                  <c:v>188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192</c:v>
                </c:pt>
                <c:pt idx="43">
                  <c:v>193</c:v>
                </c:pt>
                <c:pt idx="44">
                  <c:v>194</c:v>
                </c:pt>
                <c:pt idx="45">
                  <c:v>195</c:v>
                </c:pt>
                <c:pt idx="46">
                  <c:v>196</c:v>
                </c:pt>
                <c:pt idx="47">
                  <c:v>197</c:v>
                </c:pt>
                <c:pt idx="48">
                  <c:v>198</c:v>
                </c:pt>
                <c:pt idx="49">
                  <c:v>199</c:v>
                </c:pt>
                <c:pt idx="50">
                  <c:v>200</c:v>
                </c:pt>
                <c:pt idx="51">
                  <c:v>201</c:v>
                </c:pt>
                <c:pt idx="52">
                  <c:v>202</c:v>
                </c:pt>
                <c:pt idx="53">
                  <c:v>203</c:v>
                </c:pt>
                <c:pt idx="54">
                  <c:v>204</c:v>
                </c:pt>
                <c:pt idx="55">
                  <c:v>205</c:v>
                </c:pt>
                <c:pt idx="56">
                  <c:v>206</c:v>
                </c:pt>
                <c:pt idx="57">
                  <c:v>207</c:v>
                </c:pt>
                <c:pt idx="58">
                  <c:v>208</c:v>
                </c:pt>
                <c:pt idx="59">
                  <c:v>209</c:v>
                </c:pt>
                <c:pt idx="60">
                  <c:v>210</c:v>
                </c:pt>
                <c:pt idx="61">
                  <c:v>211</c:v>
                </c:pt>
                <c:pt idx="62">
                  <c:v>212</c:v>
                </c:pt>
                <c:pt idx="63">
                  <c:v>213</c:v>
                </c:pt>
                <c:pt idx="64">
                  <c:v>214</c:v>
                </c:pt>
                <c:pt idx="65">
                  <c:v>215</c:v>
                </c:pt>
                <c:pt idx="66">
                  <c:v>216</c:v>
                </c:pt>
                <c:pt idx="67">
                  <c:v>217</c:v>
                </c:pt>
                <c:pt idx="68">
                  <c:v>218</c:v>
                </c:pt>
                <c:pt idx="69">
                  <c:v>219</c:v>
                </c:pt>
                <c:pt idx="70">
                  <c:v>220</c:v>
                </c:pt>
                <c:pt idx="71">
                  <c:v>221</c:v>
                </c:pt>
                <c:pt idx="72">
                  <c:v>222</c:v>
                </c:pt>
                <c:pt idx="73">
                  <c:v>223</c:v>
                </c:pt>
                <c:pt idx="74">
                  <c:v>224</c:v>
                </c:pt>
                <c:pt idx="75">
                  <c:v>225</c:v>
                </c:pt>
                <c:pt idx="76">
                  <c:v>226</c:v>
                </c:pt>
                <c:pt idx="77">
                  <c:v>227</c:v>
                </c:pt>
                <c:pt idx="78">
                  <c:v>228</c:v>
                </c:pt>
                <c:pt idx="79">
                  <c:v>229</c:v>
                </c:pt>
                <c:pt idx="80">
                  <c:v>230</c:v>
                </c:pt>
                <c:pt idx="81">
                  <c:v>231</c:v>
                </c:pt>
                <c:pt idx="82">
                  <c:v>232</c:v>
                </c:pt>
                <c:pt idx="83">
                  <c:v>233</c:v>
                </c:pt>
                <c:pt idx="84">
                  <c:v>234</c:v>
                </c:pt>
                <c:pt idx="85">
                  <c:v>235</c:v>
                </c:pt>
                <c:pt idx="86">
                  <c:v>236</c:v>
                </c:pt>
                <c:pt idx="87">
                  <c:v>237</c:v>
                </c:pt>
                <c:pt idx="88">
                  <c:v>238</c:v>
                </c:pt>
                <c:pt idx="89">
                  <c:v>239</c:v>
                </c:pt>
                <c:pt idx="90">
                  <c:v>240</c:v>
                </c:pt>
                <c:pt idx="91">
                  <c:v>241</c:v>
                </c:pt>
                <c:pt idx="92">
                  <c:v>242</c:v>
                </c:pt>
                <c:pt idx="93">
                  <c:v>243</c:v>
                </c:pt>
                <c:pt idx="94">
                  <c:v>244</c:v>
                </c:pt>
                <c:pt idx="95">
                  <c:v>245</c:v>
                </c:pt>
                <c:pt idx="96">
                  <c:v>246</c:v>
                </c:pt>
                <c:pt idx="97">
                  <c:v>247</c:v>
                </c:pt>
                <c:pt idx="98">
                  <c:v>248</c:v>
                </c:pt>
                <c:pt idx="99">
                  <c:v>249</c:v>
                </c:pt>
                <c:pt idx="100">
                  <c:v>250</c:v>
                </c:pt>
              </c:numCache>
            </c:numRef>
          </c:cat>
          <c:val>
            <c:numRef>
              <c:f>shee2!$L$10:$L$110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37.5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75</c:v>
                </c:pt>
                <c:pt idx="16">
                  <c:v>56.25</c:v>
                </c:pt>
                <c:pt idx="17">
                  <c:v>56.25</c:v>
                </c:pt>
                <c:pt idx="18">
                  <c:v>37.5</c:v>
                </c:pt>
                <c:pt idx="19">
                  <c:v>37.5</c:v>
                </c:pt>
                <c:pt idx="20">
                  <c:v>37.5</c:v>
                </c:pt>
                <c:pt idx="21">
                  <c:v>18.75</c:v>
                </c:pt>
                <c:pt idx="22">
                  <c:v>18.75</c:v>
                </c:pt>
                <c:pt idx="23">
                  <c:v>37.5</c:v>
                </c:pt>
                <c:pt idx="24">
                  <c:v>37.5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37.5</c:v>
                </c:pt>
                <c:pt idx="32">
                  <c:v>37.5</c:v>
                </c:pt>
                <c:pt idx="33">
                  <c:v>18.75</c:v>
                </c:pt>
                <c:pt idx="34">
                  <c:v>56.25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0</c:v>
                </c:pt>
                <c:pt idx="52">
                  <c:v>18.75</c:v>
                </c:pt>
                <c:pt idx="53">
                  <c:v>18.75</c:v>
                </c:pt>
                <c:pt idx="54">
                  <c:v>18.75</c:v>
                </c:pt>
                <c:pt idx="55">
                  <c:v>18.75</c:v>
                </c:pt>
                <c:pt idx="56">
                  <c:v>0</c:v>
                </c:pt>
                <c:pt idx="57">
                  <c:v>18.75</c:v>
                </c:pt>
                <c:pt idx="58">
                  <c:v>18.75</c:v>
                </c:pt>
                <c:pt idx="59">
                  <c:v>18.75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37.5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25</c:v>
                </c:pt>
                <c:pt idx="71">
                  <c:v>37.5</c:v>
                </c:pt>
                <c:pt idx="72">
                  <c:v>75</c:v>
                </c:pt>
                <c:pt idx="73">
                  <c:v>37.5</c:v>
                </c:pt>
                <c:pt idx="74">
                  <c:v>75</c:v>
                </c:pt>
                <c:pt idx="75">
                  <c:v>75</c:v>
                </c:pt>
                <c:pt idx="76">
                  <c:v>0</c:v>
                </c:pt>
                <c:pt idx="77">
                  <c:v>0</c:v>
                </c:pt>
                <c:pt idx="78">
                  <c:v>37.5</c:v>
                </c:pt>
                <c:pt idx="79">
                  <c:v>37.5</c:v>
                </c:pt>
                <c:pt idx="80">
                  <c:v>12.5</c:v>
                </c:pt>
                <c:pt idx="81">
                  <c:v>12.5</c:v>
                </c:pt>
                <c:pt idx="82">
                  <c:v>0</c:v>
                </c:pt>
                <c:pt idx="83">
                  <c:v>0</c:v>
                </c:pt>
                <c:pt idx="84">
                  <c:v>18.75</c:v>
                </c:pt>
                <c:pt idx="85">
                  <c:v>18.75</c:v>
                </c:pt>
                <c:pt idx="86">
                  <c:v>37.5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25</c:v>
                </c:pt>
                <c:pt idx="92">
                  <c:v>0</c:v>
                </c:pt>
                <c:pt idx="93">
                  <c:v>37.5</c:v>
                </c:pt>
                <c:pt idx="94">
                  <c:v>25</c:v>
                </c:pt>
                <c:pt idx="95">
                  <c:v>37.5</c:v>
                </c:pt>
                <c:pt idx="96">
                  <c:v>18.75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47-4D69-B221-FBEA5465CF82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shee2!$C$10:$C$110</c:f>
              <c:numCache>
                <c:formatCode>General</c:formatCode>
                <c:ptCount val="101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180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184</c:v>
                </c:pt>
                <c:pt idx="35">
                  <c:v>185</c:v>
                </c:pt>
                <c:pt idx="36">
                  <c:v>186</c:v>
                </c:pt>
                <c:pt idx="37">
                  <c:v>187</c:v>
                </c:pt>
                <c:pt idx="38">
                  <c:v>188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192</c:v>
                </c:pt>
                <c:pt idx="43">
                  <c:v>193</c:v>
                </c:pt>
                <c:pt idx="44">
                  <c:v>194</c:v>
                </c:pt>
                <c:pt idx="45">
                  <c:v>195</c:v>
                </c:pt>
                <c:pt idx="46">
                  <c:v>196</c:v>
                </c:pt>
                <c:pt idx="47">
                  <c:v>197</c:v>
                </c:pt>
                <c:pt idx="48">
                  <c:v>198</c:v>
                </c:pt>
                <c:pt idx="49">
                  <c:v>199</c:v>
                </c:pt>
                <c:pt idx="50">
                  <c:v>200</c:v>
                </c:pt>
                <c:pt idx="51">
                  <c:v>201</c:v>
                </c:pt>
                <c:pt idx="52">
                  <c:v>202</c:v>
                </c:pt>
                <c:pt idx="53">
                  <c:v>203</c:v>
                </c:pt>
                <c:pt idx="54">
                  <c:v>204</c:v>
                </c:pt>
                <c:pt idx="55">
                  <c:v>205</c:v>
                </c:pt>
                <c:pt idx="56">
                  <c:v>206</c:v>
                </c:pt>
                <c:pt idx="57">
                  <c:v>207</c:v>
                </c:pt>
                <c:pt idx="58">
                  <c:v>208</c:v>
                </c:pt>
                <c:pt idx="59">
                  <c:v>209</c:v>
                </c:pt>
                <c:pt idx="60">
                  <c:v>210</c:v>
                </c:pt>
                <c:pt idx="61">
                  <c:v>211</c:v>
                </c:pt>
                <c:pt idx="62">
                  <c:v>212</c:v>
                </c:pt>
                <c:pt idx="63">
                  <c:v>213</c:v>
                </c:pt>
                <c:pt idx="64">
                  <c:v>214</c:v>
                </c:pt>
                <c:pt idx="65">
                  <c:v>215</c:v>
                </c:pt>
                <c:pt idx="66">
                  <c:v>216</c:v>
                </c:pt>
                <c:pt idx="67">
                  <c:v>217</c:v>
                </c:pt>
                <c:pt idx="68">
                  <c:v>218</c:v>
                </c:pt>
                <c:pt idx="69">
                  <c:v>219</c:v>
                </c:pt>
                <c:pt idx="70">
                  <c:v>220</c:v>
                </c:pt>
                <c:pt idx="71">
                  <c:v>221</c:v>
                </c:pt>
                <c:pt idx="72">
                  <c:v>222</c:v>
                </c:pt>
                <c:pt idx="73">
                  <c:v>223</c:v>
                </c:pt>
                <c:pt idx="74">
                  <c:v>224</c:v>
                </c:pt>
                <c:pt idx="75">
                  <c:v>225</c:v>
                </c:pt>
                <c:pt idx="76">
                  <c:v>226</c:v>
                </c:pt>
                <c:pt idx="77">
                  <c:v>227</c:v>
                </c:pt>
                <c:pt idx="78">
                  <c:v>228</c:v>
                </c:pt>
                <c:pt idx="79">
                  <c:v>229</c:v>
                </c:pt>
                <c:pt idx="80">
                  <c:v>230</c:v>
                </c:pt>
                <c:pt idx="81">
                  <c:v>231</c:v>
                </c:pt>
                <c:pt idx="82">
                  <c:v>232</c:v>
                </c:pt>
                <c:pt idx="83">
                  <c:v>233</c:v>
                </c:pt>
                <c:pt idx="84">
                  <c:v>234</c:v>
                </c:pt>
                <c:pt idx="85">
                  <c:v>235</c:v>
                </c:pt>
                <c:pt idx="86">
                  <c:v>236</c:v>
                </c:pt>
                <c:pt idx="87">
                  <c:v>237</c:v>
                </c:pt>
                <c:pt idx="88">
                  <c:v>238</c:v>
                </c:pt>
                <c:pt idx="89">
                  <c:v>239</c:v>
                </c:pt>
                <c:pt idx="90">
                  <c:v>240</c:v>
                </c:pt>
                <c:pt idx="91">
                  <c:v>241</c:v>
                </c:pt>
                <c:pt idx="92">
                  <c:v>242</c:v>
                </c:pt>
                <c:pt idx="93">
                  <c:v>243</c:v>
                </c:pt>
                <c:pt idx="94">
                  <c:v>244</c:v>
                </c:pt>
                <c:pt idx="95">
                  <c:v>245</c:v>
                </c:pt>
                <c:pt idx="96">
                  <c:v>246</c:v>
                </c:pt>
                <c:pt idx="97">
                  <c:v>247</c:v>
                </c:pt>
                <c:pt idx="98">
                  <c:v>248</c:v>
                </c:pt>
                <c:pt idx="99">
                  <c:v>249</c:v>
                </c:pt>
                <c:pt idx="100">
                  <c:v>250</c:v>
                </c:pt>
              </c:numCache>
            </c:numRef>
          </c:cat>
          <c:val>
            <c:numRef>
              <c:f>shee2!$O$10:$O$110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7.5</c:v>
                </c:pt>
                <c:pt idx="19">
                  <c:v>0</c:v>
                </c:pt>
                <c:pt idx="20">
                  <c:v>7.5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18.75</c:v>
                </c:pt>
                <c:pt idx="27">
                  <c:v>75</c:v>
                </c:pt>
                <c:pt idx="28">
                  <c:v>100</c:v>
                </c:pt>
                <c:pt idx="29">
                  <c:v>100</c:v>
                </c:pt>
                <c:pt idx="30">
                  <c:v>75</c:v>
                </c:pt>
                <c:pt idx="31">
                  <c:v>7.5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12.5</c:v>
                </c:pt>
                <c:pt idx="64">
                  <c:v>0</c:v>
                </c:pt>
                <c:pt idx="65">
                  <c:v>12.5</c:v>
                </c:pt>
                <c:pt idx="66">
                  <c:v>100</c:v>
                </c:pt>
                <c:pt idx="67">
                  <c:v>25</c:v>
                </c:pt>
                <c:pt idx="68">
                  <c:v>25</c:v>
                </c:pt>
                <c:pt idx="69">
                  <c:v>10</c:v>
                </c:pt>
                <c:pt idx="70">
                  <c:v>0</c:v>
                </c:pt>
                <c:pt idx="71">
                  <c:v>0</c:v>
                </c:pt>
                <c:pt idx="72">
                  <c:v>56.25</c:v>
                </c:pt>
                <c:pt idx="73">
                  <c:v>56.25</c:v>
                </c:pt>
                <c:pt idx="74">
                  <c:v>56.25</c:v>
                </c:pt>
                <c:pt idx="75">
                  <c:v>56.25</c:v>
                </c:pt>
                <c:pt idx="76">
                  <c:v>75</c:v>
                </c:pt>
                <c:pt idx="77">
                  <c:v>100</c:v>
                </c:pt>
                <c:pt idx="78">
                  <c:v>75</c:v>
                </c:pt>
                <c:pt idx="79">
                  <c:v>50</c:v>
                </c:pt>
                <c:pt idx="80">
                  <c:v>0</c:v>
                </c:pt>
                <c:pt idx="81">
                  <c:v>37.5</c:v>
                </c:pt>
                <c:pt idx="82">
                  <c:v>37.5</c:v>
                </c:pt>
                <c:pt idx="83">
                  <c:v>56.25</c:v>
                </c:pt>
                <c:pt idx="84">
                  <c:v>0</c:v>
                </c:pt>
                <c:pt idx="85">
                  <c:v>0</c:v>
                </c:pt>
                <c:pt idx="86">
                  <c:v>56.25</c:v>
                </c:pt>
                <c:pt idx="87">
                  <c:v>100</c:v>
                </c:pt>
                <c:pt idx="88">
                  <c:v>75</c:v>
                </c:pt>
                <c:pt idx="89">
                  <c:v>50</c:v>
                </c:pt>
                <c:pt idx="90">
                  <c:v>50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47-4D69-B221-FBEA5465CF82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shee2!$C$10:$C$110</c:f>
              <c:numCache>
                <c:formatCode>General</c:formatCode>
                <c:ptCount val="101"/>
                <c:pt idx="0">
                  <c:v>150</c:v>
                </c:pt>
                <c:pt idx="1">
                  <c:v>151</c:v>
                </c:pt>
                <c:pt idx="2">
                  <c:v>152</c:v>
                </c:pt>
                <c:pt idx="3">
                  <c:v>153</c:v>
                </c:pt>
                <c:pt idx="4">
                  <c:v>154</c:v>
                </c:pt>
                <c:pt idx="5">
                  <c:v>155</c:v>
                </c:pt>
                <c:pt idx="6">
                  <c:v>156</c:v>
                </c:pt>
                <c:pt idx="7">
                  <c:v>157</c:v>
                </c:pt>
                <c:pt idx="8">
                  <c:v>158</c:v>
                </c:pt>
                <c:pt idx="9">
                  <c:v>159</c:v>
                </c:pt>
                <c:pt idx="10">
                  <c:v>160</c:v>
                </c:pt>
                <c:pt idx="11">
                  <c:v>161</c:v>
                </c:pt>
                <c:pt idx="12">
                  <c:v>162</c:v>
                </c:pt>
                <c:pt idx="13">
                  <c:v>163</c:v>
                </c:pt>
                <c:pt idx="14">
                  <c:v>164</c:v>
                </c:pt>
                <c:pt idx="15">
                  <c:v>165</c:v>
                </c:pt>
                <c:pt idx="16">
                  <c:v>166</c:v>
                </c:pt>
                <c:pt idx="17">
                  <c:v>167</c:v>
                </c:pt>
                <c:pt idx="18">
                  <c:v>168</c:v>
                </c:pt>
                <c:pt idx="19">
                  <c:v>169</c:v>
                </c:pt>
                <c:pt idx="20">
                  <c:v>170</c:v>
                </c:pt>
                <c:pt idx="21">
                  <c:v>171</c:v>
                </c:pt>
                <c:pt idx="22">
                  <c:v>172</c:v>
                </c:pt>
                <c:pt idx="23">
                  <c:v>173</c:v>
                </c:pt>
                <c:pt idx="24">
                  <c:v>174</c:v>
                </c:pt>
                <c:pt idx="25">
                  <c:v>175</c:v>
                </c:pt>
                <c:pt idx="26">
                  <c:v>176</c:v>
                </c:pt>
                <c:pt idx="27">
                  <c:v>177</c:v>
                </c:pt>
                <c:pt idx="28">
                  <c:v>178</c:v>
                </c:pt>
                <c:pt idx="29">
                  <c:v>179</c:v>
                </c:pt>
                <c:pt idx="30">
                  <c:v>180</c:v>
                </c:pt>
                <c:pt idx="31">
                  <c:v>181</c:v>
                </c:pt>
                <c:pt idx="32">
                  <c:v>182</c:v>
                </c:pt>
                <c:pt idx="33">
                  <c:v>183</c:v>
                </c:pt>
                <c:pt idx="34">
                  <c:v>184</c:v>
                </c:pt>
                <c:pt idx="35">
                  <c:v>185</c:v>
                </c:pt>
                <c:pt idx="36">
                  <c:v>186</c:v>
                </c:pt>
                <c:pt idx="37">
                  <c:v>187</c:v>
                </c:pt>
                <c:pt idx="38">
                  <c:v>188</c:v>
                </c:pt>
                <c:pt idx="39">
                  <c:v>189</c:v>
                </c:pt>
                <c:pt idx="40">
                  <c:v>190</c:v>
                </c:pt>
                <c:pt idx="41">
                  <c:v>191</c:v>
                </c:pt>
                <c:pt idx="42">
                  <c:v>192</c:v>
                </c:pt>
                <c:pt idx="43">
                  <c:v>193</c:v>
                </c:pt>
                <c:pt idx="44">
                  <c:v>194</c:v>
                </c:pt>
                <c:pt idx="45">
                  <c:v>195</c:v>
                </c:pt>
                <c:pt idx="46">
                  <c:v>196</c:v>
                </c:pt>
                <c:pt idx="47">
                  <c:v>197</c:v>
                </c:pt>
                <c:pt idx="48">
                  <c:v>198</c:v>
                </c:pt>
                <c:pt idx="49">
                  <c:v>199</c:v>
                </c:pt>
                <c:pt idx="50">
                  <c:v>200</c:v>
                </c:pt>
                <c:pt idx="51">
                  <c:v>201</c:v>
                </c:pt>
                <c:pt idx="52">
                  <c:v>202</c:v>
                </c:pt>
                <c:pt idx="53">
                  <c:v>203</c:v>
                </c:pt>
                <c:pt idx="54">
                  <c:v>204</c:v>
                </c:pt>
                <c:pt idx="55">
                  <c:v>205</c:v>
                </c:pt>
                <c:pt idx="56">
                  <c:v>206</c:v>
                </c:pt>
                <c:pt idx="57">
                  <c:v>207</c:v>
                </c:pt>
                <c:pt idx="58">
                  <c:v>208</c:v>
                </c:pt>
                <c:pt idx="59">
                  <c:v>209</c:v>
                </c:pt>
                <c:pt idx="60">
                  <c:v>210</c:v>
                </c:pt>
                <c:pt idx="61">
                  <c:v>211</c:v>
                </c:pt>
                <c:pt idx="62">
                  <c:v>212</c:v>
                </c:pt>
                <c:pt idx="63">
                  <c:v>213</c:v>
                </c:pt>
                <c:pt idx="64">
                  <c:v>214</c:v>
                </c:pt>
                <c:pt idx="65">
                  <c:v>215</c:v>
                </c:pt>
                <c:pt idx="66">
                  <c:v>216</c:v>
                </c:pt>
                <c:pt idx="67">
                  <c:v>217</c:v>
                </c:pt>
                <c:pt idx="68">
                  <c:v>218</c:v>
                </c:pt>
                <c:pt idx="69">
                  <c:v>219</c:v>
                </c:pt>
                <c:pt idx="70">
                  <c:v>220</c:v>
                </c:pt>
                <c:pt idx="71">
                  <c:v>221</c:v>
                </c:pt>
                <c:pt idx="72">
                  <c:v>222</c:v>
                </c:pt>
                <c:pt idx="73">
                  <c:v>223</c:v>
                </c:pt>
                <c:pt idx="74">
                  <c:v>224</c:v>
                </c:pt>
                <c:pt idx="75">
                  <c:v>225</c:v>
                </c:pt>
                <c:pt idx="76">
                  <c:v>226</c:v>
                </c:pt>
                <c:pt idx="77">
                  <c:v>227</c:v>
                </c:pt>
                <c:pt idx="78">
                  <c:v>228</c:v>
                </c:pt>
                <c:pt idx="79">
                  <c:v>229</c:v>
                </c:pt>
                <c:pt idx="80">
                  <c:v>230</c:v>
                </c:pt>
                <c:pt idx="81">
                  <c:v>231</c:v>
                </c:pt>
                <c:pt idx="82">
                  <c:v>232</c:v>
                </c:pt>
                <c:pt idx="83">
                  <c:v>233</c:v>
                </c:pt>
                <c:pt idx="84">
                  <c:v>234</c:v>
                </c:pt>
                <c:pt idx="85">
                  <c:v>235</c:v>
                </c:pt>
                <c:pt idx="86">
                  <c:v>236</c:v>
                </c:pt>
                <c:pt idx="87">
                  <c:v>237</c:v>
                </c:pt>
                <c:pt idx="88">
                  <c:v>238</c:v>
                </c:pt>
                <c:pt idx="89">
                  <c:v>239</c:v>
                </c:pt>
                <c:pt idx="90">
                  <c:v>240</c:v>
                </c:pt>
                <c:pt idx="91">
                  <c:v>241</c:v>
                </c:pt>
                <c:pt idx="92">
                  <c:v>242</c:v>
                </c:pt>
                <c:pt idx="93">
                  <c:v>243</c:v>
                </c:pt>
                <c:pt idx="94">
                  <c:v>244</c:v>
                </c:pt>
                <c:pt idx="95">
                  <c:v>245</c:v>
                </c:pt>
                <c:pt idx="96">
                  <c:v>246</c:v>
                </c:pt>
                <c:pt idx="97">
                  <c:v>247</c:v>
                </c:pt>
                <c:pt idx="98">
                  <c:v>248</c:v>
                </c:pt>
                <c:pt idx="99">
                  <c:v>249</c:v>
                </c:pt>
                <c:pt idx="100">
                  <c:v>250</c:v>
                </c:pt>
              </c:numCache>
            </c:numRef>
          </c:cat>
          <c:val>
            <c:numRef>
              <c:f>shee2!$AS$10:$AS$110</c:f>
              <c:numCache>
                <c:formatCode>General</c:formatCode>
                <c:ptCount val="101"/>
                <c:pt idx="0">
                  <c:v>40</c:v>
                </c:pt>
                <c:pt idx="1">
                  <c:v>40</c:v>
                </c:pt>
                <c:pt idx="2">
                  <c:v>70</c:v>
                </c:pt>
                <c:pt idx="3">
                  <c:v>90</c:v>
                </c:pt>
                <c:pt idx="4">
                  <c:v>70</c:v>
                </c:pt>
                <c:pt idx="5">
                  <c:v>60</c:v>
                </c:pt>
                <c:pt idx="6">
                  <c:v>40</c:v>
                </c:pt>
                <c:pt idx="7">
                  <c:v>30</c:v>
                </c:pt>
                <c:pt idx="8">
                  <c:v>30</c:v>
                </c:pt>
                <c:pt idx="9">
                  <c:v>40</c:v>
                </c:pt>
                <c:pt idx="10">
                  <c:v>40</c:v>
                </c:pt>
                <c:pt idx="11">
                  <c:v>50</c:v>
                </c:pt>
                <c:pt idx="12">
                  <c:v>70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30</c:v>
                </c:pt>
                <c:pt idx="24">
                  <c:v>40</c:v>
                </c:pt>
                <c:pt idx="25">
                  <c:v>40</c:v>
                </c:pt>
                <c:pt idx="26">
                  <c:v>30</c:v>
                </c:pt>
                <c:pt idx="27">
                  <c:v>30</c:v>
                </c:pt>
                <c:pt idx="28">
                  <c:v>40</c:v>
                </c:pt>
                <c:pt idx="29">
                  <c:v>30</c:v>
                </c:pt>
                <c:pt idx="30">
                  <c:v>40</c:v>
                </c:pt>
                <c:pt idx="31">
                  <c:v>50</c:v>
                </c:pt>
                <c:pt idx="32">
                  <c:v>20</c:v>
                </c:pt>
                <c:pt idx="33">
                  <c:v>20</c:v>
                </c:pt>
                <c:pt idx="34">
                  <c:v>30</c:v>
                </c:pt>
                <c:pt idx="35">
                  <c:v>40</c:v>
                </c:pt>
                <c:pt idx="36">
                  <c:v>40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20</c:v>
                </c:pt>
                <c:pt idx="43">
                  <c:v>20</c:v>
                </c:pt>
                <c:pt idx="44">
                  <c:v>30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20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50</c:v>
                </c:pt>
                <c:pt idx="64">
                  <c:v>60</c:v>
                </c:pt>
                <c:pt idx="65">
                  <c:v>30</c:v>
                </c:pt>
                <c:pt idx="66">
                  <c:v>30</c:v>
                </c:pt>
                <c:pt idx="67">
                  <c:v>40</c:v>
                </c:pt>
                <c:pt idx="68">
                  <c:v>30</c:v>
                </c:pt>
                <c:pt idx="69">
                  <c:v>50</c:v>
                </c:pt>
                <c:pt idx="70">
                  <c:v>40</c:v>
                </c:pt>
                <c:pt idx="71">
                  <c:v>40</c:v>
                </c:pt>
                <c:pt idx="72">
                  <c:v>50</c:v>
                </c:pt>
                <c:pt idx="73">
                  <c:v>50</c:v>
                </c:pt>
                <c:pt idx="74">
                  <c:v>40</c:v>
                </c:pt>
                <c:pt idx="75">
                  <c:v>50</c:v>
                </c:pt>
                <c:pt idx="76">
                  <c:v>40</c:v>
                </c:pt>
                <c:pt idx="77">
                  <c:v>50</c:v>
                </c:pt>
                <c:pt idx="78">
                  <c:v>50</c:v>
                </c:pt>
                <c:pt idx="79">
                  <c:v>40</c:v>
                </c:pt>
                <c:pt idx="80">
                  <c:v>40</c:v>
                </c:pt>
                <c:pt idx="81">
                  <c:v>50</c:v>
                </c:pt>
                <c:pt idx="82">
                  <c:v>40</c:v>
                </c:pt>
                <c:pt idx="83">
                  <c:v>30</c:v>
                </c:pt>
                <c:pt idx="84">
                  <c:v>30</c:v>
                </c:pt>
                <c:pt idx="85">
                  <c:v>40</c:v>
                </c:pt>
                <c:pt idx="86">
                  <c:v>50</c:v>
                </c:pt>
                <c:pt idx="87">
                  <c:v>50</c:v>
                </c:pt>
                <c:pt idx="88">
                  <c:v>60</c:v>
                </c:pt>
                <c:pt idx="89">
                  <c:v>40</c:v>
                </c:pt>
                <c:pt idx="90">
                  <c:v>40</c:v>
                </c:pt>
                <c:pt idx="91">
                  <c:v>50</c:v>
                </c:pt>
                <c:pt idx="92">
                  <c:v>40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50</c:v>
                </c:pt>
                <c:pt idx="10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47-4D69-B221-FBEA5465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80512"/>
        <c:axId val="60515840"/>
      </c:lineChart>
      <c:catAx>
        <c:axId val="604805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515840"/>
        <c:crosses val="autoZero"/>
        <c:auto val="1"/>
        <c:lblAlgn val="ctr"/>
        <c:lblOffset val="100"/>
        <c:tickLblSkip val="2"/>
        <c:noMultiLvlLbl val="0"/>
      </c:catAx>
      <c:valAx>
        <c:axId val="60515840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480512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7c3fea-ce5b-4fcd-b3b3-cb4f90ff49e3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20672692032619799"/>
          <c:y val="2.84896412303796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shee2!$C$111:$C$211</c:f>
              <c:numCache>
                <c:formatCode>General</c:formatCode>
                <c:ptCount val="101"/>
                <c:pt idx="0">
                  <c:v>251</c:v>
                </c:pt>
                <c:pt idx="1">
                  <c:v>252</c:v>
                </c:pt>
                <c:pt idx="2">
                  <c:v>253</c:v>
                </c:pt>
                <c:pt idx="3">
                  <c:v>254</c:v>
                </c:pt>
                <c:pt idx="4">
                  <c:v>255</c:v>
                </c:pt>
                <c:pt idx="5">
                  <c:v>256</c:v>
                </c:pt>
                <c:pt idx="6">
                  <c:v>257</c:v>
                </c:pt>
                <c:pt idx="7">
                  <c:v>258</c:v>
                </c:pt>
                <c:pt idx="8">
                  <c:v>259</c:v>
                </c:pt>
                <c:pt idx="9">
                  <c:v>260</c:v>
                </c:pt>
                <c:pt idx="10">
                  <c:v>261</c:v>
                </c:pt>
                <c:pt idx="11">
                  <c:v>262</c:v>
                </c:pt>
                <c:pt idx="12">
                  <c:v>263</c:v>
                </c:pt>
                <c:pt idx="13">
                  <c:v>264</c:v>
                </c:pt>
                <c:pt idx="14">
                  <c:v>265</c:v>
                </c:pt>
                <c:pt idx="15">
                  <c:v>266</c:v>
                </c:pt>
                <c:pt idx="16">
                  <c:v>267</c:v>
                </c:pt>
                <c:pt idx="17">
                  <c:v>268</c:v>
                </c:pt>
                <c:pt idx="18">
                  <c:v>269</c:v>
                </c:pt>
                <c:pt idx="19">
                  <c:v>270</c:v>
                </c:pt>
                <c:pt idx="20">
                  <c:v>271</c:v>
                </c:pt>
                <c:pt idx="21">
                  <c:v>272</c:v>
                </c:pt>
                <c:pt idx="22">
                  <c:v>273</c:v>
                </c:pt>
                <c:pt idx="23">
                  <c:v>274</c:v>
                </c:pt>
                <c:pt idx="24">
                  <c:v>275</c:v>
                </c:pt>
                <c:pt idx="25">
                  <c:v>276</c:v>
                </c:pt>
                <c:pt idx="26">
                  <c:v>277</c:v>
                </c:pt>
                <c:pt idx="27">
                  <c:v>278</c:v>
                </c:pt>
                <c:pt idx="28">
                  <c:v>279</c:v>
                </c:pt>
                <c:pt idx="29">
                  <c:v>280</c:v>
                </c:pt>
                <c:pt idx="30">
                  <c:v>281</c:v>
                </c:pt>
                <c:pt idx="31">
                  <c:v>282</c:v>
                </c:pt>
                <c:pt idx="32">
                  <c:v>283</c:v>
                </c:pt>
                <c:pt idx="33">
                  <c:v>284</c:v>
                </c:pt>
                <c:pt idx="34">
                  <c:v>285</c:v>
                </c:pt>
                <c:pt idx="35">
                  <c:v>286</c:v>
                </c:pt>
                <c:pt idx="36">
                  <c:v>287</c:v>
                </c:pt>
                <c:pt idx="37">
                  <c:v>288</c:v>
                </c:pt>
                <c:pt idx="38">
                  <c:v>289</c:v>
                </c:pt>
                <c:pt idx="39">
                  <c:v>290</c:v>
                </c:pt>
                <c:pt idx="40">
                  <c:v>291</c:v>
                </c:pt>
                <c:pt idx="41">
                  <c:v>292</c:v>
                </c:pt>
                <c:pt idx="42">
                  <c:v>293</c:v>
                </c:pt>
                <c:pt idx="43">
                  <c:v>294</c:v>
                </c:pt>
                <c:pt idx="44">
                  <c:v>295</c:v>
                </c:pt>
                <c:pt idx="45">
                  <c:v>296</c:v>
                </c:pt>
                <c:pt idx="46">
                  <c:v>297</c:v>
                </c:pt>
                <c:pt idx="47">
                  <c:v>298</c:v>
                </c:pt>
                <c:pt idx="48">
                  <c:v>299</c:v>
                </c:pt>
                <c:pt idx="49">
                  <c:v>300</c:v>
                </c:pt>
                <c:pt idx="50">
                  <c:v>301</c:v>
                </c:pt>
                <c:pt idx="51">
                  <c:v>302</c:v>
                </c:pt>
                <c:pt idx="52">
                  <c:v>303</c:v>
                </c:pt>
                <c:pt idx="53">
                  <c:v>304</c:v>
                </c:pt>
                <c:pt idx="54">
                  <c:v>305</c:v>
                </c:pt>
                <c:pt idx="55">
                  <c:v>306</c:v>
                </c:pt>
                <c:pt idx="56">
                  <c:v>307</c:v>
                </c:pt>
                <c:pt idx="57">
                  <c:v>308</c:v>
                </c:pt>
                <c:pt idx="58">
                  <c:v>309</c:v>
                </c:pt>
                <c:pt idx="59">
                  <c:v>310</c:v>
                </c:pt>
                <c:pt idx="60">
                  <c:v>311</c:v>
                </c:pt>
                <c:pt idx="61">
                  <c:v>312</c:v>
                </c:pt>
                <c:pt idx="62">
                  <c:v>313</c:v>
                </c:pt>
                <c:pt idx="63">
                  <c:v>314</c:v>
                </c:pt>
                <c:pt idx="64">
                  <c:v>315</c:v>
                </c:pt>
                <c:pt idx="65">
                  <c:v>316</c:v>
                </c:pt>
                <c:pt idx="66">
                  <c:v>317</c:v>
                </c:pt>
                <c:pt idx="67">
                  <c:v>318</c:v>
                </c:pt>
                <c:pt idx="68">
                  <c:v>319</c:v>
                </c:pt>
                <c:pt idx="69">
                  <c:v>320</c:v>
                </c:pt>
                <c:pt idx="70">
                  <c:v>321</c:v>
                </c:pt>
                <c:pt idx="71">
                  <c:v>322</c:v>
                </c:pt>
                <c:pt idx="72">
                  <c:v>323</c:v>
                </c:pt>
                <c:pt idx="73">
                  <c:v>324</c:v>
                </c:pt>
                <c:pt idx="74">
                  <c:v>325</c:v>
                </c:pt>
                <c:pt idx="75">
                  <c:v>326</c:v>
                </c:pt>
                <c:pt idx="76">
                  <c:v>327</c:v>
                </c:pt>
                <c:pt idx="77">
                  <c:v>328</c:v>
                </c:pt>
                <c:pt idx="78">
                  <c:v>329</c:v>
                </c:pt>
                <c:pt idx="79">
                  <c:v>330</c:v>
                </c:pt>
                <c:pt idx="80">
                  <c:v>331</c:v>
                </c:pt>
                <c:pt idx="81">
                  <c:v>332</c:v>
                </c:pt>
                <c:pt idx="82">
                  <c:v>333</c:v>
                </c:pt>
                <c:pt idx="83">
                  <c:v>334</c:v>
                </c:pt>
                <c:pt idx="84">
                  <c:v>335</c:v>
                </c:pt>
                <c:pt idx="85">
                  <c:v>336</c:v>
                </c:pt>
                <c:pt idx="86">
                  <c:v>337</c:v>
                </c:pt>
                <c:pt idx="87">
                  <c:v>338</c:v>
                </c:pt>
                <c:pt idx="88">
                  <c:v>339</c:v>
                </c:pt>
                <c:pt idx="89">
                  <c:v>340</c:v>
                </c:pt>
                <c:pt idx="90">
                  <c:v>341</c:v>
                </c:pt>
                <c:pt idx="91">
                  <c:v>342</c:v>
                </c:pt>
                <c:pt idx="92">
                  <c:v>343</c:v>
                </c:pt>
                <c:pt idx="93">
                  <c:v>344</c:v>
                </c:pt>
                <c:pt idx="94">
                  <c:v>345</c:v>
                </c:pt>
                <c:pt idx="95">
                  <c:v>346</c:v>
                </c:pt>
                <c:pt idx="96">
                  <c:v>347</c:v>
                </c:pt>
                <c:pt idx="97">
                  <c:v>348</c:v>
                </c:pt>
                <c:pt idx="98">
                  <c:v>349</c:v>
                </c:pt>
                <c:pt idx="99">
                  <c:v>350</c:v>
                </c:pt>
                <c:pt idx="100">
                  <c:v>351</c:v>
                </c:pt>
              </c:numCache>
            </c:numRef>
          </c:cat>
          <c:val>
            <c:numRef>
              <c:f>shee2!$L$111:$L$211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18.75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6.25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18.75</c:v>
                </c:pt>
                <c:pt idx="45">
                  <c:v>25</c:v>
                </c:pt>
                <c:pt idx="46">
                  <c:v>0</c:v>
                </c:pt>
                <c:pt idx="47">
                  <c:v>18.75</c:v>
                </c:pt>
                <c:pt idx="48">
                  <c:v>18.75</c:v>
                </c:pt>
                <c:pt idx="49">
                  <c:v>0</c:v>
                </c:pt>
                <c:pt idx="50">
                  <c:v>37.5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37.5</c:v>
                </c:pt>
                <c:pt idx="58">
                  <c:v>12.5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4">
                  <c:v>25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25</c:v>
                </c:pt>
                <c:pt idx="90">
                  <c:v>18.75</c:v>
                </c:pt>
                <c:pt idx="91">
                  <c:v>18.75</c:v>
                </c:pt>
                <c:pt idx="92">
                  <c:v>18.75</c:v>
                </c:pt>
                <c:pt idx="93">
                  <c:v>18.75</c:v>
                </c:pt>
                <c:pt idx="94">
                  <c:v>18.75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2-46D5-A9A2-CBF1215B2C2C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shee2!$C$111:$C$211</c:f>
              <c:numCache>
                <c:formatCode>General</c:formatCode>
                <c:ptCount val="101"/>
                <c:pt idx="0">
                  <c:v>251</c:v>
                </c:pt>
                <c:pt idx="1">
                  <c:v>252</c:v>
                </c:pt>
                <c:pt idx="2">
                  <c:v>253</c:v>
                </c:pt>
                <c:pt idx="3">
                  <c:v>254</c:v>
                </c:pt>
                <c:pt idx="4">
                  <c:v>255</c:v>
                </c:pt>
                <c:pt idx="5">
                  <c:v>256</c:v>
                </c:pt>
                <c:pt idx="6">
                  <c:v>257</c:v>
                </c:pt>
                <c:pt idx="7">
                  <c:v>258</c:v>
                </c:pt>
                <c:pt idx="8">
                  <c:v>259</c:v>
                </c:pt>
                <c:pt idx="9">
                  <c:v>260</c:v>
                </c:pt>
                <c:pt idx="10">
                  <c:v>261</c:v>
                </c:pt>
                <c:pt idx="11">
                  <c:v>262</c:v>
                </c:pt>
                <c:pt idx="12">
                  <c:v>263</c:v>
                </c:pt>
                <c:pt idx="13">
                  <c:v>264</c:v>
                </c:pt>
                <c:pt idx="14">
                  <c:v>265</c:v>
                </c:pt>
                <c:pt idx="15">
                  <c:v>266</c:v>
                </c:pt>
                <c:pt idx="16">
                  <c:v>267</c:v>
                </c:pt>
                <c:pt idx="17">
                  <c:v>268</c:v>
                </c:pt>
                <c:pt idx="18">
                  <c:v>269</c:v>
                </c:pt>
                <c:pt idx="19">
                  <c:v>270</c:v>
                </c:pt>
                <c:pt idx="20">
                  <c:v>271</c:v>
                </c:pt>
                <c:pt idx="21">
                  <c:v>272</c:v>
                </c:pt>
                <c:pt idx="22">
                  <c:v>273</c:v>
                </c:pt>
                <c:pt idx="23">
                  <c:v>274</c:v>
                </c:pt>
                <c:pt idx="24">
                  <c:v>275</c:v>
                </c:pt>
                <c:pt idx="25">
                  <c:v>276</c:v>
                </c:pt>
                <c:pt idx="26">
                  <c:v>277</c:v>
                </c:pt>
                <c:pt idx="27">
                  <c:v>278</c:v>
                </c:pt>
                <c:pt idx="28">
                  <c:v>279</c:v>
                </c:pt>
                <c:pt idx="29">
                  <c:v>280</c:v>
                </c:pt>
                <c:pt idx="30">
                  <c:v>281</c:v>
                </c:pt>
                <c:pt idx="31">
                  <c:v>282</c:v>
                </c:pt>
                <c:pt idx="32">
                  <c:v>283</c:v>
                </c:pt>
                <c:pt idx="33">
                  <c:v>284</c:v>
                </c:pt>
                <c:pt idx="34">
                  <c:v>285</c:v>
                </c:pt>
                <c:pt idx="35">
                  <c:v>286</c:v>
                </c:pt>
                <c:pt idx="36">
                  <c:v>287</c:v>
                </c:pt>
                <c:pt idx="37">
                  <c:v>288</c:v>
                </c:pt>
                <c:pt idx="38">
                  <c:v>289</c:v>
                </c:pt>
                <c:pt idx="39">
                  <c:v>290</c:v>
                </c:pt>
                <c:pt idx="40">
                  <c:v>291</c:v>
                </c:pt>
                <c:pt idx="41">
                  <c:v>292</c:v>
                </c:pt>
                <c:pt idx="42">
                  <c:v>293</c:v>
                </c:pt>
                <c:pt idx="43">
                  <c:v>294</c:v>
                </c:pt>
                <c:pt idx="44">
                  <c:v>295</c:v>
                </c:pt>
                <c:pt idx="45">
                  <c:v>296</c:v>
                </c:pt>
                <c:pt idx="46">
                  <c:v>297</c:v>
                </c:pt>
                <c:pt idx="47">
                  <c:v>298</c:v>
                </c:pt>
                <c:pt idx="48">
                  <c:v>299</c:v>
                </c:pt>
                <c:pt idx="49">
                  <c:v>300</c:v>
                </c:pt>
                <c:pt idx="50">
                  <c:v>301</c:v>
                </c:pt>
                <c:pt idx="51">
                  <c:v>302</c:v>
                </c:pt>
                <c:pt idx="52">
                  <c:v>303</c:v>
                </c:pt>
                <c:pt idx="53">
                  <c:v>304</c:v>
                </c:pt>
                <c:pt idx="54">
                  <c:v>305</c:v>
                </c:pt>
                <c:pt idx="55">
                  <c:v>306</c:v>
                </c:pt>
                <c:pt idx="56">
                  <c:v>307</c:v>
                </c:pt>
                <c:pt idx="57">
                  <c:v>308</c:v>
                </c:pt>
                <c:pt idx="58">
                  <c:v>309</c:v>
                </c:pt>
                <c:pt idx="59">
                  <c:v>310</c:v>
                </c:pt>
                <c:pt idx="60">
                  <c:v>311</c:v>
                </c:pt>
                <c:pt idx="61">
                  <c:v>312</c:v>
                </c:pt>
                <c:pt idx="62">
                  <c:v>313</c:v>
                </c:pt>
                <c:pt idx="63">
                  <c:v>314</c:v>
                </c:pt>
                <c:pt idx="64">
                  <c:v>315</c:v>
                </c:pt>
                <c:pt idx="65">
                  <c:v>316</c:v>
                </c:pt>
                <c:pt idx="66">
                  <c:v>317</c:v>
                </c:pt>
                <c:pt idx="67">
                  <c:v>318</c:v>
                </c:pt>
                <c:pt idx="68">
                  <c:v>319</c:v>
                </c:pt>
                <c:pt idx="69">
                  <c:v>320</c:v>
                </c:pt>
                <c:pt idx="70">
                  <c:v>321</c:v>
                </c:pt>
                <c:pt idx="71">
                  <c:v>322</c:v>
                </c:pt>
                <c:pt idx="72">
                  <c:v>323</c:v>
                </c:pt>
                <c:pt idx="73">
                  <c:v>324</c:v>
                </c:pt>
                <c:pt idx="74">
                  <c:v>325</c:v>
                </c:pt>
                <c:pt idx="75">
                  <c:v>326</c:v>
                </c:pt>
                <c:pt idx="76">
                  <c:v>327</c:v>
                </c:pt>
                <c:pt idx="77">
                  <c:v>328</c:v>
                </c:pt>
                <c:pt idx="78">
                  <c:v>329</c:v>
                </c:pt>
                <c:pt idx="79">
                  <c:v>330</c:v>
                </c:pt>
                <c:pt idx="80">
                  <c:v>331</c:v>
                </c:pt>
                <c:pt idx="81">
                  <c:v>332</c:v>
                </c:pt>
                <c:pt idx="82">
                  <c:v>333</c:v>
                </c:pt>
                <c:pt idx="83">
                  <c:v>334</c:v>
                </c:pt>
                <c:pt idx="84">
                  <c:v>335</c:v>
                </c:pt>
                <c:pt idx="85">
                  <c:v>336</c:v>
                </c:pt>
                <c:pt idx="86">
                  <c:v>337</c:v>
                </c:pt>
                <c:pt idx="87">
                  <c:v>338</c:v>
                </c:pt>
                <c:pt idx="88">
                  <c:v>339</c:v>
                </c:pt>
                <c:pt idx="89">
                  <c:v>340</c:v>
                </c:pt>
                <c:pt idx="90">
                  <c:v>341</c:v>
                </c:pt>
                <c:pt idx="91">
                  <c:v>342</c:v>
                </c:pt>
                <c:pt idx="92">
                  <c:v>343</c:v>
                </c:pt>
                <c:pt idx="93">
                  <c:v>344</c:v>
                </c:pt>
                <c:pt idx="94">
                  <c:v>345</c:v>
                </c:pt>
                <c:pt idx="95">
                  <c:v>346</c:v>
                </c:pt>
                <c:pt idx="96">
                  <c:v>347</c:v>
                </c:pt>
                <c:pt idx="97">
                  <c:v>348</c:v>
                </c:pt>
                <c:pt idx="98">
                  <c:v>349</c:v>
                </c:pt>
                <c:pt idx="99">
                  <c:v>350</c:v>
                </c:pt>
                <c:pt idx="100">
                  <c:v>351</c:v>
                </c:pt>
              </c:numCache>
            </c:numRef>
          </c:cat>
          <c:val>
            <c:numRef>
              <c:f>shee2!$O$111:$O$211</c:f>
              <c:numCache>
                <c:formatCode>General</c:formatCode>
                <c:ptCount val="101"/>
                <c:pt idx="0">
                  <c:v>75</c:v>
                </c:pt>
                <c:pt idx="1">
                  <c:v>50</c:v>
                </c:pt>
                <c:pt idx="2">
                  <c:v>5</c:v>
                </c:pt>
                <c:pt idx="3">
                  <c:v>37.5</c:v>
                </c:pt>
                <c:pt idx="4">
                  <c:v>18.75</c:v>
                </c:pt>
                <c:pt idx="5">
                  <c:v>5</c:v>
                </c:pt>
                <c:pt idx="6">
                  <c:v>18.75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18.75</c:v>
                </c:pt>
                <c:pt idx="49">
                  <c:v>37.5</c:v>
                </c:pt>
                <c:pt idx="50">
                  <c:v>75</c:v>
                </c:pt>
                <c:pt idx="51">
                  <c:v>56.25</c:v>
                </c:pt>
                <c:pt idx="52">
                  <c:v>0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75</c:v>
                </c:pt>
                <c:pt idx="59">
                  <c:v>37.5</c:v>
                </c:pt>
                <c:pt idx="60">
                  <c:v>50</c:v>
                </c:pt>
                <c:pt idx="61">
                  <c:v>100</c:v>
                </c:pt>
                <c:pt idx="62">
                  <c:v>100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37.5</c:v>
                </c:pt>
                <c:pt idx="69">
                  <c:v>50</c:v>
                </c:pt>
                <c:pt idx="70">
                  <c:v>0</c:v>
                </c:pt>
                <c:pt idx="71">
                  <c:v>0</c:v>
                </c:pt>
                <c:pt idx="72">
                  <c:v>7.5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50</c:v>
                </c:pt>
                <c:pt idx="81">
                  <c:v>100</c:v>
                </c:pt>
                <c:pt idx="82">
                  <c:v>75</c:v>
                </c:pt>
                <c:pt idx="84">
                  <c:v>50</c:v>
                </c:pt>
                <c:pt idx="85">
                  <c:v>100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56.25</c:v>
                </c:pt>
                <c:pt idx="91">
                  <c:v>56.25</c:v>
                </c:pt>
                <c:pt idx="92">
                  <c:v>56.25</c:v>
                </c:pt>
                <c:pt idx="93">
                  <c:v>56.25</c:v>
                </c:pt>
                <c:pt idx="94">
                  <c:v>0</c:v>
                </c:pt>
                <c:pt idx="95">
                  <c:v>10</c:v>
                </c:pt>
                <c:pt idx="96">
                  <c:v>0</c:v>
                </c:pt>
                <c:pt idx="97">
                  <c:v>7.5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2-46D5-A9A2-CBF1215B2C2C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shee2!$C$111:$C$211</c:f>
              <c:numCache>
                <c:formatCode>General</c:formatCode>
                <c:ptCount val="101"/>
                <c:pt idx="0">
                  <c:v>251</c:v>
                </c:pt>
                <c:pt idx="1">
                  <c:v>252</c:v>
                </c:pt>
                <c:pt idx="2">
                  <c:v>253</c:v>
                </c:pt>
                <c:pt idx="3">
                  <c:v>254</c:v>
                </c:pt>
                <c:pt idx="4">
                  <c:v>255</c:v>
                </c:pt>
                <c:pt idx="5">
                  <c:v>256</c:v>
                </c:pt>
                <c:pt idx="6">
                  <c:v>257</c:v>
                </c:pt>
                <c:pt idx="7">
                  <c:v>258</c:v>
                </c:pt>
                <c:pt idx="8">
                  <c:v>259</c:v>
                </c:pt>
                <c:pt idx="9">
                  <c:v>260</c:v>
                </c:pt>
                <c:pt idx="10">
                  <c:v>261</c:v>
                </c:pt>
                <c:pt idx="11">
                  <c:v>262</c:v>
                </c:pt>
                <c:pt idx="12">
                  <c:v>263</c:v>
                </c:pt>
                <c:pt idx="13">
                  <c:v>264</c:v>
                </c:pt>
                <c:pt idx="14">
                  <c:v>265</c:v>
                </c:pt>
                <c:pt idx="15">
                  <c:v>266</c:v>
                </c:pt>
                <c:pt idx="16">
                  <c:v>267</c:v>
                </c:pt>
                <c:pt idx="17">
                  <c:v>268</c:v>
                </c:pt>
                <c:pt idx="18">
                  <c:v>269</c:v>
                </c:pt>
                <c:pt idx="19">
                  <c:v>270</c:v>
                </c:pt>
                <c:pt idx="20">
                  <c:v>271</c:v>
                </c:pt>
                <c:pt idx="21">
                  <c:v>272</c:v>
                </c:pt>
                <c:pt idx="22">
                  <c:v>273</c:v>
                </c:pt>
                <c:pt idx="23">
                  <c:v>274</c:v>
                </c:pt>
                <c:pt idx="24">
                  <c:v>275</c:v>
                </c:pt>
                <c:pt idx="25">
                  <c:v>276</c:v>
                </c:pt>
                <c:pt idx="26">
                  <c:v>277</c:v>
                </c:pt>
                <c:pt idx="27">
                  <c:v>278</c:v>
                </c:pt>
                <c:pt idx="28">
                  <c:v>279</c:v>
                </c:pt>
                <c:pt idx="29">
                  <c:v>280</c:v>
                </c:pt>
                <c:pt idx="30">
                  <c:v>281</c:v>
                </c:pt>
                <c:pt idx="31">
                  <c:v>282</c:v>
                </c:pt>
                <c:pt idx="32">
                  <c:v>283</c:v>
                </c:pt>
                <c:pt idx="33">
                  <c:v>284</c:v>
                </c:pt>
                <c:pt idx="34">
                  <c:v>285</c:v>
                </c:pt>
                <c:pt idx="35">
                  <c:v>286</c:v>
                </c:pt>
                <c:pt idx="36">
                  <c:v>287</c:v>
                </c:pt>
                <c:pt idx="37">
                  <c:v>288</c:v>
                </c:pt>
                <c:pt idx="38">
                  <c:v>289</c:v>
                </c:pt>
                <c:pt idx="39">
                  <c:v>290</c:v>
                </c:pt>
                <c:pt idx="40">
                  <c:v>291</c:v>
                </c:pt>
                <c:pt idx="41">
                  <c:v>292</c:v>
                </c:pt>
                <c:pt idx="42">
                  <c:v>293</c:v>
                </c:pt>
                <c:pt idx="43">
                  <c:v>294</c:v>
                </c:pt>
                <c:pt idx="44">
                  <c:v>295</c:v>
                </c:pt>
                <c:pt idx="45">
                  <c:v>296</c:v>
                </c:pt>
                <c:pt idx="46">
                  <c:v>297</c:v>
                </c:pt>
                <c:pt idx="47">
                  <c:v>298</c:v>
                </c:pt>
                <c:pt idx="48">
                  <c:v>299</c:v>
                </c:pt>
                <c:pt idx="49">
                  <c:v>300</c:v>
                </c:pt>
                <c:pt idx="50">
                  <c:v>301</c:v>
                </c:pt>
                <c:pt idx="51">
                  <c:v>302</c:v>
                </c:pt>
                <c:pt idx="52">
                  <c:v>303</c:v>
                </c:pt>
                <c:pt idx="53">
                  <c:v>304</c:v>
                </c:pt>
                <c:pt idx="54">
                  <c:v>305</c:v>
                </c:pt>
                <c:pt idx="55">
                  <c:v>306</c:v>
                </c:pt>
                <c:pt idx="56">
                  <c:v>307</c:v>
                </c:pt>
                <c:pt idx="57">
                  <c:v>308</c:v>
                </c:pt>
                <c:pt idx="58">
                  <c:v>309</c:v>
                </c:pt>
                <c:pt idx="59">
                  <c:v>310</c:v>
                </c:pt>
                <c:pt idx="60">
                  <c:v>311</c:v>
                </c:pt>
                <c:pt idx="61">
                  <c:v>312</c:v>
                </c:pt>
                <c:pt idx="62">
                  <c:v>313</c:v>
                </c:pt>
                <c:pt idx="63">
                  <c:v>314</c:v>
                </c:pt>
                <c:pt idx="64">
                  <c:v>315</c:v>
                </c:pt>
                <c:pt idx="65">
                  <c:v>316</c:v>
                </c:pt>
                <c:pt idx="66">
                  <c:v>317</c:v>
                </c:pt>
                <c:pt idx="67">
                  <c:v>318</c:v>
                </c:pt>
                <c:pt idx="68">
                  <c:v>319</c:v>
                </c:pt>
                <c:pt idx="69">
                  <c:v>320</c:v>
                </c:pt>
                <c:pt idx="70">
                  <c:v>321</c:v>
                </c:pt>
                <c:pt idx="71">
                  <c:v>322</c:v>
                </c:pt>
                <c:pt idx="72">
                  <c:v>323</c:v>
                </c:pt>
                <c:pt idx="73">
                  <c:v>324</c:v>
                </c:pt>
                <c:pt idx="74">
                  <c:v>325</c:v>
                </c:pt>
                <c:pt idx="75">
                  <c:v>326</c:v>
                </c:pt>
                <c:pt idx="76">
                  <c:v>327</c:v>
                </c:pt>
                <c:pt idx="77">
                  <c:v>328</c:v>
                </c:pt>
                <c:pt idx="78">
                  <c:v>329</c:v>
                </c:pt>
                <c:pt idx="79">
                  <c:v>330</c:v>
                </c:pt>
                <c:pt idx="80">
                  <c:v>331</c:v>
                </c:pt>
                <c:pt idx="81">
                  <c:v>332</c:v>
                </c:pt>
                <c:pt idx="82">
                  <c:v>333</c:v>
                </c:pt>
                <c:pt idx="83">
                  <c:v>334</c:v>
                </c:pt>
                <c:pt idx="84">
                  <c:v>335</c:v>
                </c:pt>
                <c:pt idx="85">
                  <c:v>336</c:v>
                </c:pt>
                <c:pt idx="86">
                  <c:v>337</c:v>
                </c:pt>
                <c:pt idx="87">
                  <c:v>338</c:v>
                </c:pt>
                <c:pt idx="88">
                  <c:v>339</c:v>
                </c:pt>
                <c:pt idx="89">
                  <c:v>340</c:v>
                </c:pt>
                <c:pt idx="90">
                  <c:v>341</c:v>
                </c:pt>
                <c:pt idx="91">
                  <c:v>342</c:v>
                </c:pt>
                <c:pt idx="92">
                  <c:v>343</c:v>
                </c:pt>
                <c:pt idx="93">
                  <c:v>344</c:v>
                </c:pt>
                <c:pt idx="94">
                  <c:v>345</c:v>
                </c:pt>
                <c:pt idx="95">
                  <c:v>346</c:v>
                </c:pt>
                <c:pt idx="96">
                  <c:v>347</c:v>
                </c:pt>
                <c:pt idx="97">
                  <c:v>348</c:v>
                </c:pt>
                <c:pt idx="98">
                  <c:v>349</c:v>
                </c:pt>
                <c:pt idx="99">
                  <c:v>350</c:v>
                </c:pt>
                <c:pt idx="100">
                  <c:v>351</c:v>
                </c:pt>
              </c:numCache>
            </c:numRef>
          </c:cat>
          <c:val>
            <c:numRef>
              <c:f>shee2!$AS$111:$AS$211</c:f>
              <c:numCache>
                <c:formatCode>General</c:formatCode>
                <c:ptCount val="101"/>
                <c:pt idx="0">
                  <c:v>30</c:v>
                </c:pt>
                <c:pt idx="1">
                  <c:v>70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20</c:v>
                </c:pt>
                <c:pt idx="13">
                  <c:v>20</c:v>
                </c:pt>
                <c:pt idx="14">
                  <c:v>30</c:v>
                </c:pt>
                <c:pt idx="15">
                  <c:v>30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40</c:v>
                </c:pt>
                <c:pt idx="24">
                  <c:v>50</c:v>
                </c:pt>
                <c:pt idx="25">
                  <c:v>30</c:v>
                </c:pt>
                <c:pt idx="26">
                  <c:v>10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30</c:v>
                </c:pt>
                <c:pt idx="31">
                  <c:v>20</c:v>
                </c:pt>
                <c:pt idx="32">
                  <c:v>10</c:v>
                </c:pt>
                <c:pt idx="33">
                  <c:v>10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40</c:v>
                </c:pt>
                <c:pt idx="50">
                  <c:v>80</c:v>
                </c:pt>
                <c:pt idx="51">
                  <c:v>50</c:v>
                </c:pt>
                <c:pt idx="52">
                  <c:v>40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40</c:v>
                </c:pt>
                <c:pt idx="57">
                  <c:v>50</c:v>
                </c:pt>
                <c:pt idx="58">
                  <c:v>40</c:v>
                </c:pt>
                <c:pt idx="59">
                  <c:v>40</c:v>
                </c:pt>
                <c:pt idx="60">
                  <c:v>50</c:v>
                </c:pt>
                <c:pt idx="61">
                  <c:v>40</c:v>
                </c:pt>
                <c:pt idx="62">
                  <c:v>70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50</c:v>
                </c:pt>
                <c:pt idx="70">
                  <c:v>30</c:v>
                </c:pt>
                <c:pt idx="71">
                  <c:v>30</c:v>
                </c:pt>
                <c:pt idx="72">
                  <c:v>50</c:v>
                </c:pt>
                <c:pt idx="73">
                  <c:v>50</c:v>
                </c:pt>
                <c:pt idx="74">
                  <c:v>10</c:v>
                </c:pt>
                <c:pt idx="75">
                  <c:v>10</c:v>
                </c:pt>
                <c:pt idx="76">
                  <c:v>10</c:v>
                </c:pt>
                <c:pt idx="77">
                  <c:v>10</c:v>
                </c:pt>
                <c:pt idx="78">
                  <c:v>10</c:v>
                </c:pt>
                <c:pt idx="79">
                  <c:v>20</c:v>
                </c:pt>
                <c:pt idx="80">
                  <c:v>60</c:v>
                </c:pt>
                <c:pt idx="81">
                  <c:v>40</c:v>
                </c:pt>
                <c:pt idx="82">
                  <c:v>30</c:v>
                </c:pt>
                <c:pt idx="84">
                  <c:v>30</c:v>
                </c:pt>
                <c:pt idx="85">
                  <c:v>40</c:v>
                </c:pt>
                <c:pt idx="86">
                  <c:v>30</c:v>
                </c:pt>
                <c:pt idx="87">
                  <c:v>30</c:v>
                </c:pt>
                <c:pt idx="88">
                  <c:v>40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30</c:v>
                </c:pt>
                <c:pt idx="95">
                  <c:v>30</c:v>
                </c:pt>
                <c:pt idx="96">
                  <c:v>100</c:v>
                </c:pt>
                <c:pt idx="97">
                  <c:v>30</c:v>
                </c:pt>
                <c:pt idx="99">
                  <c:v>10</c:v>
                </c:pt>
                <c:pt idx="10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B2-46D5-A9A2-CBF1215B2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41952"/>
        <c:axId val="60618240"/>
      </c:lineChart>
      <c:catAx>
        <c:axId val="6054195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618240"/>
        <c:crosses val="autoZero"/>
        <c:auto val="1"/>
        <c:lblAlgn val="ctr"/>
        <c:lblOffset val="100"/>
        <c:tickLblSkip val="2"/>
        <c:noMultiLvlLbl val="0"/>
      </c:catAx>
      <c:valAx>
        <c:axId val="60618240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541952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04e3ce1-4013-4d3f-b161-28a2963d8877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19769049774933101"/>
          <c:y val="2.84896412303796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shee2!$C$212:$C$312</c:f>
              <c:numCache>
                <c:formatCode>General</c:formatCode>
                <c:ptCount val="101"/>
                <c:pt idx="0">
                  <c:v>352</c:v>
                </c:pt>
                <c:pt idx="1">
                  <c:v>353</c:v>
                </c:pt>
                <c:pt idx="2">
                  <c:v>354</c:v>
                </c:pt>
                <c:pt idx="3">
                  <c:v>355</c:v>
                </c:pt>
                <c:pt idx="4">
                  <c:v>356</c:v>
                </c:pt>
                <c:pt idx="5">
                  <c:v>357</c:v>
                </c:pt>
                <c:pt idx="6">
                  <c:v>358</c:v>
                </c:pt>
                <c:pt idx="7">
                  <c:v>359</c:v>
                </c:pt>
                <c:pt idx="8">
                  <c:v>360</c:v>
                </c:pt>
                <c:pt idx="9">
                  <c:v>361</c:v>
                </c:pt>
                <c:pt idx="10">
                  <c:v>362</c:v>
                </c:pt>
                <c:pt idx="11">
                  <c:v>363</c:v>
                </c:pt>
                <c:pt idx="12">
                  <c:v>364</c:v>
                </c:pt>
                <c:pt idx="13">
                  <c:v>365</c:v>
                </c:pt>
                <c:pt idx="14">
                  <c:v>366</c:v>
                </c:pt>
                <c:pt idx="15">
                  <c:v>367</c:v>
                </c:pt>
                <c:pt idx="16">
                  <c:v>368</c:v>
                </c:pt>
                <c:pt idx="17">
                  <c:v>369</c:v>
                </c:pt>
                <c:pt idx="18">
                  <c:v>370</c:v>
                </c:pt>
                <c:pt idx="19">
                  <c:v>371</c:v>
                </c:pt>
                <c:pt idx="20">
                  <c:v>372</c:v>
                </c:pt>
                <c:pt idx="21">
                  <c:v>373</c:v>
                </c:pt>
                <c:pt idx="22">
                  <c:v>374</c:v>
                </c:pt>
                <c:pt idx="23">
                  <c:v>375</c:v>
                </c:pt>
                <c:pt idx="24">
                  <c:v>376</c:v>
                </c:pt>
                <c:pt idx="25">
                  <c:v>377</c:v>
                </c:pt>
                <c:pt idx="26">
                  <c:v>378</c:v>
                </c:pt>
                <c:pt idx="27">
                  <c:v>379</c:v>
                </c:pt>
                <c:pt idx="28">
                  <c:v>380</c:v>
                </c:pt>
                <c:pt idx="29">
                  <c:v>381</c:v>
                </c:pt>
                <c:pt idx="30">
                  <c:v>382</c:v>
                </c:pt>
                <c:pt idx="31">
                  <c:v>383</c:v>
                </c:pt>
                <c:pt idx="32">
                  <c:v>384</c:v>
                </c:pt>
                <c:pt idx="33">
                  <c:v>385</c:v>
                </c:pt>
                <c:pt idx="34">
                  <c:v>386</c:v>
                </c:pt>
                <c:pt idx="35">
                  <c:v>387</c:v>
                </c:pt>
                <c:pt idx="36">
                  <c:v>388</c:v>
                </c:pt>
                <c:pt idx="37">
                  <c:v>389</c:v>
                </c:pt>
                <c:pt idx="38">
                  <c:v>390</c:v>
                </c:pt>
                <c:pt idx="39">
                  <c:v>391</c:v>
                </c:pt>
                <c:pt idx="40">
                  <c:v>392</c:v>
                </c:pt>
                <c:pt idx="41">
                  <c:v>393</c:v>
                </c:pt>
                <c:pt idx="42">
                  <c:v>394</c:v>
                </c:pt>
                <c:pt idx="43">
                  <c:v>395</c:v>
                </c:pt>
                <c:pt idx="44">
                  <c:v>396</c:v>
                </c:pt>
                <c:pt idx="45">
                  <c:v>397</c:v>
                </c:pt>
                <c:pt idx="46">
                  <c:v>398</c:v>
                </c:pt>
                <c:pt idx="47">
                  <c:v>399</c:v>
                </c:pt>
                <c:pt idx="48">
                  <c:v>400</c:v>
                </c:pt>
                <c:pt idx="49">
                  <c:v>401</c:v>
                </c:pt>
                <c:pt idx="50">
                  <c:v>402</c:v>
                </c:pt>
                <c:pt idx="51">
                  <c:v>403</c:v>
                </c:pt>
                <c:pt idx="52">
                  <c:v>404</c:v>
                </c:pt>
                <c:pt idx="53">
                  <c:v>405</c:v>
                </c:pt>
                <c:pt idx="54">
                  <c:v>406</c:v>
                </c:pt>
                <c:pt idx="55">
                  <c:v>407</c:v>
                </c:pt>
                <c:pt idx="56">
                  <c:v>408</c:v>
                </c:pt>
                <c:pt idx="57">
                  <c:v>409</c:v>
                </c:pt>
                <c:pt idx="58">
                  <c:v>410</c:v>
                </c:pt>
                <c:pt idx="59">
                  <c:v>411</c:v>
                </c:pt>
                <c:pt idx="60">
                  <c:v>412</c:v>
                </c:pt>
                <c:pt idx="61">
                  <c:v>413</c:v>
                </c:pt>
                <c:pt idx="62">
                  <c:v>414</c:v>
                </c:pt>
                <c:pt idx="63">
                  <c:v>415</c:v>
                </c:pt>
                <c:pt idx="64">
                  <c:v>416</c:v>
                </c:pt>
                <c:pt idx="65">
                  <c:v>417</c:v>
                </c:pt>
                <c:pt idx="66">
                  <c:v>418</c:v>
                </c:pt>
                <c:pt idx="67">
                  <c:v>419</c:v>
                </c:pt>
                <c:pt idx="68">
                  <c:v>420</c:v>
                </c:pt>
                <c:pt idx="69">
                  <c:v>421</c:v>
                </c:pt>
                <c:pt idx="70">
                  <c:v>422</c:v>
                </c:pt>
                <c:pt idx="71">
                  <c:v>423</c:v>
                </c:pt>
                <c:pt idx="72">
                  <c:v>424</c:v>
                </c:pt>
                <c:pt idx="73">
                  <c:v>425</c:v>
                </c:pt>
                <c:pt idx="74">
                  <c:v>426</c:v>
                </c:pt>
                <c:pt idx="75">
                  <c:v>427</c:v>
                </c:pt>
                <c:pt idx="76">
                  <c:v>428</c:v>
                </c:pt>
                <c:pt idx="77">
                  <c:v>429</c:v>
                </c:pt>
                <c:pt idx="78">
                  <c:v>430</c:v>
                </c:pt>
                <c:pt idx="79">
                  <c:v>431</c:v>
                </c:pt>
                <c:pt idx="80">
                  <c:v>432</c:v>
                </c:pt>
                <c:pt idx="81">
                  <c:v>433</c:v>
                </c:pt>
                <c:pt idx="82">
                  <c:v>434</c:v>
                </c:pt>
                <c:pt idx="83">
                  <c:v>435</c:v>
                </c:pt>
                <c:pt idx="84">
                  <c:v>436</c:v>
                </c:pt>
                <c:pt idx="85">
                  <c:v>437</c:v>
                </c:pt>
                <c:pt idx="86">
                  <c:v>438</c:v>
                </c:pt>
                <c:pt idx="87">
                  <c:v>439</c:v>
                </c:pt>
                <c:pt idx="88">
                  <c:v>440</c:v>
                </c:pt>
                <c:pt idx="89">
                  <c:v>441</c:v>
                </c:pt>
                <c:pt idx="90">
                  <c:v>442</c:v>
                </c:pt>
                <c:pt idx="91">
                  <c:v>443</c:v>
                </c:pt>
                <c:pt idx="92">
                  <c:v>444</c:v>
                </c:pt>
                <c:pt idx="93">
                  <c:v>445</c:v>
                </c:pt>
                <c:pt idx="94">
                  <c:v>446</c:v>
                </c:pt>
                <c:pt idx="95">
                  <c:v>447</c:v>
                </c:pt>
                <c:pt idx="96">
                  <c:v>448</c:v>
                </c:pt>
                <c:pt idx="97">
                  <c:v>449</c:v>
                </c:pt>
                <c:pt idx="98">
                  <c:v>450</c:v>
                </c:pt>
                <c:pt idx="99">
                  <c:v>451</c:v>
                </c:pt>
                <c:pt idx="100">
                  <c:v>452</c:v>
                </c:pt>
              </c:numCache>
            </c:numRef>
          </c:cat>
          <c:val>
            <c:numRef>
              <c:f>shee2!$L$212:$L$312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18.75</c:v>
                </c:pt>
                <c:pt idx="5">
                  <c:v>18.75</c:v>
                </c:pt>
                <c:pt idx="6">
                  <c:v>0</c:v>
                </c:pt>
                <c:pt idx="7">
                  <c:v>0</c:v>
                </c:pt>
                <c:pt idx="8">
                  <c:v>18.75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18.75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12.5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12.5</c:v>
                </c:pt>
                <c:pt idx="52">
                  <c:v>18.75</c:v>
                </c:pt>
                <c:pt idx="53">
                  <c:v>12.5</c:v>
                </c:pt>
                <c:pt idx="54">
                  <c:v>18.75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18.75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0-43B9-9293-D39D6321084C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shee2!$C$212:$C$312</c:f>
              <c:numCache>
                <c:formatCode>General</c:formatCode>
                <c:ptCount val="101"/>
                <c:pt idx="0">
                  <c:v>352</c:v>
                </c:pt>
                <c:pt idx="1">
                  <c:v>353</c:v>
                </c:pt>
                <c:pt idx="2">
                  <c:v>354</c:v>
                </c:pt>
                <c:pt idx="3">
                  <c:v>355</c:v>
                </c:pt>
                <c:pt idx="4">
                  <c:v>356</c:v>
                </c:pt>
                <c:pt idx="5">
                  <c:v>357</c:v>
                </c:pt>
                <c:pt idx="6">
                  <c:v>358</c:v>
                </c:pt>
                <c:pt idx="7">
                  <c:v>359</c:v>
                </c:pt>
                <c:pt idx="8">
                  <c:v>360</c:v>
                </c:pt>
                <c:pt idx="9">
                  <c:v>361</c:v>
                </c:pt>
                <c:pt idx="10">
                  <c:v>362</c:v>
                </c:pt>
                <c:pt idx="11">
                  <c:v>363</c:v>
                </c:pt>
                <c:pt idx="12">
                  <c:v>364</c:v>
                </c:pt>
                <c:pt idx="13">
                  <c:v>365</c:v>
                </c:pt>
                <c:pt idx="14">
                  <c:v>366</c:v>
                </c:pt>
                <c:pt idx="15">
                  <c:v>367</c:v>
                </c:pt>
                <c:pt idx="16">
                  <c:v>368</c:v>
                </c:pt>
                <c:pt idx="17">
                  <c:v>369</c:v>
                </c:pt>
                <c:pt idx="18">
                  <c:v>370</c:v>
                </c:pt>
                <c:pt idx="19">
                  <c:v>371</c:v>
                </c:pt>
                <c:pt idx="20">
                  <c:v>372</c:v>
                </c:pt>
                <c:pt idx="21">
                  <c:v>373</c:v>
                </c:pt>
                <c:pt idx="22">
                  <c:v>374</c:v>
                </c:pt>
                <c:pt idx="23">
                  <c:v>375</c:v>
                </c:pt>
                <c:pt idx="24">
                  <c:v>376</c:v>
                </c:pt>
                <c:pt idx="25">
                  <c:v>377</c:v>
                </c:pt>
                <c:pt idx="26">
                  <c:v>378</c:v>
                </c:pt>
                <c:pt idx="27">
                  <c:v>379</c:v>
                </c:pt>
                <c:pt idx="28">
                  <c:v>380</c:v>
                </c:pt>
                <c:pt idx="29">
                  <c:v>381</c:v>
                </c:pt>
                <c:pt idx="30">
                  <c:v>382</c:v>
                </c:pt>
                <c:pt idx="31">
                  <c:v>383</c:v>
                </c:pt>
                <c:pt idx="32">
                  <c:v>384</c:v>
                </c:pt>
                <c:pt idx="33">
                  <c:v>385</c:v>
                </c:pt>
                <c:pt idx="34">
                  <c:v>386</c:v>
                </c:pt>
                <c:pt idx="35">
                  <c:v>387</c:v>
                </c:pt>
                <c:pt idx="36">
                  <c:v>388</c:v>
                </c:pt>
                <c:pt idx="37">
                  <c:v>389</c:v>
                </c:pt>
                <c:pt idx="38">
                  <c:v>390</c:v>
                </c:pt>
                <c:pt idx="39">
                  <c:v>391</c:v>
                </c:pt>
                <c:pt idx="40">
                  <c:v>392</c:v>
                </c:pt>
                <c:pt idx="41">
                  <c:v>393</c:v>
                </c:pt>
                <c:pt idx="42">
                  <c:v>394</c:v>
                </c:pt>
                <c:pt idx="43">
                  <c:v>395</c:v>
                </c:pt>
                <c:pt idx="44">
                  <c:v>396</c:v>
                </c:pt>
                <c:pt idx="45">
                  <c:v>397</c:v>
                </c:pt>
                <c:pt idx="46">
                  <c:v>398</c:v>
                </c:pt>
                <c:pt idx="47">
                  <c:v>399</c:v>
                </c:pt>
                <c:pt idx="48">
                  <c:v>400</c:v>
                </c:pt>
                <c:pt idx="49">
                  <c:v>401</c:v>
                </c:pt>
                <c:pt idx="50">
                  <c:v>402</c:v>
                </c:pt>
                <c:pt idx="51">
                  <c:v>403</c:v>
                </c:pt>
                <c:pt idx="52">
                  <c:v>404</c:v>
                </c:pt>
                <c:pt idx="53">
                  <c:v>405</c:v>
                </c:pt>
                <c:pt idx="54">
                  <c:v>406</c:v>
                </c:pt>
                <c:pt idx="55">
                  <c:v>407</c:v>
                </c:pt>
                <c:pt idx="56">
                  <c:v>408</c:v>
                </c:pt>
                <c:pt idx="57">
                  <c:v>409</c:v>
                </c:pt>
                <c:pt idx="58">
                  <c:v>410</c:v>
                </c:pt>
                <c:pt idx="59">
                  <c:v>411</c:v>
                </c:pt>
                <c:pt idx="60">
                  <c:v>412</c:v>
                </c:pt>
                <c:pt idx="61">
                  <c:v>413</c:v>
                </c:pt>
                <c:pt idx="62">
                  <c:v>414</c:v>
                </c:pt>
                <c:pt idx="63">
                  <c:v>415</c:v>
                </c:pt>
                <c:pt idx="64">
                  <c:v>416</c:v>
                </c:pt>
                <c:pt idx="65">
                  <c:v>417</c:v>
                </c:pt>
                <c:pt idx="66">
                  <c:v>418</c:v>
                </c:pt>
                <c:pt idx="67">
                  <c:v>419</c:v>
                </c:pt>
                <c:pt idx="68">
                  <c:v>420</c:v>
                </c:pt>
                <c:pt idx="69">
                  <c:v>421</c:v>
                </c:pt>
                <c:pt idx="70">
                  <c:v>422</c:v>
                </c:pt>
                <c:pt idx="71">
                  <c:v>423</c:v>
                </c:pt>
                <c:pt idx="72">
                  <c:v>424</c:v>
                </c:pt>
                <c:pt idx="73">
                  <c:v>425</c:v>
                </c:pt>
                <c:pt idx="74">
                  <c:v>426</c:v>
                </c:pt>
                <c:pt idx="75">
                  <c:v>427</c:v>
                </c:pt>
                <c:pt idx="76">
                  <c:v>428</c:v>
                </c:pt>
                <c:pt idx="77">
                  <c:v>429</c:v>
                </c:pt>
                <c:pt idx="78">
                  <c:v>430</c:v>
                </c:pt>
                <c:pt idx="79">
                  <c:v>431</c:v>
                </c:pt>
                <c:pt idx="80">
                  <c:v>432</c:v>
                </c:pt>
                <c:pt idx="81">
                  <c:v>433</c:v>
                </c:pt>
                <c:pt idx="82">
                  <c:v>434</c:v>
                </c:pt>
                <c:pt idx="83">
                  <c:v>435</c:v>
                </c:pt>
                <c:pt idx="84">
                  <c:v>436</c:v>
                </c:pt>
                <c:pt idx="85">
                  <c:v>437</c:v>
                </c:pt>
                <c:pt idx="86">
                  <c:v>438</c:v>
                </c:pt>
                <c:pt idx="87">
                  <c:v>439</c:v>
                </c:pt>
                <c:pt idx="88">
                  <c:v>440</c:v>
                </c:pt>
                <c:pt idx="89">
                  <c:v>441</c:v>
                </c:pt>
                <c:pt idx="90">
                  <c:v>442</c:v>
                </c:pt>
                <c:pt idx="91">
                  <c:v>443</c:v>
                </c:pt>
                <c:pt idx="92">
                  <c:v>444</c:v>
                </c:pt>
                <c:pt idx="93">
                  <c:v>445</c:v>
                </c:pt>
                <c:pt idx="94">
                  <c:v>446</c:v>
                </c:pt>
                <c:pt idx="95">
                  <c:v>447</c:v>
                </c:pt>
                <c:pt idx="96">
                  <c:v>448</c:v>
                </c:pt>
                <c:pt idx="97">
                  <c:v>449</c:v>
                </c:pt>
                <c:pt idx="98">
                  <c:v>450</c:v>
                </c:pt>
                <c:pt idx="99">
                  <c:v>451</c:v>
                </c:pt>
                <c:pt idx="100">
                  <c:v>452</c:v>
                </c:pt>
              </c:numCache>
            </c:numRef>
          </c:cat>
          <c:val>
            <c:numRef>
              <c:f>shee2!$O$212:$O$312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37.5</c:v>
                </c:pt>
                <c:pt idx="3">
                  <c:v>75</c:v>
                </c:pt>
                <c:pt idx="4">
                  <c:v>0</c:v>
                </c:pt>
                <c:pt idx="5">
                  <c:v>0</c:v>
                </c:pt>
                <c:pt idx="6">
                  <c:v>75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7.5</c:v>
                </c:pt>
                <c:pt idx="21">
                  <c:v>0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75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37.5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10</c:v>
                </c:pt>
                <c:pt idx="58">
                  <c:v>7.5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18.75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75</c:v>
                </c:pt>
                <c:pt idx="78">
                  <c:v>56.25</c:v>
                </c:pt>
                <c:pt idx="79">
                  <c:v>0</c:v>
                </c:pt>
                <c:pt idx="80">
                  <c:v>7.5</c:v>
                </c:pt>
                <c:pt idx="81">
                  <c:v>56.25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18.75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D0-43B9-9293-D39D6321084C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shee2!$C$212:$C$312</c:f>
              <c:numCache>
                <c:formatCode>General</c:formatCode>
                <c:ptCount val="101"/>
                <c:pt idx="0">
                  <c:v>352</c:v>
                </c:pt>
                <c:pt idx="1">
                  <c:v>353</c:v>
                </c:pt>
                <c:pt idx="2">
                  <c:v>354</c:v>
                </c:pt>
                <c:pt idx="3">
                  <c:v>355</c:v>
                </c:pt>
                <c:pt idx="4">
                  <c:v>356</c:v>
                </c:pt>
                <c:pt idx="5">
                  <c:v>357</c:v>
                </c:pt>
                <c:pt idx="6">
                  <c:v>358</c:v>
                </c:pt>
                <c:pt idx="7">
                  <c:v>359</c:v>
                </c:pt>
                <c:pt idx="8">
                  <c:v>360</c:v>
                </c:pt>
                <c:pt idx="9">
                  <c:v>361</c:v>
                </c:pt>
                <c:pt idx="10">
                  <c:v>362</c:v>
                </c:pt>
                <c:pt idx="11">
                  <c:v>363</c:v>
                </c:pt>
                <c:pt idx="12">
                  <c:v>364</c:v>
                </c:pt>
                <c:pt idx="13">
                  <c:v>365</c:v>
                </c:pt>
                <c:pt idx="14">
                  <c:v>366</c:v>
                </c:pt>
                <c:pt idx="15">
                  <c:v>367</c:v>
                </c:pt>
                <c:pt idx="16">
                  <c:v>368</c:v>
                </c:pt>
                <c:pt idx="17">
                  <c:v>369</c:v>
                </c:pt>
                <c:pt idx="18">
                  <c:v>370</c:v>
                </c:pt>
                <c:pt idx="19">
                  <c:v>371</c:v>
                </c:pt>
                <c:pt idx="20">
                  <c:v>372</c:v>
                </c:pt>
                <c:pt idx="21">
                  <c:v>373</c:v>
                </c:pt>
                <c:pt idx="22">
                  <c:v>374</c:v>
                </c:pt>
                <c:pt idx="23">
                  <c:v>375</c:v>
                </c:pt>
                <c:pt idx="24">
                  <c:v>376</c:v>
                </c:pt>
                <c:pt idx="25">
                  <c:v>377</c:v>
                </c:pt>
                <c:pt idx="26">
                  <c:v>378</c:v>
                </c:pt>
                <c:pt idx="27">
                  <c:v>379</c:v>
                </c:pt>
                <c:pt idx="28">
                  <c:v>380</c:v>
                </c:pt>
                <c:pt idx="29">
                  <c:v>381</c:v>
                </c:pt>
                <c:pt idx="30">
                  <c:v>382</c:v>
                </c:pt>
                <c:pt idx="31">
                  <c:v>383</c:v>
                </c:pt>
                <c:pt idx="32">
                  <c:v>384</c:v>
                </c:pt>
                <c:pt idx="33">
                  <c:v>385</c:v>
                </c:pt>
                <c:pt idx="34">
                  <c:v>386</c:v>
                </c:pt>
                <c:pt idx="35">
                  <c:v>387</c:v>
                </c:pt>
                <c:pt idx="36">
                  <c:v>388</c:v>
                </c:pt>
                <c:pt idx="37">
                  <c:v>389</c:v>
                </c:pt>
                <c:pt idx="38">
                  <c:v>390</c:v>
                </c:pt>
                <c:pt idx="39">
                  <c:v>391</c:v>
                </c:pt>
                <c:pt idx="40">
                  <c:v>392</c:v>
                </c:pt>
                <c:pt idx="41">
                  <c:v>393</c:v>
                </c:pt>
                <c:pt idx="42">
                  <c:v>394</c:v>
                </c:pt>
                <c:pt idx="43">
                  <c:v>395</c:v>
                </c:pt>
                <c:pt idx="44">
                  <c:v>396</c:v>
                </c:pt>
                <c:pt idx="45">
                  <c:v>397</c:v>
                </c:pt>
                <c:pt idx="46">
                  <c:v>398</c:v>
                </c:pt>
                <c:pt idx="47">
                  <c:v>399</c:v>
                </c:pt>
                <c:pt idx="48">
                  <c:v>400</c:v>
                </c:pt>
                <c:pt idx="49">
                  <c:v>401</c:v>
                </c:pt>
                <c:pt idx="50">
                  <c:v>402</c:v>
                </c:pt>
                <c:pt idx="51">
                  <c:v>403</c:v>
                </c:pt>
                <c:pt idx="52">
                  <c:v>404</c:v>
                </c:pt>
                <c:pt idx="53">
                  <c:v>405</c:v>
                </c:pt>
                <c:pt idx="54">
                  <c:v>406</c:v>
                </c:pt>
                <c:pt idx="55">
                  <c:v>407</c:v>
                </c:pt>
                <c:pt idx="56">
                  <c:v>408</c:v>
                </c:pt>
                <c:pt idx="57">
                  <c:v>409</c:v>
                </c:pt>
                <c:pt idx="58">
                  <c:v>410</c:v>
                </c:pt>
                <c:pt idx="59">
                  <c:v>411</c:v>
                </c:pt>
                <c:pt idx="60">
                  <c:v>412</c:v>
                </c:pt>
                <c:pt idx="61">
                  <c:v>413</c:v>
                </c:pt>
                <c:pt idx="62">
                  <c:v>414</c:v>
                </c:pt>
                <c:pt idx="63">
                  <c:v>415</c:v>
                </c:pt>
                <c:pt idx="64">
                  <c:v>416</c:v>
                </c:pt>
                <c:pt idx="65">
                  <c:v>417</c:v>
                </c:pt>
                <c:pt idx="66">
                  <c:v>418</c:v>
                </c:pt>
                <c:pt idx="67">
                  <c:v>419</c:v>
                </c:pt>
                <c:pt idx="68">
                  <c:v>420</c:v>
                </c:pt>
                <c:pt idx="69">
                  <c:v>421</c:v>
                </c:pt>
                <c:pt idx="70">
                  <c:v>422</c:v>
                </c:pt>
                <c:pt idx="71">
                  <c:v>423</c:v>
                </c:pt>
                <c:pt idx="72">
                  <c:v>424</c:v>
                </c:pt>
                <c:pt idx="73">
                  <c:v>425</c:v>
                </c:pt>
                <c:pt idx="74">
                  <c:v>426</c:v>
                </c:pt>
                <c:pt idx="75">
                  <c:v>427</c:v>
                </c:pt>
                <c:pt idx="76">
                  <c:v>428</c:v>
                </c:pt>
                <c:pt idx="77">
                  <c:v>429</c:v>
                </c:pt>
                <c:pt idx="78">
                  <c:v>430</c:v>
                </c:pt>
                <c:pt idx="79">
                  <c:v>431</c:v>
                </c:pt>
                <c:pt idx="80">
                  <c:v>432</c:v>
                </c:pt>
                <c:pt idx="81">
                  <c:v>433</c:v>
                </c:pt>
                <c:pt idx="82">
                  <c:v>434</c:v>
                </c:pt>
                <c:pt idx="83">
                  <c:v>435</c:v>
                </c:pt>
                <c:pt idx="84">
                  <c:v>436</c:v>
                </c:pt>
                <c:pt idx="85">
                  <c:v>437</c:v>
                </c:pt>
                <c:pt idx="86">
                  <c:v>438</c:v>
                </c:pt>
                <c:pt idx="87">
                  <c:v>439</c:v>
                </c:pt>
                <c:pt idx="88">
                  <c:v>440</c:v>
                </c:pt>
                <c:pt idx="89">
                  <c:v>441</c:v>
                </c:pt>
                <c:pt idx="90">
                  <c:v>442</c:v>
                </c:pt>
                <c:pt idx="91">
                  <c:v>443</c:v>
                </c:pt>
                <c:pt idx="92">
                  <c:v>444</c:v>
                </c:pt>
                <c:pt idx="93">
                  <c:v>445</c:v>
                </c:pt>
                <c:pt idx="94">
                  <c:v>446</c:v>
                </c:pt>
                <c:pt idx="95">
                  <c:v>447</c:v>
                </c:pt>
                <c:pt idx="96">
                  <c:v>448</c:v>
                </c:pt>
                <c:pt idx="97">
                  <c:v>449</c:v>
                </c:pt>
                <c:pt idx="98">
                  <c:v>450</c:v>
                </c:pt>
                <c:pt idx="99">
                  <c:v>451</c:v>
                </c:pt>
                <c:pt idx="100">
                  <c:v>452</c:v>
                </c:pt>
              </c:numCache>
            </c:numRef>
          </c:cat>
          <c:val>
            <c:numRef>
              <c:f>shee2!$AS$212:$AS$312</c:f>
              <c:numCache>
                <c:formatCode>General</c:formatCode>
                <c:ptCount val="101"/>
                <c:pt idx="0">
                  <c:v>10</c:v>
                </c:pt>
                <c:pt idx="1">
                  <c:v>30</c:v>
                </c:pt>
                <c:pt idx="2">
                  <c:v>20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50</c:v>
                </c:pt>
                <c:pt idx="14">
                  <c:v>30</c:v>
                </c:pt>
                <c:pt idx="15">
                  <c:v>40</c:v>
                </c:pt>
                <c:pt idx="16">
                  <c:v>30</c:v>
                </c:pt>
                <c:pt idx="17">
                  <c:v>40</c:v>
                </c:pt>
                <c:pt idx="18">
                  <c:v>40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20</c:v>
                </c:pt>
                <c:pt idx="24">
                  <c:v>30</c:v>
                </c:pt>
                <c:pt idx="25">
                  <c:v>40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40</c:v>
                </c:pt>
                <c:pt idx="31">
                  <c:v>60</c:v>
                </c:pt>
                <c:pt idx="32">
                  <c:v>80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40</c:v>
                </c:pt>
                <c:pt idx="40">
                  <c:v>30</c:v>
                </c:pt>
                <c:pt idx="41">
                  <c:v>20</c:v>
                </c:pt>
                <c:pt idx="42">
                  <c:v>20</c:v>
                </c:pt>
                <c:pt idx="43">
                  <c:v>30</c:v>
                </c:pt>
                <c:pt idx="44">
                  <c:v>30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30</c:v>
                </c:pt>
                <c:pt idx="49">
                  <c:v>20</c:v>
                </c:pt>
                <c:pt idx="50">
                  <c:v>20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20</c:v>
                </c:pt>
                <c:pt idx="59">
                  <c:v>40</c:v>
                </c:pt>
                <c:pt idx="60">
                  <c:v>50</c:v>
                </c:pt>
                <c:pt idx="61">
                  <c:v>30</c:v>
                </c:pt>
                <c:pt idx="62">
                  <c:v>50</c:v>
                </c:pt>
                <c:pt idx="63">
                  <c:v>100</c:v>
                </c:pt>
                <c:pt idx="64">
                  <c:v>40</c:v>
                </c:pt>
                <c:pt idx="65">
                  <c:v>40</c:v>
                </c:pt>
                <c:pt idx="66">
                  <c:v>30</c:v>
                </c:pt>
                <c:pt idx="67">
                  <c:v>30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50</c:v>
                </c:pt>
                <c:pt idx="72">
                  <c:v>50</c:v>
                </c:pt>
                <c:pt idx="73">
                  <c:v>60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30</c:v>
                </c:pt>
                <c:pt idx="83">
                  <c:v>40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30</c:v>
                </c:pt>
                <c:pt idx="88">
                  <c:v>20</c:v>
                </c:pt>
                <c:pt idx="89">
                  <c:v>30</c:v>
                </c:pt>
                <c:pt idx="90">
                  <c:v>30</c:v>
                </c:pt>
                <c:pt idx="91">
                  <c:v>20</c:v>
                </c:pt>
                <c:pt idx="92">
                  <c:v>30</c:v>
                </c:pt>
                <c:pt idx="93">
                  <c:v>60</c:v>
                </c:pt>
                <c:pt idx="94">
                  <c:v>30</c:v>
                </c:pt>
                <c:pt idx="95">
                  <c:v>30</c:v>
                </c:pt>
                <c:pt idx="96">
                  <c:v>40</c:v>
                </c:pt>
                <c:pt idx="97">
                  <c:v>20</c:v>
                </c:pt>
                <c:pt idx="98">
                  <c:v>30</c:v>
                </c:pt>
                <c:pt idx="99">
                  <c:v>30</c:v>
                </c:pt>
                <c:pt idx="100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D0-43B9-9293-D39D63210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53568"/>
        <c:axId val="60675200"/>
      </c:lineChart>
      <c:catAx>
        <c:axId val="6065356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675200"/>
        <c:crosses val="autoZero"/>
        <c:auto val="1"/>
        <c:lblAlgn val="ctr"/>
        <c:lblOffset val="100"/>
        <c:tickLblSkip val="2"/>
        <c:noMultiLvlLbl val="0"/>
      </c:catAx>
      <c:valAx>
        <c:axId val="60675200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653568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856453d-cfa7-4648-a8b7-af4345e31035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strike="noStrike">
                <a:solidFill>
                  <a:srgbClr val="008000"/>
                </a:solidFill>
                <a:latin typeface="Bookman Old Style" panose="02050604050505020204" pitchFamily="18" charset="0"/>
                <a:cs typeface="Arial" panose="020B0604020202020204"/>
              </a:rPr>
              <a:t>Road Condition &amp; Roughness Surveys 2026-27</a:t>
            </a:r>
            <a:endParaRPr lang="en-GB" sz="185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  <a:p>
            <a:pPr>
              <a:defRPr lang="en-GB" sz="925" b="0" i="0" u="none" strike="noStrike" kern="1200" baseline="0">
                <a:solidFill>
                  <a:srgbClr val="000000"/>
                </a:solidFill>
                <a:latin typeface="Bookman Old Style" panose="02050604050505020204" pitchFamily="18" charset="0"/>
                <a:ea typeface="Arial" panose="020B0604020202020204"/>
                <a:cs typeface="Arial" panose="020B0604020202020204"/>
              </a:defRPr>
            </a:pPr>
            <a:r>
              <a:rPr lang="en-GB" sz="1850" b="1" i="0" u="sng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Rutting, Cracking &amp; Roughness Indices</a:t>
            </a:r>
          </a:p>
        </c:rich>
      </c:tx>
      <c:layout>
        <c:manualLayout>
          <c:xMode val="edge"/>
          <c:yMode val="edge"/>
          <c:x val="0.20672692032619799"/>
          <c:y val="2.8489641230379698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344927466699993E-2"/>
          <c:y val="0.161759552054829"/>
          <c:w val="0.88563284029093803"/>
          <c:h val="0.66232687460584705"/>
        </c:manualLayout>
      </c:layout>
      <c:lineChart>
        <c:grouping val="standard"/>
        <c:varyColors val="0"/>
        <c:ser>
          <c:idx val="0"/>
          <c:order val="0"/>
          <c:tx>
            <c:v>Rutting Index</c:v>
          </c:tx>
          <c:spPr>
            <a:ln w="3810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diamond"/>
            <c:size val="6"/>
            <c:spPr>
              <a:solidFill>
                <a:srgbClr val="FF0000"/>
              </a:solidFill>
              <a:ln w="3175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numRef>
              <c:f>shee2!$C$313:$C$369</c:f>
              <c:numCache>
                <c:formatCode>General</c:formatCode>
                <c:ptCount val="57"/>
                <c:pt idx="0">
                  <c:v>453</c:v>
                </c:pt>
                <c:pt idx="1">
                  <c:v>454</c:v>
                </c:pt>
                <c:pt idx="2">
                  <c:v>455</c:v>
                </c:pt>
                <c:pt idx="3">
                  <c:v>456</c:v>
                </c:pt>
                <c:pt idx="4">
                  <c:v>457</c:v>
                </c:pt>
                <c:pt idx="5">
                  <c:v>458</c:v>
                </c:pt>
                <c:pt idx="6">
                  <c:v>459</c:v>
                </c:pt>
                <c:pt idx="7">
                  <c:v>460</c:v>
                </c:pt>
                <c:pt idx="8">
                  <c:v>461</c:v>
                </c:pt>
                <c:pt idx="9">
                  <c:v>462</c:v>
                </c:pt>
                <c:pt idx="10">
                  <c:v>463</c:v>
                </c:pt>
                <c:pt idx="11">
                  <c:v>464</c:v>
                </c:pt>
                <c:pt idx="12">
                  <c:v>465</c:v>
                </c:pt>
                <c:pt idx="13">
                  <c:v>466</c:v>
                </c:pt>
                <c:pt idx="14">
                  <c:v>467</c:v>
                </c:pt>
                <c:pt idx="15">
                  <c:v>468</c:v>
                </c:pt>
                <c:pt idx="16">
                  <c:v>469</c:v>
                </c:pt>
                <c:pt idx="17">
                  <c:v>470</c:v>
                </c:pt>
                <c:pt idx="18">
                  <c:v>471</c:v>
                </c:pt>
                <c:pt idx="19">
                  <c:v>472</c:v>
                </c:pt>
                <c:pt idx="20">
                  <c:v>473</c:v>
                </c:pt>
                <c:pt idx="21">
                  <c:v>474</c:v>
                </c:pt>
                <c:pt idx="22">
                  <c:v>475</c:v>
                </c:pt>
                <c:pt idx="23">
                  <c:v>476</c:v>
                </c:pt>
                <c:pt idx="24">
                  <c:v>477</c:v>
                </c:pt>
                <c:pt idx="25">
                  <c:v>478</c:v>
                </c:pt>
                <c:pt idx="26">
                  <c:v>479</c:v>
                </c:pt>
                <c:pt idx="27">
                  <c:v>480</c:v>
                </c:pt>
                <c:pt idx="28">
                  <c:v>481</c:v>
                </c:pt>
                <c:pt idx="29">
                  <c:v>482</c:v>
                </c:pt>
                <c:pt idx="30">
                  <c:v>483</c:v>
                </c:pt>
                <c:pt idx="31">
                  <c:v>484</c:v>
                </c:pt>
                <c:pt idx="32">
                  <c:v>485</c:v>
                </c:pt>
                <c:pt idx="33">
                  <c:v>486</c:v>
                </c:pt>
                <c:pt idx="34">
                  <c:v>487</c:v>
                </c:pt>
                <c:pt idx="35">
                  <c:v>488</c:v>
                </c:pt>
                <c:pt idx="36">
                  <c:v>489</c:v>
                </c:pt>
                <c:pt idx="37">
                  <c:v>490</c:v>
                </c:pt>
                <c:pt idx="38">
                  <c:v>491</c:v>
                </c:pt>
                <c:pt idx="39">
                  <c:v>492</c:v>
                </c:pt>
                <c:pt idx="40">
                  <c:v>493</c:v>
                </c:pt>
                <c:pt idx="41">
                  <c:v>494</c:v>
                </c:pt>
                <c:pt idx="42">
                  <c:v>495</c:v>
                </c:pt>
                <c:pt idx="43">
                  <c:v>496</c:v>
                </c:pt>
                <c:pt idx="44">
                  <c:v>497</c:v>
                </c:pt>
                <c:pt idx="45">
                  <c:v>498</c:v>
                </c:pt>
                <c:pt idx="46">
                  <c:v>499</c:v>
                </c:pt>
                <c:pt idx="47">
                  <c:v>500</c:v>
                </c:pt>
                <c:pt idx="48">
                  <c:v>501</c:v>
                </c:pt>
                <c:pt idx="49">
                  <c:v>502</c:v>
                </c:pt>
                <c:pt idx="50">
                  <c:v>503</c:v>
                </c:pt>
                <c:pt idx="51">
                  <c:v>504</c:v>
                </c:pt>
                <c:pt idx="52">
                  <c:v>505</c:v>
                </c:pt>
                <c:pt idx="53">
                  <c:v>506</c:v>
                </c:pt>
                <c:pt idx="54">
                  <c:v>507</c:v>
                </c:pt>
                <c:pt idx="55">
                  <c:v>508</c:v>
                </c:pt>
                <c:pt idx="56">
                  <c:v>509</c:v>
                </c:pt>
              </c:numCache>
            </c:numRef>
          </c:cat>
          <c:val>
            <c:numRef>
              <c:f>shee2!$L$313:$L$369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6.25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12.5</c:v>
                </c:pt>
                <c:pt idx="49">
                  <c:v>18.75</c:v>
                </c:pt>
                <c:pt idx="50">
                  <c:v>18.75</c:v>
                </c:pt>
                <c:pt idx="51">
                  <c:v>0</c:v>
                </c:pt>
                <c:pt idx="52">
                  <c:v>18.75</c:v>
                </c:pt>
                <c:pt idx="53">
                  <c:v>18.75</c:v>
                </c:pt>
                <c:pt idx="54">
                  <c:v>0</c:v>
                </c:pt>
                <c:pt idx="55">
                  <c:v>12.5</c:v>
                </c:pt>
                <c:pt idx="56">
                  <c:v>12.5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F1-473A-8F95-8B81EDADB537}"/>
            </c:ext>
          </c:extLst>
        </c:ser>
        <c:ser>
          <c:idx val="1"/>
          <c:order val="1"/>
          <c:tx>
            <c:v>Cracking (Structural) Index</c:v>
          </c:tx>
          <c:spPr>
            <a:ln w="28575" cap="rnd" cmpd="sng" algn="ctr">
              <a:solidFill>
                <a:srgbClr val="0000FF"/>
              </a:solidFill>
              <a:prstDash val="solid"/>
              <a:round/>
            </a:ln>
          </c:spPr>
          <c:marker>
            <c:symbol val="square"/>
            <c:size val="6"/>
            <c:spPr>
              <a:solidFill>
                <a:srgbClr val="0000FF"/>
              </a:solidFill>
              <a:ln w="3175" cap="flat" cmpd="sng" algn="ctr">
                <a:solidFill>
                  <a:srgbClr val="0000FF"/>
                </a:solidFill>
                <a:prstDash val="solid"/>
                <a:round/>
              </a:ln>
            </c:spPr>
          </c:marker>
          <c:cat>
            <c:numRef>
              <c:f>shee2!$C$313:$C$369</c:f>
              <c:numCache>
                <c:formatCode>General</c:formatCode>
                <c:ptCount val="57"/>
                <c:pt idx="0">
                  <c:v>453</c:v>
                </c:pt>
                <c:pt idx="1">
                  <c:v>454</c:v>
                </c:pt>
                <c:pt idx="2">
                  <c:v>455</c:v>
                </c:pt>
                <c:pt idx="3">
                  <c:v>456</c:v>
                </c:pt>
                <c:pt idx="4">
                  <c:v>457</c:v>
                </c:pt>
                <c:pt idx="5">
                  <c:v>458</c:v>
                </c:pt>
                <c:pt idx="6">
                  <c:v>459</c:v>
                </c:pt>
                <c:pt idx="7">
                  <c:v>460</c:v>
                </c:pt>
                <c:pt idx="8">
                  <c:v>461</c:v>
                </c:pt>
                <c:pt idx="9">
                  <c:v>462</c:v>
                </c:pt>
                <c:pt idx="10">
                  <c:v>463</c:v>
                </c:pt>
                <c:pt idx="11">
                  <c:v>464</c:v>
                </c:pt>
                <c:pt idx="12">
                  <c:v>465</c:v>
                </c:pt>
                <c:pt idx="13">
                  <c:v>466</c:v>
                </c:pt>
                <c:pt idx="14">
                  <c:v>467</c:v>
                </c:pt>
                <c:pt idx="15">
                  <c:v>468</c:v>
                </c:pt>
                <c:pt idx="16">
                  <c:v>469</c:v>
                </c:pt>
                <c:pt idx="17">
                  <c:v>470</c:v>
                </c:pt>
                <c:pt idx="18">
                  <c:v>471</c:v>
                </c:pt>
                <c:pt idx="19">
                  <c:v>472</c:v>
                </c:pt>
                <c:pt idx="20">
                  <c:v>473</c:v>
                </c:pt>
                <c:pt idx="21">
                  <c:v>474</c:v>
                </c:pt>
                <c:pt idx="22">
                  <c:v>475</c:v>
                </c:pt>
                <c:pt idx="23">
                  <c:v>476</c:v>
                </c:pt>
                <c:pt idx="24">
                  <c:v>477</c:v>
                </c:pt>
                <c:pt idx="25">
                  <c:v>478</c:v>
                </c:pt>
                <c:pt idx="26">
                  <c:v>479</c:v>
                </c:pt>
                <c:pt idx="27">
                  <c:v>480</c:v>
                </c:pt>
                <c:pt idx="28">
                  <c:v>481</c:v>
                </c:pt>
                <c:pt idx="29">
                  <c:v>482</c:v>
                </c:pt>
                <c:pt idx="30">
                  <c:v>483</c:v>
                </c:pt>
                <c:pt idx="31">
                  <c:v>484</c:v>
                </c:pt>
                <c:pt idx="32">
                  <c:v>485</c:v>
                </c:pt>
                <c:pt idx="33">
                  <c:v>486</c:v>
                </c:pt>
                <c:pt idx="34">
                  <c:v>487</c:v>
                </c:pt>
                <c:pt idx="35">
                  <c:v>488</c:v>
                </c:pt>
                <c:pt idx="36">
                  <c:v>489</c:v>
                </c:pt>
                <c:pt idx="37">
                  <c:v>490</c:v>
                </c:pt>
                <c:pt idx="38">
                  <c:v>491</c:v>
                </c:pt>
                <c:pt idx="39">
                  <c:v>492</c:v>
                </c:pt>
                <c:pt idx="40">
                  <c:v>493</c:v>
                </c:pt>
                <c:pt idx="41">
                  <c:v>494</c:v>
                </c:pt>
                <c:pt idx="42">
                  <c:v>495</c:v>
                </c:pt>
                <c:pt idx="43">
                  <c:v>496</c:v>
                </c:pt>
                <c:pt idx="44">
                  <c:v>497</c:v>
                </c:pt>
                <c:pt idx="45">
                  <c:v>498</c:v>
                </c:pt>
                <c:pt idx="46">
                  <c:v>499</c:v>
                </c:pt>
                <c:pt idx="47">
                  <c:v>500</c:v>
                </c:pt>
                <c:pt idx="48">
                  <c:v>501</c:v>
                </c:pt>
                <c:pt idx="49">
                  <c:v>502</c:v>
                </c:pt>
                <c:pt idx="50">
                  <c:v>503</c:v>
                </c:pt>
                <c:pt idx="51">
                  <c:v>504</c:v>
                </c:pt>
                <c:pt idx="52">
                  <c:v>505</c:v>
                </c:pt>
                <c:pt idx="53">
                  <c:v>506</c:v>
                </c:pt>
                <c:pt idx="54">
                  <c:v>507</c:v>
                </c:pt>
                <c:pt idx="55">
                  <c:v>508</c:v>
                </c:pt>
                <c:pt idx="56">
                  <c:v>509</c:v>
                </c:pt>
              </c:numCache>
            </c:numRef>
          </c:cat>
          <c:val>
            <c:numRef>
              <c:f>shee2!$O$313:$O$369</c:f>
              <c:numCache>
                <c:formatCode>General</c:formatCode>
                <c:ptCount val="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18.75</c:v>
                </c:pt>
                <c:pt idx="6">
                  <c:v>7.5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37.5</c:v>
                </c:pt>
                <c:pt idx="24">
                  <c:v>0</c:v>
                </c:pt>
                <c:pt idx="25">
                  <c:v>0</c:v>
                </c:pt>
                <c:pt idx="26">
                  <c:v>18.75</c:v>
                </c:pt>
                <c:pt idx="27">
                  <c:v>0</c:v>
                </c:pt>
                <c:pt idx="28">
                  <c:v>0</c:v>
                </c:pt>
                <c:pt idx="29">
                  <c:v>18.75</c:v>
                </c:pt>
                <c:pt idx="30">
                  <c:v>7.5</c:v>
                </c:pt>
                <c:pt idx="31">
                  <c:v>18.75</c:v>
                </c:pt>
                <c:pt idx="32">
                  <c:v>37.5</c:v>
                </c:pt>
                <c:pt idx="33">
                  <c:v>37.5</c:v>
                </c:pt>
                <c:pt idx="34">
                  <c:v>18.75</c:v>
                </c:pt>
                <c:pt idx="35">
                  <c:v>50</c:v>
                </c:pt>
                <c:pt idx="36">
                  <c:v>75</c:v>
                </c:pt>
                <c:pt idx="37">
                  <c:v>56.25</c:v>
                </c:pt>
                <c:pt idx="38">
                  <c:v>18.75</c:v>
                </c:pt>
                <c:pt idx="39">
                  <c:v>18.75</c:v>
                </c:pt>
                <c:pt idx="40">
                  <c:v>7.5</c:v>
                </c:pt>
                <c:pt idx="41">
                  <c:v>18.75</c:v>
                </c:pt>
                <c:pt idx="42">
                  <c:v>18.75</c:v>
                </c:pt>
                <c:pt idx="43">
                  <c:v>56.25</c:v>
                </c:pt>
                <c:pt idx="44">
                  <c:v>7.5</c:v>
                </c:pt>
                <c:pt idx="45">
                  <c:v>18.75</c:v>
                </c:pt>
                <c:pt idx="46">
                  <c:v>18.75</c:v>
                </c:pt>
                <c:pt idx="47">
                  <c:v>37.5</c:v>
                </c:pt>
                <c:pt idx="48">
                  <c:v>7.5</c:v>
                </c:pt>
                <c:pt idx="49">
                  <c:v>7.5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56.25</c:v>
                </c:pt>
                <c:pt idx="54">
                  <c:v>18.75</c:v>
                </c:pt>
                <c:pt idx="55">
                  <c:v>37.5</c:v>
                </c:pt>
                <c:pt idx="56">
                  <c:v>56.25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F1-473A-8F95-8B81EDADB537}"/>
            </c:ext>
          </c:extLst>
        </c:ser>
        <c:ser>
          <c:idx val="2"/>
          <c:order val="2"/>
          <c:tx>
            <c:v>Roughness Index</c:v>
          </c:tx>
          <c:spPr>
            <a:ln w="28575" cap="rnd" cmpd="sng" algn="ctr">
              <a:solidFill>
                <a:srgbClr val="008000"/>
              </a:solidFill>
              <a:prstDash val="solid"/>
              <a:round/>
            </a:ln>
          </c:spPr>
          <c:marker>
            <c:symbol val="triangle"/>
            <c:size val="6"/>
            <c:spPr>
              <a:solidFill>
                <a:srgbClr val="008000"/>
              </a:solidFill>
              <a:ln w="3175" cap="flat" cmpd="sng" algn="ctr">
                <a:solidFill>
                  <a:srgbClr val="008000"/>
                </a:solidFill>
                <a:prstDash val="solid"/>
                <a:round/>
              </a:ln>
            </c:spPr>
          </c:marker>
          <c:cat>
            <c:numRef>
              <c:f>shee2!$C$313:$C$369</c:f>
              <c:numCache>
                <c:formatCode>General</c:formatCode>
                <c:ptCount val="57"/>
                <c:pt idx="0">
                  <c:v>453</c:v>
                </c:pt>
                <c:pt idx="1">
                  <c:v>454</c:v>
                </c:pt>
                <c:pt idx="2">
                  <c:v>455</c:v>
                </c:pt>
                <c:pt idx="3">
                  <c:v>456</c:v>
                </c:pt>
                <c:pt idx="4">
                  <c:v>457</c:v>
                </c:pt>
                <c:pt idx="5">
                  <c:v>458</c:v>
                </c:pt>
                <c:pt idx="6">
                  <c:v>459</c:v>
                </c:pt>
                <c:pt idx="7">
                  <c:v>460</c:v>
                </c:pt>
                <c:pt idx="8">
                  <c:v>461</c:v>
                </c:pt>
                <c:pt idx="9">
                  <c:v>462</c:v>
                </c:pt>
                <c:pt idx="10">
                  <c:v>463</c:v>
                </c:pt>
                <c:pt idx="11">
                  <c:v>464</c:v>
                </c:pt>
                <c:pt idx="12">
                  <c:v>465</c:v>
                </c:pt>
                <c:pt idx="13">
                  <c:v>466</c:v>
                </c:pt>
                <c:pt idx="14">
                  <c:v>467</c:v>
                </c:pt>
                <c:pt idx="15">
                  <c:v>468</c:v>
                </c:pt>
                <c:pt idx="16">
                  <c:v>469</c:v>
                </c:pt>
                <c:pt idx="17">
                  <c:v>470</c:v>
                </c:pt>
                <c:pt idx="18">
                  <c:v>471</c:v>
                </c:pt>
                <c:pt idx="19">
                  <c:v>472</c:v>
                </c:pt>
                <c:pt idx="20">
                  <c:v>473</c:v>
                </c:pt>
                <c:pt idx="21">
                  <c:v>474</c:v>
                </c:pt>
                <c:pt idx="22">
                  <c:v>475</c:v>
                </c:pt>
                <c:pt idx="23">
                  <c:v>476</c:v>
                </c:pt>
                <c:pt idx="24">
                  <c:v>477</c:v>
                </c:pt>
                <c:pt idx="25">
                  <c:v>478</c:v>
                </c:pt>
                <c:pt idx="26">
                  <c:v>479</c:v>
                </c:pt>
                <c:pt idx="27">
                  <c:v>480</c:v>
                </c:pt>
                <c:pt idx="28">
                  <c:v>481</c:v>
                </c:pt>
                <c:pt idx="29">
                  <c:v>482</c:v>
                </c:pt>
                <c:pt idx="30">
                  <c:v>483</c:v>
                </c:pt>
                <c:pt idx="31">
                  <c:v>484</c:v>
                </c:pt>
                <c:pt idx="32">
                  <c:v>485</c:v>
                </c:pt>
                <c:pt idx="33">
                  <c:v>486</c:v>
                </c:pt>
                <c:pt idx="34">
                  <c:v>487</c:v>
                </c:pt>
                <c:pt idx="35">
                  <c:v>488</c:v>
                </c:pt>
                <c:pt idx="36">
                  <c:v>489</c:v>
                </c:pt>
                <c:pt idx="37">
                  <c:v>490</c:v>
                </c:pt>
                <c:pt idx="38">
                  <c:v>491</c:v>
                </c:pt>
                <c:pt idx="39">
                  <c:v>492</c:v>
                </c:pt>
                <c:pt idx="40">
                  <c:v>493</c:v>
                </c:pt>
                <c:pt idx="41">
                  <c:v>494</c:v>
                </c:pt>
                <c:pt idx="42">
                  <c:v>495</c:v>
                </c:pt>
                <c:pt idx="43">
                  <c:v>496</c:v>
                </c:pt>
                <c:pt idx="44">
                  <c:v>497</c:v>
                </c:pt>
                <c:pt idx="45">
                  <c:v>498</c:v>
                </c:pt>
                <c:pt idx="46">
                  <c:v>499</c:v>
                </c:pt>
                <c:pt idx="47">
                  <c:v>500</c:v>
                </c:pt>
                <c:pt idx="48">
                  <c:v>501</c:v>
                </c:pt>
                <c:pt idx="49">
                  <c:v>502</c:v>
                </c:pt>
                <c:pt idx="50">
                  <c:v>503</c:v>
                </c:pt>
                <c:pt idx="51">
                  <c:v>504</c:v>
                </c:pt>
                <c:pt idx="52">
                  <c:v>505</c:v>
                </c:pt>
                <c:pt idx="53">
                  <c:v>506</c:v>
                </c:pt>
                <c:pt idx="54">
                  <c:v>507</c:v>
                </c:pt>
                <c:pt idx="55">
                  <c:v>508</c:v>
                </c:pt>
                <c:pt idx="56">
                  <c:v>509</c:v>
                </c:pt>
              </c:numCache>
            </c:numRef>
          </c:cat>
          <c:val>
            <c:numRef>
              <c:f>shee2!$AS$313:$AS$369</c:f>
              <c:numCache>
                <c:formatCode>General</c:formatCode>
                <c:ptCount val="57"/>
                <c:pt idx="0">
                  <c:v>20</c:v>
                </c:pt>
                <c:pt idx="1">
                  <c:v>20</c:v>
                </c:pt>
                <c:pt idx="2">
                  <c:v>60</c:v>
                </c:pt>
                <c:pt idx="3">
                  <c:v>20</c:v>
                </c:pt>
                <c:pt idx="4">
                  <c:v>30</c:v>
                </c:pt>
                <c:pt idx="5">
                  <c:v>40</c:v>
                </c:pt>
                <c:pt idx="6">
                  <c:v>30</c:v>
                </c:pt>
                <c:pt idx="7">
                  <c:v>30</c:v>
                </c:pt>
                <c:pt idx="8">
                  <c:v>20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90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50</c:v>
                </c:pt>
                <c:pt idx="24">
                  <c:v>30</c:v>
                </c:pt>
                <c:pt idx="25">
                  <c:v>40</c:v>
                </c:pt>
                <c:pt idx="26">
                  <c:v>40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50</c:v>
                </c:pt>
                <c:pt idx="32">
                  <c:v>30</c:v>
                </c:pt>
                <c:pt idx="33">
                  <c:v>40</c:v>
                </c:pt>
                <c:pt idx="34">
                  <c:v>70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20</c:v>
                </c:pt>
                <c:pt idx="39">
                  <c:v>20</c:v>
                </c:pt>
                <c:pt idx="40">
                  <c:v>40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20</c:v>
                </c:pt>
                <c:pt idx="45">
                  <c:v>30</c:v>
                </c:pt>
                <c:pt idx="46">
                  <c:v>60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40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F1-473A-8F95-8B81EDADB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27296"/>
        <c:axId val="60728448"/>
      </c:lineChart>
      <c:catAx>
        <c:axId val="6072729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20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Km</a:t>
                </a:r>
              </a:p>
            </c:rich>
          </c:tx>
          <c:layout>
            <c:manualLayout>
              <c:xMode val="edge"/>
              <c:yMode val="edge"/>
              <c:x val="0.50243840159514896"/>
              <c:y val="0.876439419431547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-54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728448"/>
        <c:crosses val="autoZero"/>
        <c:auto val="1"/>
        <c:lblAlgn val="ctr"/>
        <c:lblOffset val="100"/>
        <c:tickLblSkip val="2"/>
        <c:noMultiLvlLbl val="0"/>
      </c:catAx>
      <c:valAx>
        <c:axId val="60728448"/>
        <c:scaling>
          <c:orientation val="minMax"/>
          <c:max val="100"/>
          <c:min val="0"/>
        </c:scaling>
        <c:delete val="0"/>
        <c:axPos val="l"/>
        <c:majorGridlines>
          <c:spPr>
            <a:ln w="3175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>
          <c:spPr>
            <a:ln w="3175" cap="flat" cmpd="sng" algn="ctr">
              <a:solidFill>
                <a:schemeClr val="tx1">
                  <a:tint val="50000"/>
                  <a:shade val="95000"/>
                  <a:satMod val="105000"/>
                </a:schemeClr>
              </a:solidFill>
              <a:prstDash val="sysDot"/>
              <a:round/>
            </a:ln>
          </c:spPr>
        </c:min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00FF"/>
                    </a:solidFill>
                    <a:latin typeface="Bookman Old Style" panose="02050604050505020204"/>
                    <a:ea typeface="Bookman Old Style" panose="02050604050505020204"/>
                    <a:cs typeface="Bookman Old Style" panose="02050604050505020204"/>
                  </a:defRPr>
                </a:pPr>
                <a:r>
                  <a:rPr lang="en-US"/>
                  <a:t>Indices</a:t>
                </a:r>
              </a:p>
            </c:rich>
          </c:tx>
          <c:layout>
            <c:manualLayout>
              <c:xMode val="edge"/>
              <c:yMode val="edge"/>
              <c:x val="9.0363995198274993E-3"/>
              <c:y val="0.4036198039347659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cross"/>
        <c:tickLblPos val="nextTo"/>
        <c:spPr>
          <a:ln w="3175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en-GB" sz="1200" b="1" i="0" u="none" strike="noStrike" kern="1200" baseline="0">
                <a:solidFill>
                  <a:srgbClr val="000000"/>
                </a:solidFill>
                <a:latin typeface="Arial" panose="020B0604020202020204" pitchFamily="7" charset="0"/>
                <a:ea typeface="Arial" panose="020B0604020202020204"/>
                <a:cs typeface="Arial" panose="020B0604020202020204" pitchFamily="7" charset="0"/>
              </a:defRPr>
            </a:pPr>
            <a:endParaRPr lang="en-US"/>
          </a:p>
        </c:txPr>
        <c:crossAx val="60727296"/>
        <c:crosses val="autoZero"/>
        <c:crossBetween val="between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6284751601042699"/>
          <c:y val="0.93386066057982098"/>
          <c:w val="0.75396799581702101"/>
          <c:h val="5.2138397230260702E-2"/>
        </c:manualLayout>
      </c:layout>
      <c:overlay val="0"/>
      <c:spPr>
        <a:noFill/>
        <a:ln>
          <a:solidFill>
            <a:schemeClr val="tx1"/>
          </a:solidFill>
        </a:ln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rgbClr val="000000"/>
              </a:solidFill>
              <a:latin typeface="Bookman Old Style" panose="02050604050505020204" pitchFamily="18" charset="0"/>
              <a:ea typeface="Arial" panose="020B0604020202020204"/>
              <a:cs typeface="Arial" panose="020B0604020202020204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4bd13cd-a33f-4a8a-b737-349411da1332}"/>
      </c:ext>
    </c:extLst>
  </c:chart>
  <c:spPr>
    <a:noFill/>
    <a:ln w="38100" cap="flat" cmpd="sng" algn="ctr">
      <a:solidFill>
        <a:srgbClr val="000000"/>
      </a:solidFill>
      <a:prstDash val="solid"/>
      <a:round/>
    </a:ln>
  </c:spPr>
  <c:txPr>
    <a:bodyPr/>
    <a:lstStyle/>
    <a:p>
      <a:pPr>
        <a:defRPr lang="en-US" sz="925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386228</xdr:colOff>
      <xdr:row>10</xdr:row>
      <xdr:rowOff>9058</xdr:rowOff>
    </xdr:from>
    <xdr:to>
      <xdr:col>19</xdr:col>
      <xdr:colOff>325244</xdr:colOff>
      <xdr:row>47</xdr:row>
      <xdr:rowOff>104542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85243C-8640-A8F7-22FD-2DF9B8591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383324</xdr:colOff>
      <xdr:row>11</xdr:row>
      <xdr:rowOff>151006</xdr:rowOff>
    </xdr:from>
    <xdr:ext cx="3426676" cy="27878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C3F5FF8-41EA-E91A-1532-67FDDFC6CAD2}"/>
            </a:ext>
          </a:extLst>
        </xdr:cNvPr>
        <xdr:cNvSpPr txBox="1"/>
      </xdr:nvSpPr>
      <xdr:spPr>
        <a:xfrm>
          <a:off x="9594696" y="1939847"/>
          <a:ext cx="3426676" cy="2787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/>
            <a:t>Route: N-5 (Karachi- Thorkam</a:t>
          </a:r>
          <a:r>
            <a:rPr lang="en-US" sz="1800" b="1" baseline="0"/>
            <a:t> SB)</a:t>
          </a:r>
          <a:endParaRPr lang="en-US" sz="18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136252</xdr:colOff>
      <xdr:row>0</xdr:row>
      <xdr:rowOff>136706</xdr:rowOff>
    </xdr:from>
    <xdr:to>
      <xdr:col>14</xdr:col>
      <xdr:colOff>291373</xdr:colOff>
      <xdr:row>42</xdr:row>
      <xdr:rowOff>153035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0.00491</cdr:x>
      <cdr:y>0.11931</cdr:y>
    </cdr:from>
    <cdr:to>
      <cdr:x>0.99337</cdr:x>
      <cdr:y>0.17078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47890" y="808025"/>
          <a:ext cx="9641044" cy="3485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pPr algn="ctr"/>
          <a:fld id="{213DD309-1C0D-4155-8D50-B9FA44811B66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0.01037</cdr:x>
      <cdr:y>0.9438</cdr:y>
    </cdr:from>
    <cdr:to>
      <cdr:x>0.27902</cdr:x>
      <cdr:y>0.99659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0CD988A8-7666-9CAC-2A1B-093977416988}"/>
            </a:ext>
          </a:extLst>
        </cdr:cNvPr>
        <cdr:cNvGrpSpPr/>
      </cdr:nvGrpSpPr>
      <cdr:grpSpPr>
        <a:xfrm xmlns:a="http://schemas.openxmlformats.org/drawingml/2006/main">
          <a:off x="100383" y="6487992"/>
          <a:ext cx="2600564" cy="362896"/>
          <a:chOff x="101190" y="6411217"/>
          <a:chExt cx="2064203" cy="269890"/>
        </a:xfrm>
      </cdr:grpSpPr>
      <cdr:sp macro="" textlink="Sheet1!$B$99">
        <cdr:nvSpPr>
          <cdr:cNvPr id="4" name="Rectangles 3"/>
          <cdr:cNvSpPr/>
        </cdr:nvSpPr>
        <cdr:spPr>
          <a:xfrm xmlns:a="http://schemas.openxmlformats.org/drawingml/2006/main">
            <a:off x="101190" y="6414009"/>
            <a:ext cx="1531667" cy="267098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/>
          <a:p xmlns:a="http://schemas.openxmlformats.org/drawingml/2006/main">
            <a:pPr algn="l" rtl="1">
              <a:defRPr sz="1000"/>
            </a:pPr>
            <a:fld id="{2D0F9E63-8A81-4ABC-B49D-91152B664E0F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Surveyed kms. 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C$99">
        <cdr:nvSpPr>
          <cdr:cNvPr id="5" name="Rectangles 4"/>
          <cdr:cNvSpPr/>
        </cdr:nvSpPr>
        <cdr:spPr>
          <a:xfrm xmlns:a="http://schemas.openxmlformats.org/drawingml/2006/main">
            <a:off x="1538838" y="6411217"/>
            <a:ext cx="143505" cy="190500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l" rtl="1">
              <a:defRPr sz="1000"/>
            </a:pPr>
            <a:fld id="{90606D91-D9E5-4C75-A4E2-8A6EFB46DB80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=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D$99">
        <cdr:nvSpPr>
          <cdr:cNvPr id="6" name="Rectangles 5"/>
          <cdr:cNvSpPr/>
        </cdr:nvSpPr>
        <cdr:spPr>
          <a:xfrm xmlns:a="http://schemas.openxmlformats.org/drawingml/2006/main">
            <a:off x="1714499" y="6427332"/>
            <a:ext cx="450894" cy="240452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r" rtl="1">
              <a:defRPr sz="1000"/>
            </a:pPr>
            <a:fld id="{B1FE97C5-30D4-4AB1-80E4-1A0D6BECA60C}" type="TxLink">
              <a:rPr lang="en-US" sz="1600" b="1" i="0" u="none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r" rtl="1">
                <a:defRPr sz="1000"/>
              </a:pPr>
              <a:t>1565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</cdr:grp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163920</xdr:colOff>
      <xdr:row>1</xdr:row>
      <xdr:rowOff>55063</xdr:rowOff>
    </xdr:from>
    <xdr:to>
      <xdr:col>14</xdr:col>
      <xdr:colOff>455113</xdr:colOff>
      <xdr:row>43</xdr:row>
      <xdr:rowOff>125820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0.12955</cdr:y>
    </cdr:from>
    <cdr:to>
      <cdr:x>0.9946</cdr:x>
      <cdr:y>0.18102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888487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0.00691</cdr:x>
      <cdr:y>0.94048</cdr:y>
    </cdr:from>
    <cdr:to>
      <cdr:x>0.19247</cdr:x>
      <cdr:y>0.98538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68056" y="6449812"/>
          <a:ext cx="1827506" cy="3079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0.1753</cdr:x>
      <cdr:y>0.94295</cdr:y>
    </cdr:from>
    <cdr:to>
      <cdr:x>0.19268</cdr:x>
      <cdr:y>0.97497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726502" y="6466753"/>
          <a:ext cx="171223" cy="21961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0.20236</cdr:x>
      <cdr:y>0.94272</cdr:y>
    </cdr:from>
    <cdr:to>
      <cdr:x>0.26747</cdr:x>
      <cdr:y>0.98184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1986404" y="6531878"/>
          <a:ext cx="639139" cy="27105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15E2A848-191A-4FC4-94DC-EB4C372739AB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1565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136525</xdr:colOff>
      <xdr:row>0</xdr:row>
      <xdr:rowOff>123462</xdr:rowOff>
    </xdr:from>
    <xdr:to>
      <xdr:col>14</xdr:col>
      <xdr:colOff>427718</xdr:colOff>
      <xdr:row>43</xdr:row>
      <xdr:rowOff>30933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0.12955</cdr:y>
    </cdr:from>
    <cdr:to>
      <cdr:x>0.9946</cdr:x>
      <cdr:y>0.18102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888487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0.00691</cdr:x>
      <cdr:y>0.94048</cdr:y>
    </cdr:from>
    <cdr:to>
      <cdr:x>0.19247</cdr:x>
      <cdr:y>0.98538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68056" y="6449812"/>
          <a:ext cx="1827506" cy="30792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0.1753</cdr:x>
      <cdr:y>0.94295</cdr:y>
    </cdr:from>
    <cdr:to>
      <cdr:x>0.19268</cdr:x>
      <cdr:y>0.97497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726502" y="6466753"/>
          <a:ext cx="171223" cy="21961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0.20236</cdr:x>
      <cdr:y>0.94272</cdr:y>
    </cdr:from>
    <cdr:to>
      <cdr:x>0.25698</cdr:x>
      <cdr:y>0.98314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1992973" y="6465171"/>
          <a:ext cx="537984" cy="2772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15E2A848-191A-4FC4-94DC-EB4C372739AB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1565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150314</xdr:colOff>
      <xdr:row>1</xdr:row>
      <xdr:rowOff>27849</xdr:rowOff>
    </xdr:from>
    <xdr:to>
      <xdr:col>14</xdr:col>
      <xdr:colOff>441507</xdr:colOff>
      <xdr:row>43</xdr:row>
      <xdr:rowOff>98606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0.13154</cdr:y>
    </cdr:from>
    <cdr:to>
      <cdr:x>0.9946</cdr:x>
      <cdr:y>0.18301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902094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0.01105</cdr:x>
      <cdr:y>0.93651</cdr:y>
    </cdr:from>
    <cdr:to>
      <cdr:x>0.21608</cdr:x>
      <cdr:y>0.98339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108830" y="6422586"/>
          <a:ext cx="2019341" cy="3215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0.19951</cdr:x>
      <cdr:y>0.93825</cdr:y>
    </cdr:from>
    <cdr:to>
      <cdr:x>0.21872</cdr:x>
      <cdr:y>0.97168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964974" y="6434510"/>
          <a:ext cx="189196" cy="2293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0.22701</cdr:x>
      <cdr:y>0.93885</cdr:y>
    </cdr:from>
    <cdr:to>
      <cdr:x>0.28737</cdr:x>
      <cdr:y>0.98105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235808" y="6438623"/>
          <a:ext cx="594456" cy="289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CEFE3B9E-97CC-4E55-9473-E6A51D80D138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1565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108857</xdr:colOff>
      <xdr:row>0</xdr:row>
      <xdr:rowOff>149679</xdr:rowOff>
    </xdr:from>
    <xdr:to>
      <xdr:col>14</xdr:col>
      <xdr:colOff>400050</xdr:colOff>
      <xdr:row>43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0.13154</cdr:y>
    </cdr:from>
    <cdr:to>
      <cdr:x>0.9946</cdr:x>
      <cdr:y>0.18301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472" y="902094"/>
          <a:ext cx="9735194" cy="3529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C002C423-3845-4451-9278-9511B61F7A99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0.01105</cdr:x>
      <cdr:y>0.93651</cdr:y>
    </cdr:from>
    <cdr:to>
      <cdr:x>0.21608</cdr:x>
      <cdr:y>0.98339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108830" y="6422586"/>
          <a:ext cx="2019341" cy="3215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0.19951</cdr:x>
      <cdr:y>0.93825</cdr:y>
    </cdr:from>
    <cdr:to>
      <cdr:x>0.21872</cdr:x>
      <cdr:y>0.97168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964974" y="6434510"/>
          <a:ext cx="189196" cy="22930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0.22701</cdr:x>
      <cdr:y>0.93885</cdr:y>
    </cdr:from>
    <cdr:to>
      <cdr:x>0.28737</cdr:x>
      <cdr:y>0.98105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235808" y="6438623"/>
          <a:ext cx="594456" cy="2894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CEFE3B9E-97CC-4E55-9473-E6A51D80D138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1565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136071</xdr:colOff>
      <xdr:row>1</xdr:row>
      <xdr:rowOff>40821</xdr:rowOff>
    </xdr:from>
    <xdr:to>
      <xdr:col>14</xdr:col>
      <xdr:colOff>427264</xdr:colOff>
      <xdr:row>42</xdr:row>
      <xdr:rowOff>151039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0.12248</cdr:y>
    </cdr:from>
    <cdr:to>
      <cdr:x>0.99485</cdr:x>
      <cdr:y>0.17345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881" y="825968"/>
          <a:ext cx="9803579" cy="3437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DDD79A02-3681-4C55-A659-09CC59298F2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0.00961</cdr:x>
      <cdr:y>0.93624</cdr:y>
    </cdr:from>
    <cdr:to>
      <cdr:x>0.20308</cdr:x>
      <cdr:y>0.97988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95288" y="6313722"/>
          <a:ext cx="1918310" cy="29429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0.18703</cdr:x>
      <cdr:y>0.94057</cdr:y>
    </cdr:from>
    <cdr:to>
      <cdr:x>0.20515</cdr:x>
      <cdr:y>0.97169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854479" y="6342916"/>
          <a:ext cx="179730" cy="209897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0.21339</cdr:x>
      <cdr:y>0.93842</cdr:y>
    </cdr:from>
    <cdr:to>
      <cdr:x>0.27034</cdr:x>
      <cdr:y>0.9777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115849" y="6328402"/>
          <a:ext cx="564714" cy="2649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2B01F812-B3B9-4551-89A0-42CC7CE1D0AC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1565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163285</xdr:colOff>
      <xdr:row>1</xdr:row>
      <xdr:rowOff>13607</xdr:rowOff>
    </xdr:from>
    <xdr:to>
      <xdr:col>14</xdr:col>
      <xdr:colOff>454478</xdr:colOff>
      <xdr:row>42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0.00614</cdr:x>
      <cdr:y>0.12423</cdr:y>
    </cdr:from>
    <cdr:to>
      <cdr:x>0.9946</cdr:x>
      <cdr:y>0.1757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60823" y="837762"/>
          <a:ext cx="9791685" cy="3470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DDD79A02-3681-4C55-A659-09CC59298F2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0.00549</cdr:x>
      <cdr:y>0.93624</cdr:y>
    </cdr:from>
    <cdr:to>
      <cdr:x>0.20527</cdr:x>
      <cdr:y>0.99401</cdr:y>
    </cdr:to>
    <cdr:sp macro="" textlink="">
      <cdr:nvSpPr>
        <cdr:cNvPr id="3" name="Rectangles 2"/>
        <cdr:cNvSpPr/>
      </cdr:nvSpPr>
      <cdr:spPr>
        <a:xfrm xmlns:a="http://schemas.openxmlformats.org/drawingml/2006/main">
          <a:off x="54384" y="6313722"/>
          <a:ext cx="1979018" cy="389583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2D0F9E63-8A81-4ABC-B49D-91152B664E0F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Surveyed kms. 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0.18759</cdr:x>
      <cdr:y>0.94049</cdr:y>
    </cdr:from>
    <cdr:to>
      <cdr:x>0.20879</cdr:x>
      <cdr:y>0.97659</cdr:y>
    </cdr:to>
    <cdr:sp macro="" textlink="">
      <cdr:nvSpPr>
        <cdr:cNvPr id="4" name="Rectangles 3"/>
        <cdr:cNvSpPr/>
      </cdr:nvSpPr>
      <cdr:spPr>
        <a:xfrm xmlns:a="http://schemas.openxmlformats.org/drawingml/2006/main">
          <a:off x="1858224" y="6342370"/>
          <a:ext cx="210098" cy="243488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l" rtl="1">
            <a:defRPr sz="1000"/>
          </a:pPr>
          <a:fld id="{90606D91-D9E5-4C75-A4E2-8A6EFB46DB80}" type="TxLink">
            <a: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l" rtl="1">
              <a:defRPr sz="1000"/>
            </a:pPr>
            <a:t>=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  <cdr:relSizeAnchor xmlns:cdr="http://schemas.openxmlformats.org/drawingml/2006/chartDrawing">
    <cdr:from>
      <cdr:x>0.21592</cdr:x>
      <cdr:y>0.93912</cdr:y>
    </cdr:from>
    <cdr:to>
      <cdr:x>0.27473</cdr:x>
      <cdr:y>0.99113</cdr:y>
    </cdr:to>
    <cdr:sp macro="" textlink="Sheet1!$D$99">
      <cdr:nvSpPr>
        <cdr:cNvPr id="5" name="Rectangles 4"/>
        <cdr:cNvSpPr/>
      </cdr:nvSpPr>
      <cdr:spPr>
        <a:xfrm xmlns:a="http://schemas.openxmlformats.org/drawingml/2006/main">
          <a:off x="2138889" y="6333155"/>
          <a:ext cx="582586" cy="3507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</a:ln>
      </cdr:spPr>
      <cdr:txBody>
        <a:bodyPr xmlns:a="http://schemas.openxmlformats.org/drawingml/2006/main" wrap="square" lIns="0" tIns="0" rIns="0" bIns="0" anchor="t" upright="1">
          <a:noAutofit/>
        </a:bodyPr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r" rtl="1">
            <a:defRPr sz="1000"/>
          </a:pPr>
          <a:fld id="{16F49F85-B093-4B73-9C5E-6679B2F94C73}" type="TxLink">
            <a:rPr lang="en-US" sz="16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rPr>
            <a:pPr algn="r" rtl="1">
              <a:defRPr sz="1000"/>
            </a:pPr>
            <a:t>1565</a:t>
          </a:fld>
          <a:endParaRPr lang="en-US" sz="1600" b="1" i="0" strike="noStrike">
            <a:solidFill>
              <a:srgbClr val="0000FF"/>
            </a:solidFill>
            <a:latin typeface="Bookman Old Style" panose="02050604050505020204" pitchFamily="18" charset="0"/>
            <a:cs typeface="Arial" panose="020B0604020202020204"/>
          </a:endParaRPr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149678</xdr:colOff>
      <xdr:row>1</xdr:row>
      <xdr:rowOff>68036</xdr:rowOff>
    </xdr:from>
    <xdr:to>
      <xdr:col>14</xdr:col>
      <xdr:colOff>440871</xdr:colOff>
      <xdr:row>43</xdr:row>
      <xdr:rowOff>125186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0.007</cdr:x>
      <cdr:y>0.10837</cdr:y>
    </cdr:from>
    <cdr:to>
      <cdr:x>0.9985</cdr:x>
      <cdr:y>0.16144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82148" y="731843"/>
          <a:ext cx="9723159" cy="3567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42CE2B09-4BDF-46E1-8FDA-C5B588AD9286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0.25999</cdr:x>
      <cdr:y>0.42112</cdr:y>
    </cdr:from>
    <cdr:to>
      <cdr:x>0.34197</cdr:x>
      <cdr:y>0.54215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DA2CD9D7-3367-3251-62C6-AC1E9C60D76B}"/>
            </a:ext>
          </a:extLst>
        </cdr:cNvPr>
        <cdr:cNvGrpSpPr/>
      </cdr:nvGrpSpPr>
      <cdr:grpSpPr>
        <a:xfrm xmlns:a="http://schemas.openxmlformats.org/drawingml/2006/main">
          <a:off x="2552112" y="2912108"/>
          <a:ext cx="804732" cy="836941"/>
          <a:chOff x="0" y="0"/>
          <a:chExt cx="816429" cy="830044"/>
        </a:xfrm>
      </cdr:grpSpPr>
      <cdr:sp macro="" textlink="">
        <cdr:nvSpPr>
          <cdr:cNvPr id="4" name="Oval 3"/>
          <cdr:cNvSpPr/>
        </cdr:nvSpPr>
        <cdr:spPr>
          <a:xfrm xmlns:a="http://schemas.openxmlformats.org/drawingml/2006/main">
            <a:off x="0" y="67424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00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5" name="Oval 4"/>
          <cdr:cNvSpPr/>
        </cdr:nvSpPr>
        <cdr:spPr>
          <a:xfrm xmlns:a="http://schemas.openxmlformats.org/drawingml/2006/main">
            <a:off x="0" y="670425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6" name="Oval 5"/>
          <cdr:cNvSpPr/>
        </cdr:nvSpPr>
        <cdr:spPr>
          <a:xfrm xmlns:a="http://schemas.openxmlformats.org/drawingml/2006/main">
            <a:off x="0" y="466469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7" name="Oval 6"/>
          <cdr:cNvSpPr/>
        </cdr:nvSpPr>
        <cdr:spPr>
          <a:xfrm xmlns:a="http://schemas.openxmlformats.org/drawingml/2006/main">
            <a:off x="0" y="271381"/>
            <a:ext cx="162946" cy="159619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1F497D">
              <a:lumMod val="60000"/>
              <a:lumOff val="40000"/>
            </a:srgbClr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8" name="Rectangles 7"/>
          <cdr:cNvSpPr/>
        </cdr:nvSpPr>
        <cdr:spPr>
          <a:xfrm xmlns:a="http://schemas.openxmlformats.org/drawingml/2006/main">
            <a:off x="208096" y="0"/>
            <a:ext cx="608333" cy="59590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Good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Fair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Poor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Very Poor</a:t>
            </a:r>
          </a:p>
        </cdr:txBody>
      </cdr:sp>
    </cdr:grpSp>
  </cdr:relSizeAnchor>
  <cdr:relSizeAnchor xmlns:cdr="http://schemas.openxmlformats.org/drawingml/2006/chartDrawing">
    <cdr:from>
      <cdr:x>0.16935</cdr:x>
      <cdr:y>0.31993</cdr:y>
    </cdr:from>
    <cdr:to>
      <cdr:x>0.41594</cdr:x>
      <cdr:y>0.3735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A8DA538F-2540-8F59-8C22-38FE7FDD125D}"/>
            </a:ext>
          </a:extLst>
        </cdr:cNvPr>
        <cdr:cNvGrpSpPr/>
      </cdr:nvGrpSpPr>
      <cdr:grpSpPr>
        <a:xfrm xmlns:a="http://schemas.openxmlformats.org/drawingml/2006/main">
          <a:off x="1662372" y="2212364"/>
          <a:ext cx="2420575" cy="370445"/>
          <a:chOff x="6682735" y="1731440"/>
          <a:chExt cx="2439305" cy="367383"/>
        </a:xfrm>
      </cdr:grpSpPr>
      <cdr:sp macro="" textlink="">
        <cdr:nvSpPr>
          <cdr:cNvPr id="10" name="Rectangles 9"/>
          <cdr:cNvSpPr/>
        </cdr:nvSpPr>
        <cdr:spPr>
          <a:xfrm xmlns:a="http://schemas.openxmlformats.org/drawingml/2006/main">
            <a:off x="6682735" y="1731440"/>
            <a:ext cx="1931193" cy="367383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2D0F9E63-8A81-4ABC-B49D-91152B664E0F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Surveyed kms. 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">
        <cdr:nvSpPr>
          <cdr:cNvPr id="11" name="Rectangles 10"/>
          <cdr:cNvSpPr/>
        </cdr:nvSpPr>
        <cdr:spPr>
          <a:xfrm xmlns:a="http://schemas.openxmlformats.org/drawingml/2006/main">
            <a:off x="8345265" y="1743305"/>
            <a:ext cx="180932" cy="262044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90606D91-D9E5-4C75-A4E2-8A6EFB46DB80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=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D$99">
        <cdr:nvSpPr>
          <cdr:cNvPr id="12" name="Rectangles 11"/>
          <cdr:cNvSpPr/>
        </cdr:nvSpPr>
        <cdr:spPr>
          <a:xfrm xmlns:a="http://schemas.openxmlformats.org/drawingml/2006/main">
            <a:off x="8553524" y="1736145"/>
            <a:ext cx="568516" cy="33076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r" rtl="1">
              <a:defRPr sz="1000"/>
            </a:pPr>
            <a:r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t>1532</a:t>
            </a:r>
          </a:p>
        </cdr:txBody>
      </cdr:sp>
    </cdr:grp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136072</xdr:colOff>
      <xdr:row>0</xdr:row>
      <xdr:rowOff>149679</xdr:rowOff>
    </xdr:from>
    <xdr:to>
      <xdr:col>14</xdr:col>
      <xdr:colOff>495301</xdr:colOff>
      <xdr:row>42</xdr:row>
      <xdr:rowOff>137432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0.00175</cdr:x>
      <cdr:y>0.10899</cdr:y>
    </cdr:from>
    <cdr:to>
      <cdr:x>0.9985</cdr:x>
      <cdr:y>0.15441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17201" y="730472"/>
          <a:ext cx="9812599" cy="30367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76BB7CBB-E72C-4581-A758-B27791989DA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0.83109</cdr:x>
      <cdr:y>0.28306</cdr:y>
    </cdr:from>
    <cdr:to>
      <cdr:x>0.9144</cdr:x>
      <cdr:y>0.40569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388B00B3-DD2A-70A2-A04D-4267E920D3D7}"/>
            </a:ext>
          </a:extLst>
        </cdr:cNvPr>
        <cdr:cNvGrpSpPr/>
      </cdr:nvGrpSpPr>
      <cdr:grpSpPr>
        <a:xfrm xmlns:a="http://schemas.openxmlformats.org/drawingml/2006/main">
          <a:off x="8214684" y="1937759"/>
          <a:ext cx="823455" cy="839495"/>
          <a:chOff x="456291" y="0"/>
          <a:chExt cx="823036" cy="872988"/>
        </a:xfrm>
      </cdr:grpSpPr>
      <cdr:sp macro="" textlink="">
        <cdr:nvSpPr>
          <cdr:cNvPr id="4" name="Oval 3"/>
          <cdr:cNvSpPr/>
        </cdr:nvSpPr>
        <cdr:spPr>
          <a:xfrm xmlns:a="http://schemas.openxmlformats.org/drawingml/2006/main">
            <a:off x="456291" y="70912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00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5" name="Oval 4"/>
          <cdr:cNvSpPr/>
        </cdr:nvSpPr>
        <cdr:spPr>
          <a:xfrm xmlns:a="http://schemas.openxmlformats.org/drawingml/2006/main">
            <a:off x="456291" y="705111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00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6" name="Oval 5"/>
          <cdr:cNvSpPr/>
        </cdr:nvSpPr>
        <cdr:spPr>
          <a:xfrm xmlns:a="http://schemas.openxmlformats.org/drawingml/2006/main">
            <a:off x="456291" y="490603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FFFF00"/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7" name="Oval 6"/>
          <cdr:cNvSpPr/>
        </cdr:nvSpPr>
        <cdr:spPr>
          <a:xfrm xmlns:a="http://schemas.openxmlformats.org/drawingml/2006/main">
            <a:off x="456291" y="285422"/>
            <a:ext cx="164265" cy="167877"/>
          </a:xfrm>
          <a:prstGeom xmlns:a="http://schemas.openxmlformats.org/drawingml/2006/main" prst="ellipse">
            <a:avLst/>
          </a:prstGeom>
          <a:solidFill xmlns:a="http://schemas.openxmlformats.org/drawingml/2006/main">
            <a:srgbClr val="1F497D">
              <a:lumMod val="60000"/>
              <a:lumOff val="40000"/>
            </a:srgbClr>
          </a:solidFill>
          <a:ln xmlns:a="http://schemas.openxmlformats.org/drawingml/2006/main" w="25400" cap="flat" cmpd="sng" algn="ctr">
            <a:solidFill>
              <a:srgbClr val="4F81BD">
                <a:shade val="50000"/>
              </a:srgbClr>
            </a:solidFill>
            <a:prstDash val="solid"/>
          </a:ln>
          <a:effectLst xmlns:a="http://schemas.openxmlformats.org/drawingml/2006/main"/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/>
          <a:lstStyle xmlns:a="http://schemas.openxmlformats.org/drawingml/2006/main"/>
          <a:p xmlns:a="http://schemas.openxmlformats.org/drawingml/2006/main">
            <a:endParaRPr lang="en-US"/>
          </a:p>
        </cdr:txBody>
      </cdr:sp>
      <cdr:sp macro="" textlink="">
        <cdr:nvSpPr>
          <cdr:cNvPr id="8" name="Rectangles 7"/>
          <cdr:cNvSpPr/>
        </cdr:nvSpPr>
        <cdr:spPr>
          <a:xfrm xmlns:a="http://schemas.openxmlformats.org/drawingml/2006/main">
            <a:off x="666071" y="0"/>
            <a:ext cx="613256" cy="626739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Good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Fair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Poor</a:t>
            </a:r>
          </a:p>
          <a:p xmlns:a="http://schemas.openxmlformats.org/drawingml/2006/main">
            <a:r>
              <a:rPr lang="en-GB" sz="1400" b="1">
                <a:latin typeface="Bookman Old Style" panose="02050604050505020204" pitchFamily="18" charset="0"/>
                <a:cs typeface="Arial" panose="020B0604020202020204" pitchFamily="7" charset="0"/>
              </a:rPr>
              <a:t>Very Poor</a:t>
            </a:r>
          </a:p>
        </cdr:txBody>
      </cdr:sp>
    </cdr:grpSp>
  </cdr:relSizeAnchor>
  <cdr:relSizeAnchor xmlns:cdr="http://schemas.openxmlformats.org/drawingml/2006/chartDrawing">
    <cdr:from>
      <cdr:x>0.20512</cdr:x>
      <cdr:y>0.29061</cdr:y>
    </cdr:from>
    <cdr:to>
      <cdr:x>0.44753</cdr:x>
      <cdr:y>0.35133</cdr:y>
    </cdr:to>
    <cdr:grpSp>
      <cdr:nvGrpSpPr>
        <cdr:cNvPr id="9" name="Group 8">
          <a:extLst xmlns:a="http://schemas.openxmlformats.org/drawingml/2006/main">
            <a:ext uri="{FF2B5EF4-FFF2-40B4-BE49-F238E27FC236}">
              <a16:creationId xmlns:a16="http://schemas.microsoft.com/office/drawing/2014/main" id="{64C10F5D-35C3-9487-924C-6077DCAAD280}"/>
            </a:ext>
          </a:extLst>
        </cdr:cNvPr>
        <cdr:cNvGrpSpPr/>
      </cdr:nvGrpSpPr>
      <cdr:grpSpPr>
        <a:xfrm xmlns:a="http://schemas.openxmlformats.org/drawingml/2006/main">
          <a:off x="2027453" y="1989444"/>
          <a:ext cx="2396036" cy="415674"/>
          <a:chOff x="6901681" y="3292250"/>
          <a:chExt cx="2414507" cy="412286"/>
        </a:xfrm>
      </cdr:grpSpPr>
      <cdr:sp macro="" textlink="">
        <cdr:nvSpPr>
          <cdr:cNvPr id="10" name="Rectangles 9"/>
          <cdr:cNvSpPr/>
        </cdr:nvSpPr>
        <cdr:spPr>
          <a:xfrm xmlns:a="http://schemas.openxmlformats.org/drawingml/2006/main">
            <a:off x="6901681" y="3292250"/>
            <a:ext cx="1966985" cy="412286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2D0F9E63-8A81-4ABC-B49D-91152B664E0F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Surveyed kms. 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">
        <cdr:nvSpPr>
          <cdr:cNvPr id="11" name="Rectangles 10"/>
          <cdr:cNvSpPr/>
        </cdr:nvSpPr>
        <cdr:spPr>
          <a:xfrm xmlns:a="http://schemas.openxmlformats.org/drawingml/2006/main">
            <a:off x="8539873" y="3327150"/>
            <a:ext cx="165243" cy="241112"/>
          </a:xfrm>
          <a:prstGeom xmlns:a="http://schemas.openxmlformats.org/drawingml/2006/main" prst="rect">
            <a:avLst/>
          </a:prstGeom>
          <a:solidFill xmlns:a="http://schemas.openxmlformats.org/drawingml/2006/main">
            <a:srgbClr val="FFFFFF"/>
          </a:solidFill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l" rtl="1">
              <a:defRPr sz="1000"/>
            </a:pPr>
            <a:fld id="{90606D91-D9E5-4C75-A4E2-8A6EFB46DB80}" type="TxLink">
              <a:rPr lang="en-US" sz="1600" b="1" i="0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l" rtl="1">
                <a:defRPr sz="1000"/>
              </a:pPr>
              <a:t>=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  <cdr:sp macro="" textlink="Sheet1!$D$99">
        <cdr:nvSpPr>
          <cdr:cNvPr id="12" name="Rectangles 11"/>
          <cdr:cNvSpPr/>
        </cdr:nvSpPr>
        <cdr:spPr>
          <a:xfrm xmlns:a="http://schemas.openxmlformats.org/drawingml/2006/main">
            <a:off x="8700534" y="3309089"/>
            <a:ext cx="615654" cy="300184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 w="9525">
            <a:noFill/>
            <a:miter lim="800000"/>
          </a:ln>
        </cdr:spPr>
        <cdr:txBody>
          <a:bodyPr xmlns:a="http://schemas.openxmlformats.org/drawingml/2006/main" wrap="square" lIns="0" tIns="0" rIns="0" bIns="0" anchor="t" upright="1">
            <a:noAutofit/>
          </a:bodyPr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r" rtl="1">
              <a:defRPr sz="1000"/>
            </a:pPr>
            <a:fld id="{58C1C47F-C8ED-4685-B6BD-21803EE62C47}" type="TxLink">
              <a:rPr lang="en-US" sz="1600" b="1" i="0" u="none" strike="noStrike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/>
              </a:rPr>
              <a:pPr algn="r" rtl="1">
                <a:defRPr sz="1000"/>
              </a:pPr>
              <a:t>1565</a:t>
            </a:fld>
            <a:endParaRPr lang="en-US" sz="1600" b="1" i="0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/>
            </a:endParaRPr>
          </a:p>
        </cdr:txBody>
      </cdr:sp>
    </cdr:grp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149679</xdr:rowOff>
    </xdr:from>
    <xdr:to>
      <xdr:col>13</xdr:col>
      <xdr:colOff>555171</xdr:colOff>
      <xdr:row>38</xdr:row>
      <xdr:rowOff>77561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</cdr:x>
      <cdr:y>0.1076</cdr:y>
    </cdr:from>
    <cdr:to>
      <cdr:x>1</cdr:x>
      <cdr:y>0.16964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45705"/>
          <a:ext cx="9201150" cy="3722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F137A1CA-7CF1-4777-AF4E-8FD17AB93DC5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0.66177</cdr:x>
      <cdr:y>0.91076</cdr:y>
    </cdr:from>
    <cdr:to>
      <cdr:x>0.96952</cdr:x>
      <cdr:y>0.97665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4B91B569-DC42-F4C7-5128-24002A122BCD}"/>
            </a:ext>
          </a:extLst>
        </cdr:cNvPr>
        <cdr:cNvGrpSpPr/>
      </cdr:nvGrpSpPr>
      <cdr:grpSpPr>
        <a:xfrm xmlns:a="http://schemas.openxmlformats.org/drawingml/2006/main">
          <a:off x="6094448" y="5585453"/>
          <a:ext cx="2834166" cy="404087"/>
          <a:chOff x="86119" y="5634851"/>
          <a:chExt cx="2855942" cy="400768"/>
        </a:xfrm>
      </cdr:grpSpPr>
      <cdr:sp macro="" textlink="">
        <cdr:nvSpPr>
          <cdr:cNvPr id="4" name="Rectangles 3"/>
          <cdr:cNvSpPr/>
        </cdr:nvSpPr>
        <cdr:spPr>
          <a:xfrm xmlns:a="http://schemas.openxmlformats.org/drawingml/2006/main">
            <a:off x="86119" y="5674021"/>
            <a:ext cx="2050339" cy="36159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lIns="0" tIns="0" rIns="0" bIns="0" rtlCol="0">
            <a:spAutoFit/>
          </a:bodyPr>
          <a:lstStyle xmlns:a="http://schemas.openxmlformats.org/drawingml/2006/main"/>
          <a:p xmlns:a="http://schemas.openxmlformats.org/drawingml/2006/main">
            <a:r>
              <a:rPr lang="en-US" sz="2400" b="1">
                <a:solidFill>
                  <a:srgbClr val="0000FF"/>
                </a:solidFill>
                <a:latin typeface="Bookman Old Style" panose="02050604050505020204" pitchFamily="18" charset="0"/>
              </a:rPr>
              <a:t>Total Kms = </a:t>
            </a:r>
          </a:p>
        </cdr:txBody>
      </cdr:sp>
      <cdr:sp macro="" textlink="Sheet1!$D$99">
        <cdr:nvSpPr>
          <cdr:cNvPr id="5" name="Rectangles 4"/>
          <cdr:cNvSpPr/>
        </cdr:nvSpPr>
        <cdr:spPr>
          <a:xfrm xmlns:a="http://schemas.openxmlformats.org/drawingml/2006/main">
            <a:off x="1992153" y="5634851"/>
            <a:ext cx="949908" cy="377351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Calibri" panose="020F0502020204030204"/>
              </a:defRPr>
            </a:lvl1pPr>
            <a:lvl2pPr marL="457200" indent="0">
              <a:defRPr sz="1100">
                <a:latin typeface="Calibri" panose="020F0502020204030204"/>
              </a:defRPr>
            </a:lvl2pPr>
            <a:lvl3pPr marL="914400" indent="0">
              <a:defRPr sz="1100">
                <a:latin typeface="Calibri" panose="020F0502020204030204"/>
              </a:defRPr>
            </a:lvl3pPr>
            <a:lvl4pPr marL="1371600" indent="0">
              <a:defRPr sz="1100">
                <a:latin typeface="Calibri" panose="020F0502020204030204"/>
              </a:defRPr>
            </a:lvl4pPr>
            <a:lvl5pPr marL="1828800" indent="0">
              <a:defRPr sz="1100">
                <a:latin typeface="Calibri" panose="020F0502020204030204"/>
              </a:defRPr>
            </a:lvl5pPr>
            <a:lvl6pPr marL="2286000" indent="0">
              <a:defRPr sz="1100">
                <a:latin typeface="Calibri" panose="020F0502020204030204"/>
              </a:defRPr>
            </a:lvl6pPr>
            <a:lvl7pPr marL="2743200" indent="0">
              <a:defRPr sz="1100">
                <a:latin typeface="Calibri" panose="020F0502020204030204"/>
              </a:defRPr>
            </a:lvl7pPr>
            <a:lvl8pPr marL="3200400" indent="0">
              <a:defRPr sz="1100">
                <a:latin typeface="Calibri" panose="020F0502020204030204"/>
              </a:defRPr>
            </a:lvl8pPr>
            <a:lvl9pPr marL="3657600" indent="0">
              <a:defRPr sz="1100">
                <a:latin typeface="Calibri" panose="020F0502020204030204"/>
              </a:defRPr>
            </a:lvl9pPr>
          </a:lstStyle>
          <a:p xmlns:a="http://schemas.openxmlformats.org/drawingml/2006/main">
            <a:pPr algn="ctr"/>
            <a:r>
              <a:rPr lang="en-US" sz="2400" b="1">
                <a:solidFill>
                  <a:srgbClr val="0000FF"/>
                </a:solidFill>
                <a:latin typeface="Bookman Old Style" panose="02050604050505020204" pitchFamily="18" charset="0"/>
                <a:cs typeface="Arial" panose="020B0604020202020204" pitchFamily="7" charset="0"/>
              </a:rPr>
              <a:t>1532</a:t>
            </a:r>
          </a:p>
        </cdr:txBody>
      </cdr:sp>
    </cdr:grp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217714</xdr:colOff>
      <xdr:row>1</xdr:row>
      <xdr:rowOff>27214</xdr:rowOff>
    </xdr:from>
    <xdr:to>
      <xdr:col>13</xdr:col>
      <xdr:colOff>582385</xdr:colOff>
      <xdr:row>38</xdr:row>
      <xdr:rowOff>118382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0.00907</cdr:x>
      <cdr:y>0.93665</cdr:y>
    </cdr:from>
    <cdr:to>
      <cdr:x>0.22978</cdr:x>
      <cdr:y>0.99619</cdr:y>
    </cdr:to>
    <cdr:sp macro="" textlink="">
      <cdr:nvSpPr>
        <cdr:cNvPr id="2" name="Rectangles 1"/>
        <cdr:cNvSpPr/>
      </cdr:nvSpPr>
      <cdr:spPr>
        <a:xfrm xmlns:a="http://schemas.openxmlformats.org/drawingml/2006/main">
          <a:off x="83973" y="5683054"/>
          <a:ext cx="2043445" cy="361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lIns="0" tIns="0" rIns="0" bIns="0" rtlCol="0">
          <a:spAutoFit/>
        </a:bodyPr>
        <a:lstStyle xmlns:a="http://schemas.openxmlformats.org/drawingml/2006/main"/>
        <a:p xmlns:a="http://schemas.openxmlformats.org/drawingml/2006/main">
          <a:r>
            <a:rPr lang="en-US" sz="2400" b="1">
              <a:solidFill>
                <a:srgbClr val="0000FF"/>
              </a:solidFill>
              <a:latin typeface="Bookman Old Style" panose="02050604050505020204" pitchFamily="18" charset="0"/>
            </a:rPr>
            <a:t>Total Kms = </a:t>
          </a:r>
        </a:p>
      </cdr:txBody>
    </cdr:sp>
  </cdr:relSizeAnchor>
  <cdr:relSizeAnchor xmlns:cdr="http://schemas.openxmlformats.org/drawingml/2006/chartDrawing">
    <cdr:from>
      <cdr:x>0</cdr:x>
      <cdr:y>0.1073</cdr:y>
    </cdr:from>
    <cdr:to>
      <cdr:x>1</cdr:x>
      <cdr:y>0.16934</cdr:y>
    </cdr:to>
    <cdr:sp macro="" textlink="shee2!$A$3">
      <cdr:nvSpPr>
        <cdr:cNvPr id="3" name="Rectangles 2"/>
        <cdr:cNvSpPr/>
      </cdr:nvSpPr>
      <cdr:spPr>
        <a:xfrm xmlns:a="http://schemas.openxmlformats.org/drawingml/2006/main">
          <a:off x="0" y="653143"/>
          <a:ext cx="9306034" cy="3776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2EE8B795-BA92-4FCC-8A5E-CD329823CE78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  <cdr:relSizeAnchor xmlns:cdr="http://schemas.openxmlformats.org/drawingml/2006/chartDrawing">
    <cdr:from>
      <cdr:x>0.21483</cdr:x>
      <cdr:y>0.92726</cdr:y>
    </cdr:from>
    <cdr:to>
      <cdr:x>0.31718</cdr:x>
      <cdr:y>0.9893</cdr:y>
    </cdr:to>
    <cdr:sp macro="" textlink="Sheet1!$C$13">
      <cdr:nvSpPr>
        <cdr:cNvPr id="4" name="Rectangles 3"/>
        <cdr:cNvSpPr/>
      </cdr:nvSpPr>
      <cdr:spPr>
        <a:xfrm xmlns:a="http://schemas.openxmlformats.org/drawingml/2006/main">
          <a:off x="1990755" y="5627368"/>
          <a:ext cx="948422" cy="37650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DA0CAF14-11E8-4D25-981C-7878725ED5BB}" type="TxLink">
            <a:rPr lang="en-US" sz="2400" b="1" i="0" u="none" strike="noStrike">
              <a:solidFill>
                <a:srgbClr val="0000FF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1565</a:t>
          </a:fld>
          <a:endParaRPr lang="en-US" sz="2400" b="1">
            <a:solidFill>
              <a:srgbClr val="0000FF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1</xdr:row>
      <xdr:rowOff>-1</xdr:rowOff>
    </xdr:from>
    <xdr:to>
      <xdr:col>14</xdr:col>
      <xdr:colOff>332014</xdr:colOff>
      <xdr:row>42</xdr:row>
      <xdr:rowOff>55788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136071</xdr:colOff>
      <xdr:row>1</xdr:row>
      <xdr:rowOff>0</xdr:rowOff>
    </xdr:from>
    <xdr:to>
      <xdr:col>14</xdr:col>
      <xdr:colOff>372835</xdr:colOff>
      <xdr:row>42</xdr:row>
      <xdr:rowOff>55789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108857</xdr:colOff>
      <xdr:row>0</xdr:row>
      <xdr:rowOff>122464</xdr:rowOff>
    </xdr:from>
    <xdr:to>
      <xdr:col>14</xdr:col>
      <xdr:colOff>345621</xdr:colOff>
      <xdr:row>42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0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136072</xdr:colOff>
      <xdr:row>0</xdr:row>
      <xdr:rowOff>122464</xdr:rowOff>
    </xdr:from>
    <xdr:to>
      <xdr:col>14</xdr:col>
      <xdr:colOff>372836</xdr:colOff>
      <xdr:row>42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</cdr:x>
      <cdr:y>0.09332</cdr:y>
    </cdr:from>
    <cdr:to>
      <cdr:x>0.99723</cdr:x>
      <cdr:y>0.14497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23956"/>
          <a:ext cx="9802571" cy="3453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217715</xdr:colOff>
      <xdr:row>1</xdr:row>
      <xdr:rowOff>13607</xdr:rowOff>
    </xdr:from>
    <xdr:to>
      <xdr:col>14</xdr:col>
      <xdr:colOff>454479</xdr:colOff>
      <xdr:row>42</xdr:row>
      <xdr:rowOff>69396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108858</xdr:colOff>
      <xdr:row>0</xdr:row>
      <xdr:rowOff>149679</xdr:rowOff>
    </xdr:from>
    <xdr:to>
      <xdr:col>14</xdr:col>
      <xdr:colOff>345622</xdr:colOff>
      <xdr:row>42</xdr:row>
      <xdr:rowOff>42182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0</xdr:row>
      <xdr:rowOff>122464</xdr:rowOff>
    </xdr:from>
    <xdr:to>
      <xdr:col>14</xdr:col>
      <xdr:colOff>332014</xdr:colOff>
      <xdr:row>42</xdr:row>
      <xdr:rowOff>14967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136072</xdr:colOff>
      <xdr:row>0</xdr:row>
      <xdr:rowOff>136071</xdr:rowOff>
    </xdr:from>
    <xdr:to>
      <xdr:col>14</xdr:col>
      <xdr:colOff>372836</xdr:colOff>
      <xdr:row>42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</cdr:x>
      <cdr:y>0.09128</cdr:y>
    </cdr:from>
    <cdr:to>
      <cdr:x>0.99723</cdr:x>
      <cdr:y>0.14293</cdr:y>
    </cdr:to>
    <cdr:sp macro="" textlink="shee2!$A$3">
      <cdr:nvSpPr>
        <cdr:cNvPr id="2" name="Rectangles 1"/>
        <cdr:cNvSpPr/>
      </cdr:nvSpPr>
      <cdr:spPr>
        <a:xfrm xmlns:a="http://schemas.openxmlformats.org/drawingml/2006/main">
          <a:off x="0" y="612322"/>
          <a:ext cx="9810750" cy="3464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Calibri" panose="020F0502020204030204"/>
            </a:defRPr>
          </a:lvl1pPr>
          <a:lvl2pPr marL="457200" indent="0">
            <a:defRPr sz="1100">
              <a:latin typeface="Calibri" panose="020F0502020204030204"/>
            </a:defRPr>
          </a:lvl2pPr>
          <a:lvl3pPr marL="914400" indent="0">
            <a:defRPr sz="1100">
              <a:latin typeface="Calibri" panose="020F0502020204030204"/>
            </a:defRPr>
          </a:lvl3pPr>
          <a:lvl4pPr marL="1371600" indent="0">
            <a:defRPr sz="1100">
              <a:latin typeface="Calibri" panose="020F0502020204030204"/>
            </a:defRPr>
          </a:lvl4pPr>
          <a:lvl5pPr marL="1828800" indent="0">
            <a:defRPr sz="1100">
              <a:latin typeface="Calibri" panose="020F0502020204030204"/>
            </a:defRPr>
          </a:lvl5pPr>
          <a:lvl6pPr marL="2286000" indent="0">
            <a:defRPr sz="1100">
              <a:latin typeface="Calibri" panose="020F0502020204030204"/>
            </a:defRPr>
          </a:lvl6pPr>
          <a:lvl7pPr marL="2743200" indent="0">
            <a:defRPr sz="1100">
              <a:latin typeface="Calibri" panose="020F0502020204030204"/>
            </a:defRPr>
          </a:lvl7pPr>
          <a:lvl8pPr marL="3200400" indent="0">
            <a:defRPr sz="1100">
              <a:latin typeface="Calibri" panose="020F0502020204030204"/>
            </a:defRPr>
          </a:lvl8pPr>
          <a:lvl9pPr marL="3657600" indent="0">
            <a:defRPr sz="1100">
              <a:latin typeface="Calibri" panose="020F0502020204030204"/>
            </a:defRPr>
          </a:lvl9pPr>
        </a:lstStyle>
        <a:p xmlns:a="http://schemas.openxmlformats.org/drawingml/2006/main">
          <a:pPr algn="ctr"/>
          <a:fld id="{17BF9E71-54A7-4AAC-8A5C-F59FBB9D5107}" type="TxLink">
            <a:rPr lang="en-US" sz="2000" b="1" i="0" u="none" strike="noStrike">
              <a:solidFill>
                <a:srgbClr val="FF0000"/>
              </a:solidFill>
              <a:latin typeface="Bookman Old Style" panose="02050604050505020204" pitchFamily="18" charset="0"/>
              <a:cs typeface="Arial" panose="020B0604020202020204" pitchFamily="7" charset="0"/>
            </a:rPr>
            <a:pPr algn="ctr"/>
            <a:t>Route: N-5 ( Karachi- Torkham )</a:t>
          </a:fld>
          <a:endParaRPr lang="en-US" sz="2000" b="1">
            <a:solidFill>
              <a:srgbClr val="FF0000"/>
            </a:solidFill>
            <a:latin typeface="Bookman Old Style" panose="02050604050505020204" pitchFamily="18" charset="0"/>
            <a:cs typeface="Arial" panose="020B0604020202020204" pitchFamily="7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eeruk\Desktop\N-5%20NB\N-5%20NB%20951+000%20to%201690+000%20RSL%20Calcul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eeruk\Desktop\N-5%20NB\N-5%20NB%201712+000%20to%201754+000%20RSL%20Calcu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2"/>
      <sheetName val="Sheet1 (2)"/>
      <sheetName val="Sheet1"/>
      <sheetName val="rutting"/>
      <sheetName val="Cracking structural"/>
      <sheetName val="Cracking thermal"/>
      <sheetName val="Pothole"/>
      <sheetName val="Patching"/>
      <sheetName val="Ravelling"/>
      <sheetName val="Edge Erosion"/>
      <sheetName val="roughness"/>
      <sheetName val="RSL (Final)"/>
      <sheetName val="Sheet3"/>
      <sheetName val="Roughness-1"/>
      <sheetName val="RSL-1"/>
      <sheetName val="IRI-1"/>
      <sheetName val="IRI-2"/>
      <sheetName val="IRI-3"/>
      <sheetName val="IRI-4"/>
      <sheetName val="indices-1"/>
      <sheetName val="indices-2"/>
      <sheetName val="indices-3"/>
      <sheetName val="indices-4"/>
    </sheetNames>
    <sheetDataSet>
      <sheetData sheetId="0" refreshError="1"/>
      <sheetData sheetId="1" refreshError="1">
        <row r="6">
          <cell r="J6" t="str">
            <v>aa</v>
          </cell>
          <cell r="L6" t="str">
            <v>aa</v>
          </cell>
          <cell r="M6">
            <v>2.5</v>
          </cell>
          <cell r="N6" t="str">
            <v>aa</v>
          </cell>
          <cell r="O6">
            <v>2.5</v>
          </cell>
          <cell r="P6" t="str">
            <v>aa</v>
          </cell>
          <cell r="Q6">
            <v>2.5</v>
          </cell>
          <cell r="R6" t="str">
            <v>aa</v>
          </cell>
          <cell r="S6">
            <v>2.5</v>
          </cell>
          <cell r="T6" t="str">
            <v>aa</v>
          </cell>
          <cell r="U6">
            <v>2.5</v>
          </cell>
          <cell r="X6" t="str">
            <v>aa</v>
          </cell>
          <cell r="Y6">
            <v>2.5</v>
          </cell>
          <cell r="Z6" t="str">
            <v>aa</v>
          </cell>
          <cell r="AA6">
            <v>3.3</v>
          </cell>
        </row>
        <row r="7">
          <cell r="L7" t="str">
            <v>ab</v>
          </cell>
          <cell r="M7">
            <v>6.25</v>
          </cell>
          <cell r="N7" t="str">
            <v>ab</v>
          </cell>
          <cell r="O7">
            <v>6.25</v>
          </cell>
          <cell r="P7" t="str">
            <v>ab</v>
          </cell>
          <cell r="Q7">
            <v>6.25</v>
          </cell>
          <cell r="R7" t="str">
            <v>ab</v>
          </cell>
          <cell r="S7">
            <v>6.25</v>
          </cell>
          <cell r="T7" t="str">
            <v>ab</v>
          </cell>
          <cell r="U7">
            <v>6.25</v>
          </cell>
          <cell r="X7" t="str">
            <v>ab</v>
          </cell>
          <cell r="Y7">
            <v>6.25</v>
          </cell>
          <cell r="Z7" t="str">
            <v>ab</v>
          </cell>
          <cell r="AA7">
            <v>8.25</v>
          </cell>
        </row>
        <row r="8">
          <cell r="L8" t="str">
            <v>ac</v>
          </cell>
          <cell r="M8">
            <v>12.5</v>
          </cell>
          <cell r="N8" t="str">
            <v>ac</v>
          </cell>
          <cell r="O8">
            <v>12.5</v>
          </cell>
          <cell r="P8" t="str">
            <v>ac</v>
          </cell>
          <cell r="Q8">
            <v>12.5</v>
          </cell>
          <cell r="R8" t="str">
            <v>ac</v>
          </cell>
          <cell r="S8">
            <v>12.5</v>
          </cell>
          <cell r="T8" t="str">
            <v>ac</v>
          </cell>
          <cell r="U8">
            <v>12.5</v>
          </cell>
          <cell r="X8" t="str">
            <v>ac</v>
          </cell>
          <cell r="Y8">
            <v>12.5</v>
          </cell>
          <cell r="Z8" t="str">
            <v>ac</v>
          </cell>
          <cell r="AA8">
            <v>16.5</v>
          </cell>
        </row>
        <row r="9">
          <cell r="L9" t="str">
            <v>ad</v>
          </cell>
          <cell r="M9">
            <v>18.75</v>
          </cell>
          <cell r="N9" t="str">
            <v>ad</v>
          </cell>
          <cell r="O9">
            <v>18.75</v>
          </cell>
          <cell r="P9" t="str">
            <v>ad</v>
          </cell>
          <cell r="Q9">
            <v>18.75</v>
          </cell>
          <cell r="R9" t="str">
            <v>ad</v>
          </cell>
          <cell r="S9">
            <v>18.75</v>
          </cell>
          <cell r="T9" t="str">
            <v>ad</v>
          </cell>
          <cell r="U9">
            <v>18.75</v>
          </cell>
          <cell r="X9" t="str">
            <v>ad</v>
          </cell>
          <cell r="Y9">
            <v>18.75</v>
          </cell>
          <cell r="Z9" t="str">
            <v>ad</v>
          </cell>
          <cell r="AA9">
            <v>24.75</v>
          </cell>
        </row>
        <row r="10">
          <cell r="L10" t="str">
            <v>ae</v>
          </cell>
          <cell r="M10">
            <v>25</v>
          </cell>
          <cell r="N10" t="str">
            <v>ae</v>
          </cell>
          <cell r="O10">
            <v>25</v>
          </cell>
          <cell r="P10" t="str">
            <v>ae</v>
          </cell>
          <cell r="Q10">
            <v>25</v>
          </cell>
          <cell r="R10" t="str">
            <v>ae</v>
          </cell>
          <cell r="S10">
            <v>25</v>
          </cell>
          <cell r="T10" t="str">
            <v>ae</v>
          </cell>
          <cell r="U10">
            <v>25</v>
          </cell>
          <cell r="X10" t="str">
            <v>ae</v>
          </cell>
          <cell r="Y10">
            <v>25</v>
          </cell>
          <cell r="Z10" t="str">
            <v>ae</v>
          </cell>
          <cell r="AA10">
            <v>33</v>
          </cell>
        </row>
        <row r="11">
          <cell r="L11" t="str">
            <v>ba</v>
          </cell>
          <cell r="M11">
            <v>5</v>
          </cell>
          <cell r="N11" t="str">
            <v>ba</v>
          </cell>
          <cell r="O11">
            <v>5</v>
          </cell>
          <cell r="P11" t="str">
            <v>ba</v>
          </cell>
          <cell r="Q11">
            <v>5</v>
          </cell>
          <cell r="R11" t="str">
            <v>ba</v>
          </cell>
          <cell r="S11">
            <v>5</v>
          </cell>
          <cell r="T11" t="str">
            <v>ba</v>
          </cell>
          <cell r="U11">
            <v>5</v>
          </cell>
          <cell r="X11" t="str">
            <v>ba</v>
          </cell>
          <cell r="Y11">
            <v>5</v>
          </cell>
          <cell r="Z11" t="str">
            <v>ba</v>
          </cell>
          <cell r="AA11">
            <v>6.6</v>
          </cell>
        </row>
        <row r="12">
          <cell r="L12" t="str">
            <v>bb</v>
          </cell>
          <cell r="M12">
            <v>12.5</v>
          </cell>
          <cell r="N12" t="str">
            <v>bb</v>
          </cell>
          <cell r="O12">
            <v>12.5</v>
          </cell>
          <cell r="P12" t="str">
            <v>bb</v>
          </cell>
          <cell r="Q12">
            <v>12.5</v>
          </cell>
          <cell r="R12" t="str">
            <v>bb</v>
          </cell>
          <cell r="S12">
            <v>12.5</v>
          </cell>
          <cell r="T12" t="str">
            <v>bb</v>
          </cell>
          <cell r="U12">
            <v>12.5</v>
          </cell>
          <cell r="X12" t="str">
            <v>bb</v>
          </cell>
          <cell r="Y12">
            <v>12.5</v>
          </cell>
          <cell r="Z12" t="str">
            <v>bb</v>
          </cell>
          <cell r="AA12">
            <v>16.5</v>
          </cell>
        </row>
        <row r="13">
          <cell r="L13" t="str">
            <v>bc</v>
          </cell>
          <cell r="M13">
            <v>25</v>
          </cell>
          <cell r="N13" t="str">
            <v>bc</v>
          </cell>
          <cell r="O13">
            <v>25</v>
          </cell>
          <cell r="P13" t="str">
            <v>bc</v>
          </cell>
          <cell r="Q13">
            <v>25</v>
          </cell>
          <cell r="R13" t="str">
            <v>bc</v>
          </cell>
          <cell r="S13">
            <v>25</v>
          </cell>
          <cell r="T13" t="str">
            <v>bc</v>
          </cell>
          <cell r="U13">
            <v>25</v>
          </cell>
          <cell r="X13" t="str">
            <v>bc</v>
          </cell>
          <cell r="Y13">
            <v>25</v>
          </cell>
          <cell r="Z13" t="str">
            <v>bc</v>
          </cell>
          <cell r="AA13">
            <v>33</v>
          </cell>
        </row>
        <row r="14">
          <cell r="L14" t="str">
            <v>bd</v>
          </cell>
          <cell r="M14">
            <v>37.5</v>
          </cell>
          <cell r="N14" t="str">
            <v>bd</v>
          </cell>
          <cell r="O14">
            <v>37.5</v>
          </cell>
          <cell r="P14" t="str">
            <v>bd</v>
          </cell>
          <cell r="Q14">
            <v>37.5</v>
          </cell>
          <cell r="R14" t="str">
            <v>bd</v>
          </cell>
          <cell r="S14">
            <v>37.5</v>
          </cell>
          <cell r="T14" t="str">
            <v>bd</v>
          </cell>
          <cell r="U14">
            <v>37.5</v>
          </cell>
          <cell r="X14" t="str">
            <v>bd</v>
          </cell>
          <cell r="Y14">
            <v>37.5</v>
          </cell>
          <cell r="Z14" t="str">
            <v>bd</v>
          </cell>
          <cell r="AA14">
            <v>49.5</v>
          </cell>
        </row>
        <row r="15">
          <cell r="L15" t="str">
            <v>be</v>
          </cell>
          <cell r="M15">
            <v>50</v>
          </cell>
          <cell r="N15" t="str">
            <v>be</v>
          </cell>
          <cell r="O15">
            <v>50</v>
          </cell>
          <cell r="P15" t="str">
            <v>be</v>
          </cell>
          <cell r="Q15">
            <v>50</v>
          </cell>
          <cell r="R15" t="str">
            <v>be</v>
          </cell>
          <cell r="S15">
            <v>50</v>
          </cell>
          <cell r="T15" t="str">
            <v>be</v>
          </cell>
          <cell r="U15">
            <v>50</v>
          </cell>
          <cell r="X15" t="str">
            <v>be</v>
          </cell>
          <cell r="Y15">
            <v>50</v>
          </cell>
          <cell r="Z15" t="str">
            <v>be</v>
          </cell>
          <cell r="AA15">
            <v>66</v>
          </cell>
        </row>
        <row r="16">
          <cell r="L16" t="str">
            <v>ca</v>
          </cell>
          <cell r="M16">
            <v>7.5</v>
          </cell>
          <cell r="N16" t="str">
            <v>ca</v>
          </cell>
          <cell r="O16">
            <v>7.5</v>
          </cell>
          <cell r="P16" t="str">
            <v>ca</v>
          </cell>
          <cell r="Q16">
            <v>7.5</v>
          </cell>
          <cell r="R16" t="str">
            <v>ca</v>
          </cell>
          <cell r="S16">
            <v>7.5</v>
          </cell>
          <cell r="T16" t="str">
            <v>ca</v>
          </cell>
          <cell r="U16">
            <v>7.5</v>
          </cell>
          <cell r="X16" t="str">
            <v>ca</v>
          </cell>
          <cell r="Y16">
            <v>7.5</v>
          </cell>
          <cell r="Z16" t="str">
            <v>ca</v>
          </cell>
          <cell r="AA16">
            <v>10</v>
          </cell>
        </row>
        <row r="17">
          <cell r="L17" t="str">
            <v>cb</v>
          </cell>
          <cell r="M17">
            <v>18.75</v>
          </cell>
          <cell r="N17" t="str">
            <v>cb</v>
          </cell>
          <cell r="O17">
            <v>18.75</v>
          </cell>
          <cell r="P17" t="str">
            <v>cb</v>
          </cell>
          <cell r="Q17">
            <v>18.75</v>
          </cell>
          <cell r="R17" t="str">
            <v>cb</v>
          </cell>
          <cell r="S17">
            <v>18.75</v>
          </cell>
          <cell r="T17" t="str">
            <v>cb</v>
          </cell>
          <cell r="U17">
            <v>18.75</v>
          </cell>
          <cell r="X17" t="str">
            <v>cb</v>
          </cell>
          <cell r="Y17">
            <v>18.75</v>
          </cell>
          <cell r="Z17" t="str">
            <v>cb</v>
          </cell>
          <cell r="AA17">
            <v>25</v>
          </cell>
        </row>
        <row r="18">
          <cell r="L18" t="str">
            <v>cc</v>
          </cell>
          <cell r="M18">
            <v>37.5</v>
          </cell>
          <cell r="N18" t="str">
            <v>cc</v>
          </cell>
          <cell r="O18">
            <v>37.5</v>
          </cell>
          <cell r="P18" t="str">
            <v>cc</v>
          </cell>
          <cell r="Q18">
            <v>37.5</v>
          </cell>
          <cell r="R18" t="str">
            <v>cc</v>
          </cell>
          <cell r="S18">
            <v>37.5</v>
          </cell>
          <cell r="T18" t="str">
            <v>cc</v>
          </cell>
          <cell r="U18">
            <v>37.5</v>
          </cell>
          <cell r="X18" t="str">
            <v>cc</v>
          </cell>
          <cell r="Y18">
            <v>37.5</v>
          </cell>
          <cell r="Z18" t="str">
            <v>cc</v>
          </cell>
          <cell r="AA18">
            <v>50</v>
          </cell>
        </row>
        <row r="19">
          <cell r="L19" t="str">
            <v>cd</v>
          </cell>
          <cell r="M19">
            <v>56.25</v>
          </cell>
          <cell r="N19" t="str">
            <v>cd</v>
          </cell>
          <cell r="O19">
            <v>56.25</v>
          </cell>
          <cell r="P19" t="str">
            <v>cd</v>
          </cell>
          <cell r="Q19">
            <v>56.25</v>
          </cell>
          <cell r="R19" t="str">
            <v>cd</v>
          </cell>
          <cell r="S19">
            <v>56.25</v>
          </cell>
          <cell r="T19" t="str">
            <v>cd</v>
          </cell>
          <cell r="U19">
            <v>56.25</v>
          </cell>
          <cell r="X19" t="str">
            <v>cd</v>
          </cell>
          <cell r="Y19">
            <v>56.25</v>
          </cell>
          <cell r="Z19" t="str">
            <v>cd</v>
          </cell>
          <cell r="AA19">
            <v>75</v>
          </cell>
        </row>
        <row r="20">
          <cell r="L20" t="str">
            <v>ce</v>
          </cell>
          <cell r="M20">
            <v>75</v>
          </cell>
          <cell r="N20" t="str">
            <v>ce</v>
          </cell>
          <cell r="O20">
            <v>75</v>
          </cell>
          <cell r="P20" t="str">
            <v>ce</v>
          </cell>
          <cell r="Q20">
            <v>75</v>
          </cell>
          <cell r="R20" t="str">
            <v>ce</v>
          </cell>
          <cell r="S20">
            <v>75</v>
          </cell>
          <cell r="T20" t="str">
            <v>ce</v>
          </cell>
          <cell r="U20">
            <v>75</v>
          </cell>
          <cell r="X20" t="str">
            <v>ce</v>
          </cell>
          <cell r="Y20">
            <v>75</v>
          </cell>
          <cell r="Z20" t="str">
            <v>ce</v>
          </cell>
          <cell r="AA20">
            <v>100</v>
          </cell>
        </row>
        <row r="21">
          <cell r="L21" t="str">
            <v>da</v>
          </cell>
          <cell r="M21">
            <v>10</v>
          </cell>
          <cell r="N21" t="str">
            <v>da</v>
          </cell>
          <cell r="O21">
            <v>10</v>
          </cell>
          <cell r="P21" t="str">
            <v>da</v>
          </cell>
          <cell r="Q21">
            <v>10</v>
          </cell>
          <cell r="R21" t="str">
            <v>da</v>
          </cell>
          <cell r="S21">
            <v>10</v>
          </cell>
          <cell r="T21" t="str">
            <v>da</v>
          </cell>
          <cell r="U21">
            <v>10</v>
          </cell>
          <cell r="X21" t="str">
            <v>da</v>
          </cell>
          <cell r="Y21">
            <v>10</v>
          </cell>
          <cell r="Z21" t="str">
            <v>xx</v>
          </cell>
          <cell r="AA21">
            <v>0</v>
          </cell>
        </row>
        <row r="22">
          <cell r="L22" t="str">
            <v>db</v>
          </cell>
          <cell r="M22">
            <v>25</v>
          </cell>
          <cell r="N22" t="str">
            <v>db</v>
          </cell>
          <cell r="O22">
            <v>25</v>
          </cell>
          <cell r="P22" t="str">
            <v>db</v>
          </cell>
          <cell r="Q22">
            <v>25</v>
          </cell>
          <cell r="R22" t="str">
            <v>db</v>
          </cell>
          <cell r="S22">
            <v>25</v>
          </cell>
          <cell r="T22" t="str">
            <v>db</v>
          </cell>
          <cell r="U22">
            <v>25</v>
          </cell>
          <cell r="X22" t="str">
            <v>db</v>
          </cell>
          <cell r="Y22">
            <v>25</v>
          </cell>
        </row>
        <row r="23">
          <cell r="L23" t="str">
            <v>dc</v>
          </cell>
          <cell r="M23">
            <v>50</v>
          </cell>
          <cell r="N23" t="str">
            <v>dc</v>
          </cell>
          <cell r="O23">
            <v>50</v>
          </cell>
          <cell r="P23" t="str">
            <v>dc</v>
          </cell>
          <cell r="Q23">
            <v>50</v>
          </cell>
          <cell r="R23" t="str">
            <v>dc</v>
          </cell>
          <cell r="S23">
            <v>50</v>
          </cell>
          <cell r="T23" t="str">
            <v>dc</v>
          </cell>
          <cell r="U23">
            <v>50</v>
          </cell>
          <cell r="X23" t="str">
            <v>dc</v>
          </cell>
          <cell r="Y23">
            <v>50</v>
          </cell>
        </row>
        <row r="24">
          <cell r="L24" t="str">
            <v>dd</v>
          </cell>
          <cell r="M24">
            <v>75</v>
          </cell>
          <cell r="N24" t="str">
            <v>dd</v>
          </cell>
          <cell r="O24">
            <v>75</v>
          </cell>
          <cell r="P24" t="str">
            <v>dd</v>
          </cell>
          <cell r="Q24">
            <v>75</v>
          </cell>
          <cell r="R24" t="str">
            <v>dd</v>
          </cell>
          <cell r="S24">
            <v>75</v>
          </cell>
          <cell r="T24" t="str">
            <v>dd</v>
          </cell>
          <cell r="U24">
            <v>75</v>
          </cell>
          <cell r="X24" t="str">
            <v>dd</v>
          </cell>
          <cell r="Y24">
            <v>75</v>
          </cell>
        </row>
        <row r="25">
          <cell r="L25" t="str">
            <v>de</v>
          </cell>
          <cell r="M25">
            <v>100</v>
          </cell>
          <cell r="N25" t="str">
            <v>de</v>
          </cell>
          <cell r="O25">
            <v>100</v>
          </cell>
          <cell r="P25" t="str">
            <v>de</v>
          </cell>
          <cell r="Q25">
            <v>100</v>
          </cell>
          <cell r="R25" t="str">
            <v>de</v>
          </cell>
          <cell r="S25">
            <v>100</v>
          </cell>
          <cell r="T25" t="str">
            <v>de</v>
          </cell>
          <cell r="U25">
            <v>100</v>
          </cell>
          <cell r="X25" t="str">
            <v>de</v>
          </cell>
          <cell r="Y25">
            <v>75</v>
          </cell>
        </row>
        <row r="26">
          <cell r="L26" t="str">
            <v>xx</v>
          </cell>
          <cell r="M26">
            <v>0</v>
          </cell>
          <cell r="N26" t="str">
            <v>xx</v>
          </cell>
          <cell r="O26">
            <v>0</v>
          </cell>
          <cell r="P26" t="str">
            <v>xx</v>
          </cell>
          <cell r="Q26">
            <v>0</v>
          </cell>
          <cell r="R26" t="str">
            <v>xx</v>
          </cell>
          <cell r="S26">
            <v>0</v>
          </cell>
          <cell r="T26" t="str">
            <v>xx</v>
          </cell>
          <cell r="U26">
            <v>0</v>
          </cell>
          <cell r="X26" t="str">
            <v>xx</v>
          </cell>
          <cell r="Y26">
            <v>0</v>
          </cell>
        </row>
        <row r="61">
          <cell r="C61" t="str">
            <v>A</v>
          </cell>
          <cell r="D61">
            <v>-2E-8</v>
          </cell>
          <cell r="G61">
            <v>7.2373999999999995E-4</v>
          </cell>
          <cell r="J61">
            <v>2.0984129299999998</v>
          </cell>
        </row>
        <row r="62">
          <cell r="C62" t="str">
            <v>S</v>
          </cell>
          <cell r="D62">
            <v>3.8999999999999999E-4</v>
          </cell>
          <cell r="G62">
            <v>3.2113499999999999</v>
          </cell>
          <cell r="V62">
            <v>0</v>
          </cell>
          <cell r="W62">
            <v>10</v>
          </cell>
        </row>
        <row r="63">
          <cell r="C63" t="str">
            <v>B</v>
          </cell>
          <cell r="D63">
            <v>3.8999999999999999E-4</v>
          </cell>
          <cell r="G63">
            <v>3.2113499999999999</v>
          </cell>
          <cell r="V63">
            <v>1</v>
          </cell>
          <cell r="W63">
            <v>20</v>
          </cell>
        </row>
        <row r="64">
          <cell r="C64" t="str">
            <v>R</v>
          </cell>
          <cell r="D64">
            <v>3.8999999999999999E-4</v>
          </cell>
          <cell r="G64">
            <v>3.2113499999999999</v>
          </cell>
          <cell r="V64">
            <v>2</v>
          </cell>
          <cell r="W64">
            <v>30</v>
          </cell>
        </row>
        <row r="65">
          <cell r="V65">
            <v>3</v>
          </cell>
          <cell r="W65">
            <v>40</v>
          </cell>
        </row>
        <row r="66">
          <cell r="V66">
            <v>4</v>
          </cell>
          <cell r="W66">
            <v>50</v>
          </cell>
        </row>
        <row r="67">
          <cell r="V67">
            <v>5</v>
          </cell>
          <cell r="W67">
            <v>60</v>
          </cell>
        </row>
        <row r="68">
          <cell r="V68">
            <v>6</v>
          </cell>
          <cell r="W68">
            <v>70</v>
          </cell>
        </row>
        <row r="69">
          <cell r="C69" t="str">
            <v>A</v>
          </cell>
          <cell r="D69">
            <v>5</v>
          </cell>
          <cell r="V69">
            <v>7</v>
          </cell>
          <cell r="W69">
            <v>80</v>
          </cell>
        </row>
        <row r="70">
          <cell r="C70" t="str">
            <v>S</v>
          </cell>
          <cell r="D70">
            <v>3</v>
          </cell>
          <cell r="V70">
            <v>8</v>
          </cell>
          <cell r="W70">
            <v>90</v>
          </cell>
        </row>
        <row r="71">
          <cell r="C71" t="str">
            <v>R</v>
          </cell>
          <cell r="D71">
            <v>15</v>
          </cell>
          <cell r="V71">
            <v>9</v>
          </cell>
          <cell r="W71">
            <v>100</v>
          </cell>
        </row>
        <row r="72">
          <cell r="D72">
            <v>60</v>
          </cell>
        </row>
        <row r="77">
          <cell r="C77">
            <v>0.2</v>
          </cell>
        </row>
        <row r="78">
          <cell r="C78">
            <v>0.36</v>
          </cell>
        </row>
        <row r="79">
          <cell r="C79">
            <v>0.04</v>
          </cell>
        </row>
        <row r="80">
          <cell r="C80">
            <v>0.1</v>
          </cell>
        </row>
        <row r="81">
          <cell r="C81">
            <v>0.3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2"/>
      <sheetName val="Sheet1 (2)"/>
      <sheetName val="Sheet1"/>
      <sheetName val="rutting"/>
      <sheetName val="Cracking structural"/>
      <sheetName val="Cracking thermal"/>
      <sheetName val="Pothole"/>
      <sheetName val="Patching"/>
      <sheetName val="Ravelling"/>
      <sheetName val="Edge Erosion"/>
      <sheetName val="roughness"/>
      <sheetName val="RSL (Final)"/>
      <sheetName val="Sheet3"/>
      <sheetName val="Roughness-1"/>
      <sheetName val="RSL-1"/>
      <sheetName val="IRI-1"/>
      <sheetName val="IRI-2"/>
      <sheetName val="IRI-3"/>
      <sheetName val="IRI-4"/>
      <sheetName val="indices-1"/>
      <sheetName val="indices-2"/>
      <sheetName val="indices-3"/>
      <sheetName val="indices-4"/>
    </sheetNames>
    <sheetDataSet>
      <sheetData sheetId="0" refreshError="1"/>
      <sheetData sheetId="1" refreshError="1">
        <row r="6">
          <cell r="J6" t="str">
            <v>aa</v>
          </cell>
          <cell r="L6" t="str">
            <v>aa</v>
          </cell>
          <cell r="M6">
            <v>2.5</v>
          </cell>
          <cell r="N6" t="str">
            <v>aa</v>
          </cell>
          <cell r="O6">
            <v>2.5</v>
          </cell>
          <cell r="P6" t="str">
            <v>aa</v>
          </cell>
          <cell r="Q6">
            <v>2.5</v>
          </cell>
          <cell r="R6" t="str">
            <v>aa</v>
          </cell>
          <cell r="S6">
            <v>2.5</v>
          </cell>
          <cell r="T6" t="str">
            <v>aa</v>
          </cell>
          <cell r="U6">
            <v>2.5</v>
          </cell>
          <cell r="X6" t="str">
            <v>aa</v>
          </cell>
          <cell r="Y6">
            <v>2.5</v>
          </cell>
          <cell r="Z6" t="str">
            <v>aa</v>
          </cell>
          <cell r="AA6">
            <v>3.3</v>
          </cell>
        </row>
        <row r="7">
          <cell r="L7" t="str">
            <v>ab</v>
          </cell>
          <cell r="M7">
            <v>6.25</v>
          </cell>
          <cell r="N7" t="str">
            <v>ab</v>
          </cell>
          <cell r="O7">
            <v>6.25</v>
          </cell>
          <cell r="P7" t="str">
            <v>ab</v>
          </cell>
          <cell r="Q7">
            <v>6.25</v>
          </cell>
          <cell r="R7" t="str">
            <v>ab</v>
          </cell>
          <cell r="S7">
            <v>6.25</v>
          </cell>
          <cell r="T7" t="str">
            <v>ab</v>
          </cell>
          <cell r="U7">
            <v>6.25</v>
          </cell>
          <cell r="X7" t="str">
            <v>ab</v>
          </cell>
          <cell r="Y7">
            <v>6.25</v>
          </cell>
          <cell r="Z7" t="str">
            <v>ab</v>
          </cell>
          <cell r="AA7">
            <v>8.25</v>
          </cell>
        </row>
        <row r="8">
          <cell r="L8" t="str">
            <v>ac</v>
          </cell>
          <cell r="M8">
            <v>12.5</v>
          </cell>
          <cell r="N8" t="str">
            <v>ac</v>
          </cell>
          <cell r="O8">
            <v>12.5</v>
          </cell>
          <cell r="P8" t="str">
            <v>ac</v>
          </cell>
          <cell r="Q8">
            <v>12.5</v>
          </cell>
          <cell r="R8" t="str">
            <v>ac</v>
          </cell>
          <cell r="S8">
            <v>12.5</v>
          </cell>
          <cell r="T8" t="str">
            <v>ac</v>
          </cell>
          <cell r="U8">
            <v>12.5</v>
          </cell>
          <cell r="X8" t="str">
            <v>ac</v>
          </cell>
          <cell r="Y8">
            <v>12.5</v>
          </cell>
          <cell r="Z8" t="str">
            <v>ac</v>
          </cell>
          <cell r="AA8">
            <v>16.5</v>
          </cell>
        </row>
        <row r="9">
          <cell r="L9" t="str">
            <v>ad</v>
          </cell>
          <cell r="M9">
            <v>18.75</v>
          </cell>
          <cell r="N9" t="str">
            <v>ad</v>
          </cell>
          <cell r="O9">
            <v>18.75</v>
          </cell>
          <cell r="P9" t="str">
            <v>ad</v>
          </cell>
          <cell r="Q9">
            <v>18.75</v>
          </cell>
          <cell r="R9" t="str">
            <v>ad</v>
          </cell>
          <cell r="S9">
            <v>18.75</v>
          </cell>
          <cell r="T9" t="str">
            <v>ad</v>
          </cell>
          <cell r="U9">
            <v>18.75</v>
          </cell>
          <cell r="X9" t="str">
            <v>ad</v>
          </cell>
          <cell r="Y9">
            <v>18.75</v>
          </cell>
          <cell r="Z9" t="str">
            <v>ad</v>
          </cell>
          <cell r="AA9">
            <v>24.75</v>
          </cell>
        </row>
        <row r="10">
          <cell r="L10" t="str">
            <v>ae</v>
          </cell>
          <cell r="M10">
            <v>25</v>
          </cell>
          <cell r="N10" t="str">
            <v>ae</v>
          </cell>
          <cell r="O10">
            <v>25</v>
          </cell>
          <cell r="P10" t="str">
            <v>ae</v>
          </cell>
          <cell r="Q10">
            <v>25</v>
          </cell>
          <cell r="R10" t="str">
            <v>ae</v>
          </cell>
          <cell r="S10">
            <v>25</v>
          </cell>
          <cell r="T10" t="str">
            <v>ae</v>
          </cell>
          <cell r="U10">
            <v>25</v>
          </cell>
          <cell r="X10" t="str">
            <v>ae</v>
          </cell>
          <cell r="Y10">
            <v>25</v>
          </cell>
          <cell r="Z10" t="str">
            <v>ae</v>
          </cell>
          <cell r="AA10">
            <v>33</v>
          </cell>
        </row>
        <row r="11">
          <cell r="L11" t="str">
            <v>ba</v>
          </cell>
          <cell r="M11">
            <v>5</v>
          </cell>
          <cell r="N11" t="str">
            <v>ba</v>
          </cell>
          <cell r="O11">
            <v>5</v>
          </cell>
          <cell r="P11" t="str">
            <v>ba</v>
          </cell>
          <cell r="Q11">
            <v>5</v>
          </cell>
          <cell r="R11" t="str">
            <v>ba</v>
          </cell>
          <cell r="S11">
            <v>5</v>
          </cell>
          <cell r="T11" t="str">
            <v>ba</v>
          </cell>
          <cell r="U11">
            <v>5</v>
          </cell>
          <cell r="X11" t="str">
            <v>ba</v>
          </cell>
          <cell r="Y11">
            <v>5</v>
          </cell>
          <cell r="Z11" t="str">
            <v>ba</v>
          </cell>
          <cell r="AA11">
            <v>6.6</v>
          </cell>
        </row>
        <row r="12">
          <cell r="L12" t="str">
            <v>bb</v>
          </cell>
          <cell r="M12">
            <v>12.5</v>
          </cell>
          <cell r="N12" t="str">
            <v>bb</v>
          </cell>
          <cell r="O12">
            <v>12.5</v>
          </cell>
          <cell r="P12" t="str">
            <v>bb</v>
          </cell>
          <cell r="Q12">
            <v>12.5</v>
          </cell>
          <cell r="R12" t="str">
            <v>bb</v>
          </cell>
          <cell r="S12">
            <v>12.5</v>
          </cell>
          <cell r="T12" t="str">
            <v>bb</v>
          </cell>
          <cell r="U12">
            <v>12.5</v>
          </cell>
          <cell r="X12" t="str">
            <v>bb</v>
          </cell>
          <cell r="Y12">
            <v>12.5</v>
          </cell>
          <cell r="Z12" t="str">
            <v>bb</v>
          </cell>
          <cell r="AA12">
            <v>16.5</v>
          </cell>
        </row>
        <row r="13">
          <cell r="L13" t="str">
            <v>bc</v>
          </cell>
          <cell r="M13">
            <v>25</v>
          </cell>
          <cell r="N13" t="str">
            <v>bc</v>
          </cell>
          <cell r="O13">
            <v>25</v>
          </cell>
          <cell r="P13" t="str">
            <v>bc</v>
          </cell>
          <cell r="Q13">
            <v>25</v>
          </cell>
          <cell r="R13" t="str">
            <v>bc</v>
          </cell>
          <cell r="S13">
            <v>25</v>
          </cell>
          <cell r="T13" t="str">
            <v>bc</v>
          </cell>
          <cell r="U13">
            <v>25</v>
          </cell>
          <cell r="X13" t="str">
            <v>bc</v>
          </cell>
          <cell r="Y13">
            <v>25</v>
          </cell>
          <cell r="Z13" t="str">
            <v>bc</v>
          </cell>
          <cell r="AA13">
            <v>33</v>
          </cell>
        </row>
        <row r="14">
          <cell r="L14" t="str">
            <v>bd</v>
          </cell>
          <cell r="M14">
            <v>37.5</v>
          </cell>
          <cell r="N14" t="str">
            <v>bd</v>
          </cell>
          <cell r="O14">
            <v>37.5</v>
          </cell>
          <cell r="P14" t="str">
            <v>bd</v>
          </cell>
          <cell r="Q14">
            <v>37.5</v>
          </cell>
          <cell r="R14" t="str">
            <v>bd</v>
          </cell>
          <cell r="S14">
            <v>37.5</v>
          </cell>
          <cell r="T14" t="str">
            <v>bd</v>
          </cell>
          <cell r="U14">
            <v>37.5</v>
          </cell>
          <cell r="X14" t="str">
            <v>bd</v>
          </cell>
          <cell r="Y14">
            <v>37.5</v>
          </cell>
          <cell r="Z14" t="str">
            <v>bd</v>
          </cell>
          <cell r="AA14">
            <v>49.5</v>
          </cell>
        </row>
        <row r="15">
          <cell r="L15" t="str">
            <v>be</v>
          </cell>
          <cell r="M15">
            <v>50</v>
          </cell>
          <cell r="N15" t="str">
            <v>be</v>
          </cell>
          <cell r="O15">
            <v>50</v>
          </cell>
          <cell r="P15" t="str">
            <v>be</v>
          </cell>
          <cell r="Q15">
            <v>50</v>
          </cell>
          <cell r="R15" t="str">
            <v>be</v>
          </cell>
          <cell r="S15">
            <v>50</v>
          </cell>
          <cell r="T15" t="str">
            <v>be</v>
          </cell>
          <cell r="U15">
            <v>50</v>
          </cell>
          <cell r="X15" t="str">
            <v>be</v>
          </cell>
          <cell r="Y15">
            <v>50</v>
          </cell>
          <cell r="Z15" t="str">
            <v>be</v>
          </cell>
          <cell r="AA15">
            <v>66</v>
          </cell>
        </row>
        <row r="16">
          <cell r="L16" t="str">
            <v>ca</v>
          </cell>
          <cell r="M16">
            <v>7.5</v>
          </cell>
          <cell r="N16" t="str">
            <v>ca</v>
          </cell>
          <cell r="O16">
            <v>7.5</v>
          </cell>
          <cell r="P16" t="str">
            <v>ca</v>
          </cell>
          <cell r="Q16">
            <v>7.5</v>
          </cell>
          <cell r="R16" t="str">
            <v>ca</v>
          </cell>
          <cell r="S16">
            <v>7.5</v>
          </cell>
          <cell r="T16" t="str">
            <v>ca</v>
          </cell>
          <cell r="U16">
            <v>7.5</v>
          </cell>
          <cell r="X16" t="str">
            <v>ca</v>
          </cell>
          <cell r="Y16">
            <v>7.5</v>
          </cell>
          <cell r="Z16" t="str">
            <v>ca</v>
          </cell>
          <cell r="AA16">
            <v>10</v>
          </cell>
        </row>
        <row r="17">
          <cell r="L17" t="str">
            <v>cb</v>
          </cell>
          <cell r="M17">
            <v>18.75</v>
          </cell>
          <cell r="N17" t="str">
            <v>cb</v>
          </cell>
          <cell r="O17">
            <v>18.75</v>
          </cell>
          <cell r="P17" t="str">
            <v>cb</v>
          </cell>
          <cell r="Q17">
            <v>18.75</v>
          </cell>
          <cell r="R17" t="str">
            <v>cb</v>
          </cell>
          <cell r="S17">
            <v>18.75</v>
          </cell>
          <cell r="T17" t="str">
            <v>cb</v>
          </cell>
          <cell r="U17">
            <v>18.75</v>
          </cell>
          <cell r="X17" t="str">
            <v>cb</v>
          </cell>
          <cell r="Y17">
            <v>18.75</v>
          </cell>
          <cell r="Z17" t="str">
            <v>cb</v>
          </cell>
          <cell r="AA17">
            <v>25</v>
          </cell>
        </row>
        <row r="18">
          <cell r="L18" t="str">
            <v>cc</v>
          </cell>
          <cell r="M18">
            <v>37.5</v>
          </cell>
          <cell r="N18" t="str">
            <v>cc</v>
          </cell>
          <cell r="O18">
            <v>37.5</v>
          </cell>
          <cell r="P18" t="str">
            <v>cc</v>
          </cell>
          <cell r="Q18">
            <v>37.5</v>
          </cell>
          <cell r="R18" t="str">
            <v>cc</v>
          </cell>
          <cell r="S18">
            <v>37.5</v>
          </cell>
          <cell r="T18" t="str">
            <v>cc</v>
          </cell>
          <cell r="U18">
            <v>37.5</v>
          </cell>
          <cell r="X18" t="str">
            <v>cc</v>
          </cell>
          <cell r="Y18">
            <v>37.5</v>
          </cell>
          <cell r="Z18" t="str">
            <v>cc</v>
          </cell>
          <cell r="AA18">
            <v>50</v>
          </cell>
        </row>
        <row r="19">
          <cell r="L19" t="str">
            <v>cd</v>
          </cell>
          <cell r="M19">
            <v>56.25</v>
          </cell>
          <cell r="N19" t="str">
            <v>cd</v>
          </cell>
          <cell r="O19">
            <v>56.25</v>
          </cell>
          <cell r="P19" t="str">
            <v>cd</v>
          </cell>
          <cell r="Q19">
            <v>56.25</v>
          </cell>
          <cell r="R19" t="str">
            <v>cd</v>
          </cell>
          <cell r="S19">
            <v>56.25</v>
          </cell>
          <cell r="T19" t="str">
            <v>cd</v>
          </cell>
          <cell r="U19">
            <v>56.25</v>
          </cell>
          <cell r="X19" t="str">
            <v>cd</v>
          </cell>
          <cell r="Y19">
            <v>56.25</v>
          </cell>
          <cell r="Z19" t="str">
            <v>cd</v>
          </cell>
          <cell r="AA19">
            <v>75</v>
          </cell>
        </row>
        <row r="20">
          <cell r="L20" t="str">
            <v>ce</v>
          </cell>
          <cell r="M20">
            <v>75</v>
          </cell>
          <cell r="N20" t="str">
            <v>ce</v>
          </cell>
          <cell r="O20">
            <v>75</v>
          </cell>
          <cell r="P20" t="str">
            <v>ce</v>
          </cell>
          <cell r="Q20">
            <v>75</v>
          </cell>
          <cell r="R20" t="str">
            <v>ce</v>
          </cell>
          <cell r="S20">
            <v>75</v>
          </cell>
          <cell r="T20" t="str">
            <v>ce</v>
          </cell>
          <cell r="U20">
            <v>75</v>
          </cell>
          <cell r="X20" t="str">
            <v>ce</v>
          </cell>
          <cell r="Y20">
            <v>75</v>
          </cell>
          <cell r="Z20" t="str">
            <v>ce</v>
          </cell>
          <cell r="AA20">
            <v>100</v>
          </cell>
        </row>
        <row r="21">
          <cell r="L21" t="str">
            <v>da</v>
          </cell>
          <cell r="M21">
            <v>10</v>
          </cell>
          <cell r="N21" t="str">
            <v>da</v>
          </cell>
          <cell r="O21">
            <v>10</v>
          </cell>
          <cell r="P21" t="str">
            <v>da</v>
          </cell>
          <cell r="Q21">
            <v>10</v>
          </cell>
          <cell r="R21" t="str">
            <v>da</v>
          </cell>
          <cell r="S21">
            <v>10</v>
          </cell>
          <cell r="T21" t="str">
            <v>da</v>
          </cell>
          <cell r="U21">
            <v>10</v>
          </cell>
          <cell r="X21" t="str">
            <v>da</v>
          </cell>
          <cell r="Y21">
            <v>10</v>
          </cell>
          <cell r="Z21" t="str">
            <v>xx</v>
          </cell>
          <cell r="AA21">
            <v>0</v>
          </cell>
        </row>
        <row r="22">
          <cell r="L22" t="str">
            <v>db</v>
          </cell>
          <cell r="M22">
            <v>25</v>
          </cell>
          <cell r="N22" t="str">
            <v>db</v>
          </cell>
          <cell r="O22">
            <v>25</v>
          </cell>
          <cell r="P22" t="str">
            <v>db</v>
          </cell>
          <cell r="Q22">
            <v>25</v>
          </cell>
          <cell r="R22" t="str">
            <v>db</v>
          </cell>
          <cell r="S22">
            <v>25</v>
          </cell>
          <cell r="T22" t="str">
            <v>db</v>
          </cell>
          <cell r="U22">
            <v>25</v>
          </cell>
          <cell r="X22" t="str">
            <v>db</v>
          </cell>
          <cell r="Y22">
            <v>25</v>
          </cell>
        </row>
        <row r="23">
          <cell r="L23" t="str">
            <v>dc</v>
          </cell>
          <cell r="M23">
            <v>50</v>
          </cell>
          <cell r="N23" t="str">
            <v>dc</v>
          </cell>
          <cell r="O23">
            <v>50</v>
          </cell>
          <cell r="P23" t="str">
            <v>dc</v>
          </cell>
          <cell r="Q23">
            <v>50</v>
          </cell>
          <cell r="R23" t="str">
            <v>dc</v>
          </cell>
          <cell r="S23">
            <v>50</v>
          </cell>
          <cell r="T23" t="str">
            <v>dc</v>
          </cell>
          <cell r="U23">
            <v>50</v>
          </cell>
          <cell r="X23" t="str">
            <v>dc</v>
          </cell>
          <cell r="Y23">
            <v>50</v>
          </cell>
        </row>
        <row r="24">
          <cell r="L24" t="str">
            <v>dd</v>
          </cell>
          <cell r="M24">
            <v>75</v>
          </cell>
          <cell r="N24" t="str">
            <v>dd</v>
          </cell>
          <cell r="O24">
            <v>75</v>
          </cell>
          <cell r="P24" t="str">
            <v>dd</v>
          </cell>
          <cell r="Q24">
            <v>75</v>
          </cell>
          <cell r="R24" t="str">
            <v>dd</v>
          </cell>
          <cell r="S24">
            <v>75</v>
          </cell>
          <cell r="T24" t="str">
            <v>dd</v>
          </cell>
          <cell r="U24">
            <v>75</v>
          </cell>
          <cell r="X24" t="str">
            <v>dd</v>
          </cell>
          <cell r="Y24">
            <v>75</v>
          </cell>
        </row>
        <row r="25">
          <cell r="L25" t="str">
            <v>de</v>
          </cell>
          <cell r="M25">
            <v>100</v>
          </cell>
          <cell r="N25" t="str">
            <v>de</v>
          </cell>
          <cell r="O25">
            <v>100</v>
          </cell>
          <cell r="P25" t="str">
            <v>de</v>
          </cell>
          <cell r="Q25">
            <v>100</v>
          </cell>
          <cell r="R25" t="str">
            <v>de</v>
          </cell>
          <cell r="S25">
            <v>100</v>
          </cell>
          <cell r="T25" t="str">
            <v>de</v>
          </cell>
          <cell r="U25">
            <v>100</v>
          </cell>
          <cell r="X25" t="str">
            <v>de</v>
          </cell>
          <cell r="Y25">
            <v>75</v>
          </cell>
        </row>
        <row r="26">
          <cell r="L26" t="str">
            <v>xx</v>
          </cell>
          <cell r="M26">
            <v>0</v>
          </cell>
          <cell r="N26" t="str">
            <v>xx</v>
          </cell>
          <cell r="O26">
            <v>0</v>
          </cell>
          <cell r="P26" t="str">
            <v>xx</v>
          </cell>
          <cell r="Q26">
            <v>0</v>
          </cell>
          <cell r="R26" t="str">
            <v>xx</v>
          </cell>
          <cell r="S26">
            <v>0</v>
          </cell>
          <cell r="T26" t="str">
            <v>xx</v>
          </cell>
          <cell r="U26">
            <v>0</v>
          </cell>
          <cell r="X26" t="str">
            <v>xx</v>
          </cell>
          <cell r="Y26">
            <v>0</v>
          </cell>
        </row>
        <row r="61">
          <cell r="C61" t="str">
            <v>A</v>
          </cell>
          <cell r="D61">
            <v>-2E-8</v>
          </cell>
          <cell r="G61">
            <v>7.2373999999999995E-4</v>
          </cell>
          <cell r="J61">
            <v>2.0984129299999998</v>
          </cell>
        </row>
        <row r="62">
          <cell r="C62" t="str">
            <v>S</v>
          </cell>
          <cell r="D62">
            <v>3.8999999999999999E-4</v>
          </cell>
          <cell r="G62">
            <v>3.2113499999999999</v>
          </cell>
          <cell r="V62">
            <v>0</v>
          </cell>
          <cell r="W62">
            <v>10</v>
          </cell>
        </row>
        <row r="63">
          <cell r="C63" t="str">
            <v>B</v>
          </cell>
          <cell r="D63">
            <v>3.8999999999999999E-4</v>
          </cell>
          <cell r="G63">
            <v>3.2113499999999999</v>
          </cell>
          <cell r="V63">
            <v>1</v>
          </cell>
          <cell r="W63">
            <v>20</v>
          </cell>
        </row>
        <row r="64">
          <cell r="C64" t="str">
            <v>R</v>
          </cell>
          <cell r="D64">
            <v>3.8999999999999999E-4</v>
          </cell>
          <cell r="G64">
            <v>3.2113499999999999</v>
          </cell>
          <cell r="V64">
            <v>2</v>
          </cell>
          <cell r="W64">
            <v>30</v>
          </cell>
        </row>
        <row r="65">
          <cell r="V65">
            <v>3</v>
          </cell>
          <cell r="W65">
            <v>40</v>
          </cell>
        </row>
        <row r="66">
          <cell r="V66">
            <v>4</v>
          </cell>
          <cell r="W66">
            <v>50</v>
          </cell>
        </row>
        <row r="67">
          <cell r="V67">
            <v>5</v>
          </cell>
          <cell r="W67">
            <v>60</v>
          </cell>
        </row>
        <row r="68">
          <cell r="V68">
            <v>6</v>
          </cell>
          <cell r="W68">
            <v>70</v>
          </cell>
        </row>
        <row r="69">
          <cell r="C69" t="str">
            <v>A</v>
          </cell>
          <cell r="D69">
            <v>5</v>
          </cell>
          <cell r="V69">
            <v>7</v>
          </cell>
          <cell r="W69">
            <v>80</v>
          </cell>
        </row>
        <row r="70">
          <cell r="C70" t="str">
            <v>S</v>
          </cell>
          <cell r="D70">
            <v>3</v>
          </cell>
          <cell r="V70">
            <v>8</v>
          </cell>
          <cell r="W70">
            <v>90</v>
          </cell>
        </row>
        <row r="71">
          <cell r="C71" t="str">
            <v>R</v>
          </cell>
          <cell r="D71">
            <v>15</v>
          </cell>
          <cell r="V71">
            <v>9</v>
          </cell>
          <cell r="W71">
            <v>100</v>
          </cell>
        </row>
        <row r="72">
          <cell r="D72">
            <v>60</v>
          </cell>
        </row>
        <row r="77">
          <cell r="C77">
            <v>0.2</v>
          </cell>
        </row>
        <row r="78">
          <cell r="C78">
            <v>0.36</v>
          </cell>
        </row>
        <row r="79">
          <cell r="C79">
            <v>0.04</v>
          </cell>
        </row>
        <row r="80">
          <cell r="C80">
            <v>0.1</v>
          </cell>
        </row>
        <row r="81">
          <cell r="C81">
            <v>0.3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E1626"/>
  <sheetViews>
    <sheetView showGridLines="0" tabSelected="1" topLeftCell="A713" zoomScale="66" zoomScaleNormal="66" workbookViewId="0">
      <selection activeCell="F970" sqref="F970"/>
    </sheetView>
  </sheetViews>
  <sheetFormatPr defaultColWidth="9" defaultRowHeight="12.75"/>
  <cols>
    <col min="1" max="1" width="11.140625" style="131" customWidth="1"/>
    <col min="2" max="2" width="11.5703125" style="131" customWidth="1"/>
    <col min="3" max="3" width="10.5703125" style="131" customWidth="1"/>
    <col min="4" max="4" width="14.42578125" style="131" customWidth="1"/>
    <col min="5" max="5" width="16.7109375" style="131" customWidth="1"/>
    <col min="6" max="6" width="9.5703125" style="131" customWidth="1"/>
    <col min="7" max="9" width="11.42578125" style="131" customWidth="1"/>
    <col min="10" max="10" width="9.42578125" style="131" customWidth="1"/>
    <col min="11" max="11" width="7.28515625" style="131" bestFit="1" customWidth="1"/>
    <col min="12" max="12" width="6.5703125" style="132" bestFit="1" customWidth="1"/>
    <col min="13" max="13" width="9.42578125" style="131" customWidth="1"/>
    <col min="14" max="14" width="8.5703125" style="131" bestFit="1" customWidth="1"/>
    <col min="15" max="15" width="6.5703125" style="132" bestFit="1" customWidth="1"/>
    <col min="16" max="16" width="9.42578125" style="131" customWidth="1"/>
    <col min="17" max="17" width="8.7109375" style="131" customWidth="1"/>
    <col min="18" max="18" width="6.5703125" style="132" bestFit="1" customWidth="1"/>
    <col min="19" max="19" width="9.42578125" style="131" customWidth="1"/>
    <col min="20" max="20" width="7.28515625" style="131" bestFit="1" customWidth="1"/>
    <col min="21" max="21" width="6.5703125" style="132" bestFit="1" customWidth="1"/>
    <col min="22" max="23" width="9.42578125" style="131" customWidth="1"/>
    <col min="24" max="24" width="6.5703125" style="132" bestFit="1" customWidth="1"/>
    <col min="25" max="25" width="9.42578125" style="131" customWidth="1"/>
    <col min="26" max="26" width="7.7109375" style="131" customWidth="1"/>
    <col min="27" max="27" width="6.5703125" style="132" bestFit="1" customWidth="1"/>
    <col min="28" max="28" width="9.42578125" style="131" customWidth="1"/>
    <col min="29" max="29" width="7.7109375" style="131" customWidth="1"/>
    <col min="30" max="30" width="6.5703125" style="131" bestFit="1" customWidth="1"/>
    <col min="31" max="31" width="9.42578125" style="131" customWidth="1"/>
    <col min="32" max="32" width="7.7109375" style="131" customWidth="1"/>
    <col min="33" max="33" width="6.5703125" style="131" bestFit="1" customWidth="1"/>
    <col min="34" max="34" width="50.42578125" style="133" customWidth="1"/>
    <col min="35" max="35" width="11.28515625" style="131" bestFit="1" customWidth="1"/>
    <col min="36" max="36" width="9.140625" style="131"/>
    <col min="37" max="37" width="11.42578125" style="131" customWidth="1"/>
    <col min="38" max="38" width="11.140625" style="131" customWidth="1"/>
    <col min="39" max="39" width="9.140625" style="131"/>
    <col min="40" max="40" width="17" style="131" customWidth="1"/>
    <col min="41" max="41" width="34.28515625" style="133" bestFit="1" customWidth="1"/>
    <col min="42" max="42" width="13.85546875" style="131" customWidth="1"/>
    <col min="43" max="44" width="13.7109375" style="131" customWidth="1"/>
    <col min="45" max="46" width="9.140625" style="131"/>
    <col min="47" max="47" width="8.7109375" style="131" customWidth="1"/>
    <col min="48" max="48" width="19.42578125" style="131" customWidth="1"/>
    <col min="49" max="49" width="16" style="131" customWidth="1"/>
    <col min="50" max="50" width="13.140625" style="131" customWidth="1"/>
    <col min="51" max="51" width="12.5703125" style="131" customWidth="1"/>
    <col min="52" max="52" width="11.42578125" style="131" customWidth="1"/>
    <col min="53" max="53" width="53.140625" bestFit="1" customWidth="1"/>
    <col min="57" max="57" width="11.7109375"/>
  </cols>
  <sheetData>
    <row r="1" spans="1:57" s="129" customFormat="1" ht="23.25">
      <c r="A1" s="134" t="s">
        <v>407</v>
      </c>
      <c r="B1" s="135"/>
      <c r="C1" s="136"/>
      <c r="D1" s="137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8"/>
      <c r="AC1" s="135"/>
      <c r="AD1" s="135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8"/>
      <c r="AZ1" s="148"/>
    </row>
    <row r="2" spans="1:57" s="129" customFormat="1" ht="18">
      <c r="A2" s="138"/>
      <c r="B2" s="135"/>
      <c r="C2" s="136"/>
      <c r="D2" s="137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8"/>
      <c r="AC2" s="135"/>
      <c r="AD2" s="135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</row>
    <row r="3" spans="1:57" ht="27.75">
      <c r="A3" s="139" t="str">
        <f>"Route: "&amp;A10&amp;IF(B10="NB"," ( Karachi- Torkham )",IF(B10="NB"," (North Bound)",""))</f>
        <v>Route: N-5 ( Karachi- Torkham )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6"/>
      <c r="M3" s="140"/>
      <c r="N3" s="140"/>
      <c r="O3" s="146"/>
      <c r="P3" s="140"/>
      <c r="Q3" s="140"/>
      <c r="R3" s="146"/>
      <c r="S3" s="140"/>
      <c r="T3" s="140"/>
      <c r="U3" s="146"/>
      <c r="V3" s="140"/>
      <c r="W3" s="140"/>
      <c r="X3" s="146"/>
      <c r="Y3" s="140"/>
      <c r="Z3" s="140"/>
      <c r="AA3" s="146"/>
      <c r="AB3" s="140"/>
      <c r="AC3" s="140"/>
      <c r="AD3" s="140"/>
      <c r="AE3" s="140"/>
      <c r="AF3" s="140"/>
      <c r="AG3" s="140"/>
      <c r="AH3" s="149"/>
      <c r="AI3" s="140"/>
      <c r="AJ3" s="140"/>
      <c r="AK3" s="150"/>
      <c r="AL3" s="150"/>
      <c r="AM3" s="140"/>
      <c r="AN3" s="140"/>
      <c r="AO3" s="149"/>
      <c r="AP3" s="149"/>
      <c r="AQ3" s="152"/>
      <c r="AR3" s="140"/>
      <c r="AS3" s="140"/>
      <c r="AT3" s="140"/>
      <c r="AU3" s="140"/>
      <c r="AV3" s="140"/>
      <c r="AW3" s="140"/>
      <c r="AX3" s="140"/>
      <c r="AY3" s="140"/>
      <c r="AZ3" s="140"/>
    </row>
    <row r="4" spans="1:57" ht="15.75">
      <c r="A4" s="141" t="str">
        <f>VLOOKUP(A10,'Sheet1 (2)'!A88:D118,4,FALSE)</f>
        <v>Karachi - Hyderabad - Multan - Lahore - Peshawar - Torkham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6"/>
      <c r="M4" s="140"/>
      <c r="N4" s="140"/>
      <c r="O4" s="146"/>
      <c r="P4" s="140"/>
      <c r="Q4" s="140"/>
      <c r="R4" s="146"/>
      <c r="S4" s="140"/>
      <c r="T4" s="140"/>
      <c r="U4" s="146"/>
      <c r="V4" s="140"/>
      <c r="W4" s="140"/>
      <c r="X4" s="146"/>
      <c r="Y4" s="140"/>
      <c r="Z4" s="140"/>
      <c r="AA4" s="146"/>
      <c r="AB4" s="140"/>
      <c r="AC4" s="140"/>
      <c r="AD4" s="140"/>
      <c r="AE4" s="140"/>
      <c r="AF4" s="140"/>
      <c r="AG4" s="140"/>
      <c r="AH4" s="149"/>
      <c r="AI4" s="140"/>
      <c r="AJ4" s="140"/>
      <c r="AK4" s="150"/>
      <c r="AL4" s="150"/>
      <c r="AM4" s="140"/>
      <c r="AN4" s="140"/>
      <c r="AO4" s="149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</row>
    <row r="5" spans="1:57"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6"/>
      <c r="M5" s="140"/>
      <c r="N5" s="140"/>
      <c r="O5" s="146"/>
      <c r="P5" s="140"/>
      <c r="Q5" s="140"/>
      <c r="R5" s="146"/>
      <c r="S5" s="140"/>
      <c r="T5" s="140"/>
      <c r="U5" s="146"/>
      <c r="V5" s="140"/>
      <c r="W5" s="140"/>
      <c r="X5" s="146"/>
      <c r="Y5" s="140"/>
      <c r="Z5" s="140"/>
      <c r="AA5" s="146"/>
      <c r="AB5" s="140"/>
      <c r="AC5" s="140"/>
      <c r="AD5" s="140"/>
      <c r="AE5" s="140"/>
      <c r="AF5" s="140"/>
      <c r="AG5" s="140"/>
      <c r="AH5" s="149"/>
      <c r="AI5" s="140"/>
      <c r="AJ5" s="140"/>
      <c r="AK5" s="140"/>
      <c r="AL5" s="140"/>
      <c r="AM5" s="140"/>
      <c r="AN5" s="140"/>
      <c r="AO5" s="149"/>
      <c r="AP5" s="149"/>
      <c r="AQ5" s="153"/>
      <c r="AR5" s="140"/>
      <c r="AS5" s="140"/>
      <c r="AT5" s="140"/>
      <c r="AU5" s="140"/>
      <c r="AV5" s="140"/>
      <c r="AW5" s="140"/>
      <c r="AX5" s="140"/>
      <c r="AY5" s="140"/>
      <c r="AZ5" s="140"/>
    </row>
    <row r="6" spans="1:57" ht="20.25">
      <c r="A6" s="224" t="s">
        <v>0</v>
      </c>
      <c r="B6" s="224"/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4"/>
      <c r="V6" s="224"/>
      <c r="W6" s="224"/>
      <c r="X6" s="224"/>
      <c r="Y6" s="224"/>
      <c r="Z6" s="224"/>
      <c r="AA6" s="224"/>
      <c r="AB6" s="224"/>
      <c r="AC6" s="224"/>
      <c r="AD6" s="224"/>
      <c r="AE6" s="224"/>
      <c r="AF6" s="224"/>
      <c r="AG6" s="224"/>
      <c r="AH6" s="224"/>
      <c r="AI6" s="224"/>
      <c r="AJ6" s="140"/>
      <c r="AK6" s="224" t="s">
        <v>1</v>
      </c>
      <c r="AL6" s="224"/>
      <c r="AM6" s="224"/>
      <c r="AN6" s="224"/>
      <c r="AO6" s="224"/>
      <c r="AP6" s="224"/>
      <c r="AQ6" s="224"/>
      <c r="AR6" s="224"/>
      <c r="AS6" s="224"/>
      <c r="AT6" s="140"/>
      <c r="AU6" s="221" t="s">
        <v>2</v>
      </c>
      <c r="AV6" s="221"/>
      <c r="AW6" s="221"/>
      <c r="AX6" s="221"/>
      <c r="AY6" s="221"/>
      <c r="AZ6" s="221"/>
    </row>
    <row r="7" spans="1:57" s="130" customFormat="1">
      <c r="A7" s="228" t="s">
        <v>3</v>
      </c>
      <c r="B7" s="228" t="s">
        <v>4</v>
      </c>
      <c r="C7" s="228" t="s">
        <v>5</v>
      </c>
      <c r="D7" s="228" t="s">
        <v>6</v>
      </c>
      <c r="E7" s="232" t="s">
        <v>7</v>
      </c>
      <c r="F7" s="220" t="s">
        <v>8</v>
      </c>
      <c r="G7" s="220"/>
      <c r="H7" s="220" t="s">
        <v>9</v>
      </c>
      <c r="I7" s="220"/>
      <c r="J7" s="220" t="s">
        <v>10</v>
      </c>
      <c r="K7" s="220"/>
      <c r="L7" s="220"/>
      <c r="M7" s="220" t="s">
        <v>11</v>
      </c>
      <c r="N7" s="220"/>
      <c r="O7" s="220"/>
      <c r="P7" s="220" t="s">
        <v>12</v>
      </c>
      <c r="Q7" s="220"/>
      <c r="R7" s="220"/>
      <c r="S7" s="220" t="s">
        <v>13</v>
      </c>
      <c r="T7" s="220"/>
      <c r="U7" s="220"/>
      <c r="V7" s="220" t="s">
        <v>14</v>
      </c>
      <c r="W7" s="220"/>
      <c r="X7" s="220"/>
      <c r="Y7" s="220" t="s">
        <v>15</v>
      </c>
      <c r="Z7" s="220"/>
      <c r="AA7" s="220"/>
      <c r="AB7" s="220" t="s">
        <v>16</v>
      </c>
      <c r="AC7" s="220"/>
      <c r="AD7" s="220"/>
      <c r="AE7" s="220" t="s">
        <v>17</v>
      </c>
      <c r="AF7" s="220"/>
      <c r="AG7" s="220"/>
      <c r="AH7" s="228" t="s">
        <v>18</v>
      </c>
      <c r="AI7" s="228" t="s">
        <v>19</v>
      </c>
      <c r="AJ7" s="151"/>
      <c r="AK7" s="222" t="s">
        <v>3</v>
      </c>
      <c r="AL7" s="222" t="s">
        <v>4</v>
      </c>
      <c r="AM7" s="222" t="s">
        <v>20</v>
      </c>
      <c r="AN7" s="233" t="s">
        <v>21</v>
      </c>
      <c r="AO7" s="222" t="s">
        <v>18</v>
      </c>
      <c r="AP7" s="222" t="s">
        <v>19</v>
      </c>
      <c r="AQ7" s="225" t="s">
        <v>22</v>
      </c>
      <c r="AR7" s="226"/>
      <c r="AS7" s="227"/>
      <c r="AT7" s="151"/>
      <c r="AU7" s="221"/>
      <c r="AV7" s="221"/>
      <c r="AW7" s="221"/>
      <c r="AX7" s="221"/>
      <c r="AY7" s="221"/>
      <c r="AZ7" s="221"/>
      <c r="BA7" s="216"/>
    </row>
    <row r="8" spans="1:57" s="130" customFormat="1" ht="25.5">
      <c r="A8" s="228"/>
      <c r="B8" s="228"/>
      <c r="C8" s="228"/>
      <c r="D8" s="228"/>
      <c r="E8" s="232"/>
      <c r="F8" s="144" t="s">
        <v>23</v>
      </c>
      <c r="G8" s="144" t="s">
        <v>24</v>
      </c>
      <c r="H8" s="144" t="s">
        <v>23</v>
      </c>
      <c r="I8" s="144" t="s">
        <v>24</v>
      </c>
      <c r="J8" s="144" t="s">
        <v>25</v>
      </c>
      <c r="K8" s="144" t="s">
        <v>26</v>
      </c>
      <c r="L8" s="144" t="s">
        <v>27</v>
      </c>
      <c r="M8" s="144" t="s">
        <v>25</v>
      </c>
      <c r="N8" s="144" t="s">
        <v>26</v>
      </c>
      <c r="O8" s="144" t="s">
        <v>27</v>
      </c>
      <c r="P8" s="144" t="s">
        <v>25</v>
      </c>
      <c r="Q8" s="144" t="s">
        <v>26</v>
      </c>
      <c r="R8" s="144" t="s">
        <v>27</v>
      </c>
      <c r="S8" s="144" t="s">
        <v>25</v>
      </c>
      <c r="T8" s="144" t="s">
        <v>26</v>
      </c>
      <c r="U8" s="144" t="s">
        <v>27</v>
      </c>
      <c r="V8" s="144" t="s">
        <v>25</v>
      </c>
      <c r="W8" s="144" t="s">
        <v>26</v>
      </c>
      <c r="X8" s="144" t="s">
        <v>27</v>
      </c>
      <c r="Y8" s="144" t="s">
        <v>25</v>
      </c>
      <c r="Z8" s="144" t="s">
        <v>26</v>
      </c>
      <c r="AA8" s="144" t="s">
        <v>27</v>
      </c>
      <c r="AB8" s="144" t="s">
        <v>25</v>
      </c>
      <c r="AC8" s="144" t="s">
        <v>26</v>
      </c>
      <c r="AD8" s="144" t="s">
        <v>27</v>
      </c>
      <c r="AE8" s="144" t="s">
        <v>25</v>
      </c>
      <c r="AF8" s="144" t="s">
        <v>26</v>
      </c>
      <c r="AG8" s="144" t="s">
        <v>27</v>
      </c>
      <c r="AH8" s="228"/>
      <c r="AI8" s="228"/>
      <c r="AJ8" s="151"/>
      <c r="AK8" s="223"/>
      <c r="AL8" s="223"/>
      <c r="AM8" s="223"/>
      <c r="AN8" s="234"/>
      <c r="AO8" s="223"/>
      <c r="AP8" s="223"/>
      <c r="AQ8" s="144" t="s">
        <v>28</v>
      </c>
      <c r="AR8" s="144" t="s">
        <v>29</v>
      </c>
      <c r="AS8" s="144" t="s">
        <v>27</v>
      </c>
      <c r="AT8" s="151"/>
      <c r="AU8" s="144" t="s">
        <v>10</v>
      </c>
      <c r="AV8" s="154" t="s">
        <v>11</v>
      </c>
      <c r="AW8" s="154" t="s">
        <v>12</v>
      </c>
      <c r="AX8" s="144" t="s">
        <v>15</v>
      </c>
      <c r="AY8" s="144" t="s">
        <v>30</v>
      </c>
      <c r="AZ8" s="144" t="s">
        <v>31</v>
      </c>
      <c r="BA8" s="218" t="s">
        <v>502</v>
      </c>
    </row>
    <row r="9" spans="1:57" s="130" customFormat="1">
      <c r="A9" s="142" t="s">
        <v>32</v>
      </c>
      <c r="B9" s="142" t="s">
        <v>33</v>
      </c>
      <c r="C9" s="142" t="s">
        <v>34</v>
      </c>
      <c r="D9" s="142" t="s">
        <v>35</v>
      </c>
      <c r="E9" s="143" t="s">
        <v>36</v>
      </c>
      <c r="F9" s="144" t="s">
        <v>37</v>
      </c>
      <c r="G9" s="144" t="s">
        <v>38</v>
      </c>
      <c r="H9" s="144" t="s">
        <v>39</v>
      </c>
      <c r="I9" s="144" t="s">
        <v>40</v>
      </c>
      <c r="J9" s="144" t="s">
        <v>41</v>
      </c>
      <c r="K9" s="144" t="s">
        <v>42</v>
      </c>
      <c r="L9" s="144" t="s">
        <v>43</v>
      </c>
      <c r="M9" s="144" t="s">
        <v>44</v>
      </c>
      <c r="N9" s="144" t="s">
        <v>45</v>
      </c>
      <c r="O9" s="144" t="s">
        <v>46</v>
      </c>
      <c r="P9" s="144" t="s">
        <v>47</v>
      </c>
      <c r="Q9" s="144" t="s">
        <v>48</v>
      </c>
      <c r="R9" s="144" t="s">
        <v>46</v>
      </c>
      <c r="S9" s="144" t="s">
        <v>49</v>
      </c>
      <c r="T9" s="144" t="s">
        <v>50</v>
      </c>
      <c r="U9" s="144" t="s">
        <v>51</v>
      </c>
      <c r="V9" s="144" t="s">
        <v>52</v>
      </c>
      <c r="W9" s="144" t="s">
        <v>53</v>
      </c>
      <c r="X9" s="144" t="s">
        <v>54</v>
      </c>
      <c r="Y9" s="144" t="s">
        <v>55</v>
      </c>
      <c r="Z9" s="144" t="s">
        <v>56</v>
      </c>
      <c r="AA9" s="144" t="s">
        <v>57</v>
      </c>
      <c r="AB9" s="144" t="s">
        <v>58</v>
      </c>
      <c r="AC9" s="144" t="s">
        <v>59</v>
      </c>
      <c r="AD9" s="144" t="s">
        <v>60</v>
      </c>
      <c r="AE9" s="144" t="s">
        <v>61</v>
      </c>
      <c r="AF9" s="144" t="s">
        <v>62</v>
      </c>
      <c r="AG9" s="144" t="s">
        <v>63</v>
      </c>
      <c r="AH9" s="142"/>
      <c r="AI9" s="142"/>
      <c r="AJ9" s="151"/>
      <c r="AK9" s="144" t="s">
        <v>3</v>
      </c>
      <c r="AL9" s="144" t="s">
        <v>33</v>
      </c>
      <c r="AM9" s="144" t="s">
        <v>34</v>
      </c>
      <c r="AN9" s="144" t="s">
        <v>64</v>
      </c>
      <c r="AO9" s="144" t="s">
        <v>65</v>
      </c>
      <c r="AP9" s="144" t="s">
        <v>19</v>
      </c>
      <c r="AQ9" s="144" t="s">
        <v>66</v>
      </c>
      <c r="AR9" s="144" t="s">
        <v>67</v>
      </c>
      <c r="AS9" s="144" t="s">
        <v>68</v>
      </c>
      <c r="AT9" s="151"/>
      <c r="AU9" s="144" t="s">
        <v>69</v>
      </c>
      <c r="AV9" s="144" t="s">
        <v>70</v>
      </c>
      <c r="AW9" s="144" t="s">
        <v>71</v>
      </c>
      <c r="AX9" s="144" t="s">
        <v>72</v>
      </c>
      <c r="AY9" s="144" t="s">
        <v>73</v>
      </c>
      <c r="AZ9" s="144" t="s">
        <v>74</v>
      </c>
      <c r="BA9" s="219"/>
    </row>
    <row r="10" spans="1:57">
      <c r="A10" s="145" t="s">
        <v>282</v>
      </c>
      <c r="B10" s="145" t="s">
        <v>76</v>
      </c>
      <c r="C10" s="170">
        <v>150</v>
      </c>
      <c r="D10" s="174" t="s">
        <v>77</v>
      </c>
      <c r="E10" s="171">
        <v>8</v>
      </c>
      <c r="F10" s="171">
        <v>1</v>
      </c>
      <c r="G10" s="171" t="s">
        <v>77</v>
      </c>
      <c r="H10" s="171">
        <v>0.5</v>
      </c>
      <c r="I10" s="171" t="s">
        <v>77</v>
      </c>
      <c r="J10" s="173" t="s">
        <v>80</v>
      </c>
      <c r="K10" s="173" t="s">
        <v>80</v>
      </c>
      <c r="L10" s="169">
        <f>VLOOKUP(CONCATENATE(J10,K10),'Sheet1 (2)'!$J$6:$K$26,2,FALSE)</f>
        <v>0</v>
      </c>
      <c r="M10" s="173" t="s">
        <v>80</v>
      </c>
      <c r="N10" s="173" t="s">
        <v>80</v>
      </c>
      <c r="O10" s="168">
        <f>VLOOKUP(CONCATENATE(M10,N10),'Sheet1 (2)'!$L$6:$M$26,2,FALSE)</f>
        <v>0</v>
      </c>
      <c r="P10" s="173" t="s">
        <v>80</v>
      </c>
      <c r="Q10" s="173" t="s">
        <v>80</v>
      </c>
      <c r="R10" s="168">
        <f>VLOOKUP(CONCATENATE(P10,Q10),'Sheet1 (2)'!$N$6:$O$26,2,FALSE)</f>
        <v>0</v>
      </c>
      <c r="S10" s="173" t="s">
        <v>80</v>
      </c>
      <c r="T10" s="173" t="s">
        <v>80</v>
      </c>
      <c r="U10" s="168">
        <f>VLOOKUP(CONCATENATE(S10,T10),'Sheet1 (2)'!$P$6:$Q$26,2,FALSE)</f>
        <v>0</v>
      </c>
      <c r="V10" s="173" t="s">
        <v>80</v>
      </c>
      <c r="W10" s="173" t="s">
        <v>80</v>
      </c>
      <c r="X10" s="168">
        <f>VLOOKUP(CONCATENATE(V10,W10),'Sheet1 (2)'!$R$6:$S$26,2,FALSE)</f>
        <v>0</v>
      </c>
      <c r="Y10" s="173" t="s">
        <v>83</v>
      </c>
      <c r="Z10" s="173" t="s">
        <v>79</v>
      </c>
      <c r="AA10" s="168">
        <f>VLOOKUP(CONCATENATE(Y10,Z10),'Sheet1 (2)'!$T$6:$U$26,2,FALSE)</f>
        <v>56.25</v>
      </c>
      <c r="AB10" s="173" t="s">
        <v>80</v>
      </c>
      <c r="AC10" s="173" t="s">
        <v>80</v>
      </c>
      <c r="AD10" s="168">
        <f>VLOOKUP(CONCATENATE(AB10,AC10),'Sheet1 (2)'!$X$6:$Y$26,2,FALSE)</f>
        <v>0</v>
      </c>
      <c r="AE10" s="173" t="s">
        <v>82</v>
      </c>
      <c r="AF10" s="173" t="s">
        <v>81</v>
      </c>
      <c r="AG10" s="168">
        <f>VLOOKUP(CONCATENATE(AE10,AF10),'Sheet1 (2)'!$Z$6:$AA$26,2,FALSE)</f>
        <v>66</v>
      </c>
      <c r="AH10" s="172"/>
      <c r="AI10" s="175" t="s">
        <v>388</v>
      </c>
      <c r="AJ10" s="140"/>
      <c r="AK10" s="176" t="s">
        <v>282</v>
      </c>
      <c r="AL10" s="176" t="s">
        <v>76</v>
      </c>
      <c r="AM10" s="170">
        <f>C10</f>
        <v>150</v>
      </c>
      <c r="AN10" s="147"/>
      <c r="AO10" s="155" t="s">
        <v>408</v>
      </c>
      <c r="AP10" s="156"/>
      <c r="AQ10" s="157">
        <v>3.5562237406090942</v>
      </c>
      <c r="AR10" s="158"/>
      <c r="AS10" s="145">
        <f>LOOKUP(rufmkm,'Sheet1 (2)'!$V$62:$V$71,'Sheet1 (2)'!$W$62:$W$71)</f>
        <v>40</v>
      </c>
      <c r="AT10" s="140"/>
      <c r="AU10" s="157">
        <f>IF(IF(D10='Sheet1 (2)'!$C$69,'Sheet1 (2)'!$D$69*('Sheet1 (2)'!$D$72-rut_index)/'Sheet1 (2)'!$D$72,IF(shee2!D10='Sheet1 (2)'!$C$70,'Sheet1 (2)'!$D$70*('Sheet1 (2)'!$D$72-rut_index)/'Sheet1 (2)'!$D$72,IF(shee2!D10='Sheet1 (2)'!$C$71,'Sheet1 (2)'!$D$71*('Sheet1 (2)'!$D$72-rut_index)/'Sheet1 (2)'!$D$72)))&lt;0,0,IF(D10='Sheet1 (2)'!$C$69,'Sheet1 (2)'!$D$69*('Sheet1 (2)'!$D$72-rut_index)/'Sheet1 (2)'!$D$72,IF(shee2!D10='Sheet1 (2)'!$C$70,'Sheet1 (2)'!$D$70*('Sheet1 (2)'!$D$72-rut_index)/'Sheet1 (2)'!$D$72,IF(shee2!D10='Sheet1 (2)'!$C$71,'Sheet1 (2)'!$D$71*('Sheet1 (2)'!$D$72-rut_index)/'Sheet1 (2)'!$D$72))))</f>
        <v>5</v>
      </c>
      <c r="AV10" s="157">
        <f>IF(IF(D10='Sheet1 (2)'!$C$69,'Sheet1 (2)'!$D$69*('Sheet1 (2)'!$D$72-crack_s_index)/'Sheet1 (2)'!$D$72,IF(shee2!D10='Sheet1 (2)'!$C$70,'Sheet1 (2)'!$D$70*('Sheet1 (2)'!$D$72-crack_s_index)/'Sheet1 (2)'!$D$72,IF(shee2!D10='Sheet1 (2)'!$C$71,'Sheet1 (2)'!$D$71*('Sheet1 (2)'!$D$72-crack_s_index)/'Sheet1 (2)'!$D$72)))&lt;0,0,IF(D10='Sheet1 (2)'!$C$69,'Sheet1 (2)'!$D$69*('Sheet1 (2)'!$D$72-crack_s_index)/'Sheet1 (2)'!$D$72,IF(shee2!D10='Sheet1 (2)'!$C$70,'Sheet1 (2)'!$D$70*('Sheet1 (2)'!$D$72-crack_s_index)/'Sheet1 (2)'!$D$72,IF(shee2!D10='Sheet1 (2)'!$C$71,'Sheet1 (2)'!$D$71*('Sheet1 (2)'!$D$72-crack_s_index)/'Sheet1 (2)'!$D$72))))</f>
        <v>5</v>
      </c>
      <c r="AW10" s="157">
        <f>IF(IF(D10='Sheet1 (2)'!$C$69,'Sheet1 (2)'!$D$69*('Sheet1 (2)'!$D$72-crack_t_index)/'Sheet1 (2)'!$D$72,IF(shee2!D10='Sheet1 (2)'!$C$70,'Sheet1 (2)'!$D$70*('Sheet1 (2)'!$D$72-crack_t_index)/'Sheet1 (2)'!$D$72,IF(shee2!D10='Sheet1 (2)'!$C$71,'Sheet1 (2)'!$D$71*('Sheet1 (2)'!$D$72-crack_t_index)/'Sheet1 (2)'!$D$72)))&lt;0,0,IF(D10='Sheet1 (2)'!$C$69,'Sheet1 (2)'!$D$69*('Sheet1 (2)'!$D$72-crack_t_index)/'Sheet1 (2)'!$D$72,IF(shee2!D10='Sheet1 (2)'!$C$70,'Sheet1 (2)'!$D$70*('Sheet1 (2)'!$D$72-crack_t_index)/'Sheet1 (2)'!$D$72,IF(shee2!D10='Sheet1 (2)'!$C$71,'Sheet1 (2)'!$D$71*('Sheet1 (2)'!$D$72-crack_t_index)/'Sheet1 (2)'!$D$72))))</f>
        <v>5</v>
      </c>
      <c r="AX10" s="157">
        <f>IF(IF(D10='Sheet1 (2)'!$C$69,'Sheet1 (2)'!$D$69*('Sheet1 (2)'!$D$72-rave_index)/'Sheet1 (2)'!$D$72,IF(shee2!D10='Sheet1 (2)'!$C$70,'Sheet1 (2)'!$D$70*('Sheet1 (2)'!$D$72-rave_index)/'Sheet1 (2)'!$D$72,IF(shee2!D10='Sheet1 (2)'!$C$71,'Sheet1 (2)'!$D$71*('Sheet1 (2)'!$D$72-rave_index)/'Sheet1 (2)'!$D$72)))&lt;0,0,IF(D10='Sheet1 (2)'!$C$69,'Sheet1 (2)'!$D$69*('Sheet1 (2)'!$D$72-rave_index)/'Sheet1 (2)'!$D$72,IF(shee2!D10='Sheet1 (2)'!$C$70,'Sheet1 (2)'!$D$70*('Sheet1 (2)'!$D$72-rave_index)/'Sheet1 (2)'!$D$72,IF(shee2!D10='Sheet1 (2)'!$C$71,'Sheet1 (2)'!$D$71*('Sheet1 (2)'!$D$72-rave_index)/'Sheet1 (2)'!$D$72))))</f>
        <v>0.3125</v>
      </c>
      <c r="AY10" s="157">
        <f>IF(IF(D10='Sheet1 (2)'!$C$69,'Sheet1 (2)'!$D$69*('Sheet1 (2)'!$D$72-rough_index)/'Sheet1 (2)'!$D$72,IF(shee2!D10='Sheet1 (2)'!$C$70,'Sheet1 (2)'!$D$70*('Sheet1 (2)'!$D$72-rough_index)/'Sheet1 (2)'!$D$72,IF(shee2!D10='Sheet1 (2)'!$C$71,'Sheet1 (2)'!$D$71*('Sheet1 (2)'!$D$72-rough_index)/'Sheet1 (2)'!$D$72)))&lt;0,0,IF(D10='Sheet1 (2)'!$C$69,'Sheet1 (2)'!$D$69*('Sheet1 (2)'!$D$72-rough_index)/'Sheet1 (2)'!$D$72,IF(shee2!D10='Sheet1 (2)'!$C$70,'Sheet1 (2)'!$D$70*('Sheet1 (2)'!$D$72-rough_index)/'Sheet1 (2)'!$D$72,IF(shee2!D10='Sheet1 (2)'!$C$71,'Sheet1 (2)'!$D$71*('Sheet1 (2)'!$D$72-rough_index)/'Sheet1 (2)'!$D$72))))</f>
        <v>1.6666666666666667</v>
      </c>
      <c r="AZ10" s="159">
        <f>+(AU10*'Sheet1 (2)'!$C$77)+(AV10*'Sheet1 (2)'!$C$78)+(AW10*'Sheet1 (2)'!$C$79)+(AX10*'Sheet1 (2)'!$C$80)+(AY10*'Sheet1 (2)'!$C$81)</f>
        <v>3.53125</v>
      </c>
      <c r="BA10" s="213" t="str">
        <f>IF(AZ10="",$AH10,IF(AZ10&gt;=4,"Good",IF(AZ10&gt;=2.5,"Fair",IF(AZ10&gt;=1,"Poor",IF(AZ10&gt;=0,"Very Poor","")))))</f>
        <v>Fair</v>
      </c>
      <c r="BE10">
        <f>IF(D10='Sheet1 (2)'!$C$61,'Sheet1 (2)'!$D$61*(counts^2)+'Sheet1 (2)'!$G$61*counts+'Sheet1 (2)'!$J$61,IF(D10='Sheet1 (2)'!$C$62,'Sheet1 (2)'!$D$62*counts+'Sheet1 (2)'!$G$62,IF(D10='Sheet1 (2)'!$C$63,'Sheet1 (2)'!$D$63*counts+'Sheet1 (2)'!$G$63,IF(D10='Sheet1 (2)'!$C$64,'Sheet1 (2)'!$D$64*counts+'Sheet1 (2)'!$G$64))))</f>
        <v>2.0984129299999998</v>
      </c>
    </row>
    <row r="11" spans="1:57">
      <c r="A11" s="145" t="s">
        <v>282</v>
      </c>
      <c r="B11" s="145" t="s">
        <v>76</v>
      </c>
      <c r="C11" s="170">
        <v>151</v>
      </c>
      <c r="D11" s="174" t="s">
        <v>77</v>
      </c>
      <c r="E11" s="171">
        <v>8</v>
      </c>
      <c r="F11" s="171">
        <v>1</v>
      </c>
      <c r="G11" s="171" t="s">
        <v>77</v>
      </c>
      <c r="H11" s="171">
        <v>0.5</v>
      </c>
      <c r="I11" s="171" t="s">
        <v>77</v>
      </c>
      <c r="J11" s="173" t="s">
        <v>80</v>
      </c>
      <c r="K11" s="173" t="s">
        <v>80</v>
      </c>
      <c r="L11" s="169">
        <f>VLOOKUP(CONCATENATE(J11,K11),'Sheet1 (2)'!$J$6:$K$26,2,FALSE)</f>
        <v>0</v>
      </c>
      <c r="M11" s="173" t="s">
        <v>80</v>
      </c>
      <c r="N11" s="173" t="s">
        <v>80</v>
      </c>
      <c r="O11" s="168">
        <f>VLOOKUP(CONCATENATE(M11,N11),'Sheet1 (2)'!$L$6:$M$26,2,FALSE)</f>
        <v>0</v>
      </c>
      <c r="P11" s="173" t="s">
        <v>80</v>
      </c>
      <c r="Q11" s="173" t="s">
        <v>80</v>
      </c>
      <c r="R11" s="168">
        <f>VLOOKUP(CONCATENATE(P11,Q11),'Sheet1 (2)'!$N$6:$O$26,2,FALSE)</f>
        <v>0</v>
      </c>
      <c r="S11" s="173" t="s">
        <v>82</v>
      </c>
      <c r="T11" s="173" t="s">
        <v>82</v>
      </c>
      <c r="U11" s="168">
        <f>VLOOKUP(CONCATENATE(S11,T11),'Sheet1 (2)'!$P$6:$Q$26,2,FALSE)</f>
        <v>12.5</v>
      </c>
      <c r="V11" s="173" t="s">
        <v>80</v>
      </c>
      <c r="W11" s="173" t="s">
        <v>80</v>
      </c>
      <c r="X11" s="168">
        <f>VLOOKUP(CONCATENATE(V11,W11),'Sheet1 (2)'!$R$6:$S$26,2,FALSE)</f>
        <v>0</v>
      </c>
      <c r="Y11" s="173" t="s">
        <v>83</v>
      </c>
      <c r="Z11" s="173" t="s">
        <v>79</v>
      </c>
      <c r="AA11" s="168">
        <f>VLOOKUP(CONCATENATE(Y11,Z11),'Sheet1 (2)'!$T$6:$U$26,2,FALSE)</f>
        <v>56.25</v>
      </c>
      <c r="AB11" s="173" t="s">
        <v>80</v>
      </c>
      <c r="AC11" s="173" t="s">
        <v>80</v>
      </c>
      <c r="AD11" s="168">
        <f>VLOOKUP(CONCATENATE(AB11,AC11),'Sheet1 (2)'!$X$6:$Y$26,2,FALSE)</f>
        <v>0</v>
      </c>
      <c r="AE11" s="173" t="s">
        <v>82</v>
      </c>
      <c r="AF11" s="173" t="s">
        <v>81</v>
      </c>
      <c r="AG11" s="168">
        <f>VLOOKUP(CONCATENATE(AE11,AF11),'Sheet1 (2)'!$Z$6:$AA$26,2,FALSE)</f>
        <v>66</v>
      </c>
      <c r="AH11" s="172"/>
      <c r="AI11" s="175"/>
      <c r="AJ11" s="140"/>
      <c r="AK11" s="176" t="s">
        <v>282</v>
      </c>
      <c r="AL11" s="176" t="s">
        <v>76</v>
      </c>
      <c r="AM11" s="170">
        <f t="shared" ref="AM11:AM74" si="0">C11</f>
        <v>151</v>
      </c>
      <c r="AN11" s="147"/>
      <c r="AO11" s="155"/>
      <c r="AP11" s="156"/>
      <c r="AQ11" s="157">
        <v>3.5414034944977457</v>
      </c>
      <c r="AR11" s="158"/>
      <c r="AS11" s="145">
        <f>LOOKUP(rufmkm,'Sheet1 (2)'!$V$62:$V$71,'Sheet1 (2)'!$W$62:$W$71)</f>
        <v>40</v>
      </c>
      <c r="AT11" s="140"/>
      <c r="AU11" s="157">
        <f>IF(IF(D11='Sheet1 (2)'!$C$69,'Sheet1 (2)'!$D$69*('Sheet1 (2)'!$D$72-rut_index)/'Sheet1 (2)'!$D$72,IF(shee2!D11='Sheet1 (2)'!$C$70,'Sheet1 (2)'!$D$70*('Sheet1 (2)'!$D$72-rut_index)/'Sheet1 (2)'!$D$72,IF(shee2!D11='Sheet1 (2)'!$C$71,'Sheet1 (2)'!$D$71*('Sheet1 (2)'!$D$72-rut_index)/'Sheet1 (2)'!$D$72)))&lt;0,0,IF(D11='Sheet1 (2)'!$C$69,'Sheet1 (2)'!$D$69*('Sheet1 (2)'!$D$72-rut_index)/'Sheet1 (2)'!$D$72,IF(shee2!D11='Sheet1 (2)'!$C$70,'Sheet1 (2)'!$D$70*('Sheet1 (2)'!$D$72-rut_index)/'Sheet1 (2)'!$D$72,IF(shee2!D11='Sheet1 (2)'!$C$71,'Sheet1 (2)'!$D$71*('Sheet1 (2)'!$D$72-rut_index)/'Sheet1 (2)'!$D$72))))</f>
        <v>5</v>
      </c>
      <c r="AV11" s="157">
        <f>IF(IF(D11='Sheet1 (2)'!$C$69,'Sheet1 (2)'!$D$69*('Sheet1 (2)'!$D$72-crack_s_index)/'Sheet1 (2)'!$D$72,IF(shee2!D11='Sheet1 (2)'!$C$70,'Sheet1 (2)'!$D$70*('Sheet1 (2)'!$D$72-crack_s_index)/'Sheet1 (2)'!$D$72,IF(shee2!D11='Sheet1 (2)'!$C$71,'Sheet1 (2)'!$D$71*('Sheet1 (2)'!$D$72-crack_s_index)/'Sheet1 (2)'!$D$72)))&lt;0,0,IF(D11='Sheet1 (2)'!$C$69,'Sheet1 (2)'!$D$69*('Sheet1 (2)'!$D$72-crack_s_index)/'Sheet1 (2)'!$D$72,IF(shee2!D11='Sheet1 (2)'!$C$70,'Sheet1 (2)'!$D$70*('Sheet1 (2)'!$D$72-crack_s_index)/'Sheet1 (2)'!$D$72,IF(shee2!D11='Sheet1 (2)'!$C$71,'Sheet1 (2)'!$D$71*('Sheet1 (2)'!$D$72-crack_s_index)/'Sheet1 (2)'!$D$72))))</f>
        <v>5</v>
      </c>
      <c r="AW11" s="157">
        <f>IF(IF(D11='Sheet1 (2)'!$C$69,'Sheet1 (2)'!$D$69*('Sheet1 (2)'!$D$72-crack_t_index)/'Sheet1 (2)'!$D$72,IF(shee2!D11='Sheet1 (2)'!$C$70,'Sheet1 (2)'!$D$70*('Sheet1 (2)'!$D$72-crack_t_index)/'Sheet1 (2)'!$D$72,IF(shee2!D11='Sheet1 (2)'!$C$71,'Sheet1 (2)'!$D$71*('Sheet1 (2)'!$D$72-crack_t_index)/'Sheet1 (2)'!$D$72)))&lt;0,0,IF(D11='Sheet1 (2)'!$C$69,'Sheet1 (2)'!$D$69*('Sheet1 (2)'!$D$72-crack_t_index)/'Sheet1 (2)'!$D$72,IF(shee2!D11='Sheet1 (2)'!$C$70,'Sheet1 (2)'!$D$70*('Sheet1 (2)'!$D$72-crack_t_index)/'Sheet1 (2)'!$D$72,IF(shee2!D11='Sheet1 (2)'!$C$71,'Sheet1 (2)'!$D$71*('Sheet1 (2)'!$D$72-crack_t_index)/'Sheet1 (2)'!$D$72))))</f>
        <v>5</v>
      </c>
      <c r="AX11" s="157">
        <f>IF(IF(D11='Sheet1 (2)'!$C$69,'Sheet1 (2)'!$D$69*('Sheet1 (2)'!$D$72-rave_index)/'Sheet1 (2)'!$D$72,IF(shee2!D11='Sheet1 (2)'!$C$70,'Sheet1 (2)'!$D$70*('Sheet1 (2)'!$D$72-rave_index)/'Sheet1 (2)'!$D$72,IF(shee2!D11='Sheet1 (2)'!$C$71,'Sheet1 (2)'!$D$71*('Sheet1 (2)'!$D$72-rave_index)/'Sheet1 (2)'!$D$72)))&lt;0,0,IF(D11='Sheet1 (2)'!$C$69,'Sheet1 (2)'!$D$69*('Sheet1 (2)'!$D$72-rave_index)/'Sheet1 (2)'!$D$72,IF(shee2!D11='Sheet1 (2)'!$C$70,'Sheet1 (2)'!$D$70*('Sheet1 (2)'!$D$72-rave_index)/'Sheet1 (2)'!$D$72,IF(shee2!D11='Sheet1 (2)'!$C$71,'Sheet1 (2)'!$D$71*('Sheet1 (2)'!$D$72-rave_index)/'Sheet1 (2)'!$D$72))))</f>
        <v>0.3125</v>
      </c>
      <c r="AY11" s="157">
        <f>IF(IF(D11='Sheet1 (2)'!$C$69,'Sheet1 (2)'!$D$69*('Sheet1 (2)'!$D$72-rough_index)/'Sheet1 (2)'!$D$72,IF(shee2!D11='Sheet1 (2)'!$C$70,'Sheet1 (2)'!$D$70*('Sheet1 (2)'!$D$72-rough_index)/'Sheet1 (2)'!$D$72,IF(shee2!D11='Sheet1 (2)'!$C$71,'Sheet1 (2)'!$D$71*('Sheet1 (2)'!$D$72-rough_index)/'Sheet1 (2)'!$D$72)))&lt;0,0,IF(D11='Sheet1 (2)'!$C$69,'Sheet1 (2)'!$D$69*('Sheet1 (2)'!$D$72-rough_index)/'Sheet1 (2)'!$D$72,IF(shee2!D11='Sheet1 (2)'!$C$70,'Sheet1 (2)'!$D$70*('Sheet1 (2)'!$D$72-rough_index)/'Sheet1 (2)'!$D$72,IF(shee2!D11='Sheet1 (2)'!$C$71,'Sheet1 (2)'!$D$71*('Sheet1 (2)'!$D$72-rough_index)/'Sheet1 (2)'!$D$72))))</f>
        <v>1.6666666666666667</v>
      </c>
      <c r="AZ11" s="159">
        <f>+(AU11*'Sheet1 (2)'!$C$77)+(AV11*'Sheet1 (2)'!$C$78)+(AW11*'Sheet1 (2)'!$C$79)+(AX11*'Sheet1 (2)'!$C$80)+(AY11*'Sheet1 (2)'!$C$81)</f>
        <v>3.53125</v>
      </c>
      <c r="BA11" s="213" t="str">
        <f t="shared" ref="BA11:BA74" si="1">IF(AZ11="",$AH11,IF(AZ11&gt;=4,"Good",IF(AZ11&gt;=2.5,"Fair",IF(AZ11&gt;=1,"Poor",IF(AZ11&gt;=0,"Very Poor","")))))</f>
        <v>Fair</v>
      </c>
      <c r="BE11">
        <f>IF(D11='Sheet1 (2)'!$C$61,'Sheet1 (2)'!$D$61*(counts^2)+'Sheet1 (2)'!$G$61*counts+'Sheet1 (2)'!$J$61,IF(D11='Sheet1 (2)'!$C$62,'Sheet1 (2)'!$D$62*counts+'Sheet1 (2)'!$G$62,IF(D11='Sheet1 (2)'!$C$63,'Sheet1 (2)'!$D$63*counts+'Sheet1 (2)'!$G$63,IF(D11='Sheet1 (2)'!$C$64,'Sheet1 (2)'!$D$64*counts+'Sheet1 (2)'!$G$64))))</f>
        <v>2.0984129299999998</v>
      </c>
    </row>
    <row r="12" spans="1:57">
      <c r="A12" s="145" t="s">
        <v>282</v>
      </c>
      <c r="B12" s="145" t="s">
        <v>76</v>
      </c>
      <c r="C12" s="170">
        <v>152</v>
      </c>
      <c r="D12" s="174" t="s">
        <v>77</v>
      </c>
      <c r="E12" s="171">
        <v>8</v>
      </c>
      <c r="F12" s="171">
        <v>1</v>
      </c>
      <c r="G12" s="171" t="s">
        <v>77</v>
      </c>
      <c r="H12" s="171">
        <v>0.5</v>
      </c>
      <c r="I12" s="171" t="s">
        <v>77</v>
      </c>
      <c r="J12" s="173" t="s">
        <v>80</v>
      </c>
      <c r="K12" s="173" t="s">
        <v>80</v>
      </c>
      <c r="L12" s="169">
        <f>VLOOKUP(CONCATENATE(J12,K12),'Sheet1 (2)'!$J$6:$K$26,2,FALSE)</f>
        <v>0</v>
      </c>
      <c r="M12" s="173" t="s">
        <v>80</v>
      </c>
      <c r="N12" s="173" t="s">
        <v>80</v>
      </c>
      <c r="O12" s="168">
        <f>VLOOKUP(CONCATENATE(M12,N12),'Sheet1 (2)'!$L$6:$M$26,2,FALSE)</f>
        <v>0</v>
      </c>
      <c r="P12" s="173" t="s">
        <v>80</v>
      </c>
      <c r="Q12" s="173" t="s">
        <v>80</v>
      </c>
      <c r="R12" s="168">
        <f>VLOOKUP(CONCATENATE(P12,Q12),'Sheet1 (2)'!$N$6:$O$26,2,FALSE)</f>
        <v>0</v>
      </c>
      <c r="S12" s="173" t="s">
        <v>80</v>
      </c>
      <c r="T12" s="173" t="s">
        <v>80</v>
      </c>
      <c r="U12" s="168">
        <f>VLOOKUP(CONCATENATE(S12,T12),'Sheet1 (2)'!$P$6:$Q$26,2,FALSE)</f>
        <v>0</v>
      </c>
      <c r="V12" s="173" t="s">
        <v>78</v>
      </c>
      <c r="W12" s="173" t="s">
        <v>81</v>
      </c>
      <c r="X12" s="168">
        <f>VLOOKUP(CONCATENATE(V12,W12),'Sheet1 (2)'!$R$6:$S$26,2,FALSE)</f>
        <v>25</v>
      </c>
      <c r="Y12" s="173" t="s">
        <v>79</v>
      </c>
      <c r="Z12" s="173" t="s">
        <v>81</v>
      </c>
      <c r="AA12" s="168">
        <f>VLOOKUP(CONCATENATE(Y12,Z12),'Sheet1 (2)'!$T$6:$U$26,2,FALSE)</f>
        <v>100</v>
      </c>
      <c r="AB12" s="173" t="s">
        <v>80</v>
      </c>
      <c r="AC12" s="173" t="s">
        <v>80</v>
      </c>
      <c r="AD12" s="168">
        <f>VLOOKUP(CONCATENATE(AB12,AC12),'Sheet1 (2)'!$X$6:$Y$26,2,FALSE)</f>
        <v>0</v>
      </c>
      <c r="AE12" s="173" t="s">
        <v>82</v>
      </c>
      <c r="AF12" s="173" t="s">
        <v>81</v>
      </c>
      <c r="AG12" s="168">
        <f>VLOOKUP(CONCATENATE(AE12,AF12),'Sheet1 (2)'!$Z$6:$AA$26,2,FALSE)</f>
        <v>66</v>
      </c>
      <c r="AH12" s="172"/>
      <c r="AI12" s="175"/>
      <c r="AJ12" s="140"/>
      <c r="AK12" s="176" t="s">
        <v>282</v>
      </c>
      <c r="AL12" s="176" t="s">
        <v>76</v>
      </c>
      <c r="AM12" s="170">
        <f t="shared" si="0"/>
        <v>152</v>
      </c>
      <c r="AN12" s="147"/>
      <c r="AO12" s="155" t="s">
        <v>409</v>
      </c>
      <c r="AP12" s="156"/>
      <c r="AQ12" s="157">
        <v>6.0108820794318847</v>
      </c>
      <c r="AR12" s="158"/>
      <c r="AS12" s="145">
        <f>LOOKUP(rufmkm,'Sheet1 (2)'!$V$62:$V$71,'Sheet1 (2)'!$W$62:$W$71)</f>
        <v>70</v>
      </c>
      <c r="AT12" s="140"/>
      <c r="AU12" s="157">
        <f>IF(IF(D12='Sheet1 (2)'!$C$69,'Sheet1 (2)'!$D$69*('Sheet1 (2)'!$D$72-rut_index)/'Sheet1 (2)'!$D$72,IF(shee2!D12='Sheet1 (2)'!$C$70,'Sheet1 (2)'!$D$70*('Sheet1 (2)'!$D$72-rut_index)/'Sheet1 (2)'!$D$72,IF(shee2!D12='Sheet1 (2)'!$C$71,'Sheet1 (2)'!$D$71*('Sheet1 (2)'!$D$72-rut_index)/'Sheet1 (2)'!$D$72)))&lt;0,0,IF(D12='Sheet1 (2)'!$C$69,'Sheet1 (2)'!$D$69*('Sheet1 (2)'!$D$72-rut_index)/'Sheet1 (2)'!$D$72,IF(shee2!D12='Sheet1 (2)'!$C$70,'Sheet1 (2)'!$D$70*('Sheet1 (2)'!$D$72-rut_index)/'Sheet1 (2)'!$D$72,IF(shee2!D12='Sheet1 (2)'!$C$71,'Sheet1 (2)'!$D$71*('Sheet1 (2)'!$D$72-rut_index)/'Sheet1 (2)'!$D$72))))</f>
        <v>5</v>
      </c>
      <c r="AV12" s="157">
        <f>IF(IF(D12='Sheet1 (2)'!$C$69,'Sheet1 (2)'!$D$69*('Sheet1 (2)'!$D$72-crack_s_index)/'Sheet1 (2)'!$D$72,IF(shee2!D12='Sheet1 (2)'!$C$70,'Sheet1 (2)'!$D$70*('Sheet1 (2)'!$D$72-crack_s_index)/'Sheet1 (2)'!$D$72,IF(shee2!D12='Sheet1 (2)'!$C$71,'Sheet1 (2)'!$D$71*('Sheet1 (2)'!$D$72-crack_s_index)/'Sheet1 (2)'!$D$72)))&lt;0,0,IF(D12='Sheet1 (2)'!$C$69,'Sheet1 (2)'!$D$69*('Sheet1 (2)'!$D$72-crack_s_index)/'Sheet1 (2)'!$D$72,IF(shee2!D12='Sheet1 (2)'!$C$70,'Sheet1 (2)'!$D$70*('Sheet1 (2)'!$D$72-crack_s_index)/'Sheet1 (2)'!$D$72,IF(shee2!D12='Sheet1 (2)'!$C$71,'Sheet1 (2)'!$D$71*('Sheet1 (2)'!$D$72-crack_s_index)/'Sheet1 (2)'!$D$72))))</f>
        <v>5</v>
      </c>
      <c r="AW12" s="157">
        <f>IF(IF(D12='Sheet1 (2)'!$C$69,'Sheet1 (2)'!$D$69*('Sheet1 (2)'!$D$72-crack_t_index)/'Sheet1 (2)'!$D$72,IF(shee2!D12='Sheet1 (2)'!$C$70,'Sheet1 (2)'!$D$70*('Sheet1 (2)'!$D$72-crack_t_index)/'Sheet1 (2)'!$D$72,IF(shee2!D12='Sheet1 (2)'!$C$71,'Sheet1 (2)'!$D$71*('Sheet1 (2)'!$D$72-crack_t_index)/'Sheet1 (2)'!$D$72)))&lt;0,0,IF(D12='Sheet1 (2)'!$C$69,'Sheet1 (2)'!$D$69*('Sheet1 (2)'!$D$72-crack_t_index)/'Sheet1 (2)'!$D$72,IF(shee2!D12='Sheet1 (2)'!$C$70,'Sheet1 (2)'!$D$70*('Sheet1 (2)'!$D$72-crack_t_index)/'Sheet1 (2)'!$D$72,IF(shee2!D12='Sheet1 (2)'!$C$71,'Sheet1 (2)'!$D$71*('Sheet1 (2)'!$D$72-crack_t_index)/'Sheet1 (2)'!$D$72))))</f>
        <v>5</v>
      </c>
      <c r="AX12" s="157">
        <f>IF(IF(D12='Sheet1 (2)'!$C$69,'Sheet1 (2)'!$D$69*('Sheet1 (2)'!$D$72-rave_index)/'Sheet1 (2)'!$D$72,IF(shee2!D12='Sheet1 (2)'!$C$70,'Sheet1 (2)'!$D$70*('Sheet1 (2)'!$D$72-rave_index)/'Sheet1 (2)'!$D$72,IF(shee2!D12='Sheet1 (2)'!$C$71,'Sheet1 (2)'!$D$71*('Sheet1 (2)'!$D$72-rave_index)/'Sheet1 (2)'!$D$72)))&lt;0,0,IF(D12='Sheet1 (2)'!$C$69,'Sheet1 (2)'!$D$69*('Sheet1 (2)'!$D$72-rave_index)/'Sheet1 (2)'!$D$72,IF(shee2!D12='Sheet1 (2)'!$C$70,'Sheet1 (2)'!$D$70*('Sheet1 (2)'!$D$72-rave_index)/'Sheet1 (2)'!$D$72,IF(shee2!D12='Sheet1 (2)'!$C$71,'Sheet1 (2)'!$D$71*('Sheet1 (2)'!$D$72-rave_index)/'Sheet1 (2)'!$D$72))))</f>
        <v>0</v>
      </c>
      <c r="AY12" s="157">
        <f>IF(IF(D12='Sheet1 (2)'!$C$69,'Sheet1 (2)'!$D$69*('Sheet1 (2)'!$D$72-rough_index)/'Sheet1 (2)'!$D$72,IF(shee2!D12='Sheet1 (2)'!$C$70,'Sheet1 (2)'!$D$70*('Sheet1 (2)'!$D$72-rough_index)/'Sheet1 (2)'!$D$72,IF(shee2!D12='Sheet1 (2)'!$C$71,'Sheet1 (2)'!$D$71*('Sheet1 (2)'!$D$72-rough_index)/'Sheet1 (2)'!$D$72)))&lt;0,0,IF(D12='Sheet1 (2)'!$C$69,'Sheet1 (2)'!$D$69*('Sheet1 (2)'!$D$72-rough_index)/'Sheet1 (2)'!$D$72,IF(shee2!D12='Sheet1 (2)'!$C$70,'Sheet1 (2)'!$D$70*('Sheet1 (2)'!$D$72-rough_index)/'Sheet1 (2)'!$D$72,IF(shee2!D12='Sheet1 (2)'!$C$71,'Sheet1 (2)'!$D$71*('Sheet1 (2)'!$D$72-rough_index)/'Sheet1 (2)'!$D$72))))</f>
        <v>0</v>
      </c>
      <c r="AZ12" s="159">
        <f>+(AU12*'Sheet1 (2)'!$C$77)+(AV12*'Sheet1 (2)'!$C$78)+(AW12*'Sheet1 (2)'!$C$79)+(AX12*'Sheet1 (2)'!$C$80)+(AY12*'Sheet1 (2)'!$C$81)</f>
        <v>3</v>
      </c>
      <c r="BA12" s="213" t="str">
        <f t="shared" si="1"/>
        <v>Fair</v>
      </c>
      <c r="BE12">
        <f>IF(D12='Sheet1 (2)'!$C$61,'Sheet1 (2)'!$D$61*(counts^2)+'Sheet1 (2)'!$G$61*counts+'Sheet1 (2)'!$J$61,IF(D12='Sheet1 (2)'!$C$62,'Sheet1 (2)'!$D$62*counts+'Sheet1 (2)'!$G$62,IF(D12='Sheet1 (2)'!$C$63,'Sheet1 (2)'!$D$63*counts+'Sheet1 (2)'!$G$63,IF(D12='Sheet1 (2)'!$C$64,'Sheet1 (2)'!$D$64*counts+'Sheet1 (2)'!$G$64))))</f>
        <v>2.0984129299999998</v>
      </c>
    </row>
    <row r="13" spans="1:57">
      <c r="A13" s="145" t="s">
        <v>282</v>
      </c>
      <c r="B13" s="145" t="s">
        <v>76</v>
      </c>
      <c r="C13" s="170">
        <v>153</v>
      </c>
      <c r="D13" s="174" t="s">
        <v>77</v>
      </c>
      <c r="E13" s="171">
        <v>8</v>
      </c>
      <c r="F13" s="171">
        <v>1</v>
      </c>
      <c r="G13" s="171" t="s">
        <v>77</v>
      </c>
      <c r="H13" s="171">
        <v>0.5</v>
      </c>
      <c r="I13" s="171" t="s">
        <v>77</v>
      </c>
      <c r="J13" s="173" t="s">
        <v>80</v>
      </c>
      <c r="K13" s="173" t="s">
        <v>80</v>
      </c>
      <c r="L13" s="169">
        <f>VLOOKUP(CONCATENATE(J13,K13),'Sheet1 (2)'!$J$6:$K$26,2,FALSE)</f>
        <v>0</v>
      </c>
      <c r="M13" s="173" t="s">
        <v>79</v>
      </c>
      <c r="N13" s="173" t="s">
        <v>78</v>
      </c>
      <c r="O13" s="168">
        <f>VLOOKUP(CONCATENATE(M13,N13),'Sheet1 (2)'!$L$6:$M$26,2,FALSE)</f>
        <v>10</v>
      </c>
      <c r="P13" s="173" t="s">
        <v>80</v>
      </c>
      <c r="Q13" s="173" t="s">
        <v>80</v>
      </c>
      <c r="R13" s="168">
        <f>VLOOKUP(CONCATENATE(P13,Q13),'Sheet1 (2)'!$N$6:$O$26,2,FALSE)</f>
        <v>0</v>
      </c>
      <c r="S13" s="173" t="s">
        <v>80</v>
      </c>
      <c r="T13" s="173" t="s">
        <v>80</v>
      </c>
      <c r="U13" s="168">
        <f>VLOOKUP(CONCATENATE(S13,T13),'Sheet1 (2)'!$P$6:$Q$26,2,FALSE)</f>
        <v>0</v>
      </c>
      <c r="V13" s="173" t="s">
        <v>80</v>
      </c>
      <c r="W13" s="173" t="s">
        <v>80</v>
      </c>
      <c r="X13" s="168">
        <f>VLOOKUP(CONCATENATE(V13,W13),'Sheet1 (2)'!$R$6:$S$26,2,FALSE)</f>
        <v>0</v>
      </c>
      <c r="Y13" s="173" t="s">
        <v>80</v>
      </c>
      <c r="Z13" s="173" t="s">
        <v>80</v>
      </c>
      <c r="AA13" s="168">
        <f>VLOOKUP(CONCATENATE(Y13,Z13),'Sheet1 (2)'!$T$6:$U$26,2,FALSE)</f>
        <v>0</v>
      </c>
      <c r="AB13" s="173" t="s">
        <v>80</v>
      </c>
      <c r="AC13" s="173" t="s">
        <v>80</v>
      </c>
      <c r="AD13" s="168">
        <f>VLOOKUP(CONCATENATE(AB13,AC13),'Sheet1 (2)'!$X$6:$Y$26,2,FALSE)</f>
        <v>0</v>
      </c>
      <c r="AE13" s="173" t="s">
        <v>82</v>
      </c>
      <c r="AF13" s="173" t="s">
        <v>81</v>
      </c>
      <c r="AG13" s="168">
        <f>VLOOKUP(CONCATENATE(AE13,AF13),'Sheet1 (2)'!$Z$6:$AA$26,2,FALSE)</f>
        <v>66</v>
      </c>
      <c r="AH13" s="172"/>
      <c r="AI13" s="175"/>
      <c r="AJ13" s="140"/>
      <c r="AK13" s="176" t="s">
        <v>282</v>
      </c>
      <c r="AL13" s="176" t="s">
        <v>76</v>
      </c>
      <c r="AM13" s="170">
        <f t="shared" si="0"/>
        <v>153</v>
      </c>
      <c r="AN13" s="147"/>
      <c r="AO13" s="155" t="s">
        <v>410</v>
      </c>
      <c r="AP13" s="156"/>
      <c r="AQ13" s="157">
        <v>8.0365514697186189</v>
      </c>
      <c r="AR13" s="158"/>
      <c r="AS13" s="145">
        <f>LOOKUP(rufmkm,'Sheet1 (2)'!$V$62:$V$71,'Sheet1 (2)'!$W$62:$W$71)</f>
        <v>90</v>
      </c>
      <c r="AT13" s="140"/>
      <c r="AU13" s="157">
        <f>IF(IF(D13='Sheet1 (2)'!$C$69,'Sheet1 (2)'!$D$69*('Sheet1 (2)'!$D$72-rut_index)/'Sheet1 (2)'!$D$72,IF(shee2!D13='Sheet1 (2)'!$C$70,'Sheet1 (2)'!$D$70*('Sheet1 (2)'!$D$72-rut_index)/'Sheet1 (2)'!$D$72,IF(shee2!D13='Sheet1 (2)'!$C$71,'Sheet1 (2)'!$D$71*('Sheet1 (2)'!$D$72-rut_index)/'Sheet1 (2)'!$D$72)))&lt;0,0,IF(D13='Sheet1 (2)'!$C$69,'Sheet1 (2)'!$D$69*('Sheet1 (2)'!$D$72-rut_index)/'Sheet1 (2)'!$D$72,IF(shee2!D13='Sheet1 (2)'!$C$70,'Sheet1 (2)'!$D$70*('Sheet1 (2)'!$D$72-rut_index)/'Sheet1 (2)'!$D$72,IF(shee2!D13='Sheet1 (2)'!$C$71,'Sheet1 (2)'!$D$71*('Sheet1 (2)'!$D$72-rut_index)/'Sheet1 (2)'!$D$72))))</f>
        <v>5</v>
      </c>
      <c r="AV13" s="157">
        <f>IF(IF(D13='Sheet1 (2)'!$C$69,'Sheet1 (2)'!$D$69*('Sheet1 (2)'!$D$72-crack_s_index)/'Sheet1 (2)'!$D$72,IF(shee2!D13='Sheet1 (2)'!$C$70,'Sheet1 (2)'!$D$70*('Sheet1 (2)'!$D$72-crack_s_index)/'Sheet1 (2)'!$D$72,IF(shee2!D13='Sheet1 (2)'!$C$71,'Sheet1 (2)'!$D$71*('Sheet1 (2)'!$D$72-crack_s_index)/'Sheet1 (2)'!$D$72)))&lt;0,0,IF(D13='Sheet1 (2)'!$C$69,'Sheet1 (2)'!$D$69*('Sheet1 (2)'!$D$72-crack_s_index)/'Sheet1 (2)'!$D$72,IF(shee2!D13='Sheet1 (2)'!$C$70,'Sheet1 (2)'!$D$70*('Sheet1 (2)'!$D$72-crack_s_index)/'Sheet1 (2)'!$D$72,IF(shee2!D13='Sheet1 (2)'!$C$71,'Sheet1 (2)'!$D$71*('Sheet1 (2)'!$D$72-crack_s_index)/'Sheet1 (2)'!$D$72))))</f>
        <v>4.166666666666667</v>
      </c>
      <c r="AW13" s="157">
        <f>IF(IF(D13='Sheet1 (2)'!$C$69,'Sheet1 (2)'!$D$69*('Sheet1 (2)'!$D$72-crack_t_index)/'Sheet1 (2)'!$D$72,IF(shee2!D13='Sheet1 (2)'!$C$70,'Sheet1 (2)'!$D$70*('Sheet1 (2)'!$D$72-crack_t_index)/'Sheet1 (2)'!$D$72,IF(shee2!D13='Sheet1 (2)'!$C$71,'Sheet1 (2)'!$D$71*('Sheet1 (2)'!$D$72-crack_t_index)/'Sheet1 (2)'!$D$72)))&lt;0,0,IF(D13='Sheet1 (2)'!$C$69,'Sheet1 (2)'!$D$69*('Sheet1 (2)'!$D$72-crack_t_index)/'Sheet1 (2)'!$D$72,IF(shee2!D13='Sheet1 (2)'!$C$70,'Sheet1 (2)'!$D$70*('Sheet1 (2)'!$D$72-crack_t_index)/'Sheet1 (2)'!$D$72,IF(shee2!D13='Sheet1 (2)'!$C$71,'Sheet1 (2)'!$D$71*('Sheet1 (2)'!$D$72-crack_t_index)/'Sheet1 (2)'!$D$72))))</f>
        <v>5</v>
      </c>
      <c r="AX13" s="157">
        <f>IF(IF(D13='Sheet1 (2)'!$C$69,'Sheet1 (2)'!$D$69*('Sheet1 (2)'!$D$72-rave_index)/'Sheet1 (2)'!$D$72,IF(shee2!D13='Sheet1 (2)'!$C$70,'Sheet1 (2)'!$D$70*('Sheet1 (2)'!$D$72-rave_index)/'Sheet1 (2)'!$D$72,IF(shee2!D13='Sheet1 (2)'!$C$71,'Sheet1 (2)'!$D$71*('Sheet1 (2)'!$D$72-rave_index)/'Sheet1 (2)'!$D$72)))&lt;0,0,IF(D13='Sheet1 (2)'!$C$69,'Sheet1 (2)'!$D$69*('Sheet1 (2)'!$D$72-rave_index)/'Sheet1 (2)'!$D$72,IF(shee2!D13='Sheet1 (2)'!$C$70,'Sheet1 (2)'!$D$70*('Sheet1 (2)'!$D$72-rave_index)/'Sheet1 (2)'!$D$72,IF(shee2!D13='Sheet1 (2)'!$C$71,'Sheet1 (2)'!$D$71*('Sheet1 (2)'!$D$72-rave_index)/'Sheet1 (2)'!$D$72))))</f>
        <v>5</v>
      </c>
      <c r="AY13" s="157">
        <f>IF(IF(D13='Sheet1 (2)'!$C$69,'Sheet1 (2)'!$D$69*('Sheet1 (2)'!$D$72-rough_index)/'Sheet1 (2)'!$D$72,IF(shee2!D13='Sheet1 (2)'!$C$70,'Sheet1 (2)'!$D$70*('Sheet1 (2)'!$D$72-rough_index)/'Sheet1 (2)'!$D$72,IF(shee2!D13='Sheet1 (2)'!$C$71,'Sheet1 (2)'!$D$71*('Sheet1 (2)'!$D$72-rough_index)/'Sheet1 (2)'!$D$72)))&lt;0,0,IF(D13='Sheet1 (2)'!$C$69,'Sheet1 (2)'!$D$69*('Sheet1 (2)'!$D$72-rough_index)/'Sheet1 (2)'!$D$72,IF(shee2!D13='Sheet1 (2)'!$C$70,'Sheet1 (2)'!$D$70*('Sheet1 (2)'!$D$72-rough_index)/'Sheet1 (2)'!$D$72,IF(shee2!D13='Sheet1 (2)'!$C$71,'Sheet1 (2)'!$D$71*('Sheet1 (2)'!$D$72-rough_index)/'Sheet1 (2)'!$D$72))))</f>
        <v>0</v>
      </c>
      <c r="AZ13" s="159">
        <f>+(AU13*'Sheet1 (2)'!$C$77)+(AV13*'Sheet1 (2)'!$C$78)+(AW13*'Sheet1 (2)'!$C$79)+(AX13*'Sheet1 (2)'!$C$80)+(AY13*'Sheet1 (2)'!$C$81)</f>
        <v>3.2</v>
      </c>
      <c r="BA13" s="213" t="str">
        <f t="shared" si="1"/>
        <v>Fair</v>
      </c>
      <c r="BE13">
        <f>IF(D13='Sheet1 (2)'!$C$61,'Sheet1 (2)'!$D$61*(counts^2)+'Sheet1 (2)'!$G$61*counts+'Sheet1 (2)'!$J$61,IF(D13='Sheet1 (2)'!$C$62,'Sheet1 (2)'!$D$62*counts+'Sheet1 (2)'!$G$62,IF(D13='Sheet1 (2)'!$C$63,'Sheet1 (2)'!$D$63*counts+'Sheet1 (2)'!$G$63,IF(D13='Sheet1 (2)'!$C$64,'Sheet1 (2)'!$D$64*counts+'Sheet1 (2)'!$G$64))))</f>
        <v>2.0984129299999998</v>
      </c>
    </row>
    <row r="14" spans="1:57">
      <c r="A14" s="145" t="s">
        <v>282</v>
      </c>
      <c r="B14" s="145" t="s">
        <v>76</v>
      </c>
      <c r="C14" s="170">
        <v>154</v>
      </c>
      <c r="D14" s="174" t="s">
        <v>77</v>
      </c>
      <c r="E14" s="171">
        <v>8</v>
      </c>
      <c r="F14" s="171">
        <v>1</v>
      </c>
      <c r="G14" s="171" t="s">
        <v>77</v>
      </c>
      <c r="H14" s="171">
        <v>0.5</v>
      </c>
      <c r="I14" s="171" t="s">
        <v>77</v>
      </c>
      <c r="J14" s="173" t="s">
        <v>80</v>
      </c>
      <c r="K14" s="173" t="s">
        <v>80</v>
      </c>
      <c r="L14" s="169">
        <f>VLOOKUP(CONCATENATE(J14,K14),'Sheet1 (2)'!$J$6:$K$26,2,FALSE)</f>
        <v>0</v>
      </c>
      <c r="M14" s="173" t="s">
        <v>79</v>
      </c>
      <c r="N14" s="173" t="s">
        <v>78</v>
      </c>
      <c r="O14" s="168">
        <f>VLOOKUP(CONCATENATE(M14,N14),'Sheet1 (2)'!$L$6:$M$26,2,FALSE)</f>
        <v>10</v>
      </c>
      <c r="P14" s="173" t="s">
        <v>79</v>
      </c>
      <c r="Q14" s="173" t="s">
        <v>78</v>
      </c>
      <c r="R14" s="168">
        <f>VLOOKUP(CONCATENATE(P14,Q14),'Sheet1 (2)'!$N$6:$O$26,2,FALSE)</f>
        <v>10</v>
      </c>
      <c r="S14" s="173" t="s">
        <v>80</v>
      </c>
      <c r="T14" s="173" t="s">
        <v>80</v>
      </c>
      <c r="U14" s="168">
        <f>VLOOKUP(CONCATENATE(S14,T14),'Sheet1 (2)'!$P$6:$Q$26,2,FALSE)</f>
        <v>0</v>
      </c>
      <c r="V14" s="173" t="s">
        <v>78</v>
      </c>
      <c r="W14" s="173" t="s">
        <v>81</v>
      </c>
      <c r="X14" s="168">
        <f>VLOOKUP(CONCATENATE(V14,W14),'Sheet1 (2)'!$R$6:$S$26,2,FALSE)</f>
        <v>25</v>
      </c>
      <c r="Y14" s="173" t="s">
        <v>79</v>
      </c>
      <c r="Z14" s="173" t="s">
        <v>82</v>
      </c>
      <c r="AA14" s="168">
        <f>VLOOKUP(CONCATENATE(Y14,Z14),'Sheet1 (2)'!$T$6:$U$26,2,FALSE)</f>
        <v>25</v>
      </c>
      <c r="AB14" s="173" t="s">
        <v>80</v>
      </c>
      <c r="AC14" s="173" t="s">
        <v>80</v>
      </c>
      <c r="AD14" s="168">
        <f>VLOOKUP(CONCATENATE(AB14,AC14),'Sheet1 (2)'!$X$6:$Y$26,2,FALSE)</f>
        <v>0</v>
      </c>
      <c r="AE14" s="173" t="s">
        <v>82</v>
      </c>
      <c r="AF14" s="173" t="s">
        <v>81</v>
      </c>
      <c r="AG14" s="168">
        <f>VLOOKUP(CONCATENATE(AE14,AF14),'Sheet1 (2)'!$Z$6:$AA$26,2,FALSE)</f>
        <v>66</v>
      </c>
      <c r="AH14" s="172"/>
      <c r="AI14" s="175"/>
      <c r="AJ14" s="140"/>
      <c r="AK14" s="176" t="s">
        <v>282</v>
      </c>
      <c r="AL14" s="176" t="s">
        <v>76</v>
      </c>
      <c r="AM14" s="170">
        <f t="shared" si="0"/>
        <v>154</v>
      </c>
      <c r="AN14" s="147"/>
      <c r="AO14" s="155"/>
      <c r="AP14" s="156"/>
      <c r="AQ14" s="157">
        <v>6.0619636870193121</v>
      </c>
      <c r="AR14" s="158"/>
      <c r="AS14" s="145">
        <f>LOOKUP(rufmkm,'Sheet1 (2)'!$V$62:$V$71,'Sheet1 (2)'!$W$62:$W$71)</f>
        <v>70</v>
      </c>
      <c r="AT14" s="140"/>
      <c r="AU14" s="157">
        <f>IF(IF(D14='Sheet1 (2)'!$C$69,'Sheet1 (2)'!$D$69*('Sheet1 (2)'!$D$72-rut_index)/'Sheet1 (2)'!$D$72,IF(shee2!D14='Sheet1 (2)'!$C$70,'Sheet1 (2)'!$D$70*('Sheet1 (2)'!$D$72-rut_index)/'Sheet1 (2)'!$D$72,IF(shee2!D14='Sheet1 (2)'!$C$71,'Sheet1 (2)'!$D$71*('Sheet1 (2)'!$D$72-rut_index)/'Sheet1 (2)'!$D$72)))&lt;0,0,IF(D14='Sheet1 (2)'!$C$69,'Sheet1 (2)'!$D$69*('Sheet1 (2)'!$D$72-rut_index)/'Sheet1 (2)'!$D$72,IF(shee2!D14='Sheet1 (2)'!$C$70,'Sheet1 (2)'!$D$70*('Sheet1 (2)'!$D$72-rut_index)/'Sheet1 (2)'!$D$72,IF(shee2!D14='Sheet1 (2)'!$C$71,'Sheet1 (2)'!$D$71*('Sheet1 (2)'!$D$72-rut_index)/'Sheet1 (2)'!$D$72))))</f>
        <v>5</v>
      </c>
      <c r="AV14" s="157">
        <f>IF(IF(D14='Sheet1 (2)'!$C$69,'Sheet1 (2)'!$D$69*('Sheet1 (2)'!$D$72-crack_s_index)/'Sheet1 (2)'!$D$72,IF(shee2!D14='Sheet1 (2)'!$C$70,'Sheet1 (2)'!$D$70*('Sheet1 (2)'!$D$72-crack_s_index)/'Sheet1 (2)'!$D$72,IF(shee2!D14='Sheet1 (2)'!$C$71,'Sheet1 (2)'!$D$71*('Sheet1 (2)'!$D$72-crack_s_index)/'Sheet1 (2)'!$D$72)))&lt;0,0,IF(D14='Sheet1 (2)'!$C$69,'Sheet1 (2)'!$D$69*('Sheet1 (2)'!$D$72-crack_s_index)/'Sheet1 (2)'!$D$72,IF(shee2!D14='Sheet1 (2)'!$C$70,'Sheet1 (2)'!$D$70*('Sheet1 (2)'!$D$72-crack_s_index)/'Sheet1 (2)'!$D$72,IF(shee2!D14='Sheet1 (2)'!$C$71,'Sheet1 (2)'!$D$71*('Sheet1 (2)'!$D$72-crack_s_index)/'Sheet1 (2)'!$D$72))))</f>
        <v>4.166666666666667</v>
      </c>
      <c r="AW14" s="157">
        <f>IF(IF(D14='Sheet1 (2)'!$C$69,'Sheet1 (2)'!$D$69*('Sheet1 (2)'!$D$72-crack_t_index)/'Sheet1 (2)'!$D$72,IF(shee2!D14='Sheet1 (2)'!$C$70,'Sheet1 (2)'!$D$70*('Sheet1 (2)'!$D$72-crack_t_index)/'Sheet1 (2)'!$D$72,IF(shee2!D14='Sheet1 (2)'!$C$71,'Sheet1 (2)'!$D$71*('Sheet1 (2)'!$D$72-crack_t_index)/'Sheet1 (2)'!$D$72)))&lt;0,0,IF(D14='Sheet1 (2)'!$C$69,'Sheet1 (2)'!$D$69*('Sheet1 (2)'!$D$72-crack_t_index)/'Sheet1 (2)'!$D$72,IF(shee2!D14='Sheet1 (2)'!$C$70,'Sheet1 (2)'!$D$70*('Sheet1 (2)'!$D$72-crack_t_index)/'Sheet1 (2)'!$D$72,IF(shee2!D14='Sheet1 (2)'!$C$71,'Sheet1 (2)'!$D$71*('Sheet1 (2)'!$D$72-crack_t_index)/'Sheet1 (2)'!$D$72))))</f>
        <v>4.166666666666667</v>
      </c>
      <c r="AX14" s="157">
        <f>IF(IF(D14='Sheet1 (2)'!$C$69,'Sheet1 (2)'!$D$69*('Sheet1 (2)'!$D$72-rave_index)/'Sheet1 (2)'!$D$72,IF(shee2!D14='Sheet1 (2)'!$C$70,'Sheet1 (2)'!$D$70*('Sheet1 (2)'!$D$72-rave_index)/'Sheet1 (2)'!$D$72,IF(shee2!D14='Sheet1 (2)'!$C$71,'Sheet1 (2)'!$D$71*('Sheet1 (2)'!$D$72-rave_index)/'Sheet1 (2)'!$D$72)))&lt;0,0,IF(D14='Sheet1 (2)'!$C$69,'Sheet1 (2)'!$D$69*('Sheet1 (2)'!$D$72-rave_index)/'Sheet1 (2)'!$D$72,IF(shee2!D14='Sheet1 (2)'!$C$70,'Sheet1 (2)'!$D$70*('Sheet1 (2)'!$D$72-rave_index)/'Sheet1 (2)'!$D$72,IF(shee2!D14='Sheet1 (2)'!$C$71,'Sheet1 (2)'!$D$71*('Sheet1 (2)'!$D$72-rave_index)/'Sheet1 (2)'!$D$72))))</f>
        <v>2.9166666666666665</v>
      </c>
      <c r="AY14" s="157">
        <f>IF(IF(D14='Sheet1 (2)'!$C$69,'Sheet1 (2)'!$D$69*('Sheet1 (2)'!$D$72-rough_index)/'Sheet1 (2)'!$D$72,IF(shee2!D14='Sheet1 (2)'!$C$70,'Sheet1 (2)'!$D$70*('Sheet1 (2)'!$D$72-rough_index)/'Sheet1 (2)'!$D$72,IF(shee2!D14='Sheet1 (2)'!$C$71,'Sheet1 (2)'!$D$71*('Sheet1 (2)'!$D$72-rough_index)/'Sheet1 (2)'!$D$72)))&lt;0,0,IF(D14='Sheet1 (2)'!$C$69,'Sheet1 (2)'!$D$69*('Sheet1 (2)'!$D$72-rough_index)/'Sheet1 (2)'!$D$72,IF(shee2!D14='Sheet1 (2)'!$C$70,'Sheet1 (2)'!$D$70*('Sheet1 (2)'!$D$72-rough_index)/'Sheet1 (2)'!$D$72,IF(shee2!D14='Sheet1 (2)'!$C$71,'Sheet1 (2)'!$D$71*('Sheet1 (2)'!$D$72-rough_index)/'Sheet1 (2)'!$D$72))))</f>
        <v>0</v>
      </c>
      <c r="AZ14" s="159">
        <f>+(AU14*'Sheet1 (2)'!$C$77)+(AV14*'Sheet1 (2)'!$C$78)+(AW14*'Sheet1 (2)'!$C$79)+(AX14*'Sheet1 (2)'!$C$80)+(AY14*'Sheet1 (2)'!$C$81)</f>
        <v>2.958333333333333</v>
      </c>
      <c r="BA14" s="213" t="str">
        <f t="shared" si="1"/>
        <v>Fair</v>
      </c>
      <c r="BE14">
        <f>IF(D14='Sheet1 (2)'!$C$61,'Sheet1 (2)'!$D$61*(counts^2)+'Sheet1 (2)'!$G$61*counts+'Sheet1 (2)'!$J$61,IF(D14='Sheet1 (2)'!$C$62,'Sheet1 (2)'!$D$62*counts+'Sheet1 (2)'!$G$62,IF(D14='Sheet1 (2)'!$C$63,'Sheet1 (2)'!$D$63*counts+'Sheet1 (2)'!$G$63,IF(D14='Sheet1 (2)'!$C$64,'Sheet1 (2)'!$D$64*counts+'Sheet1 (2)'!$G$64))))</f>
        <v>2.0984129299999998</v>
      </c>
    </row>
    <row r="15" spans="1:57">
      <c r="A15" s="145" t="s">
        <v>282</v>
      </c>
      <c r="B15" s="145" t="s">
        <v>76</v>
      </c>
      <c r="C15" s="170">
        <v>155</v>
      </c>
      <c r="D15" s="174" t="s">
        <v>77</v>
      </c>
      <c r="E15" s="171">
        <v>8</v>
      </c>
      <c r="F15" s="171">
        <v>1</v>
      </c>
      <c r="G15" s="171" t="s">
        <v>77</v>
      </c>
      <c r="H15" s="171">
        <v>0.5</v>
      </c>
      <c r="I15" s="171" t="s">
        <v>77</v>
      </c>
      <c r="J15" s="173" t="s">
        <v>80</v>
      </c>
      <c r="K15" s="173" t="s">
        <v>80</v>
      </c>
      <c r="L15" s="169">
        <f>VLOOKUP(CONCATENATE(J15,K15),'Sheet1 (2)'!$J$6:$K$26,2,FALSE)</f>
        <v>0</v>
      </c>
      <c r="M15" s="173" t="s">
        <v>80</v>
      </c>
      <c r="N15" s="173" t="s">
        <v>80</v>
      </c>
      <c r="O15" s="168">
        <f>VLOOKUP(CONCATENATE(M15,N15),'Sheet1 (2)'!$L$6:$M$26,2,FALSE)</f>
        <v>0</v>
      </c>
      <c r="P15" s="173" t="s">
        <v>79</v>
      </c>
      <c r="Q15" s="173" t="s">
        <v>78</v>
      </c>
      <c r="R15" s="168">
        <f>VLOOKUP(CONCATENATE(P15,Q15),'Sheet1 (2)'!$N$6:$O$26,2,FALSE)</f>
        <v>10</v>
      </c>
      <c r="S15" s="173" t="s">
        <v>79</v>
      </c>
      <c r="T15" s="173" t="s">
        <v>78</v>
      </c>
      <c r="U15" s="168">
        <f>VLOOKUP(CONCATENATE(S15,T15),'Sheet1 (2)'!$P$6:$Q$26,2,FALSE)</f>
        <v>10</v>
      </c>
      <c r="V15" s="173" t="s">
        <v>78</v>
      </c>
      <c r="W15" s="173" t="s">
        <v>81</v>
      </c>
      <c r="X15" s="168">
        <f>VLOOKUP(CONCATENATE(V15,W15),'Sheet1 (2)'!$R$6:$S$26,2,FALSE)</f>
        <v>25</v>
      </c>
      <c r="Y15" s="173" t="s">
        <v>79</v>
      </c>
      <c r="Z15" s="173" t="s">
        <v>82</v>
      </c>
      <c r="AA15" s="168">
        <f>VLOOKUP(CONCATENATE(Y15,Z15),'Sheet1 (2)'!$T$6:$U$26,2,FALSE)</f>
        <v>25</v>
      </c>
      <c r="AB15" s="173" t="s">
        <v>80</v>
      </c>
      <c r="AC15" s="173" t="s">
        <v>80</v>
      </c>
      <c r="AD15" s="168">
        <f>VLOOKUP(CONCATENATE(AB15,AC15),'Sheet1 (2)'!$X$6:$Y$26,2,FALSE)</f>
        <v>0</v>
      </c>
      <c r="AE15" s="173" t="s">
        <v>82</v>
      </c>
      <c r="AF15" s="173" t="s">
        <v>81</v>
      </c>
      <c r="AG15" s="168">
        <f>VLOOKUP(CONCATENATE(AE15,AF15),'Sheet1 (2)'!$Z$6:$AA$26,2,FALSE)</f>
        <v>66</v>
      </c>
      <c r="AH15" s="172"/>
      <c r="AI15" s="175"/>
      <c r="AJ15" s="140"/>
      <c r="AK15" s="176" t="s">
        <v>282</v>
      </c>
      <c r="AL15" s="176" t="s">
        <v>76</v>
      </c>
      <c r="AM15" s="170">
        <f t="shared" si="0"/>
        <v>155</v>
      </c>
      <c r="AN15" s="147"/>
      <c r="AO15" s="155"/>
      <c r="AP15" s="156"/>
      <c r="AQ15" s="157">
        <v>5.8711112419357274</v>
      </c>
      <c r="AR15" s="158"/>
      <c r="AS15" s="145">
        <f>LOOKUP(rufmkm,'Sheet1 (2)'!$V$62:$V$71,'Sheet1 (2)'!$W$62:$W$71)</f>
        <v>60</v>
      </c>
      <c r="AT15" s="140"/>
      <c r="AU15" s="157">
        <f>IF(IF(D15='Sheet1 (2)'!$C$69,'Sheet1 (2)'!$D$69*('Sheet1 (2)'!$D$72-rut_index)/'Sheet1 (2)'!$D$72,IF(shee2!D15='Sheet1 (2)'!$C$70,'Sheet1 (2)'!$D$70*('Sheet1 (2)'!$D$72-rut_index)/'Sheet1 (2)'!$D$72,IF(shee2!D15='Sheet1 (2)'!$C$71,'Sheet1 (2)'!$D$71*('Sheet1 (2)'!$D$72-rut_index)/'Sheet1 (2)'!$D$72)))&lt;0,0,IF(D15='Sheet1 (2)'!$C$69,'Sheet1 (2)'!$D$69*('Sheet1 (2)'!$D$72-rut_index)/'Sheet1 (2)'!$D$72,IF(shee2!D15='Sheet1 (2)'!$C$70,'Sheet1 (2)'!$D$70*('Sheet1 (2)'!$D$72-rut_index)/'Sheet1 (2)'!$D$72,IF(shee2!D15='Sheet1 (2)'!$C$71,'Sheet1 (2)'!$D$71*('Sheet1 (2)'!$D$72-rut_index)/'Sheet1 (2)'!$D$72))))</f>
        <v>5</v>
      </c>
      <c r="AV15" s="157">
        <f>IF(IF(D15='Sheet1 (2)'!$C$69,'Sheet1 (2)'!$D$69*('Sheet1 (2)'!$D$72-crack_s_index)/'Sheet1 (2)'!$D$72,IF(shee2!D15='Sheet1 (2)'!$C$70,'Sheet1 (2)'!$D$70*('Sheet1 (2)'!$D$72-crack_s_index)/'Sheet1 (2)'!$D$72,IF(shee2!D15='Sheet1 (2)'!$C$71,'Sheet1 (2)'!$D$71*('Sheet1 (2)'!$D$72-crack_s_index)/'Sheet1 (2)'!$D$72)))&lt;0,0,IF(D15='Sheet1 (2)'!$C$69,'Sheet1 (2)'!$D$69*('Sheet1 (2)'!$D$72-crack_s_index)/'Sheet1 (2)'!$D$72,IF(shee2!D15='Sheet1 (2)'!$C$70,'Sheet1 (2)'!$D$70*('Sheet1 (2)'!$D$72-crack_s_index)/'Sheet1 (2)'!$D$72,IF(shee2!D15='Sheet1 (2)'!$C$71,'Sheet1 (2)'!$D$71*('Sheet1 (2)'!$D$72-crack_s_index)/'Sheet1 (2)'!$D$72))))</f>
        <v>5</v>
      </c>
      <c r="AW15" s="157">
        <f>IF(IF(D15='Sheet1 (2)'!$C$69,'Sheet1 (2)'!$D$69*('Sheet1 (2)'!$D$72-crack_t_index)/'Sheet1 (2)'!$D$72,IF(shee2!D15='Sheet1 (2)'!$C$70,'Sheet1 (2)'!$D$70*('Sheet1 (2)'!$D$72-crack_t_index)/'Sheet1 (2)'!$D$72,IF(shee2!D15='Sheet1 (2)'!$C$71,'Sheet1 (2)'!$D$71*('Sheet1 (2)'!$D$72-crack_t_index)/'Sheet1 (2)'!$D$72)))&lt;0,0,IF(D15='Sheet1 (2)'!$C$69,'Sheet1 (2)'!$D$69*('Sheet1 (2)'!$D$72-crack_t_index)/'Sheet1 (2)'!$D$72,IF(shee2!D15='Sheet1 (2)'!$C$70,'Sheet1 (2)'!$D$70*('Sheet1 (2)'!$D$72-crack_t_index)/'Sheet1 (2)'!$D$72,IF(shee2!D15='Sheet1 (2)'!$C$71,'Sheet1 (2)'!$D$71*('Sheet1 (2)'!$D$72-crack_t_index)/'Sheet1 (2)'!$D$72))))</f>
        <v>4.166666666666667</v>
      </c>
      <c r="AX15" s="157">
        <f>IF(IF(D15='Sheet1 (2)'!$C$69,'Sheet1 (2)'!$D$69*('Sheet1 (2)'!$D$72-rave_index)/'Sheet1 (2)'!$D$72,IF(shee2!D15='Sheet1 (2)'!$C$70,'Sheet1 (2)'!$D$70*('Sheet1 (2)'!$D$72-rave_index)/'Sheet1 (2)'!$D$72,IF(shee2!D15='Sheet1 (2)'!$C$71,'Sheet1 (2)'!$D$71*('Sheet1 (2)'!$D$72-rave_index)/'Sheet1 (2)'!$D$72)))&lt;0,0,IF(D15='Sheet1 (2)'!$C$69,'Sheet1 (2)'!$D$69*('Sheet1 (2)'!$D$72-rave_index)/'Sheet1 (2)'!$D$72,IF(shee2!D15='Sheet1 (2)'!$C$70,'Sheet1 (2)'!$D$70*('Sheet1 (2)'!$D$72-rave_index)/'Sheet1 (2)'!$D$72,IF(shee2!D15='Sheet1 (2)'!$C$71,'Sheet1 (2)'!$D$71*('Sheet1 (2)'!$D$72-rave_index)/'Sheet1 (2)'!$D$72))))</f>
        <v>2.9166666666666665</v>
      </c>
      <c r="AY15" s="157">
        <f>IF(IF(D15='Sheet1 (2)'!$C$69,'Sheet1 (2)'!$D$69*('Sheet1 (2)'!$D$72-rough_index)/'Sheet1 (2)'!$D$72,IF(shee2!D15='Sheet1 (2)'!$C$70,'Sheet1 (2)'!$D$70*('Sheet1 (2)'!$D$72-rough_index)/'Sheet1 (2)'!$D$72,IF(shee2!D15='Sheet1 (2)'!$C$71,'Sheet1 (2)'!$D$71*('Sheet1 (2)'!$D$72-rough_index)/'Sheet1 (2)'!$D$72)))&lt;0,0,IF(D15='Sheet1 (2)'!$C$69,'Sheet1 (2)'!$D$69*('Sheet1 (2)'!$D$72-rough_index)/'Sheet1 (2)'!$D$72,IF(shee2!D15='Sheet1 (2)'!$C$70,'Sheet1 (2)'!$D$70*('Sheet1 (2)'!$D$72-rough_index)/'Sheet1 (2)'!$D$72,IF(shee2!D15='Sheet1 (2)'!$C$71,'Sheet1 (2)'!$D$71*('Sheet1 (2)'!$D$72-rough_index)/'Sheet1 (2)'!$D$72))))</f>
        <v>0</v>
      </c>
      <c r="AZ15" s="159">
        <f>+(AU15*'Sheet1 (2)'!$C$77)+(AV15*'Sheet1 (2)'!$C$78)+(AW15*'Sheet1 (2)'!$C$79)+(AX15*'Sheet1 (2)'!$C$80)+(AY15*'Sheet1 (2)'!$C$81)</f>
        <v>3.2583333333333329</v>
      </c>
      <c r="BA15" s="213" t="str">
        <f t="shared" si="1"/>
        <v>Fair</v>
      </c>
      <c r="BE15">
        <f>IF(D15='Sheet1 (2)'!$C$61,'Sheet1 (2)'!$D$61*(counts^2)+'Sheet1 (2)'!$G$61*counts+'Sheet1 (2)'!$J$61,IF(D15='Sheet1 (2)'!$C$62,'Sheet1 (2)'!$D$62*counts+'Sheet1 (2)'!$G$62,IF(D15='Sheet1 (2)'!$C$63,'Sheet1 (2)'!$D$63*counts+'Sheet1 (2)'!$G$63,IF(D15='Sheet1 (2)'!$C$64,'Sheet1 (2)'!$D$64*counts+'Sheet1 (2)'!$G$64))))</f>
        <v>2.0984129299999998</v>
      </c>
    </row>
    <row r="16" spans="1:57">
      <c r="A16" s="145" t="s">
        <v>282</v>
      </c>
      <c r="B16" s="145" t="s">
        <v>76</v>
      </c>
      <c r="C16" s="170">
        <v>156</v>
      </c>
      <c r="D16" s="174" t="s">
        <v>77</v>
      </c>
      <c r="E16" s="171">
        <v>8</v>
      </c>
      <c r="F16" s="171">
        <v>1</v>
      </c>
      <c r="G16" s="171" t="s">
        <v>77</v>
      </c>
      <c r="H16" s="171">
        <v>0.5</v>
      </c>
      <c r="I16" s="171" t="s">
        <v>77</v>
      </c>
      <c r="J16" s="173" t="s">
        <v>80</v>
      </c>
      <c r="K16" s="173" t="s">
        <v>80</v>
      </c>
      <c r="L16" s="169">
        <f>VLOOKUP(CONCATENATE(J16,K16),'Sheet1 (2)'!$J$6:$K$26,2,FALSE)</f>
        <v>0</v>
      </c>
      <c r="M16" s="173" t="s">
        <v>80</v>
      </c>
      <c r="N16" s="173" t="s">
        <v>80</v>
      </c>
      <c r="O16" s="168">
        <f>VLOOKUP(CONCATENATE(M16,N16),'Sheet1 (2)'!$L$6:$M$26,2,FALSE)</f>
        <v>0</v>
      </c>
      <c r="P16" s="173" t="s">
        <v>80</v>
      </c>
      <c r="Q16" s="173" t="s">
        <v>80</v>
      </c>
      <c r="R16" s="168">
        <f>VLOOKUP(CONCATENATE(P16,Q16),'Sheet1 (2)'!$N$6:$O$26,2,FALSE)</f>
        <v>0</v>
      </c>
      <c r="S16" s="173" t="s">
        <v>80</v>
      </c>
      <c r="T16" s="173" t="s">
        <v>80</v>
      </c>
      <c r="U16" s="168">
        <f>VLOOKUP(CONCATENATE(S16,T16),'Sheet1 (2)'!$P$6:$Q$26,2,FALSE)</f>
        <v>0</v>
      </c>
      <c r="V16" s="173" t="s">
        <v>80</v>
      </c>
      <c r="W16" s="173" t="s">
        <v>80</v>
      </c>
      <c r="X16" s="168">
        <f>VLOOKUP(CONCATENATE(V16,W16),'Sheet1 (2)'!$R$6:$S$26,2,FALSE)</f>
        <v>0</v>
      </c>
      <c r="Y16" s="173" t="s">
        <v>80</v>
      </c>
      <c r="Z16" s="173" t="s">
        <v>80</v>
      </c>
      <c r="AA16" s="168">
        <f>VLOOKUP(CONCATENATE(Y16,Z16),'Sheet1 (2)'!$T$6:$U$26,2,FALSE)</f>
        <v>0</v>
      </c>
      <c r="AB16" s="173" t="s">
        <v>80</v>
      </c>
      <c r="AC16" s="173" t="s">
        <v>80</v>
      </c>
      <c r="AD16" s="168">
        <f>VLOOKUP(CONCATENATE(AB16,AC16),'Sheet1 (2)'!$X$6:$Y$26,2,FALSE)</f>
        <v>0</v>
      </c>
      <c r="AE16" s="173" t="s">
        <v>82</v>
      </c>
      <c r="AF16" s="173" t="s">
        <v>81</v>
      </c>
      <c r="AG16" s="168">
        <f>VLOOKUP(CONCATENATE(AE16,AF16),'Sheet1 (2)'!$Z$6:$AA$26,2,FALSE)</f>
        <v>66</v>
      </c>
      <c r="AH16" s="172"/>
      <c r="AI16" s="175"/>
      <c r="AJ16" s="140"/>
      <c r="AK16" s="176" t="s">
        <v>282</v>
      </c>
      <c r="AL16" s="176" t="s">
        <v>76</v>
      </c>
      <c r="AM16" s="170">
        <f t="shared" si="0"/>
        <v>156</v>
      </c>
      <c r="AN16" s="147"/>
      <c r="AO16" s="155"/>
      <c r="AP16" s="156"/>
      <c r="AQ16" s="157">
        <v>3.947575230917117</v>
      </c>
      <c r="AR16" s="158"/>
      <c r="AS16" s="145">
        <f>LOOKUP(rufmkm,'Sheet1 (2)'!$V$62:$V$71,'Sheet1 (2)'!$W$62:$W$71)</f>
        <v>40</v>
      </c>
      <c r="AT16" s="140"/>
      <c r="AU16" s="157">
        <f>IF(IF(D16='Sheet1 (2)'!$C$69,'Sheet1 (2)'!$D$69*('Sheet1 (2)'!$D$72-rut_index)/'Sheet1 (2)'!$D$72,IF(shee2!D16='Sheet1 (2)'!$C$70,'Sheet1 (2)'!$D$70*('Sheet1 (2)'!$D$72-rut_index)/'Sheet1 (2)'!$D$72,IF(shee2!D16='Sheet1 (2)'!$C$71,'Sheet1 (2)'!$D$71*('Sheet1 (2)'!$D$72-rut_index)/'Sheet1 (2)'!$D$72)))&lt;0,0,IF(D16='Sheet1 (2)'!$C$69,'Sheet1 (2)'!$D$69*('Sheet1 (2)'!$D$72-rut_index)/'Sheet1 (2)'!$D$72,IF(shee2!D16='Sheet1 (2)'!$C$70,'Sheet1 (2)'!$D$70*('Sheet1 (2)'!$D$72-rut_index)/'Sheet1 (2)'!$D$72,IF(shee2!D16='Sheet1 (2)'!$C$71,'Sheet1 (2)'!$D$71*('Sheet1 (2)'!$D$72-rut_index)/'Sheet1 (2)'!$D$72))))</f>
        <v>5</v>
      </c>
      <c r="AV16" s="157">
        <f>IF(IF(D16='Sheet1 (2)'!$C$69,'Sheet1 (2)'!$D$69*('Sheet1 (2)'!$D$72-crack_s_index)/'Sheet1 (2)'!$D$72,IF(shee2!D16='Sheet1 (2)'!$C$70,'Sheet1 (2)'!$D$70*('Sheet1 (2)'!$D$72-crack_s_index)/'Sheet1 (2)'!$D$72,IF(shee2!D16='Sheet1 (2)'!$C$71,'Sheet1 (2)'!$D$71*('Sheet1 (2)'!$D$72-crack_s_index)/'Sheet1 (2)'!$D$72)))&lt;0,0,IF(D16='Sheet1 (2)'!$C$69,'Sheet1 (2)'!$D$69*('Sheet1 (2)'!$D$72-crack_s_index)/'Sheet1 (2)'!$D$72,IF(shee2!D16='Sheet1 (2)'!$C$70,'Sheet1 (2)'!$D$70*('Sheet1 (2)'!$D$72-crack_s_index)/'Sheet1 (2)'!$D$72,IF(shee2!D16='Sheet1 (2)'!$C$71,'Sheet1 (2)'!$D$71*('Sheet1 (2)'!$D$72-crack_s_index)/'Sheet1 (2)'!$D$72))))</f>
        <v>5</v>
      </c>
      <c r="AW16" s="157">
        <f>IF(IF(D16='Sheet1 (2)'!$C$69,'Sheet1 (2)'!$D$69*('Sheet1 (2)'!$D$72-crack_t_index)/'Sheet1 (2)'!$D$72,IF(shee2!D16='Sheet1 (2)'!$C$70,'Sheet1 (2)'!$D$70*('Sheet1 (2)'!$D$72-crack_t_index)/'Sheet1 (2)'!$D$72,IF(shee2!D16='Sheet1 (2)'!$C$71,'Sheet1 (2)'!$D$71*('Sheet1 (2)'!$D$72-crack_t_index)/'Sheet1 (2)'!$D$72)))&lt;0,0,IF(D16='Sheet1 (2)'!$C$69,'Sheet1 (2)'!$D$69*('Sheet1 (2)'!$D$72-crack_t_index)/'Sheet1 (2)'!$D$72,IF(shee2!D16='Sheet1 (2)'!$C$70,'Sheet1 (2)'!$D$70*('Sheet1 (2)'!$D$72-crack_t_index)/'Sheet1 (2)'!$D$72,IF(shee2!D16='Sheet1 (2)'!$C$71,'Sheet1 (2)'!$D$71*('Sheet1 (2)'!$D$72-crack_t_index)/'Sheet1 (2)'!$D$72))))</f>
        <v>5</v>
      </c>
      <c r="AX16" s="157">
        <f>IF(IF(D16='Sheet1 (2)'!$C$69,'Sheet1 (2)'!$D$69*('Sheet1 (2)'!$D$72-rave_index)/'Sheet1 (2)'!$D$72,IF(shee2!D16='Sheet1 (2)'!$C$70,'Sheet1 (2)'!$D$70*('Sheet1 (2)'!$D$72-rave_index)/'Sheet1 (2)'!$D$72,IF(shee2!D16='Sheet1 (2)'!$C$71,'Sheet1 (2)'!$D$71*('Sheet1 (2)'!$D$72-rave_index)/'Sheet1 (2)'!$D$72)))&lt;0,0,IF(D16='Sheet1 (2)'!$C$69,'Sheet1 (2)'!$D$69*('Sheet1 (2)'!$D$72-rave_index)/'Sheet1 (2)'!$D$72,IF(shee2!D16='Sheet1 (2)'!$C$70,'Sheet1 (2)'!$D$70*('Sheet1 (2)'!$D$72-rave_index)/'Sheet1 (2)'!$D$72,IF(shee2!D16='Sheet1 (2)'!$C$71,'Sheet1 (2)'!$D$71*('Sheet1 (2)'!$D$72-rave_index)/'Sheet1 (2)'!$D$72))))</f>
        <v>5</v>
      </c>
      <c r="AY16" s="157">
        <f>IF(IF(D16='Sheet1 (2)'!$C$69,'Sheet1 (2)'!$D$69*('Sheet1 (2)'!$D$72-rough_index)/'Sheet1 (2)'!$D$72,IF(shee2!D16='Sheet1 (2)'!$C$70,'Sheet1 (2)'!$D$70*('Sheet1 (2)'!$D$72-rough_index)/'Sheet1 (2)'!$D$72,IF(shee2!D16='Sheet1 (2)'!$C$71,'Sheet1 (2)'!$D$71*('Sheet1 (2)'!$D$72-rough_index)/'Sheet1 (2)'!$D$72)))&lt;0,0,IF(D16='Sheet1 (2)'!$C$69,'Sheet1 (2)'!$D$69*('Sheet1 (2)'!$D$72-rough_index)/'Sheet1 (2)'!$D$72,IF(shee2!D16='Sheet1 (2)'!$C$70,'Sheet1 (2)'!$D$70*('Sheet1 (2)'!$D$72-rough_index)/'Sheet1 (2)'!$D$72,IF(shee2!D16='Sheet1 (2)'!$C$71,'Sheet1 (2)'!$D$71*('Sheet1 (2)'!$D$72-rough_index)/'Sheet1 (2)'!$D$72))))</f>
        <v>1.6666666666666667</v>
      </c>
      <c r="AZ16" s="159">
        <f>+(AU16*'Sheet1 (2)'!$C$77)+(AV16*'Sheet1 (2)'!$C$78)+(AW16*'Sheet1 (2)'!$C$79)+(AX16*'Sheet1 (2)'!$C$80)+(AY16*'Sheet1 (2)'!$C$81)</f>
        <v>4</v>
      </c>
      <c r="BA16" s="213" t="str">
        <f t="shared" si="1"/>
        <v>Good</v>
      </c>
      <c r="BE16">
        <f>IF(D16='Sheet1 (2)'!$C$61,'Sheet1 (2)'!$D$61*(counts^2)+'Sheet1 (2)'!$G$61*counts+'Sheet1 (2)'!$J$61,IF(D16='Sheet1 (2)'!$C$62,'Sheet1 (2)'!$D$62*counts+'Sheet1 (2)'!$G$62,IF(D16='Sheet1 (2)'!$C$63,'Sheet1 (2)'!$D$63*counts+'Sheet1 (2)'!$G$63,IF(D16='Sheet1 (2)'!$C$64,'Sheet1 (2)'!$D$64*counts+'Sheet1 (2)'!$G$64))))</f>
        <v>2.0984129299999998</v>
      </c>
    </row>
    <row r="17" spans="1:57">
      <c r="A17" s="145" t="s">
        <v>282</v>
      </c>
      <c r="B17" s="145" t="s">
        <v>76</v>
      </c>
      <c r="C17" s="170">
        <v>157</v>
      </c>
      <c r="D17" s="174" t="s">
        <v>77</v>
      </c>
      <c r="E17" s="171">
        <v>8</v>
      </c>
      <c r="F17" s="171">
        <v>1</v>
      </c>
      <c r="G17" s="171" t="s">
        <v>77</v>
      </c>
      <c r="H17" s="171">
        <v>0.5</v>
      </c>
      <c r="I17" s="171" t="s">
        <v>77</v>
      </c>
      <c r="J17" s="173" t="s">
        <v>80</v>
      </c>
      <c r="K17" s="173" t="s">
        <v>80</v>
      </c>
      <c r="L17" s="169">
        <f>VLOOKUP(CONCATENATE(J17,K17),'Sheet1 (2)'!$J$6:$K$26,2,FALSE)</f>
        <v>0</v>
      </c>
      <c r="M17" s="173" t="s">
        <v>80</v>
      </c>
      <c r="N17" s="173" t="s">
        <v>80</v>
      </c>
      <c r="O17" s="168">
        <f>VLOOKUP(CONCATENATE(M17,N17),'Sheet1 (2)'!$L$6:$M$26,2,FALSE)</f>
        <v>0</v>
      </c>
      <c r="P17" s="173" t="s">
        <v>80</v>
      </c>
      <c r="Q17" s="173" t="s">
        <v>80</v>
      </c>
      <c r="R17" s="168">
        <f>VLOOKUP(CONCATENATE(P17,Q17),'Sheet1 (2)'!$N$6:$O$26,2,FALSE)</f>
        <v>0</v>
      </c>
      <c r="S17" s="173" t="s">
        <v>80</v>
      </c>
      <c r="T17" s="173" t="s">
        <v>80</v>
      </c>
      <c r="U17" s="168">
        <f>VLOOKUP(CONCATENATE(S17,T17),'Sheet1 (2)'!$P$6:$Q$26,2,FALSE)</f>
        <v>0</v>
      </c>
      <c r="V17" s="173" t="s">
        <v>80</v>
      </c>
      <c r="W17" s="173" t="s">
        <v>80</v>
      </c>
      <c r="X17" s="168">
        <f>VLOOKUP(CONCATENATE(V17,W17),'Sheet1 (2)'!$R$6:$S$26,2,FALSE)</f>
        <v>0</v>
      </c>
      <c r="Y17" s="173" t="s">
        <v>80</v>
      </c>
      <c r="Z17" s="173" t="s">
        <v>80</v>
      </c>
      <c r="AA17" s="168">
        <f>VLOOKUP(CONCATENATE(Y17,Z17),'Sheet1 (2)'!$T$6:$U$26,2,FALSE)</f>
        <v>0</v>
      </c>
      <c r="AB17" s="173" t="s">
        <v>80</v>
      </c>
      <c r="AC17" s="173" t="s">
        <v>80</v>
      </c>
      <c r="AD17" s="168">
        <f>VLOOKUP(CONCATENATE(AB17,AC17),'Sheet1 (2)'!$X$6:$Y$26,2,FALSE)</f>
        <v>0</v>
      </c>
      <c r="AE17" s="173" t="s">
        <v>82</v>
      </c>
      <c r="AF17" s="173" t="s">
        <v>81</v>
      </c>
      <c r="AG17" s="168">
        <f>VLOOKUP(CONCATENATE(AE17,AF17),'Sheet1 (2)'!$Z$6:$AA$26,2,FALSE)</f>
        <v>66</v>
      </c>
      <c r="AH17" s="172"/>
      <c r="AI17" s="175"/>
      <c r="AJ17" s="140"/>
      <c r="AK17" s="176" t="s">
        <v>282</v>
      </c>
      <c r="AL17" s="176" t="s">
        <v>76</v>
      </c>
      <c r="AM17" s="170">
        <f t="shared" si="0"/>
        <v>157</v>
      </c>
      <c r="AN17" s="147"/>
      <c r="AO17" s="155" t="s">
        <v>411</v>
      </c>
      <c r="AP17" s="156"/>
      <c r="AQ17" s="157">
        <v>2.5876868351759272</v>
      </c>
      <c r="AR17" s="158"/>
      <c r="AS17" s="145">
        <f>LOOKUP(rufmkm,'Sheet1 (2)'!$V$62:$V$71,'Sheet1 (2)'!$W$62:$W$71)</f>
        <v>30</v>
      </c>
      <c r="AT17" s="140"/>
      <c r="AU17" s="157">
        <f>IF(IF(D17='Sheet1 (2)'!$C$69,'Sheet1 (2)'!$D$69*('Sheet1 (2)'!$D$72-rut_index)/'Sheet1 (2)'!$D$72,IF(shee2!D17='Sheet1 (2)'!$C$70,'Sheet1 (2)'!$D$70*('Sheet1 (2)'!$D$72-rut_index)/'Sheet1 (2)'!$D$72,IF(shee2!D17='Sheet1 (2)'!$C$71,'Sheet1 (2)'!$D$71*('Sheet1 (2)'!$D$72-rut_index)/'Sheet1 (2)'!$D$72)))&lt;0,0,IF(D17='Sheet1 (2)'!$C$69,'Sheet1 (2)'!$D$69*('Sheet1 (2)'!$D$72-rut_index)/'Sheet1 (2)'!$D$72,IF(shee2!D17='Sheet1 (2)'!$C$70,'Sheet1 (2)'!$D$70*('Sheet1 (2)'!$D$72-rut_index)/'Sheet1 (2)'!$D$72,IF(shee2!D17='Sheet1 (2)'!$C$71,'Sheet1 (2)'!$D$71*('Sheet1 (2)'!$D$72-rut_index)/'Sheet1 (2)'!$D$72))))</f>
        <v>5</v>
      </c>
      <c r="AV17" s="157">
        <f>IF(IF(D17='Sheet1 (2)'!$C$69,'Sheet1 (2)'!$D$69*('Sheet1 (2)'!$D$72-crack_s_index)/'Sheet1 (2)'!$D$72,IF(shee2!D17='Sheet1 (2)'!$C$70,'Sheet1 (2)'!$D$70*('Sheet1 (2)'!$D$72-crack_s_index)/'Sheet1 (2)'!$D$72,IF(shee2!D17='Sheet1 (2)'!$C$71,'Sheet1 (2)'!$D$71*('Sheet1 (2)'!$D$72-crack_s_index)/'Sheet1 (2)'!$D$72)))&lt;0,0,IF(D17='Sheet1 (2)'!$C$69,'Sheet1 (2)'!$D$69*('Sheet1 (2)'!$D$72-crack_s_index)/'Sheet1 (2)'!$D$72,IF(shee2!D17='Sheet1 (2)'!$C$70,'Sheet1 (2)'!$D$70*('Sheet1 (2)'!$D$72-crack_s_index)/'Sheet1 (2)'!$D$72,IF(shee2!D17='Sheet1 (2)'!$C$71,'Sheet1 (2)'!$D$71*('Sheet1 (2)'!$D$72-crack_s_index)/'Sheet1 (2)'!$D$72))))</f>
        <v>5</v>
      </c>
      <c r="AW17" s="157">
        <f>IF(IF(D17='Sheet1 (2)'!$C$69,'Sheet1 (2)'!$D$69*('Sheet1 (2)'!$D$72-crack_t_index)/'Sheet1 (2)'!$D$72,IF(shee2!D17='Sheet1 (2)'!$C$70,'Sheet1 (2)'!$D$70*('Sheet1 (2)'!$D$72-crack_t_index)/'Sheet1 (2)'!$D$72,IF(shee2!D17='Sheet1 (2)'!$C$71,'Sheet1 (2)'!$D$71*('Sheet1 (2)'!$D$72-crack_t_index)/'Sheet1 (2)'!$D$72)))&lt;0,0,IF(D17='Sheet1 (2)'!$C$69,'Sheet1 (2)'!$D$69*('Sheet1 (2)'!$D$72-crack_t_index)/'Sheet1 (2)'!$D$72,IF(shee2!D17='Sheet1 (2)'!$C$70,'Sheet1 (2)'!$D$70*('Sheet1 (2)'!$D$72-crack_t_index)/'Sheet1 (2)'!$D$72,IF(shee2!D17='Sheet1 (2)'!$C$71,'Sheet1 (2)'!$D$71*('Sheet1 (2)'!$D$72-crack_t_index)/'Sheet1 (2)'!$D$72))))</f>
        <v>5</v>
      </c>
      <c r="AX17" s="157">
        <f>IF(IF(D17='Sheet1 (2)'!$C$69,'Sheet1 (2)'!$D$69*('Sheet1 (2)'!$D$72-rave_index)/'Sheet1 (2)'!$D$72,IF(shee2!D17='Sheet1 (2)'!$C$70,'Sheet1 (2)'!$D$70*('Sheet1 (2)'!$D$72-rave_index)/'Sheet1 (2)'!$D$72,IF(shee2!D17='Sheet1 (2)'!$C$71,'Sheet1 (2)'!$D$71*('Sheet1 (2)'!$D$72-rave_index)/'Sheet1 (2)'!$D$72)))&lt;0,0,IF(D17='Sheet1 (2)'!$C$69,'Sheet1 (2)'!$D$69*('Sheet1 (2)'!$D$72-rave_index)/'Sheet1 (2)'!$D$72,IF(shee2!D17='Sheet1 (2)'!$C$70,'Sheet1 (2)'!$D$70*('Sheet1 (2)'!$D$72-rave_index)/'Sheet1 (2)'!$D$72,IF(shee2!D17='Sheet1 (2)'!$C$71,'Sheet1 (2)'!$D$71*('Sheet1 (2)'!$D$72-rave_index)/'Sheet1 (2)'!$D$72))))</f>
        <v>5</v>
      </c>
      <c r="AY17" s="157">
        <f>IF(IF(D17='Sheet1 (2)'!$C$69,'Sheet1 (2)'!$D$69*('Sheet1 (2)'!$D$72-rough_index)/'Sheet1 (2)'!$D$72,IF(shee2!D17='Sheet1 (2)'!$C$70,'Sheet1 (2)'!$D$70*('Sheet1 (2)'!$D$72-rough_index)/'Sheet1 (2)'!$D$72,IF(shee2!D17='Sheet1 (2)'!$C$71,'Sheet1 (2)'!$D$71*('Sheet1 (2)'!$D$72-rough_index)/'Sheet1 (2)'!$D$72)))&lt;0,0,IF(D17='Sheet1 (2)'!$C$69,'Sheet1 (2)'!$D$69*('Sheet1 (2)'!$D$72-rough_index)/'Sheet1 (2)'!$D$72,IF(shee2!D17='Sheet1 (2)'!$C$70,'Sheet1 (2)'!$D$70*('Sheet1 (2)'!$D$72-rough_index)/'Sheet1 (2)'!$D$72,IF(shee2!D17='Sheet1 (2)'!$C$71,'Sheet1 (2)'!$D$71*('Sheet1 (2)'!$D$72-rough_index)/'Sheet1 (2)'!$D$72))))</f>
        <v>2.5</v>
      </c>
      <c r="AZ17" s="159">
        <f>+(AU17*'Sheet1 (2)'!$C$77)+(AV17*'Sheet1 (2)'!$C$78)+(AW17*'Sheet1 (2)'!$C$79)+(AX17*'Sheet1 (2)'!$C$80)+(AY17*'Sheet1 (2)'!$C$81)</f>
        <v>4.25</v>
      </c>
      <c r="BA17" s="213" t="str">
        <f t="shared" si="1"/>
        <v>Good</v>
      </c>
      <c r="BE17">
        <f>IF(D17='Sheet1 (2)'!$C$61,'Sheet1 (2)'!$D$61*(counts^2)+'Sheet1 (2)'!$G$61*counts+'Sheet1 (2)'!$J$61,IF(D17='Sheet1 (2)'!$C$62,'Sheet1 (2)'!$D$62*counts+'Sheet1 (2)'!$G$62,IF(D17='Sheet1 (2)'!$C$63,'Sheet1 (2)'!$D$63*counts+'Sheet1 (2)'!$G$63,IF(D17='Sheet1 (2)'!$C$64,'Sheet1 (2)'!$D$64*counts+'Sheet1 (2)'!$G$64))))</f>
        <v>2.0984129299999998</v>
      </c>
    </row>
    <row r="18" spans="1:57">
      <c r="A18" s="145" t="s">
        <v>282</v>
      </c>
      <c r="B18" s="145" t="s">
        <v>76</v>
      </c>
      <c r="C18" s="170">
        <v>158</v>
      </c>
      <c r="D18" s="174" t="s">
        <v>77</v>
      </c>
      <c r="E18" s="171">
        <v>8</v>
      </c>
      <c r="F18" s="171">
        <v>1</v>
      </c>
      <c r="G18" s="171" t="s">
        <v>77</v>
      </c>
      <c r="H18" s="171">
        <v>0.5</v>
      </c>
      <c r="I18" s="171" t="s">
        <v>77</v>
      </c>
      <c r="J18" s="173" t="s">
        <v>80</v>
      </c>
      <c r="K18" s="173" t="s">
        <v>80</v>
      </c>
      <c r="L18" s="169">
        <f>VLOOKUP(CONCATENATE(J18,K18),'Sheet1 (2)'!$J$6:$K$26,2,FALSE)</f>
        <v>0</v>
      </c>
      <c r="M18" s="173" t="s">
        <v>80</v>
      </c>
      <c r="N18" s="173" t="s">
        <v>80</v>
      </c>
      <c r="O18" s="168">
        <f>VLOOKUP(CONCATENATE(M18,N18),'Sheet1 (2)'!$L$6:$M$26,2,FALSE)</f>
        <v>0</v>
      </c>
      <c r="P18" s="173" t="s">
        <v>80</v>
      </c>
      <c r="Q18" s="173" t="s">
        <v>80</v>
      </c>
      <c r="R18" s="168">
        <f>VLOOKUP(CONCATENATE(P18,Q18),'Sheet1 (2)'!$N$6:$O$26,2,FALSE)</f>
        <v>0</v>
      </c>
      <c r="S18" s="173" t="s">
        <v>80</v>
      </c>
      <c r="T18" s="173" t="s">
        <v>80</v>
      </c>
      <c r="U18" s="168">
        <f>VLOOKUP(CONCATENATE(S18,T18),'Sheet1 (2)'!$P$6:$Q$26,2,FALSE)</f>
        <v>0</v>
      </c>
      <c r="V18" s="173" t="s">
        <v>80</v>
      </c>
      <c r="W18" s="173" t="s">
        <v>80</v>
      </c>
      <c r="X18" s="168">
        <f>VLOOKUP(CONCATENATE(V18,W18),'Sheet1 (2)'!$R$6:$S$26,2,FALSE)</f>
        <v>0</v>
      </c>
      <c r="Y18" s="173" t="s">
        <v>79</v>
      </c>
      <c r="Z18" s="173" t="s">
        <v>83</v>
      </c>
      <c r="AA18" s="168">
        <f>VLOOKUP(CONCATENATE(Y18,Z18),'Sheet1 (2)'!$T$6:$U$26,2,FALSE)</f>
        <v>50</v>
      </c>
      <c r="AB18" s="173" t="s">
        <v>80</v>
      </c>
      <c r="AC18" s="173" t="s">
        <v>80</v>
      </c>
      <c r="AD18" s="168">
        <f>VLOOKUP(CONCATENATE(AB18,AC18),'Sheet1 (2)'!$X$6:$Y$26,2,FALSE)</f>
        <v>0</v>
      </c>
      <c r="AE18" s="173" t="s">
        <v>82</v>
      </c>
      <c r="AF18" s="173" t="s">
        <v>81</v>
      </c>
      <c r="AG18" s="168">
        <f>VLOOKUP(CONCATENATE(AE18,AF18),'Sheet1 (2)'!$Z$6:$AA$26,2,FALSE)</f>
        <v>66</v>
      </c>
      <c r="AH18" s="172"/>
      <c r="AI18" s="175"/>
      <c r="AJ18" s="140"/>
      <c r="AK18" s="176" t="s">
        <v>282</v>
      </c>
      <c r="AL18" s="176" t="s">
        <v>76</v>
      </c>
      <c r="AM18" s="170">
        <f t="shared" si="0"/>
        <v>158</v>
      </c>
      <c r="AN18" s="147"/>
      <c r="AO18" s="155"/>
      <c r="AP18" s="156"/>
      <c r="AQ18" s="157">
        <v>2.5068234816539823</v>
      </c>
      <c r="AR18" s="158"/>
      <c r="AS18" s="145">
        <f>LOOKUP(rufmkm,'Sheet1 (2)'!$V$62:$V$71,'Sheet1 (2)'!$W$62:$W$71)</f>
        <v>30</v>
      </c>
      <c r="AT18" s="140"/>
      <c r="AU18" s="157">
        <f>IF(IF(D18='Sheet1 (2)'!$C$69,'Sheet1 (2)'!$D$69*('Sheet1 (2)'!$D$72-rut_index)/'Sheet1 (2)'!$D$72,IF(shee2!D18='Sheet1 (2)'!$C$70,'Sheet1 (2)'!$D$70*('Sheet1 (2)'!$D$72-rut_index)/'Sheet1 (2)'!$D$72,IF(shee2!D18='Sheet1 (2)'!$C$71,'Sheet1 (2)'!$D$71*('Sheet1 (2)'!$D$72-rut_index)/'Sheet1 (2)'!$D$72)))&lt;0,0,IF(D18='Sheet1 (2)'!$C$69,'Sheet1 (2)'!$D$69*('Sheet1 (2)'!$D$72-rut_index)/'Sheet1 (2)'!$D$72,IF(shee2!D18='Sheet1 (2)'!$C$70,'Sheet1 (2)'!$D$70*('Sheet1 (2)'!$D$72-rut_index)/'Sheet1 (2)'!$D$72,IF(shee2!D18='Sheet1 (2)'!$C$71,'Sheet1 (2)'!$D$71*('Sheet1 (2)'!$D$72-rut_index)/'Sheet1 (2)'!$D$72))))</f>
        <v>5</v>
      </c>
      <c r="AV18" s="157">
        <f>IF(IF(D18='Sheet1 (2)'!$C$69,'Sheet1 (2)'!$D$69*('Sheet1 (2)'!$D$72-crack_s_index)/'Sheet1 (2)'!$D$72,IF(shee2!D18='Sheet1 (2)'!$C$70,'Sheet1 (2)'!$D$70*('Sheet1 (2)'!$D$72-crack_s_index)/'Sheet1 (2)'!$D$72,IF(shee2!D18='Sheet1 (2)'!$C$71,'Sheet1 (2)'!$D$71*('Sheet1 (2)'!$D$72-crack_s_index)/'Sheet1 (2)'!$D$72)))&lt;0,0,IF(D18='Sheet1 (2)'!$C$69,'Sheet1 (2)'!$D$69*('Sheet1 (2)'!$D$72-crack_s_index)/'Sheet1 (2)'!$D$72,IF(shee2!D18='Sheet1 (2)'!$C$70,'Sheet1 (2)'!$D$70*('Sheet1 (2)'!$D$72-crack_s_index)/'Sheet1 (2)'!$D$72,IF(shee2!D18='Sheet1 (2)'!$C$71,'Sheet1 (2)'!$D$71*('Sheet1 (2)'!$D$72-crack_s_index)/'Sheet1 (2)'!$D$72))))</f>
        <v>5</v>
      </c>
      <c r="AW18" s="157">
        <f>IF(IF(D18='Sheet1 (2)'!$C$69,'Sheet1 (2)'!$D$69*('Sheet1 (2)'!$D$72-crack_t_index)/'Sheet1 (2)'!$D$72,IF(shee2!D18='Sheet1 (2)'!$C$70,'Sheet1 (2)'!$D$70*('Sheet1 (2)'!$D$72-crack_t_index)/'Sheet1 (2)'!$D$72,IF(shee2!D18='Sheet1 (2)'!$C$71,'Sheet1 (2)'!$D$71*('Sheet1 (2)'!$D$72-crack_t_index)/'Sheet1 (2)'!$D$72)))&lt;0,0,IF(D18='Sheet1 (2)'!$C$69,'Sheet1 (2)'!$D$69*('Sheet1 (2)'!$D$72-crack_t_index)/'Sheet1 (2)'!$D$72,IF(shee2!D18='Sheet1 (2)'!$C$70,'Sheet1 (2)'!$D$70*('Sheet1 (2)'!$D$72-crack_t_index)/'Sheet1 (2)'!$D$72,IF(shee2!D18='Sheet1 (2)'!$C$71,'Sheet1 (2)'!$D$71*('Sheet1 (2)'!$D$72-crack_t_index)/'Sheet1 (2)'!$D$72))))</f>
        <v>5</v>
      </c>
      <c r="AX18" s="157">
        <f>IF(IF(D18='Sheet1 (2)'!$C$69,'Sheet1 (2)'!$D$69*('Sheet1 (2)'!$D$72-rave_index)/'Sheet1 (2)'!$D$72,IF(shee2!D18='Sheet1 (2)'!$C$70,'Sheet1 (2)'!$D$70*('Sheet1 (2)'!$D$72-rave_index)/'Sheet1 (2)'!$D$72,IF(shee2!D18='Sheet1 (2)'!$C$71,'Sheet1 (2)'!$D$71*('Sheet1 (2)'!$D$72-rave_index)/'Sheet1 (2)'!$D$72)))&lt;0,0,IF(D18='Sheet1 (2)'!$C$69,'Sheet1 (2)'!$D$69*('Sheet1 (2)'!$D$72-rave_index)/'Sheet1 (2)'!$D$72,IF(shee2!D18='Sheet1 (2)'!$C$70,'Sheet1 (2)'!$D$70*('Sheet1 (2)'!$D$72-rave_index)/'Sheet1 (2)'!$D$72,IF(shee2!D18='Sheet1 (2)'!$C$71,'Sheet1 (2)'!$D$71*('Sheet1 (2)'!$D$72-rave_index)/'Sheet1 (2)'!$D$72))))</f>
        <v>0.83333333333333337</v>
      </c>
      <c r="AY18" s="157">
        <f>IF(IF(D18='Sheet1 (2)'!$C$69,'Sheet1 (2)'!$D$69*('Sheet1 (2)'!$D$72-rough_index)/'Sheet1 (2)'!$D$72,IF(shee2!D18='Sheet1 (2)'!$C$70,'Sheet1 (2)'!$D$70*('Sheet1 (2)'!$D$72-rough_index)/'Sheet1 (2)'!$D$72,IF(shee2!D18='Sheet1 (2)'!$C$71,'Sheet1 (2)'!$D$71*('Sheet1 (2)'!$D$72-rough_index)/'Sheet1 (2)'!$D$72)))&lt;0,0,IF(D18='Sheet1 (2)'!$C$69,'Sheet1 (2)'!$D$69*('Sheet1 (2)'!$D$72-rough_index)/'Sheet1 (2)'!$D$72,IF(shee2!D18='Sheet1 (2)'!$C$70,'Sheet1 (2)'!$D$70*('Sheet1 (2)'!$D$72-rough_index)/'Sheet1 (2)'!$D$72,IF(shee2!D18='Sheet1 (2)'!$C$71,'Sheet1 (2)'!$D$71*('Sheet1 (2)'!$D$72-rough_index)/'Sheet1 (2)'!$D$72))))</f>
        <v>2.5</v>
      </c>
      <c r="AZ18" s="159">
        <f>+(AU18*'Sheet1 (2)'!$C$77)+(AV18*'Sheet1 (2)'!$C$78)+(AW18*'Sheet1 (2)'!$C$79)+(AX18*'Sheet1 (2)'!$C$80)+(AY18*'Sheet1 (2)'!$C$81)</f>
        <v>3.8333333333333335</v>
      </c>
      <c r="BA18" s="213" t="str">
        <f t="shared" si="1"/>
        <v>Fair</v>
      </c>
      <c r="BE18">
        <f>IF(D18='Sheet1 (2)'!$C$61,'Sheet1 (2)'!$D$61*(counts^2)+'Sheet1 (2)'!$G$61*counts+'Sheet1 (2)'!$J$61,IF(D18='Sheet1 (2)'!$C$62,'Sheet1 (2)'!$D$62*counts+'Sheet1 (2)'!$G$62,IF(D18='Sheet1 (2)'!$C$63,'Sheet1 (2)'!$D$63*counts+'Sheet1 (2)'!$G$63,IF(D18='Sheet1 (2)'!$C$64,'Sheet1 (2)'!$D$64*counts+'Sheet1 (2)'!$G$64))))</f>
        <v>2.0984129299999998</v>
      </c>
    </row>
    <row r="19" spans="1:57">
      <c r="A19" s="145" t="s">
        <v>282</v>
      </c>
      <c r="B19" s="145" t="s">
        <v>76</v>
      </c>
      <c r="C19" s="170">
        <v>159</v>
      </c>
      <c r="D19" s="174" t="s">
        <v>77</v>
      </c>
      <c r="E19" s="171">
        <v>8</v>
      </c>
      <c r="F19" s="171">
        <v>1</v>
      </c>
      <c r="G19" s="171" t="s">
        <v>77</v>
      </c>
      <c r="H19" s="171">
        <v>0.5</v>
      </c>
      <c r="I19" s="171" t="s">
        <v>77</v>
      </c>
      <c r="J19" s="173" t="s">
        <v>80</v>
      </c>
      <c r="K19" s="173" t="s">
        <v>80</v>
      </c>
      <c r="L19" s="169">
        <f>VLOOKUP(CONCATENATE(J19,K19),'Sheet1 (2)'!$J$6:$K$26,2,FALSE)</f>
        <v>0</v>
      </c>
      <c r="M19" s="173" t="s">
        <v>79</v>
      </c>
      <c r="N19" s="173" t="s">
        <v>82</v>
      </c>
      <c r="O19" s="168">
        <f>VLOOKUP(CONCATENATE(M19,N19),'Sheet1 (2)'!$L$6:$M$26,2,FALSE)</f>
        <v>25</v>
      </c>
      <c r="P19" s="173" t="s">
        <v>79</v>
      </c>
      <c r="Q19" s="173" t="s">
        <v>82</v>
      </c>
      <c r="R19" s="168">
        <f>VLOOKUP(CONCATENATE(P19,Q19),'Sheet1 (2)'!$N$6:$O$26,2,FALSE)</f>
        <v>25</v>
      </c>
      <c r="S19" s="173" t="s">
        <v>82</v>
      </c>
      <c r="T19" s="173" t="s">
        <v>79</v>
      </c>
      <c r="U19" s="168">
        <f>VLOOKUP(CONCATENATE(S19,T19),'Sheet1 (2)'!$P$6:$Q$26,2,FALSE)</f>
        <v>37.5</v>
      </c>
      <c r="V19" s="173" t="s">
        <v>80</v>
      </c>
      <c r="W19" s="173" t="s">
        <v>80</v>
      </c>
      <c r="X19" s="168">
        <f>VLOOKUP(CONCATENATE(V19,W19),'Sheet1 (2)'!$R$6:$S$26,2,FALSE)</f>
        <v>0</v>
      </c>
      <c r="Y19" s="173" t="s">
        <v>79</v>
      </c>
      <c r="Z19" s="173" t="s">
        <v>83</v>
      </c>
      <c r="AA19" s="168">
        <f>VLOOKUP(CONCATENATE(Y19,Z19),'Sheet1 (2)'!$T$6:$U$26,2,FALSE)</f>
        <v>50</v>
      </c>
      <c r="AB19" s="173" t="s">
        <v>80</v>
      </c>
      <c r="AC19" s="173" t="s">
        <v>80</v>
      </c>
      <c r="AD19" s="168">
        <f>VLOOKUP(CONCATENATE(AB19,AC19),'Sheet1 (2)'!$X$6:$Y$26,2,FALSE)</f>
        <v>0</v>
      </c>
      <c r="AE19" s="173" t="s">
        <v>82</v>
      </c>
      <c r="AF19" s="173" t="s">
        <v>81</v>
      </c>
      <c r="AG19" s="168">
        <f>VLOOKUP(CONCATENATE(AE19,AF19),'Sheet1 (2)'!$Z$6:$AA$26,2,FALSE)</f>
        <v>66</v>
      </c>
      <c r="AH19" s="172"/>
      <c r="AI19" s="175"/>
      <c r="AJ19" s="140"/>
      <c r="AK19" s="176" t="s">
        <v>282</v>
      </c>
      <c r="AL19" s="176" t="s">
        <v>76</v>
      </c>
      <c r="AM19" s="170">
        <f t="shared" si="0"/>
        <v>159</v>
      </c>
      <c r="AN19" s="147"/>
      <c r="AO19" s="155"/>
      <c r="AP19" s="156"/>
      <c r="AQ19" s="157">
        <v>3.4456688541911147</v>
      </c>
      <c r="AR19" s="158"/>
      <c r="AS19" s="145">
        <f>LOOKUP(rufmkm,'Sheet1 (2)'!$V$62:$V$71,'Sheet1 (2)'!$W$62:$W$71)</f>
        <v>40</v>
      </c>
      <c r="AT19" s="140"/>
      <c r="AU19" s="157">
        <f>IF(IF(D19='Sheet1 (2)'!$C$69,'Sheet1 (2)'!$D$69*('Sheet1 (2)'!$D$72-rut_index)/'Sheet1 (2)'!$D$72,IF(shee2!D19='Sheet1 (2)'!$C$70,'Sheet1 (2)'!$D$70*('Sheet1 (2)'!$D$72-rut_index)/'Sheet1 (2)'!$D$72,IF(shee2!D19='Sheet1 (2)'!$C$71,'Sheet1 (2)'!$D$71*('Sheet1 (2)'!$D$72-rut_index)/'Sheet1 (2)'!$D$72)))&lt;0,0,IF(D19='Sheet1 (2)'!$C$69,'Sheet1 (2)'!$D$69*('Sheet1 (2)'!$D$72-rut_index)/'Sheet1 (2)'!$D$72,IF(shee2!D19='Sheet1 (2)'!$C$70,'Sheet1 (2)'!$D$70*('Sheet1 (2)'!$D$72-rut_index)/'Sheet1 (2)'!$D$72,IF(shee2!D19='Sheet1 (2)'!$C$71,'Sheet1 (2)'!$D$71*('Sheet1 (2)'!$D$72-rut_index)/'Sheet1 (2)'!$D$72))))</f>
        <v>5</v>
      </c>
      <c r="AV19" s="157">
        <f>IF(IF(D19='Sheet1 (2)'!$C$69,'Sheet1 (2)'!$D$69*('Sheet1 (2)'!$D$72-crack_s_index)/'Sheet1 (2)'!$D$72,IF(shee2!D19='Sheet1 (2)'!$C$70,'Sheet1 (2)'!$D$70*('Sheet1 (2)'!$D$72-crack_s_index)/'Sheet1 (2)'!$D$72,IF(shee2!D19='Sheet1 (2)'!$C$71,'Sheet1 (2)'!$D$71*('Sheet1 (2)'!$D$72-crack_s_index)/'Sheet1 (2)'!$D$72)))&lt;0,0,IF(D19='Sheet1 (2)'!$C$69,'Sheet1 (2)'!$D$69*('Sheet1 (2)'!$D$72-crack_s_index)/'Sheet1 (2)'!$D$72,IF(shee2!D19='Sheet1 (2)'!$C$70,'Sheet1 (2)'!$D$70*('Sheet1 (2)'!$D$72-crack_s_index)/'Sheet1 (2)'!$D$72,IF(shee2!D19='Sheet1 (2)'!$C$71,'Sheet1 (2)'!$D$71*('Sheet1 (2)'!$D$72-crack_s_index)/'Sheet1 (2)'!$D$72))))</f>
        <v>2.9166666666666665</v>
      </c>
      <c r="AW19" s="157">
        <f>IF(IF(D19='Sheet1 (2)'!$C$69,'Sheet1 (2)'!$D$69*('Sheet1 (2)'!$D$72-crack_t_index)/'Sheet1 (2)'!$D$72,IF(shee2!D19='Sheet1 (2)'!$C$70,'Sheet1 (2)'!$D$70*('Sheet1 (2)'!$D$72-crack_t_index)/'Sheet1 (2)'!$D$72,IF(shee2!D19='Sheet1 (2)'!$C$71,'Sheet1 (2)'!$D$71*('Sheet1 (2)'!$D$72-crack_t_index)/'Sheet1 (2)'!$D$72)))&lt;0,0,IF(D19='Sheet1 (2)'!$C$69,'Sheet1 (2)'!$D$69*('Sheet1 (2)'!$D$72-crack_t_index)/'Sheet1 (2)'!$D$72,IF(shee2!D19='Sheet1 (2)'!$C$70,'Sheet1 (2)'!$D$70*('Sheet1 (2)'!$D$72-crack_t_index)/'Sheet1 (2)'!$D$72,IF(shee2!D19='Sheet1 (2)'!$C$71,'Sheet1 (2)'!$D$71*('Sheet1 (2)'!$D$72-crack_t_index)/'Sheet1 (2)'!$D$72))))</f>
        <v>2.9166666666666665</v>
      </c>
      <c r="AX19" s="157">
        <f>IF(IF(D19='Sheet1 (2)'!$C$69,'Sheet1 (2)'!$D$69*('Sheet1 (2)'!$D$72-rave_index)/'Sheet1 (2)'!$D$72,IF(shee2!D19='Sheet1 (2)'!$C$70,'Sheet1 (2)'!$D$70*('Sheet1 (2)'!$D$72-rave_index)/'Sheet1 (2)'!$D$72,IF(shee2!D19='Sheet1 (2)'!$C$71,'Sheet1 (2)'!$D$71*('Sheet1 (2)'!$D$72-rave_index)/'Sheet1 (2)'!$D$72)))&lt;0,0,IF(D19='Sheet1 (2)'!$C$69,'Sheet1 (2)'!$D$69*('Sheet1 (2)'!$D$72-rave_index)/'Sheet1 (2)'!$D$72,IF(shee2!D19='Sheet1 (2)'!$C$70,'Sheet1 (2)'!$D$70*('Sheet1 (2)'!$D$72-rave_index)/'Sheet1 (2)'!$D$72,IF(shee2!D19='Sheet1 (2)'!$C$71,'Sheet1 (2)'!$D$71*('Sheet1 (2)'!$D$72-rave_index)/'Sheet1 (2)'!$D$72))))</f>
        <v>0.83333333333333337</v>
      </c>
      <c r="AY19" s="157">
        <f>IF(IF(D19='Sheet1 (2)'!$C$69,'Sheet1 (2)'!$D$69*('Sheet1 (2)'!$D$72-rough_index)/'Sheet1 (2)'!$D$72,IF(shee2!D19='Sheet1 (2)'!$C$70,'Sheet1 (2)'!$D$70*('Sheet1 (2)'!$D$72-rough_index)/'Sheet1 (2)'!$D$72,IF(shee2!D19='Sheet1 (2)'!$C$71,'Sheet1 (2)'!$D$71*('Sheet1 (2)'!$D$72-rough_index)/'Sheet1 (2)'!$D$72)))&lt;0,0,IF(D19='Sheet1 (2)'!$C$69,'Sheet1 (2)'!$D$69*('Sheet1 (2)'!$D$72-rough_index)/'Sheet1 (2)'!$D$72,IF(shee2!D19='Sheet1 (2)'!$C$70,'Sheet1 (2)'!$D$70*('Sheet1 (2)'!$D$72-rough_index)/'Sheet1 (2)'!$D$72,IF(shee2!D19='Sheet1 (2)'!$C$71,'Sheet1 (2)'!$D$71*('Sheet1 (2)'!$D$72-rough_index)/'Sheet1 (2)'!$D$72))))</f>
        <v>1.6666666666666667</v>
      </c>
      <c r="AZ19" s="159">
        <f>+(AU19*'Sheet1 (2)'!$C$77)+(AV19*'Sheet1 (2)'!$C$78)+(AW19*'Sheet1 (2)'!$C$79)+(AX19*'Sheet1 (2)'!$C$80)+(AY19*'Sheet1 (2)'!$C$81)</f>
        <v>2.75</v>
      </c>
      <c r="BA19" s="213" t="str">
        <f t="shared" si="1"/>
        <v>Fair</v>
      </c>
      <c r="BE19">
        <f>IF(D19='Sheet1 (2)'!$C$61,'Sheet1 (2)'!$D$61*(counts^2)+'Sheet1 (2)'!$G$61*counts+'Sheet1 (2)'!$J$61,IF(D19='Sheet1 (2)'!$C$62,'Sheet1 (2)'!$D$62*counts+'Sheet1 (2)'!$G$62,IF(D19='Sheet1 (2)'!$C$63,'Sheet1 (2)'!$D$63*counts+'Sheet1 (2)'!$G$63,IF(D19='Sheet1 (2)'!$C$64,'Sheet1 (2)'!$D$64*counts+'Sheet1 (2)'!$G$64))))</f>
        <v>2.0984129299999998</v>
      </c>
    </row>
    <row r="20" spans="1:57">
      <c r="A20" s="145" t="s">
        <v>282</v>
      </c>
      <c r="B20" s="145" t="s">
        <v>76</v>
      </c>
      <c r="C20" s="170">
        <v>160</v>
      </c>
      <c r="D20" s="174" t="s">
        <v>77</v>
      </c>
      <c r="E20" s="171">
        <v>8</v>
      </c>
      <c r="F20" s="171">
        <v>1</v>
      </c>
      <c r="G20" s="171" t="s">
        <v>77</v>
      </c>
      <c r="H20" s="171">
        <v>0.5</v>
      </c>
      <c r="I20" s="171" t="s">
        <v>77</v>
      </c>
      <c r="J20" s="173" t="s">
        <v>82</v>
      </c>
      <c r="K20" s="173" t="s">
        <v>83</v>
      </c>
      <c r="L20" s="169">
        <f>VLOOKUP(CONCATENATE(J20,K20),'Sheet1 (2)'!$J$6:$K$26,2,FALSE)</f>
        <v>25</v>
      </c>
      <c r="M20" s="173" t="s">
        <v>80</v>
      </c>
      <c r="N20" s="173" t="s">
        <v>80</v>
      </c>
      <c r="O20" s="168">
        <f>VLOOKUP(CONCATENATE(M20,N20),'Sheet1 (2)'!$L$6:$M$26,2,FALSE)</f>
        <v>0</v>
      </c>
      <c r="P20" s="173" t="s">
        <v>80</v>
      </c>
      <c r="Q20" s="173" t="s">
        <v>80</v>
      </c>
      <c r="R20" s="168">
        <f>VLOOKUP(CONCATENATE(P20,Q20),'Sheet1 (2)'!$N$6:$O$26,2,FALSE)</f>
        <v>0</v>
      </c>
      <c r="S20" s="173" t="s">
        <v>80</v>
      </c>
      <c r="T20" s="173" t="s">
        <v>80</v>
      </c>
      <c r="U20" s="168">
        <f>VLOOKUP(CONCATENATE(S20,T20),'Sheet1 (2)'!$P$6:$Q$26,2,FALSE)</f>
        <v>0</v>
      </c>
      <c r="V20" s="173" t="s">
        <v>80</v>
      </c>
      <c r="W20" s="173" t="s">
        <v>80</v>
      </c>
      <c r="X20" s="168">
        <f>VLOOKUP(CONCATENATE(V20,W20),'Sheet1 (2)'!$R$6:$S$26,2,FALSE)</f>
        <v>0</v>
      </c>
      <c r="Y20" s="173" t="s">
        <v>83</v>
      </c>
      <c r="Z20" s="173" t="s">
        <v>82</v>
      </c>
      <c r="AA20" s="168">
        <f>VLOOKUP(CONCATENATE(Y20,Z20),'Sheet1 (2)'!$T$6:$U$26,2,FALSE)</f>
        <v>18.75</v>
      </c>
      <c r="AB20" s="173" t="s">
        <v>80</v>
      </c>
      <c r="AC20" s="173" t="s">
        <v>80</v>
      </c>
      <c r="AD20" s="168">
        <f>VLOOKUP(CONCATENATE(AB20,AC20),'Sheet1 (2)'!$X$6:$Y$26,2,FALSE)</f>
        <v>0</v>
      </c>
      <c r="AE20" s="173" t="s">
        <v>82</v>
      </c>
      <c r="AF20" s="173" t="s">
        <v>81</v>
      </c>
      <c r="AG20" s="168">
        <f>VLOOKUP(CONCATENATE(AE20,AF20),'Sheet1 (2)'!$Z$6:$AA$26,2,FALSE)</f>
        <v>66</v>
      </c>
      <c r="AH20" s="172"/>
      <c r="AI20" s="175"/>
      <c r="AJ20" s="140"/>
      <c r="AK20" s="176" t="s">
        <v>282</v>
      </c>
      <c r="AL20" s="176" t="s">
        <v>76</v>
      </c>
      <c r="AM20" s="170">
        <f t="shared" si="0"/>
        <v>160</v>
      </c>
      <c r="AN20" s="147"/>
      <c r="AO20" s="155"/>
      <c r="AP20" s="156"/>
      <c r="AQ20" s="157">
        <v>3.6856794195211124</v>
      </c>
      <c r="AR20" s="158"/>
      <c r="AS20" s="145">
        <f>LOOKUP(rufmkm,'Sheet1 (2)'!$V$62:$V$71,'Sheet1 (2)'!$W$62:$W$71)</f>
        <v>40</v>
      </c>
      <c r="AT20" s="140"/>
      <c r="AU20" s="157">
        <f>IF(IF(D20='Sheet1 (2)'!$C$69,'Sheet1 (2)'!$D$69*('Sheet1 (2)'!$D$72-rut_index)/'Sheet1 (2)'!$D$72,IF(shee2!D20='Sheet1 (2)'!$C$70,'Sheet1 (2)'!$D$70*('Sheet1 (2)'!$D$72-rut_index)/'Sheet1 (2)'!$D$72,IF(shee2!D20='Sheet1 (2)'!$C$71,'Sheet1 (2)'!$D$71*('Sheet1 (2)'!$D$72-rut_index)/'Sheet1 (2)'!$D$72)))&lt;0,0,IF(D20='Sheet1 (2)'!$C$69,'Sheet1 (2)'!$D$69*('Sheet1 (2)'!$D$72-rut_index)/'Sheet1 (2)'!$D$72,IF(shee2!D20='Sheet1 (2)'!$C$70,'Sheet1 (2)'!$D$70*('Sheet1 (2)'!$D$72-rut_index)/'Sheet1 (2)'!$D$72,IF(shee2!D20='Sheet1 (2)'!$C$71,'Sheet1 (2)'!$D$71*('Sheet1 (2)'!$D$72-rut_index)/'Sheet1 (2)'!$D$72))))</f>
        <v>2.9166666666666665</v>
      </c>
      <c r="AV20" s="157">
        <f>IF(IF(D20='Sheet1 (2)'!$C$69,'Sheet1 (2)'!$D$69*('Sheet1 (2)'!$D$72-crack_s_index)/'Sheet1 (2)'!$D$72,IF(shee2!D20='Sheet1 (2)'!$C$70,'Sheet1 (2)'!$D$70*('Sheet1 (2)'!$D$72-crack_s_index)/'Sheet1 (2)'!$D$72,IF(shee2!D20='Sheet1 (2)'!$C$71,'Sheet1 (2)'!$D$71*('Sheet1 (2)'!$D$72-crack_s_index)/'Sheet1 (2)'!$D$72)))&lt;0,0,IF(D20='Sheet1 (2)'!$C$69,'Sheet1 (2)'!$D$69*('Sheet1 (2)'!$D$72-crack_s_index)/'Sheet1 (2)'!$D$72,IF(shee2!D20='Sheet1 (2)'!$C$70,'Sheet1 (2)'!$D$70*('Sheet1 (2)'!$D$72-crack_s_index)/'Sheet1 (2)'!$D$72,IF(shee2!D20='Sheet1 (2)'!$C$71,'Sheet1 (2)'!$D$71*('Sheet1 (2)'!$D$72-crack_s_index)/'Sheet1 (2)'!$D$72))))</f>
        <v>5</v>
      </c>
      <c r="AW20" s="157">
        <f>IF(IF(D20='Sheet1 (2)'!$C$69,'Sheet1 (2)'!$D$69*('Sheet1 (2)'!$D$72-crack_t_index)/'Sheet1 (2)'!$D$72,IF(shee2!D20='Sheet1 (2)'!$C$70,'Sheet1 (2)'!$D$70*('Sheet1 (2)'!$D$72-crack_t_index)/'Sheet1 (2)'!$D$72,IF(shee2!D20='Sheet1 (2)'!$C$71,'Sheet1 (2)'!$D$71*('Sheet1 (2)'!$D$72-crack_t_index)/'Sheet1 (2)'!$D$72)))&lt;0,0,IF(D20='Sheet1 (2)'!$C$69,'Sheet1 (2)'!$D$69*('Sheet1 (2)'!$D$72-crack_t_index)/'Sheet1 (2)'!$D$72,IF(shee2!D20='Sheet1 (2)'!$C$70,'Sheet1 (2)'!$D$70*('Sheet1 (2)'!$D$72-crack_t_index)/'Sheet1 (2)'!$D$72,IF(shee2!D20='Sheet1 (2)'!$C$71,'Sheet1 (2)'!$D$71*('Sheet1 (2)'!$D$72-crack_t_index)/'Sheet1 (2)'!$D$72))))</f>
        <v>5</v>
      </c>
      <c r="AX20" s="157">
        <f>IF(IF(D20='Sheet1 (2)'!$C$69,'Sheet1 (2)'!$D$69*('Sheet1 (2)'!$D$72-rave_index)/'Sheet1 (2)'!$D$72,IF(shee2!D20='Sheet1 (2)'!$C$70,'Sheet1 (2)'!$D$70*('Sheet1 (2)'!$D$72-rave_index)/'Sheet1 (2)'!$D$72,IF(shee2!D20='Sheet1 (2)'!$C$71,'Sheet1 (2)'!$D$71*('Sheet1 (2)'!$D$72-rave_index)/'Sheet1 (2)'!$D$72)))&lt;0,0,IF(D20='Sheet1 (2)'!$C$69,'Sheet1 (2)'!$D$69*('Sheet1 (2)'!$D$72-rave_index)/'Sheet1 (2)'!$D$72,IF(shee2!D20='Sheet1 (2)'!$C$70,'Sheet1 (2)'!$D$70*('Sheet1 (2)'!$D$72-rave_index)/'Sheet1 (2)'!$D$72,IF(shee2!D20='Sheet1 (2)'!$C$71,'Sheet1 (2)'!$D$71*('Sheet1 (2)'!$D$72-rave_index)/'Sheet1 (2)'!$D$72))))</f>
        <v>3.4375</v>
      </c>
      <c r="AY20" s="157">
        <f>IF(IF(D20='Sheet1 (2)'!$C$69,'Sheet1 (2)'!$D$69*('Sheet1 (2)'!$D$72-rough_index)/'Sheet1 (2)'!$D$72,IF(shee2!D20='Sheet1 (2)'!$C$70,'Sheet1 (2)'!$D$70*('Sheet1 (2)'!$D$72-rough_index)/'Sheet1 (2)'!$D$72,IF(shee2!D20='Sheet1 (2)'!$C$71,'Sheet1 (2)'!$D$71*('Sheet1 (2)'!$D$72-rough_index)/'Sheet1 (2)'!$D$72)))&lt;0,0,IF(D20='Sheet1 (2)'!$C$69,'Sheet1 (2)'!$D$69*('Sheet1 (2)'!$D$72-rough_index)/'Sheet1 (2)'!$D$72,IF(shee2!D20='Sheet1 (2)'!$C$70,'Sheet1 (2)'!$D$70*('Sheet1 (2)'!$D$72-rough_index)/'Sheet1 (2)'!$D$72,IF(shee2!D20='Sheet1 (2)'!$C$71,'Sheet1 (2)'!$D$71*('Sheet1 (2)'!$D$72-rough_index)/'Sheet1 (2)'!$D$72))))</f>
        <v>1.6666666666666667</v>
      </c>
      <c r="AZ20" s="159">
        <f>+(AU20*'Sheet1 (2)'!$C$77)+(AV20*'Sheet1 (2)'!$C$78)+(AW20*'Sheet1 (2)'!$C$79)+(AX20*'Sheet1 (2)'!$C$80)+(AY20*'Sheet1 (2)'!$C$81)</f>
        <v>3.4270833333333335</v>
      </c>
      <c r="BA20" s="213" t="str">
        <f t="shared" si="1"/>
        <v>Fair</v>
      </c>
      <c r="BE20">
        <f>IF(D20='Sheet1 (2)'!$C$61,'Sheet1 (2)'!$D$61*(counts^2)+'Sheet1 (2)'!$G$61*counts+'Sheet1 (2)'!$J$61,IF(D20='Sheet1 (2)'!$C$62,'Sheet1 (2)'!$D$62*counts+'Sheet1 (2)'!$G$62,IF(D20='Sheet1 (2)'!$C$63,'Sheet1 (2)'!$D$63*counts+'Sheet1 (2)'!$G$63,IF(D20='Sheet1 (2)'!$C$64,'Sheet1 (2)'!$D$64*counts+'Sheet1 (2)'!$G$64))))</f>
        <v>2.0984129299999998</v>
      </c>
    </row>
    <row r="21" spans="1:57">
      <c r="A21" s="145" t="s">
        <v>282</v>
      </c>
      <c r="B21" s="145" t="s">
        <v>76</v>
      </c>
      <c r="C21" s="170">
        <v>161</v>
      </c>
      <c r="D21" s="174" t="s">
        <v>77</v>
      </c>
      <c r="E21" s="171">
        <v>8</v>
      </c>
      <c r="F21" s="171">
        <v>1</v>
      </c>
      <c r="G21" s="171" t="s">
        <v>77</v>
      </c>
      <c r="H21" s="171">
        <v>0.5</v>
      </c>
      <c r="I21" s="171" t="s">
        <v>77</v>
      </c>
      <c r="J21" s="173" t="s">
        <v>82</v>
      </c>
      <c r="K21" s="173" t="s">
        <v>79</v>
      </c>
      <c r="L21" s="169">
        <f>VLOOKUP(CONCATENATE(J21,K21),'Sheet1 (2)'!$J$6:$K$26,2,FALSE)</f>
        <v>37.5</v>
      </c>
      <c r="M21" s="173" t="s">
        <v>80</v>
      </c>
      <c r="N21" s="173" t="s">
        <v>80</v>
      </c>
      <c r="O21" s="168">
        <f>VLOOKUP(CONCATENATE(M21,N21),'Sheet1 (2)'!$L$6:$M$26,2,FALSE)</f>
        <v>0</v>
      </c>
      <c r="P21" s="173" t="s">
        <v>80</v>
      </c>
      <c r="Q21" s="173" t="s">
        <v>80</v>
      </c>
      <c r="R21" s="168">
        <f>VLOOKUP(CONCATENATE(P21,Q21),'Sheet1 (2)'!$N$6:$O$26,2,FALSE)</f>
        <v>0</v>
      </c>
      <c r="S21" s="173" t="s">
        <v>80</v>
      </c>
      <c r="T21" s="173" t="s">
        <v>80</v>
      </c>
      <c r="U21" s="168">
        <f>VLOOKUP(CONCATENATE(S21,T21),'Sheet1 (2)'!$P$6:$Q$26,2,FALSE)</f>
        <v>0</v>
      </c>
      <c r="V21" s="173" t="s">
        <v>78</v>
      </c>
      <c r="W21" s="173" t="s">
        <v>81</v>
      </c>
      <c r="X21" s="168">
        <f>VLOOKUP(CONCATENATE(V21,W21),'Sheet1 (2)'!$R$6:$S$26,2,FALSE)</f>
        <v>25</v>
      </c>
      <c r="Y21" s="173" t="s">
        <v>80</v>
      </c>
      <c r="Z21" s="173" t="s">
        <v>80</v>
      </c>
      <c r="AA21" s="168">
        <f>VLOOKUP(CONCATENATE(Y21,Z21),'Sheet1 (2)'!$T$6:$U$26,2,FALSE)</f>
        <v>0</v>
      </c>
      <c r="AB21" s="173" t="s">
        <v>80</v>
      </c>
      <c r="AC21" s="173" t="s">
        <v>80</v>
      </c>
      <c r="AD21" s="168">
        <f>VLOOKUP(CONCATENATE(AB21,AC21),'Sheet1 (2)'!$X$6:$Y$26,2,FALSE)</f>
        <v>0</v>
      </c>
      <c r="AE21" s="173" t="s">
        <v>82</v>
      </c>
      <c r="AF21" s="173" t="s">
        <v>81</v>
      </c>
      <c r="AG21" s="168">
        <f>VLOOKUP(CONCATENATE(AE21,AF21),'Sheet1 (2)'!$Z$6:$AA$26,2,FALSE)</f>
        <v>66</v>
      </c>
      <c r="AH21" s="172"/>
      <c r="AI21" s="175"/>
      <c r="AJ21" s="140"/>
      <c r="AK21" s="176" t="s">
        <v>282</v>
      </c>
      <c r="AL21" s="176" t="s">
        <v>76</v>
      </c>
      <c r="AM21" s="170">
        <f t="shared" si="0"/>
        <v>161</v>
      </c>
      <c r="AN21" s="147"/>
      <c r="AO21" s="155"/>
      <c r="AP21" s="156"/>
      <c r="AQ21" s="157">
        <v>4.4852273615396401</v>
      </c>
      <c r="AR21" s="158"/>
      <c r="AS21" s="145">
        <f>LOOKUP(rufmkm,'Sheet1 (2)'!$V$62:$V$71,'Sheet1 (2)'!$W$62:$W$71)</f>
        <v>50</v>
      </c>
      <c r="AT21" s="140"/>
      <c r="AU21" s="157">
        <f>IF(IF(D21='Sheet1 (2)'!$C$69,'Sheet1 (2)'!$D$69*('Sheet1 (2)'!$D$72-rut_index)/'Sheet1 (2)'!$D$72,IF(shee2!D21='Sheet1 (2)'!$C$70,'Sheet1 (2)'!$D$70*('Sheet1 (2)'!$D$72-rut_index)/'Sheet1 (2)'!$D$72,IF(shee2!D21='Sheet1 (2)'!$C$71,'Sheet1 (2)'!$D$71*('Sheet1 (2)'!$D$72-rut_index)/'Sheet1 (2)'!$D$72)))&lt;0,0,IF(D21='Sheet1 (2)'!$C$69,'Sheet1 (2)'!$D$69*('Sheet1 (2)'!$D$72-rut_index)/'Sheet1 (2)'!$D$72,IF(shee2!D21='Sheet1 (2)'!$C$70,'Sheet1 (2)'!$D$70*('Sheet1 (2)'!$D$72-rut_index)/'Sheet1 (2)'!$D$72,IF(shee2!D21='Sheet1 (2)'!$C$71,'Sheet1 (2)'!$D$71*('Sheet1 (2)'!$D$72-rut_index)/'Sheet1 (2)'!$D$72))))</f>
        <v>1.875</v>
      </c>
      <c r="AV21" s="157">
        <f>IF(IF(D21='Sheet1 (2)'!$C$69,'Sheet1 (2)'!$D$69*('Sheet1 (2)'!$D$72-crack_s_index)/'Sheet1 (2)'!$D$72,IF(shee2!D21='Sheet1 (2)'!$C$70,'Sheet1 (2)'!$D$70*('Sheet1 (2)'!$D$72-crack_s_index)/'Sheet1 (2)'!$D$72,IF(shee2!D21='Sheet1 (2)'!$C$71,'Sheet1 (2)'!$D$71*('Sheet1 (2)'!$D$72-crack_s_index)/'Sheet1 (2)'!$D$72)))&lt;0,0,IF(D21='Sheet1 (2)'!$C$69,'Sheet1 (2)'!$D$69*('Sheet1 (2)'!$D$72-crack_s_index)/'Sheet1 (2)'!$D$72,IF(shee2!D21='Sheet1 (2)'!$C$70,'Sheet1 (2)'!$D$70*('Sheet1 (2)'!$D$72-crack_s_index)/'Sheet1 (2)'!$D$72,IF(shee2!D21='Sheet1 (2)'!$C$71,'Sheet1 (2)'!$D$71*('Sheet1 (2)'!$D$72-crack_s_index)/'Sheet1 (2)'!$D$72))))</f>
        <v>5</v>
      </c>
      <c r="AW21" s="157">
        <f>IF(IF(D21='Sheet1 (2)'!$C$69,'Sheet1 (2)'!$D$69*('Sheet1 (2)'!$D$72-crack_t_index)/'Sheet1 (2)'!$D$72,IF(shee2!D21='Sheet1 (2)'!$C$70,'Sheet1 (2)'!$D$70*('Sheet1 (2)'!$D$72-crack_t_index)/'Sheet1 (2)'!$D$72,IF(shee2!D21='Sheet1 (2)'!$C$71,'Sheet1 (2)'!$D$71*('Sheet1 (2)'!$D$72-crack_t_index)/'Sheet1 (2)'!$D$72)))&lt;0,0,IF(D21='Sheet1 (2)'!$C$69,'Sheet1 (2)'!$D$69*('Sheet1 (2)'!$D$72-crack_t_index)/'Sheet1 (2)'!$D$72,IF(shee2!D21='Sheet1 (2)'!$C$70,'Sheet1 (2)'!$D$70*('Sheet1 (2)'!$D$72-crack_t_index)/'Sheet1 (2)'!$D$72,IF(shee2!D21='Sheet1 (2)'!$C$71,'Sheet1 (2)'!$D$71*('Sheet1 (2)'!$D$72-crack_t_index)/'Sheet1 (2)'!$D$72))))</f>
        <v>5</v>
      </c>
      <c r="AX21" s="157">
        <f>IF(IF(D21='Sheet1 (2)'!$C$69,'Sheet1 (2)'!$D$69*('Sheet1 (2)'!$D$72-rave_index)/'Sheet1 (2)'!$D$72,IF(shee2!D21='Sheet1 (2)'!$C$70,'Sheet1 (2)'!$D$70*('Sheet1 (2)'!$D$72-rave_index)/'Sheet1 (2)'!$D$72,IF(shee2!D21='Sheet1 (2)'!$C$71,'Sheet1 (2)'!$D$71*('Sheet1 (2)'!$D$72-rave_index)/'Sheet1 (2)'!$D$72)))&lt;0,0,IF(D21='Sheet1 (2)'!$C$69,'Sheet1 (2)'!$D$69*('Sheet1 (2)'!$D$72-rave_index)/'Sheet1 (2)'!$D$72,IF(shee2!D21='Sheet1 (2)'!$C$70,'Sheet1 (2)'!$D$70*('Sheet1 (2)'!$D$72-rave_index)/'Sheet1 (2)'!$D$72,IF(shee2!D21='Sheet1 (2)'!$C$71,'Sheet1 (2)'!$D$71*('Sheet1 (2)'!$D$72-rave_index)/'Sheet1 (2)'!$D$72))))</f>
        <v>5</v>
      </c>
      <c r="AY21" s="157">
        <f>IF(IF(D21='Sheet1 (2)'!$C$69,'Sheet1 (2)'!$D$69*('Sheet1 (2)'!$D$72-rough_index)/'Sheet1 (2)'!$D$72,IF(shee2!D21='Sheet1 (2)'!$C$70,'Sheet1 (2)'!$D$70*('Sheet1 (2)'!$D$72-rough_index)/'Sheet1 (2)'!$D$72,IF(shee2!D21='Sheet1 (2)'!$C$71,'Sheet1 (2)'!$D$71*('Sheet1 (2)'!$D$72-rough_index)/'Sheet1 (2)'!$D$72)))&lt;0,0,IF(D21='Sheet1 (2)'!$C$69,'Sheet1 (2)'!$D$69*('Sheet1 (2)'!$D$72-rough_index)/'Sheet1 (2)'!$D$72,IF(shee2!D21='Sheet1 (2)'!$C$70,'Sheet1 (2)'!$D$70*('Sheet1 (2)'!$D$72-rough_index)/'Sheet1 (2)'!$D$72,IF(shee2!D21='Sheet1 (2)'!$C$71,'Sheet1 (2)'!$D$71*('Sheet1 (2)'!$D$72-rough_index)/'Sheet1 (2)'!$D$72))))</f>
        <v>0.83333333333333337</v>
      </c>
      <c r="AZ21" s="159">
        <f>+(AU21*'Sheet1 (2)'!$C$77)+(AV21*'Sheet1 (2)'!$C$78)+(AW21*'Sheet1 (2)'!$C$79)+(AX21*'Sheet1 (2)'!$C$80)+(AY21*'Sheet1 (2)'!$C$81)</f>
        <v>3.125</v>
      </c>
      <c r="BA21" s="213" t="str">
        <f t="shared" si="1"/>
        <v>Fair</v>
      </c>
      <c r="BE21">
        <f>IF(D21='Sheet1 (2)'!$C$61,'Sheet1 (2)'!$D$61*(counts^2)+'Sheet1 (2)'!$G$61*counts+'Sheet1 (2)'!$J$61,IF(D21='Sheet1 (2)'!$C$62,'Sheet1 (2)'!$D$62*counts+'Sheet1 (2)'!$G$62,IF(D21='Sheet1 (2)'!$C$63,'Sheet1 (2)'!$D$63*counts+'Sheet1 (2)'!$G$63,IF(D21='Sheet1 (2)'!$C$64,'Sheet1 (2)'!$D$64*counts+'Sheet1 (2)'!$G$64))))</f>
        <v>2.0984129299999998</v>
      </c>
    </row>
    <row r="22" spans="1:57">
      <c r="A22" s="145" t="s">
        <v>282</v>
      </c>
      <c r="B22" s="145" t="s">
        <v>76</v>
      </c>
      <c r="C22" s="170">
        <v>162</v>
      </c>
      <c r="D22" s="174" t="s">
        <v>77</v>
      </c>
      <c r="E22" s="171">
        <v>8</v>
      </c>
      <c r="F22" s="171">
        <v>1</v>
      </c>
      <c r="G22" s="171" t="s">
        <v>77</v>
      </c>
      <c r="H22" s="171">
        <v>0.5</v>
      </c>
      <c r="I22" s="171" t="s">
        <v>77</v>
      </c>
      <c r="J22" s="173" t="s">
        <v>80</v>
      </c>
      <c r="K22" s="173" t="s">
        <v>80</v>
      </c>
      <c r="L22" s="169">
        <f>VLOOKUP(CONCATENATE(J22,K22),'Sheet1 (2)'!$J$6:$K$26,2,FALSE)</f>
        <v>0</v>
      </c>
      <c r="M22" s="173" t="s">
        <v>80</v>
      </c>
      <c r="N22" s="173" t="s">
        <v>80</v>
      </c>
      <c r="O22" s="168">
        <f>VLOOKUP(CONCATENATE(M22,N22),'Sheet1 (2)'!$L$6:$M$26,2,FALSE)</f>
        <v>0</v>
      </c>
      <c r="P22" s="173" t="s">
        <v>80</v>
      </c>
      <c r="Q22" s="173" t="s">
        <v>80</v>
      </c>
      <c r="R22" s="168">
        <f>VLOOKUP(CONCATENATE(P22,Q22),'Sheet1 (2)'!$N$6:$O$26,2,FALSE)</f>
        <v>0</v>
      </c>
      <c r="S22" s="173" t="s">
        <v>80</v>
      </c>
      <c r="T22" s="173" t="s">
        <v>80</v>
      </c>
      <c r="U22" s="168">
        <f>VLOOKUP(CONCATENATE(S22,T22),'Sheet1 (2)'!$P$6:$Q$26,2,FALSE)</f>
        <v>0</v>
      </c>
      <c r="V22" s="173" t="s">
        <v>80</v>
      </c>
      <c r="W22" s="173" t="s">
        <v>80</v>
      </c>
      <c r="X22" s="168">
        <f>VLOOKUP(CONCATENATE(V22,W22),'Sheet1 (2)'!$R$6:$S$26,2,FALSE)</f>
        <v>0</v>
      </c>
      <c r="Y22" s="173" t="s">
        <v>80</v>
      </c>
      <c r="Z22" s="173" t="s">
        <v>80</v>
      </c>
      <c r="AA22" s="168">
        <f>VLOOKUP(CONCATENATE(Y22,Z22),'Sheet1 (2)'!$T$6:$U$26,2,FALSE)</f>
        <v>0</v>
      </c>
      <c r="AB22" s="173" t="s">
        <v>80</v>
      </c>
      <c r="AC22" s="173" t="s">
        <v>80</v>
      </c>
      <c r="AD22" s="168">
        <f>VLOOKUP(CONCATENATE(AB22,AC22),'Sheet1 (2)'!$X$6:$Y$26,2,FALSE)</f>
        <v>0</v>
      </c>
      <c r="AE22" s="173" t="s">
        <v>82</v>
      </c>
      <c r="AF22" s="173" t="s">
        <v>81</v>
      </c>
      <c r="AG22" s="168">
        <f>VLOOKUP(CONCATENATE(AE22,AF22),'Sheet1 (2)'!$Z$6:$AA$26,2,FALSE)</f>
        <v>66</v>
      </c>
      <c r="AH22" s="172"/>
      <c r="AI22" s="175"/>
      <c r="AJ22" s="140"/>
      <c r="AK22" s="176" t="s">
        <v>282</v>
      </c>
      <c r="AL22" s="176" t="s">
        <v>76</v>
      </c>
      <c r="AM22" s="170">
        <f t="shared" si="0"/>
        <v>162</v>
      </c>
      <c r="AN22" s="147"/>
      <c r="AO22" s="155" t="s">
        <v>412</v>
      </c>
      <c r="AP22" s="156"/>
      <c r="AQ22" s="157">
        <v>6.6888866584223567</v>
      </c>
      <c r="AR22" s="158"/>
      <c r="AS22" s="145">
        <f>LOOKUP(rufmkm,'Sheet1 (2)'!$V$62:$V$71,'Sheet1 (2)'!$W$62:$W$71)</f>
        <v>70</v>
      </c>
      <c r="AT22" s="140"/>
      <c r="AU22" s="157">
        <f>IF(IF(D22='Sheet1 (2)'!$C$69,'Sheet1 (2)'!$D$69*('Sheet1 (2)'!$D$72-rut_index)/'Sheet1 (2)'!$D$72,IF(shee2!D22='Sheet1 (2)'!$C$70,'Sheet1 (2)'!$D$70*('Sheet1 (2)'!$D$72-rut_index)/'Sheet1 (2)'!$D$72,IF(shee2!D22='Sheet1 (2)'!$C$71,'Sheet1 (2)'!$D$71*('Sheet1 (2)'!$D$72-rut_index)/'Sheet1 (2)'!$D$72)))&lt;0,0,IF(D22='Sheet1 (2)'!$C$69,'Sheet1 (2)'!$D$69*('Sheet1 (2)'!$D$72-rut_index)/'Sheet1 (2)'!$D$72,IF(shee2!D22='Sheet1 (2)'!$C$70,'Sheet1 (2)'!$D$70*('Sheet1 (2)'!$D$72-rut_index)/'Sheet1 (2)'!$D$72,IF(shee2!D22='Sheet1 (2)'!$C$71,'Sheet1 (2)'!$D$71*('Sheet1 (2)'!$D$72-rut_index)/'Sheet1 (2)'!$D$72))))</f>
        <v>5</v>
      </c>
      <c r="AV22" s="157">
        <f>IF(IF(D22='Sheet1 (2)'!$C$69,'Sheet1 (2)'!$D$69*('Sheet1 (2)'!$D$72-crack_s_index)/'Sheet1 (2)'!$D$72,IF(shee2!D22='Sheet1 (2)'!$C$70,'Sheet1 (2)'!$D$70*('Sheet1 (2)'!$D$72-crack_s_index)/'Sheet1 (2)'!$D$72,IF(shee2!D22='Sheet1 (2)'!$C$71,'Sheet1 (2)'!$D$71*('Sheet1 (2)'!$D$72-crack_s_index)/'Sheet1 (2)'!$D$72)))&lt;0,0,IF(D22='Sheet1 (2)'!$C$69,'Sheet1 (2)'!$D$69*('Sheet1 (2)'!$D$72-crack_s_index)/'Sheet1 (2)'!$D$72,IF(shee2!D22='Sheet1 (2)'!$C$70,'Sheet1 (2)'!$D$70*('Sheet1 (2)'!$D$72-crack_s_index)/'Sheet1 (2)'!$D$72,IF(shee2!D22='Sheet1 (2)'!$C$71,'Sheet1 (2)'!$D$71*('Sheet1 (2)'!$D$72-crack_s_index)/'Sheet1 (2)'!$D$72))))</f>
        <v>5</v>
      </c>
      <c r="AW22" s="157">
        <f>IF(IF(D22='Sheet1 (2)'!$C$69,'Sheet1 (2)'!$D$69*('Sheet1 (2)'!$D$72-crack_t_index)/'Sheet1 (2)'!$D$72,IF(shee2!D22='Sheet1 (2)'!$C$70,'Sheet1 (2)'!$D$70*('Sheet1 (2)'!$D$72-crack_t_index)/'Sheet1 (2)'!$D$72,IF(shee2!D22='Sheet1 (2)'!$C$71,'Sheet1 (2)'!$D$71*('Sheet1 (2)'!$D$72-crack_t_index)/'Sheet1 (2)'!$D$72)))&lt;0,0,IF(D22='Sheet1 (2)'!$C$69,'Sheet1 (2)'!$D$69*('Sheet1 (2)'!$D$72-crack_t_index)/'Sheet1 (2)'!$D$72,IF(shee2!D22='Sheet1 (2)'!$C$70,'Sheet1 (2)'!$D$70*('Sheet1 (2)'!$D$72-crack_t_index)/'Sheet1 (2)'!$D$72,IF(shee2!D22='Sheet1 (2)'!$C$71,'Sheet1 (2)'!$D$71*('Sheet1 (2)'!$D$72-crack_t_index)/'Sheet1 (2)'!$D$72))))</f>
        <v>5</v>
      </c>
      <c r="AX22" s="157">
        <f>IF(IF(D22='Sheet1 (2)'!$C$69,'Sheet1 (2)'!$D$69*('Sheet1 (2)'!$D$72-rave_index)/'Sheet1 (2)'!$D$72,IF(shee2!D22='Sheet1 (2)'!$C$70,'Sheet1 (2)'!$D$70*('Sheet1 (2)'!$D$72-rave_index)/'Sheet1 (2)'!$D$72,IF(shee2!D22='Sheet1 (2)'!$C$71,'Sheet1 (2)'!$D$71*('Sheet1 (2)'!$D$72-rave_index)/'Sheet1 (2)'!$D$72)))&lt;0,0,IF(D22='Sheet1 (2)'!$C$69,'Sheet1 (2)'!$D$69*('Sheet1 (2)'!$D$72-rave_index)/'Sheet1 (2)'!$D$72,IF(shee2!D22='Sheet1 (2)'!$C$70,'Sheet1 (2)'!$D$70*('Sheet1 (2)'!$D$72-rave_index)/'Sheet1 (2)'!$D$72,IF(shee2!D22='Sheet1 (2)'!$C$71,'Sheet1 (2)'!$D$71*('Sheet1 (2)'!$D$72-rave_index)/'Sheet1 (2)'!$D$72))))</f>
        <v>5</v>
      </c>
      <c r="AY22" s="157">
        <f>IF(IF(D22='Sheet1 (2)'!$C$69,'Sheet1 (2)'!$D$69*('Sheet1 (2)'!$D$72-rough_index)/'Sheet1 (2)'!$D$72,IF(shee2!D22='Sheet1 (2)'!$C$70,'Sheet1 (2)'!$D$70*('Sheet1 (2)'!$D$72-rough_index)/'Sheet1 (2)'!$D$72,IF(shee2!D22='Sheet1 (2)'!$C$71,'Sheet1 (2)'!$D$71*('Sheet1 (2)'!$D$72-rough_index)/'Sheet1 (2)'!$D$72)))&lt;0,0,IF(D22='Sheet1 (2)'!$C$69,'Sheet1 (2)'!$D$69*('Sheet1 (2)'!$D$72-rough_index)/'Sheet1 (2)'!$D$72,IF(shee2!D22='Sheet1 (2)'!$C$70,'Sheet1 (2)'!$D$70*('Sheet1 (2)'!$D$72-rough_index)/'Sheet1 (2)'!$D$72,IF(shee2!D22='Sheet1 (2)'!$C$71,'Sheet1 (2)'!$D$71*('Sheet1 (2)'!$D$72-rough_index)/'Sheet1 (2)'!$D$72))))</f>
        <v>0</v>
      </c>
      <c r="AZ22" s="159">
        <f>+(AU22*'Sheet1 (2)'!$C$77)+(AV22*'Sheet1 (2)'!$C$78)+(AW22*'Sheet1 (2)'!$C$79)+(AX22*'Sheet1 (2)'!$C$80)+(AY22*'Sheet1 (2)'!$C$81)</f>
        <v>3.5</v>
      </c>
      <c r="BA22" s="213" t="str">
        <f t="shared" si="1"/>
        <v>Fair</v>
      </c>
      <c r="BE22">
        <f>IF(D22='Sheet1 (2)'!$C$61,'Sheet1 (2)'!$D$61*(counts^2)+'Sheet1 (2)'!$G$61*counts+'Sheet1 (2)'!$J$61,IF(D22='Sheet1 (2)'!$C$62,'Sheet1 (2)'!$D$62*counts+'Sheet1 (2)'!$G$62,IF(D22='Sheet1 (2)'!$C$63,'Sheet1 (2)'!$D$63*counts+'Sheet1 (2)'!$G$63,IF(D22='Sheet1 (2)'!$C$64,'Sheet1 (2)'!$D$64*counts+'Sheet1 (2)'!$G$64))))</f>
        <v>2.0984129299999998</v>
      </c>
    </row>
    <row r="23" spans="1:57">
      <c r="A23" s="145" t="s">
        <v>282</v>
      </c>
      <c r="B23" s="145" t="s">
        <v>76</v>
      </c>
      <c r="C23" s="170">
        <v>163</v>
      </c>
      <c r="D23" s="174" t="s">
        <v>77</v>
      </c>
      <c r="E23" s="171">
        <v>8</v>
      </c>
      <c r="F23" s="171">
        <v>1</v>
      </c>
      <c r="G23" s="171" t="s">
        <v>77</v>
      </c>
      <c r="H23" s="171">
        <v>0.5</v>
      </c>
      <c r="I23" s="171" t="s">
        <v>77</v>
      </c>
      <c r="J23" s="173" t="s">
        <v>80</v>
      </c>
      <c r="K23" s="173" t="s">
        <v>80</v>
      </c>
      <c r="L23" s="169">
        <f>VLOOKUP(CONCATENATE(J23,K23),'Sheet1 (2)'!$J$6:$K$26,2,FALSE)</f>
        <v>0</v>
      </c>
      <c r="M23" s="173" t="s">
        <v>80</v>
      </c>
      <c r="N23" s="173" t="s">
        <v>80</v>
      </c>
      <c r="O23" s="168">
        <f>VLOOKUP(CONCATENATE(M23,N23),'Sheet1 (2)'!$L$6:$M$26,2,FALSE)</f>
        <v>0</v>
      </c>
      <c r="P23" s="173" t="s">
        <v>80</v>
      </c>
      <c r="Q23" s="173" t="s">
        <v>80</v>
      </c>
      <c r="R23" s="168">
        <f>VLOOKUP(CONCATENATE(P23,Q23),'Sheet1 (2)'!$N$6:$O$26,2,FALSE)</f>
        <v>0</v>
      </c>
      <c r="S23" s="173" t="s">
        <v>80</v>
      </c>
      <c r="T23" s="173" t="s">
        <v>80</v>
      </c>
      <c r="U23" s="168">
        <f>VLOOKUP(CONCATENATE(S23,T23),'Sheet1 (2)'!$P$6:$Q$26,2,FALSE)</f>
        <v>0</v>
      </c>
      <c r="V23" s="173" t="s">
        <v>80</v>
      </c>
      <c r="W23" s="173" t="s">
        <v>80</v>
      </c>
      <c r="X23" s="168">
        <f>VLOOKUP(CONCATENATE(V23,W23),'Sheet1 (2)'!$R$6:$S$26,2,FALSE)</f>
        <v>0</v>
      </c>
      <c r="Y23" s="173" t="s">
        <v>83</v>
      </c>
      <c r="Z23" s="173" t="s">
        <v>78</v>
      </c>
      <c r="AA23" s="168">
        <f>VLOOKUP(CONCATENATE(Y23,Z23),'Sheet1 (2)'!$T$6:$U$26,2,FALSE)</f>
        <v>7.5</v>
      </c>
      <c r="AB23" s="173" t="s">
        <v>80</v>
      </c>
      <c r="AC23" s="173" t="s">
        <v>80</v>
      </c>
      <c r="AD23" s="168">
        <f>VLOOKUP(CONCATENATE(AB23,AC23),'Sheet1 (2)'!$X$6:$Y$26,2,FALSE)</f>
        <v>0</v>
      </c>
      <c r="AE23" s="173" t="s">
        <v>82</v>
      </c>
      <c r="AF23" s="173" t="s">
        <v>81</v>
      </c>
      <c r="AG23" s="168">
        <f>VLOOKUP(CONCATENATE(AE23,AF23),'Sheet1 (2)'!$Z$6:$AA$26,2,FALSE)</f>
        <v>66</v>
      </c>
      <c r="AH23" s="172"/>
      <c r="AI23" s="175"/>
      <c r="AJ23" s="140"/>
      <c r="AK23" s="176" t="s">
        <v>282</v>
      </c>
      <c r="AL23" s="176" t="s">
        <v>76</v>
      </c>
      <c r="AM23" s="170">
        <f t="shared" si="0"/>
        <v>163</v>
      </c>
      <c r="AN23" s="147"/>
      <c r="AO23" s="155" t="s">
        <v>413</v>
      </c>
      <c r="AP23" s="156"/>
      <c r="AQ23" s="157">
        <v>4.9738694486000004</v>
      </c>
      <c r="AR23" s="158"/>
      <c r="AS23" s="145">
        <f>LOOKUP(rufmkm,'Sheet1 (2)'!$V$62:$V$71,'Sheet1 (2)'!$W$62:$W$71)</f>
        <v>50</v>
      </c>
      <c r="AT23" s="140"/>
      <c r="AU23" s="157">
        <f>IF(IF(D23='Sheet1 (2)'!$C$69,'Sheet1 (2)'!$D$69*('Sheet1 (2)'!$D$72-rut_index)/'Sheet1 (2)'!$D$72,IF(shee2!D23='Sheet1 (2)'!$C$70,'Sheet1 (2)'!$D$70*('Sheet1 (2)'!$D$72-rut_index)/'Sheet1 (2)'!$D$72,IF(shee2!D23='Sheet1 (2)'!$C$71,'Sheet1 (2)'!$D$71*('Sheet1 (2)'!$D$72-rut_index)/'Sheet1 (2)'!$D$72)))&lt;0,0,IF(D23='Sheet1 (2)'!$C$69,'Sheet1 (2)'!$D$69*('Sheet1 (2)'!$D$72-rut_index)/'Sheet1 (2)'!$D$72,IF(shee2!D23='Sheet1 (2)'!$C$70,'Sheet1 (2)'!$D$70*('Sheet1 (2)'!$D$72-rut_index)/'Sheet1 (2)'!$D$72,IF(shee2!D23='Sheet1 (2)'!$C$71,'Sheet1 (2)'!$D$71*('Sheet1 (2)'!$D$72-rut_index)/'Sheet1 (2)'!$D$72))))</f>
        <v>5</v>
      </c>
      <c r="AV23" s="157">
        <f>IF(IF(D23='Sheet1 (2)'!$C$69,'Sheet1 (2)'!$D$69*('Sheet1 (2)'!$D$72-crack_s_index)/'Sheet1 (2)'!$D$72,IF(shee2!D23='Sheet1 (2)'!$C$70,'Sheet1 (2)'!$D$70*('Sheet1 (2)'!$D$72-crack_s_index)/'Sheet1 (2)'!$D$72,IF(shee2!D23='Sheet1 (2)'!$C$71,'Sheet1 (2)'!$D$71*('Sheet1 (2)'!$D$72-crack_s_index)/'Sheet1 (2)'!$D$72)))&lt;0,0,IF(D23='Sheet1 (2)'!$C$69,'Sheet1 (2)'!$D$69*('Sheet1 (2)'!$D$72-crack_s_index)/'Sheet1 (2)'!$D$72,IF(shee2!D23='Sheet1 (2)'!$C$70,'Sheet1 (2)'!$D$70*('Sheet1 (2)'!$D$72-crack_s_index)/'Sheet1 (2)'!$D$72,IF(shee2!D23='Sheet1 (2)'!$C$71,'Sheet1 (2)'!$D$71*('Sheet1 (2)'!$D$72-crack_s_index)/'Sheet1 (2)'!$D$72))))</f>
        <v>5</v>
      </c>
      <c r="AW23" s="157">
        <f>IF(IF(D23='Sheet1 (2)'!$C$69,'Sheet1 (2)'!$D$69*('Sheet1 (2)'!$D$72-crack_t_index)/'Sheet1 (2)'!$D$72,IF(shee2!D23='Sheet1 (2)'!$C$70,'Sheet1 (2)'!$D$70*('Sheet1 (2)'!$D$72-crack_t_index)/'Sheet1 (2)'!$D$72,IF(shee2!D23='Sheet1 (2)'!$C$71,'Sheet1 (2)'!$D$71*('Sheet1 (2)'!$D$72-crack_t_index)/'Sheet1 (2)'!$D$72)))&lt;0,0,IF(D23='Sheet1 (2)'!$C$69,'Sheet1 (2)'!$D$69*('Sheet1 (2)'!$D$72-crack_t_index)/'Sheet1 (2)'!$D$72,IF(shee2!D23='Sheet1 (2)'!$C$70,'Sheet1 (2)'!$D$70*('Sheet1 (2)'!$D$72-crack_t_index)/'Sheet1 (2)'!$D$72,IF(shee2!D23='Sheet1 (2)'!$C$71,'Sheet1 (2)'!$D$71*('Sheet1 (2)'!$D$72-crack_t_index)/'Sheet1 (2)'!$D$72))))</f>
        <v>5</v>
      </c>
      <c r="AX23" s="157">
        <f>IF(IF(D23='Sheet1 (2)'!$C$69,'Sheet1 (2)'!$D$69*('Sheet1 (2)'!$D$72-rave_index)/'Sheet1 (2)'!$D$72,IF(shee2!D23='Sheet1 (2)'!$C$70,'Sheet1 (2)'!$D$70*('Sheet1 (2)'!$D$72-rave_index)/'Sheet1 (2)'!$D$72,IF(shee2!D23='Sheet1 (2)'!$C$71,'Sheet1 (2)'!$D$71*('Sheet1 (2)'!$D$72-rave_index)/'Sheet1 (2)'!$D$72)))&lt;0,0,IF(D23='Sheet1 (2)'!$C$69,'Sheet1 (2)'!$D$69*('Sheet1 (2)'!$D$72-rave_index)/'Sheet1 (2)'!$D$72,IF(shee2!D23='Sheet1 (2)'!$C$70,'Sheet1 (2)'!$D$70*('Sheet1 (2)'!$D$72-rave_index)/'Sheet1 (2)'!$D$72,IF(shee2!D23='Sheet1 (2)'!$C$71,'Sheet1 (2)'!$D$71*('Sheet1 (2)'!$D$72-rave_index)/'Sheet1 (2)'!$D$72))))</f>
        <v>4.375</v>
      </c>
      <c r="AY23" s="157">
        <f>IF(IF(D23='Sheet1 (2)'!$C$69,'Sheet1 (2)'!$D$69*('Sheet1 (2)'!$D$72-rough_index)/'Sheet1 (2)'!$D$72,IF(shee2!D23='Sheet1 (2)'!$C$70,'Sheet1 (2)'!$D$70*('Sheet1 (2)'!$D$72-rough_index)/'Sheet1 (2)'!$D$72,IF(shee2!D23='Sheet1 (2)'!$C$71,'Sheet1 (2)'!$D$71*('Sheet1 (2)'!$D$72-rough_index)/'Sheet1 (2)'!$D$72)))&lt;0,0,IF(D23='Sheet1 (2)'!$C$69,'Sheet1 (2)'!$D$69*('Sheet1 (2)'!$D$72-rough_index)/'Sheet1 (2)'!$D$72,IF(shee2!D23='Sheet1 (2)'!$C$70,'Sheet1 (2)'!$D$70*('Sheet1 (2)'!$D$72-rough_index)/'Sheet1 (2)'!$D$72,IF(shee2!D23='Sheet1 (2)'!$C$71,'Sheet1 (2)'!$D$71*('Sheet1 (2)'!$D$72-rough_index)/'Sheet1 (2)'!$D$72))))</f>
        <v>0.83333333333333337</v>
      </c>
      <c r="AZ23" s="159">
        <f>+(AU23*'Sheet1 (2)'!$C$77)+(AV23*'Sheet1 (2)'!$C$78)+(AW23*'Sheet1 (2)'!$C$79)+(AX23*'Sheet1 (2)'!$C$80)+(AY23*'Sheet1 (2)'!$C$81)</f>
        <v>3.6875</v>
      </c>
      <c r="BA23" s="213" t="str">
        <f t="shared" si="1"/>
        <v>Fair</v>
      </c>
      <c r="BE23">
        <f>IF(D23='Sheet1 (2)'!$C$61,'Sheet1 (2)'!$D$61*(counts^2)+'Sheet1 (2)'!$G$61*counts+'Sheet1 (2)'!$J$61,IF(D23='Sheet1 (2)'!$C$62,'Sheet1 (2)'!$D$62*counts+'Sheet1 (2)'!$G$62,IF(D23='Sheet1 (2)'!$C$63,'Sheet1 (2)'!$D$63*counts+'Sheet1 (2)'!$G$63,IF(D23='Sheet1 (2)'!$C$64,'Sheet1 (2)'!$D$64*counts+'Sheet1 (2)'!$G$64))))</f>
        <v>2.0984129299999998</v>
      </c>
    </row>
    <row r="24" spans="1:57">
      <c r="A24" s="145" t="s">
        <v>282</v>
      </c>
      <c r="B24" s="145" t="s">
        <v>76</v>
      </c>
      <c r="C24" s="170">
        <v>164</v>
      </c>
      <c r="D24" s="174" t="s">
        <v>77</v>
      </c>
      <c r="E24" s="171">
        <v>8</v>
      </c>
      <c r="F24" s="171">
        <v>1</v>
      </c>
      <c r="G24" s="171" t="s">
        <v>77</v>
      </c>
      <c r="H24" s="171">
        <v>0.5</v>
      </c>
      <c r="I24" s="171" t="s">
        <v>77</v>
      </c>
      <c r="J24" s="173" t="s">
        <v>80</v>
      </c>
      <c r="K24" s="173" t="s">
        <v>80</v>
      </c>
      <c r="L24" s="169">
        <f>VLOOKUP(CONCATENATE(J24,K24),'Sheet1 (2)'!$J$6:$K$26,2,FALSE)</f>
        <v>0</v>
      </c>
      <c r="M24" s="173" t="s">
        <v>80</v>
      </c>
      <c r="N24" s="173" t="s">
        <v>80</v>
      </c>
      <c r="O24" s="168">
        <f>VLOOKUP(CONCATENATE(M24,N24),'Sheet1 (2)'!$L$6:$M$26,2,FALSE)</f>
        <v>0</v>
      </c>
      <c r="P24" s="173" t="s">
        <v>80</v>
      </c>
      <c r="Q24" s="173" t="s">
        <v>80</v>
      </c>
      <c r="R24" s="168">
        <f>VLOOKUP(CONCATENATE(P24,Q24),'Sheet1 (2)'!$N$6:$O$26,2,FALSE)</f>
        <v>0</v>
      </c>
      <c r="S24" s="173" t="s">
        <v>80</v>
      </c>
      <c r="T24" s="173" t="s">
        <v>80</v>
      </c>
      <c r="U24" s="168">
        <f>VLOOKUP(CONCATENATE(S24,T24),'Sheet1 (2)'!$P$6:$Q$26,2,FALSE)</f>
        <v>0</v>
      </c>
      <c r="V24" s="173" t="s">
        <v>80</v>
      </c>
      <c r="W24" s="173" t="s">
        <v>80</v>
      </c>
      <c r="X24" s="168">
        <f>VLOOKUP(CONCATENATE(V24,W24),'Sheet1 (2)'!$R$6:$S$26,2,FALSE)</f>
        <v>0</v>
      </c>
      <c r="Y24" s="173" t="s">
        <v>83</v>
      </c>
      <c r="Z24" s="173" t="s">
        <v>82</v>
      </c>
      <c r="AA24" s="168">
        <f>VLOOKUP(CONCATENATE(Y24,Z24),'Sheet1 (2)'!$T$6:$U$26,2,FALSE)</f>
        <v>18.75</v>
      </c>
      <c r="AB24" s="173" t="s">
        <v>80</v>
      </c>
      <c r="AC24" s="173" t="s">
        <v>80</v>
      </c>
      <c r="AD24" s="168">
        <f>VLOOKUP(CONCATENATE(AB24,AC24),'Sheet1 (2)'!$X$6:$Y$26,2,FALSE)</f>
        <v>0</v>
      </c>
      <c r="AE24" s="173" t="s">
        <v>82</v>
      </c>
      <c r="AF24" s="173" t="s">
        <v>81</v>
      </c>
      <c r="AG24" s="168">
        <f>VLOOKUP(CONCATENATE(AE24,AF24),'Sheet1 (2)'!$Z$6:$AA$26,2,FALSE)</f>
        <v>66</v>
      </c>
      <c r="AH24" s="172"/>
      <c r="AI24" s="175"/>
      <c r="AJ24" s="140"/>
      <c r="AK24" s="176" t="s">
        <v>282</v>
      </c>
      <c r="AL24" s="176" t="s">
        <v>76</v>
      </c>
      <c r="AM24" s="170">
        <f t="shared" si="0"/>
        <v>164</v>
      </c>
      <c r="AN24" s="147"/>
      <c r="AO24" s="155"/>
      <c r="AP24" s="156"/>
      <c r="AQ24" s="157">
        <v>4.0331054057741778</v>
      </c>
      <c r="AR24" s="158"/>
      <c r="AS24" s="145">
        <f>LOOKUP(rufmkm,'Sheet1 (2)'!$V$62:$V$71,'Sheet1 (2)'!$W$62:$W$71)</f>
        <v>50</v>
      </c>
      <c r="AT24" s="140"/>
      <c r="AU24" s="157">
        <f>IF(IF(D24='Sheet1 (2)'!$C$69,'Sheet1 (2)'!$D$69*('Sheet1 (2)'!$D$72-rut_index)/'Sheet1 (2)'!$D$72,IF(shee2!D24='Sheet1 (2)'!$C$70,'Sheet1 (2)'!$D$70*('Sheet1 (2)'!$D$72-rut_index)/'Sheet1 (2)'!$D$72,IF(shee2!D24='Sheet1 (2)'!$C$71,'Sheet1 (2)'!$D$71*('Sheet1 (2)'!$D$72-rut_index)/'Sheet1 (2)'!$D$72)))&lt;0,0,IF(D24='Sheet1 (2)'!$C$69,'Sheet1 (2)'!$D$69*('Sheet1 (2)'!$D$72-rut_index)/'Sheet1 (2)'!$D$72,IF(shee2!D24='Sheet1 (2)'!$C$70,'Sheet1 (2)'!$D$70*('Sheet1 (2)'!$D$72-rut_index)/'Sheet1 (2)'!$D$72,IF(shee2!D24='Sheet1 (2)'!$C$71,'Sheet1 (2)'!$D$71*('Sheet1 (2)'!$D$72-rut_index)/'Sheet1 (2)'!$D$72))))</f>
        <v>5</v>
      </c>
      <c r="AV24" s="157">
        <f>IF(IF(D24='Sheet1 (2)'!$C$69,'Sheet1 (2)'!$D$69*('Sheet1 (2)'!$D$72-crack_s_index)/'Sheet1 (2)'!$D$72,IF(shee2!D24='Sheet1 (2)'!$C$70,'Sheet1 (2)'!$D$70*('Sheet1 (2)'!$D$72-crack_s_index)/'Sheet1 (2)'!$D$72,IF(shee2!D24='Sheet1 (2)'!$C$71,'Sheet1 (2)'!$D$71*('Sheet1 (2)'!$D$72-crack_s_index)/'Sheet1 (2)'!$D$72)))&lt;0,0,IF(D24='Sheet1 (2)'!$C$69,'Sheet1 (2)'!$D$69*('Sheet1 (2)'!$D$72-crack_s_index)/'Sheet1 (2)'!$D$72,IF(shee2!D24='Sheet1 (2)'!$C$70,'Sheet1 (2)'!$D$70*('Sheet1 (2)'!$D$72-crack_s_index)/'Sheet1 (2)'!$D$72,IF(shee2!D24='Sheet1 (2)'!$C$71,'Sheet1 (2)'!$D$71*('Sheet1 (2)'!$D$72-crack_s_index)/'Sheet1 (2)'!$D$72))))</f>
        <v>5</v>
      </c>
      <c r="AW24" s="157">
        <f>IF(IF(D24='Sheet1 (2)'!$C$69,'Sheet1 (2)'!$D$69*('Sheet1 (2)'!$D$72-crack_t_index)/'Sheet1 (2)'!$D$72,IF(shee2!D24='Sheet1 (2)'!$C$70,'Sheet1 (2)'!$D$70*('Sheet1 (2)'!$D$72-crack_t_index)/'Sheet1 (2)'!$D$72,IF(shee2!D24='Sheet1 (2)'!$C$71,'Sheet1 (2)'!$D$71*('Sheet1 (2)'!$D$72-crack_t_index)/'Sheet1 (2)'!$D$72)))&lt;0,0,IF(D24='Sheet1 (2)'!$C$69,'Sheet1 (2)'!$D$69*('Sheet1 (2)'!$D$72-crack_t_index)/'Sheet1 (2)'!$D$72,IF(shee2!D24='Sheet1 (2)'!$C$70,'Sheet1 (2)'!$D$70*('Sheet1 (2)'!$D$72-crack_t_index)/'Sheet1 (2)'!$D$72,IF(shee2!D24='Sheet1 (2)'!$C$71,'Sheet1 (2)'!$D$71*('Sheet1 (2)'!$D$72-crack_t_index)/'Sheet1 (2)'!$D$72))))</f>
        <v>5</v>
      </c>
      <c r="AX24" s="157">
        <f>IF(IF(D24='Sheet1 (2)'!$C$69,'Sheet1 (2)'!$D$69*('Sheet1 (2)'!$D$72-rave_index)/'Sheet1 (2)'!$D$72,IF(shee2!D24='Sheet1 (2)'!$C$70,'Sheet1 (2)'!$D$70*('Sheet1 (2)'!$D$72-rave_index)/'Sheet1 (2)'!$D$72,IF(shee2!D24='Sheet1 (2)'!$C$71,'Sheet1 (2)'!$D$71*('Sheet1 (2)'!$D$72-rave_index)/'Sheet1 (2)'!$D$72)))&lt;0,0,IF(D24='Sheet1 (2)'!$C$69,'Sheet1 (2)'!$D$69*('Sheet1 (2)'!$D$72-rave_index)/'Sheet1 (2)'!$D$72,IF(shee2!D24='Sheet1 (2)'!$C$70,'Sheet1 (2)'!$D$70*('Sheet1 (2)'!$D$72-rave_index)/'Sheet1 (2)'!$D$72,IF(shee2!D24='Sheet1 (2)'!$C$71,'Sheet1 (2)'!$D$71*('Sheet1 (2)'!$D$72-rave_index)/'Sheet1 (2)'!$D$72))))</f>
        <v>3.4375</v>
      </c>
      <c r="AY24" s="157">
        <f>IF(IF(D24='Sheet1 (2)'!$C$69,'Sheet1 (2)'!$D$69*('Sheet1 (2)'!$D$72-rough_index)/'Sheet1 (2)'!$D$72,IF(shee2!D24='Sheet1 (2)'!$C$70,'Sheet1 (2)'!$D$70*('Sheet1 (2)'!$D$72-rough_index)/'Sheet1 (2)'!$D$72,IF(shee2!D24='Sheet1 (2)'!$C$71,'Sheet1 (2)'!$D$71*('Sheet1 (2)'!$D$72-rough_index)/'Sheet1 (2)'!$D$72)))&lt;0,0,IF(D24='Sheet1 (2)'!$C$69,'Sheet1 (2)'!$D$69*('Sheet1 (2)'!$D$72-rough_index)/'Sheet1 (2)'!$D$72,IF(shee2!D24='Sheet1 (2)'!$C$70,'Sheet1 (2)'!$D$70*('Sheet1 (2)'!$D$72-rough_index)/'Sheet1 (2)'!$D$72,IF(shee2!D24='Sheet1 (2)'!$C$71,'Sheet1 (2)'!$D$71*('Sheet1 (2)'!$D$72-rough_index)/'Sheet1 (2)'!$D$72))))</f>
        <v>0.83333333333333337</v>
      </c>
      <c r="AZ24" s="159">
        <f>+(AU24*'Sheet1 (2)'!$C$77)+(AV24*'Sheet1 (2)'!$C$78)+(AW24*'Sheet1 (2)'!$C$79)+(AX24*'Sheet1 (2)'!$C$80)+(AY24*'Sheet1 (2)'!$C$81)</f>
        <v>3.59375</v>
      </c>
      <c r="BA24" s="213" t="str">
        <f t="shared" si="1"/>
        <v>Fair</v>
      </c>
      <c r="BE24">
        <f>IF(D24='Sheet1 (2)'!$C$61,'Sheet1 (2)'!$D$61*(counts^2)+'Sheet1 (2)'!$G$61*counts+'Sheet1 (2)'!$J$61,IF(D24='Sheet1 (2)'!$C$62,'Sheet1 (2)'!$D$62*counts+'Sheet1 (2)'!$G$62,IF(D24='Sheet1 (2)'!$C$63,'Sheet1 (2)'!$D$63*counts+'Sheet1 (2)'!$G$63,IF(D24='Sheet1 (2)'!$C$64,'Sheet1 (2)'!$D$64*counts+'Sheet1 (2)'!$G$64))))</f>
        <v>2.0984129299999998</v>
      </c>
    </row>
    <row r="25" spans="1:57">
      <c r="A25" s="145" t="s">
        <v>282</v>
      </c>
      <c r="B25" s="145" t="s">
        <v>76</v>
      </c>
      <c r="C25" s="170">
        <v>165</v>
      </c>
      <c r="D25" s="174" t="s">
        <v>77</v>
      </c>
      <c r="E25" s="171">
        <v>8</v>
      </c>
      <c r="F25" s="171">
        <v>1</v>
      </c>
      <c r="G25" s="171" t="s">
        <v>77</v>
      </c>
      <c r="H25" s="171">
        <v>0.5</v>
      </c>
      <c r="I25" s="171" t="s">
        <v>77</v>
      </c>
      <c r="J25" s="173" t="s">
        <v>83</v>
      </c>
      <c r="K25" s="173" t="s">
        <v>81</v>
      </c>
      <c r="L25" s="169">
        <f>VLOOKUP(CONCATENATE(J25,K25),'Sheet1 (2)'!$J$6:$K$26,2,FALSE)</f>
        <v>75</v>
      </c>
      <c r="M25" s="173" t="s">
        <v>80</v>
      </c>
      <c r="N25" s="173" t="s">
        <v>80</v>
      </c>
      <c r="O25" s="168">
        <f>VLOOKUP(CONCATENATE(M25,N25),'Sheet1 (2)'!$L$6:$M$26,2,FALSE)</f>
        <v>0</v>
      </c>
      <c r="P25" s="173" t="s">
        <v>80</v>
      </c>
      <c r="Q25" s="173" t="s">
        <v>80</v>
      </c>
      <c r="R25" s="168">
        <f>VLOOKUP(CONCATENATE(P25,Q25),'Sheet1 (2)'!$N$6:$O$26,2,FALSE)</f>
        <v>0</v>
      </c>
      <c r="S25" s="173" t="s">
        <v>80</v>
      </c>
      <c r="T25" s="173" t="s">
        <v>80</v>
      </c>
      <c r="U25" s="168">
        <f>VLOOKUP(CONCATENATE(S25,T25),'Sheet1 (2)'!$P$6:$Q$26,2,FALSE)</f>
        <v>0</v>
      </c>
      <c r="V25" s="173" t="s">
        <v>80</v>
      </c>
      <c r="W25" s="173" t="s">
        <v>80</v>
      </c>
      <c r="X25" s="168">
        <f>VLOOKUP(CONCATENATE(V25,W25),'Sheet1 (2)'!$R$6:$S$26,2,FALSE)</f>
        <v>0</v>
      </c>
      <c r="Y25" s="173" t="s">
        <v>80</v>
      </c>
      <c r="Z25" s="173" t="s">
        <v>80</v>
      </c>
      <c r="AA25" s="168">
        <f>VLOOKUP(CONCATENATE(Y25,Z25),'Sheet1 (2)'!$T$6:$U$26,2,FALSE)</f>
        <v>0</v>
      </c>
      <c r="AB25" s="173" t="s">
        <v>80</v>
      </c>
      <c r="AC25" s="173" t="s">
        <v>80</v>
      </c>
      <c r="AD25" s="168">
        <f>VLOOKUP(CONCATENATE(AB25,AC25),'Sheet1 (2)'!$X$6:$Y$26,2,FALSE)</f>
        <v>0</v>
      </c>
      <c r="AE25" s="173" t="s">
        <v>82</v>
      </c>
      <c r="AF25" s="173" t="s">
        <v>81</v>
      </c>
      <c r="AG25" s="168">
        <f>VLOOKUP(CONCATENATE(AE25,AF25),'Sheet1 (2)'!$Z$6:$AA$26,2,FALSE)</f>
        <v>66</v>
      </c>
      <c r="AH25" s="172"/>
      <c r="AI25" s="175"/>
      <c r="AJ25" s="140"/>
      <c r="AK25" s="176" t="s">
        <v>282</v>
      </c>
      <c r="AL25" s="176" t="s">
        <v>76</v>
      </c>
      <c r="AM25" s="170">
        <f t="shared" si="0"/>
        <v>165</v>
      </c>
      <c r="AN25" s="147"/>
      <c r="AO25" s="155"/>
      <c r="AP25" s="156"/>
      <c r="AQ25" s="157">
        <v>4.3630709522253266</v>
      </c>
      <c r="AR25" s="158"/>
      <c r="AS25" s="145">
        <f>LOOKUP(rufmkm,'Sheet1 (2)'!$V$62:$V$71,'Sheet1 (2)'!$W$62:$W$71)</f>
        <v>50</v>
      </c>
      <c r="AT25" s="140"/>
      <c r="AU25" s="157">
        <f>IF(IF(D25='Sheet1 (2)'!$C$69,'Sheet1 (2)'!$D$69*('Sheet1 (2)'!$D$72-rut_index)/'Sheet1 (2)'!$D$72,IF(shee2!D25='Sheet1 (2)'!$C$70,'Sheet1 (2)'!$D$70*('Sheet1 (2)'!$D$72-rut_index)/'Sheet1 (2)'!$D$72,IF(shee2!D25='Sheet1 (2)'!$C$71,'Sheet1 (2)'!$D$71*('Sheet1 (2)'!$D$72-rut_index)/'Sheet1 (2)'!$D$72)))&lt;0,0,IF(D25='Sheet1 (2)'!$C$69,'Sheet1 (2)'!$D$69*('Sheet1 (2)'!$D$72-rut_index)/'Sheet1 (2)'!$D$72,IF(shee2!D25='Sheet1 (2)'!$C$70,'Sheet1 (2)'!$D$70*('Sheet1 (2)'!$D$72-rut_index)/'Sheet1 (2)'!$D$72,IF(shee2!D25='Sheet1 (2)'!$C$71,'Sheet1 (2)'!$D$71*('Sheet1 (2)'!$D$72-rut_index)/'Sheet1 (2)'!$D$72))))</f>
        <v>0</v>
      </c>
      <c r="AV25" s="157">
        <f>IF(IF(D25='Sheet1 (2)'!$C$69,'Sheet1 (2)'!$D$69*('Sheet1 (2)'!$D$72-crack_s_index)/'Sheet1 (2)'!$D$72,IF(shee2!D25='Sheet1 (2)'!$C$70,'Sheet1 (2)'!$D$70*('Sheet1 (2)'!$D$72-crack_s_index)/'Sheet1 (2)'!$D$72,IF(shee2!D25='Sheet1 (2)'!$C$71,'Sheet1 (2)'!$D$71*('Sheet1 (2)'!$D$72-crack_s_index)/'Sheet1 (2)'!$D$72)))&lt;0,0,IF(D25='Sheet1 (2)'!$C$69,'Sheet1 (2)'!$D$69*('Sheet1 (2)'!$D$72-crack_s_index)/'Sheet1 (2)'!$D$72,IF(shee2!D25='Sheet1 (2)'!$C$70,'Sheet1 (2)'!$D$70*('Sheet1 (2)'!$D$72-crack_s_index)/'Sheet1 (2)'!$D$72,IF(shee2!D25='Sheet1 (2)'!$C$71,'Sheet1 (2)'!$D$71*('Sheet1 (2)'!$D$72-crack_s_index)/'Sheet1 (2)'!$D$72))))</f>
        <v>5</v>
      </c>
      <c r="AW25" s="157">
        <f>IF(IF(D25='Sheet1 (2)'!$C$69,'Sheet1 (2)'!$D$69*('Sheet1 (2)'!$D$72-crack_t_index)/'Sheet1 (2)'!$D$72,IF(shee2!D25='Sheet1 (2)'!$C$70,'Sheet1 (2)'!$D$70*('Sheet1 (2)'!$D$72-crack_t_index)/'Sheet1 (2)'!$D$72,IF(shee2!D25='Sheet1 (2)'!$C$71,'Sheet1 (2)'!$D$71*('Sheet1 (2)'!$D$72-crack_t_index)/'Sheet1 (2)'!$D$72)))&lt;0,0,IF(D25='Sheet1 (2)'!$C$69,'Sheet1 (2)'!$D$69*('Sheet1 (2)'!$D$72-crack_t_index)/'Sheet1 (2)'!$D$72,IF(shee2!D25='Sheet1 (2)'!$C$70,'Sheet1 (2)'!$D$70*('Sheet1 (2)'!$D$72-crack_t_index)/'Sheet1 (2)'!$D$72,IF(shee2!D25='Sheet1 (2)'!$C$71,'Sheet1 (2)'!$D$71*('Sheet1 (2)'!$D$72-crack_t_index)/'Sheet1 (2)'!$D$72))))</f>
        <v>5</v>
      </c>
      <c r="AX25" s="157">
        <f>IF(IF(D25='Sheet1 (2)'!$C$69,'Sheet1 (2)'!$D$69*('Sheet1 (2)'!$D$72-rave_index)/'Sheet1 (2)'!$D$72,IF(shee2!D25='Sheet1 (2)'!$C$70,'Sheet1 (2)'!$D$70*('Sheet1 (2)'!$D$72-rave_index)/'Sheet1 (2)'!$D$72,IF(shee2!D25='Sheet1 (2)'!$C$71,'Sheet1 (2)'!$D$71*('Sheet1 (2)'!$D$72-rave_index)/'Sheet1 (2)'!$D$72)))&lt;0,0,IF(D25='Sheet1 (2)'!$C$69,'Sheet1 (2)'!$D$69*('Sheet1 (2)'!$D$72-rave_index)/'Sheet1 (2)'!$D$72,IF(shee2!D25='Sheet1 (2)'!$C$70,'Sheet1 (2)'!$D$70*('Sheet1 (2)'!$D$72-rave_index)/'Sheet1 (2)'!$D$72,IF(shee2!D25='Sheet1 (2)'!$C$71,'Sheet1 (2)'!$D$71*('Sheet1 (2)'!$D$72-rave_index)/'Sheet1 (2)'!$D$72))))</f>
        <v>5</v>
      </c>
      <c r="AY25" s="157">
        <f>IF(IF(D25='Sheet1 (2)'!$C$69,'Sheet1 (2)'!$D$69*('Sheet1 (2)'!$D$72-rough_index)/'Sheet1 (2)'!$D$72,IF(shee2!D25='Sheet1 (2)'!$C$70,'Sheet1 (2)'!$D$70*('Sheet1 (2)'!$D$72-rough_index)/'Sheet1 (2)'!$D$72,IF(shee2!D25='Sheet1 (2)'!$C$71,'Sheet1 (2)'!$D$71*('Sheet1 (2)'!$D$72-rough_index)/'Sheet1 (2)'!$D$72)))&lt;0,0,IF(D25='Sheet1 (2)'!$C$69,'Sheet1 (2)'!$D$69*('Sheet1 (2)'!$D$72-rough_index)/'Sheet1 (2)'!$D$72,IF(shee2!D25='Sheet1 (2)'!$C$70,'Sheet1 (2)'!$D$70*('Sheet1 (2)'!$D$72-rough_index)/'Sheet1 (2)'!$D$72,IF(shee2!D25='Sheet1 (2)'!$C$71,'Sheet1 (2)'!$D$71*('Sheet1 (2)'!$D$72-rough_index)/'Sheet1 (2)'!$D$72))))</f>
        <v>0.83333333333333337</v>
      </c>
      <c r="AZ25" s="159">
        <f>+(AU25*'Sheet1 (2)'!$C$77)+(AV25*'Sheet1 (2)'!$C$78)+(AW25*'Sheet1 (2)'!$C$79)+(AX25*'Sheet1 (2)'!$C$80)+(AY25*'Sheet1 (2)'!$C$81)</f>
        <v>2.75</v>
      </c>
      <c r="BA25" s="213" t="str">
        <f t="shared" si="1"/>
        <v>Fair</v>
      </c>
      <c r="BE25">
        <f>IF(D25='Sheet1 (2)'!$C$61,'Sheet1 (2)'!$D$61*(counts^2)+'Sheet1 (2)'!$G$61*counts+'Sheet1 (2)'!$J$61,IF(D25='Sheet1 (2)'!$C$62,'Sheet1 (2)'!$D$62*counts+'Sheet1 (2)'!$G$62,IF(D25='Sheet1 (2)'!$C$63,'Sheet1 (2)'!$D$63*counts+'Sheet1 (2)'!$G$63,IF(D25='Sheet1 (2)'!$C$64,'Sheet1 (2)'!$D$64*counts+'Sheet1 (2)'!$G$64))))</f>
        <v>2.0984129299999998</v>
      </c>
    </row>
    <row r="26" spans="1:57">
      <c r="A26" s="145" t="s">
        <v>282</v>
      </c>
      <c r="B26" s="145" t="s">
        <v>76</v>
      </c>
      <c r="C26" s="170">
        <v>166</v>
      </c>
      <c r="D26" s="174" t="s">
        <v>77</v>
      </c>
      <c r="E26" s="171">
        <v>8</v>
      </c>
      <c r="F26" s="171">
        <v>1</v>
      </c>
      <c r="G26" s="171" t="s">
        <v>77</v>
      </c>
      <c r="H26" s="171">
        <v>0.5</v>
      </c>
      <c r="I26" s="171" t="s">
        <v>77</v>
      </c>
      <c r="J26" s="173" t="s">
        <v>83</v>
      </c>
      <c r="K26" s="173" t="s">
        <v>79</v>
      </c>
      <c r="L26" s="169">
        <f>VLOOKUP(CONCATENATE(J26,K26),'Sheet1 (2)'!$J$6:$K$26,2,FALSE)</f>
        <v>56.25</v>
      </c>
      <c r="M26" s="173" t="s">
        <v>80</v>
      </c>
      <c r="N26" s="173" t="s">
        <v>80</v>
      </c>
      <c r="O26" s="168">
        <f>VLOOKUP(CONCATENATE(M26,N26),'Sheet1 (2)'!$L$6:$M$26,2,FALSE)</f>
        <v>0</v>
      </c>
      <c r="P26" s="173" t="s">
        <v>80</v>
      </c>
      <c r="Q26" s="173" t="s">
        <v>80</v>
      </c>
      <c r="R26" s="168">
        <f>VLOOKUP(CONCATENATE(P26,Q26),'Sheet1 (2)'!$N$6:$O$26,2,FALSE)</f>
        <v>0</v>
      </c>
      <c r="S26" s="173" t="s">
        <v>82</v>
      </c>
      <c r="T26" s="173" t="s">
        <v>78</v>
      </c>
      <c r="U26" s="168">
        <f>VLOOKUP(CONCATENATE(S26,T26),'Sheet1 (2)'!$P$6:$Q$26,2,FALSE)</f>
        <v>5</v>
      </c>
      <c r="V26" s="173" t="s">
        <v>80</v>
      </c>
      <c r="W26" s="173" t="s">
        <v>80</v>
      </c>
      <c r="X26" s="168">
        <f>VLOOKUP(CONCATENATE(V26,W26),'Sheet1 (2)'!$R$6:$S$26,2,FALSE)</f>
        <v>0</v>
      </c>
      <c r="Y26" s="173" t="s">
        <v>80</v>
      </c>
      <c r="Z26" s="173" t="s">
        <v>80</v>
      </c>
      <c r="AA26" s="168">
        <f>VLOOKUP(CONCATENATE(Y26,Z26),'Sheet1 (2)'!$T$6:$U$26,2,FALSE)</f>
        <v>0</v>
      </c>
      <c r="AB26" s="173" t="s">
        <v>80</v>
      </c>
      <c r="AC26" s="173" t="s">
        <v>80</v>
      </c>
      <c r="AD26" s="168">
        <f>VLOOKUP(CONCATENATE(AB26,AC26),'Sheet1 (2)'!$X$6:$Y$26,2,FALSE)</f>
        <v>0</v>
      </c>
      <c r="AE26" s="173" t="s">
        <v>82</v>
      </c>
      <c r="AF26" s="173" t="s">
        <v>81</v>
      </c>
      <c r="AG26" s="168">
        <f>VLOOKUP(CONCATENATE(AE26,AF26),'Sheet1 (2)'!$Z$6:$AA$26,2,FALSE)</f>
        <v>66</v>
      </c>
      <c r="AH26" s="172"/>
      <c r="AI26" s="175"/>
      <c r="AJ26" s="140"/>
      <c r="AK26" s="176" t="s">
        <v>282</v>
      </c>
      <c r="AL26" s="176" t="s">
        <v>76</v>
      </c>
      <c r="AM26" s="170">
        <f t="shared" si="0"/>
        <v>166</v>
      </c>
      <c r="AN26" s="147"/>
      <c r="AO26" s="155" t="s">
        <v>409</v>
      </c>
      <c r="AP26" s="156"/>
      <c r="AQ26" s="157">
        <v>2.9487732693416406</v>
      </c>
      <c r="AR26" s="158"/>
      <c r="AS26" s="145">
        <f>LOOKUP(rufmkm,'Sheet1 (2)'!$V$62:$V$71,'Sheet1 (2)'!$W$62:$W$71)</f>
        <v>30</v>
      </c>
      <c r="AT26" s="140"/>
      <c r="AU26" s="157">
        <f>IF(IF(D26='Sheet1 (2)'!$C$69,'Sheet1 (2)'!$D$69*('Sheet1 (2)'!$D$72-rut_index)/'Sheet1 (2)'!$D$72,IF(shee2!D26='Sheet1 (2)'!$C$70,'Sheet1 (2)'!$D$70*('Sheet1 (2)'!$D$72-rut_index)/'Sheet1 (2)'!$D$72,IF(shee2!D26='Sheet1 (2)'!$C$71,'Sheet1 (2)'!$D$71*('Sheet1 (2)'!$D$72-rut_index)/'Sheet1 (2)'!$D$72)))&lt;0,0,IF(D26='Sheet1 (2)'!$C$69,'Sheet1 (2)'!$D$69*('Sheet1 (2)'!$D$72-rut_index)/'Sheet1 (2)'!$D$72,IF(shee2!D26='Sheet1 (2)'!$C$70,'Sheet1 (2)'!$D$70*('Sheet1 (2)'!$D$72-rut_index)/'Sheet1 (2)'!$D$72,IF(shee2!D26='Sheet1 (2)'!$C$71,'Sheet1 (2)'!$D$71*('Sheet1 (2)'!$D$72-rut_index)/'Sheet1 (2)'!$D$72))))</f>
        <v>0.3125</v>
      </c>
      <c r="AV26" s="157">
        <f>IF(IF(D26='Sheet1 (2)'!$C$69,'Sheet1 (2)'!$D$69*('Sheet1 (2)'!$D$72-crack_s_index)/'Sheet1 (2)'!$D$72,IF(shee2!D26='Sheet1 (2)'!$C$70,'Sheet1 (2)'!$D$70*('Sheet1 (2)'!$D$72-crack_s_index)/'Sheet1 (2)'!$D$72,IF(shee2!D26='Sheet1 (2)'!$C$71,'Sheet1 (2)'!$D$71*('Sheet1 (2)'!$D$72-crack_s_index)/'Sheet1 (2)'!$D$72)))&lt;0,0,IF(D26='Sheet1 (2)'!$C$69,'Sheet1 (2)'!$D$69*('Sheet1 (2)'!$D$72-crack_s_index)/'Sheet1 (2)'!$D$72,IF(shee2!D26='Sheet1 (2)'!$C$70,'Sheet1 (2)'!$D$70*('Sheet1 (2)'!$D$72-crack_s_index)/'Sheet1 (2)'!$D$72,IF(shee2!D26='Sheet1 (2)'!$C$71,'Sheet1 (2)'!$D$71*('Sheet1 (2)'!$D$72-crack_s_index)/'Sheet1 (2)'!$D$72))))</f>
        <v>5</v>
      </c>
      <c r="AW26" s="157">
        <f>IF(IF(D26='Sheet1 (2)'!$C$69,'Sheet1 (2)'!$D$69*('Sheet1 (2)'!$D$72-crack_t_index)/'Sheet1 (2)'!$D$72,IF(shee2!D26='Sheet1 (2)'!$C$70,'Sheet1 (2)'!$D$70*('Sheet1 (2)'!$D$72-crack_t_index)/'Sheet1 (2)'!$D$72,IF(shee2!D26='Sheet1 (2)'!$C$71,'Sheet1 (2)'!$D$71*('Sheet1 (2)'!$D$72-crack_t_index)/'Sheet1 (2)'!$D$72)))&lt;0,0,IF(D26='Sheet1 (2)'!$C$69,'Sheet1 (2)'!$D$69*('Sheet1 (2)'!$D$72-crack_t_index)/'Sheet1 (2)'!$D$72,IF(shee2!D26='Sheet1 (2)'!$C$70,'Sheet1 (2)'!$D$70*('Sheet1 (2)'!$D$72-crack_t_index)/'Sheet1 (2)'!$D$72,IF(shee2!D26='Sheet1 (2)'!$C$71,'Sheet1 (2)'!$D$71*('Sheet1 (2)'!$D$72-crack_t_index)/'Sheet1 (2)'!$D$72))))</f>
        <v>5</v>
      </c>
      <c r="AX26" s="157">
        <f>IF(IF(D26='Sheet1 (2)'!$C$69,'Sheet1 (2)'!$D$69*('Sheet1 (2)'!$D$72-rave_index)/'Sheet1 (2)'!$D$72,IF(shee2!D26='Sheet1 (2)'!$C$70,'Sheet1 (2)'!$D$70*('Sheet1 (2)'!$D$72-rave_index)/'Sheet1 (2)'!$D$72,IF(shee2!D26='Sheet1 (2)'!$C$71,'Sheet1 (2)'!$D$71*('Sheet1 (2)'!$D$72-rave_index)/'Sheet1 (2)'!$D$72)))&lt;0,0,IF(D26='Sheet1 (2)'!$C$69,'Sheet1 (2)'!$D$69*('Sheet1 (2)'!$D$72-rave_index)/'Sheet1 (2)'!$D$72,IF(shee2!D26='Sheet1 (2)'!$C$70,'Sheet1 (2)'!$D$70*('Sheet1 (2)'!$D$72-rave_index)/'Sheet1 (2)'!$D$72,IF(shee2!D26='Sheet1 (2)'!$C$71,'Sheet1 (2)'!$D$71*('Sheet1 (2)'!$D$72-rave_index)/'Sheet1 (2)'!$D$72))))</f>
        <v>5</v>
      </c>
      <c r="AY26" s="157">
        <f>IF(IF(D26='Sheet1 (2)'!$C$69,'Sheet1 (2)'!$D$69*('Sheet1 (2)'!$D$72-rough_index)/'Sheet1 (2)'!$D$72,IF(shee2!D26='Sheet1 (2)'!$C$70,'Sheet1 (2)'!$D$70*('Sheet1 (2)'!$D$72-rough_index)/'Sheet1 (2)'!$D$72,IF(shee2!D26='Sheet1 (2)'!$C$71,'Sheet1 (2)'!$D$71*('Sheet1 (2)'!$D$72-rough_index)/'Sheet1 (2)'!$D$72)))&lt;0,0,IF(D26='Sheet1 (2)'!$C$69,'Sheet1 (2)'!$D$69*('Sheet1 (2)'!$D$72-rough_index)/'Sheet1 (2)'!$D$72,IF(shee2!D26='Sheet1 (2)'!$C$70,'Sheet1 (2)'!$D$70*('Sheet1 (2)'!$D$72-rough_index)/'Sheet1 (2)'!$D$72,IF(shee2!D26='Sheet1 (2)'!$C$71,'Sheet1 (2)'!$D$71*('Sheet1 (2)'!$D$72-rough_index)/'Sheet1 (2)'!$D$72))))</f>
        <v>2.5</v>
      </c>
      <c r="AZ26" s="159">
        <f>+(AU26*'Sheet1 (2)'!$C$77)+(AV26*'Sheet1 (2)'!$C$78)+(AW26*'Sheet1 (2)'!$C$79)+(AX26*'Sheet1 (2)'!$C$80)+(AY26*'Sheet1 (2)'!$C$81)</f>
        <v>3.3125</v>
      </c>
      <c r="BA26" s="213" t="str">
        <f t="shared" si="1"/>
        <v>Fair</v>
      </c>
      <c r="BE26">
        <f>IF(D26='Sheet1 (2)'!$C$61,'Sheet1 (2)'!$D$61*(counts^2)+'Sheet1 (2)'!$G$61*counts+'Sheet1 (2)'!$J$61,IF(D26='Sheet1 (2)'!$C$62,'Sheet1 (2)'!$D$62*counts+'Sheet1 (2)'!$G$62,IF(D26='Sheet1 (2)'!$C$63,'Sheet1 (2)'!$D$63*counts+'Sheet1 (2)'!$G$63,IF(D26='Sheet1 (2)'!$C$64,'Sheet1 (2)'!$D$64*counts+'Sheet1 (2)'!$G$64))))</f>
        <v>2.0984129299999998</v>
      </c>
    </row>
    <row r="27" spans="1:57">
      <c r="A27" s="145" t="s">
        <v>282</v>
      </c>
      <c r="B27" s="145" t="s">
        <v>76</v>
      </c>
      <c r="C27" s="170">
        <v>167</v>
      </c>
      <c r="D27" s="174" t="s">
        <v>77</v>
      </c>
      <c r="E27" s="171">
        <v>8</v>
      </c>
      <c r="F27" s="171">
        <v>1</v>
      </c>
      <c r="G27" s="171" t="s">
        <v>77</v>
      </c>
      <c r="H27" s="171">
        <v>0.5</v>
      </c>
      <c r="I27" s="171" t="s">
        <v>77</v>
      </c>
      <c r="J27" s="173" t="s">
        <v>83</v>
      </c>
      <c r="K27" s="173" t="s">
        <v>79</v>
      </c>
      <c r="L27" s="169">
        <f>VLOOKUP(CONCATENATE(J27,K27),'Sheet1 (2)'!$J$6:$K$26,2,FALSE)</f>
        <v>56.25</v>
      </c>
      <c r="M27" s="173" t="s">
        <v>80</v>
      </c>
      <c r="N27" s="173" t="s">
        <v>80</v>
      </c>
      <c r="O27" s="168">
        <f>VLOOKUP(CONCATENATE(M27,N27),'Sheet1 (2)'!$L$6:$M$26,2,FALSE)</f>
        <v>0</v>
      </c>
      <c r="P27" s="173" t="s">
        <v>80</v>
      </c>
      <c r="Q27" s="173" t="s">
        <v>80</v>
      </c>
      <c r="R27" s="168">
        <f>VLOOKUP(CONCATENATE(P27,Q27),'Sheet1 (2)'!$N$6:$O$26,2,FALSE)</f>
        <v>0</v>
      </c>
      <c r="S27" s="173" t="s">
        <v>80</v>
      </c>
      <c r="T27" s="173" t="s">
        <v>80</v>
      </c>
      <c r="U27" s="168">
        <f>VLOOKUP(CONCATENATE(S27,T27),'Sheet1 (2)'!$P$6:$Q$26,2,FALSE)</f>
        <v>0</v>
      </c>
      <c r="V27" s="173" t="s">
        <v>80</v>
      </c>
      <c r="W27" s="173" t="s">
        <v>80</v>
      </c>
      <c r="X27" s="168">
        <f>VLOOKUP(CONCATENATE(V27,W27),'Sheet1 (2)'!$R$6:$S$26,2,FALSE)</f>
        <v>0</v>
      </c>
      <c r="Y27" s="173" t="s">
        <v>80</v>
      </c>
      <c r="Z27" s="173" t="s">
        <v>80</v>
      </c>
      <c r="AA27" s="168">
        <f>VLOOKUP(CONCATENATE(Y27,Z27),'Sheet1 (2)'!$T$6:$U$26,2,FALSE)</f>
        <v>0</v>
      </c>
      <c r="AB27" s="173" t="s">
        <v>80</v>
      </c>
      <c r="AC27" s="173" t="s">
        <v>80</v>
      </c>
      <c r="AD27" s="168">
        <f>VLOOKUP(CONCATENATE(AB27,AC27),'Sheet1 (2)'!$X$6:$Y$26,2,FALSE)</f>
        <v>0</v>
      </c>
      <c r="AE27" s="173" t="s">
        <v>82</v>
      </c>
      <c r="AF27" s="173" t="s">
        <v>81</v>
      </c>
      <c r="AG27" s="168">
        <f>VLOOKUP(CONCATENATE(AE27,AF27),'Sheet1 (2)'!$Z$6:$AA$26,2,FALSE)</f>
        <v>66</v>
      </c>
      <c r="AH27" s="172"/>
      <c r="AI27" s="175"/>
      <c r="AJ27" s="140"/>
      <c r="AK27" s="176" t="s">
        <v>282</v>
      </c>
      <c r="AL27" s="176" t="s">
        <v>76</v>
      </c>
      <c r="AM27" s="170">
        <f t="shared" si="0"/>
        <v>167</v>
      </c>
      <c r="AN27" s="147"/>
      <c r="AO27" s="155"/>
      <c r="AP27" s="156"/>
      <c r="AQ27" s="157">
        <v>2.4711391857999998</v>
      </c>
      <c r="AR27" s="158"/>
      <c r="AS27" s="145">
        <f>LOOKUP(rufmkm,'Sheet1 (2)'!$V$62:$V$71,'Sheet1 (2)'!$W$62:$W$71)</f>
        <v>30</v>
      </c>
      <c r="AT27" s="140"/>
      <c r="AU27" s="157">
        <f>IF(IF(D27='Sheet1 (2)'!$C$69,'Sheet1 (2)'!$D$69*('Sheet1 (2)'!$D$72-rut_index)/'Sheet1 (2)'!$D$72,IF(shee2!D27='Sheet1 (2)'!$C$70,'Sheet1 (2)'!$D$70*('Sheet1 (2)'!$D$72-rut_index)/'Sheet1 (2)'!$D$72,IF(shee2!D27='Sheet1 (2)'!$C$71,'Sheet1 (2)'!$D$71*('Sheet1 (2)'!$D$72-rut_index)/'Sheet1 (2)'!$D$72)))&lt;0,0,IF(D27='Sheet1 (2)'!$C$69,'Sheet1 (2)'!$D$69*('Sheet1 (2)'!$D$72-rut_index)/'Sheet1 (2)'!$D$72,IF(shee2!D27='Sheet1 (2)'!$C$70,'Sheet1 (2)'!$D$70*('Sheet1 (2)'!$D$72-rut_index)/'Sheet1 (2)'!$D$72,IF(shee2!D27='Sheet1 (2)'!$C$71,'Sheet1 (2)'!$D$71*('Sheet1 (2)'!$D$72-rut_index)/'Sheet1 (2)'!$D$72))))</f>
        <v>0.3125</v>
      </c>
      <c r="AV27" s="157">
        <f>IF(IF(D27='Sheet1 (2)'!$C$69,'Sheet1 (2)'!$D$69*('Sheet1 (2)'!$D$72-crack_s_index)/'Sheet1 (2)'!$D$72,IF(shee2!D27='Sheet1 (2)'!$C$70,'Sheet1 (2)'!$D$70*('Sheet1 (2)'!$D$72-crack_s_index)/'Sheet1 (2)'!$D$72,IF(shee2!D27='Sheet1 (2)'!$C$71,'Sheet1 (2)'!$D$71*('Sheet1 (2)'!$D$72-crack_s_index)/'Sheet1 (2)'!$D$72)))&lt;0,0,IF(D27='Sheet1 (2)'!$C$69,'Sheet1 (2)'!$D$69*('Sheet1 (2)'!$D$72-crack_s_index)/'Sheet1 (2)'!$D$72,IF(shee2!D27='Sheet1 (2)'!$C$70,'Sheet1 (2)'!$D$70*('Sheet1 (2)'!$D$72-crack_s_index)/'Sheet1 (2)'!$D$72,IF(shee2!D27='Sheet1 (2)'!$C$71,'Sheet1 (2)'!$D$71*('Sheet1 (2)'!$D$72-crack_s_index)/'Sheet1 (2)'!$D$72))))</f>
        <v>5</v>
      </c>
      <c r="AW27" s="157">
        <f>IF(IF(D27='Sheet1 (2)'!$C$69,'Sheet1 (2)'!$D$69*('Sheet1 (2)'!$D$72-crack_t_index)/'Sheet1 (2)'!$D$72,IF(shee2!D27='Sheet1 (2)'!$C$70,'Sheet1 (2)'!$D$70*('Sheet1 (2)'!$D$72-crack_t_index)/'Sheet1 (2)'!$D$72,IF(shee2!D27='Sheet1 (2)'!$C$71,'Sheet1 (2)'!$D$71*('Sheet1 (2)'!$D$72-crack_t_index)/'Sheet1 (2)'!$D$72)))&lt;0,0,IF(D27='Sheet1 (2)'!$C$69,'Sheet1 (2)'!$D$69*('Sheet1 (2)'!$D$72-crack_t_index)/'Sheet1 (2)'!$D$72,IF(shee2!D27='Sheet1 (2)'!$C$70,'Sheet1 (2)'!$D$70*('Sheet1 (2)'!$D$72-crack_t_index)/'Sheet1 (2)'!$D$72,IF(shee2!D27='Sheet1 (2)'!$C$71,'Sheet1 (2)'!$D$71*('Sheet1 (2)'!$D$72-crack_t_index)/'Sheet1 (2)'!$D$72))))</f>
        <v>5</v>
      </c>
      <c r="AX27" s="157">
        <f>IF(IF(D27='Sheet1 (2)'!$C$69,'Sheet1 (2)'!$D$69*('Sheet1 (2)'!$D$72-rave_index)/'Sheet1 (2)'!$D$72,IF(shee2!D27='Sheet1 (2)'!$C$70,'Sheet1 (2)'!$D$70*('Sheet1 (2)'!$D$72-rave_index)/'Sheet1 (2)'!$D$72,IF(shee2!D27='Sheet1 (2)'!$C$71,'Sheet1 (2)'!$D$71*('Sheet1 (2)'!$D$72-rave_index)/'Sheet1 (2)'!$D$72)))&lt;0,0,IF(D27='Sheet1 (2)'!$C$69,'Sheet1 (2)'!$D$69*('Sheet1 (2)'!$D$72-rave_index)/'Sheet1 (2)'!$D$72,IF(shee2!D27='Sheet1 (2)'!$C$70,'Sheet1 (2)'!$D$70*('Sheet1 (2)'!$D$72-rave_index)/'Sheet1 (2)'!$D$72,IF(shee2!D27='Sheet1 (2)'!$C$71,'Sheet1 (2)'!$D$71*('Sheet1 (2)'!$D$72-rave_index)/'Sheet1 (2)'!$D$72))))</f>
        <v>5</v>
      </c>
      <c r="AY27" s="157">
        <f>IF(IF(D27='Sheet1 (2)'!$C$69,'Sheet1 (2)'!$D$69*('Sheet1 (2)'!$D$72-rough_index)/'Sheet1 (2)'!$D$72,IF(shee2!D27='Sheet1 (2)'!$C$70,'Sheet1 (2)'!$D$70*('Sheet1 (2)'!$D$72-rough_index)/'Sheet1 (2)'!$D$72,IF(shee2!D27='Sheet1 (2)'!$C$71,'Sheet1 (2)'!$D$71*('Sheet1 (2)'!$D$72-rough_index)/'Sheet1 (2)'!$D$72)))&lt;0,0,IF(D27='Sheet1 (2)'!$C$69,'Sheet1 (2)'!$D$69*('Sheet1 (2)'!$D$72-rough_index)/'Sheet1 (2)'!$D$72,IF(shee2!D27='Sheet1 (2)'!$C$70,'Sheet1 (2)'!$D$70*('Sheet1 (2)'!$D$72-rough_index)/'Sheet1 (2)'!$D$72,IF(shee2!D27='Sheet1 (2)'!$C$71,'Sheet1 (2)'!$D$71*('Sheet1 (2)'!$D$72-rough_index)/'Sheet1 (2)'!$D$72))))</f>
        <v>2.5</v>
      </c>
      <c r="AZ27" s="159">
        <f>+(AU27*'Sheet1 (2)'!$C$77)+(AV27*'Sheet1 (2)'!$C$78)+(AW27*'Sheet1 (2)'!$C$79)+(AX27*'Sheet1 (2)'!$C$80)+(AY27*'Sheet1 (2)'!$C$81)</f>
        <v>3.3125</v>
      </c>
      <c r="BA27" s="213" t="str">
        <f t="shared" si="1"/>
        <v>Fair</v>
      </c>
      <c r="BE27">
        <f>IF(D27='Sheet1 (2)'!$C$61,'Sheet1 (2)'!$D$61*(counts^2)+'Sheet1 (2)'!$G$61*counts+'Sheet1 (2)'!$J$61,IF(D27='Sheet1 (2)'!$C$62,'Sheet1 (2)'!$D$62*counts+'Sheet1 (2)'!$G$62,IF(D27='Sheet1 (2)'!$C$63,'Sheet1 (2)'!$D$63*counts+'Sheet1 (2)'!$G$63,IF(D27='Sheet1 (2)'!$C$64,'Sheet1 (2)'!$D$64*counts+'Sheet1 (2)'!$G$64))))</f>
        <v>2.0984129299999998</v>
      </c>
    </row>
    <row r="28" spans="1:57">
      <c r="A28" s="145" t="s">
        <v>282</v>
      </c>
      <c r="B28" s="145" t="s">
        <v>76</v>
      </c>
      <c r="C28" s="170">
        <v>168</v>
      </c>
      <c r="D28" s="174" t="s">
        <v>77</v>
      </c>
      <c r="E28" s="171">
        <v>8</v>
      </c>
      <c r="F28" s="171">
        <v>1</v>
      </c>
      <c r="G28" s="171" t="s">
        <v>77</v>
      </c>
      <c r="H28" s="171">
        <v>0.5</v>
      </c>
      <c r="I28" s="171" t="s">
        <v>77</v>
      </c>
      <c r="J28" s="173" t="s">
        <v>82</v>
      </c>
      <c r="K28" s="173" t="s">
        <v>79</v>
      </c>
      <c r="L28" s="169">
        <f>VLOOKUP(CONCATENATE(J28,K28),'Sheet1 (2)'!$J$6:$K$26,2,FALSE)</f>
        <v>37.5</v>
      </c>
      <c r="M28" s="173" t="s">
        <v>83</v>
      </c>
      <c r="N28" s="173" t="s">
        <v>78</v>
      </c>
      <c r="O28" s="168">
        <f>VLOOKUP(CONCATENATE(M28,N28),'Sheet1 (2)'!$L$6:$M$26,2,FALSE)</f>
        <v>7.5</v>
      </c>
      <c r="P28" s="173" t="s">
        <v>80</v>
      </c>
      <c r="Q28" s="173" t="s">
        <v>80</v>
      </c>
      <c r="R28" s="168">
        <f>VLOOKUP(CONCATENATE(P28,Q28),'Sheet1 (2)'!$N$6:$O$26,2,FALSE)</f>
        <v>0</v>
      </c>
      <c r="S28" s="173" t="s">
        <v>80</v>
      </c>
      <c r="T28" s="173" t="s">
        <v>80</v>
      </c>
      <c r="U28" s="168">
        <f>VLOOKUP(CONCATENATE(S28,T28),'Sheet1 (2)'!$P$6:$Q$26,2,FALSE)</f>
        <v>0</v>
      </c>
      <c r="V28" s="173" t="s">
        <v>80</v>
      </c>
      <c r="W28" s="173" t="s">
        <v>80</v>
      </c>
      <c r="X28" s="168">
        <f>VLOOKUP(CONCATENATE(V28,W28),'Sheet1 (2)'!$R$6:$S$26,2,FALSE)</f>
        <v>0</v>
      </c>
      <c r="Y28" s="173" t="s">
        <v>80</v>
      </c>
      <c r="Z28" s="173" t="s">
        <v>80</v>
      </c>
      <c r="AA28" s="168">
        <f>VLOOKUP(CONCATENATE(Y28,Z28),'Sheet1 (2)'!$T$6:$U$26,2,FALSE)</f>
        <v>0</v>
      </c>
      <c r="AB28" s="173" t="s">
        <v>80</v>
      </c>
      <c r="AC28" s="173" t="s">
        <v>80</v>
      </c>
      <c r="AD28" s="168">
        <f>VLOOKUP(CONCATENATE(AB28,AC28),'Sheet1 (2)'!$X$6:$Y$26,2,FALSE)</f>
        <v>0</v>
      </c>
      <c r="AE28" s="173" t="s">
        <v>82</v>
      </c>
      <c r="AF28" s="173" t="s">
        <v>81</v>
      </c>
      <c r="AG28" s="168">
        <f>VLOOKUP(CONCATENATE(AE28,AF28),'Sheet1 (2)'!$Z$6:$AA$26,2,FALSE)</f>
        <v>66</v>
      </c>
      <c r="AH28" s="172"/>
      <c r="AI28" s="175"/>
      <c r="AJ28" s="140"/>
      <c r="AK28" s="176" t="s">
        <v>282</v>
      </c>
      <c r="AL28" s="176" t="s">
        <v>76</v>
      </c>
      <c r="AM28" s="170">
        <f t="shared" si="0"/>
        <v>168</v>
      </c>
      <c r="AN28" s="147"/>
      <c r="AO28" s="155"/>
      <c r="AP28" s="156"/>
      <c r="AQ28" s="157">
        <v>2.8450596244000002</v>
      </c>
      <c r="AR28" s="158"/>
      <c r="AS28" s="145">
        <f>LOOKUP(rufmkm,'Sheet1 (2)'!$V$62:$V$71,'Sheet1 (2)'!$W$62:$W$71)</f>
        <v>30</v>
      </c>
      <c r="AT28" s="140"/>
      <c r="AU28" s="157">
        <f>IF(IF(D28='Sheet1 (2)'!$C$69,'Sheet1 (2)'!$D$69*('Sheet1 (2)'!$D$72-rut_index)/'Sheet1 (2)'!$D$72,IF(shee2!D28='Sheet1 (2)'!$C$70,'Sheet1 (2)'!$D$70*('Sheet1 (2)'!$D$72-rut_index)/'Sheet1 (2)'!$D$72,IF(shee2!D28='Sheet1 (2)'!$C$71,'Sheet1 (2)'!$D$71*('Sheet1 (2)'!$D$72-rut_index)/'Sheet1 (2)'!$D$72)))&lt;0,0,IF(D28='Sheet1 (2)'!$C$69,'Sheet1 (2)'!$D$69*('Sheet1 (2)'!$D$72-rut_index)/'Sheet1 (2)'!$D$72,IF(shee2!D28='Sheet1 (2)'!$C$70,'Sheet1 (2)'!$D$70*('Sheet1 (2)'!$D$72-rut_index)/'Sheet1 (2)'!$D$72,IF(shee2!D28='Sheet1 (2)'!$C$71,'Sheet1 (2)'!$D$71*('Sheet1 (2)'!$D$72-rut_index)/'Sheet1 (2)'!$D$72))))</f>
        <v>1.875</v>
      </c>
      <c r="AV28" s="157">
        <f>IF(IF(D28='Sheet1 (2)'!$C$69,'Sheet1 (2)'!$D$69*('Sheet1 (2)'!$D$72-crack_s_index)/'Sheet1 (2)'!$D$72,IF(shee2!D28='Sheet1 (2)'!$C$70,'Sheet1 (2)'!$D$70*('Sheet1 (2)'!$D$72-crack_s_index)/'Sheet1 (2)'!$D$72,IF(shee2!D28='Sheet1 (2)'!$C$71,'Sheet1 (2)'!$D$71*('Sheet1 (2)'!$D$72-crack_s_index)/'Sheet1 (2)'!$D$72)))&lt;0,0,IF(D28='Sheet1 (2)'!$C$69,'Sheet1 (2)'!$D$69*('Sheet1 (2)'!$D$72-crack_s_index)/'Sheet1 (2)'!$D$72,IF(shee2!D28='Sheet1 (2)'!$C$70,'Sheet1 (2)'!$D$70*('Sheet1 (2)'!$D$72-crack_s_index)/'Sheet1 (2)'!$D$72,IF(shee2!D28='Sheet1 (2)'!$C$71,'Sheet1 (2)'!$D$71*('Sheet1 (2)'!$D$72-crack_s_index)/'Sheet1 (2)'!$D$72))))</f>
        <v>4.375</v>
      </c>
      <c r="AW28" s="157">
        <f>IF(IF(D28='Sheet1 (2)'!$C$69,'Sheet1 (2)'!$D$69*('Sheet1 (2)'!$D$72-crack_t_index)/'Sheet1 (2)'!$D$72,IF(shee2!D28='Sheet1 (2)'!$C$70,'Sheet1 (2)'!$D$70*('Sheet1 (2)'!$D$72-crack_t_index)/'Sheet1 (2)'!$D$72,IF(shee2!D28='Sheet1 (2)'!$C$71,'Sheet1 (2)'!$D$71*('Sheet1 (2)'!$D$72-crack_t_index)/'Sheet1 (2)'!$D$72)))&lt;0,0,IF(D28='Sheet1 (2)'!$C$69,'Sheet1 (2)'!$D$69*('Sheet1 (2)'!$D$72-crack_t_index)/'Sheet1 (2)'!$D$72,IF(shee2!D28='Sheet1 (2)'!$C$70,'Sheet1 (2)'!$D$70*('Sheet1 (2)'!$D$72-crack_t_index)/'Sheet1 (2)'!$D$72,IF(shee2!D28='Sheet1 (2)'!$C$71,'Sheet1 (2)'!$D$71*('Sheet1 (2)'!$D$72-crack_t_index)/'Sheet1 (2)'!$D$72))))</f>
        <v>5</v>
      </c>
      <c r="AX28" s="157">
        <f>IF(IF(D28='Sheet1 (2)'!$C$69,'Sheet1 (2)'!$D$69*('Sheet1 (2)'!$D$72-rave_index)/'Sheet1 (2)'!$D$72,IF(shee2!D28='Sheet1 (2)'!$C$70,'Sheet1 (2)'!$D$70*('Sheet1 (2)'!$D$72-rave_index)/'Sheet1 (2)'!$D$72,IF(shee2!D28='Sheet1 (2)'!$C$71,'Sheet1 (2)'!$D$71*('Sheet1 (2)'!$D$72-rave_index)/'Sheet1 (2)'!$D$72)))&lt;0,0,IF(D28='Sheet1 (2)'!$C$69,'Sheet1 (2)'!$D$69*('Sheet1 (2)'!$D$72-rave_index)/'Sheet1 (2)'!$D$72,IF(shee2!D28='Sheet1 (2)'!$C$70,'Sheet1 (2)'!$D$70*('Sheet1 (2)'!$D$72-rave_index)/'Sheet1 (2)'!$D$72,IF(shee2!D28='Sheet1 (2)'!$C$71,'Sheet1 (2)'!$D$71*('Sheet1 (2)'!$D$72-rave_index)/'Sheet1 (2)'!$D$72))))</f>
        <v>5</v>
      </c>
      <c r="AY28" s="157">
        <f>IF(IF(D28='Sheet1 (2)'!$C$69,'Sheet1 (2)'!$D$69*('Sheet1 (2)'!$D$72-rough_index)/'Sheet1 (2)'!$D$72,IF(shee2!D28='Sheet1 (2)'!$C$70,'Sheet1 (2)'!$D$70*('Sheet1 (2)'!$D$72-rough_index)/'Sheet1 (2)'!$D$72,IF(shee2!D28='Sheet1 (2)'!$C$71,'Sheet1 (2)'!$D$71*('Sheet1 (2)'!$D$72-rough_index)/'Sheet1 (2)'!$D$72)))&lt;0,0,IF(D28='Sheet1 (2)'!$C$69,'Sheet1 (2)'!$D$69*('Sheet1 (2)'!$D$72-rough_index)/'Sheet1 (2)'!$D$72,IF(shee2!D28='Sheet1 (2)'!$C$70,'Sheet1 (2)'!$D$70*('Sheet1 (2)'!$D$72-rough_index)/'Sheet1 (2)'!$D$72,IF(shee2!D28='Sheet1 (2)'!$C$71,'Sheet1 (2)'!$D$71*('Sheet1 (2)'!$D$72-rough_index)/'Sheet1 (2)'!$D$72))))</f>
        <v>2.5</v>
      </c>
      <c r="AZ28" s="159">
        <f>+(AU28*'Sheet1 (2)'!$C$77)+(AV28*'Sheet1 (2)'!$C$78)+(AW28*'Sheet1 (2)'!$C$79)+(AX28*'Sheet1 (2)'!$C$80)+(AY28*'Sheet1 (2)'!$C$81)</f>
        <v>3.4</v>
      </c>
      <c r="BA28" s="213" t="str">
        <f t="shared" si="1"/>
        <v>Fair</v>
      </c>
      <c r="BE28">
        <f>IF(D28='Sheet1 (2)'!$C$61,'Sheet1 (2)'!$D$61*(counts^2)+'Sheet1 (2)'!$G$61*counts+'Sheet1 (2)'!$J$61,IF(D28='Sheet1 (2)'!$C$62,'Sheet1 (2)'!$D$62*counts+'Sheet1 (2)'!$G$62,IF(D28='Sheet1 (2)'!$C$63,'Sheet1 (2)'!$D$63*counts+'Sheet1 (2)'!$G$63,IF(D28='Sheet1 (2)'!$C$64,'Sheet1 (2)'!$D$64*counts+'Sheet1 (2)'!$G$64))))</f>
        <v>2.0984129299999998</v>
      </c>
    </row>
    <row r="29" spans="1:57">
      <c r="A29" s="145" t="s">
        <v>282</v>
      </c>
      <c r="B29" s="145" t="s">
        <v>76</v>
      </c>
      <c r="C29" s="170">
        <v>169</v>
      </c>
      <c r="D29" s="174" t="s">
        <v>77</v>
      </c>
      <c r="E29" s="171">
        <v>8</v>
      </c>
      <c r="F29" s="171">
        <v>1</v>
      </c>
      <c r="G29" s="171" t="s">
        <v>77</v>
      </c>
      <c r="H29" s="171">
        <v>0.5</v>
      </c>
      <c r="I29" s="171" t="s">
        <v>77</v>
      </c>
      <c r="J29" s="173" t="s">
        <v>82</v>
      </c>
      <c r="K29" s="173" t="s">
        <v>79</v>
      </c>
      <c r="L29" s="169">
        <f>VLOOKUP(CONCATENATE(J29,K29),'Sheet1 (2)'!$J$6:$K$26,2,FALSE)</f>
        <v>37.5</v>
      </c>
      <c r="M29" s="173" t="s">
        <v>80</v>
      </c>
      <c r="N29" s="173" t="s">
        <v>80</v>
      </c>
      <c r="O29" s="168">
        <f>VLOOKUP(CONCATENATE(M29,N29),'Sheet1 (2)'!$L$6:$M$26,2,FALSE)</f>
        <v>0</v>
      </c>
      <c r="P29" s="173" t="s">
        <v>80</v>
      </c>
      <c r="Q29" s="173" t="s">
        <v>80</v>
      </c>
      <c r="R29" s="168">
        <f>VLOOKUP(CONCATENATE(P29,Q29),'Sheet1 (2)'!$N$6:$O$26,2,FALSE)</f>
        <v>0</v>
      </c>
      <c r="S29" s="173" t="s">
        <v>80</v>
      </c>
      <c r="T29" s="173" t="s">
        <v>80</v>
      </c>
      <c r="U29" s="168">
        <f>VLOOKUP(CONCATENATE(S29,T29),'Sheet1 (2)'!$P$6:$Q$26,2,FALSE)</f>
        <v>0</v>
      </c>
      <c r="V29" s="173" t="s">
        <v>80</v>
      </c>
      <c r="W29" s="173" t="s">
        <v>80</v>
      </c>
      <c r="X29" s="168">
        <f>VLOOKUP(CONCATENATE(V29,W29),'Sheet1 (2)'!$R$6:$S$26,2,FALSE)</f>
        <v>0</v>
      </c>
      <c r="Y29" s="173" t="s">
        <v>80</v>
      </c>
      <c r="Z29" s="173" t="s">
        <v>80</v>
      </c>
      <c r="AA29" s="168">
        <f>VLOOKUP(CONCATENATE(Y29,Z29),'Sheet1 (2)'!$T$6:$U$26,2,FALSE)</f>
        <v>0</v>
      </c>
      <c r="AB29" s="173" t="s">
        <v>80</v>
      </c>
      <c r="AC29" s="173" t="s">
        <v>80</v>
      </c>
      <c r="AD29" s="168">
        <f>VLOOKUP(CONCATENATE(AB29,AC29),'Sheet1 (2)'!$X$6:$Y$26,2,FALSE)</f>
        <v>0</v>
      </c>
      <c r="AE29" s="173" t="s">
        <v>82</v>
      </c>
      <c r="AF29" s="173" t="s">
        <v>81</v>
      </c>
      <c r="AG29" s="168">
        <f>VLOOKUP(CONCATENATE(AE29,AF29),'Sheet1 (2)'!$Z$6:$AA$26,2,FALSE)</f>
        <v>66</v>
      </c>
      <c r="AH29" s="172"/>
      <c r="AI29" s="175"/>
      <c r="AJ29" s="140"/>
      <c r="AK29" s="176" t="s">
        <v>282</v>
      </c>
      <c r="AL29" s="176" t="s">
        <v>76</v>
      </c>
      <c r="AM29" s="170">
        <f t="shared" si="0"/>
        <v>169</v>
      </c>
      <c r="AN29" s="147"/>
      <c r="AO29" s="155"/>
      <c r="AP29" s="156"/>
      <c r="AQ29" s="157">
        <v>2.7781990686000002</v>
      </c>
      <c r="AR29" s="158"/>
      <c r="AS29" s="145">
        <f>LOOKUP(rufmkm,'Sheet1 (2)'!$V$62:$V$71,'Sheet1 (2)'!$W$62:$W$71)</f>
        <v>30</v>
      </c>
      <c r="AT29" s="140"/>
      <c r="AU29" s="157">
        <f>IF(IF(D29='Sheet1 (2)'!$C$69,'Sheet1 (2)'!$D$69*('Sheet1 (2)'!$D$72-rut_index)/'Sheet1 (2)'!$D$72,IF(shee2!D29='Sheet1 (2)'!$C$70,'Sheet1 (2)'!$D$70*('Sheet1 (2)'!$D$72-rut_index)/'Sheet1 (2)'!$D$72,IF(shee2!D29='Sheet1 (2)'!$C$71,'Sheet1 (2)'!$D$71*('Sheet1 (2)'!$D$72-rut_index)/'Sheet1 (2)'!$D$72)))&lt;0,0,IF(D29='Sheet1 (2)'!$C$69,'Sheet1 (2)'!$D$69*('Sheet1 (2)'!$D$72-rut_index)/'Sheet1 (2)'!$D$72,IF(shee2!D29='Sheet1 (2)'!$C$70,'Sheet1 (2)'!$D$70*('Sheet1 (2)'!$D$72-rut_index)/'Sheet1 (2)'!$D$72,IF(shee2!D29='Sheet1 (2)'!$C$71,'Sheet1 (2)'!$D$71*('Sheet1 (2)'!$D$72-rut_index)/'Sheet1 (2)'!$D$72))))</f>
        <v>1.875</v>
      </c>
      <c r="AV29" s="157">
        <f>IF(IF(D29='Sheet1 (2)'!$C$69,'Sheet1 (2)'!$D$69*('Sheet1 (2)'!$D$72-crack_s_index)/'Sheet1 (2)'!$D$72,IF(shee2!D29='Sheet1 (2)'!$C$70,'Sheet1 (2)'!$D$70*('Sheet1 (2)'!$D$72-crack_s_index)/'Sheet1 (2)'!$D$72,IF(shee2!D29='Sheet1 (2)'!$C$71,'Sheet1 (2)'!$D$71*('Sheet1 (2)'!$D$72-crack_s_index)/'Sheet1 (2)'!$D$72)))&lt;0,0,IF(D29='Sheet1 (2)'!$C$69,'Sheet1 (2)'!$D$69*('Sheet1 (2)'!$D$72-crack_s_index)/'Sheet1 (2)'!$D$72,IF(shee2!D29='Sheet1 (2)'!$C$70,'Sheet1 (2)'!$D$70*('Sheet1 (2)'!$D$72-crack_s_index)/'Sheet1 (2)'!$D$72,IF(shee2!D29='Sheet1 (2)'!$C$71,'Sheet1 (2)'!$D$71*('Sheet1 (2)'!$D$72-crack_s_index)/'Sheet1 (2)'!$D$72))))</f>
        <v>5</v>
      </c>
      <c r="AW29" s="157">
        <f>IF(IF(D29='Sheet1 (2)'!$C$69,'Sheet1 (2)'!$D$69*('Sheet1 (2)'!$D$72-crack_t_index)/'Sheet1 (2)'!$D$72,IF(shee2!D29='Sheet1 (2)'!$C$70,'Sheet1 (2)'!$D$70*('Sheet1 (2)'!$D$72-crack_t_index)/'Sheet1 (2)'!$D$72,IF(shee2!D29='Sheet1 (2)'!$C$71,'Sheet1 (2)'!$D$71*('Sheet1 (2)'!$D$72-crack_t_index)/'Sheet1 (2)'!$D$72)))&lt;0,0,IF(D29='Sheet1 (2)'!$C$69,'Sheet1 (2)'!$D$69*('Sheet1 (2)'!$D$72-crack_t_index)/'Sheet1 (2)'!$D$72,IF(shee2!D29='Sheet1 (2)'!$C$70,'Sheet1 (2)'!$D$70*('Sheet1 (2)'!$D$72-crack_t_index)/'Sheet1 (2)'!$D$72,IF(shee2!D29='Sheet1 (2)'!$C$71,'Sheet1 (2)'!$D$71*('Sheet1 (2)'!$D$72-crack_t_index)/'Sheet1 (2)'!$D$72))))</f>
        <v>5</v>
      </c>
      <c r="AX29" s="157">
        <f>IF(IF(D29='Sheet1 (2)'!$C$69,'Sheet1 (2)'!$D$69*('Sheet1 (2)'!$D$72-rave_index)/'Sheet1 (2)'!$D$72,IF(shee2!D29='Sheet1 (2)'!$C$70,'Sheet1 (2)'!$D$70*('Sheet1 (2)'!$D$72-rave_index)/'Sheet1 (2)'!$D$72,IF(shee2!D29='Sheet1 (2)'!$C$71,'Sheet1 (2)'!$D$71*('Sheet1 (2)'!$D$72-rave_index)/'Sheet1 (2)'!$D$72)))&lt;0,0,IF(D29='Sheet1 (2)'!$C$69,'Sheet1 (2)'!$D$69*('Sheet1 (2)'!$D$72-rave_index)/'Sheet1 (2)'!$D$72,IF(shee2!D29='Sheet1 (2)'!$C$70,'Sheet1 (2)'!$D$70*('Sheet1 (2)'!$D$72-rave_index)/'Sheet1 (2)'!$D$72,IF(shee2!D29='Sheet1 (2)'!$C$71,'Sheet1 (2)'!$D$71*('Sheet1 (2)'!$D$72-rave_index)/'Sheet1 (2)'!$D$72))))</f>
        <v>5</v>
      </c>
      <c r="AY29" s="157">
        <f>IF(IF(D29='Sheet1 (2)'!$C$69,'Sheet1 (2)'!$D$69*('Sheet1 (2)'!$D$72-rough_index)/'Sheet1 (2)'!$D$72,IF(shee2!D29='Sheet1 (2)'!$C$70,'Sheet1 (2)'!$D$70*('Sheet1 (2)'!$D$72-rough_index)/'Sheet1 (2)'!$D$72,IF(shee2!D29='Sheet1 (2)'!$C$71,'Sheet1 (2)'!$D$71*('Sheet1 (2)'!$D$72-rough_index)/'Sheet1 (2)'!$D$72)))&lt;0,0,IF(D29='Sheet1 (2)'!$C$69,'Sheet1 (2)'!$D$69*('Sheet1 (2)'!$D$72-rough_index)/'Sheet1 (2)'!$D$72,IF(shee2!D29='Sheet1 (2)'!$C$70,'Sheet1 (2)'!$D$70*('Sheet1 (2)'!$D$72-rough_index)/'Sheet1 (2)'!$D$72,IF(shee2!D29='Sheet1 (2)'!$C$71,'Sheet1 (2)'!$D$71*('Sheet1 (2)'!$D$72-rough_index)/'Sheet1 (2)'!$D$72))))</f>
        <v>2.5</v>
      </c>
      <c r="AZ29" s="159">
        <f>+(AU29*'Sheet1 (2)'!$C$77)+(AV29*'Sheet1 (2)'!$C$78)+(AW29*'Sheet1 (2)'!$C$79)+(AX29*'Sheet1 (2)'!$C$80)+(AY29*'Sheet1 (2)'!$C$81)</f>
        <v>3.625</v>
      </c>
      <c r="BA29" s="213" t="str">
        <f t="shared" si="1"/>
        <v>Fair</v>
      </c>
      <c r="BE29">
        <f>IF(D29='Sheet1 (2)'!$C$61,'Sheet1 (2)'!$D$61*(counts^2)+'Sheet1 (2)'!$G$61*counts+'Sheet1 (2)'!$J$61,IF(D29='Sheet1 (2)'!$C$62,'Sheet1 (2)'!$D$62*counts+'Sheet1 (2)'!$G$62,IF(D29='Sheet1 (2)'!$C$63,'Sheet1 (2)'!$D$63*counts+'Sheet1 (2)'!$G$63,IF(D29='Sheet1 (2)'!$C$64,'Sheet1 (2)'!$D$64*counts+'Sheet1 (2)'!$G$64))))</f>
        <v>2.0984129299999998</v>
      </c>
    </row>
    <row r="30" spans="1:57">
      <c r="A30" s="145" t="s">
        <v>282</v>
      </c>
      <c r="B30" s="145" t="s">
        <v>76</v>
      </c>
      <c r="C30" s="170">
        <v>170</v>
      </c>
      <c r="D30" s="174" t="s">
        <v>77</v>
      </c>
      <c r="E30" s="171">
        <v>8</v>
      </c>
      <c r="F30" s="171">
        <v>1</v>
      </c>
      <c r="G30" s="171" t="s">
        <v>77</v>
      </c>
      <c r="H30" s="171">
        <v>0.5</v>
      </c>
      <c r="I30" s="171" t="s">
        <v>77</v>
      </c>
      <c r="J30" s="173" t="s">
        <v>82</v>
      </c>
      <c r="K30" s="173" t="s">
        <v>79</v>
      </c>
      <c r="L30" s="169">
        <f>VLOOKUP(CONCATENATE(J30,K30),'Sheet1 (2)'!$J$6:$K$26,2,FALSE)</f>
        <v>37.5</v>
      </c>
      <c r="M30" s="173" t="s">
        <v>83</v>
      </c>
      <c r="N30" s="173" t="s">
        <v>78</v>
      </c>
      <c r="O30" s="168">
        <f>VLOOKUP(CONCATENATE(M30,N30),'Sheet1 (2)'!$L$6:$M$26,2,FALSE)</f>
        <v>7.5</v>
      </c>
      <c r="P30" s="173" t="s">
        <v>80</v>
      </c>
      <c r="Q30" s="173" t="s">
        <v>80</v>
      </c>
      <c r="R30" s="168">
        <f>VLOOKUP(CONCATENATE(P30,Q30),'Sheet1 (2)'!$N$6:$O$26,2,FALSE)</f>
        <v>0</v>
      </c>
      <c r="S30" s="173" t="s">
        <v>80</v>
      </c>
      <c r="T30" s="173" t="s">
        <v>80</v>
      </c>
      <c r="U30" s="168">
        <f>VLOOKUP(CONCATENATE(S30,T30),'Sheet1 (2)'!$P$6:$Q$26,2,FALSE)</f>
        <v>0</v>
      </c>
      <c r="V30" s="173" t="s">
        <v>82</v>
      </c>
      <c r="W30" s="173" t="s">
        <v>81</v>
      </c>
      <c r="X30" s="168">
        <f>VLOOKUP(CONCATENATE(V30,W30),'Sheet1 (2)'!$R$6:$S$26,2,FALSE)</f>
        <v>50</v>
      </c>
      <c r="Y30" s="173" t="s">
        <v>80</v>
      </c>
      <c r="Z30" s="173" t="s">
        <v>80</v>
      </c>
      <c r="AA30" s="168">
        <f>VLOOKUP(CONCATENATE(Y30,Z30),'Sheet1 (2)'!$T$6:$U$26,2,FALSE)</f>
        <v>0</v>
      </c>
      <c r="AB30" s="173" t="s">
        <v>80</v>
      </c>
      <c r="AC30" s="173" t="s">
        <v>80</v>
      </c>
      <c r="AD30" s="168">
        <f>VLOOKUP(CONCATENATE(AB30,AC30),'Sheet1 (2)'!$X$6:$Y$26,2,FALSE)</f>
        <v>0</v>
      </c>
      <c r="AE30" s="173" t="s">
        <v>82</v>
      </c>
      <c r="AF30" s="173" t="s">
        <v>81</v>
      </c>
      <c r="AG30" s="168">
        <f>VLOOKUP(CONCATENATE(AE30,AF30),'Sheet1 (2)'!$Z$6:$AA$26,2,FALSE)</f>
        <v>66</v>
      </c>
      <c r="AH30" s="172"/>
      <c r="AI30" s="175"/>
      <c r="AJ30" s="140"/>
      <c r="AK30" s="176" t="s">
        <v>282</v>
      </c>
      <c r="AL30" s="176" t="s">
        <v>76</v>
      </c>
      <c r="AM30" s="170">
        <f t="shared" si="0"/>
        <v>170</v>
      </c>
      <c r="AN30" s="147"/>
      <c r="AO30" s="155"/>
      <c r="AP30" s="156"/>
      <c r="AQ30" s="157">
        <v>3.0107844434</v>
      </c>
      <c r="AR30" s="158"/>
      <c r="AS30" s="145">
        <f>LOOKUP(rufmkm,'Sheet1 (2)'!$V$62:$V$71,'Sheet1 (2)'!$W$62:$W$71)</f>
        <v>40</v>
      </c>
      <c r="AT30" s="140"/>
      <c r="AU30" s="157">
        <f>IF(IF(D30='Sheet1 (2)'!$C$69,'Sheet1 (2)'!$D$69*('Sheet1 (2)'!$D$72-rut_index)/'Sheet1 (2)'!$D$72,IF(shee2!D30='Sheet1 (2)'!$C$70,'Sheet1 (2)'!$D$70*('Sheet1 (2)'!$D$72-rut_index)/'Sheet1 (2)'!$D$72,IF(shee2!D30='Sheet1 (2)'!$C$71,'Sheet1 (2)'!$D$71*('Sheet1 (2)'!$D$72-rut_index)/'Sheet1 (2)'!$D$72)))&lt;0,0,IF(D30='Sheet1 (2)'!$C$69,'Sheet1 (2)'!$D$69*('Sheet1 (2)'!$D$72-rut_index)/'Sheet1 (2)'!$D$72,IF(shee2!D30='Sheet1 (2)'!$C$70,'Sheet1 (2)'!$D$70*('Sheet1 (2)'!$D$72-rut_index)/'Sheet1 (2)'!$D$72,IF(shee2!D30='Sheet1 (2)'!$C$71,'Sheet1 (2)'!$D$71*('Sheet1 (2)'!$D$72-rut_index)/'Sheet1 (2)'!$D$72))))</f>
        <v>1.875</v>
      </c>
      <c r="AV30" s="157">
        <f>IF(IF(D30='Sheet1 (2)'!$C$69,'Sheet1 (2)'!$D$69*('Sheet1 (2)'!$D$72-crack_s_index)/'Sheet1 (2)'!$D$72,IF(shee2!D30='Sheet1 (2)'!$C$70,'Sheet1 (2)'!$D$70*('Sheet1 (2)'!$D$72-crack_s_index)/'Sheet1 (2)'!$D$72,IF(shee2!D30='Sheet1 (2)'!$C$71,'Sheet1 (2)'!$D$71*('Sheet1 (2)'!$D$72-crack_s_index)/'Sheet1 (2)'!$D$72)))&lt;0,0,IF(D30='Sheet1 (2)'!$C$69,'Sheet1 (2)'!$D$69*('Sheet1 (2)'!$D$72-crack_s_index)/'Sheet1 (2)'!$D$72,IF(shee2!D30='Sheet1 (2)'!$C$70,'Sheet1 (2)'!$D$70*('Sheet1 (2)'!$D$72-crack_s_index)/'Sheet1 (2)'!$D$72,IF(shee2!D30='Sheet1 (2)'!$C$71,'Sheet1 (2)'!$D$71*('Sheet1 (2)'!$D$72-crack_s_index)/'Sheet1 (2)'!$D$72))))</f>
        <v>4.375</v>
      </c>
      <c r="AW30" s="157">
        <f>IF(IF(D30='Sheet1 (2)'!$C$69,'Sheet1 (2)'!$D$69*('Sheet1 (2)'!$D$72-crack_t_index)/'Sheet1 (2)'!$D$72,IF(shee2!D30='Sheet1 (2)'!$C$70,'Sheet1 (2)'!$D$70*('Sheet1 (2)'!$D$72-crack_t_index)/'Sheet1 (2)'!$D$72,IF(shee2!D30='Sheet1 (2)'!$C$71,'Sheet1 (2)'!$D$71*('Sheet1 (2)'!$D$72-crack_t_index)/'Sheet1 (2)'!$D$72)))&lt;0,0,IF(D30='Sheet1 (2)'!$C$69,'Sheet1 (2)'!$D$69*('Sheet1 (2)'!$D$72-crack_t_index)/'Sheet1 (2)'!$D$72,IF(shee2!D30='Sheet1 (2)'!$C$70,'Sheet1 (2)'!$D$70*('Sheet1 (2)'!$D$72-crack_t_index)/'Sheet1 (2)'!$D$72,IF(shee2!D30='Sheet1 (2)'!$C$71,'Sheet1 (2)'!$D$71*('Sheet1 (2)'!$D$72-crack_t_index)/'Sheet1 (2)'!$D$72))))</f>
        <v>5</v>
      </c>
      <c r="AX30" s="157">
        <f>IF(IF(D30='Sheet1 (2)'!$C$69,'Sheet1 (2)'!$D$69*('Sheet1 (2)'!$D$72-rave_index)/'Sheet1 (2)'!$D$72,IF(shee2!D30='Sheet1 (2)'!$C$70,'Sheet1 (2)'!$D$70*('Sheet1 (2)'!$D$72-rave_index)/'Sheet1 (2)'!$D$72,IF(shee2!D30='Sheet1 (2)'!$C$71,'Sheet1 (2)'!$D$71*('Sheet1 (2)'!$D$72-rave_index)/'Sheet1 (2)'!$D$72)))&lt;0,0,IF(D30='Sheet1 (2)'!$C$69,'Sheet1 (2)'!$D$69*('Sheet1 (2)'!$D$72-rave_index)/'Sheet1 (2)'!$D$72,IF(shee2!D30='Sheet1 (2)'!$C$70,'Sheet1 (2)'!$D$70*('Sheet1 (2)'!$D$72-rave_index)/'Sheet1 (2)'!$D$72,IF(shee2!D30='Sheet1 (2)'!$C$71,'Sheet1 (2)'!$D$71*('Sheet1 (2)'!$D$72-rave_index)/'Sheet1 (2)'!$D$72))))</f>
        <v>5</v>
      </c>
      <c r="AY30" s="157">
        <f>IF(IF(D30='Sheet1 (2)'!$C$69,'Sheet1 (2)'!$D$69*('Sheet1 (2)'!$D$72-rough_index)/'Sheet1 (2)'!$D$72,IF(shee2!D30='Sheet1 (2)'!$C$70,'Sheet1 (2)'!$D$70*('Sheet1 (2)'!$D$72-rough_index)/'Sheet1 (2)'!$D$72,IF(shee2!D30='Sheet1 (2)'!$C$71,'Sheet1 (2)'!$D$71*('Sheet1 (2)'!$D$72-rough_index)/'Sheet1 (2)'!$D$72)))&lt;0,0,IF(D30='Sheet1 (2)'!$C$69,'Sheet1 (2)'!$D$69*('Sheet1 (2)'!$D$72-rough_index)/'Sheet1 (2)'!$D$72,IF(shee2!D30='Sheet1 (2)'!$C$70,'Sheet1 (2)'!$D$70*('Sheet1 (2)'!$D$72-rough_index)/'Sheet1 (2)'!$D$72,IF(shee2!D30='Sheet1 (2)'!$C$71,'Sheet1 (2)'!$D$71*('Sheet1 (2)'!$D$72-rough_index)/'Sheet1 (2)'!$D$72))))</f>
        <v>1.6666666666666667</v>
      </c>
      <c r="AZ30" s="159">
        <f>+(AU30*'Sheet1 (2)'!$C$77)+(AV30*'Sheet1 (2)'!$C$78)+(AW30*'Sheet1 (2)'!$C$79)+(AX30*'Sheet1 (2)'!$C$80)+(AY30*'Sheet1 (2)'!$C$81)</f>
        <v>3.15</v>
      </c>
      <c r="BA30" s="213" t="str">
        <f t="shared" si="1"/>
        <v>Fair</v>
      </c>
      <c r="BE30">
        <f>IF(D30='Sheet1 (2)'!$C$61,'Sheet1 (2)'!$D$61*(counts^2)+'Sheet1 (2)'!$G$61*counts+'Sheet1 (2)'!$J$61,IF(D30='Sheet1 (2)'!$C$62,'Sheet1 (2)'!$D$62*counts+'Sheet1 (2)'!$G$62,IF(D30='Sheet1 (2)'!$C$63,'Sheet1 (2)'!$D$63*counts+'Sheet1 (2)'!$G$63,IF(D30='Sheet1 (2)'!$C$64,'Sheet1 (2)'!$D$64*counts+'Sheet1 (2)'!$G$64))))</f>
        <v>2.0984129299999998</v>
      </c>
    </row>
    <row r="31" spans="1:57">
      <c r="A31" s="145" t="s">
        <v>282</v>
      </c>
      <c r="B31" s="145" t="s">
        <v>76</v>
      </c>
      <c r="C31" s="170">
        <v>171</v>
      </c>
      <c r="D31" s="174" t="s">
        <v>77</v>
      </c>
      <c r="E31" s="171">
        <v>8</v>
      </c>
      <c r="F31" s="171">
        <v>1</v>
      </c>
      <c r="G31" s="171" t="s">
        <v>77</v>
      </c>
      <c r="H31" s="171">
        <v>0.5</v>
      </c>
      <c r="I31" s="171" t="s">
        <v>77</v>
      </c>
      <c r="J31" s="173" t="s">
        <v>78</v>
      </c>
      <c r="K31" s="173" t="s">
        <v>79</v>
      </c>
      <c r="L31" s="169">
        <f>VLOOKUP(CONCATENATE(J31,K31),'Sheet1 (2)'!$J$6:$K$26,2,FALSE)</f>
        <v>18.75</v>
      </c>
      <c r="M31" s="173" t="s">
        <v>80</v>
      </c>
      <c r="N31" s="173" t="s">
        <v>80</v>
      </c>
      <c r="O31" s="168">
        <f>VLOOKUP(CONCATENATE(M31,N31),'Sheet1 (2)'!$L$6:$M$26,2,FALSE)</f>
        <v>0</v>
      </c>
      <c r="P31" s="173" t="s">
        <v>80</v>
      </c>
      <c r="Q31" s="173" t="s">
        <v>80</v>
      </c>
      <c r="R31" s="168">
        <f>VLOOKUP(CONCATENATE(P31,Q31),'Sheet1 (2)'!$N$6:$O$26,2,FALSE)</f>
        <v>0</v>
      </c>
      <c r="S31" s="173" t="s">
        <v>80</v>
      </c>
      <c r="T31" s="173" t="s">
        <v>80</v>
      </c>
      <c r="U31" s="168">
        <f>VLOOKUP(CONCATENATE(S31,T31),'Sheet1 (2)'!$P$6:$Q$26,2,FALSE)</f>
        <v>0</v>
      </c>
      <c r="V31" s="173" t="s">
        <v>78</v>
      </c>
      <c r="W31" s="173" t="s">
        <v>79</v>
      </c>
      <c r="X31" s="168">
        <f>VLOOKUP(CONCATENATE(V31,W31),'Sheet1 (2)'!$R$6:$S$26,2,FALSE)</f>
        <v>18.75</v>
      </c>
      <c r="Y31" s="173" t="s">
        <v>80</v>
      </c>
      <c r="Z31" s="173" t="s">
        <v>80</v>
      </c>
      <c r="AA31" s="168">
        <f>VLOOKUP(CONCATENATE(Y31,Z31),'Sheet1 (2)'!$T$6:$U$26,2,FALSE)</f>
        <v>0</v>
      </c>
      <c r="AB31" s="173" t="s">
        <v>80</v>
      </c>
      <c r="AC31" s="173" t="s">
        <v>80</v>
      </c>
      <c r="AD31" s="168">
        <f>VLOOKUP(CONCATENATE(AB31,AC31),'Sheet1 (2)'!$X$6:$Y$26,2,FALSE)</f>
        <v>0</v>
      </c>
      <c r="AE31" s="173" t="s">
        <v>82</v>
      </c>
      <c r="AF31" s="173" t="s">
        <v>81</v>
      </c>
      <c r="AG31" s="168">
        <f>VLOOKUP(CONCATENATE(AE31,AF31),'Sheet1 (2)'!$Z$6:$AA$26,2,FALSE)</f>
        <v>66</v>
      </c>
      <c r="AH31" s="172"/>
      <c r="AI31" s="175"/>
      <c r="AJ31" s="140"/>
      <c r="AK31" s="176" t="s">
        <v>282</v>
      </c>
      <c r="AL31" s="176" t="s">
        <v>76</v>
      </c>
      <c r="AM31" s="170">
        <f t="shared" si="0"/>
        <v>171</v>
      </c>
      <c r="AN31" s="147"/>
      <c r="AO31" s="155"/>
      <c r="AP31" s="156"/>
      <c r="AQ31" s="157">
        <v>3.3117178463999997</v>
      </c>
      <c r="AR31" s="158"/>
      <c r="AS31" s="145">
        <f>LOOKUP(rufmkm,'Sheet1 (2)'!$V$62:$V$71,'Sheet1 (2)'!$W$62:$W$71)</f>
        <v>40</v>
      </c>
      <c r="AT31" s="140"/>
      <c r="AU31" s="157">
        <f>IF(IF(D31='Sheet1 (2)'!$C$69,'Sheet1 (2)'!$D$69*('Sheet1 (2)'!$D$72-rut_index)/'Sheet1 (2)'!$D$72,IF(shee2!D31='Sheet1 (2)'!$C$70,'Sheet1 (2)'!$D$70*('Sheet1 (2)'!$D$72-rut_index)/'Sheet1 (2)'!$D$72,IF(shee2!D31='Sheet1 (2)'!$C$71,'Sheet1 (2)'!$D$71*('Sheet1 (2)'!$D$72-rut_index)/'Sheet1 (2)'!$D$72)))&lt;0,0,IF(D31='Sheet1 (2)'!$C$69,'Sheet1 (2)'!$D$69*('Sheet1 (2)'!$D$72-rut_index)/'Sheet1 (2)'!$D$72,IF(shee2!D31='Sheet1 (2)'!$C$70,'Sheet1 (2)'!$D$70*('Sheet1 (2)'!$D$72-rut_index)/'Sheet1 (2)'!$D$72,IF(shee2!D31='Sheet1 (2)'!$C$71,'Sheet1 (2)'!$D$71*('Sheet1 (2)'!$D$72-rut_index)/'Sheet1 (2)'!$D$72))))</f>
        <v>3.4375</v>
      </c>
      <c r="AV31" s="157">
        <f>IF(IF(D31='Sheet1 (2)'!$C$69,'Sheet1 (2)'!$D$69*('Sheet1 (2)'!$D$72-crack_s_index)/'Sheet1 (2)'!$D$72,IF(shee2!D31='Sheet1 (2)'!$C$70,'Sheet1 (2)'!$D$70*('Sheet1 (2)'!$D$72-crack_s_index)/'Sheet1 (2)'!$D$72,IF(shee2!D31='Sheet1 (2)'!$C$71,'Sheet1 (2)'!$D$71*('Sheet1 (2)'!$D$72-crack_s_index)/'Sheet1 (2)'!$D$72)))&lt;0,0,IF(D31='Sheet1 (2)'!$C$69,'Sheet1 (2)'!$D$69*('Sheet1 (2)'!$D$72-crack_s_index)/'Sheet1 (2)'!$D$72,IF(shee2!D31='Sheet1 (2)'!$C$70,'Sheet1 (2)'!$D$70*('Sheet1 (2)'!$D$72-crack_s_index)/'Sheet1 (2)'!$D$72,IF(shee2!D31='Sheet1 (2)'!$C$71,'Sheet1 (2)'!$D$71*('Sheet1 (2)'!$D$72-crack_s_index)/'Sheet1 (2)'!$D$72))))</f>
        <v>5</v>
      </c>
      <c r="AW31" s="157">
        <f>IF(IF(D31='Sheet1 (2)'!$C$69,'Sheet1 (2)'!$D$69*('Sheet1 (2)'!$D$72-crack_t_index)/'Sheet1 (2)'!$D$72,IF(shee2!D31='Sheet1 (2)'!$C$70,'Sheet1 (2)'!$D$70*('Sheet1 (2)'!$D$72-crack_t_index)/'Sheet1 (2)'!$D$72,IF(shee2!D31='Sheet1 (2)'!$C$71,'Sheet1 (2)'!$D$71*('Sheet1 (2)'!$D$72-crack_t_index)/'Sheet1 (2)'!$D$72)))&lt;0,0,IF(D31='Sheet1 (2)'!$C$69,'Sheet1 (2)'!$D$69*('Sheet1 (2)'!$D$72-crack_t_index)/'Sheet1 (2)'!$D$72,IF(shee2!D31='Sheet1 (2)'!$C$70,'Sheet1 (2)'!$D$70*('Sheet1 (2)'!$D$72-crack_t_index)/'Sheet1 (2)'!$D$72,IF(shee2!D31='Sheet1 (2)'!$C$71,'Sheet1 (2)'!$D$71*('Sheet1 (2)'!$D$72-crack_t_index)/'Sheet1 (2)'!$D$72))))</f>
        <v>5</v>
      </c>
      <c r="AX31" s="157">
        <f>IF(IF(D31='Sheet1 (2)'!$C$69,'Sheet1 (2)'!$D$69*('Sheet1 (2)'!$D$72-rave_index)/'Sheet1 (2)'!$D$72,IF(shee2!D31='Sheet1 (2)'!$C$70,'Sheet1 (2)'!$D$70*('Sheet1 (2)'!$D$72-rave_index)/'Sheet1 (2)'!$D$72,IF(shee2!D31='Sheet1 (2)'!$C$71,'Sheet1 (2)'!$D$71*('Sheet1 (2)'!$D$72-rave_index)/'Sheet1 (2)'!$D$72)))&lt;0,0,IF(D31='Sheet1 (2)'!$C$69,'Sheet1 (2)'!$D$69*('Sheet1 (2)'!$D$72-rave_index)/'Sheet1 (2)'!$D$72,IF(shee2!D31='Sheet1 (2)'!$C$70,'Sheet1 (2)'!$D$70*('Sheet1 (2)'!$D$72-rave_index)/'Sheet1 (2)'!$D$72,IF(shee2!D31='Sheet1 (2)'!$C$71,'Sheet1 (2)'!$D$71*('Sheet1 (2)'!$D$72-rave_index)/'Sheet1 (2)'!$D$72))))</f>
        <v>5</v>
      </c>
      <c r="AY31" s="157">
        <f>IF(IF(D31='Sheet1 (2)'!$C$69,'Sheet1 (2)'!$D$69*('Sheet1 (2)'!$D$72-rough_index)/'Sheet1 (2)'!$D$72,IF(shee2!D31='Sheet1 (2)'!$C$70,'Sheet1 (2)'!$D$70*('Sheet1 (2)'!$D$72-rough_index)/'Sheet1 (2)'!$D$72,IF(shee2!D31='Sheet1 (2)'!$C$71,'Sheet1 (2)'!$D$71*('Sheet1 (2)'!$D$72-rough_index)/'Sheet1 (2)'!$D$72)))&lt;0,0,IF(D31='Sheet1 (2)'!$C$69,'Sheet1 (2)'!$D$69*('Sheet1 (2)'!$D$72-rough_index)/'Sheet1 (2)'!$D$72,IF(shee2!D31='Sheet1 (2)'!$C$70,'Sheet1 (2)'!$D$70*('Sheet1 (2)'!$D$72-rough_index)/'Sheet1 (2)'!$D$72,IF(shee2!D31='Sheet1 (2)'!$C$71,'Sheet1 (2)'!$D$71*('Sheet1 (2)'!$D$72-rough_index)/'Sheet1 (2)'!$D$72))))</f>
        <v>1.6666666666666667</v>
      </c>
      <c r="AZ31" s="159">
        <f>+(AU31*'Sheet1 (2)'!$C$77)+(AV31*'Sheet1 (2)'!$C$78)+(AW31*'Sheet1 (2)'!$C$79)+(AX31*'Sheet1 (2)'!$C$80)+(AY31*'Sheet1 (2)'!$C$81)</f>
        <v>3.6875</v>
      </c>
      <c r="BA31" s="213" t="str">
        <f t="shared" si="1"/>
        <v>Fair</v>
      </c>
      <c r="BE31">
        <f>IF(D31='Sheet1 (2)'!$C$61,'Sheet1 (2)'!$D$61*(counts^2)+'Sheet1 (2)'!$G$61*counts+'Sheet1 (2)'!$J$61,IF(D31='Sheet1 (2)'!$C$62,'Sheet1 (2)'!$D$62*counts+'Sheet1 (2)'!$G$62,IF(D31='Sheet1 (2)'!$C$63,'Sheet1 (2)'!$D$63*counts+'Sheet1 (2)'!$G$63,IF(D31='Sheet1 (2)'!$C$64,'Sheet1 (2)'!$D$64*counts+'Sheet1 (2)'!$G$64))))</f>
        <v>2.0984129299999998</v>
      </c>
    </row>
    <row r="32" spans="1:57">
      <c r="A32" s="145" t="s">
        <v>282</v>
      </c>
      <c r="B32" s="145" t="s">
        <v>76</v>
      </c>
      <c r="C32" s="170">
        <v>172</v>
      </c>
      <c r="D32" s="174" t="s">
        <v>77</v>
      </c>
      <c r="E32" s="171">
        <v>8</v>
      </c>
      <c r="F32" s="171">
        <v>1</v>
      </c>
      <c r="G32" s="171" t="s">
        <v>77</v>
      </c>
      <c r="H32" s="171">
        <v>0.5</v>
      </c>
      <c r="I32" s="171" t="s">
        <v>77</v>
      </c>
      <c r="J32" s="173" t="s">
        <v>78</v>
      </c>
      <c r="K32" s="173" t="s">
        <v>79</v>
      </c>
      <c r="L32" s="169">
        <f>VLOOKUP(CONCATENATE(J32,K32),'Sheet1 (2)'!$J$6:$K$26,2,FALSE)</f>
        <v>18.75</v>
      </c>
      <c r="M32" s="173" t="s">
        <v>80</v>
      </c>
      <c r="N32" s="173" t="s">
        <v>80</v>
      </c>
      <c r="O32" s="168">
        <f>VLOOKUP(CONCATENATE(M32,N32),'Sheet1 (2)'!$L$6:$M$26,2,FALSE)</f>
        <v>0</v>
      </c>
      <c r="P32" s="173" t="s">
        <v>80</v>
      </c>
      <c r="Q32" s="173" t="s">
        <v>80</v>
      </c>
      <c r="R32" s="168">
        <f>VLOOKUP(CONCATENATE(P32,Q32),'Sheet1 (2)'!$N$6:$O$26,2,FALSE)</f>
        <v>0</v>
      </c>
      <c r="S32" s="173" t="s">
        <v>80</v>
      </c>
      <c r="T32" s="173" t="s">
        <v>80</v>
      </c>
      <c r="U32" s="168">
        <f>VLOOKUP(CONCATENATE(S32,T32),'Sheet1 (2)'!$P$6:$Q$26,2,FALSE)</f>
        <v>0</v>
      </c>
      <c r="V32" s="173" t="s">
        <v>80</v>
      </c>
      <c r="W32" s="173" t="s">
        <v>80</v>
      </c>
      <c r="X32" s="168">
        <f>VLOOKUP(CONCATENATE(V32,W32),'Sheet1 (2)'!$R$6:$S$26,2,FALSE)</f>
        <v>0</v>
      </c>
      <c r="Y32" s="173" t="s">
        <v>80</v>
      </c>
      <c r="Z32" s="173" t="s">
        <v>80</v>
      </c>
      <c r="AA32" s="168">
        <f>VLOOKUP(CONCATENATE(Y32,Z32),'Sheet1 (2)'!$T$6:$U$26,2,FALSE)</f>
        <v>0</v>
      </c>
      <c r="AB32" s="173" t="s">
        <v>80</v>
      </c>
      <c r="AC32" s="173" t="s">
        <v>80</v>
      </c>
      <c r="AD32" s="168">
        <f>VLOOKUP(CONCATENATE(AB32,AC32),'Sheet1 (2)'!$X$6:$Y$26,2,FALSE)</f>
        <v>0</v>
      </c>
      <c r="AE32" s="173" t="s">
        <v>82</v>
      </c>
      <c r="AF32" s="173" t="s">
        <v>81</v>
      </c>
      <c r="AG32" s="168">
        <f>VLOOKUP(CONCATENATE(AE32,AF32),'Sheet1 (2)'!$Z$6:$AA$26,2,FALSE)</f>
        <v>66</v>
      </c>
      <c r="AH32" s="172"/>
      <c r="AI32" s="175"/>
      <c r="AJ32" s="140"/>
      <c r="AK32" s="176" t="s">
        <v>282</v>
      </c>
      <c r="AL32" s="176" t="s">
        <v>76</v>
      </c>
      <c r="AM32" s="170">
        <f t="shared" si="0"/>
        <v>172</v>
      </c>
      <c r="AN32" s="147"/>
      <c r="AO32" s="155"/>
      <c r="AP32" s="156"/>
      <c r="AQ32" s="157">
        <v>3.0539450251999996</v>
      </c>
      <c r="AR32" s="158"/>
      <c r="AS32" s="145">
        <f>LOOKUP(rufmkm,'Sheet1 (2)'!$V$62:$V$71,'Sheet1 (2)'!$W$62:$W$71)</f>
        <v>40</v>
      </c>
      <c r="AT32" s="140"/>
      <c r="AU32" s="157">
        <f>IF(IF(D32='Sheet1 (2)'!$C$69,'Sheet1 (2)'!$D$69*('Sheet1 (2)'!$D$72-rut_index)/'Sheet1 (2)'!$D$72,IF(shee2!D32='Sheet1 (2)'!$C$70,'Sheet1 (2)'!$D$70*('Sheet1 (2)'!$D$72-rut_index)/'Sheet1 (2)'!$D$72,IF(shee2!D32='Sheet1 (2)'!$C$71,'Sheet1 (2)'!$D$71*('Sheet1 (2)'!$D$72-rut_index)/'Sheet1 (2)'!$D$72)))&lt;0,0,IF(D32='Sheet1 (2)'!$C$69,'Sheet1 (2)'!$D$69*('Sheet1 (2)'!$D$72-rut_index)/'Sheet1 (2)'!$D$72,IF(shee2!D32='Sheet1 (2)'!$C$70,'Sheet1 (2)'!$D$70*('Sheet1 (2)'!$D$72-rut_index)/'Sheet1 (2)'!$D$72,IF(shee2!D32='Sheet1 (2)'!$C$71,'Sheet1 (2)'!$D$71*('Sheet1 (2)'!$D$72-rut_index)/'Sheet1 (2)'!$D$72))))</f>
        <v>3.4375</v>
      </c>
      <c r="AV32" s="157">
        <f>IF(IF(D32='Sheet1 (2)'!$C$69,'Sheet1 (2)'!$D$69*('Sheet1 (2)'!$D$72-crack_s_index)/'Sheet1 (2)'!$D$72,IF(shee2!D32='Sheet1 (2)'!$C$70,'Sheet1 (2)'!$D$70*('Sheet1 (2)'!$D$72-crack_s_index)/'Sheet1 (2)'!$D$72,IF(shee2!D32='Sheet1 (2)'!$C$71,'Sheet1 (2)'!$D$71*('Sheet1 (2)'!$D$72-crack_s_index)/'Sheet1 (2)'!$D$72)))&lt;0,0,IF(D32='Sheet1 (2)'!$C$69,'Sheet1 (2)'!$D$69*('Sheet1 (2)'!$D$72-crack_s_index)/'Sheet1 (2)'!$D$72,IF(shee2!D32='Sheet1 (2)'!$C$70,'Sheet1 (2)'!$D$70*('Sheet1 (2)'!$D$72-crack_s_index)/'Sheet1 (2)'!$D$72,IF(shee2!D32='Sheet1 (2)'!$C$71,'Sheet1 (2)'!$D$71*('Sheet1 (2)'!$D$72-crack_s_index)/'Sheet1 (2)'!$D$72))))</f>
        <v>5</v>
      </c>
      <c r="AW32" s="157">
        <f>IF(IF(D32='Sheet1 (2)'!$C$69,'Sheet1 (2)'!$D$69*('Sheet1 (2)'!$D$72-crack_t_index)/'Sheet1 (2)'!$D$72,IF(shee2!D32='Sheet1 (2)'!$C$70,'Sheet1 (2)'!$D$70*('Sheet1 (2)'!$D$72-crack_t_index)/'Sheet1 (2)'!$D$72,IF(shee2!D32='Sheet1 (2)'!$C$71,'Sheet1 (2)'!$D$71*('Sheet1 (2)'!$D$72-crack_t_index)/'Sheet1 (2)'!$D$72)))&lt;0,0,IF(D32='Sheet1 (2)'!$C$69,'Sheet1 (2)'!$D$69*('Sheet1 (2)'!$D$72-crack_t_index)/'Sheet1 (2)'!$D$72,IF(shee2!D32='Sheet1 (2)'!$C$70,'Sheet1 (2)'!$D$70*('Sheet1 (2)'!$D$72-crack_t_index)/'Sheet1 (2)'!$D$72,IF(shee2!D32='Sheet1 (2)'!$C$71,'Sheet1 (2)'!$D$71*('Sheet1 (2)'!$D$72-crack_t_index)/'Sheet1 (2)'!$D$72))))</f>
        <v>5</v>
      </c>
      <c r="AX32" s="157">
        <f>IF(IF(D32='Sheet1 (2)'!$C$69,'Sheet1 (2)'!$D$69*('Sheet1 (2)'!$D$72-rave_index)/'Sheet1 (2)'!$D$72,IF(shee2!D32='Sheet1 (2)'!$C$70,'Sheet1 (2)'!$D$70*('Sheet1 (2)'!$D$72-rave_index)/'Sheet1 (2)'!$D$72,IF(shee2!D32='Sheet1 (2)'!$C$71,'Sheet1 (2)'!$D$71*('Sheet1 (2)'!$D$72-rave_index)/'Sheet1 (2)'!$D$72)))&lt;0,0,IF(D32='Sheet1 (2)'!$C$69,'Sheet1 (2)'!$D$69*('Sheet1 (2)'!$D$72-rave_index)/'Sheet1 (2)'!$D$72,IF(shee2!D32='Sheet1 (2)'!$C$70,'Sheet1 (2)'!$D$70*('Sheet1 (2)'!$D$72-rave_index)/'Sheet1 (2)'!$D$72,IF(shee2!D32='Sheet1 (2)'!$C$71,'Sheet1 (2)'!$D$71*('Sheet1 (2)'!$D$72-rave_index)/'Sheet1 (2)'!$D$72))))</f>
        <v>5</v>
      </c>
      <c r="AY32" s="157">
        <f>IF(IF(D32='Sheet1 (2)'!$C$69,'Sheet1 (2)'!$D$69*('Sheet1 (2)'!$D$72-rough_index)/'Sheet1 (2)'!$D$72,IF(shee2!D32='Sheet1 (2)'!$C$70,'Sheet1 (2)'!$D$70*('Sheet1 (2)'!$D$72-rough_index)/'Sheet1 (2)'!$D$72,IF(shee2!D32='Sheet1 (2)'!$C$71,'Sheet1 (2)'!$D$71*('Sheet1 (2)'!$D$72-rough_index)/'Sheet1 (2)'!$D$72)))&lt;0,0,IF(D32='Sheet1 (2)'!$C$69,'Sheet1 (2)'!$D$69*('Sheet1 (2)'!$D$72-rough_index)/'Sheet1 (2)'!$D$72,IF(shee2!D32='Sheet1 (2)'!$C$70,'Sheet1 (2)'!$D$70*('Sheet1 (2)'!$D$72-rough_index)/'Sheet1 (2)'!$D$72,IF(shee2!D32='Sheet1 (2)'!$C$71,'Sheet1 (2)'!$D$71*('Sheet1 (2)'!$D$72-rough_index)/'Sheet1 (2)'!$D$72))))</f>
        <v>1.6666666666666667</v>
      </c>
      <c r="AZ32" s="159">
        <f>+(AU32*'Sheet1 (2)'!$C$77)+(AV32*'Sheet1 (2)'!$C$78)+(AW32*'Sheet1 (2)'!$C$79)+(AX32*'Sheet1 (2)'!$C$80)+(AY32*'Sheet1 (2)'!$C$81)</f>
        <v>3.6875</v>
      </c>
      <c r="BA32" s="213" t="str">
        <f t="shared" si="1"/>
        <v>Fair</v>
      </c>
      <c r="BE32">
        <f>IF(D32='Sheet1 (2)'!$C$61,'Sheet1 (2)'!$D$61*(counts^2)+'Sheet1 (2)'!$G$61*counts+'Sheet1 (2)'!$J$61,IF(D32='Sheet1 (2)'!$C$62,'Sheet1 (2)'!$D$62*counts+'Sheet1 (2)'!$G$62,IF(D32='Sheet1 (2)'!$C$63,'Sheet1 (2)'!$D$63*counts+'Sheet1 (2)'!$G$63,IF(D32='Sheet1 (2)'!$C$64,'Sheet1 (2)'!$D$64*counts+'Sheet1 (2)'!$G$64))))</f>
        <v>2.0984129299999998</v>
      </c>
    </row>
    <row r="33" spans="1:57">
      <c r="A33" s="145" t="s">
        <v>282</v>
      </c>
      <c r="B33" s="145" t="s">
        <v>76</v>
      </c>
      <c r="C33" s="170">
        <v>173</v>
      </c>
      <c r="D33" s="174" t="s">
        <v>77</v>
      </c>
      <c r="E33" s="171">
        <v>8</v>
      </c>
      <c r="F33" s="171">
        <v>1</v>
      </c>
      <c r="G33" s="171" t="s">
        <v>77</v>
      </c>
      <c r="H33" s="171">
        <v>0.5</v>
      </c>
      <c r="I33" s="171" t="s">
        <v>77</v>
      </c>
      <c r="J33" s="173" t="s">
        <v>82</v>
      </c>
      <c r="K33" s="173" t="s">
        <v>79</v>
      </c>
      <c r="L33" s="169">
        <f>VLOOKUP(CONCATENATE(J33,K33),'Sheet1 (2)'!$J$6:$K$26,2,FALSE)</f>
        <v>37.5</v>
      </c>
      <c r="M33" s="173" t="s">
        <v>80</v>
      </c>
      <c r="N33" s="173" t="s">
        <v>80</v>
      </c>
      <c r="O33" s="168">
        <f>VLOOKUP(CONCATENATE(M33,N33),'Sheet1 (2)'!$L$6:$M$26,2,FALSE)</f>
        <v>0</v>
      </c>
      <c r="P33" s="173" t="s">
        <v>80</v>
      </c>
      <c r="Q33" s="173" t="s">
        <v>80</v>
      </c>
      <c r="R33" s="168">
        <f>VLOOKUP(CONCATENATE(P33,Q33),'Sheet1 (2)'!$N$6:$O$26,2,FALSE)</f>
        <v>0</v>
      </c>
      <c r="S33" s="173" t="s">
        <v>80</v>
      </c>
      <c r="T33" s="173" t="s">
        <v>80</v>
      </c>
      <c r="U33" s="168">
        <f>VLOOKUP(CONCATENATE(S33,T33),'Sheet1 (2)'!$P$6:$Q$26,2,FALSE)</f>
        <v>0</v>
      </c>
      <c r="V33" s="173" t="s">
        <v>80</v>
      </c>
      <c r="W33" s="173" t="s">
        <v>80</v>
      </c>
      <c r="X33" s="168">
        <f>VLOOKUP(CONCATENATE(V33,W33),'Sheet1 (2)'!$R$6:$S$26,2,FALSE)</f>
        <v>0</v>
      </c>
      <c r="Y33" s="173" t="s">
        <v>80</v>
      </c>
      <c r="Z33" s="173" t="s">
        <v>80</v>
      </c>
      <c r="AA33" s="168">
        <f>VLOOKUP(CONCATENATE(Y33,Z33),'Sheet1 (2)'!$T$6:$U$26,2,FALSE)</f>
        <v>0</v>
      </c>
      <c r="AB33" s="173" t="s">
        <v>80</v>
      </c>
      <c r="AC33" s="173" t="s">
        <v>80</v>
      </c>
      <c r="AD33" s="168">
        <f>VLOOKUP(CONCATENATE(AB33,AC33),'Sheet1 (2)'!$X$6:$Y$26,2,FALSE)</f>
        <v>0</v>
      </c>
      <c r="AE33" s="173" t="s">
        <v>82</v>
      </c>
      <c r="AF33" s="173" t="s">
        <v>81</v>
      </c>
      <c r="AG33" s="168">
        <f>VLOOKUP(CONCATENATE(AE33,AF33),'Sheet1 (2)'!$Z$6:$AA$26,2,FALSE)</f>
        <v>66</v>
      </c>
      <c r="AH33" s="172"/>
      <c r="AI33" s="175"/>
      <c r="AJ33" s="140"/>
      <c r="AK33" s="176" t="s">
        <v>282</v>
      </c>
      <c r="AL33" s="176" t="s">
        <v>76</v>
      </c>
      <c r="AM33" s="170">
        <f t="shared" si="0"/>
        <v>173</v>
      </c>
      <c r="AN33" s="147"/>
      <c r="AO33" s="155" t="s">
        <v>414</v>
      </c>
      <c r="AP33" s="156"/>
      <c r="AQ33" s="157">
        <v>2.9712032075999999</v>
      </c>
      <c r="AR33" s="158"/>
      <c r="AS33" s="145">
        <f>LOOKUP(rufmkm,'Sheet1 (2)'!$V$62:$V$71,'Sheet1 (2)'!$W$62:$W$71)</f>
        <v>30</v>
      </c>
      <c r="AT33" s="140"/>
      <c r="AU33" s="157">
        <f>IF(IF(D33='Sheet1 (2)'!$C$69,'Sheet1 (2)'!$D$69*('Sheet1 (2)'!$D$72-rut_index)/'Sheet1 (2)'!$D$72,IF(shee2!D33='Sheet1 (2)'!$C$70,'Sheet1 (2)'!$D$70*('Sheet1 (2)'!$D$72-rut_index)/'Sheet1 (2)'!$D$72,IF(shee2!D33='Sheet1 (2)'!$C$71,'Sheet1 (2)'!$D$71*('Sheet1 (2)'!$D$72-rut_index)/'Sheet1 (2)'!$D$72)))&lt;0,0,IF(D33='Sheet1 (2)'!$C$69,'Sheet1 (2)'!$D$69*('Sheet1 (2)'!$D$72-rut_index)/'Sheet1 (2)'!$D$72,IF(shee2!D33='Sheet1 (2)'!$C$70,'Sheet1 (2)'!$D$70*('Sheet1 (2)'!$D$72-rut_index)/'Sheet1 (2)'!$D$72,IF(shee2!D33='Sheet1 (2)'!$C$71,'Sheet1 (2)'!$D$71*('Sheet1 (2)'!$D$72-rut_index)/'Sheet1 (2)'!$D$72))))</f>
        <v>1.875</v>
      </c>
      <c r="AV33" s="157">
        <f>IF(IF(D33='Sheet1 (2)'!$C$69,'Sheet1 (2)'!$D$69*('Sheet1 (2)'!$D$72-crack_s_index)/'Sheet1 (2)'!$D$72,IF(shee2!D33='Sheet1 (2)'!$C$70,'Sheet1 (2)'!$D$70*('Sheet1 (2)'!$D$72-crack_s_index)/'Sheet1 (2)'!$D$72,IF(shee2!D33='Sheet1 (2)'!$C$71,'Sheet1 (2)'!$D$71*('Sheet1 (2)'!$D$72-crack_s_index)/'Sheet1 (2)'!$D$72)))&lt;0,0,IF(D33='Sheet1 (2)'!$C$69,'Sheet1 (2)'!$D$69*('Sheet1 (2)'!$D$72-crack_s_index)/'Sheet1 (2)'!$D$72,IF(shee2!D33='Sheet1 (2)'!$C$70,'Sheet1 (2)'!$D$70*('Sheet1 (2)'!$D$72-crack_s_index)/'Sheet1 (2)'!$D$72,IF(shee2!D33='Sheet1 (2)'!$C$71,'Sheet1 (2)'!$D$71*('Sheet1 (2)'!$D$72-crack_s_index)/'Sheet1 (2)'!$D$72))))</f>
        <v>5</v>
      </c>
      <c r="AW33" s="157">
        <f>IF(IF(D33='Sheet1 (2)'!$C$69,'Sheet1 (2)'!$D$69*('Sheet1 (2)'!$D$72-crack_t_index)/'Sheet1 (2)'!$D$72,IF(shee2!D33='Sheet1 (2)'!$C$70,'Sheet1 (2)'!$D$70*('Sheet1 (2)'!$D$72-crack_t_index)/'Sheet1 (2)'!$D$72,IF(shee2!D33='Sheet1 (2)'!$C$71,'Sheet1 (2)'!$D$71*('Sheet1 (2)'!$D$72-crack_t_index)/'Sheet1 (2)'!$D$72)))&lt;0,0,IF(D33='Sheet1 (2)'!$C$69,'Sheet1 (2)'!$D$69*('Sheet1 (2)'!$D$72-crack_t_index)/'Sheet1 (2)'!$D$72,IF(shee2!D33='Sheet1 (2)'!$C$70,'Sheet1 (2)'!$D$70*('Sheet1 (2)'!$D$72-crack_t_index)/'Sheet1 (2)'!$D$72,IF(shee2!D33='Sheet1 (2)'!$C$71,'Sheet1 (2)'!$D$71*('Sheet1 (2)'!$D$72-crack_t_index)/'Sheet1 (2)'!$D$72))))</f>
        <v>5</v>
      </c>
      <c r="AX33" s="157">
        <f>IF(IF(D33='Sheet1 (2)'!$C$69,'Sheet1 (2)'!$D$69*('Sheet1 (2)'!$D$72-rave_index)/'Sheet1 (2)'!$D$72,IF(shee2!D33='Sheet1 (2)'!$C$70,'Sheet1 (2)'!$D$70*('Sheet1 (2)'!$D$72-rave_index)/'Sheet1 (2)'!$D$72,IF(shee2!D33='Sheet1 (2)'!$C$71,'Sheet1 (2)'!$D$71*('Sheet1 (2)'!$D$72-rave_index)/'Sheet1 (2)'!$D$72)))&lt;0,0,IF(D33='Sheet1 (2)'!$C$69,'Sheet1 (2)'!$D$69*('Sheet1 (2)'!$D$72-rave_index)/'Sheet1 (2)'!$D$72,IF(shee2!D33='Sheet1 (2)'!$C$70,'Sheet1 (2)'!$D$70*('Sheet1 (2)'!$D$72-rave_index)/'Sheet1 (2)'!$D$72,IF(shee2!D33='Sheet1 (2)'!$C$71,'Sheet1 (2)'!$D$71*('Sheet1 (2)'!$D$72-rave_index)/'Sheet1 (2)'!$D$72))))</f>
        <v>5</v>
      </c>
      <c r="AY33" s="157">
        <f>IF(IF(D33='Sheet1 (2)'!$C$69,'Sheet1 (2)'!$D$69*('Sheet1 (2)'!$D$72-rough_index)/'Sheet1 (2)'!$D$72,IF(shee2!D33='Sheet1 (2)'!$C$70,'Sheet1 (2)'!$D$70*('Sheet1 (2)'!$D$72-rough_index)/'Sheet1 (2)'!$D$72,IF(shee2!D33='Sheet1 (2)'!$C$71,'Sheet1 (2)'!$D$71*('Sheet1 (2)'!$D$72-rough_index)/'Sheet1 (2)'!$D$72)))&lt;0,0,IF(D33='Sheet1 (2)'!$C$69,'Sheet1 (2)'!$D$69*('Sheet1 (2)'!$D$72-rough_index)/'Sheet1 (2)'!$D$72,IF(shee2!D33='Sheet1 (2)'!$C$70,'Sheet1 (2)'!$D$70*('Sheet1 (2)'!$D$72-rough_index)/'Sheet1 (2)'!$D$72,IF(shee2!D33='Sheet1 (2)'!$C$71,'Sheet1 (2)'!$D$71*('Sheet1 (2)'!$D$72-rough_index)/'Sheet1 (2)'!$D$72))))</f>
        <v>2.5</v>
      </c>
      <c r="AZ33" s="159">
        <f>+(AU33*'Sheet1 (2)'!$C$77)+(AV33*'Sheet1 (2)'!$C$78)+(AW33*'Sheet1 (2)'!$C$79)+(AX33*'Sheet1 (2)'!$C$80)+(AY33*'Sheet1 (2)'!$C$81)</f>
        <v>3.625</v>
      </c>
      <c r="BA33" s="213" t="str">
        <f t="shared" si="1"/>
        <v>Fair</v>
      </c>
      <c r="BE33">
        <f>IF(D33='Sheet1 (2)'!$C$61,'Sheet1 (2)'!$D$61*(counts^2)+'Sheet1 (2)'!$G$61*counts+'Sheet1 (2)'!$J$61,IF(D33='Sheet1 (2)'!$C$62,'Sheet1 (2)'!$D$62*counts+'Sheet1 (2)'!$G$62,IF(D33='Sheet1 (2)'!$C$63,'Sheet1 (2)'!$D$63*counts+'Sheet1 (2)'!$G$63,IF(D33='Sheet1 (2)'!$C$64,'Sheet1 (2)'!$D$64*counts+'Sheet1 (2)'!$G$64))))</f>
        <v>2.0984129299999998</v>
      </c>
    </row>
    <row r="34" spans="1:57">
      <c r="A34" s="145" t="s">
        <v>282</v>
      </c>
      <c r="B34" s="145" t="s">
        <v>76</v>
      </c>
      <c r="C34" s="170">
        <v>174</v>
      </c>
      <c r="D34" s="174" t="s">
        <v>77</v>
      </c>
      <c r="E34" s="171">
        <v>8</v>
      </c>
      <c r="F34" s="171">
        <v>1</v>
      </c>
      <c r="G34" s="171" t="s">
        <v>77</v>
      </c>
      <c r="H34" s="171">
        <v>0.5</v>
      </c>
      <c r="I34" s="171" t="s">
        <v>77</v>
      </c>
      <c r="J34" s="173" t="s">
        <v>82</v>
      </c>
      <c r="K34" s="173" t="s">
        <v>79</v>
      </c>
      <c r="L34" s="169">
        <f>VLOOKUP(CONCATENATE(J34,K34),'Sheet1 (2)'!$J$6:$K$26,2,FALSE)</f>
        <v>37.5</v>
      </c>
      <c r="M34" s="173" t="s">
        <v>80</v>
      </c>
      <c r="N34" s="173" t="s">
        <v>80</v>
      </c>
      <c r="O34" s="168">
        <f>VLOOKUP(CONCATENATE(M34,N34),'Sheet1 (2)'!$L$6:$M$26,2,FALSE)</f>
        <v>0</v>
      </c>
      <c r="P34" s="173" t="s">
        <v>80</v>
      </c>
      <c r="Q34" s="173" t="s">
        <v>80</v>
      </c>
      <c r="R34" s="168">
        <f>VLOOKUP(CONCATENATE(P34,Q34),'Sheet1 (2)'!$N$6:$O$26,2,FALSE)</f>
        <v>0</v>
      </c>
      <c r="S34" s="173" t="s">
        <v>80</v>
      </c>
      <c r="T34" s="173" t="s">
        <v>80</v>
      </c>
      <c r="U34" s="168">
        <f>VLOOKUP(CONCATENATE(S34,T34),'Sheet1 (2)'!$P$6:$Q$26,2,FALSE)</f>
        <v>0</v>
      </c>
      <c r="V34" s="173" t="s">
        <v>80</v>
      </c>
      <c r="W34" s="173" t="s">
        <v>80</v>
      </c>
      <c r="X34" s="168">
        <f>VLOOKUP(CONCATENATE(V34,W34),'Sheet1 (2)'!$R$6:$S$26,2,FALSE)</f>
        <v>0</v>
      </c>
      <c r="Y34" s="173" t="s">
        <v>80</v>
      </c>
      <c r="Z34" s="173" t="s">
        <v>80</v>
      </c>
      <c r="AA34" s="168">
        <f>VLOOKUP(CONCATENATE(Y34,Z34),'Sheet1 (2)'!$T$6:$U$26,2,FALSE)</f>
        <v>0</v>
      </c>
      <c r="AB34" s="173" t="s">
        <v>80</v>
      </c>
      <c r="AC34" s="173" t="s">
        <v>80</v>
      </c>
      <c r="AD34" s="168">
        <f>VLOOKUP(CONCATENATE(AB34,AC34),'Sheet1 (2)'!$X$6:$Y$26,2,FALSE)</f>
        <v>0</v>
      </c>
      <c r="AE34" s="173" t="s">
        <v>82</v>
      </c>
      <c r="AF34" s="173" t="s">
        <v>81</v>
      </c>
      <c r="AG34" s="168">
        <f>VLOOKUP(CONCATENATE(AE34,AF34),'Sheet1 (2)'!$Z$6:$AA$26,2,FALSE)</f>
        <v>66</v>
      </c>
      <c r="AH34" s="172"/>
      <c r="AI34" s="175"/>
      <c r="AJ34" s="140"/>
      <c r="AK34" s="176" t="s">
        <v>282</v>
      </c>
      <c r="AL34" s="176" t="s">
        <v>76</v>
      </c>
      <c r="AM34" s="170">
        <f t="shared" si="0"/>
        <v>174</v>
      </c>
      <c r="AN34" s="147"/>
      <c r="AO34" s="155"/>
      <c r="AP34" s="156"/>
      <c r="AQ34" s="157">
        <v>3.4621463615999999</v>
      </c>
      <c r="AR34" s="158"/>
      <c r="AS34" s="145">
        <f>LOOKUP(rufmkm,'Sheet1 (2)'!$V$62:$V$71,'Sheet1 (2)'!$W$62:$W$71)</f>
        <v>40</v>
      </c>
      <c r="AT34" s="140"/>
      <c r="AU34" s="157">
        <f>IF(IF(D34='Sheet1 (2)'!$C$69,'Sheet1 (2)'!$D$69*('Sheet1 (2)'!$D$72-rut_index)/'Sheet1 (2)'!$D$72,IF(shee2!D34='Sheet1 (2)'!$C$70,'Sheet1 (2)'!$D$70*('Sheet1 (2)'!$D$72-rut_index)/'Sheet1 (2)'!$D$72,IF(shee2!D34='Sheet1 (2)'!$C$71,'Sheet1 (2)'!$D$71*('Sheet1 (2)'!$D$72-rut_index)/'Sheet1 (2)'!$D$72)))&lt;0,0,IF(D34='Sheet1 (2)'!$C$69,'Sheet1 (2)'!$D$69*('Sheet1 (2)'!$D$72-rut_index)/'Sheet1 (2)'!$D$72,IF(shee2!D34='Sheet1 (2)'!$C$70,'Sheet1 (2)'!$D$70*('Sheet1 (2)'!$D$72-rut_index)/'Sheet1 (2)'!$D$72,IF(shee2!D34='Sheet1 (2)'!$C$71,'Sheet1 (2)'!$D$71*('Sheet1 (2)'!$D$72-rut_index)/'Sheet1 (2)'!$D$72))))</f>
        <v>1.875</v>
      </c>
      <c r="AV34" s="157">
        <f>IF(IF(D34='Sheet1 (2)'!$C$69,'Sheet1 (2)'!$D$69*('Sheet1 (2)'!$D$72-crack_s_index)/'Sheet1 (2)'!$D$72,IF(shee2!D34='Sheet1 (2)'!$C$70,'Sheet1 (2)'!$D$70*('Sheet1 (2)'!$D$72-crack_s_index)/'Sheet1 (2)'!$D$72,IF(shee2!D34='Sheet1 (2)'!$C$71,'Sheet1 (2)'!$D$71*('Sheet1 (2)'!$D$72-crack_s_index)/'Sheet1 (2)'!$D$72)))&lt;0,0,IF(D34='Sheet1 (2)'!$C$69,'Sheet1 (2)'!$D$69*('Sheet1 (2)'!$D$72-crack_s_index)/'Sheet1 (2)'!$D$72,IF(shee2!D34='Sheet1 (2)'!$C$70,'Sheet1 (2)'!$D$70*('Sheet1 (2)'!$D$72-crack_s_index)/'Sheet1 (2)'!$D$72,IF(shee2!D34='Sheet1 (2)'!$C$71,'Sheet1 (2)'!$D$71*('Sheet1 (2)'!$D$72-crack_s_index)/'Sheet1 (2)'!$D$72))))</f>
        <v>5</v>
      </c>
      <c r="AW34" s="157">
        <f>IF(IF(D34='Sheet1 (2)'!$C$69,'Sheet1 (2)'!$D$69*('Sheet1 (2)'!$D$72-crack_t_index)/'Sheet1 (2)'!$D$72,IF(shee2!D34='Sheet1 (2)'!$C$70,'Sheet1 (2)'!$D$70*('Sheet1 (2)'!$D$72-crack_t_index)/'Sheet1 (2)'!$D$72,IF(shee2!D34='Sheet1 (2)'!$C$71,'Sheet1 (2)'!$D$71*('Sheet1 (2)'!$D$72-crack_t_index)/'Sheet1 (2)'!$D$72)))&lt;0,0,IF(D34='Sheet1 (2)'!$C$69,'Sheet1 (2)'!$D$69*('Sheet1 (2)'!$D$72-crack_t_index)/'Sheet1 (2)'!$D$72,IF(shee2!D34='Sheet1 (2)'!$C$70,'Sheet1 (2)'!$D$70*('Sheet1 (2)'!$D$72-crack_t_index)/'Sheet1 (2)'!$D$72,IF(shee2!D34='Sheet1 (2)'!$C$71,'Sheet1 (2)'!$D$71*('Sheet1 (2)'!$D$72-crack_t_index)/'Sheet1 (2)'!$D$72))))</f>
        <v>5</v>
      </c>
      <c r="AX34" s="157">
        <f>IF(IF(D34='Sheet1 (2)'!$C$69,'Sheet1 (2)'!$D$69*('Sheet1 (2)'!$D$72-rave_index)/'Sheet1 (2)'!$D$72,IF(shee2!D34='Sheet1 (2)'!$C$70,'Sheet1 (2)'!$D$70*('Sheet1 (2)'!$D$72-rave_index)/'Sheet1 (2)'!$D$72,IF(shee2!D34='Sheet1 (2)'!$C$71,'Sheet1 (2)'!$D$71*('Sheet1 (2)'!$D$72-rave_index)/'Sheet1 (2)'!$D$72)))&lt;0,0,IF(D34='Sheet1 (2)'!$C$69,'Sheet1 (2)'!$D$69*('Sheet1 (2)'!$D$72-rave_index)/'Sheet1 (2)'!$D$72,IF(shee2!D34='Sheet1 (2)'!$C$70,'Sheet1 (2)'!$D$70*('Sheet1 (2)'!$D$72-rave_index)/'Sheet1 (2)'!$D$72,IF(shee2!D34='Sheet1 (2)'!$C$71,'Sheet1 (2)'!$D$71*('Sheet1 (2)'!$D$72-rave_index)/'Sheet1 (2)'!$D$72))))</f>
        <v>5</v>
      </c>
      <c r="AY34" s="157">
        <f>IF(IF(D34='Sheet1 (2)'!$C$69,'Sheet1 (2)'!$D$69*('Sheet1 (2)'!$D$72-rough_index)/'Sheet1 (2)'!$D$72,IF(shee2!D34='Sheet1 (2)'!$C$70,'Sheet1 (2)'!$D$70*('Sheet1 (2)'!$D$72-rough_index)/'Sheet1 (2)'!$D$72,IF(shee2!D34='Sheet1 (2)'!$C$71,'Sheet1 (2)'!$D$71*('Sheet1 (2)'!$D$72-rough_index)/'Sheet1 (2)'!$D$72)))&lt;0,0,IF(D34='Sheet1 (2)'!$C$69,'Sheet1 (2)'!$D$69*('Sheet1 (2)'!$D$72-rough_index)/'Sheet1 (2)'!$D$72,IF(shee2!D34='Sheet1 (2)'!$C$70,'Sheet1 (2)'!$D$70*('Sheet1 (2)'!$D$72-rough_index)/'Sheet1 (2)'!$D$72,IF(shee2!D34='Sheet1 (2)'!$C$71,'Sheet1 (2)'!$D$71*('Sheet1 (2)'!$D$72-rough_index)/'Sheet1 (2)'!$D$72))))</f>
        <v>1.6666666666666667</v>
      </c>
      <c r="AZ34" s="159">
        <f>+(AU34*'Sheet1 (2)'!$C$77)+(AV34*'Sheet1 (2)'!$C$78)+(AW34*'Sheet1 (2)'!$C$79)+(AX34*'Sheet1 (2)'!$C$80)+(AY34*'Sheet1 (2)'!$C$81)</f>
        <v>3.375</v>
      </c>
      <c r="BA34" s="213" t="str">
        <f t="shared" si="1"/>
        <v>Fair</v>
      </c>
      <c r="BE34">
        <f>IF(D34='Sheet1 (2)'!$C$61,'Sheet1 (2)'!$D$61*(counts^2)+'Sheet1 (2)'!$G$61*counts+'Sheet1 (2)'!$J$61,IF(D34='Sheet1 (2)'!$C$62,'Sheet1 (2)'!$D$62*counts+'Sheet1 (2)'!$G$62,IF(D34='Sheet1 (2)'!$C$63,'Sheet1 (2)'!$D$63*counts+'Sheet1 (2)'!$G$63,IF(D34='Sheet1 (2)'!$C$64,'Sheet1 (2)'!$D$64*counts+'Sheet1 (2)'!$G$64))))</f>
        <v>2.0984129299999998</v>
      </c>
    </row>
    <row r="35" spans="1:57">
      <c r="A35" s="145" t="s">
        <v>282</v>
      </c>
      <c r="B35" s="145" t="s">
        <v>76</v>
      </c>
      <c r="C35" s="170">
        <v>175</v>
      </c>
      <c r="D35" s="174" t="s">
        <v>77</v>
      </c>
      <c r="E35" s="171">
        <v>8</v>
      </c>
      <c r="F35" s="171">
        <v>1</v>
      </c>
      <c r="G35" s="171" t="s">
        <v>77</v>
      </c>
      <c r="H35" s="171">
        <v>0.5</v>
      </c>
      <c r="I35" s="171" t="s">
        <v>77</v>
      </c>
      <c r="J35" s="173" t="s">
        <v>80</v>
      </c>
      <c r="K35" s="173" t="s">
        <v>80</v>
      </c>
      <c r="L35" s="169">
        <f>VLOOKUP(CONCATENATE(J35,K35),'Sheet1 (2)'!$J$6:$K$26,2,FALSE)</f>
        <v>0</v>
      </c>
      <c r="M35" s="173" t="s">
        <v>80</v>
      </c>
      <c r="N35" s="173" t="s">
        <v>80</v>
      </c>
      <c r="O35" s="168">
        <f>VLOOKUP(CONCATENATE(M35,N35),'Sheet1 (2)'!$L$6:$M$26,2,FALSE)</f>
        <v>0</v>
      </c>
      <c r="P35" s="173" t="s">
        <v>80</v>
      </c>
      <c r="Q35" s="173" t="s">
        <v>80</v>
      </c>
      <c r="R35" s="168">
        <f>VLOOKUP(CONCATENATE(P35,Q35),'Sheet1 (2)'!$N$6:$O$26,2,FALSE)</f>
        <v>0</v>
      </c>
      <c r="S35" s="173" t="s">
        <v>80</v>
      </c>
      <c r="T35" s="173" t="s">
        <v>80</v>
      </c>
      <c r="U35" s="168">
        <f>VLOOKUP(CONCATENATE(S35,T35),'Sheet1 (2)'!$P$6:$Q$26,2,FALSE)</f>
        <v>0</v>
      </c>
      <c r="V35" s="173" t="s">
        <v>80</v>
      </c>
      <c r="W35" s="173" t="s">
        <v>80</v>
      </c>
      <c r="X35" s="168">
        <f>VLOOKUP(CONCATENATE(V35,W35),'Sheet1 (2)'!$R$6:$S$26,2,FALSE)</f>
        <v>0</v>
      </c>
      <c r="Y35" s="173" t="s">
        <v>80</v>
      </c>
      <c r="Z35" s="173" t="s">
        <v>80</v>
      </c>
      <c r="AA35" s="168">
        <f>VLOOKUP(CONCATENATE(Y35,Z35),'Sheet1 (2)'!$T$6:$U$26,2,FALSE)</f>
        <v>0</v>
      </c>
      <c r="AB35" s="173" t="s">
        <v>80</v>
      </c>
      <c r="AC35" s="173" t="s">
        <v>80</v>
      </c>
      <c r="AD35" s="168">
        <f>VLOOKUP(CONCATENATE(AB35,AC35),'Sheet1 (2)'!$X$6:$Y$26,2,FALSE)</f>
        <v>0</v>
      </c>
      <c r="AE35" s="173" t="s">
        <v>82</v>
      </c>
      <c r="AF35" s="173" t="s">
        <v>81</v>
      </c>
      <c r="AG35" s="168">
        <f>VLOOKUP(CONCATENATE(AE35,AF35),'Sheet1 (2)'!$Z$6:$AA$26,2,FALSE)</f>
        <v>66</v>
      </c>
      <c r="AH35" s="172"/>
      <c r="AI35" s="175"/>
      <c r="AJ35" s="140"/>
      <c r="AK35" s="176" t="s">
        <v>282</v>
      </c>
      <c r="AL35" s="176" t="s">
        <v>76</v>
      </c>
      <c r="AM35" s="170">
        <f t="shared" si="0"/>
        <v>175</v>
      </c>
      <c r="AN35" s="147"/>
      <c r="AO35" s="155"/>
      <c r="AP35" s="156"/>
      <c r="AQ35" s="157">
        <v>3.7129608726000001</v>
      </c>
      <c r="AR35" s="158"/>
      <c r="AS35" s="145">
        <f>LOOKUP(rufmkm,'Sheet1 (2)'!$V$62:$V$71,'Sheet1 (2)'!$W$62:$W$71)</f>
        <v>40</v>
      </c>
      <c r="AT35" s="140"/>
      <c r="AU35" s="157">
        <f>IF(IF(D35='Sheet1 (2)'!$C$69,'Sheet1 (2)'!$D$69*('Sheet1 (2)'!$D$72-rut_index)/'Sheet1 (2)'!$D$72,IF(shee2!D35='Sheet1 (2)'!$C$70,'Sheet1 (2)'!$D$70*('Sheet1 (2)'!$D$72-rut_index)/'Sheet1 (2)'!$D$72,IF(shee2!D35='Sheet1 (2)'!$C$71,'Sheet1 (2)'!$D$71*('Sheet1 (2)'!$D$72-rut_index)/'Sheet1 (2)'!$D$72)))&lt;0,0,IF(D35='Sheet1 (2)'!$C$69,'Sheet1 (2)'!$D$69*('Sheet1 (2)'!$D$72-rut_index)/'Sheet1 (2)'!$D$72,IF(shee2!D35='Sheet1 (2)'!$C$70,'Sheet1 (2)'!$D$70*('Sheet1 (2)'!$D$72-rut_index)/'Sheet1 (2)'!$D$72,IF(shee2!D35='Sheet1 (2)'!$C$71,'Sheet1 (2)'!$D$71*('Sheet1 (2)'!$D$72-rut_index)/'Sheet1 (2)'!$D$72))))</f>
        <v>5</v>
      </c>
      <c r="AV35" s="157">
        <f>IF(IF(D35='Sheet1 (2)'!$C$69,'Sheet1 (2)'!$D$69*('Sheet1 (2)'!$D$72-crack_s_index)/'Sheet1 (2)'!$D$72,IF(shee2!D35='Sheet1 (2)'!$C$70,'Sheet1 (2)'!$D$70*('Sheet1 (2)'!$D$72-crack_s_index)/'Sheet1 (2)'!$D$72,IF(shee2!D35='Sheet1 (2)'!$C$71,'Sheet1 (2)'!$D$71*('Sheet1 (2)'!$D$72-crack_s_index)/'Sheet1 (2)'!$D$72)))&lt;0,0,IF(D35='Sheet1 (2)'!$C$69,'Sheet1 (2)'!$D$69*('Sheet1 (2)'!$D$72-crack_s_index)/'Sheet1 (2)'!$D$72,IF(shee2!D35='Sheet1 (2)'!$C$70,'Sheet1 (2)'!$D$70*('Sheet1 (2)'!$D$72-crack_s_index)/'Sheet1 (2)'!$D$72,IF(shee2!D35='Sheet1 (2)'!$C$71,'Sheet1 (2)'!$D$71*('Sheet1 (2)'!$D$72-crack_s_index)/'Sheet1 (2)'!$D$72))))</f>
        <v>5</v>
      </c>
      <c r="AW35" s="157">
        <f>IF(IF(D35='Sheet1 (2)'!$C$69,'Sheet1 (2)'!$D$69*('Sheet1 (2)'!$D$72-crack_t_index)/'Sheet1 (2)'!$D$72,IF(shee2!D35='Sheet1 (2)'!$C$70,'Sheet1 (2)'!$D$70*('Sheet1 (2)'!$D$72-crack_t_index)/'Sheet1 (2)'!$D$72,IF(shee2!D35='Sheet1 (2)'!$C$71,'Sheet1 (2)'!$D$71*('Sheet1 (2)'!$D$72-crack_t_index)/'Sheet1 (2)'!$D$72)))&lt;0,0,IF(D35='Sheet1 (2)'!$C$69,'Sheet1 (2)'!$D$69*('Sheet1 (2)'!$D$72-crack_t_index)/'Sheet1 (2)'!$D$72,IF(shee2!D35='Sheet1 (2)'!$C$70,'Sheet1 (2)'!$D$70*('Sheet1 (2)'!$D$72-crack_t_index)/'Sheet1 (2)'!$D$72,IF(shee2!D35='Sheet1 (2)'!$C$71,'Sheet1 (2)'!$D$71*('Sheet1 (2)'!$D$72-crack_t_index)/'Sheet1 (2)'!$D$72))))</f>
        <v>5</v>
      </c>
      <c r="AX35" s="157">
        <f>IF(IF(D35='Sheet1 (2)'!$C$69,'Sheet1 (2)'!$D$69*('Sheet1 (2)'!$D$72-rave_index)/'Sheet1 (2)'!$D$72,IF(shee2!D35='Sheet1 (2)'!$C$70,'Sheet1 (2)'!$D$70*('Sheet1 (2)'!$D$72-rave_index)/'Sheet1 (2)'!$D$72,IF(shee2!D35='Sheet1 (2)'!$C$71,'Sheet1 (2)'!$D$71*('Sheet1 (2)'!$D$72-rave_index)/'Sheet1 (2)'!$D$72)))&lt;0,0,IF(D35='Sheet1 (2)'!$C$69,'Sheet1 (2)'!$D$69*('Sheet1 (2)'!$D$72-rave_index)/'Sheet1 (2)'!$D$72,IF(shee2!D35='Sheet1 (2)'!$C$70,'Sheet1 (2)'!$D$70*('Sheet1 (2)'!$D$72-rave_index)/'Sheet1 (2)'!$D$72,IF(shee2!D35='Sheet1 (2)'!$C$71,'Sheet1 (2)'!$D$71*('Sheet1 (2)'!$D$72-rave_index)/'Sheet1 (2)'!$D$72))))</f>
        <v>5</v>
      </c>
      <c r="AY35" s="157">
        <f>IF(IF(D35='Sheet1 (2)'!$C$69,'Sheet1 (2)'!$D$69*('Sheet1 (2)'!$D$72-rough_index)/'Sheet1 (2)'!$D$72,IF(shee2!D35='Sheet1 (2)'!$C$70,'Sheet1 (2)'!$D$70*('Sheet1 (2)'!$D$72-rough_index)/'Sheet1 (2)'!$D$72,IF(shee2!D35='Sheet1 (2)'!$C$71,'Sheet1 (2)'!$D$71*('Sheet1 (2)'!$D$72-rough_index)/'Sheet1 (2)'!$D$72)))&lt;0,0,IF(D35='Sheet1 (2)'!$C$69,'Sheet1 (2)'!$D$69*('Sheet1 (2)'!$D$72-rough_index)/'Sheet1 (2)'!$D$72,IF(shee2!D35='Sheet1 (2)'!$C$70,'Sheet1 (2)'!$D$70*('Sheet1 (2)'!$D$72-rough_index)/'Sheet1 (2)'!$D$72,IF(shee2!D35='Sheet1 (2)'!$C$71,'Sheet1 (2)'!$D$71*('Sheet1 (2)'!$D$72-rough_index)/'Sheet1 (2)'!$D$72))))</f>
        <v>1.6666666666666667</v>
      </c>
      <c r="AZ35" s="159">
        <f>+(AU35*'Sheet1 (2)'!$C$77)+(AV35*'Sheet1 (2)'!$C$78)+(AW35*'Sheet1 (2)'!$C$79)+(AX35*'Sheet1 (2)'!$C$80)+(AY35*'Sheet1 (2)'!$C$81)</f>
        <v>4</v>
      </c>
      <c r="BA35" s="213" t="str">
        <f t="shared" si="1"/>
        <v>Good</v>
      </c>
      <c r="BE35">
        <f>IF(D35='Sheet1 (2)'!$C$61,'Sheet1 (2)'!$D$61*(counts^2)+'Sheet1 (2)'!$G$61*counts+'Sheet1 (2)'!$J$61,IF(D35='Sheet1 (2)'!$C$62,'Sheet1 (2)'!$D$62*counts+'Sheet1 (2)'!$G$62,IF(D35='Sheet1 (2)'!$C$63,'Sheet1 (2)'!$D$63*counts+'Sheet1 (2)'!$G$63,IF(D35='Sheet1 (2)'!$C$64,'Sheet1 (2)'!$D$64*counts+'Sheet1 (2)'!$G$64))))</f>
        <v>2.0984129299999998</v>
      </c>
    </row>
    <row r="36" spans="1:57">
      <c r="A36" s="145" t="s">
        <v>282</v>
      </c>
      <c r="B36" s="145" t="s">
        <v>76</v>
      </c>
      <c r="C36" s="170">
        <v>176</v>
      </c>
      <c r="D36" s="174" t="s">
        <v>77</v>
      </c>
      <c r="E36" s="171">
        <v>8</v>
      </c>
      <c r="F36" s="171">
        <v>1</v>
      </c>
      <c r="G36" s="171" t="s">
        <v>77</v>
      </c>
      <c r="H36" s="171">
        <v>0.5</v>
      </c>
      <c r="I36" s="171" t="s">
        <v>77</v>
      </c>
      <c r="J36" s="173" t="s">
        <v>80</v>
      </c>
      <c r="K36" s="173" t="s">
        <v>80</v>
      </c>
      <c r="L36" s="169">
        <f>VLOOKUP(CONCATENATE(J36,K36),'Sheet1 (2)'!$J$6:$K$26,2,FALSE)</f>
        <v>0</v>
      </c>
      <c r="M36" s="173" t="s">
        <v>83</v>
      </c>
      <c r="N36" s="173" t="s">
        <v>82</v>
      </c>
      <c r="O36" s="168">
        <f>VLOOKUP(CONCATENATE(M36,N36),'Sheet1 (2)'!$L$6:$M$26,2,FALSE)</f>
        <v>18.75</v>
      </c>
      <c r="P36" s="173" t="s">
        <v>83</v>
      </c>
      <c r="Q36" s="173" t="s">
        <v>82</v>
      </c>
      <c r="R36" s="168">
        <f>VLOOKUP(CONCATENATE(P36,Q36),'Sheet1 (2)'!$N$6:$O$26,2,FALSE)</f>
        <v>18.75</v>
      </c>
      <c r="S36" s="173" t="s">
        <v>80</v>
      </c>
      <c r="T36" s="173" t="s">
        <v>80</v>
      </c>
      <c r="U36" s="168">
        <f>VLOOKUP(CONCATENATE(S36,T36),'Sheet1 (2)'!$P$6:$Q$26,2,FALSE)</f>
        <v>0</v>
      </c>
      <c r="V36" s="173" t="s">
        <v>80</v>
      </c>
      <c r="W36" s="173" t="s">
        <v>80</v>
      </c>
      <c r="X36" s="168">
        <f>VLOOKUP(CONCATENATE(V36,W36),'Sheet1 (2)'!$R$6:$S$26,2,FALSE)</f>
        <v>0</v>
      </c>
      <c r="Y36" s="173" t="s">
        <v>80</v>
      </c>
      <c r="Z36" s="173" t="s">
        <v>80</v>
      </c>
      <c r="AA36" s="168">
        <f>VLOOKUP(CONCATENATE(Y36,Z36),'Sheet1 (2)'!$T$6:$U$26,2,FALSE)</f>
        <v>0</v>
      </c>
      <c r="AB36" s="173" t="s">
        <v>80</v>
      </c>
      <c r="AC36" s="173" t="s">
        <v>80</v>
      </c>
      <c r="AD36" s="168">
        <f>VLOOKUP(CONCATENATE(AB36,AC36),'Sheet1 (2)'!$X$6:$Y$26,2,FALSE)</f>
        <v>0</v>
      </c>
      <c r="AE36" s="173" t="s">
        <v>82</v>
      </c>
      <c r="AF36" s="173" t="s">
        <v>81</v>
      </c>
      <c r="AG36" s="168">
        <f>VLOOKUP(CONCATENATE(AE36,AF36),'Sheet1 (2)'!$Z$6:$AA$26,2,FALSE)</f>
        <v>66</v>
      </c>
      <c r="AH36" s="172"/>
      <c r="AI36" s="175"/>
      <c r="AJ36" s="140"/>
      <c r="AK36" s="176" t="s">
        <v>282</v>
      </c>
      <c r="AL36" s="176" t="s">
        <v>76</v>
      </c>
      <c r="AM36" s="170">
        <f t="shared" si="0"/>
        <v>176</v>
      </c>
      <c r="AN36" s="147"/>
      <c r="AO36" s="155"/>
      <c r="AP36" s="156"/>
      <c r="AQ36" s="157">
        <v>2.7277833713999997</v>
      </c>
      <c r="AR36" s="158"/>
      <c r="AS36" s="145">
        <f>LOOKUP(rufmkm,'Sheet1 (2)'!$V$62:$V$71,'Sheet1 (2)'!$W$62:$W$71)</f>
        <v>30</v>
      </c>
      <c r="AT36" s="140"/>
      <c r="AU36" s="157">
        <f>IF(IF(D36='Sheet1 (2)'!$C$69,'Sheet1 (2)'!$D$69*('Sheet1 (2)'!$D$72-rut_index)/'Sheet1 (2)'!$D$72,IF(shee2!D36='Sheet1 (2)'!$C$70,'Sheet1 (2)'!$D$70*('Sheet1 (2)'!$D$72-rut_index)/'Sheet1 (2)'!$D$72,IF(shee2!D36='Sheet1 (2)'!$C$71,'Sheet1 (2)'!$D$71*('Sheet1 (2)'!$D$72-rut_index)/'Sheet1 (2)'!$D$72)))&lt;0,0,IF(D36='Sheet1 (2)'!$C$69,'Sheet1 (2)'!$D$69*('Sheet1 (2)'!$D$72-rut_index)/'Sheet1 (2)'!$D$72,IF(shee2!D36='Sheet1 (2)'!$C$70,'Sheet1 (2)'!$D$70*('Sheet1 (2)'!$D$72-rut_index)/'Sheet1 (2)'!$D$72,IF(shee2!D36='Sheet1 (2)'!$C$71,'Sheet1 (2)'!$D$71*('Sheet1 (2)'!$D$72-rut_index)/'Sheet1 (2)'!$D$72))))</f>
        <v>5</v>
      </c>
      <c r="AV36" s="157">
        <f>IF(IF(D36='Sheet1 (2)'!$C$69,'Sheet1 (2)'!$D$69*('Sheet1 (2)'!$D$72-crack_s_index)/'Sheet1 (2)'!$D$72,IF(shee2!D36='Sheet1 (2)'!$C$70,'Sheet1 (2)'!$D$70*('Sheet1 (2)'!$D$72-crack_s_index)/'Sheet1 (2)'!$D$72,IF(shee2!D36='Sheet1 (2)'!$C$71,'Sheet1 (2)'!$D$71*('Sheet1 (2)'!$D$72-crack_s_index)/'Sheet1 (2)'!$D$72)))&lt;0,0,IF(D36='Sheet1 (2)'!$C$69,'Sheet1 (2)'!$D$69*('Sheet1 (2)'!$D$72-crack_s_index)/'Sheet1 (2)'!$D$72,IF(shee2!D36='Sheet1 (2)'!$C$70,'Sheet1 (2)'!$D$70*('Sheet1 (2)'!$D$72-crack_s_index)/'Sheet1 (2)'!$D$72,IF(shee2!D36='Sheet1 (2)'!$C$71,'Sheet1 (2)'!$D$71*('Sheet1 (2)'!$D$72-crack_s_index)/'Sheet1 (2)'!$D$72))))</f>
        <v>3.4375</v>
      </c>
      <c r="AW36" s="157">
        <f>IF(IF(D36='Sheet1 (2)'!$C$69,'Sheet1 (2)'!$D$69*('Sheet1 (2)'!$D$72-crack_t_index)/'Sheet1 (2)'!$D$72,IF(shee2!D36='Sheet1 (2)'!$C$70,'Sheet1 (2)'!$D$70*('Sheet1 (2)'!$D$72-crack_t_index)/'Sheet1 (2)'!$D$72,IF(shee2!D36='Sheet1 (2)'!$C$71,'Sheet1 (2)'!$D$71*('Sheet1 (2)'!$D$72-crack_t_index)/'Sheet1 (2)'!$D$72)))&lt;0,0,IF(D36='Sheet1 (2)'!$C$69,'Sheet1 (2)'!$D$69*('Sheet1 (2)'!$D$72-crack_t_index)/'Sheet1 (2)'!$D$72,IF(shee2!D36='Sheet1 (2)'!$C$70,'Sheet1 (2)'!$D$70*('Sheet1 (2)'!$D$72-crack_t_index)/'Sheet1 (2)'!$D$72,IF(shee2!D36='Sheet1 (2)'!$C$71,'Sheet1 (2)'!$D$71*('Sheet1 (2)'!$D$72-crack_t_index)/'Sheet1 (2)'!$D$72))))</f>
        <v>3.4375</v>
      </c>
      <c r="AX36" s="157">
        <f>IF(IF(D36='Sheet1 (2)'!$C$69,'Sheet1 (2)'!$D$69*('Sheet1 (2)'!$D$72-rave_index)/'Sheet1 (2)'!$D$72,IF(shee2!D36='Sheet1 (2)'!$C$70,'Sheet1 (2)'!$D$70*('Sheet1 (2)'!$D$72-rave_index)/'Sheet1 (2)'!$D$72,IF(shee2!D36='Sheet1 (2)'!$C$71,'Sheet1 (2)'!$D$71*('Sheet1 (2)'!$D$72-rave_index)/'Sheet1 (2)'!$D$72)))&lt;0,0,IF(D36='Sheet1 (2)'!$C$69,'Sheet1 (2)'!$D$69*('Sheet1 (2)'!$D$72-rave_index)/'Sheet1 (2)'!$D$72,IF(shee2!D36='Sheet1 (2)'!$C$70,'Sheet1 (2)'!$D$70*('Sheet1 (2)'!$D$72-rave_index)/'Sheet1 (2)'!$D$72,IF(shee2!D36='Sheet1 (2)'!$C$71,'Sheet1 (2)'!$D$71*('Sheet1 (2)'!$D$72-rave_index)/'Sheet1 (2)'!$D$72))))</f>
        <v>5</v>
      </c>
      <c r="AY36" s="157">
        <f>IF(IF(D36='Sheet1 (2)'!$C$69,'Sheet1 (2)'!$D$69*('Sheet1 (2)'!$D$72-rough_index)/'Sheet1 (2)'!$D$72,IF(shee2!D36='Sheet1 (2)'!$C$70,'Sheet1 (2)'!$D$70*('Sheet1 (2)'!$D$72-rough_index)/'Sheet1 (2)'!$D$72,IF(shee2!D36='Sheet1 (2)'!$C$71,'Sheet1 (2)'!$D$71*('Sheet1 (2)'!$D$72-rough_index)/'Sheet1 (2)'!$D$72)))&lt;0,0,IF(D36='Sheet1 (2)'!$C$69,'Sheet1 (2)'!$D$69*('Sheet1 (2)'!$D$72-rough_index)/'Sheet1 (2)'!$D$72,IF(shee2!D36='Sheet1 (2)'!$C$70,'Sheet1 (2)'!$D$70*('Sheet1 (2)'!$D$72-rough_index)/'Sheet1 (2)'!$D$72,IF(shee2!D36='Sheet1 (2)'!$C$71,'Sheet1 (2)'!$D$71*('Sheet1 (2)'!$D$72-rough_index)/'Sheet1 (2)'!$D$72))))</f>
        <v>2.5</v>
      </c>
      <c r="AZ36" s="159">
        <f>+(AU36*'Sheet1 (2)'!$C$77)+(AV36*'Sheet1 (2)'!$C$78)+(AW36*'Sheet1 (2)'!$C$79)+(AX36*'Sheet1 (2)'!$C$80)+(AY36*'Sheet1 (2)'!$C$81)</f>
        <v>3.625</v>
      </c>
      <c r="BA36" s="213" t="str">
        <f t="shared" si="1"/>
        <v>Fair</v>
      </c>
      <c r="BE36">
        <f>IF(D36='Sheet1 (2)'!$C$61,'Sheet1 (2)'!$D$61*(counts^2)+'Sheet1 (2)'!$G$61*counts+'Sheet1 (2)'!$J$61,IF(D36='Sheet1 (2)'!$C$62,'Sheet1 (2)'!$D$62*counts+'Sheet1 (2)'!$G$62,IF(D36='Sheet1 (2)'!$C$63,'Sheet1 (2)'!$D$63*counts+'Sheet1 (2)'!$G$63,IF(D36='Sheet1 (2)'!$C$64,'Sheet1 (2)'!$D$64*counts+'Sheet1 (2)'!$G$64))))</f>
        <v>2.0984129299999998</v>
      </c>
    </row>
    <row r="37" spans="1:57">
      <c r="A37" s="145" t="s">
        <v>282</v>
      </c>
      <c r="B37" s="145" t="s">
        <v>76</v>
      </c>
      <c r="C37" s="170">
        <v>177</v>
      </c>
      <c r="D37" s="174" t="s">
        <v>77</v>
      </c>
      <c r="E37" s="171">
        <v>8</v>
      </c>
      <c r="F37" s="171">
        <v>1</v>
      </c>
      <c r="G37" s="171" t="s">
        <v>77</v>
      </c>
      <c r="H37" s="171">
        <v>0.5</v>
      </c>
      <c r="I37" s="171" t="s">
        <v>77</v>
      </c>
      <c r="J37" s="173" t="s">
        <v>80</v>
      </c>
      <c r="K37" s="173" t="s">
        <v>80</v>
      </c>
      <c r="L37" s="169">
        <f>VLOOKUP(CONCATENATE(J37,K37),'Sheet1 (2)'!$J$6:$K$26,2,FALSE)</f>
        <v>0</v>
      </c>
      <c r="M37" s="173" t="s">
        <v>79</v>
      </c>
      <c r="N37" s="173" t="s">
        <v>79</v>
      </c>
      <c r="O37" s="168">
        <f>VLOOKUP(CONCATENATE(M37,N37),'Sheet1 (2)'!$L$6:$M$26,2,FALSE)</f>
        <v>75</v>
      </c>
      <c r="P37" s="173" t="s">
        <v>79</v>
      </c>
      <c r="Q37" s="173" t="s">
        <v>79</v>
      </c>
      <c r="R37" s="168">
        <f>VLOOKUP(CONCATENATE(P37,Q37),'Sheet1 (2)'!$N$6:$O$26,2,FALSE)</f>
        <v>75</v>
      </c>
      <c r="S37" s="173" t="s">
        <v>80</v>
      </c>
      <c r="T37" s="173" t="s">
        <v>80</v>
      </c>
      <c r="U37" s="168">
        <f>VLOOKUP(CONCATENATE(S37,T37),'Sheet1 (2)'!$P$6:$Q$26,2,FALSE)</f>
        <v>0</v>
      </c>
      <c r="V37" s="173" t="s">
        <v>80</v>
      </c>
      <c r="W37" s="173" t="s">
        <v>80</v>
      </c>
      <c r="X37" s="168">
        <f>VLOOKUP(CONCATENATE(V37,W37),'Sheet1 (2)'!$R$6:$S$26,2,FALSE)</f>
        <v>0</v>
      </c>
      <c r="Y37" s="173" t="s">
        <v>83</v>
      </c>
      <c r="Z37" s="173" t="s">
        <v>79</v>
      </c>
      <c r="AA37" s="168">
        <f>VLOOKUP(CONCATENATE(Y37,Z37),'Sheet1 (2)'!$T$6:$U$26,2,FALSE)</f>
        <v>56.25</v>
      </c>
      <c r="AB37" s="173" t="s">
        <v>80</v>
      </c>
      <c r="AC37" s="173" t="s">
        <v>80</v>
      </c>
      <c r="AD37" s="168">
        <f>VLOOKUP(CONCATENATE(AB37,AC37),'Sheet1 (2)'!$X$6:$Y$26,2,FALSE)</f>
        <v>0</v>
      </c>
      <c r="AE37" s="173" t="s">
        <v>82</v>
      </c>
      <c r="AF37" s="173" t="s">
        <v>81</v>
      </c>
      <c r="AG37" s="168">
        <f>VLOOKUP(CONCATENATE(AE37,AF37),'Sheet1 (2)'!$Z$6:$AA$26,2,FALSE)</f>
        <v>66</v>
      </c>
      <c r="AH37" s="172"/>
      <c r="AI37" s="175"/>
      <c r="AJ37" s="140"/>
      <c r="AK37" s="176" t="s">
        <v>282</v>
      </c>
      <c r="AL37" s="176" t="s">
        <v>76</v>
      </c>
      <c r="AM37" s="170">
        <f t="shared" si="0"/>
        <v>177</v>
      </c>
      <c r="AN37" s="147"/>
      <c r="AO37" s="155"/>
      <c r="AP37" s="156"/>
      <c r="AQ37" s="157">
        <v>2.6316426471999996</v>
      </c>
      <c r="AR37" s="158"/>
      <c r="AS37" s="145">
        <f>LOOKUP(rufmkm,'Sheet1 (2)'!$V$62:$V$71,'Sheet1 (2)'!$W$62:$W$71)</f>
        <v>30</v>
      </c>
      <c r="AT37" s="140"/>
      <c r="AU37" s="157">
        <f>IF(IF(D37='Sheet1 (2)'!$C$69,'Sheet1 (2)'!$D$69*('Sheet1 (2)'!$D$72-rut_index)/'Sheet1 (2)'!$D$72,IF(shee2!D37='Sheet1 (2)'!$C$70,'Sheet1 (2)'!$D$70*('Sheet1 (2)'!$D$72-rut_index)/'Sheet1 (2)'!$D$72,IF(shee2!D37='Sheet1 (2)'!$C$71,'Sheet1 (2)'!$D$71*('Sheet1 (2)'!$D$72-rut_index)/'Sheet1 (2)'!$D$72)))&lt;0,0,IF(D37='Sheet1 (2)'!$C$69,'Sheet1 (2)'!$D$69*('Sheet1 (2)'!$D$72-rut_index)/'Sheet1 (2)'!$D$72,IF(shee2!D37='Sheet1 (2)'!$C$70,'Sheet1 (2)'!$D$70*('Sheet1 (2)'!$D$72-rut_index)/'Sheet1 (2)'!$D$72,IF(shee2!D37='Sheet1 (2)'!$C$71,'Sheet1 (2)'!$D$71*('Sheet1 (2)'!$D$72-rut_index)/'Sheet1 (2)'!$D$72))))</f>
        <v>5</v>
      </c>
      <c r="AV37" s="157">
        <f>IF(IF(D37='Sheet1 (2)'!$C$69,'Sheet1 (2)'!$D$69*('Sheet1 (2)'!$D$72-crack_s_index)/'Sheet1 (2)'!$D$72,IF(shee2!D37='Sheet1 (2)'!$C$70,'Sheet1 (2)'!$D$70*('Sheet1 (2)'!$D$72-crack_s_index)/'Sheet1 (2)'!$D$72,IF(shee2!D37='Sheet1 (2)'!$C$71,'Sheet1 (2)'!$D$71*('Sheet1 (2)'!$D$72-crack_s_index)/'Sheet1 (2)'!$D$72)))&lt;0,0,IF(D37='Sheet1 (2)'!$C$69,'Sheet1 (2)'!$D$69*('Sheet1 (2)'!$D$72-crack_s_index)/'Sheet1 (2)'!$D$72,IF(shee2!D37='Sheet1 (2)'!$C$70,'Sheet1 (2)'!$D$70*('Sheet1 (2)'!$D$72-crack_s_index)/'Sheet1 (2)'!$D$72,IF(shee2!D37='Sheet1 (2)'!$C$71,'Sheet1 (2)'!$D$71*('Sheet1 (2)'!$D$72-crack_s_index)/'Sheet1 (2)'!$D$72))))</f>
        <v>0</v>
      </c>
      <c r="AW37" s="157">
        <f>IF(IF(D37='Sheet1 (2)'!$C$69,'Sheet1 (2)'!$D$69*('Sheet1 (2)'!$D$72-crack_t_index)/'Sheet1 (2)'!$D$72,IF(shee2!D37='Sheet1 (2)'!$C$70,'Sheet1 (2)'!$D$70*('Sheet1 (2)'!$D$72-crack_t_index)/'Sheet1 (2)'!$D$72,IF(shee2!D37='Sheet1 (2)'!$C$71,'Sheet1 (2)'!$D$71*('Sheet1 (2)'!$D$72-crack_t_index)/'Sheet1 (2)'!$D$72)))&lt;0,0,IF(D37='Sheet1 (2)'!$C$69,'Sheet1 (2)'!$D$69*('Sheet1 (2)'!$D$72-crack_t_index)/'Sheet1 (2)'!$D$72,IF(shee2!D37='Sheet1 (2)'!$C$70,'Sheet1 (2)'!$D$70*('Sheet1 (2)'!$D$72-crack_t_index)/'Sheet1 (2)'!$D$72,IF(shee2!D37='Sheet1 (2)'!$C$71,'Sheet1 (2)'!$D$71*('Sheet1 (2)'!$D$72-crack_t_index)/'Sheet1 (2)'!$D$72))))</f>
        <v>0</v>
      </c>
      <c r="AX37" s="157">
        <f>IF(IF(D37='Sheet1 (2)'!$C$69,'Sheet1 (2)'!$D$69*('Sheet1 (2)'!$D$72-rave_index)/'Sheet1 (2)'!$D$72,IF(shee2!D37='Sheet1 (2)'!$C$70,'Sheet1 (2)'!$D$70*('Sheet1 (2)'!$D$72-rave_index)/'Sheet1 (2)'!$D$72,IF(shee2!D37='Sheet1 (2)'!$C$71,'Sheet1 (2)'!$D$71*('Sheet1 (2)'!$D$72-rave_index)/'Sheet1 (2)'!$D$72)))&lt;0,0,IF(D37='Sheet1 (2)'!$C$69,'Sheet1 (2)'!$D$69*('Sheet1 (2)'!$D$72-rave_index)/'Sheet1 (2)'!$D$72,IF(shee2!D37='Sheet1 (2)'!$C$70,'Sheet1 (2)'!$D$70*('Sheet1 (2)'!$D$72-rave_index)/'Sheet1 (2)'!$D$72,IF(shee2!D37='Sheet1 (2)'!$C$71,'Sheet1 (2)'!$D$71*('Sheet1 (2)'!$D$72-rave_index)/'Sheet1 (2)'!$D$72))))</f>
        <v>0.3125</v>
      </c>
      <c r="AY37" s="157">
        <f>IF(IF(D37='Sheet1 (2)'!$C$69,'Sheet1 (2)'!$D$69*('Sheet1 (2)'!$D$72-rough_index)/'Sheet1 (2)'!$D$72,IF(shee2!D37='Sheet1 (2)'!$C$70,'Sheet1 (2)'!$D$70*('Sheet1 (2)'!$D$72-rough_index)/'Sheet1 (2)'!$D$72,IF(shee2!D37='Sheet1 (2)'!$C$71,'Sheet1 (2)'!$D$71*('Sheet1 (2)'!$D$72-rough_index)/'Sheet1 (2)'!$D$72)))&lt;0,0,IF(D37='Sheet1 (2)'!$C$69,'Sheet1 (2)'!$D$69*('Sheet1 (2)'!$D$72-rough_index)/'Sheet1 (2)'!$D$72,IF(shee2!D37='Sheet1 (2)'!$C$70,'Sheet1 (2)'!$D$70*('Sheet1 (2)'!$D$72-rough_index)/'Sheet1 (2)'!$D$72,IF(shee2!D37='Sheet1 (2)'!$C$71,'Sheet1 (2)'!$D$71*('Sheet1 (2)'!$D$72-rough_index)/'Sheet1 (2)'!$D$72))))</f>
        <v>2.5</v>
      </c>
      <c r="AZ37" s="159">
        <f>+(AU37*'Sheet1 (2)'!$C$77)+(AV37*'Sheet1 (2)'!$C$78)+(AW37*'Sheet1 (2)'!$C$79)+(AX37*'Sheet1 (2)'!$C$80)+(AY37*'Sheet1 (2)'!$C$81)</f>
        <v>1.78125</v>
      </c>
      <c r="BA37" s="213" t="str">
        <f t="shared" si="1"/>
        <v>Poor</v>
      </c>
      <c r="BE37">
        <f>IF(D37='Sheet1 (2)'!$C$61,'Sheet1 (2)'!$D$61*(counts^2)+'Sheet1 (2)'!$G$61*counts+'Sheet1 (2)'!$J$61,IF(D37='Sheet1 (2)'!$C$62,'Sheet1 (2)'!$D$62*counts+'Sheet1 (2)'!$G$62,IF(D37='Sheet1 (2)'!$C$63,'Sheet1 (2)'!$D$63*counts+'Sheet1 (2)'!$G$63,IF(D37='Sheet1 (2)'!$C$64,'Sheet1 (2)'!$D$64*counts+'Sheet1 (2)'!$G$64))))</f>
        <v>2.0984129299999998</v>
      </c>
    </row>
    <row r="38" spans="1:57">
      <c r="A38" s="145" t="s">
        <v>282</v>
      </c>
      <c r="B38" s="145" t="s">
        <v>76</v>
      </c>
      <c r="C38" s="170">
        <v>178</v>
      </c>
      <c r="D38" s="174" t="s">
        <v>77</v>
      </c>
      <c r="E38" s="171">
        <v>8</v>
      </c>
      <c r="F38" s="171">
        <v>1</v>
      </c>
      <c r="G38" s="171" t="s">
        <v>77</v>
      </c>
      <c r="H38" s="171">
        <v>0.5</v>
      </c>
      <c r="I38" s="171" t="s">
        <v>77</v>
      </c>
      <c r="J38" s="173" t="s">
        <v>80</v>
      </c>
      <c r="K38" s="173" t="s">
        <v>80</v>
      </c>
      <c r="L38" s="169">
        <f>VLOOKUP(CONCATENATE(J38,K38),'Sheet1 (2)'!$J$6:$K$26,2,FALSE)</f>
        <v>0</v>
      </c>
      <c r="M38" s="173" t="s">
        <v>79</v>
      </c>
      <c r="N38" s="173" t="s">
        <v>81</v>
      </c>
      <c r="O38" s="168">
        <f>VLOOKUP(CONCATENATE(M38,N38),'Sheet1 (2)'!$L$6:$M$26,2,FALSE)</f>
        <v>100</v>
      </c>
      <c r="P38" s="173" t="s">
        <v>79</v>
      </c>
      <c r="Q38" s="173" t="s">
        <v>83</v>
      </c>
      <c r="R38" s="168">
        <f>VLOOKUP(CONCATENATE(P38,Q38),'Sheet1 (2)'!$N$6:$O$26,2,FALSE)</f>
        <v>50</v>
      </c>
      <c r="S38" s="173" t="s">
        <v>80</v>
      </c>
      <c r="T38" s="173" t="s">
        <v>80</v>
      </c>
      <c r="U38" s="168">
        <f>VLOOKUP(CONCATENATE(S38,T38),'Sheet1 (2)'!$P$6:$Q$26,2,FALSE)</f>
        <v>0</v>
      </c>
      <c r="V38" s="173" t="s">
        <v>80</v>
      </c>
      <c r="W38" s="173" t="s">
        <v>80</v>
      </c>
      <c r="X38" s="168">
        <f>VLOOKUP(CONCATENATE(V38,W38),'Sheet1 (2)'!$R$6:$S$26,2,FALSE)</f>
        <v>0</v>
      </c>
      <c r="Y38" s="173" t="s">
        <v>83</v>
      </c>
      <c r="Z38" s="173" t="s">
        <v>79</v>
      </c>
      <c r="AA38" s="168">
        <f>VLOOKUP(CONCATENATE(Y38,Z38),'Sheet1 (2)'!$T$6:$U$26,2,FALSE)</f>
        <v>56.25</v>
      </c>
      <c r="AB38" s="173" t="s">
        <v>80</v>
      </c>
      <c r="AC38" s="173" t="s">
        <v>80</v>
      </c>
      <c r="AD38" s="168">
        <f>VLOOKUP(CONCATENATE(AB38,AC38),'Sheet1 (2)'!$X$6:$Y$26,2,FALSE)</f>
        <v>0</v>
      </c>
      <c r="AE38" s="173" t="s">
        <v>82</v>
      </c>
      <c r="AF38" s="173" t="s">
        <v>81</v>
      </c>
      <c r="AG38" s="168">
        <f>VLOOKUP(CONCATENATE(AE38,AF38),'Sheet1 (2)'!$Z$6:$AA$26,2,FALSE)</f>
        <v>66</v>
      </c>
      <c r="AH38" s="172"/>
      <c r="AI38" s="175"/>
      <c r="AJ38" s="140"/>
      <c r="AK38" s="176" t="s">
        <v>282</v>
      </c>
      <c r="AL38" s="176" t="s">
        <v>76</v>
      </c>
      <c r="AM38" s="170">
        <f t="shared" si="0"/>
        <v>178</v>
      </c>
      <c r="AN38" s="147"/>
      <c r="AO38" s="155"/>
      <c r="AP38" s="156"/>
      <c r="AQ38" s="157">
        <v>3.8829124636000003</v>
      </c>
      <c r="AR38" s="158"/>
      <c r="AS38" s="145">
        <f>LOOKUP(rufmkm,'Sheet1 (2)'!$V$62:$V$71,'Sheet1 (2)'!$W$62:$W$71)</f>
        <v>40</v>
      </c>
      <c r="AT38" s="140"/>
      <c r="AU38" s="157">
        <f>IF(IF(D38='Sheet1 (2)'!$C$69,'Sheet1 (2)'!$D$69*('Sheet1 (2)'!$D$72-rut_index)/'Sheet1 (2)'!$D$72,IF(shee2!D38='Sheet1 (2)'!$C$70,'Sheet1 (2)'!$D$70*('Sheet1 (2)'!$D$72-rut_index)/'Sheet1 (2)'!$D$72,IF(shee2!D38='Sheet1 (2)'!$C$71,'Sheet1 (2)'!$D$71*('Sheet1 (2)'!$D$72-rut_index)/'Sheet1 (2)'!$D$72)))&lt;0,0,IF(D38='Sheet1 (2)'!$C$69,'Sheet1 (2)'!$D$69*('Sheet1 (2)'!$D$72-rut_index)/'Sheet1 (2)'!$D$72,IF(shee2!D38='Sheet1 (2)'!$C$70,'Sheet1 (2)'!$D$70*('Sheet1 (2)'!$D$72-rut_index)/'Sheet1 (2)'!$D$72,IF(shee2!D38='Sheet1 (2)'!$C$71,'Sheet1 (2)'!$D$71*('Sheet1 (2)'!$D$72-rut_index)/'Sheet1 (2)'!$D$72))))</f>
        <v>5</v>
      </c>
      <c r="AV38" s="157">
        <f>IF(IF(D38='Sheet1 (2)'!$C$69,'Sheet1 (2)'!$D$69*('Sheet1 (2)'!$D$72-crack_s_index)/'Sheet1 (2)'!$D$72,IF(shee2!D38='Sheet1 (2)'!$C$70,'Sheet1 (2)'!$D$70*('Sheet1 (2)'!$D$72-crack_s_index)/'Sheet1 (2)'!$D$72,IF(shee2!D38='Sheet1 (2)'!$C$71,'Sheet1 (2)'!$D$71*('Sheet1 (2)'!$D$72-crack_s_index)/'Sheet1 (2)'!$D$72)))&lt;0,0,IF(D38='Sheet1 (2)'!$C$69,'Sheet1 (2)'!$D$69*('Sheet1 (2)'!$D$72-crack_s_index)/'Sheet1 (2)'!$D$72,IF(shee2!D38='Sheet1 (2)'!$C$70,'Sheet1 (2)'!$D$70*('Sheet1 (2)'!$D$72-crack_s_index)/'Sheet1 (2)'!$D$72,IF(shee2!D38='Sheet1 (2)'!$C$71,'Sheet1 (2)'!$D$71*('Sheet1 (2)'!$D$72-crack_s_index)/'Sheet1 (2)'!$D$72))))</f>
        <v>0</v>
      </c>
      <c r="AW38" s="157">
        <f>IF(IF(D38='Sheet1 (2)'!$C$69,'Sheet1 (2)'!$D$69*('Sheet1 (2)'!$D$72-crack_t_index)/'Sheet1 (2)'!$D$72,IF(shee2!D38='Sheet1 (2)'!$C$70,'Sheet1 (2)'!$D$70*('Sheet1 (2)'!$D$72-crack_t_index)/'Sheet1 (2)'!$D$72,IF(shee2!D38='Sheet1 (2)'!$C$71,'Sheet1 (2)'!$D$71*('Sheet1 (2)'!$D$72-crack_t_index)/'Sheet1 (2)'!$D$72)))&lt;0,0,IF(D38='Sheet1 (2)'!$C$69,'Sheet1 (2)'!$D$69*('Sheet1 (2)'!$D$72-crack_t_index)/'Sheet1 (2)'!$D$72,IF(shee2!D38='Sheet1 (2)'!$C$70,'Sheet1 (2)'!$D$70*('Sheet1 (2)'!$D$72-crack_t_index)/'Sheet1 (2)'!$D$72,IF(shee2!D38='Sheet1 (2)'!$C$71,'Sheet1 (2)'!$D$71*('Sheet1 (2)'!$D$72-crack_t_index)/'Sheet1 (2)'!$D$72))))</f>
        <v>0.83333333333333337</v>
      </c>
      <c r="AX38" s="157">
        <f>IF(IF(D38='Sheet1 (2)'!$C$69,'Sheet1 (2)'!$D$69*('Sheet1 (2)'!$D$72-rave_index)/'Sheet1 (2)'!$D$72,IF(shee2!D38='Sheet1 (2)'!$C$70,'Sheet1 (2)'!$D$70*('Sheet1 (2)'!$D$72-rave_index)/'Sheet1 (2)'!$D$72,IF(shee2!D38='Sheet1 (2)'!$C$71,'Sheet1 (2)'!$D$71*('Sheet1 (2)'!$D$72-rave_index)/'Sheet1 (2)'!$D$72)))&lt;0,0,IF(D38='Sheet1 (2)'!$C$69,'Sheet1 (2)'!$D$69*('Sheet1 (2)'!$D$72-rave_index)/'Sheet1 (2)'!$D$72,IF(shee2!D38='Sheet1 (2)'!$C$70,'Sheet1 (2)'!$D$70*('Sheet1 (2)'!$D$72-rave_index)/'Sheet1 (2)'!$D$72,IF(shee2!D38='Sheet1 (2)'!$C$71,'Sheet1 (2)'!$D$71*('Sheet1 (2)'!$D$72-rave_index)/'Sheet1 (2)'!$D$72))))</f>
        <v>0.3125</v>
      </c>
      <c r="AY38" s="157">
        <f>IF(IF(D38='Sheet1 (2)'!$C$69,'Sheet1 (2)'!$D$69*('Sheet1 (2)'!$D$72-rough_index)/'Sheet1 (2)'!$D$72,IF(shee2!D38='Sheet1 (2)'!$C$70,'Sheet1 (2)'!$D$70*('Sheet1 (2)'!$D$72-rough_index)/'Sheet1 (2)'!$D$72,IF(shee2!D38='Sheet1 (2)'!$C$71,'Sheet1 (2)'!$D$71*('Sheet1 (2)'!$D$72-rough_index)/'Sheet1 (2)'!$D$72)))&lt;0,0,IF(D38='Sheet1 (2)'!$C$69,'Sheet1 (2)'!$D$69*('Sheet1 (2)'!$D$72-rough_index)/'Sheet1 (2)'!$D$72,IF(shee2!D38='Sheet1 (2)'!$C$70,'Sheet1 (2)'!$D$70*('Sheet1 (2)'!$D$72-rough_index)/'Sheet1 (2)'!$D$72,IF(shee2!D38='Sheet1 (2)'!$C$71,'Sheet1 (2)'!$D$71*('Sheet1 (2)'!$D$72-rough_index)/'Sheet1 (2)'!$D$72))))</f>
        <v>1.6666666666666667</v>
      </c>
      <c r="AZ38" s="159">
        <f>+(AU38*'Sheet1 (2)'!$C$77)+(AV38*'Sheet1 (2)'!$C$78)+(AW38*'Sheet1 (2)'!$C$79)+(AX38*'Sheet1 (2)'!$C$80)+(AY38*'Sheet1 (2)'!$C$81)</f>
        <v>1.5645833333333334</v>
      </c>
      <c r="BA38" s="213" t="str">
        <f t="shared" si="1"/>
        <v>Poor</v>
      </c>
      <c r="BE38">
        <f>IF(D38='Sheet1 (2)'!$C$61,'Sheet1 (2)'!$D$61*(counts^2)+'Sheet1 (2)'!$G$61*counts+'Sheet1 (2)'!$J$61,IF(D38='Sheet1 (2)'!$C$62,'Sheet1 (2)'!$D$62*counts+'Sheet1 (2)'!$G$62,IF(D38='Sheet1 (2)'!$C$63,'Sheet1 (2)'!$D$63*counts+'Sheet1 (2)'!$G$63,IF(D38='Sheet1 (2)'!$C$64,'Sheet1 (2)'!$D$64*counts+'Sheet1 (2)'!$G$64))))</f>
        <v>2.0984129299999998</v>
      </c>
    </row>
    <row r="39" spans="1:57">
      <c r="A39" s="145" t="s">
        <v>282</v>
      </c>
      <c r="B39" s="145" t="s">
        <v>76</v>
      </c>
      <c r="C39" s="170">
        <v>179</v>
      </c>
      <c r="D39" s="174" t="s">
        <v>77</v>
      </c>
      <c r="E39" s="171">
        <v>8</v>
      </c>
      <c r="F39" s="171">
        <v>1</v>
      </c>
      <c r="G39" s="171" t="s">
        <v>77</v>
      </c>
      <c r="H39" s="171">
        <v>0.5</v>
      </c>
      <c r="I39" s="171" t="s">
        <v>77</v>
      </c>
      <c r="J39" s="173" t="s">
        <v>80</v>
      </c>
      <c r="K39" s="173" t="s">
        <v>80</v>
      </c>
      <c r="L39" s="169">
        <f>VLOOKUP(CONCATENATE(J39,K39),'Sheet1 (2)'!$J$6:$K$26,2,FALSE)</f>
        <v>0</v>
      </c>
      <c r="M39" s="173" t="s">
        <v>79</v>
      </c>
      <c r="N39" s="173" t="s">
        <v>81</v>
      </c>
      <c r="O39" s="168">
        <f>VLOOKUP(CONCATENATE(M39,N39),'Sheet1 (2)'!$L$6:$M$26,2,FALSE)</f>
        <v>100</v>
      </c>
      <c r="P39" s="173" t="s">
        <v>79</v>
      </c>
      <c r="Q39" s="173" t="s">
        <v>79</v>
      </c>
      <c r="R39" s="168">
        <f>VLOOKUP(CONCATENATE(P39,Q39),'Sheet1 (2)'!$N$6:$O$26,2,FALSE)</f>
        <v>75</v>
      </c>
      <c r="S39" s="173" t="s">
        <v>80</v>
      </c>
      <c r="T39" s="173" t="s">
        <v>80</v>
      </c>
      <c r="U39" s="168">
        <f>VLOOKUP(CONCATENATE(S39,T39),'Sheet1 (2)'!$P$6:$Q$26,2,FALSE)</f>
        <v>0</v>
      </c>
      <c r="V39" s="173" t="s">
        <v>79</v>
      </c>
      <c r="W39" s="173" t="s">
        <v>81</v>
      </c>
      <c r="X39" s="168">
        <f>VLOOKUP(CONCATENATE(V39,W39),'Sheet1 (2)'!$R$6:$S$26,2,FALSE)</f>
        <v>100</v>
      </c>
      <c r="Y39" s="173" t="s">
        <v>79</v>
      </c>
      <c r="Z39" s="173" t="s">
        <v>79</v>
      </c>
      <c r="AA39" s="168">
        <f>VLOOKUP(CONCATENATE(Y39,Z39),'Sheet1 (2)'!$T$6:$U$26,2,FALSE)</f>
        <v>75</v>
      </c>
      <c r="AB39" s="173" t="s">
        <v>80</v>
      </c>
      <c r="AC39" s="173" t="s">
        <v>80</v>
      </c>
      <c r="AD39" s="168">
        <f>VLOOKUP(CONCATENATE(AB39,AC39),'Sheet1 (2)'!$X$6:$Y$26,2,FALSE)</f>
        <v>0</v>
      </c>
      <c r="AE39" s="173" t="s">
        <v>82</v>
      </c>
      <c r="AF39" s="173" t="s">
        <v>81</v>
      </c>
      <c r="AG39" s="168">
        <f>VLOOKUP(CONCATENATE(AE39,AF39),'Sheet1 (2)'!$Z$6:$AA$26,2,FALSE)</f>
        <v>66</v>
      </c>
      <c r="AH39" s="172"/>
      <c r="AI39" s="175"/>
      <c r="AJ39" s="140"/>
      <c r="AK39" s="176" t="s">
        <v>282</v>
      </c>
      <c r="AL39" s="176" t="s">
        <v>76</v>
      </c>
      <c r="AM39" s="170">
        <f t="shared" si="0"/>
        <v>179</v>
      </c>
      <c r="AN39" s="147"/>
      <c r="AO39" s="155"/>
      <c r="AP39" s="156"/>
      <c r="AQ39" s="157">
        <v>2.9482831527999998</v>
      </c>
      <c r="AR39" s="158"/>
      <c r="AS39" s="145">
        <f>LOOKUP(rufmkm,'Sheet1 (2)'!$V$62:$V$71,'Sheet1 (2)'!$W$62:$W$71)</f>
        <v>30</v>
      </c>
      <c r="AT39" s="140"/>
      <c r="AU39" s="157">
        <f>IF(IF(D39='Sheet1 (2)'!$C$69,'Sheet1 (2)'!$D$69*('Sheet1 (2)'!$D$72-rut_index)/'Sheet1 (2)'!$D$72,IF(shee2!D39='Sheet1 (2)'!$C$70,'Sheet1 (2)'!$D$70*('Sheet1 (2)'!$D$72-rut_index)/'Sheet1 (2)'!$D$72,IF(shee2!D39='Sheet1 (2)'!$C$71,'Sheet1 (2)'!$D$71*('Sheet1 (2)'!$D$72-rut_index)/'Sheet1 (2)'!$D$72)))&lt;0,0,IF(D39='Sheet1 (2)'!$C$69,'Sheet1 (2)'!$D$69*('Sheet1 (2)'!$D$72-rut_index)/'Sheet1 (2)'!$D$72,IF(shee2!D39='Sheet1 (2)'!$C$70,'Sheet1 (2)'!$D$70*('Sheet1 (2)'!$D$72-rut_index)/'Sheet1 (2)'!$D$72,IF(shee2!D39='Sheet1 (2)'!$C$71,'Sheet1 (2)'!$D$71*('Sheet1 (2)'!$D$72-rut_index)/'Sheet1 (2)'!$D$72))))</f>
        <v>5</v>
      </c>
      <c r="AV39" s="157">
        <f>IF(IF(D39='Sheet1 (2)'!$C$69,'Sheet1 (2)'!$D$69*('Sheet1 (2)'!$D$72-crack_s_index)/'Sheet1 (2)'!$D$72,IF(shee2!D39='Sheet1 (2)'!$C$70,'Sheet1 (2)'!$D$70*('Sheet1 (2)'!$D$72-crack_s_index)/'Sheet1 (2)'!$D$72,IF(shee2!D39='Sheet1 (2)'!$C$71,'Sheet1 (2)'!$D$71*('Sheet1 (2)'!$D$72-crack_s_index)/'Sheet1 (2)'!$D$72)))&lt;0,0,IF(D39='Sheet1 (2)'!$C$69,'Sheet1 (2)'!$D$69*('Sheet1 (2)'!$D$72-crack_s_index)/'Sheet1 (2)'!$D$72,IF(shee2!D39='Sheet1 (2)'!$C$70,'Sheet1 (2)'!$D$70*('Sheet1 (2)'!$D$72-crack_s_index)/'Sheet1 (2)'!$D$72,IF(shee2!D39='Sheet1 (2)'!$C$71,'Sheet1 (2)'!$D$71*('Sheet1 (2)'!$D$72-crack_s_index)/'Sheet1 (2)'!$D$72))))</f>
        <v>0</v>
      </c>
      <c r="AW39" s="157">
        <f>IF(IF(D39='Sheet1 (2)'!$C$69,'Sheet1 (2)'!$D$69*('Sheet1 (2)'!$D$72-crack_t_index)/'Sheet1 (2)'!$D$72,IF(shee2!D39='Sheet1 (2)'!$C$70,'Sheet1 (2)'!$D$70*('Sheet1 (2)'!$D$72-crack_t_index)/'Sheet1 (2)'!$D$72,IF(shee2!D39='Sheet1 (2)'!$C$71,'Sheet1 (2)'!$D$71*('Sheet1 (2)'!$D$72-crack_t_index)/'Sheet1 (2)'!$D$72)))&lt;0,0,IF(D39='Sheet1 (2)'!$C$69,'Sheet1 (2)'!$D$69*('Sheet1 (2)'!$D$72-crack_t_index)/'Sheet1 (2)'!$D$72,IF(shee2!D39='Sheet1 (2)'!$C$70,'Sheet1 (2)'!$D$70*('Sheet1 (2)'!$D$72-crack_t_index)/'Sheet1 (2)'!$D$72,IF(shee2!D39='Sheet1 (2)'!$C$71,'Sheet1 (2)'!$D$71*('Sheet1 (2)'!$D$72-crack_t_index)/'Sheet1 (2)'!$D$72))))</f>
        <v>0</v>
      </c>
      <c r="AX39" s="157">
        <f>IF(IF(D39='Sheet1 (2)'!$C$69,'Sheet1 (2)'!$D$69*('Sheet1 (2)'!$D$72-rave_index)/'Sheet1 (2)'!$D$72,IF(shee2!D39='Sheet1 (2)'!$C$70,'Sheet1 (2)'!$D$70*('Sheet1 (2)'!$D$72-rave_index)/'Sheet1 (2)'!$D$72,IF(shee2!D39='Sheet1 (2)'!$C$71,'Sheet1 (2)'!$D$71*('Sheet1 (2)'!$D$72-rave_index)/'Sheet1 (2)'!$D$72)))&lt;0,0,IF(D39='Sheet1 (2)'!$C$69,'Sheet1 (2)'!$D$69*('Sheet1 (2)'!$D$72-rave_index)/'Sheet1 (2)'!$D$72,IF(shee2!D39='Sheet1 (2)'!$C$70,'Sheet1 (2)'!$D$70*('Sheet1 (2)'!$D$72-rave_index)/'Sheet1 (2)'!$D$72,IF(shee2!D39='Sheet1 (2)'!$C$71,'Sheet1 (2)'!$D$71*('Sheet1 (2)'!$D$72-rave_index)/'Sheet1 (2)'!$D$72))))</f>
        <v>0</v>
      </c>
      <c r="AY39" s="157">
        <f>IF(IF(D39='Sheet1 (2)'!$C$69,'Sheet1 (2)'!$D$69*('Sheet1 (2)'!$D$72-rough_index)/'Sheet1 (2)'!$D$72,IF(shee2!D39='Sheet1 (2)'!$C$70,'Sheet1 (2)'!$D$70*('Sheet1 (2)'!$D$72-rough_index)/'Sheet1 (2)'!$D$72,IF(shee2!D39='Sheet1 (2)'!$C$71,'Sheet1 (2)'!$D$71*('Sheet1 (2)'!$D$72-rough_index)/'Sheet1 (2)'!$D$72)))&lt;0,0,IF(D39='Sheet1 (2)'!$C$69,'Sheet1 (2)'!$D$69*('Sheet1 (2)'!$D$72-rough_index)/'Sheet1 (2)'!$D$72,IF(shee2!D39='Sheet1 (2)'!$C$70,'Sheet1 (2)'!$D$70*('Sheet1 (2)'!$D$72-rough_index)/'Sheet1 (2)'!$D$72,IF(shee2!D39='Sheet1 (2)'!$C$71,'Sheet1 (2)'!$D$71*('Sheet1 (2)'!$D$72-rough_index)/'Sheet1 (2)'!$D$72))))</f>
        <v>2.5</v>
      </c>
      <c r="AZ39" s="159">
        <f>+(AU39*'Sheet1 (2)'!$C$77)+(AV39*'Sheet1 (2)'!$C$78)+(AW39*'Sheet1 (2)'!$C$79)+(AX39*'Sheet1 (2)'!$C$80)+(AY39*'Sheet1 (2)'!$C$81)</f>
        <v>1.75</v>
      </c>
      <c r="BA39" s="213" t="str">
        <f t="shared" si="1"/>
        <v>Poor</v>
      </c>
      <c r="BE39">
        <f>IF(D39='Sheet1 (2)'!$C$61,'Sheet1 (2)'!$D$61*(counts^2)+'Sheet1 (2)'!$G$61*counts+'Sheet1 (2)'!$J$61,IF(D39='Sheet1 (2)'!$C$62,'Sheet1 (2)'!$D$62*counts+'Sheet1 (2)'!$G$62,IF(D39='Sheet1 (2)'!$C$63,'Sheet1 (2)'!$D$63*counts+'Sheet1 (2)'!$G$63,IF(D39='Sheet1 (2)'!$C$64,'Sheet1 (2)'!$D$64*counts+'Sheet1 (2)'!$G$64))))</f>
        <v>2.0984129299999998</v>
      </c>
    </row>
    <row r="40" spans="1:57">
      <c r="A40" s="145" t="s">
        <v>282</v>
      </c>
      <c r="B40" s="145" t="s">
        <v>76</v>
      </c>
      <c r="C40" s="170">
        <v>180</v>
      </c>
      <c r="D40" s="174" t="s">
        <v>77</v>
      </c>
      <c r="E40" s="171">
        <v>8</v>
      </c>
      <c r="F40" s="171">
        <v>1</v>
      </c>
      <c r="G40" s="171" t="s">
        <v>77</v>
      </c>
      <c r="H40" s="171">
        <v>0.5</v>
      </c>
      <c r="I40" s="171" t="s">
        <v>77</v>
      </c>
      <c r="J40" s="173" t="s">
        <v>80</v>
      </c>
      <c r="K40" s="173" t="s">
        <v>80</v>
      </c>
      <c r="L40" s="169">
        <f>VLOOKUP(CONCATENATE(J40,K40),'Sheet1 (2)'!$J$6:$K$26,2,FALSE)</f>
        <v>0</v>
      </c>
      <c r="M40" s="173" t="s">
        <v>83</v>
      </c>
      <c r="N40" s="173" t="s">
        <v>81</v>
      </c>
      <c r="O40" s="168">
        <f>VLOOKUP(CONCATENATE(M40,N40),'Sheet1 (2)'!$L$6:$M$26,2,FALSE)</f>
        <v>75</v>
      </c>
      <c r="P40" s="173" t="s">
        <v>83</v>
      </c>
      <c r="Q40" s="173" t="s">
        <v>79</v>
      </c>
      <c r="R40" s="168">
        <f>VLOOKUP(CONCATENATE(P40,Q40),'Sheet1 (2)'!$N$6:$O$26,2,FALSE)</f>
        <v>56.25</v>
      </c>
      <c r="S40" s="173" t="s">
        <v>83</v>
      </c>
      <c r="T40" s="173" t="s">
        <v>81</v>
      </c>
      <c r="U40" s="168">
        <f>VLOOKUP(CONCATENATE(S40,T40),'Sheet1 (2)'!$P$6:$Q$26,2,FALSE)</f>
        <v>75</v>
      </c>
      <c r="V40" s="173" t="s">
        <v>83</v>
      </c>
      <c r="W40" s="173" t="s">
        <v>81</v>
      </c>
      <c r="X40" s="168">
        <f>VLOOKUP(CONCATENATE(V40,W40),'Sheet1 (2)'!$R$6:$S$26,2,FALSE)</f>
        <v>75</v>
      </c>
      <c r="Y40" s="173" t="s">
        <v>79</v>
      </c>
      <c r="Z40" s="173" t="s">
        <v>79</v>
      </c>
      <c r="AA40" s="168">
        <f>VLOOKUP(CONCATENATE(Y40,Z40),'Sheet1 (2)'!$T$6:$U$26,2,FALSE)</f>
        <v>75</v>
      </c>
      <c r="AB40" s="173" t="s">
        <v>80</v>
      </c>
      <c r="AC40" s="173" t="s">
        <v>80</v>
      </c>
      <c r="AD40" s="168">
        <f>VLOOKUP(CONCATENATE(AB40,AC40),'Sheet1 (2)'!$X$6:$Y$26,2,FALSE)</f>
        <v>0</v>
      </c>
      <c r="AE40" s="173" t="s">
        <v>82</v>
      </c>
      <c r="AF40" s="173" t="s">
        <v>81</v>
      </c>
      <c r="AG40" s="168">
        <f>VLOOKUP(CONCATENATE(AE40,AF40),'Sheet1 (2)'!$Z$6:$AA$26,2,FALSE)</f>
        <v>66</v>
      </c>
      <c r="AH40" s="172"/>
      <c r="AI40" s="175"/>
      <c r="AJ40" s="140"/>
      <c r="AK40" s="176" t="s">
        <v>282</v>
      </c>
      <c r="AL40" s="176" t="s">
        <v>76</v>
      </c>
      <c r="AM40" s="170">
        <f t="shared" si="0"/>
        <v>180</v>
      </c>
      <c r="AN40" s="147"/>
      <c r="AO40" s="155"/>
      <c r="AP40" s="156"/>
      <c r="AQ40" s="157">
        <v>3.5111854259999999</v>
      </c>
      <c r="AR40" s="158"/>
      <c r="AS40" s="145">
        <f>LOOKUP(rufmkm,'Sheet1 (2)'!$V$62:$V$71,'Sheet1 (2)'!$W$62:$W$71)</f>
        <v>40</v>
      </c>
      <c r="AT40" s="140"/>
      <c r="AU40" s="157">
        <f>IF(IF(D40='Sheet1 (2)'!$C$69,'Sheet1 (2)'!$D$69*('Sheet1 (2)'!$D$72-rut_index)/'Sheet1 (2)'!$D$72,IF(shee2!D40='Sheet1 (2)'!$C$70,'Sheet1 (2)'!$D$70*('Sheet1 (2)'!$D$72-rut_index)/'Sheet1 (2)'!$D$72,IF(shee2!D40='Sheet1 (2)'!$C$71,'Sheet1 (2)'!$D$71*('Sheet1 (2)'!$D$72-rut_index)/'Sheet1 (2)'!$D$72)))&lt;0,0,IF(D40='Sheet1 (2)'!$C$69,'Sheet1 (2)'!$D$69*('Sheet1 (2)'!$D$72-rut_index)/'Sheet1 (2)'!$D$72,IF(shee2!D40='Sheet1 (2)'!$C$70,'Sheet1 (2)'!$D$70*('Sheet1 (2)'!$D$72-rut_index)/'Sheet1 (2)'!$D$72,IF(shee2!D40='Sheet1 (2)'!$C$71,'Sheet1 (2)'!$D$71*('Sheet1 (2)'!$D$72-rut_index)/'Sheet1 (2)'!$D$72))))</f>
        <v>5</v>
      </c>
      <c r="AV40" s="157">
        <f>IF(IF(D40='Sheet1 (2)'!$C$69,'Sheet1 (2)'!$D$69*('Sheet1 (2)'!$D$72-crack_s_index)/'Sheet1 (2)'!$D$72,IF(shee2!D40='Sheet1 (2)'!$C$70,'Sheet1 (2)'!$D$70*('Sheet1 (2)'!$D$72-crack_s_index)/'Sheet1 (2)'!$D$72,IF(shee2!D40='Sheet1 (2)'!$C$71,'Sheet1 (2)'!$D$71*('Sheet1 (2)'!$D$72-crack_s_index)/'Sheet1 (2)'!$D$72)))&lt;0,0,IF(D40='Sheet1 (2)'!$C$69,'Sheet1 (2)'!$D$69*('Sheet1 (2)'!$D$72-crack_s_index)/'Sheet1 (2)'!$D$72,IF(shee2!D40='Sheet1 (2)'!$C$70,'Sheet1 (2)'!$D$70*('Sheet1 (2)'!$D$72-crack_s_index)/'Sheet1 (2)'!$D$72,IF(shee2!D40='Sheet1 (2)'!$C$71,'Sheet1 (2)'!$D$71*('Sheet1 (2)'!$D$72-crack_s_index)/'Sheet1 (2)'!$D$72))))</f>
        <v>0</v>
      </c>
      <c r="AW40" s="157">
        <f>IF(IF(D40='Sheet1 (2)'!$C$69,'Sheet1 (2)'!$D$69*('Sheet1 (2)'!$D$72-crack_t_index)/'Sheet1 (2)'!$D$72,IF(shee2!D40='Sheet1 (2)'!$C$70,'Sheet1 (2)'!$D$70*('Sheet1 (2)'!$D$72-crack_t_index)/'Sheet1 (2)'!$D$72,IF(shee2!D40='Sheet1 (2)'!$C$71,'Sheet1 (2)'!$D$71*('Sheet1 (2)'!$D$72-crack_t_index)/'Sheet1 (2)'!$D$72)))&lt;0,0,IF(D40='Sheet1 (2)'!$C$69,'Sheet1 (2)'!$D$69*('Sheet1 (2)'!$D$72-crack_t_index)/'Sheet1 (2)'!$D$72,IF(shee2!D40='Sheet1 (2)'!$C$70,'Sheet1 (2)'!$D$70*('Sheet1 (2)'!$D$72-crack_t_index)/'Sheet1 (2)'!$D$72,IF(shee2!D40='Sheet1 (2)'!$C$71,'Sheet1 (2)'!$D$71*('Sheet1 (2)'!$D$72-crack_t_index)/'Sheet1 (2)'!$D$72))))</f>
        <v>0.3125</v>
      </c>
      <c r="AX40" s="157">
        <f>IF(IF(D40='Sheet1 (2)'!$C$69,'Sheet1 (2)'!$D$69*('Sheet1 (2)'!$D$72-rave_index)/'Sheet1 (2)'!$D$72,IF(shee2!D40='Sheet1 (2)'!$C$70,'Sheet1 (2)'!$D$70*('Sheet1 (2)'!$D$72-rave_index)/'Sheet1 (2)'!$D$72,IF(shee2!D40='Sheet1 (2)'!$C$71,'Sheet1 (2)'!$D$71*('Sheet1 (2)'!$D$72-rave_index)/'Sheet1 (2)'!$D$72)))&lt;0,0,IF(D40='Sheet1 (2)'!$C$69,'Sheet1 (2)'!$D$69*('Sheet1 (2)'!$D$72-rave_index)/'Sheet1 (2)'!$D$72,IF(shee2!D40='Sheet1 (2)'!$C$70,'Sheet1 (2)'!$D$70*('Sheet1 (2)'!$D$72-rave_index)/'Sheet1 (2)'!$D$72,IF(shee2!D40='Sheet1 (2)'!$C$71,'Sheet1 (2)'!$D$71*('Sheet1 (2)'!$D$72-rave_index)/'Sheet1 (2)'!$D$72))))</f>
        <v>0</v>
      </c>
      <c r="AY40" s="157">
        <f>IF(IF(D40='Sheet1 (2)'!$C$69,'Sheet1 (2)'!$D$69*('Sheet1 (2)'!$D$72-rough_index)/'Sheet1 (2)'!$D$72,IF(shee2!D40='Sheet1 (2)'!$C$70,'Sheet1 (2)'!$D$70*('Sheet1 (2)'!$D$72-rough_index)/'Sheet1 (2)'!$D$72,IF(shee2!D40='Sheet1 (2)'!$C$71,'Sheet1 (2)'!$D$71*('Sheet1 (2)'!$D$72-rough_index)/'Sheet1 (2)'!$D$72)))&lt;0,0,IF(D40='Sheet1 (2)'!$C$69,'Sheet1 (2)'!$D$69*('Sheet1 (2)'!$D$72-rough_index)/'Sheet1 (2)'!$D$72,IF(shee2!D40='Sheet1 (2)'!$C$70,'Sheet1 (2)'!$D$70*('Sheet1 (2)'!$D$72-rough_index)/'Sheet1 (2)'!$D$72,IF(shee2!D40='Sheet1 (2)'!$C$71,'Sheet1 (2)'!$D$71*('Sheet1 (2)'!$D$72-rough_index)/'Sheet1 (2)'!$D$72))))</f>
        <v>1.6666666666666667</v>
      </c>
      <c r="AZ40" s="159">
        <f>+(AU40*'Sheet1 (2)'!$C$77)+(AV40*'Sheet1 (2)'!$C$78)+(AW40*'Sheet1 (2)'!$C$79)+(AX40*'Sheet1 (2)'!$C$80)+(AY40*'Sheet1 (2)'!$C$81)</f>
        <v>1.5125</v>
      </c>
      <c r="BA40" s="213" t="str">
        <f t="shared" si="1"/>
        <v>Poor</v>
      </c>
      <c r="BE40">
        <f>IF(D40='Sheet1 (2)'!$C$61,'Sheet1 (2)'!$D$61*(counts^2)+'Sheet1 (2)'!$G$61*counts+'Sheet1 (2)'!$J$61,IF(D40='Sheet1 (2)'!$C$62,'Sheet1 (2)'!$D$62*counts+'Sheet1 (2)'!$G$62,IF(D40='Sheet1 (2)'!$C$63,'Sheet1 (2)'!$D$63*counts+'Sheet1 (2)'!$G$63,IF(D40='Sheet1 (2)'!$C$64,'Sheet1 (2)'!$D$64*counts+'Sheet1 (2)'!$G$64))))</f>
        <v>2.0984129299999998</v>
      </c>
    </row>
    <row r="41" spans="1:57">
      <c r="A41" s="145" t="s">
        <v>282</v>
      </c>
      <c r="B41" s="145" t="s">
        <v>76</v>
      </c>
      <c r="C41" s="170">
        <v>181</v>
      </c>
      <c r="D41" s="174" t="s">
        <v>77</v>
      </c>
      <c r="E41" s="171">
        <v>8</v>
      </c>
      <c r="F41" s="171">
        <v>1</v>
      </c>
      <c r="G41" s="171" t="s">
        <v>77</v>
      </c>
      <c r="H41" s="171">
        <v>0.5</v>
      </c>
      <c r="I41" s="171" t="s">
        <v>77</v>
      </c>
      <c r="J41" s="173" t="s">
        <v>82</v>
      </c>
      <c r="K41" s="173" t="s">
        <v>79</v>
      </c>
      <c r="L41" s="169">
        <f>VLOOKUP(CONCATENATE(J41,K41),'Sheet1 (2)'!$J$6:$K$26,2,FALSE)</f>
        <v>37.5</v>
      </c>
      <c r="M41" s="173" t="s">
        <v>83</v>
      </c>
      <c r="N41" s="173" t="s">
        <v>78</v>
      </c>
      <c r="O41" s="168">
        <f>VLOOKUP(CONCATENATE(M41,N41),'Sheet1 (2)'!$L$6:$M$26,2,FALSE)</f>
        <v>7.5</v>
      </c>
      <c r="P41" s="173" t="s">
        <v>83</v>
      </c>
      <c r="Q41" s="173" t="s">
        <v>78</v>
      </c>
      <c r="R41" s="168">
        <f>VLOOKUP(CONCATENATE(P41,Q41),'Sheet1 (2)'!$N$6:$O$26,2,FALSE)</f>
        <v>7.5</v>
      </c>
      <c r="S41" s="173" t="s">
        <v>80</v>
      </c>
      <c r="T41" s="173" t="s">
        <v>80</v>
      </c>
      <c r="U41" s="168">
        <f>VLOOKUP(CONCATENATE(S41,T41),'Sheet1 (2)'!$P$6:$Q$26,2,FALSE)</f>
        <v>0</v>
      </c>
      <c r="V41" s="173" t="s">
        <v>80</v>
      </c>
      <c r="W41" s="173" t="s">
        <v>80</v>
      </c>
      <c r="X41" s="168">
        <f>VLOOKUP(CONCATENATE(V41,W41),'Sheet1 (2)'!$R$6:$S$26,2,FALSE)</f>
        <v>0</v>
      </c>
      <c r="Y41" s="173" t="s">
        <v>80</v>
      </c>
      <c r="Z41" s="173" t="s">
        <v>80</v>
      </c>
      <c r="AA41" s="168">
        <f>VLOOKUP(CONCATENATE(Y41,Z41),'Sheet1 (2)'!$T$6:$U$26,2,FALSE)</f>
        <v>0</v>
      </c>
      <c r="AB41" s="173" t="s">
        <v>80</v>
      </c>
      <c r="AC41" s="173" t="s">
        <v>80</v>
      </c>
      <c r="AD41" s="168">
        <f>VLOOKUP(CONCATENATE(AB41,AC41),'Sheet1 (2)'!$X$6:$Y$26,2,FALSE)</f>
        <v>0</v>
      </c>
      <c r="AE41" s="173" t="s">
        <v>82</v>
      </c>
      <c r="AF41" s="173" t="s">
        <v>81</v>
      </c>
      <c r="AG41" s="168">
        <f>VLOOKUP(CONCATENATE(AE41,AF41),'Sheet1 (2)'!$Z$6:$AA$26,2,FALSE)</f>
        <v>66</v>
      </c>
      <c r="AH41" s="172"/>
      <c r="AI41" s="175"/>
      <c r="AJ41" s="140"/>
      <c r="AK41" s="176" t="s">
        <v>282</v>
      </c>
      <c r="AL41" s="176" t="s">
        <v>76</v>
      </c>
      <c r="AM41" s="170">
        <f t="shared" si="0"/>
        <v>181</v>
      </c>
      <c r="AN41" s="147"/>
      <c r="AO41" s="155"/>
      <c r="AP41" s="156"/>
      <c r="AQ41" s="157">
        <v>4.6699971780000009</v>
      </c>
      <c r="AR41" s="158"/>
      <c r="AS41" s="145">
        <f>LOOKUP(rufmkm,'Sheet1 (2)'!$V$62:$V$71,'Sheet1 (2)'!$W$62:$W$71)</f>
        <v>50</v>
      </c>
      <c r="AT41" s="140"/>
      <c r="AU41" s="157">
        <f>IF(IF(D41='Sheet1 (2)'!$C$69,'Sheet1 (2)'!$D$69*('Sheet1 (2)'!$D$72-rut_index)/'Sheet1 (2)'!$D$72,IF(shee2!D41='Sheet1 (2)'!$C$70,'Sheet1 (2)'!$D$70*('Sheet1 (2)'!$D$72-rut_index)/'Sheet1 (2)'!$D$72,IF(shee2!D41='Sheet1 (2)'!$C$71,'Sheet1 (2)'!$D$71*('Sheet1 (2)'!$D$72-rut_index)/'Sheet1 (2)'!$D$72)))&lt;0,0,IF(D41='Sheet1 (2)'!$C$69,'Sheet1 (2)'!$D$69*('Sheet1 (2)'!$D$72-rut_index)/'Sheet1 (2)'!$D$72,IF(shee2!D41='Sheet1 (2)'!$C$70,'Sheet1 (2)'!$D$70*('Sheet1 (2)'!$D$72-rut_index)/'Sheet1 (2)'!$D$72,IF(shee2!D41='Sheet1 (2)'!$C$71,'Sheet1 (2)'!$D$71*('Sheet1 (2)'!$D$72-rut_index)/'Sheet1 (2)'!$D$72))))</f>
        <v>1.875</v>
      </c>
      <c r="AV41" s="157">
        <f>IF(IF(D41='Sheet1 (2)'!$C$69,'Sheet1 (2)'!$D$69*('Sheet1 (2)'!$D$72-crack_s_index)/'Sheet1 (2)'!$D$72,IF(shee2!D41='Sheet1 (2)'!$C$70,'Sheet1 (2)'!$D$70*('Sheet1 (2)'!$D$72-crack_s_index)/'Sheet1 (2)'!$D$72,IF(shee2!D41='Sheet1 (2)'!$C$71,'Sheet1 (2)'!$D$71*('Sheet1 (2)'!$D$72-crack_s_index)/'Sheet1 (2)'!$D$72)))&lt;0,0,IF(D41='Sheet1 (2)'!$C$69,'Sheet1 (2)'!$D$69*('Sheet1 (2)'!$D$72-crack_s_index)/'Sheet1 (2)'!$D$72,IF(shee2!D41='Sheet1 (2)'!$C$70,'Sheet1 (2)'!$D$70*('Sheet1 (2)'!$D$72-crack_s_index)/'Sheet1 (2)'!$D$72,IF(shee2!D41='Sheet1 (2)'!$C$71,'Sheet1 (2)'!$D$71*('Sheet1 (2)'!$D$72-crack_s_index)/'Sheet1 (2)'!$D$72))))</f>
        <v>4.375</v>
      </c>
      <c r="AW41" s="157">
        <f>IF(IF(D41='Sheet1 (2)'!$C$69,'Sheet1 (2)'!$D$69*('Sheet1 (2)'!$D$72-crack_t_index)/'Sheet1 (2)'!$D$72,IF(shee2!D41='Sheet1 (2)'!$C$70,'Sheet1 (2)'!$D$70*('Sheet1 (2)'!$D$72-crack_t_index)/'Sheet1 (2)'!$D$72,IF(shee2!D41='Sheet1 (2)'!$C$71,'Sheet1 (2)'!$D$71*('Sheet1 (2)'!$D$72-crack_t_index)/'Sheet1 (2)'!$D$72)))&lt;0,0,IF(D41='Sheet1 (2)'!$C$69,'Sheet1 (2)'!$D$69*('Sheet1 (2)'!$D$72-crack_t_index)/'Sheet1 (2)'!$D$72,IF(shee2!D41='Sheet1 (2)'!$C$70,'Sheet1 (2)'!$D$70*('Sheet1 (2)'!$D$72-crack_t_index)/'Sheet1 (2)'!$D$72,IF(shee2!D41='Sheet1 (2)'!$C$71,'Sheet1 (2)'!$D$71*('Sheet1 (2)'!$D$72-crack_t_index)/'Sheet1 (2)'!$D$72))))</f>
        <v>4.375</v>
      </c>
      <c r="AX41" s="157">
        <f>IF(IF(D41='Sheet1 (2)'!$C$69,'Sheet1 (2)'!$D$69*('Sheet1 (2)'!$D$72-rave_index)/'Sheet1 (2)'!$D$72,IF(shee2!D41='Sheet1 (2)'!$C$70,'Sheet1 (2)'!$D$70*('Sheet1 (2)'!$D$72-rave_index)/'Sheet1 (2)'!$D$72,IF(shee2!D41='Sheet1 (2)'!$C$71,'Sheet1 (2)'!$D$71*('Sheet1 (2)'!$D$72-rave_index)/'Sheet1 (2)'!$D$72)))&lt;0,0,IF(D41='Sheet1 (2)'!$C$69,'Sheet1 (2)'!$D$69*('Sheet1 (2)'!$D$72-rave_index)/'Sheet1 (2)'!$D$72,IF(shee2!D41='Sheet1 (2)'!$C$70,'Sheet1 (2)'!$D$70*('Sheet1 (2)'!$D$72-rave_index)/'Sheet1 (2)'!$D$72,IF(shee2!D41='Sheet1 (2)'!$C$71,'Sheet1 (2)'!$D$71*('Sheet1 (2)'!$D$72-rave_index)/'Sheet1 (2)'!$D$72))))</f>
        <v>5</v>
      </c>
      <c r="AY41" s="157">
        <f>IF(IF(D41='Sheet1 (2)'!$C$69,'Sheet1 (2)'!$D$69*('Sheet1 (2)'!$D$72-rough_index)/'Sheet1 (2)'!$D$72,IF(shee2!D41='Sheet1 (2)'!$C$70,'Sheet1 (2)'!$D$70*('Sheet1 (2)'!$D$72-rough_index)/'Sheet1 (2)'!$D$72,IF(shee2!D41='Sheet1 (2)'!$C$71,'Sheet1 (2)'!$D$71*('Sheet1 (2)'!$D$72-rough_index)/'Sheet1 (2)'!$D$72)))&lt;0,0,IF(D41='Sheet1 (2)'!$C$69,'Sheet1 (2)'!$D$69*('Sheet1 (2)'!$D$72-rough_index)/'Sheet1 (2)'!$D$72,IF(shee2!D41='Sheet1 (2)'!$C$70,'Sheet1 (2)'!$D$70*('Sheet1 (2)'!$D$72-rough_index)/'Sheet1 (2)'!$D$72,IF(shee2!D41='Sheet1 (2)'!$C$71,'Sheet1 (2)'!$D$71*('Sheet1 (2)'!$D$72-rough_index)/'Sheet1 (2)'!$D$72))))</f>
        <v>0.83333333333333337</v>
      </c>
      <c r="AZ41" s="159">
        <f>+(AU41*'Sheet1 (2)'!$C$77)+(AV41*'Sheet1 (2)'!$C$78)+(AW41*'Sheet1 (2)'!$C$79)+(AX41*'Sheet1 (2)'!$C$80)+(AY41*'Sheet1 (2)'!$C$81)</f>
        <v>2.875</v>
      </c>
      <c r="BA41" s="213" t="str">
        <f t="shared" si="1"/>
        <v>Fair</v>
      </c>
      <c r="BE41">
        <f>IF(D41='Sheet1 (2)'!$C$61,'Sheet1 (2)'!$D$61*(counts^2)+'Sheet1 (2)'!$G$61*counts+'Sheet1 (2)'!$J$61,IF(D41='Sheet1 (2)'!$C$62,'Sheet1 (2)'!$D$62*counts+'Sheet1 (2)'!$G$62,IF(D41='Sheet1 (2)'!$C$63,'Sheet1 (2)'!$D$63*counts+'Sheet1 (2)'!$G$63,IF(D41='Sheet1 (2)'!$C$64,'Sheet1 (2)'!$D$64*counts+'Sheet1 (2)'!$G$64))))</f>
        <v>2.0984129299999998</v>
      </c>
    </row>
    <row r="42" spans="1:57">
      <c r="A42" s="145" t="s">
        <v>282</v>
      </c>
      <c r="B42" s="145" t="s">
        <v>76</v>
      </c>
      <c r="C42" s="170">
        <v>182</v>
      </c>
      <c r="D42" s="174" t="s">
        <v>77</v>
      </c>
      <c r="E42" s="171">
        <v>8</v>
      </c>
      <c r="F42" s="171">
        <v>1</v>
      </c>
      <c r="G42" s="171" t="s">
        <v>77</v>
      </c>
      <c r="H42" s="171">
        <v>0.5</v>
      </c>
      <c r="I42" s="171" t="s">
        <v>77</v>
      </c>
      <c r="J42" s="173" t="s">
        <v>83</v>
      </c>
      <c r="K42" s="173" t="s">
        <v>83</v>
      </c>
      <c r="L42" s="169">
        <f>VLOOKUP(CONCATENATE(J42,K42),'Sheet1 (2)'!$J$6:$K$26,2,FALSE)</f>
        <v>37.5</v>
      </c>
      <c r="M42" s="173" t="s">
        <v>80</v>
      </c>
      <c r="N42" s="173" t="s">
        <v>80</v>
      </c>
      <c r="O42" s="168">
        <f>VLOOKUP(CONCATENATE(M42,N42),'Sheet1 (2)'!$L$6:$M$26,2,FALSE)</f>
        <v>0</v>
      </c>
      <c r="P42" s="173" t="s">
        <v>80</v>
      </c>
      <c r="Q42" s="173" t="s">
        <v>80</v>
      </c>
      <c r="R42" s="168">
        <f>VLOOKUP(CONCATENATE(P42,Q42),'Sheet1 (2)'!$N$6:$O$26,2,FALSE)</f>
        <v>0</v>
      </c>
      <c r="S42" s="173" t="s">
        <v>80</v>
      </c>
      <c r="T42" s="173" t="s">
        <v>80</v>
      </c>
      <c r="U42" s="168">
        <f>VLOOKUP(CONCATENATE(S42,T42),'Sheet1 (2)'!$P$6:$Q$26,2,FALSE)</f>
        <v>0</v>
      </c>
      <c r="V42" s="173" t="s">
        <v>80</v>
      </c>
      <c r="W42" s="173" t="s">
        <v>80</v>
      </c>
      <c r="X42" s="168">
        <f>VLOOKUP(CONCATENATE(V42,W42),'Sheet1 (2)'!$R$6:$S$26,2,FALSE)</f>
        <v>0</v>
      </c>
      <c r="Y42" s="173" t="s">
        <v>80</v>
      </c>
      <c r="Z42" s="173" t="s">
        <v>80</v>
      </c>
      <c r="AA42" s="168">
        <f>VLOOKUP(CONCATENATE(Y42,Z42),'Sheet1 (2)'!$T$6:$U$26,2,FALSE)</f>
        <v>0</v>
      </c>
      <c r="AB42" s="173" t="s">
        <v>80</v>
      </c>
      <c r="AC42" s="173" t="s">
        <v>80</v>
      </c>
      <c r="AD42" s="168">
        <f>VLOOKUP(CONCATENATE(AB42,AC42),'Sheet1 (2)'!$X$6:$Y$26,2,FALSE)</f>
        <v>0</v>
      </c>
      <c r="AE42" s="173" t="s">
        <v>82</v>
      </c>
      <c r="AF42" s="173" t="s">
        <v>81</v>
      </c>
      <c r="AG42" s="168">
        <f>VLOOKUP(CONCATENATE(AE42,AF42),'Sheet1 (2)'!$Z$6:$AA$26,2,FALSE)</f>
        <v>66</v>
      </c>
      <c r="AH42" s="172"/>
      <c r="AI42" s="175"/>
      <c r="AJ42" s="140"/>
      <c r="AK42" s="176" t="s">
        <v>282</v>
      </c>
      <c r="AL42" s="176" t="s">
        <v>76</v>
      </c>
      <c r="AM42" s="170">
        <f t="shared" si="0"/>
        <v>182</v>
      </c>
      <c r="AN42" s="147"/>
      <c r="AO42" s="155"/>
      <c r="AP42" s="156"/>
      <c r="AQ42" s="157">
        <v>1.7066465338000001</v>
      </c>
      <c r="AR42" s="158"/>
      <c r="AS42" s="145">
        <f>LOOKUP(rufmkm,'Sheet1 (2)'!$V$62:$V$71,'Sheet1 (2)'!$W$62:$W$71)</f>
        <v>20</v>
      </c>
      <c r="AT42" s="140"/>
      <c r="AU42" s="157">
        <f>IF(IF(D42='Sheet1 (2)'!$C$69,'Sheet1 (2)'!$D$69*('Sheet1 (2)'!$D$72-rut_index)/'Sheet1 (2)'!$D$72,IF(shee2!D42='Sheet1 (2)'!$C$70,'Sheet1 (2)'!$D$70*('Sheet1 (2)'!$D$72-rut_index)/'Sheet1 (2)'!$D$72,IF(shee2!D42='Sheet1 (2)'!$C$71,'Sheet1 (2)'!$D$71*('Sheet1 (2)'!$D$72-rut_index)/'Sheet1 (2)'!$D$72)))&lt;0,0,IF(D42='Sheet1 (2)'!$C$69,'Sheet1 (2)'!$D$69*('Sheet1 (2)'!$D$72-rut_index)/'Sheet1 (2)'!$D$72,IF(shee2!D42='Sheet1 (2)'!$C$70,'Sheet1 (2)'!$D$70*('Sheet1 (2)'!$D$72-rut_index)/'Sheet1 (2)'!$D$72,IF(shee2!D42='Sheet1 (2)'!$C$71,'Sheet1 (2)'!$D$71*('Sheet1 (2)'!$D$72-rut_index)/'Sheet1 (2)'!$D$72))))</f>
        <v>1.875</v>
      </c>
      <c r="AV42" s="157">
        <f>IF(IF(D42='Sheet1 (2)'!$C$69,'Sheet1 (2)'!$D$69*('Sheet1 (2)'!$D$72-crack_s_index)/'Sheet1 (2)'!$D$72,IF(shee2!D42='Sheet1 (2)'!$C$70,'Sheet1 (2)'!$D$70*('Sheet1 (2)'!$D$72-crack_s_index)/'Sheet1 (2)'!$D$72,IF(shee2!D42='Sheet1 (2)'!$C$71,'Sheet1 (2)'!$D$71*('Sheet1 (2)'!$D$72-crack_s_index)/'Sheet1 (2)'!$D$72)))&lt;0,0,IF(D42='Sheet1 (2)'!$C$69,'Sheet1 (2)'!$D$69*('Sheet1 (2)'!$D$72-crack_s_index)/'Sheet1 (2)'!$D$72,IF(shee2!D42='Sheet1 (2)'!$C$70,'Sheet1 (2)'!$D$70*('Sheet1 (2)'!$D$72-crack_s_index)/'Sheet1 (2)'!$D$72,IF(shee2!D42='Sheet1 (2)'!$C$71,'Sheet1 (2)'!$D$71*('Sheet1 (2)'!$D$72-crack_s_index)/'Sheet1 (2)'!$D$72))))</f>
        <v>5</v>
      </c>
      <c r="AW42" s="157">
        <f>IF(IF(D42='Sheet1 (2)'!$C$69,'Sheet1 (2)'!$D$69*('Sheet1 (2)'!$D$72-crack_t_index)/'Sheet1 (2)'!$D$72,IF(shee2!D42='Sheet1 (2)'!$C$70,'Sheet1 (2)'!$D$70*('Sheet1 (2)'!$D$72-crack_t_index)/'Sheet1 (2)'!$D$72,IF(shee2!D42='Sheet1 (2)'!$C$71,'Sheet1 (2)'!$D$71*('Sheet1 (2)'!$D$72-crack_t_index)/'Sheet1 (2)'!$D$72)))&lt;0,0,IF(D42='Sheet1 (2)'!$C$69,'Sheet1 (2)'!$D$69*('Sheet1 (2)'!$D$72-crack_t_index)/'Sheet1 (2)'!$D$72,IF(shee2!D42='Sheet1 (2)'!$C$70,'Sheet1 (2)'!$D$70*('Sheet1 (2)'!$D$72-crack_t_index)/'Sheet1 (2)'!$D$72,IF(shee2!D42='Sheet1 (2)'!$C$71,'Sheet1 (2)'!$D$71*('Sheet1 (2)'!$D$72-crack_t_index)/'Sheet1 (2)'!$D$72))))</f>
        <v>5</v>
      </c>
      <c r="AX42" s="157">
        <f>IF(IF(D42='Sheet1 (2)'!$C$69,'Sheet1 (2)'!$D$69*('Sheet1 (2)'!$D$72-rave_index)/'Sheet1 (2)'!$D$72,IF(shee2!D42='Sheet1 (2)'!$C$70,'Sheet1 (2)'!$D$70*('Sheet1 (2)'!$D$72-rave_index)/'Sheet1 (2)'!$D$72,IF(shee2!D42='Sheet1 (2)'!$C$71,'Sheet1 (2)'!$D$71*('Sheet1 (2)'!$D$72-rave_index)/'Sheet1 (2)'!$D$72)))&lt;0,0,IF(D42='Sheet1 (2)'!$C$69,'Sheet1 (2)'!$D$69*('Sheet1 (2)'!$D$72-rave_index)/'Sheet1 (2)'!$D$72,IF(shee2!D42='Sheet1 (2)'!$C$70,'Sheet1 (2)'!$D$70*('Sheet1 (2)'!$D$72-rave_index)/'Sheet1 (2)'!$D$72,IF(shee2!D42='Sheet1 (2)'!$C$71,'Sheet1 (2)'!$D$71*('Sheet1 (2)'!$D$72-rave_index)/'Sheet1 (2)'!$D$72))))</f>
        <v>5</v>
      </c>
      <c r="AY42" s="157">
        <f>IF(IF(D42='Sheet1 (2)'!$C$69,'Sheet1 (2)'!$D$69*('Sheet1 (2)'!$D$72-rough_index)/'Sheet1 (2)'!$D$72,IF(shee2!D42='Sheet1 (2)'!$C$70,'Sheet1 (2)'!$D$70*('Sheet1 (2)'!$D$72-rough_index)/'Sheet1 (2)'!$D$72,IF(shee2!D42='Sheet1 (2)'!$C$71,'Sheet1 (2)'!$D$71*('Sheet1 (2)'!$D$72-rough_index)/'Sheet1 (2)'!$D$72)))&lt;0,0,IF(D42='Sheet1 (2)'!$C$69,'Sheet1 (2)'!$D$69*('Sheet1 (2)'!$D$72-rough_index)/'Sheet1 (2)'!$D$72,IF(shee2!D42='Sheet1 (2)'!$C$70,'Sheet1 (2)'!$D$70*('Sheet1 (2)'!$D$72-rough_index)/'Sheet1 (2)'!$D$72,IF(shee2!D42='Sheet1 (2)'!$C$71,'Sheet1 (2)'!$D$71*('Sheet1 (2)'!$D$72-rough_index)/'Sheet1 (2)'!$D$72))))</f>
        <v>3.3333333333333335</v>
      </c>
      <c r="AZ42" s="159">
        <f>+(AU42*'Sheet1 (2)'!$C$77)+(AV42*'Sheet1 (2)'!$C$78)+(AW42*'Sheet1 (2)'!$C$79)+(AX42*'Sheet1 (2)'!$C$80)+(AY42*'Sheet1 (2)'!$C$81)</f>
        <v>3.875</v>
      </c>
      <c r="BA42" s="213" t="str">
        <f t="shared" si="1"/>
        <v>Fair</v>
      </c>
      <c r="BE42">
        <f>IF(D42='Sheet1 (2)'!$C$61,'Sheet1 (2)'!$D$61*(counts^2)+'Sheet1 (2)'!$G$61*counts+'Sheet1 (2)'!$J$61,IF(D42='Sheet1 (2)'!$C$62,'Sheet1 (2)'!$D$62*counts+'Sheet1 (2)'!$G$62,IF(D42='Sheet1 (2)'!$C$63,'Sheet1 (2)'!$D$63*counts+'Sheet1 (2)'!$G$63,IF(D42='Sheet1 (2)'!$C$64,'Sheet1 (2)'!$D$64*counts+'Sheet1 (2)'!$G$64))))</f>
        <v>2.0984129299999998</v>
      </c>
    </row>
    <row r="43" spans="1:57">
      <c r="A43" s="145" t="s">
        <v>282</v>
      </c>
      <c r="B43" s="145" t="s">
        <v>76</v>
      </c>
      <c r="C43" s="170">
        <v>183</v>
      </c>
      <c r="D43" s="174" t="s">
        <v>77</v>
      </c>
      <c r="E43" s="171">
        <v>8</v>
      </c>
      <c r="F43" s="171">
        <v>1</v>
      </c>
      <c r="G43" s="171" t="s">
        <v>77</v>
      </c>
      <c r="H43" s="171">
        <v>0.5</v>
      </c>
      <c r="I43" s="171" t="s">
        <v>77</v>
      </c>
      <c r="J43" s="173" t="s">
        <v>78</v>
      </c>
      <c r="K43" s="173" t="s">
        <v>79</v>
      </c>
      <c r="L43" s="169">
        <f>VLOOKUP(CONCATENATE(J43,K43),'Sheet1 (2)'!$J$6:$K$26,2,FALSE)</f>
        <v>18.75</v>
      </c>
      <c r="M43" s="173" t="s">
        <v>80</v>
      </c>
      <c r="N43" s="173" t="s">
        <v>80</v>
      </c>
      <c r="O43" s="168">
        <f>VLOOKUP(CONCATENATE(M43,N43),'Sheet1 (2)'!$L$6:$M$26,2,FALSE)</f>
        <v>0</v>
      </c>
      <c r="P43" s="173" t="s">
        <v>80</v>
      </c>
      <c r="Q43" s="173" t="s">
        <v>80</v>
      </c>
      <c r="R43" s="168">
        <f>VLOOKUP(CONCATENATE(P43,Q43),'Sheet1 (2)'!$N$6:$O$26,2,FALSE)</f>
        <v>0</v>
      </c>
      <c r="S43" s="173" t="s">
        <v>80</v>
      </c>
      <c r="T43" s="173" t="s">
        <v>80</v>
      </c>
      <c r="U43" s="168">
        <f>VLOOKUP(CONCATENATE(S43,T43),'Sheet1 (2)'!$P$6:$Q$26,2,FALSE)</f>
        <v>0</v>
      </c>
      <c r="V43" s="173" t="s">
        <v>80</v>
      </c>
      <c r="W43" s="173" t="s">
        <v>80</v>
      </c>
      <c r="X43" s="168">
        <f>VLOOKUP(CONCATENATE(V43,W43),'Sheet1 (2)'!$R$6:$S$26,2,FALSE)</f>
        <v>0</v>
      </c>
      <c r="Y43" s="173" t="s">
        <v>80</v>
      </c>
      <c r="Z43" s="173" t="s">
        <v>80</v>
      </c>
      <c r="AA43" s="168">
        <f>VLOOKUP(CONCATENATE(Y43,Z43),'Sheet1 (2)'!$T$6:$U$26,2,FALSE)</f>
        <v>0</v>
      </c>
      <c r="AB43" s="173" t="s">
        <v>80</v>
      </c>
      <c r="AC43" s="173" t="s">
        <v>80</v>
      </c>
      <c r="AD43" s="168">
        <f>VLOOKUP(CONCATENATE(AB43,AC43),'Sheet1 (2)'!$X$6:$Y$26,2,FALSE)</f>
        <v>0</v>
      </c>
      <c r="AE43" s="173" t="s">
        <v>82</v>
      </c>
      <c r="AF43" s="173" t="s">
        <v>81</v>
      </c>
      <c r="AG43" s="168">
        <f>VLOOKUP(CONCATENATE(AE43,AF43),'Sheet1 (2)'!$Z$6:$AA$26,2,FALSE)</f>
        <v>66</v>
      </c>
      <c r="AH43" s="172"/>
      <c r="AI43" s="175"/>
      <c r="AJ43" s="140"/>
      <c r="AK43" s="176" t="s">
        <v>282</v>
      </c>
      <c r="AL43" s="176" t="s">
        <v>76</v>
      </c>
      <c r="AM43" s="170">
        <f t="shared" si="0"/>
        <v>183</v>
      </c>
      <c r="AN43" s="147"/>
      <c r="AO43" s="155"/>
      <c r="AP43" s="156"/>
      <c r="AQ43" s="157">
        <v>1.957389134</v>
      </c>
      <c r="AR43" s="158"/>
      <c r="AS43" s="145">
        <f>LOOKUP(rufmkm,'Sheet1 (2)'!$V$62:$V$71,'Sheet1 (2)'!$W$62:$W$71)</f>
        <v>20</v>
      </c>
      <c r="AT43" s="140"/>
      <c r="AU43" s="157">
        <f>IF(IF(D43='Sheet1 (2)'!$C$69,'Sheet1 (2)'!$D$69*('Sheet1 (2)'!$D$72-rut_index)/'Sheet1 (2)'!$D$72,IF(shee2!D43='Sheet1 (2)'!$C$70,'Sheet1 (2)'!$D$70*('Sheet1 (2)'!$D$72-rut_index)/'Sheet1 (2)'!$D$72,IF(shee2!D43='Sheet1 (2)'!$C$71,'Sheet1 (2)'!$D$71*('Sheet1 (2)'!$D$72-rut_index)/'Sheet1 (2)'!$D$72)))&lt;0,0,IF(D43='Sheet1 (2)'!$C$69,'Sheet1 (2)'!$D$69*('Sheet1 (2)'!$D$72-rut_index)/'Sheet1 (2)'!$D$72,IF(shee2!D43='Sheet1 (2)'!$C$70,'Sheet1 (2)'!$D$70*('Sheet1 (2)'!$D$72-rut_index)/'Sheet1 (2)'!$D$72,IF(shee2!D43='Sheet1 (2)'!$C$71,'Sheet1 (2)'!$D$71*('Sheet1 (2)'!$D$72-rut_index)/'Sheet1 (2)'!$D$72))))</f>
        <v>3.4375</v>
      </c>
      <c r="AV43" s="157">
        <f>IF(IF(D43='Sheet1 (2)'!$C$69,'Sheet1 (2)'!$D$69*('Sheet1 (2)'!$D$72-crack_s_index)/'Sheet1 (2)'!$D$72,IF(shee2!D43='Sheet1 (2)'!$C$70,'Sheet1 (2)'!$D$70*('Sheet1 (2)'!$D$72-crack_s_index)/'Sheet1 (2)'!$D$72,IF(shee2!D43='Sheet1 (2)'!$C$71,'Sheet1 (2)'!$D$71*('Sheet1 (2)'!$D$72-crack_s_index)/'Sheet1 (2)'!$D$72)))&lt;0,0,IF(D43='Sheet1 (2)'!$C$69,'Sheet1 (2)'!$D$69*('Sheet1 (2)'!$D$72-crack_s_index)/'Sheet1 (2)'!$D$72,IF(shee2!D43='Sheet1 (2)'!$C$70,'Sheet1 (2)'!$D$70*('Sheet1 (2)'!$D$72-crack_s_index)/'Sheet1 (2)'!$D$72,IF(shee2!D43='Sheet1 (2)'!$C$71,'Sheet1 (2)'!$D$71*('Sheet1 (2)'!$D$72-crack_s_index)/'Sheet1 (2)'!$D$72))))</f>
        <v>5</v>
      </c>
      <c r="AW43" s="157">
        <f>IF(IF(D43='Sheet1 (2)'!$C$69,'Sheet1 (2)'!$D$69*('Sheet1 (2)'!$D$72-crack_t_index)/'Sheet1 (2)'!$D$72,IF(shee2!D43='Sheet1 (2)'!$C$70,'Sheet1 (2)'!$D$70*('Sheet1 (2)'!$D$72-crack_t_index)/'Sheet1 (2)'!$D$72,IF(shee2!D43='Sheet1 (2)'!$C$71,'Sheet1 (2)'!$D$71*('Sheet1 (2)'!$D$72-crack_t_index)/'Sheet1 (2)'!$D$72)))&lt;0,0,IF(D43='Sheet1 (2)'!$C$69,'Sheet1 (2)'!$D$69*('Sheet1 (2)'!$D$72-crack_t_index)/'Sheet1 (2)'!$D$72,IF(shee2!D43='Sheet1 (2)'!$C$70,'Sheet1 (2)'!$D$70*('Sheet1 (2)'!$D$72-crack_t_index)/'Sheet1 (2)'!$D$72,IF(shee2!D43='Sheet1 (2)'!$C$71,'Sheet1 (2)'!$D$71*('Sheet1 (2)'!$D$72-crack_t_index)/'Sheet1 (2)'!$D$72))))</f>
        <v>5</v>
      </c>
      <c r="AX43" s="157">
        <f>IF(IF(D43='Sheet1 (2)'!$C$69,'Sheet1 (2)'!$D$69*('Sheet1 (2)'!$D$72-rave_index)/'Sheet1 (2)'!$D$72,IF(shee2!D43='Sheet1 (2)'!$C$70,'Sheet1 (2)'!$D$70*('Sheet1 (2)'!$D$72-rave_index)/'Sheet1 (2)'!$D$72,IF(shee2!D43='Sheet1 (2)'!$C$71,'Sheet1 (2)'!$D$71*('Sheet1 (2)'!$D$72-rave_index)/'Sheet1 (2)'!$D$72)))&lt;0,0,IF(D43='Sheet1 (2)'!$C$69,'Sheet1 (2)'!$D$69*('Sheet1 (2)'!$D$72-rave_index)/'Sheet1 (2)'!$D$72,IF(shee2!D43='Sheet1 (2)'!$C$70,'Sheet1 (2)'!$D$70*('Sheet1 (2)'!$D$72-rave_index)/'Sheet1 (2)'!$D$72,IF(shee2!D43='Sheet1 (2)'!$C$71,'Sheet1 (2)'!$D$71*('Sheet1 (2)'!$D$72-rave_index)/'Sheet1 (2)'!$D$72))))</f>
        <v>5</v>
      </c>
      <c r="AY43" s="157">
        <f>IF(IF(D43='Sheet1 (2)'!$C$69,'Sheet1 (2)'!$D$69*('Sheet1 (2)'!$D$72-rough_index)/'Sheet1 (2)'!$D$72,IF(shee2!D43='Sheet1 (2)'!$C$70,'Sheet1 (2)'!$D$70*('Sheet1 (2)'!$D$72-rough_index)/'Sheet1 (2)'!$D$72,IF(shee2!D43='Sheet1 (2)'!$C$71,'Sheet1 (2)'!$D$71*('Sheet1 (2)'!$D$72-rough_index)/'Sheet1 (2)'!$D$72)))&lt;0,0,IF(D43='Sheet1 (2)'!$C$69,'Sheet1 (2)'!$D$69*('Sheet1 (2)'!$D$72-rough_index)/'Sheet1 (2)'!$D$72,IF(shee2!D43='Sheet1 (2)'!$C$70,'Sheet1 (2)'!$D$70*('Sheet1 (2)'!$D$72-rough_index)/'Sheet1 (2)'!$D$72,IF(shee2!D43='Sheet1 (2)'!$C$71,'Sheet1 (2)'!$D$71*('Sheet1 (2)'!$D$72-rough_index)/'Sheet1 (2)'!$D$72))))</f>
        <v>3.3333333333333335</v>
      </c>
      <c r="AZ43" s="159">
        <f>+(AU43*'Sheet1 (2)'!$C$77)+(AV43*'Sheet1 (2)'!$C$78)+(AW43*'Sheet1 (2)'!$C$79)+(AX43*'Sheet1 (2)'!$C$80)+(AY43*'Sheet1 (2)'!$C$81)</f>
        <v>4.1875</v>
      </c>
      <c r="BA43" s="213" t="str">
        <f t="shared" si="1"/>
        <v>Good</v>
      </c>
      <c r="BE43">
        <f>IF(D43='Sheet1 (2)'!$C$61,'Sheet1 (2)'!$D$61*(counts^2)+'Sheet1 (2)'!$G$61*counts+'Sheet1 (2)'!$J$61,IF(D43='Sheet1 (2)'!$C$62,'Sheet1 (2)'!$D$62*counts+'Sheet1 (2)'!$G$62,IF(D43='Sheet1 (2)'!$C$63,'Sheet1 (2)'!$D$63*counts+'Sheet1 (2)'!$G$63,IF(D43='Sheet1 (2)'!$C$64,'Sheet1 (2)'!$D$64*counts+'Sheet1 (2)'!$G$64))))</f>
        <v>2.0984129299999998</v>
      </c>
    </row>
    <row r="44" spans="1:57">
      <c r="A44" s="145" t="s">
        <v>282</v>
      </c>
      <c r="B44" s="145" t="s">
        <v>76</v>
      </c>
      <c r="C44" s="170">
        <v>184</v>
      </c>
      <c r="D44" s="174" t="s">
        <v>77</v>
      </c>
      <c r="E44" s="171">
        <v>8</v>
      </c>
      <c r="F44" s="171">
        <v>1</v>
      </c>
      <c r="G44" s="171" t="s">
        <v>77</v>
      </c>
      <c r="H44" s="171">
        <v>0.5</v>
      </c>
      <c r="I44" s="171" t="s">
        <v>77</v>
      </c>
      <c r="J44" s="173" t="s">
        <v>83</v>
      </c>
      <c r="K44" s="173" t="s">
        <v>79</v>
      </c>
      <c r="L44" s="169">
        <f>VLOOKUP(CONCATENATE(J44,K44),'Sheet1 (2)'!$J$6:$K$26,2,FALSE)</f>
        <v>56.25</v>
      </c>
      <c r="M44" s="173" t="s">
        <v>80</v>
      </c>
      <c r="N44" s="173" t="s">
        <v>80</v>
      </c>
      <c r="O44" s="168">
        <f>VLOOKUP(CONCATENATE(M44,N44),'Sheet1 (2)'!$L$6:$M$26,2,FALSE)</f>
        <v>0</v>
      </c>
      <c r="P44" s="173" t="s">
        <v>80</v>
      </c>
      <c r="Q44" s="173" t="s">
        <v>80</v>
      </c>
      <c r="R44" s="168">
        <f>VLOOKUP(CONCATENATE(P44,Q44),'Sheet1 (2)'!$N$6:$O$26,2,FALSE)</f>
        <v>0</v>
      </c>
      <c r="S44" s="173" t="s">
        <v>80</v>
      </c>
      <c r="T44" s="173" t="s">
        <v>80</v>
      </c>
      <c r="U44" s="168">
        <f>VLOOKUP(CONCATENATE(S44,T44),'Sheet1 (2)'!$P$6:$Q$26,2,FALSE)</f>
        <v>0</v>
      </c>
      <c r="V44" s="173" t="s">
        <v>80</v>
      </c>
      <c r="W44" s="173" t="s">
        <v>80</v>
      </c>
      <c r="X44" s="168">
        <f>VLOOKUP(CONCATENATE(V44,W44),'Sheet1 (2)'!$R$6:$S$26,2,FALSE)</f>
        <v>0</v>
      </c>
      <c r="Y44" s="173" t="s">
        <v>80</v>
      </c>
      <c r="Z44" s="173" t="s">
        <v>80</v>
      </c>
      <c r="AA44" s="168">
        <f>VLOOKUP(CONCATENATE(Y44,Z44),'Sheet1 (2)'!$T$6:$U$26,2,FALSE)</f>
        <v>0</v>
      </c>
      <c r="AB44" s="173" t="s">
        <v>80</v>
      </c>
      <c r="AC44" s="173" t="s">
        <v>80</v>
      </c>
      <c r="AD44" s="168">
        <f>VLOOKUP(CONCATENATE(AB44,AC44),'Sheet1 (2)'!$X$6:$Y$26,2,FALSE)</f>
        <v>0</v>
      </c>
      <c r="AE44" s="173" t="s">
        <v>82</v>
      </c>
      <c r="AF44" s="173" t="s">
        <v>81</v>
      </c>
      <c r="AG44" s="168">
        <f>VLOOKUP(CONCATENATE(AE44,AF44),'Sheet1 (2)'!$Z$6:$AA$26,2,FALSE)</f>
        <v>66</v>
      </c>
      <c r="AH44" s="172"/>
      <c r="AI44" s="175"/>
      <c r="AJ44" s="140"/>
      <c r="AK44" s="176" t="s">
        <v>282</v>
      </c>
      <c r="AL44" s="176" t="s">
        <v>76</v>
      </c>
      <c r="AM44" s="170">
        <f t="shared" si="0"/>
        <v>184</v>
      </c>
      <c r="AN44" s="147"/>
      <c r="AO44" s="155"/>
      <c r="AP44" s="156"/>
      <c r="AQ44" s="157">
        <v>2.2009489834</v>
      </c>
      <c r="AR44" s="158"/>
      <c r="AS44" s="145">
        <f>LOOKUP(rufmkm,'Sheet1 (2)'!$V$62:$V$71,'Sheet1 (2)'!$W$62:$W$71)</f>
        <v>30</v>
      </c>
      <c r="AT44" s="140"/>
      <c r="AU44" s="157">
        <f>IF(IF(D44='Sheet1 (2)'!$C$69,'Sheet1 (2)'!$D$69*('Sheet1 (2)'!$D$72-rut_index)/'Sheet1 (2)'!$D$72,IF(shee2!D44='Sheet1 (2)'!$C$70,'Sheet1 (2)'!$D$70*('Sheet1 (2)'!$D$72-rut_index)/'Sheet1 (2)'!$D$72,IF(shee2!D44='Sheet1 (2)'!$C$71,'Sheet1 (2)'!$D$71*('Sheet1 (2)'!$D$72-rut_index)/'Sheet1 (2)'!$D$72)))&lt;0,0,IF(D44='Sheet1 (2)'!$C$69,'Sheet1 (2)'!$D$69*('Sheet1 (2)'!$D$72-rut_index)/'Sheet1 (2)'!$D$72,IF(shee2!D44='Sheet1 (2)'!$C$70,'Sheet1 (2)'!$D$70*('Sheet1 (2)'!$D$72-rut_index)/'Sheet1 (2)'!$D$72,IF(shee2!D44='Sheet1 (2)'!$C$71,'Sheet1 (2)'!$D$71*('Sheet1 (2)'!$D$72-rut_index)/'Sheet1 (2)'!$D$72))))</f>
        <v>0.3125</v>
      </c>
      <c r="AV44" s="157">
        <f>IF(IF(D44='Sheet1 (2)'!$C$69,'Sheet1 (2)'!$D$69*('Sheet1 (2)'!$D$72-crack_s_index)/'Sheet1 (2)'!$D$72,IF(shee2!D44='Sheet1 (2)'!$C$70,'Sheet1 (2)'!$D$70*('Sheet1 (2)'!$D$72-crack_s_index)/'Sheet1 (2)'!$D$72,IF(shee2!D44='Sheet1 (2)'!$C$71,'Sheet1 (2)'!$D$71*('Sheet1 (2)'!$D$72-crack_s_index)/'Sheet1 (2)'!$D$72)))&lt;0,0,IF(D44='Sheet1 (2)'!$C$69,'Sheet1 (2)'!$D$69*('Sheet1 (2)'!$D$72-crack_s_index)/'Sheet1 (2)'!$D$72,IF(shee2!D44='Sheet1 (2)'!$C$70,'Sheet1 (2)'!$D$70*('Sheet1 (2)'!$D$72-crack_s_index)/'Sheet1 (2)'!$D$72,IF(shee2!D44='Sheet1 (2)'!$C$71,'Sheet1 (2)'!$D$71*('Sheet1 (2)'!$D$72-crack_s_index)/'Sheet1 (2)'!$D$72))))</f>
        <v>5</v>
      </c>
      <c r="AW44" s="157">
        <f>IF(IF(D44='Sheet1 (2)'!$C$69,'Sheet1 (2)'!$D$69*('Sheet1 (2)'!$D$72-crack_t_index)/'Sheet1 (2)'!$D$72,IF(shee2!D44='Sheet1 (2)'!$C$70,'Sheet1 (2)'!$D$70*('Sheet1 (2)'!$D$72-crack_t_index)/'Sheet1 (2)'!$D$72,IF(shee2!D44='Sheet1 (2)'!$C$71,'Sheet1 (2)'!$D$71*('Sheet1 (2)'!$D$72-crack_t_index)/'Sheet1 (2)'!$D$72)))&lt;0,0,IF(D44='Sheet1 (2)'!$C$69,'Sheet1 (2)'!$D$69*('Sheet1 (2)'!$D$72-crack_t_index)/'Sheet1 (2)'!$D$72,IF(shee2!D44='Sheet1 (2)'!$C$70,'Sheet1 (2)'!$D$70*('Sheet1 (2)'!$D$72-crack_t_index)/'Sheet1 (2)'!$D$72,IF(shee2!D44='Sheet1 (2)'!$C$71,'Sheet1 (2)'!$D$71*('Sheet1 (2)'!$D$72-crack_t_index)/'Sheet1 (2)'!$D$72))))</f>
        <v>5</v>
      </c>
      <c r="AX44" s="157">
        <f>IF(IF(D44='Sheet1 (2)'!$C$69,'Sheet1 (2)'!$D$69*('Sheet1 (2)'!$D$72-rave_index)/'Sheet1 (2)'!$D$72,IF(shee2!D44='Sheet1 (2)'!$C$70,'Sheet1 (2)'!$D$70*('Sheet1 (2)'!$D$72-rave_index)/'Sheet1 (2)'!$D$72,IF(shee2!D44='Sheet1 (2)'!$C$71,'Sheet1 (2)'!$D$71*('Sheet1 (2)'!$D$72-rave_index)/'Sheet1 (2)'!$D$72)))&lt;0,0,IF(D44='Sheet1 (2)'!$C$69,'Sheet1 (2)'!$D$69*('Sheet1 (2)'!$D$72-rave_index)/'Sheet1 (2)'!$D$72,IF(shee2!D44='Sheet1 (2)'!$C$70,'Sheet1 (2)'!$D$70*('Sheet1 (2)'!$D$72-rave_index)/'Sheet1 (2)'!$D$72,IF(shee2!D44='Sheet1 (2)'!$C$71,'Sheet1 (2)'!$D$71*('Sheet1 (2)'!$D$72-rave_index)/'Sheet1 (2)'!$D$72))))</f>
        <v>5</v>
      </c>
      <c r="AY44" s="157">
        <f>IF(IF(D44='Sheet1 (2)'!$C$69,'Sheet1 (2)'!$D$69*('Sheet1 (2)'!$D$72-rough_index)/'Sheet1 (2)'!$D$72,IF(shee2!D44='Sheet1 (2)'!$C$70,'Sheet1 (2)'!$D$70*('Sheet1 (2)'!$D$72-rough_index)/'Sheet1 (2)'!$D$72,IF(shee2!D44='Sheet1 (2)'!$C$71,'Sheet1 (2)'!$D$71*('Sheet1 (2)'!$D$72-rough_index)/'Sheet1 (2)'!$D$72)))&lt;0,0,IF(D44='Sheet1 (2)'!$C$69,'Sheet1 (2)'!$D$69*('Sheet1 (2)'!$D$72-rough_index)/'Sheet1 (2)'!$D$72,IF(shee2!D44='Sheet1 (2)'!$C$70,'Sheet1 (2)'!$D$70*('Sheet1 (2)'!$D$72-rough_index)/'Sheet1 (2)'!$D$72,IF(shee2!D44='Sheet1 (2)'!$C$71,'Sheet1 (2)'!$D$71*('Sheet1 (2)'!$D$72-rough_index)/'Sheet1 (2)'!$D$72))))</f>
        <v>2.5</v>
      </c>
      <c r="AZ44" s="159">
        <f>+(AU44*'Sheet1 (2)'!$C$77)+(AV44*'Sheet1 (2)'!$C$78)+(AW44*'Sheet1 (2)'!$C$79)+(AX44*'Sheet1 (2)'!$C$80)+(AY44*'Sheet1 (2)'!$C$81)</f>
        <v>3.3125</v>
      </c>
      <c r="BA44" s="213" t="str">
        <f t="shared" si="1"/>
        <v>Fair</v>
      </c>
      <c r="BE44">
        <f>IF(D44='Sheet1 (2)'!$C$61,'Sheet1 (2)'!$D$61*(counts^2)+'Sheet1 (2)'!$G$61*counts+'Sheet1 (2)'!$J$61,IF(D44='Sheet1 (2)'!$C$62,'Sheet1 (2)'!$D$62*counts+'Sheet1 (2)'!$G$62,IF(D44='Sheet1 (2)'!$C$63,'Sheet1 (2)'!$D$63*counts+'Sheet1 (2)'!$G$63,IF(D44='Sheet1 (2)'!$C$64,'Sheet1 (2)'!$D$64*counts+'Sheet1 (2)'!$G$64))))</f>
        <v>2.0984129299999998</v>
      </c>
    </row>
    <row r="45" spans="1:57">
      <c r="A45" s="145" t="s">
        <v>282</v>
      </c>
      <c r="B45" s="145" t="s">
        <v>76</v>
      </c>
      <c r="C45" s="170">
        <v>185</v>
      </c>
      <c r="D45" s="174" t="s">
        <v>77</v>
      </c>
      <c r="E45" s="171">
        <v>8</v>
      </c>
      <c r="F45" s="171">
        <v>1</v>
      </c>
      <c r="G45" s="171" t="s">
        <v>77</v>
      </c>
      <c r="H45" s="171">
        <v>0.5</v>
      </c>
      <c r="I45" s="171" t="s">
        <v>77</v>
      </c>
      <c r="J45" s="173" t="s">
        <v>80</v>
      </c>
      <c r="K45" s="173" t="s">
        <v>80</v>
      </c>
      <c r="L45" s="169">
        <f>VLOOKUP(CONCATENATE(J45,K45),'Sheet1 (2)'!$J$6:$K$26,2,FALSE)</f>
        <v>0</v>
      </c>
      <c r="M45" s="173" t="s">
        <v>80</v>
      </c>
      <c r="N45" s="173" t="s">
        <v>80</v>
      </c>
      <c r="O45" s="168">
        <f>VLOOKUP(CONCATENATE(M45,N45),'Sheet1 (2)'!$L$6:$M$26,2,FALSE)</f>
        <v>0</v>
      </c>
      <c r="P45" s="173" t="s">
        <v>80</v>
      </c>
      <c r="Q45" s="173" t="s">
        <v>80</v>
      </c>
      <c r="R45" s="168">
        <f>VLOOKUP(CONCATENATE(P45,Q45),'Sheet1 (2)'!$N$6:$O$26,2,FALSE)</f>
        <v>0</v>
      </c>
      <c r="S45" s="173" t="s">
        <v>80</v>
      </c>
      <c r="T45" s="173" t="s">
        <v>80</v>
      </c>
      <c r="U45" s="168">
        <f>VLOOKUP(CONCATENATE(S45,T45),'Sheet1 (2)'!$P$6:$Q$26,2,FALSE)</f>
        <v>0</v>
      </c>
      <c r="V45" s="173" t="s">
        <v>80</v>
      </c>
      <c r="W45" s="173" t="s">
        <v>80</v>
      </c>
      <c r="X45" s="168">
        <f>VLOOKUP(CONCATENATE(V45,W45),'Sheet1 (2)'!$R$6:$S$26,2,FALSE)</f>
        <v>0</v>
      </c>
      <c r="Y45" s="173" t="s">
        <v>80</v>
      </c>
      <c r="Z45" s="173" t="s">
        <v>80</v>
      </c>
      <c r="AA45" s="168">
        <f>VLOOKUP(CONCATENATE(Y45,Z45),'Sheet1 (2)'!$T$6:$U$26,2,FALSE)</f>
        <v>0</v>
      </c>
      <c r="AB45" s="173" t="s">
        <v>80</v>
      </c>
      <c r="AC45" s="173" t="s">
        <v>80</v>
      </c>
      <c r="AD45" s="168">
        <f>VLOOKUP(CONCATENATE(AB45,AC45),'Sheet1 (2)'!$X$6:$Y$26,2,FALSE)</f>
        <v>0</v>
      </c>
      <c r="AE45" s="173" t="s">
        <v>82</v>
      </c>
      <c r="AF45" s="173" t="s">
        <v>81</v>
      </c>
      <c r="AG45" s="168">
        <f>VLOOKUP(CONCATENATE(AE45,AF45),'Sheet1 (2)'!$Z$6:$AA$26,2,FALSE)</f>
        <v>66</v>
      </c>
      <c r="AH45" s="172"/>
      <c r="AI45" s="175"/>
      <c r="AJ45" s="140"/>
      <c r="AK45" s="176" t="s">
        <v>282</v>
      </c>
      <c r="AL45" s="176" t="s">
        <v>76</v>
      </c>
      <c r="AM45" s="170">
        <f t="shared" si="0"/>
        <v>185</v>
      </c>
      <c r="AN45" s="147"/>
      <c r="AO45" s="155"/>
      <c r="AP45" s="156"/>
      <c r="AQ45" s="157">
        <v>3.0669277857999999</v>
      </c>
      <c r="AR45" s="158"/>
      <c r="AS45" s="145">
        <f>LOOKUP(rufmkm,'Sheet1 (2)'!$V$62:$V$71,'Sheet1 (2)'!$W$62:$W$71)</f>
        <v>40</v>
      </c>
      <c r="AT45" s="140"/>
      <c r="AU45" s="157">
        <f>IF(IF(D45='Sheet1 (2)'!$C$69,'Sheet1 (2)'!$D$69*('Sheet1 (2)'!$D$72-rut_index)/'Sheet1 (2)'!$D$72,IF(shee2!D45='Sheet1 (2)'!$C$70,'Sheet1 (2)'!$D$70*('Sheet1 (2)'!$D$72-rut_index)/'Sheet1 (2)'!$D$72,IF(shee2!D45='Sheet1 (2)'!$C$71,'Sheet1 (2)'!$D$71*('Sheet1 (2)'!$D$72-rut_index)/'Sheet1 (2)'!$D$72)))&lt;0,0,IF(D45='Sheet1 (2)'!$C$69,'Sheet1 (2)'!$D$69*('Sheet1 (2)'!$D$72-rut_index)/'Sheet1 (2)'!$D$72,IF(shee2!D45='Sheet1 (2)'!$C$70,'Sheet1 (2)'!$D$70*('Sheet1 (2)'!$D$72-rut_index)/'Sheet1 (2)'!$D$72,IF(shee2!D45='Sheet1 (2)'!$C$71,'Sheet1 (2)'!$D$71*('Sheet1 (2)'!$D$72-rut_index)/'Sheet1 (2)'!$D$72))))</f>
        <v>5</v>
      </c>
      <c r="AV45" s="157">
        <f>IF(IF(D45='Sheet1 (2)'!$C$69,'Sheet1 (2)'!$D$69*('Sheet1 (2)'!$D$72-crack_s_index)/'Sheet1 (2)'!$D$72,IF(shee2!D45='Sheet1 (2)'!$C$70,'Sheet1 (2)'!$D$70*('Sheet1 (2)'!$D$72-crack_s_index)/'Sheet1 (2)'!$D$72,IF(shee2!D45='Sheet1 (2)'!$C$71,'Sheet1 (2)'!$D$71*('Sheet1 (2)'!$D$72-crack_s_index)/'Sheet1 (2)'!$D$72)))&lt;0,0,IF(D45='Sheet1 (2)'!$C$69,'Sheet1 (2)'!$D$69*('Sheet1 (2)'!$D$72-crack_s_index)/'Sheet1 (2)'!$D$72,IF(shee2!D45='Sheet1 (2)'!$C$70,'Sheet1 (2)'!$D$70*('Sheet1 (2)'!$D$72-crack_s_index)/'Sheet1 (2)'!$D$72,IF(shee2!D45='Sheet1 (2)'!$C$71,'Sheet1 (2)'!$D$71*('Sheet1 (2)'!$D$72-crack_s_index)/'Sheet1 (2)'!$D$72))))</f>
        <v>5</v>
      </c>
      <c r="AW45" s="157">
        <f>IF(IF(D45='Sheet1 (2)'!$C$69,'Sheet1 (2)'!$D$69*('Sheet1 (2)'!$D$72-crack_t_index)/'Sheet1 (2)'!$D$72,IF(shee2!D45='Sheet1 (2)'!$C$70,'Sheet1 (2)'!$D$70*('Sheet1 (2)'!$D$72-crack_t_index)/'Sheet1 (2)'!$D$72,IF(shee2!D45='Sheet1 (2)'!$C$71,'Sheet1 (2)'!$D$71*('Sheet1 (2)'!$D$72-crack_t_index)/'Sheet1 (2)'!$D$72)))&lt;0,0,IF(D45='Sheet1 (2)'!$C$69,'Sheet1 (2)'!$D$69*('Sheet1 (2)'!$D$72-crack_t_index)/'Sheet1 (2)'!$D$72,IF(shee2!D45='Sheet1 (2)'!$C$70,'Sheet1 (2)'!$D$70*('Sheet1 (2)'!$D$72-crack_t_index)/'Sheet1 (2)'!$D$72,IF(shee2!D45='Sheet1 (2)'!$C$71,'Sheet1 (2)'!$D$71*('Sheet1 (2)'!$D$72-crack_t_index)/'Sheet1 (2)'!$D$72))))</f>
        <v>5</v>
      </c>
      <c r="AX45" s="157">
        <f>IF(IF(D45='Sheet1 (2)'!$C$69,'Sheet1 (2)'!$D$69*('Sheet1 (2)'!$D$72-rave_index)/'Sheet1 (2)'!$D$72,IF(shee2!D45='Sheet1 (2)'!$C$70,'Sheet1 (2)'!$D$70*('Sheet1 (2)'!$D$72-rave_index)/'Sheet1 (2)'!$D$72,IF(shee2!D45='Sheet1 (2)'!$C$71,'Sheet1 (2)'!$D$71*('Sheet1 (2)'!$D$72-rave_index)/'Sheet1 (2)'!$D$72)))&lt;0,0,IF(D45='Sheet1 (2)'!$C$69,'Sheet1 (2)'!$D$69*('Sheet1 (2)'!$D$72-rave_index)/'Sheet1 (2)'!$D$72,IF(shee2!D45='Sheet1 (2)'!$C$70,'Sheet1 (2)'!$D$70*('Sheet1 (2)'!$D$72-rave_index)/'Sheet1 (2)'!$D$72,IF(shee2!D45='Sheet1 (2)'!$C$71,'Sheet1 (2)'!$D$71*('Sheet1 (2)'!$D$72-rave_index)/'Sheet1 (2)'!$D$72))))</f>
        <v>5</v>
      </c>
      <c r="AY45" s="157">
        <f>IF(IF(D45='Sheet1 (2)'!$C$69,'Sheet1 (2)'!$D$69*('Sheet1 (2)'!$D$72-rough_index)/'Sheet1 (2)'!$D$72,IF(shee2!D45='Sheet1 (2)'!$C$70,'Sheet1 (2)'!$D$70*('Sheet1 (2)'!$D$72-rough_index)/'Sheet1 (2)'!$D$72,IF(shee2!D45='Sheet1 (2)'!$C$71,'Sheet1 (2)'!$D$71*('Sheet1 (2)'!$D$72-rough_index)/'Sheet1 (2)'!$D$72)))&lt;0,0,IF(D45='Sheet1 (2)'!$C$69,'Sheet1 (2)'!$D$69*('Sheet1 (2)'!$D$72-rough_index)/'Sheet1 (2)'!$D$72,IF(shee2!D45='Sheet1 (2)'!$C$70,'Sheet1 (2)'!$D$70*('Sheet1 (2)'!$D$72-rough_index)/'Sheet1 (2)'!$D$72,IF(shee2!D45='Sheet1 (2)'!$C$71,'Sheet1 (2)'!$D$71*('Sheet1 (2)'!$D$72-rough_index)/'Sheet1 (2)'!$D$72))))</f>
        <v>1.6666666666666667</v>
      </c>
      <c r="AZ45" s="159">
        <f>+(AU45*'Sheet1 (2)'!$C$77)+(AV45*'Sheet1 (2)'!$C$78)+(AW45*'Sheet1 (2)'!$C$79)+(AX45*'Sheet1 (2)'!$C$80)+(AY45*'Sheet1 (2)'!$C$81)</f>
        <v>4</v>
      </c>
      <c r="BA45" s="213" t="str">
        <f t="shared" si="1"/>
        <v>Good</v>
      </c>
      <c r="BE45">
        <f>IF(D45='Sheet1 (2)'!$C$61,'Sheet1 (2)'!$D$61*(counts^2)+'Sheet1 (2)'!$G$61*counts+'Sheet1 (2)'!$J$61,IF(D45='Sheet1 (2)'!$C$62,'Sheet1 (2)'!$D$62*counts+'Sheet1 (2)'!$G$62,IF(D45='Sheet1 (2)'!$C$63,'Sheet1 (2)'!$D$63*counts+'Sheet1 (2)'!$G$63,IF(D45='Sheet1 (2)'!$C$64,'Sheet1 (2)'!$D$64*counts+'Sheet1 (2)'!$G$64))))</f>
        <v>2.0984129299999998</v>
      </c>
    </row>
    <row r="46" spans="1:57">
      <c r="A46" s="145" t="s">
        <v>282</v>
      </c>
      <c r="B46" s="145" t="s">
        <v>76</v>
      </c>
      <c r="C46" s="170">
        <v>186</v>
      </c>
      <c r="D46" s="174" t="s">
        <v>77</v>
      </c>
      <c r="E46" s="171">
        <v>8</v>
      </c>
      <c r="F46" s="171">
        <v>1</v>
      </c>
      <c r="G46" s="171" t="s">
        <v>77</v>
      </c>
      <c r="H46" s="171">
        <v>0.5</v>
      </c>
      <c r="I46" s="171" t="s">
        <v>77</v>
      </c>
      <c r="J46" s="173" t="s">
        <v>80</v>
      </c>
      <c r="K46" s="173" t="s">
        <v>80</v>
      </c>
      <c r="L46" s="169">
        <f>VLOOKUP(CONCATENATE(J46,K46),'Sheet1 (2)'!$J$6:$K$26,2,FALSE)</f>
        <v>0</v>
      </c>
      <c r="M46" s="173" t="s">
        <v>80</v>
      </c>
      <c r="N46" s="173" t="s">
        <v>80</v>
      </c>
      <c r="O46" s="168">
        <f>VLOOKUP(CONCATENATE(M46,N46),'Sheet1 (2)'!$L$6:$M$26,2,FALSE)</f>
        <v>0</v>
      </c>
      <c r="P46" s="173" t="s">
        <v>80</v>
      </c>
      <c r="Q46" s="173" t="s">
        <v>80</v>
      </c>
      <c r="R46" s="168">
        <f>VLOOKUP(CONCATENATE(P46,Q46),'Sheet1 (2)'!$N$6:$O$26,2,FALSE)</f>
        <v>0</v>
      </c>
      <c r="S46" s="173" t="s">
        <v>80</v>
      </c>
      <c r="T46" s="173" t="s">
        <v>80</v>
      </c>
      <c r="U46" s="168">
        <f>VLOOKUP(CONCATENATE(S46,T46),'Sheet1 (2)'!$P$6:$Q$26,2,FALSE)</f>
        <v>0</v>
      </c>
      <c r="V46" s="173" t="s">
        <v>80</v>
      </c>
      <c r="W46" s="173" t="s">
        <v>80</v>
      </c>
      <c r="X46" s="168">
        <f>VLOOKUP(CONCATENATE(V46,W46),'Sheet1 (2)'!$R$6:$S$26,2,FALSE)</f>
        <v>0</v>
      </c>
      <c r="Y46" s="173" t="s">
        <v>80</v>
      </c>
      <c r="Z46" s="173" t="s">
        <v>80</v>
      </c>
      <c r="AA46" s="168">
        <f>VLOOKUP(CONCATENATE(Y46,Z46),'Sheet1 (2)'!$T$6:$U$26,2,FALSE)</f>
        <v>0</v>
      </c>
      <c r="AB46" s="173" t="s">
        <v>80</v>
      </c>
      <c r="AC46" s="173" t="s">
        <v>80</v>
      </c>
      <c r="AD46" s="168">
        <f>VLOOKUP(CONCATENATE(AB46,AC46),'Sheet1 (2)'!$X$6:$Y$26,2,FALSE)</f>
        <v>0</v>
      </c>
      <c r="AE46" s="173" t="s">
        <v>82</v>
      </c>
      <c r="AF46" s="173" t="s">
        <v>81</v>
      </c>
      <c r="AG46" s="168">
        <f>VLOOKUP(CONCATENATE(AE46,AF46),'Sheet1 (2)'!$Z$6:$AA$26,2,FALSE)</f>
        <v>66</v>
      </c>
      <c r="AH46" s="172"/>
      <c r="AI46" s="175"/>
      <c r="AJ46" s="140"/>
      <c r="AK46" s="176" t="s">
        <v>282</v>
      </c>
      <c r="AL46" s="176" t="s">
        <v>76</v>
      </c>
      <c r="AM46" s="170">
        <f t="shared" si="0"/>
        <v>186</v>
      </c>
      <c r="AN46" s="147"/>
      <c r="AO46" s="155"/>
      <c r="AP46" s="156"/>
      <c r="AQ46" s="157">
        <v>3.4427393739999999</v>
      </c>
      <c r="AR46" s="158"/>
      <c r="AS46" s="145">
        <f>LOOKUP(rufmkm,'Sheet1 (2)'!$V$62:$V$71,'Sheet1 (2)'!$W$62:$W$71)</f>
        <v>40</v>
      </c>
      <c r="AT46" s="140"/>
      <c r="AU46" s="157">
        <f>IF(IF(D46='Sheet1 (2)'!$C$69,'Sheet1 (2)'!$D$69*('Sheet1 (2)'!$D$72-rut_index)/'Sheet1 (2)'!$D$72,IF(shee2!D46='Sheet1 (2)'!$C$70,'Sheet1 (2)'!$D$70*('Sheet1 (2)'!$D$72-rut_index)/'Sheet1 (2)'!$D$72,IF(shee2!D46='Sheet1 (2)'!$C$71,'Sheet1 (2)'!$D$71*('Sheet1 (2)'!$D$72-rut_index)/'Sheet1 (2)'!$D$72)))&lt;0,0,IF(D46='Sheet1 (2)'!$C$69,'Sheet1 (2)'!$D$69*('Sheet1 (2)'!$D$72-rut_index)/'Sheet1 (2)'!$D$72,IF(shee2!D46='Sheet1 (2)'!$C$70,'Sheet1 (2)'!$D$70*('Sheet1 (2)'!$D$72-rut_index)/'Sheet1 (2)'!$D$72,IF(shee2!D46='Sheet1 (2)'!$C$71,'Sheet1 (2)'!$D$71*('Sheet1 (2)'!$D$72-rut_index)/'Sheet1 (2)'!$D$72))))</f>
        <v>5</v>
      </c>
      <c r="AV46" s="157">
        <f>IF(IF(D46='Sheet1 (2)'!$C$69,'Sheet1 (2)'!$D$69*('Sheet1 (2)'!$D$72-crack_s_index)/'Sheet1 (2)'!$D$72,IF(shee2!D46='Sheet1 (2)'!$C$70,'Sheet1 (2)'!$D$70*('Sheet1 (2)'!$D$72-crack_s_index)/'Sheet1 (2)'!$D$72,IF(shee2!D46='Sheet1 (2)'!$C$71,'Sheet1 (2)'!$D$71*('Sheet1 (2)'!$D$72-crack_s_index)/'Sheet1 (2)'!$D$72)))&lt;0,0,IF(D46='Sheet1 (2)'!$C$69,'Sheet1 (2)'!$D$69*('Sheet1 (2)'!$D$72-crack_s_index)/'Sheet1 (2)'!$D$72,IF(shee2!D46='Sheet1 (2)'!$C$70,'Sheet1 (2)'!$D$70*('Sheet1 (2)'!$D$72-crack_s_index)/'Sheet1 (2)'!$D$72,IF(shee2!D46='Sheet1 (2)'!$C$71,'Sheet1 (2)'!$D$71*('Sheet1 (2)'!$D$72-crack_s_index)/'Sheet1 (2)'!$D$72))))</f>
        <v>5</v>
      </c>
      <c r="AW46" s="157">
        <f>IF(IF(D46='Sheet1 (2)'!$C$69,'Sheet1 (2)'!$D$69*('Sheet1 (2)'!$D$72-crack_t_index)/'Sheet1 (2)'!$D$72,IF(shee2!D46='Sheet1 (2)'!$C$70,'Sheet1 (2)'!$D$70*('Sheet1 (2)'!$D$72-crack_t_index)/'Sheet1 (2)'!$D$72,IF(shee2!D46='Sheet1 (2)'!$C$71,'Sheet1 (2)'!$D$71*('Sheet1 (2)'!$D$72-crack_t_index)/'Sheet1 (2)'!$D$72)))&lt;0,0,IF(D46='Sheet1 (2)'!$C$69,'Sheet1 (2)'!$D$69*('Sheet1 (2)'!$D$72-crack_t_index)/'Sheet1 (2)'!$D$72,IF(shee2!D46='Sheet1 (2)'!$C$70,'Sheet1 (2)'!$D$70*('Sheet1 (2)'!$D$72-crack_t_index)/'Sheet1 (2)'!$D$72,IF(shee2!D46='Sheet1 (2)'!$C$71,'Sheet1 (2)'!$D$71*('Sheet1 (2)'!$D$72-crack_t_index)/'Sheet1 (2)'!$D$72))))</f>
        <v>5</v>
      </c>
      <c r="AX46" s="157">
        <f>IF(IF(D46='Sheet1 (2)'!$C$69,'Sheet1 (2)'!$D$69*('Sheet1 (2)'!$D$72-rave_index)/'Sheet1 (2)'!$D$72,IF(shee2!D46='Sheet1 (2)'!$C$70,'Sheet1 (2)'!$D$70*('Sheet1 (2)'!$D$72-rave_index)/'Sheet1 (2)'!$D$72,IF(shee2!D46='Sheet1 (2)'!$C$71,'Sheet1 (2)'!$D$71*('Sheet1 (2)'!$D$72-rave_index)/'Sheet1 (2)'!$D$72)))&lt;0,0,IF(D46='Sheet1 (2)'!$C$69,'Sheet1 (2)'!$D$69*('Sheet1 (2)'!$D$72-rave_index)/'Sheet1 (2)'!$D$72,IF(shee2!D46='Sheet1 (2)'!$C$70,'Sheet1 (2)'!$D$70*('Sheet1 (2)'!$D$72-rave_index)/'Sheet1 (2)'!$D$72,IF(shee2!D46='Sheet1 (2)'!$C$71,'Sheet1 (2)'!$D$71*('Sheet1 (2)'!$D$72-rave_index)/'Sheet1 (2)'!$D$72))))</f>
        <v>5</v>
      </c>
      <c r="AY46" s="157">
        <f>IF(IF(D46='Sheet1 (2)'!$C$69,'Sheet1 (2)'!$D$69*('Sheet1 (2)'!$D$72-rough_index)/'Sheet1 (2)'!$D$72,IF(shee2!D46='Sheet1 (2)'!$C$70,'Sheet1 (2)'!$D$70*('Sheet1 (2)'!$D$72-rough_index)/'Sheet1 (2)'!$D$72,IF(shee2!D46='Sheet1 (2)'!$C$71,'Sheet1 (2)'!$D$71*('Sheet1 (2)'!$D$72-rough_index)/'Sheet1 (2)'!$D$72)))&lt;0,0,IF(D46='Sheet1 (2)'!$C$69,'Sheet1 (2)'!$D$69*('Sheet1 (2)'!$D$72-rough_index)/'Sheet1 (2)'!$D$72,IF(shee2!D46='Sheet1 (2)'!$C$70,'Sheet1 (2)'!$D$70*('Sheet1 (2)'!$D$72-rough_index)/'Sheet1 (2)'!$D$72,IF(shee2!D46='Sheet1 (2)'!$C$71,'Sheet1 (2)'!$D$71*('Sheet1 (2)'!$D$72-rough_index)/'Sheet1 (2)'!$D$72))))</f>
        <v>1.6666666666666667</v>
      </c>
      <c r="AZ46" s="159">
        <f>+(AU46*'Sheet1 (2)'!$C$77)+(AV46*'Sheet1 (2)'!$C$78)+(AW46*'Sheet1 (2)'!$C$79)+(AX46*'Sheet1 (2)'!$C$80)+(AY46*'Sheet1 (2)'!$C$81)</f>
        <v>4</v>
      </c>
      <c r="BA46" s="213" t="str">
        <f t="shared" si="1"/>
        <v>Good</v>
      </c>
      <c r="BE46">
        <f>IF(D46='Sheet1 (2)'!$C$61,'Sheet1 (2)'!$D$61*(counts^2)+'Sheet1 (2)'!$G$61*counts+'Sheet1 (2)'!$J$61,IF(D46='Sheet1 (2)'!$C$62,'Sheet1 (2)'!$D$62*counts+'Sheet1 (2)'!$G$62,IF(D46='Sheet1 (2)'!$C$63,'Sheet1 (2)'!$D$63*counts+'Sheet1 (2)'!$G$63,IF(D46='Sheet1 (2)'!$C$64,'Sheet1 (2)'!$D$64*counts+'Sheet1 (2)'!$G$64))))</f>
        <v>2.0984129299999998</v>
      </c>
    </row>
    <row r="47" spans="1:57">
      <c r="A47" s="145" t="s">
        <v>282</v>
      </c>
      <c r="B47" s="145" t="s">
        <v>76</v>
      </c>
      <c r="C47" s="170">
        <v>187</v>
      </c>
      <c r="D47" s="174" t="s">
        <v>77</v>
      </c>
      <c r="E47" s="171">
        <v>8</v>
      </c>
      <c r="F47" s="171">
        <v>1</v>
      </c>
      <c r="G47" s="171" t="s">
        <v>77</v>
      </c>
      <c r="H47" s="171">
        <v>0.5</v>
      </c>
      <c r="I47" s="171" t="s">
        <v>77</v>
      </c>
      <c r="J47" s="173" t="s">
        <v>80</v>
      </c>
      <c r="K47" s="173" t="s">
        <v>80</v>
      </c>
      <c r="L47" s="169">
        <f>VLOOKUP(CONCATENATE(J47,K47),'Sheet1 (2)'!$J$6:$K$26,2,FALSE)</f>
        <v>0</v>
      </c>
      <c r="M47" s="173" t="s">
        <v>80</v>
      </c>
      <c r="N47" s="173" t="s">
        <v>80</v>
      </c>
      <c r="O47" s="168">
        <f>VLOOKUP(CONCATENATE(M47,N47),'Sheet1 (2)'!$L$6:$M$26,2,FALSE)</f>
        <v>0</v>
      </c>
      <c r="P47" s="173" t="s">
        <v>80</v>
      </c>
      <c r="Q47" s="173" t="s">
        <v>80</v>
      </c>
      <c r="R47" s="168">
        <f>VLOOKUP(CONCATENATE(P47,Q47),'Sheet1 (2)'!$N$6:$O$26,2,FALSE)</f>
        <v>0</v>
      </c>
      <c r="S47" s="173" t="s">
        <v>80</v>
      </c>
      <c r="T47" s="173" t="s">
        <v>80</v>
      </c>
      <c r="U47" s="168">
        <f>VLOOKUP(CONCATENATE(S47,T47),'Sheet1 (2)'!$P$6:$Q$26,2,FALSE)</f>
        <v>0</v>
      </c>
      <c r="V47" s="173" t="s">
        <v>82</v>
      </c>
      <c r="W47" s="173" t="s">
        <v>81</v>
      </c>
      <c r="X47" s="168">
        <f>VLOOKUP(CONCATENATE(V47,W47),'Sheet1 (2)'!$R$6:$S$26,2,FALSE)</f>
        <v>50</v>
      </c>
      <c r="Y47" s="173" t="s">
        <v>80</v>
      </c>
      <c r="Z47" s="173" t="s">
        <v>80</v>
      </c>
      <c r="AA47" s="168">
        <f>VLOOKUP(CONCATENATE(Y47,Z47),'Sheet1 (2)'!$T$6:$U$26,2,FALSE)</f>
        <v>0</v>
      </c>
      <c r="AB47" s="173" t="s">
        <v>80</v>
      </c>
      <c r="AC47" s="173" t="s">
        <v>80</v>
      </c>
      <c r="AD47" s="168">
        <f>VLOOKUP(CONCATENATE(AB47,AC47),'Sheet1 (2)'!$X$6:$Y$26,2,FALSE)</f>
        <v>0</v>
      </c>
      <c r="AE47" s="173" t="s">
        <v>82</v>
      </c>
      <c r="AF47" s="173" t="s">
        <v>81</v>
      </c>
      <c r="AG47" s="168">
        <f>VLOOKUP(CONCATENATE(AE47,AF47),'Sheet1 (2)'!$Z$6:$AA$26,2,FALSE)</f>
        <v>66</v>
      </c>
      <c r="AH47" s="172"/>
      <c r="AI47" s="175"/>
      <c r="AJ47" s="140"/>
      <c r="AK47" s="176" t="s">
        <v>282</v>
      </c>
      <c r="AL47" s="176" t="s">
        <v>76</v>
      </c>
      <c r="AM47" s="170">
        <f t="shared" si="0"/>
        <v>187</v>
      </c>
      <c r="AN47" s="147"/>
      <c r="AO47" s="155"/>
      <c r="AP47" s="156"/>
      <c r="AQ47" s="157">
        <v>2.2195926770000001</v>
      </c>
      <c r="AR47" s="158"/>
      <c r="AS47" s="145">
        <f>LOOKUP(rufmkm,'Sheet1 (2)'!$V$62:$V$71,'Sheet1 (2)'!$W$62:$W$71)</f>
        <v>30</v>
      </c>
      <c r="AT47" s="140"/>
      <c r="AU47" s="157">
        <f>IF(IF(D47='Sheet1 (2)'!$C$69,'Sheet1 (2)'!$D$69*('Sheet1 (2)'!$D$72-rut_index)/'Sheet1 (2)'!$D$72,IF(shee2!D47='Sheet1 (2)'!$C$70,'Sheet1 (2)'!$D$70*('Sheet1 (2)'!$D$72-rut_index)/'Sheet1 (2)'!$D$72,IF(shee2!D47='Sheet1 (2)'!$C$71,'Sheet1 (2)'!$D$71*('Sheet1 (2)'!$D$72-rut_index)/'Sheet1 (2)'!$D$72)))&lt;0,0,IF(D47='Sheet1 (2)'!$C$69,'Sheet1 (2)'!$D$69*('Sheet1 (2)'!$D$72-rut_index)/'Sheet1 (2)'!$D$72,IF(shee2!D47='Sheet1 (2)'!$C$70,'Sheet1 (2)'!$D$70*('Sheet1 (2)'!$D$72-rut_index)/'Sheet1 (2)'!$D$72,IF(shee2!D47='Sheet1 (2)'!$C$71,'Sheet1 (2)'!$D$71*('Sheet1 (2)'!$D$72-rut_index)/'Sheet1 (2)'!$D$72))))</f>
        <v>5</v>
      </c>
      <c r="AV47" s="157">
        <f>IF(IF(D47='Sheet1 (2)'!$C$69,'Sheet1 (2)'!$D$69*('Sheet1 (2)'!$D$72-crack_s_index)/'Sheet1 (2)'!$D$72,IF(shee2!D47='Sheet1 (2)'!$C$70,'Sheet1 (2)'!$D$70*('Sheet1 (2)'!$D$72-crack_s_index)/'Sheet1 (2)'!$D$72,IF(shee2!D47='Sheet1 (2)'!$C$71,'Sheet1 (2)'!$D$71*('Sheet1 (2)'!$D$72-crack_s_index)/'Sheet1 (2)'!$D$72)))&lt;0,0,IF(D47='Sheet1 (2)'!$C$69,'Sheet1 (2)'!$D$69*('Sheet1 (2)'!$D$72-crack_s_index)/'Sheet1 (2)'!$D$72,IF(shee2!D47='Sheet1 (2)'!$C$70,'Sheet1 (2)'!$D$70*('Sheet1 (2)'!$D$72-crack_s_index)/'Sheet1 (2)'!$D$72,IF(shee2!D47='Sheet1 (2)'!$C$71,'Sheet1 (2)'!$D$71*('Sheet1 (2)'!$D$72-crack_s_index)/'Sheet1 (2)'!$D$72))))</f>
        <v>5</v>
      </c>
      <c r="AW47" s="157">
        <f>IF(IF(D47='Sheet1 (2)'!$C$69,'Sheet1 (2)'!$D$69*('Sheet1 (2)'!$D$72-crack_t_index)/'Sheet1 (2)'!$D$72,IF(shee2!D47='Sheet1 (2)'!$C$70,'Sheet1 (2)'!$D$70*('Sheet1 (2)'!$D$72-crack_t_index)/'Sheet1 (2)'!$D$72,IF(shee2!D47='Sheet1 (2)'!$C$71,'Sheet1 (2)'!$D$71*('Sheet1 (2)'!$D$72-crack_t_index)/'Sheet1 (2)'!$D$72)))&lt;0,0,IF(D47='Sheet1 (2)'!$C$69,'Sheet1 (2)'!$D$69*('Sheet1 (2)'!$D$72-crack_t_index)/'Sheet1 (2)'!$D$72,IF(shee2!D47='Sheet1 (2)'!$C$70,'Sheet1 (2)'!$D$70*('Sheet1 (2)'!$D$72-crack_t_index)/'Sheet1 (2)'!$D$72,IF(shee2!D47='Sheet1 (2)'!$C$71,'Sheet1 (2)'!$D$71*('Sheet1 (2)'!$D$72-crack_t_index)/'Sheet1 (2)'!$D$72))))</f>
        <v>5</v>
      </c>
      <c r="AX47" s="157">
        <f>IF(IF(D47='Sheet1 (2)'!$C$69,'Sheet1 (2)'!$D$69*('Sheet1 (2)'!$D$72-rave_index)/'Sheet1 (2)'!$D$72,IF(shee2!D47='Sheet1 (2)'!$C$70,'Sheet1 (2)'!$D$70*('Sheet1 (2)'!$D$72-rave_index)/'Sheet1 (2)'!$D$72,IF(shee2!D47='Sheet1 (2)'!$C$71,'Sheet1 (2)'!$D$71*('Sheet1 (2)'!$D$72-rave_index)/'Sheet1 (2)'!$D$72)))&lt;0,0,IF(D47='Sheet1 (2)'!$C$69,'Sheet1 (2)'!$D$69*('Sheet1 (2)'!$D$72-rave_index)/'Sheet1 (2)'!$D$72,IF(shee2!D47='Sheet1 (2)'!$C$70,'Sheet1 (2)'!$D$70*('Sheet1 (2)'!$D$72-rave_index)/'Sheet1 (2)'!$D$72,IF(shee2!D47='Sheet1 (2)'!$C$71,'Sheet1 (2)'!$D$71*('Sheet1 (2)'!$D$72-rave_index)/'Sheet1 (2)'!$D$72))))</f>
        <v>5</v>
      </c>
      <c r="AY47" s="157">
        <f>IF(IF(D47='Sheet1 (2)'!$C$69,'Sheet1 (2)'!$D$69*('Sheet1 (2)'!$D$72-rough_index)/'Sheet1 (2)'!$D$72,IF(shee2!D47='Sheet1 (2)'!$C$70,'Sheet1 (2)'!$D$70*('Sheet1 (2)'!$D$72-rough_index)/'Sheet1 (2)'!$D$72,IF(shee2!D47='Sheet1 (2)'!$C$71,'Sheet1 (2)'!$D$71*('Sheet1 (2)'!$D$72-rough_index)/'Sheet1 (2)'!$D$72)))&lt;0,0,IF(D47='Sheet1 (2)'!$C$69,'Sheet1 (2)'!$D$69*('Sheet1 (2)'!$D$72-rough_index)/'Sheet1 (2)'!$D$72,IF(shee2!D47='Sheet1 (2)'!$C$70,'Sheet1 (2)'!$D$70*('Sheet1 (2)'!$D$72-rough_index)/'Sheet1 (2)'!$D$72,IF(shee2!D47='Sheet1 (2)'!$C$71,'Sheet1 (2)'!$D$71*('Sheet1 (2)'!$D$72-rough_index)/'Sheet1 (2)'!$D$72))))</f>
        <v>2.5</v>
      </c>
      <c r="AZ47" s="159">
        <f>+(AU47*'Sheet1 (2)'!$C$77)+(AV47*'Sheet1 (2)'!$C$78)+(AW47*'Sheet1 (2)'!$C$79)+(AX47*'Sheet1 (2)'!$C$80)+(AY47*'Sheet1 (2)'!$C$81)</f>
        <v>4.25</v>
      </c>
      <c r="BA47" s="213" t="str">
        <f t="shared" si="1"/>
        <v>Good</v>
      </c>
      <c r="BE47">
        <f>IF(D47='Sheet1 (2)'!$C$61,'Sheet1 (2)'!$D$61*(counts^2)+'Sheet1 (2)'!$G$61*counts+'Sheet1 (2)'!$J$61,IF(D47='Sheet1 (2)'!$C$62,'Sheet1 (2)'!$D$62*counts+'Sheet1 (2)'!$G$62,IF(D47='Sheet1 (2)'!$C$63,'Sheet1 (2)'!$D$63*counts+'Sheet1 (2)'!$G$63,IF(D47='Sheet1 (2)'!$C$64,'Sheet1 (2)'!$D$64*counts+'Sheet1 (2)'!$G$64))))</f>
        <v>2.0984129299999998</v>
      </c>
    </row>
    <row r="48" spans="1:57">
      <c r="A48" s="145" t="s">
        <v>282</v>
      </c>
      <c r="B48" s="145" t="s">
        <v>76</v>
      </c>
      <c r="C48" s="170">
        <v>188</v>
      </c>
      <c r="D48" s="174" t="s">
        <v>77</v>
      </c>
      <c r="E48" s="171">
        <v>8</v>
      </c>
      <c r="F48" s="171">
        <v>1</v>
      </c>
      <c r="G48" s="171" t="s">
        <v>77</v>
      </c>
      <c r="H48" s="171">
        <v>0.5</v>
      </c>
      <c r="I48" s="171" t="s">
        <v>77</v>
      </c>
      <c r="J48" s="173" t="s">
        <v>80</v>
      </c>
      <c r="K48" s="173" t="s">
        <v>80</v>
      </c>
      <c r="L48" s="169">
        <f>VLOOKUP(CONCATENATE(J48,K48),'Sheet1 (2)'!$J$6:$K$26,2,FALSE)</f>
        <v>0</v>
      </c>
      <c r="M48" s="173" t="s">
        <v>80</v>
      </c>
      <c r="N48" s="173" t="s">
        <v>80</v>
      </c>
      <c r="O48" s="168">
        <f>VLOOKUP(CONCATENATE(M48,N48),'Sheet1 (2)'!$L$6:$M$26,2,FALSE)</f>
        <v>0</v>
      </c>
      <c r="P48" s="173" t="s">
        <v>80</v>
      </c>
      <c r="Q48" s="173" t="s">
        <v>80</v>
      </c>
      <c r="R48" s="168">
        <f>VLOOKUP(CONCATENATE(P48,Q48),'Sheet1 (2)'!$N$6:$O$26,2,FALSE)</f>
        <v>0</v>
      </c>
      <c r="S48" s="173" t="s">
        <v>80</v>
      </c>
      <c r="T48" s="173" t="s">
        <v>80</v>
      </c>
      <c r="U48" s="168">
        <f>VLOOKUP(CONCATENATE(S48,T48),'Sheet1 (2)'!$P$6:$Q$26,2,FALSE)</f>
        <v>0</v>
      </c>
      <c r="V48" s="173" t="s">
        <v>80</v>
      </c>
      <c r="W48" s="173" t="s">
        <v>80</v>
      </c>
      <c r="X48" s="168">
        <f>VLOOKUP(CONCATENATE(V48,W48),'Sheet1 (2)'!$R$6:$S$26,2,FALSE)</f>
        <v>0</v>
      </c>
      <c r="Y48" s="173" t="s">
        <v>80</v>
      </c>
      <c r="Z48" s="173" t="s">
        <v>80</v>
      </c>
      <c r="AA48" s="168">
        <f>VLOOKUP(CONCATENATE(Y48,Z48),'Sheet1 (2)'!$T$6:$U$26,2,FALSE)</f>
        <v>0</v>
      </c>
      <c r="AB48" s="173" t="s">
        <v>80</v>
      </c>
      <c r="AC48" s="173" t="s">
        <v>80</v>
      </c>
      <c r="AD48" s="168">
        <f>VLOOKUP(CONCATENATE(AB48,AC48),'Sheet1 (2)'!$X$6:$Y$26,2,FALSE)</f>
        <v>0</v>
      </c>
      <c r="AE48" s="173" t="s">
        <v>82</v>
      </c>
      <c r="AF48" s="173" t="s">
        <v>81</v>
      </c>
      <c r="AG48" s="168">
        <f>VLOOKUP(CONCATENATE(AE48,AF48),'Sheet1 (2)'!$Z$6:$AA$26,2,FALSE)</f>
        <v>66</v>
      </c>
      <c r="AH48" s="172"/>
      <c r="AI48" s="175"/>
      <c r="AJ48" s="140"/>
      <c r="AK48" s="176" t="s">
        <v>282</v>
      </c>
      <c r="AL48" s="176" t="s">
        <v>76</v>
      </c>
      <c r="AM48" s="170">
        <f t="shared" si="0"/>
        <v>188</v>
      </c>
      <c r="AN48" s="147"/>
      <c r="AO48" s="155"/>
      <c r="AP48" s="156"/>
      <c r="AQ48" s="157">
        <v>2.3006532512</v>
      </c>
      <c r="AR48" s="158"/>
      <c r="AS48" s="145">
        <f>LOOKUP(rufmkm,'Sheet1 (2)'!$V$62:$V$71,'Sheet1 (2)'!$W$62:$W$71)</f>
        <v>30</v>
      </c>
      <c r="AT48" s="140"/>
      <c r="AU48" s="157">
        <f>IF(IF(D48='Sheet1 (2)'!$C$69,'Sheet1 (2)'!$D$69*('Sheet1 (2)'!$D$72-rut_index)/'Sheet1 (2)'!$D$72,IF(shee2!D48='Sheet1 (2)'!$C$70,'Sheet1 (2)'!$D$70*('Sheet1 (2)'!$D$72-rut_index)/'Sheet1 (2)'!$D$72,IF(shee2!D48='Sheet1 (2)'!$C$71,'Sheet1 (2)'!$D$71*('Sheet1 (2)'!$D$72-rut_index)/'Sheet1 (2)'!$D$72)))&lt;0,0,IF(D48='Sheet1 (2)'!$C$69,'Sheet1 (2)'!$D$69*('Sheet1 (2)'!$D$72-rut_index)/'Sheet1 (2)'!$D$72,IF(shee2!D48='Sheet1 (2)'!$C$70,'Sheet1 (2)'!$D$70*('Sheet1 (2)'!$D$72-rut_index)/'Sheet1 (2)'!$D$72,IF(shee2!D48='Sheet1 (2)'!$C$71,'Sheet1 (2)'!$D$71*('Sheet1 (2)'!$D$72-rut_index)/'Sheet1 (2)'!$D$72))))</f>
        <v>5</v>
      </c>
      <c r="AV48" s="157">
        <f>IF(IF(D48='Sheet1 (2)'!$C$69,'Sheet1 (2)'!$D$69*('Sheet1 (2)'!$D$72-crack_s_index)/'Sheet1 (2)'!$D$72,IF(shee2!D48='Sheet1 (2)'!$C$70,'Sheet1 (2)'!$D$70*('Sheet1 (2)'!$D$72-crack_s_index)/'Sheet1 (2)'!$D$72,IF(shee2!D48='Sheet1 (2)'!$C$71,'Sheet1 (2)'!$D$71*('Sheet1 (2)'!$D$72-crack_s_index)/'Sheet1 (2)'!$D$72)))&lt;0,0,IF(D48='Sheet1 (2)'!$C$69,'Sheet1 (2)'!$D$69*('Sheet1 (2)'!$D$72-crack_s_index)/'Sheet1 (2)'!$D$72,IF(shee2!D48='Sheet1 (2)'!$C$70,'Sheet1 (2)'!$D$70*('Sheet1 (2)'!$D$72-crack_s_index)/'Sheet1 (2)'!$D$72,IF(shee2!D48='Sheet1 (2)'!$C$71,'Sheet1 (2)'!$D$71*('Sheet1 (2)'!$D$72-crack_s_index)/'Sheet1 (2)'!$D$72))))</f>
        <v>5</v>
      </c>
      <c r="AW48" s="157">
        <f>IF(IF(D48='Sheet1 (2)'!$C$69,'Sheet1 (2)'!$D$69*('Sheet1 (2)'!$D$72-crack_t_index)/'Sheet1 (2)'!$D$72,IF(shee2!D48='Sheet1 (2)'!$C$70,'Sheet1 (2)'!$D$70*('Sheet1 (2)'!$D$72-crack_t_index)/'Sheet1 (2)'!$D$72,IF(shee2!D48='Sheet1 (2)'!$C$71,'Sheet1 (2)'!$D$71*('Sheet1 (2)'!$D$72-crack_t_index)/'Sheet1 (2)'!$D$72)))&lt;0,0,IF(D48='Sheet1 (2)'!$C$69,'Sheet1 (2)'!$D$69*('Sheet1 (2)'!$D$72-crack_t_index)/'Sheet1 (2)'!$D$72,IF(shee2!D48='Sheet1 (2)'!$C$70,'Sheet1 (2)'!$D$70*('Sheet1 (2)'!$D$72-crack_t_index)/'Sheet1 (2)'!$D$72,IF(shee2!D48='Sheet1 (2)'!$C$71,'Sheet1 (2)'!$D$71*('Sheet1 (2)'!$D$72-crack_t_index)/'Sheet1 (2)'!$D$72))))</f>
        <v>5</v>
      </c>
      <c r="AX48" s="157">
        <f>IF(IF(D48='Sheet1 (2)'!$C$69,'Sheet1 (2)'!$D$69*('Sheet1 (2)'!$D$72-rave_index)/'Sheet1 (2)'!$D$72,IF(shee2!D48='Sheet1 (2)'!$C$70,'Sheet1 (2)'!$D$70*('Sheet1 (2)'!$D$72-rave_index)/'Sheet1 (2)'!$D$72,IF(shee2!D48='Sheet1 (2)'!$C$71,'Sheet1 (2)'!$D$71*('Sheet1 (2)'!$D$72-rave_index)/'Sheet1 (2)'!$D$72)))&lt;0,0,IF(D48='Sheet1 (2)'!$C$69,'Sheet1 (2)'!$D$69*('Sheet1 (2)'!$D$72-rave_index)/'Sheet1 (2)'!$D$72,IF(shee2!D48='Sheet1 (2)'!$C$70,'Sheet1 (2)'!$D$70*('Sheet1 (2)'!$D$72-rave_index)/'Sheet1 (2)'!$D$72,IF(shee2!D48='Sheet1 (2)'!$C$71,'Sheet1 (2)'!$D$71*('Sheet1 (2)'!$D$72-rave_index)/'Sheet1 (2)'!$D$72))))</f>
        <v>5</v>
      </c>
      <c r="AY48" s="157">
        <f>IF(IF(D48='Sheet1 (2)'!$C$69,'Sheet1 (2)'!$D$69*('Sheet1 (2)'!$D$72-rough_index)/'Sheet1 (2)'!$D$72,IF(shee2!D48='Sheet1 (2)'!$C$70,'Sheet1 (2)'!$D$70*('Sheet1 (2)'!$D$72-rough_index)/'Sheet1 (2)'!$D$72,IF(shee2!D48='Sheet1 (2)'!$C$71,'Sheet1 (2)'!$D$71*('Sheet1 (2)'!$D$72-rough_index)/'Sheet1 (2)'!$D$72)))&lt;0,0,IF(D48='Sheet1 (2)'!$C$69,'Sheet1 (2)'!$D$69*('Sheet1 (2)'!$D$72-rough_index)/'Sheet1 (2)'!$D$72,IF(shee2!D48='Sheet1 (2)'!$C$70,'Sheet1 (2)'!$D$70*('Sheet1 (2)'!$D$72-rough_index)/'Sheet1 (2)'!$D$72,IF(shee2!D48='Sheet1 (2)'!$C$71,'Sheet1 (2)'!$D$71*('Sheet1 (2)'!$D$72-rough_index)/'Sheet1 (2)'!$D$72))))</f>
        <v>2.5</v>
      </c>
      <c r="AZ48" s="159">
        <f>+(AU48*'Sheet1 (2)'!$C$77)+(AV48*'Sheet1 (2)'!$C$78)+(AW48*'Sheet1 (2)'!$C$79)+(AX48*'Sheet1 (2)'!$C$80)+(AY48*'Sheet1 (2)'!$C$81)</f>
        <v>4.25</v>
      </c>
      <c r="BA48" s="213" t="str">
        <f t="shared" si="1"/>
        <v>Good</v>
      </c>
      <c r="BE48">
        <f>IF(D48='Sheet1 (2)'!$C$61,'Sheet1 (2)'!$D$61*(counts^2)+'Sheet1 (2)'!$G$61*counts+'Sheet1 (2)'!$J$61,IF(D48='Sheet1 (2)'!$C$62,'Sheet1 (2)'!$D$62*counts+'Sheet1 (2)'!$G$62,IF(D48='Sheet1 (2)'!$C$63,'Sheet1 (2)'!$D$63*counts+'Sheet1 (2)'!$G$63,IF(D48='Sheet1 (2)'!$C$64,'Sheet1 (2)'!$D$64*counts+'Sheet1 (2)'!$G$64))))</f>
        <v>2.0984129299999998</v>
      </c>
    </row>
    <row r="49" spans="1:57">
      <c r="A49" s="145" t="s">
        <v>282</v>
      </c>
      <c r="B49" s="145" t="s">
        <v>76</v>
      </c>
      <c r="C49" s="170">
        <v>189</v>
      </c>
      <c r="D49" s="174" t="s">
        <v>77</v>
      </c>
      <c r="E49" s="171">
        <v>8</v>
      </c>
      <c r="F49" s="171">
        <v>1</v>
      </c>
      <c r="G49" s="171" t="s">
        <v>77</v>
      </c>
      <c r="H49" s="171">
        <v>0.5</v>
      </c>
      <c r="I49" s="171" t="s">
        <v>77</v>
      </c>
      <c r="J49" s="173" t="s">
        <v>80</v>
      </c>
      <c r="K49" s="173" t="s">
        <v>80</v>
      </c>
      <c r="L49" s="169">
        <f>VLOOKUP(CONCATENATE(J49,K49),'Sheet1 (2)'!$J$6:$K$26,2,FALSE)</f>
        <v>0</v>
      </c>
      <c r="M49" s="173" t="s">
        <v>80</v>
      </c>
      <c r="N49" s="173" t="s">
        <v>80</v>
      </c>
      <c r="O49" s="168">
        <f>VLOOKUP(CONCATENATE(M49,N49),'Sheet1 (2)'!$L$6:$M$26,2,FALSE)</f>
        <v>0</v>
      </c>
      <c r="P49" s="173" t="s">
        <v>80</v>
      </c>
      <c r="Q49" s="173" t="s">
        <v>80</v>
      </c>
      <c r="R49" s="168">
        <f>VLOOKUP(CONCATENATE(P49,Q49),'Sheet1 (2)'!$N$6:$O$26,2,FALSE)</f>
        <v>0</v>
      </c>
      <c r="S49" s="173" t="s">
        <v>80</v>
      </c>
      <c r="T49" s="173" t="s">
        <v>80</v>
      </c>
      <c r="U49" s="168">
        <f>VLOOKUP(CONCATENATE(S49,T49),'Sheet1 (2)'!$P$6:$Q$26,2,FALSE)</f>
        <v>0</v>
      </c>
      <c r="V49" s="173" t="s">
        <v>82</v>
      </c>
      <c r="W49" s="173" t="s">
        <v>83</v>
      </c>
      <c r="X49" s="168">
        <f>VLOOKUP(CONCATENATE(V49,W49),'Sheet1 (2)'!$R$6:$S$26,2,FALSE)</f>
        <v>25</v>
      </c>
      <c r="Y49" s="173" t="s">
        <v>80</v>
      </c>
      <c r="Z49" s="173" t="s">
        <v>80</v>
      </c>
      <c r="AA49" s="168">
        <f>VLOOKUP(CONCATENATE(Y49,Z49),'Sheet1 (2)'!$T$6:$U$26,2,FALSE)</f>
        <v>0</v>
      </c>
      <c r="AB49" s="173" t="s">
        <v>80</v>
      </c>
      <c r="AC49" s="173" t="s">
        <v>80</v>
      </c>
      <c r="AD49" s="168">
        <f>VLOOKUP(CONCATENATE(AB49,AC49),'Sheet1 (2)'!$X$6:$Y$26,2,FALSE)</f>
        <v>0</v>
      </c>
      <c r="AE49" s="173" t="s">
        <v>82</v>
      </c>
      <c r="AF49" s="173" t="s">
        <v>81</v>
      </c>
      <c r="AG49" s="168">
        <f>VLOOKUP(CONCATENATE(AE49,AF49),'Sheet1 (2)'!$Z$6:$AA$26,2,FALSE)</f>
        <v>66</v>
      </c>
      <c r="AH49" s="172"/>
      <c r="AI49" s="175"/>
      <c r="AJ49" s="140"/>
      <c r="AK49" s="176" t="s">
        <v>282</v>
      </c>
      <c r="AL49" s="176" t="s">
        <v>76</v>
      </c>
      <c r="AM49" s="170">
        <f t="shared" si="0"/>
        <v>189</v>
      </c>
      <c r="AN49" s="147"/>
      <c r="AO49" s="155"/>
      <c r="AP49" s="156"/>
      <c r="AQ49" s="157">
        <v>2.3998948063999999</v>
      </c>
      <c r="AR49" s="158"/>
      <c r="AS49" s="145">
        <f>LOOKUP(rufmkm,'Sheet1 (2)'!$V$62:$V$71,'Sheet1 (2)'!$W$62:$W$71)</f>
        <v>30</v>
      </c>
      <c r="AT49" s="140"/>
      <c r="AU49" s="157">
        <f>IF(IF(D49='Sheet1 (2)'!$C$69,'Sheet1 (2)'!$D$69*('Sheet1 (2)'!$D$72-rut_index)/'Sheet1 (2)'!$D$72,IF(shee2!D49='Sheet1 (2)'!$C$70,'Sheet1 (2)'!$D$70*('Sheet1 (2)'!$D$72-rut_index)/'Sheet1 (2)'!$D$72,IF(shee2!D49='Sheet1 (2)'!$C$71,'Sheet1 (2)'!$D$71*('Sheet1 (2)'!$D$72-rut_index)/'Sheet1 (2)'!$D$72)))&lt;0,0,IF(D49='Sheet1 (2)'!$C$69,'Sheet1 (2)'!$D$69*('Sheet1 (2)'!$D$72-rut_index)/'Sheet1 (2)'!$D$72,IF(shee2!D49='Sheet1 (2)'!$C$70,'Sheet1 (2)'!$D$70*('Sheet1 (2)'!$D$72-rut_index)/'Sheet1 (2)'!$D$72,IF(shee2!D49='Sheet1 (2)'!$C$71,'Sheet1 (2)'!$D$71*('Sheet1 (2)'!$D$72-rut_index)/'Sheet1 (2)'!$D$72))))</f>
        <v>5</v>
      </c>
      <c r="AV49" s="157">
        <f>IF(IF(D49='Sheet1 (2)'!$C$69,'Sheet1 (2)'!$D$69*('Sheet1 (2)'!$D$72-crack_s_index)/'Sheet1 (2)'!$D$72,IF(shee2!D49='Sheet1 (2)'!$C$70,'Sheet1 (2)'!$D$70*('Sheet1 (2)'!$D$72-crack_s_index)/'Sheet1 (2)'!$D$72,IF(shee2!D49='Sheet1 (2)'!$C$71,'Sheet1 (2)'!$D$71*('Sheet1 (2)'!$D$72-crack_s_index)/'Sheet1 (2)'!$D$72)))&lt;0,0,IF(D49='Sheet1 (2)'!$C$69,'Sheet1 (2)'!$D$69*('Sheet1 (2)'!$D$72-crack_s_index)/'Sheet1 (2)'!$D$72,IF(shee2!D49='Sheet1 (2)'!$C$70,'Sheet1 (2)'!$D$70*('Sheet1 (2)'!$D$72-crack_s_index)/'Sheet1 (2)'!$D$72,IF(shee2!D49='Sheet1 (2)'!$C$71,'Sheet1 (2)'!$D$71*('Sheet1 (2)'!$D$72-crack_s_index)/'Sheet1 (2)'!$D$72))))</f>
        <v>5</v>
      </c>
      <c r="AW49" s="157">
        <f>IF(IF(D49='Sheet1 (2)'!$C$69,'Sheet1 (2)'!$D$69*('Sheet1 (2)'!$D$72-crack_t_index)/'Sheet1 (2)'!$D$72,IF(shee2!D49='Sheet1 (2)'!$C$70,'Sheet1 (2)'!$D$70*('Sheet1 (2)'!$D$72-crack_t_index)/'Sheet1 (2)'!$D$72,IF(shee2!D49='Sheet1 (2)'!$C$71,'Sheet1 (2)'!$D$71*('Sheet1 (2)'!$D$72-crack_t_index)/'Sheet1 (2)'!$D$72)))&lt;0,0,IF(D49='Sheet1 (2)'!$C$69,'Sheet1 (2)'!$D$69*('Sheet1 (2)'!$D$72-crack_t_index)/'Sheet1 (2)'!$D$72,IF(shee2!D49='Sheet1 (2)'!$C$70,'Sheet1 (2)'!$D$70*('Sheet1 (2)'!$D$72-crack_t_index)/'Sheet1 (2)'!$D$72,IF(shee2!D49='Sheet1 (2)'!$C$71,'Sheet1 (2)'!$D$71*('Sheet1 (2)'!$D$72-crack_t_index)/'Sheet1 (2)'!$D$72))))</f>
        <v>5</v>
      </c>
      <c r="AX49" s="157">
        <f>IF(IF(D49='Sheet1 (2)'!$C$69,'Sheet1 (2)'!$D$69*('Sheet1 (2)'!$D$72-rave_index)/'Sheet1 (2)'!$D$72,IF(shee2!D49='Sheet1 (2)'!$C$70,'Sheet1 (2)'!$D$70*('Sheet1 (2)'!$D$72-rave_index)/'Sheet1 (2)'!$D$72,IF(shee2!D49='Sheet1 (2)'!$C$71,'Sheet1 (2)'!$D$71*('Sheet1 (2)'!$D$72-rave_index)/'Sheet1 (2)'!$D$72)))&lt;0,0,IF(D49='Sheet1 (2)'!$C$69,'Sheet1 (2)'!$D$69*('Sheet1 (2)'!$D$72-rave_index)/'Sheet1 (2)'!$D$72,IF(shee2!D49='Sheet1 (2)'!$C$70,'Sheet1 (2)'!$D$70*('Sheet1 (2)'!$D$72-rave_index)/'Sheet1 (2)'!$D$72,IF(shee2!D49='Sheet1 (2)'!$C$71,'Sheet1 (2)'!$D$71*('Sheet1 (2)'!$D$72-rave_index)/'Sheet1 (2)'!$D$72))))</f>
        <v>5</v>
      </c>
      <c r="AY49" s="157">
        <f>IF(IF(D49='Sheet1 (2)'!$C$69,'Sheet1 (2)'!$D$69*('Sheet1 (2)'!$D$72-rough_index)/'Sheet1 (2)'!$D$72,IF(shee2!D49='Sheet1 (2)'!$C$70,'Sheet1 (2)'!$D$70*('Sheet1 (2)'!$D$72-rough_index)/'Sheet1 (2)'!$D$72,IF(shee2!D49='Sheet1 (2)'!$C$71,'Sheet1 (2)'!$D$71*('Sheet1 (2)'!$D$72-rough_index)/'Sheet1 (2)'!$D$72)))&lt;0,0,IF(D49='Sheet1 (2)'!$C$69,'Sheet1 (2)'!$D$69*('Sheet1 (2)'!$D$72-rough_index)/'Sheet1 (2)'!$D$72,IF(shee2!D49='Sheet1 (2)'!$C$70,'Sheet1 (2)'!$D$70*('Sheet1 (2)'!$D$72-rough_index)/'Sheet1 (2)'!$D$72,IF(shee2!D49='Sheet1 (2)'!$C$71,'Sheet1 (2)'!$D$71*('Sheet1 (2)'!$D$72-rough_index)/'Sheet1 (2)'!$D$72))))</f>
        <v>2.5</v>
      </c>
      <c r="AZ49" s="159">
        <f>+(AU49*'Sheet1 (2)'!$C$77)+(AV49*'Sheet1 (2)'!$C$78)+(AW49*'Sheet1 (2)'!$C$79)+(AX49*'Sheet1 (2)'!$C$80)+(AY49*'Sheet1 (2)'!$C$81)</f>
        <v>4.25</v>
      </c>
      <c r="BA49" s="213" t="str">
        <f t="shared" si="1"/>
        <v>Good</v>
      </c>
      <c r="BE49">
        <f>IF(D49='Sheet1 (2)'!$C$61,'Sheet1 (2)'!$D$61*(counts^2)+'Sheet1 (2)'!$G$61*counts+'Sheet1 (2)'!$J$61,IF(D49='Sheet1 (2)'!$C$62,'Sheet1 (2)'!$D$62*counts+'Sheet1 (2)'!$G$62,IF(D49='Sheet1 (2)'!$C$63,'Sheet1 (2)'!$D$63*counts+'Sheet1 (2)'!$G$63,IF(D49='Sheet1 (2)'!$C$64,'Sheet1 (2)'!$D$64*counts+'Sheet1 (2)'!$G$64))))</f>
        <v>2.0984129299999998</v>
      </c>
    </row>
    <row r="50" spans="1:57">
      <c r="A50" s="145" t="s">
        <v>282</v>
      </c>
      <c r="B50" s="145" t="s">
        <v>76</v>
      </c>
      <c r="C50" s="170">
        <v>190</v>
      </c>
      <c r="D50" s="174" t="s">
        <v>77</v>
      </c>
      <c r="E50" s="171">
        <v>8</v>
      </c>
      <c r="F50" s="171">
        <v>1</v>
      </c>
      <c r="G50" s="171" t="s">
        <v>77</v>
      </c>
      <c r="H50" s="171">
        <v>0.5</v>
      </c>
      <c r="I50" s="171" t="s">
        <v>77</v>
      </c>
      <c r="J50" s="173" t="s">
        <v>80</v>
      </c>
      <c r="K50" s="173" t="s">
        <v>80</v>
      </c>
      <c r="L50" s="169">
        <f>VLOOKUP(CONCATENATE(J50,K50),'Sheet1 (2)'!$J$6:$K$26,2,FALSE)</f>
        <v>0</v>
      </c>
      <c r="M50" s="173" t="s">
        <v>80</v>
      </c>
      <c r="N50" s="173" t="s">
        <v>80</v>
      </c>
      <c r="O50" s="168">
        <f>VLOOKUP(CONCATENATE(M50,N50),'Sheet1 (2)'!$L$6:$M$26,2,FALSE)</f>
        <v>0</v>
      </c>
      <c r="P50" s="173" t="s">
        <v>80</v>
      </c>
      <c r="Q50" s="173" t="s">
        <v>80</v>
      </c>
      <c r="R50" s="168">
        <f>VLOOKUP(CONCATENATE(P50,Q50),'Sheet1 (2)'!$N$6:$O$26,2,FALSE)</f>
        <v>0</v>
      </c>
      <c r="S50" s="173" t="s">
        <v>80</v>
      </c>
      <c r="T50" s="173" t="s">
        <v>80</v>
      </c>
      <c r="U50" s="168">
        <f>VLOOKUP(CONCATENATE(S50,T50),'Sheet1 (2)'!$P$6:$Q$26,2,FALSE)</f>
        <v>0</v>
      </c>
      <c r="V50" s="173" t="s">
        <v>82</v>
      </c>
      <c r="W50" s="173" t="s">
        <v>83</v>
      </c>
      <c r="X50" s="168">
        <f>VLOOKUP(CONCATENATE(V50,W50),'Sheet1 (2)'!$R$6:$S$26,2,FALSE)</f>
        <v>25</v>
      </c>
      <c r="Y50" s="173" t="s">
        <v>80</v>
      </c>
      <c r="Z50" s="173" t="s">
        <v>80</v>
      </c>
      <c r="AA50" s="168">
        <f>VLOOKUP(CONCATENATE(Y50,Z50),'Sheet1 (2)'!$T$6:$U$26,2,FALSE)</f>
        <v>0</v>
      </c>
      <c r="AB50" s="173" t="s">
        <v>80</v>
      </c>
      <c r="AC50" s="173" t="s">
        <v>80</v>
      </c>
      <c r="AD50" s="168">
        <f>VLOOKUP(CONCATENATE(AB50,AC50),'Sheet1 (2)'!$X$6:$Y$26,2,FALSE)</f>
        <v>0</v>
      </c>
      <c r="AE50" s="173" t="s">
        <v>82</v>
      </c>
      <c r="AF50" s="173" t="s">
        <v>81</v>
      </c>
      <c r="AG50" s="168">
        <f>VLOOKUP(CONCATENATE(AE50,AF50),'Sheet1 (2)'!$Z$6:$AA$26,2,FALSE)</f>
        <v>66</v>
      </c>
      <c r="AH50" s="172"/>
      <c r="AI50" s="175"/>
      <c r="AJ50" s="140"/>
      <c r="AK50" s="176" t="s">
        <v>282</v>
      </c>
      <c r="AL50" s="176" t="s">
        <v>76</v>
      </c>
      <c r="AM50" s="170">
        <f t="shared" si="0"/>
        <v>190</v>
      </c>
      <c r="AN50" s="147"/>
      <c r="AO50" s="155"/>
      <c r="AP50" s="156"/>
      <c r="AQ50" s="157">
        <v>2.066716633</v>
      </c>
      <c r="AR50" s="158"/>
      <c r="AS50" s="145">
        <f>LOOKUP(rufmkm,'Sheet1 (2)'!$V$62:$V$71,'Sheet1 (2)'!$W$62:$W$71)</f>
        <v>30</v>
      </c>
      <c r="AT50" s="140"/>
      <c r="AU50" s="157">
        <f>IF(IF(D50='Sheet1 (2)'!$C$69,'Sheet1 (2)'!$D$69*('Sheet1 (2)'!$D$72-rut_index)/'Sheet1 (2)'!$D$72,IF(shee2!D50='Sheet1 (2)'!$C$70,'Sheet1 (2)'!$D$70*('Sheet1 (2)'!$D$72-rut_index)/'Sheet1 (2)'!$D$72,IF(shee2!D50='Sheet1 (2)'!$C$71,'Sheet1 (2)'!$D$71*('Sheet1 (2)'!$D$72-rut_index)/'Sheet1 (2)'!$D$72)))&lt;0,0,IF(D50='Sheet1 (2)'!$C$69,'Sheet1 (2)'!$D$69*('Sheet1 (2)'!$D$72-rut_index)/'Sheet1 (2)'!$D$72,IF(shee2!D50='Sheet1 (2)'!$C$70,'Sheet1 (2)'!$D$70*('Sheet1 (2)'!$D$72-rut_index)/'Sheet1 (2)'!$D$72,IF(shee2!D50='Sheet1 (2)'!$C$71,'Sheet1 (2)'!$D$71*('Sheet1 (2)'!$D$72-rut_index)/'Sheet1 (2)'!$D$72))))</f>
        <v>5</v>
      </c>
      <c r="AV50" s="157">
        <f>IF(IF(D50='Sheet1 (2)'!$C$69,'Sheet1 (2)'!$D$69*('Sheet1 (2)'!$D$72-crack_s_index)/'Sheet1 (2)'!$D$72,IF(shee2!D50='Sheet1 (2)'!$C$70,'Sheet1 (2)'!$D$70*('Sheet1 (2)'!$D$72-crack_s_index)/'Sheet1 (2)'!$D$72,IF(shee2!D50='Sheet1 (2)'!$C$71,'Sheet1 (2)'!$D$71*('Sheet1 (2)'!$D$72-crack_s_index)/'Sheet1 (2)'!$D$72)))&lt;0,0,IF(D50='Sheet1 (2)'!$C$69,'Sheet1 (2)'!$D$69*('Sheet1 (2)'!$D$72-crack_s_index)/'Sheet1 (2)'!$D$72,IF(shee2!D50='Sheet1 (2)'!$C$70,'Sheet1 (2)'!$D$70*('Sheet1 (2)'!$D$72-crack_s_index)/'Sheet1 (2)'!$D$72,IF(shee2!D50='Sheet1 (2)'!$C$71,'Sheet1 (2)'!$D$71*('Sheet1 (2)'!$D$72-crack_s_index)/'Sheet1 (2)'!$D$72))))</f>
        <v>5</v>
      </c>
      <c r="AW50" s="157">
        <f>IF(IF(D50='Sheet1 (2)'!$C$69,'Sheet1 (2)'!$D$69*('Sheet1 (2)'!$D$72-crack_t_index)/'Sheet1 (2)'!$D$72,IF(shee2!D50='Sheet1 (2)'!$C$70,'Sheet1 (2)'!$D$70*('Sheet1 (2)'!$D$72-crack_t_index)/'Sheet1 (2)'!$D$72,IF(shee2!D50='Sheet1 (2)'!$C$71,'Sheet1 (2)'!$D$71*('Sheet1 (2)'!$D$72-crack_t_index)/'Sheet1 (2)'!$D$72)))&lt;0,0,IF(D50='Sheet1 (2)'!$C$69,'Sheet1 (2)'!$D$69*('Sheet1 (2)'!$D$72-crack_t_index)/'Sheet1 (2)'!$D$72,IF(shee2!D50='Sheet1 (2)'!$C$70,'Sheet1 (2)'!$D$70*('Sheet1 (2)'!$D$72-crack_t_index)/'Sheet1 (2)'!$D$72,IF(shee2!D50='Sheet1 (2)'!$C$71,'Sheet1 (2)'!$D$71*('Sheet1 (2)'!$D$72-crack_t_index)/'Sheet1 (2)'!$D$72))))</f>
        <v>5</v>
      </c>
      <c r="AX50" s="157">
        <f>IF(IF(D50='Sheet1 (2)'!$C$69,'Sheet1 (2)'!$D$69*('Sheet1 (2)'!$D$72-rave_index)/'Sheet1 (2)'!$D$72,IF(shee2!D50='Sheet1 (2)'!$C$70,'Sheet1 (2)'!$D$70*('Sheet1 (2)'!$D$72-rave_index)/'Sheet1 (2)'!$D$72,IF(shee2!D50='Sheet1 (2)'!$C$71,'Sheet1 (2)'!$D$71*('Sheet1 (2)'!$D$72-rave_index)/'Sheet1 (2)'!$D$72)))&lt;0,0,IF(D50='Sheet1 (2)'!$C$69,'Sheet1 (2)'!$D$69*('Sheet1 (2)'!$D$72-rave_index)/'Sheet1 (2)'!$D$72,IF(shee2!D50='Sheet1 (2)'!$C$70,'Sheet1 (2)'!$D$70*('Sheet1 (2)'!$D$72-rave_index)/'Sheet1 (2)'!$D$72,IF(shee2!D50='Sheet1 (2)'!$C$71,'Sheet1 (2)'!$D$71*('Sheet1 (2)'!$D$72-rave_index)/'Sheet1 (2)'!$D$72))))</f>
        <v>5</v>
      </c>
      <c r="AY50" s="157">
        <f>IF(IF(D50='Sheet1 (2)'!$C$69,'Sheet1 (2)'!$D$69*('Sheet1 (2)'!$D$72-rough_index)/'Sheet1 (2)'!$D$72,IF(shee2!D50='Sheet1 (2)'!$C$70,'Sheet1 (2)'!$D$70*('Sheet1 (2)'!$D$72-rough_index)/'Sheet1 (2)'!$D$72,IF(shee2!D50='Sheet1 (2)'!$C$71,'Sheet1 (2)'!$D$71*('Sheet1 (2)'!$D$72-rough_index)/'Sheet1 (2)'!$D$72)))&lt;0,0,IF(D50='Sheet1 (2)'!$C$69,'Sheet1 (2)'!$D$69*('Sheet1 (2)'!$D$72-rough_index)/'Sheet1 (2)'!$D$72,IF(shee2!D50='Sheet1 (2)'!$C$70,'Sheet1 (2)'!$D$70*('Sheet1 (2)'!$D$72-rough_index)/'Sheet1 (2)'!$D$72,IF(shee2!D50='Sheet1 (2)'!$C$71,'Sheet1 (2)'!$D$71*('Sheet1 (2)'!$D$72-rough_index)/'Sheet1 (2)'!$D$72))))</f>
        <v>2.5</v>
      </c>
      <c r="AZ50" s="159">
        <f>+(AU50*'Sheet1 (2)'!$C$77)+(AV50*'Sheet1 (2)'!$C$78)+(AW50*'Sheet1 (2)'!$C$79)+(AX50*'Sheet1 (2)'!$C$80)+(AY50*'Sheet1 (2)'!$C$81)</f>
        <v>4.25</v>
      </c>
      <c r="BA50" s="213" t="str">
        <f t="shared" si="1"/>
        <v>Good</v>
      </c>
      <c r="BE50">
        <f>IF(D50='Sheet1 (2)'!$C$61,'Sheet1 (2)'!$D$61*(counts^2)+'Sheet1 (2)'!$G$61*counts+'Sheet1 (2)'!$J$61,IF(D50='Sheet1 (2)'!$C$62,'Sheet1 (2)'!$D$62*counts+'Sheet1 (2)'!$G$62,IF(D50='Sheet1 (2)'!$C$63,'Sheet1 (2)'!$D$63*counts+'Sheet1 (2)'!$G$63,IF(D50='Sheet1 (2)'!$C$64,'Sheet1 (2)'!$D$64*counts+'Sheet1 (2)'!$G$64))))</f>
        <v>2.0984129299999998</v>
      </c>
    </row>
    <row r="51" spans="1:57">
      <c r="A51" s="145" t="s">
        <v>282</v>
      </c>
      <c r="B51" s="145" t="s">
        <v>76</v>
      </c>
      <c r="C51" s="170">
        <v>191</v>
      </c>
      <c r="D51" s="174" t="s">
        <v>77</v>
      </c>
      <c r="E51" s="171">
        <v>8</v>
      </c>
      <c r="F51" s="171">
        <v>1</v>
      </c>
      <c r="G51" s="171" t="s">
        <v>77</v>
      </c>
      <c r="H51" s="171">
        <v>0.5</v>
      </c>
      <c r="I51" s="171" t="s">
        <v>77</v>
      </c>
      <c r="J51" s="173" t="s">
        <v>80</v>
      </c>
      <c r="K51" s="173" t="s">
        <v>80</v>
      </c>
      <c r="L51" s="169">
        <f>VLOOKUP(CONCATENATE(J51,K51),'Sheet1 (2)'!$J$6:$K$26,2,FALSE)</f>
        <v>0</v>
      </c>
      <c r="M51" s="173" t="s">
        <v>80</v>
      </c>
      <c r="N51" s="173" t="s">
        <v>80</v>
      </c>
      <c r="O51" s="168">
        <f>VLOOKUP(CONCATENATE(M51,N51),'Sheet1 (2)'!$L$6:$M$26,2,FALSE)</f>
        <v>0</v>
      </c>
      <c r="P51" s="173" t="s">
        <v>80</v>
      </c>
      <c r="Q51" s="173" t="s">
        <v>80</v>
      </c>
      <c r="R51" s="168">
        <f>VLOOKUP(CONCATENATE(P51,Q51),'Sheet1 (2)'!$N$6:$O$26,2,FALSE)</f>
        <v>0</v>
      </c>
      <c r="S51" s="173" t="s">
        <v>80</v>
      </c>
      <c r="T51" s="173" t="s">
        <v>80</v>
      </c>
      <c r="U51" s="168">
        <f>VLOOKUP(CONCATENATE(S51,T51),'Sheet1 (2)'!$P$6:$Q$26,2,FALSE)</f>
        <v>0</v>
      </c>
      <c r="V51" s="173" t="s">
        <v>80</v>
      </c>
      <c r="W51" s="173" t="s">
        <v>80</v>
      </c>
      <c r="X51" s="168">
        <f>VLOOKUP(CONCATENATE(V51,W51),'Sheet1 (2)'!$R$6:$S$26,2,FALSE)</f>
        <v>0</v>
      </c>
      <c r="Y51" s="173" t="s">
        <v>80</v>
      </c>
      <c r="Z51" s="173" t="s">
        <v>80</v>
      </c>
      <c r="AA51" s="168">
        <f>VLOOKUP(CONCATENATE(Y51,Z51),'Sheet1 (2)'!$T$6:$U$26,2,FALSE)</f>
        <v>0</v>
      </c>
      <c r="AB51" s="173" t="s">
        <v>80</v>
      </c>
      <c r="AC51" s="173" t="s">
        <v>80</v>
      </c>
      <c r="AD51" s="168">
        <f>VLOOKUP(CONCATENATE(AB51,AC51),'Sheet1 (2)'!$X$6:$Y$26,2,FALSE)</f>
        <v>0</v>
      </c>
      <c r="AE51" s="173" t="s">
        <v>82</v>
      </c>
      <c r="AF51" s="173" t="s">
        <v>81</v>
      </c>
      <c r="AG51" s="168">
        <f>VLOOKUP(CONCATENATE(AE51,AF51),'Sheet1 (2)'!$Z$6:$AA$26,2,FALSE)</f>
        <v>66</v>
      </c>
      <c r="AH51" s="172"/>
      <c r="AI51" s="175"/>
      <c r="AJ51" s="140"/>
      <c r="AK51" s="176" t="s">
        <v>282</v>
      </c>
      <c r="AL51" s="176" t="s">
        <v>76</v>
      </c>
      <c r="AM51" s="170">
        <f t="shared" si="0"/>
        <v>191</v>
      </c>
      <c r="AN51" s="147"/>
      <c r="AO51" s="155"/>
      <c r="AP51" s="156"/>
      <c r="AQ51" s="157">
        <v>2.3351263054000002</v>
      </c>
      <c r="AR51" s="158"/>
      <c r="AS51" s="145">
        <f>LOOKUP(rufmkm,'Sheet1 (2)'!$V$62:$V$71,'Sheet1 (2)'!$W$62:$W$71)</f>
        <v>30</v>
      </c>
      <c r="AT51" s="140"/>
      <c r="AU51" s="157">
        <f>IF(IF(D51='Sheet1 (2)'!$C$69,'Sheet1 (2)'!$D$69*('Sheet1 (2)'!$D$72-rut_index)/'Sheet1 (2)'!$D$72,IF(shee2!D51='Sheet1 (2)'!$C$70,'Sheet1 (2)'!$D$70*('Sheet1 (2)'!$D$72-rut_index)/'Sheet1 (2)'!$D$72,IF(shee2!D51='Sheet1 (2)'!$C$71,'Sheet1 (2)'!$D$71*('Sheet1 (2)'!$D$72-rut_index)/'Sheet1 (2)'!$D$72)))&lt;0,0,IF(D51='Sheet1 (2)'!$C$69,'Sheet1 (2)'!$D$69*('Sheet1 (2)'!$D$72-rut_index)/'Sheet1 (2)'!$D$72,IF(shee2!D51='Sheet1 (2)'!$C$70,'Sheet1 (2)'!$D$70*('Sheet1 (2)'!$D$72-rut_index)/'Sheet1 (2)'!$D$72,IF(shee2!D51='Sheet1 (2)'!$C$71,'Sheet1 (2)'!$D$71*('Sheet1 (2)'!$D$72-rut_index)/'Sheet1 (2)'!$D$72))))</f>
        <v>5</v>
      </c>
      <c r="AV51" s="157">
        <f>IF(IF(D51='Sheet1 (2)'!$C$69,'Sheet1 (2)'!$D$69*('Sheet1 (2)'!$D$72-crack_s_index)/'Sheet1 (2)'!$D$72,IF(shee2!D51='Sheet1 (2)'!$C$70,'Sheet1 (2)'!$D$70*('Sheet1 (2)'!$D$72-crack_s_index)/'Sheet1 (2)'!$D$72,IF(shee2!D51='Sheet1 (2)'!$C$71,'Sheet1 (2)'!$D$71*('Sheet1 (2)'!$D$72-crack_s_index)/'Sheet1 (2)'!$D$72)))&lt;0,0,IF(D51='Sheet1 (2)'!$C$69,'Sheet1 (2)'!$D$69*('Sheet1 (2)'!$D$72-crack_s_index)/'Sheet1 (2)'!$D$72,IF(shee2!D51='Sheet1 (2)'!$C$70,'Sheet1 (2)'!$D$70*('Sheet1 (2)'!$D$72-crack_s_index)/'Sheet1 (2)'!$D$72,IF(shee2!D51='Sheet1 (2)'!$C$71,'Sheet1 (2)'!$D$71*('Sheet1 (2)'!$D$72-crack_s_index)/'Sheet1 (2)'!$D$72))))</f>
        <v>5</v>
      </c>
      <c r="AW51" s="157">
        <f>IF(IF(D51='Sheet1 (2)'!$C$69,'Sheet1 (2)'!$D$69*('Sheet1 (2)'!$D$72-crack_t_index)/'Sheet1 (2)'!$D$72,IF(shee2!D51='Sheet1 (2)'!$C$70,'Sheet1 (2)'!$D$70*('Sheet1 (2)'!$D$72-crack_t_index)/'Sheet1 (2)'!$D$72,IF(shee2!D51='Sheet1 (2)'!$C$71,'Sheet1 (2)'!$D$71*('Sheet1 (2)'!$D$72-crack_t_index)/'Sheet1 (2)'!$D$72)))&lt;0,0,IF(D51='Sheet1 (2)'!$C$69,'Sheet1 (2)'!$D$69*('Sheet1 (2)'!$D$72-crack_t_index)/'Sheet1 (2)'!$D$72,IF(shee2!D51='Sheet1 (2)'!$C$70,'Sheet1 (2)'!$D$70*('Sheet1 (2)'!$D$72-crack_t_index)/'Sheet1 (2)'!$D$72,IF(shee2!D51='Sheet1 (2)'!$C$71,'Sheet1 (2)'!$D$71*('Sheet1 (2)'!$D$72-crack_t_index)/'Sheet1 (2)'!$D$72))))</f>
        <v>5</v>
      </c>
      <c r="AX51" s="157">
        <f>IF(IF(D51='Sheet1 (2)'!$C$69,'Sheet1 (2)'!$D$69*('Sheet1 (2)'!$D$72-rave_index)/'Sheet1 (2)'!$D$72,IF(shee2!D51='Sheet1 (2)'!$C$70,'Sheet1 (2)'!$D$70*('Sheet1 (2)'!$D$72-rave_index)/'Sheet1 (2)'!$D$72,IF(shee2!D51='Sheet1 (2)'!$C$71,'Sheet1 (2)'!$D$71*('Sheet1 (2)'!$D$72-rave_index)/'Sheet1 (2)'!$D$72)))&lt;0,0,IF(D51='Sheet1 (2)'!$C$69,'Sheet1 (2)'!$D$69*('Sheet1 (2)'!$D$72-rave_index)/'Sheet1 (2)'!$D$72,IF(shee2!D51='Sheet1 (2)'!$C$70,'Sheet1 (2)'!$D$70*('Sheet1 (2)'!$D$72-rave_index)/'Sheet1 (2)'!$D$72,IF(shee2!D51='Sheet1 (2)'!$C$71,'Sheet1 (2)'!$D$71*('Sheet1 (2)'!$D$72-rave_index)/'Sheet1 (2)'!$D$72))))</f>
        <v>5</v>
      </c>
      <c r="AY51" s="157">
        <f>IF(IF(D51='Sheet1 (2)'!$C$69,'Sheet1 (2)'!$D$69*('Sheet1 (2)'!$D$72-rough_index)/'Sheet1 (2)'!$D$72,IF(shee2!D51='Sheet1 (2)'!$C$70,'Sheet1 (2)'!$D$70*('Sheet1 (2)'!$D$72-rough_index)/'Sheet1 (2)'!$D$72,IF(shee2!D51='Sheet1 (2)'!$C$71,'Sheet1 (2)'!$D$71*('Sheet1 (2)'!$D$72-rough_index)/'Sheet1 (2)'!$D$72)))&lt;0,0,IF(D51='Sheet1 (2)'!$C$69,'Sheet1 (2)'!$D$69*('Sheet1 (2)'!$D$72-rough_index)/'Sheet1 (2)'!$D$72,IF(shee2!D51='Sheet1 (2)'!$C$70,'Sheet1 (2)'!$D$70*('Sheet1 (2)'!$D$72-rough_index)/'Sheet1 (2)'!$D$72,IF(shee2!D51='Sheet1 (2)'!$C$71,'Sheet1 (2)'!$D$71*('Sheet1 (2)'!$D$72-rough_index)/'Sheet1 (2)'!$D$72))))</f>
        <v>2.5</v>
      </c>
      <c r="AZ51" s="159">
        <f>+(AU51*'Sheet1 (2)'!$C$77)+(AV51*'Sheet1 (2)'!$C$78)+(AW51*'Sheet1 (2)'!$C$79)+(AX51*'Sheet1 (2)'!$C$80)+(AY51*'Sheet1 (2)'!$C$81)</f>
        <v>4.25</v>
      </c>
      <c r="BA51" s="213" t="str">
        <f t="shared" si="1"/>
        <v>Good</v>
      </c>
      <c r="BE51">
        <f>IF(D51='Sheet1 (2)'!$C$61,'Sheet1 (2)'!$D$61*(counts^2)+'Sheet1 (2)'!$G$61*counts+'Sheet1 (2)'!$J$61,IF(D51='Sheet1 (2)'!$C$62,'Sheet1 (2)'!$D$62*counts+'Sheet1 (2)'!$G$62,IF(D51='Sheet1 (2)'!$C$63,'Sheet1 (2)'!$D$63*counts+'Sheet1 (2)'!$G$63,IF(D51='Sheet1 (2)'!$C$64,'Sheet1 (2)'!$D$64*counts+'Sheet1 (2)'!$G$64))))</f>
        <v>2.0984129299999998</v>
      </c>
    </row>
    <row r="52" spans="1:57">
      <c r="A52" s="145" t="s">
        <v>282</v>
      </c>
      <c r="B52" s="145" t="s">
        <v>76</v>
      </c>
      <c r="C52" s="170">
        <v>192</v>
      </c>
      <c r="D52" s="174" t="s">
        <v>77</v>
      </c>
      <c r="E52" s="171">
        <v>8</v>
      </c>
      <c r="F52" s="171">
        <v>1</v>
      </c>
      <c r="G52" s="171" t="s">
        <v>77</v>
      </c>
      <c r="H52" s="171">
        <v>0.5</v>
      </c>
      <c r="I52" s="171" t="s">
        <v>77</v>
      </c>
      <c r="J52" s="173" t="s">
        <v>80</v>
      </c>
      <c r="K52" s="173" t="s">
        <v>80</v>
      </c>
      <c r="L52" s="169">
        <f>VLOOKUP(CONCATENATE(J52,K52),'Sheet1 (2)'!$J$6:$K$26,2,FALSE)</f>
        <v>0</v>
      </c>
      <c r="M52" s="173" t="s">
        <v>80</v>
      </c>
      <c r="N52" s="173" t="s">
        <v>80</v>
      </c>
      <c r="O52" s="168">
        <f>VLOOKUP(CONCATENATE(M52,N52),'Sheet1 (2)'!$L$6:$M$26,2,FALSE)</f>
        <v>0</v>
      </c>
      <c r="P52" s="173" t="s">
        <v>80</v>
      </c>
      <c r="Q52" s="173" t="s">
        <v>80</v>
      </c>
      <c r="R52" s="168">
        <f>VLOOKUP(CONCATENATE(P52,Q52),'Sheet1 (2)'!$N$6:$O$26,2,FALSE)</f>
        <v>0</v>
      </c>
      <c r="S52" s="173" t="s">
        <v>80</v>
      </c>
      <c r="T52" s="173" t="s">
        <v>80</v>
      </c>
      <c r="U52" s="168">
        <f>VLOOKUP(CONCATENATE(S52,T52),'Sheet1 (2)'!$P$6:$Q$26,2,FALSE)</f>
        <v>0</v>
      </c>
      <c r="V52" s="173" t="s">
        <v>80</v>
      </c>
      <c r="W52" s="173" t="s">
        <v>80</v>
      </c>
      <c r="X52" s="168">
        <f>VLOOKUP(CONCATENATE(V52,W52),'Sheet1 (2)'!$R$6:$S$26,2,FALSE)</f>
        <v>0</v>
      </c>
      <c r="Y52" s="173" t="s">
        <v>80</v>
      </c>
      <c r="Z52" s="173" t="s">
        <v>80</v>
      </c>
      <c r="AA52" s="168">
        <f>VLOOKUP(CONCATENATE(Y52,Z52),'Sheet1 (2)'!$T$6:$U$26,2,FALSE)</f>
        <v>0</v>
      </c>
      <c r="AB52" s="173" t="s">
        <v>80</v>
      </c>
      <c r="AC52" s="173" t="s">
        <v>80</v>
      </c>
      <c r="AD52" s="168">
        <f>VLOOKUP(CONCATENATE(AB52,AC52),'Sheet1 (2)'!$X$6:$Y$26,2,FALSE)</f>
        <v>0</v>
      </c>
      <c r="AE52" s="173" t="s">
        <v>82</v>
      </c>
      <c r="AF52" s="173" t="s">
        <v>81</v>
      </c>
      <c r="AG52" s="168">
        <f>VLOOKUP(CONCATENATE(AE52,AF52),'Sheet1 (2)'!$Z$6:$AA$26,2,FALSE)</f>
        <v>66</v>
      </c>
      <c r="AH52" s="172"/>
      <c r="AI52" s="175"/>
      <c r="AJ52" s="140"/>
      <c r="AK52" s="176" t="s">
        <v>282</v>
      </c>
      <c r="AL52" s="176" t="s">
        <v>76</v>
      </c>
      <c r="AM52" s="170">
        <f t="shared" si="0"/>
        <v>192</v>
      </c>
      <c r="AN52" s="147"/>
      <c r="AO52" s="155"/>
      <c r="AP52" s="156"/>
      <c r="AQ52" s="157">
        <v>1.8266099746000002</v>
      </c>
      <c r="AR52" s="158"/>
      <c r="AS52" s="145">
        <f>LOOKUP(rufmkm,'Sheet1 (2)'!$V$62:$V$71,'Sheet1 (2)'!$W$62:$W$71)</f>
        <v>20</v>
      </c>
      <c r="AT52" s="140"/>
      <c r="AU52" s="157">
        <f>IF(IF(D52='Sheet1 (2)'!$C$69,'Sheet1 (2)'!$D$69*('Sheet1 (2)'!$D$72-rut_index)/'Sheet1 (2)'!$D$72,IF(shee2!D52='Sheet1 (2)'!$C$70,'Sheet1 (2)'!$D$70*('Sheet1 (2)'!$D$72-rut_index)/'Sheet1 (2)'!$D$72,IF(shee2!D52='Sheet1 (2)'!$C$71,'Sheet1 (2)'!$D$71*('Sheet1 (2)'!$D$72-rut_index)/'Sheet1 (2)'!$D$72)))&lt;0,0,IF(D52='Sheet1 (2)'!$C$69,'Sheet1 (2)'!$D$69*('Sheet1 (2)'!$D$72-rut_index)/'Sheet1 (2)'!$D$72,IF(shee2!D52='Sheet1 (2)'!$C$70,'Sheet1 (2)'!$D$70*('Sheet1 (2)'!$D$72-rut_index)/'Sheet1 (2)'!$D$72,IF(shee2!D52='Sheet1 (2)'!$C$71,'Sheet1 (2)'!$D$71*('Sheet1 (2)'!$D$72-rut_index)/'Sheet1 (2)'!$D$72))))</f>
        <v>5</v>
      </c>
      <c r="AV52" s="157">
        <f>IF(IF(D52='Sheet1 (2)'!$C$69,'Sheet1 (2)'!$D$69*('Sheet1 (2)'!$D$72-crack_s_index)/'Sheet1 (2)'!$D$72,IF(shee2!D52='Sheet1 (2)'!$C$70,'Sheet1 (2)'!$D$70*('Sheet1 (2)'!$D$72-crack_s_index)/'Sheet1 (2)'!$D$72,IF(shee2!D52='Sheet1 (2)'!$C$71,'Sheet1 (2)'!$D$71*('Sheet1 (2)'!$D$72-crack_s_index)/'Sheet1 (2)'!$D$72)))&lt;0,0,IF(D52='Sheet1 (2)'!$C$69,'Sheet1 (2)'!$D$69*('Sheet1 (2)'!$D$72-crack_s_index)/'Sheet1 (2)'!$D$72,IF(shee2!D52='Sheet1 (2)'!$C$70,'Sheet1 (2)'!$D$70*('Sheet1 (2)'!$D$72-crack_s_index)/'Sheet1 (2)'!$D$72,IF(shee2!D52='Sheet1 (2)'!$C$71,'Sheet1 (2)'!$D$71*('Sheet1 (2)'!$D$72-crack_s_index)/'Sheet1 (2)'!$D$72))))</f>
        <v>5</v>
      </c>
      <c r="AW52" s="157">
        <f>IF(IF(D52='Sheet1 (2)'!$C$69,'Sheet1 (2)'!$D$69*('Sheet1 (2)'!$D$72-crack_t_index)/'Sheet1 (2)'!$D$72,IF(shee2!D52='Sheet1 (2)'!$C$70,'Sheet1 (2)'!$D$70*('Sheet1 (2)'!$D$72-crack_t_index)/'Sheet1 (2)'!$D$72,IF(shee2!D52='Sheet1 (2)'!$C$71,'Sheet1 (2)'!$D$71*('Sheet1 (2)'!$D$72-crack_t_index)/'Sheet1 (2)'!$D$72)))&lt;0,0,IF(D52='Sheet1 (2)'!$C$69,'Sheet1 (2)'!$D$69*('Sheet1 (2)'!$D$72-crack_t_index)/'Sheet1 (2)'!$D$72,IF(shee2!D52='Sheet1 (2)'!$C$70,'Sheet1 (2)'!$D$70*('Sheet1 (2)'!$D$72-crack_t_index)/'Sheet1 (2)'!$D$72,IF(shee2!D52='Sheet1 (2)'!$C$71,'Sheet1 (2)'!$D$71*('Sheet1 (2)'!$D$72-crack_t_index)/'Sheet1 (2)'!$D$72))))</f>
        <v>5</v>
      </c>
      <c r="AX52" s="157">
        <f>IF(IF(D52='Sheet1 (2)'!$C$69,'Sheet1 (2)'!$D$69*('Sheet1 (2)'!$D$72-rave_index)/'Sheet1 (2)'!$D$72,IF(shee2!D52='Sheet1 (2)'!$C$70,'Sheet1 (2)'!$D$70*('Sheet1 (2)'!$D$72-rave_index)/'Sheet1 (2)'!$D$72,IF(shee2!D52='Sheet1 (2)'!$C$71,'Sheet1 (2)'!$D$71*('Sheet1 (2)'!$D$72-rave_index)/'Sheet1 (2)'!$D$72)))&lt;0,0,IF(D52='Sheet1 (2)'!$C$69,'Sheet1 (2)'!$D$69*('Sheet1 (2)'!$D$72-rave_index)/'Sheet1 (2)'!$D$72,IF(shee2!D52='Sheet1 (2)'!$C$70,'Sheet1 (2)'!$D$70*('Sheet1 (2)'!$D$72-rave_index)/'Sheet1 (2)'!$D$72,IF(shee2!D52='Sheet1 (2)'!$C$71,'Sheet1 (2)'!$D$71*('Sheet1 (2)'!$D$72-rave_index)/'Sheet1 (2)'!$D$72))))</f>
        <v>5</v>
      </c>
      <c r="AY52" s="157">
        <f>IF(IF(D52='Sheet1 (2)'!$C$69,'Sheet1 (2)'!$D$69*('Sheet1 (2)'!$D$72-rough_index)/'Sheet1 (2)'!$D$72,IF(shee2!D52='Sheet1 (2)'!$C$70,'Sheet1 (2)'!$D$70*('Sheet1 (2)'!$D$72-rough_index)/'Sheet1 (2)'!$D$72,IF(shee2!D52='Sheet1 (2)'!$C$71,'Sheet1 (2)'!$D$71*('Sheet1 (2)'!$D$72-rough_index)/'Sheet1 (2)'!$D$72)))&lt;0,0,IF(D52='Sheet1 (2)'!$C$69,'Sheet1 (2)'!$D$69*('Sheet1 (2)'!$D$72-rough_index)/'Sheet1 (2)'!$D$72,IF(shee2!D52='Sheet1 (2)'!$C$70,'Sheet1 (2)'!$D$70*('Sheet1 (2)'!$D$72-rough_index)/'Sheet1 (2)'!$D$72,IF(shee2!D52='Sheet1 (2)'!$C$71,'Sheet1 (2)'!$D$71*('Sheet1 (2)'!$D$72-rough_index)/'Sheet1 (2)'!$D$72))))</f>
        <v>3.3333333333333335</v>
      </c>
      <c r="AZ52" s="159">
        <f>+(AU52*'Sheet1 (2)'!$C$77)+(AV52*'Sheet1 (2)'!$C$78)+(AW52*'Sheet1 (2)'!$C$79)+(AX52*'Sheet1 (2)'!$C$80)+(AY52*'Sheet1 (2)'!$C$81)</f>
        <v>4.5</v>
      </c>
      <c r="BA52" s="213" t="str">
        <f t="shared" si="1"/>
        <v>Good</v>
      </c>
      <c r="BE52">
        <f>IF(D52='Sheet1 (2)'!$C$61,'Sheet1 (2)'!$D$61*(counts^2)+'Sheet1 (2)'!$G$61*counts+'Sheet1 (2)'!$J$61,IF(D52='Sheet1 (2)'!$C$62,'Sheet1 (2)'!$D$62*counts+'Sheet1 (2)'!$G$62,IF(D52='Sheet1 (2)'!$C$63,'Sheet1 (2)'!$D$63*counts+'Sheet1 (2)'!$G$63,IF(D52='Sheet1 (2)'!$C$64,'Sheet1 (2)'!$D$64*counts+'Sheet1 (2)'!$G$64))))</f>
        <v>2.0984129299999998</v>
      </c>
    </row>
    <row r="53" spans="1:57">
      <c r="A53" s="145" t="s">
        <v>282</v>
      </c>
      <c r="B53" s="145" t="s">
        <v>76</v>
      </c>
      <c r="C53" s="170">
        <v>193</v>
      </c>
      <c r="D53" s="174" t="s">
        <v>77</v>
      </c>
      <c r="E53" s="171">
        <v>8</v>
      </c>
      <c r="F53" s="171">
        <v>1</v>
      </c>
      <c r="G53" s="171" t="s">
        <v>77</v>
      </c>
      <c r="H53" s="171">
        <v>0.5</v>
      </c>
      <c r="I53" s="171" t="s">
        <v>77</v>
      </c>
      <c r="J53" s="173" t="s">
        <v>80</v>
      </c>
      <c r="K53" s="173" t="s">
        <v>80</v>
      </c>
      <c r="L53" s="169">
        <f>VLOOKUP(CONCATENATE(J53,K53),'Sheet1 (2)'!$J$6:$K$26,2,FALSE)</f>
        <v>0</v>
      </c>
      <c r="M53" s="173" t="s">
        <v>80</v>
      </c>
      <c r="N53" s="173" t="s">
        <v>80</v>
      </c>
      <c r="O53" s="168">
        <f>VLOOKUP(CONCATENATE(M53,N53),'Sheet1 (2)'!$L$6:$M$26,2,FALSE)</f>
        <v>0</v>
      </c>
      <c r="P53" s="173" t="s">
        <v>80</v>
      </c>
      <c r="Q53" s="173" t="s">
        <v>80</v>
      </c>
      <c r="R53" s="168">
        <f>VLOOKUP(CONCATENATE(P53,Q53),'Sheet1 (2)'!$N$6:$O$26,2,FALSE)</f>
        <v>0</v>
      </c>
      <c r="S53" s="173" t="s">
        <v>80</v>
      </c>
      <c r="T53" s="173" t="s">
        <v>80</v>
      </c>
      <c r="U53" s="168">
        <f>VLOOKUP(CONCATENATE(S53,T53),'Sheet1 (2)'!$P$6:$Q$26,2,FALSE)</f>
        <v>0</v>
      </c>
      <c r="V53" s="173" t="s">
        <v>80</v>
      </c>
      <c r="W53" s="173" t="s">
        <v>80</v>
      </c>
      <c r="X53" s="168">
        <f>VLOOKUP(CONCATENATE(V53,W53),'Sheet1 (2)'!$R$6:$S$26,2,FALSE)</f>
        <v>0</v>
      </c>
      <c r="Y53" s="173" t="s">
        <v>80</v>
      </c>
      <c r="Z53" s="173" t="s">
        <v>80</v>
      </c>
      <c r="AA53" s="168">
        <f>VLOOKUP(CONCATENATE(Y53,Z53),'Sheet1 (2)'!$T$6:$U$26,2,FALSE)</f>
        <v>0</v>
      </c>
      <c r="AB53" s="173" t="s">
        <v>80</v>
      </c>
      <c r="AC53" s="173" t="s">
        <v>80</v>
      </c>
      <c r="AD53" s="168">
        <f>VLOOKUP(CONCATENATE(AB53,AC53),'Sheet1 (2)'!$X$6:$Y$26,2,FALSE)</f>
        <v>0</v>
      </c>
      <c r="AE53" s="173" t="s">
        <v>82</v>
      </c>
      <c r="AF53" s="173" t="s">
        <v>81</v>
      </c>
      <c r="AG53" s="168">
        <f>VLOOKUP(CONCATENATE(AE53,AF53),'Sheet1 (2)'!$Z$6:$AA$26,2,FALSE)</f>
        <v>66</v>
      </c>
      <c r="AH53" s="172"/>
      <c r="AI53" s="175"/>
      <c r="AJ53" s="140"/>
      <c r="AK53" s="176" t="s">
        <v>282</v>
      </c>
      <c r="AL53" s="176" t="s">
        <v>76</v>
      </c>
      <c r="AM53" s="170">
        <f t="shared" si="0"/>
        <v>193</v>
      </c>
      <c r="AN53" s="147"/>
      <c r="AO53" s="155"/>
      <c r="AP53" s="156"/>
      <c r="AQ53" s="157">
        <v>1.7996089953999999</v>
      </c>
      <c r="AR53" s="158"/>
      <c r="AS53" s="145">
        <f>LOOKUP(rufmkm,'Sheet1 (2)'!$V$62:$V$71,'Sheet1 (2)'!$W$62:$W$71)</f>
        <v>20</v>
      </c>
      <c r="AT53" s="140"/>
      <c r="AU53" s="157">
        <f>IF(IF(D53='Sheet1 (2)'!$C$69,'Sheet1 (2)'!$D$69*('Sheet1 (2)'!$D$72-rut_index)/'Sheet1 (2)'!$D$72,IF(shee2!D53='Sheet1 (2)'!$C$70,'Sheet1 (2)'!$D$70*('Sheet1 (2)'!$D$72-rut_index)/'Sheet1 (2)'!$D$72,IF(shee2!D53='Sheet1 (2)'!$C$71,'Sheet1 (2)'!$D$71*('Sheet1 (2)'!$D$72-rut_index)/'Sheet1 (2)'!$D$72)))&lt;0,0,IF(D53='Sheet1 (2)'!$C$69,'Sheet1 (2)'!$D$69*('Sheet1 (2)'!$D$72-rut_index)/'Sheet1 (2)'!$D$72,IF(shee2!D53='Sheet1 (2)'!$C$70,'Sheet1 (2)'!$D$70*('Sheet1 (2)'!$D$72-rut_index)/'Sheet1 (2)'!$D$72,IF(shee2!D53='Sheet1 (2)'!$C$71,'Sheet1 (2)'!$D$71*('Sheet1 (2)'!$D$72-rut_index)/'Sheet1 (2)'!$D$72))))</f>
        <v>5</v>
      </c>
      <c r="AV53" s="157">
        <f>IF(IF(D53='Sheet1 (2)'!$C$69,'Sheet1 (2)'!$D$69*('Sheet1 (2)'!$D$72-crack_s_index)/'Sheet1 (2)'!$D$72,IF(shee2!D53='Sheet1 (2)'!$C$70,'Sheet1 (2)'!$D$70*('Sheet1 (2)'!$D$72-crack_s_index)/'Sheet1 (2)'!$D$72,IF(shee2!D53='Sheet1 (2)'!$C$71,'Sheet1 (2)'!$D$71*('Sheet1 (2)'!$D$72-crack_s_index)/'Sheet1 (2)'!$D$72)))&lt;0,0,IF(D53='Sheet1 (2)'!$C$69,'Sheet1 (2)'!$D$69*('Sheet1 (2)'!$D$72-crack_s_index)/'Sheet1 (2)'!$D$72,IF(shee2!D53='Sheet1 (2)'!$C$70,'Sheet1 (2)'!$D$70*('Sheet1 (2)'!$D$72-crack_s_index)/'Sheet1 (2)'!$D$72,IF(shee2!D53='Sheet1 (2)'!$C$71,'Sheet1 (2)'!$D$71*('Sheet1 (2)'!$D$72-crack_s_index)/'Sheet1 (2)'!$D$72))))</f>
        <v>5</v>
      </c>
      <c r="AW53" s="157">
        <f>IF(IF(D53='Sheet1 (2)'!$C$69,'Sheet1 (2)'!$D$69*('Sheet1 (2)'!$D$72-crack_t_index)/'Sheet1 (2)'!$D$72,IF(shee2!D53='Sheet1 (2)'!$C$70,'Sheet1 (2)'!$D$70*('Sheet1 (2)'!$D$72-crack_t_index)/'Sheet1 (2)'!$D$72,IF(shee2!D53='Sheet1 (2)'!$C$71,'Sheet1 (2)'!$D$71*('Sheet1 (2)'!$D$72-crack_t_index)/'Sheet1 (2)'!$D$72)))&lt;0,0,IF(D53='Sheet1 (2)'!$C$69,'Sheet1 (2)'!$D$69*('Sheet1 (2)'!$D$72-crack_t_index)/'Sheet1 (2)'!$D$72,IF(shee2!D53='Sheet1 (2)'!$C$70,'Sheet1 (2)'!$D$70*('Sheet1 (2)'!$D$72-crack_t_index)/'Sheet1 (2)'!$D$72,IF(shee2!D53='Sheet1 (2)'!$C$71,'Sheet1 (2)'!$D$71*('Sheet1 (2)'!$D$72-crack_t_index)/'Sheet1 (2)'!$D$72))))</f>
        <v>5</v>
      </c>
      <c r="AX53" s="157">
        <f>IF(IF(D53='Sheet1 (2)'!$C$69,'Sheet1 (2)'!$D$69*('Sheet1 (2)'!$D$72-rave_index)/'Sheet1 (2)'!$D$72,IF(shee2!D53='Sheet1 (2)'!$C$70,'Sheet1 (2)'!$D$70*('Sheet1 (2)'!$D$72-rave_index)/'Sheet1 (2)'!$D$72,IF(shee2!D53='Sheet1 (2)'!$C$71,'Sheet1 (2)'!$D$71*('Sheet1 (2)'!$D$72-rave_index)/'Sheet1 (2)'!$D$72)))&lt;0,0,IF(D53='Sheet1 (2)'!$C$69,'Sheet1 (2)'!$D$69*('Sheet1 (2)'!$D$72-rave_index)/'Sheet1 (2)'!$D$72,IF(shee2!D53='Sheet1 (2)'!$C$70,'Sheet1 (2)'!$D$70*('Sheet1 (2)'!$D$72-rave_index)/'Sheet1 (2)'!$D$72,IF(shee2!D53='Sheet1 (2)'!$C$71,'Sheet1 (2)'!$D$71*('Sheet1 (2)'!$D$72-rave_index)/'Sheet1 (2)'!$D$72))))</f>
        <v>5</v>
      </c>
      <c r="AY53" s="157">
        <f>IF(IF(D53='Sheet1 (2)'!$C$69,'Sheet1 (2)'!$D$69*('Sheet1 (2)'!$D$72-rough_index)/'Sheet1 (2)'!$D$72,IF(shee2!D53='Sheet1 (2)'!$C$70,'Sheet1 (2)'!$D$70*('Sheet1 (2)'!$D$72-rough_index)/'Sheet1 (2)'!$D$72,IF(shee2!D53='Sheet1 (2)'!$C$71,'Sheet1 (2)'!$D$71*('Sheet1 (2)'!$D$72-rough_index)/'Sheet1 (2)'!$D$72)))&lt;0,0,IF(D53='Sheet1 (2)'!$C$69,'Sheet1 (2)'!$D$69*('Sheet1 (2)'!$D$72-rough_index)/'Sheet1 (2)'!$D$72,IF(shee2!D53='Sheet1 (2)'!$C$70,'Sheet1 (2)'!$D$70*('Sheet1 (2)'!$D$72-rough_index)/'Sheet1 (2)'!$D$72,IF(shee2!D53='Sheet1 (2)'!$C$71,'Sheet1 (2)'!$D$71*('Sheet1 (2)'!$D$72-rough_index)/'Sheet1 (2)'!$D$72))))</f>
        <v>3.3333333333333335</v>
      </c>
      <c r="AZ53" s="159">
        <f>+(AU53*'Sheet1 (2)'!$C$77)+(AV53*'Sheet1 (2)'!$C$78)+(AW53*'Sheet1 (2)'!$C$79)+(AX53*'Sheet1 (2)'!$C$80)+(AY53*'Sheet1 (2)'!$C$81)</f>
        <v>4.5</v>
      </c>
      <c r="BA53" s="213" t="str">
        <f t="shared" si="1"/>
        <v>Good</v>
      </c>
      <c r="BE53">
        <f>IF(D53='Sheet1 (2)'!$C$61,'Sheet1 (2)'!$D$61*(counts^2)+'Sheet1 (2)'!$G$61*counts+'Sheet1 (2)'!$J$61,IF(D53='Sheet1 (2)'!$C$62,'Sheet1 (2)'!$D$62*counts+'Sheet1 (2)'!$G$62,IF(D53='Sheet1 (2)'!$C$63,'Sheet1 (2)'!$D$63*counts+'Sheet1 (2)'!$G$63,IF(D53='Sheet1 (2)'!$C$64,'Sheet1 (2)'!$D$64*counts+'Sheet1 (2)'!$G$64))))</f>
        <v>2.0984129299999998</v>
      </c>
    </row>
    <row r="54" spans="1:57">
      <c r="A54" s="145" t="s">
        <v>282</v>
      </c>
      <c r="B54" s="145" t="s">
        <v>76</v>
      </c>
      <c r="C54" s="170">
        <v>194</v>
      </c>
      <c r="D54" s="174" t="s">
        <v>77</v>
      </c>
      <c r="E54" s="171">
        <v>8</v>
      </c>
      <c r="F54" s="171">
        <v>1</v>
      </c>
      <c r="G54" s="171" t="s">
        <v>77</v>
      </c>
      <c r="H54" s="171">
        <v>0.5</v>
      </c>
      <c r="I54" s="171" t="s">
        <v>77</v>
      </c>
      <c r="J54" s="173" t="s">
        <v>80</v>
      </c>
      <c r="K54" s="173" t="s">
        <v>80</v>
      </c>
      <c r="L54" s="169">
        <f>VLOOKUP(CONCATENATE(J54,K54),'Sheet1 (2)'!$J$6:$K$26,2,FALSE)</f>
        <v>0</v>
      </c>
      <c r="M54" s="173" t="s">
        <v>80</v>
      </c>
      <c r="N54" s="173" t="s">
        <v>80</v>
      </c>
      <c r="O54" s="168">
        <f>VLOOKUP(CONCATENATE(M54,N54),'Sheet1 (2)'!$L$6:$M$26,2,FALSE)</f>
        <v>0</v>
      </c>
      <c r="P54" s="173" t="s">
        <v>80</v>
      </c>
      <c r="Q54" s="173" t="s">
        <v>80</v>
      </c>
      <c r="R54" s="168">
        <f>VLOOKUP(CONCATENATE(P54,Q54),'Sheet1 (2)'!$N$6:$O$26,2,FALSE)</f>
        <v>0</v>
      </c>
      <c r="S54" s="173" t="s">
        <v>80</v>
      </c>
      <c r="T54" s="173" t="s">
        <v>80</v>
      </c>
      <c r="U54" s="168">
        <f>VLOOKUP(CONCATENATE(S54,T54),'Sheet1 (2)'!$P$6:$Q$26,2,FALSE)</f>
        <v>0</v>
      </c>
      <c r="V54" s="173" t="s">
        <v>80</v>
      </c>
      <c r="W54" s="173" t="s">
        <v>80</v>
      </c>
      <c r="X54" s="168">
        <f>VLOOKUP(CONCATENATE(V54,W54),'Sheet1 (2)'!$R$6:$S$26,2,FALSE)</f>
        <v>0</v>
      </c>
      <c r="Y54" s="173" t="s">
        <v>80</v>
      </c>
      <c r="Z54" s="173" t="s">
        <v>80</v>
      </c>
      <c r="AA54" s="168">
        <f>VLOOKUP(CONCATENATE(Y54,Z54),'Sheet1 (2)'!$T$6:$U$26,2,FALSE)</f>
        <v>0</v>
      </c>
      <c r="AB54" s="173" t="s">
        <v>80</v>
      </c>
      <c r="AC54" s="173" t="s">
        <v>80</v>
      </c>
      <c r="AD54" s="168">
        <f>VLOOKUP(CONCATENATE(AB54,AC54),'Sheet1 (2)'!$X$6:$Y$26,2,FALSE)</f>
        <v>0</v>
      </c>
      <c r="AE54" s="173" t="s">
        <v>82</v>
      </c>
      <c r="AF54" s="173" t="s">
        <v>81</v>
      </c>
      <c r="AG54" s="168">
        <f>VLOOKUP(CONCATENATE(AE54,AF54),'Sheet1 (2)'!$Z$6:$AA$26,2,FALSE)</f>
        <v>66</v>
      </c>
      <c r="AH54" s="172"/>
      <c r="AI54" s="175"/>
      <c r="AJ54" s="140"/>
      <c r="AK54" s="176" t="s">
        <v>282</v>
      </c>
      <c r="AL54" s="176" t="s">
        <v>76</v>
      </c>
      <c r="AM54" s="170">
        <f t="shared" si="0"/>
        <v>194</v>
      </c>
      <c r="AN54" s="147"/>
      <c r="AO54" s="155"/>
      <c r="AP54" s="156"/>
      <c r="AQ54" s="157">
        <v>2.4469721317999999</v>
      </c>
      <c r="AR54" s="158"/>
      <c r="AS54" s="145">
        <f>LOOKUP(rufmkm,'Sheet1 (2)'!$V$62:$V$71,'Sheet1 (2)'!$W$62:$W$71)</f>
        <v>30</v>
      </c>
      <c r="AT54" s="140"/>
      <c r="AU54" s="157">
        <f>IF(IF(D54='Sheet1 (2)'!$C$69,'Sheet1 (2)'!$D$69*('Sheet1 (2)'!$D$72-rut_index)/'Sheet1 (2)'!$D$72,IF(shee2!D54='Sheet1 (2)'!$C$70,'Sheet1 (2)'!$D$70*('Sheet1 (2)'!$D$72-rut_index)/'Sheet1 (2)'!$D$72,IF(shee2!D54='Sheet1 (2)'!$C$71,'Sheet1 (2)'!$D$71*('Sheet1 (2)'!$D$72-rut_index)/'Sheet1 (2)'!$D$72)))&lt;0,0,IF(D54='Sheet1 (2)'!$C$69,'Sheet1 (2)'!$D$69*('Sheet1 (2)'!$D$72-rut_index)/'Sheet1 (2)'!$D$72,IF(shee2!D54='Sheet1 (2)'!$C$70,'Sheet1 (2)'!$D$70*('Sheet1 (2)'!$D$72-rut_index)/'Sheet1 (2)'!$D$72,IF(shee2!D54='Sheet1 (2)'!$C$71,'Sheet1 (2)'!$D$71*('Sheet1 (2)'!$D$72-rut_index)/'Sheet1 (2)'!$D$72))))</f>
        <v>5</v>
      </c>
      <c r="AV54" s="157">
        <f>IF(IF(D54='Sheet1 (2)'!$C$69,'Sheet1 (2)'!$D$69*('Sheet1 (2)'!$D$72-crack_s_index)/'Sheet1 (2)'!$D$72,IF(shee2!D54='Sheet1 (2)'!$C$70,'Sheet1 (2)'!$D$70*('Sheet1 (2)'!$D$72-crack_s_index)/'Sheet1 (2)'!$D$72,IF(shee2!D54='Sheet1 (2)'!$C$71,'Sheet1 (2)'!$D$71*('Sheet1 (2)'!$D$72-crack_s_index)/'Sheet1 (2)'!$D$72)))&lt;0,0,IF(D54='Sheet1 (2)'!$C$69,'Sheet1 (2)'!$D$69*('Sheet1 (2)'!$D$72-crack_s_index)/'Sheet1 (2)'!$D$72,IF(shee2!D54='Sheet1 (2)'!$C$70,'Sheet1 (2)'!$D$70*('Sheet1 (2)'!$D$72-crack_s_index)/'Sheet1 (2)'!$D$72,IF(shee2!D54='Sheet1 (2)'!$C$71,'Sheet1 (2)'!$D$71*('Sheet1 (2)'!$D$72-crack_s_index)/'Sheet1 (2)'!$D$72))))</f>
        <v>5</v>
      </c>
      <c r="AW54" s="157">
        <f>IF(IF(D54='Sheet1 (2)'!$C$69,'Sheet1 (2)'!$D$69*('Sheet1 (2)'!$D$72-crack_t_index)/'Sheet1 (2)'!$D$72,IF(shee2!D54='Sheet1 (2)'!$C$70,'Sheet1 (2)'!$D$70*('Sheet1 (2)'!$D$72-crack_t_index)/'Sheet1 (2)'!$D$72,IF(shee2!D54='Sheet1 (2)'!$C$71,'Sheet1 (2)'!$D$71*('Sheet1 (2)'!$D$72-crack_t_index)/'Sheet1 (2)'!$D$72)))&lt;0,0,IF(D54='Sheet1 (2)'!$C$69,'Sheet1 (2)'!$D$69*('Sheet1 (2)'!$D$72-crack_t_index)/'Sheet1 (2)'!$D$72,IF(shee2!D54='Sheet1 (2)'!$C$70,'Sheet1 (2)'!$D$70*('Sheet1 (2)'!$D$72-crack_t_index)/'Sheet1 (2)'!$D$72,IF(shee2!D54='Sheet1 (2)'!$C$71,'Sheet1 (2)'!$D$71*('Sheet1 (2)'!$D$72-crack_t_index)/'Sheet1 (2)'!$D$72))))</f>
        <v>5</v>
      </c>
      <c r="AX54" s="157">
        <f>IF(IF(D54='Sheet1 (2)'!$C$69,'Sheet1 (2)'!$D$69*('Sheet1 (2)'!$D$72-rave_index)/'Sheet1 (2)'!$D$72,IF(shee2!D54='Sheet1 (2)'!$C$70,'Sheet1 (2)'!$D$70*('Sheet1 (2)'!$D$72-rave_index)/'Sheet1 (2)'!$D$72,IF(shee2!D54='Sheet1 (2)'!$C$71,'Sheet1 (2)'!$D$71*('Sheet1 (2)'!$D$72-rave_index)/'Sheet1 (2)'!$D$72)))&lt;0,0,IF(D54='Sheet1 (2)'!$C$69,'Sheet1 (2)'!$D$69*('Sheet1 (2)'!$D$72-rave_index)/'Sheet1 (2)'!$D$72,IF(shee2!D54='Sheet1 (2)'!$C$70,'Sheet1 (2)'!$D$70*('Sheet1 (2)'!$D$72-rave_index)/'Sheet1 (2)'!$D$72,IF(shee2!D54='Sheet1 (2)'!$C$71,'Sheet1 (2)'!$D$71*('Sheet1 (2)'!$D$72-rave_index)/'Sheet1 (2)'!$D$72))))</f>
        <v>5</v>
      </c>
      <c r="AY54" s="157">
        <f>IF(IF(D54='Sheet1 (2)'!$C$69,'Sheet1 (2)'!$D$69*('Sheet1 (2)'!$D$72-rough_index)/'Sheet1 (2)'!$D$72,IF(shee2!D54='Sheet1 (2)'!$C$70,'Sheet1 (2)'!$D$70*('Sheet1 (2)'!$D$72-rough_index)/'Sheet1 (2)'!$D$72,IF(shee2!D54='Sheet1 (2)'!$C$71,'Sheet1 (2)'!$D$71*('Sheet1 (2)'!$D$72-rough_index)/'Sheet1 (2)'!$D$72)))&lt;0,0,IF(D54='Sheet1 (2)'!$C$69,'Sheet1 (2)'!$D$69*('Sheet1 (2)'!$D$72-rough_index)/'Sheet1 (2)'!$D$72,IF(shee2!D54='Sheet1 (2)'!$C$70,'Sheet1 (2)'!$D$70*('Sheet1 (2)'!$D$72-rough_index)/'Sheet1 (2)'!$D$72,IF(shee2!D54='Sheet1 (2)'!$C$71,'Sheet1 (2)'!$D$71*('Sheet1 (2)'!$D$72-rough_index)/'Sheet1 (2)'!$D$72))))</f>
        <v>2.5</v>
      </c>
      <c r="AZ54" s="159">
        <f>+(AU54*'Sheet1 (2)'!$C$77)+(AV54*'Sheet1 (2)'!$C$78)+(AW54*'Sheet1 (2)'!$C$79)+(AX54*'Sheet1 (2)'!$C$80)+(AY54*'Sheet1 (2)'!$C$81)</f>
        <v>4.25</v>
      </c>
      <c r="BA54" s="213" t="str">
        <f t="shared" si="1"/>
        <v>Good</v>
      </c>
      <c r="BE54">
        <f>IF(D54='Sheet1 (2)'!$C$61,'Sheet1 (2)'!$D$61*(counts^2)+'Sheet1 (2)'!$G$61*counts+'Sheet1 (2)'!$J$61,IF(D54='Sheet1 (2)'!$C$62,'Sheet1 (2)'!$D$62*counts+'Sheet1 (2)'!$G$62,IF(D54='Sheet1 (2)'!$C$63,'Sheet1 (2)'!$D$63*counts+'Sheet1 (2)'!$G$63,IF(D54='Sheet1 (2)'!$C$64,'Sheet1 (2)'!$D$64*counts+'Sheet1 (2)'!$G$64))))</f>
        <v>2.0984129299999998</v>
      </c>
    </row>
    <row r="55" spans="1:57">
      <c r="A55" s="145" t="s">
        <v>282</v>
      </c>
      <c r="B55" s="145" t="s">
        <v>76</v>
      </c>
      <c r="C55" s="170">
        <v>195</v>
      </c>
      <c r="D55" s="174" t="s">
        <v>77</v>
      </c>
      <c r="E55" s="171">
        <v>8</v>
      </c>
      <c r="F55" s="171">
        <v>1</v>
      </c>
      <c r="G55" s="171" t="s">
        <v>77</v>
      </c>
      <c r="H55" s="171">
        <v>0.5</v>
      </c>
      <c r="I55" s="171" t="s">
        <v>77</v>
      </c>
      <c r="J55" s="173" t="s">
        <v>80</v>
      </c>
      <c r="K55" s="173" t="s">
        <v>80</v>
      </c>
      <c r="L55" s="169">
        <f>VLOOKUP(CONCATENATE(J55,K55),'Sheet1 (2)'!$J$6:$K$26,2,FALSE)</f>
        <v>0</v>
      </c>
      <c r="M55" s="173" t="s">
        <v>80</v>
      </c>
      <c r="N55" s="173" t="s">
        <v>80</v>
      </c>
      <c r="O55" s="168">
        <f>VLOOKUP(CONCATENATE(M55,N55),'Sheet1 (2)'!$L$6:$M$26,2,FALSE)</f>
        <v>0</v>
      </c>
      <c r="P55" s="173" t="s">
        <v>80</v>
      </c>
      <c r="Q55" s="173" t="s">
        <v>80</v>
      </c>
      <c r="R55" s="168">
        <f>VLOOKUP(CONCATENATE(P55,Q55),'Sheet1 (2)'!$N$6:$O$26,2,FALSE)</f>
        <v>0</v>
      </c>
      <c r="S55" s="173" t="s">
        <v>80</v>
      </c>
      <c r="T55" s="173" t="s">
        <v>80</v>
      </c>
      <c r="U55" s="168">
        <f>VLOOKUP(CONCATENATE(S55,T55),'Sheet1 (2)'!$P$6:$Q$26,2,FALSE)</f>
        <v>0</v>
      </c>
      <c r="V55" s="173" t="s">
        <v>80</v>
      </c>
      <c r="W55" s="173" t="s">
        <v>80</v>
      </c>
      <c r="X55" s="168">
        <f>VLOOKUP(CONCATENATE(V55,W55),'Sheet1 (2)'!$R$6:$S$26,2,FALSE)</f>
        <v>0</v>
      </c>
      <c r="Y55" s="173" t="s">
        <v>80</v>
      </c>
      <c r="Z55" s="173" t="s">
        <v>80</v>
      </c>
      <c r="AA55" s="168">
        <f>VLOOKUP(CONCATENATE(Y55,Z55),'Sheet1 (2)'!$T$6:$U$26,2,FALSE)</f>
        <v>0</v>
      </c>
      <c r="AB55" s="173" t="s">
        <v>80</v>
      </c>
      <c r="AC55" s="173" t="s">
        <v>80</v>
      </c>
      <c r="AD55" s="168">
        <f>VLOOKUP(CONCATENATE(AB55,AC55),'Sheet1 (2)'!$X$6:$Y$26,2,FALSE)</f>
        <v>0</v>
      </c>
      <c r="AE55" s="173" t="s">
        <v>82</v>
      </c>
      <c r="AF55" s="173" t="s">
        <v>81</v>
      </c>
      <c r="AG55" s="168">
        <f>VLOOKUP(CONCATENATE(AE55,AF55),'Sheet1 (2)'!$Z$6:$AA$26,2,FALSE)</f>
        <v>66</v>
      </c>
      <c r="AH55" s="172"/>
      <c r="AI55" s="175"/>
      <c r="AJ55" s="140"/>
      <c r="AK55" s="176" t="s">
        <v>282</v>
      </c>
      <c r="AL55" s="176" t="s">
        <v>76</v>
      </c>
      <c r="AM55" s="170">
        <f t="shared" si="0"/>
        <v>195</v>
      </c>
      <c r="AN55" s="147"/>
      <c r="AO55" s="155"/>
      <c r="AP55" s="156"/>
      <c r="AQ55" s="157">
        <v>1.9167958394000002</v>
      </c>
      <c r="AR55" s="158"/>
      <c r="AS55" s="145">
        <f>LOOKUP(rufmkm,'Sheet1 (2)'!$V$62:$V$71,'Sheet1 (2)'!$W$62:$W$71)</f>
        <v>20</v>
      </c>
      <c r="AT55" s="140"/>
      <c r="AU55" s="157">
        <f>IF(IF(D55='Sheet1 (2)'!$C$69,'Sheet1 (2)'!$D$69*('Sheet1 (2)'!$D$72-rut_index)/'Sheet1 (2)'!$D$72,IF(shee2!D55='Sheet1 (2)'!$C$70,'Sheet1 (2)'!$D$70*('Sheet1 (2)'!$D$72-rut_index)/'Sheet1 (2)'!$D$72,IF(shee2!D55='Sheet1 (2)'!$C$71,'Sheet1 (2)'!$D$71*('Sheet1 (2)'!$D$72-rut_index)/'Sheet1 (2)'!$D$72)))&lt;0,0,IF(D55='Sheet1 (2)'!$C$69,'Sheet1 (2)'!$D$69*('Sheet1 (2)'!$D$72-rut_index)/'Sheet1 (2)'!$D$72,IF(shee2!D55='Sheet1 (2)'!$C$70,'Sheet1 (2)'!$D$70*('Sheet1 (2)'!$D$72-rut_index)/'Sheet1 (2)'!$D$72,IF(shee2!D55='Sheet1 (2)'!$C$71,'Sheet1 (2)'!$D$71*('Sheet1 (2)'!$D$72-rut_index)/'Sheet1 (2)'!$D$72))))</f>
        <v>5</v>
      </c>
      <c r="AV55" s="157">
        <f>IF(IF(D55='Sheet1 (2)'!$C$69,'Sheet1 (2)'!$D$69*('Sheet1 (2)'!$D$72-crack_s_index)/'Sheet1 (2)'!$D$72,IF(shee2!D55='Sheet1 (2)'!$C$70,'Sheet1 (2)'!$D$70*('Sheet1 (2)'!$D$72-crack_s_index)/'Sheet1 (2)'!$D$72,IF(shee2!D55='Sheet1 (2)'!$C$71,'Sheet1 (2)'!$D$71*('Sheet1 (2)'!$D$72-crack_s_index)/'Sheet1 (2)'!$D$72)))&lt;0,0,IF(D55='Sheet1 (2)'!$C$69,'Sheet1 (2)'!$D$69*('Sheet1 (2)'!$D$72-crack_s_index)/'Sheet1 (2)'!$D$72,IF(shee2!D55='Sheet1 (2)'!$C$70,'Sheet1 (2)'!$D$70*('Sheet1 (2)'!$D$72-crack_s_index)/'Sheet1 (2)'!$D$72,IF(shee2!D55='Sheet1 (2)'!$C$71,'Sheet1 (2)'!$D$71*('Sheet1 (2)'!$D$72-crack_s_index)/'Sheet1 (2)'!$D$72))))</f>
        <v>5</v>
      </c>
      <c r="AW55" s="157">
        <f>IF(IF(D55='Sheet1 (2)'!$C$69,'Sheet1 (2)'!$D$69*('Sheet1 (2)'!$D$72-crack_t_index)/'Sheet1 (2)'!$D$72,IF(shee2!D55='Sheet1 (2)'!$C$70,'Sheet1 (2)'!$D$70*('Sheet1 (2)'!$D$72-crack_t_index)/'Sheet1 (2)'!$D$72,IF(shee2!D55='Sheet1 (2)'!$C$71,'Sheet1 (2)'!$D$71*('Sheet1 (2)'!$D$72-crack_t_index)/'Sheet1 (2)'!$D$72)))&lt;0,0,IF(D55='Sheet1 (2)'!$C$69,'Sheet1 (2)'!$D$69*('Sheet1 (2)'!$D$72-crack_t_index)/'Sheet1 (2)'!$D$72,IF(shee2!D55='Sheet1 (2)'!$C$70,'Sheet1 (2)'!$D$70*('Sheet1 (2)'!$D$72-crack_t_index)/'Sheet1 (2)'!$D$72,IF(shee2!D55='Sheet1 (2)'!$C$71,'Sheet1 (2)'!$D$71*('Sheet1 (2)'!$D$72-crack_t_index)/'Sheet1 (2)'!$D$72))))</f>
        <v>5</v>
      </c>
      <c r="AX55" s="157">
        <f>IF(IF(D55='Sheet1 (2)'!$C$69,'Sheet1 (2)'!$D$69*('Sheet1 (2)'!$D$72-rave_index)/'Sheet1 (2)'!$D$72,IF(shee2!D55='Sheet1 (2)'!$C$70,'Sheet1 (2)'!$D$70*('Sheet1 (2)'!$D$72-rave_index)/'Sheet1 (2)'!$D$72,IF(shee2!D55='Sheet1 (2)'!$C$71,'Sheet1 (2)'!$D$71*('Sheet1 (2)'!$D$72-rave_index)/'Sheet1 (2)'!$D$72)))&lt;0,0,IF(D55='Sheet1 (2)'!$C$69,'Sheet1 (2)'!$D$69*('Sheet1 (2)'!$D$72-rave_index)/'Sheet1 (2)'!$D$72,IF(shee2!D55='Sheet1 (2)'!$C$70,'Sheet1 (2)'!$D$70*('Sheet1 (2)'!$D$72-rave_index)/'Sheet1 (2)'!$D$72,IF(shee2!D55='Sheet1 (2)'!$C$71,'Sheet1 (2)'!$D$71*('Sheet1 (2)'!$D$72-rave_index)/'Sheet1 (2)'!$D$72))))</f>
        <v>5</v>
      </c>
      <c r="AY55" s="157">
        <f>IF(IF(D55='Sheet1 (2)'!$C$69,'Sheet1 (2)'!$D$69*('Sheet1 (2)'!$D$72-rough_index)/'Sheet1 (2)'!$D$72,IF(shee2!D55='Sheet1 (2)'!$C$70,'Sheet1 (2)'!$D$70*('Sheet1 (2)'!$D$72-rough_index)/'Sheet1 (2)'!$D$72,IF(shee2!D55='Sheet1 (2)'!$C$71,'Sheet1 (2)'!$D$71*('Sheet1 (2)'!$D$72-rough_index)/'Sheet1 (2)'!$D$72)))&lt;0,0,IF(D55='Sheet1 (2)'!$C$69,'Sheet1 (2)'!$D$69*('Sheet1 (2)'!$D$72-rough_index)/'Sheet1 (2)'!$D$72,IF(shee2!D55='Sheet1 (2)'!$C$70,'Sheet1 (2)'!$D$70*('Sheet1 (2)'!$D$72-rough_index)/'Sheet1 (2)'!$D$72,IF(shee2!D55='Sheet1 (2)'!$C$71,'Sheet1 (2)'!$D$71*('Sheet1 (2)'!$D$72-rough_index)/'Sheet1 (2)'!$D$72))))</f>
        <v>3.3333333333333335</v>
      </c>
      <c r="AZ55" s="159">
        <f>+(AU55*'Sheet1 (2)'!$C$77)+(AV55*'Sheet1 (2)'!$C$78)+(AW55*'Sheet1 (2)'!$C$79)+(AX55*'Sheet1 (2)'!$C$80)+(AY55*'Sheet1 (2)'!$C$81)</f>
        <v>4.5</v>
      </c>
      <c r="BA55" s="213" t="str">
        <f t="shared" si="1"/>
        <v>Good</v>
      </c>
      <c r="BE55">
        <f>IF(D55='Sheet1 (2)'!$C$61,'Sheet1 (2)'!$D$61*(counts^2)+'Sheet1 (2)'!$G$61*counts+'Sheet1 (2)'!$J$61,IF(D55='Sheet1 (2)'!$C$62,'Sheet1 (2)'!$D$62*counts+'Sheet1 (2)'!$G$62,IF(D55='Sheet1 (2)'!$C$63,'Sheet1 (2)'!$D$63*counts+'Sheet1 (2)'!$G$63,IF(D55='Sheet1 (2)'!$C$64,'Sheet1 (2)'!$D$64*counts+'Sheet1 (2)'!$G$64))))</f>
        <v>2.0984129299999998</v>
      </c>
    </row>
    <row r="56" spans="1:57">
      <c r="A56" s="145" t="s">
        <v>282</v>
      </c>
      <c r="B56" s="145" t="s">
        <v>76</v>
      </c>
      <c r="C56" s="170">
        <v>196</v>
      </c>
      <c r="D56" s="174" t="s">
        <v>77</v>
      </c>
      <c r="E56" s="171">
        <v>8</v>
      </c>
      <c r="F56" s="171">
        <v>1</v>
      </c>
      <c r="G56" s="171" t="s">
        <v>77</v>
      </c>
      <c r="H56" s="171">
        <v>0.5</v>
      </c>
      <c r="I56" s="171" t="s">
        <v>77</v>
      </c>
      <c r="J56" s="173" t="s">
        <v>80</v>
      </c>
      <c r="K56" s="173" t="s">
        <v>80</v>
      </c>
      <c r="L56" s="169">
        <f>VLOOKUP(CONCATENATE(J56,K56),'Sheet1 (2)'!$J$6:$K$26,2,FALSE)</f>
        <v>0</v>
      </c>
      <c r="M56" s="173" t="s">
        <v>80</v>
      </c>
      <c r="N56" s="173" t="s">
        <v>80</v>
      </c>
      <c r="O56" s="168">
        <f>VLOOKUP(CONCATENATE(M56,N56),'Sheet1 (2)'!$L$6:$M$26,2,FALSE)</f>
        <v>0</v>
      </c>
      <c r="P56" s="173" t="s">
        <v>80</v>
      </c>
      <c r="Q56" s="173" t="s">
        <v>80</v>
      </c>
      <c r="R56" s="168">
        <f>VLOOKUP(CONCATENATE(P56,Q56),'Sheet1 (2)'!$N$6:$O$26,2,FALSE)</f>
        <v>0</v>
      </c>
      <c r="S56" s="173" t="s">
        <v>80</v>
      </c>
      <c r="T56" s="173" t="s">
        <v>80</v>
      </c>
      <c r="U56" s="168">
        <f>VLOOKUP(CONCATENATE(S56,T56),'Sheet1 (2)'!$P$6:$Q$26,2,FALSE)</f>
        <v>0</v>
      </c>
      <c r="V56" s="173" t="s">
        <v>80</v>
      </c>
      <c r="W56" s="173" t="s">
        <v>80</v>
      </c>
      <c r="X56" s="168">
        <f>VLOOKUP(CONCATENATE(V56,W56),'Sheet1 (2)'!$R$6:$S$26,2,FALSE)</f>
        <v>0</v>
      </c>
      <c r="Y56" s="173" t="s">
        <v>80</v>
      </c>
      <c r="Z56" s="173" t="s">
        <v>80</v>
      </c>
      <c r="AA56" s="168">
        <f>VLOOKUP(CONCATENATE(Y56,Z56),'Sheet1 (2)'!$T$6:$U$26,2,FALSE)</f>
        <v>0</v>
      </c>
      <c r="AB56" s="173" t="s">
        <v>80</v>
      </c>
      <c r="AC56" s="173" t="s">
        <v>80</v>
      </c>
      <c r="AD56" s="168">
        <f>VLOOKUP(CONCATENATE(AB56,AC56),'Sheet1 (2)'!$X$6:$Y$26,2,FALSE)</f>
        <v>0</v>
      </c>
      <c r="AE56" s="173" t="s">
        <v>82</v>
      </c>
      <c r="AF56" s="173" t="s">
        <v>81</v>
      </c>
      <c r="AG56" s="168">
        <f>VLOOKUP(CONCATENATE(AE56,AF56),'Sheet1 (2)'!$Z$6:$AA$26,2,FALSE)</f>
        <v>66</v>
      </c>
      <c r="AH56" s="172"/>
      <c r="AI56" s="175"/>
      <c r="AJ56" s="140"/>
      <c r="AK56" s="176" t="s">
        <v>282</v>
      </c>
      <c r="AL56" s="176" t="s">
        <v>76</v>
      </c>
      <c r="AM56" s="170">
        <f t="shared" si="0"/>
        <v>196</v>
      </c>
      <c r="AN56" s="147"/>
      <c r="AO56" s="155"/>
      <c r="AP56" s="156"/>
      <c r="AQ56" s="157">
        <v>1.7307806495999998</v>
      </c>
      <c r="AR56" s="158"/>
      <c r="AS56" s="145">
        <f>LOOKUP(rufmkm,'Sheet1 (2)'!$V$62:$V$71,'Sheet1 (2)'!$W$62:$W$71)</f>
        <v>20</v>
      </c>
      <c r="AT56" s="140"/>
      <c r="AU56" s="157">
        <f>IF(IF(D56='Sheet1 (2)'!$C$69,'Sheet1 (2)'!$D$69*('Sheet1 (2)'!$D$72-rut_index)/'Sheet1 (2)'!$D$72,IF(shee2!D56='Sheet1 (2)'!$C$70,'Sheet1 (2)'!$D$70*('Sheet1 (2)'!$D$72-rut_index)/'Sheet1 (2)'!$D$72,IF(shee2!D56='Sheet1 (2)'!$C$71,'Sheet1 (2)'!$D$71*('Sheet1 (2)'!$D$72-rut_index)/'Sheet1 (2)'!$D$72)))&lt;0,0,IF(D56='Sheet1 (2)'!$C$69,'Sheet1 (2)'!$D$69*('Sheet1 (2)'!$D$72-rut_index)/'Sheet1 (2)'!$D$72,IF(shee2!D56='Sheet1 (2)'!$C$70,'Sheet1 (2)'!$D$70*('Sheet1 (2)'!$D$72-rut_index)/'Sheet1 (2)'!$D$72,IF(shee2!D56='Sheet1 (2)'!$C$71,'Sheet1 (2)'!$D$71*('Sheet1 (2)'!$D$72-rut_index)/'Sheet1 (2)'!$D$72))))</f>
        <v>5</v>
      </c>
      <c r="AV56" s="157">
        <f>IF(IF(D56='Sheet1 (2)'!$C$69,'Sheet1 (2)'!$D$69*('Sheet1 (2)'!$D$72-crack_s_index)/'Sheet1 (2)'!$D$72,IF(shee2!D56='Sheet1 (2)'!$C$70,'Sheet1 (2)'!$D$70*('Sheet1 (2)'!$D$72-crack_s_index)/'Sheet1 (2)'!$D$72,IF(shee2!D56='Sheet1 (2)'!$C$71,'Sheet1 (2)'!$D$71*('Sheet1 (2)'!$D$72-crack_s_index)/'Sheet1 (2)'!$D$72)))&lt;0,0,IF(D56='Sheet1 (2)'!$C$69,'Sheet1 (2)'!$D$69*('Sheet1 (2)'!$D$72-crack_s_index)/'Sheet1 (2)'!$D$72,IF(shee2!D56='Sheet1 (2)'!$C$70,'Sheet1 (2)'!$D$70*('Sheet1 (2)'!$D$72-crack_s_index)/'Sheet1 (2)'!$D$72,IF(shee2!D56='Sheet1 (2)'!$C$71,'Sheet1 (2)'!$D$71*('Sheet1 (2)'!$D$72-crack_s_index)/'Sheet1 (2)'!$D$72))))</f>
        <v>5</v>
      </c>
      <c r="AW56" s="157">
        <f>IF(IF(D56='Sheet1 (2)'!$C$69,'Sheet1 (2)'!$D$69*('Sheet1 (2)'!$D$72-crack_t_index)/'Sheet1 (2)'!$D$72,IF(shee2!D56='Sheet1 (2)'!$C$70,'Sheet1 (2)'!$D$70*('Sheet1 (2)'!$D$72-crack_t_index)/'Sheet1 (2)'!$D$72,IF(shee2!D56='Sheet1 (2)'!$C$71,'Sheet1 (2)'!$D$71*('Sheet1 (2)'!$D$72-crack_t_index)/'Sheet1 (2)'!$D$72)))&lt;0,0,IF(D56='Sheet1 (2)'!$C$69,'Sheet1 (2)'!$D$69*('Sheet1 (2)'!$D$72-crack_t_index)/'Sheet1 (2)'!$D$72,IF(shee2!D56='Sheet1 (2)'!$C$70,'Sheet1 (2)'!$D$70*('Sheet1 (2)'!$D$72-crack_t_index)/'Sheet1 (2)'!$D$72,IF(shee2!D56='Sheet1 (2)'!$C$71,'Sheet1 (2)'!$D$71*('Sheet1 (2)'!$D$72-crack_t_index)/'Sheet1 (2)'!$D$72))))</f>
        <v>5</v>
      </c>
      <c r="AX56" s="157">
        <f>IF(IF(D56='Sheet1 (2)'!$C$69,'Sheet1 (2)'!$D$69*('Sheet1 (2)'!$D$72-rave_index)/'Sheet1 (2)'!$D$72,IF(shee2!D56='Sheet1 (2)'!$C$70,'Sheet1 (2)'!$D$70*('Sheet1 (2)'!$D$72-rave_index)/'Sheet1 (2)'!$D$72,IF(shee2!D56='Sheet1 (2)'!$C$71,'Sheet1 (2)'!$D$71*('Sheet1 (2)'!$D$72-rave_index)/'Sheet1 (2)'!$D$72)))&lt;0,0,IF(D56='Sheet1 (2)'!$C$69,'Sheet1 (2)'!$D$69*('Sheet1 (2)'!$D$72-rave_index)/'Sheet1 (2)'!$D$72,IF(shee2!D56='Sheet1 (2)'!$C$70,'Sheet1 (2)'!$D$70*('Sheet1 (2)'!$D$72-rave_index)/'Sheet1 (2)'!$D$72,IF(shee2!D56='Sheet1 (2)'!$C$71,'Sheet1 (2)'!$D$71*('Sheet1 (2)'!$D$72-rave_index)/'Sheet1 (2)'!$D$72))))</f>
        <v>5</v>
      </c>
      <c r="AY56" s="157">
        <f>IF(IF(D56='Sheet1 (2)'!$C$69,'Sheet1 (2)'!$D$69*('Sheet1 (2)'!$D$72-rough_index)/'Sheet1 (2)'!$D$72,IF(shee2!D56='Sheet1 (2)'!$C$70,'Sheet1 (2)'!$D$70*('Sheet1 (2)'!$D$72-rough_index)/'Sheet1 (2)'!$D$72,IF(shee2!D56='Sheet1 (2)'!$C$71,'Sheet1 (2)'!$D$71*('Sheet1 (2)'!$D$72-rough_index)/'Sheet1 (2)'!$D$72)))&lt;0,0,IF(D56='Sheet1 (2)'!$C$69,'Sheet1 (2)'!$D$69*('Sheet1 (2)'!$D$72-rough_index)/'Sheet1 (2)'!$D$72,IF(shee2!D56='Sheet1 (2)'!$C$70,'Sheet1 (2)'!$D$70*('Sheet1 (2)'!$D$72-rough_index)/'Sheet1 (2)'!$D$72,IF(shee2!D56='Sheet1 (2)'!$C$71,'Sheet1 (2)'!$D$71*('Sheet1 (2)'!$D$72-rough_index)/'Sheet1 (2)'!$D$72))))</f>
        <v>3.3333333333333335</v>
      </c>
      <c r="AZ56" s="159">
        <f>+(AU56*'Sheet1 (2)'!$C$77)+(AV56*'Sheet1 (2)'!$C$78)+(AW56*'Sheet1 (2)'!$C$79)+(AX56*'Sheet1 (2)'!$C$80)+(AY56*'Sheet1 (2)'!$C$81)</f>
        <v>4.5</v>
      </c>
      <c r="BA56" s="213" t="str">
        <f t="shared" si="1"/>
        <v>Good</v>
      </c>
      <c r="BE56">
        <f>IF(D56='Sheet1 (2)'!$C$61,'Sheet1 (2)'!$D$61*(counts^2)+'Sheet1 (2)'!$G$61*counts+'Sheet1 (2)'!$J$61,IF(D56='Sheet1 (2)'!$C$62,'Sheet1 (2)'!$D$62*counts+'Sheet1 (2)'!$G$62,IF(D56='Sheet1 (2)'!$C$63,'Sheet1 (2)'!$D$63*counts+'Sheet1 (2)'!$G$63,IF(D56='Sheet1 (2)'!$C$64,'Sheet1 (2)'!$D$64*counts+'Sheet1 (2)'!$G$64))))</f>
        <v>2.0984129299999998</v>
      </c>
    </row>
    <row r="57" spans="1:57">
      <c r="A57" s="145" t="s">
        <v>282</v>
      </c>
      <c r="B57" s="145" t="s">
        <v>76</v>
      </c>
      <c r="C57" s="170">
        <v>197</v>
      </c>
      <c r="D57" s="174" t="s">
        <v>77</v>
      </c>
      <c r="E57" s="171">
        <v>8</v>
      </c>
      <c r="F57" s="171">
        <v>1</v>
      </c>
      <c r="G57" s="171" t="s">
        <v>77</v>
      </c>
      <c r="H57" s="171">
        <v>0.5</v>
      </c>
      <c r="I57" s="171" t="s">
        <v>77</v>
      </c>
      <c r="J57" s="173" t="s">
        <v>80</v>
      </c>
      <c r="K57" s="173" t="s">
        <v>80</v>
      </c>
      <c r="L57" s="169">
        <f>VLOOKUP(CONCATENATE(J57,K57),'Sheet1 (2)'!$J$6:$K$26,2,FALSE)</f>
        <v>0</v>
      </c>
      <c r="M57" s="173" t="s">
        <v>80</v>
      </c>
      <c r="N57" s="173" t="s">
        <v>80</v>
      </c>
      <c r="O57" s="168">
        <f>VLOOKUP(CONCATENATE(M57,N57),'Sheet1 (2)'!$L$6:$M$26,2,FALSE)</f>
        <v>0</v>
      </c>
      <c r="P57" s="173" t="s">
        <v>80</v>
      </c>
      <c r="Q57" s="173" t="s">
        <v>80</v>
      </c>
      <c r="R57" s="168">
        <f>VLOOKUP(CONCATENATE(P57,Q57),'Sheet1 (2)'!$N$6:$O$26,2,FALSE)</f>
        <v>0</v>
      </c>
      <c r="S57" s="173" t="s">
        <v>80</v>
      </c>
      <c r="T57" s="173" t="s">
        <v>80</v>
      </c>
      <c r="U57" s="168">
        <f>VLOOKUP(CONCATENATE(S57,T57),'Sheet1 (2)'!$P$6:$Q$26,2,FALSE)</f>
        <v>0</v>
      </c>
      <c r="V57" s="173" t="s">
        <v>80</v>
      </c>
      <c r="W57" s="173" t="s">
        <v>80</v>
      </c>
      <c r="X57" s="168">
        <f>VLOOKUP(CONCATENATE(V57,W57),'Sheet1 (2)'!$R$6:$S$26,2,FALSE)</f>
        <v>0</v>
      </c>
      <c r="Y57" s="173" t="s">
        <v>80</v>
      </c>
      <c r="Z57" s="173" t="s">
        <v>80</v>
      </c>
      <c r="AA57" s="168">
        <f>VLOOKUP(CONCATENATE(Y57,Z57),'Sheet1 (2)'!$T$6:$U$26,2,FALSE)</f>
        <v>0</v>
      </c>
      <c r="AB57" s="173" t="s">
        <v>80</v>
      </c>
      <c r="AC57" s="173" t="s">
        <v>80</v>
      </c>
      <c r="AD57" s="168">
        <f>VLOOKUP(CONCATENATE(AB57,AC57),'Sheet1 (2)'!$X$6:$Y$26,2,FALSE)</f>
        <v>0</v>
      </c>
      <c r="AE57" s="173" t="s">
        <v>82</v>
      </c>
      <c r="AF57" s="173" t="s">
        <v>81</v>
      </c>
      <c r="AG57" s="168">
        <f>VLOOKUP(CONCATENATE(AE57,AF57),'Sheet1 (2)'!$Z$6:$AA$26,2,FALSE)</f>
        <v>66</v>
      </c>
      <c r="AH57" s="172"/>
      <c r="AI57" s="175"/>
      <c r="AJ57" s="140"/>
      <c r="AK57" s="176" t="s">
        <v>282</v>
      </c>
      <c r="AL57" s="176" t="s">
        <v>76</v>
      </c>
      <c r="AM57" s="170">
        <f t="shared" si="0"/>
        <v>197</v>
      </c>
      <c r="AN57" s="147"/>
      <c r="AO57" s="155"/>
      <c r="AP57" s="156"/>
      <c r="AQ57" s="157">
        <v>1.5082933578</v>
      </c>
      <c r="AR57" s="158"/>
      <c r="AS57" s="145">
        <f>LOOKUP(rufmkm,'Sheet1 (2)'!$V$62:$V$71,'Sheet1 (2)'!$W$62:$W$71)</f>
        <v>20</v>
      </c>
      <c r="AT57" s="140"/>
      <c r="AU57" s="157">
        <f>IF(IF(D57='Sheet1 (2)'!$C$69,'Sheet1 (2)'!$D$69*('Sheet1 (2)'!$D$72-rut_index)/'Sheet1 (2)'!$D$72,IF(shee2!D57='Sheet1 (2)'!$C$70,'Sheet1 (2)'!$D$70*('Sheet1 (2)'!$D$72-rut_index)/'Sheet1 (2)'!$D$72,IF(shee2!D57='Sheet1 (2)'!$C$71,'Sheet1 (2)'!$D$71*('Sheet1 (2)'!$D$72-rut_index)/'Sheet1 (2)'!$D$72)))&lt;0,0,IF(D57='Sheet1 (2)'!$C$69,'Sheet1 (2)'!$D$69*('Sheet1 (2)'!$D$72-rut_index)/'Sheet1 (2)'!$D$72,IF(shee2!D57='Sheet1 (2)'!$C$70,'Sheet1 (2)'!$D$70*('Sheet1 (2)'!$D$72-rut_index)/'Sheet1 (2)'!$D$72,IF(shee2!D57='Sheet1 (2)'!$C$71,'Sheet1 (2)'!$D$71*('Sheet1 (2)'!$D$72-rut_index)/'Sheet1 (2)'!$D$72))))</f>
        <v>5</v>
      </c>
      <c r="AV57" s="157">
        <f>IF(IF(D57='Sheet1 (2)'!$C$69,'Sheet1 (2)'!$D$69*('Sheet1 (2)'!$D$72-crack_s_index)/'Sheet1 (2)'!$D$72,IF(shee2!D57='Sheet1 (2)'!$C$70,'Sheet1 (2)'!$D$70*('Sheet1 (2)'!$D$72-crack_s_index)/'Sheet1 (2)'!$D$72,IF(shee2!D57='Sheet1 (2)'!$C$71,'Sheet1 (2)'!$D$71*('Sheet1 (2)'!$D$72-crack_s_index)/'Sheet1 (2)'!$D$72)))&lt;0,0,IF(D57='Sheet1 (2)'!$C$69,'Sheet1 (2)'!$D$69*('Sheet1 (2)'!$D$72-crack_s_index)/'Sheet1 (2)'!$D$72,IF(shee2!D57='Sheet1 (2)'!$C$70,'Sheet1 (2)'!$D$70*('Sheet1 (2)'!$D$72-crack_s_index)/'Sheet1 (2)'!$D$72,IF(shee2!D57='Sheet1 (2)'!$C$71,'Sheet1 (2)'!$D$71*('Sheet1 (2)'!$D$72-crack_s_index)/'Sheet1 (2)'!$D$72))))</f>
        <v>5</v>
      </c>
      <c r="AW57" s="157">
        <f>IF(IF(D57='Sheet1 (2)'!$C$69,'Sheet1 (2)'!$D$69*('Sheet1 (2)'!$D$72-crack_t_index)/'Sheet1 (2)'!$D$72,IF(shee2!D57='Sheet1 (2)'!$C$70,'Sheet1 (2)'!$D$70*('Sheet1 (2)'!$D$72-crack_t_index)/'Sheet1 (2)'!$D$72,IF(shee2!D57='Sheet1 (2)'!$C$71,'Sheet1 (2)'!$D$71*('Sheet1 (2)'!$D$72-crack_t_index)/'Sheet1 (2)'!$D$72)))&lt;0,0,IF(D57='Sheet1 (2)'!$C$69,'Sheet1 (2)'!$D$69*('Sheet1 (2)'!$D$72-crack_t_index)/'Sheet1 (2)'!$D$72,IF(shee2!D57='Sheet1 (2)'!$C$70,'Sheet1 (2)'!$D$70*('Sheet1 (2)'!$D$72-crack_t_index)/'Sheet1 (2)'!$D$72,IF(shee2!D57='Sheet1 (2)'!$C$71,'Sheet1 (2)'!$D$71*('Sheet1 (2)'!$D$72-crack_t_index)/'Sheet1 (2)'!$D$72))))</f>
        <v>5</v>
      </c>
      <c r="AX57" s="157">
        <f>IF(IF(D57='Sheet1 (2)'!$C$69,'Sheet1 (2)'!$D$69*('Sheet1 (2)'!$D$72-rave_index)/'Sheet1 (2)'!$D$72,IF(shee2!D57='Sheet1 (2)'!$C$70,'Sheet1 (2)'!$D$70*('Sheet1 (2)'!$D$72-rave_index)/'Sheet1 (2)'!$D$72,IF(shee2!D57='Sheet1 (2)'!$C$71,'Sheet1 (2)'!$D$71*('Sheet1 (2)'!$D$72-rave_index)/'Sheet1 (2)'!$D$72)))&lt;0,0,IF(D57='Sheet1 (2)'!$C$69,'Sheet1 (2)'!$D$69*('Sheet1 (2)'!$D$72-rave_index)/'Sheet1 (2)'!$D$72,IF(shee2!D57='Sheet1 (2)'!$C$70,'Sheet1 (2)'!$D$70*('Sheet1 (2)'!$D$72-rave_index)/'Sheet1 (2)'!$D$72,IF(shee2!D57='Sheet1 (2)'!$C$71,'Sheet1 (2)'!$D$71*('Sheet1 (2)'!$D$72-rave_index)/'Sheet1 (2)'!$D$72))))</f>
        <v>5</v>
      </c>
      <c r="AY57" s="157">
        <f>IF(IF(D57='Sheet1 (2)'!$C$69,'Sheet1 (2)'!$D$69*('Sheet1 (2)'!$D$72-rough_index)/'Sheet1 (2)'!$D$72,IF(shee2!D57='Sheet1 (2)'!$C$70,'Sheet1 (2)'!$D$70*('Sheet1 (2)'!$D$72-rough_index)/'Sheet1 (2)'!$D$72,IF(shee2!D57='Sheet1 (2)'!$C$71,'Sheet1 (2)'!$D$71*('Sheet1 (2)'!$D$72-rough_index)/'Sheet1 (2)'!$D$72)))&lt;0,0,IF(D57='Sheet1 (2)'!$C$69,'Sheet1 (2)'!$D$69*('Sheet1 (2)'!$D$72-rough_index)/'Sheet1 (2)'!$D$72,IF(shee2!D57='Sheet1 (2)'!$C$70,'Sheet1 (2)'!$D$70*('Sheet1 (2)'!$D$72-rough_index)/'Sheet1 (2)'!$D$72,IF(shee2!D57='Sheet1 (2)'!$C$71,'Sheet1 (2)'!$D$71*('Sheet1 (2)'!$D$72-rough_index)/'Sheet1 (2)'!$D$72))))</f>
        <v>3.3333333333333335</v>
      </c>
      <c r="AZ57" s="159">
        <f>+(AU57*'Sheet1 (2)'!$C$77)+(AV57*'Sheet1 (2)'!$C$78)+(AW57*'Sheet1 (2)'!$C$79)+(AX57*'Sheet1 (2)'!$C$80)+(AY57*'Sheet1 (2)'!$C$81)</f>
        <v>4.5</v>
      </c>
      <c r="BA57" s="213" t="str">
        <f t="shared" si="1"/>
        <v>Good</v>
      </c>
      <c r="BE57">
        <f>IF(D57='Sheet1 (2)'!$C$61,'Sheet1 (2)'!$D$61*(counts^2)+'Sheet1 (2)'!$G$61*counts+'Sheet1 (2)'!$J$61,IF(D57='Sheet1 (2)'!$C$62,'Sheet1 (2)'!$D$62*counts+'Sheet1 (2)'!$G$62,IF(D57='Sheet1 (2)'!$C$63,'Sheet1 (2)'!$D$63*counts+'Sheet1 (2)'!$G$63,IF(D57='Sheet1 (2)'!$C$64,'Sheet1 (2)'!$D$64*counts+'Sheet1 (2)'!$G$64))))</f>
        <v>2.0984129299999998</v>
      </c>
    </row>
    <row r="58" spans="1:57">
      <c r="A58" s="145" t="s">
        <v>282</v>
      </c>
      <c r="B58" s="145" t="s">
        <v>76</v>
      </c>
      <c r="C58" s="170">
        <v>198</v>
      </c>
      <c r="D58" s="174" t="s">
        <v>77</v>
      </c>
      <c r="E58" s="171">
        <v>8</v>
      </c>
      <c r="F58" s="171">
        <v>1</v>
      </c>
      <c r="G58" s="171" t="s">
        <v>77</v>
      </c>
      <c r="H58" s="171">
        <v>0.5</v>
      </c>
      <c r="I58" s="171" t="s">
        <v>77</v>
      </c>
      <c r="J58" s="173" t="s">
        <v>82</v>
      </c>
      <c r="K58" s="173" t="s">
        <v>79</v>
      </c>
      <c r="L58" s="169">
        <f>VLOOKUP(CONCATENATE(J58,K58),'Sheet1 (2)'!$J$6:$K$26,2,FALSE)</f>
        <v>37.5</v>
      </c>
      <c r="M58" s="173" t="s">
        <v>80</v>
      </c>
      <c r="N58" s="173" t="s">
        <v>80</v>
      </c>
      <c r="O58" s="168">
        <f>VLOOKUP(CONCATENATE(M58,N58),'Sheet1 (2)'!$L$6:$M$26,2,FALSE)</f>
        <v>0</v>
      </c>
      <c r="P58" s="173" t="s">
        <v>80</v>
      </c>
      <c r="Q58" s="173" t="s">
        <v>80</v>
      </c>
      <c r="R58" s="168">
        <f>VLOOKUP(CONCATENATE(P58,Q58),'Sheet1 (2)'!$N$6:$O$26,2,FALSE)</f>
        <v>0</v>
      </c>
      <c r="S58" s="173" t="s">
        <v>78</v>
      </c>
      <c r="T58" s="173" t="s">
        <v>82</v>
      </c>
      <c r="U58" s="168">
        <f>VLOOKUP(CONCATENATE(S58,T58),'Sheet1 (2)'!$P$6:$Q$26,2,FALSE)</f>
        <v>6.25</v>
      </c>
      <c r="V58" s="173" t="s">
        <v>83</v>
      </c>
      <c r="W58" s="173" t="s">
        <v>81</v>
      </c>
      <c r="X58" s="168">
        <f>VLOOKUP(CONCATENATE(V58,W58),'Sheet1 (2)'!$R$6:$S$26,2,FALSE)</f>
        <v>75</v>
      </c>
      <c r="Y58" s="173" t="s">
        <v>82</v>
      </c>
      <c r="Z58" s="173" t="s">
        <v>79</v>
      </c>
      <c r="AA58" s="168">
        <f>VLOOKUP(CONCATENATE(Y58,Z58),'Sheet1 (2)'!$T$6:$U$26,2,FALSE)</f>
        <v>37.5</v>
      </c>
      <c r="AB58" s="173" t="s">
        <v>80</v>
      </c>
      <c r="AC58" s="173" t="s">
        <v>80</v>
      </c>
      <c r="AD58" s="168">
        <f>VLOOKUP(CONCATENATE(AB58,AC58),'Sheet1 (2)'!$X$6:$Y$26,2,FALSE)</f>
        <v>0</v>
      </c>
      <c r="AE58" s="173" t="s">
        <v>82</v>
      </c>
      <c r="AF58" s="173" t="s">
        <v>81</v>
      </c>
      <c r="AG58" s="168">
        <f>VLOOKUP(CONCATENATE(AE58,AF58),'Sheet1 (2)'!$Z$6:$AA$26,2,FALSE)</f>
        <v>66</v>
      </c>
      <c r="AH58" s="172"/>
      <c r="AI58" s="175"/>
      <c r="AJ58" s="140"/>
      <c r="AK58" s="176" t="s">
        <v>282</v>
      </c>
      <c r="AL58" s="176" t="s">
        <v>76</v>
      </c>
      <c r="AM58" s="170">
        <f t="shared" si="0"/>
        <v>198</v>
      </c>
      <c r="AN58" s="147"/>
      <c r="AO58" s="155"/>
      <c r="AP58" s="156"/>
      <c r="AQ58" s="157">
        <v>1.8110315872</v>
      </c>
      <c r="AR58" s="158"/>
      <c r="AS58" s="145">
        <f>LOOKUP(rufmkm,'Sheet1 (2)'!$V$62:$V$71,'Sheet1 (2)'!$W$62:$W$71)</f>
        <v>20</v>
      </c>
      <c r="AT58" s="140"/>
      <c r="AU58" s="157">
        <f>IF(IF(D58='Sheet1 (2)'!$C$69,'Sheet1 (2)'!$D$69*('Sheet1 (2)'!$D$72-rut_index)/'Sheet1 (2)'!$D$72,IF(shee2!D58='Sheet1 (2)'!$C$70,'Sheet1 (2)'!$D$70*('Sheet1 (2)'!$D$72-rut_index)/'Sheet1 (2)'!$D$72,IF(shee2!D58='Sheet1 (2)'!$C$71,'Sheet1 (2)'!$D$71*('Sheet1 (2)'!$D$72-rut_index)/'Sheet1 (2)'!$D$72)))&lt;0,0,IF(D58='Sheet1 (2)'!$C$69,'Sheet1 (2)'!$D$69*('Sheet1 (2)'!$D$72-rut_index)/'Sheet1 (2)'!$D$72,IF(shee2!D58='Sheet1 (2)'!$C$70,'Sheet1 (2)'!$D$70*('Sheet1 (2)'!$D$72-rut_index)/'Sheet1 (2)'!$D$72,IF(shee2!D58='Sheet1 (2)'!$C$71,'Sheet1 (2)'!$D$71*('Sheet1 (2)'!$D$72-rut_index)/'Sheet1 (2)'!$D$72))))</f>
        <v>1.875</v>
      </c>
      <c r="AV58" s="157">
        <f>IF(IF(D58='Sheet1 (2)'!$C$69,'Sheet1 (2)'!$D$69*('Sheet1 (2)'!$D$72-crack_s_index)/'Sheet1 (2)'!$D$72,IF(shee2!D58='Sheet1 (2)'!$C$70,'Sheet1 (2)'!$D$70*('Sheet1 (2)'!$D$72-crack_s_index)/'Sheet1 (2)'!$D$72,IF(shee2!D58='Sheet1 (2)'!$C$71,'Sheet1 (2)'!$D$71*('Sheet1 (2)'!$D$72-crack_s_index)/'Sheet1 (2)'!$D$72)))&lt;0,0,IF(D58='Sheet1 (2)'!$C$69,'Sheet1 (2)'!$D$69*('Sheet1 (2)'!$D$72-crack_s_index)/'Sheet1 (2)'!$D$72,IF(shee2!D58='Sheet1 (2)'!$C$70,'Sheet1 (2)'!$D$70*('Sheet1 (2)'!$D$72-crack_s_index)/'Sheet1 (2)'!$D$72,IF(shee2!D58='Sheet1 (2)'!$C$71,'Sheet1 (2)'!$D$71*('Sheet1 (2)'!$D$72-crack_s_index)/'Sheet1 (2)'!$D$72))))</f>
        <v>5</v>
      </c>
      <c r="AW58" s="157">
        <f>IF(IF(D58='Sheet1 (2)'!$C$69,'Sheet1 (2)'!$D$69*('Sheet1 (2)'!$D$72-crack_t_index)/'Sheet1 (2)'!$D$72,IF(shee2!D58='Sheet1 (2)'!$C$70,'Sheet1 (2)'!$D$70*('Sheet1 (2)'!$D$72-crack_t_index)/'Sheet1 (2)'!$D$72,IF(shee2!D58='Sheet1 (2)'!$C$71,'Sheet1 (2)'!$D$71*('Sheet1 (2)'!$D$72-crack_t_index)/'Sheet1 (2)'!$D$72)))&lt;0,0,IF(D58='Sheet1 (2)'!$C$69,'Sheet1 (2)'!$D$69*('Sheet1 (2)'!$D$72-crack_t_index)/'Sheet1 (2)'!$D$72,IF(shee2!D58='Sheet1 (2)'!$C$70,'Sheet1 (2)'!$D$70*('Sheet1 (2)'!$D$72-crack_t_index)/'Sheet1 (2)'!$D$72,IF(shee2!D58='Sheet1 (2)'!$C$71,'Sheet1 (2)'!$D$71*('Sheet1 (2)'!$D$72-crack_t_index)/'Sheet1 (2)'!$D$72))))</f>
        <v>5</v>
      </c>
      <c r="AX58" s="157">
        <f>IF(IF(D58='Sheet1 (2)'!$C$69,'Sheet1 (2)'!$D$69*('Sheet1 (2)'!$D$72-rave_index)/'Sheet1 (2)'!$D$72,IF(shee2!D58='Sheet1 (2)'!$C$70,'Sheet1 (2)'!$D$70*('Sheet1 (2)'!$D$72-rave_index)/'Sheet1 (2)'!$D$72,IF(shee2!D58='Sheet1 (2)'!$C$71,'Sheet1 (2)'!$D$71*('Sheet1 (2)'!$D$72-rave_index)/'Sheet1 (2)'!$D$72)))&lt;0,0,IF(D58='Sheet1 (2)'!$C$69,'Sheet1 (2)'!$D$69*('Sheet1 (2)'!$D$72-rave_index)/'Sheet1 (2)'!$D$72,IF(shee2!D58='Sheet1 (2)'!$C$70,'Sheet1 (2)'!$D$70*('Sheet1 (2)'!$D$72-rave_index)/'Sheet1 (2)'!$D$72,IF(shee2!D58='Sheet1 (2)'!$C$71,'Sheet1 (2)'!$D$71*('Sheet1 (2)'!$D$72-rave_index)/'Sheet1 (2)'!$D$72))))</f>
        <v>1.875</v>
      </c>
      <c r="AY58" s="157">
        <f>IF(IF(D58='Sheet1 (2)'!$C$69,'Sheet1 (2)'!$D$69*('Sheet1 (2)'!$D$72-rough_index)/'Sheet1 (2)'!$D$72,IF(shee2!D58='Sheet1 (2)'!$C$70,'Sheet1 (2)'!$D$70*('Sheet1 (2)'!$D$72-rough_index)/'Sheet1 (2)'!$D$72,IF(shee2!D58='Sheet1 (2)'!$C$71,'Sheet1 (2)'!$D$71*('Sheet1 (2)'!$D$72-rough_index)/'Sheet1 (2)'!$D$72)))&lt;0,0,IF(D58='Sheet1 (2)'!$C$69,'Sheet1 (2)'!$D$69*('Sheet1 (2)'!$D$72-rough_index)/'Sheet1 (2)'!$D$72,IF(shee2!D58='Sheet1 (2)'!$C$70,'Sheet1 (2)'!$D$70*('Sheet1 (2)'!$D$72-rough_index)/'Sheet1 (2)'!$D$72,IF(shee2!D58='Sheet1 (2)'!$C$71,'Sheet1 (2)'!$D$71*('Sheet1 (2)'!$D$72-rough_index)/'Sheet1 (2)'!$D$72))))</f>
        <v>3.3333333333333335</v>
      </c>
      <c r="AZ58" s="159">
        <f>+(AU58*'Sheet1 (2)'!$C$77)+(AV58*'Sheet1 (2)'!$C$78)+(AW58*'Sheet1 (2)'!$C$79)+(AX58*'Sheet1 (2)'!$C$80)+(AY58*'Sheet1 (2)'!$C$81)</f>
        <v>3.5625</v>
      </c>
      <c r="BA58" s="213" t="str">
        <f t="shared" si="1"/>
        <v>Fair</v>
      </c>
      <c r="BE58">
        <f>IF(D58='Sheet1 (2)'!$C$61,'Sheet1 (2)'!$D$61*(counts^2)+'Sheet1 (2)'!$G$61*counts+'Sheet1 (2)'!$J$61,IF(D58='Sheet1 (2)'!$C$62,'Sheet1 (2)'!$D$62*counts+'Sheet1 (2)'!$G$62,IF(D58='Sheet1 (2)'!$C$63,'Sheet1 (2)'!$D$63*counts+'Sheet1 (2)'!$G$63,IF(D58='Sheet1 (2)'!$C$64,'Sheet1 (2)'!$D$64*counts+'Sheet1 (2)'!$G$64))))</f>
        <v>2.0984129299999998</v>
      </c>
    </row>
    <row r="59" spans="1:57">
      <c r="A59" s="145" t="s">
        <v>282</v>
      </c>
      <c r="B59" s="145" t="s">
        <v>76</v>
      </c>
      <c r="C59" s="170">
        <v>199</v>
      </c>
      <c r="D59" s="174" t="s">
        <v>77</v>
      </c>
      <c r="E59" s="171">
        <v>8</v>
      </c>
      <c r="F59" s="171">
        <v>1</v>
      </c>
      <c r="G59" s="171" t="s">
        <v>77</v>
      </c>
      <c r="H59" s="171">
        <v>0.5</v>
      </c>
      <c r="I59" s="171" t="s">
        <v>77</v>
      </c>
      <c r="J59" s="173" t="s">
        <v>82</v>
      </c>
      <c r="K59" s="173" t="s">
        <v>79</v>
      </c>
      <c r="L59" s="169">
        <f>VLOOKUP(CONCATENATE(J59,K59),'Sheet1 (2)'!$J$6:$K$26,2,FALSE)</f>
        <v>37.5</v>
      </c>
      <c r="M59" s="173" t="s">
        <v>80</v>
      </c>
      <c r="N59" s="173" t="s">
        <v>80</v>
      </c>
      <c r="O59" s="168">
        <f>VLOOKUP(CONCATENATE(M59,N59),'Sheet1 (2)'!$L$6:$M$26,2,FALSE)</f>
        <v>0</v>
      </c>
      <c r="P59" s="173" t="s">
        <v>80</v>
      </c>
      <c r="Q59" s="173" t="s">
        <v>80</v>
      </c>
      <c r="R59" s="168">
        <f>VLOOKUP(CONCATENATE(P59,Q59),'Sheet1 (2)'!$N$6:$O$26,2,FALSE)</f>
        <v>0</v>
      </c>
      <c r="S59" s="173" t="s">
        <v>80</v>
      </c>
      <c r="T59" s="173" t="s">
        <v>80</v>
      </c>
      <c r="U59" s="168">
        <f>VLOOKUP(CONCATENATE(S59,T59),'Sheet1 (2)'!$P$6:$Q$26,2,FALSE)</f>
        <v>0</v>
      </c>
      <c r="V59" s="173" t="s">
        <v>82</v>
      </c>
      <c r="W59" s="173" t="s">
        <v>81</v>
      </c>
      <c r="X59" s="168">
        <f>VLOOKUP(CONCATENATE(V59,W59),'Sheet1 (2)'!$R$6:$S$26,2,FALSE)</f>
        <v>50</v>
      </c>
      <c r="Y59" s="173" t="s">
        <v>82</v>
      </c>
      <c r="Z59" s="173" t="s">
        <v>83</v>
      </c>
      <c r="AA59" s="168">
        <f>VLOOKUP(CONCATENATE(Y59,Z59),'Sheet1 (2)'!$T$6:$U$26,2,FALSE)</f>
        <v>25</v>
      </c>
      <c r="AB59" s="173" t="s">
        <v>80</v>
      </c>
      <c r="AC59" s="173" t="s">
        <v>80</v>
      </c>
      <c r="AD59" s="168">
        <f>VLOOKUP(CONCATENATE(AB59,AC59),'Sheet1 (2)'!$X$6:$Y$26,2,FALSE)</f>
        <v>0</v>
      </c>
      <c r="AE59" s="173" t="s">
        <v>82</v>
      </c>
      <c r="AF59" s="173" t="s">
        <v>81</v>
      </c>
      <c r="AG59" s="168">
        <f>VLOOKUP(CONCATENATE(AE59,AF59),'Sheet1 (2)'!$Z$6:$AA$26,2,FALSE)</f>
        <v>66</v>
      </c>
      <c r="AH59" s="172"/>
      <c r="AI59" s="175"/>
      <c r="AJ59" s="140"/>
      <c r="AK59" s="176" t="s">
        <v>282</v>
      </c>
      <c r="AL59" s="176" t="s">
        <v>76</v>
      </c>
      <c r="AM59" s="170">
        <f t="shared" si="0"/>
        <v>199</v>
      </c>
      <c r="AN59" s="147"/>
      <c r="AO59" s="155"/>
      <c r="AP59" s="156"/>
      <c r="AQ59" s="157">
        <v>2.6589959908000003</v>
      </c>
      <c r="AR59" s="158"/>
      <c r="AS59" s="145">
        <f>LOOKUP(rufmkm,'Sheet1 (2)'!$V$62:$V$71,'Sheet1 (2)'!$W$62:$W$71)</f>
        <v>30</v>
      </c>
      <c r="AT59" s="140"/>
      <c r="AU59" s="157">
        <f>IF(IF(D59='Sheet1 (2)'!$C$69,'Sheet1 (2)'!$D$69*('Sheet1 (2)'!$D$72-rut_index)/'Sheet1 (2)'!$D$72,IF(shee2!D59='Sheet1 (2)'!$C$70,'Sheet1 (2)'!$D$70*('Sheet1 (2)'!$D$72-rut_index)/'Sheet1 (2)'!$D$72,IF(shee2!D59='Sheet1 (2)'!$C$71,'Sheet1 (2)'!$D$71*('Sheet1 (2)'!$D$72-rut_index)/'Sheet1 (2)'!$D$72)))&lt;0,0,IF(D59='Sheet1 (2)'!$C$69,'Sheet1 (2)'!$D$69*('Sheet1 (2)'!$D$72-rut_index)/'Sheet1 (2)'!$D$72,IF(shee2!D59='Sheet1 (2)'!$C$70,'Sheet1 (2)'!$D$70*('Sheet1 (2)'!$D$72-rut_index)/'Sheet1 (2)'!$D$72,IF(shee2!D59='Sheet1 (2)'!$C$71,'Sheet1 (2)'!$D$71*('Sheet1 (2)'!$D$72-rut_index)/'Sheet1 (2)'!$D$72))))</f>
        <v>1.875</v>
      </c>
      <c r="AV59" s="157">
        <f>IF(IF(D59='Sheet1 (2)'!$C$69,'Sheet1 (2)'!$D$69*('Sheet1 (2)'!$D$72-crack_s_index)/'Sheet1 (2)'!$D$72,IF(shee2!D59='Sheet1 (2)'!$C$70,'Sheet1 (2)'!$D$70*('Sheet1 (2)'!$D$72-crack_s_index)/'Sheet1 (2)'!$D$72,IF(shee2!D59='Sheet1 (2)'!$C$71,'Sheet1 (2)'!$D$71*('Sheet1 (2)'!$D$72-crack_s_index)/'Sheet1 (2)'!$D$72)))&lt;0,0,IF(D59='Sheet1 (2)'!$C$69,'Sheet1 (2)'!$D$69*('Sheet1 (2)'!$D$72-crack_s_index)/'Sheet1 (2)'!$D$72,IF(shee2!D59='Sheet1 (2)'!$C$70,'Sheet1 (2)'!$D$70*('Sheet1 (2)'!$D$72-crack_s_index)/'Sheet1 (2)'!$D$72,IF(shee2!D59='Sheet1 (2)'!$C$71,'Sheet1 (2)'!$D$71*('Sheet1 (2)'!$D$72-crack_s_index)/'Sheet1 (2)'!$D$72))))</f>
        <v>5</v>
      </c>
      <c r="AW59" s="157">
        <f>IF(IF(D59='Sheet1 (2)'!$C$69,'Sheet1 (2)'!$D$69*('Sheet1 (2)'!$D$72-crack_t_index)/'Sheet1 (2)'!$D$72,IF(shee2!D59='Sheet1 (2)'!$C$70,'Sheet1 (2)'!$D$70*('Sheet1 (2)'!$D$72-crack_t_index)/'Sheet1 (2)'!$D$72,IF(shee2!D59='Sheet1 (2)'!$C$71,'Sheet1 (2)'!$D$71*('Sheet1 (2)'!$D$72-crack_t_index)/'Sheet1 (2)'!$D$72)))&lt;0,0,IF(D59='Sheet1 (2)'!$C$69,'Sheet1 (2)'!$D$69*('Sheet1 (2)'!$D$72-crack_t_index)/'Sheet1 (2)'!$D$72,IF(shee2!D59='Sheet1 (2)'!$C$70,'Sheet1 (2)'!$D$70*('Sheet1 (2)'!$D$72-crack_t_index)/'Sheet1 (2)'!$D$72,IF(shee2!D59='Sheet1 (2)'!$C$71,'Sheet1 (2)'!$D$71*('Sheet1 (2)'!$D$72-crack_t_index)/'Sheet1 (2)'!$D$72))))</f>
        <v>5</v>
      </c>
      <c r="AX59" s="157">
        <f>IF(IF(D59='Sheet1 (2)'!$C$69,'Sheet1 (2)'!$D$69*('Sheet1 (2)'!$D$72-rave_index)/'Sheet1 (2)'!$D$72,IF(shee2!D59='Sheet1 (2)'!$C$70,'Sheet1 (2)'!$D$70*('Sheet1 (2)'!$D$72-rave_index)/'Sheet1 (2)'!$D$72,IF(shee2!D59='Sheet1 (2)'!$C$71,'Sheet1 (2)'!$D$71*('Sheet1 (2)'!$D$72-rave_index)/'Sheet1 (2)'!$D$72)))&lt;0,0,IF(D59='Sheet1 (2)'!$C$69,'Sheet1 (2)'!$D$69*('Sheet1 (2)'!$D$72-rave_index)/'Sheet1 (2)'!$D$72,IF(shee2!D59='Sheet1 (2)'!$C$70,'Sheet1 (2)'!$D$70*('Sheet1 (2)'!$D$72-rave_index)/'Sheet1 (2)'!$D$72,IF(shee2!D59='Sheet1 (2)'!$C$71,'Sheet1 (2)'!$D$71*('Sheet1 (2)'!$D$72-rave_index)/'Sheet1 (2)'!$D$72))))</f>
        <v>2.9166666666666665</v>
      </c>
      <c r="AY59" s="157">
        <f>IF(IF(D59='Sheet1 (2)'!$C$69,'Sheet1 (2)'!$D$69*('Sheet1 (2)'!$D$72-rough_index)/'Sheet1 (2)'!$D$72,IF(shee2!D59='Sheet1 (2)'!$C$70,'Sheet1 (2)'!$D$70*('Sheet1 (2)'!$D$72-rough_index)/'Sheet1 (2)'!$D$72,IF(shee2!D59='Sheet1 (2)'!$C$71,'Sheet1 (2)'!$D$71*('Sheet1 (2)'!$D$72-rough_index)/'Sheet1 (2)'!$D$72)))&lt;0,0,IF(D59='Sheet1 (2)'!$C$69,'Sheet1 (2)'!$D$69*('Sheet1 (2)'!$D$72-rough_index)/'Sheet1 (2)'!$D$72,IF(shee2!D59='Sheet1 (2)'!$C$70,'Sheet1 (2)'!$D$70*('Sheet1 (2)'!$D$72-rough_index)/'Sheet1 (2)'!$D$72,IF(shee2!D59='Sheet1 (2)'!$C$71,'Sheet1 (2)'!$D$71*('Sheet1 (2)'!$D$72-rough_index)/'Sheet1 (2)'!$D$72))))</f>
        <v>2.5</v>
      </c>
      <c r="AZ59" s="159">
        <f>+(AU59*'Sheet1 (2)'!$C$77)+(AV59*'Sheet1 (2)'!$C$78)+(AW59*'Sheet1 (2)'!$C$79)+(AX59*'Sheet1 (2)'!$C$80)+(AY59*'Sheet1 (2)'!$C$81)</f>
        <v>3.4166666666666665</v>
      </c>
      <c r="BA59" s="213" t="str">
        <f t="shared" si="1"/>
        <v>Fair</v>
      </c>
      <c r="BE59">
        <f>IF(D59='Sheet1 (2)'!$C$61,'Sheet1 (2)'!$D$61*(counts^2)+'Sheet1 (2)'!$G$61*counts+'Sheet1 (2)'!$J$61,IF(D59='Sheet1 (2)'!$C$62,'Sheet1 (2)'!$D$62*counts+'Sheet1 (2)'!$G$62,IF(D59='Sheet1 (2)'!$C$63,'Sheet1 (2)'!$D$63*counts+'Sheet1 (2)'!$G$63,IF(D59='Sheet1 (2)'!$C$64,'Sheet1 (2)'!$D$64*counts+'Sheet1 (2)'!$G$64))))</f>
        <v>2.0984129299999998</v>
      </c>
    </row>
    <row r="60" spans="1:57">
      <c r="A60" s="145" t="s">
        <v>282</v>
      </c>
      <c r="B60" s="145" t="s">
        <v>76</v>
      </c>
      <c r="C60" s="170">
        <v>200</v>
      </c>
      <c r="D60" s="174" t="s">
        <v>77</v>
      </c>
      <c r="E60" s="171">
        <v>8</v>
      </c>
      <c r="F60" s="171">
        <v>1</v>
      </c>
      <c r="G60" s="171" t="s">
        <v>77</v>
      </c>
      <c r="H60" s="171">
        <v>0.5</v>
      </c>
      <c r="I60" s="171" t="s">
        <v>77</v>
      </c>
      <c r="J60" s="173" t="s">
        <v>82</v>
      </c>
      <c r="K60" s="173" t="s">
        <v>79</v>
      </c>
      <c r="L60" s="169">
        <f>VLOOKUP(CONCATENATE(J60,K60),'Sheet1 (2)'!$J$6:$K$26,2,FALSE)</f>
        <v>37.5</v>
      </c>
      <c r="M60" s="173" t="s">
        <v>80</v>
      </c>
      <c r="N60" s="173" t="s">
        <v>80</v>
      </c>
      <c r="O60" s="168">
        <f>VLOOKUP(CONCATENATE(M60,N60),'Sheet1 (2)'!$L$6:$M$26,2,FALSE)</f>
        <v>0</v>
      </c>
      <c r="P60" s="173" t="s">
        <v>80</v>
      </c>
      <c r="Q60" s="173" t="s">
        <v>80</v>
      </c>
      <c r="R60" s="168">
        <f>VLOOKUP(CONCATENATE(P60,Q60),'Sheet1 (2)'!$N$6:$O$26,2,FALSE)</f>
        <v>0</v>
      </c>
      <c r="S60" s="173" t="s">
        <v>80</v>
      </c>
      <c r="T60" s="173" t="s">
        <v>80</v>
      </c>
      <c r="U60" s="168">
        <f>VLOOKUP(CONCATENATE(S60,T60),'Sheet1 (2)'!$P$6:$Q$26,2,FALSE)</f>
        <v>0</v>
      </c>
      <c r="V60" s="173" t="s">
        <v>82</v>
      </c>
      <c r="W60" s="173" t="s">
        <v>81</v>
      </c>
      <c r="X60" s="168">
        <f>VLOOKUP(CONCATENATE(V60,W60),'Sheet1 (2)'!$R$6:$S$26,2,FALSE)</f>
        <v>50</v>
      </c>
      <c r="Y60" s="173" t="s">
        <v>80</v>
      </c>
      <c r="Z60" s="173" t="s">
        <v>80</v>
      </c>
      <c r="AA60" s="168">
        <f>VLOOKUP(CONCATENATE(Y60,Z60),'Sheet1 (2)'!$T$6:$U$26,2,FALSE)</f>
        <v>0</v>
      </c>
      <c r="AB60" s="173" t="s">
        <v>80</v>
      </c>
      <c r="AC60" s="173" t="s">
        <v>80</v>
      </c>
      <c r="AD60" s="168">
        <f>VLOOKUP(CONCATENATE(AB60,AC60),'Sheet1 (2)'!$X$6:$Y$26,2,FALSE)</f>
        <v>0</v>
      </c>
      <c r="AE60" s="173" t="s">
        <v>82</v>
      </c>
      <c r="AF60" s="173" t="s">
        <v>81</v>
      </c>
      <c r="AG60" s="168">
        <f>VLOOKUP(CONCATENATE(AE60,AF60),'Sheet1 (2)'!$Z$6:$AA$26,2,FALSE)</f>
        <v>66</v>
      </c>
      <c r="AH60" s="172"/>
      <c r="AI60" s="175"/>
      <c r="AJ60" s="140"/>
      <c r="AK60" s="176" t="s">
        <v>282</v>
      </c>
      <c r="AL60" s="176" t="s">
        <v>76</v>
      </c>
      <c r="AM60" s="170">
        <f t="shared" si="0"/>
        <v>200</v>
      </c>
      <c r="AN60" s="147"/>
      <c r="AO60" s="155"/>
      <c r="AP60" s="156"/>
      <c r="AQ60" s="157">
        <v>2.6053069313999999</v>
      </c>
      <c r="AR60" s="158"/>
      <c r="AS60" s="145">
        <f>LOOKUP(rufmkm,'Sheet1 (2)'!$V$62:$V$71,'Sheet1 (2)'!$W$62:$W$71)</f>
        <v>30</v>
      </c>
      <c r="AT60" s="140"/>
      <c r="AU60" s="157">
        <f>IF(IF(D60='Sheet1 (2)'!$C$69,'Sheet1 (2)'!$D$69*('Sheet1 (2)'!$D$72-rut_index)/'Sheet1 (2)'!$D$72,IF(shee2!D60='Sheet1 (2)'!$C$70,'Sheet1 (2)'!$D$70*('Sheet1 (2)'!$D$72-rut_index)/'Sheet1 (2)'!$D$72,IF(shee2!D60='Sheet1 (2)'!$C$71,'Sheet1 (2)'!$D$71*('Sheet1 (2)'!$D$72-rut_index)/'Sheet1 (2)'!$D$72)))&lt;0,0,IF(D60='Sheet1 (2)'!$C$69,'Sheet1 (2)'!$D$69*('Sheet1 (2)'!$D$72-rut_index)/'Sheet1 (2)'!$D$72,IF(shee2!D60='Sheet1 (2)'!$C$70,'Sheet1 (2)'!$D$70*('Sheet1 (2)'!$D$72-rut_index)/'Sheet1 (2)'!$D$72,IF(shee2!D60='Sheet1 (2)'!$C$71,'Sheet1 (2)'!$D$71*('Sheet1 (2)'!$D$72-rut_index)/'Sheet1 (2)'!$D$72))))</f>
        <v>1.875</v>
      </c>
      <c r="AV60" s="157">
        <f>IF(IF(D60='Sheet1 (2)'!$C$69,'Sheet1 (2)'!$D$69*('Sheet1 (2)'!$D$72-crack_s_index)/'Sheet1 (2)'!$D$72,IF(shee2!D60='Sheet1 (2)'!$C$70,'Sheet1 (2)'!$D$70*('Sheet1 (2)'!$D$72-crack_s_index)/'Sheet1 (2)'!$D$72,IF(shee2!D60='Sheet1 (2)'!$C$71,'Sheet1 (2)'!$D$71*('Sheet1 (2)'!$D$72-crack_s_index)/'Sheet1 (2)'!$D$72)))&lt;0,0,IF(D60='Sheet1 (2)'!$C$69,'Sheet1 (2)'!$D$69*('Sheet1 (2)'!$D$72-crack_s_index)/'Sheet1 (2)'!$D$72,IF(shee2!D60='Sheet1 (2)'!$C$70,'Sheet1 (2)'!$D$70*('Sheet1 (2)'!$D$72-crack_s_index)/'Sheet1 (2)'!$D$72,IF(shee2!D60='Sheet1 (2)'!$C$71,'Sheet1 (2)'!$D$71*('Sheet1 (2)'!$D$72-crack_s_index)/'Sheet1 (2)'!$D$72))))</f>
        <v>5</v>
      </c>
      <c r="AW60" s="157">
        <f>IF(IF(D60='Sheet1 (2)'!$C$69,'Sheet1 (2)'!$D$69*('Sheet1 (2)'!$D$72-crack_t_index)/'Sheet1 (2)'!$D$72,IF(shee2!D60='Sheet1 (2)'!$C$70,'Sheet1 (2)'!$D$70*('Sheet1 (2)'!$D$72-crack_t_index)/'Sheet1 (2)'!$D$72,IF(shee2!D60='Sheet1 (2)'!$C$71,'Sheet1 (2)'!$D$71*('Sheet1 (2)'!$D$72-crack_t_index)/'Sheet1 (2)'!$D$72)))&lt;0,0,IF(D60='Sheet1 (2)'!$C$69,'Sheet1 (2)'!$D$69*('Sheet1 (2)'!$D$72-crack_t_index)/'Sheet1 (2)'!$D$72,IF(shee2!D60='Sheet1 (2)'!$C$70,'Sheet1 (2)'!$D$70*('Sheet1 (2)'!$D$72-crack_t_index)/'Sheet1 (2)'!$D$72,IF(shee2!D60='Sheet1 (2)'!$C$71,'Sheet1 (2)'!$D$71*('Sheet1 (2)'!$D$72-crack_t_index)/'Sheet1 (2)'!$D$72))))</f>
        <v>5</v>
      </c>
      <c r="AX60" s="157">
        <f>IF(IF(D60='Sheet1 (2)'!$C$69,'Sheet1 (2)'!$D$69*('Sheet1 (2)'!$D$72-rave_index)/'Sheet1 (2)'!$D$72,IF(shee2!D60='Sheet1 (2)'!$C$70,'Sheet1 (2)'!$D$70*('Sheet1 (2)'!$D$72-rave_index)/'Sheet1 (2)'!$D$72,IF(shee2!D60='Sheet1 (2)'!$C$71,'Sheet1 (2)'!$D$71*('Sheet1 (2)'!$D$72-rave_index)/'Sheet1 (2)'!$D$72)))&lt;0,0,IF(D60='Sheet1 (2)'!$C$69,'Sheet1 (2)'!$D$69*('Sheet1 (2)'!$D$72-rave_index)/'Sheet1 (2)'!$D$72,IF(shee2!D60='Sheet1 (2)'!$C$70,'Sheet1 (2)'!$D$70*('Sheet1 (2)'!$D$72-rave_index)/'Sheet1 (2)'!$D$72,IF(shee2!D60='Sheet1 (2)'!$C$71,'Sheet1 (2)'!$D$71*('Sheet1 (2)'!$D$72-rave_index)/'Sheet1 (2)'!$D$72))))</f>
        <v>5</v>
      </c>
      <c r="AY60" s="157">
        <f>IF(IF(D60='Sheet1 (2)'!$C$69,'Sheet1 (2)'!$D$69*('Sheet1 (2)'!$D$72-rough_index)/'Sheet1 (2)'!$D$72,IF(shee2!D60='Sheet1 (2)'!$C$70,'Sheet1 (2)'!$D$70*('Sheet1 (2)'!$D$72-rough_index)/'Sheet1 (2)'!$D$72,IF(shee2!D60='Sheet1 (2)'!$C$71,'Sheet1 (2)'!$D$71*('Sheet1 (2)'!$D$72-rough_index)/'Sheet1 (2)'!$D$72)))&lt;0,0,IF(D60='Sheet1 (2)'!$C$69,'Sheet1 (2)'!$D$69*('Sheet1 (2)'!$D$72-rough_index)/'Sheet1 (2)'!$D$72,IF(shee2!D60='Sheet1 (2)'!$C$70,'Sheet1 (2)'!$D$70*('Sheet1 (2)'!$D$72-rough_index)/'Sheet1 (2)'!$D$72,IF(shee2!D60='Sheet1 (2)'!$C$71,'Sheet1 (2)'!$D$71*('Sheet1 (2)'!$D$72-rough_index)/'Sheet1 (2)'!$D$72))))</f>
        <v>2.5</v>
      </c>
      <c r="AZ60" s="159">
        <f>+(AU60*'Sheet1 (2)'!$C$77)+(AV60*'Sheet1 (2)'!$C$78)+(AW60*'Sheet1 (2)'!$C$79)+(AX60*'Sheet1 (2)'!$C$80)+(AY60*'Sheet1 (2)'!$C$81)</f>
        <v>3.625</v>
      </c>
      <c r="BA60" s="213" t="str">
        <f t="shared" si="1"/>
        <v>Fair</v>
      </c>
      <c r="BE60">
        <f>IF(D60='Sheet1 (2)'!$C$61,'Sheet1 (2)'!$D$61*(counts^2)+'Sheet1 (2)'!$G$61*counts+'Sheet1 (2)'!$J$61,IF(D60='Sheet1 (2)'!$C$62,'Sheet1 (2)'!$D$62*counts+'Sheet1 (2)'!$G$62,IF(D60='Sheet1 (2)'!$C$63,'Sheet1 (2)'!$D$63*counts+'Sheet1 (2)'!$G$63,IF(D60='Sheet1 (2)'!$C$64,'Sheet1 (2)'!$D$64*counts+'Sheet1 (2)'!$G$64))))</f>
        <v>2.0984129299999998</v>
      </c>
    </row>
    <row r="61" spans="1:57">
      <c r="A61" s="145" t="s">
        <v>282</v>
      </c>
      <c r="B61" s="145" t="s">
        <v>76</v>
      </c>
      <c r="C61" s="170">
        <v>201</v>
      </c>
      <c r="D61" s="174" t="s">
        <v>77</v>
      </c>
      <c r="E61" s="171">
        <v>8</v>
      </c>
      <c r="F61" s="171">
        <v>1</v>
      </c>
      <c r="G61" s="171" t="s">
        <v>77</v>
      </c>
      <c r="H61" s="171">
        <v>0.5</v>
      </c>
      <c r="I61" s="171" t="s">
        <v>77</v>
      </c>
      <c r="J61" s="173" t="s">
        <v>80</v>
      </c>
      <c r="K61" s="173" t="s">
        <v>80</v>
      </c>
      <c r="L61" s="169">
        <f>VLOOKUP(CONCATENATE(J61,K61),'Sheet1 (2)'!$J$6:$K$26,2,FALSE)</f>
        <v>0</v>
      </c>
      <c r="M61" s="173" t="s">
        <v>80</v>
      </c>
      <c r="N61" s="173" t="s">
        <v>80</v>
      </c>
      <c r="O61" s="168">
        <f>VLOOKUP(CONCATENATE(M61,N61),'Sheet1 (2)'!$L$6:$M$26,2,FALSE)</f>
        <v>0</v>
      </c>
      <c r="P61" s="173" t="s">
        <v>80</v>
      </c>
      <c r="Q61" s="173" t="s">
        <v>80</v>
      </c>
      <c r="R61" s="168">
        <f>VLOOKUP(CONCATENATE(P61,Q61),'Sheet1 (2)'!$N$6:$O$26,2,FALSE)</f>
        <v>0</v>
      </c>
      <c r="S61" s="173" t="s">
        <v>80</v>
      </c>
      <c r="T61" s="173" t="s">
        <v>80</v>
      </c>
      <c r="U61" s="168">
        <f>VLOOKUP(CONCATENATE(S61,T61),'Sheet1 (2)'!$P$6:$Q$26,2,FALSE)</f>
        <v>0</v>
      </c>
      <c r="V61" s="173" t="s">
        <v>82</v>
      </c>
      <c r="W61" s="173" t="s">
        <v>81</v>
      </c>
      <c r="X61" s="168">
        <f>VLOOKUP(CONCATENATE(V61,W61),'Sheet1 (2)'!$R$6:$S$26,2,FALSE)</f>
        <v>50</v>
      </c>
      <c r="Y61" s="173" t="s">
        <v>80</v>
      </c>
      <c r="Z61" s="173" t="s">
        <v>80</v>
      </c>
      <c r="AA61" s="168">
        <f>VLOOKUP(CONCATENATE(Y61,Z61),'Sheet1 (2)'!$T$6:$U$26,2,FALSE)</f>
        <v>0</v>
      </c>
      <c r="AB61" s="173" t="s">
        <v>80</v>
      </c>
      <c r="AC61" s="173" t="s">
        <v>80</v>
      </c>
      <c r="AD61" s="168">
        <f>VLOOKUP(CONCATENATE(AB61,AC61),'Sheet1 (2)'!$X$6:$Y$26,2,FALSE)</f>
        <v>0</v>
      </c>
      <c r="AE61" s="173" t="s">
        <v>82</v>
      </c>
      <c r="AF61" s="173" t="s">
        <v>81</v>
      </c>
      <c r="AG61" s="168">
        <f>VLOOKUP(CONCATENATE(AE61,AF61),'Sheet1 (2)'!$Z$6:$AA$26,2,FALSE)</f>
        <v>66</v>
      </c>
      <c r="AH61" s="172"/>
      <c r="AI61" s="175"/>
      <c r="AJ61" s="140"/>
      <c r="AK61" s="176" t="s">
        <v>282</v>
      </c>
      <c r="AL61" s="176" t="s">
        <v>76</v>
      </c>
      <c r="AM61" s="170">
        <f t="shared" si="0"/>
        <v>201</v>
      </c>
      <c r="AN61" s="147"/>
      <c r="AO61" s="155"/>
      <c r="AP61" s="156"/>
      <c r="AQ61" s="157">
        <v>2.6121742114000002</v>
      </c>
      <c r="AR61" s="158"/>
      <c r="AS61" s="145">
        <f>LOOKUP(rufmkm,'Sheet1 (2)'!$V$62:$V$71,'Sheet1 (2)'!$W$62:$W$71)</f>
        <v>30</v>
      </c>
      <c r="AT61" s="140"/>
      <c r="AU61" s="157">
        <f>IF(IF(D61='Sheet1 (2)'!$C$69,'Sheet1 (2)'!$D$69*('Sheet1 (2)'!$D$72-rut_index)/'Sheet1 (2)'!$D$72,IF(shee2!D61='Sheet1 (2)'!$C$70,'Sheet1 (2)'!$D$70*('Sheet1 (2)'!$D$72-rut_index)/'Sheet1 (2)'!$D$72,IF(shee2!D61='Sheet1 (2)'!$C$71,'Sheet1 (2)'!$D$71*('Sheet1 (2)'!$D$72-rut_index)/'Sheet1 (2)'!$D$72)))&lt;0,0,IF(D61='Sheet1 (2)'!$C$69,'Sheet1 (2)'!$D$69*('Sheet1 (2)'!$D$72-rut_index)/'Sheet1 (2)'!$D$72,IF(shee2!D61='Sheet1 (2)'!$C$70,'Sheet1 (2)'!$D$70*('Sheet1 (2)'!$D$72-rut_index)/'Sheet1 (2)'!$D$72,IF(shee2!D61='Sheet1 (2)'!$C$71,'Sheet1 (2)'!$D$71*('Sheet1 (2)'!$D$72-rut_index)/'Sheet1 (2)'!$D$72))))</f>
        <v>5</v>
      </c>
      <c r="AV61" s="157">
        <f>IF(IF(D61='Sheet1 (2)'!$C$69,'Sheet1 (2)'!$D$69*('Sheet1 (2)'!$D$72-crack_s_index)/'Sheet1 (2)'!$D$72,IF(shee2!D61='Sheet1 (2)'!$C$70,'Sheet1 (2)'!$D$70*('Sheet1 (2)'!$D$72-crack_s_index)/'Sheet1 (2)'!$D$72,IF(shee2!D61='Sheet1 (2)'!$C$71,'Sheet1 (2)'!$D$71*('Sheet1 (2)'!$D$72-crack_s_index)/'Sheet1 (2)'!$D$72)))&lt;0,0,IF(D61='Sheet1 (2)'!$C$69,'Sheet1 (2)'!$D$69*('Sheet1 (2)'!$D$72-crack_s_index)/'Sheet1 (2)'!$D$72,IF(shee2!D61='Sheet1 (2)'!$C$70,'Sheet1 (2)'!$D$70*('Sheet1 (2)'!$D$72-crack_s_index)/'Sheet1 (2)'!$D$72,IF(shee2!D61='Sheet1 (2)'!$C$71,'Sheet1 (2)'!$D$71*('Sheet1 (2)'!$D$72-crack_s_index)/'Sheet1 (2)'!$D$72))))</f>
        <v>5</v>
      </c>
      <c r="AW61" s="157">
        <f>IF(IF(D61='Sheet1 (2)'!$C$69,'Sheet1 (2)'!$D$69*('Sheet1 (2)'!$D$72-crack_t_index)/'Sheet1 (2)'!$D$72,IF(shee2!D61='Sheet1 (2)'!$C$70,'Sheet1 (2)'!$D$70*('Sheet1 (2)'!$D$72-crack_t_index)/'Sheet1 (2)'!$D$72,IF(shee2!D61='Sheet1 (2)'!$C$71,'Sheet1 (2)'!$D$71*('Sheet1 (2)'!$D$72-crack_t_index)/'Sheet1 (2)'!$D$72)))&lt;0,0,IF(D61='Sheet1 (2)'!$C$69,'Sheet1 (2)'!$D$69*('Sheet1 (2)'!$D$72-crack_t_index)/'Sheet1 (2)'!$D$72,IF(shee2!D61='Sheet1 (2)'!$C$70,'Sheet1 (2)'!$D$70*('Sheet1 (2)'!$D$72-crack_t_index)/'Sheet1 (2)'!$D$72,IF(shee2!D61='Sheet1 (2)'!$C$71,'Sheet1 (2)'!$D$71*('Sheet1 (2)'!$D$72-crack_t_index)/'Sheet1 (2)'!$D$72))))</f>
        <v>5</v>
      </c>
      <c r="AX61" s="157">
        <f>IF(IF(D61='Sheet1 (2)'!$C$69,'Sheet1 (2)'!$D$69*('Sheet1 (2)'!$D$72-rave_index)/'Sheet1 (2)'!$D$72,IF(shee2!D61='Sheet1 (2)'!$C$70,'Sheet1 (2)'!$D$70*('Sheet1 (2)'!$D$72-rave_index)/'Sheet1 (2)'!$D$72,IF(shee2!D61='Sheet1 (2)'!$C$71,'Sheet1 (2)'!$D$71*('Sheet1 (2)'!$D$72-rave_index)/'Sheet1 (2)'!$D$72)))&lt;0,0,IF(D61='Sheet1 (2)'!$C$69,'Sheet1 (2)'!$D$69*('Sheet1 (2)'!$D$72-rave_index)/'Sheet1 (2)'!$D$72,IF(shee2!D61='Sheet1 (2)'!$C$70,'Sheet1 (2)'!$D$70*('Sheet1 (2)'!$D$72-rave_index)/'Sheet1 (2)'!$D$72,IF(shee2!D61='Sheet1 (2)'!$C$71,'Sheet1 (2)'!$D$71*('Sheet1 (2)'!$D$72-rave_index)/'Sheet1 (2)'!$D$72))))</f>
        <v>5</v>
      </c>
      <c r="AY61" s="157">
        <f>IF(IF(D61='Sheet1 (2)'!$C$69,'Sheet1 (2)'!$D$69*('Sheet1 (2)'!$D$72-rough_index)/'Sheet1 (2)'!$D$72,IF(shee2!D61='Sheet1 (2)'!$C$70,'Sheet1 (2)'!$D$70*('Sheet1 (2)'!$D$72-rough_index)/'Sheet1 (2)'!$D$72,IF(shee2!D61='Sheet1 (2)'!$C$71,'Sheet1 (2)'!$D$71*('Sheet1 (2)'!$D$72-rough_index)/'Sheet1 (2)'!$D$72)))&lt;0,0,IF(D61='Sheet1 (2)'!$C$69,'Sheet1 (2)'!$D$69*('Sheet1 (2)'!$D$72-rough_index)/'Sheet1 (2)'!$D$72,IF(shee2!D61='Sheet1 (2)'!$C$70,'Sheet1 (2)'!$D$70*('Sheet1 (2)'!$D$72-rough_index)/'Sheet1 (2)'!$D$72,IF(shee2!D61='Sheet1 (2)'!$C$71,'Sheet1 (2)'!$D$71*('Sheet1 (2)'!$D$72-rough_index)/'Sheet1 (2)'!$D$72))))</f>
        <v>2.5</v>
      </c>
      <c r="AZ61" s="159">
        <f>+(AU61*'Sheet1 (2)'!$C$77)+(AV61*'Sheet1 (2)'!$C$78)+(AW61*'Sheet1 (2)'!$C$79)+(AX61*'Sheet1 (2)'!$C$80)+(AY61*'Sheet1 (2)'!$C$81)</f>
        <v>4.25</v>
      </c>
      <c r="BA61" s="213" t="str">
        <f t="shared" si="1"/>
        <v>Good</v>
      </c>
      <c r="BE61">
        <f>IF(D61='Sheet1 (2)'!$C$61,'Sheet1 (2)'!$D$61*(counts^2)+'Sheet1 (2)'!$G$61*counts+'Sheet1 (2)'!$J$61,IF(D61='Sheet1 (2)'!$C$62,'Sheet1 (2)'!$D$62*counts+'Sheet1 (2)'!$G$62,IF(D61='Sheet1 (2)'!$C$63,'Sheet1 (2)'!$D$63*counts+'Sheet1 (2)'!$G$63,IF(D61='Sheet1 (2)'!$C$64,'Sheet1 (2)'!$D$64*counts+'Sheet1 (2)'!$G$64))))</f>
        <v>2.0984129299999998</v>
      </c>
    </row>
    <row r="62" spans="1:57">
      <c r="A62" s="145" t="s">
        <v>282</v>
      </c>
      <c r="B62" s="145" t="s">
        <v>76</v>
      </c>
      <c r="C62" s="170">
        <v>202</v>
      </c>
      <c r="D62" s="174" t="s">
        <v>77</v>
      </c>
      <c r="E62" s="171">
        <v>8</v>
      </c>
      <c r="F62" s="171">
        <v>1</v>
      </c>
      <c r="G62" s="171" t="s">
        <v>77</v>
      </c>
      <c r="H62" s="171">
        <v>0.5</v>
      </c>
      <c r="I62" s="171" t="s">
        <v>77</v>
      </c>
      <c r="J62" s="173" t="s">
        <v>78</v>
      </c>
      <c r="K62" s="173" t="s">
        <v>79</v>
      </c>
      <c r="L62" s="169">
        <f>VLOOKUP(CONCATENATE(J62,K62),'Sheet1 (2)'!$J$6:$K$26,2,FALSE)</f>
        <v>18.75</v>
      </c>
      <c r="M62" s="173" t="s">
        <v>80</v>
      </c>
      <c r="N62" s="173" t="s">
        <v>80</v>
      </c>
      <c r="O62" s="168">
        <f>VLOOKUP(CONCATENATE(M62,N62),'Sheet1 (2)'!$L$6:$M$26,2,FALSE)</f>
        <v>0</v>
      </c>
      <c r="P62" s="173" t="s">
        <v>80</v>
      </c>
      <c r="Q62" s="173" t="s">
        <v>80</v>
      </c>
      <c r="R62" s="168">
        <f>VLOOKUP(CONCATENATE(P62,Q62),'Sheet1 (2)'!$N$6:$O$26,2,FALSE)</f>
        <v>0</v>
      </c>
      <c r="S62" s="173" t="s">
        <v>80</v>
      </c>
      <c r="T62" s="173" t="s">
        <v>80</v>
      </c>
      <c r="U62" s="168">
        <f>VLOOKUP(CONCATENATE(S62,T62),'Sheet1 (2)'!$P$6:$Q$26,2,FALSE)</f>
        <v>0</v>
      </c>
      <c r="V62" s="173" t="s">
        <v>80</v>
      </c>
      <c r="W62" s="173" t="s">
        <v>80</v>
      </c>
      <c r="X62" s="168">
        <f>VLOOKUP(CONCATENATE(V62,W62),'Sheet1 (2)'!$R$6:$S$26,2,FALSE)</f>
        <v>0</v>
      </c>
      <c r="Y62" s="173" t="s">
        <v>80</v>
      </c>
      <c r="Z62" s="173" t="s">
        <v>80</v>
      </c>
      <c r="AA62" s="168">
        <f>VLOOKUP(CONCATENATE(Y62,Z62),'Sheet1 (2)'!$T$6:$U$26,2,FALSE)</f>
        <v>0</v>
      </c>
      <c r="AB62" s="173" t="s">
        <v>80</v>
      </c>
      <c r="AC62" s="173" t="s">
        <v>80</v>
      </c>
      <c r="AD62" s="168">
        <f>VLOOKUP(CONCATENATE(AB62,AC62),'Sheet1 (2)'!$X$6:$Y$26,2,FALSE)</f>
        <v>0</v>
      </c>
      <c r="AE62" s="173" t="s">
        <v>82</v>
      </c>
      <c r="AF62" s="173" t="s">
        <v>81</v>
      </c>
      <c r="AG62" s="168">
        <f>VLOOKUP(CONCATENATE(AE62,AF62),'Sheet1 (2)'!$Z$6:$AA$26,2,FALSE)</f>
        <v>66</v>
      </c>
      <c r="AH62" s="172"/>
      <c r="AI62" s="175"/>
      <c r="AJ62" s="140"/>
      <c r="AK62" s="176" t="s">
        <v>282</v>
      </c>
      <c r="AL62" s="176" t="s">
        <v>76</v>
      </c>
      <c r="AM62" s="170">
        <f t="shared" si="0"/>
        <v>202</v>
      </c>
      <c r="AN62" s="147"/>
      <c r="AO62" s="155" t="s">
        <v>415</v>
      </c>
      <c r="AP62" s="156"/>
      <c r="AQ62" s="157">
        <v>2.4712886103999998</v>
      </c>
      <c r="AR62" s="158"/>
      <c r="AS62" s="145">
        <f>LOOKUP(rufmkm,'Sheet1 (2)'!$V$62:$V$71,'Sheet1 (2)'!$W$62:$W$71)</f>
        <v>30</v>
      </c>
      <c r="AT62" s="140"/>
      <c r="AU62" s="157">
        <f>IF(IF(D62='Sheet1 (2)'!$C$69,'Sheet1 (2)'!$D$69*('Sheet1 (2)'!$D$72-rut_index)/'Sheet1 (2)'!$D$72,IF(shee2!D62='Sheet1 (2)'!$C$70,'Sheet1 (2)'!$D$70*('Sheet1 (2)'!$D$72-rut_index)/'Sheet1 (2)'!$D$72,IF(shee2!D62='Sheet1 (2)'!$C$71,'Sheet1 (2)'!$D$71*('Sheet1 (2)'!$D$72-rut_index)/'Sheet1 (2)'!$D$72)))&lt;0,0,IF(D62='Sheet1 (2)'!$C$69,'Sheet1 (2)'!$D$69*('Sheet1 (2)'!$D$72-rut_index)/'Sheet1 (2)'!$D$72,IF(shee2!D62='Sheet1 (2)'!$C$70,'Sheet1 (2)'!$D$70*('Sheet1 (2)'!$D$72-rut_index)/'Sheet1 (2)'!$D$72,IF(shee2!D62='Sheet1 (2)'!$C$71,'Sheet1 (2)'!$D$71*('Sheet1 (2)'!$D$72-rut_index)/'Sheet1 (2)'!$D$72))))</f>
        <v>3.4375</v>
      </c>
      <c r="AV62" s="157">
        <f>IF(IF(D62='Sheet1 (2)'!$C$69,'Sheet1 (2)'!$D$69*('Sheet1 (2)'!$D$72-crack_s_index)/'Sheet1 (2)'!$D$72,IF(shee2!D62='Sheet1 (2)'!$C$70,'Sheet1 (2)'!$D$70*('Sheet1 (2)'!$D$72-crack_s_index)/'Sheet1 (2)'!$D$72,IF(shee2!D62='Sheet1 (2)'!$C$71,'Sheet1 (2)'!$D$71*('Sheet1 (2)'!$D$72-crack_s_index)/'Sheet1 (2)'!$D$72)))&lt;0,0,IF(D62='Sheet1 (2)'!$C$69,'Sheet1 (2)'!$D$69*('Sheet1 (2)'!$D$72-crack_s_index)/'Sheet1 (2)'!$D$72,IF(shee2!D62='Sheet1 (2)'!$C$70,'Sheet1 (2)'!$D$70*('Sheet1 (2)'!$D$72-crack_s_index)/'Sheet1 (2)'!$D$72,IF(shee2!D62='Sheet1 (2)'!$C$71,'Sheet1 (2)'!$D$71*('Sheet1 (2)'!$D$72-crack_s_index)/'Sheet1 (2)'!$D$72))))</f>
        <v>5</v>
      </c>
      <c r="AW62" s="157">
        <f>IF(IF(D62='Sheet1 (2)'!$C$69,'Sheet1 (2)'!$D$69*('Sheet1 (2)'!$D$72-crack_t_index)/'Sheet1 (2)'!$D$72,IF(shee2!D62='Sheet1 (2)'!$C$70,'Sheet1 (2)'!$D$70*('Sheet1 (2)'!$D$72-crack_t_index)/'Sheet1 (2)'!$D$72,IF(shee2!D62='Sheet1 (2)'!$C$71,'Sheet1 (2)'!$D$71*('Sheet1 (2)'!$D$72-crack_t_index)/'Sheet1 (2)'!$D$72)))&lt;0,0,IF(D62='Sheet1 (2)'!$C$69,'Sheet1 (2)'!$D$69*('Sheet1 (2)'!$D$72-crack_t_index)/'Sheet1 (2)'!$D$72,IF(shee2!D62='Sheet1 (2)'!$C$70,'Sheet1 (2)'!$D$70*('Sheet1 (2)'!$D$72-crack_t_index)/'Sheet1 (2)'!$D$72,IF(shee2!D62='Sheet1 (2)'!$C$71,'Sheet1 (2)'!$D$71*('Sheet1 (2)'!$D$72-crack_t_index)/'Sheet1 (2)'!$D$72))))</f>
        <v>5</v>
      </c>
      <c r="AX62" s="157">
        <f>IF(IF(D62='Sheet1 (2)'!$C$69,'Sheet1 (2)'!$D$69*('Sheet1 (2)'!$D$72-rave_index)/'Sheet1 (2)'!$D$72,IF(shee2!D62='Sheet1 (2)'!$C$70,'Sheet1 (2)'!$D$70*('Sheet1 (2)'!$D$72-rave_index)/'Sheet1 (2)'!$D$72,IF(shee2!D62='Sheet1 (2)'!$C$71,'Sheet1 (2)'!$D$71*('Sheet1 (2)'!$D$72-rave_index)/'Sheet1 (2)'!$D$72)))&lt;0,0,IF(D62='Sheet1 (2)'!$C$69,'Sheet1 (2)'!$D$69*('Sheet1 (2)'!$D$72-rave_index)/'Sheet1 (2)'!$D$72,IF(shee2!D62='Sheet1 (2)'!$C$70,'Sheet1 (2)'!$D$70*('Sheet1 (2)'!$D$72-rave_index)/'Sheet1 (2)'!$D$72,IF(shee2!D62='Sheet1 (2)'!$C$71,'Sheet1 (2)'!$D$71*('Sheet1 (2)'!$D$72-rave_index)/'Sheet1 (2)'!$D$72))))</f>
        <v>5</v>
      </c>
      <c r="AY62" s="157">
        <f>IF(IF(D62='Sheet1 (2)'!$C$69,'Sheet1 (2)'!$D$69*('Sheet1 (2)'!$D$72-rough_index)/'Sheet1 (2)'!$D$72,IF(shee2!D62='Sheet1 (2)'!$C$70,'Sheet1 (2)'!$D$70*('Sheet1 (2)'!$D$72-rough_index)/'Sheet1 (2)'!$D$72,IF(shee2!D62='Sheet1 (2)'!$C$71,'Sheet1 (2)'!$D$71*('Sheet1 (2)'!$D$72-rough_index)/'Sheet1 (2)'!$D$72)))&lt;0,0,IF(D62='Sheet1 (2)'!$C$69,'Sheet1 (2)'!$D$69*('Sheet1 (2)'!$D$72-rough_index)/'Sheet1 (2)'!$D$72,IF(shee2!D62='Sheet1 (2)'!$C$70,'Sheet1 (2)'!$D$70*('Sheet1 (2)'!$D$72-rough_index)/'Sheet1 (2)'!$D$72,IF(shee2!D62='Sheet1 (2)'!$C$71,'Sheet1 (2)'!$D$71*('Sheet1 (2)'!$D$72-rough_index)/'Sheet1 (2)'!$D$72))))</f>
        <v>2.5</v>
      </c>
      <c r="AZ62" s="159">
        <f>+(AU62*'Sheet1 (2)'!$C$77)+(AV62*'Sheet1 (2)'!$C$78)+(AW62*'Sheet1 (2)'!$C$79)+(AX62*'Sheet1 (2)'!$C$80)+(AY62*'Sheet1 (2)'!$C$81)</f>
        <v>3.9375</v>
      </c>
      <c r="BA62" s="213" t="str">
        <f t="shared" si="1"/>
        <v>Fair</v>
      </c>
      <c r="BE62">
        <f>IF(D62='Sheet1 (2)'!$C$61,'Sheet1 (2)'!$D$61*(counts^2)+'Sheet1 (2)'!$G$61*counts+'Sheet1 (2)'!$J$61,IF(D62='Sheet1 (2)'!$C$62,'Sheet1 (2)'!$D$62*counts+'Sheet1 (2)'!$G$62,IF(D62='Sheet1 (2)'!$C$63,'Sheet1 (2)'!$D$63*counts+'Sheet1 (2)'!$G$63,IF(D62='Sheet1 (2)'!$C$64,'Sheet1 (2)'!$D$64*counts+'Sheet1 (2)'!$G$64))))</f>
        <v>2.0984129299999998</v>
      </c>
    </row>
    <row r="63" spans="1:57">
      <c r="A63" s="145" t="s">
        <v>282</v>
      </c>
      <c r="B63" s="145" t="s">
        <v>76</v>
      </c>
      <c r="C63" s="170">
        <v>203</v>
      </c>
      <c r="D63" s="174" t="s">
        <v>77</v>
      </c>
      <c r="E63" s="171">
        <v>8</v>
      </c>
      <c r="F63" s="171">
        <v>1</v>
      </c>
      <c r="G63" s="171" t="s">
        <v>77</v>
      </c>
      <c r="H63" s="171">
        <v>0.5</v>
      </c>
      <c r="I63" s="171" t="s">
        <v>77</v>
      </c>
      <c r="J63" s="173" t="s">
        <v>78</v>
      </c>
      <c r="K63" s="173" t="s">
        <v>79</v>
      </c>
      <c r="L63" s="169">
        <f>VLOOKUP(CONCATENATE(J63,K63),'Sheet1 (2)'!$J$6:$K$26,2,FALSE)</f>
        <v>18.75</v>
      </c>
      <c r="M63" s="173" t="s">
        <v>80</v>
      </c>
      <c r="N63" s="173" t="s">
        <v>80</v>
      </c>
      <c r="O63" s="168">
        <f>VLOOKUP(CONCATENATE(M63,N63),'Sheet1 (2)'!$L$6:$M$26,2,FALSE)</f>
        <v>0</v>
      </c>
      <c r="P63" s="173" t="s">
        <v>80</v>
      </c>
      <c r="Q63" s="173" t="s">
        <v>80</v>
      </c>
      <c r="R63" s="168">
        <f>VLOOKUP(CONCATENATE(P63,Q63),'Sheet1 (2)'!$N$6:$O$26,2,FALSE)</f>
        <v>0</v>
      </c>
      <c r="S63" s="173" t="s">
        <v>80</v>
      </c>
      <c r="T63" s="173" t="s">
        <v>80</v>
      </c>
      <c r="U63" s="168">
        <f>VLOOKUP(CONCATENATE(S63,T63),'Sheet1 (2)'!$P$6:$Q$26,2,FALSE)</f>
        <v>0</v>
      </c>
      <c r="V63" s="173" t="s">
        <v>82</v>
      </c>
      <c r="W63" s="173" t="s">
        <v>81</v>
      </c>
      <c r="X63" s="168">
        <f>VLOOKUP(CONCATENATE(V63,W63),'Sheet1 (2)'!$R$6:$S$26,2,FALSE)</f>
        <v>50</v>
      </c>
      <c r="Y63" s="173" t="s">
        <v>80</v>
      </c>
      <c r="Z63" s="173" t="s">
        <v>80</v>
      </c>
      <c r="AA63" s="168">
        <f>VLOOKUP(CONCATENATE(Y63,Z63),'Sheet1 (2)'!$T$6:$U$26,2,FALSE)</f>
        <v>0</v>
      </c>
      <c r="AB63" s="173" t="s">
        <v>80</v>
      </c>
      <c r="AC63" s="173" t="s">
        <v>80</v>
      </c>
      <c r="AD63" s="168">
        <f>VLOOKUP(CONCATENATE(AB63,AC63),'Sheet1 (2)'!$X$6:$Y$26,2,FALSE)</f>
        <v>0</v>
      </c>
      <c r="AE63" s="173" t="s">
        <v>82</v>
      </c>
      <c r="AF63" s="173" t="s">
        <v>81</v>
      </c>
      <c r="AG63" s="168">
        <f>VLOOKUP(CONCATENATE(AE63,AF63),'Sheet1 (2)'!$Z$6:$AA$26,2,FALSE)</f>
        <v>66</v>
      </c>
      <c r="AH63" s="172"/>
      <c r="AI63" s="175"/>
      <c r="AJ63" s="140"/>
      <c r="AK63" s="176" t="s">
        <v>282</v>
      </c>
      <c r="AL63" s="176" t="s">
        <v>76</v>
      </c>
      <c r="AM63" s="170">
        <f t="shared" si="0"/>
        <v>203</v>
      </c>
      <c r="AN63" s="147"/>
      <c r="AO63" s="155"/>
      <c r="AP63" s="156"/>
      <c r="AQ63" s="157">
        <v>2.4872854765999994</v>
      </c>
      <c r="AR63" s="158"/>
      <c r="AS63" s="145">
        <f>LOOKUP(rufmkm,'Sheet1 (2)'!$V$62:$V$71,'Sheet1 (2)'!$W$62:$W$71)</f>
        <v>30</v>
      </c>
      <c r="AT63" s="140"/>
      <c r="AU63" s="157">
        <f>IF(IF(D63='Sheet1 (2)'!$C$69,'Sheet1 (2)'!$D$69*('Sheet1 (2)'!$D$72-rut_index)/'Sheet1 (2)'!$D$72,IF(shee2!D63='Sheet1 (2)'!$C$70,'Sheet1 (2)'!$D$70*('Sheet1 (2)'!$D$72-rut_index)/'Sheet1 (2)'!$D$72,IF(shee2!D63='Sheet1 (2)'!$C$71,'Sheet1 (2)'!$D$71*('Sheet1 (2)'!$D$72-rut_index)/'Sheet1 (2)'!$D$72)))&lt;0,0,IF(D63='Sheet1 (2)'!$C$69,'Sheet1 (2)'!$D$69*('Sheet1 (2)'!$D$72-rut_index)/'Sheet1 (2)'!$D$72,IF(shee2!D63='Sheet1 (2)'!$C$70,'Sheet1 (2)'!$D$70*('Sheet1 (2)'!$D$72-rut_index)/'Sheet1 (2)'!$D$72,IF(shee2!D63='Sheet1 (2)'!$C$71,'Sheet1 (2)'!$D$71*('Sheet1 (2)'!$D$72-rut_index)/'Sheet1 (2)'!$D$72))))</f>
        <v>3.4375</v>
      </c>
      <c r="AV63" s="157">
        <f>IF(IF(D63='Sheet1 (2)'!$C$69,'Sheet1 (2)'!$D$69*('Sheet1 (2)'!$D$72-crack_s_index)/'Sheet1 (2)'!$D$72,IF(shee2!D63='Sheet1 (2)'!$C$70,'Sheet1 (2)'!$D$70*('Sheet1 (2)'!$D$72-crack_s_index)/'Sheet1 (2)'!$D$72,IF(shee2!D63='Sheet1 (2)'!$C$71,'Sheet1 (2)'!$D$71*('Sheet1 (2)'!$D$72-crack_s_index)/'Sheet1 (2)'!$D$72)))&lt;0,0,IF(D63='Sheet1 (2)'!$C$69,'Sheet1 (2)'!$D$69*('Sheet1 (2)'!$D$72-crack_s_index)/'Sheet1 (2)'!$D$72,IF(shee2!D63='Sheet1 (2)'!$C$70,'Sheet1 (2)'!$D$70*('Sheet1 (2)'!$D$72-crack_s_index)/'Sheet1 (2)'!$D$72,IF(shee2!D63='Sheet1 (2)'!$C$71,'Sheet1 (2)'!$D$71*('Sheet1 (2)'!$D$72-crack_s_index)/'Sheet1 (2)'!$D$72))))</f>
        <v>5</v>
      </c>
      <c r="AW63" s="157">
        <f>IF(IF(D63='Sheet1 (2)'!$C$69,'Sheet1 (2)'!$D$69*('Sheet1 (2)'!$D$72-crack_t_index)/'Sheet1 (2)'!$D$72,IF(shee2!D63='Sheet1 (2)'!$C$70,'Sheet1 (2)'!$D$70*('Sheet1 (2)'!$D$72-crack_t_index)/'Sheet1 (2)'!$D$72,IF(shee2!D63='Sheet1 (2)'!$C$71,'Sheet1 (2)'!$D$71*('Sheet1 (2)'!$D$72-crack_t_index)/'Sheet1 (2)'!$D$72)))&lt;0,0,IF(D63='Sheet1 (2)'!$C$69,'Sheet1 (2)'!$D$69*('Sheet1 (2)'!$D$72-crack_t_index)/'Sheet1 (2)'!$D$72,IF(shee2!D63='Sheet1 (2)'!$C$70,'Sheet1 (2)'!$D$70*('Sheet1 (2)'!$D$72-crack_t_index)/'Sheet1 (2)'!$D$72,IF(shee2!D63='Sheet1 (2)'!$C$71,'Sheet1 (2)'!$D$71*('Sheet1 (2)'!$D$72-crack_t_index)/'Sheet1 (2)'!$D$72))))</f>
        <v>5</v>
      </c>
      <c r="AX63" s="157">
        <f>IF(IF(D63='Sheet1 (2)'!$C$69,'Sheet1 (2)'!$D$69*('Sheet1 (2)'!$D$72-rave_index)/'Sheet1 (2)'!$D$72,IF(shee2!D63='Sheet1 (2)'!$C$70,'Sheet1 (2)'!$D$70*('Sheet1 (2)'!$D$72-rave_index)/'Sheet1 (2)'!$D$72,IF(shee2!D63='Sheet1 (2)'!$C$71,'Sheet1 (2)'!$D$71*('Sheet1 (2)'!$D$72-rave_index)/'Sheet1 (2)'!$D$72)))&lt;0,0,IF(D63='Sheet1 (2)'!$C$69,'Sheet1 (2)'!$D$69*('Sheet1 (2)'!$D$72-rave_index)/'Sheet1 (2)'!$D$72,IF(shee2!D63='Sheet1 (2)'!$C$70,'Sheet1 (2)'!$D$70*('Sheet1 (2)'!$D$72-rave_index)/'Sheet1 (2)'!$D$72,IF(shee2!D63='Sheet1 (2)'!$C$71,'Sheet1 (2)'!$D$71*('Sheet1 (2)'!$D$72-rave_index)/'Sheet1 (2)'!$D$72))))</f>
        <v>5</v>
      </c>
      <c r="AY63" s="157">
        <f>IF(IF(D63='Sheet1 (2)'!$C$69,'Sheet1 (2)'!$D$69*('Sheet1 (2)'!$D$72-rough_index)/'Sheet1 (2)'!$D$72,IF(shee2!D63='Sheet1 (2)'!$C$70,'Sheet1 (2)'!$D$70*('Sheet1 (2)'!$D$72-rough_index)/'Sheet1 (2)'!$D$72,IF(shee2!D63='Sheet1 (2)'!$C$71,'Sheet1 (2)'!$D$71*('Sheet1 (2)'!$D$72-rough_index)/'Sheet1 (2)'!$D$72)))&lt;0,0,IF(D63='Sheet1 (2)'!$C$69,'Sheet1 (2)'!$D$69*('Sheet1 (2)'!$D$72-rough_index)/'Sheet1 (2)'!$D$72,IF(shee2!D63='Sheet1 (2)'!$C$70,'Sheet1 (2)'!$D$70*('Sheet1 (2)'!$D$72-rough_index)/'Sheet1 (2)'!$D$72,IF(shee2!D63='Sheet1 (2)'!$C$71,'Sheet1 (2)'!$D$71*('Sheet1 (2)'!$D$72-rough_index)/'Sheet1 (2)'!$D$72))))</f>
        <v>2.5</v>
      </c>
      <c r="AZ63" s="159">
        <f>+(AU63*'Sheet1 (2)'!$C$77)+(AV63*'Sheet1 (2)'!$C$78)+(AW63*'Sheet1 (2)'!$C$79)+(AX63*'Sheet1 (2)'!$C$80)+(AY63*'Sheet1 (2)'!$C$81)</f>
        <v>3.9375</v>
      </c>
      <c r="BA63" s="213" t="str">
        <f t="shared" si="1"/>
        <v>Fair</v>
      </c>
      <c r="BE63">
        <f>IF(D63='Sheet1 (2)'!$C$61,'Sheet1 (2)'!$D$61*(counts^2)+'Sheet1 (2)'!$G$61*counts+'Sheet1 (2)'!$J$61,IF(D63='Sheet1 (2)'!$C$62,'Sheet1 (2)'!$D$62*counts+'Sheet1 (2)'!$G$62,IF(D63='Sheet1 (2)'!$C$63,'Sheet1 (2)'!$D$63*counts+'Sheet1 (2)'!$G$63,IF(D63='Sheet1 (2)'!$C$64,'Sheet1 (2)'!$D$64*counts+'Sheet1 (2)'!$G$64))))</f>
        <v>2.0984129299999998</v>
      </c>
    </row>
    <row r="64" spans="1:57">
      <c r="A64" s="145" t="s">
        <v>282</v>
      </c>
      <c r="B64" s="145" t="s">
        <v>76</v>
      </c>
      <c r="C64" s="170">
        <v>204</v>
      </c>
      <c r="D64" s="174" t="s">
        <v>77</v>
      </c>
      <c r="E64" s="171">
        <v>8</v>
      </c>
      <c r="F64" s="171">
        <v>1</v>
      </c>
      <c r="G64" s="171" t="s">
        <v>77</v>
      </c>
      <c r="H64" s="171">
        <v>0.5</v>
      </c>
      <c r="I64" s="171" t="s">
        <v>77</v>
      </c>
      <c r="J64" s="173" t="s">
        <v>78</v>
      </c>
      <c r="K64" s="173" t="s">
        <v>79</v>
      </c>
      <c r="L64" s="169">
        <f>VLOOKUP(CONCATENATE(J64,K64),'Sheet1 (2)'!$J$6:$K$26,2,FALSE)</f>
        <v>18.75</v>
      </c>
      <c r="M64" s="173" t="s">
        <v>80</v>
      </c>
      <c r="N64" s="173" t="s">
        <v>80</v>
      </c>
      <c r="O64" s="168">
        <f>VLOOKUP(CONCATENATE(M64,N64),'Sheet1 (2)'!$L$6:$M$26,2,FALSE)</f>
        <v>0</v>
      </c>
      <c r="P64" s="173" t="s">
        <v>80</v>
      </c>
      <c r="Q64" s="173" t="s">
        <v>80</v>
      </c>
      <c r="R64" s="168">
        <f>VLOOKUP(CONCATENATE(P64,Q64),'Sheet1 (2)'!$N$6:$O$26,2,FALSE)</f>
        <v>0</v>
      </c>
      <c r="S64" s="173" t="s">
        <v>80</v>
      </c>
      <c r="T64" s="173" t="s">
        <v>80</v>
      </c>
      <c r="U64" s="168">
        <f>VLOOKUP(CONCATENATE(S64,T64),'Sheet1 (2)'!$P$6:$Q$26,2,FALSE)</f>
        <v>0</v>
      </c>
      <c r="V64" s="173" t="s">
        <v>80</v>
      </c>
      <c r="W64" s="173" t="s">
        <v>80</v>
      </c>
      <c r="X64" s="168">
        <f>VLOOKUP(CONCATENATE(V64,W64),'Sheet1 (2)'!$R$6:$S$26,2,FALSE)</f>
        <v>0</v>
      </c>
      <c r="Y64" s="173" t="s">
        <v>80</v>
      </c>
      <c r="Z64" s="173" t="s">
        <v>80</v>
      </c>
      <c r="AA64" s="168">
        <f>VLOOKUP(CONCATENATE(Y64,Z64),'Sheet1 (2)'!$T$6:$U$26,2,FALSE)</f>
        <v>0</v>
      </c>
      <c r="AB64" s="173" t="s">
        <v>80</v>
      </c>
      <c r="AC64" s="173" t="s">
        <v>80</v>
      </c>
      <c r="AD64" s="168">
        <f>VLOOKUP(CONCATENATE(AB64,AC64),'Sheet1 (2)'!$X$6:$Y$26,2,FALSE)</f>
        <v>0</v>
      </c>
      <c r="AE64" s="173" t="s">
        <v>82</v>
      </c>
      <c r="AF64" s="173" t="s">
        <v>81</v>
      </c>
      <c r="AG64" s="168">
        <f>VLOOKUP(CONCATENATE(AE64,AF64),'Sheet1 (2)'!$Z$6:$AA$26,2,FALSE)</f>
        <v>66</v>
      </c>
      <c r="AH64" s="172"/>
      <c r="AI64" s="175"/>
      <c r="AJ64" s="140"/>
      <c r="AK64" s="176" t="s">
        <v>282</v>
      </c>
      <c r="AL64" s="176" t="s">
        <v>76</v>
      </c>
      <c r="AM64" s="170">
        <f t="shared" si="0"/>
        <v>204</v>
      </c>
      <c r="AN64" s="147"/>
      <c r="AO64" s="155"/>
      <c r="AP64" s="156"/>
      <c r="AQ64" s="157">
        <v>1.9260829019999999</v>
      </c>
      <c r="AR64" s="158"/>
      <c r="AS64" s="145">
        <f>LOOKUP(rufmkm,'Sheet1 (2)'!$V$62:$V$71,'Sheet1 (2)'!$W$62:$W$71)</f>
        <v>20</v>
      </c>
      <c r="AT64" s="140"/>
      <c r="AU64" s="157">
        <f>IF(IF(D64='Sheet1 (2)'!$C$69,'Sheet1 (2)'!$D$69*('Sheet1 (2)'!$D$72-rut_index)/'Sheet1 (2)'!$D$72,IF(shee2!D64='Sheet1 (2)'!$C$70,'Sheet1 (2)'!$D$70*('Sheet1 (2)'!$D$72-rut_index)/'Sheet1 (2)'!$D$72,IF(shee2!D64='Sheet1 (2)'!$C$71,'Sheet1 (2)'!$D$71*('Sheet1 (2)'!$D$72-rut_index)/'Sheet1 (2)'!$D$72)))&lt;0,0,IF(D64='Sheet1 (2)'!$C$69,'Sheet1 (2)'!$D$69*('Sheet1 (2)'!$D$72-rut_index)/'Sheet1 (2)'!$D$72,IF(shee2!D64='Sheet1 (2)'!$C$70,'Sheet1 (2)'!$D$70*('Sheet1 (2)'!$D$72-rut_index)/'Sheet1 (2)'!$D$72,IF(shee2!D64='Sheet1 (2)'!$C$71,'Sheet1 (2)'!$D$71*('Sheet1 (2)'!$D$72-rut_index)/'Sheet1 (2)'!$D$72))))</f>
        <v>3.4375</v>
      </c>
      <c r="AV64" s="157">
        <f>IF(IF(D64='Sheet1 (2)'!$C$69,'Sheet1 (2)'!$D$69*('Sheet1 (2)'!$D$72-crack_s_index)/'Sheet1 (2)'!$D$72,IF(shee2!D64='Sheet1 (2)'!$C$70,'Sheet1 (2)'!$D$70*('Sheet1 (2)'!$D$72-crack_s_index)/'Sheet1 (2)'!$D$72,IF(shee2!D64='Sheet1 (2)'!$C$71,'Sheet1 (2)'!$D$71*('Sheet1 (2)'!$D$72-crack_s_index)/'Sheet1 (2)'!$D$72)))&lt;0,0,IF(D64='Sheet1 (2)'!$C$69,'Sheet1 (2)'!$D$69*('Sheet1 (2)'!$D$72-crack_s_index)/'Sheet1 (2)'!$D$72,IF(shee2!D64='Sheet1 (2)'!$C$70,'Sheet1 (2)'!$D$70*('Sheet1 (2)'!$D$72-crack_s_index)/'Sheet1 (2)'!$D$72,IF(shee2!D64='Sheet1 (2)'!$C$71,'Sheet1 (2)'!$D$71*('Sheet1 (2)'!$D$72-crack_s_index)/'Sheet1 (2)'!$D$72))))</f>
        <v>5</v>
      </c>
      <c r="AW64" s="157">
        <f>IF(IF(D64='Sheet1 (2)'!$C$69,'Sheet1 (2)'!$D$69*('Sheet1 (2)'!$D$72-crack_t_index)/'Sheet1 (2)'!$D$72,IF(shee2!D64='Sheet1 (2)'!$C$70,'Sheet1 (2)'!$D$70*('Sheet1 (2)'!$D$72-crack_t_index)/'Sheet1 (2)'!$D$72,IF(shee2!D64='Sheet1 (2)'!$C$71,'Sheet1 (2)'!$D$71*('Sheet1 (2)'!$D$72-crack_t_index)/'Sheet1 (2)'!$D$72)))&lt;0,0,IF(D64='Sheet1 (2)'!$C$69,'Sheet1 (2)'!$D$69*('Sheet1 (2)'!$D$72-crack_t_index)/'Sheet1 (2)'!$D$72,IF(shee2!D64='Sheet1 (2)'!$C$70,'Sheet1 (2)'!$D$70*('Sheet1 (2)'!$D$72-crack_t_index)/'Sheet1 (2)'!$D$72,IF(shee2!D64='Sheet1 (2)'!$C$71,'Sheet1 (2)'!$D$71*('Sheet1 (2)'!$D$72-crack_t_index)/'Sheet1 (2)'!$D$72))))</f>
        <v>5</v>
      </c>
      <c r="AX64" s="157">
        <f>IF(IF(D64='Sheet1 (2)'!$C$69,'Sheet1 (2)'!$D$69*('Sheet1 (2)'!$D$72-rave_index)/'Sheet1 (2)'!$D$72,IF(shee2!D64='Sheet1 (2)'!$C$70,'Sheet1 (2)'!$D$70*('Sheet1 (2)'!$D$72-rave_index)/'Sheet1 (2)'!$D$72,IF(shee2!D64='Sheet1 (2)'!$C$71,'Sheet1 (2)'!$D$71*('Sheet1 (2)'!$D$72-rave_index)/'Sheet1 (2)'!$D$72)))&lt;0,0,IF(D64='Sheet1 (2)'!$C$69,'Sheet1 (2)'!$D$69*('Sheet1 (2)'!$D$72-rave_index)/'Sheet1 (2)'!$D$72,IF(shee2!D64='Sheet1 (2)'!$C$70,'Sheet1 (2)'!$D$70*('Sheet1 (2)'!$D$72-rave_index)/'Sheet1 (2)'!$D$72,IF(shee2!D64='Sheet1 (2)'!$C$71,'Sheet1 (2)'!$D$71*('Sheet1 (2)'!$D$72-rave_index)/'Sheet1 (2)'!$D$72))))</f>
        <v>5</v>
      </c>
      <c r="AY64" s="157">
        <f>IF(IF(D64='Sheet1 (2)'!$C$69,'Sheet1 (2)'!$D$69*('Sheet1 (2)'!$D$72-rough_index)/'Sheet1 (2)'!$D$72,IF(shee2!D64='Sheet1 (2)'!$C$70,'Sheet1 (2)'!$D$70*('Sheet1 (2)'!$D$72-rough_index)/'Sheet1 (2)'!$D$72,IF(shee2!D64='Sheet1 (2)'!$C$71,'Sheet1 (2)'!$D$71*('Sheet1 (2)'!$D$72-rough_index)/'Sheet1 (2)'!$D$72)))&lt;0,0,IF(D64='Sheet1 (2)'!$C$69,'Sheet1 (2)'!$D$69*('Sheet1 (2)'!$D$72-rough_index)/'Sheet1 (2)'!$D$72,IF(shee2!D64='Sheet1 (2)'!$C$70,'Sheet1 (2)'!$D$70*('Sheet1 (2)'!$D$72-rough_index)/'Sheet1 (2)'!$D$72,IF(shee2!D64='Sheet1 (2)'!$C$71,'Sheet1 (2)'!$D$71*('Sheet1 (2)'!$D$72-rough_index)/'Sheet1 (2)'!$D$72))))</f>
        <v>3.3333333333333335</v>
      </c>
      <c r="AZ64" s="159">
        <f>+(AU64*'Sheet1 (2)'!$C$77)+(AV64*'Sheet1 (2)'!$C$78)+(AW64*'Sheet1 (2)'!$C$79)+(AX64*'Sheet1 (2)'!$C$80)+(AY64*'Sheet1 (2)'!$C$81)</f>
        <v>4.1875</v>
      </c>
      <c r="BA64" s="213" t="str">
        <f t="shared" si="1"/>
        <v>Good</v>
      </c>
      <c r="BE64">
        <f>IF(D64='Sheet1 (2)'!$C$61,'Sheet1 (2)'!$D$61*(counts^2)+'Sheet1 (2)'!$G$61*counts+'Sheet1 (2)'!$J$61,IF(D64='Sheet1 (2)'!$C$62,'Sheet1 (2)'!$D$62*counts+'Sheet1 (2)'!$G$62,IF(D64='Sheet1 (2)'!$C$63,'Sheet1 (2)'!$D$63*counts+'Sheet1 (2)'!$G$63,IF(D64='Sheet1 (2)'!$C$64,'Sheet1 (2)'!$D$64*counts+'Sheet1 (2)'!$G$64))))</f>
        <v>2.0984129299999998</v>
      </c>
    </row>
    <row r="65" spans="1:57">
      <c r="A65" s="145" t="s">
        <v>282</v>
      </c>
      <c r="B65" s="145" t="s">
        <v>76</v>
      </c>
      <c r="C65" s="170">
        <v>205</v>
      </c>
      <c r="D65" s="174" t="s">
        <v>77</v>
      </c>
      <c r="E65" s="171">
        <v>8</v>
      </c>
      <c r="F65" s="171">
        <v>1</v>
      </c>
      <c r="G65" s="171" t="s">
        <v>77</v>
      </c>
      <c r="H65" s="171">
        <v>0.5</v>
      </c>
      <c r="I65" s="171" t="s">
        <v>77</v>
      </c>
      <c r="J65" s="173" t="s">
        <v>78</v>
      </c>
      <c r="K65" s="173" t="s">
        <v>79</v>
      </c>
      <c r="L65" s="169">
        <f>VLOOKUP(CONCATENATE(J65,K65),'Sheet1 (2)'!$J$6:$K$26,2,FALSE)</f>
        <v>18.75</v>
      </c>
      <c r="M65" s="173" t="s">
        <v>80</v>
      </c>
      <c r="N65" s="173" t="s">
        <v>80</v>
      </c>
      <c r="O65" s="168">
        <f>VLOOKUP(CONCATENATE(M65,N65),'Sheet1 (2)'!$L$6:$M$26,2,FALSE)</f>
        <v>0</v>
      </c>
      <c r="P65" s="173" t="s">
        <v>80</v>
      </c>
      <c r="Q65" s="173" t="s">
        <v>80</v>
      </c>
      <c r="R65" s="168">
        <f>VLOOKUP(CONCATENATE(P65,Q65),'Sheet1 (2)'!$N$6:$O$26,2,FALSE)</f>
        <v>0</v>
      </c>
      <c r="S65" s="173" t="s">
        <v>80</v>
      </c>
      <c r="T65" s="173" t="s">
        <v>80</v>
      </c>
      <c r="U65" s="168">
        <f>VLOOKUP(CONCATENATE(S65,T65),'Sheet1 (2)'!$P$6:$Q$26,2,FALSE)</f>
        <v>0</v>
      </c>
      <c r="V65" s="173" t="s">
        <v>80</v>
      </c>
      <c r="W65" s="173" t="s">
        <v>80</v>
      </c>
      <c r="X65" s="168">
        <f>VLOOKUP(CONCATENATE(V65,W65),'Sheet1 (2)'!$R$6:$S$26,2,FALSE)</f>
        <v>0</v>
      </c>
      <c r="Y65" s="173" t="s">
        <v>80</v>
      </c>
      <c r="Z65" s="173" t="s">
        <v>80</v>
      </c>
      <c r="AA65" s="168">
        <f>VLOOKUP(CONCATENATE(Y65,Z65),'Sheet1 (2)'!$T$6:$U$26,2,FALSE)</f>
        <v>0</v>
      </c>
      <c r="AB65" s="173" t="s">
        <v>80</v>
      </c>
      <c r="AC65" s="173" t="s">
        <v>80</v>
      </c>
      <c r="AD65" s="168">
        <f>VLOOKUP(CONCATENATE(AB65,AC65),'Sheet1 (2)'!$X$6:$Y$26,2,FALSE)</f>
        <v>0</v>
      </c>
      <c r="AE65" s="173" t="s">
        <v>82</v>
      </c>
      <c r="AF65" s="173" t="s">
        <v>81</v>
      </c>
      <c r="AG65" s="168">
        <f>VLOOKUP(CONCATENATE(AE65,AF65),'Sheet1 (2)'!$Z$6:$AA$26,2,FALSE)</f>
        <v>66</v>
      </c>
      <c r="AH65" s="172"/>
      <c r="AI65" s="175"/>
      <c r="AJ65" s="140"/>
      <c r="AK65" s="176" t="s">
        <v>282</v>
      </c>
      <c r="AL65" s="176" t="s">
        <v>76</v>
      </c>
      <c r="AM65" s="170">
        <f t="shared" si="0"/>
        <v>205</v>
      </c>
      <c r="AN65" s="147"/>
      <c r="AO65" s="155"/>
      <c r="AP65" s="156"/>
      <c r="AQ65" s="157">
        <v>2.483965805</v>
      </c>
      <c r="AR65" s="158"/>
      <c r="AS65" s="145">
        <f>LOOKUP(rufmkm,'Sheet1 (2)'!$V$62:$V$71,'Sheet1 (2)'!$W$62:$W$71)</f>
        <v>30</v>
      </c>
      <c r="AT65" s="140"/>
      <c r="AU65" s="157">
        <f>IF(IF(D65='Sheet1 (2)'!$C$69,'Sheet1 (2)'!$D$69*('Sheet1 (2)'!$D$72-rut_index)/'Sheet1 (2)'!$D$72,IF(shee2!D65='Sheet1 (2)'!$C$70,'Sheet1 (2)'!$D$70*('Sheet1 (2)'!$D$72-rut_index)/'Sheet1 (2)'!$D$72,IF(shee2!D65='Sheet1 (2)'!$C$71,'Sheet1 (2)'!$D$71*('Sheet1 (2)'!$D$72-rut_index)/'Sheet1 (2)'!$D$72)))&lt;0,0,IF(D65='Sheet1 (2)'!$C$69,'Sheet1 (2)'!$D$69*('Sheet1 (2)'!$D$72-rut_index)/'Sheet1 (2)'!$D$72,IF(shee2!D65='Sheet1 (2)'!$C$70,'Sheet1 (2)'!$D$70*('Sheet1 (2)'!$D$72-rut_index)/'Sheet1 (2)'!$D$72,IF(shee2!D65='Sheet1 (2)'!$C$71,'Sheet1 (2)'!$D$71*('Sheet1 (2)'!$D$72-rut_index)/'Sheet1 (2)'!$D$72))))</f>
        <v>3.4375</v>
      </c>
      <c r="AV65" s="157">
        <f>IF(IF(D65='Sheet1 (2)'!$C$69,'Sheet1 (2)'!$D$69*('Sheet1 (2)'!$D$72-crack_s_index)/'Sheet1 (2)'!$D$72,IF(shee2!D65='Sheet1 (2)'!$C$70,'Sheet1 (2)'!$D$70*('Sheet1 (2)'!$D$72-crack_s_index)/'Sheet1 (2)'!$D$72,IF(shee2!D65='Sheet1 (2)'!$C$71,'Sheet1 (2)'!$D$71*('Sheet1 (2)'!$D$72-crack_s_index)/'Sheet1 (2)'!$D$72)))&lt;0,0,IF(D65='Sheet1 (2)'!$C$69,'Sheet1 (2)'!$D$69*('Sheet1 (2)'!$D$72-crack_s_index)/'Sheet1 (2)'!$D$72,IF(shee2!D65='Sheet1 (2)'!$C$70,'Sheet1 (2)'!$D$70*('Sheet1 (2)'!$D$72-crack_s_index)/'Sheet1 (2)'!$D$72,IF(shee2!D65='Sheet1 (2)'!$C$71,'Sheet1 (2)'!$D$71*('Sheet1 (2)'!$D$72-crack_s_index)/'Sheet1 (2)'!$D$72))))</f>
        <v>5</v>
      </c>
      <c r="AW65" s="157">
        <f>IF(IF(D65='Sheet1 (2)'!$C$69,'Sheet1 (2)'!$D$69*('Sheet1 (2)'!$D$72-crack_t_index)/'Sheet1 (2)'!$D$72,IF(shee2!D65='Sheet1 (2)'!$C$70,'Sheet1 (2)'!$D$70*('Sheet1 (2)'!$D$72-crack_t_index)/'Sheet1 (2)'!$D$72,IF(shee2!D65='Sheet1 (2)'!$C$71,'Sheet1 (2)'!$D$71*('Sheet1 (2)'!$D$72-crack_t_index)/'Sheet1 (2)'!$D$72)))&lt;0,0,IF(D65='Sheet1 (2)'!$C$69,'Sheet1 (2)'!$D$69*('Sheet1 (2)'!$D$72-crack_t_index)/'Sheet1 (2)'!$D$72,IF(shee2!D65='Sheet1 (2)'!$C$70,'Sheet1 (2)'!$D$70*('Sheet1 (2)'!$D$72-crack_t_index)/'Sheet1 (2)'!$D$72,IF(shee2!D65='Sheet1 (2)'!$C$71,'Sheet1 (2)'!$D$71*('Sheet1 (2)'!$D$72-crack_t_index)/'Sheet1 (2)'!$D$72))))</f>
        <v>5</v>
      </c>
      <c r="AX65" s="157">
        <f>IF(IF(D65='Sheet1 (2)'!$C$69,'Sheet1 (2)'!$D$69*('Sheet1 (2)'!$D$72-rave_index)/'Sheet1 (2)'!$D$72,IF(shee2!D65='Sheet1 (2)'!$C$70,'Sheet1 (2)'!$D$70*('Sheet1 (2)'!$D$72-rave_index)/'Sheet1 (2)'!$D$72,IF(shee2!D65='Sheet1 (2)'!$C$71,'Sheet1 (2)'!$D$71*('Sheet1 (2)'!$D$72-rave_index)/'Sheet1 (2)'!$D$72)))&lt;0,0,IF(D65='Sheet1 (2)'!$C$69,'Sheet1 (2)'!$D$69*('Sheet1 (2)'!$D$72-rave_index)/'Sheet1 (2)'!$D$72,IF(shee2!D65='Sheet1 (2)'!$C$70,'Sheet1 (2)'!$D$70*('Sheet1 (2)'!$D$72-rave_index)/'Sheet1 (2)'!$D$72,IF(shee2!D65='Sheet1 (2)'!$C$71,'Sheet1 (2)'!$D$71*('Sheet1 (2)'!$D$72-rave_index)/'Sheet1 (2)'!$D$72))))</f>
        <v>5</v>
      </c>
      <c r="AY65" s="157">
        <f>IF(IF(D65='Sheet1 (2)'!$C$69,'Sheet1 (2)'!$D$69*('Sheet1 (2)'!$D$72-rough_index)/'Sheet1 (2)'!$D$72,IF(shee2!D65='Sheet1 (2)'!$C$70,'Sheet1 (2)'!$D$70*('Sheet1 (2)'!$D$72-rough_index)/'Sheet1 (2)'!$D$72,IF(shee2!D65='Sheet1 (2)'!$C$71,'Sheet1 (2)'!$D$71*('Sheet1 (2)'!$D$72-rough_index)/'Sheet1 (2)'!$D$72)))&lt;0,0,IF(D65='Sheet1 (2)'!$C$69,'Sheet1 (2)'!$D$69*('Sheet1 (2)'!$D$72-rough_index)/'Sheet1 (2)'!$D$72,IF(shee2!D65='Sheet1 (2)'!$C$70,'Sheet1 (2)'!$D$70*('Sheet1 (2)'!$D$72-rough_index)/'Sheet1 (2)'!$D$72,IF(shee2!D65='Sheet1 (2)'!$C$71,'Sheet1 (2)'!$D$71*('Sheet1 (2)'!$D$72-rough_index)/'Sheet1 (2)'!$D$72))))</f>
        <v>2.5</v>
      </c>
      <c r="AZ65" s="159">
        <f>+(AU65*'Sheet1 (2)'!$C$77)+(AV65*'Sheet1 (2)'!$C$78)+(AW65*'Sheet1 (2)'!$C$79)+(AX65*'Sheet1 (2)'!$C$80)+(AY65*'Sheet1 (2)'!$C$81)</f>
        <v>3.9375</v>
      </c>
      <c r="BA65" s="213" t="str">
        <f t="shared" si="1"/>
        <v>Fair</v>
      </c>
      <c r="BE65">
        <f>IF(D65='Sheet1 (2)'!$C$61,'Sheet1 (2)'!$D$61*(counts^2)+'Sheet1 (2)'!$G$61*counts+'Sheet1 (2)'!$J$61,IF(D65='Sheet1 (2)'!$C$62,'Sheet1 (2)'!$D$62*counts+'Sheet1 (2)'!$G$62,IF(D65='Sheet1 (2)'!$C$63,'Sheet1 (2)'!$D$63*counts+'Sheet1 (2)'!$G$63,IF(D65='Sheet1 (2)'!$C$64,'Sheet1 (2)'!$D$64*counts+'Sheet1 (2)'!$G$64))))</f>
        <v>2.0984129299999998</v>
      </c>
    </row>
    <row r="66" spans="1:57">
      <c r="A66" s="145" t="s">
        <v>282</v>
      </c>
      <c r="B66" s="145" t="s">
        <v>76</v>
      </c>
      <c r="C66" s="170">
        <v>206</v>
      </c>
      <c r="D66" s="174" t="s">
        <v>77</v>
      </c>
      <c r="E66" s="171">
        <v>8</v>
      </c>
      <c r="F66" s="171">
        <v>1</v>
      </c>
      <c r="G66" s="171" t="s">
        <v>77</v>
      </c>
      <c r="H66" s="171">
        <v>0.5</v>
      </c>
      <c r="I66" s="171" t="s">
        <v>77</v>
      </c>
      <c r="J66" s="173" t="s">
        <v>80</v>
      </c>
      <c r="K66" s="173" t="s">
        <v>80</v>
      </c>
      <c r="L66" s="169">
        <f>VLOOKUP(CONCATENATE(J66,K66),'Sheet1 (2)'!$J$6:$K$26,2,FALSE)</f>
        <v>0</v>
      </c>
      <c r="M66" s="173" t="s">
        <v>80</v>
      </c>
      <c r="N66" s="173" t="s">
        <v>80</v>
      </c>
      <c r="O66" s="168">
        <f>VLOOKUP(CONCATENATE(M66,N66),'Sheet1 (2)'!$L$6:$M$26,2,FALSE)</f>
        <v>0</v>
      </c>
      <c r="P66" s="173" t="s">
        <v>80</v>
      </c>
      <c r="Q66" s="173" t="s">
        <v>80</v>
      </c>
      <c r="R66" s="168">
        <f>VLOOKUP(CONCATENATE(P66,Q66),'Sheet1 (2)'!$N$6:$O$26,2,FALSE)</f>
        <v>0</v>
      </c>
      <c r="S66" s="173" t="s">
        <v>80</v>
      </c>
      <c r="T66" s="173" t="s">
        <v>80</v>
      </c>
      <c r="U66" s="168">
        <f>VLOOKUP(CONCATENATE(S66,T66),'Sheet1 (2)'!$P$6:$Q$26,2,FALSE)</f>
        <v>0</v>
      </c>
      <c r="V66" s="173" t="s">
        <v>80</v>
      </c>
      <c r="W66" s="173" t="s">
        <v>80</v>
      </c>
      <c r="X66" s="168">
        <f>VLOOKUP(CONCATENATE(V66,W66),'Sheet1 (2)'!$R$6:$S$26,2,FALSE)</f>
        <v>0</v>
      </c>
      <c r="Y66" s="173" t="s">
        <v>80</v>
      </c>
      <c r="Z66" s="173" t="s">
        <v>80</v>
      </c>
      <c r="AA66" s="168">
        <f>VLOOKUP(CONCATENATE(Y66,Z66),'Sheet1 (2)'!$T$6:$U$26,2,FALSE)</f>
        <v>0</v>
      </c>
      <c r="AB66" s="173" t="s">
        <v>80</v>
      </c>
      <c r="AC66" s="173" t="s">
        <v>80</v>
      </c>
      <c r="AD66" s="168">
        <f>VLOOKUP(CONCATENATE(AB66,AC66),'Sheet1 (2)'!$X$6:$Y$26,2,FALSE)</f>
        <v>0</v>
      </c>
      <c r="AE66" s="173" t="s">
        <v>82</v>
      </c>
      <c r="AF66" s="173" t="s">
        <v>81</v>
      </c>
      <c r="AG66" s="168">
        <f>VLOOKUP(CONCATENATE(AE66,AF66),'Sheet1 (2)'!$Z$6:$AA$26,2,FALSE)</f>
        <v>66</v>
      </c>
      <c r="AH66" s="172"/>
      <c r="AI66" s="175"/>
      <c r="AJ66" s="140"/>
      <c r="AK66" s="176" t="s">
        <v>282</v>
      </c>
      <c r="AL66" s="176" t="s">
        <v>76</v>
      </c>
      <c r="AM66" s="170">
        <f t="shared" si="0"/>
        <v>206</v>
      </c>
      <c r="AN66" s="147"/>
      <c r="AO66" s="155"/>
      <c r="AP66" s="156"/>
      <c r="AQ66" s="157">
        <v>2.1610207466000002</v>
      </c>
      <c r="AR66" s="158"/>
      <c r="AS66" s="145">
        <f>LOOKUP(rufmkm,'Sheet1 (2)'!$V$62:$V$71,'Sheet1 (2)'!$W$62:$W$71)</f>
        <v>30</v>
      </c>
      <c r="AT66" s="140"/>
      <c r="AU66" s="157">
        <f>IF(IF(D66='Sheet1 (2)'!$C$69,'Sheet1 (2)'!$D$69*('Sheet1 (2)'!$D$72-rut_index)/'Sheet1 (2)'!$D$72,IF(shee2!D66='Sheet1 (2)'!$C$70,'Sheet1 (2)'!$D$70*('Sheet1 (2)'!$D$72-rut_index)/'Sheet1 (2)'!$D$72,IF(shee2!D66='Sheet1 (2)'!$C$71,'Sheet1 (2)'!$D$71*('Sheet1 (2)'!$D$72-rut_index)/'Sheet1 (2)'!$D$72)))&lt;0,0,IF(D66='Sheet1 (2)'!$C$69,'Sheet1 (2)'!$D$69*('Sheet1 (2)'!$D$72-rut_index)/'Sheet1 (2)'!$D$72,IF(shee2!D66='Sheet1 (2)'!$C$70,'Sheet1 (2)'!$D$70*('Sheet1 (2)'!$D$72-rut_index)/'Sheet1 (2)'!$D$72,IF(shee2!D66='Sheet1 (2)'!$C$71,'Sheet1 (2)'!$D$71*('Sheet1 (2)'!$D$72-rut_index)/'Sheet1 (2)'!$D$72))))</f>
        <v>5</v>
      </c>
      <c r="AV66" s="157">
        <f>IF(IF(D66='Sheet1 (2)'!$C$69,'Sheet1 (2)'!$D$69*('Sheet1 (2)'!$D$72-crack_s_index)/'Sheet1 (2)'!$D$72,IF(shee2!D66='Sheet1 (2)'!$C$70,'Sheet1 (2)'!$D$70*('Sheet1 (2)'!$D$72-crack_s_index)/'Sheet1 (2)'!$D$72,IF(shee2!D66='Sheet1 (2)'!$C$71,'Sheet1 (2)'!$D$71*('Sheet1 (2)'!$D$72-crack_s_index)/'Sheet1 (2)'!$D$72)))&lt;0,0,IF(D66='Sheet1 (2)'!$C$69,'Sheet1 (2)'!$D$69*('Sheet1 (2)'!$D$72-crack_s_index)/'Sheet1 (2)'!$D$72,IF(shee2!D66='Sheet1 (2)'!$C$70,'Sheet1 (2)'!$D$70*('Sheet1 (2)'!$D$72-crack_s_index)/'Sheet1 (2)'!$D$72,IF(shee2!D66='Sheet1 (2)'!$C$71,'Sheet1 (2)'!$D$71*('Sheet1 (2)'!$D$72-crack_s_index)/'Sheet1 (2)'!$D$72))))</f>
        <v>5</v>
      </c>
      <c r="AW66" s="157">
        <f>IF(IF(D66='Sheet1 (2)'!$C$69,'Sheet1 (2)'!$D$69*('Sheet1 (2)'!$D$72-crack_t_index)/'Sheet1 (2)'!$D$72,IF(shee2!D66='Sheet1 (2)'!$C$70,'Sheet1 (2)'!$D$70*('Sheet1 (2)'!$D$72-crack_t_index)/'Sheet1 (2)'!$D$72,IF(shee2!D66='Sheet1 (2)'!$C$71,'Sheet1 (2)'!$D$71*('Sheet1 (2)'!$D$72-crack_t_index)/'Sheet1 (2)'!$D$72)))&lt;0,0,IF(D66='Sheet1 (2)'!$C$69,'Sheet1 (2)'!$D$69*('Sheet1 (2)'!$D$72-crack_t_index)/'Sheet1 (2)'!$D$72,IF(shee2!D66='Sheet1 (2)'!$C$70,'Sheet1 (2)'!$D$70*('Sheet1 (2)'!$D$72-crack_t_index)/'Sheet1 (2)'!$D$72,IF(shee2!D66='Sheet1 (2)'!$C$71,'Sheet1 (2)'!$D$71*('Sheet1 (2)'!$D$72-crack_t_index)/'Sheet1 (2)'!$D$72))))</f>
        <v>5</v>
      </c>
      <c r="AX66" s="157">
        <f>IF(IF(D66='Sheet1 (2)'!$C$69,'Sheet1 (2)'!$D$69*('Sheet1 (2)'!$D$72-rave_index)/'Sheet1 (2)'!$D$72,IF(shee2!D66='Sheet1 (2)'!$C$70,'Sheet1 (2)'!$D$70*('Sheet1 (2)'!$D$72-rave_index)/'Sheet1 (2)'!$D$72,IF(shee2!D66='Sheet1 (2)'!$C$71,'Sheet1 (2)'!$D$71*('Sheet1 (2)'!$D$72-rave_index)/'Sheet1 (2)'!$D$72)))&lt;0,0,IF(D66='Sheet1 (2)'!$C$69,'Sheet1 (2)'!$D$69*('Sheet1 (2)'!$D$72-rave_index)/'Sheet1 (2)'!$D$72,IF(shee2!D66='Sheet1 (2)'!$C$70,'Sheet1 (2)'!$D$70*('Sheet1 (2)'!$D$72-rave_index)/'Sheet1 (2)'!$D$72,IF(shee2!D66='Sheet1 (2)'!$C$71,'Sheet1 (2)'!$D$71*('Sheet1 (2)'!$D$72-rave_index)/'Sheet1 (2)'!$D$72))))</f>
        <v>5</v>
      </c>
      <c r="AY66" s="157">
        <f>IF(IF(D66='Sheet1 (2)'!$C$69,'Sheet1 (2)'!$D$69*('Sheet1 (2)'!$D$72-rough_index)/'Sheet1 (2)'!$D$72,IF(shee2!D66='Sheet1 (2)'!$C$70,'Sheet1 (2)'!$D$70*('Sheet1 (2)'!$D$72-rough_index)/'Sheet1 (2)'!$D$72,IF(shee2!D66='Sheet1 (2)'!$C$71,'Sheet1 (2)'!$D$71*('Sheet1 (2)'!$D$72-rough_index)/'Sheet1 (2)'!$D$72)))&lt;0,0,IF(D66='Sheet1 (2)'!$C$69,'Sheet1 (2)'!$D$69*('Sheet1 (2)'!$D$72-rough_index)/'Sheet1 (2)'!$D$72,IF(shee2!D66='Sheet1 (2)'!$C$70,'Sheet1 (2)'!$D$70*('Sheet1 (2)'!$D$72-rough_index)/'Sheet1 (2)'!$D$72,IF(shee2!D66='Sheet1 (2)'!$C$71,'Sheet1 (2)'!$D$71*('Sheet1 (2)'!$D$72-rough_index)/'Sheet1 (2)'!$D$72))))</f>
        <v>2.5</v>
      </c>
      <c r="AZ66" s="159">
        <f>+(AU66*'Sheet1 (2)'!$C$77)+(AV66*'Sheet1 (2)'!$C$78)+(AW66*'Sheet1 (2)'!$C$79)+(AX66*'Sheet1 (2)'!$C$80)+(AY66*'Sheet1 (2)'!$C$81)</f>
        <v>4.25</v>
      </c>
      <c r="BA66" s="213" t="str">
        <f t="shared" si="1"/>
        <v>Good</v>
      </c>
      <c r="BE66">
        <f>IF(D66='Sheet1 (2)'!$C$61,'Sheet1 (2)'!$D$61*(counts^2)+'Sheet1 (2)'!$G$61*counts+'Sheet1 (2)'!$J$61,IF(D66='Sheet1 (2)'!$C$62,'Sheet1 (2)'!$D$62*counts+'Sheet1 (2)'!$G$62,IF(D66='Sheet1 (2)'!$C$63,'Sheet1 (2)'!$D$63*counts+'Sheet1 (2)'!$G$63,IF(D66='Sheet1 (2)'!$C$64,'Sheet1 (2)'!$D$64*counts+'Sheet1 (2)'!$G$64))))</f>
        <v>2.0984129299999998</v>
      </c>
    </row>
    <row r="67" spans="1:57">
      <c r="A67" s="145" t="s">
        <v>282</v>
      </c>
      <c r="B67" s="145" t="s">
        <v>76</v>
      </c>
      <c r="C67" s="170">
        <v>207</v>
      </c>
      <c r="D67" s="174" t="s">
        <v>77</v>
      </c>
      <c r="E67" s="171">
        <v>8</v>
      </c>
      <c r="F67" s="171">
        <v>1</v>
      </c>
      <c r="G67" s="171" t="s">
        <v>77</v>
      </c>
      <c r="H67" s="171">
        <v>0.5</v>
      </c>
      <c r="I67" s="171" t="s">
        <v>77</v>
      </c>
      <c r="J67" s="173" t="s">
        <v>78</v>
      </c>
      <c r="K67" s="173" t="s">
        <v>79</v>
      </c>
      <c r="L67" s="169">
        <f>VLOOKUP(CONCATENATE(J67,K67),'Sheet1 (2)'!$J$6:$K$26,2,FALSE)</f>
        <v>18.75</v>
      </c>
      <c r="M67" s="173" t="s">
        <v>80</v>
      </c>
      <c r="N67" s="173" t="s">
        <v>80</v>
      </c>
      <c r="O67" s="168">
        <f>VLOOKUP(CONCATENATE(M67,N67),'Sheet1 (2)'!$L$6:$M$26,2,FALSE)</f>
        <v>0</v>
      </c>
      <c r="P67" s="173" t="s">
        <v>80</v>
      </c>
      <c r="Q67" s="173" t="s">
        <v>80</v>
      </c>
      <c r="R67" s="168">
        <f>VLOOKUP(CONCATENATE(P67,Q67),'Sheet1 (2)'!$N$6:$O$26,2,FALSE)</f>
        <v>0</v>
      </c>
      <c r="S67" s="173" t="s">
        <v>80</v>
      </c>
      <c r="T67" s="173" t="s">
        <v>80</v>
      </c>
      <c r="U67" s="168">
        <f>VLOOKUP(CONCATENATE(S67,T67),'Sheet1 (2)'!$P$6:$Q$26,2,FALSE)</f>
        <v>0</v>
      </c>
      <c r="V67" s="173" t="s">
        <v>80</v>
      </c>
      <c r="W67" s="173" t="s">
        <v>80</v>
      </c>
      <c r="X67" s="168">
        <f>VLOOKUP(CONCATENATE(V67,W67),'Sheet1 (2)'!$R$6:$S$26,2,FALSE)</f>
        <v>0</v>
      </c>
      <c r="Y67" s="173" t="s">
        <v>80</v>
      </c>
      <c r="Z67" s="173" t="s">
        <v>80</v>
      </c>
      <c r="AA67" s="168">
        <f>VLOOKUP(CONCATENATE(Y67,Z67),'Sheet1 (2)'!$T$6:$U$26,2,FALSE)</f>
        <v>0</v>
      </c>
      <c r="AB67" s="173" t="s">
        <v>80</v>
      </c>
      <c r="AC67" s="173" t="s">
        <v>80</v>
      </c>
      <c r="AD67" s="168">
        <f>VLOOKUP(CONCATENATE(AB67,AC67),'Sheet1 (2)'!$X$6:$Y$26,2,FALSE)</f>
        <v>0</v>
      </c>
      <c r="AE67" s="173" t="s">
        <v>82</v>
      </c>
      <c r="AF67" s="173" t="s">
        <v>81</v>
      </c>
      <c r="AG67" s="168">
        <f>VLOOKUP(CONCATENATE(AE67,AF67),'Sheet1 (2)'!$Z$6:$AA$26,2,FALSE)</f>
        <v>66</v>
      </c>
      <c r="AH67" s="172"/>
      <c r="AI67" s="175"/>
      <c r="AJ67" s="140"/>
      <c r="AK67" s="176" t="s">
        <v>282</v>
      </c>
      <c r="AL67" s="176" t="s">
        <v>76</v>
      </c>
      <c r="AM67" s="170">
        <f t="shared" si="0"/>
        <v>207</v>
      </c>
      <c r="AN67" s="147"/>
      <c r="AO67" s="155"/>
      <c r="AP67" s="156"/>
      <c r="AQ67" s="157">
        <v>2.2816430701999999</v>
      </c>
      <c r="AR67" s="158"/>
      <c r="AS67" s="145">
        <f>LOOKUP(rufmkm,'Sheet1 (2)'!$V$62:$V$71,'Sheet1 (2)'!$W$62:$W$71)</f>
        <v>30</v>
      </c>
      <c r="AT67" s="140"/>
      <c r="AU67" s="157">
        <f>IF(IF(D67='Sheet1 (2)'!$C$69,'Sheet1 (2)'!$D$69*('Sheet1 (2)'!$D$72-rut_index)/'Sheet1 (2)'!$D$72,IF(shee2!D67='Sheet1 (2)'!$C$70,'Sheet1 (2)'!$D$70*('Sheet1 (2)'!$D$72-rut_index)/'Sheet1 (2)'!$D$72,IF(shee2!D67='Sheet1 (2)'!$C$71,'Sheet1 (2)'!$D$71*('Sheet1 (2)'!$D$72-rut_index)/'Sheet1 (2)'!$D$72)))&lt;0,0,IF(D67='Sheet1 (2)'!$C$69,'Sheet1 (2)'!$D$69*('Sheet1 (2)'!$D$72-rut_index)/'Sheet1 (2)'!$D$72,IF(shee2!D67='Sheet1 (2)'!$C$70,'Sheet1 (2)'!$D$70*('Sheet1 (2)'!$D$72-rut_index)/'Sheet1 (2)'!$D$72,IF(shee2!D67='Sheet1 (2)'!$C$71,'Sheet1 (2)'!$D$71*('Sheet1 (2)'!$D$72-rut_index)/'Sheet1 (2)'!$D$72))))</f>
        <v>3.4375</v>
      </c>
      <c r="AV67" s="157">
        <f>IF(IF(D67='Sheet1 (2)'!$C$69,'Sheet1 (2)'!$D$69*('Sheet1 (2)'!$D$72-crack_s_index)/'Sheet1 (2)'!$D$72,IF(shee2!D67='Sheet1 (2)'!$C$70,'Sheet1 (2)'!$D$70*('Sheet1 (2)'!$D$72-crack_s_index)/'Sheet1 (2)'!$D$72,IF(shee2!D67='Sheet1 (2)'!$C$71,'Sheet1 (2)'!$D$71*('Sheet1 (2)'!$D$72-crack_s_index)/'Sheet1 (2)'!$D$72)))&lt;0,0,IF(D67='Sheet1 (2)'!$C$69,'Sheet1 (2)'!$D$69*('Sheet1 (2)'!$D$72-crack_s_index)/'Sheet1 (2)'!$D$72,IF(shee2!D67='Sheet1 (2)'!$C$70,'Sheet1 (2)'!$D$70*('Sheet1 (2)'!$D$72-crack_s_index)/'Sheet1 (2)'!$D$72,IF(shee2!D67='Sheet1 (2)'!$C$71,'Sheet1 (2)'!$D$71*('Sheet1 (2)'!$D$72-crack_s_index)/'Sheet1 (2)'!$D$72))))</f>
        <v>5</v>
      </c>
      <c r="AW67" s="157">
        <f>IF(IF(D67='Sheet1 (2)'!$C$69,'Sheet1 (2)'!$D$69*('Sheet1 (2)'!$D$72-crack_t_index)/'Sheet1 (2)'!$D$72,IF(shee2!D67='Sheet1 (2)'!$C$70,'Sheet1 (2)'!$D$70*('Sheet1 (2)'!$D$72-crack_t_index)/'Sheet1 (2)'!$D$72,IF(shee2!D67='Sheet1 (2)'!$C$71,'Sheet1 (2)'!$D$71*('Sheet1 (2)'!$D$72-crack_t_index)/'Sheet1 (2)'!$D$72)))&lt;0,0,IF(D67='Sheet1 (2)'!$C$69,'Sheet1 (2)'!$D$69*('Sheet1 (2)'!$D$72-crack_t_index)/'Sheet1 (2)'!$D$72,IF(shee2!D67='Sheet1 (2)'!$C$70,'Sheet1 (2)'!$D$70*('Sheet1 (2)'!$D$72-crack_t_index)/'Sheet1 (2)'!$D$72,IF(shee2!D67='Sheet1 (2)'!$C$71,'Sheet1 (2)'!$D$71*('Sheet1 (2)'!$D$72-crack_t_index)/'Sheet1 (2)'!$D$72))))</f>
        <v>5</v>
      </c>
      <c r="AX67" s="157">
        <f>IF(IF(D67='Sheet1 (2)'!$C$69,'Sheet1 (2)'!$D$69*('Sheet1 (2)'!$D$72-rave_index)/'Sheet1 (2)'!$D$72,IF(shee2!D67='Sheet1 (2)'!$C$70,'Sheet1 (2)'!$D$70*('Sheet1 (2)'!$D$72-rave_index)/'Sheet1 (2)'!$D$72,IF(shee2!D67='Sheet1 (2)'!$C$71,'Sheet1 (2)'!$D$71*('Sheet1 (2)'!$D$72-rave_index)/'Sheet1 (2)'!$D$72)))&lt;0,0,IF(D67='Sheet1 (2)'!$C$69,'Sheet1 (2)'!$D$69*('Sheet1 (2)'!$D$72-rave_index)/'Sheet1 (2)'!$D$72,IF(shee2!D67='Sheet1 (2)'!$C$70,'Sheet1 (2)'!$D$70*('Sheet1 (2)'!$D$72-rave_index)/'Sheet1 (2)'!$D$72,IF(shee2!D67='Sheet1 (2)'!$C$71,'Sheet1 (2)'!$D$71*('Sheet1 (2)'!$D$72-rave_index)/'Sheet1 (2)'!$D$72))))</f>
        <v>5</v>
      </c>
      <c r="AY67" s="157">
        <f>IF(IF(D67='Sheet1 (2)'!$C$69,'Sheet1 (2)'!$D$69*('Sheet1 (2)'!$D$72-rough_index)/'Sheet1 (2)'!$D$72,IF(shee2!D67='Sheet1 (2)'!$C$70,'Sheet1 (2)'!$D$70*('Sheet1 (2)'!$D$72-rough_index)/'Sheet1 (2)'!$D$72,IF(shee2!D67='Sheet1 (2)'!$C$71,'Sheet1 (2)'!$D$71*('Sheet1 (2)'!$D$72-rough_index)/'Sheet1 (2)'!$D$72)))&lt;0,0,IF(D67='Sheet1 (2)'!$C$69,'Sheet1 (2)'!$D$69*('Sheet1 (2)'!$D$72-rough_index)/'Sheet1 (2)'!$D$72,IF(shee2!D67='Sheet1 (2)'!$C$70,'Sheet1 (2)'!$D$70*('Sheet1 (2)'!$D$72-rough_index)/'Sheet1 (2)'!$D$72,IF(shee2!D67='Sheet1 (2)'!$C$71,'Sheet1 (2)'!$D$71*('Sheet1 (2)'!$D$72-rough_index)/'Sheet1 (2)'!$D$72))))</f>
        <v>2.5</v>
      </c>
      <c r="AZ67" s="159">
        <f>+(AU67*'Sheet1 (2)'!$C$77)+(AV67*'Sheet1 (2)'!$C$78)+(AW67*'Sheet1 (2)'!$C$79)+(AX67*'Sheet1 (2)'!$C$80)+(AY67*'Sheet1 (2)'!$C$81)</f>
        <v>3.9375</v>
      </c>
      <c r="BA67" s="213" t="str">
        <f t="shared" si="1"/>
        <v>Fair</v>
      </c>
      <c r="BE67">
        <f>IF(D67='Sheet1 (2)'!$C$61,'Sheet1 (2)'!$D$61*(counts^2)+'Sheet1 (2)'!$G$61*counts+'Sheet1 (2)'!$J$61,IF(D67='Sheet1 (2)'!$C$62,'Sheet1 (2)'!$D$62*counts+'Sheet1 (2)'!$G$62,IF(D67='Sheet1 (2)'!$C$63,'Sheet1 (2)'!$D$63*counts+'Sheet1 (2)'!$G$63,IF(D67='Sheet1 (2)'!$C$64,'Sheet1 (2)'!$D$64*counts+'Sheet1 (2)'!$G$64))))</f>
        <v>2.0984129299999998</v>
      </c>
    </row>
    <row r="68" spans="1:57">
      <c r="A68" s="145" t="s">
        <v>282</v>
      </c>
      <c r="B68" s="145" t="s">
        <v>76</v>
      </c>
      <c r="C68" s="170">
        <v>208</v>
      </c>
      <c r="D68" s="174" t="s">
        <v>77</v>
      </c>
      <c r="E68" s="171">
        <v>8</v>
      </c>
      <c r="F68" s="171">
        <v>1</v>
      </c>
      <c r="G68" s="171" t="s">
        <v>77</v>
      </c>
      <c r="H68" s="171">
        <v>0.5</v>
      </c>
      <c r="I68" s="171" t="s">
        <v>77</v>
      </c>
      <c r="J68" s="173" t="s">
        <v>78</v>
      </c>
      <c r="K68" s="173" t="s">
        <v>79</v>
      </c>
      <c r="L68" s="169">
        <f>VLOOKUP(CONCATENATE(J68,K68),'Sheet1 (2)'!$J$6:$K$26,2,FALSE)</f>
        <v>18.75</v>
      </c>
      <c r="M68" s="173" t="s">
        <v>80</v>
      </c>
      <c r="N68" s="173" t="s">
        <v>80</v>
      </c>
      <c r="O68" s="168">
        <f>VLOOKUP(CONCATENATE(M68,N68),'Sheet1 (2)'!$L$6:$M$26,2,FALSE)</f>
        <v>0</v>
      </c>
      <c r="P68" s="173" t="s">
        <v>80</v>
      </c>
      <c r="Q68" s="173" t="s">
        <v>80</v>
      </c>
      <c r="R68" s="168">
        <f>VLOOKUP(CONCATENATE(P68,Q68),'Sheet1 (2)'!$N$6:$O$26,2,FALSE)</f>
        <v>0</v>
      </c>
      <c r="S68" s="173" t="s">
        <v>80</v>
      </c>
      <c r="T68" s="173" t="s">
        <v>80</v>
      </c>
      <c r="U68" s="168">
        <f>VLOOKUP(CONCATENATE(S68,T68),'Sheet1 (2)'!$P$6:$Q$26,2,FALSE)</f>
        <v>0</v>
      </c>
      <c r="V68" s="173" t="s">
        <v>80</v>
      </c>
      <c r="W68" s="173" t="s">
        <v>80</v>
      </c>
      <c r="X68" s="168">
        <f>VLOOKUP(CONCATENATE(V68,W68),'Sheet1 (2)'!$R$6:$S$26,2,FALSE)</f>
        <v>0</v>
      </c>
      <c r="Y68" s="173" t="s">
        <v>80</v>
      </c>
      <c r="Z68" s="173" t="s">
        <v>80</v>
      </c>
      <c r="AA68" s="168">
        <f>VLOOKUP(CONCATENATE(Y68,Z68),'Sheet1 (2)'!$T$6:$U$26,2,FALSE)</f>
        <v>0</v>
      </c>
      <c r="AB68" s="173" t="s">
        <v>80</v>
      </c>
      <c r="AC68" s="173" t="s">
        <v>80</v>
      </c>
      <c r="AD68" s="168">
        <f>VLOOKUP(CONCATENATE(AB68,AC68),'Sheet1 (2)'!$X$6:$Y$26,2,FALSE)</f>
        <v>0</v>
      </c>
      <c r="AE68" s="173" t="s">
        <v>82</v>
      </c>
      <c r="AF68" s="173" t="s">
        <v>81</v>
      </c>
      <c r="AG68" s="168">
        <f>VLOOKUP(CONCATENATE(AE68,AF68),'Sheet1 (2)'!$Z$6:$AA$26,2,FALSE)</f>
        <v>66</v>
      </c>
      <c r="AH68" s="172"/>
      <c r="AI68" s="175"/>
      <c r="AJ68" s="140"/>
      <c r="AK68" s="176" t="s">
        <v>282</v>
      </c>
      <c r="AL68" s="176" t="s">
        <v>76</v>
      </c>
      <c r="AM68" s="170">
        <f t="shared" si="0"/>
        <v>208</v>
      </c>
      <c r="AN68" s="147"/>
      <c r="AO68" s="155"/>
      <c r="AP68" s="156"/>
      <c r="AQ68" s="157">
        <v>2.4946550954000002</v>
      </c>
      <c r="AR68" s="158"/>
      <c r="AS68" s="145">
        <f>LOOKUP(rufmkm,'Sheet1 (2)'!$V$62:$V$71,'Sheet1 (2)'!$W$62:$W$71)</f>
        <v>30</v>
      </c>
      <c r="AT68" s="140"/>
      <c r="AU68" s="157">
        <f>IF(IF(D68='Sheet1 (2)'!$C$69,'Sheet1 (2)'!$D$69*('Sheet1 (2)'!$D$72-rut_index)/'Sheet1 (2)'!$D$72,IF(shee2!D68='Sheet1 (2)'!$C$70,'Sheet1 (2)'!$D$70*('Sheet1 (2)'!$D$72-rut_index)/'Sheet1 (2)'!$D$72,IF(shee2!D68='Sheet1 (2)'!$C$71,'Sheet1 (2)'!$D$71*('Sheet1 (2)'!$D$72-rut_index)/'Sheet1 (2)'!$D$72)))&lt;0,0,IF(D68='Sheet1 (2)'!$C$69,'Sheet1 (2)'!$D$69*('Sheet1 (2)'!$D$72-rut_index)/'Sheet1 (2)'!$D$72,IF(shee2!D68='Sheet1 (2)'!$C$70,'Sheet1 (2)'!$D$70*('Sheet1 (2)'!$D$72-rut_index)/'Sheet1 (2)'!$D$72,IF(shee2!D68='Sheet1 (2)'!$C$71,'Sheet1 (2)'!$D$71*('Sheet1 (2)'!$D$72-rut_index)/'Sheet1 (2)'!$D$72))))</f>
        <v>3.4375</v>
      </c>
      <c r="AV68" s="157">
        <f>IF(IF(D68='Sheet1 (2)'!$C$69,'Sheet1 (2)'!$D$69*('Sheet1 (2)'!$D$72-crack_s_index)/'Sheet1 (2)'!$D$72,IF(shee2!D68='Sheet1 (2)'!$C$70,'Sheet1 (2)'!$D$70*('Sheet1 (2)'!$D$72-crack_s_index)/'Sheet1 (2)'!$D$72,IF(shee2!D68='Sheet1 (2)'!$C$71,'Sheet1 (2)'!$D$71*('Sheet1 (2)'!$D$72-crack_s_index)/'Sheet1 (2)'!$D$72)))&lt;0,0,IF(D68='Sheet1 (2)'!$C$69,'Sheet1 (2)'!$D$69*('Sheet1 (2)'!$D$72-crack_s_index)/'Sheet1 (2)'!$D$72,IF(shee2!D68='Sheet1 (2)'!$C$70,'Sheet1 (2)'!$D$70*('Sheet1 (2)'!$D$72-crack_s_index)/'Sheet1 (2)'!$D$72,IF(shee2!D68='Sheet1 (2)'!$C$71,'Sheet1 (2)'!$D$71*('Sheet1 (2)'!$D$72-crack_s_index)/'Sheet1 (2)'!$D$72))))</f>
        <v>5</v>
      </c>
      <c r="AW68" s="157">
        <f>IF(IF(D68='Sheet1 (2)'!$C$69,'Sheet1 (2)'!$D$69*('Sheet1 (2)'!$D$72-crack_t_index)/'Sheet1 (2)'!$D$72,IF(shee2!D68='Sheet1 (2)'!$C$70,'Sheet1 (2)'!$D$70*('Sheet1 (2)'!$D$72-crack_t_index)/'Sheet1 (2)'!$D$72,IF(shee2!D68='Sheet1 (2)'!$C$71,'Sheet1 (2)'!$D$71*('Sheet1 (2)'!$D$72-crack_t_index)/'Sheet1 (2)'!$D$72)))&lt;0,0,IF(D68='Sheet1 (2)'!$C$69,'Sheet1 (2)'!$D$69*('Sheet1 (2)'!$D$72-crack_t_index)/'Sheet1 (2)'!$D$72,IF(shee2!D68='Sheet1 (2)'!$C$70,'Sheet1 (2)'!$D$70*('Sheet1 (2)'!$D$72-crack_t_index)/'Sheet1 (2)'!$D$72,IF(shee2!D68='Sheet1 (2)'!$C$71,'Sheet1 (2)'!$D$71*('Sheet1 (2)'!$D$72-crack_t_index)/'Sheet1 (2)'!$D$72))))</f>
        <v>5</v>
      </c>
      <c r="AX68" s="157">
        <f>IF(IF(D68='Sheet1 (2)'!$C$69,'Sheet1 (2)'!$D$69*('Sheet1 (2)'!$D$72-rave_index)/'Sheet1 (2)'!$D$72,IF(shee2!D68='Sheet1 (2)'!$C$70,'Sheet1 (2)'!$D$70*('Sheet1 (2)'!$D$72-rave_index)/'Sheet1 (2)'!$D$72,IF(shee2!D68='Sheet1 (2)'!$C$71,'Sheet1 (2)'!$D$71*('Sheet1 (2)'!$D$72-rave_index)/'Sheet1 (2)'!$D$72)))&lt;0,0,IF(D68='Sheet1 (2)'!$C$69,'Sheet1 (2)'!$D$69*('Sheet1 (2)'!$D$72-rave_index)/'Sheet1 (2)'!$D$72,IF(shee2!D68='Sheet1 (2)'!$C$70,'Sheet1 (2)'!$D$70*('Sheet1 (2)'!$D$72-rave_index)/'Sheet1 (2)'!$D$72,IF(shee2!D68='Sheet1 (2)'!$C$71,'Sheet1 (2)'!$D$71*('Sheet1 (2)'!$D$72-rave_index)/'Sheet1 (2)'!$D$72))))</f>
        <v>5</v>
      </c>
      <c r="AY68" s="157">
        <f>IF(IF(D68='Sheet1 (2)'!$C$69,'Sheet1 (2)'!$D$69*('Sheet1 (2)'!$D$72-rough_index)/'Sheet1 (2)'!$D$72,IF(shee2!D68='Sheet1 (2)'!$C$70,'Sheet1 (2)'!$D$70*('Sheet1 (2)'!$D$72-rough_index)/'Sheet1 (2)'!$D$72,IF(shee2!D68='Sheet1 (2)'!$C$71,'Sheet1 (2)'!$D$71*('Sheet1 (2)'!$D$72-rough_index)/'Sheet1 (2)'!$D$72)))&lt;0,0,IF(D68='Sheet1 (2)'!$C$69,'Sheet1 (2)'!$D$69*('Sheet1 (2)'!$D$72-rough_index)/'Sheet1 (2)'!$D$72,IF(shee2!D68='Sheet1 (2)'!$C$70,'Sheet1 (2)'!$D$70*('Sheet1 (2)'!$D$72-rough_index)/'Sheet1 (2)'!$D$72,IF(shee2!D68='Sheet1 (2)'!$C$71,'Sheet1 (2)'!$D$71*('Sheet1 (2)'!$D$72-rough_index)/'Sheet1 (2)'!$D$72))))</f>
        <v>2.5</v>
      </c>
      <c r="AZ68" s="159">
        <f>+(AU68*'Sheet1 (2)'!$C$77)+(AV68*'Sheet1 (2)'!$C$78)+(AW68*'Sheet1 (2)'!$C$79)+(AX68*'Sheet1 (2)'!$C$80)+(AY68*'Sheet1 (2)'!$C$81)</f>
        <v>3.9375</v>
      </c>
      <c r="BA68" s="213" t="str">
        <f t="shared" si="1"/>
        <v>Fair</v>
      </c>
      <c r="BE68">
        <f>IF(D68='Sheet1 (2)'!$C$61,'Sheet1 (2)'!$D$61*(counts^2)+'Sheet1 (2)'!$G$61*counts+'Sheet1 (2)'!$J$61,IF(D68='Sheet1 (2)'!$C$62,'Sheet1 (2)'!$D$62*counts+'Sheet1 (2)'!$G$62,IF(D68='Sheet1 (2)'!$C$63,'Sheet1 (2)'!$D$63*counts+'Sheet1 (2)'!$G$63,IF(D68='Sheet1 (2)'!$C$64,'Sheet1 (2)'!$D$64*counts+'Sheet1 (2)'!$G$64))))</f>
        <v>2.0984129299999998</v>
      </c>
    </row>
    <row r="69" spans="1:57">
      <c r="A69" s="145" t="s">
        <v>282</v>
      </c>
      <c r="B69" s="145" t="s">
        <v>76</v>
      </c>
      <c r="C69" s="170">
        <v>209</v>
      </c>
      <c r="D69" s="174" t="s">
        <v>77</v>
      </c>
      <c r="E69" s="171">
        <v>8</v>
      </c>
      <c r="F69" s="171">
        <v>1</v>
      </c>
      <c r="G69" s="171" t="s">
        <v>77</v>
      </c>
      <c r="H69" s="171">
        <v>0.5</v>
      </c>
      <c r="I69" s="171" t="s">
        <v>77</v>
      </c>
      <c r="J69" s="173" t="s">
        <v>78</v>
      </c>
      <c r="K69" s="173" t="s">
        <v>79</v>
      </c>
      <c r="L69" s="169">
        <f>VLOOKUP(CONCATENATE(J69,K69),'Sheet1 (2)'!$J$6:$K$26,2,FALSE)</f>
        <v>18.75</v>
      </c>
      <c r="M69" s="173" t="s">
        <v>80</v>
      </c>
      <c r="N69" s="173" t="s">
        <v>80</v>
      </c>
      <c r="O69" s="168">
        <f>VLOOKUP(CONCATENATE(M69,N69),'Sheet1 (2)'!$L$6:$M$26,2,FALSE)</f>
        <v>0</v>
      </c>
      <c r="P69" s="173" t="s">
        <v>80</v>
      </c>
      <c r="Q69" s="173" t="s">
        <v>80</v>
      </c>
      <c r="R69" s="168">
        <f>VLOOKUP(CONCATENATE(P69,Q69),'Sheet1 (2)'!$N$6:$O$26,2,FALSE)</f>
        <v>0</v>
      </c>
      <c r="S69" s="173" t="s">
        <v>80</v>
      </c>
      <c r="T69" s="173" t="s">
        <v>80</v>
      </c>
      <c r="U69" s="168">
        <f>VLOOKUP(CONCATENATE(S69,T69),'Sheet1 (2)'!$P$6:$Q$26,2,FALSE)</f>
        <v>0</v>
      </c>
      <c r="V69" s="173" t="s">
        <v>80</v>
      </c>
      <c r="W69" s="173" t="s">
        <v>80</v>
      </c>
      <c r="X69" s="168">
        <f>VLOOKUP(CONCATENATE(V69,W69),'Sheet1 (2)'!$R$6:$S$26,2,FALSE)</f>
        <v>0</v>
      </c>
      <c r="Y69" s="173" t="s">
        <v>80</v>
      </c>
      <c r="Z69" s="173" t="s">
        <v>80</v>
      </c>
      <c r="AA69" s="168">
        <f>VLOOKUP(CONCATENATE(Y69,Z69),'Sheet1 (2)'!$T$6:$U$26,2,FALSE)</f>
        <v>0</v>
      </c>
      <c r="AB69" s="173" t="s">
        <v>80</v>
      </c>
      <c r="AC69" s="173" t="s">
        <v>80</v>
      </c>
      <c r="AD69" s="168">
        <f>VLOOKUP(CONCATENATE(AB69,AC69),'Sheet1 (2)'!$X$6:$Y$26,2,FALSE)</f>
        <v>0</v>
      </c>
      <c r="AE69" s="173" t="s">
        <v>82</v>
      </c>
      <c r="AF69" s="173" t="s">
        <v>81</v>
      </c>
      <c r="AG69" s="168">
        <f>VLOOKUP(CONCATENATE(AE69,AF69),'Sheet1 (2)'!$Z$6:$AA$26,2,FALSE)</f>
        <v>66</v>
      </c>
      <c r="AH69" s="172"/>
      <c r="AI69" s="175"/>
      <c r="AJ69" s="140"/>
      <c r="AK69" s="176" t="s">
        <v>282</v>
      </c>
      <c r="AL69" s="176" t="s">
        <v>76</v>
      </c>
      <c r="AM69" s="170">
        <f t="shared" si="0"/>
        <v>209</v>
      </c>
      <c r="AN69" s="147"/>
      <c r="AO69" s="155"/>
      <c r="AP69" s="156"/>
      <c r="AQ69" s="157">
        <v>2.5953519427999998</v>
      </c>
      <c r="AR69" s="158"/>
      <c r="AS69" s="145">
        <f>LOOKUP(rufmkm,'Sheet1 (2)'!$V$62:$V$71,'Sheet1 (2)'!$W$62:$W$71)</f>
        <v>30</v>
      </c>
      <c r="AT69" s="140"/>
      <c r="AU69" s="157">
        <f>IF(IF(D69='Sheet1 (2)'!$C$69,'Sheet1 (2)'!$D$69*('Sheet1 (2)'!$D$72-rut_index)/'Sheet1 (2)'!$D$72,IF(shee2!D69='Sheet1 (2)'!$C$70,'Sheet1 (2)'!$D$70*('Sheet1 (2)'!$D$72-rut_index)/'Sheet1 (2)'!$D$72,IF(shee2!D69='Sheet1 (2)'!$C$71,'Sheet1 (2)'!$D$71*('Sheet1 (2)'!$D$72-rut_index)/'Sheet1 (2)'!$D$72)))&lt;0,0,IF(D69='Sheet1 (2)'!$C$69,'Sheet1 (2)'!$D$69*('Sheet1 (2)'!$D$72-rut_index)/'Sheet1 (2)'!$D$72,IF(shee2!D69='Sheet1 (2)'!$C$70,'Sheet1 (2)'!$D$70*('Sheet1 (2)'!$D$72-rut_index)/'Sheet1 (2)'!$D$72,IF(shee2!D69='Sheet1 (2)'!$C$71,'Sheet1 (2)'!$D$71*('Sheet1 (2)'!$D$72-rut_index)/'Sheet1 (2)'!$D$72))))</f>
        <v>3.4375</v>
      </c>
      <c r="AV69" s="157">
        <f>IF(IF(D69='Sheet1 (2)'!$C$69,'Sheet1 (2)'!$D$69*('Sheet1 (2)'!$D$72-crack_s_index)/'Sheet1 (2)'!$D$72,IF(shee2!D69='Sheet1 (2)'!$C$70,'Sheet1 (2)'!$D$70*('Sheet1 (2)'!$D$72-crack_s_index)/'Sheet1 (2)'!$D$72,IF(shee2!D69='Sheet1 (2)'!$C$71,'Sheet1 (2)'!$D$71*('Sheet1 (2)'!$D$72-crack_s_index)/'Sheet1 (2)'!$D$72)))&lt;0,0,IF(D69='Sheet1 (2)'!$C$69,'Sheet1 (2)'!$D$69*('Sheet1 (2)'!$D$72-crack_s_index)/'Sheet1 (2)'!$D$72,IF(shee2!D69='Sheet1 (2)'!$C$70,'Sheet1 (2)'!$D$70*('Sheet1 (2)'!$D$72-crack_s_index)/'Sheet1 (2)'!$D$72,IF(shee2!D69='Sheet1 (2)'!$C$71,'Sheet1 (2)'!$D$71*('Sheet1 (2)'!$D$72-crack_s_index)/'Sheet1 (2)'!$D$72))))</f>
        <v>5</v>
      </c>
      <c r="AW69" s="157">
        <f>IF(IF(D69='Sheet1 (2)'!$C$69,'Sheet1 (2)'!$D$69*('Sheet1 (2)'!$D$72-crack_t_index)/'Sheet1 (2)'!$D$72,IF(shee2!D69='Sheet1 (2)'!$C$70,'Sheet1 (2)'!$D$70*('Sheet1 (2)'!$D$72-crack_t_index)/'Sheet1 (2)'!$D$72,IF(shee2!D69='Sheet1 (2)'!$C$71,'Sheet1 (2)'!$D$71*('Sheet1 (2)'!$D$72-crack_t_index)/'Sheet1 (2)'!$D$72)))&lt;0,0,IF(D69='Sheet1 (2)'!$C$69,'Sheet1 (2)'!$D$69*('Sheet1 (2)'!$D$72-crack_t_index)/'Sheet1 (2)'!$D$72,IF(shee2!D69='Sheet1 (2)'!$C$70,'Sheet1 (2)'!$D$70*('Sheet1 (2)'!$D$72-crack_t_index)/'Sheet1 (2)'!$D$72,IF(shee2!D69='Sheet1 (2)'!$C$71,'Sheet1 (2)'!$D$71*('Sheet1 (2)'!$D$72-crack_t_index)/'Sheet1 (2)'!$D$72))))</f>
        <v>5</v>
      </c>
      <c r="AX69" s="157">
        <f>IF(IF(D69='Sheet1 (2)'!$C$69,'Sheet1 (2)'!$D$69*('Sheet1 (2)'!$D$72-rave_index)/'Sheet1 (2)'!$D$72,IF(shee2!D69='Sheet1 (2)'!$C$70,'Sheet1 (2)'!$D$70*('Sheet1 (2)'!$D$72-rave_index)/'Sheet1 (2)'!$D$72,IF(shee2!D69='Sheet1 (2)'!$C$71,'Sheet1 (2)'!$D$71*('Sheet1 (2)'!$D$72-rave_index)/'Sheet1 (2)'!$D$72)))&lt;0,0,IF(D69='Sheet1 (2)'!$C$69,'Sheet1 (2)'!$D$69*('Sheet1 (2)'!$D$72-rave_index)/'Sheet1 (2)'!$D$72,IF(shee2!D69='Sheet1 (2)'!$C$70,'Sheet1 (2)'!$D$70*('Sheet1 (2)'!$D$72-rave_index)/'Sheet1 (2)'!$D$72,IF(shee2!D69='Sheet1 (2)'!$C$71,'Sheet1 (2)'!$D$71*('Sheet1 (2)'!$D$72-rave_index)/'Sheet1 (2)'!$D$72))))</f>
        <v>5</v>
      </c>
      <c r="AY69" s="157">
        <f>IF(IF(D69='Sheet1 (2)'!$C$69,'Sheet1 (2)'!$D$69*('Sheet1 (2)'!$D$72-rough_index)/'Sheet1 (2)'!$D$72,IF(shee2!D69='Sheet1 (2)'!$C$70,'Sheet1 (2)'!$D$70*('Sheet1 (2)'!$D$72-rough_index)/'Sheet1 (2)'!$D$72,IF(shee2!D69='Sheet1 (2)'!$C$71,'Sheet1 (2)'!$D$71*('Sheet1 (2)'!$D$72-rough_index)/'Sheet1 (2)'!$D$72)))&lt;0,0,IF(D69='Sheet1 (2)'!$C$69,'Sheet1 (2)'!$D$69*('Sheet1 (2)'!$D$72-rough_index)/'Sheet1 (2)'!$D$72,IF(shee2!D69='Sheet1 (2)'!$C$70,'Sheet1 (2)'!$D$70*('Sheet1 (2)'!$D$72-rough_index)/'Sheet1 (2)'!$D$72,IF(shee2!D69='Sheet1 (2)'!$C$71,'Sheet1 (2)'!$D$71*('Sheet1 (2)'!$D$72-rough_index)/'Sheet1 (2)'!$D$72))))</f>
        <v>2.5</v>
      </c>
      <c r="AZ69" s="159">
        <f>+(AU69*'Sheet1 (2)'!$C$77)+(AV69*'Sheet1 (2)'!$C$78)+(AW69*'Sheet1 (2)'!$C$79)+(AX69*'Sheet1 (2)'!$C$80)+(AY69*'Sheet1 (2)'!$C$81)</f>
        <v>3.9375</v>
      </c>
      <c r="BA69" s="213" t="str">
        <f t="shared" si="1"/>
        <v>Fair</v>
      </c>
      <c r="BE69">
        <f>IF(D69='Sheet1 (2)'!$C$61,'Sheet1 (2)'!$D$61*(counts^2)+'Sheet1 (2)'!$G$61*counts+'Sheet1 (2)'!$J$61,IF(D69='Sheet1 (2)'!$C$62,'Sheet1 (2)'!$D$62*counts+'Sheet1 (2)'!$G$62,IF(D69='Sheet1 (2)'!$C$63,'Sheet1 (2)'!$D$63*counts+'Sheet1 (2)'!$G$63,IF(D69='Sheet1 (2)'!$C$64,'Sheet1 (2)'!$D$64*counts+'Sheet1 (2)'!$G$64))))</f>
        <v>2.0984129299999998</v>
      </c>
    </row>
    <row r="70" spans="1:57">
      <c r="A70" s="145" t="s">
        <v>282</v>
      </c>
      <c r="B70" s="145" t="s">
        <v>76</v>
      </c>
      <c r="C70" s="170">
        <v>210</v>
      </c>
      <c r="D70" s="174" t="s">
        <v>77</v>
      </c>
      <c r="E70" s="171">
        <v>8</v>
      </c>
      <c r="F70" s="171">
        <v>1</v>
      </c>
      <c r="G70" s="171" t="s">
        <v>77</v>
      </c>
      <c r="H70" s="171">
        <v>0.5</v>
      </c>
      <c r="I70" s="171" t="s">
        <v>77</v>
      </c>
      <c r="J70" s="173" t="s">
        <v>80</v>
      </c>
      <c r="K70" s="173" t="s">
        <v>80</v>
      </c>
      <c r="L70" s="169">
        <f>VLOOKUP(CONCATENATE(J70,K70),'Sheet1 (2)'!$J$6:$K$26,2,FALSE)</f>
        <v>0</v>
      </c>
      <c r="M70" s="173" t="s">
        <v>80</v>
      </c>
      <c r="N70" s="173" t="s">
        <v>80</v>
      </c>
      <c r="O70" s="168">
        <f>VLOOKUP(CONCATENATE(M70,N70),'Sheet1 (2)'!$L$6:$M$26,2,FALSE)</f>
        <v>0</v>
      </c>
      <c r="P70" s="173" t="s">
        <v>80</v>
      </c>
      <c r="Q70" s="173" t="s">
        <v>80</v>
      </c>
      <c r="R70" s="168">
        <f>VLOOKUP(CONCATENATE(P70,Q70),'Sheet1 (2)'!$N$6:$O$26,2,FALSE)</f>
        <v>0</v>
      </c>
      <c r="S70" s="173" t="s">
        <v>80</v>
      </c>
      <c r="T70" s="173" t="s">
        <v>80</v>
      </c>
      <c r="U70" s="168">
        <f>VLOOKUP(CONCATENATE(S70,T70),'Sheet1 (2)'!$P$6:$Q$26,2,FALSE)</f>
        <v>0</v>
      </c>
      <c r="V70" s="173" t="s">
        <v>80</v>
      </c>
      <c r="W70" s="173" t="s">
        <v>80</v>
      </c>
      <c r="X70" s="168">
        <f>VLOOKUP(CONCATENATE(V70,W70),'Sheet1 (2)'!$R$6:$S$26,2,FALSE)</f>
        <v>0</v>
      </c>
      <c r="Y70" s="173" t="s">
        <v>80</v>
      </c>
      <c r="Z70" s="173" t="s">
        <v>80</v>
      </c>
      <c r="AA70" s="168">
        <f>VLOOKUP(CONCATENATE(Y70,Z70),'Sheet1 (2)'!$T$6:$U$26,2,FALSE)</f>
        <v>0</v>
      </c>
      <c r="AB70" s="173" t="s">
        <v>80</v>
      </c>
      <c r="AC70" s="173" t="s">
        <v>80</v>
      </c>
      <c r="AD70" s="168">
        <f>VLOOKUP(CONCATENATE(AB70,AC70),'Sheet1 (2)'!$X$6:$Y$26,2,FALSE)</f>
        <v>0</v>
      </c>
      <c r="AE70" s="173" t="s">
        <v>82</v>
      </c>
      <c r="AF70" s="173" t="s">
        <v>81</v>
      </c>
      <c r="AG70" s="168">
        <f>VLOOKUP(CONCATENATE(AE70,AF70),'Sheet1 (2)'!$Z$6:$AA$26,2,FALSE)</f>
        <v>66</v>
      </c>
      <c r="AH70" s="172"/>
      <c r="AI70" s="175"/>
      <c r="AJ70" s="140"/>
      <c r="AK70" s="176" t="s">
        <v>282</v>
      </c>
      <c r="AL70" s="176" t="s">
        <v>76</v>
      </c>
      <c r="AM70" s="170">
        <f t="shared" si="0"/>
        <v>210</v>
      </c>
      <c r="AN70" s="147"/>
      <c r="AO70" s="155"/>
      <c r="AP70" s="156"/>
      <c r="AQ70" s="157">
        <v>2.3239989359999997</v>
      </c>
      <c r="AR70" s="158"/>
      <c r="AS70" s="145">
        <f>LOOKUP(rufmkm,'Sheet1 (2)'!$V$62:$V$71,'Sheet1 (2)'!$W$62:$W$71)</f>
        <v>30</v>
      </c>
      <c r="AT70" s="140"/>
      <c r="AU70" s="157">
        <f>IF(IF(D70='Sheet1 (2)'!$C$69,'Sheet1 (2)'!$D$69*('Sheet1 (2)'!$D$72-rut_index)/'Sheet1 (2)'!$D$72,IF(shee2!D70='Sheet1 (2)'!$C$70,'Sheet1 (2)'!$D$70*('Sheet1 (2)'!$D$72-rut_index)/'Sheet1 (2)'!$D$72,IF(shee2!D70='Sheet1 (2)'!$C$71,'Sheet1 (2)'!$D$71*('Sheet1 (2)'!$D$72-rut_index)/'Sheet1 (2)'!$D$72)))&lt;0,0,IF(D70='Sheet1 (2)'!$C$69,'Sheet1 (2)'!$D$69*('Sheet1 (2)'!$D$72-rut_index)/'Sheet1 (2)'!$D$72,IF(shee2!D70='Sheet1 (2)'!$C$70,'Sheet1 (2)'!$D$70*('Sheet1 (2)'!$D$72-rut_index)/'Sheet1 (2)'!$D$72,IF(shee2!D70='Sheet1 (2)'!$C$71,'Sheet1 (2)'!$D$71*('Sheet1 (2)'!$D$72-rut_index)/'Sheet1 (2)'!$D$72))))</f>
        <v>5</v>
      </c>
      <c r="AV70" s="157">
        <f>IF(IF(D70='Sheet1 (2)'!$C$69,'Sheet1 (2)'!$D$69*('Sheet1 (2)'!$D$72-crack_s_index)/'Sheet1 (2)'!$D$72,IF(shee2!D70='Sheet1 (2)'!$C$70,'Sheet1 (2)'!$D$70*('Sheet1 (2)'!$D$72-crack_s_index)/'Sheet1 (2)'!$D$72,IF(shee2!D70='Sheet1 (2)'!$C$71,'Sheet1 (2)'!$D$71*('Sheet1 (2)'!$D$72-crack_s_index)/'Sheet1 (2)'!$D$72)))&lt;0,0,IF(D70='Sheet1 (2)'!$C$69,'Sheet1 (2)'!$D$69*('Sheet1 (2)'!$D$72-crack_s_index)/'Sheet1 (2)'!$D$72,IF(shee2!D70='Sheet1 (2)'!$C$70,'Sheet1 (2)'!$D$70*('Sheet1 (2)'!$D$72-crack_s_index)/'Sheet1 (2)'!$D$72,IF(shee2!D70='Sheet1 (2)'!$C$71,'Sheet1 (2)'!$D$71*('Sheet1 (2)'!$D$72-crack_s_index)/'Sheet1 (2)'!$D$72))))</f>
        <v>5</v>
      </c>
      <c r="AW70" s="157">
        <f>IF(IF(D70='Sheet1 (2)'!$C$69,'Sheet1 (2)'!$D$69*('Sheet1 (2)'!$D$72-crack_t_index)/'Sheet1 (2)'!$D$72,IF(shee2!D70='Sheet1 (2)'!$C$70,'Sheet1 (2)'!$D$70*('Sheet1 (2)'!$D$72-crack_t_index)/'Sheet1 (2)'!$D$72,IF(shee2!D70='Sheet1 (2)'!$C$71,'Sheet1 (2)'!$D$71*('Sheet1 (2)'!$D$72-crack_t_index)/'Sheet1 (2)'!$D$72)))&lt;0,0,IF(D70='Sheet1 (2)'!$C$69,'Sheet1 (2)'!$D$69*('Sheet1 (2)'!$D$72-crack_t_index)/'Sheet1 (2)'!$D$72,IF(shee2!D70='Sheet1 (2)'!$C$70,'Sheet1 (2)'!$D$70*('Sheet1 (2)'!$D$72-crack_t_index)/'Sheet1 (2)'!$D$72,IF(shee2!D70='Sheet1 (2)'!$C$71,'Sheet1 (2)'!$D$71*('Sheet1 (2)'!$D$72-crack_t_index)/'Sheet1 (2)'!$D$72))))</f>
        <v>5</v>
      </c>
      <c r="AX70" s="157">
        <f>IF(IF(D70='Sheet1 (2)'!$C$69,'Sheet1 (2)'!$D$69*('Sheet1 (2)'!$D$72-rave_index)/'Sheet1 (2)'!$D$72,IF(shee2!D70='Sheet1 (2)'!$C$70,'Sheet1 (2)'!$D$70*('Sheet1 (2)'!$D$72-rave_index)/'Sheet1 (2)'!$D$72,IF(shee2!D70='Sheet1 (2)'!$C$71,'Sheet1 (2)'!$D$71*('Sheet1 (2)'!$D$72-rave_index)/'Sheet1 (2)'!$D$72)))&lt;0,0,IF(D70='Sheet1 (2)'!$C$69,'Sheet1 (2)'!$D$69*('Sheet1 (2)'!$D$72-rave_index)/'Sheet1 (2)'!$D$72,IF(shee2!D70='Sheet1 (2)'!$C$70,'Sheet1 (2)'!$D$70*('Sheet1 (2)'!$D$72-rave_index)/'Sheet1 (2)'!$D$72,IF(shee2!D70='Sheet1 (2)'!$C$71,'Sheet1 (2)'!$D$71*('Sheet1 (2)'!$D$72-rave_index)/'Sheet1 (2)'!$D$72))))</f>
        <v>5</v>
      </c>
      <c r="AY70" s="157">
        <f>IF(IF(D70='Sheet1 (2)'!$C$69,'Sheet1 (2)'!$D$69*('Sheet1 (2)'!$D$72-rough_index)/'Sheet1 (2)'!$D$72,IF(shee2!D70='Sheet1 (2)'!$C$70,'Sheet1 (2)'!$D$70*('Sheet1 (2)'!$D$72-rough_index)/'Sheet1 (2)'!$D$72,IF(shee2!D70='Sheet1 (2)'!$C$71,'Sheet1 (2)'!$D$71*('Sheet1 (2)'!$D$72-rough_index)/'Sheet1 (2)'!$D$72)))&lt;0,0,IF(D70='Sheet1 (2)'!$C$69,'Sheet1 (2)'!$D$69*('Sheet1 (2)'!$D$72-rough_index)/'Sheet1 (2)'!$D$72,IF(shee2!D70='Sheet1 (2)'!$C$70,'Sheet1 (2)'!$D$70*('Sheet1 (2)'!$D$72-rough_index)/'Sheet1 (2)'!$D$72,IF(shee2!D70='Sheet1 (2)'!$C$71,'Sheet1 (2)'!$D$71*('Sheet1 (2)'!$D$72-rough_index)/'Sheet1 (2)'!$D$72))))</f>
        <v>2.5</v>
      </c>
      <c r="AZ70" s="159">
        <f>+(AU70*'Sheet1 (2)'!$C$77)+(AV70*'Sheet1 (2)'!$C$78)+(AW70*'Sheet1 (2)'!$C$79)+(AX70*'Sheet1 (2)'!$C$80)+(AY70*'Sheet1 (2)'!$C$81)</f>
        <v>4.25</v>
      </c>
      <c r="BA70" s="213" t="str">
        <f t="shared" si="1"/>
        <v>Good</v>
      </c>
      <c r="BE70">
        <f>IF(D70='Sheet1 (2)'!$C$61,'Sheet1 (2)'!$D$61*(counts^2)+'Sheet1 (2)'!$G$61*counts+'Sheet1 (2)'!$J$61,IF(D70='Sheet1 (2)'!$C$62,'Sheet1 (2)'!$D$62*counts+'Sheet1 (2)'!$G$62,IF(D70='Sheet1 (2)'!$C$63,'Sheet1 (2)'!$D$63*counts+'Sheet1 (2)'!$G$63,IF(D70='Sheet1 (2)'!$C$64,'Sheet1 (2)'!$D$64*counts+'Sheet1 (2)'!$G$64))))</f>
        <v>2.0984129299999998</v>
      </c>
    </row>
    <row r="71" spans="1:57">
      <c r="A71" s="145" t="s">
        <v>282</v>
      </c>
      <c r="B71" s="145" t="s">
        <v>76</v>
      </c>
      <c r="C71" s="170">
        <v>211</v>
      </c>
      <c r="D71" s="174" t="s">
        <v>77</v>
      </c>
      <c r="E71" s="171">
        <v>8</v>
      </c>
      <c r="F71" s="171">
        <v>1</v>
      </c>
      <c r="G71" s="171" t="s">
        <v>77</v>
      </c>
      <c r="H71" s="171">
        <v>0.5</v>
      </c>
      <c r="I71" s="171" t="s">
        <v>77</v>
      </c>
      <c r="J71" s="173" t="s">
        <v>80</v>
      </c>
      <c r="K71" s="173" t="s">
        <v>80</v>
      </c>
      <c r="L71" s="169">
        <f>VLOOKUP(CONCATENATE(J71,K71),'Sheet1 (2)'!$J$6:$K$26,2,FALSE)</f>
        <v>0</v>
      </c>
      <c r="M71" s="173" t="s">
        <v>80</v>
      </c>
      <c r="N71" s="173" t="s">
        <v>80</v>
      </c>
      <c r="O71" s="168">
        <f>VLOOKUP(CONCATENATE(M71,N71),'Sheet1 (2)'!$L$6:$M$26,2,FALSE)</f>
        <v>0</v>
      </c>
      <c r="P71" s="173" t="s">
        <v>80</v>
      </c>
      <c r="Q71" s="173" t="s">
        <v>80</v>
      </c>
      <c r="R71" s="168">
        <f>VLOOKUP(CONCATENATE(P71,Q71),'Sheet1 (2)'!$N$6:$O$26,2,FALSE)</f>
        <v>0</v>
      </c>
      <c r="S71" s="173" t="s">
        <v>80</v>
      </c>
      <c r="T71" s="173" t="s">
        <v>80</v>
      </c>
      <c r="U71" s="168">
        <f>VLOOKUP(CONCATENATE(S71,T71),'Sheet1 (2)'!$P$6:$Q$26,2,FALSE)</f>
        <v>0</v>
      </c>
      <c r="V71" s="173" t="s">
        <v>80</v>
      </c>
      <c r="W71" s="173" t="s">
        <v>80</v>
      </c>
      <c r="X71" s="168">
        <f>VLOOKUP(CONCATENATE(V71,W71),'Sheet1 (2)'!$R$6:$S$26,2,FALSE)</f>
        <v>0</v>
      </c>
      <c r="Y71" s="173" t="s">
        <v>80</v>
      </c>
      <c r="Z71" s="173" t="s">
        <v>80</v>
      </c>
      <c r="AA71" s="168">
        <f>VLOOKUP(CONCATENATE(Y71,Z71),'Sheet1 (2)'!$T$6:$U$26,2,FALSE)</f>
        <v>0</v>
      </c>
      <c r="AB71" s="173" t="s">
        <v>80</v>
      </c>
      <c r="AC71" s="173" t="s">
        <v>80</v>
      </c>
      <c r="AD71" s="168">
        <f>VLOOKUP(CONCATENATE(AB71,AC71),'Sheet1 (2)'!$X$6:$Y$26,2,FALSE)</f>
        <v>0</v>
      </c>
      <c r="AE71" s="173" t="s">
        <v>82</v>
      </c>
      <c r="AF71" s="173" t="s">
        <v>81</v>
      </c>
      <c r="AG71" s="168">
        <f>VLOOKUP(CONCATENATE(AE71,AF71),'Sheet1 (2)'!$Z$6:$AA$26,2,FALSE)</f>
        <v>66</v>
      </c>
      <c r="AH71" s="172"/>
      <c r="AI71" s="175"/>
      <c r="AJ71" s="140"/>
      <c r="AK71" s="176" t="s">
        <v>282</v>
      </c>
      <c r="AL71" s="176" t="s">
        <v>76</v>
      </c>
      <c r="AM71" s="170">
        <f t="shared" si="0"/>
        <v>211</v>
      </c>
      <c r="AN71" s="147"/>
      <c r="AO71" s="155"/>
      <c r="AP71" s="156"/>
      <c r="AQ71" s="157">
        <v>2.011303099</v>
      </c>
      <c r="AR71" s="158"/>
      <c r="AS71" s="145">
        <f>LOOKUP(rufmkm,'Sheet1 (2)'!$V$62:$V$71,'Sheet1 (2)'!$W$62:$W$71)</f>
        <v>30</v>
      </c>
      <c r="AT71" s="140"/>
      <c r="AU71" s="157">
        <f>IF(IF(D71='Sheet1 (2)'!$C$69,'Sheet1 (2)'!$D$69*('Sheet1 (2)'!$D$72-rut_index)/'Sheet1 (2)'!$D$72,IF(shee2!D71='Sheet1 (2)'!$C$70,'Sheet1 (2)'!$D$70*('Sheet1 (2)'!$D$72-rut_index)/'Sheet1 (2)'!$D$72,IF(shee2!D71='Sheet1 (2)'!$C$71,'Sheet1 (2)'!$D$71*('Sheet1 (2)'!$D$72-rut_index)/'Sheet1 (2)'!$D$72)))&lt;0,0,IF(D71='Sheet1 (2)'!$C$69,'Sheet1 (2)'!$D$69*('Sheet1 (2)'!$D$72-rut_index)/'Sheet1 (2)'!$D$72,IF(shee2!D71='Sheet1 (2)'!$C$70,'Sheet1 (2)'!$D$70*('Sheet1 (2)'!$D$72-rut_index)/'Sheet1 (2)'!$D$72,IF(shee2!D71='Sheet1 (2)'!$C$71,'Sheet1 (2)'!$D$71*('Sheet1 (2)'!$D$72-rut_index)/'Sheet1 (2)'!$D$72))))</f>
        <v>5</v>
      </c>
      <c r="AV71" s="157">
        <f>IF(IF(D71='Sheet1 (2)'!$C$69,'Sheet1 (2)'!$D$69*('Sheet1 (2)'!$D$72-crack_s_index)/'Sheet1 (2)'!$D$72,IF(shee2!D71='Sheet1 (2)'!$C$70,'Sheet1 (2)'!$D$70*('Sheet1 (2)'!$D$72-crack_s_index)/'Sheet1 (2)'!$D$72,IF(shee2!D71='Sheet1 (2)'!$C$71,'Sheet1 (2)'!$D$71*('Sheet1 (2)'!$D$72-crack_s_index)/'Sheet1 (2)'!$D$72)))&lt;0,0,IF(D71='Sheet1 (2)'!$C$69,'Sheet1 (2)'!$D$69*('Sheet1 (2)'!$D$72-crack_s_index)/'Sheet1 (2)'!$D$72,IF(shee2!D71='Sheet1 (2)'!$C$70,'Sheet1 (2)'!$D$70*('Sheet1 (2)'!$D$72-crack_s_index)/'Sheet1 (2)'!$D$72,IF(shee2!D71='Sheet1 (2)'!$C$71,'Sheet1 (2)'!$D$71*('Sheet1 (2)'!$D$72-crack_s_index)/'Sheet1 (2)'!$D$72))))</f>
        <v>5</v>
      </c>
      <c r="AW71" s="157">
        <f>IF(IF(D71='Sheet1 (2)'!$C$69,'Sheet1 (2)'!$D$69*('Sheet1 (2)'!$D$72-crack_t_index)/'Sheet1 (2)'!$D$72,IF(shee2!D71='Sheet1 (2)'!$C$70,'Sheet1 (2)'!$D$70*('Sheet1 (2)'!$D$72-crack_t_index)/'Sheet1 (2)'!$D$72,IF(shee2!D71='Sheet1 (2)'!$C$71,'Sheet1 (2)'!$D$71*('Sheet1 (2)'!$D$72-crack_t_index)/'Sheet1 (2)'!$D$72)))&lt;0,0,IF(D71='Sheet1 (2)'!$C$69,'Sheet1 (2)'!$D$69*('Sheet1 (2)'!$D$72-crack_t_index)/'Sheet1 (2)'!$D$72,IF(shee2!D71='Sheet1 (2)'!$C$70,'Sheet1 (2)'!$D$70*('Sheet1 (2)'!$D$72-crack_t_index)/'Sheet1 (2)'!$D$72,IF(shee2!D71='Sheet1 (2)'!$C$71,'Sheet1 (2)'!$D$71*('Sheet1 (2)'!$D$72-crack_t_index)/'Sheet1 (2)'!$D$72))))</f>
        <v>5</v>
      </c>
      <c r="AX71" s="157">
        <f>IF(IF(D71='Sheet1 (2)'!$C$69,'Sheet1 (2)'!$D$69*('Sheet1 (2)'!$D$72-rave_index)/'Sheet1 (2)'!$D$72,IF(shee2!D71='Sheet1 (2)'!$C$70,'Sheet1 (2)'!$D$70*('Sheet1 (2)'!$D$72-rave_index)/'Sheet1 (2)'!$D$72,IF(shee2!D71='Sheet1 (2)'!$C$71,'Sheet1 (2)'!$D$71*('Sheet1 (2)'!$D$72-rave_index)/'Sheet1 (2)'!$D$72)))&lt;0,0,IF(D71='Sheet1 (2)'!$C$69,'Sheet1 (2)'!$D$69*('Sheet1 (2)'!$D$72-rave_index)/'Sheet1 (2)'!$D$72,IF(shee2!D71='Sheet1 (2)'!$C$70,'Sheet1 (2)'!$D$70*('Sheet1 (2)'!$D$72-rave_index)/'Sheet1 (2)'!$D$72,IF(shee2!D71='Sheet1 (2)'!$C$71,'Sheet1 (2)'!$D$71*('Sheet1 (2)'!$D$72-rave_index)/'Sheet1 (2)'!$D$72))))</f>
        <v>5</v>
      </c>
      <c r="AY71" s="157">
        <f>IF(IF(D71='Sheet1 (2)'!$C$69,'Sheet1 (2)'!$D$69*('Sheet1 (2)'!$D$72-rough_index)/'Sheet1 (2)'!$D$72,IF(shee2!D71='Sheet1 (2)'!$C$70,'Sheet1 (2)'!$D$70*('Sheet1 (2)'!$D$72-rough_index)/'Sheet1 (2)'!$D$72,IF(shee2!D71='Sheet1 (2)'!$C$71,'Sheet1 (2)'!$D$71*('Sheet1 (2)'!$D$72-rough_index)/'Sheet1 (2)'!$D$72)))&lt;0,0,IF(D71='Sheet1 (2)'!$C$69,'Sheet1 (2)'!$D$69*('Sheet1 (2)'!$D$72-rough_index)/'Sheet1 (2)'!$D$72,IF(shee2!D71='Sheet1 (2)'!$C$70,'Sheet1 (2)'!$D$70*('Sheet1 (2)'!$D$72-rough_index)/'Sheet1 (2)'!$D$72,IF(shee2!D71='Sheet1 (2)'!$C$71,'Sheet1 (2)'!$D$71*('Sheet1 (2)'!$D$72-rough_index)/'Sheet1 (2)'!$D$72))))</f>
        <v>2.5</v>
      </c>
      <c r="AZ71" s="159">
        <f>+(AU71*'Sheet1 (2)'!$C$77)+(AV71*'Sheet1 (2)'!$C$78)+(AW71*'Sheet1 (2)'!$C$79)+(AX71*'Sheet1 (2)'!$C$80)+(AY71*'Sheet1 (2)'!$C$81)</f>
        <v>4.25</v>
      </c>
      <c r="BA71" s="213" t="str">
        <f t="shared" si="1"/>
        <v>Good</v>
      </c>
      <c r="BE71">
        <f>IF(D71='Sheet1 (2)'!$C$61,'Sheet1 (2)'!$D$61*(counts^2)+'Sheet1 (2)'!$G$61*counts+'Sheet1 (2)'!$J$61,IF(D71='Sheet1 (2)'!$C$62,'Sheet1 (2)'!$D$62*counts+'Sheet1 (2)'!$G$62,IF(D71='Sheet1 (2)'!$C$63,'Sheet1 (2)'!$D$63*counts+'Sheet1 (2)'!$G$63,IF(D71='Sheet1 (2)'!$C$64,'Sheet1 (2)'!$D$64*counts+'Sheet1 (2)'!$G$64))))</f>
        <v>2.0984129299999998</v>
      </c>
    </row>
    <row r="72" spans="1:57">
      <c r="A72" s="145" t="s">
        <v>282</v>
      </c>
      <c r="B72" s="145" t="s">
        <v>76</v>
      </c>
      <c r="C72" s="170">
        <v>212</v>
      </c>
      <c r="D72" s="174" t="s">
        <v>77</v>
      </c>
      <c r="E72" s="171">
        <v>8</v>
      </c>
      <c r="F72" s="171">
        <v>1</v>
      </c>
      <c r="G72" s="171" t="s">
        <v>77</v>
      </c>
      <c r="H72" s="171">
        <v>0.5</v>
      </c>
      <c r="I72" s="171" t="s">
        <v>77</v>
      </c>
      <c r="J72" s="173" t="s">
        <v>80</v>
      </c>
      <c r="K72" s="173" t="s">
        <v>80</v>
      </c>
      <c r="L72" s="169">
        <f>VLOOKUP(CONCATENATE(J72,K72),'Sheet1 (2)'!$J$6:$K$26,2,FALSE)</f>
        <v>0</v>
      </c>
      <c r="M72" s="173" t="s">
        <v>80</v>
      </c>
      <c r="N72" s="173" t="s">
        <v>80</v>
      </c>
      <c r="O72" s="168">
        <f>VLOOKUP(CONCATENATE(M72,N72),'Sheet1 (2)'!$L$6:$M$26,2,FALSE)</f>
        <v>0</v>
      </c>
      <c r="P72" s="173" t="s">
        <v>80</v>
      </c>
      <c r="Q72" s="173" t="s">
        <v>80</v>
      </c>
      <c r="R72" s="168">
        <f>VLOOKUP(CONCATENATE(P72,Q72),'Sheet1 (2)'!$N$6:$O$26,2,FALSE)</f>
        <v>0</v>
      </c>
      <c r="S72" s="173" t="s">
        <v>80</v>
      </c>
      <c r="T72" s="173" t="s">
        <v>80</v>
      </c>
      <c r="U72" s="168">
        <f>VLOOKUP(CONCATENATE(S72,T72),'Sheet1 (2)'!$P$6:$Q$26,2,FALSE)</f>
        <v>0</v>
      </c>
      <c r="V72" s="173" t="s">
        <v>80</v>
      </c>
      <c r="W72" s="173" t="s">
        <v>80</v>
      </c>
      <c r="X72" s="168">
        <f>VLOOKUP(CONCATENATE(V72,W72),'Sheet1 (2)'!$R$6:$S$26,2,FALSE)</f>
        <v>0</v>
      </c>
      <c r="Y72" s="173" t="s">
        <v>80</v>
      </c>
      <c r="Z72" s="173" t="s">
        <v>80</v>
      </c>
      <c r="AA72" s="168">
        <f>VLOOKUP(CONCATENATE(Y72,Z72),'Sheet1 (2)'!$T$6:$U$26,2,FALSE)</f>
        <v>0</v>
      </c>
      <c r="AB72" s="173" t="s">
        <v>80</v>
      </c>
      <c r="AC72" s="173" t="s">
        <v>80</v>
      </c>
      <c r="AD72" s="168">
        <f>VLOOKUP(CONCATENATE(AB72,AC72),'Sheet1 (2)'!$X$6:$Y$26,2,FALSE)</f>
        <v>0</v>
      </c>
      <c r="AE72" s="173" t="s">
        <v>82</v>
      </c>
      <c r="AF72" s="173" t="s">
        <v>81</v>
      </c>
      <c r="AG72" s="168">
        <f>VLOOKUP(CONCATENATE(AE72,AF72),'Sheet1 (2)'!$Z$6:$AA$26,2,FALSE)</f>
        <v>66</v>
      </c>
      <c r="AH72" s="172"/>
      <c r="AI72" s="175"/>
      <c r="AJ72" s="140"/>
      <c r="AK72" s="176" t="s">
        <v>282</v>
      </c>
      <c r="AL72" s="176" t="s">
        <v>76</v>
      </c>
      <c r="AM72" s="170">
        <f t="shared" si="0"/>
        <v>212</v>
      </c>
      <c r="AN72" s="147"/>
      <c r="AO72" s="155" t="s">
        <v>416</v>
      </c>
      <c r="AP72" s="156"/>
      <c r="AQ72" s="157">
        <v>2.4684729027999999</v>
      </c>
      <c r="AR72" s="158"/>
      <c r="AS72" s="145">
        <f>LOOKUP(rufmkm,'Sheet1 (2)'!$V$62:$V$71,'Sheet1 (2)'!$W$62:$W$71)</f>
        <v>30</v>
      </c>
      <c r="AT72" s="140"/>
      <c r="AU72" s="157">
        <f>IF(IF(D72='Sheet1 (2)'!$C$69,'Sheet1 (2)'!$D$69*('Sheet1 (2)'!$D$72-rut_index)/'Sheet1 (2)'!$D$72,IF(shee2!D72='Sheet1 (2)'!$C$70,'Sheet1 (2)'!$D$70*('Sheet1 (2)'!$D$72-rut_index)/'Sheet1 (2)'!$D$72,IF(shee2!D72='Sheet1 (2)'!$C$71,'Sheet1 (2)'!$D$71*('Sheet1 (2)'!$D$72-rut_index)/'Sheet1 (2)'!$D$72)))&lt;0,0,IF(D72='Sheet1 (2)'!$C$69,'Sheet1 (2)'!$D$69*('Sheet1 (2)'!$D$72-rut_index)/'Sheet1 (2)'!$D$72,IF(shee2!D72='Sheet1 (2)'!$C$70,'Sheet1 (2)'!$D$70*('Sheet1 (2)'!$D$72-rut_index)/'Sheet1 (2)'!$D$72,IF(shee2!D72='Sheet1 (2)'!$C$71,'Sheet1 (2)'!$D$71*('Sheet1 (2)'!$D$72-rut_index)/'Sheet1 (2)'!$D$72))))</f>
        <v>5</v>
      </c>
      <c r="AV72" s="157">
        <f>IF(IF(D72='Sheet1 (2)'!$C$69,'Sheet1 (2)'!$D$69*('Sheet1 (2)'!$D$72-crack_s_index)/'Sheet1 (2)'!$D$72,IF(shee2!D72='Sheet1 (2)'!$C$70,'Sheet1 (2)'!$D$70*('Sheet1 (2)'!$D$72-crack_s_index)/'Sheet1 (2)'!$D$72,IF(shee2!D72='Sheet1 (2)'!$C$71,'Sheet1 (2)'!$D$71*('Sheet1 (2)'!$D$72-crack_s_index)/'Sheet1 (2)'!$D$72)))&lt;0,0,IF(D72='Sheet1 (2)'!$C$69,'Sheet1 (2)'!$D$69*('Sheet1 (2)'!$D$72-crack_s_index)/'Sheet1 (2)'!$D$72,IF(shee2!D72='Sheet1 (2)'!$C$70,'Sheet1 (2)'!$D$70*('Sheet1 (2)'!$D$72-crack_s_index)/'Sheet1 (2)'!$D$72,IF(shee2!D72='Sheet1 (2)'!$C$71,'Sheet1 (2)'!$D$71*('Sheet1 (2)'!$D$72-crack_s_index)/'Sheet1 (2)'!$D$72))))</f>
        <v>5</v>
      </c>
      <c r="AW72" s="157">
        <f>IF(IF(D72='Sheet1 (2)'!$C$69,'Sheet1 (2)'!$D$69*('Sheet1 (2)'!$D$72-crack_t_index)/'Sheet1 (2)'!$D$72,IF(shee2!D72='Sheet1 (2)'!$C$70,'Sheet1 (2)'!$D$70*('Sheet1 (2)'!$D$72-crack_t_index)/'Sheet1 (2)'!$D$72,IF(shee2!D72='Sheet1 (2)'!$C$71,'Sheet1 (2)'!$D$71*('Sheet1 (2)'!$D$72-crack_t_index)/'Sheet1 (2)'!$D$72)))&lt;0,0,IF(D72='Sheet1 (2)'!$C$69,'Sheet1 (2)'!$D$69*('Sheet1 (2)'!$D$72-crack_t_index)/'Sheet1 (2)'!$D$72,IF(shee2!D72='Sheet1 (2)'!$C$70,'Sheet1 (2)'!$D$70*('Sheet1 (2)'!$D$72-crack_t_index)/'Sheet1 (2)'!$D$72,IF(shee2!D72='Sheet1 (2)'!$C$71,'Sheet1 (2)'!$D$71*('Sheet1 (2)'!$D$72-crack_t_index)/'Sheet1 (2)'!$D$72))))</f>
        <v>5</v>
      </c>
      <c r="AX72" s="157">
        <f>IF(IF(D72='Sheet1 (2)'!$C$69,'Sheet1 (2)'!$D$69*('Sheet1 (2)'!$D$72-rave_index)/'Sheet1 (2)'!$D$72,IF(shee2!D72='Sheet1 (2)'!$C$70,'Sheet1 (2)'!$D$70*('Sheet1 (2)'!$D$72-rave_index)/'Sheet1 (2)'!$D$72,IF(shee2!D72='Sheet1 (2)'!$C$71,'Sheet1 (2)'!$D$71*('Sheet1 (2)'!$D$72-rave_index)/'Sheet1 (2)'!$D$72)))&lt;0,0,IF(D72='Sheet1 (2)'!$C$69,'Sheet1 (2)'!$D$69*('Sheet1 (2)'!$D$72-rave_index)/'Sheet1 (2)'!$D$72,IF(shee2!D72='Sheet1 (2)'!$C$70,'Sheet1 (2)'!$D$70*('Sheet1 (2)'!$D$72-rave_index)/'Sheet1 (2)'!$D$72,IF(shee2!D72='Sheet1 (2)'!$C$71,'Sheet1 (2)'!$D$71*('Sheet1 (2)'!$D$72-rave_index)/'Sheet1 (2)'!$D$72))))</f>
        <v>5</v>
      </c>
      <c r="AY72" s="157">
        <f>IF(IF(D72='Sheet1 (2)'!$C$69,'Sheet1 (2)'!$D$69*('Sheet1 (2)'!$D$72-rough_index)/'Sheet1 (2)'!$D$72,IF(shee2!D72='Sheet1 (2)'!$C$70,'Sheet1 (2)'!$D$70*('Sheet1 (2)'!$D$72-rough_index)/'Sheet1 (2)'!$D$72,IF(shee2!D72='Sheet1 (2)'!$C$71,'Sheet1 (2)'!$D$71*('Sheet1 (2)'!$D$72-rough_index)/'Sheet1 (2)'!$D$72)))&lt;0,0,IF(D72='Sheet1 (2)'!$C$69,'Sheet1 (2)'!$D$69*('Sheet1 (2)'!$D$72-rough_index)/'Sheet1 (2)'!$D$72,IF(shee2!D72='Sheet1 (2)'!$C$70,'Sheet1 (2)'!$D$70*('Sheet1 (2)'!$D$72-rough_index)/'Sheet1 (2)'!$D$72,IF(shee2!D72='Sheet1 (2)'!$C$71,'Sheet1 (2)'!$D$71*('Sheet1 (2)'!$D$72-rough_index)/'Sheet1 (2)'!$D$72))))</f>
        <v>2.5</v>
      </c>
      <c r="AZ72" s="159">
        <f>+(AU72*'Sheet1 (2)'!$C$77)+(AV72*'Sheet1 (2)'!$C$78)+(AW72*'Sheet1 (2)'!$C$79)+(AX72*'Sheet1 (2)'!$C$80)+(AY72*'Sheet1 (2)'!$C$81)</f>
        <v>4.25</v>
      </c>
      <c r="BA72" s="213" t="str">
        <f t="shared" si="1"/>
        <v>Good</v>
      </c>
      <c r="BE72">
        <f>IF(D72='Sheet1 (2)'!$C$61,'Sheet1 (2)'!$D$61*(counts^2)+'Sheet1 (2)'!$G$61*counts+'Sheet1 (2)'!$J$61,IF(D72='Sheet1 (2)'!$C$62,'Sheet1 (2)'!$D$62*counts+'Sheet1 (2)'!$G$62,IF(D72='Sheet1 (2)'!$C$63,'Sheet1 (2)'!$D$63*counts+'Sheet1 (2)'!$G$63,IF(D72='Sheet1 (2)'!$C$64,'Sheet1 (2)'!$D$64*counts+'Sheet1 (2)'!$G$64))))</f>
        <v>2.0984129299999998</v>
      </c>
    </row>
    <row r="73" spans="1:57">
      <c r="A73" s="145" t="s">
        <v>282</v>
      </c>
      <c r="B73" s="145" t="s">
        <v>76</v>
      </c>
      <c r="C73" s="170">
        <v>213</v>
      </c>
      <c r="D73" s="174" t="s">
        <v>77</v>
      </c>
      <c r="E73" s="171">
        <v>8</v>
      </c>
      <c r="F73" s="171">
        <v>1</v>
      </c>
      <c r="G73" s="171" t="s">
        <v>77</v>
      </c>
      <c r="H73" s="171">
        <v>0.5</v>
      </c>
      <c r="I73" s="171" t="s">
        <v>77</v>
      </c>
      <c r="J73" s="173" t="s">
        <v>82</v>
      </c>
      <c r="K73" s="173" t="s">
        <v>79</v>
      </c>
      <c r="L73" s="169">
        <f>VLOOKUP(CONCATENATE(J73,K73),'Sheet1 (2)'!$J$6:$K$26,2,FALSE)</f>
        <v>37.5</v>
      </c>
      <c r="M73" s="173" t="s">
        <v>82</v>
      </c>
      <c r="N73" s="173" t="s">
        <v>82</v>
      </c>
      <c r="O73" s="168">
        <f>VLOOKUP(CONCATENATE(M73,N73),'Sheet1 (2)'!$L$6:$M$26,2,FALSE)</f>
        <v>12.5</v>
      </c>
      <c r="P73" s="173" t="s">
        <v>82</v>
      </c>
      <c r="Q73" s="173" t="s">
        <v>82</v>
      </c>
      <c r="R73" s="168">
        <f>VLOOKUP(CONCATENATE(P73,Q73),'Sheet1 (2)'!$N$6:$O$26,2,FALSE)</f>
        <v>12.5</v>
      </c>
      <c r="S73" s="173" t="s">
        <v>80</v>
      </c>
      <c r="T73" s="173" t="s">
        <v>80</v>
      </c>
      <c r="U73" s="168">
        <f>VLOOKUP(CONCATENATE(S73,T73),'Sheet1 (2)'!$P$6:$Q$26,2,FALSE)</f>
        <v>0</v>
      </c>
      <c r="V73" s="173" t="s">
        <v>80</v>
      </c>
      <c r="W73" s="173" t="s">
        <v>80</v>
      </c>
      <c r="X73" s="168">
        <f>VLOOKUP(CONCATENATE(V73,W73),'Sheet1 (2)'!$R$6:$S$26,2,FALSE)</f>
        <v>0</v>
      </c>
      <c r="Y73" s="173" t="s">
        <v>80</v>
      </c>
      <c r="Z73" s="173" t="s">
        <v>80</v>
      </c>
      <c r="AA73" s="168">
        <f>VLOOKUP(CONCATENATE(Y73,Z73),'Sheet1 (2)'!$T$6:$U$26,2,FALSE)</f>
        <v>0</v>
      </c>
      <c r="AB73" s="173" t="s">
        <v>80</v>
      </c>
      <c r="AC73" s="173" t="s">
        <v>80</v>
      </c>
      <c r="AD73" s="168">
        <f>VLOOKUP(CONCATENATE(AB73,AC73),'Sheet1 (2)'!$X$6:$Y$26,2,FALSE)</f>
        <v>0</v>
      </c>
      <c r="AE73" s="173" t="s">
        <v>82</v>
      </c>
      <c r="AF73" s="173" t="s">
        <v>81</v>
      </c>
      <c r="AG73" s="168">
        <f>VLOOKUP(CONCATENATE(AE73,AF73),'Sheet1 (2)'!$Z$6:$AA$26,2,FALSE)</f>
        <v>66</v>
      </c>
      <c r="AH73" s="172"/>
      <c r="AI73" s="175"/>
      <c r="AJ73" s="140"/>
      <c r="AK73" s="176" t="s">
        <v>282</v>
      </c>
      <c r="AL73" s="176" t="s">
        <v>76</v>
      </c>
      <c r="AM73" s="170">
        <f t="shared" si="0"/>
        <v>213</v>
      </c>
      <c r="AN73" s="147"/>
      <c r="AO73" s="155"/>
      <c r="AP73" s="156"/>
      <c r="AQ73" s="157">
        <v>4.8754069506000004</v>
      </c>
      <c r="AR73" s="158"/>
      <c r="AS73" s="145">
        <f>LOOKUP(rufmkm,'Sheet1 (2)'!$V$62:$V$71,'Sheet1 (2)'!$W$62:$W$71)</f>
        <v>50</v>
      </c>
      <c r="AT73" s="140"/>
      <c r="AU73" s="157">
        <f>IF(IF(D73='Sheet1 (2)'!$C$69,'Sheet1 (2)'!$D$69*('Sheet1 (2)'!$D$72-rut_index)/'Sheet1 (2)'!$D$72,IF(shee2!D73='Sheet1 (2)'!$C$70,'Sheet1 (2)'!$D$70*('Sheet1 (2)'!$D$72-rut_index)/'Sheet1 (2)'!$D$72,IF(shee2!D73='Sheet1 (2)'!$C$71,'Sheet1 (2)'!$D$71*('Sheet1 (2)'!$D$72-rut_index)/'Sheet1 (2)'!$D$72)))&lt;0,0,IF(D73='Sheet1 (2)'!$C$69,'Sheet1 (2)'!$D$69*('Sheet1 (2)'!$D$72-rut_index)/'Sheet1 (2)'!$D$72,IF(shee2!D73='Sheet1 (2)'!$C$70,'Sheet1 (2)'!$D$70*('Sheet1 (2)'!$D$72-rut_index)/'Sheet1 (2)'!$D$72,IF(shee2!D73='Sheet1 (2)'!$C$71,'Sheet1 (2)'!$D$71*('Sheet1 (2)'!$D$72-rut_index)/'Sheet1 (2)'!$D$72))))</f>
        <v>1.875</v>
      </c>
      <c r="AV73" s="157">
        <f>IF(IF(D73='Sheet1 (2)'!$C$69,'Sheet1 (2)'!$D$69*('Sheet1 (2)'!$D$72-crack_s_index)/'Sheet1 (2)'!$D$72,IF(shee2!D73='Sheet1 (2)'!$C$70,'Sheet1 (2)'!$D$70*('Sheet1 (2)'!$D$72-crack_s_index)/'Sheet1 (2)'!$D$72,IF(shee2!D73='Sheet1 (2)'!$C$71,'Sheet1 (2)'!$D$71*('Sheet1 (2)'!$D$72-crack_s_index)/'Sheet1 (2)'!$D$72)))&lt;0,0,IF(D73='Sheet1 (2)'!$C$69,'Sheet1 (2)'!$D$69*('Sheet1 (2)'!$D$72-crack_s_index)/'Sheet1 (2)'!$D$72,IF(shee2!D73='Sheet1 (2)'!$C$70,'Sheet1 (2)'!$D$70*('Sheet1 (2)'!$D$72-crack_s_index)/'Sheet1 (2)'!$D$72,IF(shee2!D73='Sheet1 (2)'!$C$71,'Sheet1 (2)'!$D$71*('Sheet1 (2)'!$D$72-crack_s_index)/'Sheet1 (2)'!$D$72))))</f>
        <v>3.9583333333333335</v>
      </c>
      <c r="AW73" s="157">
        <f>IF(IF(D73='Sheet1 (2)'!$C$69,'Sheet1 (2)'!$D$69*('Sheet1 (2)'!$D$72-crack_t_index)/'Sheet1 (2)'!$D$72,IF(shee2!D73='Sheet1 (2)'!$C$70,'Sheet1 (2)'!$D$70*('Sheet1 (2)'!$D$72-crack_t_index)/'Sheet1 (2)'!$D$72,IF(shee2!D73='Sheet1 (2)'!$C$71,'Sheet1 (2)'!$D$71*('Sheet1 (2)'!$D$72-crack_t_index)/'Sheet1 (2)'!$D$72)))&lt;0,0,IF(D73='Sheet1 (2)'!$C$69,'Sheet1 (2)'!$D$69*('Sheet1 (2)'!$D$72-crack_t_index)/'Sheet1 (2)'!$D$72,IF(shee2!D73='Sheet1 (2)'!$C$70,'Sheet1 (2)'!$D$70*('Sheet1 (2)'!$D$72-crack_t_index)/'Sheet1 (2)'!$D$72,IF(shee2!D73='Sheet1 (2)'!$C$71,'Sheet1 (2)'!$D$71*('Sheet1 (2)'!$D$72-crack_t_index)/'Sheet1 (2)'!$D$72))))</f>
        <v>3.9583333333333335</v>
      </c>
      <c r="AX73" s="157">
        <f>IF(IF(D73='Sheet1 (2)'!$C$69,'Sheet1 (2)'!$D$69*('Sheet1 (2)'!$D$72-rave_index)/'Sheet1 (2)'!$D$72,IF(shee2!D73='Sheet1 (2)'!$C$70,'Sheet1 (2)'!$D$70*('Sheet1 (2)'!$D$72-rave_index)/'Sheet1 (2)'!$D$72,IF(shee2!D73='Sheet1 (2)'!$C$71,'Sheet1 (2)'!$D$71*('Sheet1 (2)'!$D$72-rave_index)/'Sheet1 (2)'!$D$72)))&lt;0,0,IF(D73='Sheet1 (2)'!$C$69,'Sheet1 (2)'!$D$69*('Sheet1 (2)'!$D$72-rave_index)/'Sheet1 (2)'!$D$72,IF(shee2!D73='Sheet1 (2)'!$C$70,'Sheet1 (2)'!$D$70*('Sheet1 (2)'!$D$72-rave_index)/'Sheet1 (2)'!$D$72,IF(shee2!D73='Sheet1 (2)'!$C$71,'Sheet1 (2)'!$D$71*('Sheet1 (2)'!$D$72-rave_index)/'Sheet1 (2)'!$D$72))))</f>
        <v>5</v>
      </c>
      <c r="AY73" s="157">
        <f>IF(IF(D73='Sheet1 (2)'!$C$69,'Sheet1 (2)'!$D$69*('Sheet1 (2)'!$D$72-rough_index)/'Sheet1 (2)'!$D$72,IF(shee2!D73='Sheet1 (2)'!$C$70,'Sheet1 (2)'!$D$70*('Sheet1 (2)'!$D$72-rough_index)/'Sheet1 (2)'!$D$72,IF(shee2!D73='Sheet1 (2)'!$C$71,'Sheet1 (2)'!$D$71*('Sheet1 (2)'!$D$72-rough_index)/'Sheet1 (2)'!$D$72)))&lt;0,0,IF(D73='Sheet1 (2)'!$C$69,'Sheet1 (2)'!$D$69*('Sheet1 (2)'!$D$72-rough_index)/'Sheet1 (2)'!$D$72,IF(shee2!D73='Sheet1 (2)'!$C$70,'Sheet1 (2)'!$D$70*('Sheet1 (2)'!$D$72-rough_index)/'Sheet1 (2)'!$D$72,IF(shee2!D73='Sheet1 (2)'!$C$71,'Sheet1 (2)'!$D$71*('Sheet1 (2)'!$D$72-rough_index)/'Sheet1 (2)'!$D$72))))</f>
        <v>0.83333333333333337</v>
      </c>
      <c r="AZ73" s="159">
        <f>+(AU73*'Sheet1 (2)'!$C$77)+(AV73*'Sheet1 (2)'!$C$78)+(AW73*'Sheet1 (2)'!$C$79)+(AX73*'Sheet1 (2)'!$C$80)+(AY73*'Sheet1 (2)'!$C$81)</f>
        <v>2.7083333333333335</v>
      </c>
      <c r="BA73" s="213" t="str">
        <f t="shared" si="1"/>
        <v>Fair</v>
      </c>
      <c r="BE73">
        <f>IF(D73='Sheet1 (2)'!$C$61,'Sheet1 (2)'!$D$61*(counts^2)+'Sheet1 (2)'!$G$61*counts+'Sheet1 (2)'!$J$61,IF(D73='Sheet1 (2)'!$C$62,'Sheet1 (2)'!$D$62*counts+'Sheet1 (2)'!$G$62,IF(D73='Sheet1 (2)'!$C$63,'Sheet1 (2)'!$D$63*counts+'Sheet1 (2)'!$G$63,IF(D73='Sheet1 (2)'!$C$64,'Sheet1 (2)'!$D$64*counts+'Sheet1 (2)'!$G$64))))</f>
        <v>2.0984129299999998</v>
      </c>
    </row>
    <row r="74" spans="1:57">
      <c r="A74" s="145" t="s">
        <v>282</v>
      </c>
      <c r="B74" s="145" t="s">
        <v>76</v>
      </c>
      <c r="C74" s="170">
        <v>214</v>
      </c>
      <c r="D74" s="174" t="s">
        <v>77</v>
      </c>
      <c r="E74" s="171">
        <v>8</v>
      </c>
      <c r="F74" s="171">
        <v>1</v>
      </c>
      <c r="G74" s="171" t="s">
        <v>77</v>
      </c>
      <c r="H74" s="171">
        <v>0.5</v>
      </c>
      <c r="I74" s="171" t="s">
        <v>77</v>
      </c>
      <c r="J74" s="173" t="s">
        <v>80</v>
      </c>
      <c r="K74" s="173" t="s">
        <v>80</v>
      </c>
      <c r="L74" s="169">
        <f>VLOOKUP(CONCATENATE(J74,K74),'Sheet1 (2)'!$J$6:$K$26,2,FALSE)</f>
        <v>0</v>
      </c>
      <c r="M74" s="173" t="s">
        <v>80</v>
      </c>
      <c r="N74" s="173" t="s">
        <v>80</v>
      </c>
      <c r="O74" s="168">
        <f>VLOOKUP(CONCATENATE(M74,N74),'Sheet1 (2)'!$L$6:$M$26,2,FALSE)</f>
        <v>0</v>
      </c>
      <c r="P74" s="173" t="s">
        <v>80</v>
      </c>
      <c r="Q74" s="173" t="s">
        <v>80</v>
      </c>
      <c r="R74" s="168">
        <f>VLOOKUP(CONCATENATE(P74,Q74),'Sheet1 (2)'!$N$6:$O$26,2,FALSE)</f>
        <v>0</v>
      </c>
      <c r="S74" s="173" t="s">
        <v>80</v>
      </c>
      <c r="T74" s="173" t="s">
        <v>80</v>
      </c>
      <c r="U74" s="168">
        <f>VLOOKUP(CONCATENATE(S74,T74),'Sheet1 (2)'!$P$6:$Q$26,2,FALSE)</f>
        <v>0</v>
      </c>
      <c r="V74" s="173" t="s">
        <v>80</v>
      </c>
      <c r="W74" s="173" t="s">
        <v>80</v>
      </c>
      <c r="X74" s="168">
        <f>VLOOKUP(CONCATENATE(V74,W74),'Sheet1 (2)'!$R$6:$S$26,2,FALSE)</f>
        <v>0</v>
      </c>
      <c r="Y74" s="173" t="s">
        <v>78</v>
      </c>
      <c r="Z74" s="173" t="s">
        <v>83</v>
      </c>
      <c r="AA74" s="168">
        <f>VLOOKUP(CONCATENATE(Y74,Z74),'Sheet1 (2)'!$T$6:$U$26,2,FALSE)</f>
        <v>12.5</v>
      </c>
      <c r="AB74" s="173" t="s">
        <v>80</v>
      </c>
      <c r="AC74" s="173" t="s">
        <v>80</v>
      </c>
      <c r="AD74" s="168">
        <f>VLOOKUP(CONCATENATE(AB74,AC74),'Sheet1 (2)'!$X$6:$Y$26,2,FALSE)</f>
        <v>0</v>
      </c>
      <c r="AE74" s="173" t="s">
        <v>82</v>
      </c>
      <c r="AF74" s="173" t="s">
        <v>81</v>
      </c>
      <c r="AG74" s="168">
        <f>VLOOKUP(CONCATENATE(AE74,AF74),'Sheet1 (2)'!$Z$6:$AA$26,2,FALSE)</f>
        <v>66</v>
      </c>
      <c r="AH74" s="172"/>
      <c r="AI74" s="175"/>
      <c r="AJ74" s="140"/>
      <c r="AK74" s="176" t="s">
        <v>282</v>
      </c>
      <c r="AL74" s="176" t="s">
        <v>76</v>
      </c>
      <c r="AM74" s="170">
        <f t="shared" si="0"/>
        <v>214</v>
      </c>
      <c r="AN74" s="147"/>
      <c r="AO74" s="155"/>
      <c r="AP74" s="156"/>
      <c r="AQ74" s="157">
        <v>5.1566450400000008</v>
      </c>
      <c r="AR74" s="158"/>
      <c r="AS74" s="145">
        <f>LOOKUP(rufmkm,'Sheet1 (2)'!$V$62:$V$71,'Sheet1 (2)'!$W$62:$W$71)</f>
        <v>60</v>
      </c>
      <c r="AT74" s="140"/>
      <c r="AU74" s="157">
        <f>IF(IF(D74='Sheet1 (2)'!$C$69,'Sheet1 (2)'!$D$69*('Sheet1 (2)'!$D$72-rut_index)/'Sheet1 (2)'!$D$72,IF(shee2!D74='Sheet1 (2)'!$C$70,'Sheet1 (2)'!$D$70*('Sheet1 (2)'!$D$72-rut_index)/'Sheet1 (2)'!$D$72,IF(shee2!D74='Sheet1 (2)'!$C$71,'Sheet1 (2)'!$D$71*('Sheet1 (2)'!$D$72-rut_index)/'Sheet1 (2)'!$D$72)))&lt;0,0,IF(D74='Sheet1 (2)'!$C$69,'Sheet1 (2)'!$D$69*('Sheet1 (2)'!$D$72-rut_index)/'Sheet1 (2)'!$D$72,IF(shee2!D74='Sheet1 (2)'!$C$70,'Sheet1 (2)'!$D$70*('Sheet1 (2)'!$D$72-rut_index)/'Sheet1 (2)'!$D$72,IF(shee2!D74='Sheet1 (2)'!$C$71,'Sheet1 (2)'!$D$71*('Sheet1 (2)'!$D$72-rut_index)/'Sheet1 (2)'!$D$72))))</f>
        <v>5</v>
      </c>
      <c r="AV74" s="157">
        <f>IF(IF(D74='Sheet1 (2)'!$C$69,'Sheet1 (2)'!$D$69*('Sheet1 (2)'!$D$72-crack_s_index)/'Sheet1 (2)'!$D$72,IF(shee2!D74='Sheet1 (2)'!$C$70,'Sheet1 (2)'!$D$70*('Sheet1 (2)'!$D$72-crack_s_index)/'Sheet1 (2)'!$D$72,IF(shee2!D74='Sheet1 (2)'!$C$71,'Sheet1 (2)'!$D$71*('Sheet1 (2)'!$D$72-crack_s_index)/'Sheet1 (2)'!$D$72)))&lt;0,0,IF(D74='Sheet1 (2)'!$C$69,'Sheet1 (2)'!$D$69*('Sheet1 (2)'!$D$72-crack_s_index)/'Sheet1 (2)'!$D$72,IF(shee2!D74='Sheet1 (2)'!$C$70,'Sheet1 (2)'!$D$70*('Sheet1 (2)'!$D$72-crack_s_index)/'Sheet1 (2)'!$D$72,IF(shee2!D74='Sheet1 (2)'!$C$71,'Sheet1 (2)'!$D$71*('Sheet1 (2)'!$D$72-crack_s_index)/'Sheet1 (2)'!$D$72))))</f>
        <v>5</v>
      </c>
      <c r="AW74" s="157">
        <f>IF(IF(D74='Sheet1 (2)'!$C$69,'Sheet1 (2)'!$D$69*('Sheet1 (2)'!$D$72-crack_t_index)/'Sheet1 (2)'!$D$72,IF(shee2!D74='Sheet1 (2)'!$C$70,'Sheet1 (2)'!$D$70*('Sheet1 (2)'!$D$72-crack_t_index)/'Sheet1 (2)'!$D$72,IF(shee2!D74='Sheet1 (2)'!$C$71,'Sheet1 (2)'!$D$71*('Sheet1 (2)'!$D$72-crack_t_index)/'Sheet1 (2)'!$D$72)))&lt;0,0,IF(D74='Sheet1 (2)'!$C$69,'Sheet1 (2)'!$D$69*('Sheet1 (2)'!$D$72-crack_t_index)/'Sheet1 (2)'!$D$72,IF(shee2!D74='Sheet1 (2)'!$C$70,'Sheet1 (2)'!$D$70*('Sheet1 (2)'!$D$72-crack_t_index)/'Sheet1 (2)'!$D$72,IF(shee2!D74='Sheet1 (2)'!$C$71,'Sheet1 (2)'!$D$71*('Sheet1 (2)'!$D$72-crack_t_index)/'Sheet1 (2)'!$D$72))))</f>
        <v>5</v>
      </c>
      <c r="AX74" s="157">
        <f>IF(IF(D74='Sheet1 (2)'!$C$69,'Sheet1 (2)'!$D$69*('Sheet1 (2)'!$D$72-rave_index)/'Sheet1 (2)'!$D$72,IF(shee2!D74='Sheet1 (2)'!$C$70,'Sheet1 (2)'!$D$70*('Sheet1 (2)'!$D$72-rave_index)/'Sheet1 (2)'!$D$72,IF(shee2!D74='Sheet1 (2)'!$C$71,'Sheet1 (2)'!$D$71*('Sheet1 (2)'!$D$72-rave_index)/'Sheet1 (2)'!$D$72)))&lt;0,0,IF(D74='Sheet1 (2)'!$C$69,'Sheet1 (2)'!$D$69*('Sheet1 (2)'!$D$72-rave_index)/'Sheet1 (2)'!$D$72,IF(shee2!D74='Sheet1 (2)'!$C$70,'Sheet1 (2)'!$D$70*('Sheet1 (2)'!$D$72-rave_index)/'Sheet1 (2)'!$D$72,IF(shee2!D74='Sheet1 (2)'!$C$71,'Sheet1 (2)'!$D$71*('Sheet1 (2)'!$D$72-rave_index)/'Sheet1 (2)'!$D$72))))</f>
        <v>3.9583333333333335</v>
      </c>
      <c r="AY74" s="157">
        <f>IF(IF(D74='Sheet1 (2)'!$C$69,'Sheet1 (2)'!$D$69*('Sheet1 (2)'!$D$72-rough_index)/'Sheet1 (2)'!$D$72,IF(shee2!D74='Sheet1 (2)'!$C$70,'Sheet1 (2)'!$D$70*('Sheet1 (2)'!$D$72-rough_index)/'Sheet1 (2)'!$D$72,IF(shee2!D74='Sheet1 (2)'!$C$71,'Sheet1 (2)'!$D$71*('Sheet1 (2)'!$D$72-rough_index)/'Sheet1 (2)'!$D$72)))&lt;0,0,IF(D74='Sheet1 (2)'!$C$69,'Sheet1 (2)'!$D$69*('Sheet1 (2)'!$D$72-rough_index)/'Sheet1 (2)'!$D$72,IF(shee2!D74='Sheet1 (2)'!$C$70,'Sheet1 (2)'!$D$70*('Sheet1 (2)'!$D$72-rough_index)/'Sheet1 (2)'!$D$72,IF(shee2!D74='Sheet1 (2)'!$C$71,'Sheet1 (2)'!$D$71*('Sheet1 (2)'!$D$72-rough_index)/'Sheet1 (2)'!$D$72))))</f>
        <v>0</v>
      </c>
      <c r="AZ74" s="159">
        <f>+(AU74*'Sheet1 (2)'!$C$77)+(AV74*'Sheet1 (2)'!$C$78)+(AW74*'Sheet1 (2)'!$C$79)+(AX74*'Sheet1 (2)'!$C$80)+(AY74*'Sheet1 (2)'!$C$81)</f>
        <v>3.3958333333333335</v>
      </c>
      <c r="BA74" s="213" t="str">
        <f t="shared" si="1"/>
        <v>Fair</v>
      </c>
      <c r="BE74">
        <f>IF(D74='Sheet1 (2)'!$C$61,'Sheet1 (2)'!$D$61*(counts^2)+'Sheet1 (2)'!$G$61*counts+'Sheet1 (2)'!$J$61,IF(D74='Sheet1 (2)'!$C$62,'Sheet1 (2)'!$D$62*counts+'Sheet1 (2)'!$G$62,IF(D74='Sheet1 (2)'!$C$63,'Sheet1 (2)'!$D$63*counts+'Sheet1 (2)'!$G$63,IF(D74='Sheet1 (2)'!$C$64,'Sheet1 (2)'!$D$64*counts+'Sheet1 (2)'!$G$64))))</f>
        <v>2.0984129299999998</v>
      </c>
    </row>
    <row r="75" spans="1:57">
      <c r="A75" s="145" t="s">
        <v>282</v>
      </c>
      <c r="B75" s="145" t="s">
        <v>76</v>
      </c>
      <c r="C75" s="170">
        <v>215</v>
      </c>
      <c r="D75" s="174" t="s">
        <v>77</v>
      </c>
      <c r="E75" s="171">
        <v>8</v>
      </c>
      <c r="F75" s="171">
        <v>1</v>
      </c>
      <c r="G75" s="171" t="s">
        <v>77</v>
      </c>
      <c r="H75" s="171">
        <v>0.5</v>
      </c>
      <c r="I75" s="171" t="s">
        <v>77</v>
      </c>
      <c r="J75" s="173" t="s">
        <v>80</v>
      </c>
      <c r="K75" s="173" t="s">
        <v>80</v>
      </c>
      <c r="L75" s="169">
        <f>VLOOKUP(CONCATENATE(J75,K75),'Sheet1 (2)'!$J$6:$K$26,2,FALSE)</f>
        <v>0</v>
      </c>
      <c r="M75" s="173" t="s">
        <v>82</v>
      </c>
      <c r="N75" s="173" t="s">
        <v>82</v>
      </c>
      <c r="O75" s="168">
        <f>VLOOKUP(CONCATENATE(M75,N75),'Sheet1 (2)'!$L$6:$M$26,2,FALSE)</f>
        <v>12.5</v>
      </c>
      <c r="P75" s="173" t="s">
        <v>80</v>
      </c>
      <c r="Q75" s="173" t="s">
        <v>80</v>
      </c>
      <c r="R75" s="168">
        <f>VLOOKUP(CONCATENATE(P75,Q75),'Sheet1 (2)'!$N$6:$O$26,2,FALSE)</f>
        <v>0</v>
      </c>
      <c r="S75" s="173" t="s">
        <v>80</v>
      </c>
      <c r="T75" s="173" t="s">
        <v>80</v>
      </c>
      <c r="U75" s="168">
        <f>VLOOKUP(CONCATENATE(S75,T75),'Sheet1 (2)'!$P$6:$Q$26,2,FALSE)</f>
        <v>0</v>
      </c>
      <c r="V75" s="173" t="s">
        <v>80</v>
      </c>
      <c r="W75" s="173" t="s">
        <v>80</v>
      </c>
      <c r="X75" s="168">
        <f>VLOOKUP(CONCATENATE(V75,W75),'Sheet1 (2)'!$R$6:$S$26,2,FALSE)</f>
        <v>0</v>
      </c>
      <c r="Y75" s="173" t="s">
        <v>82</v>
      </c>
      <c r="Z75" s="173" t="s">
        <v>83</v>
      </c>
      <c r="AA75" s="168">
        <f>VLOOKUP(CONCATENATE(Y75,Z75),'Sheet1 (2)'!$T$6:$U$26,2,FALSE)</f>
        <v>25</v>
      </c>
      <c r="AB75" s="173" t="s">
        <v>80</v>
      </c>
      <c r="AC75" s="173" t="s">
        <v>80</v>
      </c>
      <c r="AD75" s="168">
        <f>VLOOKUP(CONCATENATE(AB75,AC75),'Sheet1 (2)'!$X$6:$Y$26,2,FALSE)</f>
        <v>0</v>
      </c>
      <c r="AE75" s="173" t="s">
        <v>82</v>
      </c>
      <c r="AF75" s="173" t="s">
        <v>81</v>
      </c>
      <c r="AG75" s="168">
        <f>VLOOKUP(CONCATENATE(AE75,AF75),'Sheet1 (2)'!$Z$6:$AA$26,2,FALSE)</f>
        <v>66</v>
      </c>
      <c r="AH75" s="172"/>
      <c r="AI75" s="175"/>
      <c r="AJ75" s="140"/>
      <c r="AK75" s="176" t="s">
        <v>282</v>
      </c>
      <c r="AL75" s="176" t="s">
        <v>76</v>
      </c>
      <c r="AM75" s="170">
        <f t="shared" ref="AM75:AM138" si="2">C75</f>
        <v>215</v>
      </c>
      <c r="AN75" s="147"/>
      <c r="AO75" s="155"/>
      <c r="AP75" s="156"/>
      <c r="AQ75" s="157">
        <v>2.360525848</v>
      </c>
      <c r="AR75" s="158"/>
      <c r="AS75" s="145">
        <f>LOOKUP(rufmkm,'Sheet1 (2)'!$V$62:$V$71,'Sheet1 (2)'!$W$62:$W$71)</f>
        <v>30</v>
      </c>
      <c r="AT75" s="140"/>
      <c r="AU75" s="157">
        <f>IF(IF(D75='Sheet1 (2)'!$C$69,'Sheet1 (2)'!$D$69*('Sheet1 (2)'!$D$72-rut_index)/'Sheet1 (2)'!$D$72,IF(shee2!D75='Sheet1 (2)'!$C$70,'Sheet1 (2)'!$D$70*('Sheet1 (2)'!$D$72-rut_index)/'Sheet1 (2)'!$D$72,IF(shee2!D75='Sheet1 (2)'!$C$71,'Sheet1 (2)'!$D$71*('Sheet1 (2)'!$D$72-rut_index)/'Sheet1 (2)'!$D$72)))&lt;0,0,IF(D75='Sheet1 (2)'!$C$69,'Sheet1 (2)'!$D$69*('Sheet1 (2)'!$D$72-rut_index)/'Sheet1 (2)'!$D$72,IF(shee2!D75='Sheet1 (2)'!$C$70,'Sheet1 (2)'!$D$70*('Sheet1 (2)'!$D$72-rut_index)/'Sheet1 (2)'!$D$72,IF(shee2!D75='Sheet1 (2)'!$C$71,'Sheet1 (2)'!$D$71*('Sheet1 (2)'!$D$72-rut_index)/'Sheet1 (2)'!$D$72))))</f>
        <v>5</v>
      </c>
      <c r="AV75" s="157">
        <f>IF(IF(D75='Sheet1 (2)'!$C$69,'Sheet1 (2)'!$D$69*('Sheet1 (2)'!$D$72-crack_s_index)/'Sheet1 (2)'!$D$72,IF(shee2!D75='Sheet1 (2)'!$C$70,'Sheet1 (2)'!$D$70*('Sheet1 (2)'!$D$72-crack_s_index)/'Sheet1 (2)'!$D$72,IF(shee2!D75='Sheet1 (2)'!$C$71,'Sheet1 (2)'!$D$71*('Sheet1 (2)'!$D$72-crack_s_index)/'Sheet1 (2)'!$D$72)))&lt;0,0,IF(D75='Sheet1 (2)'!$C$69,'Sheet1 (2)'!$D$69*('Sheet1 (2)'!$D$72-crack_s_index)/'Sheet1 (2)'!$D$72,IF(shee2!D75='Sheet1 (2)'!$C$70,'Sheet1 (2)'!$D$70*('Sheet1 (2)'!$D$72-crack_s_index)/'Sheet1 (2)'!$D$72,IF(shee2!D75='Sheet1 (2)'!$C$71,'Sheet1 (2)'!$D$71*('Sheet1 (2)'!$D$72-crack_s_index)/'Sheet1 (2)'!$D$72))))</f>
        <v>3.9583333333333335</v>
      </c>
      <c r="AW75" s="157">
        <f>IF(IF(D75='Sheet1 (2)'!$C$69,'Sheet1 (2)'!$D$69*('Sheet1 (2)'!$D$72-crack_t_index)/'Sheet1 (2)'!$D$72,IF(shee2!D75='Sheet1 (2)'!$C$70,'Sheet1 (2)'!$D$70*('Sheet1 (2)'!$D$72-crack_t_index)/'Sheet1 (2)'!$D$72,IF(shee2!D75='Sheet1 (2)'!$C$71,'Sheet1 (2)'!$D$71*('Sheet1 (2)'!$D$72-crack_t_index)/'Sheet1 (2)'!$D$72)))&lt;0,0,IF(D75='Sheet1 (2)'!$C$69,'Sheet1 (2)'!$D$69*('Sheet1 (2)'!$D$72-crack_t_index)/'Sheet1 (2)'!$D$72,IF(shee2!D75='Sheet1 (2)'!$C$70,'Sheet1 (2)'!$D$70*('Sheet1 (2)'!$D$72-crack_t_index)/'Sheet1 (2)'!$D$72,IF(shee2!D75='Sheet1 (2)'!$C$71,'Sheet1 (2)'!$D$71*('Sheet1 (2)'!$D$72-crack_t_index)/'Sheet1 (2)'!$D$72))))</f>
        <v>5</v>
      </c>
      <c r="AX75" s="157">
        <f>IF(IF(D75='Sheet1 (2)'!$C$69,'Sheet1 (2)'!$D$69*('Sheet1 (2)'!$D$72-rave_index)/'Sheet1 (2)'!$D$72,IF(shee2!D75='Sheet1 (2)'!$C$70,'Sheet1 (2)'!$D$70*('Sheet1 (2)'!$D$72-rave_index)/'Sheet1 (2)'!$D$72,IF(shee2!D75='Sheet1 (2)'!$C$71,'Sheet1 (2)'!$D$71*('Sheet1 (2)'!$D$72-rave_index)/'Sheet1 (2)'!$D$72)))&lt;0,0,IF(D75='Sheet1 (2)'!$C$69,'Sheet1 (2)'!$D$69*('Sheet1 (2)'!$D$72-rave_index)/'Sheet1 (2)'!$D$72,IF(shee2!D75='Sheet1 (2)'!$C$70,'Sheet1 (2)'!$D$70*('Sheet1 (2)'!$D$72-rave_index)/'Sheet1 (2)'!$D$72,IF(shee2!D75='Sheet1 (2)'!$C$71,'Sheet1 (2)'!$D$71*('Sheet1 (2)'!$D$72-rave_index)/'Sheet1 (2)'!$D$72))))</f>
        <v>2.9166666666666665</v>
      </c>
      <c r="AY75" s="157">
        <f>IF(IF(D75='Sheet1 (2)'!$C$69,'Sheet1 (2)'!$D$69*('Sheet1 (2)'!$D$72-rough_index)/'Sheet1 (2)'!$D$72,IF(shee2!D75='Sheet1 (2)'!$C$70,'Sheet1 (2)'!$D$70*('Sheet1 (2)'!$D$72-rough_index)/'Sheet1 (2)'!$D$72,IF(shee2!D75='Sheet1 (2)'!$C$71,'Sheet1 (2)'!$D$71*('Sheet1 (2)'!$D$72-rough_index)/'Sheet1 (2)'!$D$72)))&lt;0,0,IF(D75='Sheet1 (2)'!$C$69,'Sheet1 (2)'!$D$69*('Sheet1 (2)'!$D$72-rough_index)/'Sheet1 (2)'!$D$72,IF(shee2!D75='Sheet1 (2)'!$C$70,'Sheet1 (2)'!$D$70*('Sheet1 (2)'!$D$72-rough_index)/'Sheet1 (2)'!$D$72,IF(shee2!D75='Sheet1 (2)'!$C$71,'Sheet1 (2)'!$D$71*('Sheet1 (2)'!$D$72-rough_index)/'Sheet1 (2)'!$D$72))))</f>
        <v>2.5</v>
      </c>
      <c r="AZ75" s="159">
        <f>+(AU75*'Sheet1 (2)'!$C$77)+(AV75*'Sheet1 (2)'!$C$78)+(AW75*'Sheet1 (2)'!$C$79)+(AX75*'Sheet1 (2)'!$C$80)+(AY75*'Sheet1 (2)'!$C$81)</f>
        <v>3.6666666666666665</v>
      </c>
      <c r="BA75" s="213" t="str">
        <f t="shared" ref="BA75:BA138" si="3">IF(AZ75="",$AH75,IF(AZ75&gt;=4,"Good",IF(AZ75&gt;=2.5,"Fair",IF(AZ75&gt;=1,"Poor",IF(AZ75&gt;=0,"Very Poor","")))))</f>
        <v>Fair</v>
      </c>
      <c r="BE75">
        <f>IF(D75='Sheet1 (2)'!$C$61,'Sheet1 (2)'!$D$61*(counts^2)+'Sheet1 (2)'!$G$61*counts+'Sheet1 (2)'!$J$61,IF(D75='Sheet1 (2)'!$C$62,'Sheet1 (2)'!$D$62*counts+'Sheet1 (2)'!$G$62,IF(D75='Sheet1 (2)'!$C$63,'Sheet1 (2)'!$D$63*counts+'Sheet1 (2)'!$G$63,IF(D75='Sheet1 (2)'!$C$64,'Sheet1 (2)'!$D$64*counts+'Sheet1 (2)'!$G$64))))</f>
        <v>2.0984129299999998</v>
      </c>
    </row>
    <row r="76" spans="1:57">
      <c r="A76" s="145" t="s">
        <v>282</v>
      </c>
      <c r="B76" s="145" t="s">
        <v>76</v>
      </c>
      <c r="C76" s="170">
        <v>216</v>
      </c>
      <c r="D76" s="174" t="s">
        <v>77</v>
      </c>
      <c r="E76" s="171">
        <v>8</v>
      </c>
      <c r="F76" s="171">
        <v>1</v>
      </c>
      <c r="G76" s="171" t="s">
        <v>77</v>
      </c>
      <c r="H76" s="171">
        <v>0.5</v>
      </c>
      <c r="I76" s="171" t="s">
        <v>77</v>
      </c>
      <c r="J76" s="173" t="s">
        <v>80</v>
      </c>
      <c r="K76" s="173" t="s">
        <v>80</v>
      </c>
      <c r="L76" s="169">
        <f>VLOOKUP(CONCATENATE(J76,K76),'Sheet1 (2)'!$J$6:$K$26,2,FALSE)</f>
        <v>0</v>
      </c>
      <c r="M76" s="173" t="s">
        <v>79</v>
      </c>
      <c r="N76" s="173" t="s">
        <v>81</v>
      </c>
      <c r="O76" s="168">
        <f>VLOOKUP(CONCATENATE(M76,N76),'Sheet1 (2)'!$L$6:$M$26,2,FALSE)</f>
        <v>100</v>
      </c>
      <c r="P76" s="173" t="s">
        <v>80</v>
      </c>
      <c r="Q76" s="173" t="s">
        <v>80</v>
      </c>
      <c r="R76" s="168">
        <f>VLOOKUP(CONCATENATE(P76,Q76),'Sheet1 (2)'!$N$6:$O$26,2,FALSE)</f>
        <v>0</v>
      </c>
      <c r="S76" s="173" t="s">
        <v>80</v>
      </c>
      <c r="T76" s="173" t="s">
        <v>80</v>
      </c>
      <c r="U76" s="168">
        <f>VLOOKUP(CONCATENATE(S76,T76),'Sheet1 (2)'!$P$6:$Q$26,2,FALSE)</f>
        <v>0</v>
      </c>
      <c r="V76" s="173" t="s">
        <v>82</v>
      </c>
      <c r="W76" s="173" t="s">
        <v>81</v>
      </c>
      <c r="X76" s="168">
        <f>VLOOKUP(CONCATENATE(V76,W76),'Sheet1 (2)'!$R$6:$S$26,2,FALSE)</f>
        <v>50</v>
      </c>
      <c r="Y76" s="173" t="s">
        <v>83</v>
      </c>
      <c r="Z76" s="173" t="s">
        <v>79</v>
      </c>
      <c r="AA76" s="168">
        <f>VLOOKUP(CONCATENATE(Y76,Z76),'Sheet1 (2)'!$T$6:$U$26,2,FALSE)</f>
        <v>56.25</v>
      </c>
      <c r="AB76" s="173" t="s">
        <v>80</v>
      </c>
      <c r="AC76" s="173" t="s">
        <v>80</v>
      </c>
      <c r="AD76" s="168">
        <f>VLOOKUP(CONCATENATE(AB76,AC76),'Sheet1 (2)'!$X$6:$Y$26,2,FALSE)</f>
        <v>0</v>
      </c>
      <c r="AE76" s="173" t="s">
        <v>82</v>
      </c>
      <c r="AF76" s="173" t="s">
        <v>81</v>
      </c>
      <c r="AG76" s="168">
        <f>VLOOKUP(CONCATENATE(AE76,AF76),'Sheet1 (2)'!$Z$6:$AA$26,2,FALSE)</f>
        <v>66</v>
      </c>
      <c r="AH76" s="172"/>
      <c r="AI76" s="175"/>
      <c r="AJ76" s="140"/>
      <c r="AK76" s="176" t="s">
        <v>282</v>
      </c>
      <c r="AL76" s="176" t="s">
        <v>76</v>
      </c>
      <c r="AM76" s="170">
        <f t="shared" si="2"/>
        <v>216</v>
      </c>
      <c r="AN76" s="147"/>
      <c r="AO76" s="155"/>
      <c r="AP76" s="156"/>
      <c r="AQ76" s="157">
        <v>2.6572670919999997</v>
      </c>
      <c r="AR76" s="158"/>
      <c r="AS76" s="145">
        <f>LOOKUP(rufmkm,'Sheet1 (2)'!$V$62:$V$71,'Sheet1 (2)'!$W$62:$W$71)</f>
        <v>30</v>
      </c>
      <c r="AT76" s="140"/>
      <c r="AU76" s="157">
        <f>IF(IF(D76='Sheet1 (2)'!$C$69,'Sheet1 (2)'!$D$69*('Sheet1 (2)'!$D$72-rut_index)/'Sheet1 (2)'!$D$72,IF(shee2!D76='Sheet1 (2)'!$C$70,'Sheet1 (2)'!$D$70*('Sheet1 (2)'!$D$72-rut_index)/'Sheet1 (2)'!$D$72,IF(shee2!D76='Sheet1 (2)'!$C$71,'Sheet1 (2)'!$D$71*('Sheet1 (2)'!$D$72-rut_index)/'Sheet1 (2)'!$D$72)))&lt;0,0,IF(D76='Sheet1 (2)'!$C$69,'Sheet1 (2)'!$D$69*('Sheet1 (2)'!$D$72-rut_index)/'Sheet1 (2)'!$D$72,IF(shee2!D76='Sheet1 (2)'!$C$70,'Sheet1 (2)'!$D$70*('Sheet1 (2)'!$D$72-rut_index)/'Sheet1 (2)'!$D$72,IF(shee2!D76='Sheet1 (2)'!$C$71,'Sheet1 (2)'!$D$71*('Sheet1 (2)'!$D$72-rut_index)/'Sheet1 (2)'!$D$72))))</f>
        <v>5</v>
      </c>
      <c r="AV76" s="157">
        <f>IF(IF(D76='Sheet1 (2)'!$C$69,'Sheet1 (2)'!$D$69*('Sheet1 (2)'!$D$72-crack_s_index)/'Sheet1 (2)'!$D$72,IF(shee2!D76='Sheet1 (2)'!$C$70,'Sheet1 (2)'!$D$70*('Sheet1 (2)'!$D$72-crack_s_index)/'Sheet1 (2)'!$D$72,IF(shee2!D76='Sheet1 (2)'!$C$71,'Sheet1 (2)'!$D$71*('Sheet1 (2)'!$D$72-crack_s_index)/'Sheet1 (2)'!$D$72)))&lt;0,0,IF(D76='Sheet1 (2)'!$C$69,'Sheet1 (2)'!$D$69*('Sheet1 (2)'!$D$72-crack_s_index)/'Sheet1 (2)'!$D$72,IF(shee2!D76='Sheet1 (2)'!$C$70,'Sheet1 (2)'!$D$70*('Sheet1 (2)'!$D$72-crack_s_index)/'Sheet1 (2)'!$D$72,IF(shee2!D76='Sheet1 (2)'!$C$71,'Sheet1 (2)'!$D$71*('Sheet1 (2)'!$D$72-crack_s_index)/'Sheet1 (2)'!$D$72))))</f>
        <v>0</v>
      </c>
      <c r="AW76" s="157">
        <f>IF(IF(D76='Sheet1 (2)'!$C$69,'Sheet1 (2)'!$D$69*('Sheet1 (2)'!$D$72-crack_t_index)/'Sheet1 (2)'!$D$72,IF(shee2!D76='Sheet1 (2)'!$C$70,'Sheet1 (2)'!$D$70*('Sheet1 (2)'!$D$72-crack_t_index)/'Sheet1 (2)'!$D$72,IF(shee2!D76='Sheet1 (2)'!$C$71,'Sheet1 (2)'!$D$71*('Sheet1 (2)'!$D$72-crack_t_index)/'Sheet1 (2)'!$D$72)))&lt;0,0,IF(D76='Sheet1 (2)'!$C$69,'Sheet1 (2)'!$D$69*('Sheet1 (2)'!$D$72-crack_t_index)/'Sheet1 (2)'!$D$72,IF(shee2!D76='Sheet1 (2)'!$C$70,'Sheet1 (2)'!$D$70*('Sheet1 (2)'!$D$72-crack_t_index)/'Sheet1 (2)'!$D$72,IF(shee2!D76='Sheet1 (2)'!$C$71,'Sheet1 (2)'!$D$71*('Sheet1 (2)'!$D$72-crack_t_index)/'Sheet1 (2)'!$D$72))))</f>
        <v>5</v>
      </c>
      <c r="AX76" s="157">
        <f>IF(IF(D76='Sheet1 (2)'!$C$69,'Sheet1 (2)'!$D$69*('Sheet1 (2)'!$D$72-rave_index)/'Sheet1 (2)'!$D$72,IF(shee2!D76='Sheet1 (2)'!$C$70,'Sheet1 (2)'!$D$70*('Sheet1 (2)'!$D$72-rave_index)/'Sheet1 (2)'!$D$72,IF(shee2!D76='Sheet1 (2)'!$C$71,'Sheet1 (2)'!$D$71*('Sheet1 (2)'!$D$72-rave_index)/'Sheet1 (2)'!$D$72)))&lt;0,0,IF(D76='Sheet1 (2)'!$C$69,'Sheet1 (2)'!$D$69*('Sheet1 (2)'!$D$72-rave_index)/'Sheet1 (2)'!$D$72,IF(shee2!D76='Sheet1 (2)'!$C$70,'Sheet1 (2)'!$D$70*('Sheet1 (2)'!$D$72-rave_index)/'Sheet1 (2)'!$D$72,IF(shee2!D76='Sheet1 (2)'!$C$71,'Sheet1 (2)'!$D$71*('Sheet1 (2)'!$D$72-rave_index)/'Sheet1 (2)'!$D$72))))</f>
        <v>0.3125</v>
      </c>
      <c r="AY76" s="157">
        <f>IF(IF(D76='Sheet1 (2)'!$C$69,'Sheet1 (2)'!$D$69*('Sheet1 (2)'!$D$72-rough_index)/'Sheet1 (2)'!$D$72,IF(shee2!D76='Sheet1 (2)'!$C$70,'Sheet1 (2)'!$D$70*('Sheet1 (2)'!$D$72-rough_index)/'Sheet1 (2)'!$D$72,IF(shee2!D76='Sheet1 (2)'!$C$71,'Sheet1 (2)'!$D$71*('Sheet1 (2)'!$D$72-rough_index)/'Sheet1 (2)'!$D$72)))&lt;0,0,IF(D76='Sheet1 (2)'!$C$69,'Sheet1 (2)'!$D$69*('Sheet1 (2)'!$D$72-rough_index)/'Sheet1 (2)'!$D$72,IF(shee2!D76='Sheet1 (2)'!$C$70,'Sheet1 (2)'!$D$70*('Sheet1 (2)'!$D$72-rough_index)/'Sheet1 (2)'!$D$72,IF(shee2!D76='Sheet1 (2)'!$C$71,'Sheet1 (2)'!$D$71*('Sheet1 (2)'!$D$72-rough_index)/'Sheet1 (2)'!$D$72))))</f>
        <v>2.5</v>
      </c>
      <c r="AZ76" s="159">
        <f>+(AU76*'Sheet1 (2)'!$C$77)+(AV76*'Sheet1 (2)'!$C$78)+(AW76*'Sheet1 (2)'!$C$79)+(AX76*'Sheet1 (2)'!$C$80)+(AY76*'Sheet1 (2)'!$C$81)</f>
        <v>1.98125</v>
      </c>
      <c r="BA76" s="213" t="str">
        <f t="shared" si="3"/>
        <v>Poor</v>
      </c>
      <c r="BE76">
        <f>IF(D76='Sheet1 (2)'!$C$61,'Sheet1 (2)'!$D$61*(counts^2)+'Sheet1 (2)'!$G$61*counts+'Sheet1 (2)'!$J$61,IF(D76='Sheet1 (2)'!$C$62,'Sheet1 (2)'!$D$62*counts+'Sheet1 (2)'!$G$62,IF(D76='Sheet1 (2)'!$C$63,'Sheet1 (2)'!$D$63*counts+'Sheet1 (2)'!$G$63,IF(D76='Sheet1 (2)'!$C$64,'Sheet1 (2)'!$D$64*counts+'Sheet1 (2)'!$G$64))))</f>
        <v>2.0984129299999998</v>
      </c>
    </row>
    <row r="77" spans="1:57">
      <c r="A77" s="145" t="s">
        <v>282</v>
      </c>
      <c r="B77" s="145" t="s">
        <v>76</v>
      </c>
      <c r="C77" s="170">
        <v>217</v>
      </c>
      <c r="D77" s="174" t="s">
        <v>77</v>
      </c>
      <c r="E77" s="171">
        <v>8</v>
      </c>
      <c r="F77" s="171">
        <v>1</v>
      </c>
      <c r="G77" s="171" t="s">
        <v>77</v>
      </c>
      <c r="H77" s="171">
        <v>0.5</v>
      </c>
      <c r="I77" s="171" t="s">
        <v>77</v>
      </c>
      <c r="J77" s="173" t="s">
        <v>80</v>
      </c>
      <c r="K77" s="173" t="s">
        <v>80</v>
      </c>
      <c r="L77" s="169">
        <f>VLOOKUP(CONCATENATE(J77,K77),'Sheet1 (2)'!$J$6:$K$26,2,FALSE)</f>
        <v>0</v>
      </c>
      <c r="M77" s="173" t="s">
        <v>79</v>
      </c>
      <c r="N77" s="173" t="s">
        <v>82</v>
      </c>
      <c r="O77" s="168">
        <f>VLOOKUP(CONCATENATE(M77,N77),'Sheet1 (2)'!$L$6:$M$26,2,FALSE)</f>
        <v>25</v>
      </c>
      <c r="P77" s="173" t="s">
        <v>80</v>
      </c>
      <c r="Q77" s="173" t="s">
        <v>80</v>
      </c>
      <c r="R77" s="168">
        <f>VLOOKUP(CONCATENATE(P77,Q77),'Sheet1 (2)'!$N$6:$O$26,2,FALSE)</f>
        <v>0</v>
      </c>
      <c r="S77" s="173" t="s">
        <v>78</v>
      </c>
      <c r="T77" s="173" t="s">
        <v>78</v>
      </c>
      <c r="U77" s="168">
        <f>VLOOKUP(CONCATENATE(S77,T77),'Sheet1 (2)'!$P$6:$Q$26,2,FALSE)</f>
        <v>2.5</v>
      </c>
      <c r="V77" s="173" t="s">
        <v>80</v>
      </c>
      <c r="W77" s="173" t="s">
        <v>80</v>
      </c>
      <c r="X77" s="168">
        <f>VLOOKUP(CONCATENATE(V77,W77),'Sheet1 (2)'!$R$6:$S$26,2,FALSE)</f>
        <v>0</v>
      </c>
      <c r="Y77" s="173" t="s">
        <v>82</v>
      </c>
      <c r="Z77" s="173" t="s">
        <v>79</v>
      </c>
      <c r="AA77" s="168">
        <f>VLOOKUP(CONCATENATE(Y77,Z77),'Sheet1 (2)'!$T$6:$U$26,2,FALSE)</f>
        <v>37.5</v>
      </c>
      <c r="AB77" s="173" t="s">
        <v>80</v>
      </c>
      <c r="AC77" s="173" t="s">
        <v>80</v>
      </c>
      <c r="AD77" s="168">
        <f>VLOOKUP(CONCATENATE(AB77,AC77),'Sheet1 (2)'!$X$6:$Y$26,2,FALSE)</f>
        <v>0</v>
      </c>
      <c r="AE77" s="173" t="s">
        <v>82</v>
      </c>
      <c r="AF77" s="173" t="s">
        <v>81</v>
      </c>
      <c r="AG77" s="168">
        <f>VLOOKUP(CONCATENATE(AE77,AF77),'Sheet1 (2)'!$Z$6:$AA$26,2,FALSE)</f>
        <v>66</v>
      </c>
      <c r="AH77" s="172"/>
      <c r="AI77" s="175"/>
      <c r="AJ77" s="140"/>
      <c r="AK77" s="176" t="s">
        <v>282</v>
      </c>
      <c r="AL77" s="176" t="s">
        <v>76</v>
      </c>
      <c r="AM77" s="170">
        <f t="shared" si="2"/>
        <v>217</v>
      </c>
      <c r="AN77" s="147"/>
      <c r="AO77" s="155" t="s">
        <v>409</v>
      </c>
      <c r="AP77" s="156"/>
      <c r="AQ77" s="157">
        <v>3.2370210228000005</v>
      </c>
      <c r="AR77" s="158"/>
      <c r="AS77" s="145">
        <f>LOOKUP(rufmkm,'Sheet1 (2)'!$V$62:$V$71,'Sheet1 (2)'!$W$62:$W$71)</f>
        <v>40</v>
      </c>
      <c r="AT77" s="140"/>
      <c r="AU77" s="157">
        <f>IF(IF(D77='Sheet1 (2)'!$C$69,'Sheet1 (2)'!$D$69*('Sheet1 (2)'!$D$72-rut_index)/'Sheet1 (2)'!$D$72,IF(shee2!D77='Sheet1 (2)'!$C$70,'Sheet1 (2)'!$D$70*('Sheet1 (2)'!$D$72-rut_index)/'Sheet1 (2)'!$D$72,IF(shee2!D77='Sheet1 (2)'!$C$71,'Sheet1 (2)'!$D$71*('Sheet1 (2)'!$D$72-rut_index)/'Sheet1 (2)'!$D$72)))&lt;0,0,IF(D77='Sheet1 (2)'!$C$69,'Sheet1 (2)'!$D$69*('Sheet1 (2)'!$D$72-rut_index)/'Sheet1 (2)'!$D$72,IF(shee2!D77='Sheet1 (2)'!$C$70,'Sheet1 (2)'!$D$70*('Sheet1 (2)'!$D$72-rut_index)/'Sheet1 (2)'!$D$72,IF(shee2!D77='Sheet1 (2)'!$C$71,'Sheet1 (2)'!$D$71*('Sheet1 (2)'!$D$72-rut_index)/'Sheet1 (2)'!$D$72))))</f>
        <v>5</v>
      </c>
      <c r="AV77" s="157">
        <f>IF(IF(D77='Sheet1 (2)'!$C$69,'Sheet1 (2)'!$D$69*('Sheet1 (2)'!$D$72-crack_s_index)/'Sheet1 (2)'!$D$72,IF(shee2!D77='Sheet1 (2)'!$C$70,'Sheet1 (2)'!$D$70*('Sheet1 (2)'!$D$72-crack_s_index)/'Sheet1 (2)'!$D$72,IF(shee2!D77='Sheet1 (2)'!$C$71,'Sheet1 (2)'!$D$71*('Sheet1 (2)'!$D$72-crack_s_index)/'Sheet1 (2)'!$D$72)))&lt;0,0,IF(D77='Sheet1 (2)'!$C$69,'Sheet1 (2)'!$D$69*('Sheet1 (2)'!$D$72-crack_s_index)/'Sheet1 (2)'!$D$72,IF(shee2!D77='Sheet1 (2)'!$C$70,'Sheet1 (2)'!$D$70*('Sheet1 (2)'!$D$72-crack_s_index)/'Sheet1 (2)'!$D$72,IF(shee2!D77='Sheet1 (2)'!$C$71,'Sheet1 (2)'!$D$71*('Sheet1 (2)'!$D$72-crack_s_index)/'Sheet1 (2)'!$D$72))))</f>
        <v>2.9166666666666665</v>
      </c>
      <c r="AW77" s="157">
        <f>IF(IF(D77='Sheet1 (2)'!$C$69,'Sheet1 (2)'!$D$69*('Sheet1 (2)'!$D$72-crack_t_index)/'Sheet1 (2)'!$D$72,IF(shee2!D77='Sheet1 (2)'!$C$70,'Sheet1 (2)'!$D$70*('Sheet1 (2)'!$D$72-crack_t_index)/'Sheet1 (2)'!$D$72,IF(shee2!D77='Sheet1 (2)'!$C$71,'Sheet1 (2)'!$D$71*('Sheet1 (2)'!$D$72-crack_t_index)/'Sheet1 (2)'!$D$72)))&lt;0,0,IF(D77='Sheet1 (2)'!$C$69,'Sheet1 (2)'!$D$69*('Sheet1 (2)'!$D$72-crack_t_index)/'Sheet1 (2)'!$D$72,IF(shee2!D77='Sheet1 (2)'!$C$70,'Sheet1 (2)'!$D$70*('Sheet1 (2)'!$D$72-crack_t_index)/'Sheet1 (2)'!$D$72,IF(shee2!D77='Sheet1 (2)'!$C$71,'Sheet1 (2)'!$D$71*('Sheet1 (2)'!$D$72-crack_t_index)/'Sheet1 (2)'!$D$72))))</f>
        <v>5</v>
      </c>
      <c r="AX77" s="157">
        <f>IF(IF(D77='Sheet1 (2)'!$C$69,'Sheet1 (2)'!$D$69*('Sheet1 (2)'!$D$72-rave_index)/'Sheet1 (2)'!$D$72,IF(shee2!D77='Sheet1 (2)'!$C$70,'Sheet1 (2)'!$D$70*('Sheet1 (2)'!$D$72-rave_index)/'Sheet1 (2)'!$D$72,IF(shee2!D77='Sheet1 (2)'!$C$71,'Sheet1 (2)'!$D$71*('Sheet1 (2)'!$D$72-rave_index)/'Sheet1 (2)'!$D$72)))&lt;0,0,IF(D77='Sheet1 (2)'!$C$69,'Sheet1 (2)'!$D$69*('Sheet1 (2)'!$D$72-rave_index)/'Sheet1 (2)'!$D$72,IF(shee2!D77='Sheet1 (2)'!$C$70,'Sheet1 (2)'!$D$70*('Sheet1 (2)'!$D$72-rave_index)/'Sheet1 (2)'!$D$72,IF(shee2!D77='Sheet1 (2)'!$C$71,'Sheet1 (2)'!$D$71*('Sheet1 (2)'!$D$72-rave_index)/'Sheet1 (2)'!$D$72))))</f>
        <v>1.875</v>
      </c>
      <c r="AY77" s="157">
        <f>IF(IF(D77='Sheet1 (2)'!$C$69,'Sheet1 (2)'!$D$69*('Sheet1 (2)'!$D$72-rough_index)/'Sheet1 (2)'!$D$72,IF(shee2!D77='Sheet1 (2)'!$C$70,'Sheet1 (2)'!$D$70*('Sheet1 (2)'!$D$72-rough_index)/'Sheet1 (2)'!$D$72,IF(shee2!D77='Sheet1 (2)'!$C$71,'Sheet1 (2)'!$D$71*('Sheet1 (2)'!$D$72-rough_index)/'Sheet1 (2)'!$D$72)))&lt;0,0,IF(D77='Sheet1 (2)'!$C$69,'Sheet1 (2)'!$D$69*('Sheet1 (2)'!$D$72-rough_index)/'Sheet1 (2)'!$D$72,IF(shee2!D77='Sheet1 (2)'!$C$70,'Sheet1 (2)'!$D$70*('Sheet1 (2)'!$D$72-rough_index)/'Sheet1 (2)'!$D$72,IF(shee2!D77='Sheet1 (2)'!$C$71,'Sheet1 (2)'!$D$71*('Sheet1 (2)'!$D$72-rough_index)/'Sheet1 (2)'!$D$72))))</f>
        <v>1.6666666666666667</v>
      </c>
      <c r="AZ77" s="159">
        <f>+(AU77*'Sheet1 (2)'!$C$77)+(AV77*'Sheet1 (2)'!$C$78)+(AW77*'Sheet1 (2)'!$C$79)+(AX77*'Sheet1 (2)'!$C$80)+(AY77*'Sheet1 (2)'!$C$81)</f>
        <v>2.9375</v>
      </c>
      <c r="BA77" s="213" t="str">
        <f t="shared" si="3"/>
        <v>Fair</v>
      </c>
      <c r="BE77">
        <f>IF(D77='Sheet1 (2)'!$C$61,'Sheet1 (2)'!$D$61*(counts^2)+'Sheet1 (2)'!$G$61*counts+'Sheet1 (2)'!$J$61,IF(D77='Sheet1 (2)'!$C$62,'Sheet1 (2)'!$D$62*counts+'Sheet1 (2)'!$G$62,IF(D77='Sheet1 (2)'!$C$63,'Sheet1 (2)'!$D$63*counts+'Sheet1 (2)'!$G$63,IF(D77='Sheet1 (2)'!$C$64,'Sheet1 (2)'!$D$64*counts+'Sheet1 (2)'!$G$64))))</f>
        <v>2.0984129299999998</v>
      </c>
    </row>
    <row r="78" spans="1:57">
      <c r="A78" s="145" t="s">
        <v>282</v>
      </c>
      <c r="B78" s="145" t="s">
        <v>76</v>
      </c>
      <c r="C78" s="170">
        <v>218</v>
      </c>
      <c r="D78" s="174" t="s">
        <v>77</v>
      </c>
      <c r="E78" s="171">
        <v>8</v>
      </c>
      <c r="F78" s="171">
        <v>1</v>
      </c>
      <c r="G78" s="171" t="s">
        <v>77</v>
      </c>
      <c r="H78" s="171">
        <v>0.5</v>
      </c>
      <c r="I78" s="171" t="s">
        <v>77</v>
      </c>
      <c r="J78" s="173" t="s">
        <v>80</v>
      </c>
      <c r="K78" s="173" t="s">
        <v>80</v>
      </c>
      <c r="L78" s="169">
        <f>VLOOKUP(CONCATENATE(J78,K78),'Sheet1 (2)'!$J$6:$K$26,2,FALSE)</f>
        <v>0</v>
      </c>
      <c r="M78" s="173" t="s">
        <v>79</v>
      </c>
      <c r="N78" s="173" t="s">
        <v>82</v>
      </c>
      <c r="O78" s="168">
        <f>VLOOKUP(CONCATENATE(M78,N78),'Sheet1 (2)'!$L$6:$M$26,2,FALSE)</f>
        <v>25</v>
      </c>
      <c r="P78" s="173" t="s">
        <v>80</v>
      </c>
      <c r="Q78" s="173" t="s">
        <v>80</v>
      </c>
      <c r="R78" s="168">
        <f>VLOOKUP(CONCATENATE(P78,Q78),'Sheet1 (2)'!$N$6:$O$26,2,FALSE)</f>
        <v>0</v>
      </c>
      <c r="S78" s="173" t="s">
        <v>78</v>
      </c>
      <c r="T78" s="173" t="s">
        <v>82</v>
      </c>
      <c r="U78" s="168">
        <f>VLOOKUP(CONCATENATE(S78,T78),'Sheet1 (2)'!$P$6:$Q$26,2,FALSE)</f>
        <v>6.25</v>
      </c>
      <c r="V78" s="173" t="s">
        <v>80</v>
      </c>
      <c r="W78" s="173" t="s">
        <v>80</v>
      </c>
      <c r="X78" s="168">
        <f>VLOOKUP(CONCATENATE(V78,W78),'Sheet1 (2)'!$R$6:$S$26,2,FALSE)</f>
        <v>0</v>
      </c>
      <c r="Y78" s="173" t="s">
        <v>80</v>
      </c>
      <c r="Z78" s="173" t="s">
        <v>80</v>
      </c>
      <c r="AA78" s="168">
        <f>VLOOKUP(CONCATENATE(Y78,Z78),'Sheet1 (2)'!$T$6:$U$26,2,FALSE)</f>
        <v>0</v>
      </c>
      <c r="AB78" s="173" t="s">
        <v>80</v>
      </c>
      <c r="AC78" s="173" t="s">
        <v>80</v>
      </c>
      <c r="AD78" s="168">
        <f>VLOOKUP(CONCATENATE(AB78,AC78),'Sheet1 (2)'!$X$6:$Y$26,2,FALSE)</f>
        <v>0</v>
      </c>
      <c r="AE78" s="173" t="s">
        <v>82</v>
      </c>
      <c r="AF78" s="173" t="s">
        <v>81</v>
      </c>
      <c r="AG78" s="168">
        <f>VLOOKUP(CONCATENATE(AE78,AF78),'Sheet1 (2)'!$Z$6:$AA$26,2,FALSE)</f>
        <v>66</v>
      </c>
      <c r="AH78" s="172"/>
      <c r="AI78" s="175"/>
      <c r="AJ78" s="140"/>
      <c r="AK78" s="176" t="s">
        <v>282</v>
      </c>
      <c r="AL78" s="176" t="s">
        <v>76</v>
      </c>
      <c r="AM78" s="170">
        <f t="shared" si="2"/>
        <v>218</v>
      </c>
      <c r="AN78" s="147"/>
      <c r="AO78" s="155"/>
      <c r="AP78" s="156"/>
      <c r="AQ78" s="157">
        <v>2.1131502150000001</v>
      </c>
      <c r="AR78" s="158"/>
      <c r="AS78" s="145">
        <f>LOOKUP(rufmkm,'Sheet1 (2)'!$V$62:$V$71,'Sheet1 (2)'!$W$62:$W$71)</f>
        <v>30</v>
      </c>
      <c r="AT78" s="140"/>
      <c r="AU78" s="157">
        <f>IF(IF(D78='Sheet1 (2)'!$C$69,'Sheet1 (2)'!$D$69*('Sheet1 (2)'!$D$72-rut_index)/'Sheet1 (2)'!$D$72,IF(shee2!D78='Sheet1 (2)'!$C$70,'Sheet1 (2)'!$D$70*('Sheet1 (2)'!$D$72-rut_index)/'Sheet1 (2)'!$D$72,IF(shee2!D78='Sheet1 (2)'!$C$71,'Sheet1 (2)'!$D$71*('Sheet1 (2)'!$D$72-rut_index)/'Sheet1 (2)'!$D$72)))&lt;0,0,IF(D78='Sheet1 (2)'!$C$69,'Sheet1 (2)'!$D$69*('Sheet1 (2)'!$D$72-rut_index)/'Sheet1 (2)'!$D$72,IF(shee2!D78='Sheet1 (2)'!$C$70,'Sheet1 (2)'!$D$70*('Sheet1 (2)'!$D$72-rut_index)/'Sheet1 (2)'!$D$72,IF(shee2!D78='Sheet1 (2)'!$C$71,'Sheet1 (2)'!$D$71*('Sheet1 (2)'!$D$72-rut_index)/'Sheet1 (2)'!$D$72))))</f>
        <v>5</v>
      </c>
      <c r="AV78" s="157">
        <f>IF(IF(D78='Sheet1 (2)'!$C$69,'Sheet1 (2)'!$D$69*('Sheet1 (2)'!$D$72-crack_s_index)/'Sheet1 (2)'!$D$72,IF(shee2!D78='Sheet1 (2)'!$C$70,'Sheet1 (2)'!$D$70*('Sheet1 (2)'!$D$72-crack_s_index)/'Sheet1 (2)'!$D$72,IF(shee2!D78='Sheet1 (2)'!$C$71,'Sheet1 (2)'!$D$71*('Sheet1 (2)'!$D$72-crack_s_index)/'Sheet1 (2)'!$D$72)))&lt;0,0,IF(D78='Sheet1 (2)'!$C$69,'Sheet1 (2)'!$D$69*('Sheet1 (2)'!$D$72-crack_s_index)/'Sheet1 (2)'!$D$72,IF(shee2!D78='Sheet1 (2)'!$C$70,'Sheet1 (2)'!$D$70*('Sheet1 (2)'!$D$72-crack_s_index)/'Sheet1 (2)'!$D$72,IF(shee2!D78='Sheet1 (2)'!$C$71,'Sheet1 (2)'!$D$71*('Sheet1 (2)'!$D$72-crack_s_index)/'Sheet1 (2)'!$D$72))))</f>
        <v>2.9166666666666665</v>
      </c>
      <c r="AW78" s="157">
        <f>IF(IF(D78='Sheet1 (2)'!$C$69,'Sheet1 (2)'!$D$69*('Sheet1 (2)'!$D$72-crack_t_index)/'Sheet1 (2)'!$D$72,IF(shee2!D78='Sheet1 (2)'!$C$70,'Sheet1 (2)'!$D$70*('Sheet1 (2)'!$D$72-crack_t_index)/'Sheet1 (2)'!$D$72,IF(shee2!D78='Sheet1 (2)'!$C$71,'Sheet1 (2)'!$D$71*('Sheet1 (2)'!$D$72-crack_t_index)/'Sheet1 (2)'!$D$72)))&lt;0,0,IF(D78='Sheet1 (2)'!$C$69,'Sheet1 (2)'!$D$69*('Sheet1 (2)'!$D$72-crack_t_index)/'Sheet1 (2)'!$D$72,IF(shee2!D78='Sheet1 (2)'!$C$70,'Sheet1 (2)'!$D$70*('Sheet1 (2)'!$D$72-crack_t_index)/'Sheet1 (2)'!$D$72,IF(shee2!D78='Sheet1 (2)'!$C$71,'Sheet1 (2)'!$D$71*('Sheet1 (2)'!$D$72-crack_t_index)/'Sheet1 (2)'!$D$72))))</f>
        <v>5</v>
      </c>
      <c r="AX78" s="157">
        <f>IF(IF(D78='Sheet1 (2)'!$C$69,'Sheet1 (2)'!$D$69*('Sheet1 (2)'!$D$72-rave_index)/'Sheet1 (2)'!$D$72,IF(shee2!D78='Sheet1 (2)'!$C$70,'Sheet1 (2)'!$D$70*('Sheet1 (2)'!$D$72-rave_index)/'Sheet1 (2)'!$D$72,IF(shee2!D78='Sheet1 (2)'!$C$71,'Sheet1 (2)'!$D$71*('Sheet1 (2)'!$D$72-rave_index)/'Sheet1 (2)'!$D$72)))&lt;0,0,IF(D78='Sheet1 (2)'!$C$69,'Sheet1 (2)'!$D$69*('Sheet1 (2)'!$D$72-rave_index)/'Sheet1 (2)'!$D$72,IF(shee2!D78='Sheet1 (2)'!$C$70,'Sheet1 (2)'!$D$70*('Sheet1 (2)'!$D$72-rave_index)/'Sheet1 (2)'!$D$72,IF(shee2!D78='Sheet1 (2)'!$C$71,'Sheet1 (2)'!$D$71*('Sheet1 (2)'!$D$72-rave_index)/'Sheet1 (2)'!$D$72))))</f>
        <v>5</v>
      </c>
      <c r="AY78" s="157">
        <f>IF(IF(D78='Sheet1 (2)'!$C$69,'Sheet1 (2)'!$D$69*('Sheet1 (2)'!$D$72-rough_index)/'Sheet1 (2)'!$D$72,IF(shee2!D78='Sheet1 (2)'!$C$70,'Sheet1 (2)'!$D$70*('Sheet1 (2)'!$D$72-rough_index)/'Sheet1 (2)'!$D$72,IF(shee2!D78='Sheet1 (2)'!$C$71,'Sheet1 (2)'!$D$71*('Sheet1 (2)'!$D$72-rough_index)/'Sheet1 (2)'!$D$72)))&lt;0,0,IF(D78='Sheet1 (2)'!$C$69,'Sheet1 (2)'!$D$69*('Sheet1 (2)'!$D$72-rough_index)/'Sheet1 (2)'!$D$72,IF(shee2!D78='Sheet1 (2)'!$C$70,'Sheet1 (2)'!$D$70*('Sheet1 (2)'!$D$72-rough_index)/'Sheet1 (2)'!$D$72,IF(shee2!D78='Sheet1 (2)'!$C$71,'Sheet1 (2)'!$D$71*('Sheet1 (2)'!$D$72-rough_index)/'Sheet1 (2)'!$D$72))))</f>
        <v>2.5</v>
      </c>
      <c r="AZ78" s="159">
        <f>+(AU78*'Sheet1 (2)'!$C$77)+(AV78*'Sheet1 (2)'!$C$78)+(AW78*'Sheet1 (2)'!$C$79)+(AX78*'Sheet1 (2)'!$C$80)+(AY78*'Sheet1 (2)'!$C$81)</f>
        <v>3.5</v>
      </c>
      <c r="BA78" s="213" t="str">
        <f t="shared" si="3"/>
        <v>Fair</v>
      </c>
      <c r="BE78">
        <f>IF(D78='Sheet1 (2)'!$C$61,'Sheet1 (2)'!$D$61*(counts^2)+'Sheet1 (2)'!$G$61*counts+'Sheet1 (2)'!$J$61,IF(D78='Sheet1 (2)'!$C$62,'Sheet1 (2)'!$D$62*counts+'Sheet1 (2)'!$G$62,IF(D78='Sheet1 (2)'!$C$63,'Sheet1 (2)'!$D$63*counts+'Sheet1 (2)'!$G$63,IF(D78='Sheet1 (2)'!$C$64,'Sheet1 (2)'!$D$64*counts+'Sheet1 (2)'!$G$64))))</f>
        <v>2.0984129299999998</v>
      </c>
    </row>
    <row r="79" spans="1:57">
      <c r="A79" s="145" t="s">
        <v>282</v>
      </c>
      <c r="B79" s="145" t="s">
        <v>76</v>
      </c>
      <c r="C79" s="170">
        <v>219</v>
      </c>
      <c r="D79" s="174" t="s">
        <v>77</v>
      </c>
      <c r="E79" s="171">
        <v>8</v>
      </c>
      <c r="F79" s="171">
        <v>1</v>
      </c>
      <c r="G79" s="171" t="s">
        <v>77</v>
      </c>
      <c r="H79" s="171">
        <v>0.5</v>
      </c>
      <c r="I79" s="171" t="s">
        <v>77</v>
      </c>
      <c r="J79" s="173" t="s">
        <v>80</v>
      </c>
      <c r="K79" s="173" t="s">
        <v>80</v>
      </c>
      <c r="L79" s="169">
        <f>VLOOKUP(CONCATENATE(J79,K79),'Sheet1 (2)'!$J$6:$K$26,2,FALSE)</f>
        <v>0</v>
      </c>
      <c r="M79" s="173" t="s">
        <v>79</v>
      </c>
      <c r="N79" s="173" t="s">
        <v>78</v>
      </c>
      <c r="O79" s="168">
        <f>VLOOKUP(CONCATENATE(M79,N79),'Sheet1 (2)'!$L$6:$M$26,2,FALSE)</f>
        <v>10</v>
      </c>
      <c r="P79" s="173" t="s">
        <v>80</v>
      </c>
      <c r="Q79" s="173" t="s">
        <v>80</v>
      </c>
      <c r="R79" s="168">
        <f>VLOOKUP(CONCATENATE(P79,Q79),'Sheet1 (2)'!$N$6:$O$26,2,FALSE)</f>
        <v>0</v>
      </c>
      <c r="S79" s="173" t="s">
        <v>82</v>
      </c>
      <c r="T79" s="173" t="s">
        <v>82</v>
      </c>
      <c r="U79" s="168">
        <f>VLOOKUP(CONCATENATE(S79,T79),'Sheet1 (2)'!$P$6:$Q$26,2,FALSE)</f>
        <v>12.5</v>
      </c>
      <c r="V79" s="173" t="s">
        <v>80</v>
      </c>
      <c r="W79" s="173" t="s">
        <v>80</v>
      </c>
      <c r="X79" s="168">
        <f>VLOOKUP(CONCATENATE(V79,W79),'Sheet1 (2)'!$R$6:$S$26,2,FALSE)</f>
        <v>0</v>
      </c>
      <c r="Y79" s="173" t="s">
        <v>83</v>
      </c>
      <c r="Z79" s="173" t="s">
        <v>79</v>
      </c>
      <c r="AA79" s="168">
        <f>VLOOKUP(CONCATENATE(Y79,Z79),'Sheet1 (2)'!$T$6:$U$26,2,FALSE)</f>
        <v>56.25</v>
      </c>
      <c r="AB79" s="173" t="s">
        <v>80</v>
      </c>
      <c r="AC79" s="173" t="s">
        <v>80</v>
      </c>
      <c r="AD79" s="168">
        <f>VLOOKUP(CONCATENATE(AB79,AC79),'Sheet1 (2)'!$X$6:$Y$26,2,FALSE)</f>
        <v>0</v>
      </c>
      <c r="AE79" s="173" t="s">
        <v>82</v>
      </c>
      <c r="AF79" s="173" t="s">
        <v>81</v>
      </c>
      <c r="AG79" s="168">
        <f>VLOOKUP(CONCATENATE(AE79,AF79),'Sheet1 (2)'!$Z$6:$AA$26,2,FALSE)</f>
        <v>66</v>
      </c>
      <c r="AH79" s="172"/>
      <c r="AI79" s="175"/>
      <c r="AJ79" s="140"/>
      <c r="AK79" s="176" t="s">
        <v>282</v>
      </c>
      <c r="AL79" s="176" t="s">
        <v>76</v>
      </c>
      <c r="AM79" s="170">
        <f t="shared" si="2"/>
        <v>219</v>
      </c>
      <c r="AN79" s="147"/>
      <c r="AO79" s="155"/>
      <c r="AP79" s="156"/>
      <c r="AQ79" s="157">
        <v>4.4345089803999995</v>
      </c>
      <c r="AR79" s="158"/>
      <c r="AS79" s="145">
        <f>LOOKUP(rufmkm,'Sheet1 (2)'!$V$62:$V$71,'Sheet1 (2)'!$W$62:$W$71)</f>
        <v>50</v>
      </c>
      <c r="AT79" s="140"/>
      <c r="AU79" s="157">
        <f>IF(IF(D79='Sheet1 (2)'!$C$69,'Sheet1 (2)'!$D$69*('Sheet1 (2)'!$D$72-rut_index)/'Sheet1 (2)'!$D$72,IF(shee2!D79='Sheet1 (2)'!$C$70,'Sheet1 (2)'!$D$70*('Sheet1 (2)'!$D$72-rut_index)/'Sheet1 (2)'!$D$72,IF(shee2!D79='Sheet1 (2)'!$C$71,'Sheet1 (2)'!$D$71*('Sheet1 (2)'!$D$72-rut_index)/'Sheet1 (2)'!$D$72)))&lt;0,0,IF(D79='Sheet1 (2)'!$C$69,'Sheet1 (2)'!$D$69*('Sheet1 (2)'!$D$72-rut_index)/'Sheet1 (2)'!$D$72,IF(shee2!D79='Sheet1 (2)'!$C$70,'Sheet1 (2)'!$D$70*('Sheet1 (2)'!$D$72-rut_index)/'Sheet1 (2)'!$D$72,IF(shee2!D79='Sheet1 (2)'!$C$71,'Sheet1 (2)'!$D$71*('Sheet1 (2)'!$D$72-rut_index)/'Sheet1 (2)'!$D$72))))</f>
        <v>5</v>
      </c>
      <c r="AV79" s="157">
        <f>IF(IF(D79='Sheet1 (2)'!$C$69,'Sheet1 (2)'!$D$69*('Sheet1 (2)'!$D$72-crack_s_index)/'Sheet1 (2)'!$D$72,IF(shee2!D79='Sheet1 (2)'!$C$70,'Sheet1 (2)'!$D$70*('Sheet1 (2)'!$D$72-crack_s_index)/'Sheet1 (2)'!$D$72,IF(shee2!D79='Sheet1 (2)'!$C$71,'Sheet1 (2)'!$D$71*('Sheet1 (2)'!$D$72-crack_s_index)/'Sheet1 (2)'!$D$72)))&lt;0,0,IF(D79='Sheet1 (2)'!$C$69,'Sheet1 (2)'!$D$69*('Sheet1 (2)'!$D$72-crack_s_index)/'Sheet1 (2)'!$D$72,IF(shee2!D79='Sheet1 (2)'!$C$70,'Sheet1 (2)'!$D$70*('Sheet1 (2)'!$D$72-crack_s_index)/'Sheet1 (2)'!$D$72,IF(shee2!D79='Sheet1 (2)'!$C$71,'Sheet1 (2)'!$D$71*('Sheet1 (2)'!$D$72-crack_s_index)/'Sheet1 (2)'!$D$72))))</f>
        <v>4.166666666666667</v>
      </c>
      <c r="AW79" s="157">
        <f>IF(IF(D79='Sheet1 (2)'!$C$69,'Sheet1 (2)'!$D$69*('Sheet1 (2)'!$D$72-crack_t_index)/'Sheet1 (2)'!$D$72,IF(shee2!D79='Sheet1 (2)'!$C$70,'Sheet1 (2)'!$D$70*('Sheet1 (2)'!$D$72-crack_t_index)/'Sheet1 (2)'!$D$72,IF(shee2!D79='Sheet1 (2)'!$C$71,'Sheet1 (2)'!$D$71*('Sheet1 (2)'!$D$72-crack_t_index)/'Sheet1 (2)'!$D$72)))&lt;0,0,IF(D79='Sheet1 (2)'!$C$69,'Sheet1 (2)'!$D$69*('Sheet1 (2)'!$D$72-crack_t_index)/'Sheet1 (2)'!$D$72,IF(shee2!D79='Sheet1 (2)'!$C$70,'Sheet1 (2)'!$D$70*('Sheet1 (2)'!$D$72-crack_t_index)/'Sheet1 (2)'!$D$72,IF(shee2!D79='Sheet1 (2)'!$C$71,'Sheet1 (2)'!$D$71*('Sheet1 (2)'!$D$72-crack_t_index)/'Sheet1 (2)'!$D$72))))</f>
        <v>5</v>
      </c>
      <c r="AX79" s="157">
        <f>IF(IF(D79='Sheet1 (2)'!$C$69,'Sheet1 (2)'!$D$69*('Sheet1 (2)'!$D$72-rave_index)/'Sheet1 (2)'!$D$72,IF(shee2!D79='Sheet1 (2)'!$C$70,'Sheet1 (2)'!$D$70*('Sheet1 (2)'!$D$72-rave_index)/'Sheet1 (2)'!$D$72,IF(shee2!D79='Sheet1 (2)'!$C$71,'Sheet1 (2)'!$D$71*('Sheet1 (2)'!$D$72-rave_index)/'Sheet1 (2)'!$D$72)))&lt;0,0,IF(D79='Sheet1 (2)'!$C$69,'Sheet1 (2)'!$D$69*('Sheet1 (2)'!$D$72-rave_index)/'Sheet1 (2)'!$D$72,IF(shee2!D79='Sheet1 (2)'!$C$70,'Sheet1 (2)'!$D$70*('Sheet1 (2)'!$D$72-rave_index)/'Sheet1 (2)'!$D$72,IF(shee2!D79='Sheet1 (2)'!$C$71,'Sheet1 (2)'!$D$71*('Sheet1 (2)'!$D$72-rave_index)/'Sheet1 (2)'!$D$72))))</f>
        <v>0.3125</v>
      </c>
      <c r="AY79" s="157">
        <f>IF(IF(D79='Sheet1 (2)'!$C$69,'Sheet1 (2)'!$D$69*('Sheet1 (2)'!$D$72-rough_index)/'Sheet1 (2)'!$D$72,IF(shee2!D79='Sheet1 (2)'!$C$70,'Sheet1 (2)'!$D$70*('Sheet1 (2)'!$D$72-rough_index)/'Sheet1 (2)'!$D$72,IF(shee2!D79='Sheet1 (2)'!$C$71,'Sheet1 (2)'!$D$71*('Sheet1 (2)'!$D$72-rough_index)/'Sheet1 (2)'!$D$72)))&lt;0,0,IF(D79='Sheet1 (2)'!$C$69,'Sheet1 (2)'!$D$69*('Sheet1 (2)'!$D$72-rough_index)/'Sheet1 (2)'!$D$72,IF(shee2!D79='Sheet1 (2)'!$C$70,'Sheet1 (2)'!$D$70*('Sheet1 (2)'!$D$72-rough_index)/'Sheet1 (2)'!$D$72,IF(shee2!D79='Sheet1 (2)'!$C$71,'Sheet1 (2)'!$D$71*('Sheet1 (2)'!$D$72-rough_index)/'Sheet1 (2)'!$D$72))))</f>
        <v>0.83333333333333337</v>
      </c>
      <c r="AZ79" s="159">
        <f>+(AU79*'Sheet1 (2)'!$C$77)+(AV79*'Sheet1 (2)'!$C$78)+(AW79*'Sheet1 (2)'!$C$79)+(AX79*'Sheet1 (2)'!$C$80)+(AY79*'Sheet1 (2)'!$C$81)</f>
        <v>2.9812500000000002</v>
      </c>
      <c r="BA79" s="213" t="str">
        <f t="shared" si="3"/>
        <v>Fair</v>
      </c>
      <c r="BE79">
        <f>IF(D79='Sheet1 (2)'!$C$61,'Sheet1 (2)'!$D$61*(counts^2)+'Sheet1 (2)'!$G$61*counts+'Sheet1 (2)'!$J$61,IF(D79='Sheet1 (2)'!$C$62,'Sheet1 (2)'!$D$62*counts+'Sheet1 (2)'!$G$62,IF(D79='Sheet1 (2)'!$C$63,'Sheet1 (2)'!$D$63*counts+'Sheet1 (2)'!$G$63,IF(D79='Sheet1 (2)'!$C$64,'Sheet1 (2)'!$D$64*counts+'Sheet1 (2)'!$G$64))))</f>
        <v>2.0984129299999998</v>
      </c>
    </row>
    <row r="80" spans="1:57">
      <c r="A80" s="145" t="s">
        <v>282</v>
      </c>
      <c r="B80" s="145" t="s">
        <v>76</v>
      </c>
      <c r="C80" s="170">
        <v>220</v>
      </c>
      <c r="D80" s="174" t="s">
        <v>77</v>
      </c>
      <c r="E80" s="171">
        <v>8</v>
      </c>
      <c r="F80" s="171">
        <v>1</v>
      </c>
      <c r="G80" s="171" t="s">
        <v>77</v>
      </c>
      <c r="H80" s="171">
        <v>0.5</v>
      </c>
      <c r="I80" s="171" t="s">
        <v>77</v>
      </c>
      <c r="J80" s="173" t="s">
        <v>82</v>
      </c>
      <c r="K80" s="173" t="s">
        <v>83</v>
      </c>
      <c r="L80" s="169">
        <f>VLOOKUP(CONCATENATE(J80,K80),'Sheet1 (2)'!$J$6:$K$26,2,FALSE)</f>
        <v>25</v>
      </c>
      <c r="M80" s="173" t="s">
        <v>80</v>
      </c>
      <c r="N80" s="173" t="s">
        <v>80</v>
      </c>
      <c r="O80" s="168">
        <f>VLOOKUP(CONCATENATE(M80,N80),'Sheet1 (2)'!$L$6:$M$26,2,FALSE)</f>
        <v>0</v>
      </c>
      <c r="P80" s="173" t="s">
        <v>80</v>
      </c>
      <c r="Q80" s="173" t="s">
        <v>80</v>
      </c>
      <c r="R80" s="168">
        <f>VLOOKUP(CONCATENATE(P80,Q80),'Sheet1 (2)'!$N$6:$O$26,2,FALSE)</f>
        <v>0</v>
      </c>
      <c r="S80" s="173" t="s">
        <v>78</v>
      </c>
      <c r="T80" s="173" t="s">
        <v>78</v>
      </c>
      <c r="U80" s="168">
        <f>VLOOKUP(CONCATENATE(S80,T80),'Sheet1 (2)'!$P$6:$Q$26,2,FALSE)</f>
        <v>2.5</v>
      </c>
      <c r="V80" s="173" t="s">
        <v>80</v>
      </c>
      <c r="W80" s="173" t="s">
        <v>80</v>
      </c>
      <c r="X80" s="168">
        <f>VLOOKUP(CONCATENATE(V80,W80),'Sheet1 (2)'!$R$6:$S$26,2,FALSE)</f>
        <v>0</v>
      </c>
      <c r="Y80" s="173" t="s">
        <v>83</v>
      </c>
      <c r="Z80" s="173" t="s">
        <v>83</v>
      </c>
      <c r="AA80" s="168">
        <f>VLOOKUP(CONCATENATE(Y80,Z80),'Sheet1 (2)'!$T$6:$U$26,2,FALSE)</f>
        <v>37.5</v>
      </c>
      <c r="AB80" s="173" t="s">
        <v>80</v>
      </c>
      <c r="AC80" s="173" t="s">
        <v>80</v>
      </c>
      <c r="AD80" s="168">
        <f>VLOOKUP(CONCATENATE(AB80,AC80),'Sheet1 (2)'!$X$6:$Y$26,2,FALSE)</f>
        <v>0</v>
      </c>
      <c r="AE80" s="173" t="s">
        <v>82</v>
      </c>
      <c r="AF80" s="173" t="s">
        <v>81</v>
      </c>
      <c r="AG80" s="168">
        <f>VLOOKUP(CONCATENATE(AE80,AF80),'Sheet1 (2)'!$Z$6:$AA$26,2,FALSE)</f>
        <v>66</v>
      </c>
      <c r="AH80" s="172"/>
      <c r="AI80" s="175"/>
      <c r="AJ80" s="140"/>
      <c r="AK80" s="176" t="s">
        <v>282</v>
      </c>
      <c r="AL80" s="176" t="s">
        <v>76</v>
      </c>
      <c r="AM80" s="170">
        <f t="shared" si="2"/>
        <v>220</v>
      </c>
      <c r="AN80" s="147"/>
      <c r="AO80" s="155"/>
      <c r="AP80" s="156"/>
      <c r="AQ80" s="157">
        <v>3.2365765916</v>
      </c>
      <c r="AR80" s="158"/>
      <c r="AS80" s="145">
        <f>LOOKUP(rufmkm,'Sheet1 (2)'!$V$62:$V$71,'Sheet1 (2)'!$W$62:$W$71)</f>
        <v>40</v>
      </c>
      <c r="AT80" s="140"/>
      <c r="AU80" s="157">
        <f>IF(IF(D80='Sheet1 (2)'!$C$69,'Sheet1 (2)'!$D$69*('Sheet1 (2)'!$D$72-rut_index)/'Sheet1 (2)'!$D$72,IF(shee2!D80='Sheet1 (2)'!$C$70,'Sheet1 (2)'!$D$70*('Sheet1 (2)'!$D$72-rut_index)/'Sheet1 (2)'!$D$72,IF(shee2!D80='Sheet1 (2)'!$C$71,'Sheet1 (2)'!$D$71*('Sheet1 (2)'!$D$72-rut_index)/'Sheet1 (2)'!$D$72)))&lt;0,0,IF(D80='Sheet1 (2)'!$C$69,'Sheet1 (2)'!$D$69*('Sheet1 (2)'!$D$72-rut_index)/'Sheet1 (2)'!$D$72,IF(shee2!D80='Sheet1 (2)'!$C$70,'Sheet1 (2)'!$D$70*('Sheet1 (2)'!$D$72-rut_index)/'Sheet1 (2)'!$D$72,IF(shee2!D80='Sheet1 (2)'!$C$71,'Sheet1 (2)'!$D$71*('Sheet1 (2)'!$D$72-rut_index)/'Sheet1 (2)'!$D$72))))</f>
        <v>2.9166666666666665</v>
      </c>
      <c r="AV80" s="157">
        <f>IF(IF(D80='Sheet1 (2)'!$C$69,'Sheet1 (2)'!$D$69*('Sheet1 (2)'!$D$72-crack_s_index)/'Sheet1 (2)'!$D$72,IF(shee2!D80='Sheet1 (2)'!$C$70,'Sheet1 (2)'!$D$70*('Sheet1 (2)'!$D$72-crack_s_index)/'Sheet1 (2)'!$D$72,IF(shee2!D80='Sheet1 (2)'!$C$71,'Sheet1 (2)'!$D$71*('Sheet1 (2)'!$D$72-crack_s_index)/'Sheet1 (2)'!$D$72)))&lt;0,0,IF(D80='Sheet1 (2)'!$C$69,'Sheet1 (2)'!$D$69*('Sheet1 (2)'!$D$72-crack_s_index)/'Sheet1 (2)'!$D$72,IF(shee2!D80='Sheet1 (2)'!$C$70,'Sheet1 (2)'!$D$70*('Sheet1 (2)'!$D$72-crack_s_index)/'Sheet1 (2)'!$D$72,IF(shee2!D80='Sheet1 (2)'!$C$71,'Sheet1 (2)'!$D$71*('Sheet1 (2)'!$D$72-crack_s_index)/'Sheet1 (2)'!$D$72))))</f>
        <v>5</v>
      </c>
      <c r="AW80" s="157">
        <f>IF(IF(D80='Sheet1 (2)'!$C$69,'Sheet1 (2)'!$D$69*('Sheet1 (2)'!$D$72-crack_t_index)/'Sheet1 (2)'!$D$72,IF(shee2!D80='Sheet1 (2)'!$C$70,'Sheet1 (2)'!$D$70*('Sheet1 (2)'!$D$72-crack_t_index)/'Sheet1 (2)'!$D$72,IF(shee2!D80='Sheet1 (2)'!$C$71,'Sheet1 (2)'!$D$71*('Sheet1 (2)'!$D$72-crack_t_index)/'Sheet1 (2)'!$D$72)))&lt;0,0,IF(D80='Sheet1 (2)'!$C$69,'Sheet1 (2)'!$D$69*('Sheet1 (2)'!$D$72-crack_t_index)/'Sheet1 (2)'!$D$72,IF(shee2!D80='Sheet1 (2)'!$C$70,'Sheet1 (2)'!$D$70*('Sheet1 (2)'!$D$72-crack_t_index)/'Sheet1 (2)'!$D$72,IF(shee2!D80='Sheet1 (2)'!$C$71,'Sheet1 (2)'!$D$71*('Sheet1 (2)'!$D$72-crack_t_index)/'Sheet1 (2)'!$D$72))))</f>
        <v>5</v>
      </c>
      <c r="AX80" s="157">
        <f>IF(IF(D80='Sheet1 (2)'!$C$69,'Sheet1 (2)'!$D$69*('Sheet1 (2)'!$D$72-rave_index)/'Sheet1 (2)'!$D$72,IF(shee2!D80='Sheet1 (2)'!$C$70,'Sheet1 (2)'!$D$70*('Sheet1 (2)'!$D$72-rave_index)/'Sheet1 (2)'!$D$72,IF(shee2!D80='Sheet1 (2)'!$C$71,'Sheet1 (2)'!$D$71*('Sheet1 (2)'!$D$72-rave_index)/'Sheet1 (2)'!$D$72)))&lt;0,0,IF(D80='Sheet1 (2)'!$C$69,'Sheet1 (2)'!$D$69*('Sheet1 (2)'!$D$72-rave_index)/'Sheet1 (2)'!$D$72,IF(shee2!D80='Sheet1 (2)'!$C$70,'Sheet1 (2)'!$D$70*('Sheet1 (2)'!$D$72-rave_index)/'Sheet1 (2)'!$D$72,IF(shee2!D80='Sheet1 (2)'!$C$71,'Sheet1 (2)'!$D$71*('Sheet1 (2)'!$D$72-rave_index)/'Sheet1 (2)'!$D$72))))</f>
        <v>1.875</v>
      </c>
      <c r="AY80" s="157">
        <f>IF(IF(D80='Sheet1 (2)'!$C$69,'Sheet1 (2)'!$D$69*('Sheet1 (2)'!$D$72-rough_index)/'Sheet1 (2)'!$D$72,IF(shee2!D80='Sheet1 (2)'!$C$70,'Sheet1 (2)'!$D$70*('Sheet1 (2)'!$D$72-rough_index)/'Sheet1 (2)'!$D$72,IF(shee2!D80='Sheet1 (2)'!$C$71,'Sheet1 (2)'!$D$71*('Sheet1 (2)'!$D$72-rough_index)/'Sheet1 (2)'!$D$72)))&lt;0,0,IF(D80='Sheet1 (2)'!$C$69,'Sheet1 (2)'!$D$69*('Sheet1 (2)'!$D$72-rough_index)/'Sheet1 (2)'!$D$72,IF(shee2!D80='Sheet1 (2)'!$C$70,'Sheet1 (2)'!$D$70*('Sheet1 (2)'!$D$72-rough_index)/'Sheet1 (2)'!$D$72,IF(shee2!D80='Sheet1 (2)'!$C$71,'Sheet1 (2)'!$D$71*('Sheet1 (2)'!$D$72-rough_index)/'Sheet1 (2)'!$D$72))))</f>
        <v>1.6666666666666667</v>
      </c>
      <c r="AZ80" s="159">
        <f>+(AU80*'Sheet1 (2)'!$C$77)+(AV80*'Sheet1 (2)'!$C$78)+(AW80*'Sheet1 (2)'!$C$79)+(AX80*'Sheet1 (2)'!$C$80)+(AY80*'Sheet1 (2)'!$C$81)</f>
        <v>3.2708333333333335</v>
      </c>
      <c r="BA80" s="213" t="str">
        <f t="shared" si="3"/>
        <v>Fair</v>
      </c>
      <c r="BE80">
        <f>IF(D80='Sheet1 (2)'!$C$61,'Sheet1 (2)'!$D$61*(counts^2)+'Sheet1 (2)'!$G$61*counts+'Sheet1 (2)'!$J$61,IF(D80='Sheet1 (2)'!$C$62,'Sheet1 (2)'!$D$62*counts+'Sheet1 (2)'!$G$62,IF(D80='Sheet1 (2)'!$C$63,'Sheet1 (2)'!$D$63*counts+'Sheet1 (2)'!$G$63,IF(D80='Sheet1 (2)'!$C$64,'Sheet1 (2)'!$D$64*counts+'Sheet1 (2)'!$G$64))))</f>
        <v>2.0984129299999998</v>
      </c>
    </row>
    <row r="81" spans="1:57">
      <c r="A81" s="145" t="s">
        <v>282</v>
      </c>
      <c r="B81" s="145" t="s">
        <v>76</v>
      </c>
      <c r="C81" s="170">
        <v>221</v>
      </c>
      <c r="D81" s="174" t="s">
        <v>77</v>
      </c>
      <c r="E81" s="171">
        <v>8</v>
      </c>
      <c r="F81" s="171">
        <v>1</v>
      </c>
      <c r="G81" s="171" t="s">
        <v>77</v>
      </c>
      <c r="H81" s="171">
        <v>0.5</v>
      </c>
      <c r="I81" s="171" t="s">
        <v>77</v>
      </c>
      <c r="J81" s="173" t="s">
        <v>83</v>
      </c>
      <c r="K81" s="173" t="s">
        <v>83</v>
      </c>
      <c r="L81" s="169">
        <f>VLOOKUP(CONCATENATE(J81,K81),'Sheet1 (2)'!$J$6:$K$26,2,FALSE)</f>
        <v>37.5</v>
      </c>
      <c r="M81" s="173" t="s">
        <v>80</v>
      </c>
      <c r="N81" s="173" t="s">
        <v>80</v>
      </c>
      <c r="O81" s="168">
        <f>VLOOKUP(CONCATENATE(M81,N81),'Sheet1 (2)'!$L$6:$M$26,2,FALSE)</f>
        <v>0</v>
      </c>
      <c r="P81" s="173" t="s">
        <v>80</v>
      </c>
      <c r="Q81" s="173" t="s">
        <v>80</v>
      </c>
      <c r="R81" s="168">
        <f>VLOOKUP(CONCATENATE(P81,Q81),'Sheet1 (2)'!$N$6:$O$26,2,FALSE)</f>
        <v>0</v>
      </c>
      <c r="S81" s="173" t="s">
        <v>80</v>
      </c>
      <c r="T81" s="173" t="s">
        <v>80</v>
      </c>
      <c r="U81" s="168">
        <f>VLOOKUP(CONCATENATE(S81,T81),'Sheet1 (2)'!$P$6:$Q$26,2,FALSE)</f>
        <v>0</v>
      </c>
      <c r="V81" s="173" t="s">
        <v>80</v>
      </c>
      <c r="W81" s="173" t="s">
        <v>80</v>
      </c>
      <c r="X81" s="168">
        <f>VLOOKUP(CONCATENATE(V81,W81),'Sheet1 (2)'!$R$6:$S$26,2,FALSE)</f>
        <v>0</v>
      </c>
      <c r="Y81" s="173" t="s">
        <v>82</v>
      </c>
      <c r="Z81" s="173" t="s">
        <v>83</v>
      </c>
      <c r="AA81" s="168">
        <f>VLOOKUP(CONCATENATE(Y81,Z81),'Sheet1 (2)'!$T$6:$U$26,2,FALSE)</f>
        <v>25</v>
      </c>
      <c r="AB81" s="173" t="s">
        <v>80</v>
      </c>
      <c r="AC81" s="173" t="s">
        <v>80</v>
      </c>
      <c r="AD81" s="168">
        <f>VLOOKUP(CONCATENATE(AB81,AC81),'Sheet1 (2)'!$X$6:$Y$26,2,FALSE)</f>
        <v>0</v>
      </c>
      <c r="AE81" s="173" t="s">
        <v>82</v>
      </c>
      <c r="AF81" s="173" t="s">
        <v>81</v>
      </c>
      <c r="AG81" s="168">
        <f>VLOOKUP(CONCATENATE(AE81,AF81),'Sheet1 (2)'!$Z$6:$AA$26,2,FALSE)</f>
        <v>66</v>
      </c>
      <c r="AH81" s="172"/>
      <c r="AI81" s="175"/>
      <c r="AJ81" s="140"/>
      <c r="AK81" s="176" t="s">
        <v>282</v>
      </c>
      <c r="AL81" s="176" t="s">
        <v>76</v>
      </c>
      <c r="AM81" s="170">
        <f t="shared" si="2"/>
        <v>221</v>
      </c>
      <c r="AN81" s="147"/>
      <c r="AO81" s="155"/>
      <c r="AP81" s="156"/>
      <c r="AQ81" s="157">
        <v>3.2552724096000007</v>
      </c>
      <c r="AR81" s="158"/>
      <c r="AS81" s="145">
        <f>LOOKUP(rufmkm,'Sheet1 (2)'!$V$62:$V$71,'Sheet1 (2)'!$W$62:$W$71)</f>
        <v>40</v>
      </c>
      <c r="AT81" s="140"/>
      <c r="AU81" s="157">
        <f>IF(IF(D81='Sheet1 (2)'!$C$69,'Sheet1 (2)'!$D$69*('Sheet1 (2)'!$D$72-rut_index)/'Sheet1 (2)'!$D$72,IF(shee2!D81='Sheet1 (2)'!$C$70,'Sheet1 (2)'!$D$70*('Sheet1 (2)'!$D$72-rut_index)/'Sheet1 (2)'!$D$72,IF(shee2!D81='Sheet1 (2)'!$C$71,'Sheet1 (2)'!$D$71*('Sheet1 (2)'!$D$72-rut_index)/'Sheet1 (2)'!$D$72)))&lt;0,0,IF(D81='Sheet1 (2)'!$C$69,'Sheet1 (2)'!$D$69*('Sheet1 (2)'!$D$72-rut_index)/'Sheet1 (2)'!$D$72,IF(shee2!D81='Sheet1 (2)'!$C$70,'Sheet1 (2)'!$D$70*('Sheet1 (2)'!$D$72-rut_index)/'Sheet1 (2)'!$D$72,IF(shee2!D81='Sheet1 (2)'!$C$71,'Sheet1 (2)'!$D$71*('Sheet1 (2)'!$D$72-rut_index)/'Sheet1 (2)'!$D$72))))</f>
        <v>1.875</v>
      </c>
      <c r="AV81" s="157">
        <f>IF(IF(D81='Sheet1 (2)'!$C$69,'Sheet1 (2)'!$D$69*('Sheet1 (2)'!$D$72-crack_s_index)/'Sheet1 (2)'!$D$72,IF(shee2!D81='Sheet1 (2)'!$C$70,'Sheet1 (2)'!$D$70*('Sheet1 (2)'!$D$72-crack_s_index)/'Sheet1 (2)'!$D$72,IF(shee2!D81='Sheet1 (2)'!$C$71,'Sheet1 (2)'!$D$71*('Sheet1 (2)'!$D$72-crack_s_index)/'Sheet1 (2)'!$D$72)))&lt;0,0,IF(D81='Sheet1 (2)'!$C$69,'Sheet1 (2)'!$D$69*('Sheet1 (2)'!$D$72-crack_s_index)/'Sheet1 (2)'!$D$72,IF(shee2!D81='Sheet1 (2)'!$C$70,'Sheet1 (2)'!$D$70*('Sheet1 (2)'!$D$72-crack_s_index)/'Sheet1 (2)'!$D$72,IF(shee2!D81='Sheet1 (2)'!$C$71,'Sheet1 (2)'!$D$71*('Sheet1 (2)'!$D$72-crack_s_index)/'Sheet1 (2)'!$D$72))))</f>
        <v>5</v>
      </c>
      <c r="AW81" s="157">
        <f>IF(IF(D81='Sheet1 (2)'!$C$69,'Sheet1 (2)'!$D$69*('Sheet1 (2)'!$D$72-crack_t_index)/'Sheet1 (2)'!$D$72,IF(shee2!D81='Sheet1 (2)'!$C$70,'Sheet1 (2)'!$D$70*('Sheet1 (2)'!$D$72-crack_t_index)/'Sheet1 (2)'!$D$72,IF(shee2!D81='Sheet1 (2)'!$C$71,'Sheet1 (2)'!$D$71*('Sheet1 (2)'!$D$72-crack_t_index)/'Sheet1 (2)'!$D$72)))&lt;0,0,IF(D81='Sheet1 (2)'!$C$69,'Sheet1 (2)'!$D$69*('Sheet1 (2)'!$D$72-crack_t_index)/'Sheet1 (2)'!$D$72,IF(shee2!D81='Sheet1 (2)'!$C$70,'Sheet1 (2)'!$D$70*('Sheet1 (2)'!$D$72-crack_t_index)/'Sheet1 (2)'!$D$72,IF(shee2!D81='Sheet1 (2)'!$C$71,'Sheet1 (2)'!$D$71*('Sheet1 (2)'!$D$72-crack_t_index)/'Sheet1 (2)'!$D$72))))</f>
        <v>5</v>
      </c>
      <c r="AX81" s="157">
        <f>IF(IF(D81='Sheet1 (2)'!$C$69,'Sheet1 (2)'!$D$69*('Sheet1 (2)'!$D$72-rave_index)/'Sheet1 (2)'!$D$72,IF(shee2!D81='Sheet1 (2)'!$C$70,'Sheet1 (2)'!$D$70*('Sheet1 (2)'!$D$72-rave_index)/'Sheet1 (2)'!$D$72,IF(shee2!D81='Sheet1 (2)'!$C$71,'Sheet1 (2)'!$D$71*('Sheet1 (2)'!$D$72-rave_index)/'Sheet1 (2)'!$D$72)))&lt;0,0,IF(D81='Sheet1 (2)'!$C$69,'Sheet1 (2)'!$D$69*('Sheet1 (2)'!$D$72-rave_index)/'Sheet1 (2)'!$D$72,IF(shee2!D81='Sheet1 (2)'!$C$70,'Sheet1 (2)'!$D$70*('Sheet1 (2)'!$D$72-rave_index)/'Sheet1 (2)'!$D$72,IF(shee2!D81='Sheet1 (2)'!$C$71,'Sheet1 (2)'!$D$71*('Sheet1 (2)'!$D$72-rave_index)/'Sheet1 (2)'!$D$72))))</f>
        <v>2.9166666666666665</v>
      </c>
      <c r="AY81" s="157">
        <f>IF(IF(D81='Sheet1 (2)'!$C$69,'Sheet1 (2)'!$D$69*('Sheet1 (2)'!$D$72-rough_index)/'Sheet1 (2)'!$D$72,IF(shee2!D81='Sheet1 (2)'!$C$70,'Sheet1 (2)'!$D$70*('Sheet1 (2)'!$D$72-rough_index)/'Sheet1 (2)'!$D$72,IF(shee2!D81='Sheet1 (2)'!$C$71,'Sheet1 (2)'!$D$71*('Sheet1 (2)'!$D$72-rough_index)/'Sheet1 (2)'!$D$72)))&lt;0,0,IF(D81='Sheet1 (2)'!$C$69,'Sheet1 (2)'!$D$69*('Sheet1 (2)'!$D$72-rough_index)/'Sheet1 (2)'!$D$72,IF(shee2!D81='Sheet1 (2)'!$C$70,'Sheet1 (2)'!$D$70*('Sheet1 (2)'!$D$72-rough_index)/'Sheet1 (2)'!$D$72,IF(shee2!D81='Sheet1 (2)'!$C$71,'Sheet1 (2)'!$D$71*('Sheet1 (2)'!$D$72-rough_index)/'Sheet1 (2)'!$D$72))))</f>
        <v>1.6666666666666667</v>
      </c>
      <c r="AZ81" s="159">
        <f>+(AU81*'Sheet1 (2)'!$C$77)+(AV81*'Sheet1 (2)'!$C$78)+(AW81*'Sheet1 (2)'!$C$79)+(AX81*'Sheet1 (2)'!$C$80)+(AY81*'Sheet1 (2)'!$C$81)</f>
        <v>3.1666666666666665</v>
      </c>
      <c r="BA81" s="213" t="str">
        <f t="shared" si="3"/>
        <v>Fair</v>
      </c>
      <c r="BE81">
        <f>IF(D81='Sheet1 (2)'!$C$61,'Sheet1 (2)'!$D$61*(counts^2)+'Sheet1 (2)'!$G$61*counts+'Sheet1 (2)'!$J$61,IF(D81='Sheet1 (2)'!$C$62,'Sheet1 (2)'!$D$62*counts+'Sheet1 (2)'!$G$62,IF(D81='Sheet1 (2)'!$C$63,'Sheet1 (2)'!$D$63*counts+'Sheet1 (2)'!$G$63,IF(D81='Sheet1 (2)'!$C$64,'Sheet1 (2)'!$D$64*counts+'Sheet1 (2)'!$G$64))))</f>
        <v>2.0984129299999998</v>
      </c>
    </row>
    <row r="82" spans="1:57">
      <c r="A82" s="145" t="s">
        <v>282</v>
      </c>
      <c r="B82" s="145" t="s">
        <v>76</v>
      </c>
      <c r="C82" s="170">
        <v>222</v>
      </c>
      <c r="D82" s="174" t="s">
        <v>77</v>
      </c>
      <c r="E82" s="171">
        <v>8</v>
      </c>
      <c r="F82" s="171">
        <v>1</v>
      </c>
      <c r="G82" s="171" t="s">
        <v>77</v>
      </c>
      <c r="H82" s="171">
        <v>0.5</v>
      </c>
      <c r="I82" s="171" t="s">
        <v>77</v>
      </c>
      <c r="J82" s="173" t="s">
        <v>83</v>
      </c>
      <c r="K82" s="173" t="s">
        <v>81</v>
      </c>
      <c r="L82" s="169">
        <f>VLOOKUP(CONCATENATE(J82,K82),'Sheet1 (2)'!$J$6:$K$26,2,FALSE)</f>
        <v>75</v>
      </c>
      <c r="M82" s="173" t="s">
        <v>83</v>
      </c>
      <c r="N82" s="173" t="s">
        <v>79</v>
      </c>
      <c r="O82" s="168">
        <f>VLOOKUP(CONCATENATE(M82,N82),'Sheet1 (2)'!$L$6:$M$26,2,FALSE)</f>
        <v>56.25</v>
      </c>
      <c r="P82" s="173" t="s">
        <v>80</v>
      </c>
      <c r="Q82" s="173" t="s">
        <v>80</v>
      </c>
      <c r="R82" s="168">
        <f>VLOOKUP(CONCATENATE(P82,Q82),'Sheet1 (2)'!$N$6:$O$26,2,FALSE)</f>
        <v>0</v>
      </c>
      <c r="S82" s="173" t="s">
        <v>80</v>
      </c>
      <c r="T82" s="173" t="s">
        <v>80</v>
      </c>
      <c r="U82" s="168">
        <f>VLOOKUP(CONCATENATE(S82,T82),'Sheet1 (2)'!$P$6:$Q$26,2,FALSE)</f>
        <v>0</v>
      </c>
      <c r="V82" s="173" t="s">
        <v>82</v>
      </c>
      <c r="W82" s="173" t="s">
        <v>81</v>
      </c>
      <c r="X82" s="168">
        <f>VLOOKUP(CONCATENATE(V82,W82),'Sheet1 (2)'!$R$6:$S$26,2,FALSE)</f>
        <v>50</v>
      </c>
      <c r="Y82" s="173" t="s">
        <v>83</v>
      </c>
      <c r="Z82" s="173" t="s">
        <v>83</v>
      </c>
      <c r="AA82" s="168">
        <f>VLOOKUP(CONCATENATE(Y82,Z82),'Sheet1 (2)'!$T$6:$U$26,2,FALSE)</f>
        <v>37.5</v>
      </c>
      <c r="AB82" s="173" t="s">
        <v>80</v>
      </c>
      <c r="AC82" s="173" t="s">
        <v>80</v>
      </c>
      <c r="AD82" s="168">
        <f>VLOOKUP(CONCATENATE(AB82,AC82),'Sheet1 (2)'!$X$6:$Y$26,2,FALSE)</f>
        <v>0</v>
      </c>
      <c r="AE82" s="173" t="s">
        <v>82</v>
      </c>
      <c r="AF82" s="173" t="s">
        <v>81</v>
      </c>
      <c r="AG82" s="168">
        <f>VLOOKUP(CONCATENATE(AE82,AF82),'Sheet1 (2)'!$Z$6:$AA$26,2,FALSE)</f>
        <v>66</v>
      </c>
      <c r="AH82" s="172"/>
      <c r="AI82" s="175"/>
      <c r="AJ82" s="140"/>
      <c r="AK82" s="176" t="s">
        <v>282</v>
      </c>
      <c r="AL82" s="176" t="s">
        <v>76</v>
      </c>
      <c r="AM82" s="170">
        <f t="shared" si="2"/>
        <v>222</v>
      </c>
      <c r="AN82" s="147"/>
      <c r="AO82" s="155"/>
      <c r="AP82" s="156"/>
      <c r="AQ82" s="157">
        <v>4.2124230412000001</v>
      </c>
      <c r="AR82" s="158"/>
      <c r="AS82" s="145">
        <f>LOOKUP(rufmkm,'Sheet1 (2)'!$V$62:$V$71,'Sheet1 (2)'!$W$62:$W$71)</f>
        <v>50</v>
      </c>
      <c r="AT82" s="140"/>
      <c r="AU82" s="157">
        <f>IF(IF(D82='Sheet1 (2)'!$C$69,'Sheet1 (2)'!$D$69*('Sheet1 (2)'!$D$72-rut_index)/'Sheet1 (2)'!$D$72,IF(shee2!D82='Sheet1 (2)'!$C$70,'Sheet1 (2)'!$D$70*('Sheet1 (2)'!$D$72-rut_index)/'Sheet1 (2)'!$D$72,IF(shee2!D82='Sheet1 (2)'!$C$71,'Sheet1 (2)'!$D$71*('Sheet1 (2)'!$D$72-rut_index)/'Sheet1 (2)'!$D$72)))&lt;0,0,IF(D82='Sheet1 (2)'!$C$69,'Sheet1 (2)'!$D$69*('Sheet1 (2)'!$D$72-rut_index)/'Sheet1 (2)'!$D$72,IF(shee2!D82='Sheet1 (2)'!$C$70,'Sheet1 (2)'!$D$70*('Sheet1 (2)'!$D$72-rut_index)/'Sheet1 (2)'!$D$72,IF(shee2!D82='Sheet1 (2)'!$C$71,'Sheet1 (2)'!$D$71*('Sheet1 (2)'!$D$72-rut_index)/'Sheet1 (2)'!$D$72))))</f>
        <v>0</v>
      </c>
      <c r="AV82" s="157">
        <f>IF(IF(D82='Sheet1 (2)'!$C$69,'Sheet1 (2)'!$D$69*('Sheet1 (2)'!$D$72-crack_s_index)/'Sheet1 (2)'!$D$72,IF(shee2!D82='Sheet1 (2)'!$C$70,'Sheet1 (2)'!$D$70*('Sheet1 (2)'!$D$72-crack_s_index)/'Sheet1 (2)'!$D$72,IF(shee2!D82='Sheet1 (2)'!$C$71,'Sheet1 (2)'!$D$71*('Sheet1 (2)'!$D$72-crack_s_index)/'Sheet1 (2)'!$D$72)))&lt;0,0,IF(D82='Sheet1 (2)'!$C$69,'Sheet1 (2)'!$D$69*('Sheet1 (2)'!$D$72-crack_s_index)/'Sheet1 (2)'!$D$72,IF(shee2!D82='Sheet1 (2)'!$C$70,'Sheet1 (2)'!$D$70*('Sheet1 (2)'!$D$72-crack_s_index)/'Sheet1 (2)'!$D$72,IF(shee2!D82='Sheet1 (2)'!$C$71,'Sheet1 (2)'!$D$71*('Sheet1 (2)'!$D$72-crack_s_index)/'Sheet1 (2)'!$D$72))))</f>
        <v>0.3125</v>
      </c>
      <c r="AW82" s="157">
        <f>IF(IF(D82='Sheet1 (2)'!$C$69,'Sheet1 (2)'!$D$69*('Sheet1 (2)'!$D$72-crack_t_index)/'Sheet1 (2)'!$D$72,IF(shee2!D82='Sheet1 (2)'!$C$70,'Sheet1 (2)'!$D$70*('Sheet1 (2)'!$D$72-crack_t_index)/'Sheet1 (2)'!$D$72,IF(shee2!D82='Sheet1 (2)'!$C$71,'Sheet1 (2)'!$D$71*('Sheet1 (2)'!$D$72-crack_t_index)/'Sheet1 (2)'!$D$72)))&lt;0,0,IF(D82='Sheet1 (2)'!$C$69,'Sheet1 (2)'!$D$69*('Sheet1 (2)'!$D$72-crack_t_index)/'Sheet1 (2)'!$D$72,IF(shee2!D82='Sheet1 (2)'!$C$70,'Sheet1 (2)'!$D$70*('Sheet1 (2)'!$D$72-crack_t_index)/'Sheet1 (2)'!$D$72,IF(shee2!D82='Sheet1 (2)'!$C$71,'Sheet1 (2)'!$D$71*('Sheet1 (2)'!$D$72-crack_t_index)/'Sheet1 (2)'!$D$72))))</f>
        <v>5</v>
      </c>
      <c r="AX82" s="157">
        <f>IF(IF(D82='Sheet1 (2)'!$C$69,'Sheet1 (2)'!$D$69*('Sheet1 (2)'!$D$72-rave_index)/'Sheet1 (2)'!$D$72,IF(shee2!D82='Sheet1 (2)'!$C$70,'Sheet1 (2)'!$D$70*('Sheet1 (2)'!$D$72-rave_index)/'Sheet1 (2)'!$D$72,IF(shee2!D82='Sheet1 (2)'!$C$71,'Sheet1 (2)'!$D$71*('Sheet1 (2)'!$D$72-rave_index)/'Sheet1 (2)'!$D$72)))&lt;0,0,IF(D82='Sheet1 (2)'!$C$69,'Sheet1 (2)'!$D$69*('Sheet1 (2)'!$D$72-rave_index)/'Sheet1 (2)'!$D$72,IF(shee2!D82='Sheet1 (2)'!$C$70,'Sheet1 (2)'!$D$70*('Sheet1 (2)'!$D$72-rave_index)/'Sheet1 (2)'!$D$72,IF(shee2!D82='Sheet1 (2)'!$C$71,'Sheet1 (2)'!$D$71*('Sheet1 (2)'!$D$72-rave_index)/'Sheet1 (2)'!$D$72))))</f>
        <v>1.875</v>
      </c>
      <c r="AY82" s="157">
        <f>IF(IF(D82='Sheet1 (2)'!$C$69,'Sheet1 (2)'!$D$69*('Sheet1 (2)'!$D$72-rough_index)/'Sheet1 (2)'!$D$72,IF(shee2!D82='Sheet1 (2)'!$C$70,'Sheet1 (2)'!$D$70*('Sheet1 (2)'!$D$72-rough_index)/'Sheet1 (2)'!$D$72,IF(shee2!D82='Sheet1 (2)'!$C$71,'Sheet1 (2)'!$D$71*('Sheet1 (2)'!$D$72-rough_index)/'Sheet1 (2)'!$D$72)))&lt;0,0,IF(D82='Sheet1 (2)'!$C$69,'Sheet1 (2)'!$D$69*('Sheet1 (2)'!$D$72-rough_index)/'Sheet1 (2)'!$D$72,IF(shee2!D82='Sheet1 (2)'!$C$70,'Sheet1 (2)'!$D$70*('Sheet1 (2)'!$D$72-rough_index)/'Sheet1 (2)'!$D$72,IF(shee2!D82='Sheet1 (2)'!$C$71,'Sheet1 (2)'!$D$71*('Sheet1 (2)'!$D$72-rough_index)/'Sheet1 (2)'!$D$72))))</f>
        <v>0.83333333333333337</v>
      </c>
      <c r="AZ82" s="159">
        <f>+(AU82*'Sheet1 (2)'!$C$77)+(AV82*'Sheet1 (2)'!$C$78)+(AW82*'Sheet1 (2)'!$C$79)+(AX82*'Sheet1 (2)'!$C$80)+(AY82*'Sheet1 (2)'!$C$81)</f>
        <v>0.75</v>
      </c>
      <c r="BA82" s="213" t="str">
        <f t="shared" si="3"/>
        <v>Very Poor</v>
      </c>
      <c r="BE82">
        <f>IF(D82='Sheet1 (2)'!$C$61,'Sheet1 (2)'!$D$61*(counts^2)+'Sheet1 (2)'!$G$61*counts+'Sheet1 (2)'!$J$61,IF(D82='Sheet1 (2)'!$C$62,'Sheet1 (2)'!$D$62*counts+'Sheet1 (2)'!$G$62,IF(D82='Sheet1 (2)'!$C$63,'Sheet1 (2)'!$D$63*counts+'Sheet1 (2)'!$G$63,IF(D82='Sheet1 (2)'!$C$64,'Sheet1 (2)'!$D$64*counts+'Sheet1 (2)'!$G$64))))</f>
        <v>2.0984129299999998</v>
      </c>
    </row>
    <row r="83" spans="1:57">
      <c r="A83" s="145" t="s">
        <v>282</v>
      </c>
      <c r="B83" s="145" t="s">
        <v>76</v>
      </c>
      <c r="C83" s="170">
        <v>223</v>
      </c>
      <c r="D83" s="174" t="s">
        <v>77</v>
      </c>
      <c r="E83" s="171">
        <v>8</v>
      </c>
      <c r="F83" s="171">
        <v>1</v>
      </c>
      <c r="G83" s="171" t="s">
        <v>77</v>
      </c>
      <c r="H83" s="171">
        <v>0.5</v>
      </c>
      <c r="I83" s="171" t="s">
        <v>77</v>
      </c>
      <c r="J83" s="173" t="s">
        <v>82</v>
      </c>
      <c r="K83" s="173" t="s">
        <v>79</v>
      </c>
      <c r="L83" s="169">
        <f>VLOOKUP(CONCATENATE(J83,K83),'Sheet1 (2)'!$J$6:$K$26,2,FALSE)</f>
        <v>37.5</v>
      </c>
      <c r="M83" s="173" t="s">
        <v>83</v>
      </c>
      <c r="N83" s="173" t="s">
        <v>79</v>
      </c>
      <c r="O83" s="168">
        <f>VLOOKUP(CONCATENATE(M83,N83),'Sheet1 (2)'!$L$6:$M$26,2,FALSE)</f>
        <v>56.25</v>
      </c>
      <c r="P83" s="173" t="s">
        <v>80</v>
      </c>
      <c r="Q83" s="173" t="s">
        <v>80</v>
      </c>
      <c r="R83" s="168">
        <f>VLOOKUP(CONCATENATE(P83,Q83),'Sheet1 (2)'!$N$6:$O$26,2,FALSE)</f>
        <v>0</v>
      </c>
      <c r="S83" s="173" t="s">
        <v>80</v>
      </c>
      <c r="T83" s="173" t="s">
        <v>80</v>
      </c>
      <c r="U83" s="168">
        <f>VLOOKUP(CONCATENATE(S83,T83),'Sheet1 (2)'!$P$6:$Q$26,2,FALSE)</f>
        <v>0</v>
      </c>
      <c r="V83" s="173" t="s">
        <v>80</v>
      </c>
      <c r="W83" s="173" t="s">
        <v>80</v>
      </c>
      <c r="X83" s="168">
        <f>VLOOKUP(CONCATENATE(V83,W83),'Sheet1 (2)'!$R$6:$S$26,2,FALSE)</f>
        <v>0</v>
      </c>
      <c r="Y83" s="173" t="s">
        <v>80</v>
      </c>
      <c r="Z83" s="173" t="s">
        <v>80</v>
      </c>
      <c r="AA83" s="168">
        <f>VLOOKUP(CONCATENATE(Y83,Z83),'Sheet1 (2)'!$T$6:$U$26,2,FALSE)</f>
        <v>0</v>
      </c>
      <c r="AB83" s="173" t="s">
        <v>80</v>
      </c>
      <c r="AC83" s="173" t="s">
        <v>80</v>
      </c>
      <c r="AD83" s="168">
        <f>VLOOKUP(CONCATENATE(AB83,AC83),'Sheet1 (2)'!$X$6:$Y$26,2,FALSE)</f>
        <v>0</v>
      </c>
      <c r="AE83" s="173" t="s">
        <v>82</v>
      </c>
      <c r="AF83" s="173" t="s">
        <v>81</v>
      </c>
      <c r="AG83" s="168">
        <f>VLOOKUP(CONCATENATE(AE83,AF83),'Sheet1 (2)'!$Z$6:$AA$26,2,FALSE)</f>
        <v>66</v>
      </c>
      <c r="AH83" s="172"/>
      <c r="AI83" s="175"/>
      <c r="AJ83" s="140"/>
      <c r="AK83" s="176" t="s">
        <v>282</v>
      </c>
      <c r="AL83" s="176" t="s">
        <v>76</v>
      </c>
      <c r="AM83" s="170">
        <f t="shared" si="2"/>
        <v>223</v>
      </c>
      <c r="AN83" s="147"/>
      <c r="AO83" s="155" t="s">
        <v>417</v>
      </c>
      <c r="AP83" s="156"/>
      <c r="AQ83" s="157">
        <v>4.0588426726</v>
      </c>
      <c r="AR83" s="158"/>
      <c r="AS83" s="145">
        <f>LOOKUP(rufmkm,'Sheet1 (2)'!$V$62:$V$71,'Sheet1 (2)'!$W$62:$W$71)</f>
        <v>50</v>
      </c>
      <c r="AT83" s="140"/>
      <c r="AU83" s="157">
        <f>IF(IF(D83='Sheet1 (2)'!$C$69,'Sheet1 (2)'!$D$69*('Sheet1 (2)'!$D$72-rut_index)/'Sheet1 (2)'!$D$72,IF(shee2!D83='Sheet1 (2)'!$C$70,'Sheet1 (2)'!$D$70*('Sheet1 (2)'!$D$72-rut_index)/'Sheet1 (2)'!$D$72,IF(shee2!D83='Sheet1 (2)'!$C$71,'Sheet1 (2)'!$D$71*('Sheet1 (2)'!$D$72-rut_index)/'Sheet1 (2)'!$D$72)))&lt;0,0,IF(D83='Sheet1 (2)'!$C$69,'Sheet1 (2)'!$D$69*('Sheet1 (2)'!$D$72-rut_index)/'Sheet1 (2)'!$D$72,IF(shee2!D83='Sheet1 (2)'!$C$70,'Sheet1 (2)'!$D$70*('Sheet1 (2)'!$D$72-rut_index)/'Sheet1 (2)'!$D$72,IF(shee2!D83='Sheet1 (2)'!$C$71,'Sheet1 (2)'!$D$71*('Sheet1 (2)'!$D$72-rut_index)/'Sheet1 (2)'!$D$72))))</f>
        <v>1.875</v>
      </c>
      <c r="AV83" s="157">
        <f>IF(IF(D83='Sheet1 (2)'!$C$69,'Sheet1 (2)'!$D$69*('Sheet1 (2)'!$D$72-crack_s_index)/'Sheet1 (2)'!$D$72,IF(shee2!D83='Sheet1 (2)'!$C$70,'Sheet1 (2)'!$D$70*('Sheet1 (2)'!$D$72-crack_s_index)/'Sheet1 (2)'!$D$72,IF(shee2!D83='Sheet1 (2)'!$C$71,'Sheet1 (2)'!$D$71*('Sheet1 (2)'!$D$72-crack_s_index)/'Sheet1 (2)'!$D$72)))&lt;0,0,IF(D83='Sheet1 (2)'!$C$69,'Sheet1 (2)'!$D$69*('Sheet1 (2)'!$D$72-crack_s_index)/'Sheet1 (2)'!$D$72,IF(shee2!D83='Sheet1 (2)'!$C$70,'Sheet1 (2)'!$D$70*('Sheet1 (2)'!$D$72-crack_s_index)/'Sheet1 (2)'!$D$72,IF(shee2!D83='Sheet1 (2)'!$C$71,'Sheet1 (2)'!$D$71*('Sheet1 (2)'!$D$72-crack_s_index)/'Sheet1 (2)'!$D$72))))</f>
        <v>0.3125</v>
      </c>
      <c r="AW83" s="157">
        <f>IF(IF(D83='Sheet1 (2)'!$C$69,'Sheet1 (2)'!$D$69*('Sheet1 (2)'!$D$72-crack_t_index)/'Sheet1 (2)'!$D$72,IF(shee2!D83='Sheet1 (2)'!$C$70,'Sheet1 (2)'!$D$70*('Sheet1 (2)'!$D$72-crack_t_index)/'Sheet1 (2)'!$D$72,IF(shee2!D83='Sheet1 (2)'!$C$71,'Sheet1 (2)'!$D$71*('Sheet1 (2)'!$D$72-crack_t_index)/'Sheet1 (2)'!$D$72)))&lt;0,0,IF(D83='Sheet1 (2)'!$C$69,'Sheet1 (2)'!$D$69*('Sheet1 (2)'!$D$72-crack_t_index)/'Sheet1 (2)'!$D$72,IF(shee2!D83='Sheet1 (2)'!$C$70,'Sheet1 (2)'!$D$70*('Sheet1 (2)'!$D$72-crack_t_index)/'Sheet1 (2)'!$D$72,IF(shee2!D83='Sheet1 (2)'!$C$71,'Sheet1 (2)'!$D$71*('Sheet1 (2)'!$D$72-crack_t_index)/'Sheet1 (2)'!$D$72))))</f>
        <v>5</v>
      </c>
      <c r="AX83" s="157">
        <f>IF(IF(D83='Sheet1 (2)'!$C$69,'Sheet1 (2)'!$D$69*('Sheet1 (2)'!$D$72-rave_index)/'Sheet1 (2)'!$D$72,IF(shee2!D83='Sheet1 (2)'!$C$70,'Sheet1 (2)'!$D$70*('Sheet1 (2)'!$D$72-rave_index)/'Sheet1 (2)'!$D$72,IF(shee2!D83='Sheet1 (2)'!$C$71,'Sheet1 (2)'!$D$71*('Sheet1 (2)'!$D$72-rave_index)/'Sheet1 (2)'!$D$72)))&lt;0,0,IF(D83='Sheet1 (2)'!$C$69,'Sheet1 (2)'!$D$69*('Sheet1 (2)'!$D$72-rave_index)/'Sheet1 (2)'!$D$72,IF(shee2!D83='Sheet1 (2)'!$C$70,'Sheet1 (2)'!$D$70*('Sheet1 (2)'!$D$72-rave_index)/'Sheet1 (2)'!$D$72,IF(shee2!D83='Sheet1 (2)'!$C$71,'Sheet1 (2)'!$D$71*('Sheet1 (2)'!$D$72-rave_index)/'Sheet1 (2)'!$D$72))))</f>
        <v>5</v>
      </c>
      <c r="AY83" s="157">
        <f>IF(IF(D83='Sheet1 (2)'!$C$69,'Sheet1 (2)'!$D$69*('Sheet1 (2)'!$D$72-rough_index)/'Sheet1 (2)'!$D$72,IF(shee2!D83='Sheet1 (2)'!$C$70,'Sheet1 (2)'!$D$70*('Sheet1 (2)'!$D$72-rough_index)/'Sheet1 (2)'!$D$72,IF(shee2!D83='Sheet1 (2)'!$C$71,'Sheet1 (2)'!$D$71*('Sheet1 (2)'!$D$72-rough_index)/'Sheet1 (2)'!$D$72)))&lt;0,0,IF(D83='Sheet1 (2)'!$C$69,'Sheet1 (2)'!$D$69*('Sheet1 (2)'!$D$72-rough_index)/'Sheet1 (2)'!$D$72,IF(shee2!D83='Sheet1 (2)'!$C$70,'Sheet1 (2)'!$D$70*('Sheet1 (2)'!$D$72-rough_index)/'Sheet1 (2)'!$D$72,IF(shee2!D83='Sheet1 (2)'!$C$71,'Sheet1 (2)'!$D$71*('Sheet1 (2)'!$D$72-rough_index)/'Sheet1 (2)'!$D$72))))</f>
        <v>0.83333333333333337</v>
      </c>
      <c r="AZ83" s="159">
        <f>+(AU83*'Sheet1 (2)'!$C$77)+(AV83*'Sheet1 (2)'!$C$78)+(AW83*'Sheet1 (2)'!$C$79)+(AX83*'Sheet1 (2)'!$C$80)+(AY83*'Sheet1 (2)'!$C$81)</f>
        <v>1.4375</v>
      </c>
      <c r="BA83" s="213" t="str">
        <f t="shared" si="3"/>
        <v>Poor</v>
      </c>
      <c r="BE83">
        <f>IF(D83='Sheet1 (2)'!$C$61,'Sheet1 (2)'!$D$61*(counts^2)+'Sheet1 (2)'!$G$61*counts+'Sheet1 (2)'!$J$61,IF(D83='Sheet1 (2)'!$C$62,'Sheet1 (2)'!$D$62*counts+'Sheet1 (2)'!$G$62,IF(D83='Sheet1 (2)'!$C$63,'Sheet1 (2)'!$D$63*counts+'Sheet1 (2)'!$G$63,IF(D83='Sheet1 (2)'!$C$64,'Sheet1 (2)'!$D$64*counts+'Sheet1 (2)'!$G$64))))</f>
        <v>2.0984129299999998</v>
      </c>
    </row>
    <row r="84" spans="1:57">
      <c r="A84" s="145" t="s">
        <v>282</v>
      </c>
      <c r="B84" s="145" t="s">
        <v>76</v>
      </c>
      <c r="C84" s="170">
        <v>224</v>
      </c>
      <c r="D84" s="174" t="s">
        <v>77</v>
      </c>
      <c r="E84" s="171">
        <v>8</v>
      </c>
      <c r="F84" s="171">
        <v>1</v>
      </c>
      <c r="G84" s="171" t="s">
        <v>77</v>
      </c>
      <c r="H84" s="171">
        <v>0.5</v>
      </c>
      <c r="I84" s="171" t="s">
        <v>77</v>
      </c>
      <c r="J84" s="173" t="s">
        <v>83</v>
      </c>
      <c r="K84" s="173" t="s">
        <v>81</v>
      </c>
      <c r="L84" s="169">
        <f>VLOOKUP(CONCATENATE(J84,K84),'Sheet1 (2)'!$J$6:$K$26,2,FALSE)</f>
        <v>75</v>
      </c>
      <c r="M84" s="173" t="s">
        <v>83</v>
      </c>
      <c r="N84" s="173" t="s">
        <v>79</v>
      </c>
      <c r="O84" s="168">
        <f>VLOOKUP(CONCATENATE(M84,N84),'Sheet1 (2)'!$L$6:$M$26,2,FALSE)</f>
        <v>56.25</v>
      </c>
      <c r="P84" s="173" t="s">
        <v>80</v>
      </c>
      <c r="Q84" s="173" t="s">
        <v>80</v>
      </c>
      <c r="R84" s="168">
        <f>VLOOKUP(CONCATENATE(P84,Q84),'Sheet1 (2)'!$N$6:$O$26,2,FALSE)</f>
        <v>0</v>
      </c>
      <c r="S84" s="173" t="s">
        <v>80</v>
      </c>
      <c r="T84" s="173" t="s">
        <v>80</v>
      </c>
      <c r="U84" s="168">
        <f>VLOOKUP(CONCATENATE(S84,T84),'Sheet1 (2)'!$P$6:$Q$26,2,FALSE)</f>
        <v>0</v>
      </c>
      <c r="V84" s="173" t="s">
        <v>82</v>
      </c>
      <c r="W84" s="173" t="s">
        <v>81</v>
      </c>
      <c r="X84" s="168">
        <f>VLOOKUP(CONCATENATE(V84,W84),'Sheet1 (2)'!$R$6:$S$26,2,FALSE)</f>
        <v>50</v>
      </c>
      <c r="Y84" s="173" t="s">
        <v>80</v>
      </c>
      <c r="Z84" s="173" t="s">
        <v>80</v>
      </c>
      <c r="AA84" s="168">
        <f>VLOOKUP(CONCATENATE(Y84,Z84),'Sheet1 (2)'!$T$6:$U$26,2,FALSE)</f>
        <v>0</v>
      </c>
      <c r="AB84" s="173" t="s">
        <v>80</v>
      </c>
      <c r="AC84" s="173" t="s">
        <v>80</v>
      </c>
      <c r="AD84" s="168">
        <f>VLOOKUP(CONCATENATE(AB84,AC84),'Sheet1 (2)'!$X$6:$Y$26,2,FALSE)</f>
        <v>0</v>
      </c>
      <c r="AE84" s="173" t="s">
        <v>82</v>
      </c>
      <c r="AF84" s="173" t="s">
        <v>81</v>
      </c>
      <c r="AG84" s="168">
        <f>VLOOKUP(CONCATENATE(AE84,AF84),'Sheet1 (2)'!$Z$6:$AA$26,2,FALSE)</f>
        <v>66</v>
      </c>
      <c r="AH84" s="172"/>
      <c r="AI84" s="175"/>
      <c r="AJ84" s="140"/>
      <c r="AK84" s="176" t="s">
        <v>282</v>
      </c>
      <c r="AL84" s="176" t="s">
        <v>76</v>
      </c>
      <c r="AM84" s="170">
        <f t="shared" si="2"/>
        <v>224</v>
      </c>
      <c r="AN84" s="147"/>
      <c r="AO84" s="155"/>
      <c r="AP84" s="156"/>
      <c r="AQ84" s="157">
        <v>3.7802631488000005</v>
      </c>
      <c r="AR84" s="158"/>
      <c r="AS84" s="145">
        <f>LOOKUP(rufmkm,'Sheet1 (2)'!$V$62:$V$71,'Sheet1 (2)'!$W$62:$W$71)</f>
        <v>40</v>
      </c>
      <c r="AT84" s="140"/>
      <c r="AU84" s="157">
        <f>IF(IF(D84='Sheet1 (2)'!$C$69,'Sheet1 (2)'!$D$69*('Sheet1 (2)'!$D$72-rut_index)/'Sheet1 (2)'!$D$72,IF(shee2!D84='Sheet1 (2)'!$C$70,'Sheet1 (2)'!$D$70*('Sheet1 (2)'!$D$72-rut_index)/'Sheet1 (2)'!$D$72,IF(shee2!D84='Sheet1 (2)'!$C$71,'Sheet1 (2)'!$D$71*('Sheet1 (2)'!$D$72-rut_index)/'Sheet1 (2)'!$D$72)))&lt;0,0,IF(D84='Sheet1 (2)'!$C$69,'Sheet1 (2)'!$D$69*('Sheet1 (2)'!$D$72-rut_index)/'Sheet1 (2)'!$D$72,IF(shee2!D84='Sheet1 (2)'!$C$70,'Sheet1 (2)'!$D$70*('Sheet1 (2)'!$D$72-rut_index)/'Sheet1 (2)'!$D$72,IF(shee2!D84='Sheet1 (2)'!$C$71,'Sheet1 (2)'!$D$71*('Sheet1 (2)'!$D$72-rut_index)/'Sheet1 (2)'!$D$72))))</f>
        <v>0</v>
      </c>
      <c r="AV84" s="157">
        <f>IF(IF(D84='Sheet1 (2)'!$C$69,'Sheet1 (2)'!$D$69*('Sheet1 (2)'!$D$72-crack_s_index)/'Sheet1 (2)'!$D$72,IF(shee2!D84='Sheet1 (2)'!$C$70,'Sheet1 (2)'!$D$70*('Sheet1 (2)'!$D$72-crack_s_index)/'Sheet1 (2)'!$D$72,IF(shee2!D84='Sheet1 (2)'!$C$71,'Sheet1 (2)'!$D$71*('Sheet1 (2)'!$D$72-crack_s_index)/'Sheet1 (2)'!$D$72)))&lt;0,0,IF(D84='Sheet1 (2)'!$C$69,'Sheet1 (2)'!$D$69*('Sheet1 (2)'!$D$72-crack_s_index)/'Sheet1 (2)'!$D$72,IF(shee2!D84='Sheet1 (2)'!$C$70,'Sheet1 (2)'!$D$70*('Sheet1 (2)'!$D$72-crack_s_index)/'Sheet1 (2)'!$D$72,IF(shee2!D84='Sheet1 (2)'!$C$71,'Sheet1 (2)'!$D$71*('Sheet1 (2)'!$D$72-crack_s_index)/'Sheet1 (2)'!$D$72))))</f>
        <v>0.3125</v>
      </c>
      <c r="AW84" s="157">
        <f>IF(IF(D84='Sheet1 (2)'!$C$69,'Sheet1 (2)'!$D$69*('Sheet1 (2)'!$D$72-crack_t_index)/'Sheet1 (2)'!$D$72,IF(shee2!D84='Sheet1 (2)'!$C$70,'Sheet1 (2)'!$D$70*('Sheet1 (2)'!$D$72-crack_t_index)/'Sheet1 (2)'!$D$72,IF(shee2!D84='Sheet1 (2)'!$C$71,'Sheet1 (2)'!$D$71*('Sheet1 (2)'!$D$72-crack_t_index)/'Sheet1 (2)'!$D$72)))&lt;0,0,IF(D84='Sheet1 (2)'!$C$69,'Sheet1 (2)'!$D$69*('Sheet1 (2)'!$D$72-crack_t_index)/'Sheet1 (2)'!$D$72,IF(shee2!D84='Sheet1 (2)'!$C$70,'Sheet1 (2)'!$D$70*('Sheet1 (2)'!$D$72-crack_t_index)/'Sheet1 (2)'!$D$72,IF(shee2!D84='Sheet1 (2)'!$C$71,'Sheet1 (2)'!$D$71*('Sheet1 (2)'!$D$72-crack_t_index)/'Sheet1 (2)'!$D$72))))</f>
        <v>5</v>
      </c>
      <c r="AX84" s="157">
        <f>IF(IF(D84='Sheet1 (2)'!$C$69,'Sheet1 (2)'!$D$69*('Sheet1 (2)'!$D$72-rave_index)/'Sheet1 (2)'!$D$72,IF(shee2!D84='Sheet1 (2)'!$C$70,'Sheet1 (2)'!$D$70*('Sheet1 (2)'!$D$72-rave_index)/'Sheet1 (2)'!$D$72,IF(shee2!D84='Sheet1 (2)'!$C$71,'Sheet1 (2)'!$D$71*('Sheet1 (2)'!$D$72-rave_index)/'Sheet1 (2)'!$D$72)))&lt;0,0,IF(D84='Sheet1 (2)'!$C$69,'Sheet1 (2)'!$D$69*('Sheet1 (2)'!$D$72-rave_index)/'Sheet1 (2)'!$D$72,IF(shee2!D84='Sheet1 (2)'!$C$70,'Sheet1 (2)'!$D$70*('Sheet1 (2)'!$D$72-rave_index)/'Sheet1 (2)'!$D$72,IF(shee2!D84='Sheet1 (2)'!$C$71,'Sheet1 (2)'!$D$71*('Sheet1 (2)'!$D$72-rave_index)/'Sheet1 (2)'!$D$72))))</f>
        <v>5</v>
      </c>
      <c r="AY84" s="157">
        <f>IF(IF(D84='Sheet1 (2)'!$C$69,'Sheet1 (2)'!$D$69*('Sheet1 (2)'!$D$72-rough_index)/'Sheet1 (2)'!$D$72,IF(shee2!D84='Sheet1 (2)'!$C$70,'Sheet1 (2)'!$D$70*('Sheet1 (2)'!$D$72-rough_index)/'Sheet1 (2)'!$D$72,IF(shee2!D84='Sheet1 (2)'!$C$71,'Sheet1 (2)'!$D$71*('Sheet1 (2)'!$D$72-rough_index)/'Sheet1 (2)'!$D$72)))&lt;0,0,IF(D84='Sheet1 (2)'!$C$69,'Sheet1 (2)'!$D$69*('Sheet1 (2)'!$D$72-rough_index)/'Sheet1 (2)'!$D$72,IF(shee2!D84='Sheet1 (2)'!$C$70,'Sheet1 (2)'!$D$70*('Sheet1 (2)'!$D$72-rough_index)/'Sheet1 (2)'!$D$72,IF(shee2!D84='Sheet1 (2)'!$C$71,'Sheet1 (2)'!$D$71*('Sheet1 (2)'!$D$72-rough_index)/'Sheet1 (2)'!$D$72))))</f>
        <v>1.6666666666666667</v>
      </c>
      <c r="AZ84" s="159">
        <f>+(AU84*'Sheet1 (2)'!$C$77)+(AV84*'Sheet1 (2)'!$C$78)+(AW84*'Sheet1 (2)'!$C$79)+(AX84*'Sheet1 (2)'!$C$80)+(AY84*'Sheet1 (2)'!$C$81)</f>
        <v>1.3125</v>
      </c>
      <c r="BA84" s="213" t="str">
        <f t="shared" si="3"/>
        <v>Poor</v>
      </c>
      <c r="BE84">
        <f>IF(D84='Sheet1 (2)'!$C$61,'Sheet1 (2)'!$D$61*(counts^2)+'Sheet1 (2)'!$G$61*counts+'Sheet1 (2)'!$J$61,IF(D84='Sheet1 (2)'!$C$62,'Sheet1 (2)'!$D$62*counts+'Sheet1 (2)'!$G$62,IF(D84='Sheet1 (2)'!$C$63,'Sheet1 (2)'!$D$63*counts+'Sheet1 (2)'!$G$63,IF(D84='Sheet1 (2)'!$C$64,'Sheet1 (2)'!$D$64*counts+'Sheet1 (2)'!$G$64))))</f>
        <v>2.0984129299999998</v>
      </c>
    </row>
    <row r="85" spans="1:57">
      <c r="A85" s="145" t="s">
        <v>282</v>
      </c>
      <c r="B85" s="145" t="s">
        <v>76</v>
      </c>
      <c r="C85" s="170">
        <v>225</v>
      </c>
      <c r="D85" s="174" t="s">
        <v>77</v>
      </c>
      <c r="E85" s="171">
        <v>8</v>
      </c>
      <c r="F85" s="171">
        <v>1</v>
      </c>
      <c r="G85" s="171" t="s">
        <v>77</v>
      </c>
      <c r="H85" s="171">
        <v>0.5</v>
      </c>
      <c r="I85" s="171" t="s">
        <v>77</v>
      </c>
      <c r="J85" s="173" t="s">
        <v>83</v>
      </c>
      <c r="K85" s="173" t="s">
        <v>81</v>
      </c>
      <c r="L85" s="169">
        <f>VLOOKUP(CONCATENATE(J85,K85),'Sheet1 (2)'!$J$6:$K$26,2,FALSE)</f>
        <v>75</v>
      </c>
      <c r="M85" s="173" t="s">
        <v>83</v>
      </c>
      <c r="N85" s="173" t="s">
        <v>79</v>
      </c>
      <c r="O85" s="168">
        <f>VLOOKUP(CONCATENATE(M85,N85),'Sheet1 (2)'!$L$6:$M$26,2,FALSE)</f>
        <v>56.25</v>
      </c>
      <c r="P85" s="173" t="s">
        <v>80</v>
      </c>
      <c r="Q85" s="173" t="s">
        <v>80</v>
      </c>
      <c r="R85" s="168">
        <f>VLOOKUP(CONCATENATE(P85,Q85),'Sheet1 (2)'!$N$6:$O$26,2,FALSE)</f>
        <v>0</v>
      </c>
      <c r="S85" s="173" t="s">
        <v>80</v>
      </c>
      <c r="T85" s="173" t="s">
        <v>80</v>
      </c>
      <c r="U85" s="168">
        <f>VLOOKUP(CONCATENATE(S85,T85),'Sheet1 (2)'!$P$6:$Q$26,2,FALSE)</f>
        <v>0</v>
      </c>
      <c r="V85" s="173" t="s">
        <v>82</v>
      </c>
      <c r="W85" s="173" t="s">
        <v>81</v>
      </c>
      <c r="X85" s="168">
        <f>VLOOKUP(CONCATENATE(V85,W85),'Sheet1 (2)'!$R$6:$S$26,2,FALSE)</f>
        <v>50</v>
      </c>
      <c r="Y85" s="173" t="s">
        <v>80</v>
      </c>
      <c r="Z85" s="173" t="s">
        <v>80</v>
      </c>
      <c r="AA85" s="168">
        <f>VLOOKUP(CONCATENATE(Y85,Z85),'Sheet1 (2)'!$T$6:$U$26,2,FALSE)</f>
        <v>0</v>
      </c>
      <c r="AB85" s="173" t="s">
        <v>80</v>
      </c>
      <c r="AC85" s="173" t="s">
        <v>80</v>
      </c>
      <c r="AD85" s="168">
        <f>VLOOKUP(CONCATENATE(AB85,AC85),'Sheet1 (2)'!$X$6:$Y$26,2,FALSE)</f>
        <v>0</v>
      </c>
      <c r="AE85" s="173" t="s">
        <v>82</v>
      </c>
      <c r="AF85" s="173" t="s">
        <v>81</v>
      </c>
      <c r="AG85" s="168">
        <f>VLOOKUP(CONCATENATE(AE85,AF85),'Sheet1 (2)'!$Z$6:$AA$26,2,FALSE)</f>
        <v>66</v>
      </c>
      <c r="AH85" s="172"/>
      <c r="AI85" s="175"/>
      <c r="AJ85" s="140"/>
      <c r="AK85" s="176" t="s">
        <v>282</v>
      </c>
      <c r="AL85" s="176" t="s">
        <v>76</v>
      </c>
      <c r="AM85" s="170">
        <f t="shared" si="2"/>
        <v>225</v>
      </c>
      <c r="AN85" s="147"/>
      <c r="AO85" s="155"/>
      <c r="AP85" s="156"/>
      <c r="AQ85" s="157">
        <v>4.2236274160000002</v>
      </c>
      <c r="AR85" s="158"/>
      <c r="AS85" s="145">
        <f>LOOKUP(rufmkm,'Sheet1 (2)'!$V$62:$V$71,'Sheet1 (2)'!$W$62:$W$71)</f>
        <v>50</v>
      </c>
      <c r="AT85" s="140"/>
      <c r="AU85" s="157">
        <f>IF(IF(D85='Sheet1 (2)'!$C$69,'Sheet1 (2)'!$D$69*('Sheet1 (2)'!$D$72-rut_index)/'Sheet1 (2)'!$D$72,IF(shee2!D85='Sheet1 (2)'!$C$70,'Sheet1 (2)'!$D$70*('Sheet1 (2)'!$D$72-rut_index)/'Sheet1 (2)'!$D$72,IF(shee2!D85='Sheet1 (2)'!$C$71,'Sheet1 (2)'!$D$71*('Sheet1 (2)'!$D$72-rut_index)/'Sheet1 (2)'!$D$72)))&lt;0,0,IF(D85='Sheet1 (2)'!$C$69,'Sheet1 (2)'!$D$69*('Sheet1 (2)'!$D$72-rut_index)/'Sheet1 (2)'!$D$72,IF(shee2!D85='Sheet1 (2)'!$C$70,'Sheet1 (2)'!$D$70*('Sheet1 (2)'!$D$72-rut_index)/'Sheet1 (2)'!$D$72,IF(shee2!D85='Sheet1 (2)'!$C$71,'Sheet1 (2)'!$D$71*('Sheet1 (2)'!$D$72-rut_index)/'Sheet1 (2)'!$D$72))))</f>
        <v>0</v>
      </c>
      <c r="AV85" s="157">
        <f>IF(IF(D85='Sheet1 (2)'!$C$69,'Sheet1 (2)'!$D$69*('Sheet1 (2)'!$D$72-crack_s_index)/'Sheet1 (2)'!$D$72,IF(shee2!D85='Sheet1 (2)'!$C$70,'Sheet1 (2)'!$D$70*('Sheet1 (2)'!$D$72-crack_s_index)/'Sheet1 (2)'!$D$72,IF(shee2!D85='Sheet1 (2)'!$C$71,'Sheet1 (2)'!$D$71*('Sheet1 (2)'!$D$72-crack_s_index)/'Sheet1 (2)'!$D$72)))&lt;0,0,IF(D85='Sheet1 (2)'!$C$69,'Sheet1 (2)'!$D$69*('Sheet1 (2)'!$D$72-crack_s_index)/'Sheet1 (2)'!$D$72,IF(shee2!D85='Sheet1 (2)'!$C$70,'Sheet1 (2)'!$D$70*('Sheet1 (2)'!$D$72-crack_s_index)/'Sheet1 (2)'!$D$72,IF(shee2!D85='Sheet1 (2)'!$C$71,'Sheet1 (2)'!$D$71*('Sheet1 (2)'!$D$72-crack_s_index)/'Sheet1 (2)'!$D$72))))</f>
        <v>0.3125</v>
      </c>
      <c r="AW85" s="157">
        <f>IF(IF(D85='Sheet1 (2)'!$C$69,'Sheet1 (2)'!$D$69*('Sheet1 (2)'!$D$72-crack_t_index)/'Sheet1 (2)'!$D$72,IF(shee2!D85='Sheet1 (2)'!$C$70,'Sheet1 (2)'!$D$70*('Sheet1 (2)'!$D$72-crack_t_index)/'Sheet1 (2)'!$D$72,IF(shee2!D85='Sheet1 (2)'!$C$71,'Sheet1 (2)'!$D$71*('Sheet1 (2)'!$D$72-crack_t_index)/'Sheet1 (2)'!$D$72)))&lt;0,0,IF(D85='Sheet1 (2)'!$C$69,'Sheet1 (2)'!$D$69*('Sheet1 (2)'!$D$72-crack_t_index)/'Sheet1 (2)'!$D$72,IF(shee2!D85='Sheet1 (2)'!$C$70,'Sheet1 (2)'!$D$70*('Sheet1 (2)'!$D$72-crack_t_index)/'Sheet1 (2)'!$D$72,IF(shee2!D85='Sheet1 (2)'!$C$71,'Sheet1 (2)'!$D$71*('Sheet1 (2)'!$D$72-crack_t_index)/'Sheet1 (2)'!$D$72))))</f>
        <v>5</v>
      </c>
      <c r="AX85" s="157">
        <f>IF(IF(D85='Sheet1 (2)'!$C$69,'Sheet1 (2)'!$D$69*('Sheet1 (2)'!$D$72-rave_index)/'Sheet1 (2)'!$D$72,IF(shee2!D85='Sheet1 (2)'!$C$70,'Sheet1 (2)'!$D$70*('Sheet1 (2)'!$D$72-rave_index)/'Sheet1 (2)'!$D$72,IF(shee2!D85='Sheet1 (2)'!$C$71,'Sheet1 (2)'!$D$71*('Sheet1 (2)'!$D$72-rave_index)/'Sheet1 (2)'!$D$72)))&lt;0,0,IF(D85='Sheet1 (2)'!$C$69,'Sheet1 (2)'!$D$69*('Sheet1 (2)'!$D$72-rave_index)/'Sheet1 (2)'!$D$72,IF(shee2!D85='Sheet1 (2)'!$C$70,'Sheet1 (2)'!$D$70*('Sheet1 (2)'!$D$72-rave_index)/'Sheet1 (2)'!$D$72,IF(shee2!D85='Sheet1 (2)'!$C$71,'Sheet1 (2)'!$D$71*('Sheet1 (2)'!$D$72-rave_index)/'Sheet1 (2)'!$D$72))))</f>
        <v>5</v>
      </c>
      <c r="AY85" s="157">
        <f>IF(IF(D85='Sheet1 (2)'!$C$69,'Sheet1 (2)'!$D$69*('Sheet1 (2)'!$D$72-rough_index)/'Sheet1 (2)'!$D$72,IF(shee2!D85='Sheet1 (2)'!$C$70,'Sheet1 (2)'!$D$70*('Sheet1 (2)'!$D$72-rough_index)/'Sheet1 (2)'!$D$72,IF(shee2!D85='Sheet1 (2)'!$C$71,'Sheet1 (2)'!$D$71*('Sheet1 (2)'!$D$72-rough_index)/'Sheet1 (2)'!$D$72)))&lt;0,0,IF(D85='Sheet1 (2)'!$C$69,'Sheet1 (2)'!$D$69*('Sheet1 (2)'!$D$72-rough_index)/'Sheet1 (2)'!$D$72,IF(shee2!D85='Sheet1 (2)'!$C$70,'Sheet1 (2)'!$D$70*('Sheet1 (2)'!$D$72-rough_index)/'Sheet1 (2)'!$D$72,IF(shee2!D85='Sheet1 (2)'!$C$71,'Sheet1 (2)'!$D$71*('Sheet1 (2)'!$D$72-rough_index)/'Sheet1 (2)'!$D$72))))</f>
        <v>0.83333333333333337</v>
      </c>
      <c r="AZ85" s="159">
        <f>+(AU85*'Sheet1 (2)'!$C$77)+(AV85*'Sheet1 (2)'!$C$78)+(AW85*'Sheet1 (2)'!$C$79)+(AX85*'Sheet1 (2)'!$C$80)+(AY85*'Sheet1 (2)'!$C$81)</f>
        <v>1.0625</v>
      </c>
      <c r="BA85" s="213" t="str">
        <f t="shared" si="3"/>
        <v>Poor</v>
      </c>
      <c r="BE85">
        <f>IF(D85='Sheet1 (2)'!$C$61,'Sheet1 (2)'!$D$61*(counts^2)+'Sheet1 (2)'!$G$61*counts+'Sheet1 (2)'!$J$61,IF(D85='Sheet1 (2)'!$C$62,'Sheet1 (2)'!$D$62*counts+'Sheet1 (2)'!$G$62,IF(D85='Sheet1 (2)'!$C$63,'Sheet1 (2)'!$D$63*counts+'Sheet1 (2)'!$G$63,IF(D85='Sheet1 (2)'!$C$64,'Sheet1 (2)'!$D$64*counts+'Sheet1 (2)'!$G$64))))</f>
        <v>2.0984129299999998</v>
      </c>
    </row>
    <row r="86" spans="1:57">
      <c r="A86" s="145" t="s">
        <v>282</v>
      </c>
      <c r="B86" s="145" t="s">
        <v>76</v>
      </c>
      <c r="C86" s="170">
        <v>226</v>
      </c>
      <c r="D86" s="174" t="s">
        <v>77</v>
      </c>
      <c r="E86" s="171">
        <v>8</v>
      </c>
      <c r="F86" s="171">
        <v>1</v>
      </c>
      <c r="G86" s="171" t="s">
        <v>77</v>
      </c>
      <c r="H86" s="171">
        <v>0.5</v>
      </c>
      <c r="I86" s="171" t="s">
        <v>77</v>
      </c>
      <c r="J86" s="173" t="s">
        <v>80</v>
      </c>
      <c r="K86" s="173" t="s">
        <v>80</v>
      </c>
      <c r="L86" s="169">
        <f>VLOOKUP(CONCATENATE(J86,K86),'Sheet1 (2)'!$J$6:$K$26,2,FALSE)</f>
        <v>0</v>
      </c>
      <c r="M86" s="173" t="s">
        <v>83</v>
      </c>
      <c r="N86" s="173" t="s">
        <v>81</v>
      </c>
      <c r="O86" s="168">
        <f>VLOOKUP(CONCATENATE(M86,N86),'Sheet1 (2)'!$L$6:$M$26,2,FALSE)</f>
        <v>75</v>
      </c>
      <c r="P86" s="173" t="s">
        <v>80</v>
      </c>
      <c r="Q86" s="173" t="s">
        <v>80</v>
      </c>
      <c r="R86" s="168">
        <f>VLOOKUP(CONCATENATE(P86,Q86),'Sheet1 (2)'!$N$6:$O$26,2,FALSE)</f>
        <v>0</v>
      </c>
      <c r="S86" s="173" t="s">
        <v>78</v>
      </c>
      <c r="T86" s="173" t="s">
        <v>78</v>
      </c>
      <c r="U86" s="168">
        <f>VLOOKUP(CONCATENATE(S86,T86),'Sheet1 (2)'!$P$6:$Q$26,2,FALSE)</f>
        <v>2.5</v>
      </c>
      <c r="V86" s="173" t="s">
        <v>80</v>
      </c>
      <c r="W86" s="173" t="s">
        <v>80</v>
      </c>
      <c r="X86" s="168">
        <f>VLOOKUP(CONCATENATE(V86,W86),'Sheet1 (2)'!$R$6:$S$26,2,FALSE)</f>
        <v>0</v>
      </c>
      <c r="Y86" s="173" t="s">
        <v>82</v>
      </c>
      <c r="Z86" s="173" t="s">
        <v>83</v>
      </c>
      <c r="AA86" s="168">
        <f>VLOOKUP(CONCATENATE(Y86,Z86),'Sheet1 (2)'!$T$6:$U$26,2,FALSE)</f>
        <v>25</v>
      </c>
      <c r="AB86" s="173" t="s">
        <v>80</v>
      </c>
      <c r="AC86" s="173" t="s">
        <v>80</v>
      </c>
      <c r="AD86" s="168">
        <f>VLOOKUP(CONCATENATE(AB86,AC86),'Sheet1 (2)'!$X$6:$Y$26,2,FALSE)</f>
        <v>0</v>
      </c>
      <c r="AE86" s="173" t="s">
        <v>82</v>
      </c>
      <c r="AF86" s="173" t="s">
        <v>81</v>
      </c>
      <c r="AG86" s="168">
        <f>VLOOKUP(CONCATENATE(AE86,AF86),'Sheet1 (2)'!$Z$6:$AA$26,2,FALSE)</f>
        <v>66</v>
      </c>
      <c r="AH86" s="172"/>
      <c r="AI86" s="175"/>
      <c r="AJ86" s="140"/>
      <c r="AK86" s="176" t="s">
        <v>282</v>
      </c>
      <c r="AL86" s="176" t="s">
        <v>76</v>
      </c>
      <c r="AM86" s="170">
        <f t="shared" si="2"/>
        <v>226</v>
      </c>
      <c r="AN86" s="147"/>
      <c r="AO86" s="155"/>
      <c r="AP86" s="156"/>
      <c r="AQ86" s="157">
        <v>3.9578627910000002</v>
      </c>
      <c r="AR86" s="158"/>
      <c r="AS86" s="145">
        <f>LOOKUP(rufmkm,'Sheet1 (2)'!$V$62:$V$71,'Sheet1 (2)'!$W$62:$W$71)</f>
        <v>40</v>
      </c>
      <c r="AT86" s="140"/>
      <c r="AU86" s="157">
        <f>IF(IF(D86='Sheet1 (2)'!$C$69,'Sheet1 (2)'!$D$69*('Sheet1 (2)'!$D$72-rut_index)/'Sheet1 (2)'!$D$72,IF(shee2!D86='Sheet1 (2)'!$C$70,'Sheet1 (2)'!$D$70*('Sheet1 (2)'!$D$72-rut_index)/'Sheet1 (2)'!$D$72,IF(shee2!D86='Sheet1 (2)'!$C$71,'Sheet1 (2)'!$D$71*('Sheet1 (2)'!$D$72-rut_index)/'Sheet1 (2)'!$D$72)))&lt;0,0,IF(D86='Sheet1 (2)'!$C$69,'Sheet1 (2)'!$D$69*('Sheet1 (2)'!$D$72-rut_index)/'Sheet1 (2)'!$D$72,IF(shee2!D86='Sheet1 (2)'!$C$70,'Sheet1 (2)'!$D$70*('Sheet1 (2)'!$D$72-rut_index)/'Sheet1 (2)'!$D$72,IF(shee2!D86='Sheet1 (2)'!$C$71,'Sheet1 (2)'!$D$71*('Sheet1 (2)'!$D$72-rut_index)/'Sheet1 (2)'!$D$72))))</f>
        <v>5</v>
      </c>
      <c r="AV86" s="157">
        <f>IF(IF(D86='Sheet1 (2)'!$C$69,'Sheet1 (2)'!$D$69*('Sheet1 (2)'!$D$72-crack_s_index)/'Sheet1 (2)'!$D$72,IF(shee2!D86='Sheet1 (2)'!$C$70,'Sheet1 (2)'!$D$70*('Sheet1 (2)'!$D$72-crack_s_index)/'Sheet1 (2)'!$D$72,IF(shee2!D86='Sheet1 (2)'!$C$71,'Sheet1 (2)'!$D$71*('Sheet1 (2)'!$D$72-crack_s_index)/'Sheet1 (2)'!$D$72)))&lt;0,0,IF(D86='Sheet1 (2)'!$C$69,'Sheet1 (2)'!$D$69*('Sheet1 (2)'!$D$72-crack_s_index)/'Sheet1 (2)'!$D$72,IF(shee2!D86='Sheet1 (2)'!$C$70,'Sheet1 (2)'!$D$70*('Sheet1 (2)'!$D$72-crack_s_index)/'Sheet1 (2)'!$D$72,IF(shee2!D86='Sheet1 (2)'!$C$71,'Sheet1 (2)'!$D$71*('Sheet1 (2)'!$D$72-crack_s_index)/'Sheet1 (2)'!$D$72))))</f>
        <v>0</v>
      </c>
      <c r="AW86" s="157">
        <f>IF(IF(D86='Sheet1 (2)'!$C$69,'Sheet1 (2)'!$D$69*('Sheet1 (2)'!$D$72-crack_t_index)/'Sheet1 (2)'!$D$72,IF(shee2!D86='Sheet1 (2)'!$C$70,'Sheet1 (2)'!$D$70*('Sheet1 (2)'!$D$72-crack_t_index)/'Sheet1 (2)'!$D$72,IF(shee2!D86='Sheet1 (2)'!$C$71,'Sheet1 (2)'!$D$71*('Sheet1 (2)'!$D$72-crack_t_index)/'Sheet1 (2)'!$D$72)))&lt;0,0,IF(D86='Sheet1 (2)'!$C$69,'Sheet1 (2)'!$D$69*('Sheet1 (2)'!$D$72-crack_t_index)/'Sheet1 (2)'!$D$72,IF(shee2!D86='Sheet1 (2)'!$C$70,'Sheet1 (2)'!$D$70*('Sheet1 (2)'!$D$72-crack_t_index)/'Sheet1 (2)'!$D$72,IF(shee2!D86='Sheet1 (2)'!$C$71,'Sheet1 (2)'!$D$71*('Sheet1 (2)'!$D$72-crack_t_index)/'Sheet1 (2)'!$D$72))))</f>
        <v>5</v>
      </c>
      <c r="AX86" s="157">
        <f>IF(IF(D86='Sheet1 (2)'!$C$69,'Sheet1 (2)'!$D$69*('Sheet1 (2)'!$D$72-rave_index)/'Sheet1 (2)'!$D$72,IF(shee2!D86='Sheet1 (2)'!$C$70,'Sheet1 (2)'!$D$70*('Sheet1 (2)'!$D$72-rave_index)/'Sheet1 (2)'!$D$72,IF(shee2!D86='Sheet1 (2)'!$C$71,'Sheet1 (2)'!$D$71*('Sheet1 (2)'!$D$72-rave_index)/'Sheet1 (2)'!$D$72)))&lt;0,0,IF(D86='Sheet1 (2)'!$C$69,'Sheet1 (2)'!$D$69*('Sheet1 (2)'!$D$72-rave_index)/'Sheet1 (2)'!$D$72,IF(shee2!D86='Sheet1 (2)'!$C$70,'Sheet1 (2)'!$D$70*('Sheet1 (2)'!$D$72-rave_index)/'Sheet1 (2)'!$D$72,IF(shee2!D86='Sheet1 (2)'!$C$71,'Sheet1 (2)'!$D$71*('Sheet1 (2)'!$D$72-rave_index)/'Sheet1 (2)'!$D$72))))</f>
        <v>2.9166666666666665</v>
      </c>
      <c r="AY86" s="157">
        <f>IF(IF(D86='Sheet1 (2)'!$C$69,'Sheet1 (2)'!$D$69*('Sheet1 (2)'!$D$72-rough_index)/'Sheet1 (2)'!$D$72,IF(shee2!D86='Sheet1 (2)'!$C$70,'Sheet1 (2)'!$D$70*('Sheet1 (2)'!$D$72-rough_index)/'Sheet1 (2)'!$D$72,IF(shee2!D86='Sheet1 (2)'!$C$71,'Sheet1 (2)'!$D$71*('Sheet1 (2)'!$D$72-rough_index)/'Sheet1 (2)'!$D$72)))&lt;0,0,IF(D86='Sheet1 (2)'!$C$69,'Sheet1 (2)'!$D$69*('Sheet1 (2)'!$D$72-rough_index)/'Sheet1 (2)'!$D$72,IF(shee2!D86='Sheet1 (2)'!$C$70,'Sheet1 (2)'!$D$70*('Sheet1 (2)'!$D$72-rough_index)/'Sheet1 (2)'!$D$72,IF(shee2!D86='Sheet1 (2)'!$C$71,'Sheet1 (2)'!$D$71*('Sheet1 (2)'!$D$72-rough_index)/'Sheet1 (2)'!$D$72))))</f>
        <v>1.6666666666666667</v>
      </c>
      <c r="AZ86" s="159">
        <f>+(AU86*'Sheet1 (2)'!$C$77)+(AV86*'Sheet1 (2)'!$C$78)+(AW86*'Sheet1 (2)'!$C$79)+(AX86*'Sheet1 (2)'!$C$80)+(AY86*'Sheet1 (2)'!$C$81)</f>
        <v>1.9916666666666667</v>
      </c>
      <c r="BA86" s="213" t="str">
        <f t="shared" si="3"/>
        <v>Poor</v>
      </c>
      <c r="BE86">
        <f>IF(D86='Sheet1 (2)'!$C$61,'Sheet1 (2)'!$D$61*(counts^2)+'Sheet1 (2)'!$G$61*counts+'Sheet1 (2)'!$J$61,IF(D86='Sheet1 (2)'!$C$62,'Sheet1 (2)'!$D$62*counts+'Sheet1 (2)'!$G$62,IF(D86='Sheet1 (2)'!$C$63,'Sheet1 (2)'!$D$63*counts+'Sheet1 (2)'!$G$63,IF(D86='Sheet1 (2)'!$C$64,'Sheet1 (2)'!$D$64*counts+'Sheet1 (2)'!$G$64))))</f>
        <v>2.0984129299999998</v>
      </c>
    </row>
    <row r="87" spans="1:57">
      <c r="A87" s="145" t="s">
        <v>282</v>
      </c>
      <c r="B87" s="145" t="s">
        <v>76</v>
      </c>
      <c r="C87" s="170">
        <v>227</v>
      </c>
      <c r="D87" s="174" t="s">
        <v>77</v>
      </c>
      <c r="E87" s="171">
        <v>8</v>
      </c>
      <c r="F87" s="171">
        <v>1</v>
      </c>
      <c r="G87" s="171" t="s">
        <v>77</v>
      </c>
      <c r="H87" s="171">
        <v>0.5</v>
      </c>
      <c r="I87" s="171" t="s">
        <v>77</v>
      </c>
      <c r="J87" s="173" t="s">
        <v>80</v>
      </c>
      <c r="K87" s="173" t="s">
        <v>80</v>
      </c>
      <c r="L87" s="169">
        <f>VLOOKUP(CONCATENATE(J87,K87),'Sheet1 (2)'!$J$6:$K$26,2,FALSE)</f>
        <v>0</v>
      </c>
      <c r="M87" s="173" t="s">
        <v>79</v>
      </c>
      <c r="N87" s="173" t="s">
        <v>81</v>
      </c>
      <c r="O87" s="168">
        <f>VLOOKUP(CONCATENATE(M87,N87),'Sheet1 (2)'!$L$6:$M$26,2,FALSE)</f>
        <v>100</v>
      </c>
      <c r="P87" s="173" t="s">
        <v>83</v>
      </c>
      <c r="Q87" s="173" t="s">
        <v>83</v>
      </c>
      <c r="R87" s="168">
        <f>VLOOKUP(CONCATENATE(P87,Q87),'Sheet1 (2)'!$N$6:$O$26,2,FALSE)</f>
        <v>37.5</v>
      </c>
      <c r="S87" s="173" t="s">
        <v>80</v>
      </c>
      <c r="T87" s="173" t="s">
        <v>80</v>
      </c>
      <c r="U87" s="168">
        <f>VLOOKUP(CONCATENATE(S87,T87),'Sheet1 (2)'!$P$6:$Q$26,2,FALSE)</f>
        <v>0</v>
      </c>
      <c r="V87" s="173" t="s">
        <v>80</v>
      </c>
      <c r="W87" s="173" t="s">
        <v>80</v>
      </c>
      <c r="X87" s="168">
        <f>VLOOKUP(CONCATENATE(V87,W87),'Sheet1 (2)'!$R$6:$S$26,2,FALSE)</f>
        <v>0</v>
      </c>
      <c r="Y87" s="173" t="s">
        <v>82</v>
      </c>
      <c r="Z87" s="173" t="s">
        <v>83</v>
      </c>
      <c r="AA87" s="168">
        <f>VLOOKUP(CONCATENATE(Y87,Z87),'Sheet1 (2)'!$T$6:$U$26,2,FALSE)</f>
        <v>25</v>
      </c>
      <c r="AB87" s="173" t="s">
        <v>80</v>
      </c>
      <c r="AC87" s="173" t="s">
        <v>80</v>
      </c>
      <c r="AD87" s="168">
        <f>VLOOKUP(CONCATENATE(AB87,AC87),'Sheet1 (2)'!$X$6:$Y$26,2,FALSE)</f>
        <v>0</v>
      </c>
      <c r="AE87" s="173" t="s">
        <v>82</v>
      </c>
      <c r="AF87" s="173" t="s">
        <v>81</v>
      </c>
      <c r="AG87" s="168">
        <f>VLOOKUP(CONCATENATE(AE87,AF87),'Sheet1 (2)'!$Z$6:$AA$26,2,FALSE)</f>
        <v>66</v>
      </c>
      <c r="AH87" s="172"/>
      <c r="AI87" s="175"/>
      <c r="AJ87" s="140"/>
      <c r="AK87" s="176" t="s">
        <v>282</v>
      </c>
      <c r="AL87" s="176" t="s">
        <v>76</v>
      </c>
      <c r="AM87" s="170">
        <f t="shared" si="2"/>
        <v>227</v>
      </c>
      <c r="AN87" s="147"/>
      <c r="AO87" s="155"/>
      <c r="AP87" s="156"/>
      <c r="AQ87" s="157">
        <v>4.4194709811999999</v>
      </c>
      <c r="AR87" s="158"/>
      <c r="AS87" s="145">
        <f>LOOKUP(rufmkm,'Sheet1 (2)'!$V$62:$V$71,'Sheet1 (2)'!$W$62:$W$71)</f>
        <v>50</v>
      </c>
      <c r="AT87" s="140"/>
      <c r="AU87" s="157">
        <f>IF(IF(D87='Sheet1 (2)'!$C$69,'Sheet1 (2)'!$D$69*('Sheet1 (2)'!$D$72-rut_index)/'Sheet1 (2)'!$D$72,IF(shee2!D87='Sheet1 (2)'!$C$70,'Sheet1 (2)'!$D$70*('Sheet1 (2)'!$D$72-rut_index)/'Sheet1 (2)'!$D$72,IF(shee2!D87='Sheet1 (2)'!$C$71,'Sheet1 (2)'!$D$71*('Sheet1 (2)'!$D$72-rut_index)/'Sheet1 (2)'!$D$72)))&lt;0,0,IF(D87='Sheet1 (2)'!$C$69,'Sheet1 (2)'!$D$69*('Sheet1 (2)'!$D$72-rut_index)/'Sheet1 (2)'!$D$72,IF(shee2!D87='Sheet1 (2)'!$C$70,'Sheet1 (2)'!$D$70*('Sheet1 (2)'!$D$72-rut_index)/'Sheet1 (2)'!$D$72,IF(shee2!D87='Sheet1 (2)'!$C$71,'Sheet1 (2)'!$D$71*('Sheet1 (2)'!$D$72-rut_index)/'Sheet1 (2)'!$D$72))))</f>
        <v>5</v>
      </c>
      <c r="AV87" s="157">
        <f>IF(IF(D87='Sheet1 (2)'!$C$69,'Sheet1 (2)'!$D$69*('Sheet1 (2)'!$D$72-crack_s_index)/'Sheet1 (2)'!$D$72,IF(shee2!D87='Sheet1 (2)'!$C$70,'Sheet1 (2)'!$D$70*('Sheet1 (2)'!$D$72-crack_s_index)/'Sheet1 (2)'!$D$72,IF(shee2!D87='Sheet1 (2)'!$C$71,'Sheet1 (2)'!$D$71*('Sheet1 (2)'!$D$72-crack_s_index)/'Sheet1 (2)'!$D$72)))&lt;0,0,IF(D87='Sheet1 (2)'!$C$69,'Sheet1 (2)'!$D$69*('Sheet1 (2)'!$D$72-crack_s_index)/'Sheet1 (2)'!$D$72,IF(shee2!D87='Sheet1 (2)'!$C$70,'Sheet1 (2)'!$D$70*('Sheet1 (2)'!$D$72-crack_s_index)/'Sheet1 (2)'!$D$72,IF(shee2!D87='Sheet1 (2)'!$C$71,'Sheet1 (2)'!$D$71*('Sheet1 (2)'!$D$72-crack_s_index)/'Sheet1 (2)'!$D$72))))</f>
        <v>0</v>
      </c>
      <c r="AW87" s="157">
        <f>IF(IF(D87='Sheet1 (2)'!$C$69,'Sheet1 (2)'!$D$69*('Sheet1 (2)'!$D$72-crack_t_index)/'Sheet1 (2)'!$D$72,IF(shee2!D87='Sheet1 (2)'!$C$70,'Sheet1 (2)'!$D$70*('Sheet1 (2)'!$D$72-crack_t_index)/'Sheet1 (2)'!$D$72,IF(shee2!D87='Sheet1 (2)'!$C$71,'Sheet1 (2)'!$D$71*('Sheet1 (2)'!$D$72-crack_t_index)/'Sheet1 (2)'!$D$72)))&lt;0,0,IF(D87='Sheet1 (2)'!$C$69,'Sheet1 (2)'!$D$69*('Sheet1 (2)'!$D$72-crack_t_index)/'Sheet1 (2)'!$D$72,IF(shee2!D87='Sheet1 (2)'!$C$70,'Sheet1 (2)'!$D$70*('Sheet1 (2)'!$D$72-crack_t_index)/'Sheet1 (2)'!$D$72,IF(shee2!D87='Sheet1 (2)'!$C$71,'Sheet1 (2)'!$D$71*('Sheet1 (2)'!$D$72-crack_t_index)/'Sheet1 (2)'!$D$72))))</f>
        <v>1.875</v>
      </c>
      <c r="AX87" s="157">
        <f>IF(IF(D87='Sheet1 (2)'!$C$69,'Sheet1 (2)'!$D$69*('Sheet1 (2)'!$D$72-rave_index)/'Sheet1 (2)'!$D$72,IF(shee2!D87='Sheet1 (2)'!$C$70,'Sheet1 (2)'!$D$70*('Sheet1 (2)'!$D$72-rave_index)/'Sheet1 (2)'!$D$72,IF(shee2!D87='Sheet1 (2)'!$C$71,'Sheet1 (2)'!$D$71*('Sheet1 (2)'!$D$72-rave_index)/'Sheet1 (2)'!$D$72)))&lt;0,0,IF(D87='Sheet1 (2)'!$C$69,'Sheet1 (2)'!$D$69*('Sheet1 (2)'!$D$72-rave_index)/'Sheet1 (2)'!$D$72,IF(shee2!D87='Sheet1 (2)'!$C$70,'Sheet1 (2)'!$D$70*('Sheet1 (2)'!$D$72-rave_index)/'Sheet1 (2)'!$D$72,IF(shee2!D87='Sheet1 (2)'!$C$71,'Sheet1 (2)'!$D$71*('Sheet1 (2)'!$D$72-rave_index)/'Sheet1 (2)'!$D$72))))</f>
        <v>2.9166666666666665</v>
      </c>
      <c r="AY87" s="157">
        <f>IF(IF(D87='Sheet1 (2)'!$C$69,'Sheet1 (2)'!$D$69*('Sheet1 (2)'!$D$72-rough_index)/'Sheet1 (2)'!$D$72,IF(shee2!D87='Sheet1 (2)'!$C$70,'Sheet1 (2)'!$D$70*('Sheet1 (2)'!$D$72-rough_index)/'Sheet1 (2)'!$D$72,IF(shee2!D87='Sheet1 (2)'!$C$71,'Sheet1 (2)'!$D$71*('Sheet1 (2)'!$D$72-rough_index)/'Sheet1 (2)'!$D$72)))&lt;0,0,IF(D87='Sheet1 (2)'!$C$69,'Sheet1 (2)'!$D$69*('Sheet1 (2)'!$D$72-rough_index)/'Sheet1 (2)'!$D$72,IF(shee2!D87='Sheet1 (2)'!$C$70,'Sheet1 (2)'!$D$70*('Sheet1 (2)'!$D$72-rough_index)/'Sheet1 (2)'!$D$72,IF(shee2!D87='Sheet1 (2)'!$C$71,'Sheet1 (2)'!$D$71*('Sheet1 (2)'!$D$72-rough_index)/'Sheet1 (2)'!$D$72))))</f>
        <v>0.83333333333333337</v>
      </c>
      <c r="AZ87" s="159">
        <f>+(AU87*'Sheet1 (2)'!$C$77)+(AV87*'Sheet1 (2)'!$C$78)+(AW87*'Sheet1 (2)'!$C$79)+(AX87*'Sheet1 (2)'!$C$80)+(AY87*'Sheet1 (2)'!$C$81)</f>
        <v>1.6166666666666667</v>
      </c>
      <c r="BA87" s="213" t="str">
        <f t="shared" si="3"/>
        <v>Poor</v>
      </c>
      <c r="BE87">
        <f>IF(D87='Sheet1 (2)'!$C$61,'Sheet1 (2)'!$D$61*(counts^2)+'Sheet1 (2)'!$G$61*counts+'Sheet1 (2)'!$J$61,IF(D87='Sheet1 (2)'!$C$62,'Sheet1 (2)'!$D$62*counts+'Sheet1 (2)'!$G$62,IF(D87='Sheet1 (2)'!$C$63,'Sheet1 (2)'!$D$63*counts+'Sheet1 (2)'!$G$63,IF(D87='Sheet1 (2)'!$C$64,'Sheet1 (2)'!$D$64*counts+'Sheet1 (2)'!$G$64))))</f>
        <v>2.0984129299999998</v>
      </c>
    </row>
    <row r="88" spans="1:57">
      <c r="A88" s="145" t="s">
        <v>282</v>
      </c>
      <c r="B88" s="145" t="s">
        <v>76</v>
      </c>
      <c r="C88" s="170">
        <v>228</v>
      </c>
      <c r="D88" s="174" t="s">
        <v>77</v>
      </c>
      <c r="E88" s="171">
        <v>8</v>
      </c>
      <c r="F88" s="171">
        <v>1</v>
      </c>
      <c r="G88" s="171" t="s">
        <v>77</v>
      </c>
      <c r="H88" s="171">
        <v>0.5</v>
      </c>
      <c r="I88" s="171" t="s">
        <v>77</v>
      </c>
      <c r="J88" s="173" t="s">
        <v>83</v>
      </c>
      <c r="K88" s="173" t="s">
        <v>83</v>
      </c>
      <c r="L88" s="169">
        <f>VLOOKUP(CONCATENATE(J88,K88),'Sheet1 (2)'!$J$6:$K$26,2,FALSE)</f>
        <v>37.5</v>
      </c>
      <c r="M88" s="173" t="s">
        <v>79</v>
      </c>
      <c r="N88" s="173" t="s">
        <v>79</v>
      </c>
      <c r="O88" s="168">
        <f>VLOOKUP(CONCATENATE(M88,N88),'Sheet1 (2)'!$L$6:$M$26,2,FALSE)</f>
        <v>75</v>
      </c>
      <c r="P88" s="173" t="s">
        <v>79</v>
      </c>
      <c r="Q88" s="173" t="s">
        <v>83</v>
      </c>
      <c r="R88" s="168">
        <f>VLOOKUP(CONCATENATE(P88,Q88),'Sheet1 (2)'!$N$6:$O$26,2,FALSE)</f>
        <v>50</v>
      </c>
      <c r="S88" s="173" t="s">
        <v>82</v>
      </c>
      <c r="T88" s="173" t="s">
        <v>82</v>
      </c>
      <c r="U88" s="168">
        <f>VLOOKUP(CONCATENATE(S88,T88),'Sheet1 (2)'!$P$6:$Q$26,2,FALSE)</f>
        <v>12.5</v>
      </c>
      <c r="V88" s="173" t="s">
        <v>80</v>
      </c>
      <c r="W88" s="173" t="s">
        <v>80</v>
      </c>
      <c r="X88" s="168">
        <f>VLOOKUP(CONCATENATE(V88,W88),'Sheet1 (2)'!$R$6:$S$26,2,FALSE)</f>
        <v>0</v>
      </c>
      <c r="Y88" s="173" t="s">
        <v>83</v>
      </c>
      <c r="Z88" s="173" t="s">
        <v>79</v>
      </c>
      <c r="AA88" s="168">
        <f>VLOOKUP(CONCATENATE(Y88,Z88),'Sheet1 (2)'!$T$6:$U$26,2,FALSE)</f>
        <v>56.25</v>
      </c>
      <c r="AB88" s="173" t="s">
        <v>80</v>
      </c>
      <c r="AC88" s="173" t="s">
        <v>80</v>
      </c>
      <c r="AD88" s="168">
        <f>VLOOKUP(CONCATENATE(AB88,AC88),'Sheet1 (2)'!$X$6:$Y$26,2,FALSE)</f>
        <v>0</v>
      </c>
      <c r="AE88" s="173" t="s">
        <v>82</v>
      </c>
      <c r="AF88" s="173" t="s">
        <v>81</v>
      </c>
      <c r="AG88" s="168">
        <f>VLOOKUP(CONCATENATE(AE88,AF88),'Sheet1 (2)'!$Z$6:$AA$26,2,FALSE)</f>
        <v>66</v>
      </c>
      <c r="AH88" s="172"/>
      <c r="AI88" s="175"/>
      <c r="AJ88" s="140"/>
      <c r="AK88" s="176" t="s">
        <v>282</v>
      </c>
      <c r="AL88" s="176" t="s">
        <v>76</v>
      </c>
      <c r="AM88" s="170">
        <f t="shared" si="2"/>
        <v>228</v>
      </c>
      <c r="AN88" s="147"/>
      <c r="AO88" s="155"/>
      <c r="AP88" s="156"/>
      <c r="AQ88" s="157">
        <v>4.6210710885999999</v>
      </c>
      <c r="AR88" s="158"/>
      <c r="AS88" s="145">
        <f>LOOKUP(rufmkm,'Sheet1 (2)'!$V$62:$V$71,'Sheet1 (2)'!$W$62:$W$71)</f>
        <v>50</v>
      </c>
      <c r="AT88" s="140"/>
      <c r="AU88" s="157">
        <f>IF(IF(D88='Sheet1 (2)'!$C$69,'Sheet1 (2)'!$D$69*('Sheet1 (2)'!$D$72-rut_index)/'Sheet1 (2)'!$D$72,IF(shee2!D88='Sheet1 (2)'!$C$70,'Sheet1 (2)'!$D$70*('Sheet1 (2)'!$D$72-rut_index)/'Sheet1 (2)'!$D$72,IF(shee2!D88='Sheet1 (2)'!$C$71,'Sheet1 (2)'!$D$71*('Sheet1 (2)'!$D$72-rut_index)/'Sheet1 (2)'!$D$72)))&lt;0,0,IF(D88='Sheet1 (2)'!$C$69,'Sheet1 (2)'!$D$69*('Sheet1 (2)'!$D$72-rut_index)/'Sheet1 (2)'!$D$72,IF(shee2!D88='Sheet1 (2)'!$C$70,'Sheet1 (2)'!$D$70*('Sheet1 (2)'!$D$72-rut_index)/'Sheet1 (2)'!$D$72,IF(shee2!D88='Sheet1 (2)'!$C$71,'Sheet1 (2)'!$D$71*('Sheet1 (2)'!$D$72-rut_index)/'Sheet1 (2)'!$D$72))))</f>
        <v>1.875</v>
      </c>
      <c r="AV88" s="157">
        <f>IF(IF(D88='Sheet1 (2)'!$C$69,'Sheet1 (2)'!$D$69*('Sheet1 (2)'!$D$72-crack_s_index)/'Sheet1 (2)'!$D$72,IF(shee2!D88='Sheet1 (2)'!$C$70,'Sheet1 (2)'!$D$70*('Sheet1 (2)'!$D$72-crack_s_index)/'Sheet1 (2)'!$D$72,IF(shee2!D88='Sheet1 (2)'!$C$71,'Sheet1 (2)'!$D$71*('Sheet1 (2)'!$D$72-crack_s_index)/'Sheet1 (2)'!$D$72)))&lt;0,0,IF(D88='Sheet1 (2)'!$C$69,'Sheet1 (2)'!$D$69*('Sheet1 (2)'!$D$72-crack_s_index)/'Sheet1 (2)'!$D$72,IF(shee2!D88='Sheet1 (2)'!$C$70,'Sheet1 (2)'!$D$70*('Sheet1 (2)'!$D$72-crack_s_index)/'Sheet1 (2)'!$D$72,IF(shee2!D88='Sheet1 (2)'!$C$71,'Sheet1 (2)'!$D$71*('Sheet1 (2)'!$D$72-crack_s_index)/'Sheet1 (2)'!$D$72))))</f>
        <v>0</v>
      </c>
      <c r="AW88" s="157">
        <f>IF(IF(D88='Sheet1 (2)'!$C$69,'Sheet1 (2)'!$D$69*('Sheet1 (2)'!$D$72-crack_t_index)/'Sheet1 (2)'!$D$72,IF(shee2!D88='Sheet1 (2)'!$C$70,'Sheet1 (2)'!$D$70*('Sheet1 (2)'!$D$72-crack_t_index)/'Sheet1 (2)'!$D$72,IF(shee2!D88='Sheet1 (2)'!$C$71,'Sheet1 (2)'!$D$71*('Sheet1 (2)'!$D$72-crack_t_index)/'Sheet1 (2)'!$D$72)))&lt;0,0,IF(D88='Sheet1 (2)'!$C$69,'Sheet1 (2)'!$D$69*('Sheet1 (2)'!$D$72-crack_t_index)/'Sheet1 (2)'!$D$72,IF(shee2!D88='Sheet1 (2)'!$C$70,'Sheet1 (2)'!$D$70*('Sheet1 (2)'!$D$72-crack_t_index)/'Sheet1 (2)'!$D$72,IF(shee2!D88='Sheet1 (2)'!$C$71,'Sheet1 (2)'!$D$71*('Sheet1 (2)'!$D$72-crack_t_index)/'Sheet1 (2)'!$D$72))))</f>
        <v>0.83333333333333337</v>
      </c>
      <c r="AX88" s="157">
        <f>IF(IF(D88='Sheet1 (2)'!$C$69,'Sheet1 (2)'!$D$69*('Sheet1 (2)'!$D$72-rave_index)/'Sheet1 (2)'!$D$72,IF(shee2!D88='Sheet1 (2)'!$C$70,'Sheet1 (2)'!$D$70*('Sheet1 (2)'!$D$72-rave_index)/'Sheet1 (2)'!$D$72,IF(shee2!D88='Sheet1 (2)'!$C$71,'Sheet1 (2)'!$D$71*('Sheet1 (2)'!$D$72-rave_index)/'Sheet1 (2)'!$D$72)))&lt;0,0,IF(D88='Sheet1 (2)'!$C$69,'Sheet1 (2)'!$D$69*('Sheet1 (2)'!$D$72-rave_index)/'Sheet1 (2)'!$D$72,IF(shee2!D88='Sheet1 (2)'!$C$70,'Sheet1 (2)'!$D$70*('Sheet1 (2)'!$D$72-rave_index)/'Sheet1 (2)'!$D$72,IF(shee2!D88='Sheet1 (2)'!$C$71,'Sheet1 (2)'!$D$71*('Sheet1 (2)'!$D$72-rave_index)/'Sheet1 (2)'!$D$72))))</f>
        <v>0.3125</v>
      </c>
      <c r="AY88" s="157">
        <f>IF(IF(D88='Sheet1 (2)'!$C$69,'Sheet1 (2)'!$D$69*('Sheet1 (2)'!$D$72-rough_index)/'Sheet1 (2)'!$D$72,IF(shee2!D88='Sheet1 (2)'!$C$70,'Sheet1 (2)'!$D$70*('Sheet1 (2)'!$D$72-rough_index)/'Sheet1 (2)'!$D$72,IF(shee2!D88='Sheet1 (2)'!$C$71,'Sheet1 (2)'!$D$71*('Sheet1 (2)'!$D$72-rough_index)/'Sheet1 (2)'!$D$72)))&lt;0,0,IF(D88='Sheet1 (2)'!$C$69,'Sheet1 (2)'!$D$69*('Sheet1 (2)'!$D$72-rough_index)/'Sheet1 (2)'!$D$72,IF(shee2!D88='Sheet1 (2)'!$C$70,'Sheet1 (2)'!$D$70*('Sheet1 (2)'!$D$72-rough_index)/'Sheet1 (2)'!$D$72,IF(shee2!D88='Sheet1 (2)'!$C$71,'Sheet1 (2)'!$D$71*('Sheet1 (2)'!$D$72-rough_index)/'Sheet1 (2)'!$D$72))))</f>
        <v>0.83333333333333337</v>
      </c>
      <c r="AZ88" s="159">
        <f>+(AU88*'Sheet1 (2)'!$C$77)+(AV88*'Sheet1 (2)'!$C$78)+(AW88*'Sheet1 (2)'!$C$79)+(AX88*'Sheet1 (2)'!$C$80)+(AY88*'Sheet1 (2)'!$C$81)</f>
        <v>0.68958333333333333</v>
      </c>
      <c r="BA88" s="213" t="str">
        <f t="shared" si="3"/>
        <v>Very Poor</v>
      </c>
      <c r="BE88">
        <f>IF(D88='Sheet1 (2)'!$C$61,'Sheet1 (2)'!$D$61*(counts^2)+'Sheet1 (2)'!$G$61*counts+'Sheet1 (2)'!$J$61,IF(D88='Sheet1 (2)'!$C$62,'Sheet1 (2)'!$D$62*counts+'Sheet1 (2)'!$G$62,IF(D88='Sheet1 (2)'!$C$63,'Sheet1 (2)'!$D$63*counts+'Sheet1 (2)'!$G$63,IF(D88='Sheet1 (2)'!$C$64,'Sheet1 (2)'!$D$64*counts+'Sheet1 (2)'!$G$64))))</f>
        <v>2.0984129299999998</v>
      </c>
    </row>
    <row r="89" spans="1:57">
      <c r="A89" s="145" t="s">
        <v>282</v>
      </c>
      <c r="B89" s="145" t="s">
        <v>76</v>
      </c>
      <c r="C89" s="170">
        <v>229</v>
      </c>
      <c r="D89" s="174" t="s">
        <v>77</v>
      </c>
      <c r="E89" s="171">
        <v>8</v>
      </c>
      <c r="F89" s="171">
        <v>1</v>
      </c>
      <c r="G89" s="171" t="s">
        <v>77</v>
      </c>
      <c r="H89" s="171">
        <v>0.5</v>
      </c>
      <c r="I89" s="171" t="s">
        <v>77</v>
      </c>
      <c r="J89" s="173" t="s">
        <v>82</v>
      </c>
      <c r="K89" s="173" t="s">
        <v>79</v>
      </c>
      <c r="L89" s="169">
        <f>VLOOKUP(CONCATENATE(J89,K89),'Sheet1 (2)'!$J$6:$K$26,2,FALSE)</f>
        <v>37.5</v>
      </c>
      <c r="M89" s="173" t="s">
        <v>79</v>
      </c>
      <c r="N89" s="173" t="s">
        <v>83</v>
      </c>
      <c r="O89" s="168">
        <f>VLOOKUP(CONCATENATE(M89,N89),'Sheet1 (2)'!$L$6:$M$26,2,FALSE)</f>
        <v>50</v>
      </c>
      <c r="P89" s="173" t="s">
        <v>79</v>
      </c>
      <c r="Q89" s="173" t="s">
        <v>82</v>
      </c>
      <c r="R89" s="168">
        <f>VLOOKUP(CONCATENATE(P89,Q89),'Sheet1 (2)'!$N$6:$O$26,2,FALSE)</f>
        <v>25</v>
      </c>
      <c r="S89" s="173" t="s">
        <v>78</v>
      </c>
      <c r="T89" s="173" t="s">
        <v>78</v>
      </c>
      <c r="U89" s="168">
        <f>VLOOKUP(CONCATENATE(S89,T89),'Sheet1 (2)'!$P$6:$Q$26,2,FALSE)</f>
        <v>2.5</v>
      </c>
      <c r="V89" s="173" t="s">
        <v>82</v>
      </c>
      <c r="W89" s="173" t="s">
        <v>81</v>
      </c>
      <c r="X89" s="168">
        <f>VLOOKUP(CONCATENATE(V89,W89),'Sheet1 (2)'!$R$6:$S$26,2,FALSE)</f>
        <v>50</v>
      </c>
      <c r="Y89" s="173" t="s">
        <v>83</v>
      </c>
      <c r="Z89" s="173" t="s">
        <v>83</v>
      </c>
      <c r="AA89" s="168">
        <f>VLOOKUP(CONCATENATE(Y89,Z89),'Sheet1 (2)'!$T$6:$U$26,2,FALSE)</f>
        <v>37.5</v>
      </c>
      <c r="AB89" s="173" t="s">
        <v>80</v>
      </c>
      <c r="AC89" s="173" t="s">
        <v>80</v>
      </c>
      <c r="AD89" s="168">
        <f>VLOOKUP(CONCATENATE(AB89,AC89),'Sheet1 (2)'!$X$6:$Y$26,2,FALSE)</f>
        <v>0</v>
      </c>
      <c r="AE89" s="173" t="s">
        <v>82</v>
      </c>
      <c r="AF89" s="173" t="s">
        <v>81</v>
      </c>
      <c r="AG89" s="168">
        <f>VLOOKUP(CONCATENATE(AE89,AF89),'Sheet1 (2)'!$Z$6:$AA$26,2,FALSE)</f>
        <v>66</v>
      </c>
      <c r="AH89" s="172"/>
      <c r="AI89" s="175"/>
      <c r="AJ89" s="140"/>
      <c r="AK89" s="176" t="s">
        <v>282</v>
      </c>
      <c r="AL89" s="176" t="s">
        <v>76</v>
      </c>
      <c r="AM89" s="170">
        <f t="shared" si="2"/>
        <v>229</v>
      </c>
      <c r="AN89" s="147"/>
      <c r="AO89" s="155"/>
      <c r="AP89" s="156"/>
      <c r="AQ89" s="157">
        <v>3.7485200765999998</v>
      </c>
      <c r="AR89" s="158"/>
      <c r="AS89" s="145">
        <f>LOOKUP(rufmkm,'Sheet1 (2)'!$V$62:$V$71,'Sheet1 (2)'!$W$62:$W$71)</f>
        <v>40</v>
      </c>
      <c r="AT89" s="140"/>
      <c r="AU89" s="157">
        <f>IF(IF(D89='Sheet1 (2)'!$C$69,'Sheet1 (2)'!$D$69*('Sheet1 (2)'!$D$72-rut_index)/'Sheet1 (2)'!$D$72,IF(shee2!D89='Sheet1 (2)'!$C$70,'Sheet1 (2)'!$D$70*('Sheet1 (2)'!$D$72-rut_index)/'Sheet1 (2)'!$D$72,IF(shee2!D89='Sheet1 (2)'!$C$71,'Sheet1 (2)'!$D$71*('Sheet1 (2)'!$D$72-rut_index)/'Sheet1 (2)'!$D$72)))&lt;0,0,IF(D89='Sheet1 (2)'!$C$69,'Sheet1 (2)'!$D$69*('Sheet1 (2)'!$D$72-rut_index)/'Sheet1 (2)'!$D$72,IF(shee2!D89='Sheet1 (2)'!$C$70,'Sheet1 (2)'!$D$70*('Sheet1 (2)'!$D$72-rut_index)/'Sheet1 (2)'!$D$72,IF(shee2!D89='Sheet1 (2)'!$C$71,'Sheet1 (2)'!$D$71*('Sheet1 (2)'!$D$72-rut_index)/'Sheet1 (2)'!$D$72))))</f>
        <v>1.875</v>
      </c>
      <c r="AV89" s="157">
        <f>IF(IF(D89='Sheet1 (2)'!$C$69,'Sheet1 (2)'!$D$69*('Sheet1 (2)'!$D$72-crack_s_index)/'Sheet1 (2)'!$D$72,IF(shee2!D89='Sheet1 (2)'!$C$70,'Sheet1 (2)'!$D$70*('Sheet1 (2)'!$D$72-crack_s_index)/'Sheet1 (2)'!$D$72,IF(shee2!D89='Sheet1 (2)'!$C$71,'Sheet1 (2)'!$D$71*('Sheet1 (2)'!$D$72-crack_s_index)/'Sheet1 (2)'!$D$72)))&lt;0,0,IF(D89='Sheet1 (2)'!$C$69,'Sheet1 (2)'!$D$69*('Sheet1 (2)'!$D$72-crack_s_index)/'Sheet1 (2)'!$D$72,IF(shee2!D89='Sheet1 (2)'!$C$70,'Sheet1 (2)'!$D$70*('Sheet1 (2)'!$D$72-crack_s_index)/'Sheet1 (2)'!$D$72,IF(shee2!D89='Sheet1 (2)'!$C$71,'Sheet1 (2)'!$D$71*('Sheet1 (2)'!$D$72-crack_s_index)/'Sheet1 (2)'!$D$72))))</f>
        <v>0.83333333333333337</v>
      </c>
      <c r="AW89" s="157">
        <f>IF(IF(D89='Sheet1 (2)'!$C$69,'Sheet1 (2)'!$D$69*('Sheet1 (2)'!$D$72-crack_t_index)/'Sheet1 (2)'!$D$72,IF(shee2!D89='Sheet1 (2)'!$C$70,'Sheet1 (2)'!$D$70*('Sheet1 (2)'!$D$72-crack_t_index)/'Sheet1 (2)'!$D$72,IF(shee2!D89='Sheet1 (2)'!$C$71,'Sheet1 (2)'!$D$71*('Sheet1 (2)'!$D$72-crack_t_index)/'Sheet1 (2)'!$D$72)))&lt;0,0,IF(D89='Sheet1 (2)'!$C$69,'Sheet1 (2)'!$D$69*('Sheet1 (2)'!$D$72-crack_t_index)/'Sheet1 (2)'!$D$72,IF(shee2!D89='Sheet1 (2)'!$C$70,'Sheet1 (2)'!$D$70*('Sheet1 (2)'!$D$72-crack_t_index)/'Sheet1 (2)'!$D$72,IF(shee2!D89='Sheet1 (2)'!$C$71,'Sheet1 (2)'!$D$71*('Sheet1 (2)'!$D$72-crack_t_index)/'Sheet1 (2)'!$D$72))))</f>
        <v>2.9166666666666665</v>
      </c>
      <c r="AX89" s="157">
        <f>IF(IF(D89='Sheet1 (2)'!$C$69,'Sheet1 (2)'!$D$69*('Sheet1 (2)'!$D$72-rave_index)/'Sheet1 (2)'!$D$72,IF(shee2!D89='Sheet1 (2)'!$C$70,'Sheet1 (2)'!$D$70*('Sheet1 (2)'!$D$72-rave_index)/'Sheet1 (2)'!$D$72,IF(shee2!D89='Sheet1 (2)'!$C$71,'Sheet1 (2)'!$D$71*('Sheet1 (2)'!$D$72-rave_index)/'Sheet1 (2)'!$D$72)))&lt;0,0,IF(D89='Sheet1 (2)'!$C$69,'Sheet1 (2)'!$D$69*('Sheet1 (2)'!$D$72-rave_index)/'Sheet1 (2)'!$D$72,IF(shee2!D89='Sheet1 (2)'!$C$70,'Sheet1 (2)'!$D$70*('Sheet1 (2)'!$D$72-rave_index)/'Sheet1 (2)'!$D$72,IF(shee2!D89='Sheet1 (2)'!$C$71,'Sheet1 (2)'!$D$71*('Sheet1 (2)'!$D$72-rave_index)/'Sheet1 (2)'!$D$72))))</f>
        <v>1.875</v>
      </c>
      <c r="AY89" s="157">
        <f>IF(IF(D89='Sheet1 (2)'!$C$69,'Sheet1 (2)'!$D$69*('Sheet1 (2)'!$D$72-rough_index)/'Sheet1 (2)'!$D$72,IF(shee2!D89='Sheet1 (2)'!$C$70,'Sheet1 (2)'!$D$70*('Sheet1 (2)'!$D$72-rough_index)/'Sheet1 (2)'!$D$72,IF(shee2!D89='Sheet1 (2)'!$C$71,'Sheet1 (2)'!$D$71*('Sheet1 (2)'!$D$72-rough_index)/'Sheet1 (2)'!$D$72)))&lt;0,0,IF(D89='Sheet1 (2)'!$C$69,'Sheet1 (2)'!$D$69*('Sheet1 (2)'!$D$72-rough_index)/'Sheet1 (2)'!$D$72,IF(shee2!D89='Sheet1 (2)'!$C$70,'Sheet1 (2)'!$D$70*('Sheet1 (2)'!$D$72-rough_index)/'Sheet1 (2)'!$D$72,IF(shee2!D89='Sheet1 (2)'!$C$71,'Sheet1 (2)'!$D$71*('Sheet1 (2)'!$D$72-rough_index)/'Sheet1 (2)'!$D$72))))</f>
        <v>1.6666666666666667</v>
      </c>
      <c r="AZ89" s="159">
        <f>+(AU89*'Sheet1 (2)'!$C$77)+(AV89*'Sheet1 (2)'!$C$78)+(AW89*'Sheet1 (2)'!$C$79)+(AX89*'Sheet1 (2)'!$C$80)+(AY89*'Sheet1 (2)'!$C$81)</f>
        <v>1.4791666666666667</v>
      </c>
      <c r="BA89" s="213" t="str">
        <f t="shared" si="3"/>
        <v>Poor</v>
      </c>
      <c r="BE89">
        <f>IF(D89='Sheet1 (2)'!$C$61,'Sheet1 (2)'!$D$61*(counts^2)+'Sheet1 (2)'!$G$61*counts+'Sheet1 (2)'!$J$61,IF(D89='Sheet1 (2)'!$C$62,'Sheet1 (2)'!$D$62*counts+'Sheet1 (2)'!$G$62,IF(D89='Sheet1 (2)'!$C$63,'Sheet1 (2)'!$D$63*counts+'Sheet1 (2)'!$G$63,IF(D89='Sheet1 (2)'!$C$64,'Sheet1 (2)'!$D$64*counts+'Sheet1 (2)'!$G$64))))</f>
        <v>2.0984129299999998</v>
      </c>
    </row>
    <row r="90" spans="1:57">
      <c r="A90" s="145" t="s">
        <v>282</v>
      </c>
      <c r="B90" s="145" t="s">
        <v>76</v>
      </c>
      <c r="C90" s="170">
        <v>230</v>
      </c>
      <c r="D90" s="174" t="s">
        <v>77</v>
      </c>
      <c r="E90" s="171">
        <v>8</v>
      </c>
      <c r="F90" s="171">
        <v>1</v>
      </c>
      <c r="G90" s="171" t="s">
        <v>77</v>
      </c>
      <c r="H90" s="171">
        <v>0.5</v>
      </c>
      <c r="I90" s="171" t="s">
        <v>77</v>
      </c>
      <c r="J90" s="173" t="s">
        <v>78</v>
      </c>
      <c r="K90" s="173" t="s">
        <v>83</v>
      </c>
      <c r="L90" s="169">
        <f>VLOOKUP(CONCATENATE(J90,K90),'Sheet1 (2)'!$J$6:$K$26,2,FALSE)</f>
        <v>12.5</v>
      </c>
      <c r="M90" s="173" t="s">
        <v>80</v>
      </c>
      <c r="N90" s="173" t="s">
        <v>80</v>
      </c>
      <c r="O90" s="168">
        <f>VLOOKUP(CONCATENATE(M90,N90),'Sheet1 (2)'!$L$6:$M$26,2,FALSE)</f>
        <v>0</v>
      </c>
      <c r="P90" s="173" t="s">
        <v>80</v>
      </c>
      <c r="Q90" s="173" t="s">
        <v>80</v>
      </c>
      <c r="R90" s="168">
        <f>VLOOKUP(CONCATENATE(P90,Q90),'Sheet1 (2)'!$N$6:$O$26,2,FALSE)</f>
        <v>0</v>
      </c>
      <c r="S90" s="173" t="s">
        <v>80</v>
      </c>
      <c r="T90" s="173" t="s">
        <v>80</v>
      </c>
      <c r="U90" s="168">
        <f>VLOOKUP(CONCATENATE(S90,T90),'Sheet1 (2)'!$P$6:$Q$26,2,FALSE)</f>
        <v>0</v>
      </c>
      <c r="V90" s="173" t="s">
        <v>80</v>
      </c>
      <c r="W90" s="173" t="s">
        <v>80</v>
      </c>
      <c r="X90" s="168">
        <f>VLOOKUP(CONCATENATE(V90,W90),'Sheet1 (2)'!$R$6:$S$26,2,FALSE)</f>
        <v>0</v>
      </c>
      <c r="Y90" s="173" t="s">
        <v>80</v>
      </c>
      <c r="Z90" s="173" t="s">
        <v>80</v>
      </c>
      <c r="AA90" s="168">
        <f>VLOOKUP(CONCATENATE(Y90,Z90),'Sheet1 (2)'!$T$6:$U$26,2,FALSE)</f>
        <v>0</v>
      </c>
      <c r="AB90" s="173" t="s">
        <v>80</v>
      </c>
      <c r="AC90" s="173" t="s">
        <v>80</v>
      </c>
      <c r="AD90" s="168">
        <f>VLOOKUP(CONCATENATE(AB90,AC90),'Sheet1 (2)'!$X$6:$Y$26,2,FALSE)</f>
        <v>0</v>
      </c>
      <c r="AE90" s="173" t="s">
        <v>82</v>
      </c>
      <c r="AF90" s="173" t="s">
        <v>81</v>
      </c>
      <c r="AG90" s="168">
        <f>VLOOKUP(CONCATENATE(AE90,AF90),'Sheet1 (2)'!$Z$6:$AA$26,2,FALSE)</f>
        <v>66</v>
      </c>
      <c r="AH90" s="172"/>
      <c r="AI90" s="175"/>
      <c r="AJ90" s="140"/>
      <c r="AK90" s="176" t="s">
        <v>282</v>
      </c>
      <c r="AL90" s="176" t="s">
        <v>76</v>
      </c>
      <c r="AM90" s="170">
        <f t="shared" si="2"/>
        <v>230</v>
      </c>
      <c r="AN90" s="147"/>
      <c r="AO90" s="155"/>
      <c r="AP90" s="156"/>
      <c r="AQ90" s="157">
        <v>3.7321260841999999</v>
      </c>
      <c r="AR90" s="158"/>
      <c r="AS90" s="145">
        <f>LOOKUP(rufmkm,'Sheet1 (2)'!$V$62:$V$71,'Sheet1 (2)'!$W$62:$W$71)</f>
        <v>40</v>
      </c>
      <c r="AT90" s="140"/>
      <c r="AU90" s="157">
        <f>IF(IF(D90='Sheet1 (2)'!$C$69,'Sheet1 (2)'!$D$69*('Sheet1 (2)'!$D$72-rut_index)/'Sheet1 (2)'!$D$72,IF(shee2!D90='Sheet1 (2)'!$C$70,'Sheet1 (2)'!$D$70*('Sheet1 (2)'!$D$72-rut_index)/'Sheet1 (2)'!$D$72,IF(shee2!D90='Sheet1 (2)'!$C$71,'Sheet1 (2)'!$D$71*('Sheet1 (2)'!$D$72-rut_index)/'Sheet1 (2)'!$D$72)))&lt;0,0,IF(D90='Sheet1 (2)'!$C$69,'Sheet1 (2)'!$D$69*('Sheet1 (2)'!$D$72-rut_index)/'Sheet1 (2)'!$D$72,IF(shee2!D90='Sheet1 (2)'!$C$70,'Sheet1 (2)'!$D$70*('Sheet1 (2)'!$D$72-rut_index)/'Sheet1 (2)'!$D$72,IF(shee2!D90='Sheet1 (2)'!$C$71,'Sheet1 (2)'!$D$71*('Sheet1 (2)'!$D$72-rut_index)/'Sheet1 (2)'!$D$72))))</f>
        <v>3.9583333333333335</v>
      </c>
      <c r="AV90" s="157">
        <f>IF(IF(D90='Sheet1 (2)'!$C$69,'Sheet1 (2)'!$D$69*('Sheet1 (2)'!$D$72-crack_s_index)/'Sheet1 (2)'!$D$72,IF(shee2!D90='Sheet1 (2)'!$C$70,'Sheet1 (2)'!$D$70*('Sheet1 (2)'!$D$72-crack_s_index)/'Sheet1 (2)'!$D$72,IF(shee2!D90='Sheet1 (2)'!$C$71,'Sheet1 (2)'!$D$71*('Sheet1 (2)'!$D$72-crack_s_index)/'Sheet1 (2)'!$D$72)))&lt;0,0,IF(D90='Sheet1 (2)'!$C$69,'Sheet1 (2)'!$D$69*('Sheet1 (2)'!$D$72-crack_s_index)/'Sheet1 (2)'!$D$72,IF(shee2!D90='Sheet1 (2)'!$C$70,'Sheet1 (2)'!$D$70*('Sheet1 (2)'!$D$72-crack_s_index)/'Sheet1 (2)'!$D$72,IF(shee2!D90='Sheet1 (2)'!$C$71,'Sheet1 (2)'!$D$71*('Sheet1 (2)'!$D$72-crack_s_index)/'Sheet1 (2)'!$D$72))))</f>
        <v>5</v>
      </c>
      <c r="AW90" s="157">
        <f>IF(IF(D90='Sheet1 (2)'!$C$69,'Sheet1 (2)'!$D$69*('Sheet1 (2)'!$D$72-crack_t_index)/'Sheet1 (2)'!$D$72,IF(shee2!D90='Sheet1 (2)'!$C$70,'Sheet1 (2)'!$D$70*('Sheet1 (2)'!$D$72-crack_t_index)/'Sheet1 (2)'!$D$72,IF(shee2!D90='Sheet1 (2)'!$C$71,'Sheet1 (2)'!$D$71*('Sheet1 (2)'!$D$72-crack_t_index)/'Sheet1 (2)'!$D$72)))&lt;0,0,IF(D90='Sheet1 (2)'!$C$69,'Sheet1 (2)'!$D$69*('Sheet1 (2)'!$D$72-crack_t_index)/'Sheet1 (2)'!$D$72,IF(shee2!D90='Sheet1 (2)'!$C$70,'Sheet1 (2)'!$D$70*('Sheet1 (2)'!$D$72-crack_t_index)/'Sheet1 (2)'!$D$72,IF(shee2!D90='Sheet1 (2)'!$C$71,'Sheet1 (2)'!$D$71*('Sheet1 (2)'!$D$72-crack_t_index)/'Sheet1 (2)'!$D$72))))</f>
        <v>5</v>
      </c>
      <c r="AX90" s="157">
        <f>IF(IF(D90='Sheet1 (2)'!$C$69,'Sheet1 (2)'!$D$69*('Sheet1 (2)'!$D$72-rave_index)/'Sheet1 (2)'!$D$72,IF(shee2!D90='Sheet1 (2)'!$C$70,'Sheet1 (2)'!$D$70*('Sheet1 (2)'!$D$72-rave_index)/'Sheet1 (2)'!$D$72,IF(shee2!D90='Sheet1 (2)'!$C$71,'Sheet1 (2)'!$D$71*('Sheet1 (2)'!$D$72-rave_index)/'Sheet1 (2)'!$D$72)))&lt;0,0,IF(D90='Sheet1 (2)'!$C$69,'Sheet1 (2)'!$D$69*('Sheet1 (2)'!$D$72-rave_index)/'Sheet1 (2)'!$D$72,IF(shee2!D90='Sheet1 (2)'!$C$70,'Sheet1 (2)'!$D$70*('Sheet1 (2)'!$D$72-rave_index)/'Sheet1 (2)'!$D$72,IF(shee2!D90='Sheet1 (2)'!$C$71,'Sheet1 (2)'!$D$71*('Sheet1 (2)'!$D$72-rave_index)/'Sheet1 (2)'!$D$72))))</f>
        <v>5</v>
      </c>
      <c r="AY90" s="157">
        <f>IF(IF(D90='Sheet1 (2)'!$C$69,'Sheet1 (2)'!$D$69*('Sheet1 (2)'!$D$72-rough_index)/'Sheet1 (2)'!$D$72,IF(shee2!D90='Sheet1 (2)'!$C$70,'Sheet1 (2)'!$D$70*('Sheet1 (2)'!$D$72-rough_index)/'Sheet1 (2)'!$D$72,IF(shee2!D90='Sheet1 (2)'!$C$71,'Sheet1 (2)'!$D$71*('Sheet1 (2)'!$D$72-rough_index)/'Sheet1 (2)'!$D$72)))&lt;0,0,IF(D90='Sheet1 (2)'!$C$69,'Sheet1 (2)'!$D$69*('Sheet1 (2)'!$D$72-rough_index)/'Sheet1 (2)'!$D$72,IF(shee2!D90='Sheet1 (2)'!$C$70,'Sheet1 (2)'!$D$70*('Sheet1 (2)'!$D$72-rough_index)/'Sheet1 (2)'!$D$72,IF(shee2!D90='Sheet1 (2)'!$C$71,'Sheet1 (2)'!$D$71*('Sheet1 (2)'!$D$72-rough_index)/'Sheet1 (2)'!$D$72))))</f>
        <v>1.6666666666666667</v>
      </c>
      <c r="AZ90" s="159">
        <f>+(AU90*'Sheet1 (2)'!$C$77)+(AV90*'Sheet1 (2)'!$C$78)+(AW90*'Sheet1 (2)'!$C$79)+(AX90*'Sheet1 (2)'!$C$80)+(AY90*'Sheet1 (2)'!$C$81)</f>
        <v>3.791666666666667</v>
      </c>
      <c r="BA90" s="213" t="str">
        <f t="shared" si="3"/>
        <v>Fair</v>
      </c>
      <c r="BE90">
        <f>IF(D90='Sheet1 (2)'!$C$61,'Sheet1 (2)'!$D$61*(counts^2)+'Sheet1 (2)'!$G$61*counts+'Sheet1 (2)'!$J$61,IF(D90='Sheet1 (2)'!$C$62,'Sheet1 (2)'!$D$62*counts+'Sheet1 (2)'!$G$62,IF(D90='Sheet1 (2)'!$C$63,'Sheet1 (2)'!$D$63*counts+'Sheet1 (2)'!$G$63,IF(D90='Sheet1 (2)'!$C$64,'Sheet1 (2)'!$D$64*counts+'Sheet1 (2)'!$G$64))))</f>
        <v>2.0984129299999998</v>
      </c>
    </row>
    <row r="91" spans="1:57">
      <c r="A91" s="145" t="s">
        <v>282</v>
      </c>
      <c r="B91" s="145" t="s">
        <v>76</v>
      </c>
      <c r="C91" s="170">
        <v>231</v>
      </c>
      <c r="D91" s="174" t="s">
        <v>77</v>
      </c>
      <c r="E91" s="171">
        <v>8</v>
      </c>
      <c r="F91" s="171">
        <v>1</v>
      </c>
      <c r="G91" s="171" t="s">
        <v>77</v>
      </c>
      <c r="H91" s="171">
        <v>0.5</v>
      </c>
      <c r="I91" s="171" t="s">
        <v>77</v>
      </c>
      <c r="J91" s="173" t="s">
        <v>78</v>
      </c>
      <c r="K91" s="173" t="s">
        <v>83</v>
      </c>
      <c r="L91" s="169">
        <f>VLOOKUP(CONCATENATE(J91,K91),'Sheet1 (2)'!$J$6:$K$26,2,FALSE)</f>
        <v>12.5</v>
      </c>
      <c r="M91" s="173" t="s">
        <v>83</v>
      </c>
      <c r="N91" s="173" t="s">
        <v>83</v>
      </c>
      <c r="O91" s="168">
        <f>VLOOKUP(CONCATENATE(M91,N91),'Sheet1 (2)'!$L$6:$M$26,2,FALSE)</f>
        <v>37.5</v>
      </c>
      <c r="P91" s="173" t="s">
        <v>83</v>
      </c>
      <c r="Q91" s="173" t="s">
        <v>82</v>
      </c>
      <c r="R91" s="168">
        <f>VLOOKUP(CONCATENATE(P91,Q91),'Sheet1 (2)'!$N$6:$O$26,2,FALSE)</f>
        <v>18.75</v>
      </c>
      <c r="S91" s="173" t="s">
        <v>80</v>
      </c>
      <c r="T91" s="173" t="s">
        <v>80</v>
      </c>
      <c r="U91" s="168">
        <f>VLOOKUP(CONCATENATE(S91,T91),'Sheet1 (2)'!$P$6:$Q$26,2,FALSE)</f>
        <v>0</v>
      </c>
      <c r="V91" s="173" t="s">
        <v>78</v>
      </c>
      <c r="W91" s="173" t="s">
        <v>81</v>
      </c>
      <c r="X91" s="168">
        <f>VLOOKUP(CONCATENATE(V91,W91),'Sheet1 (2)'!$R$6:$S$26,2,FALSE)</f>
        <v>25</v>
      </c>
      <c r="Y91" s="173" t="s">
        <v>80</v>
      </c>
      <c r="Z91" s="173" t="s">
        <v>80</v>
      </c>
      <c r="AA91" s="168">
        <f>VLOOKUP(CONCATENATE(Y91,Z91),'Sheet1 (2)'!$T$6:$U$26,2,FALSE)</f>
        <v>0</v>
      </c>
      <c r="AB91" s="173" t="s">
        <v>80</v>
      </c>
      <c r="AC91" s="173" t="s">
        <v>80</v>
      </c>
      <c r="AD91" s="168">
        <f>VLOOKUP(CONCATENATE(AB91,AC91),'Sheet1 (2)'!$X$6:$Y$26,2,FALSE)</f>
        <v>0</v>
      </c>
      <c r="AE91" s="173" t="s">
        <v>82</v>
      </c>
      <c r="AF91" s="173" t="s">
        <v>81</v>
      </c>
      <c r="AG91" s="168">
        <f>VLOOKUP(CONCATENATE(AE91,AF91),'Sheet1 (2)'!$Z$6:$AA$26,2,FALSE)</f>
        <v>66</v>
      </c>
      <c r="AH91" s="172"/>
      <c r="AI91" s="175"/>
      <c r="AJ91" s="140"/>
      <c r="AK91" s="176" t="s">
        <v>282</v>
      </c>
      <c r="AL91" s="176" t="s">
        <v>76</v>
      </c>
      <c r="AM91" s="170">
        <f t="shared" si="2"/>
        <v>231</v>
      </c>
      <c r="AN91" s="147"/>
      <c r="AO91" s="155"/>
      <c r="AP91" s="156"/>
      <c r="AQ91" s="157">
        <v>4.2438837620000003</v>
      </c>
      <c r="AR91" s="158"/>
      <c r="AS91" s="145">
        <f>LOOKUP(rufmkm,'Sheet1 (2)'!$V$62:$V$71,'Sheet1 (2)'!$W$62:$W$71)</f>
        <v>50</v>
      </c>
      <c r="AT91" s="140"/>
      <c r="AU91" s="157">
        <f>IF(IF(D91='Sheet1 (2)'!$C$69,'Sheet1 (2)'!$D$69*('Sheet1 (2)'!$D$72-rut_index)/'Sheet1 (2)'!$D$72,IF(shee2!D91='Sheet1 (2)'!$C$70,'Sheet1 (2)'!$D$70*('Sheet1 (2)'!$D$72-rut_index)/'Sheet1 (2)'!$D$72,IF(shee2!D91='Sheet1 (2)'!$C$71,'Sheet1 (2)'!$D$71*('Sheet1 (2)'!$D$72-rut_index)/'Sheet1 (2)'!$D$72)))&lt;0,0,IF(D91='Sheet1 (2)'!$C$69,'Sheet1 (2)'!$D$69*('Sheet1 (2)'!$D$72-rut_index)/'Sheet1 (2)'!$D$72,IF(shee2!D91='Sheet1 (2)'!$C$70,'Sheet1 (2)'!$D$70*('Sheet1 (2)'!$D$72-rut_index)/'Sheet1 (2)'!$D$72,IF(shee2!D91='Sheet1 (2)'!$C$71,'Sheet1 (2)'!$D$71*('Sheet1 (2)'!$D$72-rut_index)/'Sheet1 (2)'!$D$72))))</f>
        <v>3.9583333333333335</v>
      </c>
      <c r="AV91" s="157">
        <f>IF(IF(D91='Sheet1 (2)'!$C$69,'Sheet1 (2)'!$D$69*('Sheet1 (2)'!$D$72-crack_s_index)/'Sheet1 (2)'!$D$72,IF(shee2!D91='Sheet1 (2)'!$C$70,'Sheet1 (2)'!$D$70*('Sheet1 (2)'!$D$72-crack_s_index)/'Sheet1 (2)'!$D$72,IF(shee2!D91='Sheet1 (2)'!$C$71,'Sheet1 (2)'!$D$71*('Sheet1 (2)'!$D$72-crack_s_index)/'Sheet1 (2)'!$D$72)))&lt;0,0,IF(D91='Sheet1 (2)'!$C$69,'Sheet1 (2)'!$D$69*('Sheet1 (2)'!$D$72-crack_s_index)/'Sheet1 (2)'!$D$72,IF(shee2!D91='Sheet1 (2)'!$C$70,'Sheet1 (2)'!$D$70*('Sheet1 (2)'!$D$72-crack_s_index)/'Sheet1 (2)'!$D$72,IF(shee2!D91='Sheet1 (2)'!$C$71,'Sheet1 (2)'!$D$71*('Sheet1 (2)'!$D$72-crack_s_index)/'Sheet1 (2)'!$D$72))))</f>
        <v>1.875</v>
      </c>
      <c r="AW91" s="157">
        <f>IF(IF(D91='Sheet1 (2)'!$C$69,'Sheet1 (2)'!$D$69*('Sheet1 (2)'!$D$72-crack_t_index)/'Sheet1 (2)'!$D$72,IF(shee2!D91='Sheet1 (2)'!$C$70,'Sheet1 (2)'!$D$70*('Sheet1 (2)'!$D$72-crack_t_index)/'Sheet1 (2)'!$D$72,IF(shee2!D91='Sheet1 (2)'!$C$71,'Sheet1 (2)'!$D$71*('Sheet1 (2)'!$D$72-crack_t_index)/'Sheet1 (2)'!$D$72)))&lt;0,0,IF(D91='Sheet1 (2)'!$C$69,'Sheet1 (2)'!$D$69*('Sheet1 (2)'!$D$72-crack_t_index)/'Sheet1 (2)'!$D$72,IF(shee2!D91='Sheet1 (2)'!$C$70,'Sheet1 (2)'!$D$70*('Sheet1 (2)'!$D$72-crack_t_index)/'Sheet1 (2)'!$D$72,IF(shee2!D91='Sheet1 (2)'!$C$71,'Sheet1 (2)'!$D$71*('Sheet1 (2)'!$D$72-crack_t_index)/'Sheet1 (2)'!$D$72))))</f>
        <v>3.4375</v>
      </c>
      <c r="AX91" s="157">
        <f>IF(IF(D91='Sheet1 (2)'!$C$69,'Sheet1 (2)'!$D$69*('Sheet1 (2)'!$D$72-rave_index)/'Sheet1 (2)'!$D$72,IF(shee2!D91='Sheet1 (2)'!$C$70,'Sheet1 (2)'!$D$70*('Sheet1 (2)'!$D$72-rave_index)/'Sheet1 (2)'!$D$72,IF(shee2!D91='Sheet1 (2)'!$C$71,'Sheet1 (2)'!$D$71*('Sheet1 (2)'!$D$72-rave_index)/'Sheet1 (2)'!$D$72)))&lt;0,0,IF(D91='Sheet1 (2)'!$C$69,'Sheet1 (2)'!$D$69*('Sheet1 (2)'!$D$72-rave_index)/'Sheet1 (2)'!$D$72,IF(shee2!D91='Sheet1 (2)'!$C$70,'Sheet1 (2)'!$D$70*('Sheet1 (2)'!$D$72-rave_index)/'Sheet1 (2)'!$D$72,IF(shee2!D91='Sheet1 (2)'!$C$71,'Sheet1 (2)'!$D$71*('Sheet1 (2)'!$D$72-rave_index)/'Sheet1 (2)'!$D$72))))</f>
        <v>5</v>
      </c>
      <c r="AY91" s="157">
        <f>IF(IF(D91='Sheet1 (2)'!$C$69,'Sheet1 (2)'!$D$69*('Sheet1 (2)'!$D$72-rough_index)/'Sheet1 (2)'!$D$72,IF(shee2!D91='Sheet1 (2)'!$C$70,'Sheet1 (2)'!$D$70*('Sheet1 (2)'!$D$72-rough_index)/'Sheet1 (2)'!$D$72,IF(shee2!D91='Sheet1 (2)'!$C$71,'Sheet1 (2)'!$D$71*('Sheet1 (2)'!$D$72-rough_index)/'Sheet1 (2)'!$D$72)))&lt;0,0,IF(D91='Sheet1 (2)'!$C$69,'Sheet1 (2)'!$D$69*('Sheet1 (2)'!$D$72-rough_index)/'Sheet1 (2)'!$D$72,IF(shee2!D91='Sheet1 (2)'!$C$70,'Sheet1 (2)'!$D$70*('Sheet1 (2)'!$D$72-rough_index)/'Sheet1 (2)'!$D$72,IF(shee2!D91='Sheet1 (2)'!$C$71,'Sheet1 (2)'!$D$71*('Sheet1 (2)'!$D$72-rough_index)/'Sheet1 (2)'!$D$72))))</f>
        <v>0.83333333333333337</v>
      </c>
      <c r="AZ91" s="159">
        <f>+(AU91*'Sheet1 (2)'!$C$77)+(AV91*'Sheet1 (2)'!$C$78)+(AW91*'Sheet1 (2)'!$C$79)+(AX91*'Sheet1 (2)'!$C$80)+(AY91*'Sheet1 (2)'!$C$81)</f>
        <v>2.354166666666667</v>
      </c>
      <c r="BA91" s="213" t="str">
        <f t="shared" si="3"/>
        <v>Poor</v>
      </c>
      <c r="BE91">
        <f>IF(D91='Sheet1 (2)'!$C$61,'Sheet1 (2)'!$D$61*(counts^2)+'Sheet1 (2)'!$G$61*counts+'Sheet1 (2)'!$J$61,IF(D91='Sheet1 (2)'!$C$62,'Sheet1 (2)'!$D$62*counts+'Sheet1 (2)'!$G$62,IF(D91='Sheet1 (2)'!$C$63,'Sheet1 (2)'!$D$63*counts+'Sheet1 (2)'!$G$63,IF(D91='Sheet1 (2)'!$C$64,'Sheet1 (2)'!$D$64*counts+'Sheet1 (2)'!$G$64))))</f>
        <v>2.0984129299999998</v>
      </c>
    </row>
    <row r="92" spans="1:57">
      <c r="A92" s="145" t="s">
        <v>282</v>
      </c>
      <c r="B92" s="145" t="s">
        <v>76</v>
      </c>
      <c r="C92" s="170">
        <v>232</v>
      </c>
      <c r="D92" s="174" t="s">
        <v>77</v>
      </c>
      <c r="E92" s="171">
        <v>8</v>
      </c>
      <c r="F92" s="171">
        <v>1</v>
      </c>
      <c r="G92" s="171" t="s">
        <v>77</v>
      </c>
      <c r="H92" s="171">
        <v>0.5</v>
      </c>
      <c r="I92" s="171" t="s">
        <v>77</v>
      </c>
      <c r="J92" s="173" t="s">
        <v>80</v>
      </c>
      <c r="K92" s="173" t="s">
        <v>80</v>
      </c>
      <c r="L92" s="169">
        <f>VLOOKUP(CONCATENATE(J92,K92),'Sheet1 (2)'!$J$6:$K$26,2,FALSE)</f>
        <v>0</v>
      </c>
      <c r="M92" s="173" t="s">
        <v>83</v>
      </c>
      <c r="N92" s="173" t="s">
        <v>83</v>
      </c>
      <c r="O92" s="168">
        <f>VLOOKUP(CONCATENATE(M92,N92),'Sheet1 (2)'!$L$6:$M$26,2,FALSE)</f>
        <v>37.5</v>
      </c>
      <c r="P92" s="173" t="s">
        <v>80</v>
      </c>
      <c r="Q92" s="173" t="s">
        <v>80</v>
      </c>
      <c r="R92" s="168">
        <f>VLOOKUP(CONCATENATE(P92,Q92),'Sheet1 (2)'!$N$6:$O$26,2,FALSE)</f>
        <v>0</v>
      </c>
      <c r="S92" s="173" t="s">
        <v>82</v>
      </c>
      <c r="T92" s="173" t="s">
        <v>78</v>
      </c>
      <c r="U92" s="168">
        <f>VLOOKUP(CONCATENATE(S92,T92),'Sheet1 (2)'!$P$6:$Q$26,2,FALSE)</f>
        <v>5</v>
      </c>
      <c r="V92" s="173" t="s">
        <v>80</v>
      </c>
      <c r="W92" s="173" t="s">
        <v>80</v>
      </c>
      <c r="X92" s="168">
        <f>VLOOKUP(CONCATENATE(V92,W92),'Sheet1 (2)'!$R$6:$S$26,2,FALSE)</f>
        <v>0</v>
      </c>
      <c r="Y92" s="173" t="s">
        <v>83</v>
      </c>
      <c r="Z92" s="173" t="s">
        <v>83</v>
      </c>
      <c r="AA92" s="168">
        <f>VLOOKUP(CONCATENATE(Y92,Z92),'Sheet1 (2)'!$T$6:$U$26,2,FALSE)</f>
        <v>37.5</v>
      </c>
      <c r="AB92" s="173" t="s">
        <v>80</v>
      </c>
      <c r="AC92" s="173" t="s">
        <v>80</v>
      </c>
      <c r="AD92" s="168">
        <f>VLOOKUP(CONCATENATE(AB92,AC92),'Sheet1 (2)'!$X$6:$Y$26,2,FALSE)</f>
        <v>0</v>
      </c>
      <c r="AE92" s="173" t="s">
        <v>82</v>
      </c>
      <c r="AF92" s="173" t="s">
        <v>81</v>
      </c>
      <c r="AG92" s="168">
        <f>VLOOKUP(CONCATENATE(AE92,AF92),'Sheet1 (2)'!$Z$6:$AA$26,2,FALSE)</f>
        <v>66</v>
      </c>
      <c r="AH92" s="172"/>
      <c r="AI92" s="175"/>
      <c r="AJ92" s="140"/>
      <c r="AK92" s="176" t="s">
        <v>282</v>
      </c>
      <c r="AL92" s="176" t="s">
        <v>76</v>
      </c>
      <c r="AM92" s="170">
        <f t="shared" si="2"/>
        <v>232</v>
      </c>
      <c r="AN92" s="147"/>
      <c r="AO92" s="155"/>
      <c r="AP92" s="156"/>
      <c r="AQ92" s="157">
        <v>3.8385724186000005</v>
      </c>
      <c r="AR92" s="158"/>
      <c r="AS92" s="145">
        <f>LOOKUP(rufmkm,'Sheet1 (2)'!$V$62:$V$71,'Sheet1 (2)'!$W$62:$W$71)</f>
        <v>40</v>
      </c>
      <c r="AT92" s="140"/>
      <c r="AU92" s="157">
        <f>IF(IF(D92='Sheet1 (2)'!$C$69,'Sheet1 (2)'!$D$69*('Sheet1 (2)'!$D$72-rut_index)/'Sheet1 (2)'!$D$72,IF(shee2!D92='Sheet1 (2)'!$C$70,'Sheet1 (2)'!$D$70*('Sheet1 (2)'!$D$72-rut_index)/'Sheet1 (2)'!$D$72,IF(shee2!D92='Sheet1 (2)'!$C$71,'Sheet1 (2)'!$D$71*('Sheet1 (2)'!$D$72-rut_index)/'Sheet1 (2)'!$D$72)))&lt;0,0,IF(D92='Sheet1 (2)'!$C$69,'Sheet1 (2)'!$D$69*('Sheet1 (2)'!$D$72-rut_index)/'Sheet1 (2)'!$D$72,IF(shee2!D92='Sheet1 (2)'!$C$70,'Sheet1 (2)'!$D$70*('Sheet1 (2)'!$D$72-rut_index)/'Sheet1 (2)'!$D$72,IF(shee2!D92='Sheet1 (2)'!$C$71,'Sheet1 (2)'!$D$71*('Sheet1 (2)'!$D$72-rut_index)/'Sheet1 (2)'!$D$72))))</f>
        <v>5</v>
      </c>
      <c r="AV92" s="157">
        <f>IF(IF(D92='Sheet1 (2)'!$C$69,'Sheet1 (2)'!$D$69*('Sheet1 (2)'!$D$72-crack_s_index)/'Sheet1 (2)'!$D$72,IF(shee2!D92='Sheet1 (2)'!$C$70,'Sheet1 (2)'!$D$70*('Sheet1 (2)'!$D$72-crack_s_index)/'Sheet1 (2)'!$D$72,IF(shee2!D92='Sheet1 (2)'!$C$71,'Sheet1 (2)'!$D$71*('Sheet1 (2)'!$D$72-crack_s_index)/'Sheet1 (2)'!$D$72)))&lt;0,0,IF(D92='Sheet1 (2)'!$C$69,'Sheet1 (2)'!$D$69*('Sheet1 (2)'!$D$72-crack_s_index)/'Sheet1 (2)'!$D$72,IF(shee2!D92='Sheet1 (2)'!$C$70,'Sheet1 (2)'!$D$70*('Sheet1 (2)'!$D$72-crack_s_index)/'Sheet1 (2)'!$D$72,IF(shee2!D92='Sheet1 (2)'!$C$71,'Sheet1 (2)'!$D$71*('Sheet1 (2)'!$D$72-crack_s_index)/'Sheet1 (2)'!$D$72))))</f>
        <v>1.875</v>
      </c>
      <c r="AW92" s="157">
        <f>IF(IF(D92='Sheet1 (2)'!$C$69,'Sheet1 (2)'!$D$69*('Sheet1 (2)'!$D$72-crack_t_index)/'Sheet1 (2)'!$D$72,IF(shee2!D92='Sheet1 (2)'!$C$70,'Sheet1 (2)'!$D$70*('Sheet1 (2)'!$D$72-crack_t_index)/'Sheet1 (2)'!$D$72,IF(shee2!D92='Sheet1 (2)'!$C$71,'Sheet1 (2)'!$D$71*('Sheet1 (2)'!$D$72-crack_t_index)/'Sheet1 (2)'!$D$72)))&lt;0,0,IF(D92='Sheet1 (2)'!$C$69,'Sheet1 (2)'!$D$69*('Sheet1 (2)'!$D$72-crack_t_index)/'Sheet1 (2)'!$D$72,IF(shee2!D92='Sheet1 (2)'!$C$70,'Sheet1 (2)'!$D$70*('Sheet1 (2)'!$D$72-crack_t_index)/'Sheet1 (2)'!$D$72,IF(shee2!D92='Sheet1 (2)'!$C$71,'Sheet1 (2)'!$D$71*('Sheet1 (2)'!$D$72-crack_t_index)/'Sheet1 (2)'!$D$72))))</f>
        <v>5</v>
      </c>
      <c r="AX92" s="157">
        <f>IF(IF(D92='Sheet1 (2)'!$C$69,'Sheet1 (2)'!$D$69*('Sheet1 (2)'!$D$72-rave_index)/'Sheet1 (2)'!$D$72,IF(shee2!D92='Sheet1 (2)'!$C$70,'Sheet1 (2)'!$D$70*('Sheet1 (2)'!$D$72-rave_index)/'Sheet1 (2)'!$D$72,IF(shee2!D92='Sheet1 (2)'!$C$71,'Sheet1 (2)'!$D$71*('Sheet1 (2)'!$D$72-rave_index)/'Sheet1 (2)'!$D$72)))&lt;0,0,IF(D92='Sheet1 (2)'!$C$69,'Sheet1 (2)'!$D$69*('Sheet1 (2)'!$D$72-rave_index)/'Sheet1 (2)'!$D$72,IF(shee2!D92='Sheet1 (2)'!$C$70,'Sheet1 (2)'!$D$70*('Sheet1 (2)'!$D$72-rave_index)/'Sheet1 (2)'!$D$72,IF(shee2!D92='Sheet1 (2)'!$C$71,'Sheet1 (2)'!$D$71*('Sheet1 (2)'!$D$72-rave_index)/'Sheet1 (2)'!$D$72))))</f>
        <v>1.875</v>
      </c>
      <c r="AY92" s="157">
        <f>IF(IF(D92='Sheet1 (2)'!$C$69,'Sheet1 (2)'!$D$69*('Sheet1 (2)'!$D$72-rough_index)/'Sheet1 (2)'!$D$72,IF(shee2!D92='Sheet1 (2)'!$C$70,'Sheet1 (2)'!$D$70*('Sheet1 (2)'!$D$72-rough_index)/'Sheet1 (2)'!$D$72,IF(shee2!D92='Sheet1 (2)'!$C$71,'Sheet1 (2)'!$D$71*('Sheet1 (2)'!$D$72-rough_index)/'Sheet1 (2)'!$D$72)))&lt;0,0,IF(D92='Sheet1 (2)'!$C$69,'Sheet1 (2)'!$D$69*('Sheet1 (2)'!$D$72-rough_index)/'Sheet1 (2)'!$D$72,IF(shee2!D92='Sheet1 (2)'!$C$70,'Sheet1 (2)'!$D$70*('Sheet1 (2)'!$D$72-rough_index)/'Sheet1 (2)'!$D$72,IF(shee2!D92='Sheet1 (2)'!$C$71,'Sheet1 (2)'!$D$71*('Sheet1 (2)'!$D$72-rough_index)/'Sheet1 (2)'!$D$72))))</f>
        <v>1.6666666666666667</v>
      </c>
      <c r="AZ92" s="159">
        <f>+(AU92*'Sheet1 (2)'!$C$77)+(AV92*'Sheet1 (2)'!$C$78)+(AW92*'Sheet1 (2)'!$C$79)+(AX92*'Sheet1 (2)'!$C$80)+(AY92*'Sheet1 (2)'!$C$81)</f>
        <v>2.5625</v>
      </c>
      <c r="BA92" s="213" t="str">
        <f t="shared" si="3"/>
        <v>Fair</v>
      </c>
      <c r="BE92">
        <f>IF(D92='Sheet1 (2)'!$C$61,'Sheet1 (2)'!$D$61*(counts^2)+'Sheet1 (2)'!$G$61*counts+'Sheet1 (2)'!$J$61,IF(D92='Sheet1 (2)'!$C$62,'Sheet1 (2)'!$D$62*counts+'Sheet1 (2)'!$G$62,IF(D92='Sheet1 (2)'!$C$63,'Sheet1 (2)'!$D$63*counts+'Sheet1 (2)'!$G$63,IF(D92='Sheet1 (2)'!$C$64,'Sheet1 (2)'!$D$64*counts+'Sheet1 (2)'!$G$64))))</f>
        <v>2.0984129299999998</v>
      </c>
    </row>
    <row r="93" spans="1:57">
      <c r="A93" s="145" t="s">
        <v>282</v>
      </c>
      <c r="B93" s="145" t="s">
        <v>76</v>
      </c>
      <c r="C93" s="170">
        <v>233</v>
      </c>
      <c r="D93" s="174" t="s">
        <v>77</v>
      </c>
      <c r="E93" s="171">
        <v>8</v>
      </c>
      <c r="F93" s="171">
        <v>1</v>
      </c>
      <c r="G93" s="171" t="s">
        <v>77</v>
      </c>
      <c r="H93" s="171">
        <v>0.5</v>
      </c>
      <c r="I93" s="171" t="s">
        <v>77</v>
      </c>
      <c r="J93" s="173" t="s">
        <v>80</v>
      </c>
      <c r="K93" s="173" t="s">
        <v>80</v>
      </c>
      <c r="L93" s="169">
        <f>VLOOKUP(CONCATENATE(J93,K93),'Sheet1 (2)'!$J$6:$K$26,2,FALSE)</f>
        <v>0</v>
      </c>
      <c r="M93" s="173" t="s">
        <v>83</v>
      </c>
      <c r="N93" s="173" t="s">
        <v>79</v>
      </c>
      <c r="O93" s="168">
        <f>VLOOKUP(CONCATENATE(M93,N93),'Sheet1 (2)'!$L$6:$M$26,2,FALSE)</f>
        <v>56.25</v>
      </c>
      <c r="P93" s="173" t="s">
        <v>83</v>
      </c>
      <c r="Q93" s="173" t="s">
        <v>83</v>
      </c>
      <c r="R93" s="168">
        <f>VLOOKUP(CONCATENATE(P93,Q93),'Sheet1 (2)'!$N$6:$O$26,2,FALSE)</f>
        <v>37.5</v>
      </c>
      <c r="S93" s="173" t="s">
        <v>80</v>
      </c>
      <c r="T93" s="173" t="s">
        <v>80</v>
      </c>
      <c r="U93" s="168">
        <f>VLOOKUP(CONCATENATE(S93,T93),'Sheet1 (2)'!$P$6:$Q$26,2,FALSE)</f>
        <v>0</v>
      </c>
      <c r="V93" s="173" t="s">
        <v>82</v>
      </c>
      <c r="W93" s="173" t="s">
        <v>81</v>
      </c>
      <c r="X93" s="168">
        <f>VLOOKUP(CONCATENATE(V93,W93),'Sheet1 (2)'!$R$6:$S$26,2,FALSE)</f>
        <v>50</v>
      </c>
      <c r="Y93" s="173" t="s">
        <v>80</v>
      </c>
      <c r="Z93" s="173" t="s">
        <v>80</v>
      </c>
      <c r="AA93" s="168">
        <f>VLOOKUP(CONCATENATE(Y93,Z93),'Sheet1 (2)'!$T$6:$U$26,2,FALSE)</f>
        <v>0</v>
      </c>
      <c r="AB93" s="173" t="s">
        <v>80</v>
      </c>
      <c r="AC93" s="173" t="s">
        <v>80</v>
      </c>
      <c r="AD93" s="168">
        <f>VLOOKUP(CONCATENATE(AB93,AC93),'Sheet1 (2)'!$X$6:$Y$26,2,FALSE)</f>
        <v>0</v>
      </c>
      <c r="AE93" s="173" t="s">
        <v>82</v>
      </c>
      <c r="AF93" s="173" t="s">
        <v>81</v>
      </c>
      <c r="AG93" s="168">
        <f>VLOOKUP(CONCATENATE(AE93,AF93),'Sheet1 (2)'!$Z$6:$AA$26,2,FALSE)</f>
        <v>66</v>
      </c>
      <c r="AH93" s="172"/>
      <c r="AI93" s="175"/>
      <c r="AJ93" s="140"/>
      <c r="AK93" s="176" t="s">
        <v>282</v>
      </c>
      <c r="AL93" s="176" t="s">
        <v>76</v>
      </c>
      <c r="AM93" s="170">
        <f t="shared" si="2"/>
        <v>233</v>
      </c>
      <c r="AN93" s="147"/>
      <c r="AO93" s="155"/>
      <c r="AP93" s="156"/>
      <c r="AQ93" s="157">
        <v>2.2780808518</v>
      </c>
      <c r="AR93" s="158"/>
      <c r="AS93" s="145">
        <f>LOOKUP(rufmkm,'Sheet1 (2)'!$V$62:$V$71,'Sheet1 (2)'!$W$62:$W$71)</f>
        <v>30</v>
      </c>
      <c r="AT93" s="140"/>
      <c r="AU93" s="157">
        <f>IF(IF(D93='Sheet1 (2)'!$C$69,'Sheet1 (2)'!$D$69*('Sheet1 (2)'!$D$72-rut_index)/'Sheet1 (2)'!$D$72,IF(shee2!D93='Sheet1 (2)'!$C$70,'Sheet1 (2)'!$D$70*('Sheet1 (2)'!$D$72-rut_index)/'Sheet1 (2)'!$D$72,IF(shee2!D93='Sheet1 (2)'!$C$71,'Sheet1 (2)'!$D$71*('Sheet1 (2)'!$D$72-rut_index)/'Sheet1 (2)'!$D$72)))&lt;0,0,IF(D93='Sheet1 (2)'!$C$69,'Sheet1 (2)'!$D$69*('Sheet1 (2)'!$D$72-rut_index)/'Sheet1 (2)'!$D$72,IF(shee2!D93='Sheet1 (2)'!$C$70,'Sheet1 (2)'!$D$70*('Sheet1 (2)'!$D$72-rut_index)/'Sheet1 (2)'!$D$72,IF(shee2!D93='Sheet1 (2)'!$C$71,'Sheet1 (2)'!$D$71*('Sheet1 (2)'!$D$72-rut_index)/'Sheet1 (2)'!$D$72))))</f>
        <v>5</v>
      </c>
      <c r="AV93" s="157">
        <f>IF(IF(D93='Sheet1 (2)'!$C$69,'Sheet1 (2)'!$D$69*('Sheet1 (2)'!$D$72-crack_s_index)/'Sheet1 (2)'!$D$72,IF(shee2!D93='Sheet1 (2)'!$C$70,'Sheet1 (2)'!$D$70*('Sheet1 (2)'!$D$72-crack_s_index)/'Sheet1 (2)'!$D$72,IF(shee2!D93='Sheet1 (2)'!$C$71,'Sheet1 (2)'!$D$71*('Sheet1 (2)'!$D$72-crack_s_index)/'Sheet1 (2)'!$D$72)))&lt;0,0,IF(D93='Sheet1 (2)'!$C$69,'Sheet1 (2)'!$D$69*('Sheet1 (2)'!$D$72-crack_s_index)/'Sheet1 (2)'!$D$72,IF(shee2!D93='Sheet1 (2)'!$C$70,'Sheet1 (2)'!$D$70*('Sheet1 (2)'!$D$72-crack_s_index)/'Sheet1 (2)'!$D$72,IF(shee2!D93='Sheet1 (2)'!$C$71,'Sheet1 (2)'!$D$71*('Sheet1 (2)'!$D$72-crack_s_index)/'Sheet1 (2)'!$D$72))))</f>
        <v>0.3125</v>
      </c>
      <c r="AW93" s="157">
        <f>IF(IF(D93='Sheet1 (2)'!$C$69,'Sheet1 (2)'!$D$69*('Sheet1 (2)'!$D$72-crack_t_index)/'Sheet1 (2)'!$D$72,IF(shee2!D93='Sheet1 (2)'!$C$70,'Sheet1 (2)'!$D$70*('Sheet1 (2)'!$D$72-crack_t_index)/'Sheet1 (2)'!$D$72,IF(shee2!D93='Sheet1 (2)'!$C$71,'Sheet1 (2)'!$D$71*('Sheet1 (2)'!$D$72-crack_t_index)/'Sheet1 (2)'!$D$72)))&lt;0,0,IF(D93='Sheet1 (2)'!$C$69,'Sheet1 (2)'!$D$69*('Sheet1 (2)'!$D$72-crack_t_index)/'Sheet1 (2)'!$D$72,IF(shee2!D93='Sheet1 (2)'!$C$70,'Sheet1 (2)'!$D$70*('Sheet1 (2)'!$D$72-crack_t_index)/'Sheet1 (2)'!$D$72,IF(shee2!D93='Sheet1 (2)'!$C$71,'Sheet1 (2)'!$D$71*('Sheet1 (2)'!$D$72-crack_t_index)/'Sheet1 (2)'!$D$72))))</f>
        <v>1.875</v>
      </c>
      <c r="AX93" s="157">
        <f>IF(IF(D93='Sheet1 (2)'!$C$69,'Sheet1 (2)'!$D$69*('Sheet1 (2)'!$D$72-rave_index)/'Sheet1 (2)'!$D$72,IF(shee2!D93='Sheet1 (2)'!$C$70,'Sheet1 (2)'!$D$70*('Sheet1 (2)'!$D$72-rave_index)/'Sheet1 (2)'!$D$72,IF(shee2!D93='Sheet1 (2)'!$C$71,'Sheet1 (2)'!$D$71*('Sheet1 (2)'!$D$72-rave_index)/'Sheet1 (2)'!$D$72)))&lt;0,0,IF(D93='Sheet1 (2)'!$C$69,'Sheet1 (2)'!$D$69*('Sheet1 (2)'!$D$72-rave_index)/'Sheet1 (2)'!$D$72,IF(shee2!D93='Sheet1 (2)'!$C$70,'Sheet1 (2)'!$D$70*('Sheet1 (2)'!$D$72-rave_index)/'Sheet1 (2)'!$D$72,IF(shee2!D93='Sheet1 (2)'!$C$71,'Sheet1 (2)'!$D$71*('Sheet1 (2)'!$D$72-rave_index)/'Sheet1 (2)'!$D$72))))</f>
        <v>5</v>
      </c>
      <c r="AY93" s="157">
        <f>IF(IF(D93='Sheet1 (2)'!$C$69,'Sheet1 (2)'!$D$69*('Sheet1 (2)'!$D$72-rough_index)/'Sheet1 (2)'!$D$72,IF(shee2!D93='Sheet1 (2)'!$C$70,'Sheet1 (2)'!$D$70*('Sheet1 (2)'!$D$72-rough_index)/'Sheet1 (2)'!$D$72,IF(shee2!D93='Sheet1 (2)'!$C$71,'Sheet1 (2)'!$D$71*('Sheet1 (2)'!$D$72-rough_index)/'Sheet1 (2)'!$D$72)))&lt;0,0,IF(D93='Sheet1 (2)'!$C$69,'Sheet1 (2)'!$D$69*('Sheet1 (2)'!$D$72-rough_index)/'Sheet1 (2)'!$D$72,IF(shee2!D93='Sheet1 (2)'!$C$70,'Sheet1 (2)'!$D$70*('Sheet1 (2)'!$D$72-rough_index)/'Sheet1 (2)'!$D$72,IF(shee2!D93='Sheet1 (2)'!$C$71,'Sheet1 (2)'!$D$71*('Sheet1 (2)'!$D$72-rough_index)/'Sheet1 (2)'!$D$72))))</f>
        <v>2.5</v>
      </c>
      <c r="AZ93" s="159">
        <f>+(AU93*'Sheet1 (2)'!$C$77)+(AV93*'Sheet1 (2)'!$C$78)+(AW93*'Sheet1 (2)'!$C$79)+(AX93*'Sheet1 (2)'!$C$80)+(AY93*'Sheet1 (2)'!$C$81)</f>
        <v>2.4375</v>
      </c>
      <c r="BA93" s="213" t="str">
        <f t="shared" si="3"/>
        <v>Poor</v>
      </c>
      <c r="BE93">
        <f>IF(D93='Sheet1 (2)'!$C$61,'Sheet1 (2)'!$D$61*(counts^2)+'Sheet1 (2)'!$G$61*counts+'Sheet1 (2)'!$J$61,IF(D93='Sheet1 (2)'!$C$62,'Sheet1 (2)'!$D$62*counts+'Sheet1 (2)'!$G$62,IF(D93='Sheet1 (2)'!$C$63,'Sheet1 (2)'!$D$63*counts+'Sheet1 (2)'!$G$63,IF(D93='Sheet1 (2)'!$C$64,'Sheet1 (2)'!$D$64*counts+'Sheet1 (2)'!$G$64))))</f>
        <v>2.0984129299999998</v>
      </c>
    </row>
    <row r="94" spans="1:57">
      <c r="A94" s="145" t="s">
        <v>282</v>
      </c>
      <c r="B94" s="145" t="s">
        <v>76</v>
      </c>
      <c r="C94" s="170">
        <v>234</v>
      </c>
      <c r="D94" s="174" t="s">
        <v>77</v>
      </c>
      <c r="E94" s="171">
        <v>8</v>
      </c>
      <c r="F94" s="171">
        <v>1</v>
      </c>
      <c r="G94" s="171" t="s">
        <v>77</v>
      </c>
      <c r="H94" s="171">
        <v>0.5</v>
      </c>
      <c r="I94" s="171" t="s">
        <v>77</v>
      </c>
      <c r="J94" s="173" t="s">
        <v>78</v>
      </c>
      <c r="K94" s="173" t="s">
        <v>79</v>
      </c>
      <c r="L94" s="169">
        <f>VLOOKUP(CONCATENATE(J94,K94),'Sheet1 (2)'!$J$6:$K$26,2,FALSE)</f>
        <v>18.75</v>
      </c>
      <c r="M94" s="173" t="s">
        <v>80</v>
      </c>
      <c r="N94" s="173" t="s">
        <v>80</v>
      </c>
      <c r="O94" s="168">
        <f>VLOOKUP(CONCATENATE(M94,N94),'Sheet1 (2)'!$L$6:$M$26,2,FALSE)</f>
        <v>0</v>
      </c>
      <c r="P94" s="173" t="s">
        <v>80</v>
      </c>
      <c r="Q94" s="173" t="s">
        <v>80</v>
      </c>
      <c r="R94" s="168">
        <f>VLOOKUP(CONCATENATE(P94,Q94),'Sheet1 (2)'!$N$6:$O$26,2,FALSE)</f>
        <v>0</v>
      </c>
      <c r="S94" s="173" t="s">
        <v>80</v>
      </c>
      <c r="T94" s="173" t="s">
        <v>80</v>
      </c>
      <c r="U94" s="168">
        <f>VLOOKUP(CONCATENATE(S94,T94),'Sheet1 (2)'!$P$6:$Q$26,2,FALSE)</f>
        <v>0</v>
      </c>
      <c r="V94" s="173" t="s">
        <v>79</v>
      </c>
      <c r="W94" s="173" t="s">
        <v>81</v>
      </c>
      <c r="X94" s="168">
        <f>VLOOKUP(CONCATENATE(V94,W94),'Sheet1 (2)'!$R$6:$S$26,2,FALSE)</f>
        <v>100</v>
      </c>
      <c r="Y94" s="173" t="s">
        <v>82</v>
      </c>
      <c r="Z94" s="173" t="s">
        <v>83</v>
      </c>
      <c r="AA94" s="168">
        <f>VLOOKUP(CONCATENATE(Y94,Z94),'Sheet1 (2)'!$T$6:$U$26,2,FALSE)</f>
        <v>25</v>
      </c>
      <c r="AB94" s="173" t="s">
        <v>80</v>
      </c>
      <c r="AC94" s="173" t="s">
        <v>80</v>
      </c>
      <c r="AD94" s="168">
        <f>VLOOKUP(CONCATENATE(AB94,AC94),'Sheet1 (2)'!$X$6:$Y$26,2,FALSE)</f>
        <v>0</v>
      </c>
      <c r="AE94" s="173" t="s">
        <v>82</v>
      </c>
      <c r="AF94" s="173" t="s">
        <v>81</v>
      </c>
      <c r="AG94" s="168">
        <f>VLOOKUP(CONCATENATE(AE94,AF94),'Sheet1 (2)'!$Z$6:$AA$26,2,FALSE)</f>
        <v>66</v>
      </c>
      <c r="AH94" s="172"/>
      <c r="AI94" s="175"/>
      <c r="AJ94" s="140"/>
      <c r="AK94" s="176" t="s">
        <v>282</v>
      </c>
      <c r="AL94" s="176" t="s">
        <v>76</v>
      </c>
      <c r="AM94" s="170">
        <f t="shared" si="2"/>
        <v>234</v>
      </c>
      <c r="AN94" s="147"/>
      <c r="AO94" s="155"/>
      <c r="AP94" s="156"/>
      <c r="AQ94" s="157">
        <v>2.2700676835999998</v>
      </c>
      <c r="AR94" s="158"/>
      <c r="AS94" s="145">
        <f>LOOKUP(rufmkm,'Sheet1 (2)'!$V$62:$V$71,'Sheet1 (2)'!$W$62:$W$71)</f>
        <v>30</v>
      </c>
      <c r="AT94" s="140"/>
      <c r="AU94" s="157">
        <f>IF(IF(D94='Sheet1 (2)'!$C$69,'Sheet1 (2)'!$D$69*('Sheet1 (2)'!$D$72-rut_index)/'Sheet1 (2)'!$D$72,IF(shee2!D94='Sheet1 (2)'!$C$70,'Sheet1 (2)'!$D$70*('Sheet1 (2)'!$D$72-rut_index)/'Sheet1 (2)'!$D$72,IF(shee2!D94='Sheet1 (2)'!$C$71,'Sheet1 (2)'!$D$71*('Sheet1 (2)'!$D$72-rut_index)/'Sheet1 (2)'!$D$72)))&lt;0,0,IF(D94='Sheet1 (2)'!$C$69,'Sheet1 (2)'!$D$69*('Sheet1 (2)'!$D$72-rut_index)/'Sheet1 (2)'!$D$72,IF(shee2!D94='Sheet1 (2)'!$C$70,'Sheet1 (2)'!$D$70*('Sheet1 (2)'!$D$72-rut_index)/'Sheet1 (2)'!$D$72,IF(shee2!D94='Sheet1 (2)'!$C$71,'Sheet1 (2)'!$D$71*('Sheet1 (2)'!$D$72-rut_index)/'Sheet1 (2)'!$D$72))))</f>
        <v>3.4375</v>
      </c>
      <c r="AV94" s="157">
        <f>IF(IF(D94='Sheet1 (2)'!$C$69,'Sheet1 (2)'!$D$69*('Sheet1 (2)'!$D$72-crack_s_index)/'Sheet1 (2)'!$D$72,IF(shee2!D94='Sheet1 (2)'!$C$70,'Sheet1 (2)'!$D$70*('Sheet1 (2)'!$D$72-crack_s_index)/'Sheet1 (2)'!$D$72,IF(shee2!D94='Sheet1 (2)'!$C$71,'Sheet1 (2)'!$D$71*('Sheet1 (2)'!$D$72-crack_s_index)/'Sheet1 (2)'!$D$72)))&lt;0,0,IF(D94='Sheet1 (2)'!$C$69,'Sheet1 (2)'!$D$69*('Sheet1 (2)'!$D$72-crack_s_index)/'Sheet1 (2)'!$D$72,IF(shee2!D94='Sheet1 (2)'!$C$70,'Sheet1 (2)'!$D$70*('Sheet1 (2)'!$D$72-crack_s_index)/'Sheet1 (2)'!$D$72,IF(shee2!D94='Sheet1 (2)'!$C$71,'Sheet1 (2)'!$D$71*('Sheet1 (2)'!$D$72-crack_s_index)/'Sheet1 (2)'!$D$72))))</f>
        <v>5</v>
      </c>
      <c r="AW94" s="157">
        <f>IF(IF(D94='Sheet1 (2)'!$C$69,'Sheet1 (2)'!$D$69*('Sheet1 (2)'!$D$72-crack_t_index)/'Sheet1 (2)'!$D$72,IF(shee2!D94='Sheet1 (2)'!$C$70,'Sheet1 (2)'!$D$70*('Sheet1 (2)'!$D$72-crack_t_index)/'Sheet1 (2)'!$D$72,IF(shee2!D94='Sheet1 (2)'!$C$71,'Sheet1 (2)'!$D$71*('Sheet1 (2)'!$D$72-crack_t_index)/'Sheet1 (2)'!$D$72)))&lt;0,0,IF(D94='Sheet1 (2)'!$C$69,'Sheet1 (2)'!$D$69*('Sheet1 (2)'!$D$72-crack_t_index)/'Sheet1 (2)'!$D$72,IF(shee2!D94='Sheet1 (2)'!$C$70,'Sheet1 (2)'!$D$70*('Sheet1 (2)'!$D$72-crack_t_index)/'Sheet1 (2)'!$D$72,IF(shee2!D94='Sheet1 (2)'!$C$71,'Sheet1 (2)'!$D$71*('Sheet1 (2)'!$D$72-crack_t_index)/'Sheet1 (2)'!$D$72))))</f>
        <v>5</v>
      </c>
      <c r="AX94" s="157">
        <f>IF(IF(D94='Sheet1 (2)'!$C$69,'Sheet1 (2)'!$D$69*('Sheet1 (2)'!$D$72-rave_index)/'Sheet1 (2)'!$D$72,IF(shee2!D94='Sheet1 (2)'!$C$70,'Sheet1 (2)'!$D$70*('Sheet1 (2)'!$D$72-rave_index)/'Sheet1 (2)'!$D$72,IF(shee2!D94='Sheet1 (2)'!$C$71,'Sheet1 (2)'!$D$71*('Sheet1 (2)'!$D$72-rave_index)/'Sheet1 (2)'!$D$72)))&lt;0,0,IF(D94='Sheet1 (2)'!$C$69,'Sheet1 (2)'!$D$69*('Sheet1 (2)'!$D$72-rave_index)/'Sheet1 (2)'!$D$72,IF(shee2!D94='Sheet1 (2)'!$C$70,'Sheet1 (2)'!$D$70*('Sheet1 (2)'!$D$72-rave_index)/'Sheet1 (2)'!$D$72,IF(shee2!D94='Sheet1 (2)'!$C$71,'Sheet1 (2)'!$D$71*('Sheet1 (2)'!$D$72-rave_index)/'Sheet1 (2)'!$D$72))))</f>
        <v>2.9166666666666665</v>
      </c>
      <c r="AY94" s="157">
        <f>IF(IF(D94='Sheet1 (2)'!$C$69,'Sheet1 (2)'!$D$69*('Sheet1 (2)'!$D$72-rough_index)/'Sheet1 (2)'!$D$72,IF(shee2!D94='Sheet1 (2)'!$C$70,'Sheet1 (2)'!$D$70*('Sheet1 (2)'!$D$72-rough_index)/'Sheet1 (2)'!$D$72,IF(shee2!D94='Sheet1 (2)'!$C$71,'Sheet1 (2)'!$D$71*('Sheet1 (2)'!$D$72-rough_index)/'Sheet1 (2)'!$D$72)))&lt;0,0,IF(D94='Sheet1 (2)'!$C$69,'Sheet1 (2)'!$D$69*('Sheet1 (2)'!$D$72-rough_index)/'Sheet1 (2)'!$D$72,IF(shee2!D94='Sheet1 (2)'!$C$70,'Sheet1 (2)'!$D$70*('Sheet1 (2)'!$D$72-rough_index)/'Sheet1 (2)'!$D$72,IF(shee2!D94='Sheet1 (2)'!$C$71,'Sheet1 (2)'!$D$71*('Sheet1 (2)'!$D$72-rough_index)/'Sheet1 (2)'!$D$72))))</f>
        <v>2.5</v>
      </c>
      <c r="AZ94" s="159">
        <f>+(AU94*'Sheet1 (2)'!$C$77)+(AV94*'Sheet1 (2)'!$C$78)+(AW94*'Sheet1 (2)'!$C$79)+(AX94*'Sheet1 (2)'!$C$80)+(AY94*'Sheet1 (2)'!$C$81)</f>
        <v>3.7291666666666665</v>
      </c>
      <c r="BA94" s="213" t="str">
        <f t="shared" si="3"/>
        <v>Fair</v>
      </c>
      <c r="BE94">
        <f>IF(D94='Sheet1 (2)'!$C$61,'Sheet1 (2)'!$D$61*(counts^2)+'Sheet1 (2)'!$G$61*counts+'Sheet1 (2)'!$J$61,IF(D94='Sheet1 (2)'!$C$62,'Sheet1 (2)'!$D$62*counts+'Sheet1 (2)'!$G$62,IF(D94='Sheet1 (2)'!$C$63,'Sheet1 (2)'!$D$63*counts+'Sheet1 (2)'!$G$63,IF(D94='Sheet1 (2)'!$C$64,'Sheet1 (2)'!$D$64*counts+'Sheet1 (2)'!$G$64))))</f>
        <v>2.0984129299999998</v>
      </c>
    </row>
    <row r="95" spans="1:57">
      <c r="A95" s="145" t="s">
        <v>282</v>
      </c>
      <c r="B95" s="145" t="s">
        <v>76</v>
      </c>
      <c r="C95" s="170">
        <v>235</v>
      </c>
      <c r="D95" s="174" t="s">
        <v>77</v>
      </c>
      <c r="E95" s="171">
        <v>8</v>
      </c>
      <c r="F95" s="171">
        <v>1</v>
      </c>
      <c r="G95" s="171" t="s">
        <v>77</v>
      </c>
      <c r="H95" s="171">
        <v>0.5</v>
      </c>
      <c r="I95" s="171" t="s">
        <v>77</v>
      </c>
      <c r="J95" s="173" t="s">
        <v>78</v>
      </c>
      <c r="K95" s="173" t="s">
        <v>79</v>
      </c>
      <c r="L95" s="169">
        <f>VLOOKUP(CONCATENATE(J95,K95),'Sheet1 (2)'!$J$6:$K$26,2,FALSE)</f>
        <v>18.75</v>
      </c>
      <c r="M95" s="173" t="s">
        <v>80</v>
      </c>
      <c r="N95" s="173" t="s">
        <v>80</v>
      </c>
      <c r="O95" s="168">
        <f>VLOOKUP(CONCATENATE(M95,N95),'Sheet1 (2)'!$L$6:$M$26,2,FALSE)</f>
        <v>0</v>
      </c>
      <c r="P95" s="173" t="s">
        <v>80</v>
      </c>
      <c r="Q95" s="173" t="s">
        <v>80</v>
      </c>
      <c r="R95" s="168">
        <f>VLOOKUP(CONCATENATE(P95,Q95),'Sheet1 (2)'!$N$6:$O$26,2,FALSE)</f>
        <v>0</v>
      </c>
      <c r="S95" s="173" t="s">
        <v>82</v>
      </c>
      <c r="T95" s="173" t="s">
        <v>78</v>
      </c>
      <c r="U95" s="168">
        <f>VLOOKUP(CONCATENATE(S95,T95),'Sheet1 (2)'!$P$6:$Q$26,2,FALSE)</f>
        <v>5</v>
      </c>
      <c r="V95" s="173" t="s">
        <v>83</v>
      </c>
      <c r="W95" s="173" t="s">
        <v>81</v>
      </c>
      <c r="X95" s="168">
        <f>VLOOKUP(CONCATENATE(V95,W95),'Sheet1 (2)'!$R$6:$S$26,2,FALSE)</f>
        <v>75</v>
      </c>
      <c r="Y95" s="173" t="s">
        <v>80</v>
      </c>
      <c r="Z95" s="173" t="s">
        <v>80</v>
      </c>
      <c r="AA95" s="168">
        <f>VLOOKUP(CONCATENATE(Y95,Z95),'Sheet1 (2)'!$T$6:$U$26,2,FALSE)</f>
        <v>0</v>
      </c>
      <c r="AB95" s="173" t="s">
        <v>80</v>
      </c>
      <c r="AC95" s="173" t="s">
        <v>80</v>
      </c>
      <c r="AD95" s="168">
        <f>VLOOKUP(CONCATENATE(AB95,AC95),'Sheet1 (2)'!$X$6:$Y$26,2,FALSE)</f>
        <v>0</v>
      </c>
      <c r="AE95" s="173" t="s">
        <v>82</v>
      </c>
      <c r="AF95" s="173" t="s">
        <v>81</v>
      </c>
      <c r="AG95" s="168">
        <f>VLOOKUP(CONCATENATE(AE95,AF95),'Sheet1 (2)'!$Z$6:$AA$26,2,FALSE)</f>
        <v>66</v>
      </c>
      <c r="AH95" s="172"/>
      <c r="AI95" s="175"/>
      <c r="AJ95" s="140"/>
      <c r="AK95" s="176" t="s">
        <v>282</v>
      </c>
      <c r="AL95" s="176" t="s">
        <v>76</v>
      </c>
      <c r="AM95" s="170">
        <f t="shared" si="2"/>
        <v>235</v>
      </c>
      <c r="AN95" s="147"/>
      <c r="AO95" s="155"/>
      <c r="AP95" s="156"/>
      <c r="AQ95" s="157">
        <v>3.4101438609999994</v>
      </c>
      <c r="AR95" s="158"/>
      <c r="AS95" s="145">
        <f>LOOKUP(rufmkm,'Sheet1 (2)'!$V$62:$V$71,'Sheet1 (2)'!$W$62:$W$71)</f>
        <v>40</v>
      </c>
      <c r="AT95" s="140"/>
      <c r="AU95" s="157">
        <f>IF(IF(D95='Sheet1 (2)'!$C$69,'Sheet1 (2)'!$D$69*('Sheet1 (2)'!$D$72-rut_index)/'Sheet1 (2)'!$D$72,IF(shee2!D95='Sheet1 (2)'!$C$70,'Sheet1 (2)'!$D$70*('Sheet1 (2)'!$D$72-rut_index)/'Sheet1 (2)'!$D$72,IF(shee2!D95='Sheet1 (2)'!$C$71,'Sheet1 (2)'!$D$71*('Sheet1 (2)'!$D$72-rut_index)/'Sheet1 (2)'!$D$72)))&lt;0,0,IF(D95='Sheet1 (2)'!$C$69,'Sheet1 (2)'!$D$69*('Sheet1 (2)'!$D$72-rut_index)/'Sheet1 (2)'!$D$72,IF(shee2!D95='Sheet1 (2)'!$C$70,'Sheet1 (2)'!$D$70*('Sheet1 (2)'!$D$72-rut_index)/'Sheet1 (2)'!$D$72,IF(shee2!D95='Sheet1 (2)'!$C$71,'Sheet1 (2)'!$D$71*('Sheet1 (2)'!$D$72-rut_index)/'Sheet1 (2)'!$D$72))))</f>
        <v>3.4375</v>
      </c>
      <c r="AV95" s="157">
        <f>IF(IF(D95='Sheet1 (2)'!$C$69,'Sheet1 (2)'!$D$69*('Sheet1 (2)'!$D$72-crack_s_index)/'Sheet1 (2)'!$D$72,IF(shee2!D95='Sheet1 (2)'!$C$70,'Sheet1 (2)'!$D$70*('Sheet1 (2)'!$D$72-crack_s_index)/'Sheet1 (2)'!$D$72,IF(shee2!D95='Sheet1 (2)'!$C$71,'Sheet1 (2)'!$D$71*('Sheet1 (2)'!$D$72-crack_s_index)/'Sheet1 (2)'!$D$72)))&lt;0,0,IF(D95='Sheet1 (2)'!$C$69,'Sheet1 (2)'!$D$69*('Sheet1 (2)'!$D$72-crack_s_index)/'Sheet1 (2)'!$D$72,IF(shee2!D95='Sheet1 (2)'!$C$70,'Sheet1 (2)'!$D$70*('Sheet1 (2)'!$D$72-crack_s_index)/'Sheet1 (2)'!$D$72,IF(shee2!D95='Sheet1 (2)'!$C$71,'Sheet1 (2)'!$D$71*('Sheet1 (2)'!$D$72-crack_s_index)/'Sheet1 (2)'!$D$72))))</f>
        <v>5</v>
      </c>
      <c r="AW95" s="157">
        <f>IF(IF(D95='Sheet1 (2)'!$C$69,'Sheet1 (2)'!$D$69*('Sheet1 (2)'!$D$72-crack_t_index)/'Sheet1 (2)'!$D$72,IF(shee2!D95='Sheet1 (2)'!$C$70,'Sheet1 (2)'!$D$70*('Sheet1 (2)'!$D$72-crack_t_index)/'Sheet1 (2)'!$D$72,IF(shee2!D95='Sheet1 (2)'!$C$71,'Sheet1 (2)'!$D$71*('Sheet1 (2)'!$D$72-crack_t_index)/'Sheet1 (2)'!$D$72)))&lt;0,0,IF(D95='Sheet1 (2)'!$C$69,'Sheet1 (2)'!$D$69*('Sheet1 (2)'!$D$72-crack_t_index)/'Sheet1 (2)'!$D$72,IF(shee2!D95='Sheet1 (2)'!$C$70,'Sheet1 (2)'!$D$70*('Sheet1 (2)'!$D$72-crack_t_index)/'Sheet1 (2)'!$D$72,IF(shee2!D95='Sheet1 (2)'!$C$71,'Sheet1 (2)'!$D$71*('Sheet1 (2)'!$D$72-crack_t_index)/'Sheet1 (2)'!$D$72))))</f>
        <v>5</v>
      </c>
      <c r="AX95" s="157">
        <f>IF(IF(D95='Sheet1 (2)'!$C$69,'Sheet1 (2)'!$D$69*('Sheet1 (2)'!$D$72-rave_index)/'Sheet1 (2)'!$D$72,IF(shee2!D95='Sheet1 (2)'!$C$70,'Sheet1 (2)'!$D$70*('Sheet1 (2)'!$D$72-rave_index)/'Sheet1 (2)'!$D$72,IF(shee2!D95='Sheet1 (2)'!$C$71,'Sheet1 (2)'!$D$71*('Sheet1 (2)'!$D$72-rave_index)/'Sheet1 (2)'!$D$72)))&lt;0,0,IF(D95='Sheet1 (2)'!$C$69,'Sheet1 (2)'!$D$69*('Sheet1 (2)'!$D$72-rave_index)/'Sheet1 (2)'!$D$72,IF(shee2!D95='Sheet1 (2)'!$C$70,'Sheet1 (2)'!$D$70*('Sheet1 (2)'!$D$72-rave_index)/'Sheet1 (2)'!$D$72,IF(shee2!D95='Sheet1 (2)'!$C$71,'Sheet1 (2)'!$D$71*('Sheet1 (2)'!$D$72-rave_index)/'Sheet1 (2)'!$D$72))))</f>
        <v>5</v>
      </c>
      <c r="AY95" s="157">
        <f>IF(IF(D95='Sheet1 (2)'!$C$69,'Sheet1 (2)'!$D$69*('Sheet1 (2)'!$D$72-rough_index)/'Sheet1 (2)'!$D$72,IF(shee2!D95='Sheet1 (2)'!$C$70,'Sheet1 (2)'!$D$70*('Sheet1 (2)'!$D$72-rough_index)/'Sheet1 (2)'!$D$72,IF(shee2!D95='Sheet1 (2)'!$C$71,'Sheet1 (2)'!$D$71*('Sheet1 (2)'!$D$72-rough_index)/'Sheet1 (2)'!$D$72)))&lt;0,0,IF(D95='Sheet1 (2)'!$C$69,'Sheet1 (2)'!$D$69*('Sheet1 (2)'!$D$72-rough_index)/'Sheet1 (2)'!$D$72,IF(shee2!D95='Sheet1 (2)'!$C$70,'Sheet1 (2)'!$D$70*('Sheet1 (2)'!$D$72-rough_index)/'Sheet1 (2)'!$D$72,IF(shee2!D95='Sheet1 (2)'!$C$71,'Sheet1 (2)'!$D$71*('Sheet1 (2)'!$D$72-rough_index)/'Sheet1 (2)'!$D$72))))</f>
        <v>1.6666666666666667</v>
      </c>
      <c r="AZ95" s="159">
        <f>+(AU95*'Sheet1 (2)'!$C$77)+(AV95*'Sheet1 (2)'!$C$78)+(AW95*'Sheet1 (2)'!$C$79)+(AX95*'Sheet1 (2)'!$C$80)+(AY95*'Sheet1 (2)'!$C$81)</f>
        <v>3.6875</v>
      </c>
      <c r="BA95" s="213" t="str">
        <f t="shared" si="3"/>
        <v>Fair</v>
      </c>
      <c r="BE95">
        <f>IF(D95='Sheet1 (2)'!$C$61,'Sheet1 (2)'!$D$61*(counts^2)+'Sheet1 (2)'!$G$61*counts+'Sheet1 (2)'!$J$61,IF(D95='Sheet1 (2)'!$C$62,'Sheet1 (2)'!$D$62*counts+'Sheet1 (2)'!$G$62,IF(D95='Sheet1 (2)'!$C$63,'Sheet1 (2)'!$D$63*counts+'Sheet1 (2)'!$G$63,IF(D95='Sheet1 (2)'!$C$64,'Sheet1 (2)'!$D$64*counts+'Sheet1 (2)'!$G$64))))</f>
        <v>2.0984129299999998</v>
      </c>
    </row>
    <row r="96" spans="1:57">
      <c r="A96" s="145" t="s">
        <v>282</v>
      </c>
      <c r="B96" s="145" t="s">
        <v>76</v>
      </c>
      <c r="C96" s="170">
        <v>236</v>
      </c>
      <c r="D96" s="174" t="s">
        <v>77</v>
      </c>
      <c r="E96" s="171">
        <v>8</v>
      </c>
      <c r="F96" s="171">
        <v>1</v>
      </c>
      <c r="G96" s="171" t="s">
        <v>77</v>
      </c>
      <c r="H96" s="171">
        <v>0.5</v>
      </c>
      <c r="I96" s="171" t="s">
        <v>77</v>
      </c>
      <c r="J96" s="173" t="s">
        <v>82</v>
      </c>
      <c r="K96" s="173" t="s">
        <v>79</v>
      </c>
      <c r="L96" s="169">
        <f>VLOOKUP(CONCATENATE(J96,K96),'Sheet1 (2)'!$J$6:$K$26,2,FALSE)</f>
        <v>37.5</v>
      </c>
      <c r="M96" s="173" t="s">
        <v>83</v>
      </c>
      <c r="N96" s="173" t="s">
        <v>79</v>
      </c>
      <c r="O96" s="168">
        <f>VLOOKUP(CONCATENATE(M96,N96),'Sheet1 (2)'!$L$6:$M$26,2,FALSE)</f>
        <v>56.25</v>
      </c>
      <c r="P96" s="173" t="s">
        <v>83</v>
      </c>
      <c r="Q96" s="173" t="s">
        <v>83</v>
      </c>
      <c r="R96" s="168">
        <f>VLOOKUP(CONCATENATE(P96,Q96),'Sheet1 (2)'!$N$6:$O$26,2,FALSE)</f>
        <v>37.5</v>
      </c>
      <c r="S96" s="173" t="s">
        <v>80</v>
      </c>
      <c r="T96" s="173" t="s">
        <v>80</v>
      </c>
      <c r="U96" s="168">
        <f>VLOOKUP(CONCATENATE(S96,T96),'Sheet1 (2)'!$P$6:$Q$26,2,FALSE)</f>
        <v>0</v>
      </c>
      <c r="V96" s="173" t="s">
        <v>82</v>
      </c>
      <c r="W96" s="173" t="s">
        <v>81</v>
      </c>
      <c r="X96" s="168">
        <f>VLOOKUP(CONCATENATE(V96,W96),'Sheet1 (2)'!$R$6:$S$26,2,FALSE)</f>
        <v>50</v>
      </c>
      <c r="Y96" s="173" t="s">
        <v>79</v>
      </c>
      <c r="Z96" s="173" t="s">
        <v>79</v>
      </c>
      <c r="AA96" s="168">
        <f>VLOOKUP(CONCATENATE(Y96,Z96),'Sheet1 (2)'!$T$6:$U$26,2,FALSE)</f>
        <v>75</v>
      </c>
      <c r="AB96" s="173" t="s">
        <v>80</v>
      </c>
      <c r="AC96" s="173" t="s">
        <v>80</v>
      </c>
      <c r="AD96" s="168">
        <f>VLOOKUP(CONCATENATE(AB96,AC96),'Sheet1 (2)'!$X$6:$Y$26,2,FALSE)</f>
        <v>0</v>
      </c>
      <c r="AE96" s="173" t="s">
        <v>82</v>
      </c>
      <c r="AF96" s="173" t="s">
        <v>81</v>
      </c>
      <c r="AG96" s="168">
        <f>VLOOKUP(CONCATENATE(AE96,AF96),'Sheet1 (2)'!$Z$6:$AA$26,2,FALSE)</f>
        <v>66</v>
      </c>
      <c r="AH96" s="172"/>
      <c r="AI96" s="175"/>
      <c r="AJ96" s="140"/>
      <c r="AK96" s="176" t="s">
        <v>282</v>
      </c>
      <c r="AL96" s="176" t="s">
        <v>76</v>
      </c>
      <c r="AM96" s="170">
        <f t="shared" si="2"/>
        <v>236</v>
      </c>
      <c r="AN96" s="147"/>
      <c r="AO96" s="155" t="s">
        <v>409</v>
      </c>
      <c r="AP96" s="156"/>
      <c r="AQ96" s="157">
        <v>4.6449704106000009</v>
      </c>
      <c r="AR96" s="158"/>
      <c r="AS96" s="145">
        <f>LOOKUP(rufmkm,'Sheet1 (2)'!$V$62:$V$71,'Sheet1 (2)'!$W$62:$W$71)</f>
        <v>50</v>
      </c>
      <c r="AT96" s="140"/>
      <c r="AU96" s="157">
        <f>IF(IF(D96='Sheet1 (2)'!$C$69,'Sheet1 (2)'!$D$69*('Sheet1 (2)'!$D$72-rut_index)/'Sheet1 (2)'!$D$72,IF(shee2!D96='Sheet1 (2)'!$C$70,'Sheet1 (2)'!$D$70*('Sheet1 (2)'!$D$72-rut_index)/'Sheet1 (2)'!$D$72,IF(shee2!D96='Sheet1 (2)'!$C$71,'Sheet1 (2)'!$D$71*('Sheet1 (2)'!$D$72-rut_index)/'Sheet1 (2)'!$D$72)))&lt;0,0,IF(D96='Sheet1 (2)'!$C$69,'Sheet1 (2)'!$D$69*('Sheet1 (2)'!$D$72-rut_index)/'Sheet1 (2)'!$D$72,IF(shee2!D96='Sheet1 (2)'!$C$70,'Sheet1 (2)'!$D$70*('Sheet1 (2)'!$D$72-rut_index)/'Sheet1 (2)'!$D$72,IF(shee2!D96='Sheet1 (2)'!$C$71,'Sheet1 (2)'!$D$71*('Sheet1 (2)'!$D$72-rut_index)/'Sheet1 (2)'!$D$72))))</f>
        <v>1.875</v>
      </c>
      <c r="AV96" s="157">
        <f>IF(IF(D96='Sheet1 (2)'!$C$69,'Sheet1 (2)'!$D$69*('Sheet1 (2)'!$D$72-crack_s_index)/'Sheet1 (2)'!$D$72,IF(shee2!D96='Sheet1 (2)'!$C$70,'Sheet1 (2)'!$D$70*('Sheet1 (2)'!$D$72-crack_s_index)/'Sheet1 (2)'!$D$72,IF(shee2!D96='Sheet1 (2)'!$C$71,'Sheet1 (2)'!$D$71*('Sheet1 (2)'!$D$72-crack_s_index)/'Sheet1 (2)'!$D$72)))&lt;0,0,IF(D96='Sheet1 (2)'!$C$69,'Sheet1 (2)'!$D$69*('Sheet1 (2)'!$D$72-crack_s_index)/'Sheet1 (2)'!$D$72,IF(shee2!D96='Sheet1 (2)'!$C$70,'Sheet1 (2)'!$D$70*('Sheet1 (2)'!$D$72-crack_s_index)/'Sheet1 (2)'!$D$72,IF(shee2!D96='Sheet1 (2)'!$C$71,'Sheet1 (2)'!$D$71*('Sheet1 (2)'!$D$72-crack_s_index)/'Sheet1 (2)'!$D$72))))</f>
        <v>0.3125</v>
      </c>
      <c r="AW96" s="157">
        <f>IF(IF(D96='Sheet1 (2)'!$C$69,'Sheet1 (2)'!$D$69*('Sheet1 (2)'!$D$72-crack_t_index)/'Sheet1 (2)'!$D$72,IF(shee2!D96='Sheet1 (2)'!$C$70,'Sheet1 (2)'!$D$70*('Sheet1 (2)'!$D$72-crack_t_index)/'Sheet1 (2)'!$D$72,IF(shee2!D96='Sheet1 (2)'!$C$71,'Sheet1 (2)'!$D$71*('Sheet1 (2)'!$D$72-crack_t_index)/'Sheet1 (2)'!$D$72)))&lt;0,0,IF(D96='Sheet1 (2)'!$C$69,'Sheet1 (2)'!$D$69*('Sheet1 (2)'!$D$72-crack_t_index)/'Sheet1 (2)'!$D$72,IF(shee2!D96='Sheet1 (2)'!$C$70,'Sheet1 (2)'!$D$70*('Sheet1 (2)'!$D$72-crack_t_index)/'Sheet1 (2)'!$D$72,IF(shee2!D96='Sheet1 (2)'!$C$71,'Sheet1 (2)'!$D$71*('Sheet1 (2)'!$D$72-crack_t_index)/'Sheet1 (2)'!$D$72))))</f>
        <v>1.875</v>
      </c>
      <c r="AX96" s="157">
        <f>IF(IF(D96='Sheet1 (2)'!$C$69,'Sheet1 (2)'!$D$69*('Sheet1 (2)'!$D$72-rave_index)/'Sheet1 (2)'!$D$72,IF(shee2!D96='Sheet1 (2)'!$C$70,'Sheet1 (2)'!$D$70*('Sheet1 (2)'!$D$72-rave_index)/'Sheet1 (2)'!$D$72,IF(shee2!D96='Sheet1 (2)'!$C$71,'Sheet1 (2)'!$D$71*('Sheet1 (2)'!$D$72-rave_index)/'Sheet1 (2)'!$D$72)))&lt;0,0,IF(D96='Sheet1 (2)'!$C$69,'Sheet1 (2)'!$D$69*('Sheet1 (2)'!$D$72-rave_index)/'Sheet1 (2)'!$D$72,IF(shee2!D96='Sheet1 (2)'!$C$70,'Sheet1 (2)'!$D$70*('Sheet1 (2)'!$D$72-rave_index)/'Sheet1 (2)'!$D$72,IF(shee2!D96='Sheet1 (2)'!$C$71,'Sheet1 (2)'!$D$71*('Sheet1 (2)'!$D$72-rave_index)/'Sheet1 (2)'!$D$72))))</f>
        <v>0</v>
      </c>
      <c r="AY96" s="157">
        <f>IF(IF(D96='Sheet1 (2)'!$C$69,'Sheet1 (2)'!$D$69*('Sheet1 (2)'!$D$72-rough_index)/'Sheet1 (2)'!$D$72,IF(shee2!D96='Sheet1 (2)'!$C$70,'Sheet1 (2)'!$D$70*('Sheet1 (2)'!$D$72-rough_index)/'Sheet1 (2)'!$D$72,IF(shee2!D96='Sheet1 (2)'!$C$71,'Sheet1 (2)'!$D$71*('Sheet1 (2)'!$D$72-rough_index)/'Sheet1 (2)'!$D$72)))&lt;0,0,IF(D96='Sheet1 (2)'!$C$69,'Sheet1 (2)'!$D$69*('Sheet1 (2)'!$D$72-rough_index)/'Sheet1 (2)'!$D$72,IF(shee2!D96='Sheet1 (2)'!$C$70,'Sheet1 (2)'!$D$70*('Sheet1 (2)'!$D$72-rough_index)/'Sheet1 (2)'!$D$72,IF(shee2!D96='Sheet1 (2)'!$C$71,'Sheet1 (2)'!$D$71*('Sheet1 (2)'!$D$72-rough_index)/'Sheet1 (2)'!$D$72))))</f>
        <v>0.83333333333333337</v>
      </c>
      <c r="AZ96" s="159">
        <f>+(AU96*'Sheet1 (2)'!$C$77)+(AV96*'Sheet1 (2)'!$C$78)+(AW96*'Sheet1 (2)'!$C$79)+(AX96*'Sheet1 (2)'!$C$80)+(AY96*'Sheet1 (2)'!$C$81)</f>
        <v>0.8125</v>
      </c>
      <c r="BA96" s="213" t="str">
        <f t="shared" si="3"/>
        <v>Very Poor</v>
      </c>
      <c r="BE96">
        <f>IF(D96='Sheet1 (2)'!$C$61,'Sheet1 (2)'!$D$61*(counts^2)+'Sheet1 (2)'!$G$61*counts+'Sheet1 (2)'!$J$61,IF(D96='Sheet1 (2)'!$C$62,'Sheet1 (2)'!$D$62*counts+'Sheet1 (2)'!$G$62,IF(D96='Sheet1 (2)'!$C$63,'Sheet1 (2)'!$D$63*counts+'Sheet1 (2)'!$G$63,IF(D96='Sheet1 (2)'!$C$64,'Sheet1 (2)'!$D$64*counts+'Sheet1 (2)'!$G$64))))</f>
        <v>2.0984129299999998</v>
      </c>
    </row>
    <row r="97" spans="1:57">
      <c r="A97" s="145" t="s">
        <v>282</v>
      </c>
      <c r="B97" s="145" t="s">
        <v>76</v>
      </c>
      <c r="C97" s="170">
        <v>237</v>
      </c>
      <c r="D97" s="174" t="s">
        <v>77</v>
      </c>
      <c r="E97" s="171">
        <v>8</v>
      </c>
      <c r="F97" s="171">
        <v>1</v>
      </c>
      <c r="G97" s="171" t="s">
        <v>77</v>
      </c>
      <c r="H97" s="171">
        <v>0.5</v>
      </c>
      <c r="I97" s="171" t="s">
        <v>77</v>
      </c>
      <c r="J97" s="173" t="s">
        <v>82</v>
      </c>
      <c r="K97" s="173" t="s">
        <v>81</v>
      </c>
      <c r="L97" s="169">
        <f>VLOOKUP(CONCATENATE(J97,K97),'Sheet1 (2)'!$J$6:$K$26,2,FALSE)</f>
        <v>50</v>
      </c>
      <c r="M97" s="173" t="s">
        <v>79</v>
      </c>
      <c r="N97" s="173" t="s">
        <v>81</v>
      </c>
      <c r="O97" s="168">
        <f>VLOOKUP(CONCATENATE(M97,N97),'Sheet1 (2)'!$L$6:$M$26,2,FALSE)</f>
        <v>100</v>
      </c>
      <c r="P97" s="173" t="s">
        <v>83</v>
      </c>
      <c r="Q97" s="173" t="s">
        <v>79</v>
      </c>
      <c r="R97" s="168">
        <f>VLOOKUP(CONCATENATE(P97,Q97),'Sheet1 (2)'!$N$6:$O$26,2,FALSE)</f>
        <v>56.25</v>
      </c>
      <c r="S97" s="173" t="s">
        <v>82</v>
      </c>
      <c r="T97" s="173" t="s">
        <v>83</v>
      </c>
      <c r="U97" s="168">
        <f>VLOOKUP(CONCATENATE(S97,T97),'Sheet1 (2)'!$P$6:$Q$26,2,FALSE)</f>
        <v>25</v>
      </c>
      <c r="V97" s="173" t="s">
        <v>82</v>
      </c>
      <c r="W97" s="173" t="s">
        <v>81</v>
      </c>
      <c r="X97" s="168">
        <f>VLOOKUP(CONCATENATE(V97,W97),'Sheet1 (2)'!$R$6:$S$26,2,FALSE)</f>
        <v>50</v>
      </c>
      <c r="Y97" s="173" t="s">
        <v>79</v>
      </c>
      <c r="Z97" s="173" t="s">
        <v>79</v>
      </c>
      <c r="AA97" s="168">
        <f>VLOOKUP(CONCATENATE(Y97,Z97),'Sheet1 (2)'!$T$6:$U$26,2,FALSE)</f>
        <v>75</v>
      </c>
      <c r="AB97" s="173" t="s">
        <v>80</v>
      </c>
      <c r="AC97" s="173" t="s">
        <v>80</v>
      </c>
      <c r="AD97" s="168">
        <f>VLOOKUP(CONCATENATE(AB97,AC97),'Sheet1 (2)'!$X$6:$Y$26,2,FALSE)</f>
        <v>0</v>
      </c>
      <c r="AE97" s="173" t="s">
        <v>82</v>
      </c>
      <c r="AF97" s="173" t="s">
        <v>81</v>
      </c>
      <c r="AG97" s="168">
        <f>VLOOKUP(CONCATENATE(AE97,AF97),'Sheet1 (2)'!$Z$6:$AA$26,2,FALSE)</f>
        <v>66</v>
      </c>
      <c r="AH97" s="172"/>
      <c r="AI97" s="175"/>
      <c r="AJ97" s="140"/>
      <c r="AK97" s="176" t="s">
        <v>282</v>
      </c>
      <c r="AL97" s="176" t="s">
        <v>76</v>
      </c>
      <c r="AM97" s="170">
        <f t="shared" si="2"/>
        <v>237</v>
      </c>
      <c r="AN97" s="147"/>
      <c r="AO97" s="155"/>
      <c r="AP97" s="156"/>
      <c r="AQ97" s="157">
        <v>4.1832012112000001</v>
      </c>
      <c r="AR97" s="158"/>
      <c r="AS97" s="145">
        <f>LOOKUP(rufmkm,'Sheet1 (2)'!$V$62:$V$71,'Sheet1 (2)'!$W$62:$W$71)</f>
        <v>50</v>
      </c>
      <c r="AT97" s="140"/>
      <c r="AU97" s="157">
        <f>IF(IF(D97='Sheet1 (2)'!$C$69,'Sheet1 (2)'!$D$69*('Sheet1 (2)'!$D$72-rut_index)/'Sheet1 (2)'!$D$72,IF(shee2!D97='Sheet1 (2)'!$C$70,'Sheet1 (2)'!$D$70*('Sheet1 (2)'!$D$72-rut_index)/'Sheet1 (2)'!$D$72,IF(shee2!D97='Sheet1 (2)'!$C$71,'Sheet1 (2)'!$D$71*('Sheet1 (2)'!$D$72-rut_index)/'Sheet1 (2)'!$D$72)))&lt;0,0,IF(D97='Sheet1 (2)'!$C$69,'Sheet1 (2)'!$D$69*('Sheet1 (2)'!$D$72-rut_index)/'Sheet1 (2)'!$D$72,IF(shee2!D97='Sheet1 (2)'!$C$70,'Sheet1 (2)'!$D$70*('Sheet1 (2)'!$D$72-rut_index)/'Sheet1 (2)'!$D$72,IF(shee2!D97='Sheet1 (2)'!$C$71,'Sheet1 (2)'!$D$71*('Sheet1 (2)'!$D$72-rut_index)/'Sheet1 (2)'!$D$72))))</f>
        <v>0.83333333333333337</v>
      </c>
      <c r="AV97" s="157">
        <f>IF(IF(D97='Sheet1 (2)'!$C$69,'Sheet1 (2)'!$D$69*('Sheet1 (2)'!$D$72-crack_s_index)/'Sheet1 (2)'!$D$72,IF(shee2!D97='Sheet1 (2)'!$C$70,'Sheet1 (2)'!$D$70*('Sheet1 (2)'!$D$72-crack_s_index)/'Sheet1 (2)'!$D$72,IF(shee2!D97='Sheet1 (2)'!$C$71,'Sheet1 (2)'!$D$71*('Sheet1 (2)'!$D$72-crack_s_index)/'Sheet1 (2)'!$D$72)))&lt;0,0,IF(D97='Sheet1 (2)'!$C$69,'Sheet1 (2)'!$D$69*('Sheet1 (2)'!$D$72-crack_s_index)/'Sheet1 (2)'!$D$72,IF(shee2!D97='Sheet1 (2)'!$C$70,'Sheet1 (2)'!$D$70*('Sheet1 (2)'!$D$72-crack_s_index)/'Sheet1 (2)'!$D$72,IF(shee2!D97='Sheet1 (2)'!$C$71,'Sheet1 (2)'!$D$71*('Sheet1 (2)'!$D$72-crack_s_index)/'Sheet1 (2)'!$D$72))))</f>
        <v>0</v>
      </c>
      <c r="AW97" s="157">
        <f>IF(IF(D97='Sheet1 (2)'!$C$69,'Sheet1 (2)'!$D$69*('Sheet1 (2)'!$D$72-crack_t_index)/'Sheet1 (2)'!$D$72,IF(shee2!D97='Sheet1 (2)'!$C$70,'Sheet1 (2)'!$D$70*('Sheet1 (2)'!$D$72-crack_t_index)/'Sheet1 (2)'!$D$72,IF(shee2!D97='Sheet1 (2)'!$C$71,'Sheet1 (2)'!$D$71*('Sheet1 (2)'!$D$72-crack_t_index)/'Sheet1 (2)'!$D$72)))&lt;0,0,IF(D97='Sheet1 (2)'!$C$69,'Sheet1 (2)'!$D$69*('Sheet1 (2)'!$D$72-crack_t_index)/'Sheet1 (2)'!$D$72,IF(shee2!D97='Sheet1 (2)'!$C$70,'Sheet1 (2)'!$D$70*('Sheet1 (2)'!$D$72-crack_t_index)/'Sheet1 (2)'!$D$72,IF(shee2!D97='Sheet1 (2)'!$C$71,'Sheet1 (2)'!$D$71*('Sheet1 (2)'!$D$72-crack_t_index)/'Sheet1 (2)'!$D$72))))</f>
        <v>0.3125</v>
      </c>
      <c r="AX97" s="157">
        <f>IF(IF(D97='Sheet1 (2)'!$C$69,'Sheet1 (2)'!$D$69*('Sheet1 (2)'!$D$72-rave_index)/'Sheet1 (2)'!$D$72,IF(shee2!D97='Sheet1 (2)'!$C$70,'Sheet1 (2)'!$D$70*('Sheet1 (2)'!$D$72-rave_index)/'Sheet1 (2)'!$D$72,IF(shee2!D97='Sheet1 (2)'!$C$71,'Sheet1 (2)'!$D$71*('Sheet1 (2)'!$D$72-rave_index)/'Sheet1 (2)'!$D$72)))&lt;0,0,IF(D97='Sheet1 (2)'!$C$69,'Sheet1 (2)'!$D$69*('Sheet1 (2)'!$D$72-rave_index)/'Sheet1 (2)'!$D$72,IF(shee2!D97='Sheet1 (2)'!$C$70,'Sheet1 (2)'!$D$70*('Sheet1 (2)'!$D$72-rave_index)/'Sheet1 (2)'!$D$72,IF(shee2!D97='Sheet1 (2)'!$C$71,'Sheet1 (2)'!$D$71*('Sheet1 (2)'!$D$72-rave_index)/'Sheet1 (2)'!$D$72))))</f>
        <v>0</v>
      </c>
      <c r="AY97" s="157">
        <f>IF(IF(D97='Sheet1 (2)'!$C$69,'Sheet1 (2)'!$D$69*('Sheet1 (2)'!$D$72-rough_index)/'Sheet1 (2)'!$D$72,IF(shee2!D97='Sheet1 (2)'!$C$70,'Sheet1 (2)'!$D$70*('Sheet1 (2)'!$D$72-rough_index)/'Sheet1 (2)'!$D$72,IF(shee2!D97='Sheet1 (2)'!$C$71,'Sheet1 (2)'!$D$71*('Sheet1 (2)'!$D$72-rough_index)/'Sheet1 (2)'!$D$72)))&lt;0,0,IF(D97='Sheet1 (2)'!$C$69,'Sheet1 (2)'!$D$69*('Sheet1 (2)'!$D$72-rough_index)/'Sheet1 (2)'!$D$72,IF(shee2!D97='Sheet1 (2)'!$C$70,'Sheet1 (2)'!$D$70*('Sheet1 (2)'!$D$72-rough_index)/'Sheet1 (2)'!$D$72,IF(shee2!D97='Sheet1 (2)'!$C$71,'Sheet1 (2)'!$D$71*('Sheet1 (2)'!$D$72-rough_index)/'Sheet1 (2)'!$D$72))))</f>
        <v>0.83333333333333337</v>
      </c>
      <c r="AZ97" s="159">
        <f>+(AU97*'Sheet1 (2)'!$C$77)+(AV97*'Sheet1 (2)'!$C$78)+(AW97*'Sheet1 (2)'!$C$79)+(AX97*'Sheet1 (2)'!$C$80)+(AY97*'Sheet1 (2)'!$C$81)</f>
        <v>0.4291666666666667</v>
      </c>
      <c r="BA97" s="213" t="str">
        <f t="shared" si="3"/>
        <v>Very Poor</v>
      </c>
      <c r="BE97">
        <f>IF(D97='Sheet1 (2)'!$C$61,'Sheet1 (2)'!$D$61*(counts^2)+'Sheet1 (2)'!$G$61*counts+'Sheet1 (2)'!$J$61,IF(D97='Sheet1 (2)'!$C$62,'Sheet1 (2)'!$D$62*counts+'Sheet1 (2)'!$G$62,IF(D97='Sheet1 (2)'!$C$63,'Sheet1 (2)'!$D$63*counts+'Sheet1 (2)'!$G$63,IF(D97='Sheet1 (2)'!$C$64,'Sheet1 (2)'!$D$64*counts+'Sheet1 (2)'!$G$64))))</f>
        <v>2.0984129299999998</v>
      </c>
    </row>
    <row r="98" spans="1:57">
      <c r="A98" s="145" t="s">
        <v>282</v>
      </c>
      <c r="B98" s="145" t="s">
        <v>76</v>
      </c>
      <c r="C98" s="170">
        <v>238</v>
      </c>
      <c r="D98" s="174" t="s">
        <v>77</v>
      </c>
      <c r="E98" s="171">
        <v>8</v>
      </c>
      <c r="F98" s="171">
        <v>1</v>
      </c>
      <c r="G98" s="171" t="s">
        <v>77</v>
      </c>
      <c r="H98" s="171">
        <v>0.5</v>
      </c>
      <c r="I98" s="171" t="s">
        <v>77</v>
      </c>
      <c r="J98" s="173" t="s">
        <v>82</v>
      </c>
      <c r="K98" s="173" t="s">
        <v>81</v>
      </c>
      <c r="L98" s="169">
        <f>VLOOKUP(CONCATENATE(J98,K98),'Sheet1 (2)'!$J$6:$K$26,2,FALSE)</f>
        <v>50</v>
      </c>
      <c r="M98" s="173" t="s">
        <v>79</v>
      </c>
      <c r="N98" s="173" t="s">
        <v>79</v>
      </c>
      <c r="O98" s="168">
        <f>VLOOKUP(CONCATENATE(M98,N98),'Sheet1 (2)'!$L$6:$M$26,2,FALSE)</f>
        <v>75</v>
      </c>
      <c r="P98" s="173" t="s">
        <v>79</v>
      </c>
      <c r="Q98" s="173" t="s">
        <v>83</v>
      </c>
      <c r="R98" s="168">
        <f>VLOOKUP(CONCATENATE(P98,Q98),'Sheet1 (2)'!$N$6:$O$26,2,FALSE)</f>
        <v>50</v>
      </c>
      <c r="S98" s="173" t="s">
        <v>80</v>
      </c>
      <c r="T98" s="173" t="s">
        <v>80</v>
      </c>
      <c r="U98" s="168">
        <f>VLOOKUP(CONCATENATE(S98,T98),'Sheet1 (2)'!$P$6:$Q$26,2,FALSE)</f>
        <v>0</v>
      </c>
      <c r="V98" s="173" t="s">
        <v>82</v>
      </c>
      <c r="W98" s="173" t="s">
        <v>81</v>
      </c>
      <c r="X98" s="168">
        <f>VLOOKUP(CONCATENATE(V98,W98),'Sheet1 (2)'!$R$6:$S$26,2,FALSE)</f>
        <v>50</v>
      </c>
      <c r="Y98" s="173" t="s">
        <v>83</v>
      </c>
      <c r="Z98" s="173" t="s">
        <v>79</v>
      </c>
      <c r="AA98" s="168">
        <f>VLOOKUP(CONCATENATE(Y98,Z98),'Sheet1 (2)'!$T$6:$U$26,2,FALSE)</f>
        <v>56.25</v>
      </c>
      <c r="AB98" s="173" t="s">
        <v>80</v>
      </c>
      <c r="AC98" s="173" t="s">
        <v>80</v>
      </c>
      <c r="AD98" s="168">
        <f>VLOOKUP(CONCATENATE(AB98,AC98),'Sheet1 (2)'!$X$6:$Y$26,2,FALSE)</f>
        <v>0</v>
      </c>
      <c r="AE98" s="173" t="s">
        <v>82</v>
      </c>
      <c r="AF98" s="173" t="s">
        <v>81</v>
      </c>
      <c r="AG98" s="168">
        <f>VLOOKUP(CONCATENATE(AE98,AF98),'Sheet1 (2)'!$Z$6:$AA$26,2,FALSE)</f>
        <v>66</v>
      </c>
      <c r="AH98" s="172"/>
      <c r="AI98" s="175"/>
      <c r="AJ98" s="140"/>
      <c r="AK98" s="176" t="s">
        <v>282</v>
      </c>
      <c r="AL98" s="176" t="s">
        <v>76</v>
      </c>
      <c r="AM98" s="170">
        <f t="shared" si="2"/>
        <v>238</v>
      </c>
      <c r="AN98" s="147"/>
      <c r="AO98" s="155"/>
      <c r="AP98" s="156"/>
      <c r="AQ98" s="157">
        <v>5.2723687766000005</v>
      </c>
      <c r="AR98" s="158"/>
      <c r="AS98" s="145">
        <f>LOOKUP(rufmkm,'Sheet1 (2)'!$V$62:$V$71,'Sheet1 (2)'!$W$62:$W$71)</f>
        <v>60</v>
      </c>
      <c r="AT98" s="140"/>
      <c r="AU98" s="157">
        <f>IF(IF(D98='Sheet1 (2)'!$C$69,'Sheet1 (2)'!$D$69*('Sheet1 (2)'!$D$72-rut_index)/'Sheet1 (2)'!$D$72,IF(shee2!D98='Sheet1 (2)'!$C$70,'Sheet1 (2)'!$D$70*('Sheet1 (2)'!$D$72-rut_index)/'Sheet1 (2)'!$D$72,IF(shee2!D98='Sheet1 (2)'!$C$71,'Sheet1 (2)'!$D$71*('Sheet1 (2)'!$D$72-rut_index)/'Sheet1 (2)'!$D$72)))&lt;0,0,IF(D98='Sheet1 (2)'!$C$69,'Sheet1 (2)'!$D$69*('Sheet1 (2)'!$D$72-rut_index)/'Sheet1 (2)'!$D$72,IF(shee2!D98='Sheet1 (2)'!$C$70,'Sheet1 (2)'!$D$70*('Sheet1 (2)'!$D$72-rut_index)/'Sheet1 (2)'!$D$72,IF(shee2!D98='Sheet1 (2)'!$C$71,'Sheet1 (2)'!$D$71*('Sheet1 (2)'!$D$72-rut_index)/'Sheet1 (2)'!$D$72))))</f>
        <v>0.83333333333333337</v>
      </c>
      <c r="AV98" s="157">
        <f>IF(IF(D98='Sheet1 (2)'!$C$69,'Sheet1 (2)'!$D$69*('Sheet1 (2)'!$D$72-crack_s_index)/'Sheet1 (2)'!$D$72,IF(shee2!D98='Sheet1 (2)'!$C$70,'Sheet1 (2)'!$D$70*('Sheet1 (2)'!$D$72-crack_s_index)/'Sheet1 (2)'!$D$72,IF(shee2!D98='Sheet1 (2)'!$C$71,'Sheet1 (2)'!$D$71*('Sheet1 (2)'!$D$72-crack_s_index)/'Sheet1 (2)'!$D$72)))&lt;0,0,IF(D98='Sheet1 (2)'!$C$69,'Sheet1 (2)'!$D$69*('Sheet1 (2)'!$D$72-crack_s_index)/'Sheet1 (2)'!$D$72,IF(shee2!D98='Sheet1 (2)'!$C$70,'Sheet1 (2)'!$D$70*('Sheet1 (2)'!$D$72-crack_s_index)/'Sheet1 (2)'!$D$72,IF(shee2!D98='Sheet1 (2)'!$C$71,'Sheet1 (2)'!$D$71*('Sheet1 (2)'!$D$72-crack_s_index)/'Sheet1 (2)'!$D$72))))</f>
        <v>0</v>
      </c>
      <c r="AW98" s="157">
        <f>IF(IF(D98='Sheet1 (2)'!$C$69,'Sheet1 (2)'!$D$69*('Sheet1 (2)'!$D$72-crack_t_index)/'Sheet1 (2)'!$D$72,IF(shee2!D98='Sheet1 (2)'!$C$70,'Sheet1 (2)'!$D$70*('Sheet1 (2)'!$D$72-crack_t_index)/'Sheet1 (2)'!$D$72,IF(shee2!D98='Sheet1 (2)'!$C$71,'Sheet1 (2)'!$D$71*('Sheet1 (2)'!$D$72-crack_t_index)/'Sheet1 (2)'!$D$72)))&lt;0,0,IF(D98='Sheet1 (2)'!$C$69,'Sheet1 (2)'!$D$69*('Sheet1 (2)'!$D$72-crack_t_index)/'Sheet1 (2)'!$D$72,IF(shee2!D98='Sheet1 (2)'!$C$70,'Sheet1 (2)'!$D$70*('Sheet1 (2)'!$D$72-crack_t_index)/'Sheet1 (2)'!$D$72,IF(shee2!D98='Sheet1 (2)'!$C$71,'Sheet1 (2)'!$D$71*('Sheet1 (2)'!$D$72-crack_t_index)/'Sheet1 (2)'!$D$72))))</f>
        <v>0.83333333333333337</v>
      </c>
      <c r="AX98" s="157">
        <f>IF(IF(D98='Sheet1 (2)'!$C$69,'Sheet1 (2)'!$D$69*('Sheet1 (2)'!$D$72-rave_index)/'Sheet1 (2)'!$D$72,IF(shee2!D98='Sheet1 (2)'!$C$70,'Sheet1 (2)'!$D$70*('Sheet1 (2)'!$D$72-rave_index)/'Sheet1 (2)'!$D$72,IF(shee2!D98='Sheet1 (2)'!$C$71,'Sheet1 (2)'!$D$71*('Sheet1 (2)'!$D$72-rave_index)/'Sheet1 (2)'!$D$72)))&lt;0,0,IF(D98='Sheet1 (2)'!$C$69,'Sheet1 (2)'!$D$69*('Sheet1 (2)'!$D$72-rave_index)/'Sheet1 (2)'!$D$72,IF(shee2!D98='Sheet1 (2)'!$C$70,'Sheet1 (2)'!$D$70*('Sheet1 (2)'!$D$72-rave_index)/'Sheet1 (2)'!$D$72,IF(shee2!D98='Sheet1 (2)'!$C$71,'Sheet1 (2)'!$D$71*('Sheet1 (2)'!$D$72-rave_index)/'Sheet1 (2)'!$D$72))))</f>
        <v>0.3125</v>
      </c>
      <c r="AY98" s="157">
        <f>IF(IF(D98='Sheet1 (2)'!$C$69,'Sheet1 (2)'!$D$69*('Sheet1 (2)'!$D$72-rough_index)/'Sheet1 (2)'!$D$72,IF(shee2!D98='Sheet1 (2)'!$C$70,'Sheet1 (2)'!$D$70*('Sheet1 (2)'!$D$72-rough_index)/'Sheet1 (2)'!$D$72,IF(shee2!D98='Sheet1 (2)'!$C$71,'Sheet1 (2)'!$D$71*('Sheet1 (2)'!$D$72-rough_index)/'Sheet1 (2)'!$D$72)))&lt;0,0,IF(D98='Sheet1 (2)'!$C$69,'Sheet1 (2)'!$D$69*('Sheet1 (2)'!$D$72-rough_index)/'Sheet1 (2)'!$D$72,IF(shee2!D98='Sheet1 (2)'!$C$70,'Sheet1 (2)'!$D$70*('Sheet1 (2)'!$D$72-rough_index)/'Sheet1 (2)'!$D$72,IF(shee2!D98='Sheet1 (2)'!$C$71,'Sheet1 (2)'!$D$71*('Sheet1 (2)'!$D$72-rough_index)/'Sheet1 (2)'!$D$72))))</f>
        <v>0</v>
      </c>
      <c r="AZ98" s="159">
        <f>+(AU98*'Sheet1 (2)'!$C$77)+(AV98*'Sheet1 (2)'!$C$78)+(AW98*'Sheet1 (2)'!$C$79)+(AX98*'Sheet1 (2)'!$C$80)+(AY98*'Sheet1 (2)'!$C$81)</f>
        <v>0.23125000000000001</v>
      </c>
      <c r="BA98" s="213" t="str">
        <f t="shared" si="3"/>
        <v>Very Poor</v>
      </c>
      <c r="BE98">
        <f>IF(D98='Sheet1 (2)'!$C$61,'Sheet1 (2)'!$D$61*(counts^2)+'Sheet1 (2)'!$G$61*counts+'Sheet1 (2)'!$J$61,IF(D98='Sheet1 (2)'!$C$62,'Sheet1 (2)'!$D$62*counts+'Sheet1 (2)'!$G$62,IF(D98='Sheet1 (2)'!$C$63,'Sheet1 (2)'!$D$63*counts+'Sheet1 (2)'!$G$63,IF(D98='Sheet1 (2)'!$C$64,'Sheet1 (2)'!$D$64*counts+'Sheet1 (2)'!$G$64))))</f>
        <v>2.0984129299999998</v>
      </c>
    </row>
    <row r="99" spans="1:57">
      <c r="A99" s="145" t="s">
        <v>282</v>
      </c>
      <c r="B99" s="145" t="s">
        <v>76</v>
      </c>
      <c r="C99" s="170">
        <v>239</v>
      </c>
      <c r="D99" s="174" t="s">
        <v>77</v>
      </c>
      <c r="E99" s="171">
        <v>8</v>
      </c>
      <c r="F99" s="171">
        <v>1</v>
      </c>
      <c r="G99" s="171" t="s">
        <v>77</v>
      </c>
      <c r="H99" s="171">
        <v>0.5</v>
      </c>
      <c r="I99" s="171" t="s">
        <v>77</v>
      </c>
      <c r="J99" s="173" t="s">
        <v>82</v>
      </c>
      <c r="K99" s="173" t="s">
        <v>81</v>
      </c>
      <c r="L99" s="169">
        <f>VLOOKUP(CONCATENATE(J99,K99),'Sheet1 (2)'!$J$6:$K$26,2,FALSE)</f>
        <v>50</v>
      </c>
      <c r="M99" s="173" t="s">
        <v>79</v>
      </c>
      <c r="N99" s="173" t="s">
        <v>83</v>
      </c>
      <c r="O99" s="168">
        <f>VLOOKUP(CONCATENATE(M99,N99),'Sheet1 (2)'!$L$6:$M$26,2,FALSE)</f>
        <v>50</v>
      </c>
      <c r="P99" s="173" t="s">
        <v>79</v>
      </c>
      <c r="Q99" s="173" t="s">
        <v>83</v>
      </c>
      <c r="R99" s="168">
        <f>VLOOKUP(CONCATENATE(P99,Q99),'Sheet1 (2)'!$N$6:$O$26,2,FALSE)</f>
        <v>50</v>
      </c>
      <c r="S99" s="173" t="s">
        <v>82</v>
      </c>
      <c r="T99" s="173" t="s">
        <v>81</v>
      </c>
      <c r="U99" s="168">
        <f>VLOOKUP(CONCATENATE(S99,T99),'Sheet1 (2)'!$P$6:$Q$26,2,FALSE)</f>
        <v>50</v>
      </c>
      <c r="V99" s="173" t="s">
        <v>82</v>
      </c>
      <c r="W99" s="173" t="s">
        <v>79</v>
      </c>
      <c r="X99" s="168">
        <f>VLOOKUP(CONCATENATE(V99,W99),'Sheet1 (2)'!$R$6:$S$26,2,FALSE)</f>
        <v>37.5</v>
      </c>
      <c r="Y99" s="173" t="s">
        <v>79</v>
      </c>
      <c r="Z99" s="173" t="s">
        <v>79</v>
      </c>
      <c r="AA99" s="168">
        <f>VLOOKUP(CONCATENATE(Y99,Z99),'Sheet1 (2)'!$T$6:$U$26,2,FALSE)</f>
        <v>75</v>
      </c>
      <c r="AB99" s="173" t="s">
        <v>80</v>
      </c>
      <c r="AC99" s="173" t="s">
        <v>80</v>
      </c>
      <c r="AD99" s="168">
        <f>VLOOKUP(CONCATENATE(AB99,AC99),'Sheet1 (2)'!$X$6:$Y$26,2,FALSE)</f>
        <v>0</v>
      </c>
      <c r="AE99" s="173" t="s">
        <v>82</v>
      </c>
      <c r="AF99" s="173" t="s">
        <v>81</v>
      </c>
      <c r="AG99" s="168">
        <f>VLOOKUP(CONCATENATE(AE99,AF99),'Sheet1 (2)'!$Z$6:$AA$26,2,FALSE)</f>
        <v>66</v>
      </c>
      <c r="AH99" s="172"/>
      <c r="AI99" s="175"/>
      <c r="AJ99" s="140"/>
      <c r="AK99" s="176" t="s">
        <v>282</v>
      </c>
      <c r="AL99" s="176" t="s">
        <v>76</v>
      </c>
      <c r="AM99" s="170">
        <f t="shared" si="2"/>
        <v>239</v>
      </c>
      <c r="AN99" s="147"/>
      <c r="AO99" s="155"/>
      <c r="AP99" s="156"/>
      <c r="AQ99" s="157">
        <v>3.9992468692000003</v>
      </c>
      <c r="AR99" s="158"/>
      <c r="AS99" s="145">
        <f>LOOKUP(rufmkm,'Sheet1 (2)'!$V$62:$V$71,'Sheet1 (2)'!$W$62:$W$71)</f>
        <v>40</v>
      </c>
      <c r="AT99" s="140"/>
      <c r="AU99" s="157">
        <f>IF(IF(D99='Sheet1 (2)'!$C$69,'Sheet1 (2)'!$D$69*('Sheet1 (2)'!$D$72-rut_index)/'Sheet1 (2)'!$D$72,IF(shee2!D99='Sheet1 (2)'!$C$70,'Sheet1 (2)'!$D$70*('Sheet1 (2)'!$D$72-rut_index)/'Sheet1 (2)'!$D$72,IF(shee2!D99='Sheet1 (2)'!$C$71,'Sheet1 (2)'!$D$71*('Sheet1 (2)'!$D$72-rut_index)/'Sheet1 (2)'!$D$72)))&lt;0,0,IF(D99='Sheet1 (2)'!$C$69,'Sheet1 (2)'!$D$69*('Sheet1 (2)'!$D$72-rut_index)/'Sheet1 (2)'!$D$72,IF(shee2!D99='Sheet1 (2)'!$C$70,'Sheet1 (2)'!$D$70*('Sheet1 (2)'!$D$72-rut_index)/'Sheet1 (2)'!$D$72,IF(shee2!D99='Sheet1 (2)'!$C$71,'Sheet1 (2)'!$D$71*('Sheet1 (2)'!$D$72-rut_index)/'Sheet1 (2)'!$D$72))))</f>
        <v>0.83333333333333337</v>
      </c>
      <c r="AV99" s="157">
        <f>IF(IF(D99='Sheet1 (2)'!$C$69,'Sheet1 (2)'!$D$69*('Sheet1 (2)'!$D$72-crack_s_index)/'Sheet1 (2)'!$D$72,IF(shee2!D99='Sheet1 (2)'!$C$70,'Sheet1 (2)'!$D$70*('Sheet1 (2)'!$D$72-crack_s_index)/'Sheet1 (2)'!$D$72,IF(shee2!D99='Sheet1 (2)'!$C$71,'Sheet1 (2)'!$D$71*('Sheet1 (2)'!$D$72-crack_s_index)/'Sheet1 (2)'!$D$72)))&lt;0,0,IF(D99='Sheet1 (2)'!$C$69,'Sheet1 (2)'!$D$69*('Sheet1 (2)'!$D$72-crack_s_index)/'Sheet1 (2)'!$D$72,IF(shee2!D99='Sheet1 (2)'!$C$70,'Sheet1 (2)'!$D$70*('Sheet1 (2)'!$D$72-crack_s_index)/'Sheet1 (2)'!$D$72,IF(shee2!D99='Sheet1 (2)'!$C$71,'Sheet1 (2)'!$D$71*('Sheet1 (2)'!$D$72-crack_s_index)/'Sheet1 (2)'!$D$72))))</f>
        <v>0.83333333333333337</v>
      </c>
      <c r="AW99" s="157">
        <f>IF(IF(D99='Sheet1 (2)'!$C$69,'Sheet1 (2)'!$D$69*('Sheet1 (2)'!$D$72-crack_t_index)/'Sheet1 (2)'!$D$72,IF(shee2!D99='Sheet1 (2)'!$C$70,'Sheet1 (2)'!$D$70*('Sheet1 (2)'!$D$72-crack_t_index)/'Sheet1 (2)'!$D$72,IF(shee2!D99='Sheet1 (2)'!$C$71,'Sheet1 (2)'!$D$71*('Sheet1 (2)'!$D$72-crack_t_index)/'Sheet1 (2)'!$D$72)))&lt;0,0,IF(D99='Sheet1 (2)'!$C$69,'Sheet1 (2)'!$D$69*('Sheet1 (2)'!$D$72-crack_t_index)/'Sheet1 (2)'!$D$72,IF(shee2!D99='Sheet1 (2)'!$C$70,'Sheet1 (2)'!$D$70*('Sheet1 (2)'!$D$72-crack_t_index)/'Sheet1 (2)'!$D$72,IF(shee2!D99='Sheet1 (2)'!$C$71,'Sheet1 (2)'!$D$71*('Sheet1 (2)'!$D$72-crack_t_index)/'Sheet1 (2)'!$D$72))))</f>
        <v>0.83333333333333337</v>
      </c>
      <c r="AX99" s="157">
        <f>IF(IF(D99='Sheet1 (2)'!$C$69,'Sheet1 (2)'!$D$69*('Sheet1 (2)'!$D$72-rave_index)/'Sheet1 (2)'!$D$72,IF(shee2!D99='Sheet1 (2)'!$C$70,'Sheet1 (2)'!$D$70*('Sheet1 (2)'!$D$72-rave_index)/'Sheet1 (2)'!$D$72,IF(shee2!D99='Sheet1 (2)'!$C$71,'Sheet1 (2)'!$D$71*('Sheet1 (2)'!$D$72-rave_index)/'Sheet1 (2)'!$D$72)))&lt;0,0,IF(D99='Sheet1 (2)'!$C$69,'Sheet1 (2)'!$D$69*('Sheet1 (2)'!$D$72-rave_index)/'Sheet1 (2)'!$D$72,IF(shee2!D99='Sheet1 (2)'!$C$70,'Sheet1 (2)'!$D$70*('Sheet1 (2)'!$D$72-rave_index)/'Sheet1 (2)'!$D$72,IF(shee2!D99='Sheet1 (2)'!$C$71,'Sheet1 (2)'!$D$71*('Sheet1 (2)'!$D$72-rave_index)/'Sheet1 (2)'!$D$72))))</f>
        <v>0</v>
      </c>
      <c r="AY99" s="157">
        <f>IF(IF(D99='Sheet1 (2)'!$C$69,'Sheet1 (2)'!$D$69*('Sheet1 (2)'!$D$72-rough_index)/'Sheet1 (2)'!$D$72,IF(shee2!D99='Sheet1 (2)'!$C$70,'Sheet1 (2)'!$D$70*('Sheet1 (2)'!$D$72-rough_index)/'Sheet1 (2)'!$D$72,IF(shee2!D99='Sheet1 (2)'!$C$71,'Sheet1 (2)'!$D$71*('Sheet1 (2)'!$D$72-rough_index)/'Sheet1 (2)'!$D$72)))&lt;0,0,IF(D99='Sheet1 (2)'!$C$69,'Sheet1 (2)'!$D$69*('Sheet1 (2)'!$D$72-rough_index)/'Sheet1 (2)'!$D$72,IF(shee2!D99='Sheet1 (2)'!$C$70,'Sheet1 (2)'!$D$70*('Sheet1 (2)'!$D$72-rough_index)/'Sheet1 (2)'!$D$72,IF(shee2!D99='Sheet1 (2)'!$C$71,'Sheet1 (2)'!$D$71*('Sheet1 (2)'!$D$72-rough_index)/'Sheet1 (2)'!$D$72))))</f>
        <v>1.6666666666666667</v>
      </c>
      <c r="AZ99" s="159">
        <f>+(AU99*'Sheet1 (2)'!$C$77)+(AV99*'Sheet1 (2)'!$C$78)+(AW99*'Sheet1 (2)'!$C$79)+(AX99*'Sheet1 (2)'!$C$80)+(AY99*'Sheet1 (2)'!$C$81)</f>
        <v>1</v>
      </c>
      <c r="BA99" s="213" t="str">
        <f t="shared" si="3"/>
        <v>Poor</v>
      </c>
      <c r="BE99">
        <f>IF(D99='Sheet1 (2)'!$C$61,'Sheet1 (2)'!$D$61*(counts^2)+'Sheet1 (2)'!$G$61*counts+'Sheet1 (2)'!$J$61,IF(D99='Sheet1 (2)'!$C$62,'Sheet1 (2)'!$D$62*counts+'Sheet1 (2)'!$G$62,IF(D99='Sheet1 (2)'!$C$63,'Sheet1 (2)'!$D$63*counts+'Sheet1 (2)'!$G$63,IF(D99='Sheet1 (2)'!$C$64,'Sheet1 (2)'!$D$64*counts+'Sheet1 (2)'!$G$64))))</f>
        <v>2.0984129299999998</v>
      </c>
    </row>
    <row r="100" spans="1:57">
      <c r="A100" s="145" t="s">
        <v>282</v>
      </c>
      <c r="B100" s="145" t="s">
        <v>76</v>
      </c>
      <c r="C100" s="170">
        <v>240</v>
      </c>
      <c r="D100" s="174" t="s">
        <v>77</v>
      </c>
      <c r="E100" s="171">
        <v>8</v>
      </c>
      <c r="F100" s="171">
        <v>1</v>
      </c>
      <c r="G100" s="171" t="s">
        <v>77</v>
      </c>
      <c r="H100" s="171">
        <v>0.5</v>
      </c>
      <c r="I100" s="171" t="s">
        <v>77</v>
      </c>
      <c r="J100" s="173" t="s">
        <v>82</v>
      </c>
      <c r="K100" s="173" t="s">
        <v>81</v>
      </c>
      <c r="L100" s="169">
        <f>VLOOKUP(CONCATENATE(J100,K100),'Sheet1 (2)'!$J$6:$K$26,2,FALSE)</f>
        <v>50</v>
      </c>
      <c r="M100" s="173" t="s">
        <v>79</v>
      </c>
      <c r="N100" s="173" t="s">
        <v>83</v>
      </c>
      <c r="O100" s="168">
        <f>VLOOKUP(CONCATENATE(M100,N100),'Sheet1 (2)'!$L$6:$M$26,2,FALSE)</f>
        <v>50</v>
      </c>
      <c r="P100" s="173" t="s">
        <v>79</v>
      </c>
      <c r="Q100" s="173" t="s">
        <v>83</v>
      </c>
      <c r="R100" s="168">
        <f>VLOOKUP(CONCATENATE(P100,Q100),'Sheet1 (2)'!$N$6:$O$26,2,FALSE)</f>
        <v>50</v>
      </c>
      <c r="S100" s="173" t="s">
        <v>82</v>
      </c>
      <c r="T100" s="173" t="s">
        <v>82</v>
      </c>
      <c r="U100" s="168">
        <f>VLOOKUP(CONCATENATE(S100,T100),'Sheet1 (2)'!$P$6:$Q$26,2,FALSE)</f>
        <v>12.5</v>
      </c>
      <c r="V100" s="173" t="s">
        <v>82</v>
      </c>
      <c r="W100" s="173" t="s">
        <v>81</v>
      </c>
      <c r="X100" s="168">
        <f>VLOOKUP(CONCATENATE(V100,W100),'Sheet1 (2)'!$R$6:$S$26,2,FALSE)</f>
        <v>50</v>
      </c>
      <c r="Y100" s="173" t="s">
        <v>83</v>
      </c>
      <c r="Z100" s="173" t="s">
        <v>79</v>
      </c>
      <c r="AA100" s="168">
        <f>VLOOKUP(CONCATENATE(Y100,Z100),'Sheet1 (2)'!$T$6:$U$26,2,FALSE)</f>
        <v>56.25</v>
      </c>
      <c r="AB100" s="173" t="s">
        <v>80</v>
      </c>
      <c r="AC100" s="173" t="s">
        <v>80</v>
      </c>
      <c r="AD100" s="168">
        <f>VLOOKUP(CONCATENATE(AB100,AC100),'Sheet1 (2)'!$X$6:$Y$26,2,FALSE)</f>
        <v>0</v>
      </c>
      <c r="AE100" s="173" t="s">
        <v>82</v>
      </c>
      <c r="AF100" s="173" t="s">
        <v>81</v>
      </c>
      <c r="AG100" s="168">
        <f>VLOOKUP(CONCATENATE(AE100,AF100),'Sheet1 (2)'!$Z$6:$AA$26,2,FALSE)</f>
        <v>66</v>
      </c>
      <c r="AH100" s="172"/>
      <c r="AI100" s="175"/>
      <c r="AJ100" s="140"/>
      <c r="AK100" s="176" t="s">
        <v>282</v>
      </c>
      <c r="AL100" s="176" t="s">
        <v>76</v>
      </c>
      <c r="AM100" s="170">
        <f t="shared" si="2"/>
        <v>240</v>
      </c>
      <c r="AN100" s="147"/>
      <c r="AO100" s="155"/>
      <c r="AP100" s="156"/>
      <c r="AQ100" s="157">
        <v>3.6267416338000005</v>
      </c>
      <c r="AR100" s="158"/>
      <c r="AS100" s="145">
        <f>LOOKUP(rufmkm,'Sheet1 (2)'!$V$62:$V$71,'Sheet1 (2)'!$W$62:$W$71)</f>
        <v>40</v>
      </c>
      <c r="AT100" s="140"/>
      <c r="AU100" s="157">
        <f>IF(IF(D100='Sheet1 (2)'!$C$69,'Sheet1 (2)'!$D$69*('Sheet1 (2)'!$D$72-rut_index)/'Sheet1 (2)'!$D$72,IF(shee2!D100='Sheet1 (2)'!$C$70,'Sheet1 (2)'!$D$70*('Sheet1 (2)'!$D$72-rut_index)/'Sheet1 (2)'!$D$72,IF(shee2!D100='Sheet1 (2)'!$C$71,'Sheet1 (2)'!$D$71*('Sheet1 (2)'!$D$72-rut_index)/'Sheet1 (2)'!$D$72)))&lt;0,0,IF(D100='Sheet1 (2)'!$C$69,'Sheet1 (2)'!$D$69*('Sheet1 (2)'!$D$72-rut_index)/'Sheet1 (2)'!$D$72,IF(shee2!D100='Sheet1 (2)'!$C$70,'Sheet1 (2)'!$D$70*('Sheet1 (2)'!$D$72-rut_index)/'Sheet1 (2)'!$D$72,IF(shee2!D100='Sheet1 (2)'!$C$71,'Sheet1 (2)'!$D$71*('Sheet1 (2)'!$D$72-rut_index)/'Sheet1 (2)'!$D$72))))</f>
        <v>0.83333333333333337</v>
      </c>
      <c r="AV100" s="157">
        <f>IF(IF(D100='Sheet1 (2)'!$C$69,'Sheet1 (2)'!$D$69*('Sheet1 (2)'!$D$72-crack_s_index)/'Sheet1 (2)'!$D$72,IF(shee2!D100='Sheet1 (2)'!$C$70,'Sheet1 (2)'!$D$70*('Sheet1 (2)'!$D$72-crack_s_index)/'Sheet1 (2)'!$D$72,IF(shee2!D100='Sheet1 (2)'!$C$71,'Sheet1 (2)'!$D$71*('Sheet1 (2)'!$D$72-crack_s_index)/'Sheet1 (2)'!$D$72)))&lt;0,0,IF(D100='Sheet1 (2)'!$C$69,'Sheet1 (2)'!$D$69*('Sheet1 (2)'!$D$72-crack_s_index)/'Sheet1 (2)'!$D$72,IF(shee2!D100='Sheet1 (2)'!$C$70,'Sheet1 (2)'!$D$70*('Sheet1 (2)'!$D$72-crack_s_index)/'Sheet1 (2)'!$D$72,IF(shee2!D100='Sheet1 (2)'!$C$71,'Sheet1 (2)'!$D$71*('Sheet1 (2)'!$D$72-crack_s_index)/'Sheet1 (2)'!$D$72))))</f>
        <v>0.83333333333333337</v>
      </c>
      <c r="AW100" s="157">
        <f>IF(IF(D100='Sheet1 (2)'!$C$69,'Sheet1 (2)'!$D$69*('Sheet1 (2)'!$D$72-crack_t_index)/'Sheet1 (2)'!$D$72,IF(shee2!D100='Sheet1 (2)'!$C$70,'Sheet1 (2)'!$D$70*('Sheet1 (2)'!$D$72-crack_t_index)/'Sheet1 (2)'!$D$72,IF(shee2!D100='Sheet1 (2)'!$C$71,'Sheet1 (2)'!$D$71*('Sheet1 (2)'!$D$72-crack_t_index)/'Sheet1 (2)'!$D$72)))&lt;0,0,IF(D100='Sheet1 (2)'!$C$69,'Sheet1 (2)'!$D$69*('Sheet1 (2)'!$D$72-crack_t_index)/'Sheet1 (2)'!$D$72,IF(shee2!D100='Sheet1 (2)'!$C$70,'Sheet1 (2)'!$D$70*('Sheet1 (2)'!$D$72-crack_t_index)/'Sheet1 (2)'!$D$72,IF(shee2!D100='Sheet1 (2)'!$C$71,'Sheet1 (2)'!$D$71*('Sheet1 (2)'!$D$72-crack_t_index)/'Sheet1 (2)'!$D$72))))</f>
        <v>0.83333333333333337</v>
      </c>
      <c r="AX100" s="157">
        <f>IF(IF(D100='Sheet1 (2)'!$C$69,'Sheet1 (2)'!$D$69*('Sheet1 (2)'!$D$72-rave_index)/'Sheet1 (2)'!$D$72,IF(shee2!D100='Sheet1 (2)'!$C$70,'Sheet1 (2)'!$D$70*('Sheet1 (2)'!$D$72-rave_index)/'Sheet1 (2)'!$D$72,IF(shee2!D100='Sheet1 (2)'!$C$71,'Sheet1 (2)'!$D$71*('Sheet1 (2)'!$D$72-rave_index)/'Sheet1 (2)'!$D$72)))&lt;0,0,IF(D100='Sheet1 (2)'!$C$69,'Sheet1 (2)'!$D$69*('Sheet1 (2)'!$D$72-rave_index)/'Sheet1 (2)'!$D$72,IF(shee2!D100='Sheet1 (2)'!$C$70,'Sheet1 (2)'!$D$70*('Sheet1 (2)'!$D$72-rave_index)/'Sheet1 (2)'!$D$72,IF(shee2!D100='Sheet1 (2)'!$C$71,'Sheet1 (2)'!$D$71*('Sheet1 (2)'!$D$72-rave_index)/'Sheet1 (2)'!$D$72))))</f>
        <v>0.3125</v>
      </c>
      <c r="AY100" s="157">
        <f>IF(IF(D100='Sheet1 (2)'!$C$69,'Sheet1 (2)'!$D$69*('Sheet1 (2)'!$D$72-rough_index)/'Sheet1 (2)'!$D$72,IF(shee2!D100='Sheet1 (2)'!$C$70,'Sheet1 (2)'!$D$70*('Sheet1 (2)'!$D$72-rough_index)/'Sheet1 (2)'!$D$72,IF(shee2!D100='Sheet1 (2)'!$C$71,'Sheet1 (2)'!$D$71*('Sheet1 (2)'!$D$72-rough_index)/'Sheet1 (2)'!$D$72)))&lt;0,0,IF(D100='Sheet1 (2)'!$C$69,'Sheet1 (2)'!$D$69*('Sheet1 (2)'!$D$72-rough_index)/'Sheet1 (2)'!$D$72,IF(shee2!D100='Sheet1 (2)'!$C$70,'Sheet1 (2)'!$D$70*('Sheet1 (2)'!$D$72-rough_index)/'Sheet1 (2)'!$D$72,IF(shee2!D100='Sheet1 (2)'!$C$71,'Sheet1 (2)'!$D$71*('Sheet1 (2)'!$D$72-rough_index)/'Sheet1 (2)'!$D$72))))</f>
        <v>1.6666666666666667</v>
      </c>
      <c r="AZ100" s="159">
        <f>+(AU100*'Sheet1 (2)'!$C$77)+(AV100*'Sheet1 (2)'!$C$78)+(AW100*'Sheet1 (2)'!$C$79)+(AX100*'Sheet1 (2)'!$C$80)+(AY100*'Sheet1 (2)'!$C$81)</f>
        <v>1.03125</v>
      </c>
      <c r="BA100" s="213" t="str">
        <f t="shared" si="3"/>
        <v>Poor</v>
      </c>
      <c r="BE100">
        <f>IF(D100='Sheet1 (2)'!$C$61,'Sheet1 (2)'!$D$61*(counts^2)+'Sheet1 (2)'!$G$61*counts+'Sheet1 (2)'!$J$61,IF(D100='Sheet1 (2)'!$C$62,'Sheet1 (2)'!$D$62*counts+'Sheet1 (2)'!$G$62,IF(D100='Sheet1 (2)'!$C$63,'Sheet1 (2)'!$D$63*counts+'Sheet1 (2)'!$G$63,IF(D100='Sheet1 (2)'!$C$64,'Sheet1 (2)'!$D$64*counts+'Sheet1 (2)'!$G$64))))</f>
        <v>2.0984129299999998</v>
      </c>
    </row>
    <row r="101" spans="1:57">
      <c r="A101" s="145" t="s">
        <v>282</v>
      </c>
      <c r="B101" s="145" t="s">
        <v>76</v>
      </c>
      <c r="C101" s="170">
        <v>241</v>
      </c>
      <c r="D101" s="174" t="s">
        <v>77</v>
      </c>
      <c r="E101" s="171">
        <v>8</v>
      </c>
      <c r="F101" s="171">
        <v>1</v>
      </c>
      <c r="G101" s="171" t="s">
        <v>77</v>
      </c>
      <c r="H101" s="171">
        <v>0.5</v>
      </c>
      <c r="I101" s="171" t="s">
        <v>77</v>
      </c>
      <c r="J101" s="173" t="s">
        <v>82</v>
      </c>
      <c r="K101" s="173" t="s">
        <v>83</v>
      </c>
      <c r="L101" s="169">
        <f>VLOOKUP(CONCATENATE(J101,K101),'Sheet1 (2)'!$J$6:$K$26,2,FALSE)</f>
        <v>25</v>
      </c>
      <c r="M101" s="173" t="s">
        <v>79</v>
      </c>
      <c r="N101" s="173" t="s">
        <v>81</v>
      </c>
      <c r="O101" s="168">
        <f>VLOOKUP(CONCATENATE(M101,N101),'Sheet1 (2)'!$L$6:$M$26,2,FALSE)</f>
        <v>100</v>
      </c>
      <c r="P101" s="173" t="s">
        <v>79</v>
      </c>
      <c r="Q101" s="173" t="s">
        <v>79</v>
      </c>
      <c r="R101" s="168">
        <f>VLOOKUP(CONCATENATE(P101,Q101),'Sheet1 (2)'!$N$6:$O$26,2,FALSE)</f>
        <v>75</v>
      </c>
      <c r="S101" s="173" t="s">
        <v>80</v>
      </c>
      <c r="T101" s="173" t="s">
        <v>80</v>
      </c>
      <c r="U101" s="168">
        <f>VLOOKUP(CONCATENATE(S101,T101),'Sheet1 (2)'!$P$6:$Q$26,2,FALSE)</f>
        <v>0</v>
      </c>
      <c r="V101" s="173" t="s">
        <v>82</v>
      </c>
      <c r="W101" s="173" t="s">
        <v>81</v>
      </c>
      <c r="X101" s="168">
        <f>VLOOKUP(CONCATENATE(V101,W101),'Sheet1 (2)'!$R$6:$S$26,2,FALSE)</f>
        <v>50</v>
      </c>
      <c r="Y101" s="173" t="s">
        <v>83</v>
      </c>
      <c r="Z101" s="173" t="s">
        <v>79</v>
      </c>
      <c r="AA101" s="168">
        <f>VLOOKUP(CONCATENATE(Y101,Z101),'Sheet1 (2)'!$T$6:$U$26,2,FALSE)</f>
        <v>56.25</v>
      </c>
      <c r="AB101" s="173" t="s">
        <v>80</v>
      </c>
      <c r="AC101" s="173" t="s">
        <v>80</v>
      </c>
      <c r="AD101" s="168">
        <f>VLOOKUP(CONCATENATE(AB101,AC101),'Sheet1 (2)'!$X$6:$Y$26,2,FALSE)</f>
        <v>0</v>
      </c>
      <c r="AE101" s="173" t="s">
        <v>82</v>
      </c>
      <c r="AF101" s="173" t="s">
        <v>81</v>
      </c>
      <c r="AG101" s="168">
        <f>VLOOKUP(CONCATENATE(AE101,AF101),'Sheet1 (2)'!$Z$6:$AA$26,2,FALSE)</f>
        <v>66</v>
      </c>
      <c r="AH101" s="172"/>
      <c r="AI101" s="175"/>
      <c r="AJ101" s="140"/>
      <c r="AK101" s="176" t="s">
        <v>282</v>
      </c>
      <c r="AL101" s="176" t="s">
        <v>76</v>
      </c>
      <c r="AM101" s="170">
        <f t="shared" si="2"/>
        <v>241</v>
      </c>
      <c r="AN101" s="147"/>
      <c r="AO101" s="155"/>
      <c r="AP101" s="156"/>
      <c r="AQ101" s="157">
        <v>4.4146002922000003</v>
      </c>
      <c r="AR101" s="158"/>
      <c r="AS101" s="145">
        <f>LOOKUP(rufmkm,'Sheet1 (2)'!$V$62:$V$71,'Sheet1 (2)'!$W$62:$W$71)</f>
        <v>50</v>
      </c>
      <c r="AT101" s="140"/>
      <c r="AU101" s="157">
        <f>IF(IF(D101='Sheet1 (2)'!$C$69,'Sheet1 (2)'!$D$69*('Sheet1 (2)'!$D$72-rut_index)/'Sheet1 (2)'!$D$72,IF(shee2!D101='Sheet1 (2)'!$C$70,'Sheet1 (2)'!$D$70*('Sheet1 (2)'!$D$72-rut_index)/'Sheet1 (2)'!$D$72,IF(shee2!D101='Sheet1 (2)'!$C$71,'Sheet1 (2)'!$D$71*('Sheet1 (2)'!$D$72-rut_index)/'Sheet1 (2)'!$D$72)))&lt;0,0,IF(D101='Sheet1 (2)'!$C$69,'Sheet1 (2)'!$D$69*('Sheet1 (2)'!$D$72-rut_index)/'Sheet1 (2)'!$D$72,IF(shee2!D101='Sheet1 (2)'!$C$70,'Sheet1 (2)'!$D$70*('Sheet1 (2)'!$D$72-rut_index)/'Sheet1 (2)'!$D$72,IF(shee2!D101='Sheet1 (2)'!$C$71,'Sheet1 (2)'!$D$71*('Sheet1 (2)'!$D$72-rut_index)/'Sheet1 (2)'!$D$72))))</f>
        <v>2.9166666666666665</v>
      </c>
      <c r="AV101" s="157">
        <f>IF(IF(D101='Sheet1 (2)'!$C$69,'Sheet1 (2)'!$D$69*('Sheet1 (2)'!$D$72-crack_s_index)/'Sheet1 (2)'!$D$72,IF(shee2!D101='Sheet1 (2)'!$C$70,'Sheet1 (2)'!$D$70*('Sheet1 (2)'!$D$72-crack_s_index)/'Sheet1 (2)'!$D$72,IF(shee2!D101='Sheet1 (2)'!$C$71,'Sheet1 (2)'!$D$71*('Sheet1 (2)'!$D$72-crack_s_index)/'Sheet1 (2)'!$D$72)))&lt;0,0,IF(D101='Sheet1 (2)'!$C$69,'Sheet1 (2)'!$D$69*('Sheet1 (2)'!$D$72-crack_s_index)/'Sheet1 (2)'!$D$72,IF(shee2!D101='Sheet1 (2)'!$C$70,'Sheet1 (2)'!$D$70*('Sheet1 (2)'!$D$72-crack_s_index)/'Sheet1 (2)'!$D$72,IF(shee2!D101='Sheet1 (2)'!$C$71,'Sheet1 (2)'!$D$71*('Sheet1 (2)'!$D$72-crack_s_index)/'Sheet1 (2)'!$D$72))))</f>
        <v>0</v>
      </c>
      <c r="AW101" s="157">
        <f>IF(IF(D101='Sheet1 (2)'!$C$69,'Sheet1 (2)'!$D$69*('Sheet1 (2)'!$D$72-crack_t_index)/'Sheet1 (2)'!$D$72,IF(shee2!D101='Sheet1 (2)'!$C$70,'Sheet1 (2)'!$D$70*('Sheet1 (2)'!$D$72-crack_t_index)/'Sheet1 (2)'!$D$72,IF(shee2!D101='Sheet1 (2)'!$C$71,'Sheet1 (2)'!$D$71*('Sheet1 (2)'!$D$72-crack_t_index)/'Sheet1 (2)'!$D$72)))&lt;0,0,IF(D101='Sheet1 (2)'!$C$69,'Sheet1 (2)'!$D$69*('Sheet1 (2)'!$D$72-crack_t_index)/'Sheet1 (2)'!$D$72,IF(shee2!D101='Sheet1 (2)'!$C$70,'Sheet1 (2)'!$D$70*('Sheet1 (2)'!$D$72-crack_t_index)/'Sheet1 (2)'!$D$72,IF(shee2!D101='Sheet1 (2)'!$C$71,'Sheet1 (2)'!$D$71*('Sheet1 (2)'!$D$72-crack_t_index)/'Sheet1 (2)'!$D$72))))</f>
        <v>0</v>
      </c>
      <c r="AX101" s="157">
        <f>IF(IF(D101='Sheet1 (2)'!$C$69,'Sheet1 (2)'!$D$69*('Sheet1 (2)'!$D$72-rave_index)/'Sheet1 (2)'!$D$72,IF(shee2!D101='Sheet1 (2)'!$C$70,'Sheet1 (2)'!$D$70*('Sheet1 (2)'!$D$72-rave_index)/'Sheet1 (2)'!$D$72,IF(shee2!D101='Sheet1 (2)'!$C$71,'Sheet1 (2)'!$D$71*('Sheet1 (2)'!$D$72-rave_index)/'Sheet1 (2)'!$D$72)))&lt;0,0,IF(D101='Sheet1 (2)'!$C$69,'Sheet1 (2)'!$D$69*('Sheet1 (2)'!$D$72-rave_index)/'Sheet1 (2)'!$D$72,IF(shee2!D101='Sheet1 (2)'!$C$70,'Sheet1 (2)'!$D$70*('Sheet1 (2)'!$D$72-rave_index)/'Sheet1 (2)'!$D$72,IF(shee2!D101='Sheet1 (2)'!$C$71,'Sheet1 (2)'!$D$71*('Sheet1 (2)'!$D$72-rave_index)/'Sheet1 (2)'!$D$72))))</f>
        <v>0.3125</v>
      </c>
      <c r="AY101" s="157">
        <f>IF(IF(D101='Sheet1 (2)'!$C$69,'Sheet1 (2)'!$D$69*('Sheet1 (2)'!$D$72-rough_index)/'Sheet1 (2)'!$D$72,IF(shee2!D101='Sheet1 (2)'!$C$70,'Sheet1 (2)'!$D$70*('Sheet1 (2)'!$D$72-rough_index)/'Sheet1 (2)'!$D$72,IF(shee2!D101='Sheet1 (2)'!$C$71,'Sheet1 (2)'!$D$71*('Sheet1 (2)'!$D$72-rough_index)/'Sheet1 (2)'!$D$72)))&lt;0,0,IF(D101='Sheet1 (2)'!$C$69,'Sheet1 (2)'!$D$69*('Sheet1 (2)'!$D$72-rough_index)/'Sheet1 (2)'!$D$72,IF(shee2!D101='Sheet1 (2)'!$C$70,'Sheet1 (2)'!$D$70*('Sheet1 (2)'!$D$72-rough_index)/'Sheet1 (2)'!$D$72,IF(shee2!D101='Sheet1 (2)'!$C$71,'Sheet1 (2)'!$D$71*('Sheet1 (2)'!$D$72-rough_index)/'Sheet1 (2)'!$D$72))))</f>
        <v>0.83333333333333337</v>
      </c>
      <c r="AZ101" s="159">
        <f>+(AU101*'Sheet1 (2)'!$C$77)+(AV101*'Sheet1 (2)'!$C$78)+(AW101*'Sheet1 (2)'!$C$79)+(AX101*'Sheet1 (2)'!$C$80)+(AY101*'Sheet1 (2)'!$C$81)</f>
        <v>0.86458333333333337</v>
      </c>
      <c r="BA101" s="213" t="str">
        <f t="shared" si="3"/>
        <v>Very Poor</v>
      </c>
      <c r="BE101">
        <f>IF(D101='Sheet1 (2)'!$C$61,'Sheet1 (2)'!$D$61*(counts^2)+'Sheet1 (2)'!$G$61*counts+'Sheet1 (2)'!$J$61,IF(D101='Sheet1 (2)'!$C$62,'Sheet1 (2)'!$D$62*counts+'Sheet1 (2)'!$G$62,IF(D101='Sheet1 (2)'!$C$63,'Sheet1 (2)'!$D$63*counts+'Sheet1 (2)'!$G$63,IF(D101='Sheet1 (2)'!$C$64,'Sheet1 (2)'!$D$64*counts+'Sheet1 (2)'!$G$64))))</f>
        <v>2.0984129299999998</v>
      </c>
    </row>
    <row r="102" spans="1:57">
      <c r="A102" s="145" t="s">
        <v>282</v>
      </c>
      <c r="B102" s="145" t="s">
        <v>76</v>
      </c>
      <c r="C102" s="170">
        <v>242</v>
      </c>
      <c r="D102" s="174" t="s">
        <v>77</v>
      </c>
      <c r="E102" s="171">
        <v>8</v>
      </c>
      <c r="F102" s="171">
        <v>1</v>
      </c>
      <c r="G102" s="171" t="s">
        <v>77</v>
      </c>
      <c r="H102" s="171">
        <v>0.5</v>
      </c>
      <c r="I102" s="171" t="s">
        <v>77</v>
      </c>
      <c r="J102" s="173" t="s">
        <v>80</v>
      </c>
      <c r="K102" s="173" t="s">
        <v>80</v>
      </c>
      <c r="L102" s="169">
        <f>VLOOKUP(CONCATENATE(J102,K102),'Sheet1 (2)'!$J$6:$K$26,2,FALSE)</f>
        <v>0</v>
      </c>
      <c r="M102" s="173" t="s">
        <v>79</v>
      </c>
      <c r="N102" s="173" t="s">
        <v>81</v>
      </c>
      <c r="O102" s="168">
        <f>VLOOKUP(CONCATENATE(M102,N102),'Sheet1 (2)'!$L$6:$M$26,2,FALSE)</f>
        <v>100</v>
      </c>
      <c r="P102" s="173" t="s">
        <v>79</v>
      </c>
      <c r="Q102" s="173" t="s">
        <v>83</v>
      </c>
      <c r="R102" s="168">
        <f>VLOOKUP(CONCATENATE(P102,Q102),'Sheet1 (2)'!$N$6:$O$26,2,FALSE)</f>
        <v>50</v>
      </c>
      <c r="S102" s="173" t="s">
        <v>82</v>
      </c>
      <c r="T102" s="173" t="s">
        <v>78</v>
      </c>
      <c r="U102" s="168">
        <f>VLOOKUP(CONCATENATE(S102,T102),'Sheet1 (2)'!$P$6:$Q$26,2,FALSE)</f>
        <v>5</v>
      </c>
      <c r="V102" s="173" t="s">
        <v>82</v>
      </c>
      <c r="W102" s="173" t="s">
        <v>81</v>
      </c>
      <c r="X102" s="168">
        <f>VLOOKUP(CONCATENATE(V102,W102),'Sheet1 (2)'!$R$6:$S$26,2,FALSE)</f>
        <v>50</v>
      </c>
      <c r="Y102" s="173" t="s">
        <v>83</v>
      </c>
      <c r="Z102" s="173" t="s">
        <v>79</v>
      </c>
      <c r="AA102" s="168">
        <f>VLOOKUP(CONCATENATE(Y102,Z102),'Sheet1 (2)'!$T$6:$U$26,2,FALSE)</f>
        <v>56.25</v>
      </c>
      <c r="AB102" s="173" t="s">
        <v>80</v>
      </c>
      <c r="AC102" s="173" t="s">
        <v>80</v>
      </c>
      <c r="AD102" s="168">
        <f>VLOOKUP(CONCATENATE(AB102,AC102),'Sheet1 (2)'!$X$6:$Y$26,2,FALSE)</f>
        <v>0</v>
      </c>
      <c r="AE102" s="173" t="s">
        <v>82</v>
      </c>
      <c r="AF102" s="173" t="s">
        <v>81</v>
      </c>
      <c r="AG102" s="168">
        <f>VLOOKUP(CONCATENATE(AE102,AF102),'Sheet1 (2)'!$Z$6:$AA$26,2,FALSE)</f>
        <v>66</v>
      </c>
      <c r="AH102" s="172"/>
      <c r="AI102" s="175"/>
      <c r="AJ102" s="140"/>
      <c r="AK102" s="176" t="s">
        <v>282</v>
      </c>
      <c r="AL102" s="176" t="s">
        <v>76</v>
      </c>
      <c r="AM102" s="170">
        <f t="shared" si="2"/>
        <v>242</v>
      </c>
      <c r="AN102" s="147"/>
      <c r="AO102" s="155"/>
      <c r="AP102" s="156"/>
      <c r="AQ102" s="157">
        <v>3.3728017706000002</v>
      </c>
      <c r="AR102" s="158"/>
      <c r="AS102" s="145">
        <f>LOOKUP(rufmkm,'Sheet1 (2)'!$V$62:$V$71,'Sheet1 (2)'!$W$62:$W$71)</f>
        <v>40</v>
      </c>
      <c r="AT102" s="140"/>
      <c r="AU102" s="157">
        <f>IF(IF(D102='Sheet1 (2)'!$C$69,'Sheet1 (2)'!$D$69*('Sheet1 (2)'!$D$72-rut_index)/'Sheet1 (2)'!$D$72,IF(shee2!D102='Sheet1 (2)'!$C$70,'Sheet1 (2)'!$D$70*('Sheet1 (2)'!$D$72-rut_index)/'Sheet1 (2)'!$D$72,IF(shee2!D102='Sheet1 (2)'!$C$71,'Sheet1 (2)'!$D$71*('Sheet1 (2)'!$D$72-rut_index)/'Sheet1 (2)'!$D$72)))&lt;0,0,IF(D102='Sheet1 (2)'!$C$69,'Sheet1 (2)'!$D$69*('Sheet1 (2)'!$D$72-rut_index)/'Sheet1 (2)'!$D$72,IF(shee2!D102='Sheet1 (2)'!$C$70,'Sheet1 (2)'!$D$70*('Sheet1 (2)'!$D$72-rut_index)/'Sheet1 (2)'!$D$72,IF(shee2!D102='Sheet1 (2)'!$C$71,'Sheet1 (2)'!$D$71*('Sheet1 (2)'!$D$72-rut_index)/'Sheet1 (2)'!$D$72))))</f>
        <v>5</v>
      </c>
      <c r="AV102" s="157">
        <f>IF(IF(D102='Sheet1 (2)'!$C$69,'Sheet1 (2)'!$D$69*('Sheet1 (2)'!$D$72-crack_s_index)/'Sheet1 (2)'!$D$72,IF(shee2!D102='Sheet1 (2)'!$C$70,'Sheet1 (2)'!$D$70*('Sheet1 (2)'!$D$72-crack_s_index)/'Sheet1 (2)'!$D$72,IF(shee2!D102='Sheet1 (2)'!$C$71,'Sheet1 (2)'!$D$71*('Sheet1 (2)'!$D$72-crack_s_index)/'Sheet1 (2)'!$D$72)))&lt;0,0,IF(D102='Sheet1 (2)'!$C$69,'Sheet1 (2)'!$D$69*('Sheet1 (2)'!$D$72-crack_s_index)/'Sheet1 (2)'!$D$72,IF(shee2!D102='Sheet1 (2)'!$C$70,'Sheet1 (2)'!$D$70*('Sheet1 (2)'!$D$72-crack_s_index)/'Sheet1 (2)'!$D$72,IF(shee2!D102='Sheet1 (2)'!$C$71,'Sheet1 (2)'!$D$71*('Sheet1 (2)'!$D$72-crack_s_index)/'Sheet1 (2)'!$D$72))))</f>
        <v>0</v>
      </c>
      <c r="AW102" s="157">
        <f>IF(IF(D102='Sheet1 (2)'!$C$69,'Sheet1 (2)'!$D$69*('Sheet1 (2)'!$D$72-crack_t_index)/'Sheet1 (2)'!$D$72,IF(shee2!D102='Sheet1 (2)'!$C$70,'Sheet1 (2)'!$D$70*('Sheet1 (2)'!$D$72-crack_t_index)/'Sheet1 (2)'!$D$72,IF(shee2!D102='Sheet1 (2)'!$C$71,'Sheet1 (2)'!$D$71*('Sheet1 (2)'!$D$72-crack_t_index)/'Sheet1 (2)'!$D$72)))&lt;0,0,IF(D102='Sheet1 (2)'!$C$69,'Sheet1 (2)'!$D$69*('Sheet1 (2)'!$D$72-crack_t_index)/'Sheet1 (2)'!$D$72,IF(shee2!D102='Sheet1 (2)'!$C$70,'Sheet1 (2)'!$D$70*('Sheet1 (2)'!$D$72-crack_t_index)/'Sheet1 (2)'!$D$72,IF(shee2!D102='Sheet1 (2)'!$C$71,'Sheet1 (2)'!$D$71*('Sheet1 (2)'!$D$72-crack_t_index)/'Sheet1 (2)'!$D$72))))</f>
        <v>0.83333333333333337</v>
      </c>
      <c r="AX102" s="157">
        <f>IF(IF(D102='Sheet1 (2)'!$C$69,'Sheet1 (2)'!$D$69*('Sheet1 (2)'!$D$72-rave_index)/'Sheet1 (2)'!$D$72,IF(shee2!D102='Sheet1 (2)'!$C$70,'Sheet1 (2)'!$D$70*('Sheet1 (2)'!$D$72-rave_index)/'Sheet1 (2)'!$D$72,IF(shee2!D102='Sheet1 (2)'!$C$71,'Sheet1 (2)'!$D$71*('Sheet1 (2)'!$D$72-rave_index)/'Sheet1 (2)'!$D$72)))&lt;0,0,IF(D102='Sheet1 (2)'!$C$69,'Sheet1 (2)'!$D$69*('Sheet1 (2)'!$D$72-rave_index)/'Sheet1 (2)'!$D$72,IF(shee2!D102='Sheet1 (2)'!$C$70,'Sheet1 (2)'!$D$70*('Sheet1 (2)'!$D$72-rave_index)/'Sheet1 (2)'!$D$72,IF(shee2!D102='Sheet1 (2)'!$C$71,'Sheet1 (2)'!$D$71*('Sheet1 (2)'!$D$72-rave_index)/'Sheet1 (2)'!$D$72))))</f>
        <v>0.3125</v>
      </c>
      <c r="AY102" s="157">
        <f>IF(IF(D102='Sheet1 (2)'!$C$69,'Sheet1 (2)'!$D$69*('Sheet1 (2)'!$D$72-rough_index)/'Sheet1 (2)'!$D$72,IF(shee2!D102='Sheet1 (2)'!$C$70,'Sheet1 (2)'!$D$70*('Sheet1 (2)'!$D$72-rough_index)/'Sheet1 (2)'!$D$72,IF(shee2!D102='Sheet1 (2)'!$C$71,'Sheet1 (2)'!$D$71*('Sheet1 (2)'!$D$72-rough_index)/'Sheet1 (2)'!$D$72)))&lt;0,0,IF(D102='Sheet1 (2)'!$C$69,'Sheet1 (2)'!$D$69*('Sheet1 (2)'!$D$72-rough_index)/'Sheet1 (2)'!$D$72,IF(shee2!D102='Sheet1 (2)'!$C$70,'Sheet1 (2)'!$D$70*('Sheet1 (2)'!$D$72-rough_index)/'Sheet1 (2)'!$D$72,IF(shee2!D102='Sheet1 (2)'!$C$71,'Sheet1 (2)'!$D$71*('Sheet1 (2)'!$D$72-rough_index)/'Sheet1 (2)'!$D$72))))</f>
        <v>1.6666666666666667</v>
      </c>
      <c r="AZ102" s="159">
        <f>+(AU102*'Sheet1 (2)'!$C$77)+(AV102*'Sheet1 (2)'!$C$78)+(AW102*'Sheet1 (2)'!$C$79)+(AX102*'Sheet1 (2)'!$C$80)+(AY102*'Sheet1 (2)'!$C$81)</f>
        <v>1.5645833333333334</v>
      </c>
      <c r="BA102" s="213" t="str">
        <f t="shared" si="3"/>
        <v>Poor</v>
      </c>
      <c r="BE102">
        <f>IF(D102='Sheet1 (2)'!$C$61,'Sheet1 (2)'!$D$61*(counts^2)+'Sheet1 (2)'!$G$61*counts+'Sheet1 (2)'!$J$61,IF(D102='Sheet1 (2)'!$C$62,'Sheet1 (2)'!$D$62*counts+'Sheet1 (2)'!$G$62,IF(D102='Sheet1 (2)'!$C$63,'Sheet1 (2)'!$D$63*counts+'Sheet1 (2)'!$G$63,IF(D102='Sheet1 (2)'!$C$64,'Sheet1 (2)'!$D$64*counts+'Sheet1 (2)'!$G$64))))</f>
        <v>2.0984129299999998</v>
      </c>
    </row>
    <row r="103" spans="1:57">
      <c r="A103" s="145" t="s">
        <v>282</v>
      </c>
      <c r="B103" s="145" t="s">
        <v>76</v>
      </c>
      <c r="C103" s="170">
        <v>243</v>
      </c>
      <c r="D103" s="174" t="s">
        <v>77</v>
      </c>
      <c r="E103" s="171">
        <v>8</v>
      </c>
      <c r="F103" s="171">
        <v>1</v>
      </c>
      <c r="G103" s="171" t="s">
        <v>77</v>
      </c>
      <c r="H103" s="171">
        <v>0.5</v>
      </c>
      <c r="I103" s="171" t="s">
        <v>77</v>
      </c>
      <c r="J103" s="173" t="s">
        <v>82</v>
      </c>
      <c r="K103" s="173" t="s">
        <v>79</v>
      </c>
      <c r="L103" s="169">
        <f>VLOOKUP(CONCATENATE(J103,K103),'Sheet1 (2)'!$J$6:$K$26,2,FALSE)</f>
        <v>37.5</v>
      </c>
      <c r="M103" s="173" t="s">
        <v>79</v>
      </c>
      <c r="N103" s="173" t="s">
        <v>81</v>
      </c>
      <c r="O103" s="168">
        <f>VLOOKUP(CONCATENATE(M103,N103),'Sheet1 (2)'!$L$6:$M$26,2,FALSE)</f>
        <v>100</v>
      </c>
      <c r="P103" s="173" t="s">
        <v>79</v>
      </c>
      <c r="Q103" s="173" t="s">
        <v>79</v>
      </c>
      <c r="R103" s="168">
        <f>VLOOKUP(CONCATENATE(P103,Q103),'Sheet1 (2)'!$N$6:$O$26,2,FALSE)</f>
        <v>75</v>
      </c>
      <c r="S103" s="173" t="s">
        <v>78</v>
      </c>
      <c r="T103" s="173" t="s">
        <v>82</v>
      </c>
      <c r="U103" s="168">
        <f>VLOOKUP(CONCATENATE(S103,T103),'Sheet1 (2)'!$P$6:$Q$26,2,FALSE)</f>
        <v>6.25</v>
      </c>
      <c r="V103" s="173" t="s">
        <v>80</v>
      </c>
      <c r="W103" s="173" t="s">
        <v>80</v>
      </c>
      <c r="X103" s="168">
        <f>VLOOKUP(CONCATENATE(V103,W103),'Sheet1 (2)'!$R$6:$S$26,2,FALSE)</f>
        <v>0</v>
      </c>
      <c r="Y103" s="173" t="s">
        <v>83</v>
      </c>
      <c r="Z103" s="173" t="s">
        <v>79</v>
      </c>
      <c r="AA103" s="168">
        <f>VLOOKUP(CONCATENATE(Y103,Z103),'Sheet1 (2)'!$T$6:$U$26,2,FALSE)</f>
        <v>56.25</v>
      </c>
      <c r="AB103" s="173" t="s">
        <v>80</v>
      </c>
      <c r="AC103" s="173" t="s">
        <v>80</v>
      </c>
      <c r="AD103" s="168">
        <f>VLOOKUP(CONCATENATE(AB103,AC103),'Sheet1 (2)'!$X$6:$Y$26,2,FALSE)</f>
        <v>0</v>
      </c>
      <c r="AE103" s="173" t="s">
        <v>82</v>
      </c>
      <c r="AF103" s="173" t="s">
        <v>81</v>
      </c>
      <c r="AG103" s="168">
        <f>VLOOKUP(CONCATENATE(AE103,AF103),'Sheet1 (2)'!$Z$6:$AA$26,2,FALSE)</f>
        <v>66</v>
      </c>
      <c r="AH103" s="172"/>
      <c r="AI103" s="175"/>
      <c r="AJ103" s="140"/>
      <c r="AK103" s="176" t="s">
        <v>282</v>
      </c>
      <c r="AL103" s="176" t="s">
        <v>76</v>
      </c>
      <c r="AM103" s="170">
        <f t="shared" si="2"/>
        <v>243</v>
      </c>
      <c r="AN103" s="147"/>
      <c r="AO103" s="155"/>
      <c r="AP103" s="156"/>
      <c r="AQ103" s="157">
        <v>4.8884878982000002</v>
      </c>
      <c r="AR103" s="158"/>
      <c r="AS103" s="145">
        <f>LOOKUP(rufmkm,'Sheet1 (2)'!$V$62:$V$71,'Sheet1 (2)'!$W$62:$W$71)</f>
        <v>50</v>
      </c>
      <c r="AT103" s="140"/>
      <c r="AU103" s="157">
        <f>IF(IF(D103='Sheet1 (2)'!$C$69,'Sheet1 (2)'!$D$69*('Sheet1 (2)'!$D$72-rut_index)/'Sheet1 (2)'!$D$72,IF(shee2!D103='Sheet1 (2)'!$C$70,'Sheet1 (2)'!$D$70*('Sheet1 (2)'!$D$72-rut_index)/'Sheet1 (2)'!$D$72,IF(shee2!D103='Sheet1 (2)'!$C$71,'Sheet1 (2)'!$D$71*('Sheet1 (2)'!$D$72-rut_index)/'Sheet1 (2)'!$D$72)))&lt;0,0,IF(D103='Sheet1 (2)'!$C$69,'Sheet1 (2)'!$D$69*('Sheet1 (2)'!$D$72-rut_index)/'Sheet1 (2)'!$D$72,IF(shee2!D103='Sheet1 (2)'!$C$70,'Sheet1 (2)'!$D$70*('Sheet1 (2)'!$D$72-rut_index)/'Sheet1 (2)'!$D$72,IF(shee2!D103='Sheet1 (2)'!$C$71,'Sheet1 (2)'!$D$71*('Sheet1 (2)'!$D$72-rut_index)/'Sheet1 (2)'!$D$72))))</f>
        <v>1.875</v>
      </c>
      <c r="AV103" s="157">
        <f>IF(IF(D103='Sheet1 (2)'!$C$69,'Sheet1 (2)'!$D$69*('Sheet1 (2)'!$D$72-crack_s_index)/'Sheet1 (2)'!$D$72,IF(shee2!D103='Sheet1 (2)'!$C$70,'Sheet1 (2)'!$D$70*('Sheet1 (2)'!$D$72-crack_s_index)/'Sheet1 (2)'!$D$72,IF(shee2!D103='Sheet1 (2)'!$C$71,'Sheet1 (2)'!$D$71*('Sheet1 (2)'!$D$72-crack_s_index)/'Sheet1 (2)'!$D$72)))&lt;0,0,IF(D103='Sheet1 (2)'!$C$69,'Sheet1 (2)'!$D$69*('Sheet1 (2)'!$D$72-crack_s_index)/'Sheet1 (2)'!$D$72,IF(shee2!D103='Sheet1 (2)'!$C$70,'Sheet1 (2)'!$D$70*('Sheet1 (2)'!$D$72-crack_s_index)/'Sheet1 (2)'!$D$72,IF(shee2!D103='Sheet1 (2)'!$C$71,'Sheet1 (2)'!$D$71*('Sheet1 (2)'!$D$72-crack_s_index)/'Sheet1 (2)'!$D$72))))</f>
        <v>0</v>
      </c>
      <c r="AW103" s="157">
        <f>IF(IF(D103='Sheet1 (2)'!$C$69,'Sheet1 (2)'!$D$69*('Sheet1 (2)'!$D$72-crack_t_index)/'Sheet1 (2)'!$D$72,IF(shee2!D103='Sheet1 (2)'!$C$70,'Sheet1 (2)'!$D$70*('Sheet1 (2)'!$D$72-crack_t_index)/'Sheet1 (2)'!$D$72,IF(shee2!D103='Sheet1 (2)'!$C$71,'Sheet1 (2)'!$D$71*('Sheet1 (2)'!$D$72-crack_t_index)/'Sheet1 (2)'!$D$72)))&lt;0,0,IF(D103='Sheet1 (2)'!$C$69,'Sheet1 (2)'!$D$69*('Sheet1 (2)'!$D$72-crack_t_index)/'Sheet1 (2)'!$D$72,IF(shee2!D103='Sheet1 (2)'!$C$70,'Sheet1 (2)'!$D$70*('Sheet1 (2)'!$D$72-crack_t_index)/'Sheet1 (2)'!$D$72,IF(shee2!D103='Sheet1 (2)'!$C$71,'Sheet1 (2)'!$D$71*('Sheet1 (2)'!$D$72-crack_t_index)/'Sheet1 (2)'!$D$72))))</f>
        <v>0</v>
      </c>
      <c r="AX103" s="157">
        <f>IF(IF(D103='Sheet1 (2)'!$C$69,'Sheet1 (2)'!$D$69*('Sheet1 (2)'!$D$72-rave_index)/'Sheet1 (2)'!$D$72,IF(shee2!D103='Sheet1 (2)'!$C$70,'Sheet1 (2)'!$D$70*('Sheet1 (2)'!$D$72-rave_index)/'Sheet1 (2)'!$D$72,IF(shee2!D103='Sheet1 (2)'!$C$71,'Sheet1 (2)'!$D$71*('Sheet1 (2)'!$D$72-rave_index)/'Sheet1 (2)'!$D$72)))&lt;0,0,IF(D103='Sheet1 (2)'!$C$69,'Sheet1 (2)'!$D$69*('Sheet1 (2)'!$D$72-rave_index)/'Sheet1 (2)'!$D$72,IF(shee2!D103='Sheet1 (2)'!$C$70,'Sheet1 (2)'!$D$70*('Sheet1 (2)'!$D$72-rave_index)/'Sheet1 (2)'!$D$72,IF(shee2!D103='Sheet1 (2)'!$C$71,'Sheet1 (2)'!$D$71*('Sheet1 (2)'!$D$72-rave_index)/'Sheet1 (2)'!$D$72))))</f>
        <v>0.3125</v>
      </c>
      <c r="AY103" s="157">
        <f>IF(IF(D103='Sheet1 (2)'!$C$69,'Sheet1 (2)'!$D$69*('Sheet1 (2)'!$D$72-rough_index)/'Sheet1 (2)'!$D$72,IF(shee2!D103='Sheet1 (2)'!$C$70,'Sheet1 (2)'!$D$70*('Sheet1 (2)'!$D$72-rough_index)/'Sheet1 (2)'!$D$72,IF(shee2!D103='Sheet1 (2)'!$C$71,'Sheet1 (2)'!$D$71*('Sheet1 (2)'!$D$72-rough_index)/'Sheet1 (2)'!$D$72)))&lt;0,0,IF(D103='Sheet1 (2)'!$C$69,'Sheet1 (2)'!$D$69*('Sheet1 (2)'!$D$72-rough_index)/'Sheet1 (2)'!$D$72,IF(shee2!D103='Sheet1 (2)'!$C$70,'Sheet1 (2)'!$D$70*('Sheet1 (2)'!$D$72-rough_index)/'Sheet1 (2)'!$D$72,IF(shee2!D103='Sheet1 (2)'!$C$71,'Sheet1 (2)'!$D$71*('Sheet1 (2)'!$D$72-rough_index)/'Sheet1 (2)'!$D$72))))</f>
        <v>0.83333333333333337</v>
      </c>
      <c r="AZ103" s="159">
        <f>+(AU103*'Sheet1 (2)'!$C$77)+(AV103*'Sheet1 (2)'!$C$78)+(AW103*'Sheet1 (2)'!$C$79)+(AX103*'Sheet1 (2)'!$C$80)+(AY103*'Sheet1 (2)'!$C$81)</f>
        <v>0.65625</v>
      </c>
      <c r="BA103" s="213" t="str">
        <f t="shared" si="3"/>
        <v>Very Poor</v>
      </c>
      <c r="BE103">
        <f>IF(D103='Sheet1 (2)'!$C$61,'Sheet1 (2)'!$D$61*(counts^2)+'Sheet1 (2)'!$G$61*counts+'Sheet1 (2)'!$J$61,IF(D103='Sheet1 (2)'!$C$62,'Sheet1 (2)'!$D$62*counts+'Sheet1 (2)'!$G$62,IF(D103='Sheet1 (2)'!$C$63,'Sheet1 (2)'!$D$63*counts+'Sheet1 (2)'!$G$63,IF(D103='Sheet1 (2)'!$C$64,'Sheet1 (2)'!$D$64*counts+'Sheet1 (2)'!$G$64))))</f>
        <v>2.0984129299999998</v>
      </c>
    </row>
    <row r="104" spans="1:57">
      <c r="A104" s="145" t="s">
        <v>282</v>
      </c>
      <c r="B104" s="145" t="s">
        <v>76</v>
      </c>
      <c r="C104" s="170">
        <v>244</v>
      </c>
      <c r="D104" s="174" t="s">
        <v>77</v>
      </c>
      <c r="E104" s="171">
        <v>8</v>
      </c>
      <c r="F104" s="171">
        <v>1</v>
      </c>
      <c r="G104" s="171" t="s">
        <v>77</v>
      </c>
      <c r="H104" s="171">
        <v>0.5</v>
      </c>
      <c r="I104" s="171" t="s">
        <v>77</v>
      </c>
      <c r="J104" s="173" t="s">
        <v>82</v>
      </c>
      <c r="K104" s="173" t="s">
        <v>83</v>
      </c>
      <c r="L104" s="169">
        <f>VLOOKUP(CONCATENATE(J104,K104),'Sheet1 (2)'!$J$6:$K$26,2,FALSE)</f>
        <v>25</v>
      </c>
      <c r="M104" s="173" t="s">
        <v>79</v>
      </c>
      <c r="N104" s="173" t="s">
        <v>81</v>
      </c>
      <c r="O104" s="168">
        <f>VLOOKUP(CONCATENATE(M104,N104),'Sheet1 (2)'!$L$6:$M$26,2,FALSE)</f>
        <v>100</v>
      </c>
      <c r="P104" s="173" t="s">
        <v>79</v>
      </c>
      <c r="Q104" s="173" t="s">
        <v>79</v>
      </c>
      <c r="R104" s="168">
        <f>VLOOKUP(CONCATENATE(P104,Q104),'Sheet1 (2)'!$N$6:$O$26,2,FALSE)</f>
        <v>75</v>
      </c>
      <c r="S104" s="173" t="s">
        <v>82</v>
      </c>
      <c r="T104" s="173" t="s">
        <v>82</v>
      </c>
      <c r="U104" s="168">
        <f>VLOOKUP(CONCATENATE(S104,T104),'Sheet1 (2)'!$P$6:$Q$26,2,FALSE)</f>
        <v>12.5</v>
      </c>
      <c r="V104" s="173" t="s">
        <v>80</v>
      </c>
      <c r="W104" s="173" t="s">
        <v>80</v>
      </c>
      <c r="X104" s="168">
        <f>VLOOKUP(CONCATENATE(V104,W104),'Sheet1 (2)'!$R$6:$S$26,2,FALSE)</f>
        <v>0</v>
      </c>
      <c r="Y104" s="173" t="s">
        <v>79</v>
      </c>
      <c r="Z104" s="173" t="s">
        <v>79</v>
      </c>
      <c r="AA104" s="168">
        <f>VLOOKUP(CONCATENATE(Y104,Z104),'Sheet1 (2)'!$T$6:$U$26,2,FALSE)</f>
        <v>75</v>
      </c>
      <c r="AB104" s="173" t="s">
        <v>80</v>
      </c>
      <c r="AC104" s="173" t="s">
        <v>80</v>
      </c>
      <c r="AD104" s="168">
        <f>VLOOKUP(CONCATENATE(AB104,AC104),'Sheet1 (2)'!$X$6:$Y$26,2,FALSE)</f>
        <v>0</v>
      </c>
      <c r="AE104" s="173" t="s">
        <v>82</v>
      </c>
      <c r="AF104" s="173" t="s">
        <v>81</v>
      </c>
      <c r="AG104" s="168">
        <f>VLOOKUP(CONCATENATE(AE104,AF104),'Sheet1 (2)'!$Z$6:$AA$26,2,FALSE)</f>
        <v>66</v>
      </c>
      <c r="AH104" s="172"/>
      <c r="AI104" s="175"/>
      <c r="AJ104" s="140"/>
      <c r="AK104" s="176" t="s">
        <v>282</v>
      </c>
      <c r="AL104" s="176" t="s">
        <v>76</v>
      </c>
      <c r="AM104" s="170">
        <f t="shared" si="2"/>
        <v>244</v>
      </c>
      <c r="AN104" s="147"/>
      <c r="AO104" s="155"/>
      <c r="AP104" s="156"/>
      <c r="AQ104" s="157">
        <v>4.4144107376000008</v>
      </c>
      <c r="AR104" s="158"/>
      <c r="AS104" s="145">
        <f>LOOKUP(rufmkm,'Sheet1 (2)'!$V$62:$V$71,'Sheet1 (2)'!$W$62:$W$71)</f>
        <v>50</v>
      </c>
      <c r="AT104" s="140"/>
      <c r="AU104" s="157">
        <f>IF(IF(D104='Sheet1 (2)'!$C$69,'Sheet1 (2)'!$D$69*('Sheet1 (2)'!$D$72-rut_index)/'Sheet1 (2)'!$D$72,IF(shee2!D104='Sheet1 (2)'!$C$70,'Sheet1 (2)'!$D$70*('Sheet1 (2)'!$D$72-rut_index)/'Sheet1 (2)'!$D$72,IF(shee2!D104='Sheet1 (2)'!$C$71,'Sheet1 (2)'!$D$71*('Sheet1 (2)'!$D$72-rut_index)/'Sheet1 (2)'!$D$72)))&lt;0,0,IF(D104='Sheet1 (2)'!$C$69,'Sheet1 (2)'!$D$69*('Sheet1 (2)'!$D$72-rut_index)/'Sheet1 (2)'!$D$72,IF(shee2!D104='Sheet1 (2)'!$C$70,'Sheet1 (2)'!$D$70*('Sheet1 (2)'!$D$72-rut_index)/'Sheet1 (2)'!$D$72,IF(shee2!D104='Sheet1 (2)'!$C$71,'Sheet1 (2)'!$D$71*('Sheet1 (2)'!$D$72-rut_index)/'Sheet1 (2)'!$D$72))))</f>
        <v>2.9166666666666665</v>
      </c>
      <c r="AV104" s="157">
        <f>IF(IF(D104='Sheet1 (2)'!$C$69,'Sheet1 (2)'!$D$69*('Sheet1 (2)'!$D$72-crack_s_index)/'Sheet1 (2)'!$D$72,IF(shee2!D104='Sheet1 (2)'!$C$70,'Sheet1 (2)'!$D$70*('Sheet1 (2)'!$D$72-crack_s_index)/'Sheet1 (2)'!$D$72,IF(shee2!D104='Sheet1 (2)'!$C$71,'Sheet1 (2)'!$D$71*('Sheet1 (2)'!$D$72-crack_s_index)/'Sheet1 (2)'!$D$72)))&lt;0,0,IF(D104='Sheet1 (2)'!$C$69,'Sheet1 (2)'!$D$69*('Sheet1 (2)'!$D$72-crack_s_index)/'Sheet1 (2)'!$D$72,IF(shee2!D104='Sheet1 (2)'!$C$70,'Sheet1 (2)'!$D$70*('Sheet1 (2)'!$D$72-crack_s_index)/'Sheet1 (2)'!$D$72,IF(shee2!D104='Sheet1 (2)'!$C$71,'Sheet1 (2)'!$D$71*('Sheet1 (2)'!$D$72-crack_s_index)/'Sheet1 (2)'!$D$72))))</f>
        <v>0</v>
      </c>
      <c r="AW104" s="157">
        <f>IF(IF(D104='Sheet1 (2)'!$C$69,'Sheet1 (2)'!$D$69*('Sheet1 (2)'!$D$72-crack_t_index)/'Sheet1 (2)'!$D$72,IF(shee2!D104='Sheet1 (2)'!$C$70,'Sheet1 (2)'!$D$70*('Sheet1 (2)'!$D$72-crack_t_index)/'Sheet1 (2)'!$D$72,IF(shee2!D104='Sheet1 (2)'!$C$71,'Sheet1 (2)'!$D$71*('Sheet1 (2)'!$D$72-crack_t_index)/'Sheet1 (2)'!$D$72)))&lt;0,0,IF(D104='Sheet1 (2)'!$C$69,'Sheet1 (2)'!$D$69*('Sheet1 (2)'!$D$72-crack_t_index)/'Sheet1 (2)'!$D$72,IF(shee2!D104='Sheet1 (2)'!$C$70,'Sheet1 (2)'!$D$70*('Sheet1 (2)'!$D$72-crack_t_index)/'Sheet1 (2)'!$D$72,IF(shee2!D104='Sheet1 (2)'!$C$71,'Sheet1 (2)'!$D$71*('Sheet1 (2)'!$D$72-crack_t_index)/'Sheet1 (2)'!$D$72))))</f>
        <v>0</v>
      </c>
      <c r="AX104" s="157">
        <f>IF(IF(D104='Sheet1 (2)'!$C$69,'Sheet1 (2)'!$D$69*('Sheet1 (2)'!$D$72-rave_index)/'Sheet1 (2)'!$D$72,IF(shee2!D104='Sheet1 (2)'!$C$70,'Sheet1 (2)'!$D$70*('Sheet1 (2)'!$D$72-rave_index)/'Sheet1 (2)'!$D$72,IF(shee2!D104='Sheet1 (2)'!$C$71,'Sheet1 (2)'!$D$71*('Sheet1 (2)'!$D$72-rave_index)/'Sheet1 (2)'!$D$72)))&lt;0,0,IF(D104='Sheet1 (2)'!$C$69,'Sheet1 (2)'!$D$69*('Sheet1 (2)'!$D$72-rave_index)/'Sheet1 (2)'!$D$72,IF(shee2!D104='Sheet1 (2)'!$C$70,'Sheet1 (2)'!$D$70*('Sheet1 (2)'!$D$72-rave_index)/'Sheet1 (2)'!$D$72,IF(shee2!D104='Sheet1 (2)'!$C$71,'Sheet1 (2)'!$D$71*('Sheet1 (2)'!$D$72-rave_index)/'Sheet1 (2)'!$D$72))))</f>
        <v>0</v>
      </c>
      <c r="AY104" s="157">
        <f>IF(IF(D104='Sheet1 (2)'!$C$69,'Sheet1 (2)'!$D$69*('Sheet1 (2)'!$D$72-rough_index)/'Sheet1 (2)'!$D$72,IF(shee2!D104='Sheet1 (2)'!$C$70,'Sheet1 (2)'!$D$70*('Sheet1 (2)'!$D$72-rough_index)/'Sheet1 (2)'!$D$72,IF(shee2!D104='Sheet1 (2)'!$C$71,'Sheet1 (2)'!$D$71*('Sheet1 (2)'!$D$72-rough_index)/'Sheet1 (2)'!$D$72)))&lt;0,0,IF(D104='Sheet1 (2)'!$C$69,'Sheet1 (2)'!$D$69*('Sheet1 (2)'!$D$72-rough_index)/'Sheet1 (2)'!$D$72,IF(shee2!D104='Sheet1 (2)'!$C$70,'Sheet1 (2)'!$D$70*('Sheet1 (2)'!$D$72-rough_index)/'Sheet1 (2)'!$D$72,IF(shee2!D104='Sheet1 (2)'!$C$71,'Sheet1 (2)'!$D$71*('Sheet1 (2)'!$D$72-rough_index)/'Sheet1 (2)'!$D$72))))</f>
        <v>0.83333333333333337</v>
      </c>
      <c r="AZ104" s="159">
        <f>+(AU104*'Sheet1 (2)'!$C$77)+(AV104*'Sheet1 (2)'!$C$78)+(AW104*'Sheet1 (2)'!$C$79)+(AX104*'Sheet1 (2)'!$C$80)+(AY104*'Sheet1 (2)'!$C$81)</f>
        <v>0.83333333333333337</v>
      </c>
      <c r="BA104" s="213" t="str">
        <f t="shared" si="3"/>
        <v>Very Poor</v>
      </c>
      <c r="BE104">
        <f>IF(D104='Sheet1 (2)'!$C$61,'Sheet1 (2)'!$D$61*(counts^2)+'Sheet1 (2)'!$G$61*counts+'Sheet1 (2)'!$J$61,IF(D104='Sheet1 (2)'!$C$62,'Sheet1 (2)'!$D$62*counts+'Sheet1 (2)'!$G$62,IF(D104='Sheet1 (2)'!$C$63,'Sheet1 (2)'!$D$63*counts+'Sheet1 (2)'!$G$63,IF(D104='Sheet1 (2)'!$C$64,'Sheet1 (2)'!$D$64*counts+'Sheet1 (2)'!$G$64))))</f>
        <v>2.0984129299999998</v>
      </c>
    </row>
    <row r="105" spans="1:57">
      <c r="A105" s="145" t="s">
        <v>282</v>
      </c>
      <c r="B105" s="145" t="s">
        <v>76</v>
      </c>
      <c r="C105" s="170">
        <v>245</v>
      </c>
      <c r="D105" s="174" t="s">
        <v>77</v>
      </c>
      <c r="E105" s="171">
        <v>8</v>
      </c>
      <c r="F105" s="171">
        <v>1</v>
      </c>
      <c r="G105" s="171" t="s">
        <v>77</v>
      </c>
      <c r="H105" s="171">
        <v>0.5</v>
      </c>
      <c r="I105" s="171" t="s">
        <v>77</v>
      </c>
      <c r="J105" s="173" t="s">
        <v>82</v>
      </c>
      <c r="K105" s="173" t="s">
        <v>79</v>
      </c>
      <c r="L105" s="169">
        <f>VLOOKUP(CONCATENATE(J105,K105),'Sheet1 (2)'!$J$6:$K$26,2,FALSE)</f>
        <v>37.5</v>
      </c>
      <c r="M105" s="173" t="s">
        <v>79</v>
      </c>
      <c r="N105" s="173" t="s">
        <v>81</v>
      </c>
      <c r="O105" s="168">
        <f>VLOOKUP(CONCATENATE(M105,N105),'Sheet1 (2)'!$L$6:$M$26,2,FALSE)</f>
        <v>100</v>
      </c>
      <c r="P105" s="173" t="s">
        <v>79</v>
      </c>
      <c r="Q105" s="173" t="s">
        <v>79</v>
      </c>
      <c r="R105" s="168">
        <f>VLOOKUP(CONCATENATE(P105,Q105),'Sheet1 (2)'!$N$6:$O$26,2,FALSE)</f>
        <v>75</v>
      </c>
      <c r="S105" s="173" t="s">
        <v>78</v>
      </c>
      <c r="T105" s="173" t="s">
        <v>78</v>
      </c>
      <c r="U105" s="168">
        <f>VLOOKUP(CONCATENATE(S105,T105),'Sheet1 (2)'!$P$6:$Q$26,2,FALSE)</f>
        <v>2.5</v>
      </c>
      <c r="V105" s="173" t="s">
        <v>80</v>
      </c>
      <c r="W105" s="173" t="s">
        <v>80</v>
      </c>
      <c r="X105" s="168">
        <f>VLOOKUP(CONCATENATE(V105,W105),'Sheet1 (2)'!$R$6:$S$26,2,FALSE)</f>
        <v>0</v>
      </c>
      <c r="Y105" s="173" t="s">
        <v>79</v>
      </c>
      <c r="Z105" s="173" t="s">
        <v>79</v>
      </c>
      <c r="AA105" s="168">
        <f>VLOOKUP(CONCATENATE(Y105,Z105),'Sheet1 (2)'!$T$6:$U$26,2,FALSE)</f>
        <v>75</v>
      </c>
      <c r="AB105" s="173" t="s">
        <v>80</v>
      </c>
      <c r="AC105" s="173" t="s">
        <v>80</v>
      </c>
      <c r="AD105" s="168">
        <f>VLOOKUP(CONCATENATE(AB105,AC105),'Sheet1 (2)'!$X$6:$Y$26,2,FALSE)</f>
        <v>0</v>
      </c>
      <c r="AE105" s="173" t="s">
        <v>82</v>
      </c>
      <c r="AF105" s="173" t="s">
        <v>81</v>
      </c>
      <c r="AG105" s="168">
        <f>VLOOKUP(CONCATENATE(AE105,AF105),'Sheet1 (2)'!$Z$6:$AA$26,2,FALSE)</f>
        <v>66</v>
      </c>
      <c r="AH105" s="172"/>
      <c r="AI105" s="175"/>
      <c r="AJ105" s="140"/>
      <c r="AK105" s="176" t="s">
        <v>282</v>
      </c>
      <c r="AL105" s="176" t="s">
        <v>76</v>
      </c>
      <c r="AM105" s="170">
        <f t="shared" si="2"/>
        <v>245</v>
      </c>
      <c r="AN105" s="147"/>
      <c r="AO105" s="155"/>
      <c r="AP105" s="156"/>
      <c r="AQ105" s="157">
        <v>4.1289077069999998</v>
      </c>
      <c r="AR105" s="158"/>
      <c r="AS105" s="145">
        <f>LOOKUP(rufmkm,'Sheet1 (2)'!$V$62:$V$71,'Sheet1 (2)'!$W$62:$W$71)</f>
        <v>50</v>
      </c>
      <c r="AT105" s="140"/>
      <c r="AU105" s="157">
        <f>IF(IF(D105='Sheet1 (2)'!$C$69,'Sheet1 (2)'!$D$69*('Sheet1 (2)'!$D$72-rut_index)/'Sheet1 (2)'!$D$72,IF(shee2!D105='Sheet1 (2)'!$C$70,'Sheet1 (2)'!$D$70*('Sheet1 (2)'!$D$72-rut_index)/'Sheet1 (2)'!$D$72,IF(shee2!D105='Sheet1 (2)'!$C$71,'Sheet1 (2)'!$D$71*('Sheet1 (2)'!$D$72-rut_index)/'Sheet1 (2)'!$D$72)))&lt;0,0,IF(D105='Sheet1 (2)'!$C$69,'Sheet1 (2)'!$D$69*('Sheet1 (2)'!$D$72-rut_index)/'Sheet1 (2)'!$D$72,IF(shee2!D105='Sheet1 (2)'!$C$70,'Sheet1 (2)'!$D$70*('Sheet1 (2)'!$D$72-rut_index)/'Sheet1 (2)'!$D$72,IF(shee2!D105='Sheet1 (2)'!$C$71,'Sheet1 (2)'!$D$71*('Sheet1 (2)'!$D$72-rut_index)/'Sheet1 (2)'!$D$72))))</f>
        <v>1.875</v>
      </c>
      <c r="AV105" s="157">
        <f>IF(IF(D105='Sheet1 (2)'!$C$69,'Sheet1 (2)'!$D$69*('Sheet1 (2)'!$D$72-crack_s_index)/'Sheet1 (2)'!$D$72,IF(shee2!D105='Sheet1 (2)'!$C$70,'Sheet1 (2)'!$D$70*('Sheet1 (2)'!$D$72-crack_s_index)/'Sheet1 (2)'!$D$72,IF(shee2!D105='Sheet1 (2)'!$C$71,'Sheet1 (2)'!$D$71*('Sheet1 (2)'!$D$72-crack_s_index)/'Sheet1 (2)'!$D$72)))&lt;0,0,IF(D105='Sheet1 (2)'!$C$69,'Sheet1 (2)'!$D$69*('Sheet1 (2)'!$D$72-crack_s_index)/'Sheet1 (2)'!$D$72,IF(shee2!D105='Sheet1 (2)'!$C$70,'Sheet1 (2)'!$D$70*('Sheet1 (2)'!$D$72-crack_s_index)/'Sheet1 (2)'!$D$72,IF(shee2!D105='Sheet1 (2)'!$C$71,'Sheet1 (2)'!$D$71*('Sheet1 (2)'!$D$72-crack_s_index)/'Sheet1 (2)'!$D$72))))</f>
        <v>0</v>
      </c>
      <c r="AW105" s="157">
        <f>IF(IF(D105='Sheet1 (2)'!$C$69,'Sheet1 (2)'!$D$69*('Sheet1 (2)'!$D$72-crack_t_index)/'Sheet1 (2)'!$D$72,IF(shee2!D105='Sheet1 (2)'!$C$70,'Sheet1 (2)'!$D$70*('Sheet1 (2)'!$D$72-crack_t_index)/'Sheet1 (2)'!$D$72,IF(shee2!D105='Sheet1 (2)'!$C$71,'Sheet1 (2)'!$D$71*('Sheet1 (2)'!$D$72-crack_t_index)/'Sheet1 (2)'!$D$72)))&lt;0,0,IF(D105='Sheet1 (2)'!$C$69,'Sheet1 (2)'!$D$69*('Sheet1 (2)'!$D$72-crack_t_index)/'Sheet1 (2)'!$D$72,IF(shee2!D105='Sheet1 (2)'!$C$70,'Sheet1 (2)'!$D$70*('Sheet1 (2)'!$D$72-crack_t_index)/'Sheet1 (2)'!$D$72,IF(shee2!D105='Sheet1 (2)'!$C$71,'Sheet1 (2)'!$D$71*('Sheet1 (2)'!$D$72-crack_t_index)/'Sheet1 (2)'!$D$72))))</f>
        <v>0</v>
      </c>
      <c r="AX105" s="157">
        <f>IF(IF(D105='Sheet1 (2)'!$C$69,'Sheet1 (2)'!$D$69*('Sheet1 (2)'!$D$72-rave_index)/'Sheet1 (2)'!$D$72,IF(shee2!D105='Sheet1 (2)'!$C$70,'Sheet1 (2)'!$D$70*('Sheet1 (2)'!$D$72-rave_index)/'Sheet1 (2)'!$D$72,IF(shee2!D105='Sheet1 (2)'!$C$71,'Sheet1 (2)'!$D$71*('Sheet1 (2)'!$D$72-rave_index)/'Sheet1 (2)'!$D$72)))&lt;0,0,IF(D105='Sheet1 (2)'!$C$69,'Sheet1 (2)'!$D$69*('Sheet1 (2)'!$D$72-rave_index)/'Sheet1 (2)'!$D$72,IF(shee2!D105='Sheet1 (2)'!$C$70,'Sheet1 (2)'!$D$70*('Sheet1 (2)'!$D$72-rave_index)/'Sheet1 (2)'!$D$72,IF(shee2!D105='Sheet1 (2)'!$C$71,'Sheet1 (2)'!$D$71*('Sheet1 (2)'!$D$72-rave_index)/'Sheet1 (2)'!$D$72))))</f>
        <v>0</v>
      </c>
      <c r="AY105" s="157">
        <f>IF(IF(D105='Sheet1 (2)'!$C$69,'Sheet1 (2)'!$D$69*('Sheet1 (2)'!$D$72-rough_index)/'Sheet1 (2)'!$D$72,IF(shee2!D105='Sheet1 (2)'!$C$70,'Sheet1 (2)'!$D$70*('Sheet1 (2)'!$D$72-rough_index)/'Sheet1 (2)'!$D$72,IF(shee2!D105='Sheet1 (2)'!$C$71,'Sheet1 (2)'!$D$71*('Sheet1 (2)'!$D$72-rough_index)/'Sheet1 (2)'!$D$72)))&lt;0,0,IF(D105='Sheet1 (2)'!$C$69,'Sheet1 (2)'!$D$69*('Sheet1 (2)'!$D$72-rough_index)/'Sheet1 (2)'!$D$72,IF(shee2!D105='Sheet1 (2)'!$C$70,'Sheet1 (2)'!$D$70*('Sheet1 (2)'!$D$72-rough_index)/'Sheet1 (2)'!$D$72,IF(shee2!D105='Sheet1 (2)'!$C$71,'Sheet1 (2)'!$D$71*('Sheet1 (2)'!$D$72-rough_index)/'Sheet1 (2)'!$D$72))))</f>
        <v>0.83333333333333337</v>
      </c>
      <c r="AZ105" s="159">
        <f>+(AU105*'Sheet1 (2)'!$C$77)+(AV105*'Sheet1 (2)'!$C$78)+(AW105*'Sheet1 (2)'!$C$79)+(AX105*'Sheet1 (2)'!$C$80)+(AY105*'Sheet1 (2)'!$C$81)</f>
        <v>0.625</v>
      </c>
      <c r="BA105" s="213" t="str">
        <f t="shared" si="3"/>
        <v>Very Poor</v>
      </c>
      <c r="BE105">
        <f>IF(D105='Sheet1 (2)'!$C$61,'Sheet1 (2)'!$D$61*(counts^2)+'Sheet1 (2)'!$G$61*counts+'Sheet1 (2)'!$J$61,IF(D105='Sheet1 (2)'!$C$62,'Sheet1 (2)'!$D$62*counts+'Sheet1 (2)'!$G$62,IF(D105='Sheet1 (2)'!$C$63,'Sheet1 (2)'!$D$63*counts+'Sheet1 (2)'!$G$63,IF(D105='Sheet1 (2)'!$C$64,'Sheet1 (2)'!$D$64*counts+'Sheet1 (2)'!$G$64))))</f>
        <v>2.0984129299999998</v>
      </c>
    </row>
    <row r="106" spans="1:57">
      <c r="A106" s="145" t="s">
        <v>282</v>
      </c>
      <c r="B106" s="145" t="s">
        <v>76</v>
      </c>
      <c r="C106" s="170">
        <v>246</v>
      </c>
      <c r="D106" s="174" t="s">
        <v>77</v>
      </c>
      <c r="E106" s="171">
        <v>8</v>
      </c>
      <c r="F106" s="171">
        <v>1</v>
      </c>
      <c r="G106" s="171" t="s">
        <v>77</v>
      </c>
      <c r="H106" s="171">
        <v>0.5</v>
      </c>
      <c r="I106" s="171" t="s">
        <v>77</v>
      </c>
      <c r="J106" s="173" t="s">
        <v>78</v>
      </c>
      <c r="K106" s="173" t="s">
        <v>79</v>
      </c>
      <c r="L106" s="169">
        <f>VLOOKUP(CONCATENATE(J106,K106),'Sheet1 (2)'!$J$6:$K$26,2,FALSE)</f>
        <v>18.75</v>
      </c>
      <c r="M106" s="173" t="s">
        <v>79</v>
      </c>
      <c r="N106" s="173" t="s">
        <v>81</v>
      </c>
      <c r="O106" s="168">
        <f>VLOOKUP(CONCATENATE(M106,N106),'Sheet1 (2)'!$L$6:$M$26,2,FALSE)</f>
        <v>100</v>
      </c>
      <c r="P106" s="173" t="s">
        <v>79</v>
      </c>
      <c r="Q106" s="173" t="s">
        <v>81</v>
      </c>
      <c r="R106" s="168">
        <f>VLOOKUP(CONCATENATE(P106,Q106),'Sheet1 (2)'!$N$6:$O$26,2,FALSE)</f>
        <v>100</v>
      </c>
      <c r="S106" s="173" t="s">
        <v>82</v>
      </c>
      <c r="T106" s="173" t="s">
        <v>82</v>
      </c>
      <c r="U106" s="168">
        <f>VLOOKUP(CONCATENATE(S106,T106),'Sheet1 (2)'!$P$6:$Q$26,2,FALSE)</f>
        <v>12.5</v>
      </c>
      <c r="V106" s="173" t="s">
        <v>80</v>
      </c>
      <c r="W106" s="173" t="s">
        <v>80</v>
      </c>
      <c r="X106" s="168">
        <f>VLOOKUP(CONCATENATE(V106,W106),'Sheet1 (2)'!$R$6:$S$26,2,FALSE)</f>
        <v>0</v>
      </c>
      <c r="Y106" s="173" t="s">
        <v>79</v>
      </c>
      <c r="Z106" s="173" t="s">
        <v>79</v>
      </c>
      <c r="AA106" s="168">
        <f>VLOOKUP(CONCATENATE(Y106,Z106),'Sheet1 (2)'!$T$6:$U$26,2,FALSE)</f>
        <v>75</v>
      </c>
      <c r="AB106" s="173" t="s">
        <v>80</v>
      </c>
      <c r="AC106" s="173" t="s">
        <v>80</v>
      </c>
      <c r="AD106" s="168">
        <f>VLOOKUP(CONCATENATE(AB106,AC106),'Sheet1 (2)'!$X$6:$Y$26,2,FALSE)</f>
        <v>0</v>
      </c>
      <c r="AE106" s="173" t="s">
        <v>82</v>
      </c>
      <c r="AF106" s="173" t="s">
        <v>81</v>
      </c>
      <c r="AG106" s="168">
        <f>VLOOKUP(CONCATENATE(AE106,AF106),'Sheet1 (2)'!$Z$6:$AA$26,2,FALSE)</f>
        <v>66</v>
      </c>
      <c r="AH106" s="172"/>
      <c r="AI106" s="175"/>
      <c r="AJ106" s="140"/>
      <c r="AK106" s="176" t="s">
        <v>282</v>
      </c>
      <c r="AL106" s="176" t="s">
        <v>76</v>
      </c>
      <c r="AM106" s="170">
        <f t="shared" si="2"/>
        <v>246</v>
      </c>
      <c r="AN106" s="147"/>
      <c r="AO106" s="155"/>
      <c r="AP106" s="156"/>
      <c r="AQ106" s="157">
        <v>5.9288516875999999</v>
      </c>
      <c r="AR106" s="158"/>
      <c r="AS106" s="145">
        <f>LOOKUP(rufmkm,'Sheet1 (2)'!$V$62:$V$71,'Sheet1 (2)'!$W$62:$W$71)</f>
        <v>60</v>
      </c>
      <c r="AT106" s="140"/>
      <c r="AU106" s="157">
        <f>IF(IF(D106='Sheet1 (2)'!$C$69,'Sheet1 (2)'!$D$69*('Sheet1 (2)'!$D$72-rut_index)/'Sheet1 (2)'!$D$72,IF(shee2!D106='Sheet1 (2)'!$C$70,'Sheet1 (2)'!$D$70*('Sheet1 (2)'!$D$72-rut_index)/'Sheet1 (2)'!$D$72,IF(shee2!D106='Sheet1 (2)'!$C$71,'Sheet1 (2)'!$D$71*('Sheet1 (2)'!$D$72-rut_index)/'Sheet1 (2)'!$D$72)))&lt;0,0,IF(D106='Sheet1 (2)'!$C$69,'Sheet1 (2)'!$D$69*('Sheet1 (2)'!$D$72-rut_index)/'Sheet1 (2)'!$D$72,IF(shee2!D106='Sheet1 (2)'!$C$70,'Sheet1 (2)'!$D$70*('Sheet1 (2)'!$D$72-rut_index)/'Sheet1 (2)'!$D$72,IF(shee2!D106='Sheet1 (2)'!$C$71,'Sheet1 (2)'!$D$71*('Sheet1 (2)'!$D$72-rut_index)/'Sheet1 (2)'!$D$72))))</f>
        <v>3.4375</v>
      </c>
      <c r="AV106" s="157">
        <f>IF(IF(D106='Sheet1 (2)'!$C$69,'Sheet1 (2)'!$D$69*('Sheet1 (2)'!$D$72-crack_s_index)/'Sheet1 (2)'!$D$72,IF(shee2!D106='Sheet1 (2)'!$C$70,'Sheet1 (2)'!$D$70*('Sheet1 (2)'!$D$72-crack_s_index)/'Sheet1 (2)'!$D$72,IF(shee2!D106='Sheet1 (2)'!$C$71,'Sheet1 (2)'!$D$71*('Sheet1 (2)'!$D$72-crack_s_index)/'Sheet1 (2)'!$D$72)))&lt;0,0,IF(D106='Sheet1 (2)'!$C$69,'Sheet1 (2)'!$D$69*('Sheet1 (2)'!$D$72-crack_s_index)/'Sheet1 (2)'!$D$72,IF(shee2!D106='Sheet1 (2)'!$C$70,'Sheet1 (2)'!$D$70*('Sheet1 (2)'!$D$72-crack_s_index)/'Sheet1 (2)'!$D$72,IF(shee2!D106='Sheet1 (2)'!$C$71,'Sheet1 (2)'!$D$71*('Sheet1 (2)'!$D$72-crack_s_index)/'Sheet1 (2)'!$D$72))))</f>
        <v>0</v>
      </c>
      <c r="AW106" s="157">
        <f>IF(IF(D106='Sheet1 (2)'!$C$69,'Sheet1 (2)'!$D$69*('Sheet1 (2)'!$D$72-crack_t_index)/'Sheet1 (2)'!$D$72,IF(shee2!D106='Sheet1 (2)'!$C$70,'Sheet1 (2)'!$D$70*('Sheet1 (2)'!$D$72-crack_t_index)/'Sheet1 (2)'!$D$72,IF(shee2!D106='Sheet1 (2)'!$C$71,'Sheet1 (2)'!$D$71*('Sheet1 (2)'!$D$72-crack_t_index)/'Sheet1 (2)'!$D$72)))&lt;0,0,IF(D106='Sheet1 (2)'!$C$69,'Sheet1 (2)'!$D$69*('Sheet1 (2)'!$D$72-crack_t_index)/'Sheet1 (2)'!$D$72,IF(shee2!D106='Sheet1 (2)'!$C$70,'Sheet1 (2)'!$D$70*('Sheet1 (2)'!$D$72-crack_t_index)/'Sheet1 (2)'!$D$72,IF(shee2!D106='Sheet1 (2)'!$C$71,'Sheet1 (2)'!$D$71*('Sheet1 (2)'!$D$72-crack_t_index)/'Sheet1 (2)'!$D$72))))</f>
        <v>0</v>
      </c>
      <c r="AX106" s="157">
        <f>IF(IF(D106='Sheet1 (2)'!$C$69,'Sheet1 (2)'!$D$69*('Sheet1 (2)'!$D$72-rave_index)/'Sheet1 (2)'!$D$72,IF(shee2!D106='Sheet1 (2)'!$C$70,'Sheet1 (2)'!$D$70*('Sheet1 (2)'!$D$72-rave_index)/'Sheet1 (2)'!$D$72,IF(shee2!D106='Sheet1 (2)'!$C$71,'Sheet1 (2)'!$D$71*('Sheet1 (2)'!$D$72-rave_index)/'Sheet1 (2)'!$D$72)))&lt;0,0,IF(D106='Sheet1 (2)'!$C$69,'Sheet1 (2)'!$D$69*('Sheet1 (2)'!$D$72-rave_index)/'Sheet1 (2)'!$D$72,IF(shee2!D106='Sheet1 (2)'!$C$70,'Sheet1 (2)'!$D$70*('Sheet1 (2)'!$D$72-rave_index)/'Sheet1 (2)'!$D$72,IF(shee2!D106='Sheet1 (2)'!$C$71,'Sheet1 (2)'!$D$71*('Sheet1 (2)'!$D$72-rave_index)/'Sheet1 (2)'!$D$72))))</f>
        <v>0</v>
      </c>
      <c r="AY106" s="157">
        <f>IF(IF(D106='Sheet1 (2)'!$C$69,'Sheet1 (2)'!$D$69*('Sheet1 (2)'!$D$72-rough_index)/'Sheet1 (2)'!$D$72,IF(shee2!D106='Sheet1 (2)'!$C$70,'Sheet1 (2)'!$D$70*('Sheet1 (2)'!$D$72-rough_index)/'Sheet1 (2)'!$D$72,IF(shee2!D106='Sheet1 (2)'!$C$71,'Sheet1 (2)'!$D$71*('Sheet1 (2)'!$D$72-rough_index)/'Sheet1 (2)'!$D$72)))&lt;0,0,IF(D106='Sheet1 (2)'!$C$69,'Sheet1 (2)'!$D$69*('Sheet1 (2)'!$D$72-rough_index)/'Sheet1 (2)'!$D$72,IF(shee2!D106='Sheet1 (2)'!$C$70,'Sheet1 (2)'!$D$70*('Sheet1 (2)'!$D$72-rough_index)/'Sheet1 (2)'!$D$72,IF(shee2!D106='Sheet1 (2)'!$C$71,'Sheet1 (2)'!$D$71*('Sheet1 (2)'!$D$72-rough_index)/'Sheet1 (2)'!$D$72))))</f>
        <v>0</v>
      </c>
      <c r="AZ106" s="159">
        <f>+(AU106*'Sheet1 (2)'!$C$77)+(AV106*'Sheet1 (2)'!$C$78)+(AW106*'Sheet1 (2)'!$C$79)+(AX106*'Sheet1 (2)'!$C$80)+(AY106*'Sheet1 (2)'!$C$81)</f>
        <v>0.6875</v>
      </c>
      <c r="BA106" s="213" t="str">
        <f t="shared" si="3"/>
        <v>Very Poor</v>
      </c>
      <c r="BE106">
        <f>IF(D106='Sheet1 (2)'!$C$61,'Sheet1 (2)'!$D$61*(counts^2)+'Sheet1 (2)'!$G$61*counts+'Sheet1 (2)'!$J$61,IF(D106='Sheet1 (2)'!$C$62,'Sheet1 (2)'!$D$62*counts+'Sheet1 (2)'!$G$62,IF(D106='Sheet1 (2)'!$C$63,'Sheet1 (2)'!$D$63*counts+'Sheet1 (2)'!$G$63,IF(D106='Sheet1 (2)'!$C$64,'Sheet1 (2)'!$D$64*counts+'Sheet1 (2)'!$G$64))))</f>
        <v>2.0984129299999998</v>
      </c>
    </row>
    <row r="107" spans="1:57">
      <c r="A107" s="145" t="s">
        <v>282</v>
      </c>
      <c r="B107" s="145" t="s">
        <v>76</v>
      </c>
      <c r="C107" s="170">
        <v>247</v>
      </c>
      <c r="D107" s="174" t="s">
        <v>77</v>
      </c>
      <c r="E107" s="171">
        <v>8</v>
      </c>
      <c r="F107" s="171">
        <v>1</v>
      </c>
      <c r="G107" s="171" t="s">
        <v>77</v>
      </c>
      <c r="H107" s="171">
        <v>0.5</v>
      </c>
      <c r="I107" s="171" t="s">
        <v>77</v>
      </c>
      <c r="J107" s="173" t="s">
        <v>80</v>
      </c>
      <c r="K107" s="173" t="s">
        <v>80</v>
      </c>
      <c r="L107" s="169">
        <f>VLOOKUP(CONCATENATE(J107,K107),'Sheet1 (2)'!$J$6:$K$26,2,FALSE)</f>
        <v>0</v>
      </c>
      <c r="M107" s="173" t="s">
        <v>79</v>
      </c>
      <c r="N107" s="173" t="s">
        <v>81</v>
      </c>
      <c r="O107" s="168">
        <f>VLOOKUP(CONCATENATE(M107,N107),'Sheet1 (2)'!$L$6:$M$26,2,FALSE)</f>
        <v>100</v>
      </c>
      <c r="P107" s="173" t="s">
        <v>79</v>
      </c>
      <c r="Q107" s="173" t="s">
        <v>79</v>
      </c>
      <c r="R107" s="168">
        <f>VLOOKUP(CONCATENATE(P107,Q107),'Sheet1 (2)'!$N$6:$O$26,2,FALSE)</f>
        <v>75</v>
      </c>
      <c r="S107" s="173" t="s">
        <v>78</v>
      </c>
      <c r="T107" s="173" t="s">
        <v>83</v>
      </c>
      <c r="U107" s="168">
        <f>VLOOKUP(CONCATENATE(S107,T107),'Sheet1 (2)'!$P$6:$Q$26,2,FALSE)</f>
        <v>12.5</v>
      </c>
      <c r="V107" s="173" t="s">
        <v>80</v>
      </c>
      <c r="W107" s="173" t="s">
        <v>80</v>
      </c>
      <c r="X107" s="168">
        <f>VLOOKUP(CONCATENATE(V107,W107),'Sheet1 (2)'!$R$6:$S$26,2,FALSE)</f>
        <v>0</v>
      </c>
      <c r="Y107" s="173" t="s">
        <v>79</v>
      </c>
      <c r="Z107" s="173" t="s">
        <v>81</v>
      </c>
      <c r="AA107" s="168">
        <f>VLOOKUP(CONCATENATE(Y107,Z107),'Sheet1 (2)'!$T$6:$U$26,2,FALSE)</f>
        <v>100</v>
      </c>
      <c r="AB107" s="173" t="s">
        <v>80</v>
      </c>
      <c r="AC107" s="173" t="s">
        <v>80</v>
      </c>
      <c r="AD107" s="168">
        <f>VLOOKUP(CONCATENATE(AB107,AC107),'Sheet1 (2)'!$X$6:$Y$26,2,FALSE)</f>
        <v>0</v>
      </c>
      <c r="AE107" s="173" t="s">
        <v>82</v>
      </c>
      <c r="AF107" s="173" t="s">
        <v>81</v>
      </c>
      <c r="AG107" s="168">
        <f>VLOOKUP(CONCATENATE(AE107,AF107),'Sheet1 (2)'!$Z$6:$AA$26,2,FALSE)</f>
        <v>66</v>
      </c>
      <c r="AH107" s="172"/>
      <c r="AI107" s="175"/>
      <c r="AJ107" s="140"/>
      <c r="AK107" s="176" t="s">
        <v>282</v>
      </c>
      <c r="AL107" s="176" t="s">
        <v>76</v>
      </c>
      <c r="AM107" s="170">
        <f t="shared" si="2"/>
        <v>247</v>
      </c>
      <c r="AN107" s="147"/>
      <c r="AO107" s="155"/>
      <c r="AP107" s="156"/>
      <c r="AQ107" s="157">
        <v>5.3681147515999994</v>
      </c>
      <c r="AR107" s="158"/>
      <c r="AS107" s="145">
        <f>LOOKUP(rufmkm,'Sheet1 (2)'!$V$62:$V$71,'Sheet1 (2)'!$W$62:$W$71)</f>
        <v>60</v>
      </c>
      <c r="AT107" s="140"/>
      <c r="AU107" s="157">
        <f>IF(IF(D107='Sheet1 (2)'!$C$69,'Sheet1 (2)'!$D$69*('Sheet1 (2)'!$D$72-rut_index)/'Sheet1 (2)'!$D$72,IF(shee2!D107='Sheet1 (2)'!$C$70,'Sheet1 (2)'!$D$70*('Sheet1 (2)'!$D$72-rut_index)/'Sheet1 (2)'!$D$72,IF(shee2!D107='Sheet1 (2)'!$C$71,'Sheet1 (2)'!$D$71*('Sheet1 (2)'!$D$72-rut_index)/'Sheet1 (2)'!$D$72)))&lt;0,0,IF(D107='Sheet1 (2)'!$C$69,'Sheet1 (2)'!$D$69*('Sheet1 (2)'!$D$72-rut_index)/'Sheet1 (2)'!$D$72,IF(shee2!D107='Sheet1 (2)'!$C$70,'Sheet1 (2)'!$D$70*('Sheet1 (2)'!$D$72-rut_index)/'Sheet1 (2)'!$D$72,IF(shee2!D107='Sheet1 (2)'!$C$71,'Sheet1 (2)'!$D$71*('Sheet1 (2)'!$D$72-rut_index)/'Sheet1 (2)'!$D$72))))</f>
        <v>5</v>
      </c>
      <c r="AV107" s="157">
        <f>IF(IF(D107='Sheet1 (2)'!$C$69,'Sheet1 (2)'!$D$69*('Sheet1 (2)'!$D$72-crack_s_index)/'Sheet1 (2)'!$D$72,IF(shee2!D107='Sheet1 (2)'!$C$70,'Sheet1 (2)'!$D$70*('Sheet1 (2)'!$D$72-crack_s_index)/'Sheet1 (2)'!$D$72,IF(shee2!D107='Sheet1 (2)'!$C$71,'Sheet1 (2)'!$D$71*('Sheet1 (2)'!$D$72-crack_s_index)/'Sheet1 (2)'!$D$72)))&lt;0,0,IF(D107='Sheet1 (2)'!$C$69,'Sheet1 (2)'!$D$69*('Sheet1 (2)'!$D$72-crack_s_index)/'Sheet1 (2)'!$D$72,IF(shee2!D107='Sheet1 (2)'!$C$70,'Sheet1 (2)'!$D$70*('Sheet1 (2)'!$D$72-crack_s_index)/'Sheet1 (2)'!$D$72,IF(shee2!D107='Sheet1 (2)'!$C$71,'Sheet1 (2)'!$D$71*('Sheet1 (2)'!$D$72-crack_s_index)/'Sheet1 (2)'!$D$72))))</f>
        <v>0</v>
      </c>
      <c r="AW107" s="157">
        <f>IF(IF(D107='Sheet1 (2)'!$C$69,'Sheet1 (2)'!$D$69*('Sheet1 (2)'!$D$72-crack_t_index)/'Sheet1 (2)'!$D$72,IF(shee2!D107='Sheet1 (2)'!$C$70,'Sheet1 (2)'!$D$70*('Sheet1 (2)'!$D$72-crack_t_index)/'Sheet1 (2)'!$D$72,IF(shee2!D107='Sheet1 (2)'!$C$71,'Sheet1 (2)'!$D$71*('Sheet1 (2)'!$D$72-crack_t_index)/'Sheet1 (2)'!$D$72)))&lt;0,0,IF(D107='Sheet1 (2)'!$C$69,'Sheet1 (2)'!$D$69*('Sheet1 (2)'!$D$72-crack_t_index)/'Sheet1 (2)'!$D$72,IF(shee2!D107='Sheet1 (2)'!$C$70,'Sheet1 (2)'!$D$70*('Sheet1 (2)'!$D$72-crack_t_index)/'Sheet1 (2)'!$D$72,IF(shee2!D107='Sheet1 (2)'!$C$71,'Sheet1 (2)'!$D$71*('Sheet1 (2)'!$D$72-crack_t_index)/'Sheet1 (2)'!$D$72))))</f>
        <v>0</v>
      </c>
      <c r="AX107" s="157">
        <f>IF(IF(D107='Sheet1 (2)'!$C$69,'Sheet1 (2)'!$D$69*('Sheet1 (2)'!$D$72-rave_index)/'Sheet1 (2)'!$D$72,IF(shee2!D107='Sheet1 (2)'!$C$70,'Sheet1 (2)'!$D$70*('Sheet1 (2)'!$D$72-rave_index)/'Sheet1 (2)'!$D$72,IF(shee2!D107='Sheet1 (2)'!$C$71,'Sheet1 (2)'!$D$71*('Sheet1 (2)'!$D$72-rave_index)/'Sheet1 (2)'!$D$72)))&lt;0,0,IF(D107='Sheet1 (2)'!$C$69,'Sheet1 (2)'!$D$69*('Sheet1 (2)'!$D$72-rave_index)/'Sheet1 (2)'!$D$72,IF(shee2!D107='Sheet1 (2)'!$C$70,'Sheet1 (2)'!$D$70*('Sheet1 (2)'!$D$72-rave_index)/'Sheet1 (2)'!$D$72,IF(shee2!D107='Sheet1 (2)'!$C$71,'Sheet1 (2)'!$D$71*('Sheet1 (2)'!$D$72-rave_index)/'Sheet1 (2)'!$D$72))))</f>
        <v>0</v>
      </c>
      <c r="AY107" s="157">
        <f>IF(IF(D107='Sheet1 (2)'!$C$69,'Sheet1 (2)'!$D$69*('Sheet1 (2)'!$D$72-rough_index)/'Sheet1 (2)'!$D$72,IF(shee2!D107='Sheet1 (2)'!$C$70,'Sheet1 (2)'!$D$70*('Sheet1 (2)'!$D$72-rough_index)/'Sheet1 (2)'!$D$72,IF(shee2!D107='Sheet1 (2)'!$C$71,'Sheet1 (2)'!$D$71*('Sheet1 (2)'!$D$72-rough_index)/'Sheet1 (2)'!$D$72)))&lt;0,0,IF(D107='Sheet1 (2)'!$C$69,'Sheet1 (2)'!$D$69*('Sheet1 (2)'!$D$72-rough_index)/'Sheet1 (2)'!$D$72,IF(shee2!D107='Sheet1 (2)'!$C$70,'Sheet1 (2)'!$D$70*('Sheet1 (2)'!$D$72-rough_index)/'Sheet1 (2)'!$D$72,IF(shee2!D107='Sheet1 (2)'!$C$71,'Sheet1 (2)'!$D$71*('Sheet1 (2)'!$D$72-rough_index)/'Sheet1 (2)'!$D$72))))</f>
        <v>0</v>
      </c>
      <c r="AZ107" s="159">
        <f>+(AU107*'Sheet1 (2)'!$C$77)+(AV107*'Sheet1 (2)'!$C$78)+(AW107*'Sheet1 (2)'!$C$79)+(AX107*'Sheet1 (2)'!$C$80)+(AY107*'Sheet1 (2)'!$C$81)</f>
        <v>1</v>
      </c>
      <c r="BA107" s="213" t="str">
        <f t="shared" si="3"/>
        <v>Poor</v>
      </c>
      <c r="BE107">
        <f>IF(D107='Sheet1 (2)'!$C$61,'Sheet1 (2)'!$D$61*(counts^2)+'Sheet1 (2)'!$G$61*counts+'Sheet1 (2)'!$J$61,IF(D107='Sheet1 (2)'!$C$62,'Sheet1 (2)'!$D$62*counts+'Sheet1 (2)'!$G$62,IF(D107='Sheet1 (2)'!$C$63,'Sheet1 (2)'!$D$63*counts+'Sheet1 (2)'!$G$63,IF(D107='Sheet1 (2)'!$C$64,'Sheet1 (2)'!$D$64*counts+'Sheet1 (2)'!$G$64))))</f>
        <v>2.0984129299999998</v>
      </c>
    </row>
    <row r="108" spans="1:57">
      <c r="A108" s="145" t="s">
        <v>282</v>
      </c>
      <c r="B108" s="145" t="s">
        <v>76</v>
      </c>
      <c r="C108" s="170">
        <v>248</v>
      </c>
      <c r="D108" s="174" t="s">
        <v>77</v>
      </c>
      <c r="E108" s="171">
        <v>8</v>
      </c>
      <c r="F108" s="171">
        <v>1</v>
      </c>
      <c r="G108" s="171" t="s">
        <v>77</v>
      </c>
      <c r="H108" s="171">
        <v>0.5</v>
      </c>
      <c r="I108" s="171" t="s">
        <v>77</v>
      </c>
      <c r="J108" s="173" t="s">
        <v>80</v>
      </c>
      <c r="K108" s="173" t="s">
        <v>80</v>
      </c>
      <c r="L108" s="169">
        <f>VLOOKUP(CONCATENATE(J108,K108),'Sheet1 (2)'!$J$6:$K$26,2,FALSE)</f>
        <v>0</v>
      </c>
      <c r="M108" s="173" t="s">
        <v>79</v>
      </c>
      <c r="N108" s="173" t="s">
        <v>81</v>
      </c>
      <c r="O108" s="168">
        <f>VLOOKUP(CONCATENATE(M108,N108),'Sheet1 (2)'!$L$6:$M$26,2,FALSE)</f>
        <v>100</v>
      </c>
      <c r="P108" s="173" t="s">
        <v>79</v>
      </c>
      <c r="Q108" s="173" t="s">
        <v>81</v>
      </c>
      <c r="R108" s="168">
        <f>VLOOKUP(CONCATENATE(P108,Q108),'Sheet1 (2)'!$N$6:$O$26,2,FALSE)</f>
        <v>100</v>
      </c>
      <c r="S108" s="173" t="s">
        <v>80</v>
      </c>
      <c r="T108" s="173" t="s">
        <v>80</v>
      </c>
      <c r="U108" s="168">
        <f>VLOOKUP(CONCATENATE(S108,T108),'Sheet1 (2)'!$P$6:$Q$26,2,FALSE)</f>
        <v>0</v>
      </c>
      <c r="V108" s="173" t="s">
        <v>80</v>
      </c>
      <c r="W108" s="173" t="s">
        <v>80</v>
      </c>
      <c r="X108" s="168">
        <f>VLOOKUP(CONCATENATE(V108,W108),'Sheet1 (2)'!$R$6:$S$26,2,FALSE)</f>
        <v>0</v>
      </c>
      <c r="Y108" s="173" t="s">
        <v>79</v>
      </c>
      <c r="Z108" s="173" t="s">
        <v>81</v>
      </c>
      <c r="AA108" s="168">
        <f>VLOOKUP(CONCATENATE(Y108,Z108),'Sheet1 (2)'!$T$6:$U$26,2,FALSE)</f>
        <v>100</v>
      </c>
      <c r="AB108" s="173" t="s">
        <v>80</v>
      </c>
      <c r="AC108" s="173" t="s">
        <v>80</v>
      </c>
      <c r="AD108" s="168">
        <f>VLOOKUP(CONCATENATE(AB108,AC108),'Sheet1 (2)'!$X$6:$Y$26,2,FALSE)</f>
        <v>0</v>
      </c>
      <c r="AE108" s="173" t="s">
        <v>82</v>
      </c>
      <c r="AF108" s="173" t="s">
        <v>81</v>
      </c>
      <c r="AG108" s="168">
        <f>VLOOKUP(CONCATENATE(AE108,AF108),'Sheet1 (2)'!$Z$6:$AA$26,2,FALSE)</f>
        <v>66</v>
      </c>
      <c r="AH108" s="172"/>
      <c r="AI108" s="175"/>
      <c r="AJ108" s="140"/>
      <c r="AK108" s="176" t="s">
        <v>282</v>
      </c>
      <c r="AL108" s="176" t="s">
        <v>76</v>
      </c>
      <c r="AM108" s="170">
        <f t="shared" si="2"/>
        <v>248</v>
      </c>
      <c r="AN108" s="147"/>
      <c r="AO108" s="155"/>
      <c r="AP108" s="156"/>
      <c r="AQ108" s="157">
        <v>5.5846352190000008</v>
      </c>
      <c r="AR108" s="158"/>
      <c r="AS108" s="145">
        <f>LOOKUP(rufmkm,'Sheet1 (2)'!$V$62:$V$71,'Sheet1 (2)'!$W$62:$W$71)</f>
        <v>60</v>
      </c>
      <c r="AT108" s="140"/>
      <c r="AU108" s="157">
        <f>IF(IF(D108='Sheet1 (2)'!$C$69,'Sheet1 (2)'!$D$69*('Sheet1 (2)'!$D$72-rut_index)/'Sheet1 (2)'!$D$72,IF(shee2!D108='Sheet1 (2)'!$C$70,'Sheet1 (2)'!$D$70*('Sheet1 (2)'!$D$72-rut_index)/'Sheet1 (2)'!$D$72,IF(shee2!D108='Sheet1 (2)'!$C$71,'Sheet1 (2)'!$D$71*('Sheet1 (2)'!$D$72-rut_index)/'Sheet1 (2)'!$D$72)))&lt;0,0,IF(D108='Sheet1 (2)'!$C$69,'Sheet1 (2)'!$D$69*('Sheet1 (2)'!$D$72-rut_index)/'Sheet1 (2)'!$D$72,IF(shee2!D108='Sheet1 (2)'!$C$70,'Sheet1 (2)'!$D$70*('Sheet1 (2)'!$D$72-rut_index)/'Sheet1 (2)'!$D$72,IF(shee2!D108='Sheet1 (2)'!$C$71,'Sheet1 (2)'!$D$71*('Sheet1 (2)'!$D$72-rut_index)/'Sheet1 (2)'!$D$72))))</f>
        <v>5</v>
      </c>
      <c r="AV108" s="157">
        <f>IF(IF(D108='Sheet1 (2)'!$C$69,'Sheet1 (2)'!$D$69*('Sheet1 (2)'!$D$72-crack_s_index)/'Sheet1 (2)'!$D$72,IF(shee2!D108='Sheet1 (2)'!$C$70,'Sheet1 (2)'!$D$70*('Sheet1 (2)'!$D$72-crack_s_index)/'Sheet1 (2)'!$D$72,IF(shee2!D108='Sheet1 (2)'!$C$71,'Sheet1 (2)'!$D$71*('Sheet1 (2)'!$D$72-crack_s_index)/'Sheet1 (2)'!$D$72)))&lt;0,0,IF(D108='Sheet1 (2)'!$C$69,'Sheet1 (2)'!$D$69*('Sheet1 (2)'!$D$72-crack_s_index)/'Sheet1 (2)'!$D$72,IF(shee2!D108='Sheet1 (2)'!$C$70,'Sheet1 (2)'!$D$70*('Sheet1 (2)'!$D$72-crack_s_index)/'Sheet1 (2)'!$D$72,IF(shee2!D108='Sheet1 (2)'!$C$71,'Sheet1 (2)'!$D$71*('Sheet1 (2)'!$D$72-crack_s_index)/'Sheet1 (2)'!$D$72))))</f>
        <v>0</v>
      </c>
      <c r="AW108" s="157">
        <f>IF(IF(D108='Sheet1 (2)'!$C$69,'Sheet1 (2)'!$D$69*('Sheet1 (2)'!$D$72-crack_t_index)/'Sheet1 (2)'!$D$72,IF(shee2!D108='Sheet1 (2)'!$C$70,'Sheet1 (2)'!$D$70*('Sheet1 (2)'!$D$72-crack_t_index)/'Sheet1 (2)'!$D$72,IF(shee2!D108='Sheet1 (2)'!$C$71,'Sheet1 (2)'!$D$71*('Sheet1 (2)'!$D$72-crack_t_index)/'Sheet1 (2)'!$D$72)))&lt;0,0,IF(D108='Sheet1 (2)'!$C$69,'Sheet1 (2)'!$D$69*('Sheet1 (2)'!$D$72-crack_t_index)/'Sheet1 (2)'!$D$72,IF(shee2!D108='Sheet1 (2)'!$C$70,'Sheet1 (2)'!$D$70*('Sheet1 (2)'!$D$72-crack_t_index)/'Sheet1 (2)'!$D$72,IF(shee2!D108='Sheet1 (2)'!$C$71,'Sheet1 (2)'!$D$71*('Sheet1 (2)'!$D$72-crack_t_index)/'Sheet1 (2)'!$D$72))))</f>
        <v>0</v>
      </c>
      <c r="AX108" s="157">
        <f>IF(IF(D108='Sheet1 (2)'!$C$69,'Sheet1 (2)'!$D$69*('Sheet1 (2)'!$D$72-rave_index)/'Sheet1 (2)'!$D$72,IF(shee2!D108='Sheet1 (2)'!$C$70,'Sheet1 (2)'!$D$70*('Sheet1 (2)'!$D$72-rave_index)/'Sheet1 (2)'!$D$72,IF(shee2!D108='Sheet1 (2)'!$C$71,'Sheet1 (2)'!$D$71*('Sheet1 (2)'!$D$72-rave_index)/'Sheet1 (2)'!$D$72)))&lt;0,0,IF(D108='Sheet1 (2)'!$C$69,'Sheet1 (2)'!$D$69*('Sheet1 (2)'!$D$72-rave_index)/'Sheet1 (2)'!$D$72,IF(shee2!D108='Sheet1 (2)'!$C$70,'Sheet1 (2)'!$D$70*('Sheet1 (2)'!$D$72-rave_index)/'Sheet1 (2)'!$D$72,IF(shee2!D108='Sheet1 (2)'!$C$71,'Sheet1 (2)'!$D$71*('Sheet1 (2)'!$D$72-rave_index)/'Sheet1 (2)'!$D$72))))</f>
        <v>0</v>
      </c>
      <c r="AY108" s="157">
        <f>IF(IF(D108='Sheet1 (2)'!$C$69,'Sheet1 (2)'!$D$69*('Sheet1 (2)'!$D$72-rough_index)/'Sheet1 (2)'!$D$72,IF(shee2!D108='Sheet1 (2)'!$C$70,'Sheet1 (2)'!$D$70*('Sheet1 (2)'!$D$72-rough_index)/'Sheet1 (2)'!$D$72,IF(shee2!D108='Sheet1 (2)'!$C$71,'Sheet1 (2)'!$D$71*('Sheet1 (2)'!$D$72-rough_index)/'Sheet1 (2)'!$D$72)))&lt;0,0,IF(D108='Sheet1 (2)'!$C$69,'Sheet1 (2)'!$D$69*('Sheet1 (2)'!$D$72-rough_index)/'Sheet1 (2)'!$D$72,IF(shee2!D108='Sheet1 (2)'!$C$70,'Sheet1 (2)'!$D$70*('Sheet1 (2)'!$D$72-rough_index)/'Sheet1 (2)'!$D$72,IF(shee2!D108='Sheet1 (2)'!$C$71,'Sheet1 (2)'!$D$71*('Sheet1 (2)'!$D$72-rough_index)/'Sheet1 (2)'!$D$72))))</f>
        <v>0</v>
      </c>
      <c r="AZ108" s="159">
        <f>+(AU108*'Sheet1 (2)'!$C$77)+(AV108*'Sheet1 (2)'!$C$78)+(AW108*'Sheet1 (2)'!$C$79)+(AX108*'Sheet1 (2)'!$C$80)+(AY108*'Sheet1 (2)'!$C$81)</f>
        <v>1</v>
      </c>
      <c r="BA108" s="213" t="str">
        <f t="shared" si="3"/>
        <v>Poor</v>
      </c>
      <c r="BE108">
        <f>IF(D108='Sheet1 (2)'!$C$61,'Sheet1 (2)'!$D$61*(counts^2)+'Sheet1 (2)'!$G$61*counts+'Sheet1 (2)'!$J$61,IF(D108='Sheet1 (2)'!$C$62,'Sheet1 (2)'!$D$62*counts+'Sheet1 (2)'!$G$62,IF(D108='Sheet1 (2)'!$C$63,'Sheet1 (2)'!$D$63*counts+'Sheet1 (2)'!$G$63,IF(D108='Sheet1 (2)'!$C$64,'Sheet1 (2)'!$D$64*counts+'Sheet1 (2)'!$G$64))))</f>
        <v>2.0984129299999998</v>
      </c>
    </row>
    <row r="109" spans="1:57">
      <c r="A109" s="145" t="s">
        <v>282</v>
      </c>
      <c r="B109" s="145" t="s">
        <v>76</v>
      </c>
      <c r="C109" s="170">
        <v>249</v>
      </c>
      <c r="D109" s="174" t="s">
        <v>77</v>
      </c>
      <c r="E109" s="171">
        <v>8</v>
      </c>
      <c r="F109" s="171">
        <v>1</v>
      </c>
      <c r="G109" s="171" t="s">
        <v>77</v>
      </c>
      <c r="H109" s="171">
        <v>0.5</v>
      </c>
      <c r="I109" s="171" t="s">
        <v>77</v>
      </c>
      <c r="J109" s="173" t="s">
        <v>80</v>
      </c>
      <c r="K109" s="173" t="s">
        <v>80</v>
      </c>
      <c r="L109" s="169">
        <f>VLOOKUP(CONCATENATE(J109,K109),'Sheet1 (2)'!$J$6:$K$26,2,FALSE)</f>
        <v>0</v>
      </c>
      <c r="M109" s="173" t="s">
        <v>79</v>
      </c>
      <c r="N109" s="173" t="s">
        <v>81</v>
      </c>
      <c r="O109" s="168">
        <f>VLOOKUP(CONCATENATE(M109,N109),'Sheet1 (2)'!$L$6:$M$26,2,FALSE)</f>
        <v>100</v>
      </c>
      <c r="P109" s="173" t="s">
        <v>79</v>
      </c>
      <c r="Q109" s="173" t="s">
        <v>81</v>
      </c>
      <c r="R109" s="168">
        <f>VLOOKUP(CONCATENATE(P109,Q109),'Sheet1 (2)'!$N$6:$O$26,2,FALSE)</f>
        <v>100</v>
      </c>
      <c r="S109" s="173" t="s">
        <v>82</v>
      </c>
      <c r="T109" s="173" t="s">
        <v>83</v>
      </c>
      <c r="U109" s="168">
        <f>VLOOKUP(CONCATENATE(S109,T109),'Sheet1 (2)'!$P$6:$Q$26,2,FALSE)</f>
        <v>25</v>
      </c>
      <c r="V109" s="173" t="s">
        <v>82</v>
      </c>
      <c r="W109" s="173" t="s">
        <v>81</v>
      </c>
      <c r="X109" s="168">
        <f>VLOOKUP(CONCATENATE(V109,W109),'Sheet1 (2)'!$R$6:$S$26,2,FALSE)</f>
        <v>50</v>
      </c>
      <c r="Y109" s="173" t="s">
        <v>79</v>
      </c>
      <c r="Z109" s="173" t="s">
        <v>81</v>
      </c>
      <c r="AA109" s="168">
        <f>VLOOKUP(CONCATENATE(Y109,Z109),'Sheet1 (2)'!$T$6:$U$26,2,FALSE)</f>
        <v>100</v>
      </c>
      <c r="AB109" s="173" t="s">
        <v>80</v>
      </c>
      <c r="AC109" s="173" t="s">
        <v>80</v>
      </c>
      <c r="AD109" s="168">
        <f>VLOOKUP(CONCATENATE(AB109,AC109),'Sheet1 (2)'!$X$6:$Y$26,2,FALSE)</f>
        <v>0</v>
      </c>
      <c r="AE109" s="173" t="s">
        <v>82</v>
      </c>
      <c r="AF109" s="173" t="s">
        <v>81</v>
      </c>
      <c r="AG109" s="168">
        <f>VLOOKUP(CONCATENATE(AE109,AF109),'Sheet1 (2)'!$Z$6:$AA$26,2,FALSE)</f>
        <v>66</v>
      </c>
      <c r="AH109" s="172"/>
      <c r="AI109" s="175"/>
      <c r="AJ109" s="140"/>
      <c r="AK109" s="176" t="s">
        <v>282</v>
      </c>
      <c r="AL109" s="176" t="s">
        <v>76</v>
      </c>
      <c r="AM109" s="170">
        <f t="shared" si="2"/>
        <v>249</v>
      </c>
      <c r="AN109" s="147"/>
      <c r="AO109" s="155"/>
      <c r="AP109" s="156"/>
      <c r="AQ109" s="157">
        <v>4.1605133568000001</v>
      </c>
      <c r="AR109" s="158"/>
      <c r="AS109" s="145">
        <f>LOOKUP(rufmkm,'Sheet1 (2)'!$V$62:$V$71,'Sheet1 (2)'!$W$62:$W$71)</f>
        <v>50</v>
      </c>
      <c r="AT109" s="140"/>
      <c r="AU109" s="157">
        <f>IF(IF(D109='Sheet1 (2)'!$C$69,'Sheet1 (2)'!$D$69*('Sheet1 (2)'!$D$72-rut_index)/'Sheet1 (2)'!$D$72,IF(shee2!D109='Sheet1 (2)'!$C$70,'Sheet1 (2)'!$D$70*('Sheet1 (2)'!$D$72-rut_index)/'Sheet1 (2)'!$D$72,IF(shee2!D109='Sheet1 (2)'!$C$71,'Sheet1 (2)'!$D$71*('Sheet1 (2)'!$D$72-rut_index)/'Sheet1 (2)'!$D$72)))&lt;0,0,IF(D109='Sheet1 (2)'!$C$69,'Sheet1 (2)'!$D$69*('Sheet1 (2)'!$D$72-rut_index)/'Sheet1 (2)'!$D$72,IF(shee2!D109='Sheet1 (2)'!$C$70,'Sheet1 (2)'!$D$70*('Sheet1 (2)'!$D$72-rut_index)/'Sheet1 (2)'!$D$72,IF(shee2!D109='Sheet1 (2)'!$C$71,'Sheet1 (2)'!$D$71*('Sheet1 (2)'!$D$72-rut_index)/'Sheet1 (2)'!$D$72))))</f>
        <v>5</v>
      </c>
      <c r="AV109" s="157">
        <f>IF(IF(D109='Sheet1 (2)'!$C$69,'Sheet1 (2)'!$D$69*('Sheet1 (2)'!$D$72-crack_s_index)/'Sheet1 (2)'!$D$72,IF(shee2!D109='Sheet1 (2)'!$C$70,'Sheet1 (2)'!$D$70*('Sheet1 (2)'!$D$72-crack_s_index)/'Sheet1 (2)'!$D$72,IF(shee2!D109='Sheet1 (2)'!$C$71,'Sheet1 (2)'!$D$71*('Sheet1 (2)'!$D$72-crack_s_index)/'Sheet1 (2)'!$D$72)))&lt;0,0,IF(D109='Sheet1 (2)'!$C$69,'Sheet1 (2)'!$D$69*('Sheet1 (2)'!$D$72-crack_s_index)/'Sheet1 (2)'!$D$72,IF(shee2!D109='Sheet1 (2)'!$C$70,'Sheet1 (2)'!$D$70*('Sheet1 (2)'!$D$72-crack_s_index)/'Sheet1 (2)'!$D$72,IF(shee2!D109='Sheet1 (2)'!$C$71,'Sheet1 (2)'!$D$71*('Sheet1 (2)'!$D$72-crack_s_index)/'Sheet1 (2)'!$D$72))))</f>
        <v>0</v>
      </c>
      <c r="AW109" s="157">
        <f>IF(IF(D109='Sheet1 (2)'!$C$69,'Sheet1 (2)'!$D$69*('Sheet1 (2)'!$D$72-crack_t_index)/'Sheet1 (2)'!$D$72,IF(shee2!D109='Sheet1 (2)'!$C$70,'Sheet1 (2)'!$D$70*('Sheet1 (2)'!$D$72-crack_t_index)/'Sheet1 (2)'!$D$72,IF(shee2!D109='Sheet1 (2)'!$C$71,'Sheet1 (2)'!$D$71*('Sheet1 (2)'!$D$72-crack_t_index)/'Sheet1 (2)'!$D$72)))&lt;0,0,IF(D109='Sheet1 (2)'!$C$69,'Sheet1 (2)'!$D$69*('Sheet1 (2)'!$D$72-crack_t_index)/'Sheet1 (2)'!$D$72,IF(shee2!D109='Sheet1 (2)'!$C$70,'Sheet1 (2)'!$D$70*('Sheet1 (2)'!$D$72-crack_t_index)/'Sheet1 (2)'!$D$72,IF(shee2!D109='Sheet1 (2)'!$C$71,'Sheet1 (2)'!$D$71*('Sheet1 (2)'!$D$72-crack_t_index)/'Sheet1 (2)'!$D$72))))</f>
        <v>0</v>
      </c>
      <c r="AX109" s="157">
        <f>IF(IF(D109='Sheet1 (2)'!$C$69,'Sheet1 (2)'!$D$69*('Sheet1 (2)'!$D$72-rave_index)/'Sheet1 (2)'!$D$72,IF(shee2!D109='Sheet1 (2)'!$C$70,'Sheet1 (2)'!$D$70*('Sheet1 (2)'!$D$72-rave_index)/'Sheet1 (2)'!$D$72,IF(shee2!D109='Sheet1 (2)'!$C$71,'Sheet1 (2)'!$D$71*('Sheet1 (2)'!$D$72-rave_index)/'Sheet1 (2)'!$D$72)))&lt;0,0,IF(D109='Sheet1 (2)'!$C$69,'Sheet1 (2)'!$D$69*('Sheet1 (2)'!$D$72-rave_index)/'Sheet1 (2)'!$D$72,IF(shee2!D109='Sheet1 (2)'!$C$70,'Sheet1 (2)'!$D$70*('Sheet1 (2)'!$D$72-rave_index)/'Sheet1 (2)'!$D$72,IF(shee2!D109='Sheet1 (2)'!$C$71,'Sheet1 (2)'!$D$71*('Sheet1 (2)'!$D$72-rave_index)/'Sheet1 (2)'!$D$72))))</f>
        <v>0</v>
      </c>
      <c r="AY109" s="157">
        <f>IF(IF(D109='Sheet1 (2)'!$C$69,'Sheet1 (2)'!$D$69*('Sheet1 (2)'!$D$72-rough_index)/'Sheet1 (2)'!$D$72,IF(shee2!D109='Sheet1 (2)'!$C$70,'Sheet1 (2)'!$D$70*('Sheet1 (2)'!$D$72-rough_index)/'Sheet1 (2)'!$D$72,IF(shee2!D109='Sheet1 (2)'!$C$71,'Sheet1 (2)'!$D$71*('Sheet1 (2)'!$D$72-rough_index)/'Sheet1 (2)'!$D$72)))&lt;0,0,IF(D109='Sheet1 (2)'!$C$69,'Sheet1 (2)'!$D$69*('Sheet1 (2)'!$D$72-rough_index)/'Sheet1 (2)'!$D$72,IF(shee2!D109='Sheet1 (2)'!$C$70,'Sheet1 (2)'!$D$70*('Sheet1 (2)'!$D$72-rough_index)/'Sheet1 (2)'!$D$72,IF(shee2!D109='Sheet1 (2)'!$C$71,'Sheet1 (2)'!$D$71*('Sheet1 (2)'!$D$72-rough_index)/'Sheet1 (2)'!$D$72))))</f>
        <v>0.83333333333333337</v>
      </c>
      <c r="AZ109" s="159">
        <f>+(AU109*'Sheet1 (2)'!$C$77)+(AV109*'Sheet1 (2)'!$C$78)+(AW109*'Sheet1 (2)'!$C$79)+(AX109*'Sheet1 (2)'!$C$80)+(AY109*'Sheet1 (2)'!$C$81)</f>
        <v>1.25</v>
      </c>
      <c r="BA109" s="213" t="str">
        <f t="shared" si="3"/>
        <v>Poor</v>
      </c>
      <c r="BE109">
        <f>IF(D109='Sheet1 (2)'!$C$61,'Sheet1 (2)'!$D$61*(counts^2)+'Sheet1 (2)'!$G$61*counts+'Sheet1 (2)'!$J$61,IF(D109='Sheet1 (2)'!$C$62,'Sheet1 (2)'!$D$62*counts+'Sheet1 (2)'!$G$62,IF(D109='Sheet1 (2)'!$C$63,'Sheet1 (2)'!$D$63*counts+'Sheet1 (2)'!$G$63,IF(D109='Sheet1 (2)'!$C$64,'Sheet1 (2)'!$D$64*counts+'Sheet1 (2)'!$G$64))))</f>
        <v>2.0984129299999998</v>
      </c>
    </row>
    <row r="110" spans="1:57">
      <c r="A110" s="145" t="s">
        <v>282</v>
      </c>
      <c r="B110" s="145" t="s">
        <v>76</v>
      </c>
      <c r="C110" s="170">
        <v>250</v>
      </c>
      <c r="D110" s="174" t="s">
        <v>77</v>
      </c>
      <c r="E110" s="171">
        <v>8</v>
      </c>
      <c r="F110" s="171">
        <v>1</v>
      </c>
      <c r="G110" s="171" t="s">
        <v>77</v>
      </c>
      <c r="H110" s="171">
        <v>0.5</v>
      </c>
      <c r="I110" s="171" t="s">
        <v>77</v>
      </c>
      <c r="J110" s="173" t="s">
        <v>80</v>
      </c>
      <c r="K110" s="173" t="s">
        <v>80</v>
      </c>
      <c r="L110" s="169">
        <f>VLOOKUP(CONCATENATE(J110,K110),'Sheet1 (2)'!$J$6:$K$26,2,FALSE)</f>
        <v>0</v>
      </c>
      <c r="M110" s="173" t="s">
        <v>79</v>
      </c>
      <c r="N110" s="173" t="s">
        <v>81</v>
      </c>
      <c r="O110" s="168">
        <f>VLOOKUP(CONCATENATE(M110,N110),'Sheet1 (2)'!$L$6:$M$26,2,FALSE)</f>
        <v>100</v>
      </c>
      <c r="P110" s="173" t="s">
        <v>79</v>
      </c>
      <c r="Q110" s="173" t="s">
        <v>81</v>
      </c>
      <c r="R110" s="168">
        <f>VLOOKUP(CONCATENATE(P110,Q110),'Sheet1 (2)'!$N$6:$O$26,2,FALSE)</f>
        <v>100</v>
      </c>
      <c r="S110" s="173" t="s">
        <v>80</v>
      </c>
      <c r="T110" s="173" t="s">
        <v>80</v>
      </c>
      <c r="U110" s="168">
        <f>VLOOKUP(CONCATENATE(S110,T110),'Sheet1 (2)'!$P$6:$Q$26,2,FALSE)</f>
        <v>0</v>
      </c>
      <c r="V110" s="173" t="s">
        <v>82</v>
      </c>
      <c r="W110" s="173" t="s">
        <v>81</v>
      </c>
      <c r="X110" s="168">
        <f>VLOOKUP(CONCATENATE(V110,W110),'Sheet1 (2)'!$R$6:$S$26,2,FALSE)</f>
        <v>50</v>
      </c>
      <c r="Y110" s="173" t="s">
        <v>79</v>
      </c>
      <c r="Z110" s="173" t="s">
        <v>81</v>
      </c>
      <c r="AA110" s="168">
        <f>VLOOKUP(CONCATENATE(Y110,Z110),'Sheet1 (2)'!$T$6:$U$26,2,FALSE)</f>
        <v>100</v>
      </c>
      <c r="AB110" s="173" t="s">
        <v>80</v>
      </c>
      <c r="AC110" s="173" t="s">
        <v>80</v>
      </c>
      <c r="AD110" s="168">
        <f>VLOOKUP(CONCATENATE(AB110,AC110),'Sheet1 (2)'!$X$6:$Y$26,2,FALSE)</f>
        <v>0</v>
      </c>
      <c r="AE110" s="173" t="s">
        <v>82</v>
      </c>
      <c r="AF110" s="173" t="s">
        <v>81</v>
      </c>
      <c r="AG110" s="168">
        <f>VLOOKUP(CONCATENATE(AE110,AF110),'Sheet1 (2)'!$Z$6:$AA$26,2,FALSE)</f>
        <v>66</v>
      </c>
      <c r="AH110" s="172"/>
      <c r="AI110" s="175"/>
      <c r="AJ110" s="140"/>
      <c r="AK110" s="176" t="s">
        <v>282</v>
      </c>
      <c r="AL110" s="176" t="s">
        <v>76</v>
      </c>
      <c r="AM110" s="170">
        <f t="shared" si="2"/>
        <v>250</v>
      </c>
      <c r="AN110" s="147"/>
      <c r="AO110" s="155"/>
      <c r="AP110" s="156"/>
      <c r="AQ110" s="157">
        <v>3.0690985379999995</v>
      </c>
      <c r="AR110" s="158"/>
      <c r="AS110" s="145">
        <f>LOOKUP(rufmkm,'Sheet1 (2)'!$V$62:$V$71,'Sheet1 (2)'!$W$62:$W$71)</f>
        <v>40</v>
      </c>
      <c r="AT110" s="140"/>
      <c r="AU110" s="157">
        <f>IF(IF(D110='Sheet1 (2)'!$C$69,'Sheet1 (2)'!$D$69*('Sheet1 (2)'!$D$72-rut_index)/'Sheet1 (2)'!$D$72,IF(shee2!D110='Sheet1 (2)'!$C$70,'Sheet1 (2)'!$D$70*('Sheet1 (2)'!$D$72-rut_index)/'Sheet1 (2)'!$D$72,IF(shee2!D110='Sheet1 (2)'!$C$71,'Sheet1 (2)'!$D$71*('Sheet1 (2)'!$D$72-rut_index)/'Sheet1 (2)'!$D$72)))&lt;0,0,IF(D110='Sheet1 (2)'!$C$69,'Sheet1 (2)'!$D$69*('Sheet1 (2)'!$D$72-rut_index)/'Sheet1 (2)'!$D$72,IF(shee2!D110='Sheet1 (2)'!$C$70,'Sheet1 (2)'!$D$70*('Sheet1 (2)'!$D$72-rut_index)/'Sheet1 (2)'!$D$72,IF(shee2!D110='Sheet1 (2)'!$C$71,'Sheet1 (2)'!$D$71*('Sheet1 (2)'!$D$72-rut_index)/'Sheet1 (2)'!$D$72))))</f>
        <v>5</v>
      </c>
      <c r="AV110" s="157">
        <f>IF(IF(D110='Sheet1 (2)'!$C$69,'Sheet1 (2)'!$D$69*('Sheet1 (2)'!$D$72-crack_s_index)/'Sheet1 (2)'!$D$72,IF(shee2!D110='Sheet1 (2)'!$C$70,'Sheet1 (2)'!$D$70*('Sheet1 (2)'!$D$72-crack_s_index)/'Sheet1 (2)'!$D$72,IF(shee2!D110='Sheet1 (2)'!$C$71,'Sheet1 (2)'!$D$71*('Sheet1 (2)'!$D$72-crack_s_index)/'Sheet1 (2)'!$D$72)))&lt;0,0,IF(D110='Sheet1 (2)'!$C$69,'Sheet1 (2)'!$D$69*('Sheet1 (2)'!$D$72-crack_s_index)/'Sheet1 (2)'!$D$72,IF(shee2!D110='Sheet1 (2)'!$C$70,'Sheet1 (2)'!$D$70*('Sheet1 (2)'!$D$72-crack_s_index)/'Sheet1 (2)'!$D$72,IF(shee2!D110='Sheet1 (2)'!$C$71,'Sheet1 (2)'!$D$71*('Sheet1 (2)'!$D$72-crack_s_index)/'Sheet1 (2)'!$D$72))))</f>
        <v>0</v>
      </c>
      <c r="AW110" s="157">
        <f>IF(IF(D110='Sheet1 (2)'!$C$69,'Sheet1 (2)'!$D$69*('Sheet1 (2)'!$D$72-crack_t_index)/'Sheet1 (2)'!$D$72,IF(shee2!D110='Sheet1 (2)'!$C$70,'Sheet1 (2)'!$D$70*('Sheet1 (2)'!$D$72-crack_t_index)/'Sheet1 (2)'!$D$72,IF(shee2!D110='Sheet1 (2)'!$C$71,'Sheet1 (2)'!$D$71*('Sheet1 (2)'!$D$72-crack_t_index)/'Sheet1 (2)'!$D$72)))&lt;0,0,IF(D110='Sheet1 (2)'!$C$69,'Sheet1 (2)'!$D$69*('Sheet1 (2)'!$D$72-crack_t_index)/'Sheet1 (2)'!$D$72,IF(shee2!D110='Sheet1 (2)'!$C$70,'Sheet1 (2)'!$D$70*('Sheet1 (2)'!$D$72-crack_t_index)/'Sheet1 (2)'!$D$72,IF(shee2!D110='Sheet1 (2)'!$C$71,'Sheet1 (2)'!$D$71*('Sheet1 (2)'!$D$72-crack_t_index)/'Sheet1 (2)'!$D$72))))</f>
        <v>0</v>
      </c>
      <c r="AX110" s="157">
        <f>IF(IF(D110='Sheet1 (2)'!$C$69,'Sheet1 (2)'!$D$69*('Sheet1 (2)'!$D$72-rave_index)/'Sheet1 (2)'!$D$72,IF(shee2!D110='Sheet1 (2)'!$C$70,'Sheet1 (2)'!$D$70*('Sheet1 (2)'!$D$72-rave_index)/'Sheet1 (2)'!$D$72,IF(shee2!D110='Sheet1 (2)'!$C$71,'Sheet1 (2)'!$D$71*('Sheet1 (2)'!$D$72-rave_index)/'Sheet1 (2)'!$D$72)))&lt;0,0,IF(D110='Sheet1 (2)'!$C$69,'Sheet1 (2)'!$D$69*('Sheet1 (2)'!$D$72-rave_index)/'Sheet1 (2)'!$D$72,IF(shee2!D110='Sheet1 (2)'!$C$70,'Sheet1 (2)'!$D$70*('Sheet1 (2)'!$D$72-rave_index)/'Sheet1 (2)'!$D$72,IF(shee2!D110='Sheet1 (2)'!$C$71,'Sheet1 (2)'!$D$71*('Sheet1 (2)'!$D$72-rave_index)/'Sheet1 (2)'!$D$72))))</f>
        <v>0</v>
      </c>
      <c r="AY110" s="157">
        <f>IF(IF(D110='Sheet1 (2)'!$C$69,'Sheet1 (2)'!$D$69*('Sheet1 (2)'!$D$72-rough_index)/'Sheet1 (2)'!$D$72,IF(shee2!D110='Sheet1 (2)'!$C$70,'Sheet1 (2)'!$D$70*('Sheet1 (2)'!$D$72-rough_index)/'Sheet1 (2)'!$D$72,IF(shee2!D110='Sheet1 (2)'!$C$71,'Sheet1 (2)'!$D$71*('Sheet1 (2)'!$D$72-rough_index)/'Sheet1 (2)'!$D$72)))&lt;0,0,IF(D110='Sheet1 (2)'!$C$69,'Sheet1 (2)'!$D$69*('Sheet1 (2)'!$D$72-rough_index)/'Sheet1 (2)'!$D$72,IF(shee2!D110='Sheet1 (2)'!$C$70,'Sheet1 (2)'!$D$70*('Sheet1 (2)'!$D$72-rough_index)/'Sheet1 (2)'!$D$72,IF(shee2!D110='Sheet1 (2)'!$C$71,'Sheet1 (2)'!$D$71*('Sheet1 (2)'!$D$72-rough_index)/'Sheet1 (2)'!$D$72))))</f>
        <v>1.6666666666666667</v>
      </c>
      <c r="AZ110" s="159">
        <f>+(AU110*'Sheet1 (2)'!$C$77)+(AV110*'Sheet1 (2)'!$C$78)+(AW110*'Sheet1 (2)'!$C$79)+(AX110*'Sheet1 (2)'!$C$80)+(AY110*'Sheet1 (2)'!$C$81)</f>
        <v>1.5</v>
      </c>
      <c r="BA110" s="213" t="str">
        <f t="shared" si="3"/>
        <v>Poor</v>
      </c>
      <c r="BE110">
        <f>IF(D110='Sheet1 (2)'!$C$61,'Sheet1 (2)'!$D$61*(counts^2)+'Sheet1 (2)'!$G$61*counts+'Sheet1 (2)'!$J$61,IF(D110='Sheet1 (2)'!$C$62,'Sheet1 (2)'!$D$62*counts+'Sheet1 (2)'!$G$62,IF(D110='Sheet1 (2)'!$C$63,'Sheet1 (2)'!$D$63*counts+'Sheet1 (2)'!$G$63,IF(D110='Sheet1 (2)'!$C$64,'Sheet1 (2)'!$D$64*counts+'Sheet1 (2)'!$G$64))))</f>
        <v>2.0984129299999998</v>
      </c>
    </row>
    <row r="111" spans="1:57">
      <c r="A111" s="145" t="s">
        <v>282</v>
      </c>
      <c r="B111" s="145" t="s">
        <v>76</v>
      </c>
      <c r="C111" s="170">
        <v>251</v>
      </c>
      <c r="D111" s="174" t="s">
        <v>77</v>
      </c>
      <c r="E111" s="171">
        <v>8</v>
      </c>
      <c r="F111" s="171">
        <v>1</v>
      </c>
      <c r="G111" s="171" t="s">
        <v>77</v>
      </c>
      <c r="H111" s="171">
        <v>0.5</v>
      </c>
      <c r="I111" s="171" t="s">
        <v>77</v>
      </c>
      <c r="J111" s="173" t="s">
        <v>80</v>
      </c>
      <c r="K111" s="173" t="s">
        <v>80</v>
      </c>
      <c r="L111" s="169">
        <f>VLOOKUP(CONCATENATE(J111,K111),'Sheet1 (2)'!$J$6:$K$26,2,FALSE)</f>
        <v>0</v>
      </c>
      <c r="M111" s="173" t="s">
        <v>79</v>
      </c>
      <c r="N111" s="173" t="s">
        <v>79</v>
      </c>
      <c r="O111" s="168">
        <f>VLOOKUP(CONCATENATE(M111,N111),'Sheet1 (2)'!$L$6:$M$26,2,FALSE)</f>
        <v>75</v>
      </c>
      <c r="P111" s="173" t="s">
        <v>79</v>
      </c>
      <c r="Q111" s="173" t="s">
        <v>79</v>
      </c>
      <c r="R111" s="168">
        <f>VLOOKUP(CONCATENATE(P111,Q111),'Sheet1 (2)'!$N$6:$O$26,2,FALSE)</f>
        <v>75</v>
      </c>
      <c r="S111" s="173" t="s">
        <v>80</v>
      </c>
      <c r="T111" s="173" t="s">
        <v>80</v>
      </c>
      <c r="U111" s="168">
        <f>VLOOKUP(CONCATENATE(S111,T111),'Sheet1 (2)'!$P$6:$Q$26,2,FALSE)</f>
        <v>0</v>
      </c>
      <c r="V111" s="173" t="s">
        <v>82</v>
      </c>
      <c r="W111" s="173" t="s">
        <v>81</v>
      </c>
      <c r="X111" s="168">
        <f>VLOOKUP(CONCATENATE(V111,W111),'Sheet1 (2)'!$R$6:$S$26,2,FALSE)</f>
        <v>50</v>
      </c>
      <c r="Y111" s="173" t="s">
        <v>79</v>
      </c>
      <c r="Z111" s="173" t="s">
        <v>79</v>
      </c>
      <c r="AA111" s="168">
        <f>VLOOKUP(CONCATENATE(Y111,Z111),'Sheet1 (2)'!$T$6:$U$26,2,FALSE)</f>
        <v>75</v>
      </c>
      <c r="AB111" s="173" t="s">
        <v>80</v>
      </c>
      <c r="AC111" s="173" t="s">
        <v>80</v>
      </c>
      <c r="AD111" s="168">
        <f>VLOOKUP(CONCATENATE(AB111,AC111),'Sheet1 (2)'!$X$6:$Y$26,2,FALSE)</f>
        <v>0</v>
      </c>
      <c r="AE111" s="173" t="s">
        <v>82</v>
      </c>
      <c r="AF111" s="173" t="s">
        <v>81</v>
      </c>
      <c r="AG111" s="168">
        <f>VLOOKUP(CONCATENATE(AE111,AF111),'Sheet1 (2)'!$Z$6:$AA$26,2,FALSE)</f>
        <v>66</v>
      </c>
      <c r="AH111" s="172"/>
      <c r="AI111" s="175"/>
      <c r="AJ111" s="140"/>
      <c r="AK111" s="176" t="s">
        <v>282</v>
      </c>
      <c r="AL111" s="176" t="s">
        <v>76</v>
      </c>
      <c r="AM111" s="170">
        <f t="shared" si="2"/>
        <v>251</v>
      </c>
      <c r="AN111" s="147"/>
      <c r="AO111" s="155"/>
      <c r="AP111" s="156"/>
      <c r="AQ111" s="157">
        <v>2.8680500828</v>
      </c>
      <c r="AR111" s="158"/>
      <c r="AS111" s="145">
        <f>LOOKUP(rufmkm,'Sheet1 (2)'!$V$62:$V$71,'Sheet1 (2)'!$W$62:$W$71)</f>
        <v>30</v>
      </c>
      <c r="AT111" s="140"/>
      <c r="AU111" s="157">
        <f>IF(IF(D111='Sheet1 (2)'!$C$69,'Sheet1 (2)'!$D$69*('Sheet1 (2)'!$D$72-rut_index)/'Sheet1 (2)'!$D$72,IF(shee2!D111='Sheet1 (2)'!$C$70,'Sheet1 (2)'!$D$70*('Sheet1 (2)'!$D$72-rut_index)/'Sheet1 (2)'!$D$72,IF(shee2!D111='Sheet1 (2)'!$C$71,'Sheet1 (2)'!$D$71*('Sheet1 (2)'!$D$72-rut_index)/'Sheet1 (2)'!$D$72)))&lt;0,0,IF(D111='Sheet1 (2)'!$C$69,'Sheet1 (2)'!$D$69*('Sheet1 (2)'!$D$72-rut_index)/'Sheet1 (2)'!$D$72,IF(shee2!D111='Sheet1 (2)'!$C$70,'Sheet1 (2)'!$D$70*('Sheet1 (2)'!$D$72-rut_index)/'Sheet1 (2)'!$D$72,IF(shee2!D111='Sheet1 (2)'!$C$71,'Sheet1 (2)'!$D$71*('Sheet1 (2)'!$D$72-rut_index)/'Sheet1 (2)'!$D$72))))</f>
        <v>5</v>
      </c>
      <c r="AV111" s="157">
        <f>IF(IF(D111='Sheet1 (2)'!$C$69,'Sheet1 (2)'!$D$69*('Sheet1 (2)'!$D$72-crack_s_index)/'Sheet1 (2)'!$D$72,IF(shee2!D111='Sheet1 (2)'!$C$70,'Sheet1 (2)'!$D$70*('Sheet1 (2)'!$D$72-crack_s_index)/'Sheet1 (2)'!$D$72,IF(shee2!D111='Sheet1 (2)'!$C$71,'Sheet1 (2)'!$D$71*('Sheet1 (2)'!$D$72-crack_s_index)/'Sheet1 (2)'!$D$72)))&lt;0,0,IF(D111='Sheet1 (2)'!$C$69,'Sheet1 (2)'!$D$69*('Sheet1 (2)'!$D$72-crack_s_index)/'Sheet1 (2)'!$D$72,IF(shee2!D111='Sheet1 (2)'!$C$70,'Sheet1 (2)'!$D$70*('Sheet1 (2)'!$D$72-crack_s_index)/'Sheet1 (2)'!$D$72,IF(shee2!D111='Sheet1 (2)'!$C$71,'Sheet1 (2)'!$D$71*('Sheet1 (2)'!$D$72-crack_s_index)/'Sheet1 (2)'!$D$72))))</f>
        <v>0</v>
      </c>
      <c r="AW111" s="157">
        <f>IF(IF(D111='Sheet1 (2)'!$C$69,'Sheet1 (2)'!$D$69*('Sheet1 (2)'!$D$72-crack_t_index)/'Sheet1 (2)'!$D$72,IF(shee2!D111='Sheet1 (2)'!$C$70,'Sheet1 (2)'!$D$70*('Sheet1 (2)'!$D$72-crack_t_index)/'Sheet1 (2)'!$D$72,IF(shee2!D111='Sheet1 (2)'!$C$71,'Sheet1 (2)'!$D$71*('Sheet1 (2)'!$D$72-crack_t_index)/'Sheet1 (2)'!$D$72)))&lt;0,0,IF(D111='Sheet1 (2)'!$C$69,'Sheet1 (2)'!$D$69*('Sheet1 (2)'!$D$72-crack_t_index)/'Sheet1 (2)'!$D$72,IF(shee2!D111='Sheet1 (2)'!$C$70,'Sheet1 (2)'!$D$70*('Sheet1 (2)'!$D$72-crack_t_index)/'Sheet1 (2)'!$D$72,IF(shee2!D111='Sheet1 (2)'!$C$71,'Sheet1 (2)'!$D$71*('Sheet1 (2)'!$D$72-crack_t_index)/'Sheet1 (2)'!$D$72))))</f>
        <v>0</v>
      </c>
      <c r="AX111" s="157">
        <f>IF(IF(D111='Sheet1 (2)'!$C$69,'Sheet1 (2)'!$D$69*('Sheet1 (2)'!$D$72-rave_index)/'Sheet1 (2)'!$D$72,IF(shee2!D111='Sheet1 (2)'!$C$70,'Sheet1 (2)'!$D$70*('Sheet1 (2)'!$D$72-rave_index)/'Sheet1 (2)'!$D$72,IF(shee2!D111='Sheet1 (2)'!$C$71,'Sheet1 (2)'!$D$71*('Sheet1 (2)'!$D$72-rave_index)/'Sheet1 (2)'!$D$72)))&lt;0,0,IF(D111='Sheet1 (2)'!$C$69,'Sheet1 (2)'!$D$69*('Sheet1 (2)'!$D$72-rave_index)/'Sheet1 (2)'!$D$72,IF(shee2!D111='Sheet1 (2)'!$C$70,'Sheet1 (2)'!$D$70*('Sheet1 (2)'!$D$72-rave_index)/'Sheet1 (2)'!$D$72,IF(shee2!D111='Sheet1 (2)'!$C$71,'Sheet1 (2)'!$D$71*('Sheet1 (2)'!$D$72-rave_index)/'Sheet1 (2)'!$D$72))))</f>
        <v>0</v>
      </c>
      <c r="AY111" s="157">
        <f>IF(IF(D111='Sheet1 (2)'!$C$69,'Sheet1 (2)'!$D$69*('Sheet1 (2)'!$D$72-rough_index)/'Sheet1 (2)'!$D$72,IF(shee2!D111='Sheet1 (2)'!$C$70,'Sheet1 (2)'!$D$70*('Sheet1 (2)'!$D$72-rough_index)/'Sheet1 (2)'!$D$72,IF(shee2!D111='Sheet1 (2)'!$C$71,'Sheet1 (2)'!$D$71*('Sheet1 (2)'!$D$72-rough_index)/'Sheet1 (2)'!$D$72)))&lt;0,0,IF(D111='Sheet1 (2)'!$C$69,'Sheet1 (2)'!$D$69*('Sheet1 (2)'!$D$72-rough_index)/'Sheet1 (2)'!$D$72,IF(shee2!D111='Sheet1 (2)'!$C$70,'Sheet1 (2)'!$D$70*('Sheet1 (2)'!$D$72-rough_index)/'Sheet1 (2)'!$D$72,IF(shee2!D111='Sheet1 (2)'!$C$71,'Sheet1 (2)'!$D$71*('Sheet1 (2)'!$D$72-rough_index)/'Sheet1 (2)'!$D$72))))</f>
        <v>2.5</v>
      </c>
      <c r="AZ111" s="159">
        <f>+(AU111*'Sheet1 (2)'!$C$77)+(AV111*'Sheet1 (2)'!$C$78)+(AW111*'Sheet1 (2)'!$C$79)+(AX111*'Sheet1 (2)'!$C$80)+(AY111*'Sheet1 (2)'!$C$81)</f>
        <v>1.75</v>
      </c>
      <c r="BA111" s="213" t="str">
        <f t="shared" si="3"/>
        <v>Poor</v>
      </c>
      <c r="BE111">
        <f>IF(D111='Sheet1 (2)'!$C$61,'Sheet1 (2)'!$D$61*(counts^2)+'Sheet1 (2)'!$G$61*counts+'Sheet1 (2)'!$J$61,IF(D111='Sheet1 (2)'!$C$62,'Sheet1 (2)'!$D$62*counts+'Sheet1 (2)'!$G$62,IF(D111='Sheet1 (2)'!$C$63,'Sheet1 (2)'!$D$63*counts+'Sheet1 (2)'!$G$63,IF(D111='Sheet1 (2)'!$C$64,'Sheet1 (2)'!$D$64*counts+'Sheet1 (2)'!$G$64))))</f>
        <v>2.0984129299999998</v>
      </c>
    </row>
    <row r="112" spans="1:57">
      <c r="A112" s="145" t="s">
        <v>282</v>
      </c>
      <c r="B112" s="145" t="s">
        <v>76</v>
      </c>
      <c r="C112" s="170">
        <v>252</v>
      </c>
      <c r="D112" s="174" t="s">
        <v>77</v>
      </c>
      <c r="E112" s="171">
        <v>8</v>
      </c>
      <c r="F112" s="171">
        <v>1</v>
      </c>
      <c r="G112" s="171" t="s">
        <v>77</v>
      </c>
      <c r="H112" s="171">
        <v>0.5</v>
      </c>
      <c r="I112" s="171" t="s">
        <v>77</v>
      </c>
      <c r="J112" s="173" t="s">
        <v>80</v>
      </c>
      <c r="K112" s="173" t="s">
        <v>80</v>
      </c>
      <c r="L112" s="169">
        <f>VLOOKUP(CONCATENATE(J112,K112),'Sheet1 (2)'!$J$6:$K$26,2,FALSE)</f>
        <v>0</v>
      </c>
      <c r="M112" s="173" t="s">
        <v>79</v>
      </c>
      <c r="N112" s="173" t="s">
        <v>83</v>
      </c>
      <c r="O112" s="168">
        <f>VLOOKUP(CONCATENATE(M112,N112),'Sheet1 (2)'!$L$6:$M$26,2,FALSE)</f>
        <v>50</v>
      </c>
      <c r="P112" s="173" t="s">
        <v>79</v>
      </c>
      <c r="Q112" s="173" t="s">
        <v>83</v>
      </c>
      <c r="R112" s="168">
        <f>VLOOKUP(CONCATENATE(P112,Q112),'Sheet1 (2)'!$N$6:$O$26,2,FALSE)</f>
        <v>50</v>
      </c>
      <c r="S112" s="173" t="s">
        <v>78</v>
      </c>
      <c r="T112" s="173" t="s">
        <v>82</v>
      </c>
      <c r="U112" s="168">
        <f>VLOOKUP(CONCATENATE(S112,T112),'Sheet1 (2)'!$P$6:$Q$26,2,FALSE)</f>
        <v>6.25</v>
      </c>
      <c r="V112" s="173" t="s">
        <v>80</v>
      </c>
      <c r="W112" s="173" t="s">
        <v>80</v>
      </c>
      <c r="X112" s="168">
        <f>VLOOKUP(CONCATENATE(V112,W112),'Sheet1 (2)'!$R$6:$S$26,2,FALSE)</f>
        <v>0</v>
      </c>
      <c r="Y112" s="173" t="s">
        <v>79</v>
      </c>
      <c r="Z112" s="173" t="s">
        <v>79</v>
      </c>
      <c r="AA112" s="168">
        <f>VLOOKUP(CONCATENATE(Y112,Z112),'Sheet1 (2)'!$T$6:$U$26,2,FALSE)</f>
        <v>75</v>
      </c>
      <c r="AB112" s="173" t="s">
        <v>80</v>
      </c>
      <c r="AC112" s="173" t="s">
        <v>80</v>
      </c>
      <c r="AD112" s="168">
        <f>VLOOKUP(CONCATENATE(AB112,AC112),'Sheet1 (2)'!$X$6:$Y$26,2,FALSE)</f>
        <v>0</v>
      </c>
      <c r="AE112" s="173" t="s">
        <v>82</v>
      </c>
      <c r="AF112" s="173" t="s">
        <v>81</v>
      </c>
      <c r="AG112" s="168">
        <f>VLOOKUP(CONCATENATE(AE112,AF112),'Sheet1 (2)'!$Z$6:$AA$26,2,FALSE)</f>
        <v>66</v>
      </c>
      <c r="AH112" s="172"/>
      <c r="AI112" s="175"/>
      <c r="AJ112" s="140"/>
      <c r="AK112" s="176" t="s">
        <v>282</v>
      </c>
      <c r="AL112" s="176" t="s">
        <v>76</v>
      </c>
      <c r="AM112" s="170">
        <f t="shared" si="2"/>
        <v>252</v>
      </c>
      <c r="AN112" s="147"/>
      <c r="AO112" s="155" t="s">
        <v>410</v>
      </c>
      <c r="AP112" s="156"/>
      <c r="AQ112" s="157">
        <v>6.2848806726000008</v>
      </c>
      <c r="AR112" s="158"/>
      <c r="AS112" s="145">
        <f>LOOKUP(rufmkm,'Sheet1 (2)'!$V$62:$V$71,'Sheet1 (2)'!$W$62:$W$71)</f>
        <v>70</v>
      </c>
      <c r="AT112" s="140"/>
      <c r="AU112" s="157">
        <f>IF(IF(D112='Sheet1 (2)'!$C$69,'Sheet1 (2)'!$D$69*('Sheet1 (2)'!$D$72-rut_index)/'Sheet1 (2)'!$D$72,IF(shee2!D112='Sheet1 (2)'!$C$70,'Sheet1 (2)'!$D$70*('Sheet1 (2)'!$D$72-rut_index)/'Sheet1 (2)'!$D$72,IF(shee2!D112='Sheet1 (2)'!$C$71,'Sheet1 (2)'!$D$71*('Sheet1 (2)'!$D$72-rut_index)/'Sheet1 (2)'!$D$72)))&lt;0,0,IF(D112='Sheet1 (2)'!$C$69,'Sheet1 (2)'!$D$69*('Sheet1 (2)'!$D$72-rut_index)/'Sheet1 (2)'!$D$72,IF(shee2!D112='Sheet1 (2)'!$C$70,'Sheet1 (2)'!$D$70*('Sheet1 (2)'!$D$72-rut_index)/'Sheet1 (2)'!$D$72,IF(shee2!D112='Sheet1 (2)'!$C$71,'Sheet1 (2)'!$D$71*('Sheet1 (2)'!$D$72-rut_index)/'Sheet1 (2)'!$D$72))))</f>
        <v>5</v>
      </c>
      <c r="AV112" s="157">
        <f>IF(IF(D112='Sheet1 (2)'!$C$69,'Sheet1 (2)'!$D$69*('Sheet1 (2)'!$D$72-crack_s_index)/'Sheet1 (2)'!$D$72,IF(shee2!D112='Sheet1 (2)'!$C$70,'Sheet1 (2)'!$D$70*('Sheet1 (2)'!$D$72-crack_s_index)/'Sheet1 (2)'!$D$72,IF(shee2!D112='Sheet1 (2)'!$C$71,'Sheet1 (2)'!$D$71*('Sheet1 (2)'!$D$72-crack_s_index)/'Sheet1 (2)'!$D$72)))&lt;0,0,IF(D112='Sheet1 (2)'!$C$69,'Sheet1 (2)'!$D$69*('Sheet1 (2)'!$D$72-crack_s_index)/'Sheet1 (2)'!$D$72,IF(shee2!D112='Sheet1 (2)'!$C$70,'Sheet1 (2)'!$D$70*('Sheet1 (2)'!$D$72-crack_s_index)/'Sheet1 (2)'!$D$72,IF(shee2!D112='Sheet1 (2)'!$C$71,'Sheet1 (2)'!$D$71*('Sheet1 (2)'!$D$72-crack_s_index)/'Sheet1 (2)'!$D$72))))</f>
        <v>0.83333333333333337</v>
      </c>
      <c r="AW112" s="157">
        <f>IF(IF(D112='Sheet1 (2)'!$C$69,'Sheet1 (2)'!$D$69*('Sheet1 (2)'!$D$72-crack_t_index)/'Sheet1 (2)'!$D$72,IF(shee2!D112='Sheet1 (2)'!$C$70,'Sheet1 (2)'!$D$70*('Sheet1 (2)'!$D$72-crack_t_index)/'Sheet1 (2)'!$D$72,IF(shee2!D112='Sheet1 (2)'!$C$71,'Sheet1 (2)'!$D$71*('Sheet1 (2)'!$D$72-crack_t_index)/'Sheet1 (2)'!$D$72)))&lt;0,0,IF(D112='Sheet1 (2)'!$C$69,'Sheet1 (2)'!$D$69*('Sheet1 (2)'!$D$72-crack_t_index)/'Sheet1 (2)'!$D$72,IF(shee2!D112='Sheet1 (2)'!$C$70,'Sheet1 (2)'!$D$70*('Sheet1 (2)'!$D$72-crack_t_index)/'Sheet1 (2)'!$D$72,IF(shee2!D112='Sheet1 (2)'!$C$71,'Sheet1 (2)'!$D$71*('Sheet1 (2)'!$D$72-crack_t_index)/'Sheet1 (2)'!$D$72))))</f>
        <v>0.83333333333333337</v>
      </c>
      <c r="AX112" s="157">
        <f>IF(IF(D112='Sheet1 (2)'!$C$69,'Sheet1 (2)'!$D$69*('Sheet1 (2)'!$D$72-rave_index)/'Sheet1 (2)'!$D$72,IF(shee2!D112='Sheet1 (2)'!$C$70,'Sheet1 (2)'!$D$70*('Sheet1 (2)'!$D$72-rave_index)/'Sheet1 (2)'!$D$72,IF(shee2!D112='Sheet1 (2)'!$C$71,'Sheet1 (2)'!$D$71*('Sheet1 (2)'!$D$72-rave_index)/'Sheet1 (2)'!$D$72)))&lt;0,0,IF(D112='Sheet1 (2)'!$C$69,'Sheet1 (2)'!$D$69*('Sheet1 (2)'!$D$72-rave_index)/'Sheet1 (2)'!$D$72,IF(shee2!D112='Sheet1 (2)'!$C$70,'Sheet1 (2)'!$D$70*('Sheet1 (2)'!$D$72-rave_index)/'Sheet1 (2)'!$D$72,IF(shee2!D112='Sheet1 (2)'!$C$71,'Sheet1 (2)'!$D$71*('Sheet1 (2)'!$D$72-rave_index)/'Sheet1 (2)'!$D$72))))</f>
        <v>0</v>
      </c>
      <c r="AY112" s="157">
        <f>IF(IF(D112='Sheet1 (2)'!$C$69,'Sheet1 (2)'!$D$69*('Sheet1 (2)'!$D$72-rough_index)/'Sheet1 (2)'!$D$72,IF(shee2!D112='Sheet1 (2)'!$C$70,'Sheet1 (2)'!$D$70*('Sheet1 (2)'!$D$72-rough_index)/'Sheet1 (2)'!$D$72,IF(shee2!D112='Sheet1 (2)'!$C$71,'Sheet1 (2)'!$D$71*('Sheet1 (2)'!$D$72-rough_index)/'Sheet1 (2)'!$D$72)))&lt;0,0,IF(D112='Sheet1 (2)'!$C$69,'Sheet1 (2)'!$D$69*('Sheet1 (2)'!$D$72-rough_index)/'Sheet1 (2)'!$D$72,IF(shee2!D112='Sheet1 (2)'!$C$70,'Sheet1 (2)'!$D$70*('Sheet1 (2)'!$D$72-rough_index)/'Sheet1 (2)'!$D$72,IF(shee2!D112='Sheet1 (2)'!$C$71,'Sheet1 (2)'!$D$71*('Sheet1 (2)'!$D$72-rough_index)/'Sheet1 (2)'!$D$72))))</f>
        <v>0</v>
      </c>
      <c r="AZ112" s="159">
        <f>+(AU112*'Sheet1 (2)'!$C$77)+(AV112*'Sheet1 (2)'!$C$78)+(AW112*'Sheet1 (2)'!$C$79)+(AX112*'Sheet1 (2)'!$C$80)+(AY112*'Sheet1 (2)'!$C$81)</f>
        <v>1.3333333333333335</v>
      </c>
      <c r="BA112" s="213" t="str">
        <f t="shared" si="3"/>
        <v>Poor</v>
      </c>
      <c r="BE112">
        <f>IF(D112='Sheet1 (2)'!$C$61,'Sheet1 (2)'!$D$61*(counts^2)+'Sheet1 (2)'!$G$61*counts+'Sheet1 (2)'!$J$61,IF(D112='Sheet1 (2)'!$C$62,'Sheet1 (2)'!$D$62*counts+'Sheet1 (2)'!$G$62,IF(D112='Sheet1 (2)'!$C$63,'Sheet1 (2)'!$D$63*counts+'Sheet1 (2)'!$G$63,IF(D112='Sheet1 (2)'!$C$64,'Sheet1 (2)'!$D$64*counts+'Sheet1 (2)'!$G$64))))</f>
        <v>2.0984129299999998</v>
      </c>
    </row>
    <row r="113" spans="1:57">
      <c r="A113" s="145" t="s">
        <v>282</v>
      </c>
      <c r="B113" s="145" t="s">
        <v>76</v>
      </c>
      <c r="C113" s="170">
        <v>253</v>
      </c>
      <c r="D113" s="174" t="s">
        <v>77</v>
      </c>
      <c r="E113" s="171">
        <v>8</v>
      </c>
      <c r="F113" s="171">
        <v>1</v>
      </c>
      <c r="G113" s="171" t="s">
        <v>77</v>
      </c>
      <c r="H113" s="171">
        <v>0.5</v>
      </c>
      <c r="I113" s="171" t="s">
        <v>77</v>
      </c>
      <c r="J113" s="173" t="s">
        <v>80</v>
      </c>
      <c r="K113" s="173" t="s">
        <v>80</v>
      </c>
      <c r="L113" s="169">
        <f>VLOOKUP(CONCATENATE(J113,K113),'Sheet1 (2)'!$J$6:$K$26,2,FALSE)</f>
        <v>0</v>
      </c>
      <c r="M113" s="173" t="s">
        <v>82</v>
      </c>
      <c r="N113" s="173" t="s">
        <v>78</v>
      </c>
      <c r="O113" s="168">
        <f>VLOOKUP(CONCATENATE(M113,N113),'Sheet1 (2)'!$L$6:$M$26,2,FALSE)</f>
        <v>5</v>
      </c>
      <c r="P113" s="173" t="s">
        <v>82</v>
      </c>
      <c r="Q113" s="173" t="s">
        <v>78</v>
      </c>
      <c r="R113" s="168">
        <f>VLOOKUP(CONCATENATE(P113,Q113),'Sheet1 (2)'!$N$6:$O$26,2,FALSE)</f>
        <v>5</v>
      </c>
      <c r="S113" s="173" t="s">
        <v>80</v>
      </c>
      <c r="T113" s="173" t="s">
        <v>80</v>
      </c>
      <c r="U113" s="168">
        <f>VLOOKUP(CONCATENATE(S113,T113),'Sheet1 (2)'!$P$6:$Q$26,2,FALSE)</f>
        <v>0</v>
      </c>
      <c r="V113" s="173" t="s">
        <v>82</v>
      </c>
      <c r="W113" s="173" t="s">
        <v>81</v>
      </c>
      <c r="X113" s="168">
        <f>VLOOKUP(CONCATENATE(V113,W113),'Sheet1 (2)'!$R$6:$S$26,2,FALSE)</f>
        <v>50</v>
      </c>
      <c r="Y113" s="173" t="s">
        <v>80</v>
      </c>
      <c r="Z113" s="173" t="s">
        <v>80</v>
      </c>
      <c r="AA113" s="168">
        <f>VLOOKUP(CONCATENATE(Y113,Z113),'Sheet1 (2)'!$T$6:$U$26,2,FALSE)</f>
        <v>0</v>
      </c>
      <c r="AB113" s="173" t="s">
        <v>80</v>
      </c>
      <c r="AC113" s="173" t="s">
        <v>80</v>
      </c>
      <c r="AD113" s="168">
        <f>VLOOKUP(CONCATENATE(AB113,AC113),'Sheet1 (2)'!$X$6:$Y$26,2,FALSE)</f>
        <v>0</v>
      </c>
      <c r="AE113" s="173" t="s">
        <v>82</v>
      </c>
      <c r="AF113" s="173" t="s">
        <v>81</v>
      </c>
      <c r="AG113" s="168">
        <f>VLOOKUP(CONCATENATE(AE113,AF113),'Sheet1 (2)'!$Z$6:$AA$26,2,FALSE)</f>
        <v>66</v>
      </c>
      <c r="AH113" s="172"/>
      <c r="AI113" s="175"/>
      <c r="AJ113" s="140"/>
      <c r="AK113" s="176" t="s">
        <v>282</v>
      </c>
      <c r="AL113" s="176" t="s">
        <v>76</v>
      </c>
      <c r="AM113" s="170">
        <f t="shared" si="2"/>
        <v>253</v>
      </c>
      <c r="AN113" s="147"/>
      <c r="AO113" s="155" t="s">
        <v>418</v>
      </c>
      <c r="AP113" s="156"/>
      <c r="AQ113" s="157">
        <v>1.953105519</v>
      </c>
      <c r="AR113" s="158"/>
      <c r="AS113" s="145">
        <f>LOOKUP(rufmkm,'Sheet1 (2)'!$V$62:$V$71,'Sheet1 (2)'!$W$62:$W$71)</f>
        <v>20</v>
      </c>
      <c r="AT113" s="140"/>
      <c r="AU113" s="157">
        <f>IF(IF(D113='Sheet1 (2)'!$C$69,'Sheet1 (2)'!$D$69*('Sheet1 (2)'!$D$72-rut_index)/'Sheet1 (2)'!$D$72,IF(shee2!D113='Sheet1 (2)'!$C$70,'Sheet1 (2)'!$D$70*('Sheet1 (2)'!$D$72-rut_index)/'Sheet1 (2)'!$D$72,IF(shee2!D113='Sheet1 (2)'!$C$71,'Sheet1 (2)'!$D$71*('Sheet1 (2)'!$D$72-rut_index)/'Sheet1 (2)'!$D$72)))&lt;0,0,IF(D113='Sheet1 (2)'!$C$69,'Sheet1 (2)'!$D$69*('Sheet1 (2)'!$D$72-rut_index)/'Sheet1 (2)'!$D$72,IF(shee2!D113='Sheet1 (2)'!$C$70,'Sheet1 (2)'!$D$70*('Sheet1 (2)'!$D$72-rut_index)/'Sheet1 (2)'!$D$72,IF(shee2!D113='Sheet1 (2)'!$C$71,'Sheet1 (2)'!$D$71*('Sheet1 (2)'!$D$72-rut_index)/'Sheet1 (2)'!$D$72))))</f>
        <v>5</v>
      </c>
      <c r="AV113" s="157">
        <f>IF(IF(D113='Sheet1 (2)'!$C$69,'Sheet1 (2)'!$D$69*('Sheet1 (2)'!$D$72-crack_s_index)/'Sheet1 (2)'!$D$72,IF(shee2!D113='Sheet1 (2)'!$C$70,'Sheet1 (2)'!$D$70*('Sheet1 (2)'!$D$72-crack_s_index)/'Sheet1 (2)'!$D$72,IF(shee2!D113='Sheet1 (2)'!$C$71,'Sheet1 (2)'!$D$71*('Sheet1 (2)'!$D$72-crack_s_index)/'Sheet1 (2)'!$D$72)))&lt;0,0,IF(D113='Sheet1 (2)'!$C$69,'Sheet1 (2)'!$D$69*('Sheet1 (2)'!$D$72-crack_s_index)/'Sheet1 (2)'!$D$72,IF(shee2!D113='Sheet1 (2)'!$C$70,'Sheet1 (2)'!$D$70*('Sheet1 (2)'!$D$72-crack_s_index)/'Sheet1 (2)'!$D$72,IF(shee2!D113='Sheet1 (2)'!$C$71,'Sheet1 (2)'!$D$71*('Sheet1 (2)'!$D$72-crack_s_index)/'Sheet1 (2)'!$D$72))))</f>
        <v>4.583333333333333</v>
      </c>
      <c r="AW113" s="157">
        <f>IF(IF(D113='Sheet1 (2)'!$C$69,'Sheet1 (2)'!$D$69*('Sheet1 (2)'!$D$72-crack_t_index)/'Sheet1 (2)'!$D$72,IF(shee2!D113='Sheet1 (2)'!$C$70,'Sheet1 (2)'!$D$70*('Sheet1 (2)'!$D$72-crack_t_index)/'Sheet1 (2)'!$D$72,IF(shee2!D113='Sheet1 (2)'!$C$71,'Sheet1 (2)'!$D$71*('Sheet1 (2)'!$D$72-crack_t_index)/'Sheet1 (2)'!$D$72)))&lt;0,0,IF(D113='Sheet1 (2)'!$C$69,'Sheet1 (2)'!$D$69*('Sheet1 (2)'!$D$72-crack_t_index)/'Sheet1 (2)'!$D$72,IF(shee2!D113='Sheet1 (2)'!$C$70,'Sheet1 (2)'!$D$70*('Sheet1 (2)'!$D$72-crack_t_index)/'Sheet1 (2)'!$D$72,IF(shee2!D113='Sheet1 (2)'!$C$71,'Sheet1 (2)'!$D$71*('Sheet1 (2)'!$D$72-crack_t_index)/'Sheet1 (2)'!$D$72))))</f>
        <v>4.583333333333333</v>
      </c>
      <c r="AX113" s="157">
        <f>IF(IF(D113='Sheet1 (2)'!$C$69,'Sheet1 (2)'!$D$69*('Sheet1 (2)'!$D$72-rave_index)/'Sheet1 (2)'!$D$72,IF(shee2!D113='Sheet1 (2)'!$C$70,'Sheet1 (2)'!$D$70*('Sheet1 (2)'!$D$72-rave_index)/'Sheet1 (2)'!$D$72,IF(shee2!D113='Sheet1 (2)'!$C$71,'Sheet1 (2)'!$D$71*('Sheet1 (2)'!$D$72-rave_index)/'Sheet1 (2)'!$D$72)))&lt;0,0,IF(D113='Sheet1 (2)'!$C$69,'Sheet1 (2)'!$D$69*('Sheet1 (2)'!$D$72-rave_index)/'Sheet1 (2)'!$D$72,IF(shee2!D113='Sheet1 (2)'!$C$70,'Sheet1 (2)'!$D$70*('Sheet1 (2)'!$D$72-rave_index)/'Sheet1 (2)'!$D$72,IF(shee2!D113='Sheet1 (2)'!$C$71,'Sheet1 (2)'!$D$71*('Sheet1 (2)'!$D$72-rave_index)/'Sheet1 (2)'!$D$72))))</f>
        <v>5</v>
      </c>
      <c r="AY113" s="157">
        <f>IF(IF(D113='Sheet1 (2)'!$C$69,'Sheet1 (2)'!$D$69*('Sheet1 (2)'!$D$72-rough_index)/'Sheet1 (2)'!$D$72,IF(shee2!D113='Sheet1 (2)'!$C$70,'Sheet1 (2)'!$D$70*('Sheet1 (2)'!$D$72-rough_index)/'Sheet1 (2)'!$D$72,IF(shee2!D113='Sheet1 (2)'!$C$71,'Sheet1 (2)'!$D$71*('Sheet1 (2)'!$D$72-rough_index)/'Sheet1 (2)'!$D$72)))&lt;0,0,IF(D113='Sheet1 (2)'!$C$69,'Sheet1 (2)'!$D$69*('Sheet1 (2)'!$D$72-rough_index)/'Sheet1 (2)'!$D$72,IF(shee2!D113='Sheet1 (2)'!$C$70,'Sheet1 (2)'!$D$70*('Sheet1 (2)'!$D$72-rough_index)/'Sheet1 (2)'!$D$72,IF(shee2!D113='Sheet1 (2)'!$C$71,'Sheet1 (2)'!$D$71*('Sheet1 (2)'!$D$72-rough_index)/'Sheet1 (2)'!$D$72))))</f>
        <v>3.3333333333333335</v>
      </c>
      <c r="AZ113" s="159">
        <f>+(AU113*'Sheet1 (2)'!$C$77)+(AV113*'Sheet1 (2)'!$C$78)+(AW113*'Sheet1 (2)'!$C$79)+(AX113*'Sheet1 (2)'!$C$80)+(AY113*'Sheet1 (2)'!$C$81)</f>
        <v>4.333333333333333</v>
      </c>
      <c r="BA113" s="213" t="str">
        <f t="shared" si="3"/>
        <v>Good</v>
      </c>
      <c r="BE113">
        <f>IF(D113='Sheet1 (2)'!$C$61,'Sheet1 (2)'!$D$61*(counts^2)+'Sheet1 (2)'!$G$61*counts+'Sheet1 (2)'!$J$61,IF(D113='Sheet1 (2)'!$C$62,'Sheet1 (2)'!$D$62*counts+'Sheet1 (2)'!$G$62,IF(D113='Sheet1 (2)'!$C$63,'Sheet1 (2)'!$D$63*counts+'Sheet1 (2)'!$G$63,IF(D113='Sheet1 (2)'!$C$64,'Sheet1 (2)'!$D$64*counts+'Sheet1 (2)'!$G$64))))</f>
        <v>2.0984129299999998</v>
      </c>
    </row>
    <row r="114" spans="1:57">
      <c r="A114" s="145" t="s">
        <v>282</v>
      </c>
      <c r="B114" s="145" t="s">
        <v>76</v>
      </c>
      <c r="C114" s="170">
        <v>254</v>
      </c>
      <c r="D114" s="174" t="s">
        <v>77</v>
      </c>
      <c r="E114" s="171">
        <v>8</v>
      </c>
      <c r="F114" s="171">
        <v>1</v>
      </c>
      <c r="G114" s="171" t="s">
        <v>77</v>
      </c>
      <c r="H114" s="171">
        <v>0.5</v>
      </c>
      <c r="I114" s="171" t="s">
        <v>77</v>
      </c>
      <c r="J114" s="173" t="s">
        <v>78</v>
      </c>
      <c r="K114" s="173" t="s">
        <v>79</v>
      </c>
      <c r="L114" s="169">
        <f>VLOOKUP(CONCATENATE(J114,K114),'Sheet1 (2)'!$J$6:$K$26,2,FALSE)</f>
        <v>18.75</v>
      </c>
      <c r="M114" s="173" t="s">
        <v>83</v>
      </c>
      <c r="N114" s="173" t="s">
        <v>83</v>
      </c>
      <c r="O114" s="168">
        <f>VLOOKUP(CONCATENATE(M114,N114),'Sheet1 (2)'!$L$6:$M$26,2,FALSE)</f>
        <v>37.5</v>
      </c>
      <c r="P114" s="173" t="s">
        <v>83</v>
      </c>
      <c r="Q114" s="173" t="s">
        <v>82</v>
      </c>
      <c r="R114" s="168">
        <f>VLOOKUP(CONCATENATE(P114,Q114),'Sheet1 (2)'!$N$6:$O$26,2,FALSE)</f>
        <v>18.75</v>
      </c>
      <c r="S114" s="173" t="s">
        <v>80</v>
      </c>
      <c r="T114" s="173" t="s">
        <v>80</v>
      </c>
      <c r="U114" s="168">
        <f>VLOOKUP(CONCATENATE(S114,T114),'Sheet1 (2)'!$P$6:$Q$26,2,FALSE)</f>
        <v>0</v>
      </c>
      <c r="V114" s="173" t="s">
        <v>82</v>
      </c>
      <c r="W114" s="173" t="s">
        <v>81</v>
      </c>
      <c r="X114" s="168">
        <f>VLOOKUP(CONCATENATE(V114,W114),'Sheet1 (2)'!$R$6:$S$26,2,FALSE)</f>
        <v>50</v>
      </c>
      <c r="Y114" s="173" t="s">
        <v>80</v>
      </c>
      <c r="Z114" s="173" t="s">
        <v>80</v>
      </c>
      <c r="AA114" s="168">
        <f>VLOOKUP(CONCATENATE(Y114,Z114),'Sheet1 (2)'!$T$6:$U$26,2,FALSE)</f>
        <v>0</v>
      </c>
      <c r="AB114" s="173" t="s">
        <v>80</v>
      </c>
      <c r="AC114" s="173" t="s">
        <v>80</v>
      </c>
      <c r="AD114" s="168">
        <f>VLOOKUP(CONCATENATE(AB114,AC114),'Sheet1 (2)'!$X$6:$Y$26,2,FALSE)</f>
        <v>0</v>
      </c>
      <c r="AE114" s="173" t="s">
        <v>82</v>
      </c>
      <c r="AF114" s="173" t="s">
        <v>81</v>
      </c>
      <c r="AG114" s="168">
        <f>VLOOKUP(CONCATENATE(AE114,AF114),'Sheet1 (2)'!$Z$6:$AA$26,2,FALSE)</f>
        <v>66</v>
      </c>
      <c r="AH114" s="172"/>
      <c r="AI114" s="175"/>
      <c r="AJ114" s="140"/>
      <c r="AK114" s="176" t="s">
        <v>282</v>
      </c>
      <c r="AL114" s="176" t="s">
        <v>76</v>
      </c>
      <c r="AM114" s="170">
        <f t="shared" si="2"/>
        <v>254</v>
      </c>
      <c r="AN114" s="147"/>
      <c r="AO114" s="155"/>
      <c r="AP114" s="156"/>
      <c r="AQ114" s="157">
        <v>2.29711452</v>
      </c>
      <c r="AR114" s="158"/>
      <c r="AS114" s="145">
        <f>LOOKUP(rufmkm,'Sheet1 (2)'!$V$62:$V$71,'Sheet1 (2)'!$W$62:$W$71)</f>
        <v>30</v>
      </c>
      <c r="AT114" s="140"/>
      <c r="AU114" s="157">
        <f>IF(IF(D114='Sheet1 (2)'!$C$69,'Sheet1 (2)'!$D$69*('Sheet1 (2)'!$D$72-rut_index)/'Sheet1 (2)'!$D$72,IF(shee2!D114='Sheet1 (2)'!$C$70,'Sheet1 (2)'!$D$70*('Sheet1 (2)'!$D$72-rut_index)/'Sheet1 (2)'!$D$72,IF(shee2!D114='Sheet1 (2)'!$C$71,'Sheet1 (2)'!$D$71*('Sheet1 (2)'!$D$72-rut_index)/'Sheet1 (2)'!$D$72)))&lt;0,0,IF(D114='Sheet1 (2)'!$C$69,'Sheet1 (2)'!$D$69*('Sheet1 (2)'!$D$72-rut_index)/'Sheet1 (2)'!$D$72,IF(shee2!D114='Sheet1 (2)'!$C$70,'Sheet1 (2)'!$D$70*('Sheet1 (2)'!$D$72-rut_index)/'Sheet1 (2)'!$D$72,IF(shee2!D114='Sheet1 (2)'!$C$71,'Sheet1 (2)'!$D$71*('Sheet1 (2)'!$D$72-rut_index)/'Sheet1 (2)'!$D$72))))</f>
        <v>3.4375</v>
      </c>
      <c r="AV114" s="157">
        <f>IF(IF(D114='Sheet1 (2)'!$C$69,'Sheet1 (2)'!$D$69*('Sheet1 (2)'!$D$72-crack_s_index)/'Sheet1 (2)'!$D$72,IF(shee2!D114='Sheet1 (2)'!$C$70,'Sheet1 (2)'!$D$70*('Sheet1 (2)'!$D$72-crack_s_index)/'Sheet1 (2)'!$D$72,IF(shee2!D114='Sheet1 (2)'!$C$71,'Sheet1 (2)'!$D$71*('Sheet1 (2)'!$D$72-crack_s_index)/'Sheet1 (2)'!$D$72)))&lt;0,0,IF(D114='Sheet1 (2)'!$C$69,'Sheet1 (2)'!$D$69*('Sheet1 (2)'!$D$72-crack_s_index)/'Sheet1 (2)'!$D$72,IF(shee2!D114='Sheet1 (2)'!$C$70,'Sheet1 (2)'!$D$70*('Sheet1 (2)'!$D$72-crack_s_index)/'Sheet1 (2)'!$D$72,IF(shee2!D114='Sheet1 (2)'!$C$71,'Sheet1 (2)'!$D$71*('Sheet1 (2)'!$D$72-crack_s_index)/'Sheet1 (2)'!$D$72))))</f>
        <v>1.875</v>
      </c>
      <c r="AW114" s="157">
        <f>IF(IF(D114='Sheet1 (2)'!$C$69,'Sheet1 (2)'!$D$69*('Sheet1 (2)'!$D$72-crack_t_index)/'Sheet1 (2)'!$D$72,IF(shee2!D114='Sheet1 (2)'!$C$70,'Sheet1 (2)'!$D$70*('Sheet1 (2)'!$D$72-crack_t_index)/'Sheet1 (2)'!$D$72,IF(shee2!D114='Sheet1 (2)'!$C$71,'Sheet1 (2)'!$D$71*('Sheet1 (2)'!$D$72-crack_t_index)/'Sheet1 (2)'!$D$72)))&lt;0,0,IF(D114='Sheet1 (2)'!$C$69,'Sheet1 (2)'!$D$69*('Sheet1 (2)'!$D$72-crack_t_index)/'Sheet1 (2)'!$D$72,IF(shee2!D114='Sheet1 (2)'!$C$70,'Sheet1 (2)'!$D$70*('Sheet1 (2)'!$D$72-crack_t_index)/'Sheet1 (2)'!$D$72,IF(shee2!D114='Sheet1 (2)'!$C$71,'Sheet1 (2)'!$D$71*('Sheet1 (2)'!$D$72-crack_t_index)/'Sheet1 (2)'!$D$72))))</f>
        <v>3.4375</v>
      </c>
      <c r="AX114" s="157">
        <f>IF(IF(D114='Sheet1 (2)'!$C$69,'Sheet1 (2)'!$D$69*('Sheet1 (2)'!$D$72-rave_index)/'Sheet1 (2)'!$D$72,IF(shee2!D114='Sheet1 (2)'!$C$70,'Sheet1 (2)'!$D$70*('Sheet1 (2)'!$D$72-rave_index)/'Sheet1 (2)'!$D$72,IF(shee2!D114='Sheet1 (2)'!$C$71,'Sheet1 (2)'!$D$71*('Sheet1 (2)'!$D$72-rave_index)/'Sheet1 (2)'!$D$72)))&lt;0,0,IF(D114='Sheet1 (2)'!$C$69,'Sheet1 (2)'!$D$69*('Sheet1 (2)'!$D$72-rave_index)/'Sheet1 (2)'!$D$72,IF(shee2!D114='Sheet1 (2)'!$C$70,'Sheet1 (2)'!$D$70*('Sheet1 (2)'!$D$72-rave_index)/'Sheet1 (2)'!$D$72,IF(shee2!D114='Sheet1 (2)'!$C$71,'Sheet1 (2)'!$D$71*('Sheet1 (2)'!$D$72-rave_index)/'Sheet1 (2)'!$D$72))))</f>
        <v>5</v>
      </c>
      <c r="AY114" s="157">
        <f>IF(IF(D114='Sheet1 (2)'!$C$69,'Sheet1 (2)'!$D$69*('Sheet1 (2)'!$D$72-rough_index)/'Sheet1 (2)'!$D$72,IF(shee2!D114='Sheet1 (2)'!$C$70,'Sheet1 (2)'!$D$70*('Sheet1 (2)'!$D$72-rough_index)/'Sheet1 (2)'!$D$72,IF(shee2!D114='Sheet1 (2)'!$C$71,'Sheet1 (2)'!$D$71*('Sheet1 (2)'!$D$72-rough_index)/'Sheet1 (2)'!$D$72)))&lt;0,0,IF(D114='Sheet1 (2)'!$C$69,'Sheet1 (2)'!$D$69*('Sheet1 (2)'!$D$72-rough_index)/'Sheet1 (2)'!$D$72,IF(shee2!D114='Sheet1 (2)'!$C$70,'Sheet1 (2)'!$D$70*('Sheet1 (2)'!$D$72-rough_index)/'Sheet1 (2)'!$D$72,IF(shee2!D114='Sheet1 (2)'!$C$71,'Sheet1 (2)'!$D$71*('Sheet1 (2)'!$D$72-rough_index)/'Sheet1 (2)'!$D$72))))</f>
        <v>2.5</v>
      </c>
      <c r="AZ114" s="159">
        <f>+(AU114*'Sheet1 (2)'!$C$77)+(AV114*'Sheet1 (2)'!$C$78)+(AW114*'Sheet1 (2)'!$C$79)+(AX114*'Sheet1 (2)'!$C$80)+(AY114*'Sheet1 (2)'!$C$81)</f>
        <v>2.75</v>
      </c>
      <c r="BA114" s="213" t="str">
        <f t="shared" si="3"/>
        <v>Fair</v>
      </c>
      <c r="BE114">
        <f>IF(D114='Sheet1 (2)'!$C$61,'Sheet1 (2)'!$D$61*(counts^2)+'Sheet1 (2)'!$G$61*counts+'Sheet1 (2)'!$J$61,IF(D114='Sheet1 (2)'!$C$62,'Sheet1 (2)'!$D$62*counts+'Sheet1 (2)'!$G$62,IF(D114='Sheet1 (2)'!$C$63,'Sheet1 (2)'!$D$63*counts+'Sheet1 (2)'!$G$63,IF(D114='Sheet1 (2)'!$C$64,'Sheet1 (2)'!$D$64*counts+'Sheet1 (2)'!$G$64))))</f>
        <v>2.0984129299999998</v>
      </c>
    </row>
    <row r="115" spans="1:57">
      <c r="A115" s="145" t="s">
        <v>282</v>
      </c>
      <c r="B115" s="145" t="s">
        <v>76</v>
      </c>
      <c r="C115" s="170">
        <v>255</v>
      </c>
      <c r="D115" s="174" t="s">
        <v>77</v>
      </c>
      <c r="E115" s="171">
        <v>8</v>
      </c>
      <c r="F115" s="171">
        <v>1</v>
      </c>
      <c r="G115" s="171" t="s">
        <v>77</v>
      </c>
      <c r="H115" s="171">
        <v>0.5</v>
      </c>
      <c r="I115" s="171" t="s">
        <v>77</v>
      </c>
      <c r="J115" s="173" t="s">
        <v>80</v>
      </c>
      <c r="K115" s="173" t="s">
        <v>80</v>
      </c>
      <c r="L115" s="169">
        <f>VLOOKUP(CONCATENATE(J115,K115),'Sheet1 (2)'!$J$6:$K$26,2,FALSE)</f>
        <v>0</v>
      </c>
      <c r="M115" s="173" t="s">
        <v>83</v>
      </c>
      <c r="N115" s="173" t="s">
        <v>82</v>
      </c>
      <c r="O115" s="168">
        <f>VLOOKUP(CONCATENATE(M115,N115),'Sheet1 (2)'!$L$6:$M$26,2,FALSE)</f>
        <v>18.75</v>
      </c>
      <c r="P115" s="173" t="s">
        <v>83</v>
      </c>
      <c r="Q115" s="173" t="s">
        <v>83</v>
      </c>
      <c r="R115" s="168">
        <f>VLOOKUP(CONCATENATE(P115,Q115),'Sheet1 (2)'!$N$6:$O$26,2,FALSE)</f>
        <v>37.5</v>
      </c>
      <c r="S115" s="173" t="s">
        <v>80</v>
      </c>
      <c r="T115" s="173" t="s">
        <v>80</v>
      </c>
      <c r="U115" s="168">
        <f>VLOOKUP(CONCATENATE(S115,T115),'Sheet1 (2)'!$P$6:$Q$26,2,FALSE)</f>
        <v>0</v>
      </c>
      <c r="V115" s="173" t="s">
        <v>80</v>
      </c>
      <c r="W115" s="173" t="s">
        <v>80</v>
      </c>
      <c r="X115" s="168">
        <f>VLOOKUP(CONCATENATE(V115,W115),'Sheet1 (2)'!$R$6:$S$26,2,FALSE)</f>
        <v>0</v>
      </c>
      <c r="Y115" s="173" t="s">
        <v>80</v>
      </c>
      <c r="Z115" s="173" t="s">
        <v>80</v>
      </c>
      <c r="AA115" s="168">
        <f>VLOOKUP(CONCATENATE(Y115,Z115),'Sheet1 (2)'!$T$6:$U$26,2,FALSE)</f>
        <v>0</v>
      </c>
      <c r="AB115" s="173" t="s">
        <v>80</v>
      </c>
      <c r="AC115" s="173" t="s">
        <v>80</v>
      </c>
      <c r="AD115" s="168">
        <f>VLOOKUP(CONCATENATE(AB115,AC115),'Sheet1 (2)'!$X$6:$Y$26,2,FALSE)</f>
        <v>0</v>
      </c>
      <c r="AE115" s="173" t="s">
        <v>82</v>
      </c>
      <c r="AF115" s="173" t="s">
        <v>81</v>
      </c>
      <c r="AG115" s="168">
        <f>VLOOKUP(CONCATENATE(AE115,AF115),'Sheet1 (2)'!$Z$6:$AA$26,2,FALSE)</f>
        <v>66</v>
      </c>
      <c r="AH115" s="172"/>
      <c r="AI115" s="175"/>
      <c r="AJ115" s="140"/>
      <c r="AK115" s="176" t="s">
        <v>282</v>
      </c>
      <c r="AL115" s="176" t="s">
        <v>76</v>
      </c>
      <c r="AM115" s="170">
        <f t="shared" si="2"/>
        <v>255</v>
      </c>
      <c r="AN115" s="147"/>
      <c r="AO115" s="155"/>
      <c r="AP115" s="156"/>
      <c r="AQ115" s="157">
        <v>3.7196881548</v>
      </c>
      <c r="AR115" s="158"/>
      <c r="AS115" s="145">
        <f>LOOKUP(rufmkm,'Sheet1 (2)'!$V$62:$V$71,'Sheet1 (2)'!$W$62:$W$71)</f>
        <v>40</v>
      </c>
      <c r="AT115" s="140"/>
      <c r="AU115" s="157">
        <f>IF(IF(D115='Sheet1 (2)'!$C$69,'Sheet1 (2)'!$D$69*('Sheet1 (2)'!$D$72-rut_index)/'Sheet1 (2)'!$D$72,IF(shee2!D115='Sheet1 (2)'!$C$70,'Sheet1 (2)'!$D$70*('Sheet1 (2)'!$D$72-rut_index)/'Sheet1 (2)'!$D$72,IF(shee2!D115='Sheet1 (2)'!$C$71,'Sheet1 (2)'!$D$71*('Sheet1 (2)'!$D$72-rut_index)/'Sheet1 (2)'!$D$72)))&lt;0,0,IF(D115='Sheet1 (2)'!$C$69,'Sheet1 (2)'!$D$69*('Sheet1 (2)'!$D$72-rut_index)/'Sheet1 (2)'!$D$72,IF(shee2!D115='Sheet1 (2)'!$C$70,'Sheet1 (2)'!$D$70*('Sheet1 (2)'!$D$72-rut_index)/'Sheet1 (2)'!$D$72,IF(shee2!D115='Sheet1 (2)'!$C$71,'Sheet1 (2)'!$D$71*('Sheet1 (2)'!$D$72-rut_index)/'Sheet1 (2)'!$D$72))))</f>
        <v>5</v>
      </c>
      <c r="AV115" s="157">
        <f>IF(IF(D115='Sheet1 (2)'!$C$69,'Sheet1 (2)'!$D$69*('Sheet1 (2)'!$D$72-crack_s_index)/'Sheet1 (2)'!$D$72,IF(shee2!D115='Sheet1 (2)'!$C$70,'Sheet1 (2)'!$D$70*('Sheet1 (2)'!$D$72-crack_s_index)/'Sheet1 (2)'!$D$72,IF(shee2!D115='Sheet1 (2)'!$C$71,'Sheet1 (2)'!$D$71*('Sheet1 (2)'!$D$72-crack_s_index)/'Sheet1 (2)'!$D$72)))&lt;0,0,IF(D115='Sheet1 (2)'!$C$69,'Sheet1 (2)'!$D$69*('Sheet1 (2)'!$D$72-crack_s_index)/'Sheet1 (2)'!$D$72,IF(shee2!D115='Sheet1 (2)'!$C$70,'Sheet1 (2)'!$D$70*('Sheet1 (2)'!$D$72-crack_s_index)/'Sheet1 (2)'!$D$72,IF(shee2!D115='Sheet1 (2)'!$C$71,'Sheet1 (2)'!$D$71*('Sheet1 (2)'!$D$72-crack_s_index)/'Sheet1 (2)'!$D$72))))</f>
        <v>3.4375</v>
      </c>
      <c r="AW115" s="157">
        <f>IF(IF(D115='Sheet1 (2)'!$C$69,'Sheet1 (2)'!$D$69*('Sheet1 (2)'!$D$72-crack_t_index)/'Sheet1 (2)'!$D$72,IF(shee2!D115='Sheet1 (2)'!$C$70,'Sheet1 (2)'!$D$70*('Sheet1 (2)'!$D$72-crack_t_index)/'Sheet1 (2)'!$D$72,IF(shee2!D115='Sheet1 (2)'!$C$71,'Sheet1 (2)'!$D$71*('Sheet1 (2)'!$D$72-crack_t_index)/'Sheet1 (2)'!$D$72)))&lt;0,0,IF(D115='Sheet1 (2)'!$C$69,'Sheet1 (2)'!$D$69*('Sheet1 (2)'!$D$72-crack_t_index)/'Sheet1 (2)'!$D$72,IF(shee2!D115='Sheet1 (2)'!$C$70,'Sheet1 (2)'!$D$70*('Sheet1 (2)'!$D$72-crack_t_index)/'Sheet1 (2)'!$D$72,IF(shee2!D115='Sheet1 (2)'!$C$71,'Sheet1 (2)'!$D$71*('Sheet1 (2)'!$D$72-crack_t_index)/'Sheet1 (2)'!$D$72))))</f>
        <v>1.875</v>
      </c>
      <c r="AX115" s="157">
        <f>IF(IF(D115='Sheet1 (2)'!$C$69,'Sheet1 (2)'!$D$69*('Sheet1 (2)'!$D$72-rave_index)/'Sheet1 (2)'!$D$72,IF(shee2!D115='Sheet1 (2)'!$C$70,'Sheet1 (2)'!$D$70*('Sheet1 (2)'!$D$72-rave_index)/'Sheet1 (2)'!$D$72,IF(shee2!D115='Sheet1 (2)'!$C$71,'Sheet1 (2)'!$D$71*('Sheet1 (2)'!$D$72-rave_index)/'Sheet1 (2)'!$D$72)))&lt;0,0,IF(D115='Sheet1 (2)'!$C$69,'Sheet1 (2)'!$D$69*('Sheet1 (2)'!$D$72-rave_index)/'Sheet1 (2)'!$D$72,IF(shee2!D115='Sheet1 (2)'!$C$70,'Sheet1 (2)'!$D$70*('Sheet1 (2)'!$D$72-rave_index)/'Sheet1 (2)'!$D$72,IF(shee2!D115='Sheet1 (2)'!$C$71,'Sheet1 (2)'!$D$71*('Sheet1 (2)'!$D$72-rave_index)/'Sheet1 (2)'!$D$72))))</f>
        <v>5</v>
      </c>
      <c r="AY115" s="157">
        <f>IF(IF(D115='Sheet1 (2)'!$C$69,'Sheet1 (2)'!$D$69*('Sheet1 (2)'!$D$72-rough_index)/'Sheet1 (2)'!$D$72,IF(shee2!D115='Sheet1 (2)'!$C$70,'Sheet1 (2)'!$D$70*('Sheet1 (2)'!$D$72-rough_index)/'Sheet1 (2)'!$D$72,IF(shee2!D115='Sheet1 (2)'!$C$71,'Sheet1 (2)'!$D$71*('Sheet1 (2)'!$D$72-rough_index)/'Sheet1 (2)'!$D$72)))&lt;0,0,IF(D115='Sheet1 (2)'!$C$69,'Sheet1 (2)'!$D$69*('Sheet1 (2)'!$D$72-rough_index)/'Sheet1 (2)'!$D$72,IF(shee2!D115='Sheet1 (2)'!$C$70,'Sheet1 (2)'!$D$70*('Sheet1 (2)'!$D$72-rough_index)/'Sheet1 (2)'!$D$72,IF(shee2!D115='Sheet1 (2)'!$C$71,'Sheet1 (2)'!$D$71*('Sheet1 (2)'!$D$72-rough_index)/'Sheet1 (2)'!$D$72))))</f>
        <v>1.6666666666666667</v>
      </c>
      <c r="AZ115" s="159">
        <f>+(AU115*'Sheet1 (2)'!$C$77)+(AV115*'Sheet1 (2)'!$C$78)+(AW115*'Sheet1 (2)'!$C$79)+(AX115*'Sheet1 (2)'!$C$80)+(AY115*'Sheet1 (2)'!$C$81)</f>
        <v>3.3125</v>
      </c>
      <c r="BA115" s="213" t="str">
        <f t="shared" si="3"/>
        <v>Fair</v>
      </c>
      <c r="BE115">
        <f>IF(D115='Sheet1 (2)'!$C$61,'Sheet1 (2)'!$D$61*(counts^2)+'Sheet1 (2)'!$G$61*counts+'Sheet1 (2)'!$J$61,IF(D115='Sheet1 (2)'!$C$62,'Sheet1 (2)'!$D$62*counts+'Sheet1 (2)'!$G$62,IF(D115='Sheet1 (2)'!$C$63,'Sheet1 (2)'!$D$63*counts+'Sheet1 (2)'!$G$63,IF(D115='Sheet1 (2)'!$C$64,'Sheet1 (2)'!$D$64*counts+'Sheet1 (2)'!$G$64))))</f>
        <v>2.0984129299999998</v>
      </c>
    </row>
    <row r="116" spans="1:57">
      <c r="A116" s="145" t="s">
        <v>282</v>
      </c>
      <c r="B116" s="145" t="s">
        <v>76</v>
      </c>
      <c r="C116" s="170">
        <v>256</v>
      </c>
      <c r="D116" s="174" t="s">
        <v>77</v>
      </c>
      <c r="E116" s="171">
        <v>8</v>
      </c>
      <c r="F116" s="171">
        <v>1</v>
      </c>
      <c r="G116" s="171" t="s">
        <v>77</v>
      </c>
      <c r="H116" s="171">
        <v>0.5</v>
      </c>
      <c r="I116" s="171" t="s">
        <v>77</v>
      </c>
      <c r="J116" s="173" t="s">
        <v>80</v>
      </c>
      <c r="K116" s="173" t="s">
        <v>80</v>
      </c>
      <c r="L116" s="169">
        <f>VLOOKUP(CONCATENATE(J116,K116),'Sheet1 (2)'!$J$6:$K$26,2,FALSE)</f>
        <v>0</v>
      </c>
      <c r="M116" s="173" t="s">
        <v>82</v>
      </c>
      <c r="N116" s="173" t="s">
        <v>78</v>
      </c>
      <c r="O116" s="168">
        <f>VLOOKUP(CONCATENATE(M116,N116),'Sheet1 (2)'!$L$6:$M$26,2,FALSE)</f>
        <v>5</v>
      </c>
      <c r="P116" s="173" t="s">
        <v>82</v>
      </c>
      <c r="Q116" s="173" t="s">
        <v>78</v>
      </c>
      <c r="R116" s="168">
        <f>VLOOKUP(CONCATENATE(P116,Q116),'Sheet1 (2)'!$N$6:$O$26,2,FALSE)</f>
        <v>5</v>
      </c>
      <c r="S116" s="173" t="s">
        <v>80</v>
      </c>
      <c r="T116" s="173" t="s">
        <v>80</v>
      </c>
      <c r="U116" s="168">
        <f>VLOOKUP(CONCATENATE(S116,T116),'Sheet1 (2)'!$P$6:$Q$26,2,FALSE)</f>
        <v>0</v>
      </c>
      <c r="V116" s="173" t="s">
        <v>82</v>
      </c>
      <c r="W116" s="173" t="s">
        <v>81</v>
      </c>
      <c r="X116" s="168">
        <f>VLOOKUP(CONCATENATE(V116,W116),'Sheet1 (2)'!$R$6:$S$26,2,FALSE)</f>
        <v>50</v>
      </c>
      <c r="Y116" s="173" t="s">
        <v>80</v>
      </c>
      <c r="Z116" s="173" t="s">
        <v>80</v>
      </c>
      <c r="AA116" s="168">
        <f>VLOOKUP(CONCATENATE(Y116,Z116),'Sheet1 (2)'!$T$6:$U$26,2,FALSE)</f>
        <v>0</v>
      </c>
      <c r="AB116" s="173" t="s">
        <v>80</v>
      </c>
      <c r="AC116" s="173" t="s">
        <v>80</v>
      </c>
      <c r="AD116" s="168">
        <f>VLOOKUP(CONCATENATE(AB116,AC116),'Sheet1 (2)'!$X$6:$Y$26,2,FALSE)</f>
        <v>0</v>
      </c>
      <c r="AE116" s="173" t="s">
        <v>82</v>
      </c>
      <c r="AF116" s="173" t="s">
        <v>81</v>
      </c>
      <c r="AG116" s="168">
        <f>VLOOKUP(CONCATENATE(AE116,AF116),'Sheet1 (2)'!$Z$6:$AA$26,2,FALSE)</f>
        <v>66</v>
      </c>
      <c r="AH116" s="172"/>
      <c r="AI116" s="175"/>
      <c r="AJ116" s="140"/>
      <c r="AK116" s="176" t="s">
        <v>282</v>
      </c>
      <c r="AL116" s="176" t="s">
        <v>76</v>
      </c>
      <c r="AM116" s="170">
        <f t="shared" si="2"/>
        <v>256</v>
      </c>
      <c r="AN116" s="147"/>
      <c r="AO116" s="155"/>
      <c r="AP116" s="156"/>
      <c r="AQ116" s="157">
        <v>2.7007066084</v>
      </c>
      <c r="AR116" s="158"/>
      <c r="AS116" s="145">
        <f>LOOKUP(rufmkm,'Sheet1 (2)'!$V$62:$V$71,'Sheet1 (2)'!$W$62:$W$71)</f>
        <v>30</v>
      </c>
      <c r="AT116" s="140"/>
      <c r="AU116" s="157">
        <f>IF(IF(D116='Sheet1 (2)'!$C$69,'Sheet1 (2)'!$D$69*('Sheet1 (2)'!$D$72-rut_index)/'Sheet1 (2)'!$D$72,IF(shee2!D116='Sheet1 (2)'!$C$70,'Sheet1 (2)'!$D$70*('Sheet1 (2)'!$D$72-rut_index)/'Sheet1 (2)'!$D$72,IF(shee2!D116='Sheet1 (2)'!$C$71,'Sheet1 (2)'!$D$71*('Sheet1 (2)'!$D$72-rut_index)/'Sheet1 (2)'!$D$72)))&lt;0,0,IF(D116='Sheet1 (2)'!$C$69,'Sheet1 (2)'!$D$69*('Sheet1 (2)'!$D$72-rut_index)/'Sheet1 (2)'!$D$72,IF(shee2!D116='Sheet1 (2)'!$C$70,'Sheet1 (2)'!$D$70*('Sheet1 (2)'!$D$72-rut_index)/'Sheet1 (2)'!$D$72,IF(shee2!D116='Sheet1 (2)'!$C$71,'Sheet1 (2)'!$D$71*('Sheet1 (2)'!$D$72-rut_index)/'Sheet1 (2)'!$D$72))))</f>
        <v>5</v>
      </c>
      <c r="AV116" s="157">
        <f>IF(IF(D116='Sheet1 (2)'!$C$69,'Sheet1 (2)'!$D$69*('Sheet1 (2)'!$D$72-crack_s_index)/'Sheet1 (2)'!$D$72,IF(shee2!D116='Sheet1 (2)'!$C$70,'Sheet1 (2)'!$D$70*('Sheet1 (2)'!$D$72-crack_s_index)/'Sheet1 (2)'!$D$72,IF(shee2!D116='Sheet1 (2)'!$C$71,'Sheet1 (2)'!$D$71*('Sheet1 (2)'!$D$72-crack_s_index)/'Sheet1 (2)'!$D$72)))&lt;0,0,IF(D116='Sheet1 (2)'!$C$69,'Sheet1 (2)'!$D$69*('Sheet1 (2)'!$D$72-crack_s_index)/'Sheet1 (2)'!$D$72,IF(shee2!D116='Sheet1 (2)'!$C$70,'Sheet1 (2)'!$D$70*('Sheet1 (2)'!$D$72-crack_s_index)/'Sheet1 (2)'!$D$72,IF(shee2!D116='Sheet1 (2)'!$C$71,'Sheet1 (2)'!$D$71*('Sheet1 (2)'!$D$72-crack_s_index)/'Sheet1 (2)'!$D$72))))</f>
        <v>4.583333333333333</v>
      </c>
      <c r="AW116" s="157">
        <f>IF(IF(D116='Sheet1 (2)'!$C$69,'Sheet1 (2)'!$D$69*('Sheet1 (2)'!$D$72-crack_t_index)/'Sheet1 (2)'!$D$72,IF(shee2!D116='Sheet1 (2)'!$C$70,'Sheet1 (2)'!$D$70*('Sheet1 (2)'!$D$72-crack_t_index)/'Sheet1 (2)'!$D$72,IF(shee2!D116='Sheet1 (2)'!$C$71,'Sheet1 (2)'!$D$71*('Sheet1 (2)'!$D$72-crack_t_index)/'Sheet1 (2)'!$D$72)))&lt;0,0,IF(D116='Sheet1 (2)'!$C$69,'Sheet1 (2)'!$D$69*('Sheet1 (2)'!$D$72-crack_t_index)/'Sheet1 (2)'!$D$72,IF(shee2!D116='Sheet1 (2)'!$C$70,'Sheet1 (2)'!$D$70*('Sheet1 (2)'!$D$72-crack_t_index)/'Sheet1 (2)'!$D$72,IF(shee2!D116='Sheet1 (2)'!$C$71,'Sheet1 (2)'!$D$71*('Sheet1 (2)'!$D$72-crack_t_index)/'Sheet1 (2)'!$D$72))))</f>
        <v>4.583333333333333</v>
      </c>
      <c r="AX116" s="157">
        <f>IF(IF(D116='Sheet1 (2)'!$C$69,'Sheet1 (2)'!$D$69*('Sheet1 (2)'!$D$72-rave_index)/'Sheet1 (2)'!$D$72,IF(shee2!D116='Sheet1 (2)'!$C$70,'Sheet1 (2)'!$D$70*('Sheet1 (2)'!$D$72-rave_index)/'Sheet1 (2)'!$D$72,IF(shee2!D116='Sheet1 (2)'!$C$71,'Sheet1 (2)'!$D$71*('Sheet1 (2)'!$D$72-rave_index)/'Sheet1 (2)'!$D$72)))&lt;0,0,IF(D116='Sheet1 (2)'!$C$69,'Sheet1 (2)'!$D$69*('Sheet1 (2)'!$D$72-rave_index)/'Sheet1 (2)'!$D$72,IF(shee2!D116='Sheet1 (2)'!$C$70,'Sheet1 (2)'!$D$70*('Sheet1 (2)'!$D$72-rave_index)/'Sheet1 (2)'!$D$72,IF(shee2!D116='Sheet1 (2)'!$C$71,'Sheet1 (2)'!$D$71*('Sheet1 (2)'!$D$72-rave_index)/'Sheet1 (2)'!$D$72))))</f>
        <v>5</v>
      </c>
      <c r="AY116" s="157">
        <f>IF(IF(D116='Sheet1 (2)'!$C$69,'Sheet1 (2)'!$D$69*('Sheet1 (2)'!$D$72-rough_index)/'Sheet1 (2)'!$D$72,IF(shee2!D116='Sheet1 (2)'!$C$70,'Sheet1 (2)'!$D$70*('Sheet1 (2)'!$D$72-rough_index)/'Sheet1 (2)'!$D$72,IF(shee2!D116='Sheet1 (2)'!$C$71,'Sheet1 (2)'!$D$71*('Sheet1 (2)'!$D$72-rough_index)/'Sheet1 (2)'!$D$72)))&lt;0,0,IF(D116='Sheet1 (2)'!$C$69,'Sheet1 (2)'!$D$69*('Sheet1 (2)'!$D$72-rough_index)/'Sheet1 (2)'!$D$72,IF(shee2!D116='Sheet1 (2)'!$C$70,'Sheet1 (2)'!$D$70*('Sheet1 (2)'!$D$72-rough_index)/'Sheet1 (2)'!$D$72,IF(shee2!D116='Sheet1 (2)'!$C$71,'Sheet1 (2)'!$D$71*('Sheet1 (2)'!$D$72-rough_index)/'Sheet1 (2)'!$D$72))))</f>
        <v>2.5</v>
      </c>
      <c r="AZ116" s="159">
        <f>+(AU116*'Sheet1 (2)'!$C$77)+(AV116*'Sheet1 (2)'!$C$78)+(AW116*'Sheet1 (2)'!$C$79)+(AX116*'Sheet1 (2)'!$C$80)+(AY116*'Sheet1 (2)'!$C$81)</f>
        <v>4.083333333333333</v>
      </c>
      <c r="BA116" s="213" t="str">
        <f t="shared" si="3"/>
        <v>Good</v>
      </c>
      <c r="BE116">
        <f>IF(D116='Sheet1 (2)'!$C$61,'Sheet1 (2)'!$D$61*(counts^2)+'Sheet1 (2)'!$G$61*counts+'Sheet1 (2)'!$J$61,IF(D116='Sheet1 (2)'!$C$62,'Sheet1 (2)'!$D$62*counts+'Sheet1 (2)'!$G$62,IF(D116='Sheet1 (2)'!$C$63,'Sheet1 (2)'!$D$63*counts+'Sheet1 (2)'!$G$63,IF(D116='Sheet1 (2)'!$C$64,'Sheet1 (2)'!$D$64*counts+'Sheet1 (2)'!$G$64))))</f>
        <v>2.0984129299999998</v>
      </c>
    </row>
    <row r="117" spans="1:57">
      <c r="A117" s="145" t="s">
        <v>282</v>
      </c>
      <c r="B117" s="145" t="s">
        <v>76</v>
      </c>
      <c r="C117" s="170">
        <v>257</v>
      </c>
      <c r="D117" s="174" t="s">
        <v>77</v>
      </c>
      <c r="E117" s="171">
        <v>8</v>
      </c>
      <c r="F117" s="171">
        <v>1</v>
      </c>
      <c r="G117" s="171" t="s">
        <v>77</v>
      </c>
      <c r="H117" s="171">
        <v>0.5</v>
      </c>
      <c r="I117" s="171" t="s">
        <v>77</v>
      </c>
      <c r="J117" s="173" t="s">
        <v>80</v>
      </c>
      <c r="K117" s="173" t="s">
        <v>80</v>
      </c>
      <c r="L117" s="169">
        <f>VLOOKUP(CONCATENATE(J117,K117),'Sheet1 (2)'!$J$6:$K$26,2,FALSE)</f>
        <v>0</v>
      </c>
      <c r="M117" s="173" t="s">
        <v>83</v>
      </c>
      <c r="N117" s="173" t="s">
        <v>82</v>
      </c>
      <c r="O117" s="168">
        <f>VLOOKUP(CONCATENATE(M117,N117),'Sheet1 (2)'!$L$6:$M$26,2,FALSE)</f>
        <v>18.75</v>
      </c>
      <c r="P117" s="173" t="s">
        <v>83</v>
      </c>
      <c r="Q117" s="173" t="s">
        <v>83</v>
      </c>
      <c r="R117" s="168">
        <f>VLOOKUP(CONCATENATE(P117,Q117),'Sheet1 (2)'!$N$6:$O$26,2,FALSE)</f>
        <v>37.5</v>
      </c>
      <c r="S117" s="173" t="s">
        <v>80</v>
      </c>
      <c r="T117" s="173" t="s">
        <v>80</v>
      </c>
      <c r="U117" s="168">
        <f>VLOOKUP(CONCATENATE(S117,T117),'Sheet1 (2)'!$P$6:$Q$26,2,FALSE)</f>
        <v>0</v>
      </c>
      <c r="V117" s="173" t="s">
        <v>80</v>
      </c>
      <c r="W117" s="173" t="s">
        <v>80</v>
      </c>
      <c r="X117" s="168">
        <f>VLOOKUP(CONCATENATE(V117,W117),'Sheet1 (2)'!$R$6:$S$26,2,FALSE)</f>
        <v>0</v>
      </c>
      <c r="Y117" s="173" t="s">
        <v>80</v>
      </c>
      <c r="Z117" s="173" t="s">
        <v>80</v>
      </c>
      <c r="AA117" s="168">
        <f>VLOOKUP(CONCATENATE(Y117,Z117),'Sheet1 (2)'!$T$6:$U$26,2,FALSE)</f>
        <v>0</v>
      </c>
      <c r="AB117" s="173" t="s">
        <v>80</v>
      </c>
      <c r="AC117" s="173" t="s">
        <v>80</v>
      </c>
      <c r="AD117" s="168">
        <f>VLOOKUP(CONCATENATE(AB117,AC117),'Sheet1 (2)'!$X$6:$Y$26,2,FALSE)</f>
        <v>0</v>
      </c>
      <c r="AE117" s="173" t="s">
        <v>82</v>
      </c>
      <c r="AF117" s="173" t="s">
        <v>81</v>
      </c>
      <c r="AG117" s="168">
        <f>VLOOKUP(CONCATENATE(AE117,AF117),'Sheet1 (2)'!$Z$6:$AA$26,2,FALSE)</f>
        <v>66</v>
      </c>
      <c r="AH117" s="172"/>
      <c r="AI117" s="175"/>
      <c r="AJ117" s="140"/>
      <c r="AK117" s="176" t="s">
        <v>282</v>
      </c>
      <c r="AL117" s="176" t="s">
        <v>76</v>
      </c>
      <c r="AM117" s="170">
        <f t="shared" si="2"/>
        <v>257</v>
      </c>
      <c r="AN117" s="147"/>
      <c r="AO117" s="155"/>
      <c r="AP117" s="156"/>
      <c r="AQ117" s="157">
        <v>2.3844656608000001</v>
      </c>
      <c r="AR117" s="158"/>
      <c r="AS117" s="145">
        <f>LOOKUP(rufmkm,'Sheet1 (2)'!$V$62:$V$71,'Sheet1 (2)'!$W$62:$W$71)</f>
        <v>30</v>
      </c>
      <c r="AT117" s="140"/>
      <c r="AU117" s="157">
        <f>IF(IF(D117='Sheet1 (2)'!$C$69,'Sheet1 (2)'!$D$69*('Sheet1 (2)'!$D$72-rut_index)/'Sheet1 (2)'!$D$72,IF(shee2!D117='Sheet1 (2)'!$C$70,'Sheet1 (2)'!$D$70*('Sheet1 (2)'!$D$72-rut_index)/'Sheet1 (2)'!$D$72,IF(shee2!D117='Sheet1 (2)'!$C$71,'Sheet1 (2)'!$D$71*('Sheet1 (2)'!$D$72-rut_index)/'Sheet1 (2)'!$D$72)))&lt;0,0,IF(D117='Sheet1 (2)'!$C$69,'Sheet1 (2)'!$D$69*('Sheet1 (2)'!$D$72-rut_index)/'Sheet1 (2)'!$D$72,IF(shee2!D117='Sheet1 (2)'!$C$70,'Sheet1 (2)'!$D$70*('Sheet1 (2)'!$D$72-rut_index)/'Sheet1 (2)'!$D$72,IF(shee2!D117='Sheet1 (2)'!$C$71,'Sheet1 (2)'!$D$71*('Sheet1 (2)'!$D$72-rut_index)/'Sheet1 (2)'!$D$72))))</f>
        <v>5</v>
      </c>
      <c r="AV117" s="157">
        <f>IF(IF(D117='Sheet1 (2)'!$C$69,'Sheet1 (2)'!$D$69*('Sheet1 (2)'!$D$72-crack_s_index)/'Sheet1 (2)'!$D$72,IF(shee2!D117='Sheet1 (2)'!$C$70,'Sheet1 (2)'!$D$70*('Sheet1 (2)'!$D$72-crack_s_index)/'Sheet1 (2)'!$D$72,IF(shee2!D117='Sheet1 (2)'!$C$71,'Sheet1 (2)'!$D$71*('Sheet1 (2)'!$D$72-crack_s_index)/'Sheet1 (2)'!$D$72)))&lt;0,0,IF(D117='Sheet1 (2)'!$C$69,'Sheet1 (2)'!$D$69*('Sheet1 (2)'!$D$72-crack_s_index)/'Sheet1 (2)'!$D$72,IF(shee2!D117='Sheet1 (2)'!$C$70,'Sheet1 (2)'!$D$70*('Sheet1 (2)'!$D$72-crack_s_index)/'Sheet1 (2)'!$D$72,IF(shee2!D117='Sheet1 (2)'!$C$71,'Sheet1 (2)'!$D$71*('Sheet1 (2)'!$D$72-crack_s_index)/'Sheet1 (2)'!$D$72))))</f>
        <v>3.4375</v>
      </c>
      <c r="AW117" s="157">
        <f>IF(IF(D117='Sheet1 (2)'!$C$69,'Sheet1 (2)'!$D$69*('Sheet1 (2)'!$D$72-crack_t_index)/'Sheet1 (2)'!$D$72,IF(shee2!D117='Sheet1 (2)'!$C$70,'Sheet1 (2)'!$D$70*('Sheet1 (2)'!$D$72-crack_t_index)/'Sheet1 (2)'!$D$72,IF(shee2!D117='Sheet1 (2)'!$C$71,'Sheet1 (2)'!$D$71*('Sheet1 (2)'!$D$72-crack_t_index)/'Sheet1 (2)'!$D$72)))&lt;0,0,IF(D117='Sheet1 (2)'!$C$69,'Sheet1 (2)'!$D$69*('Sheet1 (2)'!$D$72-crack_t_index)/'Sheet1 (2)'!$D$72,IF(shee2!D117='Sheet1 (2)'!$C$70,'Sheet1 (2)'!$D$70*('Sheet1 (2)'!$D$72-crack_t_index)/'Sheet1 (2)'!$D$72,IF(shee2!D117='Sheet1 (2)'!$C$71,'Sheet1 (2)'!$D$71*('Sheet1 (2)'!$D$72-crack_t_index)/'Sheet1 (2)'!$D$72))))</f>
        <v>1.875</v>
      </c>
      <c r="AX117" s="157">
        <f>IF(IF(D117='Sheet1 (2)'!$C$69,'Sheet1 (2)'!$D$69*('Sheet1 (2)'!$D$72-rave_index)/'Sheet1 (2)'!$D$72,IF(shee2!D117='Sheet1 (2)'!$C$70,'Sheet1 (2)'!$D$70*('Sheet1 (2)'!$D$72-rave_index)/'Sheet1 (2)'!$D$72,IF(shee2!D117='Sheet1 (2)'!$C$71,'Sheet1 (2)'!$D$71*('Sheet1 (2)'!$D$72-rave_index)/'Sheet1 (2)'!$D$72)))&lt;0,0,IF(D117='Sheet1 (2)'!$C$69,'Sheet1 (2)'!$D$69*('Sheet1 (2)'!$D$72-rave_index)/'Sheet1 (2)'!$D$72,IF(shee2!D117='Sheet1 (2)'!$C$70,'Sheet1 (2)'!$D$70*('Sheet1 (2)'!$D$72-rave_index)/'Sheet1 (2)'!$D$72,IF(shee2!D117='Sheet1 (2)'!$C$71,'Sheet1 (2)'!$D$71*('Sheet1 (2)'!$D$72-rave_index)/'Sheet1 (2)'!$D$72))))</f>
        <v>5</v>
      </c>
      <c r="AY117" s="157">
        <f>IF(IF(D117='Sheet1 (2)'!$C$69,'Sheet1 (2)'!$D$69*('Sheet1 (2)'!$D$72-rough_index)/'Sheet1 (2)'!$D$72,IF(shee2!D117='Sheet1 (2)'!$C$70,'Sheet1 (2)'!$D$70*('Sheet1 (2)'!$D$72-rough_index)/'Sheet1 (2)'!$D$72,IF(shee2!D117='Sheet1 (2)'!$C$71,'Sheet1 (2)'!$D$71*('Sheet1 (2)'!$D$72-rough_index)/'Sheet1 (2)'!$D$72)))&lt;0,0,IF(D117='Sheet1 (2)'!$C$69,'Sheet1 (2)'!$D$69*('Sheet1 (2)'!$D$72-rough_index)/'Sheet1 (2)'!$D$72,IF(shee2!D117='Sheet1 (2)'!$C$70,'Sheet1 (2)'!$D$70*('Sheet1 (2)'!$D$72-rough_index)/'Sheet1 (2)'!$D$72,IF(shee2!D117='Sheet1 (2)'!$C$71,'Sheet1 (2)'!$D$71*('Sheet1 (2)'!$D$72-rough_index)/'Sheet1 (2)'!$D$72))))</f>
        <v>2.5</v>
      </c>
      <c r="AZ117" s="159">
        <f>+(AU117*'Sheet1 (2)'!$C$77)+(AV117*'Sheet1 (2)'!$C$78)+(AW117*'Sheet1 (2)'!$C$79)+(AX117*'Sheet1 (2)'!$C$80)+(AY117*'Sheet1 (2)'!$C$81)</f>
        <v>3.5625</v>
      </c>
      <c r="BA117" s="213" t="str">
        <f t="shared" si="3"/>
        <v>Fair</v>
      </c>
      <c r="BE117">
        <f>IF(D117='Sheet1 (2)'!$C$61,'Sheet1 (2)'!$D$61*(counts^2)+'Sheet1 (2)'!$G$61*counts+'Sheet1 (2)'!$J$61,IF(D117='Sheet1 (2)'!$C$62,'Sheet1 (2)'!$D$62*counts+'Sheet1 (2)'!$G$62,IF(D117='Sheet1 (2)'!$C$63,'Sheet1 (2)'!$D$63*counts+'Sheet1 (2)'!$G$63,IF(D117='Sheet1 (2)'!$C$64,'Sheet1 (2)'!$D$64*counts+'Sheet1 (2)'!$G$64))))</f>
        <v>2.0984129299999998</v>
      </c>
    </row>
    <row r="118" spans="1:57">
      <c r="A118" s="145" t="s">
        <v>282</v>
      </c>
      <c r="B118" s="145" t="s">
        <v>76</v>
      </c>
      <c r="C118" s="170">
        <v>258</v>
      </c>
      <c r="D118" s="174" t="s">
        <v>77</v>
      </c>
      <c r="E118" s="171">
        <v>8</v>
      </c>
      <c r="F118" s="171">
        <v>1</v>
      </c>
      <c r="G118" s="171" t="s">
        <v>77</v>
      </c>
      <c r="H118" s="171">
        <v>0.5</v>
      </c>
      <c r="I118" s="171" t="s">
        <v>77</v>
      </c>
      <c r="J118" s="173" t="s">
        <v>80</v>
      </c>
      <c r="K118" s="173" t="s">
        <v>80</v>
      </c>
      <c r="L118" s="169">
        <f>VLOOKUP(CONCATENATE(J118,K118),'Sheet1 (2)'!$J$6:$K$26,2,FALSE)</f>
        <v>0</v>
      </c>
      <c r="M118" s="173" t="s">
        <v>80</v>
      </c>
      <c r="N118" s="173" t="s">
        <v>80</v>
      </c>
      <c r="O118" s="168">
        <f>VLOOKUP(CONCATENATE(M118,N118),'Sheet1 (2)'!$L$6:$M$26,2,FALSE)</f>
        <v>0</v>
      </c>
      <c r="P118" s="173" t="s">
        <v>83</v>
      </c>
      <c r="Q118" s="173" t="s">
        <v>82</v>
      </c>
      <c r="R118" s="168">
        <f>VLOOKUP(CONCATENATE(P118,Q118),'Sheet1 (2)'!$N$6:$O$26,2,FALSE)</f>
        <v>18.75</v>
      </c>
      <c r="S118" s="173" t="s">
        <v>80</v>
      </c>
      <c r="T118" s="173" t="s">
        <v>80</v>
      </c>
      <c r="U118" s="168">
        <f>VLOOKUP(CONCATENATE(S118,T118),'Sheet1 (2)'!$P$6:$Q$26,2,FALSE)</f>
        <v>0</v>
      </c>
      <c r="V118" s="173" t="s">
        <v>80</v>
      </c>
      <c r="W118" s="173" t="s">
        <v>80</v>
      </c>
      <c r="X118" s="168">
        <f>VLOOKUP(CONCATENATE(V118,W118),'Sheet1 (2)'!$R$6:$S$26,2,FALSE)</f>
        <v>0</v>
      </c>
      <c r="Y118" s="173" t="s">
        <v>80</v>
      </c>
      <c r="Z118" s="173" t="s">
        <v>80</v>
      </c>
      <c r="AA118" s="168">
        <f>VLOOKUP(CONCATENATE(Y118,Z118),'Sheet1 (2)'!$T$6:$U$26,2,FALSE)</f>
        <v>0</v>
      </c>
      <c r="AB118" s="173" t="s">
        <v>80</v>
      </c>
      <c r="AC118" s="173" t="s">
        <v>80</v>
      </c>
      <c r="AD118" s="168">
        <f>VLOOKUP(CONCATENATE(AB118,AC118),'Sheet1 (2)'!$X$6:$Y$26,2,FALSE)</f>
        <v>0</v>
      </c>
      <c r="AE118" s="173" t="s">
        <v>82</v>
      </c>
      <c r="AF118" s="173" t="s">
        <v>81</v>
      </c>
      <c r="AG118" s="168">
        <f>VLOOKUP(CONCATENATE(AE118,AF118),'Sheet1 (2)'!$Z$6:$AA$26,2,FALSE)</f>
        <v>66</v>
      </c>
      <c r="AH118" s="172"/>
      <c r="AI118" s="175"/>
      <c r="AJ118" s="140"/>
      <c r="AK118" s="176" t="s">
        <v>282</v>
      </c>
      <c r="AL118" s="176" t="s">
        <v>76</v>
      </c>
      <c r="AM118" s="170">
        <f t="shared" si="2"/>
        <v>258</v>
      </c>
      <c r="AN118" s="147"/>
      <c r="AO118" s="155"/>
      <c r="AP118" s="156"/>
      <c r="AQ118" s="157">
        <v>2.3960156923999998</v>
      </c>
      <c r="AR118" s="158"/>
      <c r="AS118" s="145">
        <f>LOOKUP(rufmkm,'Sheet1 (2)'!$V$62:$V$71,'Sheet1 (2)'!$W$62:$W$71)</f>
        <v>30</v>
      </c>
      <c r="AT118" s="140"/>
      <c r="AU118" s="157">
        <f>IF(IF(D118='Sheet1 (2)'!$C$69,'Sheet1 (2)'!$D$69*('Sheet1 (2)'!$D$72-rut_index)/'Sheet1 (2)'!$D$72,IF(shee2!D118='Sheet1 (2)'!$C$70,'Sheet1 (2)'!$D$70*('Sheet1 (2)'!$D$72-rut_index)/'Sheet1 (2)'!$D$72,IF(shee2!D118='Sheet1 (2)'!$C$71,'Sheet1 (2)'!$D$71*('Sheet1 (2)'!$D$72-rut_index)/'Sheet1 (2)'!$D$72)))&lt;0,0,IF(D118='Sheet1 (2)'!$C$69,'Sheet1 (2)'!$D$69*('Sheet1 (2)'!$D$72-rut_index)/'Sheet1 (2)'!$D$72,IF(shee2!D118='Sheet1 (2)'!$C$70,'Sheet1 (2)'!$D$70*('Sheet1 (2)'!$D$72-rut_index)/'Sheet1 (2)'!$D$72,IF(shee2!D118='Sheet1 (2)'!$C$71,'Sheet1 (2)'!$D$71*('Sheet1 (2)'!$D$72-rut_index)/'Sheet1 (2)'!$D$72))))</f>
        <v>5</v>
      </c>
      <c r="AV118" s="157">
        <f>IF(IF(D118='Sheet1 (2)'!$C$69,'Sheet1 (2)'!$D$69*('Sheet1 (2)'!$D$72-crack_s_index)/'Sheet1 (2)'!$D$72,IF(shee2!D118='Sheet1 (2)'!$C$70,'Sheet1 (2)'!$D$70*('Sheet1 (2)'!$D$72-crack_s_index)/'Sheet1 (2)'!$D$72,IF(shee2!D118='Sheet1 (2)'!$C$71,'Sheet1 (2)'!$D$71*('Sheet1 (2)'!$D$72-crack_s_index)/'Sheet1 (2)'!$D$72)))&lt;0,0,IF(D118='Sheet1 (2)'!$C$69,'Sheet1 (2)'!$D$69*('Sheet1 (2)'!$D$72-crack_s_index)/'Sheet1 (2)'!$D$72,IF(shee2!D118='Sheet1 (2)'!$C$70,'Sheet1 (2)'!$D$70*('Sheet1 (2)'!$D$72-crack_s_index)/'Sheet1 (2)'!$D$72,IF(shee2!D118='Sheet1 (2)'!$C$71,'Sheet1 (2)'!$D$71*('Sheet1 (2)'!$D$72-crack_s_index)/'Sheet1 (2)'!$D$72))))</f>
        <v>5</v>
      </c>
      <c r="AW118" s="157">
        <f>IF(IF(D118='Sheet1 (2)'!$C$69,'Sheet1 (2)'!$D$69*('Sheet1 (2)'!$D$72-crack_t_index)/'Sheet1 (2)'!$D$72,IF(shee2!D118='Sheet1 (2)'!$C$70,'Sheet1 (2)'!$D$70*('Sheet1 (2)'!$D$72-crack_t_index)/'Sheet1 (2)'!$D$72,IF(shee2!D118='Sheet1 (2)'!$C$71,'Sheet1 (2)'!$D$71*('Sheet1 (2)'!$D$72-crack_t_index)/'Sheet1 (2)'!$D$72)))&lt;0,0,IF(D118='Sheet1 (2)'!$C$69,'Sheet1 (2)'!$D$69*('Sheet1 (2)'!$D$72-crack_t_index)/'Sheet1 (2)'!$D$72,IF(shee2!D118='Sheet1 (2)'!$C$70,'Sheet1 (2)'!$D$70*('Sheet1 (2)'!$D$72-crack_t_index)/'Sheet1 (2)'!$D$72,IF(shee2!D118='Sheet1 (2)'!$C$71,'Sheet1 (2)'!$D$71*('Sheet1 (2)'!$D$72-crack_t_index)/'Sheet1 (2)'!$D$72))))</f>
        <v>3.4375</v>
      </c>
      <c r="AX118" s="157">
        <f>IF(IF(D118='Sheet1 (2)'!$C$69,'Sheet1 (2)'!$D$69*('Sheet1 (2)'!$D$72-rave_index)/'Sheet1 (2)'!$D$72,IF(shee2!D118='Sheet1 (2)'!$C$70,'Sheet1 (2)'!$D$70*('Sheet1 (2)'!$D$72-rave_index)/'Sheet1 (2)'!$D$72,IF(shee2!D118='Sheet1 (2)'!$C$71,'Sheet1 (2)'!$D$71*('Sheet1 (2)'!$D$72-rave_index)/'Sheet1 (2)'!$D$72)))&lt;0,0,IF(D118='Sheet1 (2)'!$C$69,'Sheet1 (2)'!$D$69*('Sheet1 (2)'!$D$72-rave_index)/'Sheet1 (2)'!$D$72,IF(shee2!D118='Sheet1 (2)'!$C$70,'Sheet1 (2)'!$D$70*('Sheet1 (2)'!$D$72-rave_index)/'Sheet1 (2)'!$D$72,IF(shee2!D118='Sheet1 (2)'!$C$71,'Sheet1 (2)'!$D$71*('Sheet1 (2)'!$D$72-rave_index)/'Sheet1 (2)'!$D$72))))</f>
        <v>5</v>
      </c>
      <c r="AY118" s="157">
        <f>IF(IF(D118='Sheet1 (2)'!$C$69,'Sheet1 (2)'!$D$69*('Sheet1 (2)'!$D$72-rough_index)/'Sheet1 (2)'!$D$72,IF(shee2!D118='Sheet1 (2)'!$C$70,'Sheet1 (2)'!$D$70*('Sheet1 (2)'!$D$72-rough_index)/'Sheet1 (2)'!$D$72,IF(shee2!D118='Sheet1 (2)'!$C$71,'Sheet1 (2)'!$D$71*('Sheet1 (2)'!$D$72-rough_index)/'Sheet1 (2)'!$D$72)))&lt;0,0,IF(D118='Sheet1 (2)'!$C$69,'Sheet1 (2)'!$D$69*('Sheet1 (2)'!$D$72-rough_index)/'Sheet1 (2)'!$D$72,IF(shee2!D118='Sheet1 (2)'!$C$70,'Sheet1 (2)'!$D$70*('Sheet1 (2)'!$D$72-rough_index)/'Sheet1 (2)'!$D$72,IF(shee2!D118='Sheet1 (2)'!$C$71,'Sheet1 (2)'!$D$71*('Sheet1 (2)'!$D$72-rough_index)/'Sheet1 (2)'!$D$72))))</f>
        <v>2.5</v>
      </c>
      <c r="AZ118" s="159">
        <f>+(AU118*'Sheet1 (2)'!$C$77)+(AV118*'Sheet1 (2)'!$C$78)+(AW118*'Sheet1 (2)'!$C$79)+(AX118*'Sheet1 (2)'!$C$80)+(AY118*'Sheet1 (2)'!$C$81)</f>
        <v>4.1875</v>
      </c>
      <c r="BA118" s="213" t="str">
        <f t="shared" si="3"/>
        <v>Good</v>
      </c>
      <c r="BE118">
        <f>IF(D118='Sheet1 (2)'!$C$61,'Sheet1 (2)'!$D$61*(counts^2)+'Sheet1 (2)'!$G$61*counts+'Sheet1 (2)'!$J$61,IF(D118='Sheet1 (2)'!$C$62,'Sheet1 (2)'!$D$62*counts+'Sheet1 (2)'!$G$62,IF(D118='Sheet1 (2)'!$C$63,'Sheet1 (2)'!$D$63*counts+'Sheet1 (2)'!$G$63,IF(D118='Sheet1 (2)'!$C$64,'Sheet1 (2)'!$D$64*counts+'Sheet1 (2)'!$G$64))))</f>
        <v>2.0984129299999998</v>
      </c>
    </row>
    <row r="119" spans="1:57">
      <c r="A119" s="145" t="s">
        <v>282</v>
      </c>
      <c r="B119" s="145" t="s">
        <v>76</v>
      </c>
      <c r="C119" s="170">
        <v>259</v>
      </c>
      <c r="D119" s="174" t="s">
        <v>77</v>
      </c>
      <c r="E119" s="171">
        <v>8</v>
      </c>
      <c r="F119" s="171">
        <v>1</v>
      </c>
      <c r="G119" s="171" t="s">
        <v>77</v>
      </c>
      <c r="H119" s="171">
        <v>0.5</v>
      </c>
      <c r="I119" s="171" t="s">
        <v>77</v>
      </c>
      <c r="J119" s="173" t="s">
        <v>80</v>
      </c>
      <c r="K119" s="173" t="s">
        <v>80</v>
      </c>
      <c r="L119" s="169">
        <f>VLOOKUP(CONCATENATE(J119,K119),'Sheet1 (2)'!$J$6:$K$26,2,FALSE)</f>
        <v>0</v>
      </c>
      <c r="M119" s="173" t="s">
        <v>80</v>
      </c>
      <c r="N119" s="173" t="s">
        <v>80</v>
      </c>
      <c r="O119" s="168">
        <f>VLOOKUP(CONCATENATE(M119,N119),'Sheet1 (2)'!$L$6:$M$26,2,FALSE)</f>
        <v>0</v>
      </c>
      <c r="P119" s="173" t="s">
        <v>83</v>
      </c>
      <c r="Q119" s="173" t="s">
        <v>78</v>
      </c>
      <c r="R119" s="168">
        <f>VLOOKUP(CONCATENATE(P119,Q119),'Sheet1 (2)'!$N$6:$O$26,2,FALSE)</f>
        <v>7.5</v>
      </c>
      <c r="S119" s="173" t="s">
        <v>80</v>
      </c>
      <c r="T119" s="173" t="s">
        <v>80</v>
      </c>
      <c r="U119" s="168">
        <f>VLOOKUP(CONCATENATE(S119,T119),'Sheet1 (2)'!$P$6:$Q$26,2,FALSE)</f>
        <v>0</v>
      </c>
      <c r="V119" s="173" t="s">
        <v>80</v>
      </c>
      <c r="W119" s="173" t="s">
        <v>80</v>
      </c>
      <c r="X119" s="168">
        <f>VLOOKUP(CONCATENATE(V119,W119),'Sheet1 (2)'!$R$6:$S$26,2,FALSE)</f>
        <v>0</v>
      </c>
      <c r="Y119" s="173" t="s">
        <v>80</v>
      </c>
      <c r="Z119" s="173" t="s">
        <v>80</v>
      </c>
      <c r="AA119" s="168">
        <f>VLOOKUP(CONCATENATE(Y119,Z119),'Sheet1 (2)'!$T$6:$U$26,2,FALSE)</f>
        <v>0</v>
      </c>
      <c r="AB119" s="173" t="s">
        <v>80</v>
      </c>
      <c r="AC119" s="173" t="s">
        <v>80</v>
      </c>
      <c r="AD119" s="168">
        <f>VLOOKUP(CONCATENATE(AB119,AC119),'Sheet1 (2)'!$X$6:$Y$26,2,FALSE)</f>
        <v>0</v>
      </c>
      <c r="AE119" s="173" t="s">
        <v>82</v>
      </c>
      <c r="AF119" s="173" t="s">
        <v>81</v>
      </c>
      <c r="AG119" s="168">
        <f>VLOOKUP(CONCATENATE(AE119,AF119),'Sheet1 (2)'!$Z$6:$AA$26,2,FALSE)</f>
        <v>66</v>
      </c>
      <c r="AH119" s="172"/>
      <c r="AI119" s="175"/>
      <c r="AJ119" s="140"/>
      <c r="AK119" s="176" t="s">
        <v>282</v>
      </c>
      <c r="AL119" s="176" t="s">
        <v>76</v>
      </c>
      <c r="AM119" s="170">
        <f t="shared" si="2"/>
        <v>259</v>
      </c>
      <c r="AN119" s="147"/>
      <c r="AO119" s="155"/>
      <c r="AP119" s="156"/>
      <c r="AQ119" s="157">
        <v>2.4442270535999997</v>
      </c>
      <c r="AR119" s="158"/>
      <c r="AS119" s="145">
        <f>LOOKUP(rufmkm,'Sheet1 (2)'!$V$62:$V$71,'Sheet1 (2)'!$W$62:$W$71)</f>
        <v>30</v>
      </c>
      <c r="AT119" s="140"/>
      <c r="AU119" s="157">
        <f>IF(IF(D119='Sheet1 (2)'!$C$69,'Sheet1 (2)'!$D$69*('Sheet1 (2)'!$D$72-rut_index)/'Sheet1 (2)'!$D$72,IF(shee2!D119='Sheet1 (2)'!$C$70,'Sheet1 (2)'!$D$70*('Sheet1 (2)'!$D$72-rut_index)/'Sheet1 (2)'!$D$72,IF(shee2!D119='Sheet1 (2)'!$C$71,'Sheet1 (2)'!$D$71*('Sheet1 (2)'!$D$72-rut_index)/'Sheet1 (2)'!$D$72)))&lt;0,0,IF(D119='Sheet1 (2)'!$C$69,'Sheet1 (2)'!$D$69*('Sheet1 (2)'!$D$72-rut_index)/'Sheet1 (2)'!$D$72,IF(shee2!D119='Sheet1 (2)'!$C$70,'Sheet1 (2)'!$D$70*('Sheet1 (2)'!$D$72-rut_index)/'Sheet1 (2)'!$D$72,IF(shee2!D119='Sheet1 (2)'!$C$71,'Sheet1 (2)'!$D$71*('Sheet1 (2)'!$D$72-rut_index)/'Sheet1 (2)'!$D$72))))</f>
        <v>5</v>
      </c>
      <c r="AV119" s="157">
        <f>IF(IF(D119='Sheet1 (2)'!$C$69,'Sheet1 (2)'!$D$69*('Sheet1 (2)'!$D$72-crack_s_index)/'Sheet1 (2)'!$D$72,IF(shee2!D119='Sheet1 (2)'!$C$70,'Sheet1 (2)'!$D$70*('Sheet1 (2)'!$D$72-crack_s_index)/'Sheet1 (2)'!$D$72,IF(shee2!D119='Sheet1 (2)'!$C$71,'Sheet1 (2)'!$D$71*('Sheet1 (2)'!$D$72-crack_s_index)/'Sheet1 (2)'!$D$72)))&lt;0,0,IF(D119='Sheet1 (2)'!$C$69,'Sheet1 (2)'!$D$69*('Sheet1 (2)'!$D$72-crack_s_index)/'Sheet1 (2)'!$D$72,IF(shee2!D119='Sheet1 (2)'!$C$70,'Sheet1 (2)'!$D$70*('Sheet1 (2)'!$D$72-crack_s_index)/'Sheet1 (2)'!$D$72,IF(shee2!D119='Sheet1 (2)'!$C$71,'Sheet1 (2)'!$D$71*('Sheet1 (2)'!$D$72-crack_s_index)/'Sheet1 (2)'!$D$72))))</f>
        <v>5</v>
      </c>
      <c r="AW119" s="157">
        <f>IF(IF(D119='Sheet1 (2)'!$C$69,'Sheet1 (2)'!$D$69*('Sheet1 (2)'!$D$72-crack_t_index)/'Sheet1 (2)'!$D$72,IF(shee2!D119='Sheet1 (2)'!$C$70,'Sheet1 (2)'!$D$70*('Sheet1 (2)'!$D$72-crack_t_index)/'Sheet1 (2)'!$D$72,IF(shee2!D119='Sheet1 (2)'!$C$71,'Sheet1 (2)'!$D$71*('Sheet1 (2)'!$D$72-crack_t_index)/'Sheet1 (2)'!$D$72)))&lt;0,0,IF(D119='Sheet1 (2)'!$C$69,'Sheet1 (2)'!$D$69*('Sheet1 (2)'!$D$72-crack_t_index)/'Sheet1 (2)'!$D$72,IF(shee2!D119='Sheet1 (2)'!$C$70,'Sheet1 (2)'!$D$70*('Sheet1 (2)'!$D$72-crack_t_index)/'Sheet1 (2)'!$D$72,IF(shee2!D119='Sheet1 (2)'!$C$71,'Sheet1 (2)'!$D$71*('Sheet1 (2)'!$D$72-crack_t_index)/'Sheet1 (2)'!$D$72))))</f>
        <v>4.375</v>
      </c>
      <c r="AX119" s="157">
        <f>IF(IF(D119='Sheet1 (2)'!$C$69,'Sheet1 (2)'!$D$69*('Sheet1 (2)'!$D$72-rave_index)/'Sheet1 (2)'!$D$72,IF(shee2!D119='Sheet1 (2)'!$C$70,'Sheet1 (2)'!$D$70*('Sheet1 (2)'!$D$72-rave_index)/'Sheet1 (2)'!$D$72,IF(shee2!D119='Sheet1 (2)'!$C$71,'Sheet1 (2)'!$D$71*('Sheet1 (2)'!$D$72-rave_index)/'Sheet1 (2)'!$D$72)))&lt;0,0,IF(D119='Sheet1 (2)'!$C$69,'Sheet1 (2)'!$D$69*('Sheet1 (2)'!$D$72-rave_index)/'Sheet1 (2)'!$D$72,IF(shee2!D119='Sheet1 (2)'!$C$70,'Sheet1 (2)'!$D$70*('Sheet1 (2)'!$D$72-rave_index)/'Sheet1 (2)'!$D$72,IF(shee2!D119='Sheet1 (2)'!$C$71,'Sheet1 (2)'!$D$71*('Sheet1 (2)'!$D$72-rave_index)/'Sheet1 (2)'!$D$72))))</f>
        <v>5</v>
      </c>
      <c r="AY119" s="157">
        <f>IF(IF(D119='Sheet1 (2)'!$C$69,'Sheet1 (2)'!$D$69*('Sheet1 (2)'!$D$72-rough_index)/'Sheet1 (2)'!$D$72,IF(shee2!D119='Sheet1 (2)'!$C$70,'Sheet1 (2)'!$D$70*('Sheet1 (2)'!$D$72-rough_index)/'Sheet1 (2)'!$D$72,IF(shee2!D119='Sheet1 (2)'!$C$71,'Sheet1 (2)'!$D$71*('Sheet1 (2)'!$D$72-rough_index)/'Sheet1 (2)'!$D$72)))&lt;0,0,IF(D119='Sheet1 (2)'!$C$69,'Sheet1 (2)'!$D$69*('Sheet1 (2)'!$D$72-rough_index)/'Sheet1 (2)'!$D$72,IF(shee2!D119='Sheet1 (2)'!$C$70,'Sheet1 (2)'!$D$70*('Sheet1 (2)'!$D$72-rough_index)/'Sheet1 (2)'!$D$72,IF(shee2!D119='Sheet1 (2)'!$C$71,'Sheet1 (2)'!$D$71*('Sheet1 (2)'!$D$72-rough_index)/'Sheet1 (2)'!$D$72))))</f>
        <v>2.5</v>
      </c>
      <c r="AZ119" s="159">
        <f>+(AU119*'Sheet1 (2)'!$C$77)+(AV119*'Sheet1 (2)'!$C$78)+(AW119*'Sheet1 (2)'!$C$79)+(AX119*'Sheet1 (2)'!$C$80)+(AY119*'Sheet1 (2)'!$C$81)</f>
        <v>4.2249999999999996</v>
      </c>
      <c r="BA119" s="213" t="str">
        <f t="shared" si="3"/>
        <v>Good</v>
      </c>
      <c r="BE119">
        <f>IF(D119='Sheet1 (2)'!$C$61,'Sheet1 (2)'!$D$61*(counts^2)+'Sheet1 (2)'!$G$61*counts+'Sheet1 (2)'!$J$61,IF(D119='Sheet1 (2)'!$C$62,'Sheet1 (2)'!$D$62*counts+'Sheet1 (2)'!$G$62,IF(D119='Sheet1 (2)'!$C$63,'Sheet1 (2)'!$D$63*counts+'Sheet1 (2)'!$G$63,IF(D119='Sheet1 (2)'!$C$64,'Sheet1 (2)'!$D$64*counts+'Sheet1 (2)'!$G$64))))</f>
        <v>2.0984129299999998</v>
      </c>
    </row>
    <row r="120" spans="1:57">
      <c r="A120" s="145" t="s">
        <v>282</v>
      </c>
      <c r="B120" s="145" t="s">
        <v>76</v>
      </c>
      <c r="C120" s="170">
        <v>260</v>
      </c>
      <c r="D120" s="174" t="s">
        <v>77</v>
      </c>
      <c r="E120" s="171">
        <v>8</v>
      </c>
      <c r="F120" s="171">
        <v>1</v>
      </c>
      <c r="G120" s="171" t="s">
        <v>77</v>
      </c>
      <c r="H120" s="171">
        <v>0.5</v>
      </c>
      <c r="I120" s="171" t="s">
        <v>77</v>
      </c>
      <c r="J120" s="173" t="s">
        <v>80</v>
      </c>
      <c r="K120" s="173" t="s">
        <v>80</v>
      </c>
      <c r="L120" s="169">
        <f>VLOOKUP(CONCATENATE(J120,K120),'Sheet1 (2)'!$J$6:$K$26,2,FALSE)</f>
        <v>0</v>
      </c>
      <c r="M120" s="173" t="s">
        <v>80</v>
      </c>
      <c r="N120" s="173" t="s">
        <v>80</v>
      </c>
      <c r="O120" s="168">
        <f>VLOOKUP(CONCATENATE(M120,N120),'Sheet1 (2)'!$L$6:$M$26,2,FALSE)</f>
        <v>0</v>
      </c>
      <c r="P120" s="173" t="s">
        <v>83</v>
      </c>
      <c r="Q120" s="173" t="s">
        <v>78</v>
      </c>
      <c r="R120" s="168">
        <f>VLOOKUP(CONCATENATE(P120,Q120),'Sheet1 (2)'!$N$6:$O$26,2,FALSE)</f>
        <v>7.5</v>
      </c>
      <c r="S120" s="173" t="s">
        <v>80</v>
      </c>
      <c r="T120" s="173" t="s">
        <v>80</v>
      </c>
      <c r="U120" s="168">
        <f>VLOOKUP(CONCATENATE(S120,T120),'Sheet1 (2)'!$P$6:$Q$26,2,FALSE)</f>
        <v>0</v>
      </c>
      <c r="V120" s="173" t="s">
        <v>80</v>
      </c>
      <c r="W120" s="173" t="s">
        <v>80</v>
      </c>
      <c r="X120" s="168">
        <f>VLOOKUP(CONCATENATE(V120,W120),'Sheet1 (2)'!$R$6:$S$26,2,FALSE)</f>
        <v>0</v>
      </c>
      <c r="Y120" s="173" t="s">
        <v>80</v>
      </c>
      <c r="Z120" s="173" t="s">
        <v>80</v>
      </c>
      <c r="AA120" s="168">
        <f>VLOOKUP(CONCATENATE(Y120,Z120),'Sheet1 (2)'!$T$6:$U$26,2,FALSE)</f>
        <v>0</v>
      </c>
      <c r="AB120" s="173" t="s">
        <v>80</v>
      </c>
      <c r="AC120" s="173" t="s">
        <v>80</v>
      </c>
      <c r="AD120" s="168">
        <f>VLOOKUP(CONCATENATE(AB120,AC120),'Sheet1 (2)'!$X$6:$Y$26,2,FALSE)</f>
        <v>0</v>
      </c>
      <c r="AE120" s="173" t="s">
        <v>82</v>
      </c>
      <c r="AF120" s="173" t="s">
        <v>81</v>
      </c>
      <c r="AG120" s="168">
        <f>VLOOKUP(CONCATENATE(AE120,AF120),'Sheet1 (2)'!$Z$6:$AA$26,2,FALSE)</f>
        <v>66</v>
      </c>
      <c r="AH120" s="172"/>
      <c r="AI120" s="175"/>
      <c r="AJ120" s="140"/>
      <c r="AK120" s="176" t="s">
        <v>282</v>
      </c>
      <c r="AL120" s="176" t="s">
        <v>76</v>
      </c>
      <c r="AM120" s="170">
        <f t="shared" si="2"/>
        <v>260</v>
      </c>
      <c r="AN120" s="147"/>
      <c r="AO120" s="155"/>
      <c r="AP120" s="156"/>
      <c r="AQ120" s="157">
        <v>2.2958840895999999</v>
      </c>
      <c r="AR120" s="158"/>
      <c r="AS120" s="145">
        <f>LOOKUP(rufmkm,'Sheet1 (2)'!$V$62:$V$71,'Sheet1 (2)'!$W$62:$W$71)</f>
        <v>30</v>
      </c>
      <c r="AT120" s="140"/>
      <c r="AU120" s="157">
        <f>IF(IF(D120='Sheet1 (2)'!$C$69,'Sheet1 (2)'!$D$69*('Sheet1 (2)'!$D$72-rut_index)/'Sheet1 (2)'!$D$72,IF(shee2!D120='Sheet1 (2)'!$C$70,'Sheet1 (2)'!$D$70*('Sheet1 (2)'!$D$72-rut_index)/'Sheet1 (2)'!$D$72,IF(shee2!D120='Sheet1 (2)'!$C$71,'Sheet1 (2)'!$D$71*('Sheet1 (2)'!$D$72-rut_index)/'Sheet1 (2)'!$D$72)))&lt;0,0,IF(D120='Sheet1 (2)'!$C$69,'Sheet1 (2)'!$D$69*('Sheet1 (2)'!$D$72-rut_index)/'Sheet1 (2)'!$D$72,IF(shee2!D120='Sheet1 (2)'!$C$70,'Sheet1 (2)'!$D$70*('Sheet1 (2)'!$D$72-rut_index)/'Sheet1 (2)'!$D$72,IF(shee2!D120='Sheet1 (2)'!$C$71,'Sheet1 (2)'!$D$71*('Sheet1 (2)'!$D$72-rut_index)/'Sheet1 (2)'!$D$72))))</f>
        <v>5</v>
      </c>
      <c r="AV120" s="157">
        <f>IF(IF(D120='Sheet1 (2)'!$C$69,'Sheet1 (2)'!$D$69*('Sheet1 (2)'!$D$72-crack_s_index)/'Sheet1 (2)'!$D$72,IF(shee2!D120='Sheet1 (2)'!$C$70,'Sheet1 (2)'!$D$70*('Sheet1 (2)'!$D$72-crack_s_index)/'Sheet1 (2)'!$D$72,IF(shee2!D120='Sheet1 (2)'!$C$71,'Sheet1 (2)'!$D$71*('Sheet1 (2)'!$D$72-crack_s_index)/'Sheet1 (2)'!$D$72)))&lt;0,0,IF(D120='Sheet1 (2)'!$C$69,'Sheet1 (2)'!$D$69*('Sheet1 (2)'!$D$72-crack_s_index)/'Sheet1 (2)'!$D$72,IF(shee2!D120='Sheet1 (2)'!$C$70,'Sheet1 (2)'!$D$70*('Sheet1 (2)'!$D$72-crack_s_index)/'Sheet1 (2)'!$D$72,IF(shee2!D120='Sheet1 (2)'!$C$71,'Sheet1 (2)'!$D$71*('Sheet1 (2)'!$D$72-crack_s_index)/'Sheet1 (2)'!$D$72))))</f>
        <v>5</v>
      </c>
      <c r="AW120" s="157">
        <f>IF(IF(D120='Sheet1 (2)'!$C$69,'Sheet1 (2)'!$D$69*('Sheet1 (2)'!$D$72-crack_t_index)/'Sheet1 (2)'!$D$72,IF(shee2!D120='Sheet1 (2)'!$C$70,'Sheet1 (2)'!$D$70*('Sheet1 (2)'!$D$72-crack_t_index)/'Sheet1 (2)'!$D$72,IF(shee2!D120='Sheet1 (2)'!$C$71,'Sheet1 (2)'!$D$71*('Sheet1 (2)'!$D$72-crack_t_index)/'Sheet1 (2)'!$D$72)))&lt;0,0,IF(D120='Sheet1 (2)'!$C$69,'Sheet1 (2)'!$D$69*('Sheet1 (2)'!$D$72-crack_t_index)/'Sheet1 (2)'!$D$72,IF(shee2!D120='Sheet1 (2)'!$C$70,'Sheet1 (2)'!$D$70*('Sheet1 (2)'!$D$72-crack_t_index)/'Sheet1 (2)'!$D$72,IF(shee2!D120='Sheet1 (2)'!$C$71,'Sheet1 (2)'!$D$71*('Sheet1 (2)'!$D$72-crack_t_index)/'Sheet1 (2)'!$D$72))))</f>
        <v>4.375</v>
      </c>
      <c r="AX120" s="157">
        <f>IF(IF(D120='Sheet1 (2)'!$C$69,'Sheet1 (2)'!$D$69*('Sheet1 (2)'!$D$72-rave_index)/'Sheet1 (2)'!$D$72,IF(shee2!D120='Sheet1 (2)'!$C$70,'Sheet1 (2)'!$D$70*('Sheet1 (2)'!$D$72-rave_index)/'Sheet1 (2)'!$D$72,IF(shee2!D120='Sheet1 (2)'!$C$71,'Sheet1 (2)'!$D$71*('Sheet1 (2)'!$D$72-rave_index)/'Sheet1 (2)'!$D$72)))&lt;0,0,IF(D120='Sheet1 (2)'!$C$69,'Sheet1 (2)'!$D$69*('Sheet1 (2)'!$D$72-rave_index)/'Sheet1 (2)'!$D$72,IF(shee2!D120='Sheet1 (2)'!$C$70,'Sheet1 (2)'!$D$70*('Sheet1 (2)'!$D$72-rave_index)/'Sheet1 (2)'!$D$72,IF(shee2!D120='Sheet1 (2)'!$C$71,'Sheet1 (2)'!$D$71*('Sheet1 (2)'!$D$72-rave_index)/'Sheet1 (2)'!$D$72))))</f>
        <v>5</v>
      </c>
      <c r="AY120" s="157">
        <f>IF(IF(D120='Sheet1 (2)'!$C$69,'Sheet1 (2)'!$D$69*('Sheet1 (2)'!$D$72-rough_index)/'Sheet1 (2)'!$D$72,IF(shee2!D120='Sheet1 (2)'!$C$70,'Sheet1 (2)'!$D$70*('Sheet1 (2)'!$D$72-rough_index)/'Sheet1 (2)'!$D$72,IF(shee2!D120='Sheet1 (2)'!$C$71,'Sheet1 (2)'!$D$71*('Sheet1 (2)'!$D$72-rough_index)/'Sheet1 (2)'!$D$72)))&lt;0,0,IF(D120='Sheet1 (2)'!$C$69,'Sheet1 (2)'!$D$69*('Sheet1 (2)'!$D$72-rough_index)/'Sheet1 (2)'!$D$72,IF(shee2!D120='Sheet1 (2)'!$C$70,'Sheet1 (2)'!$D$70*('Sheet1 (2)'!$D$72-rough_index)/'Sheet1 (2)'!$D$72,IF(shee2!D120='Sheet1 (2)'!$C$71,'Sheet1 (2)'!$D$71*('Sheet1 (2)'!$D$72-rough_index)/'Sheet1 (2)'!$D$72))))</f>
        <v>2.5</v>
      </c>
      <c r="AZ120" s="159">
        <f>+(AU120*'Sheet1 (2)'!$C$77)+(AV120*'Sheet1 (2)'!$C$78)+(AW120*'Sheet1 (2)'!$C$79)+(AX120*'Sheet1 (2)'!$C$80)+(AY120*'Sheet1 (2)'!$C$81)</f>
        <v>4.2249999999999996</v>
      </c>
      <c r="BA120" s="213" t="str">
        <f t="shared" si="3"/>
        <v>Good</v>
      </c>
      <c r="BE120">
        <f>IF(D120='Sheet1 (2)'!$C$61,'Sheet1 (2)'!$D$61*(counts^2)+'Sheet1 (2)'!$G$61*counts+'Sheet1 (2)'!$J$61,IF(D120='Sheet1 (2)'!$C$62,'Sheet1 (2)'!$D$62*counts+'Sheet1 (2)'!$G$62,IF(D120='Sheet1 (2)'!$C$63,'Sheet1 (2)'!$D$63*counts+'Sheet1 (2)'!$G$63,IF(D120='Sheet1 (2)'!$C$64,'Sheet1 (2)'!$D$64*counts+'Sheet1 (2)'!$G$64))))</f>
        <v>2.0984129299999998</v>
      </c>
    </row>
    <row r="121" spans="1:57">
      <c r="A121" s="145" t="s">
        <v>282</v>
      </c>
      <c r="B121" s="145" t="s">
        <v>76</v>
      </c>
      <c r="C121" s="170">
        <v>261</v>
      </c>
      <c r="D121" s="174" t="s">
        <v>77</v>
      </c>
      <c r="E121" s="171">
        <v>8</v>
      </c>
      <c r="F121" s="171">
        <v>1</v>
      </c>
      <c r="G121" s="171" t="s">
        <v>77</v>
      </c>
      <c r="H121" s="171">
        <v>0.5</v>
      </c>
      <c r="I121" s="171" t="s">
        <v>77</v>
      </c>
      <c r="J121" s="173" t="s">
        <v>80</v>
      </c>
      <c r="K121" s="173" t="s">
        <v>80</v>
      </c>
      <c r="L121" s="169">
        <f>VLOOKUP(CONCATENATE(J121,K121),'Sheet1 (2)'!$J$6:$K$26,2,FALSE)</f>
        <v>0</v>
      </c>
      <c r="M121" s="173" t="s">
        <v>80</v>
      </c>
      <c r="N121" s="173" t="s">
        <v>80</v>
      </c>
      <c r="O121" s="168">
        <f>VLOOKUP(CONCATENATE(M121,N121),'Sheet1 (2)'!$L$6:$M$26,2,FALSE)</f>
        <v>0</v>
      </c>
      <c r="P121" s="173" t="s">
        <v>82</v>
      </c>
      <c r="Q121" s="173" t="s">
        <v>78</v>
      </c>
      <c r="R121" s="168">
        <f>VLOOKUP(CONCATENATE(P121,Q121),'Sheet1 (2)'!$N$6:$O$26,2,FALSE)</f>
        <v>5</v>
      </c>
      <c r="S121" s="173" t="s">
        <v>80</v>
      </c>
      <c r="T121" s="173" t="s">
        <v>80</v>
      </c>
      <c r="U121" s="168">
        <f>VLOOKUP(CONCATENATE(S121,T121),'Sheet1 (2)'!$P$6:$Q$26,2,FALSE)</f>
        <v>0</v>
      </c>
      <c r="V121" s="173" t="s">
        <v>80</v>
      </c>
      <c r="W121" s="173" t="s">
        <v>80</v>
      </c>
      <c r="X121" s="168">
        <f>VLOOKUP(CONCATENATE(V121,W121),'Sheet1 (2)'!$R$6:$S$26,2,FALSE)</f>
        <v>0</v>
      </c>
      <c r="Y121" s="173" t="s">
        <v>80</v>
      </c>
      <c r="Z121" s="173" t="s">
        <v>80</v>
      </c>
      <c r="AA121" s="168">
        <f>VLOOKUP(CONCATENATE(Y121,Z121),'Sheet1 (2)'!$T$6:$U$26,2,FALSE)</f>
        <v>0</v>
      </c>
      <c r="AB121" s="173" t="s">
        <v>80</v>
      </c>
      <c r="AC121" s="173" t="s">
        <v>80</v>
      </c>
      <c r="AD121" s="168">
        <f>VLOOKUP(CONCATENATE(AB121,AC121),'Sheet1 (2)'!$X$6:$Y$26,2,FALSE)</f>
        <v>0</v>
      </c>
      <c r="AE121" s="173" t="s">
        <v>82</v>
      </c>
      <c r="AF121" s="173" t="s">
        <v>81</v>
      </c>
      <c r="AG121" s="168">
        <f>VLOOKUP(CONCATENATE(AE121,AF121),'Sheet1 (2)'!$Z$6:$AA$26,2,FALSE)</f>
        <v>66</v>
      </c>
      <c r="AH121" s="172"/>
      <c r="AI121" s="175"/>
      <c r="AJ121" s="140"/>
      <c r="AK121" s="176" t="s">
        <v>282</v>
      </c>
      <c r="AL121" s="176" t="s">
        <v>76</v>
      </c>
      <c r="AM121" s="170">
        <f t="shared" si="2"/>
        <v>261</v>
      </c>
      <c r="AN121" s="147"/>
      <c r="AO121" s="155"/>
      <c r="AP121" s="156"/>
      <c r="AQ121" s="157">
        <v>2.4957933833999997</v>
      </c>
      <c r="AR121" s="158"/>
      <c r="AS121" s="145">
        <f>LOOKUP(rufmkm,'Sheet1 (2)'!$V$62:$V$71,'Sheet1 (2)'!$W$62:$W$71)</f>
        <v>30</v>
      </c>
      <c r="AT121" s="140"/>
      <c r="AU121" s="157">
        <f>IF(IF(D121='Sheet1 (2)'!$C$69,'Sheet1 (2)'!$D$69*('Sheet1 (2)'!$D$72-rut_index)/'Sheet1 (2)'!$D$72,IF(shee2!D121='Sheet1 (2)'!$C$70,'Sheet1 (2)'!$D$70*('Sheet1 (2)'!$D$72-rut_index)/'Sheet1 (2)'!$D$72,IF(shee2!D121='Sheet1 (2)'!$C$71,'Sheet1 (2)'!$D$71*('Sheet1 (2)'!$D$72-rut_index)/'Sheet1 (2)'!$D$72)))&lt;0,0,IF(D121='Sheet1 (2)'!$C$69,'Sheet1 (2)'!$D$69*('Sheet1 (2)'!$D$72-rut_index)/'Sheet1 (2)'!$D$72,IF(shee2!D121='Sheet1 (2)'!$C$70,'Sheet1 (2)'!$D$70*('Sheet1 (2)'!$D$72-rut_index)/'Sheet1 (2)'!$D$72,IF(shee2!D121='Sheet1 (2)'!$C$71,'Sheet1 (2)'!$D$71*('Sheet1 (2)'!$D$72-rut_index)/'Sheet1 (2)'!$D$72))))</f>
        <v>5</v>
      </c>
      <c r="AV121" s="157">
        <f>IF(IF(D121='Sheet1 (2)'!$C$69,'Sheet1 (2)'!$D$69*('Sheet1 (2)'!$D$72-crack_s_index)/'Sheet1 (2)'!$D$72,IF(shee2!D121='Sheet1 (2)'!$C$70,'Sheet1 (2)'!$D$70*('Sheet1 (2)'!$D$72-crack_s_index)/'Sheet1 (2)'!$D$72,IF(shee2!D121='Sheet1 (2)'!$C$71,'Sheet1 (2)'!$D$71*('Sheet1 (2)'!$D$72-crack_s_index)/'Sheet1 (2)'!$D$72)))&lt;0,0,IF(D121='Sheet1 (2)'!$C$69,'Sheet1 (2)'!$D$69*('Sheet1 (2)'!$D$72-crack_s_index)/'Sheet1 (2)'!$D$72,IF(shee2!D121='Sheet1 (2)'!$C$70,'Sheet1 (2)'!$D$70*('Sheet1 (2)'!$D$72-crack_s_index)/'Sheet1 (2)'!$D$72,IF(shee2!D121='Sheet1 (2)'!$C$71,'Sheet1 (2)'!$D$71*('Sheet1 (2)'!$D$72-crack_s_index)/'Sheet1 (2)'!$D$72))))</f>
        <v>5</v>
      </c>
      <c r="AW121" s="157">
        <f>IF(IF(D121='Sheet1 (2)'!$C$69,'Sheet1 (2)'!$D$69*('Sheet1 (2)'!$D$72-crack_t_index)/'Sheet1 (2)'!$D$72,IF(shee2!D121='Sheet1 (2)'!$C$70,'Sheet1 (2)'!$D$70*('Sheet1 (2)'!$D$72-crack_t_index)/'Sheet1 (2)'!$D$72,IF(shee2!D121='Sheet1 (2)'!$C$71,'Sheet1 (2)'!$D$71*('Sheet1 (2)'!$D$72-crack_t_index)/'Sheet1 (2)'!$D$72)))&lt;0,0,IF(D121='Sheet1 (2)'!$C$69,'Sheet1 (2)'!$D$69*('Sheet1 (2)'!$D$72-crack_t_index)/'Sheet1 (2)'!$D$72,IF(shee2!D121='Sheet1 (2)'!$C$70,'Sheet1 (2)'!$D$70*('Sheet1 (2)'!$D$72-crack_t_index)/'Sheet1 (2)'!$D$72,IF(shee2!D121='Sheet1 (2)'!$C$71,'Sheet1 (2)'!$D$71*('Sheet1 (2)'!$D$72-crack_t_index)/'Sheet1 (2)'!$D$72))))</f>
        <v>4.583333333333333</v>
      </c>
      <c r="AX121" s="157">
        <f>IF(IF(D121='Sheet1 (2)'!$C$69,'Sheet1 (2)'!$D$69*('Sheet1 (2)'!$D$72-rave_index)/'Sheet1 (2)'!$D$72,IF(shee2!D121='Sheet1 (2)'!$C$70,'Sheet1 (2)'!$D$70*('Sheet1 (2)'!$D$72-rave_index)/'Sheet1 (2)'!$D$72,IF(shee2!D121='Sheet1 (2)'!$C$71,'Sheet1 (2)'!$D$71*('Sheet1 (2)'!$D$72-rave_index)/'Sheet1 (2)'!$D$72)))&lt;0,0,IF(D121='Sheet1 (2)'!$C$69,'Sheet1 (2)'!$D$69*('Sheet1 (2)'!$D$72-rave_index)/'Sheet1 (2)'!$D$72,IF(shee2!D121='Sheet1 (2)'!$C$70,'Sheet1 (2)'!$D$70*('Sheet1 (2)'!$D$72-rave_index)/'Sheet1 (2)'!$D$72,IF(shee2!D121='Sheet1 (2)'!$C$71,'Sheet1 (2)'!$D$71*('Sheet1 (2)'!$D$72-rave_index)/'Sheet1 (2)'!$D$72))))</f>
        <v>5</v>
      </c>
      <c r="AY121" s="157">
        <f>IF(IF(D121='Sheet1 (2)'!$C$69,'Sheet1 (2)'!$D$69*('Sheet1 (2)'!$D$72-rough_index)/'Sheet1 (2)'!$D$72,IF(shee2!D121='Sheet1 (2)'!$C$70,'Sheet1 (2)'!$D$70*('Sheet1 (2)'!$D$72-rough_index)/'Sheet1 (2)'!$D$72,IF(shee2!D121='Sheet1 (2)'!$C$71,'Sheet1 (2)'!$D$71*('Sheet1 (2)'!$D$72-rough_index)/'Sheet1 (2)'!$D$72)))&lt;0,0,IF(D121='Sheet1 (2)'!$C$69,'Sheet1 (2)'!$D$69*('Sheet1 (2)'!$D$72-rough_index)/'Sheet1 (2)'!$D$72,IF(shee2!D121='Sheet1 (2)'!$C$70,'Sheet1 (2)'!$D$70*('Sheet1 (2)'!$D$72-rough_index)/'Sheet1 (2)'!$D$72,IF(shee2!D121='Sheet1 (2)'!$C$71,'Sheet1 (2)'!$D$71*('Sheet1 (2)'!$D$72-rough_index)/'Sheet1 (2)'!$D$72))))</f>
        <v>2.5</v>
      </c>
      <c r="AZ121" s="159">
        <f>+(AU121*'Sheet1 (2)'!$C$77)+(AV121*'Sheet1 (2)'!$C$78)+(AW121*'Sheet1 (2)'!$C$79)+(AX121*'Sheet1 (2)'!$C$80)+(AY121*'Sheet1 (2)'!$C$81)</f>
        <v>4.2333333333333325</v>
      </c>
      <c r="BA121" s="213" t="str">
        <f t="shared" si="3"/>
        <v>Good</v>
      </c>
      <c r="BE121">
        <f>IF(D121='Sheet1 (2)'!$C$61,'Sheet1 (2)'!$D$61*(counts^2)+'Sheet1 (2)'!$G$61*counts+'Sheet1 (2)'!$J$61,IF(D121='Sheet1 (2)'!$C$62,'Sheet1 (2)'!$D$62*counts+'Sheet1 (2)'!$G$62,IF(D121='Sheet1 (2)'!$C$63,'Sheet1 (2)'!$D$63*counts+'Sheet1 (2)'!$G$63,IF(D121='Sheet1 (2)'!$C$64,'Sheet1 (2)'!$D$64*counts+'Sheet1 (2)'!$G$64))))</f>
        <v>2.0984129299999998</v>
      </c>
    </row>
    <row r="122" spans="1:57">
      <c r="A122" s="145" t="s">
        <v>282</v>
      </c>
      <c r="B122" s="145" t="s">
        <v>76</v>
      </c>
      <c r="C122" s="170">
        <v>262</v>
      </c>
      <c r="D122" s="174" t="s">
        <v>77</v>
      </c>
      <c r="E122" s="171">
        <v>8</v>
      </c>
      <c r="F122" s="171">
        <v>1</v>
      </c>
      <c r="G122" s="171" t="s">
        <v>77</v>
      </c>
      <c r="H122" s="171">
        <v>0.5</v>
      </c>
      <c r="I122" s="171" t="s">
        <v>77</v>
      </c>
      <c r="J122" s="173" t="s">
        <v>80</v>
      </c>
      <c r="K122" s="173" t="s">
        <v>80</v>
      </c>
      <c r="L122" s="169">
        <f>VLOOKUP(CONCATENATE(J122,K122),'Sheet1 (2)'!$J$6:$K$26,2,FALSE)</f>
        <v>0</v>
      </c>
      <c r="M122" s="173" t="s">
        <v>80</v>
      </c>
      <c r="N122" s="173" t="s">
        <v>80</v>
      </c>
      <c r="O122" s="168">
        <f>VLOOKUP(CONCATENATE(M122,N122),'Sheet1 (2)'!$L$6:$M$26,2,FALSE)</f>
        <v>0</v>
      </c>
      <c r="P122" s="173" t="s">
        <v>83</v>
      </c>
      <c r="Q122" s="173" t="s">
        <v>82</v>
      </c>
      <c r="R122" s="168">
        <f>VLOOKUP(CONCATENATE(P122,Q122),'Sheet1 (2)'!$N$6:$O$26,2,FALSE)</f>
        <v>18.75</v>
      </c>
      <c r="S122" s="173" t="s">
        <v>80</v>
      </c>
      <c r="T122" s="173" t="s">
        <v>80</v>
      </c>
      <c r="U122" s="168">
        <f>VLOOKUP(CONCATENATE(S122,T122),'Sheet1 (2)'!$P$6:$Q$26,2,FALSE)</f>
        <v>0</v>
      </c>
      <c r="V122" s="173" t="s">
        <v>80</v>
      </c>
      <c r="W122" s="173" t="s">
        <v>80</v>
      </c>
      <c r="X122" s="168">
        <f>VLOOKUP(CONCATENATE(V122,W122),'Sheet1 (2)'!$R$6:$S$26,2,FALSE)</f>
        <v>0</v>
      </c>
      <c r="Y122" s="173" t="s">
        <v>80</v>
      </c>
      <c r="Z122" s="173" t="s">
        <v>80</v>
      </c>
      <c r="AA122" s="168">
        <f>VLOOKUP(CONCATENATE(Y122,Z122),'Sheet1 (2)'!$T$6:$U$26,2,FALSE)</f>
        <v>0</v>
      </c>
      <c r="AB122" s="173" t="s">
        <v>80</v>
      </c>
      <c r="AC122" s="173" t="s">
        <v>80</v>
      </c>
      <c r="AD122" s="168">
        <f>VLOOKUP(CONCATENATE(AB122,AC122),'Sheet1 (2)'!$X$6:$Y$26,2,FALSE)</f>
        <v>0</v>
      </c>
      <c r="AE122" s="173" t="s">
        <v>82</v>
      </c>
      <c r="AF122" s="173" t="s">
        <v>81</v>
      </c>
      <c r="AG122" s="168">
        <f>VLOOKUP(CONCATENATE(AE122,AF122),'Sheet1 (2)'!$Z$6:$AA$26,2,FALSE)</f>
        <v>66</v>
      </c>
      <c r="AH122" s="172"/>
      <c r="AI122" s="175"/>
      <c r="AJ122" s="140"/>
      <c r="AK122" s="176" t="s">
        <v>282</v>
      </c>
      <c r="AL122" s="176" t="s">
        <v>76</v>
      </c>
      <c r="AM122" s="170">
        <f t="shared" si="2"/>
        <v>262</v>
      </c>
      <c r="AN122" s="147"/>
      <c r="AO122" s="155"/>
      <c r="AP122" s="156"/>
      <c r="AQ122" s="157">
        <v>2.1923935215999997</v>
      </c>
      <c r="AR122" s="158"/>
      <c r="AS122" s="145">
        <f>LOOKUP(rufmkm,'Sheet1 (2)'!$V$62:$V$71,'Sheet1 (2)'!$W$62:$W$71)</f>
        <v>30</v>
      </c>
      <c r="AT122" s="140"/>
      <c r="AU122" s="157">
        <f>IF(IF(D122='Sheet1 (2)'!$C$69,'Sheet1 (2)'!$D$69*('Sheet1 (2)'!$D$72-rut_index)/'Sheet1 (2)'!$D$72,IF(shee2!D122='Sheet1 (2)'!$C$70,'Sheet1 (2)'!$D$70*('Sheet1 (2)'!$D$72-rut_index)/'Sheet1 (2)'!$D$72,IF(shee2!D122='Sheet1 (2)'!$C$71,'Sheet1 (2)'!$D$71*('Sheet1 (2)'!$D$72-rut_index)/'Sheet1 (2)'!$D$72)))&lt;0,0,IF(D122='Sheet1 (2)'!$C$69,'Sheet1 (2)'!$D$69*('Sheet1 (2)'!$D$72-rut_index)/'Sheet1 (2)'!$D$72,IF(shee2!D122='Sheet1 (2)'!$C$70,'Sheet1 (2)'!$D$70*('Sheet1 (2)'!$D$72-rut_index)/'Sheet1 (2)'!$D$72,IF(shee2!D122='Sheet1 (2)'!$C$71,'Sheet1 (2)'!$D$71*('Sheet1 (2)'!$D$72-rut_index)/'Sheet1 (2)'!$D$72))))</f>
        <v>5</v>
      </c>
      <c r="AV122" s="157">
        <f>IF(IF(D122='Sheet1 (2)'!$C$69,'Sheet1 (2)'!$D$69*('Sheet1 (2)'!$D$72-crack_s_index)/'Sheet1 (2)'!$D$72,IF(shee2!D122='Sheet1 (2)'!$C$70,'Sheet1 (2)'!$D$70*('Sheet1 (2)'!$D$72-crack_s_index)/'Sheet1 (2)'!$D$72,IF(shee2!D122='Sheet1 (2)'!$C$71,'Sheet1 (2)'!$D$71*('Sheet1 (2)'!$D$72-crack_s_index)/'Sheet1 (2)'!$D$72)))&lt;0,0,IF(D122='Sheet1 (2)'!$C$69,'Sheet1 (2)'!$D$69*('Sheet1 (2)'!$D$72-crack_s_index)/'Sheet1 (2)'!$D$72,IF(shee2!D122='Sheet1 (2)'!$C$70,'Sheet1 (2)'!$D$70*('Sheet1 (2)'!$D$72-crack_s_index)/'Sheet1 (2)'!$D$72,IF(shee2!D122='Sheet1 (2)'!$C$71,'Sheet1 (2)'!$D$71*('Sheet1 (2)'!$D$72-crack_s_index)/'Sheet1 (2)'!$D$72))))</f>
        <v>5</v>
      </c>
      <c r="AW122" s="157">
        <f>IF(IF(D122='Sheet1 (2)'!$C$69,'Sheet1 (2)'!$D$69*('Sheet1 (2)'!$D$72-crack_t_index)/'Sheet1 (2)'!$D$72,IF(shee2!D122='Sheet1 (2)'!$C$70,'Sheet1 (2)'!$D$70*('Sheet1 (2)'!$D$72-crack_t_index)/'Sheet1 (2)'!$D$72,IF(shee2!D122='Sheet1 (2)'!$C$71,'Sheet1 (2)'!$D$71*('Sheet1 (2)'!$D$72-crack_t_index)/'Sheet1 (2)'!$D$72)))&lt;0,0,IF(D122='Sheet1 (2)'!$C$69,'Sheet1 (2)'!$D$69*('Sheet1 (2)'!$D$72-crack_t_index)/'Sheet1 (2)'!$D$72,IF(shee2!D122='Sheet1 (2)'!$C$70,'Sheet1 (2)'!$D$70*('Sheet1 (2)'!$D$72-crack_t_index)/'Sheet1 (2)'!$D$72,IF(shee2!D122='Sheet1 (2)'!$C$71,'Sheet1 (2)'!$D$71*('Sheet1 (2)'!$D$72-crack_t_index)/'Sheet1 (2)'!$D$72))))</f>
        <v>3.4375</v>
      </c>
      <c r="AX122" s="157">
        <f>IF(IF(D122='Sheet1 (2)'!$C$69,'Sheet1 (2)'!$D$69*('Sheet1 (2)'!$D$72-rave_index)/'Sheet1 (2)'!$D$72,IF(shee2!D122='Sheet1 (2)'!$C$70,'Sheet1 (2)'!$D$70*('Sheet1 (2)'!$D$72-rave_index)/'Sheet1 (2)'!$D$72,IF(shee2!D122='Sheet1 (2)'!$C$71,'Sheet1 (2)'!$D$71*('Sheet1 (2)'!$D$72-rave_index)/'Sheet1 (2)'!$D$72)))&lt;0,0,IF(D122='Sheet1 (2)'!$C$69,'Sheet1 (2)'!$D$69*('Sheet1 (2)'!$D$72-rave_index)/'Sheet1 (2)'!$D$72,IF(shee2!D122='Sheet1 (2)'!$C$70,'Sheet1 (2)'!$D$70*('Sheet1 (2)'!$D$72-rave_index)/'Sheet1 (2)'!$D$72,IF(shee2!D122='Sheet1 (2)'!$C$71,'Sheet1 (2)'!$D$71*('Sheet1 (2)'!$D$72-rave_index)/'Sheet1 (2)'!$D$72))))</f>
        <v>5</v>
      </c>
      <c r="AY122" s="157">
        <f>IF(IF(D122='Sheet1 (2)'!$C$69,'Sheet1 (2)'!$D$69*('Sheet1 (2)'!$D$72-rough_index)/'Sheet1 (2)'!$D$72,IF(shee2!D122='Sheet1 (2)'!$C$70,'Sheet1 (2)'!$D$70*('Sheet1 (2)'!$D$72-rough_index)/'Sheet1 (2)'!$D$72,IF(shee2!D122='Sheet1 (2)'!$C$71,'Sheet1 (2)'!$D$71*('Sheet1 (2)'!$D$72-rough_index)/'Sheet1 (2)'!$D$72)))&lt;0,0,IF(D122='Sheet1 (2)'!$C$69,'Sheet1 (2)'!$D$69*('Sheet1 (2)'!$D$72-rough_index)/'Sheet1 (2)'!$D$72,IF(shee2!D122='Sheet1 (2)'!$C$70,'Sheet1 (2)'!$D$70*('Sheet1 (2)'!$D$72-rough_index)/'Sheet1 (2)'!$D$72,IF(shee2!D122='Sheet1 (2)'!$C$71,'Sheet1 (2)'!$D$71*('Sheet1 (2)'!$D$72-rough_index)/'Sheet1 (2)'!$D$72))))</f>
        <v>2.5</v>
      </c>
      <c r="AZ122" s="159">
        <f>+(AU122*'Sheet1 (2)'!$C$77)+(AV122*'Sheet1 (2)'!$C$78)+(AW122*'Sheet1 (2)'!$C$79)+(AX122*'Sheet1 (2)'!$C$80)+(AY122*'Sheet1 (2)'!$C$81)</f>
        <v>4.1875</v>
      </c>
      <c r="BA122" s="213" t="str">
        <f t="shared" si="3"/>
        <v>Good</v>
      </c>
      <c r="BE122">
        <f>IF(D122='Sheet1 (2)'!$C$61,'Sheet1 (2)'!$D$61*(counts^2)+'Sheet1 (2)'!$G$61*counts+'Sheet1 (2)'!$J$61,IF(D122='Sheet1 (2)'!$C$62,'Sheet1 (2)'!$D$62*counts+'Sheet1 (2)'!$G$62,IF(D122='Sheet1 (2)'!$C$63,'Sheet1 (2)'!$D$63*counts+'Sheet1 (2)'!$G$63,IF(D122='Sheet1 (2)'!$C$64,'Sheet1 (2)'!$D$64*counts+'Sheet1 (2)'!$G$64))))</f>
        <v>2.0984129299999998</v>
      </c>
    </row>
    <row r="123" spans="1:57">
      <c r="A123" s="145" t="s">
        <v>282</v>
      </c>
      <c r="B123" s="145" t="s">
        <v>76</v>
      </c>
      <c r="C123" s="170">
        <v>263</v>
      </c>
      <c r="D123" s="174" t="s">
        <v>77</v>
      </c>
      <c r="E123" s="171">
        <v>8</v>
      </c>
      <c r="F123" s="171">
        <v>1</v>
      </c>
      <c r="G123" s="171" t="s">
        <v>77</v>
      </c>
      <c r="H123" s="171">
        <v>0.5</v>
      </c>
      <c r="I123" s="171" t="s">
        <v>77</v>
      </c>
      <c r="J123" s="173" t="s">
        <v>80</v>
      </c>
      <c r="K123" s="173" t="s">
        <v>80</v>
      </c>
      <c r="L123" s="169">
        <f>VLOOKUP(CONCATENATE(J123,K123),'Sheet1 (2)'!$J$6:$K$26,2,FALSE)</f>
        <v>0</v>
      </c>
      <c r="M123" s="173" t="s">
        <v>83</v>
      </c>
      <c r="N123" s="173" t="s">
        <v>78</v>
      </c>
      <c r="O123" s="168">
        <f>VLOOKUP(CONCATENATE(M123,N123),'Sheet1 (2)'!$L$6:$M$26,2,FALSE)</f>
        <v>7.5</v>
      </c>
      <c r="P123" s="173" t="s">
        <v>83</v>
      </c>
      <c r="Q123" s="173" t="s">
        <v>78</v>
      </c>
      <c r="R123" s="168">
        <f>VLOOKUP(CONCATENATE(P123,Q123),'Sheet1 (2)'!$N$6:$O$26,2,FALSE)</f>
        <v>7.5</v>
      </c>
      <c r="S123" s="173" t="s">
        <v>80</v>
      </c>
      <c r="T123" s="173" t="s">
        <v>80</v>
      </c>
      <c r="U123" s="168">
        <f>VLOOKUP(CONCATENATE(S123,T123),'Sheet1 (2)'!$P$6:$Q$26,2,FALSE)</f>
        <v>0</v>
      </c>
      <c r="V123" s="173" t="s">
        <v>80</v>
      </c>
      <c r="W123" s="173" t="s">
        <v>80</v>
      </c>
      <c r="X123" s="168">
        <f>VLOOKUP(CONCATENATE(V123,W123),'Sheet1 (2)'!$R$6:$S$26,2,FALSE)</f>
        <v>0</v>
      </c>
      <c r="Y123" s="173" t="s">
        <v>80</v>
      </c>
      <c r="Z123" s="173" t="s">
        <v>80</v>
      </c>
      <c r="AA123" s="168">
        <f>VLOOKUP(CONCATENATE(Y123,Z123),'Sheet1 (2)'!$T$6:$U$26,2,FALSE)</f>
        <v>0</v>
      </c>
      <c r="AB123" s="173" t="s">
        <v>80</v>
      </c>
      <c r="AC123" s="173" t="s">
        <v>80</v>
      </c>
      <c r="AD123" s="168">
        <f>VLOOKUP(CONCATENATE(AB123,AC123),'Sheet1 (2)'!$X$6:$Y$26,2,FALSE)</f>
        <v>0</v>
      </c>
      <c r="AE123" s="173" t="s">
        <v>82</v>
      </c>
      <c r="AF123" s="173" t="s">
        <v>81</v>
      </c>
      <c r="AG123" s="168">
        <f>VLOOKUP(CONCATENATE(AE123,AF123),'Sheet1 (2)'!$Z$6:$AA$26,2,FALSE)</f>
        <v>66</v>
      </c>
      <c r="AH123" s="172"/>
      <c r="AI123" s="175"/>
      <c r="AJ123" s="140"/>
      <c r="AK123" s="176" t="s">
        <v>282</v>
      </c>
      <c r="AL123" s="176" t="s">
        <v>76</v>
      </c>
      <c r="AM123" s="170">
        <f t="shared" si="2"/>
        <v>263</v>
      </c>
      <c r="AN123" s="147"/>
      <c r="AO123" s="155"/>
      <c r="AP123" s="156"/>
      <c r="AQ123" s="157">
        <v>1.1594075526000001</v>
      </c>
      <c r="AR123" s="158"/>
      <c r="AS123" s="145">
        <f>LOOKUP(rufmkm,'Sheet1 (2)'!$V$62:$V$71,'Sheet1 (2)'!$W$62:$W$71)</f>
        <v>20</v>
      </c>
      <c r="AT123" s="140"/>
      <c r="AU123" s="157">
        <f>IF(IF(D123='Sheet1 (2)'!$C$69,'Sheet1 (2)'!$D$69*('Sheet1 (2)'!$D$72-rut_index)/'Sheet1 (2)'!$D$72,IF(shee2!D123='Sheet1 (2)'!$C$70,'Sheet1 (2)'!$D$70*('Sheet1 (2)'!$D$72-rut_index)/'Sheet1 (2)'!$D$72,IF(shee2!D123='Sheet1 (2)'!$C$71,'Sheet1 (2)'!$D$71*('Sheet1 (2)'!$D$72-rut_index)/'Sheet1 (2)'!$D$72)))&lt;0,0,IF(D123='Sheet1 (2)'!$C$69,'Sheet1 (2)'!$D$69*('Sheet1 (2)'!$D$72-rut_index)/'Sheet1 (2)'!$D$72,IF(shee2!D123='Sheet1 (2)'!$C$70,'Sheet1 (2)'!$D$70*('Sheet1 (2)'!$D$72-rut_index)/'Sheet1 (2)'!$D$72,IF(shee2!D123='Sheet1 (2)'!$C$71,'Sheet1 (2)'!$D$71*('Sheet1 (2)'!$D$72-rut_index)/'Sheet1 (2)'!$D$72))))</f>
        <v>5</v>
      </c>
      <c r="AV123" s="157">
        <f>IF(IF(D123='Sheet1 (2)'!$C$69,'Sheet1 (2)'!$D$69*('Sheet1 (2)'!$D$72-crack_s_index)/'Sheet1 (2)'!$D$72,IF(shee2!D123='Sheet1 (2)'!$C$70,'Sheet1 (2)'!$D$70*('Sheet1 (2)'!$D$72-crack_s_index)/'Sheet1 (2)'!$D$72,IF(shee2!D123='Sheet1 (2)'!$C$71,'Sheet1 (2)'!$D$71*('Sheet1 (2)'!$D$72-crack_s_index)/'Sheet1 (2)'!$D$72)))&lt;0,0,IF(D123='Sheet1 (2)'!$C$69,'Sheet1 (2)'!$D$69*('Sheet1 (2)'!$D$72-crack_s_index)/'Sheet1 (2)'!$D$72,IF(shee2!D123='Sheet1 (2)'!$C$70,'Sheet1 (2)'!$D$70*('Sheet1 (2)'!$D$72-crack_s_index)/'Sheet1 (2)'!$D$72,IF(shee2!D123='Sheet1 (2)'!$C$71,'Sheet1 (2)'!$D$71*('Sheet1 (2)'!$D$72-crack_s_index)/'Sheet1 (2)'!$D$72))))</f>
        <v>4.375</v>
      </c>
      <c r="AW123" s="157">
        <f>IF(IF(D123='Sheet1 (2)'!$C$69,'Sheet1 (2)'!$D$69*('Sheet1 (2)'!$D$72-crack_t_index)/'Sheet1 (2)'!$D$72,IF(shee2!D123='Sheet1 (2)'!$C$70,'Sheet1 (2)'!$D$70*('Sheet1 (2)'!$D$72-crack_t_index)/'Sheet1 (2)'!$D$72,IF(shee2!D123='Sheet1 (2)'!$C$71,'Sheet1 (2)'!$D$71*('Sheet1 (2)'!$D$72-crack_t_index)/'Sheet1 (2)'!$D$72)))&lt;0,0,IF(D123='Sheet1 (2)'!$C$69,'Sheet1 (2)'!$D$69*('Sheet1 (2)'!$D$72-crack_t_index)/'Sheet1 (2)'!$D$72,IF(shee2!D123='Sheet1 (2)'!$C$70,'Sheet1 (2)'!$D$70*('Sheet1 (2)'!$D$72-crack_t_index)/'Sheet1 (2)'!$D$72,IF(shee2!D123='Sheet1 (2)'!$C$71,'Sheet1 (2)'!$D$71*('Sheet1 (2)'!$D$72-crack_t_index)/'Sheet1 (2)'!$D$72))))</f>
        <v>4.375</v>
      </c>
      <c r="AX123" s="157">
        <f>IF(IF(D123='Sheet1 (2)'!$C$69,'Sheet1 (2)'!$D$69*('Sheet1 (2)'!$D$72-rave_index)/'Sheet1 (2)'!$D$72,IF(shee2!D123='Sheet1 (2)'!$C$70,'Sheet1 (2)'!$D$70*('Sheet1 (2)'!$D$72-rave_index)/'Sheet1 (2)'!$D$72,IF(shee2!D123='Sheet1 (2)'!$C$71,'Sheet1 (2)'!$D$71*('Sheet1 (2)'!$D$72-rave_index)/'Sheet1 (2)'!$D$72)))&lt;0,0,IF(D123='Sheet1 (2)'!$C$69,'Sheet1 (2)'!$D$69*('Sheet1 (2)'!$D$72-rave_index)/'Sheet1 (2)'!$D$72,IF(shee2!D123='Sheet1 (2)'!$C$70,'Sheet1 (2)'!$D$70*('Sheet1 (2)'!$D$72-rave_index)/'Sheet1 (2)'!$D$72,IF(shee2!D123='Sheet1 (2)'!$C$71,'Sheet1 (2)'!$D$71*('Sheet1 (2)'!$D$72-rave_index)/'Sheet1 (2)'!$D$72))))</f>
        <v>5</v>
      </c>
      <c r="AY123" s="157">
        <f>IF(IF(D123='Sheet1 (2)'!$C$69,'Sheet1 (2)'!$D$69*('Sheet1 (2)'!$D$72-rough_index)/'Sheet1 (2)'!$D$72,IF(shee2!D123='Sheet1 (2)'!$C$70,'Sheet1 (2)'!$D$70*('Sheet1 (2)'!$D$72-rough_index)/'Sheet1 (2)'!$D$72,IF(shee2!D123='Sheet1 (2)'!$C$71,'Sheet1 (2)'!$D$71*('Sheet1 (2)'!$D$72-rough_index)/'Sheet1 (2)'!$D$72)))&lt;0,0,IF(D123='Sheet1 (2)'!$C$69,'Sheet1 (2)'!$D$69*('Sheet1 (2)'!$D$72-rough_index)/'Sheet1 (2)'!$D$72,IF(shee2!D123='Sheet1 (2)'!$C$70,'Sheet1 (2)'!$D$70*('Sheet1 (2)'!$D$72-rough_index)/'Sheet1 (2)'!$D$72,IF(shee2!D123='Sheet1 (2)'!$C$71,'Sheet1 (2)'!$D$71*('Sheet1 (2)'!$D$72-rough_index)/'Sheet1 (2)'!$D$72))))</f>
        <v>3.3333333333333335</v>
      </c>
      <c r="AZ123" s="159">
        <f>+(AU123*'Sheet1 (2)'!$C$77)+(AV123*'Sheet1 (2)'!$C$78)+(AW123*'Sheet1 (2)'!$C$79)+(AX123*'Sheet1 (2)'!$C$80)+(AY123*'Sheet1 (2)'!$C$81)</f>
        <v>4.25</v>
      </c>
      <c r="BA123" s="213" t="str">
        <f t="shared" si="3"/>
        <v>Good</v>
      </c>
      <c r="BE123">
        <f>IF(D123='Sheet1 (2)'!$C$61,'Sheet1 (2)'!$D$61*(counts^2)+'Sheet1 (2)'!$G$61*counts+'Sheet1 (2)'!$J$61,IF(D123='Sheet1 (2)'!$C$62,'Sheet1 (2)'!$D$62*counts+'Sheet1 (2)'!$G$62,IF(D123='Sheet1 (2)'!$C$63,'Sheet1 (2)'!$D$63*counts+'Sheet1 (2)'!$G$63,IF(D123='Sheet1 (2)'!$C$64,'Sheet1 (2)'!$D$64*counts+'Sheet1 (2)'!$G$64))))</f>
        <v>2.0984129299999998</v>
      </c>
    </row>
    <row r="124" spans="1:57">
      <c r="A124" s="145" t="s">
        <v>282</v>
      </c>
      <c r="B124" s="145" t="s">
        <v>76</v>
      </c>
      <c r="C124" s="170">
        <v>264</v>
      </c>
      <c r="D124" s="174" t="s">
        <v>77</v>
      </c>
      <c r="E124" s="171">
        <v>8</v>
      </c>
      <c r="F124" s="171">
        <v>1</v>
      </c>
      <c r="G124" s="171" t="s">
        <v>77</v>
      </c>
      <c r="H124" s="171">
        <v>0.5</v>
      </c>
      <c r="I124" s="171" t="s">
        <v>77</v>
      </c>
      <c r="J124" s="173" t="s">
        <v>80</v>
      </c>
      <c r="K124" s="173" t="s">
        <v>80</v>
      </c>
      <c r="L124" s="169">
        <f>VLOOKUP(CONCATENATE(J124,K124),'Sheet1 (2)'!$J$6:$K$26,2,FALSE)</f>
        <v>0</v>
      </c>
      <c r="M124" s="173" t="s">
        <v>80</v>
      </c>
      <c r="N124" s="173" t="s">
        <v>80</v>
      </c>
      <c r="O124" s="168">
        <f>VLOOKUP(CONCATENATE(M124,N124),'Sheet1 (2)'!$L$6:$M$26,2,FALSE)</f>
        <v>0</v>
      </c>
      <c r="P124" s="173" t="s">
        <v>80</v>
      </c>
      <c r="Q124" s="173" t="s">
        <v>80</v>
      </c>
      <c r="R124" s="168">
        <f>VLOOKUP(CONCATENATE(P124,Q124),'Sheet1 (2)'!$N$6:$O$26,2,FALSE)</f>
        <v>0</v>
      </c>
      <c r="S124" s="173" t="s">
        <v>80</v>
      </c>
      <c r="T124" s="173" t="s">
        <v>80</v>
      </c>
      <c r="U124" s="168">
        <f>VLOOKUP(CONCATENATE(S124,T124),'Sheet1 (2)'!$P$6:$Q$26,2,FALSE)</f>
        <v>0</v>
      </c>
      <c r="V124" s="173" t="s">
        <v>80</v>
      </c>
      <c r="W124" s="173" t="s">
        <v>80</v>
      </c>
      <c r="X124" s="168">
        <f>VLOOKUP(CONCATENATE(V124,W124),'Sheet1 (2)'!$R$6:$S$26,2,FALSE)</f>
        <v>0</v>
      </c>
      <c r="Y124" s="173" t="s">
        <v>80</v>
      </c>
      <c r="Z124" s="173" t="s">
        <v>80</v>
      </c>
      <c r="AA124" s="168">
        <f>VLOOKUP(CONCATENATE(Y124,Z124),'Sheet1 (2)'!$T$6:$U$26,2,FALSE)</f>
        <v>0</v>
      </c>
      <c r="AB124" s="173" t="s">
        <v>80</v>
      </c>
      <c r="AC124" s="173" t="s">
        <v>80</v>
      </c>
      <c r="AD124" s="168">
        <f>VLOOKUP(CONCATENATE(AB124,AC124),'Sheet1 (2)'!$X$6:$Y$26,2,FALSE)</f>
        <v>0</v>
      </c>
      <c r="AE124" s="173" t="s">
        <v>82</v>
      </c>
      <c r="AF124" s="173" t="s">
        <v>81</v>
      </c>
      <c r="AG124" s="168">
        <f>VLOOKUP(CONCATENATE(AE124,AF124),'Sheet1 (2)'!$Z$6:$AA$26,2,FALSE)</f>
        <v>66</v>
      </c>
      <c r="AH124" s="172"/>
      <c r="AI124" s="175"/>
      <c r="AJ124" s="140"/>
      <c r="AK124" s="176" t="s">
        <v>282</v>
      </c>
      <c r="AL124" s="176" t="s">
        <v>76</v>
      </c>
      <c r="AM124" s="170">
        <f t="shared" si="2"/>
        <v>264</v>
      </c>
      <c r="AN124" s="147"/>
      <c r="AO124" s="155"/>
      <c r="AP124" s="156"/>
      <c r="AQ124" s="157">
        <v>1.0783980102000001</v>
      </c>
      <c r="AR124" s="158"/>
      <c r="AS124" s="145">
        <f>LOOKUP(rufmkm,'Sheet1 (2)'!$V$62:$V$71,'Sheet1 (2)'!$W$62:$W$71)</f>
        <v>20</v>
      </c>
      <c r="AT124" s="140"/>
      <c r="AU124" s="157">
        <f>IF(IF(D124='Sheet1 (2)'!$C$69,'Sheet1 (2)'!$D$69*('Sheet1 (2)'!$D$72-rut_index)/'Sheet1 (2)'!$D$72,IF(shee2!D124='Sheet1 (2)'!$C$70,'Sheet1 (2)'!$D$70*('Sheet1 (2)'!$D$72-rut_index)/'Sheet1 (2)'!$D$72,IF(shee2!D124='Sheet1 (2)'!$C$71,'Sheet1 (2)'!$D$71*('Sheet1 (2)'!$D$72-rut_index)/'Sheet1 (2)'!$D$72)))&lt;0,0,IF(D124='Sheet1 (2)'!$C$69,'Sheet1 (2)'!$D$69*('Sheet1 (2)'!$D$72-rut_index)/'Sheet1 (2)'!$D$72,IF(shee2!D124='Sheet1 (2)'!$C$70,'Sheet1 (2)'!$D$70*('Sheet1 (2)'!$D$72-rut_index)/'Sheet1 (2)'!$D$72,IF(shee2!D124='Sheet1 (2)'!$C$71,'Sheet1 (2)'!$D$71*('Sheet1 (2)'!$D$72-rut_index)/'Sheet1 (2)'!$D$72))))</f>
        <v>5</v>
      </c>
      <c r="AV124" s="157">
        <f>IF(IF(D124='Sheet1 (2)'!$C$69,'Sheet1 (2)'!$D$69*('Sheet1 (2)'!$D$72-crack_s_index)/'Sheet1 (2)'!$D$72,IF(shee2!D124='Sheet1 (2)'!$C$70,'Sheet1 (2)'!$D$70*('Sheet1 (2)'!$D$72-crack_s_index)/'Sheet1 (2)'!$D$72,IF(shee2!D124='Sheet1 (2)'!$C$71,'Sheet1 (2)'!$D$71*('Sheet1 (2)'!$D$72-crack_s_index)/'Sheet1 (2)'!$D$72)))&lt;0,0,IF(D124='Sheet1 (2)'!$C$69,'Sheet1 (2)'!$D$69*('Sheet1 (2)'!$D$72-crack_s_index)/'Sheet1 (2)'!$D$72,IF(shee2!D124='Sheet1 (2)'!$C$70,'Sheet1 (2)'!$D$70*('Sheet1 (2)'!$D$72-crack_s_index)/'Sheet1 (2)'!$D$72,IF(shee2!D124='Sheet1 (2)'!$C$71,'Sheet1 (2)'!$D$71*('Sheet1 (2)'!$D$72-crack_s_index)/'Sheet1 (2)'!$D$72))))</f>
        <v>5</v>
      </c>
      <c r="AW124" s="157">
        <f>IF(IF(D124='Sheet1 (2)'!$C$69,'Sheet1 (2)'!$D$69*('Sheet1 (2)'!$D$72-crack_t_index)/'Sheet1 (2)'!$D$72,IF(shee2!D124='Sheet1 (2)'!$C$70,'Sheet1 (2)'!$D$70*('Sheet1 (2)'!$D$72-crack_t_index)/'Sheet1 (2)'!$D$72,IF(shee2!D124='Sheet1 (2)'!$C$71,'Sheet1 (2)'!$D$71*('Sheet1 (2)'!$D$72-crack_t_index)/'Sheet1 (2)'!$D$72)))&lt;0,0,IF(D124='Sheet1 (2)'!$C$69,'Sheet1 (2)'!$D$69*('Sheet1 (2)'!$D$72-crack_t_index)/'Sheet1 (2)'!$D$72,IF(shee2!D124='Sheet1 (2)'!$C$70,'Sheet1 (2)'!$D$70*('Sheet1 (2)'!$D$72-crack_t_index)/'Sheet1 (2)'!$D$72,IF(shee2!D124='Sheet1 (2)'!$C$71,'Sheet1 (2)'!$D$71*('Sheet1 (2)'!$D$72-crack_t_index)/'Sheet1 (2)'!$D$72))))</f>
        <v>5</v>
      </c>
      <c r="AX124" s="157">
        <f>IF(IF(D124='Sheet1 (2)'!$C$69,'Sheet1 (2)'!$D$69*('Sheet1 (2)'!$D$72-rave_index)/'Sheet1 (2)'!$D$72,IF(shee2!D124='Sheet1 (2)'!$C$70,'Sheet1 (2)'!$D$70*('Sheet1 (2)'!$D$72-rave_index)/'Sheet1 (2)'!$D$72,IF(shee2!D124='Sheet1 (2)'!$C$71,'Sheet1 (2)'!$D$71*('Sheet1 (2)'!$D$72-rave_index)/'Sheet1 (2)'!$D$72)))&lt;0,0,IF(D124='Sheet1 (2)'!$C$69,'Sheet1 (2)'!$D$69*('Sheet1 (2)'!$D$72-rave_index)/'Sheet1 (2)'!$D$72,IF(shee2!D124='Sheet1 (2)'!$C$70,'Sheet1 (2)'!$D$70*('Sheet1 (2)'!$D$72-rave_index)/'Sheet1 (2)'!$D$72,IF(shee2!D124='Sheet1 (2)'!$C$71,'Sheet1 (2)'!$D$71*('Sheet1 (2)'!$D$72-rave_index)/'Sheet1 (2)'!$D$72))))</f>
        <v>5</v>
      </c>
      <c r="AY124" s="157">
        <f>IF(IF(D124='Sheet1 (2)'!$C$69,'Sheet1 (2)'!$D$69*('Sheet1 (2)'!$D$72-rough_index)/'Sheet1 (2)'!$D$72,IF(shee2!D124='Sheet1 (2)'!$C$70,'Sheet1 (2)'!$D$70*('Sheet1 (2)'!$D$72-rough_index)/'Sheet1 (2)'!$D$72,IF(shee2!D124='Sheet1 (2)'!$C$71,'Sheet1 (2)'!$D$71*('Sheet1 (2)'!$D$72-rough_index)/'Sheet1 (2)'!$D$72)))&lt;0,0,IF(D124='Sheet1 (2)'!$C$69,'Sheet1 (2)'!$D$69*('Sheet1 (2)'!$D$72-rough_index)/'Sheet1 (2)'!$D$72,IF(shee2!D124='Sheet1 (2)'!$C$70,'Sheet1 (2)'!$D$70*('Sheet1 (2)'!$D$72-rough_index)/'Sheet1 (2)'!$D$72,IF(shee2!D124='Sheet1 (2)'!$C$71,'Sheet1 (2)'!$D$71*('Sheet1 (2)'!$D$72-rough_index)/'Sheet1 (2)'!$D$72))))</f>
        <v>3.3333333333333335</v>
      </c>
      <c r="AZ124" s="159">
        <f>+(AU124*'Sheet1 (2)'!$C$77)+(AV124*'Sheet1 (2)'!$C$78)+(AW124*'Sheet1 (2)'!$C$79)+(AX124*'Sheet1 (2)'!$C$80)+(AY124*'Sheet1 (2)'!$C$81)</f>
        <v>4.5</v>
      </c>
      <c r="BA124" s="213" t="str">
        <f t="shared" si="3"/>
        <v>Good</v>
      </c>
      <c r="BE124">
        <f>IF(D124='Sheet1 (2)'!$C$61,'Sheet1 (2)'!$D$61*(counts^2)+'Sheet1 (2)'!$G$61*counts+'Sheet1 (2)'!$J$61,IF(D124='Sheet1 (2)'!$C$62,'Sheet1 (2)'!$D$62*counts+'Sheet1 (2)'!$G$62,IF(D124='Sheet1 (2)'!$C$63,'Sheet1 (2)'!$D$63*counts+'Sheet1 (2)'!$G$63,IF(D124='Sheet1 (2)'!$C$64,'Sheet1 (2)'!$D$64*counts+'Sheet1 (2)'!$G$64))))</f>
        <v>2.0984129299999998</v>
      </c>
    </row>
    <row r="125" spans="1:57">
      <c r="A125" s="145" t="s">
        <v>282</v>
      </c>
      <c r="B125" s="145" t="s">
        <v>76</v>
      </c>
      <c r="C125" s="170">
        <v>265</v>
      </c>
      <c r="D125" s="174" t="s">
        <v>77</v>
      </c>
      <c r="E125" s="171">
        <v>8</v>
      </c>
      <c r="F125" s="171">
        <v>1</v>
      </c>
      <c r="G125" s="171" t="s">
        <v>77</v>
      </c>
      <c r="H125" s="171">
        <v>0.5</v>
      </c>
      <c r="I125" s="171" t="s">
        <v>77</v>
      </c>
      <c r="J125" s="173" t="s">
        <v>80</v>
      </c>
      <c r="K125" s="173" t="s">
        <v>80</v>
      </c>
      <c r="L125" s="169">
        <f>VLOOKUP(CONCATENATE(J125,K125),'Sheet1 (2)'!$J$6:$K$26,2,FALSE)</f>
        <v>0</v>
      </c>
      <c r="M125" s="173" t="s">
        <v>80</v>
      </c>
      <c r="N125" s="173" t="s">
        <v>80</v>
      </c>
      <c r="O125" s="168">
        <f>VLOOKUP(CONCATENATE(M125,N125),'Sheet1 (2)'!$L$6:$M$26,2,FALSE)</f>
        <v>0</v>
      </c>
      <c r="P125" s="173" t="s">
        <v>83</v>
      </c>
      <c r="Q125" s="173" t="s">
        <v>78</v>
      </c>
      <c r="R125" s="168">
        <f>VLOOKUP(CONCATENATE(P125,Q125),'Sheet1 (2)'!$N$6:$O$26,2,FALSE)</f>
        <v>7.5</v>
      </c>
      <c r="S125" s="173" t="s">
        <v>80</v>
      </c>
      <c r="T125" s="173" t="s">
        <v>80</v>
      </c>
      <c r="U125" s="168">
        <f>VLOOKUP(CONCATENATE(S125,T125),'Sheet1 (2)'!$P$6:$Q$26,2,FALSE)</f>
        <v>0</v>
      </c>
      <c r="V125" s="173" t="s">
        <v>80</v>
      </c>
      <c r="W125" s="173" t="s">
        <v>80</v>
      </c>
      <c r="X125" s="168">
        <f>VLOOKUP(CONCATENATE(V125,W125),'Sheet1 (2)'!$R$6:$S$26,2,FALSE)</f>
        <v>0</v>
      </c>
      <c r="Y125" s="173" t="s">
        <v>80</v>
      </c>
      <c r="Z125" s="173" t="s">
        <v>80</v>
      </c>
      <c r="AA125" s="168">
        <f>VLOOKUP(CONCATENATE(Y125,Z125),'Sheet1 (2)'!$T$6:$U$26,2,FALSE)</f>
        <v>0</v>
      </c>
      <c r="AB125" s="173" t="s">
        <v>80</v>
      </c>
      <c r="AC125" s="173" t="s">
        <v>80</v>
      </c>
      <c r="AD125" s="168">
        <f>VLOOKUP(CONCATENATE(AB125,AC125),'Sheet1 (2)'!$X$6:$Y$26,2,FALSE)</f>
        <v>0</v>
      </c>
      <c r="AE125" s="173" t="s">
        <v>82</v>
      </c>
      <c r="AF125" s="173" t="s">
        <v>81</v>
      </c>
      <c r="AG125" s="168">
        <f>VLOOKUP(CONCATENATE(AE125,AF125),'Sheet1 (2)'!$Z$6:$AA$26,2,FALSE)</f>
        <v>66</v>
      </c>
      <c r="AH125" s="172"/>
      <c r="AI125" s="175"/>
      <c r="AJ125" s="140"/>
      <c r="AK125" s="176" t="s">
        <v>282</v>
      </c>
      <c r="AL125" s="176" t="s">
        <v>76</v>
      </c>
      <c r="AM125" s="170">
        <f t="shared" si="2"/>
        <v>265</v>
      </c>
      <c r="AN125" s="147"/>
      <c r="AO125" s="155" t="s">
        <v>419</v>
      </c>
      <c r="AP125" s="156"/>
      <c r="AQ125" s="157">
        <v>2.3484441938000002</v>
      </c>
      <c r="AR125" s="158"/>
      <c r="AS125" s="145">
        <f>LOOKUP(rufmkm,'Sheet1 (2)'!$V$62:$V$71,'Sheet1 (2)'!$W$62:$W$71)</f>
        <v>30</v>
      </c>
      <c r="AT125" s="140"/>
      <c r="AU125" s="157">
        <f>IF(IF(D125='Sheet1 (2)'!$C$69,'Sheet1 (2)'!$D$69*('Sheet1 (2)'!$D$72-rut_index)/'Sheet1 (2)'!$D$72,IF(shee2!D125='Sheet1 (2)'!$C$70,'Sheet1 (2)'!$D$70*('Sheet1 (2)'!$D$72-rut_index)/'Sheet1 (2)'!$D$72,IF(shee2!D125='Sheet1 (2)'!$C$71,'Sheet1 (2)'!$D$71*('Sheet1 (2)'!$D$72-rut_index)/'Sheet1 (2)'!$D$72)))&lt;0,0,IF(D125='Sheet1 (2)'!$C$69,'Sheet1 (2)'!$D$69*('Sheet1 (2)'!$D$72-rut_index)/'Sheet1 (2)'!$D$72,IF(shee2!D125='Sheet1 (2)'!$C$70,'Sheet1 (2)'!$D$70*('Sheet1 (2)'!$D$72-rut_index)/'Sheet1 (2)'!$D$72,IF(shee2!D125='Sheet1 (2)'!$C$71,'Sheet1 (2)'!$D$71*('Sheet1 (2)'!$D$72-rut_index)/'Sheet1 (2)'!$D$72))))</f>
        <v>5</v>
      </c>
      <c r="AV125" s="157">
        <f>IF(IF(D125='Sheet1 (2)'!$C$69,'Sheet1 (2)'!$D$69*('Sheet1 (2)'!$D$72-crack_s_index)/'Sheet1 (2)'!$D$72,IF(shee2!D125='Sheet1 (2)'!$C$70,'Sheet1 (2)'!$D$70*('Sheet1 (2)'!$D$72-crack_s_index)/'Sheet1 (2)'!$D$72,IF(shee2!D125='Sheet1 (2)'!$C$71,'Sheet1 (2)'!$D$71*('Sheet1 (2)'!$D$72-crack_s_index)/'Sheet1 (2)'!$D$72)))&lt;0,0,IF(D125='Sheet1 (2)'!$C$69,'Sheet1 (2)'!$D$69*('Sheet1 (2)'!$D$72-crack_s_index)/'Sheet1 (2)'!$D$72,IF(shee2!D125='Sheet1 (2)'!$C$70,'Sheet1 (2)'!$D$70*('Sheet1 (2)'!$D$72-crack_s_index)/'Sheet1 (2)'!$D$72,IF(shee2!D125='Sheet1 (2)'!$C$71,'Sheet1 (2)'!$D$71*('Sheet1 (2)'!$D$72-crack_s_index)/'Sheet1 (2)'!$D$72))))</f>
        <v>5</v>
      </c>
      <c r="AW125" s="157">
        <f>IF(IF(D125='Sheet1 (2)'!$C$69,'Sheet1 (2)'!$D$69*('Sheet1 (2)'!$D$72-crack_t_index)/'Sheet1 (2)'!$D$72,IF(shee2!D125='Sheet1 (2)'!$C$70,'Sheet1 (2)'!$D$70*('Sheet1 (2)'!$D$72-crack_t_index)/'Sheet1 (2)'!$D$72,IF(shee2!D125='Sheet1 (2)'!$C$71,'Sheet1 (2)'!$D$71*('Sheet1 (2)'!$D$72-crack_t_index)/'Sheet1 (2)'!$D$72)))&lt;0,0,IF(D125='Sheet1 (2)'!$C$69,'Sheet1 (2)'!$D$69*('Sheet1 (2)'!$D$72-crack_t_index)/'Sheet1 (2)'!$D$72,IF(shee2!D125='Sheet1 (2)'!$C$70,'Sheet1 (2)'!$D$70*('Sheet1 (2)'!$D$72-crack_t_index)/'Sheet1 (2)'!$D$72,IF(shee2!D125='Sheet1 (2)'!$C$71,'Sheet1 (2)'!$D$71*('Sheet1 (2)'!$D$72-crack_t_index)/'Sheet1 (2)'!$D$72))))</f>
        <v>4.375</v>
      </c>
      <c r="AX125" s="157">
        <f>IF(IF(D125='Sheet1 (2)'!$C$69,'Sheet1 (2)'!$D$69*('Sheet1 (2)'!$D$72-rave_index)/'Sheet1 (2)'!$D$72,IF(shee2!D125='Sheet1 (2)'!$C$70,'Sheet1 (2)'!$D$70*('Sheet1 (2)'!$D$72-rave_index)/'Sheet1 (2)'!$D$72,IF(shee2!D125='Sheet1 (2)'!$C$71,'Sheet1 (2)'!$D$71*('Sheet1 (2)'!$D$72-rave_index)/'Sheet1 (2)'!$D$72)))&lt;0,0,IF(D125='Sheet1 (2)'!$C$69,'Sheet1 (2)'!$D$69*('Sheet1 (2)'!$D$72-rave_index)/'Sheet1 (2)'!$D$72,IF(shee2!D125='Sheet1 (2)'!$C$70,'Sheet1 (2)'!$D$70*('Sheet1 (2)'!$D$72-rave_index)/'Sheet1 (2)'!$D$72,IF(shee2!D125='Sheet1 (2)'!$C$71,'Sheet1 (2)'!$D$71*('Sheet1 (2)'!$D$72-rave_index)/'Sheet1 (2)'!$D$72))))</f>
        <v>5</v>
      </c>
      <c r="AY125" s="157">
        <f>IF(IF(D125='Sheet1 (2)'!$C$69,'Sheet1 (2)'!$D$69*('Sheet1 (2)'!$D$72-rough_index)/'Sheet1 (2)'!$D$72,IF(shee2!D125='Sheet1 (2)'!$C$70,'Sheet1 (2)'!$D$70*('Sheet1 (2)'!$D$72-rough_index)/'Sheet1 (2)'!$D$72,IF(shee2!D125='Sheet1 (2)'!$C$71,'Sheet1 (2)'!$D$71*('Sheet1 (2)'!$D$72-rough_index)/'Sheet1 (2)'!$D$72)))&lt;0,0,IF(D125='Sheet1 (2)'!$C$69,'Sheet1 (2)'!$D$69*('Sheet1 (2)'!$D$72-rough_index)/'Sheet1 (2)'!$D$72,IF(shee2!D125='Sheet1 (2)'!$C$70,'Sheet1 (2)'!$D$70*('Sheet1 (2)'!$D$72-rough_index)/'Sheet1 (2)'!$D$72,IF(shee2!D125='Sheet1 (2)'!$C$71,'Sheet1 (2)'!$D$71*('Sheet1 (2)'!$D$72-rough_index)/'Sheet1 (2)'!$D$72))))</f>
        <v>2.5</v>
      </c>
      <c r="AZ125" s="159">
        <f>+(AU125*'Sheet1 (2)'!$C$77)+(AV125*'Sheet1 (2)'!$C$78)+(AW125*'Sheet1 (2)'!$C$79)+(AX125*'Sheet1 (2)'!$C$80)+(AY125*'Sheet1 (2)'!$C$81)</f>
        <v>4.2249999999999996</v>
      </c>
      <c r="BA125" s="213" t="str">
        <f t="shared" si="3"/>
        <v>Good</v>
      </c>
      <c r="BE125">
        <f>IF(D125='Sheet1 (2)'!$C$61,'Sheet1 (2)'!$D$61*(counts^2)+'Sheet1 (2)'!$G$61*counts+'Sheet1 (2)'!$J$61,IF(D125='Sheet1 (2)'!$C$62,'Sheet1 (2)'!$D$62*counts+'Sheet1 (2)'!$G$62,IF(D125='Sheet1 (2)'!$C$63,'Sheet1 (2)'!$D$63*counts+'Sheet1 (2)'!$G$63,IF(D125='Sheet1 (2)'!$C$64,'Sheet1 (2)'!$D$64*counts+'Sheet1 (2)'!$G$64))))</f>
        <v>2.0984129299999998</v>
      </c>
    </row>
    <row r="126" spans="1:57">
      <c r="A126" s="145" t="s">
        <v>282</v>
      </c>
      <c r="B126" s="145" t="s">
        <v>76</v>
      </c>
      <c r="C126" s="170">
        <v>266</v>
      </c>
      <c r="D126" s="174" t="s">
        <v>77</v>
      </c>
      <c r="E126" s="171">
        <v>8</v>
      </c>
      <c r="F126" s="171">
        <v>1</v>
      </c>
      <c r="G126" s="171" t="s">
        <v>77</v>
      </c>
      <c r="H126" s="171">
        <v>0.5</v>
      </c>
      <c r="I126" s="171" t="s">
        <v>77</v>
      </c>
      <c r="J126" s="173" t="s">
        <v>80</v>
      </c>
      <c r="K126" s="173" t="s">
        <v>80</v>
      </c>
      <c r="L126" s="169">
        <f>VLOOKUP(CONCATENATE(J126,K126),'Sheet1 (2)'!$J$6:$K$26,2,FALSE)</f>
        <v>0</v>
      </c>
      <c r="M126" s="173" t="s">
        <v>80</v>
      </c>
      <c r="N126" s="173" t="s">
        <v>80</v>
      </c>
      <c r="O126" s="168">
        <f>VLOOKUP(CONCATENATE(M126,N126),'Sheet1 (2)'!$L$6:$M$26,2,FALSE)</f>
        <v>0</v>
      </c>
      <c r="P126" s="173" t="s">
        <v>83</v>
      </c>
      <c r="Q126" s="173" t="s">
        <v>82</v>
      </c>
      <c r="R126" s="168">
        <f>VLOOKUP(CONCATENATE(P126,Q126),'Sheet1 (2)'!$N$6:$O$26,2,FALSE)</f>
        <v>18.75</v>
      </c>
      <c r="S126" s="173" t="s">
        <v>80</v>
      </c>
      <c r="T126" s="173" t="s">
        <v>80</v>
      </c>
      <c r="U126" s="168">
        <f>VLOOKUP(CONCATENATE(S126,T126),'Sheet1 (2)'!$P$6:$Q$26,2,FALSE)</f>
        <v>0</v>
      </c>
      <c r="V126" s="173" t="s">
        <v>80</v>
      </c>
      <c r="W126" s="173" t="s">
        <v>80</v>
      </c>
      <c r="X126" s="168">
        <f>VLOOKUP(CONCATENATE(V126,W126),'Sheet1 (2)'!$R$6:$S$26,2,FALSE)</f>
        <v>0</v>
      </c>
      <c r="Y126" s="173" t="s">
        <v>80</v>
      </c>
      <c r="Z126" s="173" t="s">
        <v>80</v>
      </c>
      <c r="AA126" s="168">
        <f>VLOOKUP(CONCATENATE(Y126,Z126),'Sheet1 (2)'!$T$6:$U$26,2,FALSE)</f>
        <v>0</v>
      </c>
      <c r="AB126" s="173" t="s">
        <v>80</v>
      </c>
      <c r="AC126" s="173" t="s">
        <v>80</v>
      </c>
      <c r="AD126" s="168">
        <f>VLOOKUP(CONCATENATE(AB126,AC126),'Sheet1 (2)'!$X$6:$Y$26,2,FALSE)</f>
        <v>0</v>
      </c>
      <c r="AE126" s="173" t="s">
        <v>82</v>
      </c>
      <c r="AF126" s="173" t="s">
        <v>81</v>
      </c>
      <c r="AG126" s="168">
        <f>VLOOKUP(CONCATENATE(AE126,AF126),'Sheet1 (2)'!$Z$6:$AA$26,2,FALSE)</f>
        <v>66</v>
      </c>
      <c r="AH126" s="172"/>
      <c r="AI126" s="175"/>
      <c r="AJ126" s="140"/>
      <c r="AK126" s="176" t="s">
        <v>282</v>
      </c>
      <c r="AL126" s="176" t="s">
        <v>76</v>
      </c>
      <c r="AM126" s="170">
        <f t="shared" si="2"/>
        <v>266</v>
      </c>
      <c r="AN126" s="147"/>
      <c r="AO126" s="155"/>
      <c r="AP126" s="156"/>
      <c r="AQ126" s="157">
        <v>2.0135656514</v>
      </c>
      <c r="AR126" s="158"/>
      <c r="AS126" s="145">
        <f>LOOKUP(rufmkm,'Sheet1 (2)'!$V$62:$V$71,'Sheet1 (2)'!$W$62:$W$71)</f>
        <v>30</v>
      </c>
      <c r="AT126" s="140"/>
      <c r="AU126" s="157">
        <f>IF(IF(D126='Sheet1 (2)'!$C$69,'Sheet1 (2)'!$D$69*('Sheet1 (2)'!$D$72-rut_index)/'Sheet1 (2)'!$D$72,IF(shee2!D126='Sheet1 (2)'!$C$70,'Sheet1 (2)'!$D$70*('Sheet1 (2)'!$D$72-rut_index)/'Sheet1 (2)'!$D$72,IF(shee2!D126='Sheet1 (2)'!$C$71,'Sheet1 (2)'!$D$71*('Sheet1 (2)'!$D$72-rut_index)/'Sheet1 (2)'!$D$72)))&lt;0,0,IF(D126='Sheet1 (2)'!$C$69,'Sheet1 (2)'!$D$69*('Sheet1 (2)'!$D$72-rut_index)/'Sheet1 (2)'!$D$72,IF(shee2!D126='Sheet1 (2)'!$C$70,'Sheet1 (2)'!$D$70*('Sheet1 (2)'!$D$72-rut_index)/'Sheet1 (2)'!$D$72,IF(shee2!D126='Sheet1 (2)'!$C$71,'Sheet1 (2)'!$D$71*('Sheet1 (2)'!$D$72-rut_index)/'Sheet1 (2)'!$D$72))))</f>
        <v>5</v>
      </c>
      <c r="AV126" s="157">
        <f>IF(IF(D126='Sheet1 (2)'!$C$69,'Sheet1 (2)'!$D$69*('Sheet1 (2)'!$D$72-crack_s_index)/'Sheet1 (2)'!$D$72,IF(shee2!D126='Sheet1 (2)'!$C$70,'Sheet1 (2)'!$D$70*('Sheet1 (2)'!$D$72-crack_s_index)/'Sheet1 (2)'!$D$72,IF(shee2!D126='Sheet1 (2)'!$C$71,'Sheet1 (2)'!$D$71*('Sheet1 (2)'!$D$72-crack_s_index)/'Sheet1 (2)'!$D$72)))&lt;0,0,IF(D126='Sheet1 (2)'!$C$69,'Sheet1 (2)'!$D$69*('Sheet1 (2)'!$D$72-crack_s_index)/'Sheet1 (2)'!$D$72,IF(shee2!D126='Sheet1 (2)'!$C$70,'Sheet1 (2)'!$D$70*('Sheet1 (2)'!$D$72-crack_s_index)/'Sheet1 (2)'!$D$72,IF(shee2!D126='Sheet1 (2)'!$C$71,'Sheet1 (2)'!$D$71*('Sheet1 (2)'!$D$72-crack_s_index)/'Sheet1 (2)'!$D$72))))</f>
        <v>5</v>
      </c>
      <c r="AW126" s="157">
        <f>IF(IF(D126='Sheet1 (2)'!$C$69,'Sheet1 (2)'!$D$69*('Sheet1 (2)'!$D$72-crack_t_index)/'Sheet1 (2)'!$D$72,IF(shee2!D126='Sheet1 (2)'!$C$70,'Sheet1 (2)'!$D$70*('Sheet1 (2)'!$D$72-crack_t_index)/'Sheet1 (2)'!$D$72,IF(shee2!D126='Sheet1 (2)'!$C$71,'Sheet1 (2)'!$D$71*('Sheet1 (2)'!$D$72-crack_t_index)/'Sheet1 (2)'!$D$72)))&lt;0,0,IF(D126='Sheet1 (2)'!$C$69,'Sheet1 (2)'!$D$69*('Sheet1 (2)'!$D$72-crack_t_index)/'Sheet1 (2)'!$D$72,IF(shee2!D126='Sheet1 (2)'!$C$70,'Sheet1 (2)'!$D$70*('Sheet1 (2)'!$D$72-crack_t_index)/'Sheet1 (2)'!$D$72,IF(shee2!D126='Sheet1 (2)'!$C$71,'Sheet1 (2)'!$D$71*('Sheet1 (2)'!$D$72-crack_t_index)/'Sheet1 (2)'!$D$72))))</f>
        <v>3.4375</v>
      </c>
      <c r="AX126" s="157">
        <f>IF(IF(D126='Sheet1 (2)'!$C$69,'Sheet1 (2)'!$D$69*('Sheet1 (2)'!$D$72-rave_index)/'Sheet1 (2)'!$D$72,IF(shee2!D126='Sheet1 (2)'!$C$70,'Sheet1 (2)'!$D$70*('Sheet1 (2)'!$D$72-rave_index)/'Sheet1 (2)'!$D$72,IF(shee2!D126='Sheet1 (2)'!$C$71,'Sheet1 (2)'!$D$71*('Sheet1 (2)'!$D$72-rave_index)/'Sheet1 (2)'!$D$72)))&lt;0,0,IF(D126='Sheet1 (2)'!$C$69,'Sheet1 (2)'!$D$69*('Sheet1 (2)'!$D$72-rave_index)/'Sheet1 (2)'!$D$72,IF(shee2!D126='Sheet1 (2)'!$C$70,'Sheet1 (2)'!$D$70*('Sheet1 (2)'!$D$72-rave_index)/'Sheet1 (2)'!$D$72,IF(shee2!D126='Sheet1 (2)'!$C$71,'Sheet1 (2)'!$D$71*('Sheet1 (2)'!$D$72-rave_index)/'Sheet1 (2)'!$D$72))))</f>
        <v>5</v>
      </c>
      <c r="AY126" s="157">
        <f>IF(IF(D126='Sheet1 (2)'!$C$69,'Sheet1 (2)'!$D$69*('Sheet1 (2)'!$D$72-rough_index)/'Sheet1 (2)'!$D$72,IF(shee2!D126='Sheet1 (2)'!$C$70,'Sheet1 (2)'!$D$70*('Sheet1 (2)'!$D$72-rough_index)/'Sheet1 (2)'!$D$72,IF(shee2!D126='Sheet1 (2)'!$C$71,'Sheet1 (2)'!$D$71*('Sheet1 (2)'!$D$72-rough_index)/'Sheet1 (2)'!$D$72)))&lt;0,0,IF(D126='Sheet1 (2)'!$C$69,'Sheet1 (2)'!$D$69*('Sheet1 (2)'!$D$72-rough_index)/'Sheet1 (2)'!$D$72,IF(shee2!D126='Sheet1 (2)'!$C$70,'Sheet1 (2)'!$D$70*('Sheet1 (2)'!$D$72-rough_index)/'Sheet1 (2)'!$D$72,IF(shee2!D126='Sheet1 (2)'!$C$71,'Sheet1 (2)'!$D$71*('Sheet1 (2)'!$D$72-rough_index)/'Sheet1 (2)'!$D$72))))</f>
        <v>2.5</v>
      </c>
      <c r="AZ126" s="159">
        <f>+(AU126*'Sheet1 (2)'!$C$77)+(AV126*'Sheet1 (2)'!$C$78)+(AW126*'Sheet1 (2)'!$C$79)+(AX126*'Sheet1 (2)'!$C$80)+(AY126*'Sheet1 (2)'!$C$81)</f>
        <v>4.1875</v>
      </c>
      <c r="BA126" s="213" t="str">
        <f t="shared" si="3"/>
        <v>Good</v>
      </c>
      <c r="BE126">
        <f>IF(D126='Sheet1 (2)'!$C$61,'Sheet1 (2)'!$D$61*(counts^2)+'Sheet1 (2)'!$G$61*counts+'Sheet1 (2)'!$J$61,IF(D126='Sheet1 (2)'!$C$62,'Sheet1 (2)'!$D$62*counts+'Sheet1 (2)'!$G$62,IF(D126='Sheet1 (2)'!$C$63,'Sheet1 (2)'!$D$63*counts+'Sheet1 (2)'!$G$63,IF(D126='Sheet1 (2)'!$C$64,'Sheet1 (2)'!$D$64*counts+'Sheet1 (2)'!$G$64))))</f>
        <v>2.0984129299999998</v>
      </c>
    </row>
    <row r="127" spans="1:57">
      <c r="A127" s="145" t="s">
        <v>282</v>
      </c>
      <c r="B127" s="145" t="s">
        <v>76</v>
      </c>
      <c r="C127" s="170">
        <v>267</v>
      </c>
      <c r="D127" s="174" t="s">
        <v>77</v>
      </c>
      <c r="E127" s="171">
        <v>8</v>
      </c>
      <c r="F127" s="171">
        <v>1</v>
      </c>
      <c r="G127" s="171" t="s">
        <v>77</v>
      </c>
      <c r="H127" s="171">
        <v>0.5</v>
      </c>
      <c r="I127" s="171" t="s">
        <v>77</v>
      </c>
      <c r="J127" s="173" t="s">
        <v>80</v>
      </c>
      <c r="K127" s="173" t="s">
        <v>80</v>
      </c>
      <c r="L127" s="169">
        <f>VLOOKUP(CONCATENATE(J127,K127),'Sheet1 (2)'!$J$6:$K$26,2,FALSE)</f>
        <v>0</v>
      </c>
      <c r="M127" s="173" t="s">
        <v>80</v>
      </c>
      <c r="N127" s="173" t="s">
        <v>80</v>
      </c>
      <c r="O127" s="168">
        <f>VLOOKUP(CONCATENATE(M127,N127),'Sheet1 (2)'!$L$6:$M$26,2,FALSE)</f>
        <v>0</v>
      </c>
      <c r="P127" s="173" t="s">
        <v>83</v>
      </c>
      <c r="Q127" s="173" t="s">
        <v>82</v>
      </c>
      <c r="R127" s="168">
        <f>VLOOKUP(CONCATENATE(P127,Q127),'Sheet1 (2)'!$N$6:$O$26,2,FALSE)</f>
        <v>18.75</v>
      </c>
      <c r="S127" s="173" t="s">
        <v>80</v>
      </c>
      <c r="T127" s="173" t="s">
        <v>80</v>
      </c>
      <c r="U127" s="168">
        <f>VLOOKUP(CONCATENATE(S127,T127),'Sheet1 (2)'!$P$6:$Q$26,2,FALSE)</f>
        <v>0</v>
      </c>
      <c r="V127" s="173" t="s">
        <v>80</v>
      </c>
      <c r="W127" s="173" t="s">
        <v>80</v>
      </c>
      <c r="X127" s="168">
        <f>VLOOKUP(CONCATENATE(V127,W127),'Sheet1 (2)'!$R$6:$S$26,2,FALSE)</f>
        <v>0</v>
      </c>
      <c r="Y127" s="173" t="s">
        <v>80</v>
      </c>
      <c r="Z127" s="173" t="s">
        <v>80</v>
      </c>
      <c r="AA127" s="168">
        <f>VLOOKUP(CONCATENATE(Y127,Z127),'Sheet1 (2)'!$T$6:$U$26,2,FALSE)</f>
        <v>0</v>
      </c>
      <c r="AB127" s="173" t="s">
        <v>80</v>
      </c>
      <c r="AC127" s="173" t="s">
        <v>80</v>
      </c>
      <c r="AD127" s="168">
        <f>VLOOKUP(CONCATENATE(AB127,AC127),'Sheet1 (2)'!$X$6:$Y$26,2,FALSE)</f>
        <v>0</v>
      </c>
      <c r="AE127" s="173" t="s">
        <v>82</v>
      </c>
      <c r="AF127" s="173" t="s">
        <v>81</v>
      </c>
      <c r="AG127" s="168">
        <f>VLOOKUP(CONCATENATE(AE127,AF127),'Sheet1 (2)'!$Z$6:$AA$26,2,FALSE)</f>
        <v>66</v>
      </c>
      <c r="AH127" s="172"/>
      <c r="AI127" s="175"/>
      <c r="AJ127" s="140"/>
      <c r="AK127" s="176" t="s">
        <v>282</v>
      </c>
      <c r="AL127" s="176" t="s">
        <v>76</v>
      </c>
      <c r="AM127" s="170">
        <f t="shared" si="2"/>
        <v>267</v>
      </c>
      <c r="AN127" s="147"/>
      <c r="AO127" s="155"/>
      <c r="AP127" s="156"/>
      <c r="AQ127" s="157">
        <v>1.3219535252000001</v>
      </c>
      <c r="AR127" s="158"/>
      <c r="AS127" s="145">
        <f>LOOKUP(rufmkm,'Sheet1 (2)'!$V$62:$V$71,'Sheet1 (2)'!$W$62:$W$71)</f>
        <v>20</v>
      </c>
      <c r="AT127" s="140"/>
      <c r="AU127" s="157">
        <f>IF(IF(D127='Sheet1 (2)'!$C$69,'Sheet1 (2)'!$D$69*('Sheet1 (2)'!$D$72-rut_index)/'Sheet1 (2)'!$D$72,IF(shee2!D127='Sheet1 (2)'!$C$70,'Sheet1 (2)'!$D$70*('Sheet1 (2)'!$D$72-rut_index)/'Sheet1 (2)'!$D$72,IF(shee2!D127='Sheet1 (2)'!$C$71,'Sheet1 (2)'!$D$71*('Sheet1 (2)'!$D$72-rut_index)/'Sheet1 (2)'!$D$72)))&lt;0,0,IF(D127='Sheet1 (2)'!$C$69,'Sheet1 (2)'!$D$69*('Sheet1 (2)'!$D$72-rut_index)/'Sheet1 (2)'!$D$72,IF(shee2!D127='Sheet1 (2)'!$C$70,'Sheet1 (2)'!$D$70*('Sheet1 (2)'!$D$72-rut_index)/'Sheet1 (2)'!$D$72,IF(shee2!D127='Sheet1 (2)'!$C$71,'Sheet1 (2)'!$D$71*('Sheet1 (2)'!$D$72-rut_index)/'Sheet1 (2)'!$D$72))))</f>
        <v>5</v>
      </c>
      <c r="AV127" s="157">
        <f>IF(IF(D127='Sheet1 (2)'!$C$69,'Sheet1 (2)'!$D$69*('Sheet1 (2)'!$D$72-crack_s_index)/'Sheet1 (2)'!$D$72,IF(shee2!D127='Sheet1 (2)'!$C$70,'Sheet1 (2)'!$D$70*('Sheet1 (2)'!$D$72-crack_s_index)/'Sheet1 (2)'!$D$72,IF(shee2!D127='Sheet1 (2)'!$C$71,'Sheet1 (2)'!$D$71*('Sheet1 (2)'!$D$72-crack_s_index)/'Sheet1 (2)'!$D$72)))&lt;0,0,IF(D127='Sheet1 (2)'!$C$69,'Sheet1 (2)'!$D$69*('Sheet1 (2)'!$D$72-crack_s_index)/'Sheet1 (2)'!$D$72,IF(shee2!D127='Sheet1 (2)'!$C$70,'Sheet1 (2)'!$D$70*('Sheet1 (2)'!$D$72-crack_s_index)/'Sheet1 (2)'!$D$72,IF(shee2!D127='Sheet1 (2)'!$C$71,'Sheet1 (2)'!$D$71*('Sheet1 (2)'!$D$72-crack_s_index)/'Sheet1 (2)'!$D$72))))</f>
        <v>5</v>
      </c>
      <c r="AW127" s="157">
        <f>IF(IF(D127='Sheet1 (2)'!$C$69,'Sheet1 (2)'!$D$69*('Sheet1 (2)'!$D$72-crack_t_index)/'Sheet1 (2)'!$D$72,IF(shee2!D127='Sheet1 (2)'!$C$70,'Sheet1 (2)'!$D$70*('Sheet1 (2)'!$D$72-crack_t_index)/'Sheet1 (2)'!$D$72,IF(shee2!D127='Sheet1 (2)'!$C$71,'Sheet1 (2)'!$D$71*('Sheet1 (2)'!$D$72-crack_t_index)/'Sheet1 (2)'!$D$72)))&lt;0,0,IF(D127='Sheet1 (2)'!$C$69,'Sheet1 (2)'!$D$69*('Sheet1 (2)'!$D$72-crack_t_index)/'Sheet1 (2)'!$D$72,IF(shee2!D127='Sheet1 (2)'!$C$70,'Sheet1 (2)'!$D$70*('Sheet1 (2)'!$D$72-crack_t_index)/'Sheet1 (2)'!$D$72,IF(shee2!D127='Sheet1 (2)'!$C$71,'Sheet1 (2)'!$D$71*('Sheet1 (2)'!$D$72-crack_t_index)/'Sheet1 (2)'!$D$72))))</f>
        <v>3.4375</v>
      </c>
      <c r="AX127" s="157">
        <f>IF(IF(D127='Sheet1 (2)'!$C$69,'Sheet1 (2)'!$D$69*('Sheet1 (2)'!$D$72-rave_index)/'Sheet1 (2)'!$D$72,IF(shee2!D127='Sheet1 (2)'!$C$70,'Sheet1 (2)'!$D$70*('Sheet1 (2)'!$D$72-rave_index)/'Sheet1 (2)'!$D$72,IF(shee2!D127='Sheet1 (2)'!$C$71,'Sheet1 (2)'!$D$71*('Sheet1 (2)'!$D$72-rave_index)/'Sheet1 (2)'!$D$72)))&lt;0,0,IF(D127='Sheet1 (2)'!$C$69,'Sheet1 (2)'!$D$69*('Sheet1 (2)'!$D$72-rave_index)/'Sheet1 (2)'!$D$72,IF(shee2!D127='Sheet1 (2)'!$C$70,'Sheet1 (2)'!$D$70*('Sheet1 (2)'!$D$72-rave_index)/'Sheet1 (2)'!$D$72,IF(shee2!D127='Sheet1 (2)'!$C$71,'Sheet1 (2)'!$D$71*('Sheet1 (2)'!$D$72-rave_index)/'Sheet1 (2)'!$D$72))))</f>
        <v>5</v>
      </c>
      <c r="AY127" s="157">
        <f>IF(IF(D127='Sheet1 (2)'!$C$69,'Sheet1 (2)'!$D$69*('Sheet1 (2)'!$D$72-rough_index)/'Sheet1 (2)'!$D$72,IF(shee2!D127='Sheet1 (2)'!$C$70,'Sheet1 (2)'!$D$70*('Sheet1 (2)'!$D$72-rough_index)/'Sheet1 (2)'!$D$72,IF(shee2!D127='Sheet1 (2)'!$C$71,'Sheet1 (2)'!$D$71*('Sheet1 (2)'!$D$72-rough_index)/'Sheet1 (2)'!$D$72)))&lt;0,0,IF(D127='Sheet1 (2)'!$C$69,'Sheet1 (2)'!$D$69*('Sheet1 (2)'!$D$72-rough_index)/'Sheet1 (2)'!$D$72,IF(shee2!D127='Sheet1 (2)'!$C$70,'Sheet1 (2)'!$D$70*('Sheet1 (2)'!$D$72-rough_index)/'Sheet1 (2)'!$D$72,IF(shee2!D127='Sheet1 (2)'!$C$71,'Sheet1 (2)'!$D$71*('Sheet1 (2)'!$D$72-rough_index)/'Sheet1 (2)'!$D$72))))</f>
        <v>3.3333333333333335</v>
      </c>
      <c r="AZ127" s="159">
        <f>+(AU127*'Sheet1 (2)'!$C$77)+(AV127*'Sheet1 (2)'!$C$78)+(AW127*'Sheet1 (2)'!$C$79)+(AX127*'Sheet1 (2)'!$C$80)+(AY127*'Sheet1 (2)'!$C$81)</f>
        <v>4.4375</v>
      </c>
      <c r="BA127" s="213" t="str">
        <f t="shared" si="3"/>
        <v>Good</v>
      </c>
      <c r="BE127">
        <f>IF(D127='Sheet1 (2)'!$C$61,'Sheet1 (2)'!$D$61*(counts^2)+'Sheet1 (2)'!$G$61*counts+'Sheet1 (2)'!$J$61,IF(D127='Sheet1 (2)'!$C$62,'Sheet1 (2)'!$D$62*counts+'Sheet1 (2)'!$G$62,IF(D127='Sheet1 (2)'!$C$63,'Sheet1 (2)'!$D$63*counts+'Sheet1 (2)'!$G$63,IF(D127='Sheet1 (2)'!$C$64,'Sheet1 (2)'!$D$64*counts+'Sheet1 (2)'!$G$64))))</f>
        <v>2.0984129299999998</v>
      </c>
    </row>
    <row r="128" spans="1:57">
      <c r="A128" s="145" t="s">
        <v>282</v>
      </c>
      <c r="B128" s="145" t="s">
        <v>76</v>
      </c>
      <c r="C128" s="170">
        <v>268</v>
      </c>
      <c r="D128" s="174" t="s">
        <v>77</v>
      </c>
      <c r="E128" s="171">
        <v>8</v>
      </c>
      <c r="F128" s="171">
        <v>1</v>
      </c>
      <c r="G128" s="171" t="s">
        <v>77</v>
      </c>
      <c r="H128" s="171">
        <v>0.5</v>
      </c>
      <c r="I128" s="171" t="s">
        <v>77</v>
      </c>
      <c r="J128" s="173" t="s">
        <v>78</v>
      </c>
      <c r="K128" s="173" t="s">
        <v>82</v>
      </c>
      <c r="L128" s="169">
        <f>VLOOKUP(CONCATENATE(J128,K128),'Sheet1 (2)'!$J$6:$K$26,2,FALSE)</f>
        <v>6.25</v>
      </c>
      <c r="M128" s="173" t="s">
        <v>80</v>
      </c>
      <c r="N128" s="173" t="s">
        <v>80</v>
      </c>
      <c r="O128" s="168">
        <f>VLOOKUP(CONCATENATE(M128,N128),'Sheet1 (2)'!$L$6:$M$26,2,FALSE)</f>
        <v>0</v>
      </c>
      <c r="P128" s="173" t="s">
        <v>83</v>
      </c>
      <c r="Q128" s="173" t="s">
        <v>82</v>
      </c>
      <c r="R128" s="168">
        <f>VLOOKUP(CONCATENATE(P128,Q128),'Sheet1 (2)'!$N$6:$O$26,2,FALSE)</f>
        <v>18.75</v>
      </c>
      <c r="S128" s="173" t="s">
        <v>80</v>
      </c>
      <c r="T128" s="173" t="s">
        <v>80</v>
      </c>
      <c r="U128" s="168">
        <f>VLOOKUP(CONCATENATE(S128,T128),'Sheet1 (2)'!$P$6:$Q$26,2,FALSE)</f>
        <v>0</v>
      </c>
      <c r="V128" s="173" t="s">
        <v>80</v>
      </c>
      <c r="W128" s="173" t="s">
        <v>80</v>
      </c>
      <c r="X128" s="168">
        <f>VLOOKUP(CONCATENATE(V128,W128),'Sheet1 (2)'!$R$6:$S$26,2,FALSE)</f>
        <v>0</v>
      </c>
      <c r="Y128" s="173" t="s">
        <v>80</v>
      </c>
      <c r="Z128" s="173" t="s">
        <v>80</v>
      </c>
      <c r="AA128" s="168">
        <f>VLOOKUP(CONCATENATE(Y128,Z128),'Sheet1 (2)'!$T$6:$U$26,2,FALSE)</f>
        <v>0</v>
      </c>
      <c r="AB128" s="173" t="s">
        <v>80</v>
      </c>
      <c r="AC128" s="173" t="s">
        <v>80</v>
      </c>
      <c r="AD128" s="168">
        <f>VLOOKUP(CONCATENATE(AB128,AC128),'Sheet1 (2)'!$X$6:$Y$26,2,FALSE)</f>
        <v>0</v>
      </c>
      <c r="AE128" s="173" t="s">
        <v>82</v>
      </c>
      <c r="AF128" s="173" t="s">
        <v>81</v>
      </c>
      <c r="AG128" s="168">
        <f>VLOOKUP(CONCATENATE(AE128,AF128),'Sheet1 (2)'!$Z$6:$AA$26,2,FALSE)</f>
        <v>66</v>
      </c>
      <c r="AH128" s="172"/>
      <c r="AI128" s="175"/>
      <c r="AJ128" s="140"/>
      <c r="AK128" s="176" t="s">
        <v>282</v>
      </c>
      <c r="AL128" s="176" t="s">
        <v>76</v>
      </c>
      <c r="AM128" s="170">
        <f t="shared" si="2"/>
        <v>268</v>
      </c>
      <c r="AN128" s="147"/>
      <c r="AO128" s="155"/>
      <c r="AP128" s="156"/>
      <c r="AQ128" s="157">
        <v>1.4060977592000001</v>
      </c>
      <c r="AR128" s="158"/>
      <c r="AS128" s="145">
        <f>LOOKUP(rufmkm,'Sheet1 (2)'!$V$62:$V$71,'Sheet1 (2)'!$W$62:$W$71)</f>
        <v>20</v>
      </c>
      <c r="AT128" s="140"/>
      <c r="AU128" s="157">
        <f>IF(IF(D128='Sheet1 (2)'!$C$69,'Sheet1 (2)'!$D$69*('Sheet1 (2)'!$D$72-rut_index)/'Sheet1 (2)'!$D$72,IF(shee2!D128='Sheet1 (2)'!$C$70,'Sheet1 (2)'!$D$70*('Sheet1 (2)'!$D$72-rut_index)/'Sheet1 (2)'!$D$72,IF(shee2!D128='Sheet1 (2)'!$C$71,'Sheet1 (2)'!$D$71*('Sheet1 (2)'!$D$72-rut_index)/'Sheet1 (2)'!$D$72)))&lt;0,0,IF(D128='Sheet1 (2)'!$C$69,'Sheet1 (2)'!$D$69*('Sheet1 (2)'!$D$72-rut_index)/'Sheet1 (2)'!$D$72,IF(shee2!D128='Sheet1 (2)'!$C$70,'Sheet1 (2)'!$D$70*('Sheet1 (2)'!$D$72-rut_index)/'Sheet1 (2)'!$D$72,IF(shee2!D128='Sheet1 (2)'!$C$71,'Sheet1 (2)'!$D$71*('Sheet1 (2)'!$D$72-rut_index)/'Sheet1 (2)'!$D$72))))</f>
        <v>4.479166666666667</v>
      </c>
      <c r="AV128" s="157">
        <f>IF(IF(D128='Sheet1 (2)'!$C$69,'Sheet1 (2)'!$D$69*('Sheet1 (2)'!$D$72-crack_s_index)/'Sheet1 (2)'!$D$72,IF(shee2!D128='Sheet1 (2)'!$C$70,'Sheet1 (2)'!$D$70*('Sheet1 (2)'!$D$72-crack_s_index)/'Sheet1 (2)'!$D$72,IF(shee2!D128='Sheet1 (2)'!$C$71,'Sheet1 (2)'!$D$71*('Sheet1 (2)'!$D$72-crack_s_index)/'Sheet1 (2)'!$D$72)))&lt;0,0,IF(D128='Sheet1 (2)'!$C$69,'Sheet1 (2)'!$D$69*('Sheet1 (2)'!$D$72-crack_s_index)/'Sheet1 (2)'!$D$72,IF(shee2!D128='Sheet1 (2)'!$C$70,'Sheet1 (2)'!$D$70*('Sheet1 (2)'!$D$72-crack_s_index)/'Sheet1 (2)'!$D$72,IF(shee2!D128='Sheet1 (2)'!$C$71,'Sheet1 (2)'!$D$71*('Sheet1 (2)'!$D$72-crack_s_index)/'Sheet1 (2)'!$D$72))))</f>
        <v>5</v>
      </c>
      <c r="AW128" s="157">
        <f>IF(IF(D128='Sheet1 (2)'!$C$69,'Sheet1 (2)'!$D$69*('Sheet1 (2)'!$D$72-crack_t_index)/'Sheet1 (2)'!$D$72,IF(shee2!D128='Sheet1 (2)'!$C$70,'Sheet1 (2)'!$D$70*('Sheet1 (2)'!$D$72-crack_t_index)/'Sheet1 (2)'!$D$72,IF(shee2!D128='Sheet1 (2)'!$C$71,'Sheet1 (2)'!$D$71*('Sheet1 (2)'!$D$72-crack_t_index)/'Sheet1 (2)'!$D$72)))&lt;0,0,IF(D128='Sheet1 (2)'!$C$69,'Sheet1 (2)'!$D$69*('Sheet1 (2)'!$D$72-crack_t_index)/'Sheet1 (2)'!$D$72,IF(shee2!D128='Sheet1 (2)'!$C$70,'Sheet1 (2)'!$D$70*('Sheet1 (2)'!$D$72-crack_t_index)/'Sheet1 (2)'!$D$72,IF(shee2!D128='Sheet1 (2)'!$C$71,'Sheet1 (2)'!$D$71*('Sheet1 (2)'!$D$72-crack_t_index)/'Sheet1 (2)'!$D$72))))</f>
        <v>3.4375</v>
      </c>
      <c r="AX128" s="157">
        <f>IF(IF(D128='Sheet1 (2)'!$C$69,'Sheet1 (2)'!$D$69*('Sheet1 (2)'!$D$72-rave_index)/'Sheet1 (2)'!$D$72,IF(shee2!D128='Sheet1 (2)'!$C$70,'Sheet1 (2)'!$D$70*('Sheet1 (2)'!$D$72-rave_index)/'Sheet1 (2)'!$D$72,IF(shee2!D128='Sheet1 (2)'!$C$71,'Sheet1 (2)'!$D$71*('Sheet1 (2)'!$D$72-rave_index)/'Sheet1 (2)'!$D$72)))&lt;0,0,IF(D128='Sheet1 (2)'!$C$69,'Sheet1 (2)'!$D$69*('Sheet1 (2)'!$D$72-rave_index)/'Sheet1 (2)'!$D$72,IF(shee2!D128='Sheet1 (2)'!$C$70,'Sheet1 (2)'!$D$70*('Sheet1 (2)'!$D$72-rave_index)/'Sheet1 (2)'!$D$72,IF(shee2!D128='Sheet1 (2)'!$C$71,'Sheet1 (2)'!$D$71*('Sheet1 (2)'!$D$72-rave_index)/'Sheet1 (2)'!$D$72))))</f>
        <v>5</v>
      </c>
      <c r="AY128" s="157">
        <f>IF(IF(D128='Sheet1 (2)'!$C$69,'Sheet1 (2)'!$D$69*('Sheet1 (2)'!$D$72-rough_index)/'Sheet1 (2)'!$D$72,IF(shee2!D128='Sheet1 (2)'!$C$70,'Sheet1 (2)'!$D$70*('Sheet1 (2)'!$D$72-rough_index)/'Sheet1 (2)'!$D$72,IF(shee2!D128='Sheet1 (2)'!$C$71,'Sheet1 (2)'!$D$71*('Sheet1 (2)'!$D$72-rough_index)/'Sheet1 (2)'!$D$72)))&lt;0,0,IF(D128='Sheet1 (2)'!$C$69,'Sheet1 (2)'!$D$69*('Sheet1 (2)'!$D$72-rough_index)/'Sheet1 (2)'!$D$72,IF(shee2!D128='Sheet1 (2)'!$C$70,'Sheet1 (2)'!$D$70*('Sheet1 (2)'!$D$72-rough_index)/'Sheet1 (2)'!$D$72,IF(shee2!D128='Sheet1 (2)'!$C$71,'Sheet1 (2)'!$D$71*('Sheet1 (2)'!$D$72-rough_index)/'Sheet1 (2)'!$D$72))))</f>
        <v>3.3333333333333335</v>
      </c>
      <c r="AZ128" s="159">
        <f>+(AU128*'Sheet1 (2)'!$C$77)+(AV128*'Sheet1 (2)'!$C$78)+(AW128*'Sheet1 (2)'!$C$79)+(AX128*'Sheet1 (2)'!$C$80)+(AY128*'Sheet1 (2)'!$C$81)</f>
        <v>4.3333333333333339</v>
      </c>
      <c r="BA128" s="213" t="str">
        <f t="shared" si="3"/>
        <v>Good</v>
      </c>
      <c r="BE128">
        <f>IF(D128='Sheet1 (2)'!$C$61,'Sheet1 (2)'!$D$61*(counts^2)+'Sheet1 (2)'!$G$61*counts+'Sheet1 (2)'!$J$61,IF(D128='Sheet1 (2)'!$C$62,'Sheet1 (2)'!$D$62*counts+'Sheet1 (2)'!$G$62,IF(D128='Sheet1 (2)'!$C$63,'Sheet1 (2)'!$D$63*counts+'Sheet1 (2)'!$G$63,IF(D128='Sheet1 (2)'!$C$64,'Sheet1 (2)'!$D$64*counts+'Sheet1 (2)'!$G$64))))</f>
        <v>2.0984129299999998</v>
      </c>
    </row>
    <row r="129" spans="1:57">
      <c r="A129" s="145" t="s">
        <v>282</v>
      </c>
      <c r="B129" s="145" t="s">
        <v>76</v>
      </c>
      <c r="C129" s="170">
        <v>269</v>
      </c>
      <c r="D129" s="174" t="s">
        <v>77</v>
      </c>
      <c r="E129" s="171">
        <v>8</v>
      </c>
      <c r="F129" s="171">
        <v>1</v>
      </c>
      <c r="G129" s="171" t="s">
        <v>77</v>
      </c>
      <c r="H129" s="171">
        <v>0.5</v>
      </c>
      <c r="I129" s="171" t="s">
        <v>77</v>
      </c>
      <c r="J129" s="173" t="s">
        <v>80</v>
      </c>
      <c r="K129" s="173" t="s">
        <v>80</v>
      </c>
      <c r="L129" s="169">
        <f>VLOOKUP(CONCATENATE(J129,K129),'Sheet1 (2)'!$J$6:$K$26,2,FALSE)</f>
        <v>0</v>
      </c>
      <c r="M129" s="173" t="s">
        <v>80</v>
      </c>
      <c r="N129" s="173" t="s">
        <v>80</v>
      </c>
      <c r="O129" s="168">
        <f>VLOOKUP(CONCATENATE(M129,N129),'Sheet1 (2)'!$L$6:$M$26,2,FALSE)</f>
        <v>0</v>
      </c>
      <c r="P129" s="173" t="s">
        <v>83</v>
      </c>
      <c r="Q129" s="173" t="s">
        <v>82</v>
      </c>
      <c r="R129" s="168">
        <f>VLOOKUP(CONCATENATE(P129,Q129),'Sheet1 (2)'!$N$6:$O$26,2,FALSE)</f>
        <v>18.75</v>
      </c>
      <c r="S129" s="173" t="s">
        <v>80</v>
      </c>
      <c r="T129" s="173" t="s">
        <v>80</v>
      </c>
      <c r="U129" s="168">
        <f>VLOOKUP(CONCATENATE(S129,T129),'Sheet1 (2)'!$P$6:$Q$26,2,FALSE)</f>
        <v>0</v>
      </c>
      <c r="V129" s="173" t="s">
        <v>80</v>
      </c>
      <c r="W129" s="173" t="s">
        <v>80</v>
      </c>
      <c r="X129" s="168">
        <f>VLOOKUP(CONCATENATE(V129,W129),'Sheet1 (2)'!$R$6:$S$26,2,FALSE)</f>
        <v>0</v>
      </c>
      <c r="Y129" s="173" t="s">
        <v>80</v>
      </c>
      <c r="Z129" s="173" t="s">
        <v>80</v>
      </c>
      <c r="AA129" s="168">
        <f>VLOOKUP(CONCATENATE(Y129,Z129),'Sheet1 (2)'!$T$6:$U$26,2,FALSE)</f>
        <v>0</v>
      </c>
      <c r="AB129" s="173" t="s">
        <v>80</v>
      </c>
      <c r="AC129" s="173" t="s">
        <v>80</v>
      </c>
      <c r="AD129" s="168">
        <f>VLOOKUP(CONCATENATE(AB129,AC129),'Sheet1 (2)'!$X$6:$Y$26,2,FALSE)</f>
        <v>0</v>
      </c>
      <c r="AE129" s="173" t="s">
        <v>82</v>
      </c>
      <c r="AF129" s="173" t="s">
        <v>81</v>
      </c>
      <c r="AG129" s="168">
        <f>VLOOKUP(CONCATENATE(AE129,AF129),'Sheet1 (2)'!$Z$6:$AA$26,2,FALSE)</f>
        <v>66</v>
      </c>
      <c r="AH129" s="172"/>
      <c r="AI129" s="175"/>
      <c r="AJ129" s="140"/>
      <c r="AK129" s="176" t="s">
        <v>282</v>
      </c>
      <c r="AL129" s="176" t="s">
        <v>76</v>
      </c>
      <c r="AM129" s="170">
        <f t="shared" si="2"/>
        <v>269</v>
      </c>
      <c r="AN129" s="147"/>
      <c r="AO129" s="155"/>
      <c r="AP129" s="156"/>
      <c r="AQ129" s="157">
        <v>1.19789579</v>
      </c>
      <c r="AR129" s="158"/>
      <c r="AS129" s="145">
        <f>LOOKUP(rufmkm,'Sheet1 (2)'!$V$62:$V$71,'Sheet1 (2)'!$W$62:$W$71)</f>
        <v>20</v>
      </c>
      <c r="AT129" s="140"/>
      <c r="AU129" s="157">
        <f>IF(IF(D129='Sheet1 (2)'!$C$69,'Sheet1 (2)'!$D$69*('Sheet1 (2)'!$D$72-rut_index)/'Sheet1 (2)'!$D$72,IF(shee2!D129='Sheet1 (2)'!$C$70,'Sheet1 (2)'!$D$70*('Sheet1 (2)'!$D$72-rut_index)/'Sheet1 (2)'!$D$72,IF(shee2!D129='Sheet1 (2)'!$C$71,'Sheet1 (2)'!$D$71*('Sheet1 (2)'!$D$72-rut_index)/'Sheet1 (2)'!$D$72)))&lt;0,0,IF(D129='Sheet1 (2)'!$C$69,'Sheet1 (2)'!$D$69*('Sheet1 (2)'!$D$72-rut_index)/'Sheet1 (2)'!$D$72,IF(shee2!D129='Sheet1 (2)'!$C$70,'Sheet1 (2)'!$D$70*('Sheet1 (2)'!$D$72-rut_index)/'Sheet1 (2)'!$D$72,IF(shee2!D129='Sheet1 (2)'!$C$71,'Sheet1 (2)'!$D$71*('Sheet1 (2)'!$D$72-rut_index)/'Sheet1 (2)'!$D$72))))</f>
        <v>5</v>
      </c>
      <c r="AV129" s="157">
        <f>IF(IF(D129='Sheet1 (2)'!$C$69,'Sheet1 (2)'!$D$69*('Sheet1 (2)'!$D$72-crack_s_index)/'Sheet1 (2)'!$D$72,IF(shee2!D129='Sheet1 (2)'!$C$70,'Sheet1 (2)'!$D$70*('Sheet1 (2)'!$D$72-crack_s_index)/'Sheet1 (2)'!$D$72,IF(shee2!D129='Sheet1 (2)'!$C$71,'Sheet1 (2)'!$D$71*('Sheet1 (2)'!$D$72-crack_s_index)/'Sheet1 (2)'!$D$72)))&lt;0,0,IF(D129='Sheet1 (2)'!$C$69,'Sheet1 (2)'!$D$69*('Sheet1 (2)'!$D$72-crack_s_index)/'Sheet1 (2)'!$D$72,IF(shee2!D129='Sheet1 (2)'!$C$70,'Sheet1 (2)'!$D$70*('Sheet1 (2)'!$D$72-crack_s_index)/'Sheet1 (2)'!$D$72,IF(shee2!D129='Sheet1 (2)'!$C$71,'Sheet1 (2)'!$D$71*('Sheet1 (2)'!$D$72-crack_s_index)/'Sheet1 (2)'!$D$72))))</f>
        <v>5</v>
      </c>
      <c r="AW129" s="157">
        <f>IF(IF(D129='Sheet1 (2)'!$C$69,'Sheet1 (2)'!$D$69*('Sheet1 (2)'!$D$72-crack_t_index)/'Sheet1 (2)'!$D$72,IF(shee2!D129='Sheet1 (2)'!$C$70,'Sheet1 (2)'!$D$70*('Sheet1 (2)'!$D$72-crack_t_index)/'Sheet1 (2)'!$D$72,IF(shee2!D129='Sheet1 (2)'!$C$71,'Sheet1 (2)'!$D$71*('Sheet1 (2)'!$D$72-crack_t_index)/'Sheet1 (2)'!$D$72)))&lt;0,0,IF(D129='Sheet1 (2)'!$C$69,'Sheet1 (2)'!$D$69*('Sheet1 (2)'!$D$72-crack_t_index)/'Sheet1 (2)'!$D$72,IF(shee2!D129='Sheet1 (2)'!$C$70,'Sheet1 (2)'!$D$70*('Sheet1 (2)'!$D$72-crack_t_index)/'Sheet1 (2)'!$D$72,IF(shee2!D129='Sheet1 (2)'!$C$71,'Sheet1 (2)'!$D$71*('Sheet1 (2)'!$D$72-crack_t_index)/'Sheet1 (2)'!$D$72))))</f>
        <v>3.4375</v>
      </c>
      <c r="AX129" s="157">
        <f>IF(IF(D129='Sheet1 (2)'!$C$69,'Sheet1 (2)'!$D$69*('Sheet1 (2)'!$D$72-rave_index)/'Sheet1 (2)'!$D$72,IF(shee2!D129='Sheet1 (2)'!$C$70,'Sheet1 (2)'!$D$70*('Sheet1 (2)'!$D$72-rave_index)/'Sheet1 (2)'!$D$72,IF(shee2!D129='Sheet1 (2)'!$C$71,'Sheet1 (2)'!$D$71*('Sheet1 (2)'!$D$72-rave_index)/'Sheet1 (2)'!$D$72)))&lt;0,0,IF(D129='Sheet1 (2)'!$C$69,'Sheet1 (2)'!$D$69*('Sheet1 (2)'!$D$72-rave_index)/'Sheet1 (2)'!$D$72,IF(shee2!D129='Sheet1 (2)'!$C$70,'Sheet1 (2)'!$D$70*('Sheet1 (2)'!$D$72-rave_index)/'Sheet1 (2)'!$D$72,IF(shee2!D129='Sheet1 (2)'!$C$71,'Sheet1 (2)'!$D$71*('Sheet1 (2)'!$D$72-rave_index)/'Sheet1 (2)'!$D$72))))</f>
        <v>5</v>
      </c>
      <c r="AY129" s="157">
        <f>IF(IF(D129='Sheet1 (2)'!$C$69,'Sheet1 (2)'!$D$69*('Sheet1 (2)'!$D$72-rough_index)/'Sheet1 (2)'!$D$72,IF(shee2!D129='Sheet1 (2)'!$C$70,'Sheet1 (2)'!$D$70*('Sheet1 (2)'!$D$72-rough_index)/'Sheet1 (2)'!$D$72,IF(shee2!D129='Sheet1 (2)'!$C$71,'Sheet1 (2)'!$D$71*('Sheet1 (2)'!$D$72-rough_index)/'Sheet1 (2)'!$D$72)))&lt;0,0,IF(D129='Sheet1 (2)'!$C$69,'Sheet1 (2)'!$D$69*('Sheet1 (2)'!$D$72-rough_index)/'Sheet1 (2)'!$D$72,IF(shee2!D129='Sheet1 (2)'!$C$70,'Sheet1 (2)'!$D$70*('Sheet1 (2)'!$D$72-rough_index)/'Sheet1 (2)'!$D$72,IF(shee2!D129='Sheet1 (2)'!$C$71,'Sheet1 (2)'!$D$71*('Sheet1 (2)'!$D$72-rough_index)/'Sheet1 (2)'!$D$72))))</f>
        <v>3.3333333333333335</v>
      </c>
      <c r="AZ129" s="159">
        <f>+(AU129*'Sheet1 (2)'!$C$77)+(AV129*'Sheet1 (2)'!$C$78)+(AW129*'Sheet1 (2)'!$C$79)+(AX129*'Sheet1 (2)'!$C$80)+(AY129*'Sheet1 (2)'!$C$81)</f>
        <v>4.4375</v>
      </c>
      <c r="BA129" s="213" t="str">
        <f t="shared" si="3"/>
        <v>Good</v>
      </c>
      <c r="BE129">
        <f>IF(D129='Sheet1 (2)'!$C$61,'Sheet1 (2)'!$D$61*(counts^2)+'Sheet1 (2)'!$G$61*counts+'Sheet1 (2)'!$J$61,IF(D129='Sheet1 (2)'!$C$62,'Sheet1 (2)'!$D$62*counts+'Sheet1 (2)'!$G$62,IF(D129='Sheet1 (2)'!$C$63,'Sheet1 (2)'!$D$63*counts+'Sheet1 (2)'!$G$63,IF(D129='Sheet1 (2)'!$C$64,'Sheet1 (2)'!$D$64*counts+'Sheet1 (2)'!$G$64))))</f>
        <v>2.0984129299999998</v>
      </c>
    </row>
    <row r="130" spans="1:57">
      <c r="A130" s="145" t="s">
        <v>282</v>
      </c>
      <c r="B130" s="145" t="s">
        <v>76</v>
      </c>
      <c r="C130" s="170">
        <v>270</v>
      </c>
      <c r="D130" s="174" t="s">
        <v>77</v>
      </c>
      <c r="E130" s="171">
        <v>8</v>
      </c>
      <c r="F130" s="171">
        <v>1</v>
      </c>
      <c r="G130" s="171" t="s">
        <v>77</v>
      </c>
      <c r="H130" s="171">
        <v>0.5</v>
      </c>
      <c r="I130" s="171" t="s">
        <v>77</v>
      </c>
      <c r="J130" s="173" t="s">
        <v>80</v>
      </c>
      <c r="K130" s="173" t="s">
        <v>80</v>
      </c>
      <c r="L130" s="169">
        <f>VLOOKUP(CONCATENATE(J130,K130),'Sheet1 (2)'!$J$6:$K$26,2,FALSE)</f>
        <v>0</v>
      </c>
      <c r="M130" s="173" t="s">
        <v>80</v>
      </c>
      <c r="N130" s="173" t="s">
        <v>80</v>
      </c>
      <c r="O130" s="168">
        <f>VLOOKUP(CONCATENATE(M130,N130),'Sheet1 (2)'!$L$6:$M$26,2,FALSE)</f>
        <v>0</v>
      </c>
      <c r="P130" s="173" t="s">
        <v>80</v>
      </c>
      <c r="Q130" s="173" t="s">
        <v>80</v>
      </c>
      <c r="R130" s="168">
        <f>VLOOKUP(CONCATENATE(P130,Q130),'Sheet1 (2)'!$N$6:$O$26,2,FALSE)</f>
        <v>0</v>
      </c>
      <c r="S130" s="173" t="s">
        <v>80</v>
      </c>
      <c r="T130" s="173" t="s">
        <v>80</v>
      </c>
      <c r="U130" s="168">
        <f>VLOOKUP(CONCATENATE(S130,T130),'Sheet1 (2)'!$P$6:$Q$26,2,FALSE)</f>
        <v>0</v>
      </c>
      <c r="V130" s="173" t="s">
        <v>80</v>
      </c>
      <c r="W130" s="173" t="s">
        <v>80</v>
      </c>
      <c r="X130" s="168">
        <f>VLOOKUP(CONCATENATE(V130,W130),'Sheet1 (2)'!$R$6:$S$26,2,FALSE)</f>
        <v>0</v>
      </c>
      <c r="Y130" s="173" t="s">
        <v>80</v>
      </c>
      <c r="Z130" s="173" t="s">
        <v>80</v>
      </c>
      <c r="AA130" s="168">
        <f>VLOOKUP(CONCATENATE(Y130,Z130),'Sheet1 (2)'!$T$6:$U$26,2,FALSE)</f>
        <v>0</v>
      </c>
      <c r="AB130" s="173" t="s">
        <v>80</v>
      </c>
      <c r="AC130" s="173" t="s">
        <v>80</v>
      </c>
      <c r="AD130" s="168">
        <f>VLOOKUP(CONCATENATE(AB130,AC130),'Sheet1 (2)'!$X$6:$Y$26,2,FALSE)</f>
        <v>0</v>
      </c>
      <c r="AE130" s="173" t="s">
        <v>82</v>
      </c>
      <c r="AF130" s="173" t="s">
        <v>81</v>
      </c>
      <c r="AG130" s="168">
        <f>VLOOKUP(CONCATENATE(AE130,AF130),'Sheet1 (2)'!$Z$6:$AA$26,2,FALSE)</f>
        <v>66</v>
      </c>
      <c r="AH130" s="172"/>
      <c r="AI130" s="175"/>
      <c r="AJ130" s="140"/>
      <c r="AK130" s="176" t="s">
        <v>282</v>
      </c>
      <c r="AL130" s="176" t="s">
        <v>76</v>
      </c>
      <c r="AM130" s="170">
        <f t="shared" si="2"/>
        <v>270</v>
      </c>
      <c r="AN130" s="147"/>
      <c r="AO130" s="155"/>
      <c r="AP130" s="156"/>
      <c r="AQ130" s="157">
        <v>1.5125095084000002</v>
      </c>
      <c r="AR130" s="158"/>
      <c r="AS130" s="145">
        <f>LOOKUP(rufmkm,'Sheet1 (2)'!$V$62:$V$71,'Sheet1 (2)'!$W$62:$W$71)</f>
        <v>20</v>
      </c>
      <c r="AT130" s="140"/>
      <c r="AU130" s="157">
        <f>IF(IF(D130='Sheet1 (2)'!$C$69,'Sheet1 (2)'!$D$69*('Sheet1 (2)'!$D$72-rut_index)/'Sheet1 (2)'!$D$72,IF(shee2!D130='Sheet1 (2)'!$C$70,'Sheet1 (2)'!$D$70*('Sheet1 (2)'!$D$72-rut_index)/'Sheet1 (2)'!$D$72,IF(shee2!D130='Sheet1 (2)'!$C$71,'Sheet1 (2)'!$D$71*('Sheet1 (2)'!$D$72-rut_index)/'Sheet1 (2)'!$D$72)))&lt;0,0,IF(D130='Sheet1 (2)'!$C$69,'Sheet1 (2)'!$D$69*('Sheet1 (2)'!$D$72-rut_index)/'Sheet1 (2)'!$D$72,IF(shee2!D130='Sheet1 (2)'!$C$70,'Sheet1 (2)'!$D$70*('Sheet1 (2)'!$D$72-rut_index)/'Sheet1 (2)'!$D$72,IF(shee2!D130='Sheet1 (2)'!$C$71,'Sheet1 (2)'!$D$71*('Sheet1 (2)'!$D$72-rut_index)/'Sheet1 (2)'!$D$72))))</f>
        <v>5</v>
      </c>
      <c r="AV130" s="157">
        <f>IF(IF(D130='Sheet1 (2)'!$C$69,'Sheet1 (2)'!$D$69*('Sheet1 (2)'!$D$72-crack_s_index)/'Sheet1 (2)'!$D$72,IF(shee2!D130='Sheet1 (2)'!$C$70,'Sheet1 (2)'!$D$70*('Sheet1 (2)'!$D$72-crack_s_index)/'Sheet1 (2)'!$D$72,IF(shee2!D130='Sheet1 (2)'!$C$71,'Sheet1 (2)'!$D$71*('Sheet1 (2)'!$D$72-crack_s_index)/'Sheet1 (2)'!$D$72)))&lt;0,0,IF(D130='Sheet1 (2)'!$C$69,'Sheet1 (2)'!$D$69*('Sheet1 (2)'!$D$72-crack_s_index)/'Sheet1 (2)'!$D$72,IF(shee2!D130='Sheet1 (2)'!$C$70,'Sheet1 (2)'!$D$70*('Sheet1 (2)'!$D$72-crack_s_index)/'Sheet1 (2)'!$D$72,IF(shee2!D130='Sheet1 (2)'!$C$71,'Sheet1 (2)'!$D$71*('Sheet1 (2)'!$D$72-crack_s_index)/'Sheet1 (2)'!$D$72))))</f>
        <v>5</v>
      </c>
      <c r="AW130" s="157">
        <f>IF(IF(D130='Sheet1 (2)'!$C$69,'Sheet1 (2)'!$D$69*('Sheet1 (2)'!$D$72-crack_t_index)/'Sheet1 (2)'!$D$72,IF(shee2!D130='Sheet1 (2)'!$C$70,'Sheet1 (2)'!$D$70*('Sheet1 (2)'!$D$72-crack_t_index)/'Sheet1 (2)'!$D$72,IF(shee2!D130='Sheet1 (2)'!$C$71,'Sheet1 (2)'!$D$71*('Sheet1 (2)'!$D$72-crack_t_index)/'Sheet1 (2)'!$D$72)))&lt;0,0,IF(D130='Sheet1 (2)'!$C$69,'Sheet1 (2)'!$D$69*('Sheet1 (2)'!$D$72-crack_t_index)/'Sheet1 (2)'!$D$72,IF(shee2!D130='Sheet1 (2)'!$C$70,'Sheet1 (2)'!$D$70*('Sheet1 (2)'!$D$72-crack_t_index)/'Sheet1 (2)'!$D$72,IF(shee2!D130='Sheet1 (2)'!$C$71,'Sheet1 (2)'!$D$71*('Sheet1 (2)'!$D$72-crack_t_index)/'Sheet1 (2)'!$D$72))))</f>
        <v>5</v>
      </c>
      <c r="AX130" s="157">
        <f>IF(IF(D130='Sheet1 (2)'!$C$69,'Sheet1 (2)'!$D$69*('Sheet1 (2)'!$D$72-rave_index)/'Sheet1 (2)'!$D$72,IF(shee2!D130='Sheet1 (2)'!$C$70,'Sheet1 (2)'!$D$70*('Sheet1 (2)'!$D$72-rave_index)/'Sheet1 (2)'!$D$72,IF(shee2!D130='Sheet1 (2)'!$C$71,'Sheet1 (2)'!$D$71*('Sheet1 (2)'!$D$72-rave_index)/'Sheet1 (2)'!$D$72)))&lt;0,0,IF(D130='Sheet1 (2)'!$C$69,'Sheet1 (2)'!$D$69*('Sheet1 (2)'!$D$72-rave_index)/'Sheet1 (2)'!$D$72,IF(shee2!D130='Sheet1 (2)'!$C$70,'Sheet1 (2)'!$D$70*('Sheet1 (2)'!$D$72-rave_index)/'Sheet1 (2)'!$D$72,IF(shee2!D130='Sheet1 (2)'!$C$71,'Sheet1 (2)'!$D$71*('Sheet1 (2)'!$D$72-rave_index)/'Sheet1 (2)'!$D$72))))</f>
        <v>5</v>
      </c>
      <c r="AY130" s="157">
        <f>IF(IF(D130='Sheet1 (2)'!$C$69,'Sheet1 (2)'!$D$69*('Sheet1 (2)'!$D$72-rough_index)/'Sheet1 (2)'!$D$72,IF(shee2!D130='Sheet1 (2)'!$C$70,'Sheet1 (2)'!$D$70*('Sheet1 (2)'!$D$72-rough_index)/'Sheet1 (2)'!$D$72,IF(shee2!D130='Sheet1 (2)'!$C$71,'Sheet1 (2)'!$D$71*('Sheet1 (2)'!$D$72-rough_index)/'Sheet1 (2)'!$D$72)))&lt;0,0,IF(D130='Sheet1 (2)'!$C$69,'Sheet1 (2)'!$D$69*('Sheet1 (2)'!$D$72-rough_index)/'Sheet1 (2)'!$D$72,IF(shee2!D130='Sheet1 (2)'!$C$70,'Sheet1 (2)'!$D$70*('Sheet1 (2)'!$D$72-rough_index)/'Sheet1 (2)'!$D$72,IF(shee2!D130='Sheet1 (2)'!$C$71,'Sheet1 (2)'!$D$71*('Sheet1 (2)'!$D$72-rough_index)/'Sheet1 (2)'!$D$72))))</f>
        <v>3.3333333333333335</v>
      </c>
      <c r="AZ130" s="159">
        <f>+(AU130*'Sheet1 (2)'!$C$77)+(AV130*'Sheet1 (2)'!$C$78)+(AW130*'Sheet1 (2)'!$C$79)+(AX130*'Sheet1 (2)'!$C$80)+(AY130*'Sheet1 (2)'!$C$81)</f>
        <v>4.5</v>
      </c>
      <c r="BA130" s="213" t="str">
        <f t="shared" si="3"/>
        <v>Good</v>
      </c>
      <c r="BE130">
        <f>IF(D130='Sheet1 (2)'!$C$61,'Sheet1 (2)'!$D$61*(counts^2)+'Sheet1 (2)'!$G$61*counts+'Sheet1 (2)'!$J$61,IF(D130='Sheet1 (2)'!$C$62,'Sheet1 (2)'!$D$62*counts+'Sheet1 (2)'!$G$62,IF(D130='Sheet1 (2)'!$C$63,'Sheet1 (2)'!$D$63*counts+'Sheet1 (2)'!$G$63,IF(D130='Sheet1 (2)'!$C$64,'Sheet1 (2)'!$D$64*counts+'Sheet1 (2)'!$G$64))))</f>
        <v>2.0984129299999998</v>
      </c>
    </row>
    <row r="131" spans="1:57">
      <c r="A131" s="145" t="s">
        <v>282</v>
      </c>
      <c r="B131" s="145" t="s">
        <v>76</v>
      </c>
      <c r="C131" s="170">
        <v>271</v>
      </c>
      <c r="D131" s="174" t="s">
        <v>77</v>
      </c>
      <c r="E131" s="171">
        <v>8</v>
      </c>
      <c r="F131" s="171">
        <v>1</v>
      </c>
      <c r="G131" s="171" t="s">
        <v>77</v>
      </c>
      <c r="H131" s="171">
        <v>0.5</v>
      </c>
      <c r="I131" s="171" t="s">
        <v>77</v>
      </c>
      <c r="J131" s="173" t="s">
        <v>80</v>
      </c>
      <c r="K131" s="173" t="s">
        <v>80</v>
      </c>
      <c r="L131" s="169">
        <f>VLOOKUP(CONCATENATE(J131,K131),'Sheet1 (2)'!$J$6:$K$26,2,FALSE)</f>
        <v>0</v>
      </c>
      <c r="M131" s="173" t="s">
        <v>80</v>
      </c>
      <c r="N131" s="173" t="s">
        <v>80</v>
      </c>
      <c r="O131" s="168">
        <f>VLOOKUP(CONCATENATE(M131,N131),'Sheet1 (2)'!$L$6:$M$26,2,FALSE)</f>
        <v>0</v>
      </c>
      <c r="P131" s="173" t="s">
        <v>80</v>
      </c>
      <c r="Q131" s="173" t="s">
        <v>80</v>
      </c>
      <c r="R131" s="168">
        <f>VLOOKUP(CONCATENATE(P131,Q131),'Sheet1 (2)'!$N$6:$O$26,2,FALSE)</f>
        <v>0</v>
      </c>
      <c r="S131" s="173" t="s">
        <v>80</v>
      </c>
      <c r="T131" s="173" t="s">
        <v>80</v>
      </c>
      <c r="U131" s="168">
        <f>VLOOKUP(CONCATENATE(S131,T131),'Sheet1 (2)'!$P$6:$Q$26,2,FALSE)</f>
        <v>0</v>
      </c>
      <c r="V131" s="173" t="s">
        <v>80</v>
      </c>
      <c r="W131" s="173" t="s">
        <v>80</v>
      </c>
      <c r="X131" s="168">
        <f>VLOOKUP(CONCATENATE(V131,W131),'Sheet1 (2)'!$R$6:$S$26,2,FALSE)</f>
        <v>0</v>
      </c>
      <c r="Y131" s="173" t="s">
        <v>80</v>
      </c>
      <c r="Z131" s="173" t="s">
        <v>80</v>
      </c>
      <c r="AA131" s="168">
        <f>VLOOKUP(CONCATENATE(Y131,Z131),'Sheet1 (2)'!$T$6:$U$26,2,FALSE)</f>
        <v>0</v>
      </c>
      <c r="AB131" s="173" t="s">
        <v>80</v>
      </c>
      <c r="AC131" s="173" t="s">
        <v>80</v>
      </c>
      <c r="AD131" s="168">
        <f>VLOOKUP(CONCATENATE(AB131,AC131),'Sheet1 (2)'!$X$6:$Y$26,2,FALSE)</f>
        <v>0</v>
      </c>
      <c r="AE131" s="173" t="s">
        <v>82</v>
      </c>
      <c r="AF131" s="173" t="s">
        <v>81</v>
      </c>
      <c r="AG131" s="168">
        <f>VLOOKUP(CONCATENATE(AE131,AF131),'Sheet1 (2)'!$Z$6:$AA$26,2,FALSE)</f>
        <v>66</v>
      </c>
      <c r="AH131" s="172"/>
      <c r="AI131" s="175"/>
      <c r="AJ131" s="140"/>
      <c r="AK131" s="176" t="s">
        <v>282</v>
      </c>
      <c r="AL131" s="176" t="s">
        <v>76</v>
      </c>
      <c r="AM131" s="170">
        <f t="shared" si="2"/>
        <v>271</v>
      </c>
      <c r="AN131" s="147"/>
      <c r="AO131" s="155"/>
      <c r="AP131" s="156"/>
      <c r="AQ131" s="157">
        <v>1.9427850444000001</v>
      </c>
      <c r="AR131" s="158"/>
      <c r="AS131" s="145">
        <f>LOOKUP(rufmkm,'Sheet1 (2)'!$V$62:$V$71,'Sheet1 (2)'!$W$62:$W$71)</f>
        <v>20</v>
      </c>
      <c r="AT131" s="140"/>
      <c r="AU131" s="157">
        <f>IF(IF(D131='Sheet1 (2)'!$C$69,'Sheet1 (2)'!$D$69*('Sheet1 (2)'!$D$72-rut_index)/'Sheet1 (2)'!$D$72,IF(shee2!D131='Sheet1 (2)'!$C$70,'Sheet1 (2)'!$D$70*('Sheet1 (2)'!$D$72-rut_index)/'Sheet1 (2)'!$D$72,IF(shee2!D131='Sheet1 (2)'!$C$71,'Sheet1 (2)'!$D$71*('Sheet1 (2)'!$D$72-rut_index)/'Sheet1 (2)'!$D$72)))&lt;0,0,IF(D131='Sheet1 (2)'!$C$69,'Sheet1 (2)'!$D$69*('Sheet1 (2)'!$D$72-rut_index)/'Sheet1 (2)'!$D$72,IF(shee2!D131='Sheet1 (2)'!$C$70,'Sheet1 (2)'!$D$70*('Sheet1 (2)'!$D$72-rut_index)/'Sheet1 (2)'!$D$72,IF(shee2!D131='Sheet1 (2)'!$C$71,'Sheet1 (2)'!$D$71*('Sheet1 (2)'!$D$72-rut_index)/'Sheet1 (2)'!$D$72))))</f>
        <v>5</v>
      </c>
      <c r="AV131" s="157">
        <f>IF(IF(D131='Sheet1 (2)'!$C$69,'Sheet1 (2)'!$D$69*('Sheet1 (2)'!$D$72-crack_s_index)/'Sheet1 (2)'!$D$72,IF(shee2!D131='Sheet1 (2)'!$C$70,'Sheet1 (2)'!$D$70*('Sheet1 (2)'!$D$72-crack_s_index)/'Sheet1 (2)'!$D$72,IF(shee2!D131='Sheet1 (2)'!$C$71,'Sheet1 (2)'!$D$71*('Sheet1 (2)'!$D$72-crack_s_index)/'Sheet1 (2)'!$D$72)))&lt;0,0,IF(D131='Sheet1 (2)'!$C$69,'Sheet1 (2)'!$D$69*('Sheet1 (2)'!$D$72-crack_s_index)/'Sheet1 (2)'!$D$72,IF(shee2!D131='Sheet1 (2)'!$C$70,'Sheet1 (2)'!$D$70*('Sheet1 (2)'!$D$72-crack_s_index)/'Sheet1 (2)'!$D$72,IF(shee2!D131='Sheet1 (2)'!$C$71,'Sheet1 (2)'!$D$71*('Sheet1 (2)'!$D$72-crack_s_index)/'Sheet1 (2)'!$D$72))))</f>
        <v>5</v>
      </c>
      <c r="AW131" s="157">
        <f>IF(IF(D131='Sheet1 (2)'!$C$69,'Sheet1 (2)'!$D$69*('Sheet1 (2)'!$D$72-crack_t_index)/'Sheet1 (2)'!$D$72,IF(shee2!D131='Sheet1 (2)'!$C$70,'Sheet1 (2)'!$D$70*('Sheet1 (2)'!$D$72-crack_t_index)/'Sheet1 (2)'!$D$72,IF(shee2!D131='Sheet1 (2)'!$C$71,'Sheet1 (2)'!$D$71*('Sheet1 (2)'!$D$72-crack_t_index)/'Sheet1 (2)'!$D$72)))&lt;0,0,IF(D131='Sheet1 (2)'!$C$69,'Sheet1 (2)'!$D$69*('Sheet1 (2)'!$D$72-crack_t_index)/'Sheet1 (2)'!$D$72,IF(shee2!D131='Sheet1 (2)'!$C$70,'Sheet1 (2)'!$D$70*('Sheet1 (2)'!$D$72-crack_t_index)/'Sheet1 (2)'!$D$72,IF(shee2!D131='Sheet1 (2)'!$C$71,'Sheet1 (2)'!$D$71*('Sheet1 (2)'!$D$72-crack_t_index)/'Sheet1 (2)'!$D$72))))</f>
        <v>5</v>
      </c>
      <c r="AX131" s="157">
        <f>IF(IF(D131='Sheet1 (2)'!$C$69,'Sheet1 (2)'!$D$69*('Sheet1 (2)'!$D$72-rave_index)/'Sheet1 (2)'!$D$72,IF(shee2!D131='Sheet1 (2)'!$C$70,'Sheet1 (2)'!$D$70*('Sheet1 (2)'!$D$72-rave_index)/'Sheet1 (2)'!$D$72,IF(shee2!D131='Sheet1 (2)'!$C$71,'Sheet1 (2)'!$D$71*('Sheet1 (2)'!$D$72-rave_index)/'Sheet1 (2)'!$D$72)))&lt;0,0,IF(D131='Sheet1 (2)'!$C$69,'Sheet1 (2)'!$D$69*('Sheet1 (2)'!$D$72-rave_index)/'Sheet1 (2)'!$D$72,IF(shee2!D131='Sheet1 (2)'!$C$70,'Sheet1 (2)'!$D$70*('Sheet1 (2)'!$D$72-rave_index)/'Sheet1 (2)'!$D$72,IF(shee2!D131='Sheet1 (2)'!$C$71,'Sheet1 (2)'!$D$71*('Sheet1 (2)'!$D$72-rave_index)/'Sheet1 (2)'!$D$72))))</f>
        <v>5</v>
      </c>
      <c r="AY131" s="157">
        <f>IF(IF(D131='Sheet1 (2)'!$C$69,'Sheet1 (2)'!$D$69*('Sheet1 (2)'!$D$72-rough_index)/'Sheet1 (2)'!$D$72,IF(shee2!D131='Sheet1 (2)'!$C$70,'Sheet1 (2)'!$D$70*('Sheet1 (2)'!$D$72-rough_index)/'Sheet1 (2)'!$D$72,IF(shee2!D131='Sheet1 (2)'!$C$71,'Sheet1 (2)'!$D$71*('Sheet1 (2)'!$D$72-rough_index)/'Sheet1 (2)'!$D$72)))&lt;0,0,IF(D131='Sheet1 (2)'!$C$69,'Sheet1 (2)'!$D$69*('Sheet1 (2)'!$D$72-rough_index)/'Sheet1 (2)'!$D$72,IF(shee2!D131='Sheet1 (2)'!$C$70,'Sheet1 (2)'!$D$70*('Sheet1 (2)'!$D$72-rough_index)/'Sheet1 (2)'!$D$72,IF(shee2!D131='Sheet1 (2)'!$C$71,'Sheet1 (2)'!$D$71*('Sheet1 (2)'!$D$72-rough_index)/'Sheet1 (2)'!$D$72))))</f>
        <v>3.3333333333333335</v>
      </c>
      <c r="AZ131" s="159">
        <f>+(AU131*'Sheet1 (2)'!$C$77)+(AV131*'Sheet1 (2)'!$C$78)+(AW131*'Sheet1 (2)'!$C$79)+(AX131*'Sheet1 (2)'!$C$80)+(AY131*'Sheet1 (2)'!$C$81)</f>
        <v>4.5</v>
      </c>
      <c r="BA131" s="213" t="str">
        <f t="shared" si="3"/>
        <v>Good</v>
      </c>
      <c r="BE131">
        <f>IF(D131='Sheet1 (2)'!$C$61,'Sheet1 (2)'!$D$61*(counts^2)+'Sheet1 (2)'!$G$61*counts+'Sheet1 (2)'!$J$61,IF(D131='Sheet1 (2)'!$C$62,'Sheet1 (2)'!$D$62*counts+'Sheet1 (2)'!$G$62,IF(D131='Sheet1 (2)'!$C$63,'Sheet1 (2)'!$D$63*counts+'Sheet1 (2)'!$G$63,IF(D131='Sheet1 (2)'!$C$64,'Sheet1 (2)'!$D$64*counts+'Sheet1 (2)'!$G$64))))</f>
        <v>2.0984129299999998</v>
      </c>
    </row>
    <row r="132" spans="1:57">
      <c r="A132" s="145" t="s">
        <v>282</v>
      </c>
      <c r="B132" s="145" t="s">
        <v>76</v>
      </c>
      <c r="C132" s="170">
        <v>272</v>
      </c>
      <c r="D132" s="174" t="s">
        <v>77</v>
      </c>
      <c r="E132" s="171">
        <v>8</v>
      </c>
      <c r="F132" s="171">
        <v>1</v>
      </c>
      <c r="G132" s="171" t="s">
        <v>77</v>
      </c>
      <c r="H132" s="171">
        <v>0.5</v>
      </c>
      <c r="I132" s="171" t="s">
        <v>77</v>
      </c>
      <c r="J132" s="173" t="s">
        <v>80</v>
      </c>
      <c r="K132" s="173" t="s">
        <v>80</v>
      </c>
      <c r="L132" s="169">
        <f>VLOOKUP(CONCATENATE(J132,K132),'Sheet1 (2)'!$J$6:$K$26,2,FALSE)</f>
        <v>0</v>
      </c>
      <c r="M132" s="173" t="s">
        <v>80</v>
      </c>
      <c r="N132" s="173" t="s">
        <v>80</v>
      </c>
      <c r="O132" s="168">
        <f>VLOOKUP(CONCATENATE(M132,N132),'Sheet1 (2)'!$L$6:$M$26,2,FALSE)</f>
        <v>0</v>
      </c>
      <c r="P132" s="173" t="s">
        <v>83</v>
      </c>
      <c r="Q132" s="173" t="s">
        <v>78</v>
      </c>
      <c r="R132" s="168">
        <f>VLOOKUP(CONCATENATE(P132,Q132),'Sheet1 (2)'!$N$6:$O$26,2,FALSE)</f>
        <v>7.5</v>
      </c>
      <c r="S132" s="173" t="s">
        <v>80</v>
      </c>
      <c r="T132" s="173" t="s">
        <v>80</v>
      </c>
      <c r="U132" s="168">
        <f>VLOOKUP(CONCATENATE(S132,T132),'Sheet1 (2)'!$P$6:$Q$26,2,FALSE)</f>
        <v>0</v>
      </c>
      <c r="V132" s="173" t="s">
        <v>80</v>
      </c>
      <c r="W132" s="173" t="s">
        <v>80</v>
      </c>
      <c r="X132" s="168">
        <f>VLOOKUP(CONCATENATE(V132,W132),'Sheet1 (2)'!$R$6:$S$26,2,FALSE)</f>
        <v>0</v>
      </c>
      <c r="Y132" s="173" t="s">
        <v>80</v>
      </c>
      <c r="Z132" s="173" t="s">
        <v>80</v>
      </c>
      <c r="AA132" s="168">
        <f>VLOOKUP(CONCATENATE(Y132,Z132),'Sheet1 (2)'!$T$6:$U$26,2,FALSE)</f>
        <v>0</v>
      </c>
      <c r="AB132" s="173" t="s">
        <v>80</v>
      </c>
      <c r="AC132" s="173" t="s">
        <v>80</v>
      </c>
      <c r="AD132" s="168">
        <f>VLOOKUP(CONCATENATE(AB132,AC132),'Sheet1 (2)'!$X$6:$Y$26,2,FALSE)</f>
        <v>0</v>
      </c>
      <c r="AE132" s="173" t="s">
        <v>82</v>
      </c>
      <c r="AF132" s="173" t="s">
        <v>81</v>
      </c>
      <c r="AG132" s="168">
        <f>VLOOKUP(CONCATENATE(AE132,AF132),'Sheet1 (2)'!$Z$6:$AA$26,2,FALSE)</f>
        <v>66</v>
      </c>
      <c r="AH132" s="172"/>
      <c r="AI132" s="175"/>
      <c r="AJ132" s="140"/>
      <c r="AK132" s="176" t="s">
        <v>282</v>
      </c>
      <c r="AL132" s="176" t="s">
        <v>76</v>
      </c>
      <c r="AM132" s="170">
        <f t="shared" si="2"/>
        <v>272</v>
      </c>
      <c r="AN132" s="147"/>
      <c r="AO132" s="155"/>
      <c r="AP132" s="156"/>
      <c r="AQ132" s="157">
        <v>1.6944720197999998</v>
      </c>
      <c r="AR132" s="158"/>
      <c r="AS132" s="145">
        <f>LOOKUP(rufmkm,'Sheet1 (2)'!$V$62:$V$71,'Sheet1 (2)'!$W$62:$W$71)</f>
        <v>20</v>
      </c>
      <c r="AT132" s="140"/>
      <c r="AU132" s="157">
        <f>IF(IF(D132='Sheet1 (2)'!$C$69,'Sheet1 (2)'!$D$69*('Sheet1 (2)'!$D$72-rut_index)/'Sheet1 (2)'!$D$72,IF(shee2!D132='Sheet1 (2)'!$C$70,'Sheet1 (2)'!$D$70*('Sheet1 (2)'!$D$72-rut_index)/'Sheet1 (2)'!$D$72,IF(shee2!D132='Sheet1 (2)'!$C$71,'Sheet1 (2)'!$D$71*('Sheet1 (2)'!$D$72-rut_index)/'Sheet1 (2)'!$D$72)))&lt;0,0,IF(D132='Sheet1 (2)'!$C$69,'Sheet1 (2)'!$D$69*('Sheet1 (2)'!$D$72-rut_index)/'Sheet1 (2)'!$D$72,IF(shee2!D132='Sheet1 (2)'!$C$70,'Sheet1 (2)'!$D$70*('Sheet1 (2)'!$D$72-rut_index)/'Sheet1 (2)'!$D$72,IF(shee2!D132='Sheet1 (2)'!$C$71,'Sheet1 (2)'!$D$71*('Sheet1 (2)'!$D$72-rut_index)/'Sheet1 (2)'!$D$72))))</f>
        <v>5</v>
      </c>
      <c r="AV132" s="157">
        <f>IF(IF(D132='Sheet1 (2)'!$C$69,'Sheet1 (2)'!$D$69*('Sheet1 (2)'!$D$72-crack_s_index)/'Sheet1 (2)'!$D$72,IF(shee2!D132='Sheet1 (2)'!$C$70,'Sheet1 (2)'!$D$70*('Sheet1 (2)'!$D$72-crack_s_index)/'Sheet1 (2)'!$D$72,IF(shee2!D132='Sheet1 (2)'!$C$71,'Sheet1 (2)'!$D$71*('Sheet1 (2)'!$D$72-crack_s_index)/'Sheet1 (2)'!$D$72)))&lt;0,0,IF(D132='Sheet1 (2)'!$C$69,'Sheet1 (2)'!$D$69*('Sheet1 (2)'!$D$72-crack_s_index)/'Sheet1 (2)'!$D$72,IF(shee2!D132='Sheet1 (2)'!$C$70,'Sheet1 (2)'!$D$70*('Sheet1 (2)'!$D$72-crack_s_index)/'Sheet1 (2)'!$D$72,IF(shee2!D132='Sheet1 (2)'!$C$71,'Sheet1 (2)'!$D$71*('Sheet1 (2)'!$D$72-crack_s_index)/'Sheet1 (2)'!$D$72))))</f>
        <v>5</v>
      </c>
      <c r="AW132" s="157">
        <f>IF(IF(D132='Sheet1 (2)'!$C$69,'Sheet1 (2)'!$D$69*('Sheet1 (2)'!$D$72-crack_t_index)/'Sheet1 (2)'!$D$72,IF(shee2!D132='Sheet1 (2)'!$C$70,'Sheet1 (2)'!$D$70*('Sheet1 (2)'!$D$72-crack_t_index)/'Sheet1 (2)'!$D$72,IF(shee2!D132='Sheet1 (2)'!$C$71,'Sheet1 (2)'!$D$71*('Sheet1 (2)'!$D$72-crack_t_index)/'Sheet1 (2)'!$D$72)))&lt;0,0,IF(D132='Sheet1 (2)'!$C$69,'Sheet1 (2)'!$D$69*('Sheet1 (2)'!$D$72-crack_t_index)/'Sheet1 (2)'!$D$72,IF(shee2!D132='Sheet1 (2)'!$C$70,'Sheet1 (2)'!$D$70*('Sheet1 (2)'!$D$72-crack_t_index)/'Sheet1 (2)'!$D$72,IF(shee2!D132='Sheet1 (2)'!$C$71,'Sheet1 (2)'!$D$71*('Sheet1 (2)'!$D$72-crack_t_index)/'Sheet1 (2)'!$D$72))))</f>
        <v>4.375</v>
      </c>
      <c r="AX132" s="157">
        <f>IF(IF(D132='Sheet1 (2)'!$C$69,'Sheet1 (2)'!$D$69*('Sheet1 (2)'!$D$72-rave_index)/'Sheet1 (2)'!$D$72,IF(shee2!D132='Sheet1 (2)'!$C$70,'Sheet1 (2)'!$D$70*('Sheet1 (2)'!$D$72-rave_index)/'Sheet1 (2)'!$D$72,IF(shee2!D132='Sheet1 (2)'!$C$71,'Sheet1 (2)'!$D$71*('Sheet1 (2)'!$D$72-rave_index)/'Sheet1 (2)'!$D$72)))&lt;0,0,IF(D132='Sheet1 (2)'!$C$69,'Sheet1 (2)'!$D$69*('Sheet1 (2)'!$D$72-rave_index)/'Sheet1 (2)'!$D$72,IF(shee2!D132='Sheet1 (2)'!$C$70,'Sheet1 (2)'!$D$70*('Sheet1 (2)'!$D$72-rave_index)/'Sheet1 (2)'!$D$72,IF(shee2!D132='Sheet1 (2)'!$C$71,'Sheet1 (2)'!$D$71*('Sheet1 (2)'!$D$72-rave_index)/'Sheet1 (2)'!$D$72))))</f>
        <v>5</v>
      </c>
      <c r="AY132" s="157">
        <f>IF(IF(D132='Sheet1 (2)'!$C$69,'Sheet1 (2)'!$D$69*('Sheet1 (2)'!$D$72-rough_index)/'Sheet1 (2)'!$D$72,IF(shee2!D132='Sheet1 (2)'!$C$70,'Sheet1 (2)'!$D$70*('Sheet1 (2)'!$D$72-rough_index)/'Sheet1 (2)'!$D$72,IF(shee2!D132='Sheet1 (2)'!$C$71,'Sheet1 (2)'!$D$71*('Sheet1 (2)'!$D$72-rough_index)/'Sheet1 (2)'!$D$72)))&lt;0,0,IF(D132='Sheet1 (2)'!$C$69,'Sheet1 (2)'!$D$69*('Sheet1 (2)'!$D$72-rough_index)/'Sheet1 (2)'!$D$72,IF(shee2!D132='Sheet1 (2)'!$C$70,'Sheet1 (2)'!$D$70*('Sheet1 (2)'!$D$72-rough_index)/'Sheet1 (2)'!$D$72,IF(shee2!D132='Sheet1 (2)'!$C$71,'Sheet1 (2)'!$D$71*('Sheet1 (2)'!$D$72-rough_index)/'Sheet1 (2)'!$D$72))))</f>
        <v>3.3333333333333335</v>
      </c>
      <c r="AZ132" s="159">
        <f>+(AU132*'Sheet1 (2)'!$C$77)+(AV132*'Sheet1 (2)'!$C$78)+(AW132*'Sheet1 (2)'!$C$79)+(AX132*'Sheet1 (2)'!$C$80)+(AY132*'Sheet1 (2)'!$C$81)</f>
        <v>4.4749999999999996</v>
      </c>
      <c r="BA132" s="213" t="str">
        <f t="shared" si="3"/>
        <v>Good</v>
      </c>
      <c r="BE132">
        <f>IF(D132='Sheet1 (2)'!$C$61,'Sheet1 (2)'!$D$61*(counts^2)+'Sheet1 (2)'!$G$61*counts+'Sheet1 (2)'!$J$61,IF(D132='Sheet1 (2)'!$C$62,'Sheet1 (2)'!$D$62*counts+'Sheet1 (2)'!$G$62,IF(D132='Sheet1 (2)'!$C$63,'Sheet1 (2)'!$D$63*counts+'Sheet1 (2)'!$G$63,IF(D132='Sheet1 (2)'!$C$64,'Sheet1 (2)'!$D$64*counts+'Sheet1 (2)'!$G$64))))</f>
        <v>2.0984129299999998</v>
      </c>
    </row>
    <row r="133" spans="1:57">
      <c r="A133" s="145" t="s">
        <v>282</v>
      </c>
      <c r="B133" s="145" t="s">
        <v>76</v>
      </c>
      <c r="C133" s="170">
        <v>273</v>
      </c>
      <c r="D133" s="174" t="s">
        <v>77</v>
      </c>
      <c r="E133" s="171">
        <v>8</v>
      </c>
      <c r="F133" s="171">
        <v>1</v>
      </c>
      <c r="G133" s="171" t="s">
        <v>77</v>
      </c>
      <c r="H133" s="171">
        <v>0.5</v>
      </c>
      <c r="I133" s="171" t="s">
        <v>77</v>
      </c>
      <c r="J133" s="173" t="s">
        <v>80</v>
      </c>
      <c r="K133" s="173" t="s">
        <v>80</v>
      </c>
      <c r="L133" s="169">
        <f>VLOOKUP(CONCATENATE(J133,K133),'Sheet1 (2)'!$J$6:$K$26,2,FALSE)</f>
        <v>0</v>
      </c>
      <c r="M133" s="173" t="s">
        <v>80</v>
      </c>
      <c r="N133" s="173" t="s">
        <v>80</v>
      </c>
      <c r="O133" s="168">
        <f>VLOOKUP(CONCATENATE(M133,N133),'Sheet1 (2)'!$L$6:$M$26,2,FALSE)</f>
        <v>0</v>
      </c>
      <c r="P133" s="173" t="s">
        <v>80</v>
      </c>
      <c r="Q133" s="173" t="s">
        <v>80</v>
      </c>
      <c r="R133" s="168">
        <f>VLOOKUP(CONCATENATE(P133,Q133),'Sheet1 (2)'!$N$6:$O$26,2,FALSE)</f>
        <v>0</v>
      </c>
      <c r="S133" s="173" t="s">
        <v>80</v>
      </c>
      <c r="T133" s="173" t="s">
        <v>80</v>
      </c>
      <c r="U133" s="168">
        <f>VLOOKUP(CONCATENATE(S133,T133),'Sheet1 (2)'!$P$6:$Q$26,2,FALSE)</f>
        <v>0</v>
      </c>
      <c r="V133" s="173" t="s">
        <v>80</v>
      </c>
      <c r="W133" s="173" t="s">
        <v>80</v>
      </c>
      <c r="X133" s="168">
        <f>VLOOKUP(CONCATENATE(V133,W133),'Sheet1 (2)'!$R$6:$S$26,2,FALSE)</f>
        <v>0</v>
      </c>
      <c r="Y133" s="173" t="s">
        <v>80</v>
      </c>
      <c r="Z133" s="173" t="s">
        <v>80</v>
      </c>
      <c r="AA133" s="168">
        <f>VLOOKUP(CONCATENATE(Y133,Z133),'Sheet1 (2)'!$T$6:$U$26,2,FALSE)</f>
        <v>0</v>
      </c>
      <c r="AB133" s="173" t="s">
        <v>80</v>
      </c>
      <c r="AC133" s="173" t="s">
        <v>80</v>
      </c>
      <c r="AD133" s="168">
        <f>VLOOKUP(CONCATENATE(AB133,AC133),'Sheet1 (2)'!$X$6:$Y$26,2,FALSE)</f>
        <v>0</v>
      </c>
      <c r="AE133" s="173" t="s">
        <v>82</v>
      </c>
      <c r="AF133" s="173" t="s">
        <v>81</v>
      </c>
      <c r="AG133" s="168">
        <f>VLOOKUP(CONCATENATE(AE133,AF133),'Sheet1 (2)'!$Z$6:$AA$26,2,FALSE)</f>
        <v>66</v>
      </c>
      <c r="AH133" s="172"/>
      <c r="AI133" s="175"/>
      <c r="AJ133" s="140"/>
      <c r="AK133" s="176" t="s">
        <v>282</v>
      </c>
      <c r="AL133" s="176" t="s">
        <v>76</v>
      </c>
      <c r="AM133" s="170">
        <f t="shared" si="2"/>
        <v>273</v>
      </c>
      <c r="AN133" s="147"/>
      <c r="AO133" s="155"/>
      <c r="AP133" s="156"/>
      <c r="AQ133" s="157">
        <v>1.7030383050000002</v>
      </c>
      <c r="AR133" s="158"/>
      <c r="AS133" s="145">
        <f>LOOKUP(rufmkm,'Sheet1 (2)'!$V$62:$V$71,'Sheet1 (2)'!$W$62:$W$71)</f>
        <v>20</v>
      </c>
      <c r="AT133" s="140"/>
      <c r="AU133" s="157">
        <f>IF(IF(D133='Sheet1 (2)'!$C$69,'Sheet1 (2)'!$D$69*('Sheet1 (2)'!$D$72-rut_index)/'Sheet1 (2)'!$D$72,IF(shee2!D133='Sheet1 (2)'!$C$70,'Sheet1 (2)'!$D$70*('Sheet1 (2)'!$D$72-rut_index)/'Sheet1 (2)'!$D$72,IF(shee2!D133='Sheet1 (2)'!$C$71,'Sheet1 (2)'!$D$71*('Sheet1 (2)'!$D$72-rut_index)/'Sheet1 (2)'!$D$72)))&lt;0,0,IF(D133='Sheet1 (2)'!$C$69,'Sheet1 (2)'!$D$69*('Sheet1 (2)'!$D$72-rut_index)/'Sheet1 (2)'!$D$72,IF(shee2!D133='Sheet1 (2)'!$C$70,'Sheet1 (2)'!$D$70*('Sheet1 (2)'!$D$72-rut_index)/'Sheet1 (2)'!$D$72,IF(shee2!D133='Sheet1 (2)'!$C$71,'Sheet1 (2)'!$D$71*('Sheet1 (2)'!$D$72-rut_index)/'Sheet1 (2)'!$D$72))))</f>
        <v>5</v>
      </c>
      <c r="AV133" s="157">
        <f>IF(IF(D133='Sheet1 (2)'!$C$69,'Sheet1 (2)'!$D$69*('Sheet1 (2)'!$D$72-crack_s_index)/'Sheet1 (2)'!$D$72,IF(shee2!D133='Sheet1 (2)'!$C$70,'Sheet1 (2)'!$D$70*('Sheet1 (2)'!$D$72-crack_s_index)/'Sheet1 (2)'!$D$72,IF(shee2!D133='Sheet1 (2)'!$C$71,'Sheet1 (2)'!$D$71*('Sheet1 (2)'!$D$72-crack_s_index)/'Sheet1 (2)'!$D$72)))&lt;0,0,IF(D133='Sheet1 (2)'!$C$69,'Sheet1 (2)'!$D$69*('Sheet1 (2)'!$D$72-crack_s_index)/'Sheet1 (2)'!$D$72,IF(shee2!D133='Sheet1 (2)'!$C$70,'Sheet1 (2)'!$D$70*('Sheet1 (2)'!$D$72-crack_s_index)/'Sheet1 (2)'!$D$72,IF(shee2!D133='Sheet1 (2)'!$C$71,'Sheet1 (2)'!$D$71*('Sheet1 (2)'!$D$72-crack_s_index)/'Sheet1 (2)'!$D$72))))</f>
        <v>5</v>
      </c>
      <c r="AW133" s="157">
        <f>IF(IF(D133='Sheet1 (2)'!$C$69,'Sheet1 (2)'!$D$69*('Sheet1 (2)'!$D$72-crack_t_index)/'Sheet1 (2)'!$D$72,IF(shee2!D133='Sheet1 (2)'!$C$70,'Sheet1 (2)'!$D$70*('Sheet1 (2)'!$D$72-crack_t_index)/'Sheet1 (2)'!$D$72,IF(shee2!D133='Sheet1 (2)'!$C$71,'Sheet1 (2)'!$D$71*('Sheet1 (2)'!$D$72-crack_t_index)/'Sheet1 (2)'!$D$72)))&lt;0,0,IF(D133='Sheet1 (2)'!$C$69,'Sheet1 (2)'!$D$69*('Sheet1 (2)'!$D$72-crack_t_index)/'Sheet1 (2)'!$D$72,IF(shee2!D133='Sheet1 (2)'!$C$70,'Sheet1 (2)'!$D$70*('Sheet1 (2)'!$D$72-crack_t_index)/'Sheet1 (2)'!$D$72,IF(shee2!D133='Sheet1 (2)'!$C$71,'Sheet1 (2)'!$D$71*('Sheet1 (2)'!$D$72-crack_t_index)/'Sheet1 (2)'!$D$72))))</f>
        <v>5</v>
      </c>
      <c r="AX133" s="157">
        <f>IF(IF(D133='Sheet1 (2)'!$C$69,'Sheet1 (2)'!$D$69*('Sheet1 (2)'!$D$72-rave_index)/'Sheet1 (2)'!$D$72,IF(shee2!D133='Sheet1 (2)'!$C$70,'Sheet1 (2)'!$D$70*('Sheet1 (2)'!$D$72-rave_index)/'Sheet1 (2)'!$D$72,IF(shee2!D133='Sheet1 (2)'!$C$71,'Sheet1 (2)'!$D$71*('Sheet1 (2)'!$D$72-rave_index)/'Sheet1 (2)'!$D$72)))&lt;0,0,IF(D133='Sheet1 (2)'!$C$69,'Sheet1 (2)'!$D$69*('Sheet1 (2)'!$D$72-rave_index)/'Sheet1 (2)'!$D$72,IF(shee2!D133='Sheet1 (2)'!$C$70,'Sheet1 (2)'!$D$70*('Sheet1 (2)'!$D$72-rave_index)/'Sheet1 (2)'!$D$72,IF(shee2!D133='Sheet1 (2)'!$C$71,'Sheet1 (2)'!$D$71*('Sheet1 (2)'!$D$72-rave_index)/'Sheet1 (2)'!$D$72))))</f>
        <v>5</v>
      </c>
      <c r="AY133" s="157">
        <f>IF(IF(D133='Sheet1 (2)'!$C$69,'Sheet1 (2)'!$D$69*('Sheet1 (2)'!$D$72-rough_index)/'Sheet1 (2)'!$D$72,IF(shee2!D133='Sheet1 (2)'!$C$70,'Sheet1 (2)'!$D$70*('Sheet1 (2)'!$D$72-rough_index)/'Sheet1 (2)'!$D$72,IF(shee2!D133='Sheet1 (2)'!$C$71,'Sheet1 (2)'!$D$71*('Sheet1 (2)'!$D$72-rough_index)/'Sheet1 (2)'!$D$72)))&lt;0,0,IF(D133='Sheet1 (2)'!$C$69,'Sheet1 (2)'!$D$69*('Sheet1 (2)'!$D$72-rough_index)/'Sheet1 (2)'!$D$72,IF(shee2!D133='Sheet1 (2)'!$C$70,'Sheet1 (2)'!$D$70*('Sheet1 (2)'!$D$72-rough_index)/'Sheet1 (2)'!$D$72,IF(shee2!D133='Sheet1 (2)'!$C$71,'Sheet1 (2)'!$D$71*('Sheet1 (2)'!$D$72-rough_index)/'Sheet1 (2)'!$D$72))))</f>
        <v>3.3333333333333335</v>
      </c>
      <c r="AZ133" s="159">
        <f>+(AU133*'Sheet1 (2)'!$C$77)+(AV133*'Sheet1 (2)'!$C$78)+(AW133*'Sheet1 (2)'!$C$79)+(AX133*'Sheet1 (2)'!$C$80)+(AY133*'Sheet1 (2)'!$C$81)</f>
        <v>4.5</v>
      </c>
      <c r="BA133" s="213" t="str">
        <f t="shared" si="3"/>
        <v>Good</v>
      </c>
      <c r="BE133">
        <f>IF(D133='Sheet1 (2)'!$C$61,'Sheet1 (2)'!$D$61*(counts^2)+'Sheet1 (2)'!$G$61*counts+'Sheet1 (2)'!$J$61,IF(D133='Sheet1 (2)'!$C$62,'Sheet1 (2)'!$D$62*counts+'Sheet1 (2)'!$G$62,IF(D133='Sheet1 (2)'!$C$63,'Sheet1 (2)'!$D$63*counts+'Sheet1 (2)'!$G$63,IF(D133='Sheet1 (2)'!$C$64,'Sheet1 (2)'!$D$64*counts+'Sheet1 (2)'!$G$64))))</f>
        <v>2.0984129299999998</v>
      </c>
    </row>
    <row r="134" spans="1:57">
      <c r="A134" s="145" t="s">
        <v>282</v>
      </c>
      <c r="B134" s="145" t="s">
        <v>76</v>
      </c>
      <c r="C134" s="170">
        <v>274</v>
      </c>
      <c r="D134" s="174" t="s">
        <v>77</v>
      </c>
      <c r="E134" s="171">
        <v>8</v>
      </c>
      <c r="F134" s="171">
        <v>1</v>
      </c>
      <c r="G134" s="171" t="s">
        <v>77</v>
      </c>
      <c r="H134" s="171">
        <v>0.5</v>
      </c>
      <c r="I134" s="171" t="s">
        <v>77</v>
      </c>
      <c r="J134" s="173" t="s">
        <v>80</v>
      </c>
      <c r="K134" s="173" t="s">
        <v>80</v>
      </c>
      <c r="L134" s="169">
        <f>VLOOKUP(CONCATENATE(J134,K134),'Sheet1 (2)'!$J$6:$K$26,2,FALSE)</f>
        <v>0</v>
      </c>
      <c r="M134" s="173" t="s">
        <v>80</v>
      </c>
      <c r="N134" s="173" t="s">
        <v>80</v>
      </c>
      <c r="O134" s="168">
        <f>VLOOKUP(CONCATENATE(M134,N134),'Sheet1 (2)'!$L$6:$M$26,2,FALSE)</f>
        <v>0</v>
      </c>
      <c r="P134" s="173" t="s">
        <v>83</v>
      </c>
      <c r="Q134" s="173" t="s">
        <v>82</v>
      </c>
      <c r="R134" s="168">
        <f>VLOOKUP(CONCATENATE(P134,Q134),'Sheet1 (2)'!$N$6:$O$26,2,FALSE)</f>
        <v>18.75</v>
      </c>
      <c r="S134" s="173" t="s">
        <v>80</v>
      </c>
      <c r="T134" s="173" t="s">
        <v>80</v>
      </c>
      <c r="U134" s="168">
        <f>VLOOKUP(CONCATENATE(S134,T134),'Sheet1 (2)'!$P$6:$Q$26,2,FALSE)</f>
        <v>0</v>
      </c>
      <c r="V134" s="173" t="s">
        <v>80</v>
      </c>
      <c r="W134" s="173" t="s">
        <v>80</v>
      </c>
      <c r="X134" s="168">
        <f>VLOOKUP(CONCATENATE(V134,W134),'Sheet1 (2)'!$R$6:$S$26,2,FALSE)</f>
        <v>0</v>
      </c>
      <c r="Y134" s="173" t="s">
        <v>80</v>
      </c>
      <c r="Z134" s="173" t="s">
        <v>80</v>
      </c>
      <c r="AA134" s="168">
        <f>VLOOKUP(CONCATENATE(Y134,Z134),'Sheet1 (2)'!$T$6:$U$26,2,FALSE)</f>
        <v>0</v>
      </c>
      <c r="AB134" s="173" t="s">
        <v>80</v>
      </c>
      <c r="AC134" s="173" t="s">
        <v>80</v>
      </c>
      <c r="AD134" s="168">
        <f>VLOOKUP(CONCATENATE(AB134,AC134),'Sheet1 (2)'!$X$6:$Y$26,2,FALSE)</f>
        <v>0</v>
      </c>
      <c r="AE134" s="173" t="s">
        <v>82</v>
      </c>
      <c r="AF134" s="173" t="s">
        <v>81</v>
      </c>
      <c r="AG134" s="168">
        <f>VLOOKUP(CONCATENATE(AE134,AF134),'Sheet1 (2)'!$Z$6:$AA$26,2,FALSE)</f>
        <v>66</v>
      </c>
      <c r="AH134" s="172"/>
      <c r="AI134" s="175"/>
      <c r="AJ134" s="140"/>
      <c r="AK134" s="176" t="s">
        <v>282</v>
      </c>
      <c r="AL134" s="176" t="s">
        <v>76</v>
      </c>
      <c r="AM134" s="170">
        <f t="shared" si="2"/>
        <v>274</v>
      </c>
      <c r="AN134" s="147"/>
      <c r="AO134" s="155"/>
      <c r="AP134" s="156"/>
      <c r="AQ134" s="157">
        <v>3.7512276298000002</v>
      </c>
      <c r="AR134" s="158"/>
      <c r="AS134" s="145">
        <f>LOOKUP(rufmkm,'Sheet1 (2)'!$V$62:$V$71,'Sheet1 (2)'!$W$62:$W$71)</f>
        <v>40</v>
      </c>
      <c r="AT134" s="140"/>
      <c r="AU134" s="157">
        <f>IF(IF(D134='Sheet1 (2)'!$C$69,'Sheet1 (2)'!$D$69*('Sheet1 (2)'!$D$72-rut_index)/'Sheet1 (2)'!$D$72,IF(shee2!D134='Sheet1 (2)'!$C$70,'Sheet1 (2)'!$D$70*('Sheet1 (2)'!$D$72-rut_index)/'Sheet1 (2)'!$D$72,IF(shee2!D134='Sheet1 (2)'!$C$71,'Sheet1 (2)'!$D$71*('Sheet1 (2)'!$D$72-rut_index)/'Sheet1 (2)'!$D$72)))&lt;0,0,IF(D134='Sheet1 (2)'!$C$69,'Sheet1 (2)'!$D$69*('Sheet1 (2)'!$D$72-rut_index)/'Sheet1 (2)'!$D$72,IF(shee2!D134='Sheet1 (2)'!$C$70,'Sheet1 (2)'!$D$70*('Sheet1 (2)'!$D$72-rut_index)/'Sheet1 (2)'!$D$72,IF(shee2!D134='Sheet1 (2)'!$C$71,'Sheet1 (2)'!$D$71*('Sheet1 (2)'!$D$72-rut_index)/'Sheet1 (2)'!$D$72))))</f>
        <v>5</v>
      </c>
      <c r="AV134" s="157">
        <f>IF(IF(D134='Sheet1 (2)'!$C$69,'Sheet1 (2)'!$D$69*('Sheet1 (2)'!$D$72-crack_s_index)/'Sheet1 (2)'!$D$72,IF(shee2!D134='Sheet1 (2)'!$C$70,'Sheet1 (2)'!$D$70*('Sheet1 (2)'!$D$72-crack_s_index)/'Sheet1 (2)'!$D$72,IF(shee2!D134='Sheet1 (2)'!$C$71,'Sheet1 (2)'!$D$71*('Sheet1 (2)'!$D$72-crack_s_index)/'Sheet1 (2)'!$D$72)))&lt;0,0,IF(D134='Sheet1 (2)'!$C$69,'Sheet1 (2)'!$D$69*('Sheet1 (2)'!$D$72-crack_s_index)/'Sheet1 (2)'!$D$72,IF(shee2!D134='Sheet1 (2)'!$C$70,'Sheet1 (2)'!$D$70*('Sheet1 (2)'!$D$72-crack_s_index)/'Sheet1 (2)'!$D$72,IF(shee2!D134='Sheet1 (2)'!$C$71,'Sheet1 (2)'!$D$71*('Sheet1 (2)'!$D$72-crack_s_index)/'Sheet1 (2)'!$D$72))))</f>
        <v>5</v>
      </c>
      <c r="AW134" s="157">
        <f>IF(IF(D134='Sheet1 (2)'!$C$69,'Sheet1 (2)'!$D$69*('Sheet1 (2)'!$D$72-crack_t_index)/'Sheet1 (2)'!$D$72,IF(shee2!D134='Sheet1 (2)'!$C$70,'Sheet1 (2)'!$D$70*('Sheet1 (2)'!$D$72-crack_t_index)/'Sheet1 (2)'!$D$72,IF(shee2!D134='Sheet1 (2)'!$C$71,'Sheet1 (2)'!$D$71*('Sheet1 (2)'!$D$72-crack_t_index)/'Sheet1 (2)'!$D$72)))&lt;0,0,IF(D134='Sheet1 (2)'!$C$69,'Sheet1 (2)'!$D$69*('Sheet1 (2)'!$D$72-crack_t_index)/'Sheet1 (2)'!$D$72,IF(shee2!D134='Sheet1 (2)'!$C$70,'Sheet1 (2)'!$D$70*('Sheet1 (2)'!$D$72-crack_t_index)/'Sheet1 (2)'!$D$72,IF(shee2!D134='Sheet1 (2)'!$C$71,'Sheet1 (2)'!$D$71*('Sheet1 (2)'!$D$72-crack_t_index)/'Sheet1 (2)'!$D$72))))</f>
        <v>3.4375</v>
      </c>
      <c r="AX134" s="157">
        <f>IF(IF(D134='Sheet1 (2)'!$C$69,'Sheet1 (2)'!$D$69*('Sheet1 (2)'!$D$72-rave_index)/'Sheet1 (2)'!$D$72,IF(shee2!D134='Sheet1 (2)'!$C$70,'Sheet1 (2)'!$D$70*('Sheet1 (2)'!$D$72-rave_index)/'Sheet1 (2)'!$D$72,IF(shee2!D134='Sheet1 (2)'!$C$71,'Sheet1 (2)'!$D$71*('Sheet1 (2)'!$D$72-rave_index)/'Sheet1 (2)'!$D$72)))&lt;0,0,IF(D134='Sheet1 (2)'!$C$69,'Sheet1 (2)'!$D$69*('Sheet1 (2)'!$D$72-rave_index)/'Sheet1 (2)'!$D$72,IF(shee2!D134='Sheet1 (2)'!$C$70,'Sheet1 (2)'!$D$70*('Sheet1 (2)'!$D$72-rave_index)/'Sheet1 (2)'!$D$72,IF(shee2!D134='Sheet1 (2)'!$C$71,'Sheet1 (2)'!$D$71*('Sheet1 (2)'!$D$72-rave_index)/'Sheet1 (2)'!$D$72))))</f>
        <v>5</v>
      </c>
      <c r="AY134" s="157">
        <f>IF(IF(D134='Sheet1 (2)'!$C$69,'Sheet1 (2)'!$D$69*('Sheet1 (2)'!$D$72-rough_index)/'Sheet1 (2)'!$D$72,IF(shee2!D134='Sheet1 (2)'!$C$70,'Sheet1 (2)'!$D$70*('Sheet1 (2)'!$D$72-rough_index)/'Sheet1 (2)'!$D$72,IF(shee2!D134='Sheet1 (2)'!$C$71,'Sheet1 (2)'!$D$71*('Sheet1 (2)'!$D$72-rough_index)/'Sheet1 (2)'!$D$72)))&lt;0,0,IF(D134='Sheet1 (2)'!$C$69,'Sheet1 (2)'!$D$69*('Sheet1 (2)'!$D$72-rough_index)/'Sheet1 (2)'!$D$72,IF(shee2!D134='Sheet1 (2)'!$C$70,'Sheet1 (2)'!$D$70*('Sheet1 (2)'!$D$72-rough_index)/'Sheet1 (2)'!$D$72,IF(shee2!D134='Sheet1 (2)'!$C$71,'Sheet1 (2)'!$D$71*('Sheet1 (2)'!$D$72-rough_index)/'Sheet1 (2)'!$D$72))))</f>
        <v>1.6666666666666667</v>
      </c>
      <c r="AZ134" s="159">
        <f>+(AU134*'Sheet1 (2)'!$C$77)+(AV134*'Sheet1 (2)'!$C$78)+(AW134*'Sheet1 (2)'!$C$79)+(AX134*'Sheet1 (2)'!$C$80)+(AY134*'Sheet1 (2)'!$C$81)</f>
        <v>3.9375</v>
      </c>
      <c r="BA134" s="213" t="str">
        <f t="shared" si="3"/>
        <v>Fair</v>
      </c>
      <c r="BE134">
        <f>IF(D134='Sheet1 (2)'!$C$61,'Sheet1 (2)'!$D$61*(counts^2)+'Sheet1 (2)'!$G$61*counts+'Sheet1 (2)'!$J$61,IF(D134='Sheet1 (2)'!$C$62,'Sheet1 (2)'!$D$62*counts+'Sheet1 (2)'!$G$62,IF(D134='Sheet1 (2)'!$C$63,'Sheet1 (2)'!$D$63*counts+'Sheet1 (2)'!$G$63,IF(D134='Sheet1 (2)'!$C$64,'Sheet1 (2)'!$D$64*counts+'Sheet1 (2)'!$G$64))))</f>
        <v>2.0984129299999998</v>
      </c>
    </row>
    <row r="135" spans="1:57">
      <c r="A135" s="145" t="s">
        <v>282</v>
      </c>
      <c r="B135" s="145" t="s">
        <v>76</v>
      </c>
      <c r="C135" s="170">
        <v>275</v>
      </c>
      <c r="D135" s="174" t="s">
        <v>77</v>
      </c>
      <c r="E135" s="171">
        <v>8</v>
      </c>
      <c r="F135" s="171">
        <v>1</v>
      </c>
      <c r="G135" s="171" t="s">
        <v>77</v>
      </c>
      <c r="H135" s="171">
        <v>0.5</v>
      </c>
      <c r="I135" s="171" t="s">
        <v>77</v>
      </c>
      <c r="J135" s="173" t="s">
        <v>80</v>
      </c>
      <c r="K135" s="173" t="s">
        <v>80</v>
      </c>
      <c r="L135" s="169">
        <f>VLOOKUP(CONCATENATE(J135,K135),'Sheet1 (2)'!$J$6:$K$26,2,FALSE)</f>
        <v>0</v>
      </c>
      <c r="M135" s="173" t="s">
        <v>80</v>
      </c>
      <c r="N135" s="173" t="s">
        <v>80</v>
      </c>
      <c r="O135" s="168">
        <f>VLOOKUP(CONCATENATE(M135,N135),'Sheet1 (2)'!$L$6:$M$26,2,FALSE)</f>
        <v>0</v>
      </c>
      <c r="P135" s="173" t="s">
        <v>83</v>
      </c>
      <c r="Q135" s="173" t="s">
        <v>78</v>
      </c>
      <c r="R135" s="168">
        <f>VLOOKUP(CONCATENATE(P135,Q135),'Sheet1 (2)'!$N$6:$O$26,2,FALSE)</f>
        <v>7.5</v>
      </c>
      <c r="S135" s="173" t="s">
        <v>80</v>
      </c>
      <c r="T135" s="173" t="s">
        <v>80</v>
      </c>
      <c r="U135" s="168">
        <f>VLOOKUP(CONCATENATE(S135,T135),'Sheet1 (2)'!$P$6:$Q$26,2,FALSE)</f>
        <v>0</v>
      </c>
      <c r="V135" s="173" t="s">
        <v>80</v>
      </c>
      <c r="W135" s="173" t="s">
        <v>80</v>
      </c>
      <c r="X135" s="168">
        <f>VLOOKUP(CONCATENATE(V135,W135),'Sheet1 (2)'!$R$6:$S$26,2,FALSE)</f>
        <v>0</v>
      </c>
      <c r="Y135" s="173" t="s">
        <v>80</v>
      </c>
      <c r="Z135" s="173" t="s">
        <v>80</v>
      </c>
      <c r="AA135" s="168">
        <f>VLOOKUP(CONCATENATE(Y135,Z135),'Sheet1 (2)'!$T$6:$U$26,2,FALSE)</f>
        <v>0</v>
      </c>
      <c r="AB135" s="173" t="s">
        <v>80</v>
      </c>
      <c r="AC135" s="173" t="s">
        <v>80</v>
      </c>
      <c r="AD135" s="168">
        <f>VLOOKUP(CONCATENATE(AB135,AC135),'Sheet1 (2)'!$X$6:$Y$26,2,FALSE)</f>
        <v>0</v>
      </c>
      <c r="AE135" s="173" t="s">
        <v>82</v>
      </c>
      <c r="AF135" s="173" t="s">
        <v>81</v>
      </c>
      <c r="AG135" s="168">
        <f>VLOOKUP(CONCATENATE(AE135,AF135),'Sheet1 (2)'!$Z$6:$AA$26,2,FALSE)</f>
        <v>66</v>
      </c>
      <c r="AH135" s="172"/>
      <c r="AI135" s="175"/>
      <c r="AJ135" s="140"/>
      <c r="AK135" s="176" t="s">
        <v>282</v>
      </c>
      <c r="AL135" s="176" t="s">
        <v>76</v>
      </c>
      <c r="AM135" s="170">
        <f t="shared" si="2"/>
        <v>275</v>
      </c>
      <c r="AN135" s="147"/>
      <c r="AO135" s="155" t="s">
        <v>420</v>
      </c>
      <c r="AP135" s="156"/>
      <c r="AQ135" s="157">
        <v>4.0326965216000001</v>
      </c>
      <c r="AR135" s="158"/>
      <c r="AS135" s="145">
        <f>LOOKUP(rufmkm,'Sheet1 (2)'!$V$62:$V$71,'Sheet1 (2)'!$W$62:$W$71)</f>
        <v>50</v>
      </c>
      <c r="AT135" s="140"/>
      <c r="AU135" s="157">
        <f>IF(IF(D135='Sheet1 (2)'!$C$69,'Sheet1 (2)'!$D$69*('Sheet1 (2)'!$D$72-rut_index)/'Sheet1 (2)'!$D$72,IF(shee2!D135='Sheet1 (2)'!$C$70,'Sheet1 (2)'!$D$70*('Sheet1 (2)'!$D$72-rut_index)/'Sheet1 (2)'!$D$72,IF(shee2!D135='Sheet1 (2)'!$C$71,'Sheet1 (2)'!$D$71*('Sheet1 (2)'!$D$72-rut_index)/'Sheet1 (2)'!$D$72)))&lt;0,0,IF(D135='Sheet1 (2)'!$C$69,'Sheet1 (2)'!$D$69*('Sheet1 (2)'!$D$72-rut_index)/'Sheet1 (2)'!$D$72,IF(shee2!D135='Sheet1 (2)'!$C$70,'Sheet1 (2)'!$D$70*('Sheet1 (2)'!$D$72-rut_index)/'Sheet1 (2)'!$D$72,IF(shee2!D135='Sheet1 (2)'!$C$71,'Sheet1 (2)'!$D$71*('Sheet1 (2)'!$D$72-rut_index)/'Sheet1 (2)'!$D$72))))</f>
        <v>5</v>
      </c>
      <c r="AV135" s="157">
        <f>IF(IF(D135='Sheet1 (2)'!$C$69,'Sheet1 (2)'!$D$69*('Sheet1 (2)'!$D$72-crack_s_index)/'Sheet1 (2)'!$D$72,IF(shee2!D135='Sheet1 (2)'!$C$70,'Sheet1 (2)'!$D$70*('Sheet1 (2)'!$D$72-crack_s_index)/'Sheet1 (2)'!$D$72,IF(shee2!D135='Sheet1 (2)'!$C$71,'Sheet1 (2)'!$D$71*('Sheet1 (2)'!$D$72-crack_s_index)/'Sheet1 (2)'!$D$72)))&lt;0,0,IF(D135='Sheet1 (2)'!$C$69,'Sheet1 (2)'!$D$69*('Sheet1 (2)'!$D$72-crack_s_index)/'Sheet1 (2)'!$D$72,IF(shee2!D135='Sheet1 (2)'!$C$70,'Sheet1 (2)'!$D$70*('Sheet1 (2)'!$D$72-crack_s_index)/'Sheet1 (2)'!$D$72,IF(shee2!D135='Sheet1 (2)'!$C$71,'Sheet1 (2)'!$D$71*('Sheet1 (2)'!$D$72-crack_s_index)/'Sheet1 (2)'!$D$72))))</f>
        <v>5</v>
      </c>
      <c r="AW135" s="157">
        <f>IF(IF(D135='Sheet1 (2)'!$C$69,'Sheet1 (2)'!$D$69*('Sheet1 (2)'!$D$72-crack_t_index)/'Sheet1 (2)'!$D$72,IF(shee2!D135='Sheet1 (2)'!$C$70,'Sheet1 (2)'!$D$70*('Sheet1 (2)'!$D$72-crack_t_index)/'Sheet1 (2)'!$D$72,IF(shee2!D135='Sheet1 (2)'!$C$71,'Sheet1 (2)'!$D$71*('Sheet1 (2)'!$D$72-crack_t_index)/'Sheet1 (2)'!$D$72)))&lt;0,0,IF(D135='Sheet1 (2)'!$C$69,'Sheet1 (2)'!$D$69*('Sheet1 (2)'!$D$72-crack_t_index)/'Sheet1 (2)'!$D$72,IF(shee2!D135='Sheet1 (2)'!$C$70,'Sheet1 (2)'!$D$70*('Sheet1 (2)'!$D$72-crack_t_index)/'Sheet1 (2)'!$D$72,IF(shee2!D135='Sheet1 (2)'!$C$71,'Sheet1 (2)'!$D$71*('Sheet1 (2)'!$D$72-crack_t_index)/'Sheet1 (2)'!$D$72))))</f>
        <v>4.375</v>
      </c>
      <c r="AX135" s="157">
        <f>IF(IF(D135='Sheet1 (2)'!$C$69,'Sheet1 (2)'!$D$69*('Sheet1 (2)'!$D$72-rave_index)/'Sheet1 (2)'!$D$72,IF(shee2!D135='Sheet1 (2)'!$C$70,'Sheet1 (2)'!$D$70*('Sheet1 (2)'!$D$72-rave_index)/'Sheet1 (2)'!$D$72,IF(shee2!D135='Sheet1 (2)'!$C$71,'Sheet1 (2)'!$D$71*('Sheet1 (2)'!$D$72-rave_index)/'Sheet1 (2)'!$D$72)))&lt;0,0,IF(D135='Sheet1 (2)'!$C$69,'Sheet1 (2)'!$D$69*('Sheet1 (2)'!$D$72-rave_index)/'Sheet1 (2)'!$D$72,IF(shee2!D135='Sheet1 (2)'!$C$70,'Sheet1 (2)'!$D$70*('Sheet1 (2)'!$D$72-rave_index)/'Sheet1 (2)'!$D$72,IF(shee2!D135='Sheet1 (2)'!$C$71,'Sheet1 (2)'!$D$71*('Sheet1 (2)'!$D$72-rave_index)/'Sheet1 (2)'!$D$72))))</f>
        <v>5</v>
      </c>
      <c r="AY135" s="157">
        <f>IF(IF(D135='Sheet1 (2)'!$C$69,'Sheet1 (2)'!$D$69*('Sheet1 (2)'!$D$72-rough_index)/'Sheet1 (2)'!$D$72,IF(shee2!D135='Sheet1 (2)'!$C$70,'Sheet1 (2)'!$D$70*('Sheet1 (2)'!$D$72-rough_index)/'Sheet1 (2)'!$D$72,IF(shee2!D135='Sheet1 (2)'!$C$71,'Sheet1 (2)'!$D$71*('Sheet1 (2)'!$D$72-rough_index)/'Sheet1 (2)'!$D$72)))&lt;0,0,IF(D135='Sheet1 (2)'!$C$69,'Sheet1 (2)'!$D$69*('Sheet1 (2)'!$D$72-rough_index)/'Sheet1 (2)'!$D$72,IF(shee2!D135='Sheet1 (2)'!$C$70,'Sheet1 (2)'!$D$70*('Sheet1 (2)'!$D$72-rough_index)/'Sheet1 (2)'!$D$72,IF(shee2!D135='Sheet1 (2)'!$C$71,'Sheet1 (2)'!$D$71*('Sheet1 (2)'!$D$72-rough_index)/'Sheet1 (2)'!$D$72))))</f>
        <v>0.83333333333333337</v>
      </c>
      <c r="AZ135" s="159">
        <f>+(AU135*'Sheet1 (2)'!$C$77)+(AV135*'Sheet1 (2)'!$C$78)+(AW135*'Sheet1 (2)'!$C$79)+(AX135*'Sheet1 (2)'!$C$80)+(AY135*'Sheet1 (2)'!$C$81)</f>
        <v>3.7249999999999996</v>
      </c>
      <c r="BA135" s="213" t="str">
        <f t="shared" si="3"/>
        <v>Fair</v>
      </c>
      <c r="BE135">
        <f>IF(D135='Sheet1 (2)'!$C$61,'Sheet1 (2)'!$D$61*(counts^2)+'Sheet1 (2)'!$G$61*counts+'Sheet1 (2)'!$J$61,IF(D135='Sheet1 (2)'!$C$62,'Sheet1 (2)'!$D$62*counts+'Sheet1 (2)'!$G$62,IF(D135='Sheet1 (2)'!$C$63,'Sheet1 (2)'!$D$63*counts+'Sheet1 (2)'!$G$63,IF(D135='Sheet1 (2)'!$C$64,'Sheet1 (2)'!$D$64*counts+'Sheet1 (2)'!$G$64))))</f>
        <v>2.0984129299999998</v>
      </c>
    </row>
    <row r="136" spans="1:57">
      <c r="A136" s="145" t="s">
        <v>282</v>
      </c>
      <c r="B136" s="145" t="s">
        <v>76</v>
      </c>
      <c r="C136" s="170">
        <v>276</v>
      </c>
      <c r="D136" s="174" t="s">
        <v>77</v>
      </c>
      <c r="E136" s="171">
        <v>8</v>
      </c>
      <c r="F136" s="171">
        <v>1</v>
      </c>
      <c r="G136" s="171" t="s">
        <v>77</v>
      </c>
      <c r="H136" s="171">
        <v>0.5</v>
      </c>
      <c r="I136" s="171" t="s">
        <v>77</v>
      </c>
      <c r="J136" s="173" t="s">
        <v>80</v>
      </c>
      <c r="K136" s="173" t="s">
        <v>80</v>
      </c>
      <c r="L136" s="169">
        <f>VLOOKUP(CONCATENATE(J136,K136),'Sheet1 (2)'!$J$6:$K$26,2,FALSE)</f>
        <v>0</v>
      </c>
      <c r="M136" s="173" t="s">
        <v>80</v>
      </c>
      <c r="N136" s="173" t="s">
        <v>80</v>
      </c>
      <c r="O136" s="168">
        <f>VLOOKUP(CONCATENATE(M136,N136),'Sheet1 (2)'!$L$6:$M$26,2,FALSE)</f>
        <v>0</v>
      </c>
      <c r="P136" s="173" t="s">
        <v>80</v>
      </c>
      <c r="Q136" s="173" t="s">
        <v>80</v>
      </c>
      <c r="R136" s="168">
        <f>VLOOKUP(CONCATENATE(P136,Q136),'Sheet1 (2)'!$N$6:$O$26,2,FALSE)</f>
        <v>0</v>
      </c>
      <c r="S136" s="173" t="s">
        <v>80</v>
      </c>
      <c r="T136" s="173" t="s">
        <v>80</v>
      </c>
      <c r="U136" s="168">
        <f>VLOOKUP(CONCATENATE(S136,T136),'Sheet1 (2)'!$P$6:$Q$26,2,FALSE)</f>
        <v>0</v>
      </c>
      <c r="V136" s="173" t="s">
        <v>80</v>
      </c>
      <c r="W136" s="173" t="s">
        <v>80</v>
      </c>
      <c r="X136" s="168">
        <f>VLOOKUP(CONCATENATE(V136,W136),'Sheet1 (2)'!$R$6:$S$26,2,FALSE)</f>
        <v>0</v>
      </c>
      <c r="Y136" s="173" t="s">
        <v>80</v>
      </c>
      <c r="Z136" s="173" t="s">
        <v>80</v>
      </c>
      <c r="AA136" s="168">
        <f>VLOOKUP(CONCATENATE(Y136,Z136),'Sheet1 (2)'!$T$6:$U$26,2,FALSE)</f>
        <v>0</v>
      </c>
      <c r="AB136" s="173" t="s">
        <v>80</v>
      </c>
      <c r="AC136" s="173" t="s">
        <v>80</v>
      </c>
      <c r="AD136" s="168">
        <f>VLOOKUP(CONCATENATE(AB136,AC136),'Sheet1 (2)'!$X$6:$Y$26,2,FALSE)</f>
        <v>0</v>
      </c>
      <c r="AE136" s="173" t="s">
        <v>82</v>
      </c>
      <c r="AF136" s="173" t="s">
        <v>81</v>
      </c>
      <c r="AG136" s="168">
        <f>VLOOKUP(CONCATENATE(AE136,AF136),'Sheet1 (2)'!$Z$6:$AA$26,2,FALSE)</f>
        <v>66</v>
      </c>
      <c r="AH136" s="172"/>
      <c r="AI136" s="175"/>
      <c r="AJ136" s="140"/>
      <c r="AK136" s="176" t="s">
        <v>282</v>
      </c>
      <c r="AL136" s="176" t="s">
        <v>76</v>
      </c>
      <c r="AM136" s="170">
        <f t="shared" si="2"/>
        <v>276</v>
      </c>
      <c r="AN136" s="147"/>
      <c r="AO136" s="155"/>
      <c r="AP136" s="156"/>
      <c r="AQ136" s="157">
        <v>2.0761888401999999</v>
      </c>
      <c r="AR136" s="158"/>
      <c r="AS136" s="145">
        <f>LOOKUP(rufmkm,'Sheet1 (2)'!$V$62:$V$71,'Sheet1 (2)'!$W$62:$W$71)</f>
        <v>30</v>
      </c>
      <c r="AT136" s="140"/>
      <c r="AU136" s="157">
        <f>IF(IF(D136='Sheet1 (2)'!$C$69,'Sheet1 (2)'!$D$69*('Sheet1 (2)'!$D$72-rut_index)/'Sheet1 (2)'!$D$72,IF(shee2!D136='Sheet1 (2)'!$C$70,'Sheet1 (2)'!$D$70*('Sheet1 (2)'!$D$72-rut_index)/'Sheet1 (2)'!$D$72,IF(shee2!D136='Sheet1 (2)'!$C$71,'Sheet1 (2)'!$D$71*('Sheet1 (2)'!$D$72-rut_index)/'Sheet1 (2)'!$D$72)))&lt;0,0,IF(D136='Sheet1 (2)'!$C$69,'Sheet1 (2)'!$D$69*('Sheet1 (2)'!$D$72-rut_index)/'Sheet1 (2)'!$D$72,IF(shee2!D136='Sheet1 (2)'!$C$70,'Sheet1 (2)'!$D$70*('Sheet1 (2)'!$D$72-rut_index)/'Sheet1 (2)'!$D$72,IF(shee2!D136='Sheet1 (2)'!$C$71,'Sheet1 (2)'!$D$71*('Sheet1 (2)'!$D$72-rut_index)/'Sheet1 (2)'!$D$72))))</f>
        <v>5</v>
      </c>
      <c r="AV136" s="157">
        <f>IF(IF(D136='Sheet1 (2)'!$C$69,'Sheet1 (2)'!$D$69*('Sheet1 (2)'!$D$72-crack_s_index)/'Sheet1 (2)'!$D$72,IF(shee2!D136='Sheet1 (2)'!$C$70,'Sheet1 (2)'!$D$70*('Sheet1 (2)'!$D$72-crack_s_index)/'Sheet1 (2)'!$D$72,IF(shee2!D136='Sheet1 (2)'!$C$71,'Sheet1 (2)'!$D$71*('Sheet1 (2)'!$D$72-crack_s_index)/'Sheet1 (2)'!$D$72)))&lt;0,0,IF(D136='Sheet1 (2)'!$C$69,'Sheet1 (2)'!$D$69*('Sheet1 (2)'!$D$72-crack_s_index)/'Sheet1 (2)'!$D$72,IF(shee2!D136='Sheet1 (2)'!$C$70,'Sheet1 (2)'!$D$70*('Sheet1 (2)'!$D$72-crack_s_index)/'Sheet1 (2)'!$D$72,IF(shee2!D136='Sheet1 (2)'!$C$71,'Sheet1 (2)'!$D$71*('Sheet1 (2)'!$D$72-crack_s_index)/'Sheet1 (2)'!$D$72))))</f>
        <v>5</v>
      </c>
      <c r="AW136" s="157">
        <f>IF(IF(D136='Sheet1 (2)'!$C$69,'Sheet1 (2)'!$D$69*('Sheet1 (2)'!$D$72-crack_t_index)/'Sheet1 (2)'!$D$72,IF(shee2!D136='Sheet1 (2)'!$C$70,'Sheet1 (2)'!$D$70*('Sheet1 (2)'!$D$72-crack_t_index)/'Sheet1 (2)'!$D$72,IF(shee2!D136='Sheet1 (2)'!$C$71,'Sheet1 (2)'!$D$71*('Sheet1 (2)'!$D$72-crack_t_index)/'Sheet1 (2)'!$D$72)))&lt;0,0,IF(D136='Sheet1 (2)'!$C$69,'Sheet1 (2)'!$D$69*('Sheet1 (2)'!$D$72-crack_t_index)/'Sheet1 (2)'!$D$72,IF(shee2!D136='Sheet1 (2)'!$C$70,'Sheet1 (2)'!$D$70*('Sheet1 (2)'!$D$72-crack_t_index)/'Sheet1 (2)'!$D$72,IF(shee2!D136='Sheet1 (2)'!$C$71,'Sheet1 (2)'!$D$71*('Sheet1 (2)'!$D$72-crack_t_index)/'Sheet1 (2)'!$D$72))))</f>
        <v>5</v>
      </c>
      <c r="AX136" s="157">
        <f>IF(IF(D136='Sheet1 (2)'!$C$69,'Sheet1 (2)'!$D$69*('Sheet1 (2)'!$D$72-rave_index)/'Sheet1 (2)'!$D$72,IF(shee2!D136='Sheet1 (2)'!$C$70,'Sheet1 (2)'!$D$70*('Sheet1 (2)'!$D$72-rave_index)/'Sheet1 (2)'!$D$72,IF(shee2!D136='Sheet1 (2)'!$C$71,'Sheet1 (2)'!$D$71*('Sheet1 (2)'!$D$72-rave_index)/'Sheet1 (2)'!$D$72)))&lt;0,0,IF(D136='Sheet1 (2)'!$C$69,'Sheet1 (2)'!$D$69*('Sheet1 (2)'!$D$72-rave_index)/'Sheet1 (2)'!$D$72,IF(shee2!D136='Sheet1 (2)'!$C$70,'Sheet1 (2)'!$D$70*('Sheet1 (2)'!$D$72-rave_index)/'Sheet1 (2)'!$D$72,IF(shee2!D136='Sheet1 (2)'!$C$71,'Sheet1 (2)'!$D$71*('Sheet1 (2)'!$D$72-rave_index)/'Sheet1 (2)'!$D$72))))</f>
        <v>5</v>
      </c>
      <c r="AY136" s="157">
        <f>IF(IF(D136='Sheet1 (2)'!$C$69,'Sheet1 (2)'!$D$69*('Sheet1 (2)'!$D$72-rough_index)/'Sheet1 (2)'!$D$72,IF(shee2!D136='Sheet1 (2)'!$C$70,'Sheet1 (2)'!$D$70*('Sheet1 (2)'!$D$72-rough_index)/'Sheet1 (2)'!$D$72,IF(shee2!D136='Sheet1 (2)'!$C$71,'Sheet1 (2)'!$D$71*('Sheet1 (2)'!$D$72-rough_index)/'Sheet1 (2)'!$D$72)))&lt;0,0,IF(D136='Sheet1 (2)'!$C$69,'Sheet1 (2)'!$D$69*('Sheet1 (2)'!$D$72-rough_index)/'Sheet1 (2)'!$D$72,IF(shee2!D136='Sheet1 (2)'!$C$70,'Sheet1 (2)'!$D$70*('Sheet1 (2)'!$D$72-rough_index)/'Sheet1 (2)'!$D$72,IF(shee2!D136='Sheet1 (2)'!$C$71,'Sheet1 (2)'!$D$71*('Sheet1 (2)'!$D$72-rough_index)/'Sheet1 (2)'!$D$72))))</f>
        <v>2.5</v>
      </c>
      <c r="AZ136" s="159">
        <f>+(AU136*'Sheet1 (2)'!$C$77)+(AV136*'Sheet1 (2)'!$C$78)+(AW136*'Sheet1 (2)'!$C$79)+(AX136*'Sheet1 (2)'!$C$80)+(AY136*'Sheet1 (2)'!$C$81)</f>
        <v>4.25</v>
      </c>
      <c r="BA136" s="213" t="str">
        <f t="shared" si="3"/>
        <v>Good</v>
      </c>
      <c r="BE136">
        <f>IF(D136='Sheet1 (2)'!$C$61,'Sheet1 (2)'!$D$61*(counts^2)+'Sheet1 (2)'!$G$61*counts+'Sheet1 (2)'!$J$61,IF(D136='Sheet1 (2)'!$C$62,'Sheet1 (2)'!$D$62*counts+'Sheet1 (2)'!$G$62,IF(D136='Sheet1 (2)'!$C$63,'Sheet1 (2)'!$D$63*counts+'Sheet1 (2)'!$G$63,IF(D136='Sheet1 (2)'!$C$64,'Sheet1 (2)'!$D$64*counts+'Sheet1 (2)'!$G$64))))</f>
        <v>2.0984129299999998</v>
      </c>
    </row>
    <row r="137" spans="1:57">
      <c r="A137" s="145" t="s">
        <v>282</v>
      </c>
      <c r="B137" s="145" t="s">
        <v>76</v>
      </c>
      <c r="C137" s="170">
        <v>277</v>
      </c>
      <c r="D137" s="174" t="s">
        <v>77</v>
      </c>
      <c r="E137" s="171">
        <v>8</v>
      </c>
      <c r="F137" s="171">
        <v>1</v>
      </c>
      <c r="G137" s="171" t="s">
        <v>77</v>
      </c>
      <c r="H137" s="171">
        <v>0.5</v>
      </c>
      <c r="I137" s="171" t="s">
        <v>77</v>
      </c>
      <c r="J137" s="173" t="s">
        <v>80</v>
      </c>
      <c r="K137" s="173" t="s">
        <v>80</v>
      </c>
      <c r="L137" s="169">
        <f>VLOOKUP(CONCATENATE(J137,K137),'Sheet1 (2)'!$J$6:$K$26,2,FALSE)</f>
        <v>0</v>
      </c>
      <c r="M137" s="173" t="s">
        <v>80</v>
      </c>
      <c r="N137" s="173" t="s">
        <v>80</v>
      </c>
      <c r="O137" s="168">
        <f>VLOOKUP(CONCATENATE(M137,N137),'Sheet1 (2)'!$L$6:$M$26,2,FALSE)</f>
        <v>0</v>
      </c>
      <c r="P137" s="173" t="s">
        <v>80</v>
      </c>
      <c r="Q137" s="173" t="s">
        <v>80</v>
      </c>
      <c r="R137" s="168">
        <f>VLOOKUP(CONCATENATE(P137,Q137),'Sheet1 (2)'!$N$6:$O$26,2,FALSE)</f>
        <v>0</v>
      </c>
      <c r="S137" s="173" t="s">
        <v>80</v>
      </c>
      <c r="T137" s="173" t="s">
        <v>80</v>
      </c>
      <c r="U137" s="168">
        <f>VLOOKUP(CONCATENATE(S137,T137),'Sheet1 (2)'!$P$6:$Q$26,2,FALSE)</f>
        <v>0</v>
      </c>
      <c r="V137" s="173" t="s">
        <v>80</v>
      </c>
      <c r="W137" s="173" t="s">
        <v>80</v>
      </c>
      <c r="X137" s="168">
        <f>VLOOKUP(CONCATENATE(V137,W137),'Sheet1 (2)'!$R$6:$S$26,2,FALSE)</f>
        <v>0</v>
      </c>
      <c r="Y137" s="173" t="s">
        <v>80</v>
      </c>
      <c r="Z137" s="173" t="s">
        <v>80</v>
      </c>
      <c r="AA137" s="168">
        <f>VLOOKUP(CONCATENATE(Y137,Z137),'Sheet1 (2)'!$T$6:$U$26,2,FALSE)</f>
        <v>0</v>
      </c>
      <c r="AB137" s="173" t="s">
        <v>80</v>
      </c>
      <c r="AC137" s="173" t="s">
        <v>80</v>
      </c>
      <c r="AD137" s="168">
        <f>VLOOKUP(CONCATENATE(AB137,AC137),'Sheet1 (2)'!$X$6:$Y$26,2,FALSE)</f>
        <v>0</v>
      </c>
      <c r="AE137" s="173" t="s">
        <v>82</v>
      </c>
      <c r="AF137" s="173" t="s">
        <v>81</v>
      </c>
      <c r="AG137" s="168">
        <f>VLOOKUP(CONCATENATE(AE137,AF137),'Sheet1 (2)'!$Z$6:$AA$26,2,FALSE)</f>
        <v>66</v>
      </c>
      <c r="AH137" s="172" t="s">
        <v>389</v>
      </c>
      <c r="AI137" s="175"/>
      <c r="AJ137" s="140"/>
      <c r="AK137" s="176" t="s">
        <v>282</v>
      </c>
      <c r="AL137" s="176" t="s">
        <v>76</v>
      </c>
      <c r="AM137" s="170">
        <f t="shared" si="2"/>
        <v>277</v>
      </c>
      <c r="AN137" s="147"/>
      <c r="AO137" s="155"/>
      <c r="AP137" s="156"/>
      <c r="AQ137" s="157">
        <v>0.95912871580000003</v>
      </c>
      <c r="AR137" s="158"/>
      <c r="AS137" s="145">
        <f>LOOKUP(rufmkm,'Sheet1 (2)'!$V$62:$V$71,'Sheet1 (2)'!$W$62:$W$71)</f>
        <v>10</v>
      </c>
      <c r="AT137" s="140"/>
      <c r="AU137" s="157">
        <f>IF(IF(D137='Sheet1 (2)'!$C$69,'Sheet1 (2)'!$D$69*('Sheet1 (2)'!$D$72-rut_index)/'Sheet1 (2)'!$D$72,IF(shee2!D137='Sheet1 (2)'!$C$70,'Sheet1 (2)'!$D$70*('Sheet1 (2)'!$D$72-rut_index)/'Sheet1 (2)'!$D$72,IF(shee2!D137='Sheet1 (2)'!$C$71,'Sheet1 (2)'!$D$71*('Sheet1 (2)'!$D$72-rut_index)/'Sheet1 (2)'!$D$72)))&lt;0,0,IF(D137='Sheet1 (2)'!$C$69,'Sheet1 (2)'!$D$69*('Sheet1 (2)'!$D$72-rut_index)/'Sheet1 (2)'!$D$72,IF(shee2!D137='Sheet1 (2)'!$C$70,'Sheet1 (2)'!$D$70*('Sheet1 (2)'!$D$72-rut_index)/'Sheet1 (2)'!$D$72,IF(shee2!D137='Sheet1 (2)'!$C$71,'Sheet1 (2)'!$D$71*('Sheet1 (2)'!$D$72-rut_index)/'Sheet1 (2)'!$D$72))))</f>
        <v>5</v>
      </c>
      <c r="AV137" s="157">
        <f>IF(IF(D137='Sheet1 (2)'!$C$69,'Sheet1 (2)'!$D$69*('Sheet1 (2)'!$D$72-crack_s_index)/'Sheet1 (2)'!$D$72,IF(shee2!D137='Sheet1 (2)'!$C$70,'Sheet1 (2)'!$D$70*('Sheet1 (2)'!$D$72-crack_s_index)/'Sheet1 (2)'!$D$72,IF(shee2!D137='Sheet1 (2)'!$C$71,'Sheet1 (2)'!$D$71*('Sheet1 (2)'!$D$72-crack_s_index)/'Sheet1 (2)'!$D$72)))&lt;0,0,IF(D137='Sheet1 (2)'!$C$69,'Sheet1 (2)'!$D$69*('Sheet1 (2)'!$D$72-crack_s_index)/'Sheet1 (2)'!$D$72,IF(shee2!D137='Sheet1 (2)'!$C$70,'Sheet1 (2)'!$D$70*('Sheet1 (2)'!$D$72-crack_s_index)/'Sheet1 (2)'!$D$72,IF(shee2!D137='Sheet1 (2)'!$C$71,'Sheet1 (2)'!$D$71*('Sheet1 (2)'!$D$72-crack_s_index)/'Sheet1 (2)'!$D$72))))</f>
        <v>5</v>
      </c>
      <c r="AW137" s="157">
        <f>IF(IF(D137='Sheet1 (2)'!$C$69,'Sheet1 (2)'!$D$69*('Sheet1 (2)'!$D$72-crack_t_index)/'Sheet1 (2)'!$D$72,IF(shee2!D137='Sheet1 (2)'!$C$70,'Sheet1 (2)'!$D$70*('Sheet1 (2)'!$D$72-crack_t_index)/'Sheet1 (2)'!$D$72,IF(shee2!D137='Sheet1 (2)'!$C$71,'Sheet1 (2)'!$D$71*('Sheet1 (2)'!$D$72-crack_t_index)/'Sheet1 (2)'!$D$72)))&lt;0,0,IF(D137='Sheet1 (2)'!$C$69,'Sheet1 (2)'!$D$69*('Sheet1 (2)'!$D$72-crack_t_index)/'Sheet1 (2)'!$D$72,IF(shee2!D137='Sheet1 (2)'!$C$70,'Sheet1 (2)'!$D$70*('Sheet1 (2)'!$D$72-crack_t_index)/'Sheet1 (2)'!$D$72,IF(shee2!D137='Sheet1 (2)'!$C$71,'Sheet1 (2)'!$D$71*('Sheet1 (2)'!$D$72-crack_t_index)/'Sheet1 (2)'!$D$72))))</f>
        <v>5</v>
      </c>
      <c r="AX137" s="157">
        <f>IF(IF(D137='Sheet1 (2)'!$C$69,'Sheet1 (2)'!$D$69*('Sheet1 (2)'!$D$72-rave_index)/'Sheet1 (2)'!$D$72,IF(shee2!D137='Sheet1 (2)'!$C$70,'Sheet1 (2)'!$D$70*('Sheet1 (2)'!$D$72-rave_index)/'Sheet1 (2)'!$D$72,IF(shee2!D137='Sheet1 (2)'!$C$71,'Sheet1 (2)'!$D$71*('Sheet1 (2)'!$D$72-rave_index)/'Sheet1 (2)'!$D$72)))&lt;0,0,IF(D137='Sheet1 (2)'!$C$69,'Sheet1 (2)'!$D$69*('Sheet1 (2)'!$D$72-rave_index)/'Sheet1 (2)'!$D$72,IF(shee2!D137='Sheet1 (2)'!$C$70,'Sheet1 (2)'!$D$70*('Sheet1 (2)'!$D$72-rave_index)/'Sheet1 (2)'!$D$72,IF(shee2!D137='Sheet1 (2)'!$C$71,'Sheet1 (2)'!$D$71*('Sheet1 (2)'!$D$72-rave_index)/'Sheet1 (2)'!$D$72))))</f>
        <v>5</v>
      </c>
      <c r="AY137" s="157">
        <f>IF(IF(D137='Sheet1 (2)'!$C$69,'Sheet1 (2)'!$D$69*('Sheet1 (2)'!$D$72-rough_index)/'Sheet1 (2)'!$D$72,IF(shee2!D137='Sheet1 (2)'!$C$70,'Sheet1 (2)'!$D$70*('Sheet1 (2)'!$D$72-rough_index)/'Sheet1 (2)'!$D$72,IF(shee2!D137='Sheet1 (2)'!$C$71,'Sheet1 (2)'!$D$71*('Sheet1 (2)'!$D$72-rough_index)/'Sheet1 (2)'!$D$72)))&lt;0,0,IF(D137='Sheet1 (2)'!$C$69,'Sheet1 (2)'!$D$69*('Sheet1 (2)'!$D$72-rough_index)/'Sheet1 (2)'!$D$72,IF(shee2!D137='Sheet1 (2)'!$C$70,'Sheet1 (2)'!$D$70*('Sheet1 (2)'!$D$72-rough_index)/'Sheet1 (2)'!$D$72,IF(shee2!D137='Sheet1 (2)'!$C$71,'Sheet1 (2)'!$D$71*('Sheet1 (2)'!$D$72-rough_index)/'Sheet1 (2)'!$D$72))))</f>
        <v>4.166666666666667</v>
      </c>
      <c r="AZ137" s="159">
        <f>+(AU137*'Sheet1 (2)'!$C$77)+(AV137*'Sheet1 (2)'!$C$78)+(AW137*'Sheet1 (2)'!$C$79)+(AX137*'Sheet1 (2)'!$C$80)+(AY137*'Sheet1 (2)'!$C$81)</f>
        <v>4.75</v>
      </c>
      <c r="BA137" s="213" t="str">
        <f t="shared" si="3"/>
        <v>Good</v>
      </c>
      <c r="BE137">
        <f>IF(D137='Sheet1 (2)'!$C$61,'Sheet1 (2)'!$D$61*(counts^2)+'Sheet1 (2)'!$G$61*counts+'Sheet1 (2)'!$J$61,IF(D137='Sheet1 (2)'!$C$62,'Sheet1 (2)'!$D$62*counts+'Sheet1 (2)'!$G$62,IF(D137='Sheet1 (2)'!$C$63,'Sheet1 (2)'!$D$63*counts+'Sheet1 (2)'!$G$63,IF(D137='Sheet1 (2)'!$C$64,'Sheet1 (2)'!$D$64*counts+'Sheet1 (2)'!$G$64))))</f>
        <v>2.0984129299999998</v>
      </c>
    </row>
    <row r="138" spans="1:57">
      <c r="A138" s="145" t="s">
        <v>282</v>
      </c>
      <c r="B138" s="145" t="s">
        <v>76</v>
      </c>
      <c r="C138" s="170">
        <v>278</v>
      </c>
      <c r="D138" s="174" t="s">
        <v>77</v>
      </c>
      <c r="E138" s="171">
        <v>8</v>
      </c>
      <c r="F138" s="171">
        <v>1</v>
      </c>
      <c r="G138" s="171" t="s">
        <v>77</v>
      </c>
      <c r="H138" s="171">
        <v>0.5</v>
      </c>
      <c r="I138" s="171" t="s">
        <v>77</v>
      </c>
      <c r="J138" s="173" t="s">
        <v>80</v>
      </c>
      <c r="K138" s="173" t="s">
        <v>80</v>
      </c>
      <c r="L138" s="169">
        <f>VLOOKUP(CONCATENATE(J138,K138),'Sheet1 (2)'!$J$6:$K$26,2,FALSE)</f>
        <v>0</v>
      </c>
      <c r="M138" s="173" t="s">
        <v>80</v>
      </c>
      <c r="N138" s="173" t="s">
        <v>80</v>
      </c>
      <c r="O138" s="168">
        <f>VLOOKUP(CONCATENATE(M138,N138),'Sheet1 (2)'!$L$6:$M$26,2,FALSE)</f>
        <v>0</v>
      </c>
      <c r="P138" s="173" t="s">
        <v>80</v>
      </c>
      <c r="Q138" s="173" t="s">
        <v>80</v>
      </c>
      <c r="R138" s="168">
        <f>VLOOKUP(CONCATENATE(P138,Q138),'Sheet1 (2)'!$N$6:$O$26,2,FALSE)</f>
        <v>0</v>
      </c>
      <c r="S138" s="173" t="s">
        <v>80</v>
      </c>
      <c r="T138" s="173" t="s">
        <v>80</v>
      </c>
      <c r="U138" s="168">
        <f>VLOOKUP(CONCATENATE(S138,T138),'Sheet1 (2)'!$P$6:$Q$26,2,FALSE)</f>
        <v>0</v>
      </c>
      <c r="V138" s="173" t="s">
        <v>80</v>
      </c>
      <c r="W138" s="173" t="s">
        <v>80</v>
      </c>
      <c r="X138" s="168">
        <f>VLOOKUP(CONCATENATE(V138,W138),'Sheet1 (2)'!$R$6:$S$26,2,FALSE)</f>
        <v>0</v>
      </c>
      <c r="Y138" s="173" t="s">
        <v>80</v>
      </c>
      <c r="Z138" s="173" t="s">
        <v>80</v>
      </c>
      <c r="AA138" s="168">
        <f>VLOOKUP(CONCATENATE(Y138,Z138),'Sheet1 (2)'!$T$6:$U$26,2,FALSE)</f>
        <v>0</v>
      </c>
      <c r="AB138" s="173" t="s">
        <v>80</v>
      </c>
      <c r="AC138" s="173" t="s">
        <v>80</v>
      </c>
      <c r="AD138" s="168">
        <f>VLOOKUP(CONCATENATE(AB138,AC138),'Sheet1 (2)'!$X$6:$Y$26,2,FALSE)</f>
        <v>0</v>
      </c>
      <c r="AE138" s="173" t="s">
        <v>82</v>
      </c>
      <c r="AF138" s="173" t="s">
        <v>81</v>
      </c>
      <c r="AG138" s="168">
        <f>VLOOKUP(CONCATENATE(AE138,AF138),'Sheet1 (2)'!$Z$6:$AA$26,2,FALSE)</f>
        <v>66</v>
      </c>
      <c r="AH138" s="172" t="s">
        <v>389</v>
      </c>
      <c r="AI138" s="175"/>
      <c r="AJ138" s="140"/>
      <c r="AK138" s="176" t="s">
        <v>282</v>
      </c>
      <c r="AL138" s="176" t="s">
        <v>76</v>
      </c>
      <c r="AM138" s="170">
        <f t="shared" si="2"/>
        <v>278</v>
      </c>
      <c r="AN138" s="147"/>
      <c r="AO138" s="155"/>
      <c r="AP138" s="156"/>
      <c r="AQ138" s="157">
        <v>1.1400224677999999</v>
      </c>
      <c r="AR138" s="158"/>
      <c r="AS138" s="145">
        <f>LOOKUP(rufmkm,'Sheet1 (2)'!$V$62:$V$71,'Sheet1 (2)'!$W$62:$W$71)</f>
        <v>20</v>
      </c>
      <c r="AT138" s="140"/>
      <c r="AU138" s="157">
        <f>IF(IF(D138='Sheet1 (2)'!$C$69,'Sheet1 (2)'!$D$69*('Sheet1 (2)'!$D$72-rut_index)/'Sheet1 (2)'!$D$72,IF(shee2!D138='Sheet1 (2)'!$C$70,'Sheet1 (2)'!$D$70*('Sheet1 (2)'!$D$72-rut_index)/'Sheet1 (2)'!$D$72,IF(shee2!D138='Sheet1 (2)'!$C$71,'Sheet1 (2)'!$D$71*('Sheet1 (2)'!$D$72-rut_index)/'Sheet1 (2)'!$D$72)))&lt;0,0,IF(D138='Sheet1 (2)'!$C$69,'Sheet1 (2)'!$D$69*('Sheet1 (2)'!$D$72-rut_index)/'Sheet1 (2)'!$D$72,IF(shee2!D138='Sheet1 (2)'!$C$70,'Sheet1 (2)'!$D$70*('Sheet1 (2)'!$D$72-rut_index)/'Sheet1 (2)'!$D$72,IF(shee2!D138='Sheet1 (2)'!$C$71,'Sheet1 (2)'!$D$71*('Sheet1 (2)'!$D$72-rut_index)/'Sheet1 (2)'!$D$72))))</f>
        <v>5</v>
      </c>
      <c r="AV138" s="157">
        <f>IF(IF(D138='Sheet1 (2)'!$C$69,'Sheet1 (2)'!$D$69*('Sheet1 (2)'!$D$72-crack_s_index)/'Sheet1 (2)'!$D$72,IF(shee2!D138='Sheet1 (2)'!$C$70,'Sheet1 (2)'!$D$70*('Sheet1 (2)'!$D$72-crack_s_index)/'Sheet1 (2)'!$D$72,IF(shee2!D138='Sheet1 (2)'!$C$71,'Sheet1 (2)'!$D$71*('Sheet1 (2)'!$D$72-crack_s_index)/'Sheet1 (2)'!$D$72)))&lt;0,0,IF(D138='Sheet1 (2)'!$C$69,'Sheet1 (2)'!$D$69*('Sheet1 (2)'!$D$72-crack_s_index)/'Sheet1 (2)'!$D$72,IF(shee2!D138='Sheet1 (2)'!$C$70,'Sheet1 (2)'!$D$70*('Sheet1 (2)'!$D$72-crack_s_index)/'Sheet1 (2)'!$D$72,IF(shee2!D138='Sheet1 (2)'!$C$71,'Sheet1 (2)'!$D$71*('Sheet1 (2)'!$D$72-crack_s_index)/'Sheet1 (2)'!$D$72))))</f>
        <v>5</v>
      </c>
      <c r="AW138" s="157">
        <f>IF(IF(D138='Sheet1 (2)'!$C$69,'Sheet1 (2)'!$D$69*('Sheet1 (2)'!$D$72-crack_t_index)/'Sheet1 (2)'!$D$72,IF(shee2!D138='Sheet1 (2)'!$C$70,'Sheet1 (2)'!$D$70*('Sheet1 (2)'!$D$72-crack_t_index)/'Sheet1 (2)'!$D$72,IF(shee2!D138='Sheet1 (2)'!$C$71,'Sheet1 (2)'!$D$71*('Sheet1 (2)'!$D$72-crack_t_index)/'Sheet1 (2)'!$D$72)))&lt;0,0,IF(D138='Sheet1 (2)'!$C$69,'Sheet1 (2)'!$D$69*('Sheet1 (2)'!$D$72-crack_t_index)/'Sheet1 (2)'!$D$72,IF(shee2!D138='Sheet1 (2)'!$C$70,'Sheet1 (2)'!$D$70*('Sheet1 (2)'!$D$72-crack_t_index)/'Sheet1 (2)'!$D$72,IF(shee2!D138='Sheet1 (2)'!$C$71,'Sheet1 (2)'!$D$71*('Sheet1 (2)'!$D$72-crack_t_index)/'Sheet1 (2)'!$D$72))))</f>
        <v>5</v>
      </c>
      <c r="AX138" s="157">
        <f>IF(IF(D138='Sheet1 (2)'!$C$69,'Sheet1 (2)'!$D$69*('Sheet1 (2)'!$D$72-rave_index)/'Sheet1 (2)'!$D$72,IF(shee2!D138='Sheet1 (2)'!$C$70,'Sheet1 (2)'!$D$70*('Sheet1 (2)'!$D$72-rave_index)/'Sheet1 (2)'!$D$72,IF(shee2!D138='Sheet1 (2)'!$C$71,'Sheet1 (2)'!$D$71*('Sheet1 (2)'!$D$72-rave_index)/'Sheet1 (2)'!$D$72)))&lt;0,0,IF(D138='Sheet1 (2)'!$C$69,'Sheet1 (2)'!$D$69*('Sheet1 (2)'!$D$72-rave_index)/'Sheet1 (2)'!$D$72,IF(shee2!D138='Sheet1 (2)'!$C$70,'Sheet1 (2)'!$D$70*('Sheet1 (2)'!$D$72-rave_index)/'Sheet1 (2)'!$D$72,IF(shee2!D138='Sheet1 (2)'!$C$71,'Sheet1 (2)'!$D$71*('Sheet1 (2)'!$D$72-rave_index)/'Sheet1 (2)'!$D$72))))</f>
        <v>5</v>
      </c>
      <c r="AY138" s="157">
        <f>IF(IF(D138='Sheet1 (2)'!$C$69,'Sheet1 (2)'!$D$69*('Sheet1 (2)'!$D$72-rough_index)/'Sheet1 (2)'!$D$72,IF(shee2!D138='Sheet1 (2)'!$C$70,'Sheet1 (2)'!$D$70*('Sheet1 (2)'!$D$72-rough_index)/'Sheet1 (2)'!$D$72,IF(shee2!D138='Sheet1 (2)'!$C$71,'Sheet1 (2)'!$D$71*('Sheet1 (2)'!$D$72-rough_index)/'Sheet1 (2)'!$D$72)))&lt;0,0,IF(D138='Sheet1 (2)'!$C$69,'Sheet1 (2)'!$D$69*('Sheet1 (2)'!$D$72-rough_index)/'Sheet1 (2)'!$D$72,IF(shee2!D138='Sheet1 (2)'!$C$70,'Sheet1 (2)'!$D$70*('Sheet1 (2)'!$D$72-rough_index)/'Sheet1 (2)'!$D$72,IF(shee2!D138='Sheet1 (2)'!$C$71,'Sheet1 (2)'!$D$71*('Sheet1 (2)'!$D$72-rough_index)/'Sheet1 (2)'!$D$72))))</f>
        <v>3.3333333333333335</v>
      </c>
      <c r="AZ138" s="159">
        <f>+(AU138*'Sheet1 (2)'!$C$77)+(AV138*'Sheet1 (2)'!$C$78)+(AW138*'Sheet1 (2)'!$C$79)+(AX138*'Sheet1 (2)'!$C$80)+(AY138*'Sheet1 (2)'!$C$81)</f>
        <v>4.5</v>
      </c>
      <c r="BA138" s="213" t="str">
        <f t="shared" si="3"/>
        <v>Good</v>
      </c>
      <c r="BE138">
        <f>IF(D138='Sheet1 (2)'!$C$61,'Sheet1 (2)'!$D$61*(counts^2)+'Sheet1 (2)'!$G$61*counts+'Sheet1 (2)'!$J$61,IF(D138='Sheet1 (2)'!$C$62,'Sheet1 (2)'!$D$62*counts+'Sheet1 (2)'!$G$62,IF(D138='Sheet1 (2)'!$C$63,'Sheet1 (2)'!$D$63*counts+'Sheet1 (2)'!$G$63,IF(D138='Sheet1 (2)'!$C$64,'Sheet1 (2)'!$D$64*counts+'Sheet1 (2)'!$G$64))))</f>
        <v>2.0984129299999998</v>
      </c>
    </row>
    <row r="139" spans="1:57">
      <c r="A139" s="145" t="s">
        <v>282</v>
      </c>
      <c r="B139" s="145" t="s">
        <v>76</v>
      </c>
      <c r="C139" s="170">
        <v>279</v>
      </c>
      <c r="D139" s="174" t="s">
        <v>77</v>
      </c>
      <c r="E139" s="171">
        <v>8</v>
      </c>
      <c r="F139" s="171">
        <v>1</v>
      </c>
      <c r="G139" s="171" t="s">
        <v>77</v>
      </c>
      <c r="H139" s="171">
        <v>0.5</v>
      </c>
      <c r="I139" s="171" t="s">
        <v>77</v>
      </c>
      <c r="J139" s="173" t="s">
        <v>80</v>
      </c>
      <c r="K139" s="173" t="s">
        <v>80</v>
      </c>
      <c r="L139" s="169">
        <f>VLOOKUP(CONCATENATE(J139,K139),'Sheet1 (2)'!$J$6:$K$26,2,FALSE)</f>
        <v>0</v>
      </c>
      <c r="M139" s="173" t="s">
        <v>80</v>
      </c>
      <c r="N139" s="173" t="s">
        <v>80</v>
      </c>
      <c r="O139" s="168">
        <f>VLOOKUP(CONCATENATE(M139,N139),'Sheet1 (2)'!$L$6:$M$26,2,FALSE)</f>
        <v>0</v>
      </c>
      <c r="P139" s="173" t="s">
        <v>80</v>
      </c>
      <c r="Q139" s="173" t="s">
        <v>80</v>
      </c>
      <c r="R139" s="168">
        <f>VLOOKUP(CONCATENATE(P139,Q139),'Sheet1 (2)'!$N$6:$O$26,2,FALSE)</f>
        <v>0</v>
      </c>
      <c r="S139" s="173" t="s">
        <v>80</v>
      </c>
      <c r="T139" s="173" t="s">
        <v>80</v>
      </c>
      <c r="U139" s="168">
        <f>VLOOKUP(CONCATENATE(S139,T139),'Sheet1 (2)'!$P$6:$Q$26,2,FALSE)</f>
        <v>0</v>
      </c>
      <c r="V139" s="173" t="s">
        <v>80</v>
      </c>
      <c r="W139" s="173" t="s">
        <v>80</v>
      </c>
      <c r="X139" s="168">
        <f>VLOOKUP(CONCATENATE(V139,W139),'Sheet1 (2)'!$R$6:$S$26,2,FALSE)</f>
        <v>0</v>
      </c>
      <c r="Y139" s="173" t="s">
        <v>80</v>
      </c>
      <c r="Z139" s="173" t="s">
        <v>80</v>
      </c>
      <c r="AA139" s="168">
        <f>VLOOKUP(CONCATENATE(Y139,Z139),'Sheet1 (2)'!$T$6:$U$26,2,FALSE)</f>
        <v>0</v>
      </c>
      <c r="AB139" s="173" t="s">
        <v>80</v>
      </c>
      <c r="AC139" s="173" t="s">
        <v>80</v>
      </c>
      <c r="AD139" s="168">
        <f>VLOOKUP(CONCATENATE(AB139,AC139),'Sheet1 (2)'!$X$6:$Y$26,2,FALSE)</f>
        <v>0</v>
      </c>
      <c r="AE139" s="173" t="s">
        <v>82</v>
      </c>
      <c r="AF139" s="173" t="s">
        <v>81</v>
      </c>
      <c r="AG139" s="168">
        <f>VLOOKUP(CONCATENATE(AE139,AF139),'Sheet1 (2)'!$Z$6:$AA$26,2,FALSE)</f>
        <v>66</v>
      </c>
      <c r="AH139" s="172"/>
      <c r="AI139" s="175"/>
      <c r="AJ139" s="140"/>
      <c r="AK139" s="176" t="s">
        <v>282</v>
      </c>
      <c r="AL139" s="176" t="s">
        <v>76</v>
      </c>
      <c r="AM139" s="170">
        <f t="shared" ref="AM139:AM202" si="4">C139</f>
        <v>279</v>
      </c>
      <c r="AN139" s="147"/>
      <c r="AO139" s="155"/>
      <c r="AP139" s="156"/>
      <c r="AQ139" s="157">
        <v>1.1773951376</v>
      </c>
      <c r="AR139" s="158"/>
      <c r="AS139" s="145">
        <f>LOOKUP(rufmkm,'Sheet1 (2)'!$V$62:$V$71,'Sheet1 (2)'!$W$62:$W$71)</f>
        <v>20</v>
      </c>
      <c r="AT139" s="140"/>
      <c r="AU139" s="157">
        <f>IF(IF(D139='Sheet1 (2)'!$C$69,'Sheet1 (2)'!$D$69*('Sheet1 (2)'!$D$72-rut_index)/'Sheet1 (2)'!$D$72,IF(shee2!D139='Sheet1 (2)'!$C$70,'Sheet1 (2)'!$D$70*('Sheet1 (2)'!$D$72-rut_index)/'Sheet1 (2)'!$D$72,IF(shee2!D139='Sheet1 (2)'!$C$71,'Sheet1 (2)'!$D$71*('Sheet1 (2)'!$D$72-rut_index)/'Sheet1 (2)'!$D$72)))&lt;0,0,IF(D139='Sheet1 (2)'!$C$69,'Sheet1 (2)'!$D$69*('Sheet1 (2)'!$D$72-rut_index)/'Sheet1 (2)'!$D$72,IF(shee2!D139='Sheet1 (2)'!$C$70,'Sheet1 (2)'!$D$70*('Sheet1 (2)'!$D$72-rut_index)/'Sheet1 (2)'!$D$72,IF(shee2!D139='Sheet1 (2)'!$C$71,'Sheet1 (2)'!$D$71*('Sheet1 (2)'!$D$72-rut_index)/'Sheet1 (2)'!$D$72))))</f>
        <v>5</v>
      </c>
      <c r="AV139" s="157">
        <f>IF(IF(D139='Sheet1 (2)'!$C$69,'Sheet1 (2)'!$D$69*('Sheet1 (2)'!$D$72-crack_s_index)/'Sheet1 (2)'!$D$72,IF(shee2!D139='Sheet1 (2)'!$C$70,'Sheet1 (2)'!$D$70*('Sheet1 (2)'!$D$72-crack_s_index)/'Sheet1 (2)'!$D$72,IF(shee2!D139='Sheet1 (2)'!$C$71,'Sheet1 (2)'!$D$71*('Sheet1 (2)'!$D$72-crack_s_index)/'Sheet1 (2)'!$D$72)))&lt;0,0,IF(D139='Sheet1 (2)'!$C$69,'Sheet1 (2)'!$D$69*('Sheet1 (2)'!$D$72-crack_s_index)/'Sheet1 (2)'!$D$72,IF(shee2!D139='Sheet1 (2)'!$C$70,'Sheet1 (2)'!$D$70*('Sheet1 (2)'!$D$72-crack_s_index)/'Sheet1 (2)'!$D$72,IF(shee2!D139='Sheet1 (2)'!$C$71,'Sheet1 (2)'!$D$71*('Sheet1 (2)'!$D$72-crack_s_index)/'Sheet1 (2)'!$D$72))))</f>
        <v>5</v>
      </c>
      <c r="AW139" s="157">
        <f>IF(IF(D139='Sheet1 (2)'!$C$69,'Sheet1 (2)'!$D$69*('Sheet1 (2)'!$D$72-crack_t_index)/'Sheet1 (2)'!$D$72,IF(shee2!D139='Sheet1 (2)'!$C$70,'Sheet1 (2)'!$D$70*('Sheet1 (2)'!$D$72-crack_t_index)/'Sheet1 (2)'!$D$72,IF(shee2!D139='Sheet1 (2)'!$C$71,'Sheet1 (2)'!$D$71*('Sheet1 (2)'!$D$72-crack_t_index)/'Sheet1 (2)'!$D$72)))&lt;0,0,IF(D139='Sheet1 (2)'!$C$69,'Sheet1 (2)'!$D$69*('Sheet1 (2)'!$D$72-crack_t_index)/'Sheet1 (2)'!$D$72,IF(shee2!D139='Sheet1 (2)'!$C$70,'Sheet1 (2)'!$D$70*('Sheet1 (2)'!$D$72-crack_t_index)/'Sheet1 (2)'!$D$72,IF(shee2!D139='Sheet1 (2)'!$C$71,'Sheet1 (2)'!$D$71*('Sheet1 (2)'!$D$72-crack_t_index)/'Sheet1 (2)'!$D$72))))</f>
        <v>5</v>
      </c>
      <c r="AX139" s="157">
        <f>IF(IF(D139='Sheet1 (2)'!$C$69,'Sheet1 (2)'!$D$69*('Sheet1 (2)'!$D$72-rave_index)/'Sheet1 (2)'!$D$72,IF(shee2!D139='Sheet1 (2)'!$C$70,'Sheet1 (2)'!$D$70*('Sheet1 (2)'!$D$72-rave_index)/'Sheet1 (2)'!$D$72,IF(shee2!D139='Sheet1 (2)'!$C$71,'Sheet1 (2)'!$D$71*('Sheet1 (2)'!$D$72-rave_index)/'Sheet1 (2)'!$D$72)))&lt;0,0,IF(D139='Sheet1 (2)'!$C$69,'Sheet1 (2)'!$D$69*('Sheet1 (2)'!$D$72-rave_index)/'Sheet1 (2)'!$D$72,IF(shee2!D139='Sheet1 (2)'!$C$70,'Sheet1 (2)'!$D$70*('Sheet1 (2)'!$D$72-rave_index)/'Sheet1 (2)'!$D$72,IF(shee2!D139='Sheet1 (2)'!$C$71,'Sheet1 (2)'!$D$71*('Sheet1 (2)'!$D$72-rave_index)/'Sheet1 (2)'!$D$72))))</f>
        <v>5</v>
      </c>
      <c r="AY139" s="157">
        <f>IF(IF(D139='Sheet1 (2)'!$C$69,'Sheet1 (2)'!$D$69*('Sheet1 (2)'!$D$72-rough_index)/'Sheet1 (2)'!$D$72,IF(shee2!D139='Sheet1 (2)'!$C$70,'Sheet1 (2)'!$D$70*('Sheet1 (2)'!$D$72-rough_index)/'Sheet1 (2)'!$D$72,IF(shee2!D139='Sheet1 (2)'!$C$71,'Sheet1 (2)'!$D$71*('Sheet1 (2)'!$D$72-rough_index)/'Sheet1 (2)'!$D$72)))&lt;0,0,IF(D139='Sheet1 (2)'!$C$69,'Sheet1 (2)'!$D$69*('Sheet1 (2)'!$D$72-rough_index)/'Sheet1 (2)'!$D$72,IF(shee2!D139='Sheet1 (2)'!$C$70,'Sheet1 (2)'!$D$70*('Sheet1 (2)'!$D$72-rough_index)/'Sheet1 (2)'!$D$72,IF(shee2!D139='Sheet1 (2)'!$C$71,'Sheet1 (2)'!$D$71*('Sheet1 (2)'!$D$72-rough_index)/'Sheet1 (2)'!$D$72))))</f>
        <v>3.3333333333333335</v>
      </c>
      <c r="AZ139" s="159">
        <f>+(AU139*'Sheet1 (2)'!$C$77)+(AV139*'Sheet1 (2)'!$C$78)+(AW139*'Sheet1 (2)'!$C$79)+(AX139*'Sheet1 (2)'!$C$80)+(AY139*'Sheet1 (2)'!$C$81)</f>
        <v>4.5</v>
      </c>
      <c r="BA139" s="213" t="str">
        <f t="shared" ref="BA139:BA202" si="5">IF(AZ139="",$AH139,IF(AZ139&gt;=4,"Good",IF(AZ139&gt;=2.5,"Fair",IF(AZ139&gt;=1,"Poor",IF(AZ139&gt;=0,"Very Poor","")))))</f>
        <v>Good</v>
      </c>
      <c r="BE139">
        <f>IF(D139='Sheet1 (2)'!$C$61,'Sheet1 (2)'!$D$61*(counts^2)+'Sheet1 (2)'!$G$61*counts+'Sheet1 (2)'!$J$61,IF(D139='Sheet1 (2)'!$C$62,'Sheet1 (2)'!$D$62*counts+'Sheet1 (2)'!$G$62,IF(D139='Sheet1 (2)'!$C$63,'Sheet1 (2)'!$D$63*counts+'Sheet1 (2)'!$G$63,IF(D139='Sheet1 (2)'!$C$64,'Sheet1 (2)'!$D$64*counts+'Sheet1 (2)'!$G$64))))</f>
        <v>2.0984129299999998</v>
      </c>
    </row>
    <row r="140" spans="1:57">
      <c r="A140" s="145" t="s">
        <v>282</v>
      </c>
      <c r="B140" s="145" t="s">
        <v>76</v>
      </c>
      <c r="C140" s="170">
        <v>280</v>
      </c>
      <c r="D140" s="174" t="s">
        <v>77</v>
      </c>
      <c r="E140" s="171">
        <v>8</v>
      </c>
      <c r="F140" s="171">
        <v>1</v>
      </c>
      <c r="G140" s="171" t="s">
        <v>77</v>
      </c>
      <c r="H140" s="171">
        <v>0.5</v>
      </c>
      <c r="I140" s="171" t="s">
        <v>77</v>
      </c>
      <c r="J140" s="173" t="s">
        <v>80</v>
      </c>
      <c r="K140" s="173" t="s">
        <v>80</v>
      </c>
      <c r="L140" s="169">
        <f>VLOOKUP(CONCATENATE(J140,K140),'Sheet1 (2)'!$J$6:$K$26,2,FALSE)</f>
        <v>0</v>
      </c>
      <c r="M140" s="173" t="s">
        <v>80</v>
      </c>
      <c r="N140" s="173" t="s">
        <v>80</v>
      </c>
      <c r="O140" s="168">
        <f>VLOOKUP(CONCATENATE(M140,N140),'Sheet1 (2)'!$L$6:$M$26,2,FALSE)</f>
        <v>0</v>
      </c>
      <c r="P140" s="173" t="s">
        <v>83</v>
      </c>
      <c r="Q140" s="173" t="s">
        <v>78</v>
      </c>
      <c r="R140" s="168">
        <f>VLOOKUP(CONCATENATE(P140,Q140),'Sheet1 (2)'!$N$6:$O$26,2,FALSE)</f>
        <v>7.5</v>
      </c>
      <c r="S140" s="173" t="s">
        <v>80</v>
      </c>
      <c r="T140" s="173" t="s">
        <v>80</v>
      </c>
      <c r="U140" s="168">
        <f>VLOOKUP(CONCATENATE(S140,T140),'Sheet1 (2)'!$P$6:$Q$26,2,FALSE)</f>
        <v>0</v>
      </c>
      <c r="V140" s="173" t="s">
        <v>80</v>
      </c>
      <c r="W140" s="173" t="s">
        <v>80</v>
      </c>
      <c r="X140" s="168">
        <f>VLOOKUP(CONCATENATE(V140,W140),'Sheet1 (2)'!$R$6:$S$26,2,FALSE)</f>
        <v>0</v>
      </c>
      <c r="Y140" s="173" t="s">
        <v>80</v>
      </c>
      <c r="Z140" s="173" t="s">
        <v>80</v>
      </c>
      <c r="AA140" s="168">
        <f>VLOOKUP(CONCATENATE(Y140,Z140),'Sheet1 (2)'!$T$6:$U$26,2,FALSE)</f>
        <v>0</v>
      </c>
      <c r="AB140" s="173" t="s">
        <v>80</v>
      </c>
      <c r="AC140" s="173" t="s">
        <v>80</v>
      </c>
      <c r="AD140" s="168">
        <f>VLOOKUP(CONCATENATE(AB140,AC140),'Sheet1 (2)'!$X$6:$Y$26,2,FALSE)</f>
        <v>0</v>
      </c>
      <c r="AE140" s="173" t="s">
        <v>82</v>
      </c>
      <c r="AF140" s="173" t="s">
        <v>81</v>
      </c>
      <c r="AG140" s="168">
        <f>VLOOKUP(CONCATENATE(AE140,AF140),'Sheet1 (2)'!$Z$6:$AA$26,2,FALSE)</f>
        <v>66</v>
      </c>
      <c r="AH140" s="172"/>
      <c r="AI140" s="175"/>
      <c r="AJ140" s="140"/>
      <c r="AK140" s="176" t="s">
        <v>282</v>
      </c>
      <c r="AL140" s="176" t="s">
        <v>76</v>
      </c>
      <c r="AM140" s="170">
        <f t="shared" si="4"/>
        <v>280</v>
      </c>
      <c r="AN140" s="147"/>
      <c r="AO140" s="155"/>
      <c r="AP140" s="156"/>
      <c r="AQ140" s="157">
        <v>1.1258026164000001</v>
      </c>
      <c r="AR140" s="158"/>
      <c r="AS140" s="145">
        <f>LOOKUP(rufmkm,'Sheet1 (2)'!$V$62:$V$71,'Sheet1 (2)'!$W$62:$W$71)</f>
        <v>20</v>
      </c>
      <c r="AT140" s="140"/>
      <c r="AU140" s="157">
        <f>IF(IF(D140='Sheet1 (2)'!$C$69,'Sheet1 (2)'!$D$69*('Sheet1 (2)'!$D$72-rut_index)/'Sheet1 (2)'!$D$72,IF(shee2!D140='Sheet1 (2)'!$C$70,'Sheet1 (2)'!$D$70*('Sheet1 (2)'!$D$72-rut_index)/'Sheet1 (2)'!$D$72,IF(shee2!D140='Sheet1 (2)'!$C$71,'Sheet1 (2)'!$D$71*('Sheet1 (2)'!$D$72-rut_index)/'Sheet1 (2)'!$D$72)))&lt;0,0,IF(D140='Sheet1 (2)'!$C$69,'Sheet1 (2)'!$D$69*('Sheet1 (2)'!$D$72-rut_index)/'Sheet1 (2)'!$D$72,IF(shee2!D140='Sheet1 (2)'!$C$70,'Sheet1 (2)'!$D$70*('Sheet1 (2)'!$D$72-rut_index)/'Sheet1 (2)'!$D$72,IF(shee2!D140='Sheet1 (2)'!$C$71,'Sheet1 (2)'!$D$71*('Sheet1 (2)'!$D$72-rut_index)/'Sheet1 (2)'!$D$72))))</f>
        <v>5</v>
      </c>
      <c r="AV140" s="157">
        <f>IF(IF(D140='Sheet1 (2)'!$C$69,'Sheet1 (2)'!$D$69*('Sheet1 (2)'!$D$72-crack_s_index)/'Sheet1 (2)'!$D$72,IF(shee2!D140='Sheet1 (2)'!$C$70,'Sheet1 (2)'!$D$70*('Sheet1 (2)'!$D$72-crack_s_index)/'Sheet1 (2)'!$D$72,IF(shee2!D140='Sheet1 (2)'!$C$71,'Sheet1 (2)'!$D$71*('Sheet1 (2)'!$D$72-crack_s_index)/'Sheet1 (2)'!$D$72)))&lt;0,0,IF(D140='Sheet1 (2)'!$C$69,'Sheet1 (2)'!$D$69*('Sheet1 (2)'!$D$72-crack_s_index)/'Sheet1 (2)'!$D$72,IF(shee2!D140='Sheet1 (2)'!$C$70,'Sheet1 (2)'!$D$70*('Sheet1 (2)'!$D$72-crack_s_index)/'Sheet1 (2)'!$D$72,IF(shee2!D140='Sheet1 (2)'!$C$71,'Sheet1 (2)'!$D$71*('Sheet1 (2)'!$D$72-crack_s_index)/'Sheet1 (2)'!$D$72))))</f>
        <v>5</v>
      </c>
      <c r="AW140" s="157">
        <f>IF(IF(D140='Sheet1 (2)'!$C$69,'Sheet1 (2)'!$D$69*('Sheet1 (2)'!$D$72-crack_t_index)/'Sheet1 (2)'!$D$72,IF(shee2!D140='Sheet1 (2)'!$C$70,'Sheet1 (2)'!$D$70*('Sheet1 (2)'!$D$72-crack_t_index)/'Sheet1 (2)'!$D$72,IF(shee2!D140='Sheet1 (2)'!$C$71,'Sheet1 (2)'!$D$71*('Sheet1 (2)'!$D$72-crack_t_index)/'Sheet1 (2)'!$D$72)))&lt;0,0,IF(D140='Sheet1 (2)'!$C$69,'Sheet1 (2)'!$D$69*('Sheet1 (2)'!$D$72-crack_t_index)/'Sheet1 (2)'!$D$72,IF(shee2!D140='Sheet1 (2)'!$C$70,'Sheet1 (2)'!$D$70*('Sheet1 (2)'!$D$72-crack_t_index)/'Sheet1 (2)'!$D$72,IF(shee2!D140='Sheet1 (2)'!$C$71,'Sheet1 (2)'!$D$71*('Sheet1 (2)'!$D$72-crack_t_index)/'Sheet1 (2)'!$D$72))))</f>
        <v>4.375</v>
      </c>
      <c r="AX140" s="157">
        <f>IF(IF(D140='Sheet1 (2)'!$C$69,'Sheet1 (2)'!$D$69*('Sheet1 (2)'!$D$72-rave_index)/'Sheet1 (2)'!$D$72,IF(shee2!D140='Sheet1 (2)'!$C$70,'Sheet1 (2)'!$D$70*('Sheet1 (2)'!$D$72-rave_index)/'Sheet1 (2)'!$D$72,IF(shee2!D140='Sheet1 (2)'!$C$71,'Sheet1 (2)'!$D$71*('Sheet1 (2)'!$D$72-rave_index)/'Sheet1 (2)'!$D$72)))&lt;0,0,IF(D140='Sheet1 (2)'!$C$69,'Sheet1 (2)'!$D$69*('Sheet1 (2)'!$D$72-rave_index)/'Sheet1 (2)'!$D$72,IF(shee2!D140='Sheet1 (2)'!$C$70,'Sheet1 (2)'!$D$70*('Sheet1 (2)'!$D$72-rave_index)/'Sheet1 (2)'!$D$72,IF(shee2!D140='Sheet1 (2)'!$C$71,'Sheet1 (2)'!$D$71*('Sheet1 (2)'!$D$72-rave_index)/'Sheet1 (2)'!$D$72))))</f>
        <v>5</v>
      </c>
      <c r="AY140" s="157">
        <f>IF(IF(D140='Sheet1 (2)'!$C$69,'Sheet1 (2)'!$D$69*('Sheet1 (2)'!$D$72-rough_index)/'Sheet1 (2)'!$D$72,IF(shee2!D140='Sheet1 (2)'!$C$70,'Sheet1 (2)'!$D$70*('Sheet1 (2)'!$D$72-rough_index)/'Sheet1 (2)'!$D$72,IF(shee2!D140='Sheet1 (2)'!$C$71,'Sheet1 (2)'!$D$71*('Sheet1 (2)'!$D$72-rough_index)/'Sheet1 (2)'!$D$72)))&lt;0,0,IF(D140='Sheet1 (2)'!$C$69,'Sheet1 (2)'!$D$69*('Sheet1 (2)'!$D$72-rough_index)/'Sheet1 (2)'!$D$72,IF(shee2!D140='Sheet1 (2)'!$C$70,'Sheet1 (2)'!$D$70*('Sheet1 (2)'!$D$72-rough_index)/'Sheet1 (2)'!$D$72,IF(shee2!D140='Sheet1 (2)'!$C$71,'Sheet1 (2)'!$D$71*('Sheet1 (2)'!$D$72-rough_index)/'Sheet1 (2)'!$D$72))))</f>
        <v>3.3333333333333335</v>
      </c>
      <c r="AZ140" s="159">
        <f>+(AU140*'Sheet1 (2)'!$C$77)+(AV140*'Sheet1 (2)'!$C$78)+(AW140*'Sheet1 (2)'!$C$79)+(AX140*'Sheet1 (2)'!$C$80)+(AY140*'Sheet1 (2)'!$C$81)</f>
        <v>4.4749999999999996</v>
      </c>
      <c r="BA140" s="213" t="str">
        <f t="shared" si="5"/>
        <v>Good</v>
      </c>
      <c r="BE140">
        <f>IF(D140='Sheet1 (2)'!$C$61,'Sheet1 (2)'!$D$61*(counts^2)+'Sheet1 (2)'!$G$61*counts+'Sheet1 (2)'!$J$61,IF(D140='Sheet1 (2)'!$C$62,'Sheet1 (2)'!$D$62*counts+'Sheet1 (2)'!$G$62,IF(D140='Sheet1 (2)'!$C$63,'Sheet1 (2)'!$D$63*counts+'Sheet1 (2)'!$G$63,IF(D140='Sheet1 (2)'!$C$64,'Sheet1 (2)'!$D$64*counts+'Sheet1 (2)'!$G$64))))</f>
        <v>2.0984129299999998</v>
      </c>
    </row>
    <row r="141" spans="1:57">
      <c r="A141" s="145" t="s">
        <v>282</v>
      </c>
      <c r="B141" s="145" t="s">
        <v>76</v>
      </c>
      <c r="C141" s="170">
        <v>281</v>
      </c>
      <c r="D141" s="174" t="s">
        <v>77</v>
      </c>
      <c r="E141" s="171">
        <v>8</v>
      </c>
      <c r="F141" s="171">
        <v>1</v>
      </c>
      <c r="G141" s="171" t="s">
        <v>77</v>
      </c>
      <c r="H141" s="171">
        <v>0.5</v>
      </c>
      <c r="I141" s="171" t="s">
        <v>77</v>
      </c>
      <c r="J141" s="173" t="s">
        <v>80</v>
      </c>
      <c r="K141" s="173" t="s">
        <v>80</v>
      </c>
      <c r="L141" s="169">
        <f>VLOOKUP(CONCATENATE(J141,K141),'Sheet1 (2)'!$J$6:$K$26,2,FALSE)</f>
        <v>0</v>
      </c>
      <c r="M141" s="173" t="s">
        <v>80</v>
      </c>
      <c r="N141" s="173" t="s">
        <v>80</v>
      </c>
      <c r="O141" s="168">
        <f>VLOOKUP(CONCATENATE(M141,N141),'Sheet1 (2)'!$L$6:$M$26,2,FALSE)</f>
        <v>0</v>
      </c>
      <c r="P141" s="173" t="s">
        <v>83</v>
      </c>
      <c r="Q141" s="173" t="s">
        <v>78</v>
      </c>
      <c r="R141" s="168">
        <f>VLOOKUP(CONCATENATE(P141,Q141),'Sheet1 (2)'!$N$6:$O$26,2,FALSE)</f>
        <v>7.5</v>
      </c>
      <c r="S141" s="173" t="s">
        <v>80</v>
      </c>
      <c r="T141" s="173" t="s">
        <v>80</v>
      </c>
      <c r="U141" s="168">
        <f>VLOOKUP(CONCATENATE(S141,T141),'Sheet1 (2)'!$P$6:$Q$26,2,FALSE)</f>
        <v>0</v>
      </c>
      <c r="V141" s="173" t="s">
        <v>80</v>
      </c>
      <c r="W141" s="173" t="s">
        <v>80</v>
      </c>
      <c r="X141" s="168">
        <f>VLOOKUP(CONCATENATE(V141,W141),'Sheet1 (2)'!$R$6:$S$26,2,FALSE)</f>
        <v>0</v>
      </c>
      <c r="Y141" s="173" t="s">
        <v>80</v>
      </c>
      <c r="Z141" s="173" t="s">
        <v>80</v>
      </c>
      <c r="AA141" s="168">
        <f>VLOOKUP(CONCATENATE(Y141,Z141),'Sheet1 (2)'!$T$6:$U$26,2,FALSE)</f>
        <v>0</v>
      </c>
      <c r="AB141" s="173" t="s">
        <v>80</v>
      </c>
      <c r="AC141" s="173" t="s">
        <v>80</v>
      </c>
      <c r="AD141" s="168">
        <f>VLOOKUP(CONCATENATE(AB141,AC141),'Sheet1 (2)'!$X$6:$Y$26,2,FALSE)</f>
        <v>0</v>
      </c>
      <c r="AE141" s="173" t="s">
        <v>82</v>
      </c>
      <c r="AF141" s="173" t="s">
        <v>81</v>
      </c>
      <c r="AG141" s="168">
        <f>VLOOKUP(CONCATENATE(AE141,AF141),'Sheet1 (2)'!$Z$6:$AA$26,2,FALSE)</f>
        <v>66</v>
      </c>
      <c r="AH141" s="172"/>
      <c r="AI141" s="175"/>
      <c r="AJ141" s="140"/>
      <c r="AK141" s="176" t="s">
        <v>282</v>
      </c>
      <c r="AL141" s="176" t="s">
        <v>76</v>
      </c>
      <c r="AM141" s="170">
        <f t="shared" si="4"/>
        <v>281</v>
      </c>
      <c r="AN141" s="147"/>
      <c r="AO141" s="155" t="s">
        <v>421</v>
      </c>
      <c r="AP141" s="156"/>
      <c r="AQ141" s="157">
        <v>2.4752844156</v>
      </c>
      <c r="AR141" s="158"/>
      <c r="AS141" s="145">
        <f>LOOKUP(rufmkm,'Sheet1 (2)'!$V$62:$V$71,'Sheet1 (2)'!$W$62:$W$71)</f>
        <v>30</v>
      </c>
      <c r="AT141" s="140"/>
      <c r="AU141" s="157">
        <f>IF(IF(D141='Sheet1 (2)'!$C$69,'Sheet1 (2)'!$D$69*('Sheet1 (2)'!$D$72-rut_index)/'Sheet1 (2)'!$D$72,IF(shee2!D141='Sheet1 (2)'!$C$70,'Sheet1 (2)'!$D$70*('Sheet1 (2)'!$D$72-rut_index)/'Sheet1 (2)'!$D$72,IF(shee2!D141='Sheet1 (2)'!$C$71,'Sheet1 (2)'!$D$71*('Sheet1 (2)'!$D$72-rut_index)/'Sheet1 (2)'!$D$72)))&lt;0,0,IF(D141='Sheet1 (2)'!$C$69,'Sheet1 (2)'!$D$69*('Sheet1 (2)'!$D$72-rut_index)/'Sheet1 (2)'!$D$72,IF(shee2!D141='Sheet1 (2)'!$C$70,'Sheet1 (2)'!$D$70*('Sheet1 (2)'!$D$72-rut_index)/'Sheet1 (2)'!$D$72,IF(shee2!D141='Sheet1 (2)'!$C$71,'Sheet1 (2)'!$D$71*('Sheet1 (2)'!$D$72-rut_index)/'Sheet1 (2)'!$D$72))))</f>
        <v>5</v>
      </c>
      <c r="AV141" s="157">
        <f>IF(IF(D141='Sheet1 (2)'!$C$69,'Sheet1 (2)'!$D$69*('Sheet1 (2)'!$D$72-crack_s_index)/'Sheet1 (2)'!$D$72,IF(shee2!D141='Sheet1 (2)'!$C$70,'Sheet1 (2)'!$D$70*('Sheet1 (2)'!$D$72-crack_s_index)/'Sheet1 (2)'!$D$72,IF(shee2!D141='Sheet1 (2)'!$C$71,'Sheet1 (2)'!$D$71*('Sheet1 (2)'!$D$72-crack_s_index)/'Sheet1 (2)'!$D$72)))&lt;0,0,IF(D141='Sheet1 (2)'!$C$69,'Sheet1 (2)'!$D$69*('Sheet1 (2)'!$D$72-crack_s_index)/'Sheet1 (2)'!$D$72,IF(shee2!D141='Sheet1 (2)'!$C$70,'Sheet1 (2)'!$D$70*('Sheet1 (2)'!$D$72-crack_s_index)/'Sheet1 (2)'!$D$72,IF(shee2!D141='Sheet1 (2)'!$C$71,'Sheet1 (2)'!$D$71*('Sheet1 (2)'!$D$72-crack_s_index)/'Sheet1 (2)'!$D$72))))</f>
        <v>5</v>
      </c>
      <c r="AW141" s="157">
        <f>IF(IF(D141='Sheet1 (2)'!$C$69,'Sheet1 (2)'!$D$69*('Sheet1 (2)'!$D$72-crack_t_index)/'Sheet1 (2)'!$D$72,IF(shee2!D141='Sheet1 (2)'!$C$70,'Sheet1 (2)'!$D$70*('Sheet1 (2)'!$D$72-crack_t_index)/'Sheet1 (2)'!$D$72,IF(shee2!D141='Sheet1 (2)'!$C$71,'Sheet1 (2)'!$D$71*('Sheet1 (2)'!$D$72-crack_t_index)/'Sheet1 (2)'!$D$72)))&lt;0,0,IF(D141='Sheet1 (2)'!$C$69,'Sheet1 (2)'!$D$69*('Sheet1 (2)'!$D$72-crack_t_index)/'Sheet1 (2)'!$D$72,IF(shee2!D141='Sheet1 (2)'!$C$70,'Sheet1 (2)'!$D$70*('Sheet1 (2)'!$D$72-crack_t_index)/'Sheet1 (2)'!$D$72,IF(shee2!D141='Sheet1 (2)'!$C$71,'Sheet1 (2)'!$D$71*('Sheet1 (2)'!$D$72-crack_t_index)/'Sheet1 (2)'!$D$72))))</f>
        <v>4.375</v>
      </c>
      <c r="AX141" s="157">
        <f>IF(IF(D141='Sheet1 (2)'!$C$69,'Sheet1 (2)'!$D$69*('Sheet1 (2)'!$D$72-rave_index)/'Sheet1 (2)'!$D$72,IF(shee2!D141='Sheet1 (2)'!$C$70,'Sheet1 (2)'!$D$70*('Sheet1 (2)'!$D$72-rave_index)/'Sheet1 (2)'!$D$72,IF(shee2!D141='Sheet1 (2)'!$C$71,'Sheet1 (2)'!$D$71*('Sheet1 (2)'!$D$72-rave_index)/'Sheet1 (2)'!$D$72)))&lt;0,0,IF(D141='Sheet1 (2)'!$C$69,'Sheet1 (2)'!$D$69*('Sheet1 (2)'!$D$72-rave_index)/'Sheet1 (2)'!$D$72,IF(shee2!D141='Sheet1 (2)'!$C$70,'Sheet1 (2)'!$D$70*('Sheet1 (2)'!$D$72-rave_index)/'Sheet1 (2)'!$D$72,IF(shee2!D141='Sheet1 (2)'!$C$71,'Sheet1 (2)'!$D$71*('Sheet1 (2)'!$D$72-rave_index)/'Sheet1 (2)'!$D$72))))</f>
        <v>5</v>
      </c>
      <c r="AY141" s="157">
        <f>IF(IF(D141='Sheet1 (2)'!$C$69,'Sheet1 (2)'!$D$69*('Sheet1 (2)'!$D$72-rough_index)/'Sheet1 (2)'!$D$72,IF(shee2!D141='Sheet1 (2)'!$C$70,'Sheet1 (2)'!$D$70*('Sheet1 (2)'!$D$72-rough_index)/'Sheet1 (2)'!$D$72,IF(shee2!D141='Sheet1 (2)'!$C$71,'Sheet1 (2)'!$D$71*('Sheet1 (2)'!$D$72-rough_index)/'Sheet1 (2)'!$D$72)))&lt;0,0,IF(D141='Sheet1 (2)'!$C$69,'Sheet1 (2)'!$D$69*('Sheet1 (2)'!$D$72-rough_index)/'Sheet1 (2)'!$D$72,IF(shee2!D141='Sheet1 (2)'!$C$70,'Sheet1 (2)'!$D$70*('Sheet1 (2)'!$D$72-rough_index)/'Sheet1 (2)'!$D$72,IF(shee2!D141='Sheet1 (2)'!$C$71,'Sheet1 (2)'!$D$71*('Sheet1 (2)'!$D$72-rough_index)/'Sheet1 (2)'!$D$72))))</f>
        <v>2.5</v>
      </c>
      <c r="AZ141" s="159">
        <f>+(AU141*'Sheet1 (2)'!$C$77)+(AV141*'Sheet1 (2)'!$C$78)+(AW141*'Sheet1 (2)'!$C$79)+(AX141*'Sheet1 (2)'!$C$80)+(AY141*'Sheet1 (2)'!$C$81)</f>
        <v>4.2249999999999996</v>
      </c>
      <c r="BA141" s="213" t="str">
        <f t="shared" si="5"/>
        <v>Good</v>
      </c>
      <c r="BE141">
        <f>IF(D141='Sheet1 (2)'!$C$61,'Sheet1 (2)'!$D$61*(counts^2)+'Sheet1 (2)'!$G$61*counts+'Sheet1 (2)'!$J$61,IF(D141='Sheet1 (2)'!$C$62,'Sheet1 (2)'!$D$62*counts+'Sheet1 (2)'!$G$62,IF(D141='Sheet1 (2)'!$C$63,'Sheet1 (2)'!$D$63*counts+'Sheet1 (2)'!$G$63,IF(D141='Sheet1 (2)'!$C$64,'Sheet1 (2)'!$D$64*counts+'Sheet1 (2)'!$G$64))))</f>
        <v>2.0984129299999998</v>
      </c>
    </row>
    <row r="142" spans="1:57">
      <c r="A142" s="145" t="s">
        <v>282</v>
      </c>
      <c r="B142" s="145" t="s">
        <v>76</v>
      </c>
      <c r="C142" s="170">
        <v>282</v>
      </c>
      <c r="D142" s="174" t="s">
        <v>77</v>
      </c>
      <c r="E142" s="171">
        <v>8</v>
      </c>
      <c r="F142" s="171">
        <v>1</v>
      </c>
      <c r="G142" s="171" t="s">
        <v>77</v>
      </c>
      <c r="H142" s="171">
        <v>0.5</v>
      </c>
      <c r="I142" s="171" t="s">
        <v>77</v>
      </c>
      <c r="J142" s="173" t="s">
        <v>80</v>
      </c>
      <c r="K142" s="173" t="s">
        <v>80</v>
      </c>
      <c r="L142" s="169">
        <f>VLOOKUP(CONCATENATE(J142,K142),'Sheet1 (2)'!$J$6:$K$26,2,FALSE)</f>
        <v>0</v>
      </c>
      <c r="M142" s="173" t="s">
        <v>80</v>
      </c>
      <c r="N142" s="173" t="s">
        <v>80</v>
      </c>
      <c r="O142" s="168">
        <f>VLOOKUP(CONCATENATE(M142,N142),'Sheet1 (2)'!$L$6:$M$26,2,FALSE)</f>
        <v>0</v>
      </c>
      <c r="P142" s="173" t="s">
        <v>83</v>
      </c>
      <c r="Q142" s="173" t="s">
        <v>82</v>
      </c>
      <c r="R142" s="168">
        <f>VLOOKUP(CONCATENATE(P142,Q142),'Sheet1 (2)'!$N$6:$O$26,2,FALSE)</f>
        <v>18.75</v>
      </c>
      <c r="S142" s="173" t="s">
        <v>80</v>
      </c>
      <c r="T142" s="173" t="s">
        <v>80</v>
      </c>
      <c r="U142" s="168">
        <f>VLOOKUP(CONCATENATE(S142,T142),'Sheet1 (2)'!$P$6:$Q$26,2,FALSE)</f>
        <v>0</v>
      </c>
      <c r="V142" s="173" t="s">
        <v>80</v>
      </c>
      <c r="W142" s="173" t="s">
        <v>80</v>
      </c>
      <c r="X142" s="168">
        <f>VLOOKUP(CONCATENATE(V142,W142),'Sheet1 (2)'!$R$6:$S$26,2,FALSE)</f>
        <v>0</v>
      </c>
      <c r="Y142" s="173" t="s">
        <v>80</v>
      </c>
      <c r="Z142" s="173" t="s">
        <v>80</v>
      </c>
      <c r="AA142" s="168">
        <f>VLOOKUP(CONCATENATE(Y142,Z142),'Sheet1 (2)'!$T$6:$U$26,2,FALSE)</f>
        <v>0</v>
      </c>
      <c r="AB142" s="173" t="s">
        <v>80</v>
      </c>
      <c r="AC142" s="173" t="s">
        <v>80</v>
      </c>
      <c r="AD142" s="168">
        <f>VLOOKUP(CONCATENATE(AB142,AC142),'Sheet1 (2)'!$X$6:$Y$26,2,FALSE)</f>
        <v>0</v>
      </c>
      <c r="AE142" s="173" t="s">
        <v>82</v>
      </c>
      <c r="AF142" s="173" t="s">
        <v>81</v>
      </c>
      <c r="AG142" s="168">
        <f>VLOOKUP(CONCATENATE(AE142,AF142),'Sheet1 (2)'!$Z$6:$AA$26,2,FALSE)</f>
        <v>66</v>
      </c>
      <c r="AH142" s="172"/>
      <c r="AI142" s="175"/>
      <c r="AJ142" s="140"/>
      <c r="AK142" s="176" t="s">
        <v>282</v>
      </c>
      <c r="AL142" s="176" t="s">
        <v>76</v>
      </c>
      <c r="AM142" s="170">
        <f t="shared" si="4"/>
        <v>282</v>
      </c>
      <c r="AN142" s="147"/>
      <c r="AO142" s="155"/>
      <c r="AP142" s="156"/>
      <c r="AQ142" s="157">
        <v>1.1968061357999999</v>
      </c>
      <c r="AR142" s="158"/>
      <c r="AS142" s="145">
        <f>LOOKUP(rufmkm,'Sheet1 (2)'!$V$62:$V$71,'Sheet1 (2)'!$W$62:$W$71)</f>
        <v>20</v>
      </c>
      <c r="AT142" s="140"/>
      <c r="AU142" s="157">
        <f>IF(IF(D142='Sheet1 (2)'!$C$69,'Sheet1 (2)'!$D$69*('Sheet1 (2)'!$D$72-rut_index)/'Sheet1 (2)'!$D$72,IF(shee2!D142='Sheet1 (2)'!$C$70,'Sheet1 (2)'!$D$70*('Sheet1 (2)'!$D$72-rut_index)/'Sheet1 (2)'!$D$72,IF(shee2!D142='Sheet1 (2)'!$C$71,'Sheet1 (2)'!$D$71*('Sheet1 (2)'!$D$72-rut_index)/'Sheet1 (2)'!$D$72)))&lt;0,0,IF(D142='Sheet1 (2)'!$C$69,'Sheet1 (2)'!$D$69*('Sheet1 (2)'!$D$72-rut_index)/'Sheet1 (2)'!$D$72,IF(shee2!D142='Sheet1 (2)'!$C$70,'Sheet1 (2)'!$D$70*('Sheet1 (2)'!$D$72-rut_index)/'Sheet1 (2)'!$D$72,IF(shee2!D142='Sheet1 (2)'!$C$71,'Sheet1 (2)'!$D$71*('Sheet1 (2)'!$D$72-rut_index)/'Sheet1 (2)'!$D$72))))</f>
        <v>5</v>
      </c>
      <c r="AV142" s="157">
        <f>IF(IF(D142='Sheet1 (2)'!$C$69,'Sheet1 (2)'!$D$69*('Sheet1 (2)'!$D$72-crack_s_index)/'Sheet1 (2)'!$D$72,IF(shee2!D142='Sheet1 (2)'!$C$70,'Sheet1 (2)'!$D$70*('Sheet1 (2)'!$D$72-crack_s_index)/'Sheet1 (2)'!$D$72,IF(shee2!D142='Sheet1 (2)'!$C$71,'Sheet1 (2)'!$D$71*('Sheet1 (2)'!$D$72-crack_s_index)/'Sheet1 (2)'!$D$72)))&lt;0,0,IF(D142='Sheet1 (2)'!$C$69,'Sheet1 (2)'!$D$69*('Sheet1 (2)'!$D$72-crack_s_index)/'Sheet1 (2)'!$D$72,IF(shee2!D142='Sheet1 (2)'!$C$70,'Sheet1 (2)'!$D$70*('Sheet1 (2)'!$D$72-crack_s_index)/'Sheet1 (2)'!$D$72,IF(shee2!D142='Sheet1 (2)'!$C$71,'Sheet1 (2)'!$D$71*('Sheet1 (2)'!$D$72-crack_s_index)/'Sheet1 (2)'!$D$72))))</f>
        <v>5</v>
      </c>
      <c r="AW142" s="157">
        <f>IF(IF(D142='Sheet1 (2)'!$C$69,'Sheet1 (2)'!$D$69*('Sheet1 (2)'!$D$72-crack_t_index)/'Sheet1 (2)'!$D$72,IF(shee2!D142='Sheet1 (2)'!$C$70,'Sheet1 (2)'!$D$70*('Sheet1 (2)'!$D$72-crack_t_index)/'Sheet1 (2)'!$D$72,IF(shee2!D142='Sheet1 (2)'!$C$71,'Sheet1 (2)'!$D$71*('Sheet1 (2)'!$D$72-crack_t_index)/'Sheet1 (2)'!$D$72)))&lt;0,0,IF(D142='Sheet1 (2)'!$C$69,'Sheet1 (2)'!$D$69*('Sheet1 (2)'!$D$72-crack_t_index)/'Sheet1 (2)'!$D$72,IF(shee2!D142='Sheet1 (2)'!$C$70,'Sheet1 (2)'!$D$70*('Sheet1 (2)'!$D$72-crack_t_index)/'Sheet1 (2)'!$D$72,IF(shee2!D142='Sheet1 (2)'!$C$71,'Sheet1 (2)'!$D$71*('Sheet1 (2)'!$D$72-crack_t_index)/'Sheet1 (2)'!$D$72))))</f>
        <v>3.4375</v>
      </c>
      <c r="AX142" s="157">
        <f>IF(IF(D142='Sheet1 (2)'!$C$69,'Sheet1 (2)'!$D$69*('Sheet1 (2)'!$D$72-rave_index)/'Sheet1 (2)'!$D$72,IF(shee2!D142='Sheet1 (2)'!$C$70,'Sheet1 (2)'!$D$70*('Sheet1 (2)'!$D$72-rave_index)/'Sheet1 (2)'!$D$72,IF(shee2!D142='Sheet1 (2)'!$C$71,'Sheet1 (2)'!$D$71*('Sheet1 (2)'!$D$72-rave_index)/'Sheet1 (2)'!$D$72)))&lt;0,0,IF(D142='Sheet1 (2)'!$C$69,'Sheet1 (2)'!$D$69*('Sheet1 (2)'!$D$72-rave_index)/'Sheet1 (2)'!$D$72,IF(shee2!D142='Sheet1 (2)'!$C$70,'Sheet1 (2)'!$D$70*('Sheet1 (2)'!$D$72-rave_index)/'Sheet1 (2)'!$D$72,IF(shee2!D142='Sheet1 (2)'!$C$71,'Sheet1 (2)'!$D$71*('Sheet1 (2)'!$D$72-rave_index)/'Sheet1 (2)'!$D$72))))</f>
        <v>5</v>
      </c>
      <c r="AY142" s="157">
        <f>IF(IF(D142='Sheet1 (2)'!$C$69,'Sheet1 (2)'!$D$69*('Sheet1 (2)'!$D$72-rough_index)/'Sheet1 (2)'!$D$72,IF(shee2!D142='Sheet1 (2)'!$C$70,'Sheet1 (2)'!$D$70*('Sheet1 (2)'!$D$72-rough_index)/'Sheet1 (2)'!$D$72,IF(shee2!D142='Sheet1 (2)'!$C$71,'Sheet1 (2)'!$D$71*('Sheet1 (2)'!$D$72-rough_index)/'Sheet1 (2)'!$D$72)))&lt;0,0,IF(D142='Sheet1 (2)'!$C$69,'Sheet1 (2)'!$D$69*('Sheet1 (2)'!$D$72-rough_index)/'Sheet1 (2)'!$D$72,IF(shee2!D142='Sheet1 (2)'!$C$70,'Sheet1 (2)'!$D$70*('Sheet1 (2)'!$D$72-rough_index)/'Sheet1 (2)'!$D$72,IF(shee2!D142='Sheet1 (2)'!$C$71,'Sheet1 (2)'!$D$71*('Sheet1 (2)'!$D$72-rough_index)/'Sheet1 (2)'!$D$72))))</f>
        <v>3.3333333333333335</v>
      </c>
      <c r="AZ142" s="159">
        <f>+(AU142*'Sheet1 (2)'!$C$77)+(AV142*'Sheet1 (2)'!$C$78)+(AW142*'Sheet1 (2)'!$C$79)+(AX142*'Sheet1 (2)'!$C$80)+(AY142*'Sheet1 (2)'!$C$81)</f>
        <v>4.4375</v>
      </c>
      <c r="BA142" s="213" t="str">
        <f t="shared" si="5"/>
        <v>Good</v>
      </c>
      <c r="BE142">
        <f>IF(D142='Sheet1 (2)'!$C$61,'Sheet1 (2)'!$D$61*(counts^2)+'Sheet1 (2)'!$G$61*counts+'Sheet1 (2)'!$J$61,IF(D142='Sheet1 (2)'!$C$62,'Sheet1 (2)'!$D$62*counts+'Sheet1 (2)'!$G$62,IF(D142='Sheet1 (2)'!$C$63,'Sheet1 (2)'!$D$63*counts+'Sheet1 (2)'!$G$63,IF(D142='Sheet1 (2)'!$C$64,'Sheet1 (2)'!$D$64*counts+'Sheet1 (2)'!$G$64))))</f>
        <v>2.0984129299999998</v>
      </c>
    </row>
    <row r="143" spans="1:57">
      <c r="A143" s="145" t="s">
        <v>282</v>
      </c>
      <c r="B143" s="145" t="s">
        <v>76</v>
      </c>
      <c r="C143" s="170">
        <v>283</v>
      </c>
      <c r="D143" s="174" t="s">
        <v>77</v>
      </c>
      <c r="E143" s="171">
        <v>8</v>
      </c>
      <c r="F143" s="171">
        <v>1</v>
      </c>
      <c r="G143" s="171" t="s">
        <v>77</v>
      </c>
      <c r="H143" s="171">
        <v>0.5</v>
      </c>
      <c r="I143" s="171" t="s">
        <v>77</v>
      </c>
      <c r="J143" s="173" t="s">
        <v>80</v>
      </c>
      <c r="K143" s="173" t="s">
        <v>80</v>
      </c>
      <c r="L143" s="169">
        <f>VLOOKUP(CONCATENATE(J143,K143),'Sheet1 (2)'!$J$6:$K$26,2,FALSE)</f>
        <v>0</v>
      </c>
      <c r="M143" s="173" t="s">
        <v>80</v>
      </c>
      <c r="N143" s="173" t="s">
        <v>80</v>
      </c>
      <c r="O143" s="168">
        <f>VLOOKUP(CONCATENATE(M143,N143),'Sheet1 (2)'!$L$6:$M$26,2,FALSE)</f>
        <v>0</v>
      </c>
      <c r="P143" s="173" t="s">
        <v>83</v>
      </c>
      <c r="Q143" s="173" t="s">
        <v>78</v>
      </c>
      <c r="R143" s="168">
        <f>VLOOKUP(CONCATENATE(P143,Q143),'Sheet1 (2)'!$N$6:$O$26,2,FALSE)</f>
        <v>7.5</v>
      </c>
      <c r="S143" s="173" t="s">
        <v>80</v>
      </c>
      <c r="T143" s="173" t="s">
        <v>80</v>
      </c>
      <c r="U143" s="168">
        <f>VLOOKUP(CONCATENATE(S143,T143),'Sheet1 (2)'!$P$6:$Q$26,2,FALSE)</f>
        <v>0</v>
      </c>
      <c r="V143" s="173" t="s">
        <v>80</v>
      </c>
      <c r="W143" s="173" t="s">
        <v>80</v>
      </c>
      <c r="X143" s="168">
        <f>VLOOKUP(CONCATENATE(V143,W143),'Sheet1 (2)'!$R$6:$S$26,2,FALSE)</f>
        <v>0</v>
      </c>
      <c r="Y143" s="173" t="s">
        <v>80</v>
      </c>
      <c r="Z143" s="173" t="s">
        <v>80</v>
      </c>
      <c r="AA143" s="168">
        <f>VLOOKUP(CONCATENATE(Y143,Z143),'Sheet1 (2)'!$T$6:$U$26,2,FALSE)</f>
        <v>0</v>
      </c>
      <c r="AB143" s="173" t="s">
        <v>80</v>
      </c>
      <c r="AC143" s="173" t="s">
        <v>80</v>
      </c>
      <c r="AD143" s="168">
        <f>VLOOKUP(CONCATENATE(AB143,AC143),'Sheet1 (2)'!$X$6:$Y$26,2,FALSE)</f>
        <v>0</v>
      </c>
      <c r="AE143" s="173" t="s">
        <v>82</v>
      </c>
      <c r="AF143" s="173" t="s">
        <v>81</v>
      </c>
      <c r="AG143" s="168">
        <f>VLOOKUP(CONCATENATE(AE143,AF143),'Sheet1 (2)'!$Z$6:$AA$26,2,FALSE)</f>
        <v>66</v>
      </c>
      <c r="AH143" s="172"/>
      <c r="AI143" s="175"/>
      <c r="AJ143" s="140"/>
      <c r="AK143" s="176" t="s">
        <v>282</v>
      </c>
      <c r="AL143" s="176" t="s">
        <v>76</v>
      </c>
      <c r="AM143" s="170">
        <f t="shared" si="4"/>
        <v>283</v>
      </c>
      <c r="AN143" s="147"/>
      <c r="AO143" s="155"/>
      <c r="AP143" s="156"/>
      <c r="AQ143" s="157">
        <v>0.98187440559999994</v>
      </c>
      <c r="AR143" s="158"/>
      <c r="AS143" s="145">
        <f>LOOKUP(rufmkm,'Sheet1 (2)'!$V$62:$V$71,'Sheet1 (2)'!$W$62:$W$71)</f>
        <v>10</v>
      </c>
      <c r="AT143" s="140"/>
      <c r="AU143" s="157">
        <f>IF(IF(D143='Sheet1 (2)'!$C$69,'Sheet1 (2)'!$D$69*('Sheet1 (2)'!$D$72-rut_index)/'Sheet1 (2)'!$D$72,IF(shee2!D143='Sheet1 (2)'!$C$70,'Sheet1 (2)'!$D$70*('Sheet1 (2)'!$D$72-rut_index)/'Sheet1 (2)'!$D$72,IF(shee2!D143='Sheet1 (2)'!$C$71,'Sheet1 (2)'!$D$71*('Sheet1 (2)'!$D$72-rut_index)/'Sheet1 (2)'!$D$72)))&lt;0,0,IF(D143='Sheet1 (2)'!$C$69,'Sheet1 (2)'!$D$69*('Sheet1 (2)'!$D$72-rut_index)/'Sheet1 (2)'!$D$72,IF(shee2!D143='Sheet1 (2)'!$C$70,'Sheet1 (2)'!$D$70*('Sheet1 (2)'!$D$72-rut_index)/'Sheet1 (2)'!$D$72,IF(shee2!D143='Sheet1 (2)'!$C$71,'Sheet1 (2)'!$D$71*('Sheet1 (2)'!$D$72-rut_index)/'Sheet1 (2)'!$D$72))))</f>
        <v>5</v>
      </c>
      <c r="AV143" s="157">
        <f>IF(IF(D143='Sheet1 (2)'!$C$69,'Sheet1 (2)'!$D$69*('Sheet1 (2)'!$D$72-crack_s_index)/'Sheet1 (2)'!$D$72,IF(shee2!D143='Sheet1 (2)'!$C$70,'Sheet1 (2)'!$D$70*('Sheet1 (2)'!$D$72-crack_s_index)/'Sheet1 (2)'!$D$72,IF(shee2!D143='Sheet1 (2)'!$C$71,'Sheet1 (2)'!$D$71*('Sheet1 (2)'!$D$72-crack_s_index)/'Sheet1 (2)'!$D$72)))&lt;0,0,IF(D143='Sheet1 (2)'!$C$69,'Sheet1 (2)'!$D$69*('Sheet1 (2)'!$D$72-crack_s_index)/'Sheet1 (2)'!$D$72,IF(shee2!D143='Sheet1 (2)'!$C$70,'Sheet1 (2)'!$D$70*('Sheet1 (2)'!$D$72-crack_s_index)/'Sheet1 (2)'!$D$72,IF(shee2!D143='Sheet1 (2)'!$C$71,'Sheet1 (2)'!$D$71*('Sheet1 (2)'!$D$72-crack_s_index)/'Sheet1 (2)'!$D$72))))</f>
        <v>5</v>
      </c>
      <c r="AW143" s="157">
        <f>IF(IF(D143='Sheet1 (2)'!$C$69,'Sheet1 (2)'!$D$69*('Sheet1 (2)'!$D$72-crack_t_index)/'Sheet1 (2)'!$D$72,IF(shee2!D143='Sheet1 (2)'!$C$70,'Sheet1 (2)'!$D$70*('Sheet1 (2)'!$D$72-crack_t_index)/'Sheet1 (2)'!$D$72,IF(shee2!D143='Sheet1 (2)'!$C$71,'Sheet1 (2)'!$D$71*('Sheet1 (2)'!$D$72-crack_t_index)/'Sheet1 (2)'!$D$72)))&lt;0,0,IF(D143='Sheet1 (2)'!$C$69,'Sheet1 (2)'!$D$69*('Sheet1 (2)'!$D$72-crack_t_index)/'Sheet1 (2)'!$D$72,IF(shee2!D143='Sheet1 (2)'!$C$70,'Sheet1 (2)'!$D$70*('Sheet1 (2)'!$D$72-crack_t_index)/'Sheet1 (2)'!$D$72,IF(shee2!D143='Sheet1 (2)'!$C$71,'Sheet1 (2)'!$D$71*('Sheet1 (2)'!$D$72-crack_t_index)/'Sheet1 (2)'!$D$72))))</f>
        <v>4.375</v>
      </c>
      <c r="AX143" s="157">
        <f>IF(IF(D143='Sheet1 (2)'!$C$69,'Sheet1 (2)'!$D$69*('Sheet1 (2)'!$D$72-rave_index)/'Sheet1 (2)'!$D$72,IF(shee2!D143='Sheet1 (2)'!$C$70,'Sheet1 (2)'!$D$70*('Sheet1 (2)'!$D$72-rave_index)/'Sheet1 (2)'!$D$72,IF(shee2!D143='Sheet1 (2)'!$C$71,'Sheet1 (2)'!$D$71*('Sheet1 (2)'!$D$72-rave_index)/'Sheet1 (2)'!$D$72)))&lt;0,0,IF(D143='Sheet1 (2)'!$C$69,'Sheet1 (2)'!$D$69*('Sheet1 (2)'!$D$72-rave_index)/'Sheet1 (2)'!$D$72,IF(shee2!D143='Sheet1 (2)'!$C$70,'Sheet1 (2)'!$D$70*('Sheet1 (2)'!$D$72-rave_index)/'Sheet1 (2)'!$D$72,IF(shee2!D143='Sheet1 (2)'!$C$71,'Sheet1 (2)'!$D$71*('Sheet1 (2)'!$D$72-rave_index)/'Sheet1 (2)'!$D$72))))</f>
        <v>5</v>
      </c>
      <c r="AY143" s="157">
        <f>IF(IF(D143='Sheet1 (2)'!$C$69,'Sheet1 (2)'!$D$69*('Sheet1 (2)'!$D$72-rough_index)/'Sheet1 (2)'!$D$72,IF(shee2!D143='Sheet1 (2)'!$C$70,'Sheet1 (2)'!$D$70*('Sheet1 (2)'!$D$72-rough_index)/'Sheet1 (2)'!$D$72,IF(shee2!D143='Sheet1 (2)'!$C$71,'Sheet1 (2)'!$D$71*('Sheet1 (2)'!$D$72-rough_index)/'Sheet1 (2)'!$D$72)))&lt;0,0,IF(D143='Sheet1 (2)'!$C$69,'Sheet1 (2)'!$D$69*('Sheet1 (2)'!$D$72-rough_index)/'Sheet1 (2)'!$D$72,IF(shee2!D143='Sheet1 (2)'!$C$70,'Sheet1 (2)'!$D$70*('Sheet1 (2)'!$D$72-rough_index)/'Sheet1 (2)'!$D$72,IF(shee2!D143='Sheet1 (2)'!$C$71,'Sheet1 (2)'!$D$71*('Sheet1 (2)'!$D$72-rough_index)/'Sheet1 (2)'!$D$72))))</f>
        <v>4.166666666666667</v>
      </c>
      <c r="AZ143" s="159">
        <f>+(AU143*'Sheet1 (2)'!$C$77)+(AV143*'Sheet1 (2)'!$C$78)+(AW143*'Sheet1 (2)'!$C$79)+(AX143*'Sheet1 (2)'!$C$80)+(AY143*'Sheet1 (2)'!$C$81)</f>
        <v>4.7249999999999996</v>
      </c>
      <c r="BA143" s="213" t="str">
        <f t="shared" si="5"/>
        <v>Good</v>
      </c>
      <c r="BE143">
        <f>IF(D143='Sheet1 (2)'!$C$61,'Sheet1 (2)'!$D$61*(counts^2)+'Sheet1 (2)'!$G$61*counts+'Sheet1 (2)'!$J$61,IF(D143='Sheet1 (2)'!$C$62,'Sheet1 (2)'!$D$62*counts+'Sheet1 (2)'!$G$62,IF(D143='Sheet1 (2)'!$C$63,'Sheet1 (2)'!$D$63*counts+'Sheet1 (2)'!$G$63,IF(D143='Sheet1 (2)'!$C$64,'Sheet1 (2)'!$D$64*counts+'Sheet1 (2)'!$G$64))))</f>
        <v>2.0984129299999998</v>
      </c>
    </row>
    <row r="144" spans="1:57">
      <c r="A144" s="145" t="s">
        <v>282</v>
      </c>
      <c r="B144" s="145" t="s">
        <v>76</v>
      </c>
      <c r="C144" s="170">
        <v>284</v>
      </c>
      <c r="D144" s="174" t="s">
        <v>77</v>
      </c>
      <c r="E144" s="171">
        <v>8</v>
      </c>
      <c r="F144" s="171">
        <v>1</v>
      </c>
      <c r="G144" s="171" t="s">
        <v>77</v>
      </c>
      <c r="H144" s="171">
        <v>0.5</v>
      </c>
      <c r="I144" s="171" t="s">
        <v>77</v>
      </c>
      <c r="J144" s="173" t="s">
        <v>80</v>
      </c>
      <c r="K144" s="173" t="s">
        <v>80</v>
      </c>
      <c r="L144" s="169">
        <f>VLOOKUP(CONCATENATE(J144,K144),'Sheet1 (2)'!$J$6:$K$26,2,FALSE)</f>
        <v>0</v>
      </c>
      <c r="M144" s="173" t="s">
        <v>80</v>
      </c>
      <c r="N144" s="173" t="s">
        <v>80</v>
      </c>
      <c r="O144" s="168">
        <f>VLOOKUP(CONCATENATE(M144,N144),'Sheet1 (2)'!$L$6:$M$26,2,FALSE)</f>
        <v>0</v>
      </c>
      <c r="P144" s="173" t="s">
        <v>83</v>
      </c>
      <c r="Q144" s="173" t="s">
        <v>82</v>
      </c>
      <c r="R144" s="168">
        <f>VLOOKUP(CONCATENATE(P144,Q144),'Sheet1 (2)'!$N$6:$O$26,2,FALSE)</f>
        <v>18.75</v>
      </c>
      <c r="S144" s="173" t="s">
        <v>80</v>
      </c>
      <c r="T144" s="173" t="s">
        <v>80</v>
      </c>
      <c r="U144" s="168">
        <f>VLOOKUP(CONCATENATE(S144,T144),'Sheet1 (2)'!$P$6:$Q$26,2,FALSE)</f>
        <v>0</v>
      </c>
      <c r="V144" s="173" t="s">
        <v>80</v>
      </c>
      <c r="W144" s="173" t="s">
        <v>80</v>
      </c>
      <c r="X144" s="168">
        <f>VLOOKUP(CONCATENATE(V144,W144),'Sheet1 (2)'!$R$6:$S$26,2,FALSE)</f>
        <v>0</v>
      </c>
      <c r="Y144" s="173" t="s">
        <v>80</v>
      </c>
      <c r="Z144" s="173" t="s">
        <v>80</v>
      </c>
      <c r="AA144" s="168">
        <f>VLOOKUP(CONCATENATE(Y144,Z144),'Sheet1 (2)'!$T$6:$U$26,2,FALSE)</f>
        <v>0</v>
      </c>
      <c r="AB144" s="173" t="s">
        <v>80</v>
      </c>
      <c r="AC144" s="173" t="s">
        <v>80</v>
      </c>
      <c r="AD144" s="168">
        <f>VLOOKUP(CONCATENATE(AB144,AC144),'Sheet1 (2)'!$X$6:$Y$26,2,FALSE)</f>
        <v>0</v>
      </c>
      <c r="AE144" s="173" t="s">
        <v>82</v>
      </c>
      <c r="AF144" s="173" t="s">
        <v>81</v>
      </c>
      <c r="AG144" s="168">
        <f>VLOOKUP(CONCATENATE(AE144,AF144),'Sheet1 (2)'!$Z$6:$AA$26,2,FALSE)</f>
        <v>66</v>
      </c>
      <c r="AH144" s="172"/>
      <c r="AI144" s="175"/>
      <c r="AJ144" s="140"/>
      <c r="AK144" s="176" t="s">
        <v>282</v>
      </c>
      <c r="AL144" s="176" t="s">
        <v>76</v>
      </c>
      <c r="AM144" s="170">
        <f t="shared" si="4"/>
        <v>284</v>
      </c>
      <c r="AN144" s="147"/>
      <c r="AO144" s="155"/>
      <c r="AP144" s="156"/>
      <c r="AQ144" s="157">
        <v>0.94168767040000001</v>
      </c>
      <c r="AR144" s="158"/>
      <c r="AS144" s="145">
        <f>LOOKUP(rufmkm,'Sheet1 (2)'!$V$62:$V$71,'Sheet1 (2)'!$W$62:$W$71)</f>
        <v>10</v>
      </c>
      <c r="AT144" s="140"/>
      <c r="AU144" s="157">
        <f>IF(IF(D144='Sheet1 (2)'!$C$69,'Sheet1 (2)'!$D$69*('Sheet1 (2)'!$D$72-rut_index)/'Sheet1 (2)'!$D$72,IF(shee2!D144='Sheet1 (2)'!$C$70,'Sheet1 (2)'!$D$70*('Sheet1 (2)'!$D$72-rut_index)/'Sheet1 (2)'!$D$72,IF(shee2!D144='Sheet1 (2)'!$C$71,'Sheet1 (2)'!$D$71*('Sheet1 (2)'!$D$72-rut_index)/'Sheet1 (2)'!$D$72)))&lt;0,0,IF(D144='Sheet1 (2)'!$C$69,'Sheet1 (2)'!$D$69*('Sheet1 (2)'!$D$72-rut_index)/'Sheet1 (2)'!$D$72,IF(shee2!D144='Sheet1 (2)'!$C$70,'Sheet1 (2)'!$D$70*('Sheet1 (2)'!$D$72-rut_index)/'Sheet1 (2)'!$D$72,IF(shee2!D144='Sheet1 (2)'!$C$71,'Sheet1 (2)'!$D$71*('Sheet1 (2)'!$D$72-rut_index)/'Sheet1 (2)'!$D$72))))</f>
        <v>5</v>
      </c>
      <c r="AV144" s="157">
        <f>IF(IF(D144='Sheet1 (2)'!$C$69,'Sheet1 (2)'!$D$69*('Sheet1 (2)'!$D$72-crack_s_index)/'Sheet1 (2)'!$D$72,IF(shee2!D144='Sheet1 (2)'!$C$70,'Sheet1 (2)'!$D$70*('Sheet1 (2)'!$D$72-crack_s_index)/'Sheet1 (2)'!$D$72,IF(shee2!D144='Sheet1 (2)'!$C$71,'Sheet1 (2)'!$D$71*('Sheet1 (2)'!$D$72-crack_s_index)/'Sheet1 (2)'!$D$72)))&lt;0,0,IF(D144='Sheet1 (2)'!$C$69,'Sheet1 (2)'!$D$69*('Sheet1 (2)'!$D$72-crack_s_index)/'Sheet1 (2)'!$D$72,IF(shee2!D144='Sheet1 (2)'!$C$70,'Sheet1 (2)'!$D$70*('Sheet1 (2)'!$D$72-crack_s_index)/'Sheet1 (2)'!$D$72,IF(shee2!D144='Sheet1 (2)'!$C$71,'Sheet1 (2)'!$D$71*('Sheet1 (2)'!$D$72-crack_s_index)/'Sheet1 (2)'!$D$72))))</f>
        <v>5</v>
      </c>
      <c r="AW144" s="157">
        <f>IF(IF(D144='Sheet1 (2)'!$C$69,'Sheet1 (2)'!$D$69*('Sheet1 (2)'!$D$72-crack_t_index)/'Sheet1 (2)'!$D$72,IF(shee2!D144='Sheet1 (2)'!$C$70,'Sheet1 (2)'!$D$70*('Sheet1 (2)'!$D$72-crack_t_index)/'Sheet1 (2)'!$D$72,IF(shee2!D144='Sheet1 (2)'!$C$71,'Sheet1 (2)'!$D$71*('Sheet1 (2)'!$D$72-crack_t_index)/'Sheet1 (2)'!$D$72)))&lt;0,0,IF(D144='Sheet1 (2)'!$C$69,'Sheet1 (2)'!$D$69*('Sheet1 (2)'!$D$72-crack_t_index)/'Sheet1 (2)'!$D$72,IF(shee2!D144='Sheet1 (2)'!$C$70,'Sheet1 (2)'!$D$70*('Sheet1 (2)'!$D$72-crack_t_index)/'Sheet1 (2)'!$D$72,IF(shee2!D144='Sheet1 (2)'!$C$71,'Sheet1 (2)'!$D$71*('Sheet1 (2)'!$D$72-crack_t_index)/'Sheet1 (2)'!$D$72))))</f>
        <v>3.4375</v>
      </c>
      <c r="AX144" s="157">
        <f>IF(IF(D144='Sheet1 (2)'!$C$69,'Sheet1 (2)'!$D$69*('Sheet1 (2)'!$D$72-rave_index)/'Sheet1 (2)'!$D$72,IF(shee2!D144='Sheet1 (2)'!$C$70,'Sheet1 (2)'!$D$70*('Sheet1 (2)'!$D$72-rave_index)/'Sheet1 (2)'!$D$72,IF(shee2!D144='Sheet1 (2)'!$C$71,'Sheet1 (2)'!$D$71*('Sheet1 (2)'!$D$72-rave_index)/'Sheet1 (2)'!$D$72)))&lt;0,0,IF(D144='Sheet1 (2)'!$C$69,'Sheet1 (2)'!$D$69*('Sheet1 (2)'!$D$72-rave_index)/'Sheet1 (2)'!$D$72,IF(shee2!D144='Sheet1 (2)'!$C$70,'Sheet1 (2)'!$D$70*('Sheet1 (2)'!$D$72-rave_index)/'Sheet1 (2)'!$D$72,IF(shee2!D144='Sheet1 (2)'!$C$71,'Sheet1 (2)'!$D$71*('Sheet1 (2)'!$D$72-rave_index)/'Sheet1 (2)'!$D$72))))</f>
        <v>5</v>
      </c>
      <c r="AY144" s="157">
        <f>IF(IF(D144='Sheet1 (2)'!$C$69,'Sheet1 (2)'!$D$69*('Sheet1 (2)'!$D$72-rough_index)/'Sheet1 (2)'!$D$72,IF(shee2!D144='Sheet1 (2)'!$C$70,'Sheet1 (2)'!$D$70*('Sheet1 (2)'!$D$72-rough_index)/'Sheet1 (2)'!$D$72,IF(shee2!D144='Sheet1 (2)'!$C$71,'Sheet1 (2)'!$D$71*('Sheet1 (2)'!$D$72-rough_index)/'Sheet1 (2)'!$D$72)))&lt;0,0,IF(D144='Sheet1 (2)'!$C$69,'Sheet1 (2)'!$D$69*('Sheet1 (2)'!$D$72-rough_index)/'Sheet1 (2)'!$D$72,IF(shee2!D144='Sheet1 (2)'!$C$70,'Sheet1 (2)'!$D$70*('Sheet1 (2)'!$D$72-rough_index)/'Sheet1 (2)'!$D$72,IF(shee2!D144='Sheet1 (2)'!$C$71,'Sheet1 (2)'!$D$71*('Sheet1 (2)'!$D$72-rough_index)/'Sheet1 (2)'!$D$72))))</f>
        <v>4.166666666666667</v>
      </c>
      <c r="AZ144" s="159">
        <f>+(AU144*'Sheet1 (2)'!$C$77)+(AV144*'Sheet1 (2)'!$C$78)+(AW144*'Sheet1 (2)'!$C$79)+(AX144*'Sheet1 (2)'!$C$80)+(AY144*'Sheet1 (2)'!$C$81)</f>
        <v>4.6875</v>
      </c>
      <c r="BA144" s="213" t="str">
        <f t="shared" si="5"/>
        <v>Good</v>
      </c>
      <c r="BE144">
        <f>IF(D144='Sheet1 (2)'!$C$61,'Sheet1 (2)'!$D$61*(counts^2)+'Sheet1 (2)'!$G$61*counts+'Sheet1 (2)'!$J$61,IF(D144='Sheet1 (2)'!$C$62,'Sheet1 (2)'!$D$62*counts+'Sheet1 (2)'!$G$62,IF(D144='Sheet1 (2)'!$C$63,'Sheet1 (2)'!$D$63*counts+'Sheet1 (2)'!$G$63,IF(D144='Sheet1 (2)'!$C$64,'Sheet1 (2)'!$D$64*counts+'Sheet1 (2)'!$G$64))))</f>
        <v>2.0984129299999998</v>
      </c>
    </row>
    <row r="145" spans="1:57">
      <c r="A145" s="145" t="s">
        <v>282</v>
      </c>
      <c r="B145" s="145" t="s">
        <v>76</v>
      </c>
      <c r="C145" s="170">
        <v>285</v>
      </c>
      <c r="D145" s="174" t="s">
        <v>77</v>
      </c>
      <c r="E145" s="171">
        <v>8</v>
      </c>
      <c r="F145" s="171">
        <v>1</v>
      </c>
      <c r="G145" s="171" t="s">
        <v>77</v>
      </c>
      <c r="H145" s="171">
        <v>0.5</v>
      </c>
      <c r="I145" s="171" t="s">
        <v>77</v>
      </c>
      <c r="J145" s="173" t="s">
        <v>80</v>
      </c>
      <c r="K145" s="173" t="s">
        <v>80</v>
      </c>
      <c r="L145" s="169">
        <f>VLOOKUP(CONCATENATE(J145,K145),'Sheet1 (2)'!$J$6:$K$26,2,FALSE)</f>
        <v>0</v>
      </c>
      <c r="M145" s="173" t="s">
        <v>80</v>
      </c>
      <c r="N145" s="173" t="s">
        <v>80</v>
      </c>
      <c r="O145" s="168">
        <f>VLOOKUP(CONCATENATE(M145,N145),'Sheet1 (2)'!$L$6:$M$26,2,FALSE)</f>
        <v>0</v>
      </c>
      <c r="P145" s="173" t="s">
        <v>83</v>
      </c>
      <c r="Q145" s="173" t="s">
        <v>78</v>
      </c>
      <c r="R145" s="168">
        <f>VLOOKUP(CONCATENATE(P145,Q145),'Sheet1 (2)'!$N$6:$O$26,2,FALSE)</f>
        <v>7.5</v>
      </c>
      <c r="S145" s="173" t="s">
        <v>80</v>
      </c>
      <c r="T145" s="173" t="s">
        <v>80</v>
      </c>
      <c r="U145" s="168">
        <f>VLOOKUP(CONCATENATE(S145,T145),'Sheet1 (2)'!$P$6:$Q$26,2,FALSE)</f>
        <v>0</v>
      </c>
      <c r="V145" s="173" t="s">
        <v>80</v>
      </c>
      <c r="W145" s="173" t="s">
        <v>80</v>
      </c>
      <c r="X145" s="168">
        <f>VLOOKUP(CONCATENATE(V145,W145),'Sheet1 (2)'!$R$6:$S$26,2,FALSE)</f>
        <v>0</v>
      </c>
      <c r="Y145" s="173" t="s">
        <v>80</v>
      </c>
      <c r="Z145" s="173" t="s">
        <v>80</v>
      </c>
      <c r="AA145" s="168">
        <f>VLOOKUP(CONCATENATE(Y145,Z145),'Sheet1 (2)'!$T$6:$U$26,2,FALSE)</f>
        <v>0</v>
      </c>
      <c r="AB145" s="173" t="s">
        <v>80</v>
      </c>
      <c r="AC145" s="173" t="s">
        <v>80</v>
      </c>
      <c r="AD145" s="168">
        <f>VLOOKUP(CONCATENATE(AB145,AC145),'Sheet1 (2)'!$X$6:$Y$26,2,FALSE)</f>
        <v>0</v>
      </c>
      <c r="AE145" s="173" t="s">
        <v>82</v>
      </c>
      <c r="AF145" s="173" t="s">
        <v>81</v>
      </c>
      <c r="AG145" s="168">
        <f>VLOOKUP(CONCATENATE(AE145,AF145),'Sheet1 (2)'!$Z$6:$AA$26,2,FALSE)</f>
        <v>66</v>
      </c>
      <c r="AH145" s="172"/>
      <c r="AI145" s="175"/>
      <c r="AJ145" s="140"/>
      <c r="AK145" s="176" t="s">
        <v>282</v>
      </c>
      <c r="AL145" s="176" t="s">
        <v>76</v>
      </c>
      <c r="AM145" s="170">
        <f t="shared" si="4"/>
        <v>285</v>
      </c>
      <c r="AN145" s="147"/>
      <c r="AO145" s="155"/>
      <c r="AP145" s="156"/>
      <c r="AQ145" s="157">
        <v>1.0152974531999999</v>
      </c>
      <c r="AR145" s="158"/>
      <c r="AS145" s="145">
        <f>LOOKUP(rufmkm,'Sheet1 (2)'!$V$62:$V$71,'Sheet1 (2)'!$W$62:$W$71)</f>
        <v>20</v>
      </c>
      <c r="AT145" s="140"/>
      <c r="AU145" s="157">
        <f>IF(IF(D145='Sheet1 (2)'!$C$69,'Sheet1 (2)'!$D$69*('Sheet1 (2)'!$D$72-rut_index)/'Sheet1 (2)'!$D$72,IF(shee2!D145='Sheet1 (2)'!$C$70,'Sheet1 (2)'!$D$70*('Sheet1 (2)'!$D$72-rut_index)/'Sheet1 (2)'!$D$72,IF(shee2!D145='Sheet1 (2)'!$C$71,'Sheet1 (2)'!$D$71*('Sheet1 (2)'!$D$72-rut_index)/'Sheet1 (2)'!$D$72)))&lt;0,0,IF(D145='Sheet1 (2)'!$C$69,'Sheet1 (2)'!$D$69*('Sheet1 (2)'!$D$72-rut_index)/'Sheet1 (2)'!$D$72,IF(shee2!D145='Sheet1 (2)'!$C$70,'Sheet1 (2)'!$D$70*('Sheet1 (2)'!$D$72-rut_index)/'Sheet1 (2)'!$D$72,IF(shee2!D145='Sheet1 (2)'!$C$71,'Sheet1 (2)'!$D$71*('Sheet1 (2)'!$D$72-rut_index)/'Sheet1 (2)'!$D$72))))</f>
        <v>5</v>
      </c>
      <c r="AV145" s="157">
        <f>IF(IF(D145='Sheet1 (2)'!$C$69,'Sheet1 (2)'!$D$69*('Sheet1 (2)'!$D$72-crack_s_index)/'Sheet1 (2)'!$D$72,IF(shee2!D145='Sheet1 (2)'!$C$70,'Sheet1 (2)'!$D$70*('Sheet1 (2)'!$D$72-crack_s_index)/'Sheet1 (2)'!$D$72,IF(shee2!D145='Sheet1 (2)'!$C$71,'Sheet1 (2)'!$D$71*('Sheet1 (2)'!$D$72-crack_s_index)/'Sheet1 (2)'!$D$72)))&lt;0,0,IF(D145='Sheet1 (2)'!$C$69,'Sheet1 (2)'!$D$69*('Sheet1 (2)'!$D$72-crack_s_index)/'Sheet1 (2)'!$D$72,IF(shee2!D145='Sheet1 (2)'!$C$70,'Sheet1 (2)'!$D$70*('Sheet1 (2)'!$D$72-crack_s_index)/'Sheet1 (2)'!$D$72,IF(shee2!D145='Sheet1 (2)'!$C$71,'Sheet1 (2)'!$D$71*('Sheet1 (2)'!$D$72-crack_s_index)/'Sheet1 (2)'!$D$72))))</f>
        <v>5</v>
      </c>
      <c r="AW145" s="157">
        <f>IF(IF(D145='Sheet1 (2)'!$C$69,'Sheet1 (2)'!$D$69*('Sheet1 (2)'!$D$72-crack_t_index)/'Sheet1 (2)'!$D$72,IF(shee2!D145='Sheet1 (2)'!$C$70,'Sheet1 (2)'!$D$70*('Sheet1 (2)'!$D$72-crack_t_index)/'Sheet1 (2)'!$D$72,IF(shee2!D145='Sheet1 (2)'!$C$71,'Sheet1 (2)'!$D$71*('Sheet1 (2)'!$D$72-crack_t_index)/'Sheet1 (2)'!$D$72)))&lt;0,0,IF(D145='Sheet1 (2)'!$C$69,'Sheet1 (2)'!$D$69*('Sheet1 (2)'!$D$72-crack_t_index)/'Sheet1 (2)'!$D$72,IF(shee2!D145='Sheet1 (2)'!$C$70,'Sheet1 (2)'!$D$70*('Sheet1 (2)'!$D$72-crack_t_index)/'Sheet1 (2)'!$D$72,IF(shee2!D145='Sheet1 (2)'!$C$71,'Sheet1 (2)'!$D$71*('Sheet1 (2)'!$D$72-crack_t_index)/'Sheet1 (2)'!$D$72))))</f>
        <v>4.375</v>
      </c>
      <c r="AX145" s="157">
        <f>IF(IF(D145='Sheet1 (2)'!$C$69,'Sheet1 (2)'!$D$69*('Sheet1 (2)'!$D$72-rave_index)/'Sheet1 (2)'!$D$72,IF(shee2!D145='Sheet1 (2)'!$C$70,'Sheet1 (2)'!$D$70*('Sheet1 (2)'!$D$72-rave_index)/'Sheet1 (2)'!$D$72,IF(shee2!D145='Sheet1 (2)'!$C$71,'Sheet1 (2)'!$D$71*('Sheet1 (2)'!$D$72-rave_index)/'Sheet1 (2)'!$D$72)))&lt;0,0,IF(D145='Sheet1 (2)'!$C$69,'Sheet1 (2)'!$D$69*('Sheet1 (2)'!$D$72-rave_index)/'Sheet1 (2)'!$D$72,IF(shee2!D145='Sheet1 (2)'!$C$70,'Sheet1 (2)'!$D$70*('Sheet1 (2)'!$D$72-rave_index)/'Sheet1 (2)'!$D$72,IF(shee2!D145='Sheet1 (2)'!$C$71,'Sheet1 (2)'!$D$71*('Sheet1 (2)'!$D$72-rave_index)/'Sheet1 (2)'!$D$72))))</f>
        <v>5</v>
      </c>
      <c r="AY145" s="157">
        <f>IF(IF(D145='Sheet1 (2)'!$C$69,'Sheet1 (2)'!$D$69*('Sheet1 (2)'!$D$72-rough_index)/'Sheet1 (2)'!$D$72,IF(shee2!D145='Sheet1 (2)'!$C$70,'Sheet1 (2)'!$D$70*('Sheet1 (2)'!$D$72-rough_index)/'Sheet1 (2)'!$D$72,IF(shee2!D145='Sheet1 (2)'!$C$71,'Sheet1 (2)'!$D$71*('Sheet1 (2)'!$D$72-rough_index)/'Sheet1 (2)'!$D$72)))&lt;0,0,IF(D145='Sheet1 (2)'!$C$69,'Sheet1 (2)'!$D$69*('Sheet1 (2)'!$D$72-rough_index)/'Sheet1 (2)'!$D$72,IF(shee2!D145='Sheet1 (2)'!$C$70,'Sheet1 (2)'!$D$70*('Sheet1 (2)'!$D$72-rough_index)/'Sheet1 (2)'!$D$72,IF(shee2!D145='Sheet1 (2)'!$C$71,'Sheet1 (2)'!$D$71*('Sheet1 (2)'!$D$72-rough_index)/'Sheet1 (2)'!$D$72))))</f>
        <v>3.3333333333333335</v>
      </c>
      <c r="AZ145" s="159">
        <f>+(AU145*'Sheet1 (2)'!$C$77)+(AV145*'Sheet1 (2)'!$C$78)+(AW145*'Sheet1 (2)'!$C$79)+(AX145*'Sheet1 (2)'!$C$80)+(AY145*'Sheet1 (2)'!$C$81)</f>
        <v>4.4749999999999996</v>
      </c>
      <c r="BA145" s="213" t="str">
        <f t="shared" si="5"/>
        <v>Good</v>
      </c>
      <c r="BE145">
        <f>IF(D145='Sheet1 (2)'!$C$61,'Sheet1 (2)'!$D$61*(counts^2)+'Sheet1 (2)'!$G$61*counts+'Sheet1 (2)'!$J$61,IF(D145='Sheet1 (2)'!$C$62,'Sheet1 (2)'!$D$62*counts+'Sheet1 (2)'!$G$62,IF(D145='Sheet1 (2)'!$C$63,'Sheet1 (2)'!$D$63*counts+'Sheet1 (2)'!$G$63,IF(D145='Sheet1 (2)'!$C$64,'Sheet1 (2)'!$D$64*counts+'Sheet1 (2)'!$G$64))))</f>
        <v>2.0984129299999998</v>
      </c>
    </row>
    <row r="146" spans="1:57">
      <c r="A146" s="145" t="s">
        <v>282</v>
      </c>
      <c r="B146" s="145" t="s">
        <v>76</v>
      </c>
      <c r="C146" s="170">
        <v>286</v>
      </c>
      <c r="D146" s="174" t="s">
        <v>77</v>
      </c>
      <c r="E146" s="171">
        <v>8</v>
      </c>
      <c r="F146" s="171">
        <v>1</v>
      </c>
      <c r="G146" s="171" t="s">
        <v>77</v>
      </c>
      <c r="H146" s="171">
        <v>0.5</v>
      </c>
      <c r="I146" s="171" t="s">
        <v>77</v>
      </c>
      <c r="J146" s="173" t="s">
        <v>80</v>
      </c>
      <c r="K146" s="173" t="s">
        <v>80</v>
      </c>
      <c r="L146" s="169">
        <f>VLOOKUP(CONCATENATE(J146,K146),'Sheet1 (2)'!$J$6:$K$26,2,FALSE)</f>
        <v>0</v>
      </c>
      <c r="M146" s="173" t="s">
        <v>80</v>
      </c>
      <c r="N146" s="173" t="s">
        <v>80</v>
      </c>
      <c r="O146" s="168">
        <f>VLOOKUP(CONCATENATE(M146,N146),'Sheet1 (2)'!$L$6:$M$26,2,FALSE)</f>
        <v>0</v>
      </c>
      <c r="P146" s="173" t="s">
        <v>83</v>
      </c>
      <c r="Q146" s="173" t="s">
        <v>78</v>
      </c>
      <c r="R146" s="168">
        <f>VLOOKUP(CONCATENATE(P146,Q146),'Sheet1 (2)'!$N$6:$O$26,2,FALSE)</f>
        <v>7.5</v>
      </c>
      <c r="S146" s="173" t="s">
        <v>80</v>
      </c>
      <c r="T146" s="173" t="s">
        <v>80</v>
      </c>
      <c r="U146" s="168">
        <f>VLOOKUP(CONCATENATE(S146,T146),'Sheet1 (2)'!$P$6:$Q$26,2,FALSE)</f>
        <v>0</v>
      </c>
      <c r="V146" s="173" t="s">
        <v>80</v>
      </c>
      <c r="W146" s="173" t="s">
        <v>80</v>
      </c>
      <c r="X146" s="168">
        <f>VLOOKUP(CONCATENATE(V146,W146),'Sheet1 (2)'!$R$6:$S$26,2,FALSE)</f>
        <v>0</v>
      </c>
      <c r="Y146" s="173" t="s">
        <v>80</v>
      </c>
      <c r="Z146" s="173" t="s">
        <v>80</v>
      </c>
      <c r="AA146" s="168">
        <f>VLOOKUP(CONCATENATE(Y146,Z146),'Sheet1 (2)'!$T$6:$U$26,2,FALSE)</f>
        <v>0</v>
      </c>
      <c r="AB146" s="173" t="s">
        <v>80</v>
      </c>
      <c r="AC146" s="173" t="s">
        <v>80</v>
      </c>
      <c r="AD146" s="168">
        <f>VLOOKUP(CONCATENATE(AB146,AC146),'Sheet1 (2)'!$X$6:$Y$26,2,FALSE)</f>
        <v>0</v>
      </c>
      <c r="AE146" s="173" t="s">
        <v>82</v>
      </c>
      <c r="AF146" s="173" t="s">
        <v>81</v>
      </c>
      <c r="AG146" s="168">
        <f>VLOOKUP(CONCATENATE(AE146,AF146),'Sheet1 (2)'!$Z$6:$AA$26,2,FALSE)</f>
        <v>66</v>
      </c>
      <c r="AH146" s="172"/>
      <c r="AI146" s="175"/>
      <c r="AJ146" s="140"/>
      <c r="AK146" s="176" t="s">
        <v>282</v>
      </c>
      <c r="AL146" s="176" t="s">
        <v>76</v>
      </c>
      <c r="AM146" s="170">
        <f t="shared" si="4"/>
        <v>286</v>
      </c>
      <c r="AN146" s="147"/>
      <c r="AO146" s="155"/>
      <c r="AP146" s="156"/>
      <c r="AQ146" s="157">
        <v>1.3961400053999999</v>
      </c>
      <c r="AR146" s="158"/>
      <c r="AS146" s="145">
        <f>LOOKUP(rufmkm,'Sheet1 (2)'!$V$62:$V$71,'Sheet1 (2)'!$W$62:$W$71)</f>
        <v>20</v>
      </c>
      <c r="AT146" s="140"/>
      <c r="AU146" s="157">
        <f>IF(IF(D146='Sheet1 (2)'!$C$69,'Sheet1 (2)'!$D$69*('Sheet1 (2)'!$D$72-rut_index)/'Sheet1 (2)'!$D$72,IF(shee2!D146='Sheet1 (2)'!$C$70,'Sheet1 (2)'!$D$70*('Sheet1 (2)'!$D$72-rut_index)/'Sheet1 (2)'!$D$72,IF(shee2!D146='Sheet1 (2)'!$C$71,'Sheet1 (2)'!$D$71*('Sheet1 (2)'!$D$72-rut_index)/'Sheet1 (2)'!$D$72)))&lt;0,0,IF(D146='Sheet1 (2)'!$C$69,'Sheet1 (2)'!$D$69*('Sheet1 (2)'!$D$72-rut_index)/'Sheet1 (2)'!$D$72,IF(shee2!D146='Sheet1 (2)'!$C$70,'Sheet1 (2)'!$D$70*('Sheet1 (2)'!$D$72-rut_index)/'Sheet1 (2)'!$D$72,IF(shee2!D146='Sheet1 (2)'!$C$71,'Sheet1 (2)'!$D$71*('Sheet1 (2)'!$D$72-rut_index)/'Sheet1 (2)'!$D$72))))</f>
        <v>5</v>
      </c>
      <c r="AV146" s="157">
        <f>IF(IF(D146='Sheet1 (2)'!$C$69,'Sheet1 (2)'!$D$69*('Sheet1 (2)'!$D$72-crack_s_index)/'Sheet1 (2)'!$D$72,IF(shee2!D146='Sheet1 (2)'!$C$70,'Sheet1 (2)'!$D$70*('Sheet1 (2)'!$D$72-crack_s_index)/'Sheet1 (2)'!$D$72,IF(shee2!D146='Sheet1 (2)'!$C$71,'Sheet1 (2)'!$D$71*('Sheet1 (2)'!$D$72-crack_s_index)/'Sheet1 (2)'!$D$72)))&lt;0,0,IF(D146='Sheet1 (2)'!$C$69,'Sheet1 (2)'!$D$69*('Sheet1 (2)'!$D$72-crack_s_index)/'Sheet1 (2)'!$D$72,IF(shee2!D146='Sheet1 (2)'!$C$70,'Sheet1 (2)'!$D$70*('Sheet1 (2)'!$D$72-crack_s_index)/'Sheet1 (2)'!$D$72,IF(shee2!D146='Sheet1 (2)'!$C$71,'Sheet1 (2)'!$D$71*('Sheet1 (2)'!$D$72-crack_s_index)/'Sheet1 (2)'!$D$72))))</f>
        <v>5</v>
      </c>
      <c r="AW146" s="157">
        <f>IF(IF(D146='Sheet1 (2)'!$C$69,'Sheet1 (2)'!$D$69*('Sheet1 (2)'!$D$72-crack_t_index)/'Sheet1 (2)'!$D$72,IF(shee2!D146='Sheet1 (2)'!$C$70,'Sheet1 (2)'!$D$70*('Sheet1 (2)'!$D$72-crack_t_index)/'Sheet1 (2)'!$D$72,IF(shee2!D146='Sheet1 (2)'!$C$71,'Sheet1 (2)'!$D$71*('Sheet1 (2)'!$D$72-crack_t_index)/'Sheet1 (2)'!$D$72)))&lt;0,0,IF(D146='Sheet1 (2)'!$C$69,'Sheet1 (2)'!$D$69*('Sheet1 (2)'!$D$72-crack_t_index)/'Sheet1 (2)'!$D$72,IF(shee2!D146='Sheet1 (2)'!$C$70,'Sheet1 (2)'!$D$70*('Sheet1 (2)'!$D$72-crack_t_index)/'Sheet1 (2)'!$D$72,IF(shee2!D146='Sheet1 (2)'!$C$71,'Sheet1 (2)'!$D$71*('Sheet1 (2)'!$D$72-crack_t_index)/'Sheet1 (2)'!$D$72))))</f>
        <v>4.375</v>
      </c>
      <c r="AX146" s="157">
        <f>IF(IF(D146='Sheet1 (2)'!$C$69,'Sheet1 (2)'!$D$69*('Sheet1 (2)'!$D$72-rave_index)/'Sheet1 (2)'!$D$72,IF(shee2!D146='Sheet1 (2)'!$C$70,'Sheet1 (2)'!$D$70*('Sheet1 (2)'!$D$72-rave_index)/'Sheet1 (2)'!$D$72,IF(shee2!D146='Sheet1 (2)'!$C$71,'Sheet1 (2)'!$D$71*('Sheet1 (2)'!$D$72-rave_index)/'Sheet1 (2)'!$D$72)))&lt;0,0,IF(D146='Sheet1 (2)'!$C$69,'Sheet1 (2)'!$D$69*('Sheet1 (2)'!$D$72-rave_index)/'Sheet1 (2)'!$D$72,IF(shee2!D146='Sheet1 (2)'!$C$70,'Sheet1 (2)'!$D$70*('Sheet1 (2)'!$D$72-rave_index)/'Sheet1 (2)'!$D$72,IF(shee2!D146='Sheet1 (2)'!$C$71,'Sheet1 (2)'!$D$71*('Sheet1 (2)'!$D$72-rave_index)/'Sheet1 (2)'!$D$72))))</f>
        <v>5</v>
      </c>
      <c r="AY146" s="157">
        <f>IF(IF(D146='Sheet1 (2)'!$C$69,'Sheet1 (2)'!$D$69*('Sheet1 (2)'!$D$72-rough_index)/'Sheet1 (2)'!$D$72,IF(shee2!D146='Sheet1 (2)'!$C$70,'Sheet1 (2)'!$D$70*('Sheet1 (2)'!$D$72-rough_index)/'Sheet1 (2)'!$D$72,IF(shee2!D146='Sheet1 (2)'!$C$71,'Sheet1 (2)'!$D$71*('Sheet1 (2)'!$D$72-rough_index)/'Sheet1 (2)'!$D$72)))&lt;0,0,IF(D146='Sheet1 (2)'!$C$69,'Sheet1 (2)'!$D$69*('Sheet1 (2)'!$D$72-rough_index)/'Sheet1 (2)'!$D$72,IF(shee2!D146='Sheet1 (2)'!$C$70,'Sheet1 (2)'!$D$70*('Sheet1 (2)'!$D$72-rough_index)/'Sheet1 (2)'!$D$72,IF(shee2!D146='Sheet1 (2)'!$C$71,'Sheet1 (2)'!$D$71*('Sheet1 (2)'!$D$72-rough_index)/'Sheet1 (2)'!$D$72))))</f>
        <v>3.3333333333333335</v>
      </c>
      <c r="AZ146" s="159">
        <f>+(AU146*'Sheet1 (2)'!$C$77)+(AV146*'Sheet1 (2)'!$C$78)+(AW146*'Sheet1 (2)'!$C$79)+(AX146*'Sheet1 (2)'!$C$80)+(AY146*'Sheet1 (2)'!$C$81)</f>
        <v>4.4749999999999996</v>
      </c>
      <c r="BA146" s="213" t="str">
        <f t="shared" si="5"/>
        <v>Good</v>
      </c>
      <c r="BE146">
        <f>IF(D146='Sheet1 (2)'!$C$61,'Sheet1 (2)'!$D$61*(counts^2)+'Sheet1 (2)'!$G$61*counts+'Sheet1 (2)'!$J$61,IF(D146='Sheet1 (2)'!$C$62,'Sheet1 (2)'!$D$62*counts+'Sheet1 (2)'!$G$62,IF(D146='Sheet1 (2)'!$C$63,'Sheet1 (2)'!$D$63*counts+'Sheet1 (2)'!$G$63,IF(D146='Sheet1 (2)'!$C$64,'Sheet1 (2)'!$D$64*counts+'Sheet1 (2)'!$G$64))))</f>
        <v>2.0984129299999998</v>
      </c>
    </row>
    <row r="147" spans="1:57">
      <c r="A147" s="145" t="s">
        <v>282</v>
      </c>
      <c r="B147" s="145" t="s">
        <v>76</v>
      </c>
      <c r="C147" s="170">
        <v>287</v>
      </c>
      <c r="D147" s="174" t="s">
        <v>77</v>
      </c>
      <c r="E147" s="171">
        <v>8</v>
      </c>
      <c r="F147" s="171">
        <v>1</v>
      </c>
      <c r="G147" s="171" t="s">
        <v>77</v>
      </c>
      <c r="H147" s="171">
        <v>0.5</v>
      </c>
      <c r="I147" s="171" t="s">
        <v>77</v>
      </c>
      <c r="J147" s="173" t="s">
        <v>80</v>
      </c>
      <c r="K147" s="173" t="s">
        <v>80</v>
      </c>
      <c r="L147" s="169">
        <f>VLOOKUP(CONCATENATE(J147,K147),'Sheet1 (2)'!$J$6:$K$26,2,FALSE)</f>
        <v>0</v>
      </c>
      <c r="M147" s="173" t="s">
        <v>80</v>
      </c>
      <c r="N147" s="173" t="s">
        <v>80</v>
      </c>
      <c r="O147" s="168">
        <f>VLOOKUP(CONCATENATE(M147,N147),'Sheet1 (2)'!$L$6:$M$26,2,FALSE)</f>
        <v>0</v>
      </c>
      <c r="P147" s="173" t="s">
        <v>83</v>
      </c>
      <c r="Q147" s="173" t="s">
        <v>78</v>
      </c>
      <c r="R147" s="168">
        <f>VLOOKUP(CONCATENATE(P147,Q147),'Sheet1 (2)'!$N$6:$O$26,2,FALSE)</f>
        <v>7.5</v>
      </c>
      <c r="S147" s="173" t="s">
        <v>80</v>
      </c>
      <c r="T147" s="173" t="s">
        <v>80</v>
      </c>
      <c r="U147" s="168">
        <f>VLOOKUP(CONCATENATE(S147,T147),'Sheet1 (2)'!$P$6:$Q$26,2,FALSE)</f>
        <v>0</v>
      </c>
      <c r="V147" s="173" t="s">
        <v>80</v>
      </c>
      <c r="W147" s="173" t="s">
        <v>80</v>
      </c>
      <c r="X147" s="168">
        <f>VLOOKUP(CONCATENATE(V147,W147),'Sheet1 (2)'!$R$6:$S$26,2,FALSE)</f>
        <v>0</v>
      </c>
      <c r="Y147" s="173" t="s">
        <v>80</v>
      </c>
      <c r="Z147" s="173" t="s">
        <v>80</v>
      </c>
      <c r="AA147" s="168">
        <f>VLOOKUP(CONCATENATE(Y147,Z147),'Sheet1 (2)'!$T$6:$U$26,2,FALSE)</f>
        <v>0</v>
      </c>
      <c r="AB147" s="173" t="s">
        <v>80</v>
      </c>
      <c r="AC147" s="173" t="s">
        <v>80</v>
      </c>
      <c r="AD147" s="168">
        <f>VLOOKUP(CONCATENATE(AB147,AC147),'Sheet1 (2)'!$X$6:$Y$26,2,FALSE)</f>
        <v>0</v>
      </c>
      <c r="AE147" s="173" t="s">
        <v>82</v>
      </c>
      <c r="AF147" s="173" t="s">
        <v>81</v>
      </c>
      <c r="AG147" s="168">
        <f>VLOOKUP(CONCATENATE(AE147,AF147),'Sheet1 (2)'!$Z$6:$AA$26,2,FALSE)</f>
        <v>66</v>
      </c>
      <c r="AH147" s="172"/>
      <c r="AI147" s="175"/>
      <c r="AJ147" s="140"/>
      <c r="AK147" s="176" t="s">
        <v>282</v>
      </c>
      <c r="AL147" s="176" t="s">
        <v>76</v>
      </c>
      <c r="AM147" s="170">
        <f t="shared" si="4"/>
        <v>287</v>
      </c>
      <c r="AN147" s="147"/>
      <c r="AO147" s="155"/>
      <c r="AP147" s="156"/>
      <c r="AQ147" s="157">
        <v>1.3910400381999999</v>
      </c>
      <c r="AR147" s="158"/>
      <c r="AS147" s="145">
        <f>LOOKUP(rufmkm,'Sheet1 (2)'!$V$62:$V$71,'Sheet1 (2)'!$W$62:$W$71)</f>
        <v>20</v>
      </c>
      <c r="AT147" s="140"/>
      <c r="AU147" s="157">
        <f>IF(IF(D147='Sheet1 (2)'!$C$69,'Sheet1 (2)'!$D$69*('Sheet1 (2)'!$D$72-rut_index)/'Sheet1 (2)'!$D$72,IF(shee2!D147='Sheet1 (2)'!$C$70,'Sheet1 (2)'!$D$70*('Sheet1 (2)'!$D$72-rut_index)/'Sheet1 (2)'!$D$72,IF(shee2!D147='Sheet1 (2)'!$C$71,'Sheet1 (2)'!$D$71*('Sheet1 (2)'!$D$72-rut_index)/'Sheet1 (2)'!$D$72)))&lt;0,0,IF(D147='Sheet1 (2)'!$C$69,'Sheet1 (2)'!$D$69*('Sheet1 (2)'!$D$72-rut_index)/'Sheet1 (2)'!$D$72,IF(shee2!D147='Sheet1 (2)'!$C$70,'Sheet1 (2)'!$D$70*('Sheet1 (2)'!$D$72-rut_index)/'Sheet1 (2)'!$D$72,IF(shee2!D147='Sheet1 (2)'!$C$71,'Sheet1 (2)'!$D$71*('Sheet1 (2)'!$D$72-rut_index)/'Sheet1 (2)'!$D$72))))</f>
        <v>5</v>
      </c>
      <c r="AV147" s="157">
        <f>IF(IF(D147='Sheet1 (2)'!$C$69,'Sheet1 (2)'!$D$69*('Sheet1 (2)'!$D$72-crack_s_index)/'Sheet1 (2)'!$D$72,IF(shee2!D147='Sheet1 (2)'!$C$70,'Sheet1 (2)'!$D$70*('Sheet1 (2)'!$D$72-crack_s_index)/'Sheet1 (2)'!$D$72,IF(shee2!D147='Sheet1 (2)'!$C$71,'Sheet1 (2)'!$D$71*('Sheet1 (2)'!$D$72-crack_s_index)/'Sheet1 (2)'!$D$72)))&lt;0,0,IF(D147='Sheet1 (2)'!$C$69,'Sheet1 (2)'!$D$69*('Sheet1 (2)'!$D$72-crack_s_index)/'Sheet1 (2)'!$D$72,IF(shee2!D147='Sheet1 (2)'!$C$70,'Sheet1 (2)'!$D$70*('Sheet1 (2)'!$D$72-crack_s_index)/'Sheet1 (2)'!$D$72,IF(shee2!D147='Sheet1 (2)'!$C$71,'Sheet1 (2)'!$D$71*('Sheet1 (2)'!$D$72-crack_s_index)/'Sheet1 (2)'!$D$72))))</f>
        <v>5</v>
      </c>
      <c r="AW147" s="157">
        <f>IF(IF(D147='Sheet1 (2)'!$C$69,'Sheet1 (2)'!$D$69*('Sheet1 (2)'!$D$72-crack_t_index)/'Sheet1 (2)'!$D$72,IF(shee2!D147='Sheet1 (2)'!$C$70,'Sheet1 (2)'!$D$70*('Sheet1 (2)'!$D$72-crack_t_index)/'Sheet1 (2)'!$D$72,IF(shee2!D147='Sheet1 (2)'!$C$71,'Sheet1 (2)'!$D$71*('Sheet1 (2)'!$D$72-crack_t_index)/'Sheet1 (2)'!$D$72)))&lt;0,0,IF(D147='Sheet1 (2)'!$C$69,'Sheet1 (2)'!$D$69*('Sheet1 (2)'!$D$72-crack_t_index)/'Sheet1 (2)'!$D$72,IF(shee2!D147='Sheet1 (2)'!$C$70,'Sheet1 (2)'!$D$70*('Sheet1 (2)'!$D$72-crack_t_index)/'Sheet1 (2)'!$D$72,IF(shee2!D147='Sheet1 (2)'!$C$71,'Sheet1 (2)'!$D$71*('Sheet1 (2)'!$D$72-crack_t_index)/'Sheet1 (2)'!$D$72))))</f>
        <v>4.375</v>
      </c>
      <c r="AX147" s="157">
        <f>IF(IF(D147='Sheet1 (2)'!$C$69,'Sheet1 (2)'!$D$69*('Sheet1 (2)'!$D$72-rave_index)/'Sheet1 (2)'!$D$72,IF(shee2!D147='Sheet1 (2)'!$C$70,'Sheet1 (2)'!$D$70*('Sheet1 (2)'!$D$72-rave_index)/'Sheet1 (2)'!$D$72,IF(shee2!D147='Sheet1 (2)'!$C$71,'Sheet1 (2)'!$D$71*('Sheet1 (2)'!$D$72-rave_index)/'Sheet1 (2)'!$D$72)))&lt;0,0,IF(D147='Sheet1 (2)'!$C$69,'Sheet1 (2)'!$D$69*('Sheet1 (2)'!$D$72-rave_index)/'Sheet1 (2)'!$D$72,IF(shee2!D147='Sheet1 (2)'!$C$70,'Sheet1 (2)'!$D$70*('Sheet1 (2)'!$D$72-rave_index)/'Sheet1 (2)'!$D$72,IF(shee2!D147='Sheet1 (2)'!$C$71,'Sheet1 (2)'!$D$71*('Sheet1 (2)'!$D$72-rave_index)/'Sheet1 (2)'!$D$72))))</f>
        <v>5</v>
      </c>
      <c r="AY147" s="157">
        <f>IF(IF(D147='Sheet1 (2)'!$C$69,'Sheet1 (2)'!$D$69*('Sheet1 (2)'!$D$72-rough_index)/'Sheet1 (2)'!$D$72,IF(shee2!D147='Sheet1 (2)'!$C$70,'Sheet1 (2)'!$D$70*('Sheet1 (2)'!$D$72-rough_index)/'Sheet1 (2)'!$D$72,IF(shee2!D147='Sheet1 (2)'!$C$71,'Sheet1 (2)'!$D$71*('Sheet1 (2)'!$D$72-rough_index)/'Sheet1 (2)'!$D$72)))&lt;0,0,IF(D147='Sheet1 (2)'!$C$69,'Sheet1 (2)'!$D$69*('Sheet1 (2)'!$D$72-rough_index)/'Sheet1 (2)'!$D$72,IF(shee2!D147='Sheet1 (2)'!$C$70,'Sheet1 (2)'!$D$70*('Sheet1 (2)'!$D$72-rough_index)/'Sheet1 (2)'!$D$72,IF(shee2!D147='Sheet1 (2)'!$C$71,'Sheet1 (2)'!$D$71*('Sheet1 (2)'!$D$72-rough_index)/'Sheet1 (2)'!$D$72))))</f>
        <v>3.3333333333333335</v>
      </c>
      <c r="AZ147" s="159">
        <f>+(AU147*'Sheet1 (2)'!$C$77)+(AV147*'Sheet1 (2)'!$C$78)+(AW147*'Sheet1 (2)'!$C$79)+(AX147*'Sheet1 (2)'!$C$80)+(AY147*'Sheet1 (2)'!$C$81)</f>
        <v>4.4749999999999996</v>
      </c>
      <c r="BA147" s="213" t="str">
        <f t="shared" si="5"/>
        <v>Good</v>
      </c>
      <c r="BE147">
        <f>IF(D147='Sheet1 (2)'!$C$61,'Sheet1 (2)'!$D$61*(counts^2)+'Sheet1 (2)'!$G$61*counts+'Sheet1 (2)'!$J$61,IF(D147='Sheet1 (2)'!$C$62,'Sheet1 (2)'!$D$62*counts+'Sheet1 (2)'!$G$62,IF(D147='Sheet1 (2)'!$C$63,'Sheet1 (2)'!$D$63*counts+'Sheet1 (2)'!$G$63,IF(D147='Sheet1 (2)'!$C$64,'Sheet1 (2)'!$D$64*counts+'Sheet1 (2)'!$G$64))))</f>
        <v>2.0984129299999998</v>
      </c>
    </row>
    <row r="148" spans="1:57">
      <c r="A148" s="145" t="s">
        <v>282</v>
      </c>
      <c r="B148" s="145" t="s">
        <v>76</v>
      </c>
      <c r="C148" s="170">
        <v>288</v>
      </c>
      <c r="D148" s="174" t="s">
        <v>77</v>
      </c>
      <c r="E148" s="171">
        <v>8</v>
      </c>
      <c r="F148" s="171">
        <v>1</v>
      </c>
      <c r="G148" s="171" t="s">
        <v>77</v>
      </c>
      <c r="H148" s="171">
        <v>0.5</v>
      </c>
      <c r="I148" s="171" t="s">
        <v>77</v>
      </c>
      <c r="J148" s="173" t="s">
        <v>80</v>
      </c>
      <c r="K148" s="173" t="s">
        <v>80</v>
      </c>
      <c r="L148" s="169">
        <f>VLOOKUP(CONCATENATE(J148,K148),'Sheet1 (2)'!$J$6:$K$26,2,FALSE)</f>
        <v>0</v>
      </c>
      <c r="M148" s="173" t="s">
        <v>80</v>
      </c>
      <c r="N148" s="173" t="s">
        <v>80</v>
      </c>
      <c r="O148" s="168">
        <f>VLOOKUP(CONCATENATE(M148,N148),'Sheet1 (2)'!$L$6:$M$26,2,FALSE)</f>
        <v>0</v>
      </c>
      <c r="P148" s="173" t="s">
        <v>83</v>
      </c>
      <c r="Q148" s="173" t="s">
        <v>82</v>
      </c>
      <c r="R148" s="168">
        <f>VLOOKUP(CONCATENATE(P148,Q148),'Sheet1 (2)'!$N$6:$O$26,2,FALSE)</f>
        <v>18.75</v>
      </c>
      <c r="S148" s="173" t="s">
        <v>80</v>
      </c>
      <c r="T148" s="173" t="s">
        <v>80</v>
      </c>
      <c r="U148" s="168">
        <f>VLOOKUP(CONCATENATE(S148,T148),'Sheet1 (2)'!$P$6:$Q$26,2,FALSE)</f>
        <v>0</v>
      </c>
      <c r="V148" s="173" t="s">
        <v>80</v>
      </c>
      <c r="W148" s="173" t="s">
        <v>80</v>
      </c>
      <c r="X148" s="168">
        <f>VLOOKUP(CONCATENATE(V148,W148),'Sheet1 (2)'!$R$6:$S$26,2,FALSE)</f>
        <v>0</v>
      </c>
      <c r="Y148" s="173" t="s">
        <v>80</v>
      </c>
      <c r="Z148" s="173" t="s">
        <v>80</v>
      </c>
      <c r="AA148" s="168">
        <f>VLOOKUP(CONCATENATE(Y148,Z148),'Sheet1 (2)'!$T$6:$U$26,2,FALSE)</f>
        <v>0</v>
      </c>
      <c r="AB148" s="173" t="s">
        <v>80</v>
      </c>
      <c r="AC148" s="173" t="s">
        <v>80</v>
      </c>
      <c r="AD148" s="168">
        <f>VLOOKUP(CONCATENATE(AB148,AC148),'Sheet1 (2)'!$X$6:$Y$26,2,FALSE)</f>
        <v>0</v>
      </c>
      <c r="AE148" s="173" t="s">
        <v>82</v>
      </c>
      <c r="AF148" s="173" t="s">
        <v>81</v>
      </c>
      <c r="AG148" s="168">
        <f>VLOOKUP(CONCATENATE(AE148,AF148),'Sheet1 (2)'!$Z$6:$AA$26,2,FALSE)</f>
        <v>66</v>
      </c>
      <c r="AH148" s="172"/>
      <c r="AI148" s="175"/>
      <c r="AJ148" s="140"/>
      <c r="AK148" s="176" t="s">
        <v>282</v>
      </c>
      <c r="AL148" s="176" t="s">
        <v>76</v>
      </c>
      <c r="AM148" s="170">
        <f t="shared" si="4"/>
        <v>288</v>
      </c>
      <c r="AN148" s="147"/>
      <c r="AO148" s="155"/>
      <c r="AP148" s="156"/>
      <c r="AQ148" s="157">
        <v>1.325588921</v>
      </c>
      <c r="AR148" s="158"/>
      <c r="AS148" s="145">
        <f>LOOKUP(rufmkm,'Sheet1 (2)'!$V$62:$V$71,'Sheet1 (2)'!$W$62:$W$71)</f>
        <v>20</v>
      </c>
      <c r="AT148" s="140"/>
      <c r="AU148" s="157">
        <f>IF(IF(D148='Sheet1 (2)'!$C$69,'Sheet1 (2)'!$D$69*('Sheet1 (2)'!$D$72-rut_index)/'Sheet1 (2)'!$D$72,IF(shee2!D148='Sheet1 (2)'!$C$70,'Sheet1 (2)'!$D$70*('Sheet1 (2)'!$D$72-rut_index)/'Sheet1 (2)'!$D$72,IF(shee2!D148='Sheet1 (2)'!$C$71,'Sheet1 (2)'!$D$71*('Sheet1 (2)'!$D$72-rut_index)/'Sheet1 (2)'!$D$72)))&lt;0,0,IF(D148='Sheet1 (2)'!$C$69,'Sheet1 (2)'!$D$69*('Sheet1 (2)'!$D$72-rut_index)/'Sheet1 (2)'!$D$72,IF(shee2!D148='Sheet1 (2)'!$C$70,'Sheet1 (2)'!$D$70*('Sheet1 (2)'!$D$72-rut_index)/'Sheet1 (2)'!$D$72,IF(shee2!D148='Sheet1 (2)'!$C$71,'Sheet1 (2)'!$D$71*('Sheet1 (2)'!$D$72-rut_index)/'Sheet1 (2)'!$D$72))))</f>
        <v>5</v>
      </c>
      <c r="AV148" s="157">
        <f>IF(IF(D148='Sheet1 (2)'!$C$69,'Sheet1 (2)'!$D$69*('Sheet1 (2)'!$D$72-crack_s_index)/'Sheet1 (2)'!$D$72,IF(shee2!D148='Sheet1 (2)'!$C$70,'Sheet1 (2)'!$D$70*('Sheet1 (2)'!$D$72-crack_s_index)/'Sheet1 (2)'!$D$72,IF(shee2!D148='Sheet1 (2)'!$C$71,'Sheet1 (2)'!$D$71*('Sheet1 (2)'!$D$72-crack_s_index)/'Sheet1 (2)'!$D$72)))&lt;0,0,IF(D148='Sheet1 (2)'!$C$69,'Sheet1 (2)'!$D$69*('Sheet1 (2)'!$D$72-crack_s_index)/'Sheet1 (2)'!$D$72,IF(shee2!D148='Sheet1 (2)'!$C$70,'Sheet1 (2)'!$D$70*('Sheet1 (2)'!$D$72-crack_s_index)/'Sheet1 (2)'!$D$72,IF(shee2!D148='Sheet1 (2)'!$C$71,'Sheet1 (2)'!$D$71*('Sheet1 (2)'!$D$72-crack_s_index)/'Sheet1 (2)'!$D$72))))</f>
        <v>5</v>
      </c>
      <c r="AW148" s="157">
        <f>IF(IF(D148='Sheet1 (2)'!$C$69,'Sheet1 (2)'!$D$69*('Sheet1 (2)'!$D$72-crack_t_index)/'Sheet1 (2)'!$D$72,IF(shee2!D148='Sheet1 (2)'!$C$70,'Sheet1 (2)'!$D$70*('Sheet1 (2)'!$D$72-crack_t_index)/'Sheet1 (2)'!$D$72,IF(shee2!D148='Sheet1 (2)'!$C$71,'Sheet1 (2)'!$D$71*('Sheet1 (2)'!$D$72-crack_t_index)/'Sheet1 (2)'!$D$72)))&lt;0,0,IF(D148='Sheet1 (2)'!$C$69,'Sheet1 (2)'!$D$69*('Sheet1 (2)'!$D$72-crack_t_index)/'Sheet1 (2)'!$D$72,IF(shee2!D148='Sheet1 (2)'!$C$70,'Sheet1 (2)'!$D$70*('Sheet1 (2)'!$D$72-crack_t_index)/'Sheet1 (2)'!$D$72,IF(shee2!D148='Sheet1 (2)'!$C$71,'Sheet1 (2)'!$D$71*('Sheet1 (2)'!$D$72-crack_t_index)/'Sheet1 (2)'!$D$72))))</f>
        <v>3.4375</v>
      </c>
      <c r="AX148" s="157">
        <f>IF(IF(D148='Sheet1 (2)'!$C$69,'Sheet1 (2)'!$D$69*('Sheet1 (2)'!$D$72-rave_index)/'Sheet1 (2)'!$D$72,IF(shee2!D148='Sheet1 (2)'!$C$70,'Sheet1 (2)'!$D$70*('Sheet1 (2)'!$D$72-rave_index)/'Sheet1 (2)'!$D$72,IF(shee2!D148='Sheet1 (2)'!$C$71,'Sheet1 (2)'!$D$71*('Sheet1 (2)'!$D$72-rave_index)/'Sheet1 (2)'!$D$72)))&lt;0,0,IF(D148='Sheet1 (2)'!$C$69,'Sheet1 (2)'!$D$69*('Sheet1 (2)'!$D$72-rave_index)/'Sheet1 (2)'!$D$72,IF(shee2!D148='Sheet1 (2)'!$C$70,'Sheet1 (2)'!$D$70*('Sheet1 (2)'!$D$72-rave_index)/'Sheet1 (2)'!$D$72,IF(shee2!D148='Sheet1 (2)'!$C$71,'Sheet1 (2)'!$D$71*('Sheet1 (2)'!$D$72-rave_index)/'Sheet1 (2)'!$D$72))))</f>
        <v>5</v>
      </c>
      <c r="AY148" s="157">
        <f>IF(IF(D148='Sheet1 (2)'!$C$69,'Sheet1 (2)'!$D$69*('Sheet1 (2)'!$D$72-rough_index)/'Sheet1 (2)'!$D$72,IF(shee2!D148='Sheet1 (2)'!$C$70,'Sheet1 (2)'!$D$70*('Sheet1 (2)'!$D$72-rough_index)/'Sheet1 (2)'!$D$72,IF(shee2!D148='Sheet1 (2)'!$C$71,'Sheet1 (2)'!$D$71*('Sheet1 (2)'!$D$72-rough_index)/'Sheet1 (2)'!$D$72)))&lt;0,0,IF(D148='Sheet1 (2)'!$C$69,'Sheet1 (2)'!$D$69*('Sheet1 (2)'!$D$72-rough_index)/'Sheet1 (2)'!$D$72,IF(shee2!D148='Sheet1 (2)'!$C$70,'Sheet1 (2)'!$D$70*('Sheet1 (2)'!$D$72-rough_index)/'Sheet1 (2)'!$D$72,IF(shee2!D148='Sheet1 (2)'!$C$71,'Sheet1 (2)'!$D$71*('Sheet1 (2)'!$D$72-rough_index)/'Sheet1 (2)'!$D$72))))</f>
        <v>3.3333333333333335</v>
      </c>
      <c r="AZ148" s="159">
        <f>+(AU148*'Sheet1 (2)'!$C$77)+(AV148*'Sheet1 (2)'!$C$78)+(AW148*'Sheet1 (2)'!$C$79)+(AX148*'Sheet1 (2)'!$C$80)+(AY148*'Sheet1 (2)'!$C$81)</f>
        <v>4.4375</v>
      </c>
      <c r="BA148" s="213" t="str">
        <f t="shared" si="5"/>
        <v>Good</v>
      </c>
      <c r="BE148">
        <f>IF(D148='Sheet1 (2)'!$C$61,'Sheet1 (2)'!$D$61*(counts^2)+'Sheet1 (2)'!$G$61*counts+'Sheet1 (2)'!$J$61,IF(D148='Sheet1 (2)'!$C$62,'Sheet1 (2)'!$D$62*counts+'Sheet1 (2)'!$G$62,IF(D148='Sheet1 (2)'!$C$63,'Sheet1 (2)'!$D$63*counts+'Sheet1 (2)'!$G$63,IF(D148='Sheet1 (2)'!$C$64,'Sheet1 (2)'!$D$64*counts+'Sheet1 (2)'!$G$64))))</f>
        <v>2.0984129299999998</v>
      </c>
    </row>
    <row r="149" spans="1:57">
      <c r="A149" s="145" t="s">
        <v>282</v>
      </c>
      <c r="B149" s="145" t="s">
        <v>76</v>
      </c>
      <c r="C149" s="170">
        <v>289</v>
      </c>
      <c r="D149" s="174" t="s">
        <v>77</v>
      </c>
      <c r="E149" s="171">
        <v>8</v>
      </c>
      <c r="F149" s="171">
        <v>1</v>
      </c>
      <c r="G149" s="171" t="s">
        <v>77</v>
      </c>
      <c r="H149" s="171">
        <v>0.5</v>
      </c>
      <c r="I149" s="171" t="s">
        <v>77</v>
      </c>
      <c r="J149" s="173" t="s">
        <v>80</v>
      </c>
      <c r="K149" s="173" t="s">
        <v>80</v>
      </c>
      <c r="L149" s="169">
        <f>VLOOKUP(CONCATENATE(J149,K149),'Sheet1 (2)'!$J$6:$K$26,2,FALSE)</f>
        <v>0</v>
      </c>
      <c r="M149" s="173" t="s">
        <v>80</v>
      </c>
      <c r="N149" s="173" t="s">
        <v>80</v>
      </c>
      <c r="O149" s="168">
        <f>VLOOKUP(CONCATENATE(M149,N149),'Sheet1 (2)'!$L$6:$M$26,2,FALSE)</f>
        <v>0</v>
      </c>
      <c r="P149" s="173" t="s">
        <v>83</v>
      </c>
      <c r="Q149" s="173" t="s">
        <v>78</v>
      </c>
      <c r="R149" s="168">
        <f>VLOOKUP(CONCATENATE(P149,Q149),'Sheet1 (2)'!$N$6:$O$26,2,FALSE)</f>
        <v>7.5</v>
      </c>
      <c r="S149" s="173" t="s">
        <v>80</v>
      </c>
      <c r="T149" s="173" t="s">
        <v>80</v>
      </c>
      <c r="U149" s="168">
        <f>VLOOKUP(CONCATENATE(S149,T149),'Sheet1 (2)'!$P$6:$Q$26,2,FALSE)</f>
        <v>0</v>
      </c>
      <c r="V149" s="173" t="s">
        <v>80</v>
      </c>
      <c r="W149" s="173" t="s">
        <v>80</v>
      </c>
      <c r="X149" s="168">
        <f>VLOOKUP(CONCATENATE(V149,W149),'Sheet1 (2)'!$R$6:$S$26,2,FALSE)</f>
        <v>0</v>
      </c>
      <c r="Y149" s="173" t="s">
        <v>80</v>
      </c>
      <c r="Z149" s="173" t="s">
        <v>80</v>
      </c>
      <c r="AA149" s="168">
        <f>VLOOKUP(CONCATENATE(Y149,Z149),'Sheet1 (2)'!$T$6:$U$26,2,FALSE)</f>
        <v>0</v>
      </c>
      <c r="AB149" s="173" t="s">
        <v>80</v>
      </c>
      <c r="AC149" s="173" t="s">
        <v>80</v>
      </c>
      <c r="AD149" s="168">
        <f>VLOOKUP(CONCATENATE(AB149,AC149),'Sheet1 (2)'!$X$6:$Y$26,2,FALSE)</f>
        <v>0</v>
      </c>
      <c r="AE149" s="173" t="s">
        <v>82</v>
      </c>
      <c r="AF149" s="173" t="s">
        <v>81</v>
      </c>
      <c r="AG149" s="168">
        <f>VLOOKUP(CONCATENATE(AE149,AF149),'Sheet1 (2)'!$Z$6:$AA$26,2,FALSE)</f>
        <v>66</v>
      </c>
      <c r="AH149" s="172"/>
      <c r="AI149" s="175"/>
      <c r="AJ149" s="140"/>
      <c r="AK149" s="176" t="s">
        <v>282</v>
      </c>
      <c r="AL149" s="176" t="s">
        <v>76</v>
      </c>
      <c r="AM149" s="170">
        <f t="shared" si="4"/>
        <v>289</v>
      </c>
      <c r="AN149" s="147"/>
      <c r="AO149" s="155"/>
      <c r="AP149" s="156"/>
      <c r="AQ149" s="157">
        <v>1.3232915163999999</v>
      </c>
      <c r="AR149" s="158"/>
      <c r="AS149" s="145">
        <f>LOOKUP(rufmkm,'Sheet1 (2)'!$V$62:$V$71,'Sheet1 (2)'!$W$62:$W$71)</f>
        <v>20</v>
      </c>
      <c r="AT149" s="140"/>
      <c r="AU149" s="157">
        <f>IF(IF(D149='Sheet1 (2)'!$C$69,'Sheet1 (2)'!$D$69*('Sheet1 (2)'!$D$72-rut_index)/'Sheet1 (2)'!$D$72,IF(shee2!D149='Sheet1 (2)'!$C$70,'Sheet1 (2)'!$D$70*('Sheet1 (2)'!$D$72-rut_index)/'Sheet1 (2)'!$D$72,IF(shee2!D149='Sheet1 (2)'!$C$71,'Sheet1 (2)'!$D$71*('Sheet1 (2)'!$D$72-rut_index)/'Sheet1 (2)'!$D$72)))&lt;0,0,IF(D149='Sheet1 (2)'!$C$69,'Sheet1 (2)'!$D$69*('Sheet1 (2)'!$D$72-rut_index)/'Sheet1 (2)'!$D$72,IF(shee2!D149='Sheet1 (2)'!$C$70,'Sheet1 (2)'!$D$70*('Sheet1 (2)'!$D$72-rut_index)/'Sheet1 (2)'!$D$72,IF(shee2!D149='Sheet1 (2)'!$C$71,'Sheet1 (2)'!$D$71*('Sheet1 (2)'!$D$72-rut_index)/'Sheet1 (2)'!$D$72))))</f>
        <v>5</v>
      </c>
      <c r="AV149" s="157">
        <f>IF(IF(D149='Sheet1 (2)'!$C$69,'Sheet1 (2)'!$D$69*('Sheet1 (2)'!$D$72-crack_s_index)/'Sheet1 (2)'!$D$72,IF(shee2!D149='Sheet1 (2)'!$C$70,'Sheet1 (2)'!$D$70*('Sheet1 (2)'!$D$72-crack_s_index)/'Sheet1 (2)'!$D$72,IF(shee2!D149='Sheet1 (2)'!$C$71,'Sheet1 (2)'!$D$71*('Sheet1 (2)'!$D$72-crack_s_index)/'Sheet1 (2)'!$D$72)))&lt;0,0,IF(D149='Sheet1 (2)'!$C$69,'Sheet1 (2)'!$D$69*('Sheet1 (2)'!$D$72-crack_s_index)/'Sheet1 (2)'!$D$72,IF(shee2!D149='Sheet1 (2)'!$C$70,'Sheet1 (2)'!$D$70*('Sheet1 (2)'!$D$72-crack_s_index)/'Sheet1 (2)'!$D$72,IF(shee2!D149='Sheet1 (2)'!$C$71,'Sheet1 (2)'!$D$71*('Sheet1 (2)'!$D$72-crack_s_index)/'Sheet1 (2)'!$D$72))))</f>
        <v>5</v>
      </c>
      <c r="AW149" s="157">
        <f>IF(IF(D149='Sheet1 (2)'!$C$69,'Sheet1 (2)'!$D$69*('Sheet1 (2)'!$D$72-crack_t_index)/'Sheet1 (2)'!$D$72,IF(shee2!D149='Sheet1 (2)'!$C$70,'Sheet1 (2)'!$D$70*('Sheet1 (2)'!$D$72-crack_t_index)/'Sheet1 (2)'!$D$72,IF(shee2!D149='Sheet1 (2)'!$C$71,'Sheet1 (2)'!$D$71*('Sheet1 (2)'!$D$72-crack_t_index)/'Sheet1 (2)'!$D$72)))&lt;0,0,IF(D149='Sheet1 (2)'!$C$69,'Sheet1 (2)'!$D$69*('Sheet1 (2)'!$D$72-crack_t_index)/'Sheet1 (2)'!$D$72,IF(shee2!D149='Sheet1 (2)'!$C$70,'Sheet1 (2)'!$D$70*('Sheet1 (2)'!$D$72-crack_t_index)/'Sheet1 (2)'!$D$72,IF(shee2!D149='Sheet1 (2)'!$C$71,'Sheet1 (2)'!$D$71*('Sheet1 (2)'!$D$72-crack_t_index)/'Sheet1 (2)'!$D$72))))</f>
        <v>4.375</v>
      </c>
      <c r="AX149" s="157">
        <f>IF(IF(D149='Sheet1 (2)'!$C$69,'Sheet1 (2)'!$D$69*('Sheet1 (2)'!$D$72-rave_index)/'Sheet1 (2)'!$D$72,IF(shee2!D149='Sheet1 (2)'!$C$70,'Sheet1 (2)'!$D$70*('Sheet1 (2)'!$D$72-rave_index)/'Sheet1 (2)'!$D$72,IF(shee2!D149='Sheet1 (2)'!$C$71,'Sheet1 (2)'!$D$71*('Sheet1 (2)'!$D$72-rave_index)/'Sheet1 (2)'!$D$72)))&lt;0,0,IF(D149='Sheet1 (2)'!$C$69,'Sheet1 (2)'!$D$69*('Sheet1 (2)'!$D$72-rave_index)/'Sheet1 (2)'!$D$72,IF(shee2!D149='Sheet1 (2)'!$C$70,'Sheet1 (2)'!$D$70*('Sheet1 (2)'!$D$72-rave_index)/'Sheet1 (2)'!$D$72,IF(shee2!D149='Sheet1 (2)'!$C$71,'Sheet1 (2)'!$D$71*('Sheet1 (2)'!$D$72-rave_index)/'Sheet1 (2)'!$D$72))))</f>
        <v>5</v>
      </c>
      <c r="AY149" s="157">
        <f>IF(IF(D149='Sheet1 (2)'!$C$69,'Sheet1 (2)'!$D$69*('Sheet1 (2)'!$D$72-rough_index)/'Sheet1 (2)'!$D$72,IF(shee2!D149='Sheet1 (2)'!$C$70,'Sheet1 (2)'!$D$70*('Sheet1 (2)'!$D$72-rough_index)/'Sheet1 (2)'!$D$72,IF(shee2!D149='Sheet1 (2)'!$C$71,'Sheet1 (2)'!$D$71*('Sheet1 (2)'!$D$72-rough_index)/'Sheet1 (2)'!$D$72)))&lt;0,0,IF(D149='Sheet1 (2)'!$C$69,'Sheet1 (2)'!$D$69*('Sheet1 (2)'!$D$72-rough_index)/'Sheet1 (2)'!$D$72,IF(shee2!D149='Sheet1 (2)'!$C$70,'Sheet1 (2)'!$D$70*('Sheet1 (2)'!$D$72-rough_index)/'Sheet1 (2)'!$D$72,IF(shee2!D149='Sheet1 (2)'!$C$71,'Sheet1 (2)'!$D$71*('Sheet1 (2)'!$D$72-rough_index)/'Sheet1 (2)'!$D$72))))</f>
        <v>3.3333333333333335</v>
      </c>
      <c r="AZ149" s="159">
        <f>+(AU149*'Sheet1 (2)'!$C$77)+(AV149*'Sheet1 (2)'!$C$78)+(AW149*'Sheet1 (2)'!$C$79)+(AX149*'Sheet1 (2)'!$C$80)+(AY149*'Sheet1 (2)'!$C$81)</f>
        <v>4.4749999999999996</v>
      </c>
      <c r="BA149" s="213" t="str">
        <f t="shared" si="5"/>
        <v>Good</v>
      </c>
      <c r="BE149">
        <f>IF(D149='Sheet1 (2)'!$C$61,'Sheet1 (2)'!$D$61*(counts^2)+'Sheet1 (2)'!$G$61*counts+'Sheet1 (2)'!$J$61,IF(D149='Sheet1 (2)'!$C$62,'Sheet1 (2)'!$D$62*counts+'Sheet1 (2)'!$G$62,IF(D149='Sheet1 (2)'!$C$63,'Sheet1 (2)'!$D$63*counts+'Sheet1 (2)'!$G$63,IF(D149='Sheet1 (2)'!$C$64,'Sheet1 (2)'!$D$64*counts+'Sheet1 (2)'!$G$64))))</f>
        <v>2.0984129299999998</v>
      </c>
    </row>
    <row r="150" spans="1:57">
      <c r="A150" s="145" t="s">
        <v>282</v>
      </c>
      <c r="B150" s="145" t="s">
        <v>76</v>
      </c>
      <c r="C150" s="170">
        <v>290</v>
      </c>
      <c r="D150" s="174" t="s">
        <v>77</v>
      </c>
      <c r="E150" s="171">
        <v>8</v>
      </c>
      <c r="F150" s="171">
        <v>1</v>
      </c>
      <c r="G150" s="171" t="s">
        <v>77</v>
      </c>
      <c r="H150" s="171">
        <v>0.5</v>
      </c>
      <c r="I150" s="171" t="s">
        <v>77</v>
      </c>
      <c r="J150" s="173" t="s">
        <v>80</v>
      </c>
      <c r="K150" s="173" t="s">
        <v>80</v>
      </c>
      <c r="L150" s="169">
        <f>VLOOKUP(CONCATENATE(J150,K150),'Sheet1 (2)'!$J$6:$K$26,2,FALSE)</f>
        <v>0</v>
      </c>
      <c r="M150" s="173" t="s">
        <v>80</v>
      </c>
      <c r="N150" s="173" t="s">
        <v>80</v>
      </c>
      <c r="O150" s="168">
        <f>VLOOKUP(CONCATENATE(M150,N150),'Sheet1 (2)'!$L$6:$M$26,2,FALSE)</f>
        <v>0</v>
      </c>
      <c r="P150" s="173" t="s">
        <v>83</v>
      </c>
      <c r="Q150" s="173" t="s">
        <v>82</v>
      </c>
      <c r="R150" s="168">
        <f>VLOOKUP(CONCATENATE(P150,Q150),'Sheet1 (2)'!$N$6:$O$26,2,FALSE)</f>
        <v>18.75</v>
      </c>
      <c r="S150" s="173" t="s">
        <v>80</v>
      </c>
      <c r="T150" s="173" t="s">
        <v>80</v>
      </c>
      <c r="U150" s="168">
        <f>VLOOKUP(CONCATENATE(S150,T150),'Sheet1 (2)'!$P$6:$Q$26,2,FALSE)</f>
        <v>0</v>
      </c>
      <c r="V150" s="173" t="s">
        <v>80</v>
      </c>
      <c r="W150" s="173" t="s">
        <v>80</v>
      </c>
      <c r="X150" s="168">
        <f>VLOOKUP(CONCATENATE(V150,W150),'Sheet1 (2)'!$R$6:$S$26,2,FALSE)</f>
        <v>0</v>
      </c>
      <c r="Y150" s="173" t="s">
        <v>80</v>
      </c>
      <c r="Z150" s="173" t="s">
        <v>80</v>
      </c>
      <c r="AA150" s="168">
        <f>VLOOKUP(CONCATENATE(Y150,Z150),'Sheet1 (2)'!$T$6:$U$26,2,FALSE)</f>
        <v>0</v>
      </c>
      <c r="AB150" s="173" t="s">
        <v>80</v>
      </c>
      <c r="AC150" s="173" t="s">
        <v>80</v>
      </c>
      <c r="AD150" s="168">
        <f>VLOOKUP(CONCATENATE(AB150,AC150),'Sheet1 (2)'!$X$6:$Y$26,2,FALSE)</f>
        <v>0</v>
      </c>
      <c r="AE150" s="173" t="s">
        <v>82</v>
      </c>
      <c r="AF150" s="173" t="s">
        <v>81</v>
      </c>
      <c r="AG150" s="168">
        <f>VLOOKUP(CONCATENATE(AE150,AF150),'Sheet1 (2)'!$Z$6:$AA$26,2,FALSE)</f>
        <v>66</v>
      </c>
      <c r="AH150" s="172"/>
      <c r="AI150" s="175"/>
      <c r="AJ150" s="140"/>
      <c r="AK150" s="176" t="s">
        <v>282</v>
      </c>
      <c r="AL150" s="176" t="s">
        <v>76</v>
      </c>
      <c r="AM150" s="170">
        <f t="shared" si="4"/>
        <v>290</v>
      </c>
      <c r="AN150" s="147"/>
      <c r="AO150" s="155"/>
      <c r="AP150" s="156"/>
      <c r="AQ150" s="157">
        <v>1.5091725636</v>
      </c>
      <c r="AR150" s="158"/>
      <c r="AS150" s="145">
        <f>LOOKUP(rufmkm,'Sheet1 (2)'!$V$62:$V$71,'Sheet1 (2)'!$W$62:$W$71)</f>
        <v>20</v>
      </c>
      <c r="AT150" s="140"/>
      <c r="AU150" s="157">
        <f>IF(IF(D150='Sheet1 (2)'!$C$69,'Sheet1 (2)'!$D$69*('Sheet1 (2)'!$D$72-rut_index)/'Sheet1 (2)'!$D$72,IF(shee2!D150='Sheet1 (2)'!$C$70,'Sheet1 (2)'!$D$70*('Sheet1 (2)'!$D$72-rut_index)/'Sheet1 (2)'!$D$72,IF(shee2!D150='Sheet1 (2)'!$C$71,'Sheet1 (2)'!$D$71*('Sheet1 (2)'!$D$72-rut_index)/'Sheet1 (2)'!$D$72)))&lt;0,0,IF(D150='Sheet1 (2)'!$C$69,'Sheet1 (2)'!$D$69*('Sheet1 (2)'!$D$72-rut_index)/'Sheet1 (2)'!$D$72,IF(shee2!D150='Sheet1 (2)'!$C$70,'Sheet1 (2)'!$D$70*('Sheet1 (2)'!$D$72-rut_index)/'Sheet1 (2)'!$D$72,IF(shee2!D150='Sheet1 (2)'!$C$71,'Sheet1 (2)'!$D$71*('Sheet1 (2)'!$D$72-rut_index)/'Sheet1 (2)'!$D$72))))</f>
        <v>5</v>
      </c>
      <c r="AV150" s="157">
        <f>IF(IF(D150='Sheet1 (2)'!$C$69,'Sheet1 (2)'!$D$69*('Sheet1 (2)'!$D$72-crack_s_index)/'Sheet1 (2)'!$D$72,IF(shee2!D150='Sheet1 (2)'!$C$70,'Sheet1 (2)'!$D$70*('Sheet1 (2)'!$D$72-crack_s_index)/'Sheet1 (2)'!$D$72,IF(shee2!D150='Sheet1 (2)'!$C$71,'Sheet1 (2)'!$D$71*('Sheet1 (2)'!$D$72-crack_s_index)/'Sheet1 (2)'!$D$72)))&lt;0,0,IF(D150='Sheet1 (2)'!$C$69,'Sheet1 (2)'!$D$69*('Sheet1 (2)'!$D$72-crack_s_index)/'Sheet1 (2)'!$D$72,IF(shee2!D150='Sheet1 (2)'!$C$70,'Sheet1 (2)'!$D$70*('Sheet1 (2)'!$D$72-crack_s_index)/'Sheet1 (2)'!$D$72,IF(shee2!D150='Sheet1 (2)'!$C$71,'Sheet1 (2)'!$D$71*('Sheet1 (2)'!$D$72-crack_s_index)/'Sheet1 (2)'!$D$72))))</f>
        <v>5</v>
      </c>
      <c r="AW150" s="157">
        <f>IF(IF(D150='Sheet1 (2)'!$C$69,'Sheet1 (2)'!$D$69*('Sheet1 (2)'!$D$72-crack_t_index)/'Sheet1 (2)'!$D$72,IF(shee2!D150='Sheet1 (2)'!$C$70,'Sheet1 (2)'!$D$70*('Sheet1 (2)'!$D$72-crack_t_index)/'Sheet1 (2)'!$D$72,IF(shee2!D150='Sheet1 (2)'!$C$71,'Sheet1 (2)'!$D$71*('Sheet1 (2)'!$D$72-crack_t_index)/'Sheet1 (2)'!$D$72)))&lt;0,0,IF(D150='Sheet1 (2)'!$C$69,'Sheet1 (2)'!$D$69*('Sheet1 (2)'!$D$72-crack_t_index)/'Sheet1 (2)'!$D$72,IF(shee2!D150='Sheet1 (2)'!$C$70,'Sheet1 (2)'!$D$70*('Sheet1 (2)'!$D$72-crack_t_index)/'Sheet1 (2)'!$D$72,IF(shee2!D150='Sheet1 (2)'!$C$71,'Sheet1 (2)'!$D$71*('Sheet1 (2)'!$D$72-crack_t_index)/'Sheet1 (2)'!$D$72))))</f>
        <v>3.4375</v>
      </c>
      <c r="AX150" s="157">
        <f>IF(IF(D150='Sheet1 (2)'!$C$69,'Sheet1 (2)'!$D$69*('Sheet1 (2)'!$D$72-rave_index)/'Sheet1 (2)'!$D$72,IF(shee2!D150='Sheet1 (2)'!$C$70,'Sheet1 (2)'!$D$70*('Sheet1 (2)'!$D$72-rave_index)/'Sheet1 (2)'!$D$72,IF(shee2!D150='Sheet1 (2)'!$C$71,'Sheet1 (2)'!$D$71*('Sheet1 (2)'!$D$72-rave_index)/'Sheet1 (2)'!$D$72)))&lt;0,0,IF(D150='Sheet1 (2)'!$C$69,'Sheet1 (2)'!$D$69*('Sheet1 (2)'!$D$72-rave_index)/'Sheet1 (2)'!$D$72,IF(shee2!D150='Sheet1 (2)'!$C$70,'Sheet1 (2)'!$D$70*('Sheet1 (2)'!$D$72-rave_index)/'Sheet1 (2)'!$D$72,IF(shee2!D150='Sheet1 (2)'!$C$71,'Sheet1 (2)'!$D$71*('Sheet1 (2)'!$D$72-rave_index)/'Sheet1 (2)'!$D$72))))</f>
        <v>5</v>
      </c>
      <c r="AY150" s="157">
        <f>IF(IF(D150='Sheet1 (2)'!$C$69,'Sheet1 (2)'!$D$69*('Sheet1 (2)'!$D$72-rough_index)/'Sheet1 (2)'!$D$72,IF(shee2!D150='Sheet1 (2)'!$C$70,'Sheet1 (2)'!$D$70*('Sheet1 (2)'!$D$72-rough_index)/'Sheet1 (2)'!$D$72,IF(shee2!D150='Sheet1 (2)'!$C$71,'Sheet1 (2)'!$D$71*('Sheet1 (2)'!$D$72-rough_index)/'Sheet1 (2)'!$D$72)))&lt;0,0,IF(D150='Sheet1 (2)'!$C$69,'Sheet1 (2)'!$D$69*('Sheet1 (2)'!$D$72-rough_index)/'Sheet1 (2)'!$D$72,IF(shee2!D150='Sheet1 (2)'!$C$70,'Sheet1 (2)'!$D$70*('Sheet1 (2)'!$D$72-rough_index)/'Sheet1 (2)'!$D$72,IF(shee2!D150='Sheet1 (2)'!$C$71,'Sheet1 (2)'!$D$71*('Sheet1 (2)'!$D$72-rough_index)/'Sheet1 (2)'!$D$72))))</f>
        <v>3.3333333333333335</v>
      </c>
      <c r="AZ150" s="159">
        <f>+(AU150*'Sheet1 (2)'!$C$77)+(AV150*'Sheet1 (2)'!$C$78)+(AW150*'Sheet1 (2)'!$C$79)+(AX150*'Sheet1 (2)'!$C$80)+(AY150*'Sheet1 (2)'!$C$81)</f>
        <v>4.4375</v>
      </c>
      <c r="BA150" s="213" t="str">
        <f t="shared" si="5"/>
        <v>Good</v>
      </c>
      <c r="BE150">
        <f>IF(D150='Sheet1 (2)'!$C$61,'Sheet1 (2)'!$D$61*(counts^2)+'Sheet1 (2)'!$G$61*counts+'Sheet1 (2)'!$J$61,IF(D150='Sheet1 (2)'!$C$62,'Sheet1 (2)'!$D$62*counts+'Sheet1 (2)'!$G$62,IF(D150='Sheet1 (2)'!$C$63,'Sheet1 (2)'!$D$63*counts+'Sheet1 (2)'!$G$63,IF(D150='Sheet1 (2)'!$C$64,'Sheet1 (2)'!$D$64*counts+'Sheet1 (2)'!$G$64))))</f>
        <v>2.0984129299999998</v>
      </c>
    </row>
    <row r="151" spans="1:57">
      <c r="A151" s="145" t="s">
        <v>282</v>
      </c>
      <c r="B151" s="145" t="s">
        <v>76</v>
      </c>
      <c r="C151" s="170">
        <v>291</v>
      </c>
      <c r="D151" s="174" t="s">
        <v>77</v>
      </c>
      <c r="E151" s="171">
        <v>8</v>
      </c>
      <c r="F151" s="171">
        <v>1</v>
      </c>
      <c r="G151" s="171" t="s">
        <v>77</v>
      </c>
      <c r="H151" s="171">
        <v>0.5</v>
      </c>
      <c r="I151" s="171" t="s">
        <v>77</v>
      </c>
      <c r="J151" s="173" t="s">
        <v>80</v>
      </c>
      <c r="K151" s="173" t="s">
        <v>80</v>
      </c>
      <c r="L151" s="169">
        <f>VLOOKUP(CONCATENATE(J151,K151),'Sheet1 (2)'!$J$6:$K$26,2,FALSE)</f>
        <v>0</v>
      </c>
      <c r="M151" s="173" t="s">
        <v>80</v>
      </c>
      <c r="N151" s="173" t="s">
        <v>80</v>
      </c>
      <c r="O151" s="168">
        <f>VLOOKUP(CONCATENATE(M151,N151),'Sheet1 (2)'!$L$6:$M$26,2,FALSE)</f>
        <v>0</v>
      </c>
      <c r="P151" s="173" t="s">
        <v>80</v>
      </c>
      <c r="Q151" s="173" t="s">
        <v>80</v>
      </c>
      <c r="R151" s="168">
        <f>VLOOKUP(CONCATENATE(P151,Q151),'Sheet1 (2)'!$N$6:$O$26,2,FALSE)</f>
        <v>0</v>
      </c>
      <c r="S151" s="173" t="s">
        <v>80</v>
      </c>
      <c r="T151" s="173" t="s">
        <v>80</v>
      </c>
      <c r="U151" s="168">
        <f>VLOOKUP(CONCATENATE(S151,T151),'Sheet1 (2)'!$P$6:$Q$26,2,FALSE)</f>
        <v>0</v>
      </c>
      <c r="V151" s="173" t="s">
        <v>80</v>
      </c>
      <c r="W151" s="173" t="s">
        <v>80</v>
      </c>
      <c r="X151" s="168">
        <f>VLOOKUP(CONCATENATE(V151,W151),'Sheet1 (2)'!$R$6:$S$26,2,FALSE)</f>
        <v>0</v>
      </c>
      <c r="Y151" s="173" t="s">
        <v>80</v>
      </c>
      <c r="Z151" s="173" t="s">
        <v>80</v>
      </c>
      <c r="AA151" s="168">
        <f>VLOOKUP(CONCATENATE(Y151,Z151),'Sheet1 (2)'!$T$6:$U$26,2,FALSE)</f>
        <v>0</v>
      </c>
      <c r="AB151" s="173" t="s">
        <v>80</v>
      </c>
      <c r="AC151" s="173" t="s">
        <v>80</v>
      </c>
      <c r="AD151" s="168">
        <f>VLOOKUP(CONCATENATE(AB151,AC151),'Sheet1 (2)'!$X$6:$Y$26,2,FALSE)</f>
        <v>0</v>
      </c>
      <c r="AE151" s="173" t="s">
        <v>82</v>
      </c>
      <c r="AF151" s="173" t="s">
        <v>81</v>
      </c>
      <c r="AG151" s="168">
        <f>VLOOKUP(CONCATENATE(AE151,AF151),'Sheet1 (2)'!$Z$6:$AA$26,2,FALSE)</f>
        <v>66</v>
      </c>
      <c r="AH151" s="172"/>
      <c r="AI151" s="175"/>
      <c r="AJ151" s="140"/>
      <c r="AK151" s="176" t="s">
        <v>282</v>
      </c>
      <c r="AL151" s="176" t="s">
        <v>76</v>
      </c>
      <c r="AM151" s="170">
        <f t="shared" si="4"/>
        <v>291</v>
      </c>
      <c r="AN151" s="147"/>
      <c r="AO151" s="155"/>
      <c r="AP151" s="156"/>
      <c r="AQ151" s="157">
        <v>1.4678634966000002</v>
      </c>
      <c r="AR151" s="158"/>
      <c r="AS151" s="145">
        <f>LOOKUP(rufmkm,'Sheet1 (2)'!$V$62:$V$71,'Sheet1 (2)'!$W$62:$W$71)</f>
        <v>20</v>
      </c>
      <c r="AT151" s="140"/>
      <c r="AU151" s="157">
        <f>IF(IF(D151='Sheet1 (2)'!$C$69,'Sheet1 (2)'!$D$69*('Sheet1 (2)'!$D$72-rut_index)/'Sheet1 (2)'!$D$72,IF(shee2!D151='Sheet1 (2)'!$C$70,'Sheet1 (2)'!$D$70*('Sheet1 (2)'!$D$72-rut_index)/'Sheet1 (2)'!$D$72,IF(shee2!D151='Sheet1 (2)'!$C$71,'Sheet1 (2)'!$D$71*('Sheet1 (2)'!$D$72-rut_index)/'Sheet1 (2)'!$D$72)))&lt;0,0,IF(D151='Sheet1 (2)'!$C$69,'Sheet1 (2)'!$D$69*('Sheet1 (2)'!$D$72-rut_index)/'Sheet1 (2)'!$D$72,IF(shee2!D151='Sheet1 (2)'!$C$70,'Sheet1 (2)'!$D$70*('Sheet1 (2)'!$D$72-rut_index)/'Sheet1 (2)'!$D$72,IF(shee2!D151='Sheet1 (2)'!$C$71,'Sheet1 (2)'!$D$71*('Sheet1 (2)'!$D$72-rut_index)/'Sheet1 (2)'!$D$72))))</f>
        <v>5</v>
      </c>
      <c r="AV151" s="157">
        <f>IF(IF(D151='Sheet1 (2)'!$C$69,'Sheet1 (2)'!$D$69*('Sheet1 (2)'!$D$72-crack_s_index)/'Sheet1 (2)'!$D$72,IF(shee2!D151='Sheet1 (2)'!$C$70,'Sheet1 (2)'!$D$70*('Sheet1 (2)'!$D$72-crack_s_index)/'Sheet1 (2)'!$D$72,IF(shee2!D151='Sheet1 (2)'!$C$71,'Sheet1 (2)'!$D$71*('Sheet1 (2)'!$D$72-crack_s_index)/'Sheet1 (2)'!$D$72)))&lt;0,0,IF(D151='Sheet1 (2)'!$C$69,'Sheet1 (2)'!$D$69*('Sheet1 (2)'!$D$72-crack_s_index)/'Sheet1 (2)'!$D$72,IF(shee2!D151='Sheet1 (2)'!$C$70,'Sheet1 (2)'!$D$70*('Sheet1 (2)'!$D$72-crack_s_index)/'Sheet1 (2)'!$D$72,IF(shee2!D151='Sheet1 (2)'!$C$71,'Sheet1 (2)'!$D$71*('Sheet1 (2)'!$D$72-crack_s_index)/'Sheet1 (2)'!$D$72))))</f>
        <v>5</v>
      </c>
      <c r="AW151" s="157">
        <f>IF(IF(D151='Sheet1 (2)'!$C$69,'Sheet1 (2)'!$D$69*('Sheet1 (2)'!$D$72-crack_t_index)/'Sheet1 (2)'!$D$72,IF(shee2!D151='Sheet1 (2)'!$C$70,'Sheet1 (2)'!$D$70*('Sheet1 (2)'!$D$72-crack_t_index)/'Sheet1 (2)'!$D$72,IF(shee2!D151='Sheet1 (2)'!$C$71,'Sheet1 (2)'!$D$71*('Sheet1 (2)'!$D$72-crack_t_index)/'Sheet1 (2)'!$D$72)))&lt;0,0,IF(D151='Sheet1 (2)'!$C$69,'Sheet1 (2)'!$D$69*('Sheet1 (2)'!$D$72-crack_t_index)/'Sheet1 (2)'!$D$72,IF(shee2!D151='Sheet1 (2)'!$C$70,'Sheet1 (2)'!$D$70*('Sheet1 (2)'!$D$72-crack_t_index)/'Sheet1 (2)'!$D$72,IF(shee2!D151='Sheet1 (2)'!$C$71,'Sheet1 (2)'!$D$71*('Sheet1 (2)'!$D$72-crack_t_index)/'Sheet1 (2)'!$D$72))))</f>
        <v>5</v>
      </c>
      <c r="AX151" s="157">
        <f>IF(IF(D151='Sheet1 (2)'!$C$69,'Sheet1 (2)'!$D$69*('Sheet1 (2)'!$D$72-rave_index)/'Sheet1 (2)'!$D$72,IF(shee2!D151='Sheet1 (2)'!$C$70,'Sheet1 (2)'!$D$70*('Sheet1 (2)'!$D$72-rave_index)/'Sheet1 (2)'!$D$72,IF(shee2!D151='Sheet1 (2)'!$C$71,'Sheet1 (2)'!$D$71*('Sheet1 (2)'!$D$72-rave_index)/'Sheet1 (2)'!$D$72)))&lt;0,0,IF(D151='Sheet1 (2)'!$C$69,'Sheet1 (2)'!$D$69*('Sheet1 (2)'!$D$72-rave_index)/'Sheet1 (2)'!$D$72,IF(shee2!D151='Sheet1 (2)'!$C$70,'Sheet1 (2)'!$D$70*('Sheet1 (2)'!$D$72-rave_index)/'Sheet1 (2)'!$D$72,IF(shee2!D151='Sheet1 (2)'!$C$71,'Sheet1 (2)'!$D$71*('Sheet1 (2)'!$D$72-rave_index)/'Sheet1 (2)'!$D$72))))</f>
        <v>5</v>
      </c>
      <c r="AY151" s="157">
        <f>IF(IF(D151='Sheet1 (2)'!$C$69,'Sheet1 (2)'!$D$69*('Sheet1 (2)'!$D$72-rough_index)/'Sheet1 (2)'!$D$72,IF(shee2!D151='Sheet1 (2)'!$C$70,'Sheet1 (2)'!$D$70*('Sheet1 (2)'!$D$72-rough_index)/'Sheet1 (2)'!$D$72,IF(shee2!D151='Sheet1 (2)'!$C$71,'Sheet1 (2)'!$D$71*('Sheet1 (2)'!$D$72-rough_index)/'Sheet1 (2)'!$D$72)))&lt;0,0,IF(D151='Sheet1 (2)'!$C$69,'Sheet1 (2)'!$D$69*('Sheet1 (2)'!$D$72-rough_index)/'Sheet1 (2)'!$D$72,IF(shee2!D151='Sheet1 (2)'!$C$70,'Sheet1 (2)'!$D$70*('Sheet1 (2)'!$D$72-rough_index)/'Sheet1 (2)'!$D$72,IF(shee2!D151='Sheet1 (2)'!$C$71,'Sheet1 (2)'!$D$71*('Sheet1 (2)'!$D$72-rough_index)/'Sheet1 (2)'!$D$72))))</f>
        <v>3.3333333333333335</v>
      </c>
      <c r="AZ151" s="159">
        <f>+(AU151*'Sheet1 (2)'!$C$77)+(AV151*'Sheet1 (2)'!$C$78)+(AW151*'Sheet1 (2)'!$C$79)+(AX151*'Sheet1 (2)'!$C$80)+(AY151*'Sheet1 (2)'!$C$81)</f>
        <v>4.5</v>
      </c>
      <c r="BA151" s="213" t="str">
        <f t="shared" si="5"/>
        <v>Good</v>
      </c>
      <c r="BE151">
        <f>IF(D151='Sheet1 (2)'!$C$61,'Sheet1 (2)'!$D$61*(counts^2)+'Sheet1 (2)'!$G$61*counts+'Sheet1 (2)'!$J$61,IF(D151='Sheet1 (2)'!$C$62,'Sheet1 (2)'!$D$62*counts+'Sheet1 (2)'!$G$62,IF(D151='Sheet1 (2)'!$C$63,'Sheet1 (2)'!$D$63*counts+'Sheet1 (2)'!$G$63,IF(D151='Sheet1 (2)'!$C$64,'Sheet1 (2)'!$D$64*counts+'Sheet1 (2)'!$G$64))))</f>
        <v>2.0984129299999998</v>
      </c>
    </row>
    <row r="152" spans="1:57">
      <c r="A152" s="145" t="s">
        <v>282</v>
      </c>
      <c r="B152" s="145" t="s">
        <v>76</v>
      </c>
      <c r="C152" s="170">
        <v>292</v>
      </c>
      <c r="D152" s="174" t="s">
        <v>77</v>
      </c>
      <c r="E152" s="171">
        <v>8</v>
      </c>
      <c r="F152" s="171">
        <v>1</v>
      </c>
      <c r="G152" s="171" t="s">
        <v>77</v>
      </c>
      <c r="H152" s="171">
        <v>0.5</v>
      </c>
      <c r="I152" s="171" t="s">
        <v>77</v>
      </c>
      <c r="J152" s="173" t="s">
        <v>80</v>
      </c>
      <c r="K152" s="173" t="s">
        <v>80</v>
      </c>
      <c r="L152" s="169">
        <f>VLOOKUP(CONCATENATE(J152,K152),'Sheet1 (2)'!$J$6:$K$26,2,FALSE)</f>
        <v>0</v>
      </c>
      <c r="M152" s="173" t="s">
        <v>80</v>
      </c>
      <c r="N152" s="173" t="s">
        <v>80</v>
      </c>
      <c r="O152" s="168">
        <f>VLOOKUP(CONCATENATE(M152,N152),'Sheet1 (2)'!$L$6:$M$26,2,FALSE)</f>
        <v>0</v>
      </c>
      <c r="P152" s="173" t="s">
        <v>83</v>
      </c>
      <c r="Q152" s="173" t="s">
        <v>82</v>
      </c>
      <c r="R152" s="168">
        <f>VLOOKUP(CONCATENATE(P152,Q152),'Sheet1 (2)'!$N$6:$O$26,2,FALSE)</f>
        <v>18.75</v>
      </c>
      <c r="S152" s="173" t="s">
        <v>80</v>
      </c>
      <c r="T152" s="173" t="s">
        <v>80</v>
      </c>
      <c r="U152" s="168">
        <f>VLOOKUP(CONCATENATE(S152,T152),'Sheet1 (2)'!$P$6:$Q$26,2,FALSE)</f>
        <v>0</v>
      </c>
      <c r="V152" s="173" t="s">
        <v>80</v>
      </c>
      <c r="W152" s="173" t="s">
        <v>80</v>
      </c>
      <c r="X152" s="168">
        <f>VLOOKUP(CONCATENATE(V152,W152),'Sheet1 (2)'!$R$6:$S$26,2,FALSE)</f>
        <v>0</v>
      </c>
      <c r="Y152" s="173" t="s">
        <v>80</v>
      </c>
      <c r="Z152" s="173" t="s">
        <v>80</v>
      </c>
      <c r="AA152" s="168">
        <f>VLOOKUP(CONCATENATE(Y152,Z152),'Sheet1 (2)'!$T$6:$U$26,2,FALSE)</f>
        <v>0</v>
      </c>
      <c r="AB152" s="173" t="s">
        <v>80</v>
      </c>
      <c r="AC152" s="173" t="s">
        <v>80</v>
      </c>
      <c r="AD152" s="168">
        <f>VLOOKUP(CONCATENATE(AB152,AC152),'Sheet1 (2)'!$X$6:$Y$26,2,FALSE)</f>
        <v>0</v>
      </c>
      <c r="AE152" s="173" t="s">
        <v>82</v>
      </c>
      <c r="AF152" s="173" t="s">
        <v>81</v>
      </c>
      <c r="AG152" s="168">
        <f>VLOOKUP(CONCATENATE(AE152,AF152),'Sheet1 (2)'!$Z$6:$AA$26,2,FALSE)</f>
        <v>66</v>
      </c>
      <c r="AH152" s="172"/>
      <c r="AI152" s="175"/>
      <c r="AJ152" s="140"/>
      <c r="AK152" s="176" t="s">
        <v>282</v>
      </c>
      <c r="AL152" s="176" t="s">
        <v>76</v>
      </c>
      <c r="AM152" s="170">
        <f t="shared" si="4"/>
        <v>292</v>
      </c>
      <c r="AN152" s="147"/>
      <c r="AO152" s="155"/>
      <c r="AP152" s="156"/>
      <c r="AQ152" s="157">
        <v>2.6902964337999999</v>
      </c>
      <c r="AR152" s="158"/>
      <c r="AS152" s="145">
        <f>LOOKUP(rufmkm,'Sheet1 (2)'!$V$62:$V$71,'Sheet1 (2)'!$W$62:$W$71)</f>
        <v>30</v>
      </c>
      <c r="AT152" s="140"/>
      <c r="AU152" s="157">
        <f>IF(IF(D152='Sheet1 (2)'!$C$69,'Sheet1 (2)'!$D$69*('Sheet1 (2)'!$D$72-rut_index)/'Sheet1 (2)'!$D$72,IF(shee2!D152='Sheet1 (2)'!$C$70,'Sheet1 (2)'!$D$70*('Sheet1 (2)'!$D$72-rut_index)/'Sheet1 (2)'!$D$72,IF(shee2!D152='Sheet1 (2)'!$C$71,'Sheet1 (2)'!$D$71*('Sheet1 (2)'!$D$72-rut_index)/'Sheet1 (2)'!$D$72)))&lt;0,0,IF(D152='Sheet1 (2)'!$C$69,'Sheet1 (2)'!$D$69*('Sheet1 (2)'!$D$72-rut_index)/'Sheet1 (2)'!$D$72,IF(shee2!D152='Sheet1 (2)'!$C$70,'Sheet1 (2)'!$D$70*('Sheet1 (2)'!$D$72-rut_index)/'Sheet1 (2)'!$D$72,IF(shee2!D152='Sheet1 (2)'!$C$71,'Sheet1 (2)'!$D$71*('Sheet1 (2)'!$D$72-rut_index)/'Sheet1 (2)'!$D$72))))</f>
        <v>5</v>
      </c>
      <c r="AV152" s="157">
        <f>IF(IF(D152='Sheet1 (2)'!$C$69,'Sheet1 (2)'!$D$69*('Sheet1 (2)'!$D$72-crack_s_index)/'Sheet1 (2)'!$D$72,IF(shee2!D152='Sheet1 (2)'!$C$70,'Sheet1 (2)'!$D$70*('Sheet1 (2)'!$D$72-crack_s_index)/'Sheet1 (2)'!$D$72,IF(shee2!D152='Sheet1 (2)'!$C$71,'Sheet1 (2)'!$D$71*('Sheet1 (2)'!$D$72-crack_s_index)/'Sheet1 (2)'!$D$72)))&lt;0,0,IF(D152='Sheet1 (2)'!$C$69,'Sheet1 (2)'!$D$69*('Sheet1 (2)'!$D$72-crack_s_index)/'Sheet1 (2)'!$D$72,IF(shee2!D152='Sheet1 (2)'!$C$70,'Sheet1 (2)'!$D$70*('Sheet1 (2)'!$D$72-crack_s_index)/'Sheet1 (2)'!$D$72,IF(shee2!D152='Sheet1 (2)'!$C$71,'Sheet1 (2)'!$D$71*('Sheet1 (2)'!$D$72-crack_s_index)/'Sheet1 (2)'!$D$72))))</f>
        <v>5</v>
      </c>
      <c r="AW152" s="157">
        <f>IF(IF(D152='Sheet1 (2)'!$C$69,'Sheet1 (2)'!$D$69*('Sheet1 (2)'!$D$72-crack_t_index)/'Sheet1 (2)'!$D$72,IF(shee2!D152='Sheet1 (2)'!$C$70,'Sheet1 (2)'!$D$70*('Sheet1 (2)'!$D$72-crack_t_index)/'Sheet1 (2)'!$D$72,IF(shee2!D152='Sheet1 (2)'!$C$71,'Sheet1 (2)'!$D$71*('Sheet1 (2)'!$D$72-crack_t_index)/'Sheet1 (2)'!$D$72)))&lt;0,0,IF(D152='Sheet1 (2)'!$C$69,'Sheet1 (2)'!$D$69*('Sheet1 (2)'!$D$72-crack_t_index)/'Sheet1 (2)'!$D$72,IF(shee2!D152='Sheet1 (2)'!$C$70,'Sheet1 (2)'!$D$70*('Sheet1 (2)'!$D$72-crack_t_index)/'Sheet1 (2)'!$D$72,IF(shee2!D152='Sheet1 (2)'!$C$71,'Sheet1 (2)'!$D$71*('Sheet1 (2)'!$D$72-crack_t_index)/'Sheet1 (2)'!$D$72))))</f>
        <v>3.4375</v>
      </c>
      <c r="AX152" s="157">
        <f>IF(IF(D152='Sheet1 (2)'!$C$69,'Sheet1 (2)'!$D$69*('Sheet1 (2)'!$D$72-rave_index)/'Sheet1 (2)'!$D$72,IF(shee2!D152='Sheet1 (2)'!$C$70,'Sheet1 (2)'!$D$70*('Sheet1 (2)'!$D$72-rave_index)/'Sheet1 (2)'!$D$72,IF(shee2!D152='Sheet1 (2)'!$C$71,'Sheet1 (2)'!$D$71*('Sheet1 (2)'!$D$72-rave_index)/'Sheet1 (2)'!$D$72)))&lt;0,0,IF(D152='Sheet1 (2)'!$C$69,'Sheet1 (2)'!$D$69*('Sheet1 (2)'!$D$72-rave_index)/'Sheet1 (2)'!$D$72,IF(shee2!D152='Sheet1 (2)'!$C$70,'Sheet1 (2)'!$D$70*('Sheet1 (2)'!$D$72-rave_index)/'Sheet1 (2)'!$D$72,IF(shee2!D152='Sheet1 (2)'!$C$71,'Sheet1 (2)'!$D$71*('Sheet1 (2)'!$D$72-rave_index)/'Sheet1 (2)'!$D$72))))</f>
        <v>5</v>
      </c>
      <c r="AY152" s="157">
        <f>IF(IF(D152='Sheet1 (2)'!$C$69,'Sheet1 (2)'!$D$69*('Sheet1 (2)'!$D$72-rough_index)/'Sheet1 (2)'!$D$72,IF(shee2!D152='Sheet1 (2)'!$C$70,'Sheet1 (2)'!$D$70*('Sheet1 (2)'!$D$72-rough_index)/'Sheet1 (2)'!$D$72,IF(shee2!D152='Sheet1 (2)'!$C$71,'Sheet1 (2)'!$D$71*('Sheet1 (2)'!$D$72-rough_index)/'Sheet1 (2)'!$D$72)))&lt;0,0,IF(D152='Sheet1 (2)'!$C$69,'Sheet1 (2)'!$D$69*('Sheet1 (2)'!$D$72-rough_index)/'Sheet1 (2)'!$D$72,IF(shee2!D152='Sheet1 (2)'!$C$70,'Sheet1 (2)'!$D$70*('Sheet1 (2)'!$D$72-rough_index)/'Sheet1 (2)'!$D$72,IF(shee2!D152='Sheet1 (2)'!$C$71,'Sheet1 (2)'!$D$71*('Sheet1 (2)'!$D$72-rough_index)/'Sheet1 (2)'!$D$72))))</f>
        <v>2.5</v>
      </c>
      <c r="AZ152" s="159">
        <f>+(AU152*'Sheet1 (2)'!$C$77)+(AV152*'Sheet1 (2)'!$C$78)+(AW152*'Sheet1 (2)'!$C$79)+(AX152*'Sheet1 (2)'!$C$80)+(AY152*'Sheet1 (2)'!$C$81)</f>
        <v>4.1875</v>
      </c>
      <c r="BA152" s="213" t="str">
        <f t="shared" si="5"/>
        <v>Good</v>
      </c>
      <c r="BE152">
        <f>IF(D152='Sheet1 (2)'!$C$61,'Sheet1 (2)'!$D$61*(counts^2)+'Sheet1 (2)'!$G$61*counts+'Sheet1 (2)'!$J$61,IF(D152='Sheet1 (2)'!$C$62,'Sheet1 (2)'!$D$62*counts+'Sheet1 (2)'!$G$62,IF(D152='Sheet1 (2)'!$C$63,'Sheet1 (2)'!$D$63*counts+'Sheet1 (2)'!$G$63,IF(D152='Sheet1 (2)'!$C$64,'Sheet1 (2)'!$D$64*counts+'Sheet1 (2)'!$G$64))))</f>
        <v>2.0984129299999998</v>
      </c>
    </row>
    <row r="153" spans="1:57">
      <c r="A153" s="145" t="s">
        <v>282</v>
      </c>
      <c r="B153" s="145" t="s">
        <v>76</v>
      </c>
      <c r="C153" s="170">
        <v>293</v>
      </c>
      <c r="D153" s="174" t="s">
        <v>77</v>
      </c>
      <c r="E153" s="171">
        <v>8</v>
      </c>
      <c r="F153" s="171">
        <v>1</v>
      </c>
      <c r="G153" s="171" t="s">
        <v>77</v>
      </c>
      <c r="H153" s="171">
        <v>0.5</v>
      </c>
      <c r="I153" s="171" t="s">
        <v>77</v>
      </c>
      <c r="J153" s="173" t="s">
        <v>80</v>
      </c>
      <c r="K153" s="173" t="s">
        <v>80</v>
      </c>
      <c r="L153" s="169">
        <f>VLOOKUP(CONCATENATE(J153,K153),'Sheet1 (2)'!$J$6:$K$26,2,FALSE)</f>
        <v>0</v>
      </c>
      <c r="M153" s="173" t="s">
        <v>80</v>
      </c>
      <c r="N153" s="173" t="s">
        <v>80</v>
      </c>
      <c r="O153" s="168">
        <f>VLOOKUP(CONCATENATE(M153,N153),'Sheet1 (2)'!$L$6:$M$26,2,FALSE)</f>
        <v>0</v>
      </c>
      <c r="P153" s="173" t="s">
        <v>83</v>
      </c>
      <c r="Q153" s="173" t="s">
        <v>78</v>
      </c>
      <c r="R153" s="168">
        <f>VLOOKUP(CONCATENATE(P153,Q153),'Sheet1 (2)'!$N$6:$O$26,2,FALSE)</f>
        <v>7.5</v>
      </c>
      <c r="S153" s="173" t="s">
        <v>80</v>
      </c>
      <c r="T153" s="173" t="s">
        <v>80</v>
      </c>
      <c r="U153" s="168">
        <f>VLOOKUP(CONCATENATE(S153,T153),'Sheet1 (2)'!$P$6:$Q$26,2,FALSE)</f>
        <v>0</v>
      </c>
      <c r="V153" s="173" t="s">
        <v>80</v>
      </c>
      <c r="W153" s="173" t="s">
        <v>80</v>
      </c>
      <c r="X153" s="168">
        <f>VLOOKUP(CONCATENATE(V153,W153),'Sheet1 (2)'!$R$6:$S$26,2,FALSE)</f>
        <v>0</v>
      </c>
      <c r="Y153" s="173" t="s">
        <v>80</v>
      </c>
      <c r="Z153" s="173" t="s">
        <v>80</v>
      </c>
      <c r="AA153" s="168">
        <f>VLOOKUP(CONCATENATE(Y153,Z153),'Sheet1 (2)'!$T$6:$U$26,2,FALSE)</f>
        <v>0</v>
      </c>
      <c r="AB153" s="173" t="s">
        <v>80</v>
      </c>
      <c r="AC153" s="173" t="s">
        <v>80</v>
      </c>
      <c r="AD153" s="168">
        <f>VLOOKUP(CONCATENATE(AB153,AC153),'Sheet1 (2)'!$X$6:$Y$26,2,FALSE)</f>
        <v>0</v>
      </c>
      <c r="AE153" s="173" t="s">
        <v>82</v>
      </c>
      <c r="AF153" s="173" t="s">
        <v>81</v>
      </c>
      <c r="AG153" s="168">
        <f>VLOOKUP(CONCATENATE(AE153,AF153),'Sheet1 (2)'!$Z$6:$AA$26,2,FALSE)</f>
        <v>66</v>
      </c>
      <c r="AH153" s="172"/>
      <c r="AI153" s="175"/>
      <c r="AJ153" s="140"/>
      <c r="AK153" s="176" t="s">
        <v>282</v>
      </c>
      <c r="AL153" s="176" t="s">
        <v>76</v>
      </c>
      <c r="AM153" s="170">
        <f t="shared" si="4"/>
        <v>293</v>
      </c>
      <c r="AN153" s="147"/>
      <c r="AO153" s="155"/>
      <c r="AP153" s="156"/>
      <c r="AQ153" s="157">
        <v>2.6491222127999996</v>
      </c>
      <c r="AR153" s="158"/>
      <c r="AS153" s="145">
        <f>LOOKUP(rufmkm,'Sheet1 (2)'!$V$62:$V$71,'Sheet1 (2)'!$W$62:$W$71)</f>
        <v>30</v>
      </c>
      <c r="AT153" s="140"/>
      <c r="AU153" s="157">
        <f>IF(IF(D153='Sheet1 (2)'!$C$69,'Sheet1 (2)'!$D$69*('Sheet1 (2)'!$D$72-rut_index)/'Sheet1 (2)'!$D$72,IF(shee2!D153='Sheet1 (2)'!$C$70,'Sheet1 (2)'!$D$70*('Sheet1 (2)'!$D$72-rut_index)/'Sheet1 (2)'!$D$72,IF(shee2!D153='Sheet1 (2)'!$C$71,'Sheet1 (2)'!$D$71*('Sheet1 (2)'!$D$72-rut_index)/'Sheet1 (2)'!$D$72)))&lt;0,0,IF(D153='Sheet1 (2)'!$C$69,'Sheet1 (2)'!$D$69*('Sheet1 (2)'!$D$72-rut_index)/'Sheet1 (2)'!$D$72,IF(shee2!D153='Sheet1 (2)'!$C$70,'Sheet1 (2)'!$D$70*('Sheet1 (2)'!$D$72-rut_index)/'Sheet1 (2)'!$D$72,IF(shee2!D153='Sheet1 (2)'!$C$71,'Sheet1 (2)'!$D$71*('Sheet1 (2)'!$D$72-rut_index)/'Sheet1 (2)'!$D$72))))</f>
        <v>5</v>
      </c>
      <c r="AV153" s="157">
        <f>IF(IF(D153='Sheet1 (2)'!$C$69,'Sheet1 (2)'!$D$69*('Sheet1 (2)'!$D$72-crack_s_index)/'Sheet1 (2)'!$D$72,IF(shee2!D153='Sheet1 (2)'!$C$70,'Sheet1 (2)'!$D$70*('Sheet1 (2)'!$D$72-crack_s_index)/'Sheet1 (2)'!$D$72,IF(shee2!D153='Sheet1 (2)'!$C$71,'Sheet1 (2)'!$D$71*('Sheet1 (2)'!$D$72-crack_s_index)/'Sheet1 (2)'!$D$72)))&lt;0,0,IF(D153='Sheet1 (2)'!$C$69,'Sheet1 (2)'!$D$69*('Sheet1 (2)'!$D$72-crack_s_index)/'Sheet1 (2)'!$D$72,IF(shee2!D153='Sheet1 (2)'!$C$70,'Sheet1 (2)'!$D$70*('Sheet1 (2)'!$D$72-crack_s_index)/'Sheet1 (2)'!$D$72,IF(shee2!D153='Sheet1 (2)'!$C$71,'Sheet1 (2)'!$D$71*('Sheet1 (2)'!$D$72-crack_s_index)/'Sheet1 (2)'!$D$72))))</f>
        <v>5</v>
      </c>
      <c r="AW153" s="157">
        <f>IF(IF(D153='Sheet1 (2)'!$C$69,'Sheet1 (2)'!$D$69*('Sheet1 (2)'!$D$72-crack_t_index)/'Sheet1 (2)'!$D$72,IF(shee2!D153='Sheet1 (2)'!$C$70,'Sheet1 (2)'!$D$70*('Sheet1 (2)'!$D$72-crack_t_index)/'Sheet1 (2)'!$D$72,IF(shee2!D153='Sheet1 (2)'!$C$71,'Sheet1 (2)'!$D$71*('Sheet1 (2)'!$D$72-crack_t_index)/'Sheet1 (2)'!$D$72)))&lt;0,0,IF(D153='Sheet1 (2)'!$C$69,'Sheet1 (2)'!$D$69*('Sheet1 (2)'!$D$72-crack_t_index)/'Sheet1 (2)'!$D$72,IF(shee2!D153='Sheet1 (2)'!$C$70,'Sheet1 (2)'!$D$70*('Sheet1 (2)'!$D$72-crack_t_index)/'Sheet1 (2)'!$D$72,IF(shee2!D153='Sheet1 (2)'!$C$71,'Sheet1 (2)'!$D$71*('Sheet1 (2)'!$D$72-crack_t_index)/'Sheet1 (2)'!$D$72))))</f>
        <v>4.375</v>
      </c>
      <c r="AX153" s="157">
        <f>IF(IF(D153='Sheet1 (2)'!$C$69,'Sheet1 (2)'!$D$69*('Sheet1 (2)'!$D$72-rave_index)/'Sheet1 (2)'!$D$72,IF(shee2!D153='Sheet1 (2)'!$C$70,'Sheet1 (2)'!$D$70*('Sheet1 (2)'!$D$72-rave_index)/'Sheet1 (2)'!$D$72,IF(shee2!D153='Sheet1 (2)'!$C$71,'Sheet1 (2)'!$D$71*('Sheet1 (2)'!$D$72-rave_index)/'Sheet1 (2)'!$D$72)))&lt;0,0,IF(D153='Sheet1 (2)'!$C$69,'Sheet1 (2)'!$D$69*('Sheet1 (2)'!$D$72-rave_index)/'Sheet1 (2)'!$D$72,IF(shee2!D153='Sheet1 (2)'!$C$70,'Sheet1 (2)'!$D$70*('Sheet1 (2)'!$D$72-rave_index)/'Sheet1 (2)'!$D$72,IF(shee2!D153='Sheet1 (2)'!$C$71,'Sheet1 (2)'!$D$71*('Sheet1 (2)'!$D$72-rave_index)/'Sheet1 (2)'!$D$72))))</f>
        <v>5</v>
      </c>
      <c r="AY153" s="157">
        <f>IF(IF(D153='Sheet1 (2)'!$C$69,'Sheet1 (2)'!$D$69*('Sheet1 (2)'!$D$72-rough_index)/'Sheet1 (2)'!$D$72,IF(shee2!D153='Sheet1 (2)'!$C$70,'Sheet1 (2)'!$D$70*('Sheet1 (2)'!$D$72-rough_index)/'Sheet1 (2)'!$D$72,IF(shee2!D153='Sheet1 (2)'!$C$71,'Sheet1 (2)'!$D$71*('Sheet1 (2)'!$D$72-rough_index)/'Sheet1 (2)'!$D$72)))&lt;0,0,IF(D153='Sheet1 (2)'!$C$69,'Sheet1 (2)'!$D$69*('Sheet1 (2)'!$D$72-rough_index)/'Sheet1 (2)'!$D$72,IF(shee2!D153='Sheet1 (2)'!$C$70,'Sheet1 (2)'!$D$70*('Sheet1 (2)'!$D$72-rough_index)/'Sheet1 (2)'!$D$72,IF(shee2!D153='Sheet1 (2)'!$C$71,'Sheet1 (2)'!$D$71*('Sheet1 (2)'!$D$72-rough_index)/'Sheet1 (2)'!$D$72))))</f>
        <v>2.5</v>
      </c>
      <c r="AZ153" s="159">
        <f>+(AU153*'Sheet1 (2)'!$C$77)+(AV153*'Sheet1 (2)'!$C$78)+(AW153*'Sheet1 (2)'!$C$79)+(AX153*'Sheet1 (2)'!$C$80)+(AY153*'Sheet1 (2)'!$C$81)</f>
        <v>4.2249999999999996</v>
      </c>
      <c r="BA153" s="213" t="str">
        <f t="shared" si="5"/>
        <v>Good</v>
      </c>
      <c r="BE153">
        <f>IF(D153='Sheet1 (2)'!$C$61,'Sheet1 (2)'!$D$61*(counts^2)+'Sheet1 (2)'!$G$61*counts+'Sheet1 (2)'!$J$61,IF(D153='Sheet1 (2)'!$C$62,'Sheet1 (2)'!$D$62*counts+'Sheet1 (2)'!$G$62,IF(D153='Sheet1 (2)'!$C$63,'Sheet1 (2)'!$D$63*counts+'Sheet1 (2)'!$G$63,IF(D153='Sheet1 (2)'!$C$64,'Sheet1 (2)'!$D$64*counts+'Sheet1 (2)'!$G$64))))</f>
        <v>2.0984129299999998</v>
      </c>
    </row>
    <row r="154" spans="1:57">
      <c r="A154" s="145" t="s">
        <v>282</v>
      </c>
      <c r="B154" s="145" t="s">
        <v>76</v>
      </c>
      <c r="C154" s="170">
        <v>294</v>
      </c>
      <c r="D154" s="174" t="s">
        <v>77</v>
      </c>
      <c r="E154" s="171">
        <v>8</v>
      </c>
      <c r="F154" s="171">
        <v>1</v>
      </c>
      <c r="G154" s="171" t="s">
        <v>77</v>
      </c>
      <c r="H154" s="171">
        <v>0.5</v>
      </c>
      <c r="I154" s="171" t="s">
        <v>77</v>
      </c>
      <c r="J154" s="173" t="s">
        <v>80</v>
      </c>
      <c r="K154" s="173" t="s">
        <v>80</v>
      </c>
      <c r="L154" s="169">
        <f>VLOOKUP(CONCATENATE(J154,K154),'Sheet1 (2)'!$J$6:$K$26,2,FALSE)</f>
        <v>0</v>
      </c>
      <c r="M154" s="173" t="s">
        <v>80</v>
      </c>
      <c r="N154" s="173" t="s">
        <v>80</v>
      </c>
      <c r="O154" s="168">
        <f>VLOOKUP(CONCATENATE(M154,N154),'Sheet1 (2)'!$L$6:$M$26,2,FALSE)</f>
        <v>0</v>
      </c>
      <c r="P154" s="173" t="s">
        <v>83</v>
      </c>
      <c r="Q154" s="173" t="s">
        <v>78</v>
      </c>
      <c r="R154" s="168">
        <f>VLOOKUP(CONCATENATE(P154,Q154),'Sheet1 (2)'!$N$6:$O$26,2,FALSE)</f>
        <v>7.5</v>
      </c>
      <c r="S154" s="173" t="s">
        <v>80</v>
      </c>
      <c r="T154" s="173" t="s">
        <v>80</v>
      </c>
      <c r="U154" s="168">
        <f>VLOOKUP(CONCATENATE(S154,T154),'Sheet1 (2)'!$P$6:$Q$26,2,FALSE)</f>
        <v>0</v>
      </c>
      <c r="V154" s="173" t="s">
        <v>80</v>
      </c>
      <c r="W154" s="173" t="s">
        <v>80</v>
      </c>
      <c r="X154" s="168">
        <f>VLOOKUP(CONCATENATE(V154,W154),'Sheet1 (2)'!$R$6:$S$26,2,FALSE)</f>
        <v>0</v>
      </c>
      <c r="Y154" s="173" t="s">
        <v>80</v>
      </c>
      <c r="Z154" s="173" t="s">
        <v>80</v>
      </c>
      <c r="AA154" s="168">
        <f>VLOOKUP(CONCATENATE(Y154,Z154),'Sheet1 (2)'!$T$6:$U$26,2,FALSE)</f>
        <v>0</v>
      </c>
      <c r="AB154" s="173" t="s">
        <v>80</v>
      </c>
      <c r="AC154" s="173" t="s">
        <v>80</v>
      </c>
      <c r="AD154" s="168">
        <f>VLOOKUP(CONCATENATE(AB154,AC154),'Sheet1 (2)'!$X$6:$Y$26,2,FALSE)</f>
        <v>0</v>
      </c>
      <c r="AE154" s="173" t="s">
        <v>82</v>
      </c>
      <c r="AF154" s="173" t="s">
        <v>81</v>
      </c>
      <c r="AG154" s="168">
        <f>VLOOKUP(CONCATENATE(AE154,AF154),'Sheet1 (2)'!$Z$6:$AA$26,2,FALSE)</f>
        <v>66</v>
      </c>
      <c r="AH154" s="172"/>
      <c r="AI154" s="175"/>
      <c r="AJ154" s="140"/>
      <c r="AK154" s="176" t="s">
        <v>282</v>
      </c>
      <c r="AL154" s="176" t="s">
        <v>76</v>
      </c>
      <c r="AM154" s="170">
        <f t="shared" si="4"/>
        <v>294</v>
      </c>
      <c r="AN154" s="147"/>
      <c r="AO154" s="155"/>
      <c r="AP154" s="156"/>
      <c r="AQ154" s="157">
        <v>2.8559249977999999</v>
      </c>
      <c r="AR154" s="158"/>
      <c r="AS154" s="145">
        <f>LOOKUP(rufmkm,'Sheet1 (2)'!$V$62:$V$71,'Sheet1 (2)'!$W$62:$W$71)</f>
        <v>30</v>
      </c>
      <c r="AT154" s="140"/>
      <c r="AU154" s="157">
        <f>IF(IF(D154='Sheet1 (2)'!$C$69,'Sheet1 (2)'!$D$69*('Sheet1 (2)'!$D$72-rut_index)/'Sheet1 (2)'!$D$72,IF(shee2!D154='Sheet1 (2)'!$C$70,'Sheet1 (2)'!$D$70*('Sheet1 (2)'!$D$72-rut_index)/'Sheet1 (2)'!$D$72,IF(shee2!D154='Sheet1 (2)'!$C$71,'Sheet1 (2)'!$D$71*('Sheet1 (2)'!$D$72-rut_index)/'Sheet1 (2)'!$D$72)))&lt;0,0,IF(D154='Sheet1 (2)'!$C$69,'Sheet1 (2)'!$D$69*('Sheet1 (2)'!$D$72-rut_index)/'Sheet1 (2)'!$D$72,IF(shee2!D154='Sheet1 (2)'!$C$70,'Sheet1 (2)'!$D$70*('Sheet1 (2)'!$D$72-rut_index)/'Sheet1 (2)'!$D$72,IF(shee2!D154='Sheet1 (2)'!$C$71,'Sheet1 (2)'!$D$71*('Sheet1 (2)'!$D$72-rut_index)/'Sheet1 (2)'!$D$72))))</f>
        <v>5</v>
      </c>
      <c r="AV154" s="157">
        <f>IF(IF(D154='Sheet1 (2)'!$C$69,'Sheet1 (2)'!$D$69*('Sheet1 (2)'!$D$72-crack_s_index)/'Sheet1 (2)'!$D$72,IF(shee2!D154='Sheet1 (2)'!$C$70,'Sheet1 (2)'!$D$70*('Sheet1 (2)'!$D$72-crack_s_index)/'Sheet1 (2)'!$D$72,IF(shee2!D154='Sheet1 (2)'!$C$71,'Sheet1 (2)'!$D$71*('Sheet1 (2)'!$D$72-crack_s_index)/'Sheet1 (2)'!$D$72)))&lt;0,0,IF(D154='Sheet1 (2)'!$C$69,'Sheet1 (2)'!$D$69*('Sheet1 (2)'!$D$72-crack_s_index)/'Sheet1 (2)'!$D$72,IF(shee2!D154='Sheet1 (2)'!$C$70,'Sheet1 (2)'!$D$70*('Sheet1 (2)'!$D$72-crack_s_index)/'Sheet1 (2)'!$D$72,IF(shee2!D154='Sheet1 (2)'!$C$71,'Sheet1 (2)'!$D$71*('Sheet1 (2)'!$D$72-crack_s_index)/'Sheet1 (2)'!$D$72))))</f>
        <v>5</v>
      </c>
      <c r="AW154" s="157">
        <f>IF(IF(D154='Sheet1 (2)'!$C$69,'Sheet1 (2)'!$D$69*('Sheet1 (2)'!$D$72-crack_t_index)/'Sheet1 (2)'!$D$72,IF(shee2!D154='Sheet1 (2)'!$C$70,'Sheet1 (2)'!$D$70*('Sheet1 (2)'!$D$72-crack_t_index)/'Sheet1 (2)'!$D$72,IF(shee2!D154='Sheet1 (2)'!$C$71,'Sheet1 (2)'!$D$71*('Sheet1 (2)'!$D$72-crack_t_index)/'Sheet1 (2)'!$D$72)))&lt;0,0,IF(D154='Sheet1 (2)'!$C$69,'Sheet1 (2)'!$D$69*('Sheet1 (2)'!$D$72-crack_t_index)/'Sheet1 (2)'!$D$72,IF(shee2!D154='Sheet1 (2)'!$C$70,'Sheet1 (2)'!$D$70*('Sheet1 (2)'!$D$72-crack_t_index)/'Sheet1 (2)'!$D$72,IF(shee2!D154='Sheet1 (2)'!$C$71,'Sheet1 (2)'!$D$71*('Sheet1 (2)'!$D$72-crack_t_index)/'Sheet1 (2)'!$D$72))))</f>
        <v>4.375</v>
      </c>
      <c r="AX154" s="157">
        <f>IF(IF(D154='Sheet1 (2)'!$C$69,'Sheet1 (2)'!$D$69*('Sheet1 (2)'!$D$72-rave_index)/'Sheet1 (2)'!$D$72,IF(shee2!D154='Sheet1 (2)'!$C$70,'Sheet1 (2)'!$D$70*('Sheet1 (2)'!$D$72-rave_index)/'Sheet1 (2)'!$D$72,IF(shee2!D154='Sheet1 (2)'!$C$71,'Sheet1 (2)'!$D$71*('Sheet1 (2)'!$D$72-rave_index)/'Sheet1 (2)'!$D$72)))&lt;0,0,IF(D154='Sheet1 (2)'!$C$69,'Sheet1 (2)'!$D$69*('Sheet1 (2)'!$D$72-rave_index)/'Sheet1 (2)'!$D$72,IF(shee2!D154='Sheet1 (2)'!$C$70,'Sheet1 (2)'!$D$70*('Sheet1 (2)'!$D$72-rave_index)/'Sheet1 (2)'!$D$72,IF(shee2!D154='Sheet1 (2)'!$C$71,'Sheet1 (2)'!$D$71*('Sheet1 (2)'!$D$72-rave_index)/'Sheet1 (2)'!$D$72))))</f>
        <v>5</v>
      </c>
      <c r="AY154" s="157">
        <f>IF(IF(D154='Sheet1 (2)'!$C$69,'Sheet1 (2)'!$D$69*('Sheet1 (2)'!$D$72-rough_index)/'Sheet1 (2)'!$D$72,IF(shee2!D154='Sheet1 (2)'!$C$70,'Sheet1 (2)'!$D$70*('Sheet1 (2)'!$D$72-rough_index)/'Sheet1 (2)'!$D$72,IF(shee2!D154='Sheet1 (2)'!$C$71,'Sheet1 (2)'!$D$71*('Sheet1 (2)'!$D$72-rough_index)/'Sheet1 (2)'!$D$72)))&lt;0,0,IF(D154='Sheet1 (2)'!$C$69,'Sheet1 (2)'!$D$69*('Sheet1 (2)'!$D$72-rough_index)/'Sheet1 (2)'!$D$72,IF(shee2!D154='Sheet1 (2)'!$C$70,'Sheet1 (2)'!$D$70*('Sheet1 (2)'!$D$72-rough_index)/'Sheet1 (2)'!$D$72,IF(shee2!D154='Sheet1 (2)'!$C$71,'Sheet1 (2)'!$D$71*('Sheet1 (2)'!$D$72-rough_index)/'Sheet1 (2)'!$D$72))))</f>
        <v>2.5</v>
      </c>
      <c r="AZ154" s="159">
        <f>+(AU154*'Sheet1 (2)'!$C$77)+(AV154*'Sheet1 (2)'!$C$78)+(AW154*'Sheet1 (2)'!$C$79)+(AX154*'Sheet1 (2)'!$C$80)+(AY154*'Sheet1 (2)'!$C$81)</f>
        <v>4.2249999999999996</v>
      </c>
      <c r="BA154" s="213" t="str">
        <f t="shared" si="5"/>
        <v>Good</v>
      </c>
      <c r="BE154">
        <f>IF(D154='Sheet1 (2)'!$C$61,'Sheet1 (2)'!$D$61*(counts^2)+'Sheet1 (2)'!$G$61*counts+'Sheet1 (2)'!$J$61,IF(D154='Sheet1 (2)'!$C$62,'Sheet1 (2)'!$D$62*counts+'Sheet1 (2)'!$G$62,IF(D154='Sheet1 (2)'!$C$63,'Sheet1 (2)'!$D$63*counts+'Sheet1 (2)'!$G$63,IF(D154='Sheet1 (2)'!$C$64,'Sheet1 (2)'!$D$64*counts+'Sheet1 (2)'!$G$64))))</f>
        <v>2.0984129299999998</v>
      </c>
    </row>
    <row r="155" spans="1:57">
      <c r="A155" s="145" t="s">
        <v>282</v>
      </c>
      <c r="B155" s="145" t="s">
        <v>76</v>
      </c>
      <c r="C155" s="170">
        <v>295</v>
      </c>
      <c r="D155" s="174" t="s">
        <v>77</v>
      </c>
      <c r="E155" s="171">
        <v>8</v>
      </c>
      <c r="F155" s="171">
        <v>1</v>
      </c>
      <c r="G155" s="171" t="s">
        <v>77</v>
      </c>
      <c r="H155" s="171">
        <v>0.5</v>
      </c>
      <c r="I155" s="171" t="s">
        <v>77</v>
      </c>
      <c r="J155" s="173" t="s">
        <v>78</v>
      </c>
      <c r="K155" s="173" t="s">
        <v>79</v>
      </c>
      <c r="L155" s="169">
        <f>VLOOKUP(CONCATENATE(J155,K155),'Sheet1 (2)'!$J$6:$K$26,2,FALSE)</f>
        <v>18.75</v>
      </c>
      <c r="M155" s="173" t="s">
        <v>83</v>
      </c>
      <c r="N155" s="173" t="s">
        <v>81</v>
      </c>
      <c r="O155" s="168">
        <f>VLOOKUP(CONCATENATE(M155,N155),'Sheet1 (2)'!$L$6:$M$26,2,FALSE)</f>
        <v>75</v>
      </c>
      <c r="P155" s="173" t="s">
        <v>83</v>
      </c>
      <c r="Q155" s="173" t="s">
        <v>81</v>
      </c>
      <c r="R155" s="168">
        <f>VLOOKUP(CONCATENATE(P155,Q155),'Sheet1 (2)'!$N$6:$O$26,2,FALSE)</f>
        <v>75</v>
      </c>
      <c r="S155" s="173" t="s">
        <v>80</v>
      </c>
      <c r="T155" s="173" t="s">
        <v>80</v>
      </c>
      <c r="U155" s="168">
        <f>VLOOKUP(CONCATENATE(S155,T155),'Sheet1 (2)'!$P$6:$Q$26,2,FALSE)</f>
        <v>0</v>
      </c>
      <c r="V155" s="173" t="s">
        <v>80</v>
      </c>
      <c r="W155" s="173" t="s">
        <v>80</v>
      </c>
      <c r="X155" s="168">
        <f>VLOOKUP(CONCATENATE(V155,W155),'Sheet1 (2)'!$R$6:$S$26,2,FALSE)</f>
        <v>0</v>
      </c>
      <c r="Y155" s="173" t="s">
        <v>83</v>
      </c>
      <c r="Z155" s="173" t="s">
        <v>79</v>
      </c>
      <c r="AA155" s="168">
        <f>VLOOKUP(CONCATENATE(Y155,Z155),'Sheet1 (2)'!$T$6:$U$26,2,FALSE)</f>
        <v>56.25</v>
      </c>
      <c r="AB155" s="173" t="s">
        <v>80</v>
      </c>
      <c r="AC155" s="173" t="s">
        <v>80</v>
      </c>
      <c r="AD155" s="168">
        <f>VLOOKUP(CONCATENATE(AB155,AC155),'Sheet1 (2)'!$X$6:$Y$26,2,FALSE)</f>
        <v>0</v>
      </c>
      <c r="AE155" s="173" t="s">
        <v>82</v>
      </c>
      <c r="AF155" s="173" t="s">
        <v>81</v>
      </c>
      <c r="AG155" s="168">
        <f>VLOOKUP(CONCATENATE(AE155,AF155),'Sheet1 (2)'!$Z$6:$AA$26,2,FALSE)</f>
        <v>66</v>
      </c>
      <c r="AH155" s="172"/>
      <c r="AI155" s="175"/>
      <c r="AJ155" s="140"/>
      <c r="AK155" s="176" t="s">
        <v>282</v>
      </c>
      <c r="AL155" s="176" t="s">
        <v>76</v>
      </c>
      <c r="AM155" s="170">
        <f t="shared" si="4"/>
        <v>295</v>
      </c>
      <c r="AN155" s="147"/>
      <c r="AO155" s="155" t="s">
        <v>422</v>
      </c>
      <c r="AP155" s="156"/>
      <c r="AQ155" s="157">
        <v>2.5135365254000002</v>
      </c>
      <c r="AR155" s="158"/>
      <c r="AS155" s="145">
        <f>LOOKUP(rufmkm,'Sheet1 (2)'!$V$62:$V$71,'Sheet1 (2)'!$W$62:$W$71)</f>
        <v>30</v>
      </c>
      <c r="AT155" s="140"/>
      <c r="AU155" s="157">
        <f>IF(IF(D155='Sheet1 (2)'!$C$69,'Sheet1 (2)'!$D$69*('Sheet1 (2)'!$D$72-rut_index)/'Sheet1 (2)'!$D$72,IF(shee2!D155='Sheet1 (2)'!$C$70,'Sheet1 (2)'!$D$70*('Sheet1 (2)'!$D$72-rut_index)/'Sheet1 (2)'!$D$72,IF(shee2!D155='Sheet1 (2)'!$C$71,'Sheet1 (2)'!$D$71*('Sheet1 (2)'!$D$72-rut_index)/'Sheet1 (2)'!$D$72)))&lt;0,0,IF(D155='Sheet1 (2)'!$C$69,'Sheet1 (2)'!$D$69*('Sheet1 (2)'!$D$72-rut_index)/'Sheet1 (2)'!$D$72,IF(shee2!D155='Sheet1 (2)'!$C$70,'Sheet1 (2)'!$D$70*('Sheet1 (2)'!$D$72-rut_index)/'Sheet1 (2)'!$D$72,IF(shee2!D155='Sheet1 (2)'!$C$71,'Sheet1 (2)'!$D$71*('Sheet1 (2)'!$D$72-rut_index)/'Sheet1 (2)'!$D$72))))</f>
        <v>3.4375</v>
      </c>
      <c r="AV155" s="157">
        <f>IF(IF(D155='Sheet1 (2)'!$C$69,'Sheet1 (2)'!$D$69*('Sheet1 (2)'!$D$72-crack_s_index)/'Sheet1 (2)'!$D$72,IF(shee2!D155='Sheet1 (2)'!$C$70,'Sheet1 (2)'!$D$70*('Sheet1 (2)'!$D$72-crack_s_index)/'Sheet1 (2)'!$D$72,IF(shee2!D155='Sheet1 (2)'!$C$71,'Sheet1 (2)'!$D$71*('Sheet1 (2)'!$D$72-crack_s_index)/'Sheet1 (2)'!$D$72)))&lt;0,0,IF(D155='Sheet1 (2)'!$C$69,'Sheet1 (2)'!$D$69*('Sheet1 (2)'!$D$72-crack_s_index)/'Sheet1 (2)'!$D$72,IF(shee2!D155='Sheet1 (2)'!$C$70,'Sheet1 (2)'!$D$70*('Sheet1 (2)'!$D$72-crack_s_index)/'Sheet1 (2)'!$D$72,IF(shee2!D155='Sheet1 (2)'!$C$71,'Sheet1 (2)'!$D$71*('Sheet1 (2)'!$D$72-crack_s_index)/'Sheet1 (2)'!$D$72))))</f>
        <v>0</v>
      </c>
      <c r="AW155" s="157">
        <f>IF(IF(D155='Sheet1 (2)'!$C$69,'Sheet1 (2)'!$D$69*('Sheet1 (2)'!$D$72-crack_t_index)/'Sheet1 (2)'!$D$72,IF(shee2!D155='Sheet1 (2)'!$C$70,'Sheet1 (2)'!$D$70*('Sheet1 (2)'!$D$72-crack_t_index)/'Sheet1 (2)'!$D$72,IF(shee2!D155='Sheet1 (2)'!$C$71,'Sheet1 (2)'!$D$71*('Sheet1 (2)'!$D$72-crack_t_index)/'Sheet1 (2)'!$D$72)))&lt;0,0,IF(D155='Sheet1 (2)'!$C$69,'Sheet1 (2)'!$D$69*('Sheet1 (2)'!$D$72-crack_t_index)/'Sheet1 (2)'!$D$72,IF(shee2!D155='Sheet1 (2)'!$C$70,'Sheet1 (2)'!$D$70*('Sheet1 (2)'!$D$72-crack_t_index)/'Sheet1 (2)'!$D$72,IF(shee2!D155='Sheet1 (2)'!$C$71,'Sheet1 (2)'!$D$71*('Sheet1 (2)'!$D$72-crack_t_index)/'Sheet1 (2)'!$D$72))))</f>
        <v>0</v>
      </c>
      <c r="AX155" s="157">
        <f>IF(IF(D155='Sheet1 (2)'!$C$69,'Sheet1 (2)'!$D$69*('Sheet1 (2)'!$D$72-rave_index)/'Sheet1 (2)'!$D$72,IF(shee2!D155='Sheet1 (2)'!$C$70,'Sheet1 (2)'!$D$70*('Sheet1 (2)'!$D$72-rave_index)/'Sheet1 (2)'!$D$72,IF(shee2!D155='Sheet1 (2)'!$C$71,'Sheet1 (2)'!$D$71*('Sheet1 (2)'!$D$72-rave_index)/'Sheet1 (2)'!$D$72)))&lt;0,0,IF(D155='Sheet1 (2)'!$C$69,'Sheet1 (2)'!$D$69*('Sheet1 (2)'!$D$72-rave_index)/'Sheet1 (2)'!$D$72,IF(shee2!D155='Sheet1 (2)'!$C$70,'Sheet1 (2)'!$D$70*('Sheet1 (2)'!$D$72-rave_index)/'Sheet1 (2)'!$D$72,IF(shee2!D155='Sheet1 (2)'!$C$71,'Sheet1 (2)'!$D$71*('Sheet1 (2)'!$D$72-rave_index)/'Sheet1 (2)'!$D$72))))</f>
        <v>0.3125</v>
      </c>
      <c r="AY155" s="157">
        <f>IF(IF(D155='Sheet1 (2)'!$C$69,'Sheet1 (2)'!$D$69*('Sheet1 (2)'!$D$72-rough_index)/'Sheet1 (2)'!$D$72,IF(shee2!D155='Sheet1 (2)'!$C$70,'Sheet1 (2)'!$D$70*('Sheet1 (2)'!$D$72-rough_index)/'Sheet1 (2)'!$D$72,IF(shee2!D155='Sheet1 (2)'!$C$71,'Sheet1 (2)'!$D$71*('Sheet1 (2)'!$D$72-rough_index)/'Sheet1 (2)'!$D$72)))&lt;0,0,IF(D155='Sheet1 (2)'!$C$69,'Sheet1 (2)'!$D$69*('Sheet1 (2)'!$D$72-rough_index)/'Sheet1 (2)'!$D$72,IF(shee2!D155='Sheet1 (2)'!$C$70,'Sheet1 (2)'!$D$70*('Sheet1 (2)'!$D$72-rough_index)/'Sheet1 (2)'!$D$72,IF(shee2!D155='Sheet1 (2)'!$C$71,'Sheet1 (2)'!$D$71*('Sheet1 (2)'!$D$72-rough_index)/'Sheet1 (2)'!$D$72))))</f>
        <v>2.5</v>
      </c>
      <c r="AZ155" s="159">
        <f>+(AU155*'Sheet1 (2)'!$C$77)+(AV155*'Sheet1 (2)'!$C$78)+(AW155*'Sheet1 (2)'!$C$79)+(AX155*'Sheet1 (2)'!$C$80)+(AY155*'Sheet1 (2)'!$C$81)</f>
        <v>1.46875</v>
      </c>
      <c r="BA155" s="213" t="str">
        <f t="shared" si="5"/>
        <v>Poor</v>
      </c>
      <c r="BE155">
        <f>IF(D155='Sheet1 (2)'!$C$61,'Sheet1 (2)'!$D$61*(counts^2)+'Sheet1 (2)'!$G$61*counts+'Sheet1 (2)'!$J$61,IF(D155='Sheet1 (2)'!$C$62,'Sheet1 (2)'!$D$62*counts+'Sheet1 (2)'!$G$62,IF(D155='Sheet1 (2)'!$C$63,'Sheet1 (2)'!$D$63*counts+'Sheet1 (2)'!$G$63,IF(D155='Sheet1 (2)'!$C$64,'Sheet1 (2)'!$D$64*counts+'Sheet1 (2)'!$G$64))))</f>
        <v>2.0984129299999998</v>
      </c>
    </row>
    <row r="156" spans="1:57">
      <c r="A156" s="145" t="s">
        <v>282</v>
      </c>
      <c r="B156" s="145" t="s">
        <v>76</v>
      </c>
      <c r="C156" s="170">
        <v>296</v>
      </c>
      <c r="D156" s="174" t="s">
        <v>77</v>
      </c>
      <c r="E156" s="171">
        <v>8</v>
      </c>
      <c r="F156" s="171">
        <v>1</v>
      </c>
      <c r="G156" s="171" t="s">
        <v>77</v>
      </c>
      <c r="H156" s="171">
        <v>0.5</v>
      </c>
      <c r="I156" s="171" t="s">
        <v>77</v>
      </c>
      <c r="J156" s="173" t="s">
        <v>78</v>
      </c>
      <c r="K156" s="173" t="s">
        <v>81</v>
      </c>
      <c r="L156" s="169">
        <f>VLOOKUP(CONCATENATE(J156,K156),'Sheet1 (2)'!$J$6:$K$26,2,FALSE)</f>
        <v>25</v>
      </c>
      <c r="M156" s="173" t="s">
        <v>83</v>
      </c>
      <c r="N156" s="173" t="s">
        <v>81</v>
      </c>
      <c r="O156" s="168">
        <f>VLOOKUP(CONCATENATE(M156,N156),'Sheet1 (2)'!$L$6:$M$26,2,FALSE)</f>
        <v>75</v>
      </c>
      <c r="P156" s="173" t="s">
        <v>83</v>
      </c>
      <c r="Q156" s="173" t="s">
        <v>79</v>
      </c>
      <c r="R156" s="168">
        <f>VLOOKUP(CONCATENATE(P156,Q156),'Sheet1 (2)'!$N$6:$O$26,2,FALSE)</f>
        <v>56.25</v>
      </c>
      <c r="S156" s="173" t="s">
        <v>80</v>
      </c>
      <c r="T156" s="173" t="s">
        <v>80</v>
      </c>
      <c r="U156" s="168">
        <f>VLOOKUP(CONCATENATE(S156,T156),'Sheet1 (2)'!$P$6:$Q$26,2,FALSE)</f>
        <v>0</v>
      </c>
      <c r="V156" s="173" t="s">
        <v>80</v>
      </c>
      <c r="W156" s="173" t="s">
        <v>80</v>
      </c>
      <c r="X156" s="168">
        <f>VLOOKUP(CONCATENATE(V156,W156),'Sheet1 (2)'!$R$6:$S$26,2,FALSE)</f>
        <v>0</v>
      </c>
      <c r="Y156" s="173" t="s">
        <v>83</v>
      </c>
      <c r="Z156" s="173" t="s">
        <v>79</v>
      </c>
      <c r="AA156" s="168">
        <f>VLOOKUP(CONCATENATE(Y156,Z156),'Sheet1 (2)'!$T$6:$U$26,2,FALSE)</f>
        <v>56.25</v>
      </c>
      <c r="AB156" s="173" t="s">
        <v>80</v>
      </c>
      <c r="AC156" s="173" t="s">
        <v>80</v>
      </c>
      <c r="AD156" s="168">
        <f>VLOOKUP(CONCATENATE(AB156,AC156),'Sheet1 (2)'!$X$6:$Y$26,2,FALSE)</f>
        <v>0</v>
      </c>
      <c r="AE156" s="173" t="s">
        <v>82</v>
      </c>
      <c r="AF156" s="173" t="s">
        <v>81</v>
      </c>
      <c r="AG156" s="168">
        <f>VLOOKUP(CONCATENATE(AE156,AF156),'Sheet1 (2)'!$Z$6:$AA$26,2,FALSE)</f>
        <v>66</v>
      </c>
      <c r="AH156" s="172"/>
      <c r="AI156" s="175"/>
      <c r="AJ156" s="140"/>
      <c r="AK156" s="176" t="s">
        <v>282</v>
      </c>
      <c r="AL156" s="176" t="s">
        <v>76</v>
      </c>
      <c r="AM156" s="170">
        <f t="shared" si="4"/>
        <v>296</v>
      </c>
      <c r="AN156" s="147"/>
      <c r="AO156" s="155"/>
      <c r="AP156" s="156"/>
      <c r="AQ156" s="157">
        <v>2.3547611236000003</v>
      </c>
      <c r="AR156" s="158"/>
      <c r="AS156" s="145">
        <f>LOOKUP(rufmkm,'Sheet1 (2)'!$V$62:$V$71,'Sheet1 (2)'!$W$62:$W$71)</f>
        <v>30</v>
      </c>
      <c r="AT156" s="140"/>
      <c r="AU156" s="157">
        <f>IF(IF(D156='Sheet1 (2)'!$C$69,'Sheet1 (2)'!$D$69*('Sheet1 (2)'!$D$72-rut_index)/'Sheet1 (2)'!$D$72,IF(shee2!D156='Sheet1 (2)'!$C$70,'Sheet1 (2)'!$D$70*('Sheet1 (2)'!$D$72-rut_index)/'Sheet1 (2)'!$D$72,IF(shee2!D156='Sheet1 (2)'!$C$71,'Sheet1 (2)'!$D$71*('Sheet1 (2)'!$D$72-rut_index)/'Sheet1 (2)'!$D$72)))&lt;0,0,IF(D156='Sheet1 (2)'!$C$69,'Sheet1 (2)'!$D$69*('Sheet1 (2)'!$D$72-rut_index)/'Sheet1 (2)'!$D$72,IF(shee2!D156='Sheet1 (2)'!$C$70,'Sheet1 (2)'!$D$70*('Sheet1 (2)'!$D$72-rut_index)/'Sheet1 (2)'!$D$72,IF(shee2!D156='Sheet1 (2)'!$C$71,'Sheet1 (2)'!$D$71*('Sheet1 (2)'!$D$72-rut_index)/'Sheet1 (2)'!$D$72))))</f>
        <v>2.9166666666666665</v>
      </c>
      <c r="AV156" s="157">
        <f>IF(IF(D156='Sheet1 (2)'!$C$69,'Sheet1 (2)'!$D$69*('Sheet1 (2)'!$D$72-crack_s_index)/'Sheet1 (2)'!$D$72,IF(shee2!D156='Sheet1 (2)'!$C$70,'Sheet1 (2)'!$D$70*('Sheet1 (2)'!$D$72-crack_s_index)/'Sheet1 (2)'!$D$72,IF(shee2!D156='Sheet1 (2)'!$C$71,'Sheet1 (2)'!$D$71*('Sheet1 (2)'!$D$72-crack_s_index)/'Sheet1 (2)'!$D$72)))&lt;0,0,IF(D156='Sheet1 (2)'!$C$69,'Sheet1 (2)'!$D$69*('Sheet1 (2)'!$D$72-crack_s_index)/'Sheet1 (2)'!$D$72,IF(shee2!D156='Sheet1 (2)'!$C$70,'Sheet1 (2)'!$D$70*('Sheet1 (2)'!$D$72-crack_s_index)/'Sheet1 (2)'!$D$72,IF(shee2!D156='Sheet1 (2)'!$C$71,'Sheet1 (2)'!$D$71*('Sheet1 (2)'!$D$72-crack_s_index)/'Sheet1 (2)'!$D$72))))</f>
        <v>0</v>
      </c>
      <c r="AW156" s="157">
        <f>IF(IF(D156='Sheet1 (2)'!$C$69,'Sheet1 (2)'!$D$69*('Sheet1 (2)'!$D$72-crack_t_index)/'Sheet1 (2)'!$D$72,IF(shee2!D156='Sheet1 (2)'!$C$70,'Sheet1 (2)'!$D$70*('Sheet1 (2)'!$D$72-crack_t_index)/'Sheet1 (2)'!$D$72,IF(shee2!D156='Sheet1 (2)'!$C$71,'Sheet1 (2)'!$D$71*('Sheet1 (2)'!$D$72-crack_t_index)/'Sheet1 (2)'!$D$72)))&lt;0,0,IF(D156='Sheet1 (2)'!$C$69,'Sheet1 (2)'!$D$69*('Sheet1 (2)'!$D$72-crack_t_index)/'Sheet1 (2)'!$D$72,IF(shee2!D156='Sheet1 (2)'!$C$70,'Sheet1 (2)'!$D$70*('Sheet1 (2)'!$D$72-crack_t_index)/'Sheet1 (2)'!$D$72,IF(shee2!D156='Sheet1 (2)'!$C$71,'Sheet1 (2)'!$D$71*('Sheet1 (2)'!$D$72-crack_t_index)/'Sheet1 (2)'!$D$72))))</f>
        <v>0.3125</v>
      </c>
      <c r="AX156" s="157">
        <f>IF(IF(D156='Sheet1 (2)'!$C$69,'Sheet1 (2)'!$D$69*('Sheet1 (2)'!$D$72-rave_index)/'Sheet1 (2)'!$D$72,IF(shee2!D156='Sheet1 (2)'!$C$70,'Sheet1 (2)'!$D$70*('Sheet1 (2)'!$D$72-rave_index)/'Sheet1 (2)'!$D$72,IF(shee2!D156='Sheet1 (2)'!$C$71,'Sheet1 (2)'!$D$71*('Sheet1 (2)'!$D$72-rave_index)/'Sheet1 (2)'!$D$72)))&lt;0,0,IF(D156='Sheet1 (2)'!$C$69,'Sheet1 (2)'!$D$69*('Sheet1 (2)'!$D$72-rave_index)/'Sheet1 (2)'!$D$72,IF(shee2!D156='Sheet1 (2)'!$C$70,'Sheet1 (2)'!$D$70*('Sheet1 (2)'!$D$72-rave_index)/'Sheet1 (2)'!$D$72,IF(shee2!D156='Sheet1 (2)'!$C$71,'Sheet1 (2)'!$D$71*('Sheet1 (2)'!$D$72-rave_index)/'Sheet1 (2)'!$D$72))))</f>
        <v>0.3125</v>
      </c>
      <c r="AY156" s="157">
        <f>IF(IF(D156='Sheet1 (2)'!$C$69,'Sheet1 (2)'!$D$69*('Sheet1 (2)'!$D$72-rough_index)/'Sheet1 (2)'!$D$72,IF(shee2!D156='Sheet1 (2)'!$C$70,'Sheet1 (2)'!$D$70*('Sheet1 (2)'!$D$72-rough_index)/'Sheet1 (2)'!$D$72,IF(shee2!D156='Sheet1 (2)'!$C$71,'Sheet1 (2)'!$D$71*('Sheet1 (2)'!$D$72-rough_index)/'Sheet1 (2)'!$D$72)))&lt;0,0,IF(D156='Sheet1 (2)'!$C$69,'Sheet1 (2)'!$D$69*('Sheet1 (2)'!$D$72-rough_index)/'Sheet1 (2)'!$D$72,IF(shee2!D156='Sheet1 (2)'!$C$70,'Sheet1 (2)'!$D$70*('Sheet1 (2)'!$D$72-rough_index)/'Sheet1 (2)'!$D$72,IF(shee2!D156='Sheet1 (2)'!$C$71,'Sheet1 (2)'!$D$71*('Sheet1 (2)'!$D$72-rough_index)/'Sheet1 (2)'!$D$72))))</f>
        <v>2.5</v>
      </c>
      <c r="AZ156" s="159">
        <f>+(AU156*'Sheet1 (2)'!$C$77)+(AV156*'Sheet1 (2)'!$C$78)+(AW156*'Sheet1 (2)'!$C$79)+(AX156*'Sheet1 (2)'!$C$80)+(AY156*'Sheet1 (2)'!$C$81)</f>
        <v>1.3770833333333332</v>
      </c>
      <c r="BA156" s="213" t="str">
        <f t="shared" si="5"/>
        <v>Poor</v>
      </c>
      <c r="BE156">
        <f>IF(D156='Sheet1 (2)'!$C$61,'Sheet1 (2)'!$D$61*(counts^2)+'Sheet1 (2)'!$G$61*counts+'Sheet1 (2)'!$J$61,IF(D156='Sheet1 (2)'!$C$62,'Sheet1 (2)'!$D$62*counts+'Sheet1 (2)'!$G$62,IF(D156='Sheet1 (2)'!$C$63,'Sheet1 (2)'!$D$63*counts+'Sheet1 (2)'!$G$63,IF(D156='Sheet1 (2)'!$C$64,'Sheet1 (2)'!$D$64*counts+'Sheet1 (2)'!$G$64))))</f>
        <v>2.0984129299999998</v>
      </c>
    </row>
    <row r="157" spans="1:57">
      <c r="A157" s="145" t="s">
        <v>282</v>
      </c>
      <c r="B157" s="145" t="s">
        <v>76</v>
      </c>
      <c r="C157" s="170">
        <v>297</v>
      </c>
      <c r="D157" s="174" t="s">
        <v>77</v>
      </c>
      <c r="E157" s="171">
        <v>8</v>
      </c>
      <c r="F157" s="171">
        <v>1</v>
      </c>
      <c r="G157" s="171" t="s">
        <v>77</v>
      </c>
      <c r="H157" s="171">
        <v>0.5</v>
      </c>
      <c r="I157" s="171" t="s">
        <v>77</v>
      </c>
      <c r="J157" s="173" t="s">
        <v>80</v>
      </c>
      <c r="K157" s="173" t="s">
        <v>80</v>
      </c>
      <c r="L157" s="169">
        <f>VLOOKUP(CONCATENATE(J157,K157),'Sheet1 (2)'!$J$6:$K$26,2,FALSE)</f>
        <v>0</v>
      </c>
      <c r="M157" s="173" t="s">
        <v>83</v>
      </c>
      <c r="N157" s="173" t="s">
        <v>81</v>
      </c>
      <c r="O157" s="168">
        <f>VLOOKUP(CONCATENATE(M157,N157),'Sheet1 (2)'!$L$6:$M$26,2,FALSE)</f>
        <v>75</v>
      </c>
      <c r="P157" s="173" t="s">
        <v>83</v>
      </c>
      <c r="Q157" s="173" t="s">
        <v>79</v>
      </c>
      <c r="R157" s="168">
        <f>VLOOKUP(CONCATENATE(P157,Q157),'Sheet1 (2)'!$N$6:$O$26,2,FALSE)</f>
        <v>56.25</v>
      </c>
      <c r="S157" s="173" t="s">
        <v>80</v>
      </c>
      <c r="T157" s="173" t="s">
        <v>80</v>
      </c>
      <c r="U157" s="168">
        <f>VLOOKUP(CONCATENATE(S157,T157),'Sheet1 (2)'!$P$6:$Q$26,2,FALSE)</f>
        <v>0</v>
      </c>
      <c r="V157" s="173" t="s">
        <v>80</v>
      </c>
      <c r="W157" s="173" t="s">
        <v>80</v>
      </c>
      <c r="X157" s="168">
        <f>VLOOKUP(CONCATENATE(V157,W157),'Sheet1 (2)'!$R$6:$S$26,2,FALSE)</f>
        <v>0</v>
      </c>
      <c r="Y157" s="173" t="s">
        <v>83</v>
      </c>
      <c r="Z157" s="173" t="s">
        <v>79</v>
      </c>
      <c r="AA157" s="168">
        <f>VLOOKUP(CONCATENATE(Y157,Z157),'Sheet1 (2)'!$T$6:$U$26,2,FALSE)</f>
        <v>56.25</v>
      </c>
      <c r="AB157" s="173" t="s">
        <v>80</v>
      </c>
      <c r="AC157" s="173" t="s">
        <v>80</v>
      </c>
      <c r="AD157" s="168">
        <f>VLOOKUP(CONCATENATE(AB157,AC157),'Sheet1 (2)'!$X$6:$Y$26,2,FALSE)</f>
        <v>0</v>
      </c>
      <c r="AE157" s="173" t="s">
        <v>82</v>
      </c>
      <c r="AF157" s="173" t="s">
        <v>81</v>
      </c>
      <c r="AG157" s="168">
        <f>VLOOKUP(CONCATENATE(AE157,AF157),'Sheet1 (2)'!$Z$6:$AA$26,2,FALSE)</f>
        <v>66</v>
      </c>
      <c r="AH157" s="172"/>
      <c r="AI157" s="175"/>
      <c r="AJ157" s="140"/>
      <c r="AK157" s="176" t="s">
        <v>282</v>
      </c>
      <c r="AL157" s="176" t="s">
        <v>76</v>
      </c>
      <c r="AM157" s="170">
        <f t="shared" si="4"/>
        <v>297</v>
      </c>
      <c r="AN157" s="147"/>
      <c r="AO157" s="155"/>
      <c r="AP157" s="156"/>
      <c r="AQ157" s="157">
        <v>2.4311862400000002</v>
      </c>
      <c r="AR157" s="158"/>
      <c r="AS157" s="145">
        <f>LOOKUP(rufmkm,'Sheet1 (2)'!$V$62:$V$71,'Sheet1 (2)'!$W$62:$W$71)</f>
        <v>30</v>
      </c>
      <c r="AT157" s="140"/>
      <c r="AU157" s="157">
        <f>IF(IF(D157='Sheet1 (2)'!$C$69,'Sheet1 (2)'!$D$69*('Sheet1 (2)'!$D$72-rut_index)/'Sheet1 (2)'!$D$72,IF(shee2!D157='Sheet1 (2)'!$C$70,'Sheet1 (2)'!$D$70*('Sheet1 (2)'!$D$72-rut_index)/'Sheet1 (2)'!$D$72,IF(shee2!D157='Sheet1 (2)'!$C$71,'Sheet1 (2)'!$D$71*('Sheet1 (2)'!$D$72-rut_index)/'Sheet1 (2)'!$D$72)))&lt;0,0,IF(D157='Sheet1 (2)'!$C$69,'Sheet1 (2)'!$D$69*('Sheet1 (2)'!$D$72-rut_index)/'Sheet1 (2)'!$D$72,IF(shee2!D157='Sheet1 (2)'!$C$70,'Sheet1 (2)'!$D$70*('Sheet1 (2)'!$D$72-rut_index)/'Sheet1 (2)'!$D$72,IF(shee2!D157='Sheet1 (2)'!$C$71,'Sheet1 (2)'!$D$71*('Sheet1 (2)'!$D$72-rut_index)/'Sheet1 (2)'!$D$72))))</f>
        <v>5</v>
      </c>
      <c r="AV157" s="157">
        <f>IF(IF(D157='Sheet1 (2)'!$C$69,'Sheet1 (2)'!$D$69*('Sheet1 (2)'!$D$72-crack_s_index)/'Sheet1 (2)'!$D$72,IF(shee2!D157='Sheet1 (2)'!$C$70,'Sheet1 (2)'!$D$70*('Sheet1 (2)'!$D$72-crack_s_index)/'Sheet1 (2)'!$D$72,IF(shee2!D157='Sheet1 (2)'!$C$71,'Sheet1 (2)'!$D$71*('Sheet1 (2)'!$D$72-crack_s_index)/'Sheet1 (2)'!$D$72)))&lt;0,0,IF(D157='Sheet1 (2)'!$C$69,'Sheet1 (2)'!$D$69*('Sheet1 (2)'!$D$72-crack_s_index)/'Sheet1 (2)'!$D$72,IF(shee2!D157='Sheet1 (2)'!$C$70,'Sheet1 (2)'!$D$70*('Sheet1 (2)'!$D$72-crack_s_index)/'Sheet1 (2)'!$D$72,IF(shee2!D157='Sheet1 (2)'!$C$71,'Sheet1 (2)'!$D$71*('Sheet1 (2)'!$D$72-crack_s_index)/'Sheet1 (2)'!$D$72))))</f>
        <v>0</v>
      </c>
      <c r="AW157" s="157">
        <f>IF(IF(D157='Sheet1 (2)'!$C$69,'Sheet1 (2)'!$D$69*('Sheet1 (2)'!$D$72-crack_t_index)/'Sheet1 (2)'!$D$72,IF(shee2!D157='Sheet1 (2)'!$C$70,'Sheet1 (2)'!$D$70*('Sheet1 (2)'!$D$72-crack_t_index)/'Sheet1 (2)'!$D$72,IF(shee2!D157='Sheet1 (2)'!$C$71,'Sheet1 (2)'!$D$71*('Sheet1 (2)'!$D$72-crack_t_index)/'Sheet1 (2)'!$D$72)))&lt;0,0,IF(D157='Sheet1 (2)'!$C$69,'Sheet1 (2)'!$D$69*('Sheet1 (2)'!$D$72-crack_t_index)/'Sheet1 (2)'!$D$72,IF(shee2!D157='Sheet1 (2)'!$C$70,'Sheet1 (2)'!$D$70*('Sheet1 (2)'!$D$72-crack_t_index)/'Sheet1 (2)'!$D$72,IF(shee2!D157='Sheet1 (2)'!$C$71,'Sheet1 (2)'!$D$71*('Sheet1 (2)'!$D$72-crack_t_index)/'Sheet1 (2)'!$D$72))))</f>
        <v>0.3125</v>
      </c>
      <c r="AX157" s="157">
        <f>IF(IF(D157='Sheet1 (2)'!$C$69,'Sheet1 (2)'!$D$69*('Sheet1 (2)'!$D$72-rave_index)/'Sheet1 (2)'!$D$72,IF(shee2!D157='Sheet1 (2)'!$C$70,'Sheet1 (2)'!$D$70*('Sheet1 (2)'!$D$72-rave_index)/'Sheet1 (2)'!$D$72,IF(shee2!D157='Sheet1 (2)'!$C$71,'Sheet1 (2)'!$D$71*('Sheet1 (2)'!$D$72-rave_index)/'Sheet1 (2)'!$D$72)))&lt;0,0,IF(D157='Sheet1 (2)'!$C$69,'Sheet1 (2)'!$D$69*('Sheet1 (2)'!$D$72-rave_index)/'Sheet1 (2)'!$D$72,IF(shee2!D157='Sheet1 (2)'!$C$70,'Sheet1 (2)'!$D$70*('Sheet1 (2)'!$D$72-rave_index)/'Sheet1 (2)'!$D$72,IF(shee2!D157='Sheet1 (2)'!$C$71,'Sheet1 (2)'!$D$71*('Sheet1 (2)'!$D$72-rave_index)/'Sheet1 (2)'!$D$72))))</f>
        <v>0.3125</v>
      </c>
      <c r="AY157" s="157">
        <f>IF(IF(D157='Sheet1 (2)'!$C$69,'Sheet1 (2)'!$D$69*('Sheet1 (2)'!$D$72-rough_index)/'Sheet1 (2)'!$D$72,IF(shee2!D157='Sheet1 (2)'!$C$70,'Sheet1 (2)'!$D$70*('Sheet1 (2)'!$D$72-rough_index)/'Sheet1 (2)'!$D$72,IF(shee2!D157='Sheet1 (2)'!$C$71,'Sheet1 (2)'!$D$71*('Sheet1 (2)'!$D$72-rough_index)/'Sheet1 (2)'!$D$72)))&lt;0,0,IF(D157='Sheet1 (2)'!$C$69,'Sheet1 (2)'!$D$69*('Sheet1 (2)'!$D$72-rough_index)/'Sheet1 (2)'!$D$72,IF(shee2!D157='Sheet1 (2)'!$C$70,'Sheet1 (2)'!$D$70*('Sheet1 (2)'!$D$72-rough_index)/'Sheet1 (2)'!$D$72,IF(shee2!D157='Sheet1 (2)'!$C$71,'Sheet1 (2)'!$D$71*('Sheet1 (2)'!$D$72-rough_index)/'Sheet1 (2)'!$D$72))))</f>
        <v>2.5</v>
      </c>
      <c r="AZ157" s="159">
        <f>+(AU157*'Sheet1 (2)'!$C$77)+(AV157*'Sheet1 (2)'!$C$78)+(AW157*'Sheet1 (2)'!$C$79)+(AX157*'Sheet1 (2)'!$C$80)+(AY157*'Sheet1 (2)'!$C$81)</f>
        <v>1.79375</v>
      </c>
      <c r="BA157" s="213" t="str">
        <f t="shared" si="5"/>
        <v>Poor</v>
      </c>
      <c r="BE157">
        <f>IF(D157='Sheet1 (2)'!$C$61,'Sheet1 (2)'!$D$61*(counts^2)+'Sheet1 (2)'!$G$61*counts+'Sheet1 (2)'!$J$61,IF(D157='Sheet1 (2)'!$C$62,'Sheet1 (2)'!$D$62*counts+'Sheet1 (2)'!$G$62,IF(D157='Sheet1 (2)'!$C$63,'Sheet1 (2)'!$D$63*counts+'Sheet1 (2)'!$G$63,IF(D157='Sheet1 (2)'!$C$64,'Sheet1 (2)'!$D$64*counts+'Sheet1 (2)'!$G$64))))</f>
        <v>2.0984129299999998</v>
      </c>
    </row>
    <row r="158" spans="1:57">
      <c r="A158" s="145" t="s">
        <v>282</v>
      </c>
      <c r="B158" s="145" t="s">
        <v>76</v>
      </c>
      <c r="C158" s="170">
        <v>298</v>
      </c>
      <c r="D158" s="174" t="s">
        <v>77</v>
      </c>
      <c r="E158" s="171">
        <v>8</v>
      </c>
      <c r="F158" s="171">
        <v>1</v>
      </c>
      <c r="G158" s="171" t="s">
        <v>77</v>
      </c>
      <c r="H158" s="171">
        <v>0.5</v>
      </c>
      <c r="I158" s="171" t="s">
        <v>77</v>
      </c>
      <c r="J158" s="173" t="s">
        <v>78</v>
      </c>
      <c r="K158" s="173" t="s">
        <v>79</v>
      </c>
      <c r="L158" s="169">
        <f>VLOOKUP(CONCATENATE(J158,K158),'Sheet1 (2)'!$J$6:$K$26,2,FALSE)</f>
        <v>18.75</v>
      </c>
      <c r="M158" s="173" t="s">
        <v>83</v>
      </c>
      <c r="N158" s="173" t="s">
        <v>81</v>
      </c>
      <c r="O158" s="168">
        <f>VLOOKUP(CONCATENATE(M158,N158),'Sheet1 (2)'!$L$6:$M$26,2,FALSE)</f>
        <v>75</v>
      </c>
      <c r="P158" s="173" t="s">
        <v>83</v>
      </c>
      <c r="Q158" s="173" t="s">
        <v>83</v>
      </c>
      <c r="R158" s="168">
        <f>VLOOKUP(CONCATENATE(P158,Q158),'Sheet1 (2)'!$N$6:$O$26,2,FALSE)</f>
        <v>37.5</v>
      </c>
      <c r="S158" s="173" t="s">
        <v>80</v>
      </c>
      <c r="T158" s="173" t="s">
        <v>80</v>
      </c>
      <c r="U158" s="168">
        <f>VLOOKUP(CONCATENATE(S158,T158),'Sheet1 (2)'!$P$6:$Q$26,2,FALSE)</f>
        <v>0</v>
      </c>
      <c r="V158" s="173" t="s">
        <v>80</v>
      </c>
      <c r="W158" s="173" t="s">
        <v>80</v>
      </c>
      <c r="X158" s="168">
        <f>VLOOKUP(CONCATENATE(V158,W158),'Sheet1 (2)'!$R$6:$S$26,2,FALSE)</f>
        <v>0</v>
      </c>
      <c r="Y158" s="173" t="s">
        <v>83</v>
      </c>
      <c r="Z158" s="173" t="s">
        <v>79</v>
      </c>
      <c r="AA158" s="168">
        <f>VLOOKUP(CONCATENATE(Y158,Z158),'Sheet1 (2)'!$T$6:$U$26,2,FALSE)</f>
        <v>56.25</v>
      </c>
      <c r="AB158" s="173" t="s">
        <v>80</v>
      </c>
      <c r="AC158" s="173" t="s">
        <v>80</v>
      </c>
      <c r="AD158" s="168">
        <f>VLOOKUP(CONCATENATE(AB158,AC158),'Sheet1 (2)'!$X$6:$Y$26,2,FALSE)</f>
        <v>0</v>
      </c>
      <c r="AE158" s="173" t="s">
        <v>82</v>
      </c>
      <c r="AF158" s="173" t="s">
        <v>81</v>
      </c>
      <c r="AG158" s="168">
        <f>VLOOKUP(CONCATENATE(AE158,AF158),'Sheet1 (2)'!$Z$6:$AA$26,2,FALSE)</f>
        <v>66</v>
      </c>
      <c r="AH158" s="172"/>
      <c r="AI158" s="175"/>
      <c r="AJ158" s="140"/>
      <c r="AK158" s="176" t="s">
        <v>282</v>
      </c>
      <c r="AL158" s="176" t="s">
        <v>76</v>
      </c>
      <c r="AM158" s="170">
        <f t="shared" si="4"/>
        <v>298</v>
      </c>
      <c r="AN158" s="147"/>
      <c r="AO158" s="155"/>
      <c r="AP158" s="156"/>
      <c r="AQ158" s="157">
        <v>2.2077557077999996</v>
      </c>
      <c r="AR158" s="158"/>
      <c r="AS158" s="145">
        <f>LOOKUP(rufmkm,'Sheet1 (2)'!$V$62:$V$71,'Sheet1 (2)'!$W$62:$W$71)</f>
        <v>30</v>
      </c>
      <c r="AT158" s="140"/>
      <c r="AU158" s="157">
        <f>IF(IF(D158='Sheet1 (2)'!$C$69,'Sheet1 (2)'!$D$69*('Sheet1 (2)'!$D$72-rut_index)/'Sheet1 (2)'!$D$72,IF(shee2!D158='Sheet1 (2)'!$C$70,'Sheet1 (2)'!$D$70*('Sheet1 (2)'!$D$72-rut_index)/'Sheet1 (2)'!$D$72,IF(shee2!D158='Sheet1 (2)'!$C$71,'Sheet1 (2)'!$D$71*('Sheet1 (2)'!$D$72-rut_index)/'Sheet1 (2)'!$D$72)))&lt;0,0,IF(D158='Sheet1 (2)'!$C$69,'Sheet1 (2)'!$D$69*('Sheet1 (2)'!$D$72-rut_index)/'Sheet1 (2)'!$D$72,IF(shee2!D158='Sheet1 (2)'!$C$70,'Sheet1 (2)'!$D$70*('Sheet1 (2)'!$D$72-rut_index)/'Sheet1 (2)'!$D$72,IF(shee2!D158='Sheet1 (2)'!$C$71,'Sheet1 (2)'!$D$71*('Sheet1 (2)'!$D$72-rut_index)/'Sheet1 (2)'!$D$72))))</f>
        <v>3.4375</v>
      </c>
      <c r="AV158" s="157">
        <f>IF(IF(D158='Sheet1 (2)'!$C$69,'Sheet1 (2)'!$D$69*('Sheet1 (2)'!$D$72-crack_s_index)/'Sheet1 (2)'!$D$72,IF(shee2!D158='Sheet1 (2)'!$C$70,'Sheet1 (2)'!$D$70*('Sheet1 (2)'!$D$72-crack_s_index)/'Sheet1 (2)'!$D$72,IF(shee2!D158='Sheet1 (2)'!$C$71,'Sheet1 (2)'!$D$71*('Sheet1 (2)'!$D$72-crack_s_index)/'Sheet1 (2)'!$D$72)))&lt;0,0,IF(D158='Sheet1 (2)'!$C$69,'Sheet1 (2)'!$D$69*('Sheet1 (2)'!$D$72-crack_s_index)/'Sheet1 (2)'!$D$72,IF(shee2!D158='Sheet1 (2)'!$C$70,'Sheet1 (2)'!$D$70*('Sheet1 (2)'!$D$72-crack_s_index)/'Sheet1 (2)'!$D$72,IF(shee2!D158='Sheet1 (2)'!$C$71,'Sheet1 (2)'!$D$71*('Sheet1 (2)'!$D$72-crack_s_index)/'Sheet1 (2)'!$D$72))))</f>
        <v>0</v>
      </c>
      <c r="AW158" s="157">
        <f>IF(IF(D158='Sheet1 (2)'!$C$69,'Sheet1 (2)'!$D$69*('Sheet1 (2)'!$D$72-crack_t_index)/'Sheet1 (2)'!$D$72,IF(shee2!D158='Sheet1 (2)'!$C$70,'Sheet1 (2)'!$D$70*('Sheet1 (2)'!$D$72-crack_t_index)/'Sheet1 (2)'!$D$72,IF(shee2!D158='Sheet1 (2)'!$C$71,'Sheet1 (2)'!$D$71*('Sheet1 (2)'!$D$72-crack_t_index)/'Sheet1 (2)'!$D$72)))&lt;0,0,IF(D158='Sheet1 (2)'!$C$69,'Sheet1 (2)'!$D$69*('Sheet1 (2)'!$D$72-crack_t_index)/'Sheet1 (2)'!$D$72,IF(shee2!D158='Sheet1 (2)'!$C$70,'Sheet1 (2)'!$D$70*('Sheet1 (2)'!$D$72-crack_t_index)/'Sheet1 (2)'!$D$72,IF(shee2!D158='Sheet1 (2)'!$C$71,'Sheet1 (2)'!$D$71*('Sheet1 (2)'!$D$72-crack_t_index)/'Sheet1 (2)'!$D$72))))</f>
        <v>1.875</v>
      </c>
      <c r="AX158" s="157">
        <f>IF(IF(D158='Sheet1 (2)'!$C$69,'Sheet1 (2)'!$D$69*('Sheet1 (2)'!$D$72-rave_index)/'Sheet1 (2)'!$D$72,IF(shee2!D158='Sheet1 (2)'!$C$70,'Sheet1 (2)'!$D$70*('Sheet1 (2)'!$D$72-rave_index)/'Sheet1 (2)'!$D$72,IF(shee2!D158='Sheet1 (2)'!$C$71,'Sheet1 (2)'!$D$71*('Sheet1 (2)'!$D$72-rave_index)/'Sheet1 (2)'!$D$72)))&lt;0,0,IF(D158='Sheet1 (2)'!$C$69,'Sheet1 (2)'!$D$69*('Sheet1 (2)'!$D$72-rave_index)/'Sheet1 (2)'!$D$72,IF(shee2!D158='Sheet1 (2)'!$C$70,'Sheet1 (2)'!$D$70*('Sheet1 (2)'!$D$72-rave_index)/'Sheet1 (2)'!$D$72,IF(shee2!D158='Sheet1 (2)'!$C$71,'Sheet1 (2)'!$D$71*('Sheet1 (2)'!$D$72-rave_index)/'Sheet1 (2)'!$D$72))))</f>
        <v>0.3125</v>
      </c>
      <c r="AY158" s="157">
        <f>IF(IF(D158='Sheet1 (2)'!$C$69,'Sheet1 (2)'!$D$69*('Sheet1 (2)'!$D$72-rough_index)/'Sheet1 (2)'!$D$72,IF(shee2!D158='Sheet1 (2)'!$C$70,'Sheet1 (2)'!$D$70*('Sheet1 (2)'!$D$72-rough_index)/'Sheet1 (2)'!$D$72,IF(shee2!D158='Sheet1 (2)'!$C$71,'Sheet1 (2)'!$D$71*('Sheet1 (2)'!$D$72-rough_index)/'Sheet1 (2)'!$D$72)))&lt;0,0,IF(D158='Sheet1 (2)'!$C$69,'Sheet1 (2)'!$D$69*('Sheet1 (2)'!$D$72-rough_index)/'Sheet1 (2)'!$D$72,IF(shee2!D158='Sheet1 (2)'!$C$70,'Sheet1 (2)'!$D$70*('Sheet1 (2)'!$D$72-rough_index)/'Sheet1 (2)'!$D$72,IF(shee2!D158='Sheet1 (2)'!$C$71,'Sheet1 (2)'!$D$71*('Sheet1 (2)'!$D$72-rough_index)/'Sheet1 (2)'!$D$72))))</f>
        <v>2.5</v>
      </c>
      <c r="AZ158" s="159">
        <f>+(AU158*'Sheet1 (2)'!$C$77)+(AV158*'Sheet1 (2)'!$C$78)+(AW158*'Sheet1 (2)'!$C$79)+(AX158*'Sheet1 (2)'!$C$80)+(AY158*'Sheet1 (2)'!$C$81)</f>
        <v>1.54375</v>
      </c>
      <c r="BA158" s="213" t="str">
        <f t="shared" si="5"/>
        <v>Poor</v>
      </c>
      <c r="BE158">
        <f>IF(D158='Sheet1 (2)'!$C$61,'Sheet1 (2)'!$D$61*(counts^2)+'Sheet1 (2)'!$G$61*counts+'Sheet1 (2)'!$J$61,IF(D158='Sheet1 (2)'!$C$62,'Sheet1 (2)'!$D$62*counts+'Sheet1 (2)'!$G$62,IF(D158='Sheet1 (2)'!$C$63,'Sheet1 (2)'!$D$63*counts+'Sheet1 (2)'!$G$63,IF(D158='Sheet1 (2)'!$C$64,'Sheet1 (2)'!$D$64*counts+'Sheet1 (2)'!$G$64))))</f>
        <v>2.0984129299999998</v>
      </c>
    </row>
    <row r="159" spans="1:57">
      <c r="A159" s="145" t="s">
        <v>282</v>
      </c>
      <c r="B159" s="145" t="s">
        <v>76</v>
      </c>
      <c r="C159" s="170">
        <v>299</v>
      </c>
      <c r="D159" s="174" t="s">
        <v>77</v>
      </c>
      <c r="E159" s="171">
        <v>8</v>
      </c>
      <c r="F159" s="171">
        <v>1</v>
      </c>
      <c r="G159" s="171" t="s">
        <v>77</v>
      </c>
      <c r="H159" s="171">
        <v>0.5</v>
      </c>
      <c r="I159" s="171" t="s">
        <v>77</v>
      </c>
      <c r="J159" s="173" t="s">
        <v>78</v>
      </c>
      <c r="K159" s="173" t="s">
        <v>79</v>
      </c>
      <c r="L159" s="169">
        <f>VLOOKUP(CONCATENATE(J159,K159),'Sheet1 (2)'!$J$6:$K$26,2,FALSE)</f>
        <v>18.75</v>
      </c>
      <c r="M159" s="173" t="s">
        <v>83</v>
      </c>
      <c r="N159" s="173" t="s">
        <v>82</v>
      </c>
      <c r="O159" s="168">
        <f>VLOOKUP(CONCATENATE(M159,N159),'Sheet1 (2)'!$L$6:$M$26,2,FALSE)</f>
        <v>18.75</v>
      </c>
      <c r="P159" s="173" t="s">
        <v>80</v>
      </c>
      <c r="Q159" s="173" t="s">
        <v>80</v>
      </c>
      <c r="R159" s="168">
        <f>VLOOKUP(CONCATENATE(P159,Q159),'Sheet1 (2)'!$N$6:$O$26,2,FALSE)</f>
        <v>0</v>
      </c>
      <c r="S159" s="173" t="s">
        <v>80</v>
      </c>
      <c r="T159" s="173" t="s">
        <v>80</v>
      </c>
      <c r="U159" s="168">
        <f>VLOOKUP(CONCATENATE(S159,T159),'Sheet1 (2)'!$P$6:$Q$26,2,FALSE)</f>
        <v>0</v>
      </c>
      <c r="V159" s="173" t="s">
        <v>80</v>
      </c>
      <c r="W159" s="173" t="s">
        <v>80</v>
      </c>
      <c r="X159" s="168">
        <f>VLOOKUP(CONCATENATE(V159,W159),'Sheet1 (2)'!$R$6:$S$26,2,FALSE)</f>
        <v>0</v>
      </c>
      <c r="Y159" s="173" t="s">
        <v>80</v>
      </c>
      <c r="Z159" s="173" t="s">
        <v>80</v>
      </c>
      <c r="AA159" s="168">
        <f>VLOOKUP(CONCATENATE(Y159,Z159),'Sheet1 (2)'!$T$6:$U$26,2,FALSE)</f>
        <v>0</v>
      </c>
      <c r="AB159" s="173" t="s">
        <v>80</v>
      </c>
      <c r="AC159" s="173" t="s">
        <v>80</v>
      </c>
      <c r="AD159" s="168">
        <f>VLOOKUP(CONCATENATE(AB159,AC159),'Sheet1 (2)'!$X$6:$Y$26,2,FALSE)</f>
        <v>0</v>
      </c>
      <c r="AE159" s="173" t="s">
        <v>82</v>
      </c>
      <c r="AF159" s="173" t="s">
        <v>81</v>
      </c>
      <c r="AG159" s="168">
        <f>VLOOKUP(CONCATENATE(AE159,AF159),'Sheet1 (2)'!$Z$6:$AA$26,2,FALSE)</f>
        <v>66</v>
      </c>
      <c r="AH159" s="172"/>
      <c r="AI159" s="175"/>
      <c r="AJ159" s="140"/>
      <c r="AK159" s="176" t="s">
        <v>282</v>
      </c>
      <c r="AL159" s="176" t="s">
        <v>76</v>
      </c>
      <c r="AM159" s="170">
        <f t="shared" si="4"/>
        <v>299</v>
      </c>
      <c r="AN159" s="147"/>
      <c r="AO159" s="155"/>
      <c r="AP159" s="156"/>
      <c r="AQ159" s="157">
        <v>2.4412230026000001</v>
      </c>
      <c r="AR159" s="158"/>
      <c r="AS159" s="145">
        <f>LOOKUP(rufmkm,'Sheet1 (2)'!$V$62:$V$71,'Sheet1 (2)'!$W$62:$W$71)</f>
        <v>30</v>
      </c>
      <c r="AT159" s="140"/>
      <c r="AU159" s="157">
        <f>IF(IF(D159='Sheet1 (2)'!$C$69,'Sheet1 (2)'!$D$69*('Sheet1 (2)'!$D$72-rut_index)/'Sheet1 (2)'!$D$72,IF(shee2!D159='Sheet1 (2)'!$C$70,'Sheet1 (2)'!$D$70*('Sheet1 (2)'!$D$72-rut_index)/'Sheet1 (2)'!$D$72,IF(shee2!D159='Sheet1 (2)'!$C$71,'Sheet1 (2)'!$D$71*('Sheet1 (2)'!$D$72-rut_index)/'Sheet1 (2)'!$D$72)))&lt;0,0,IF(D159='Sheet1 (2)'!$C$69,'Sheet1 (2)'!$D$69*('Sheet1 (2)'!$D$72-rut_index)/'Sheet1 (2)'!$D$72,IF(shee2!D159='Sheet1 (2)'!$C$70,'Sheet1 (2)'!$D$70*('Sheet1 (2)'!$D$72-rut_index)/'Sheet1 (2)'!$D$72,IF(shee2!D159='Sheet1 (2)'!$C$71,'Sheet1 (2)'!$D$71*('Sheet1 (2)'!$D$72-rut_index)/'Sheet1 (2)'!$D$72))))</f>
        <v>3.4375</v>
      </c>
      <c r="AV159" s="157">
        <f>IF(IF(D159='Sheet1 (2)'!$C$69,'Sheet1 (2)'!$D$69*('Sheet1 (2)'!$D$72-crack_s_index)/'Sheet1 (2)'!$D$72,IF(shee2!D159='Sheet1 (2)'!$C$70,'Sheet1 (2)'!$D$70*('Sheet1 (2)'!$D$72-crack_s_index)/'Sheet1 (2)'!$D$72,IF(shee2!D159='Sheet1 (2)'!$C$71,'Sheet1 (2)'!$D$71*('Sheet1 (2)'!$D$72-crack_s_index)/'Sheet1 (2)'!$D$72)))&lt;0,0,IF(D159='Sheet1 (2)'!$C$69,'Sheet1 (2)'!$D$69*('Sheet1 (2)'!$D$72-crack_s_index)/'Sheet1 (2)'!$D$72,IF(shee2!D159='Sheet1 (2)'!$C$70,'Sheet1 (2)'!$D$70*('Sheet1 (2)'!$D$72-crack_s_index)/'Sheet1 (2)'!$D$72,IF(shee2!D159='Sheet1 (2)'!$C$71,'Sheet1 (2)'!$D$71*('Sheet1 (2)'!$D$72-crack_s_index)/'Sheet1 (2)'!$D$72))))</f>
        <v>3.4375</v>
      </c>
      <c r="AW159" s="157">
        <f>IF(IF(D159='Sheet1 (2)'!$C$69,'Sheet1 (2)'!$D$69*('Sheet1 (2)'!$D$72-crack_t_index)/'Sheet1 (2)'!$D$72,IF(shee2!D159='Sheet1 (2)'!$C$70,'Sheet1 (2)'!$D$70*('Sheet1 (2)'!$D$72-crack_t_index)/'Sheet1 (2)'!$D$72,IF(shee2!D159='Sheet1 (2)'!$C$71,'Sheet1 (2)'!$D$71*('Sheet1 (2)'!$D$72-crack_t_index)/'Sheet1 (2)'!$D$72)))&lt;0,0,IF(D159='Sheet1 (2)'!$C$69,'Sheet1 (2)'!$D$69*('Sheet1 (2)'!$D$72-crack_t_index)/'Sheet1 (2)'!$D$72,IF(shee2!D159='Sheet1 (2)'!$C$70,'Sheet1 (2)'!$D$70*('Sheet1 (2)'!$D$72-crack_t_index)/'Sheet1 (2)'!$D$72,IF(shee2!D159='Sheet1 (2)'!$C$71,'Sheet1 (2)'!$D$71*('Sheet1 (2)'!$D$72-crack_t_index)/'Sheet1 (2)'!$D$72))))</f>
        <v>5</v>
      </c>
      <c r="AX159" s="157">
        <f>IF(IF(D159='Sheet1 (2)'!$C$69,'Sheet1 (2)'!$D$69*('Sheet1 (2)'!$D$72-rave_index)/'Sheet1 (2)'!$D$72,IF(shee2!D159='Sheet1 (2)'!$C$70,'Sheet1 (2)'!$D$70*('Sheet1 (2)'!$D$72-rave_index)/'Sheet1 (2)'!$D$72,IF(shee2!D159='Sheet1 (2)'!$C$71,'Sheet1 (2)'!$D$71*('Sheet1 (2)'!$D$72-rave_index)/'Sheet1 (2)'!$D$72)))&lt;0,0,IF(D159='Sheet1 (2)'!$C$69,'Sheet1 (2)'!$D$69*('Sheet1 (2)'!$D$72-rave_index)/'Sheet1 (2)'!$D$72,IF(shee2!D159='Sheet1 (2)'!$C$70,'Sheet1 (2)'!$D$70*('Sheet1 (2)'!$D$72-rave_index)/'Sheet1 (2)'!$D$72,IF(shee2!D159='Sheet1 (2)'!$C$71,'Sheet1 (2)'!$D$71*('Sheet1 (2)'!$D$72-rave_index)/'Sheet1 (2)'!$D$72))))</f>
        <v>5</v>
      </c>
      <c r="AY159" s="157">
        <f>IF(IF(D159='Sheet1 (2)'!$C$69,'Sheet1 (2)'!$D$69*('Sheet1 (2)'!$D$72-rough_index)/'Sheet1 (2)'!$D$72,IF(shee2!D159='Sheet1 (2)'!$C$70,'Sheet1 (2)'!$D$70*('Sheet1 (2)'!$D$72-rough_index)/'Sheet1 (2)'!$D$72,IF(shee2!D159='Sheet1 (2)'!$C$71,'Sheet1 (2)'!$D$71*('Sheet1 (2)'!$D$72-rough_index)/'Sheet1 (2)'!$D$72)))&lt;0,0,IF(D159='Sheet1 (2)'!$C$69,'Sheet1 (2)'!$D$69*('Sheet1 (2)'!$D$72-rough_index)/'Sheet1 (2)'!$D$72,IF(shee2!D159='Sheet1 (2)'!$C$70,'Sheet1 (2)'!$D$70*('Sheet1 (2)'!$D$72-rough_index)/'Sheet1 (2)'!$D$72,IF(shee2!D159='Sheet1 (2)'!$C$71,'Sheet1 (2)'!$D$71*('Sheet1 (2)'!$D$72-rough_index)/'Sheet1 (2)'!$D$72))))</f>
        <v>2.5</v>
      </c>
      <c r="AZ159" s="159">
        <f>+(AU159*'Sheet1 (2)'!$C$77)+(AV159*'Sheet1 (2)'!$C$78)+(AW159*'Sheet1 (2)'!$C$79)+(AX159*'Sheet1 (2)'!$C$80)+(AY159*'Sheet1 (2)'!$C$81)</f>
        <v>3.375</v>
      </c>
      <c r="BA159" s="213" t="str">
        <f t="shared" si="5"/>
        <v>Fair</v>
      </c>
      <c r="BE159">
        <f>IF(D159='Sheet1 (2)'!$C$61,'Sheet1 (2)'!$D$61*(counts^2)+'Sheet1 (2)'!$G$61*counts+'Sheet1 (2)'!$J$61,IF(D159='Sheet1 (2)'!$C$62,'Sheet1 (2)'!$D$62*counts+'Sheet1 (2)'!$G$62,IF(D159='Sheet1 (2)'!$C$63,'Sheet1 (2)'!$D$63*counts+'Sheet1 (2)'!$G$63,IF(D159='Sheet1 (2)'!$C$64,'Sheet1 (2)'!$D$64*counts+'Sheet1 (2)'!$G$64))))</f>
        <v>2.0984129299999998</v>
      </c>
    </row>
    <row r="160" spans="1:57">
      <c r="A160" s="145" t="s">
        <v>282</v>
      </c>
      <c r="B160" s="145" t="s">
        <v>76</v>
      </c>
      <c r="C160" s="170">
        <v>300</v>
      </c>
      <c r="D160" s="174" t="s">
        <v>77</v>
      </c>
      <c r="E160" s="171">
        <v>8</v>
      </c>
      <c r="F160" s="171">
        <v>1</v>
      </c>
      <c r="G160" s="171" t="s">
        <v>77</v>
      </c>
      <c r="H160" s="171">
        <v>0.5</v>
      </c>
      <c r="I160" s="171" t="s">
        <v>77</v>
      </c>
      <c r="J160" s="173" t="s">
        <v>80</v>
      </c>
      <c r="K160" s="173" t="s">
        <v>80</v>
      </c>
      <c r="L160" s="169">
        <f>VLOOKUP(CONCATENATE(J160,K160),'Sheet1 (2)'!$J$6:$K$26,2,FALSE)</f>
        <v>0</v>
      </c>
      <c r="M160" s="173" t="s">
        <v>83</v>
      </c>
      <c r="N160" s="173" t="s">
        <v>83</v>
      </c>
      <c r="O160" s="168">
        <f>VLOOKUP(CONCATENATE(M160,N160),'Sheet1 (2)'!$L$6:$M$26,2,FALSE)</f>
        <v>37.5</v>
      </c>
      <c r="P160" s="173" t="s">
        <v>83</v>
      </c>
      <c r="Q160" s="173" t="s">
        <v>82</v>
      </c>
      <c r="R160" s="168">
        <f>VLOOKUP(CONCATENATE(P160,Q160),'Sheet1 (2)'!$N$6:$O$26,2,FALSE)</f>
        <v>18.75</v>
      </c>
      <c r="S160" s="173" t="s">
        <v>80</v>
      </c>
      <c r="T160" s="173" t="s">
        <v>80</v>
      </c>
      <c r="U160" s="168">
        <f>VLOOKUP(CONCATENATE(S160,T160),'Sheet1 (2)'!$P$6:$Q$26,2,FALSE)</f>
        <v>0</v>
      </c>
      <c r="V160" s="173" t="s">
        <v>82</v>
      </c>
      <c r="W160" s="173" t="s">
        <v>81</v>
      </c>
      <c r="X160" s="168">
        <f>VLOOKUP(CONCATENATE(V160,W160),'Sheet1 (2)'!$R$6:$S$26,2,FALSE)</f>
        <v>50</v>
      </c>
      <c r="Y160" s="173" t="s">
        <v>83</v>
      </c>
      <c r="Z160" s="173" t="s">
        <v>79</v>
      </c>
      <c r="AA160" s="168">
        <f>VLOOKUP(CONCATENATE(Y160,Z160),'Sheet1 (2)'!$T$6:$U$26,2,FALSE)</f>
        <v>56.25</v>
      </c>
      <c r="AB160" s="173" t="s">
        <v>80</v>
      </c>
      <c r="AC160" s="173" t="s">
        <v>80</v>
      </c>
      <c r="AD160" s="168">
        <f>VLOOKUP(CONCATENATE(AB160,AC160),'Sheet1 (2)'!$X$6:$Y$26,2,FALSE)</f>
        <v>0</v>
      </c>
      <c r="AE160" s="173" t="s">
        <v>82</v>
      </c>
      <c r="AF160" s="173" t="s">
        <v>81</v>
      </c>
      <c r="AG160" s="168">
        <f>VLOOKUP(CONCATENATE(AE160,AF160),'Sheet1 (2)'!$Z$6:$AA$26,2,FALSE)</f>
        <v>66</v>
      </c>
      <c r="AH160" s="172"/>
      <c r="AI160" s="175"/>
      <c r="AJ160" s="140"/>
      <c r="AK160" s="176" t="s">
        <v>282</v>
      </c>
      <c r="AL160" s="176" t="s">
        <v>76</v>
      </c>
      <c r="AM160" s="170">
        <f t="shared" si="4"/>
        <v>300</v>
      </c>
      <c r="AN160" s="147"/>
      <c r="AO160" s="155" t="s">
        <v>423</v>
      </c>
      <c r="AP160" s="156"/>
      <c r="AQ160" s="157">
        <v>3.1025025233999997</v>
      </c>
      <c r="AR160" s="158"/>
      <c r="AS160" s="145">
        <f>LOOKUP(rufmkm,'Sheet1 (2)'!$V$62:$V$71,'Sheet1 (2)'!$W$62:$W$71)</f>
        <v>40</v>
      </c>
      <c r="AT160" s="140"/>
      <c r="AU160" s="157">
        <f>IF(IF(D160='Sheet1 (2)'!$C$69,'Sheet1 (2)'!$D$69*('Sheet1 (2)'!$D$72-rut_index)/'Sheet1 (2)'!$D$72,IF(shee2!D160='Sheet1 (2)'!$C$70,'Sheet1 (2)'!$D$70*('Sheet1 (2)'!$D$72-rut_index)/'Sheet1 (2)'!$D$72,IF(shee2!D160='Sheet1 (2)'!$C$71,'Sheet1 (2)'!$D$71*('Sheet1 (2)'!$D$72-rut_index)/'Sheet1 (2)'!$D$72)))&lt;0,0,IF(D160='Sheet1 (2)'!$C$69,'Sheet1 (2)'!$D$69*('Sheet1 (2)'!$D$72-rut_index)/'Sheet1 (2)'!$D$72,IF(shee2!D160='Sheet1 (2)'!$C$70,'Sheet1 (2)'!$D$70*('Sheet1 (2)'!$D$72-rut_index)/'Sheet1 (2)'!$D$72,IF(shee2!D160='Sheet1 (2)'!$C$71,'Sheet1 (2)'!$D$71*('Sheet1 (2)'!$D$72-rut_index)/'Sheet1 (2)'!$D$72))))</f>
        <v>5</v>
      </c>
      <c r="AV160" s="157">
        <f>IF(IF(D160='Sheet1 (2)'!$C$69,'Sheet1 (2)'!$D$69*('Sheet1 (2)'!$D$72-crack_s_index)/'Sheet1 (2)'!$D$72,IF(shee2!D160='Sheet1 (2)'!$C$70,'Sheet1 (2)'!$D$70*('Sheet1 (2)'!$D$72-crack_s_index)/'Sheet1 (2)'!$D$72,IF(shee2!D160='Sheet1 (2)'!$C$71,'Sheet1 (2)'!$D$71*('Sheet1 (2)'!$D$72-crack_s_index)/'Sheet1 (2)'!$D$72)))&lt;0,0,IF(D160='Sheet1 (2)'!$C$69,'Sheet1 (2)'!$D$69*('Sheet1 (2)'!$D$72-crack_s_index)/'Sheet1 (2)'!$D$72,IF(shee2!D160='Sheet1 (2)'!$C$70,'Sheet1 (2)'!$D$70*('Sheet1 (2)'!$D$72-crack_s_index)/'Sheet1 (2)'!$D$72,IF(shee2!D160='Sheet1 (2)'!$C$71,'Sheet1 (2)'!$D$71*('Sheet1 (2)'!$D$72-crack_s_index)/'Sheet1 (2)'!$D$72))))</f>
        <v>1.875</v>
      </c>
      <c r="AW160" s="157">
        <f>IF(IF(D160='Sheet1 (2)'!$C$69,'Sheet1 (2)'!$D$69*('Sheet1 (2)'!$D$72-crack_t_index)/'Sheet1 (2)'!$D$72,IF(shee2!D160='Sheet1 (2)'!$C$70,'Sheet1 (2)'!$D$70*('Sheet1 (2)'!$D$72-crack_t_index)/'Sheet1 (2)'!$D$72,IF(shee2!D160='Sheet1 (2)'!$C$71,'Sheet1 (2)'!$D$71*('Sheet1 (2)'!$D$72-crack_t_index)/'Sheet1 (2)'!$D$72)))&lt;0,0,IF(D160='Sheet1 (2)'!$C$69,'Sheet1 (2)'!$D$69*('Sheet1 (2)'!$D$72-crack_t_index)/'Sheet1 (2)'!$D$72,IF(shee2!D160='Sheet1 (2)'!$C$70,'Sheet1 (2)'!$D$70*('Sheet1 (2)'!$D$72-crack_t_index)/'Sheet1 (2)'!$D$72,IF(shee2!D160='Sheet1 (2)'!$C$71,'Sheet1 (2)'!$D$71*('Sheet1 (2)'!$D$72-crack_t_index)/'Sheet1 (2)'!$D$72))))</f>
        <v>3.4375</v>
      </c>
      <c r="AX160" s="157">
        <f>IF(IF(D160='Sheet1 (2)'!$C$69,'Sheet1 (2)'!$D$69*('Sheet1 (2)'!$D$72-rave_index)/'Sheet1 (2)'!$D$72,IF(shee2!D160='Sheet1 (2)'!$C$70,'Sheet1 (2)'!$D$70*('Sheet1 (2)'!$D$72-rave_index)/'Sheet1 (2)'!$D$72,IF(shee2!D160='Sheet1 (2)'!$C$71,'Sheet1 (2)'!$D$71*('Sheet1 (2)'!$D$72-rave_index)/'Sheet1 (2)'!$D$72)))&lt;0,0,IF(D160='Sheet1 (2)'!$C$69,'Sheet1 (2)'!$D$69*('Sheet1 (2)'!$D$72-rave_index)/'Sheet1 (2)'!$D$72,IF(shee2!D160='Sheet1 (2)'!$C$70,'Sheet1 (2)'!$D$70*('Sheet1 (2)'!$D$72-rave_index)/'Sheet1 (2)'!$D$72,IF(shee2!D160='Sheet1 (2)'!$C$71,'Sheet1 (2)'!$D$71*('Sheet1 (2)'!$D$72-rave_index)/'Sheet1 (2)'!$D$72))))</f>
        <v>0.3125</v>
      </c>
      <c r="AY160" s="157">
        <f>IF(IF(D160='Sheet1 (2)'!$C$69,'Sheet1 (2)'!$D$69*('Sheet1 (2)'!$D$72-rough_index)/'Sheet1 (2)'!$D$72,IF(shee2!D160='Sheet1 (2)'!$C$70,'Sheet1 (2)'!$D$70*('Sheet1 (2)'!$D$72-rough_index)/'Sheet1 (2)'!$D$72,IF(shee2!D160='Sheet1 (2)'!$C$71,'Sheet1 (2)'!$D$71*('Sheet1 (2)'!$D$72-rough_index)/'Sheet1 (2)'!$D$72)))&lt;0,0,IF(D160='Sheet1 (2)'!$C$69,'Sheet1 (2)'!$D$69*('Sheet1 (2)'!$D$72-rough_index)/'Sheet1 (2)'!$D$72,IF(shee2!D160='Sheet1 (2)'!$C$70,'Sheet1 (2)'!$D$70*('Sheet1 (2)'!$D$72-rough_index)/'Sheet1 (2)'!$D$72,IF(shee2!D160='Sheet1 (2)'!$C$71,'Sheet1 (2)'!$D$71*('Sheet1 (2)'!$D$72-rough_index)/'Sheet1 (2)'!$D$72))))</f>
        <v>1.6666666666666667</v>
      </c>
      <c r="AZ160" s="159">
        <f>+(AU160*'Sheet1 (2)'!$C$77)+(AV160*'Sheet1 (2)'!$C$78)+(AW160*'Sheet1 (2)'!$C$79)+(AX160*'Sheet1 (2)'!$C$80)+(AY160*'Sheet1 (2)'!$C$81)</f>
        <v>2.34375</v>
      </c>
      <c r="BA160" s="213" t="str">
        <f t="shared" si="5"/>
        <v>Poor</v>
      </c>
      <c r="BE160">
        <f>IF(D160='Sheet1 (2)'!$C$61,'Sheet1 (2)'!$D$61*(counts^2)+'Sheet1 (2)'!$G$61*counts+'Sheet1 (2)'!$J$61,IF(D160='Sheet1 (2)'!$C$62,'Sheet1 (2)'!$D$62*counts+'Sheet1 (2)'!$G$62,IF(D160='Sheet1 (2)'!$C$63,'Sheet1 (2)'!$D$63*counts+'Sheet1 (2)'!$G$63,IF(D160='Sheet1 (2)'!$C$64,'Sheet1 (2)'!$D$64*counts+'Sheet1 (2)'!$G$64))))</f>
        <v>2.0984129299999998</v>
      </c>
    </row>
    <row r="161" spans="1:57">
      <c r="A161" s="145" t="s">
        <v>282</v>
      </c>
      <c r="B161" s="145" t="s">
        <v>76</v>
      </c>
      <c r="C161" s="170">
        <v>301</v>
      </c>
      <c r="D161" s="174" t="s">
        <v>77</v>
      </c>
      <c r="E161" s="171">
        <v>8</v>
      </c>
      <c r="F161" s="171">
        <v>1</v>
      </c>
      <c r="G161" s="171" t="s">
        <v>77</v>
      </c>
      <c r="H161" s="171">
        <v>0.5</v>
      </c>
      <c r="I161" s="171" t="s">
        <v>77</v>
      </c>
      <c r="J161" s="173" t="s">
        <v>82</v>
      </c>
      <c r="K161" s="173" t="s">
        <v>79</v>
      </c>
      <c r="L161" s="169">
        <f>VLOOKUP(CONCATENATE(J161,K161),'Sheet1 (2)'!$J$6:$K$26,2,FALSE)</f>
        <v>37.5</v>
      </c>
      <c r="M161" s="173" t="s">
        <v>79</v>
      </c>
      <c r="N161" s="173" t="s">
        <v>79</v>
      </c>
      <c r="O161" s="168">
        <f>VLOOKUP(CONCATENATE(M161,N161),'Sheet1 (2)'!$L$6:$M$26,2,FALSE)</f>
        <v>75</v>
      </c>
      <c r="P161" s="173" t="s">
        <v>79</v>
      </c>
      <c r="Q161" s="173" t="s">
        <v>83</v>
      </c>
      <c r="R161" s="168">
        <f>VLOOKUP(CONCATENATE(P161,Q161),'Sheet1 (2)'!$N$6:$O$26,2,FALSE)</f>
        <v>50</v>
      </c>
      <c r="S161" s="173" t="s">
        <v>80</v>
      </c>
      <c r="T161" s="173" t="s">
        <v>80</v>
      </c>
      <c r="U161" s="168">
        <f>VLOOKUP(CONCATENATE(S161,T161),'Sheet1 (2)'!$P$6:$Q$26,2,FALSE)</f>
        <v>0</v>
      </c>
      <c r="V161" s="173" t="s">
        <v>80</v>
      </c>
      <c r="W161" s="173" t="s">
        <v>80</v>
      </c>
      <c r="X161" s="168">
        <f>VLOOKUP(CONCATENATE(V161,W161),'Sheet1 (2)'!$R$6:$S$26,2,FALSE)</f>
        <v>0</v>
      </c>
      <c r="Y161" s="173" t="s">
        <v>80</v>
      </c>
      <c r="Z161" s="173" t="s">
        <v>80</v>
      </c>
      <c r="AA161" s="168">
        <f>VLOOKUP(CONCATENATE(Y161,Z161),'Sheet1 (2)'!$T$6:$U$26,2,FALSE)</f>
        <v>0</v>
      </c>
      <c r="AB161" s="173" t="s">
        <v>80</v>
      </c>
      <c r="AC161" s="173" t="s">
        <v>80</v>
      </c>
      <c r="AD161" s="168">
        <f>VLOOKUP(CONCATENATE(AB161,AC161),'Sheet1 (2)'!$X$6:$Y$26,2,FALSE)</f>
        <v>0</v>
      </c>
      <c r="AE161" s="173" t="s">
        <v>82</v>
      </c>
      <c r="AF161" s="173" t="s">
        <v>81</v>
      </c>
      <c r="AG161" s="168">
        <f>VLOOKUP(CONCATENATE(AE161,AF161),'Sheet1 (2)'!$Z$6:$AA$26,2,FALSE)</f>
        <v>66</v>
      </c>
      <c r="AH161" s="172"/>
      <c r="AI161" s="175"/>
      <c r="AJ161" s="140"/>
      <c r="AK161" s="176" t="s">
        <v>282</v>
      </c>
      <c r="AL161" s="176" t="s">
        <v>76</v>
      </c>
      <c r="AM161" s="170">
        <f t="shared" si="4"/>
        <v>301</v>
      </c>
      <c r="AN161" s="147"/>
      <c r="AO161" s="155"/>
      <c r="AP161" s="156"/>
      <c r="AQ161" s="157">
        <v>7.1656295380000001</v>
      </c>
      <c r="AR161" s="158"/>
      <c r="AS161" s="145">
        <f>LOOKUP(rufmkm,'Sheet1 (2)'!$V$62:$V$71,'Sheet1 (2)'!$W$62:$W$71)</f>
        <v>80</v>
      </c>
      <c r="AT161" s="140"/>
      <c r="AU161" s="157">
        <f>IF(IF(D161='Sheet1 (2)'!$C$69,'Sheet1 (2)'!$D$69*('Sheet1 (2)'!$D$72-rut_index)/'Sheet1 (2)'!$D$72,IF(shee2!D161='Sheet1 (2)'!$C$70,'Sheet1 (2)'!$D$70*('Sheet1 (2)'!$D$72-rut_index)/'Sheet1 (2)'!$D$72,IF(shee2!D161='Sheet1 (2)'!$C$71,'Sheet1 (2)'!$D$71*('Sheet1 (2)'!$D$72-rut_index)/'Sheet1 (2)'!$D$72)))&lt;0,0,IF(D161='Sheet1 (2)'!$C$69,'Sheet1 (2)'!$D$69*('Sheet1 (2)'!$D$72-rut_index)/'Sheet1 (2)'!$D$72,IF(shee2!D161='Sheet1 (2)'!$C$70,'Sheet1 (2)'!$D$70*('Sheet1 (2)'!$D$72-rut_index)/'Sheet1 (2)'!$D$72,IF(shee2!D161='Sheet1 (2)'!$C$71,'Sheet1 (2)'!$D$71*('Sheet1 (2)'!$D$72-rut_index)/'Sheet1 (2)'!$D$72))))</f>
        <v>1.875</v>
      </c>
      <c r="AV161" s="157">
        <f>IF(IF(D161='Sheet1 (2)'!$C$69,'Sheet1 (2)'!$D$69*('Sheet1 (2)'!$D$72-crack_s_index)/'Sheet1 (2)'!$D$72,IF(shee2!D161='Sheet1 (2)'!$C$70,'Sheet1 (2)'!$D$70*('Sheet1 (2)'!$D$72-crack_s_index)/'Sheet1 (2)'!$D$72,IF(shee2!D161='Sheet1 (2)'!$C$71,'Sheet1 (2)'!$D$71*('Sheet1 (2)'!$D$72-crack_s_index)/'Sheet1 (2)'!$D$72)))&lt;0,0,IF(D161='Sheet1 (2)'!$C$69,'Sheet1 (2)'!$D$69*('Sheet1 (2)'!$D$72-crack_s_index)/'Sheet1 (2)'!$D$72,IF(shee2!D161='Sheet1 (2)'!$C$70,'Sheet1 (2)'!$D$70*('Sheet1 (2)'!$D$72-crack_s_index)/'Sheet1 (2)'!$D$72,IF(shee2!D161='Sheet1 (2)'!$C$71,'Sheet1 (2)'!$D$71*('Sheet1 (2)'!$D$72-crack_s_index)/'Sheet1 (2)'!$D$72))))</f>
        <v>0</v>
      </c>
      <c r="AW161" s="157">
        <f>IF(IF(D161='Sheet1 (2)'!$C$69,'Sheet1 (2)'!$D$69*('Sheet1 (2)'!$D$72-crack_t_index)/'Sheet1 (2)'!$D$72,IF(shee2!D161='Sheet1 (2)'!$C$70,'Sheet1 (2)'!$D$70*('Sheet1 (2)'!$D$72-crack_t_index)/'Sheet1 (2)'!$D$72,IF(shee2!D161='Sheet1 (2)'!$C$71,'Sheet1 (2)'!$D$71*('Sheet1 (2)'!$D$72-crack_t_index)/'Sheet1 (2)'!$D$72)))&lt;0,0,IF(D161='Sheet1 (2)'!$C$69,'Sheet1 (2)'!$D$69*('Sheet1 (2)'!$D$72-crack_t_index)/'Sheet1 (2)'!$D$72,IF(shee2!D161='Sheet1 (2)'!$C$70,'Sheet1 (2)'!$D$70*('Sheet1 (2)'!$D$72-crack_t_index)/'Sheet1 (2)'!$D$72,IF(shee2!D161='Sheet1 (2)'!$C$71,'Sheet1 (2)'!$D$71*('Sheet1 (2)'!$D$72-crack_t_index)/'Sheet1 (2)'!$D$72))))</f>
        <v>0.83333333333333337</v>
      </c>
      <c r="AX161" s="157">
        <f>IF(IF(D161='Sheet1 (2)'!$C$69,'Sheet1 (2)'!$D$69*('Sheet1 (2)'!$D$72-rave_index)/'Sheet1 (2)'!$D$72,IF(shee2!D161='Sheet1 (2)'!$C$70,'Sheet1 (2)'!$D$70*('Sheet1 (2)'!$D$72-rave_index)/'Sheet1 (2)'!$D$72,IF(shee2!D161='Sheet1 (2)'!$C$71,'Sheet1 (2)'!$D$71*('Sheet1 (2)'!$D$72-rave_index)/'Sheet1 (2)'!$D$72)))&lt;0,0,IF(D161='Sheet1 (2)'!$C$69,'Sheet1 (2)'!$D$69*('Sheet1 (2)'!$D$72-rave_index)/'Sheet1 (2)'!$D$72,IF(shee2!D161='Sheet1 (2)'!$C$70,'Sheet1 (2)'!$D$70*('Sheet1 (2)'!$D$72-rave_index)/'Sheet1 (2)'!$D$72,IF(shee2!D161='Sheet1 (2)'!$C$71,'Sheet1 (2)'!$D$71*('Sheet1 (2)'!$D$72-rave_index)/'Sheet1 (2)'!$D$72))))</f>
        <v>5</v>
      </c>
      <c r="AY161" s="157">
        <f>IF(IF(D161='Sheet1 (2)'!$C$69,'Sheet1 (2)'!$D$69*('Sheet1 (2)'!$D$72-rough_index)/'Sheet1 (2)'!$D$72,IF(shee2!D161='Sheet1 (2)'!$C$70,'Sheet1 (2)'!$D$70*('Sheet1 (2)'!$D$72-rough_index)/'Sheet1 (2)'!$D$72,IF(shee2!D161='Sheet1 (2)'!$C$71,'Sheet1 (2)'!$D$71*('Sheet1 (2)'!$D$72-rough_index)/'Sheet1 (2)'!$D$72)))&lt;0,0,IF(D161='Sheet1 (2)'!$C$69,'Sheet1 (2)'!$D$69*('Sheet1 (2)'!$D$72-rough_index)/'Sheet1 (2)'!$D$72,IF(shee2!D161='Sheet1 (2)'!$C$70,'Sheet1 (2)'!$D$70*('Sheet1 (2)'!$D$72-rough_index)/'Sheet1 (2)'!$D$72,IF(shee2!D161='Sheet1 (2)'!$C$71,'Sheet1 (2)'!$D$71*('Sheet1 (2)'!$D$72-rough_index)/'Sheet1 (2)'!$D$72))))</f>
        <v>0</v>
      </c>
      <c r="AZ161" s="159">
        <f>+(AU161*'Sheet1 (2)'!$C$77)+(AV161*'Sheet1 (2)'!$C$78)+(AW161*'Sheet1 (2)'!$C$79)+(AX161*'Sheet1 (2)'!$C$80)+(AY161*'Sheet1 (2)'!$C$81)</f>
        <v>0.90833333333333333</v>
      </c>
      <c r="BA161" s="213" t="str">
        <f t="shared" si="5"/>
        <v>Very Poor</v>
      </c>
      <c r="BE161">
        <f>IF(D161='Sheet1 (2)'!$C$61,'Sheet1 (2)'!$D$61*(counts^2)+'Sheet1 (2)'!$G$61*counts+'Sheet1 (2)'!$J$61,IF(D161='Sheet1 (2)'!$C$62,'Sheet1 (2)'!$D$62*counts+'Sheet1 (2)'!$G$62,IF(D161='Sheet1 (2)'!$C$63,'Sheet1 (2)'!$D$63*counts+'Sheet1 (2)'!$G$63,IF(D161='Sheet1 (2)'!$C$64,'Sheet1 (2)'!$D$64*counts+'Sheet1 (2)'!$G$64))))</f>
        <v>2.0984129299999998</v>
      </c>
    </row>
    <row r="162" spans="1:57">
      <c r="A162" s="145" t="s">
        <v>282</v>
      </c>
      <c r="B162" s="145" t="s">
        <v>76</v>
      </c>
      <c r="C162" s="170">
        <v>302</v>
      </c>
      <c r="D162" s="174" t="s">
        <v>77</v>
      </c>
      <c r="E162" s="171">
        <v>8</v>
      </c>
      <c r="F162" s="171">
        <v>1</v>
      </c>
      <c r="G162" s="171" t="s">
        <v>77</v>
      </c>
      <c r="H162" s="171">
        <v>0.5</v>
      </c>
      <c r="I162" s="171" t="s">
        <v>77</v>
      </c>
      <c r="J162" s="173" t="s">
        <v>82</v>
      </c>
      <c r="K162" s="173" t="s">
        <v>81</v>
      </c>
      <c r="L162" s="169">
        <f>VLOOKUP(CONCATENATE(J162,K162),'Sheet1 (2)'!$J$6:$K$26,2,FALSE)</f>
        <v>50</v>
      </c>
      <c r="M162" s="173" t="s">
        <v>83</v>
      </c>
      <c r="N162" s="173" t="s">
        <v>79</v>
      </c>
      <c r="O162" s="168">
        <f>VLOOKUP(CONCATENATE(M162,N162),'Sheet1 (2)'!$L$6:$M$26,2,FALSE)</f>
        <v>56.25</v>
      </c>
      <c r="P162" s="173" t="s">
        <v>83</v>
      </c>
      <c r="Q162" s="173" t="s">
        <v>83</v>
      </c>
      <c r="R162" s="168">
        <f>VLOOKUP(CONCATENATE(P162,Q162),'Sheet1 (2)'!$N$6:$O$26,2,FALSE)</f>
        <v>37.5</v>
      </c>
      <c r="S162" s="173" t="s">
        <v>80</v>
      </c>
      <c r="T162" s="173" t="s">
        <v>80</v>
      </c>
      <c r="U162" s="168">
        <f>VLOOKUP(CONCATENATE(S162,T162),'Sheet1 (2)'!$P$6:$Q$26,2,FALSE)</f>
        <v>0</v>
      </c>
      <c r="V162" s="173" t="s">
        <v>80</v>
      </c>
      <c r="W162" s="173" t="s">
        <v>80</v>
      </c>
      <c r="X162" s="168">
        <f>VLOOKUP(CONCATENATE(V162,W162),'Sheet1 (2)'!$R$6:$S$26,2,FALSE)</f>
        <v>0</v>
      </c>
      <c r="Y162" s="173" t="s">
        <v>83</v>
      </c>
      <c r="Z162" s="173" t="s">
        <v>79</v>
      </c>
      <c r="AA162" s="168">
        <f>VLOOKUP(CONCATENATE(Y162,Z162),'Sheet1 (2)'!$T$6:$U$26,2,FALSE)</f>
        <v>56.25</v>
      </c>
      <c r="AB162" s="173" t="s">
        <v>80</v>
      </c>
      <c r="AC162" s="173" t="s">
        <v>80</v>
      </c>
      <c r="AD162" s="168">
        <f>VLOOKUP(CONCATENATE(AB162,AC162),'Sheet1 (2)'!$X$6:$Y$26,2,FALSE)</f>
        <v>0</v>
      </c>
      <c r="AE162" s="173" t="s">
        <v>82</v>
      </c>
      <c r="AF162" s="173" t="s">
        <v>81</v>
      </c>
      <c r="AG162" s="168">
        <f>VLOOKUP(CONCATENATE(AE162,AF162),'Sheet1 (2)'!$Z$6:$AA$26,2,FALSE)</f>
        <v>66</v>
      </c>
      <c r="AH162" s="172"/>
      <c r="AI162" s="175"/>
      <c r="AJ162" s="140"/>
      <c r="AK162" s="176" t="s">
        <v>282</v>
      </c>
      <c r="AL162" s="176" t="s">
        <v>76</v>
      </c>
      <c r="AM162" s="170">
        <f t="shared" si="4"/>
        <v>302</v>
      </c>
      <c r="AN162" s="147"/>
      <c r="AO162" s="155"/>
      <c r="AP162" s="156"/>
      <c r="AQ162" s="157">
        <v>4.2802303418000003</v>
      </c>
      <c r="AR162" s="158"/>
      <c r="AS162" s="145">
        <f>LOOKUP(rufmkm,'Sheet1 (2)'!$V$62:$V$71,'Sheet1 (2)'!$W$62:$W$71)</f>
        <v>50</v>
      </c>
      <c r="AT162" s="140"/>
      <c r="AU162" s="157">
        <f>IF(IF(D162='Sheet1 (2)'!$C$69,'Sheet1 (2)'!$D$69*('Sheet1 (2)'!$D$72-rut_index)/'Sheet1 (2)'!$D$72,IF(shee2!D162='Sheet1 (2)'!$C$70,'Sheet1 (2)'!$D$70*('Sheet1 (2)'!$D$72-rut_index)/'Sheet1 (2)'!$D$72,IF(shee2!D162='Sheet1 (2)'!$C$71,'Sheet1 (2)'!$D$71*('Sheet1 (2)'!$D$72-rut_index)/'Sheet1 (2)'!$D$72)))&lt;0,0,IF(D162='Sheet1 (2)'!$C$69,'Sheet1 (2)'!$D$69*('Sheet1 (2)'!$D$72-rut_index)/'Sheet1 (2)'!$D$72,IF(shee2!D162='Sheet1 (2)'!$C$70,'Sheet1 (2)'!$D$70*('Sheet1 (2)'!$D$72-rut_index)/'Sheet1 (2)'!$D$72,IF(shee2!D162='Sheet1 (2)'!$C$71,'Sheet1 (2)'!$D$71*('Sheet1 (2)'!$D$72-rut_index)/'Sheet1 (2)'!$D$72))))</f>
        <v>0.83333333333333337</v>
      </c>
      <c r="AV162" s="157">
        <f>IF(IF(D162='Sheet1 (2)'!$C$69,'Sheet1 (2)'!$D$69*('Sheet1 (2)'!$D$72-crack_s_index)/'Sheet1 (2)'!$D$72,IF(shee2!D162='Sheet1 (2)'!$C$70,'Sheet1 (2)'!$D$70*('Sheet1 (2)'!$D$72-crack_s_index)/'Sheet1 (2)'!$D$72,IF(shee2!D162='Sheet1 (2)'!$C$71,'Sheet1 (2)'!$D$71*('Sheet1 (2)'!$D$72-crack_s_index)/'Sheet1 (2)'!$D$72)))&lt;0,0,IF(D162='Sheet1 (2)'!$C$69,'Sheet1 (2)'!$D$69*('Sheet1 (2)'!$D$72-crack_s_index)/'Sheet1 (2)'!$D$72,IF(shee2!D162='Sheet1 (2)'!$C$70,'Sheet1 (2)'!$D$70*('Sheet1 (2)'!$D$72-crack_s_index)/'Sheet1 (2)'!$D$72,IF(shee2!D162='Sheet1 (2)'!$C$71,'Sheet1 (2)'!$D$71*('Sheet1 (2)'!$D$72-crack_s_index)/'Sheet1 (2)'!$D$72))))</f>
        <v>0.3125</v>
      </c>
      <c r="AW162" s="157">
        <f>IF(IF(D162='Sheet1 (2)'!$C$69,'Sheet1 (2)'!$D$69*('Sheet1 (2)'!$D$72-crack_t_index)/'Sheet1 (2)'!$D$72,IF(shee2!D162='Sheet1 (2)'!$C$70,'Sheet1 (2)'!$D$70*('Sheet1 (2)'!$D$72-crack_t_index)/'Sheet1 (2)'!$D$72,IF(shee2!D162='Sheet1 (2)'!$C$71,'Sheet1 (2)'!$D$71*('Sheet1 (2)'!$D$72-crack_t_index)/'Sheet1 (2)'!$D$72)))&lt;0,0,IF(D162='Sheet1 (2)'!$C$69,'Sheet1 (2)'!$D$69*('Sheet1 (2)'!$D$72-crack_t_index)/'Sheet1 (2)'!$D$72,IF(shee2!D162='Sheet1 (2)'!$C$70,'Sheet1 (2)'!$D$70*('Sheet1 (2)'!$D$72-crack_t_index)/'Sheet1 (2)'!$D$72,IF(shee2!D162='Sheet1 (2)'!$C$71,'Sheet1 (2)'!$D$71*('Sheet1 (2)'!$D$72-crack_t_index)/'Sheet1 (2)'!$D$72))))</f>
        <v>1.875</v>
      </c>
      <c r="AX162" s="157">
        <f>IF(IF(D162='Sheet1 (2)'!$C$69,'Sheet1 (2)'!$D$69*('Sheet1 (2)'!$D$72-rave_index)/'Sheet1 (2)'!$D$72,IF(shee2!D162='Sheet1 (2)'!$C$70,'Sheet1 (2)'!$D$70*('Sheet1 (2)'!$D$72-rave_index)/'Sheet1 (2)'!$D$72,IF(shee2!D162='Sheet1 (2)'!$C$71,'Sheet1 (2)'!$D$71*('Sheet1 (2)'!$D$72-rave_index)/'Sheet1 (2)'!$D$72)))&lt;0,0,IF(D162='Sheet1 (2)'!$C$69,'Sheet1 (2)'!$D$69*('Sheet1 (2)'!$D$72-rave_index)/'Sheet1 (2)'!$D$72,IF(shee2!D162='Sheet1 (2)'!$C$70,'Sheet1 (2)'!$D$70*('Sheet1 (2)'!$D$72-rave_index)/'Sheet1 (2)'!$D$72,IF(shee2!D162='Sheet1 (2)'!$C$71,'Sheet1 (2)'!$D$71*('Sheet1 (2)'!$D$72-rave_index)/'Sheet1 (2)'!$D$72))))</f>
        <v>0.3125</v>
      </c>
      <c r="AY162" s="157">
        <f>IF(IF(D162='Sheet1 (2)'!$C$69,'Sheet1 (2)'!$D$69*('Sheet1 (2)'!$D$72-rough_index)/'Sheet1 (2)'!$D$72,IF(shee2!D162='Sheet1 (2)'!$C$70,'Sheet1 (2)'!$D$70*('Sheet1 (2)'!$D$72-rough_index)/'Sheet1 (2)'!$D$72,IF(shee2!D162='Sheet1 (2)'!$C$71,'Sheet1 (2)'!$D$71*('Sheet1 (2)'!$D$72-rough_index)/'Sheet1 (2)'!$D$72)))&lt;0,0,IF(D162='Sheet1 (2)'!$C$69,'Sheet1 (2)'!$D$69*('Sheet1 (2)'!$D$72-rough_index)/'Sheet1 (2)'!$D$72,IF(shee2!D162='Sheet1 (2)'!$C$70,'Sheet1 (2)'!$D$70*('Sheet1 (2)'!$D$72-rough_index)/'Sheet1 (2)'!$D$72,IF(shee2!D162='Sheet1 (2)'!$C$71,'Sheet1 (2)'!$D$71*('Sheet1 (2)'!$D$72-rough_index)/'Sheet1 (2)'!$D$72))))</f>
        <v>0.83333333333333337</v>
      </c>
      <c r="AZ162" s="159">
        <f>+(AU162*'Sheet1 (2)'!$C$77)+(AV162*'Sheet1 (2)'!$C$78)+(AW162*'Sheet1 (2)'!$C$79)+(AX162*'Sheet1 (2)'!$C$80)+(AY162*'Sheet1 (2)'!$C$81)</f>
        <v>0.63541666666666674</v>
      </c>
      <c r="BA162" s="213" t="str">
        <f t="shared" si="5"/>
        <v>Very Poor</v>
      </c>
      <c r="BE162">
        <f>IF(D162='Sheet1 (2)'!$C$61,'Sheet1 (2)'!$D$61*(counts^2)+'Sheet1 (2)'!$G$61*counts+'Sheet1 (2)'!$J$61,IF(D162='Sheet1 (2)'!$C$62,'Sheet1 (2)'!$D$62*counts+'Sheet1 (2)'!$G$62,IF(D162='Sheet1 (2)'!$C$63,'Sheet1 (2)'!$D$63*counts+'Sheet1 (2)'!$G$63,IF(D162='Sheet1 (2)'!$C$64,'Sheet1 (2)'!$D$64*counts+'Sheet1 (2)'!$G$64))))</f>
        <v>2.0984129299999998</v>
      </c>
    </row>
    <row r="163" spans="1:57">
      <c r="A163" s="145" t="s">
        <v>282</v>
      </c>
      <c r="B163" s="145" t="s">
        <v>76</v>
      </c>
      <c r="C163" s="170">
        <v>303</v>
      </c>
      <c r="D163" s="174" t="s">
        <v>77</v>
      </c>
      <c r="E163" s="171">
        <v>8</v>
      </c>
      <c r="F163" s="171">
        <v>1</v>
      </c>
      <c r="G163" s="171" t="s">
        <v>77</v>
      </c>
      <c r="H163" s="171">
        <v>0.5</v>
      </c>
      <c r="I163" s="171" t="s">
        <v>77</v>
      </c>
      <c r="J163" s="173" t="s">
        <v>82</v>
      </c>
      <c r="K163" s="173" t="s">
        <v>81</v>
      </c>
      <c r="L163" s="169">
        <f>VLOOKUP(CONCATENATE(J163,K163),'Sheet1 (2)'!$J$6:$K$26,2,FALSE)</f>
        <v>50</v>
      </c>
      <c r="M163" s="173" t="s">
        <v>80</v>
      </c>
      <c r="N163" s="173" t="s">
        <v>80</v>
      </c>
      <c r="O163" s="168">
        <f>VLOOKUP(CONCATENATE(M163,N163),'Sheet1 (2)'!$L$6:$M$26,2,FALSE)</f>
        <v>0</v>
      </c>
      <c r="P163" s="173" t="s">
        <v>80</v>
      </c>
      <c r="Q163" s="173" t="s">
        <v>80</v>
      </c>
      <c r="R163" s="168">
        <f>VLOOKUP(CONCATENATE(P163,Q163),'Sheet1 (2)'!$N$6:$O$26,2,FALSE)</f>
        <v>0</v>
      </c>
      <c r="S163" s="173" t="s">
        <v>78</v>
      </c>
      <c r="T163" s="173" t="s">
        <v>82</v>
      </c>
      <c r="U163" s="168">
        <f>VLOOKUP(CONCATENATE(S163,T163),'Sheet1 (2)'!$P$6:$Q$26,2,FALSE)</f>
        <v>6.25</v>
      </c>
      <c r="V163" s="173" t="s">
        <v>80</v>
      </c>
      <c r="W163" s="173" t="s">
        <v>80</v>
      </c>
      <c r="X163" s="168">
        <f>VLOOKUP(CONCATENATE(V163,W163),'Sheet1 (2)'!$R$6:$S$26,2,FALSE)</f>
        <v>0</v>
      </c>
      <c r="Y163" s="173" t="s">
        <v>83</v>
      </c>
      <c r="Z163" s="173" t="s">
        <v>79</v>
      </c>
      <c r="AA163" s="168">
        <f>VLOOKUP(CONCATENATE(Y163,Z163),'Sheet1 (2)'!$T$6:$U$26,2,FALSE)</f>
        <v>56.25</v>
      </c>
      <c r="AB163" s="173" t="s">
        <v>80</v>
      </c>
      <c r="AC163" s="173" t="s">
        <v>80</v>
      </c>
      <c r="AD163" s="168">
        <f>VLOOKUP(CONCATENATE(AB163,AC163),'Sheet1 (2)'!$X$6:$Y$26,2,FALSE)</f>
        <v>0</v>
      </c>
      <c r="AE163" s="173" t="s">
        <v>82</v>
      </c>
      <c r="AF163" s="173" t="s">
        <v>81</v>
      </c>
      <c r="AG163" s="168">
        <f>VLOOKUP(CONCATENATE(AE163,AF163),'Sheet1 (2)'!$Z$6:$AA$26,2,FALSE)</f>
        <v>66</v>
      </c>
      <c r="AH163" s="172"/>
      <c r="AI163" s="175"/>
      <c r="AJ163" s="140"/>
      <c r="AK163" s="176" t="s">
        <v>282</v>
      </c>
      <c r="AL163" s="176" t="s">
        <v>76</v>
      </c>
      <c r="AM163" s="170">
        <f t="shared" si="4"/>
        <v>303</v>
      </c>
      <c r="AN163" s="147"/>
      <c r="AO163" s="155"/>
      <c r="AP163" s="156"/>
      <c r="AQ163" s="157">
        <v>3.5248485336000002</v>
      </c>
      <c r="AR163" s="158"/>
      <c r="AS163" s="145">
        <f>LOOKUP(rufmkm,'Sheet1 (2)'!$V$62:$V$71,'Sheet1 (2)'!$W$62:$W$71)</f>
        <v>40</v>
      </c>
      <c r="AT163" s="140"/>
      <c r="AU163" s="157">
        <f>IF(IF(D163='Sheet1 (2)'!$C$69,'Sheet1 (2)'!$D$69*('Sheet1 (2)'!$D$72-rut_index)/'Sheet1 (2)'!$D$72,IF(shee2!D163='Sheet1 (2)'!$C$70,'Sheet1 (2)'!$D$70*('Sheet1 (2)'!$D$72-rut_index)/'Sheet1 (2)'!$D$72,IF(shee2!D163='Sheet1 (2)'!$C$71,'Sheet1 (2)'!$D$71*('Sheet1 (2)'!$D$72-rut_index)/'Sheet1 (2)'!$D$72)))&lt;0,0,IF(D163='Sheet1 (2)'!$C$69,'Sheet1 (2)'!$D$69*('Sheet1 (2)'!$D$72-rut_index)/'Sheet1 (2)'!$D$72,IF(shee2!D163='Sheet1 (2)'!$C$70,'Sheet1 (2)'!$D$70*('Sheet1 (2)'!$D$72-rut_index)/'Sheet1 (2)'!$D$72,IF(shee2!D163='Sheet1 (2)'!$C$71,'Sheet1 (2)'!$D$71*('Sheet1 (2)'!$D$72-rut_index)/'Sheet1 (2)'!$D$72))))</f>
        <v>0.83333333333333337</v>
      </c>
      <c r="AV163" s="157">
        <f>IF(IF(D163='Sheet1 (2)'!$C$69,'Sheet1 (2)'!$D$69*('Sheet1 (2)'!$D$72-crack_s_index)/'Sheet1 (2)'!$D$72,IF(shee2!D163='Sheet1 (2)'!$C$70,'Sheet1 (2)'!$D$70*('Sheet1 (2)'!$D$72-crack_s_index)/'Sheet1 (2)'!$D$72,IF(shee2!D163='Sheet1 (2)'!$C$71,'Sheet1 (2)'!$D$71*('Sheet1 (2)'!$D$72-crack_s_index)/'Sheet1 (2)'!$D$72)))&lt;0,0,IF(D163='Sheet1 (2)'!$C$69,'Sheet1 (2)'!$D$69*('Sheet1 (2)'!$D$72-crack_s_index)/'Sheet1 (2)'!$D$72,IF(shee2!D163='Sheet1 (2)'!$C$70,'Sheet1 (2)'!$D$70*('Sheet1 (2)'!$D$72-crack_s_index)/'Sheet1 (2)'!$D$72,IF(shee2!D163='Sheet1 (2)'!$C$71,'Sheet1 (2)'!$D$71*('Sheet1 (2)'!$D$72-crack_s_index)/'Sheet1 (2)'!$D$72))))</f>
        <v>5</v>
      </c>
      <c r="AW163" s="157">
        <f>IF(IF(D163='Sheet1 (2)'!$C$69,'Sheet1 (2)'!$D$69*('Sheet1 (2)'!$D$72-crack_t_index)/'Sheet1 (2)'!$D$72,IF(shee2!D163='Sheet1 (2)'!$C$70,'Sheet1 (2)'!$D$70*('Sheet1 (2)'!$D$72-crack_t_index)/'Sheet1 (2)'!$D$72,IF(shee2!D163='Sheet1 (2)'!$C$71,'Sheet1 (2)'!$D$71*('Sheet1 (2)'!$D$72-crack_t_index)/'Sheet1 (2)'!$D$72)))&lt;0,0,IF(D163='Sheet1 (2)'!$C$69,'Sheet1 (2)'!$D$69*('Sheet1 (2)'!$D$72-crack_t_index)/'Sheet1 (2)'!$D$72,IF(shee2!D163='Sheet1 (2)'!$C$70,'Sheet1 (2)'!$D$70*('Sheet1 (2)'!$D$72-crack_t_index)/'Sheet1 (2)'!$D$72,IF(shee2!D163='Sheet1 (2)'!$C$71,'Sheet1 (2)'!$D$71*('Sheet1 (2)'!$D$72-crack_t_index)/'Sheet1 (2)'!$D$72))))</f>
        <v>5</v>
      </c>
      <c r="AX163" s="157">
        <f>IF(IF(D163='Sheet1 (2)'!$C$69,'Sheet1 (2)'!$D$69*('Sheet1 (2)'!$D$72-rave_index)/'Sheet1 (2)'!$D$72,IF(shee2!D163='Sheet1 (2)'!$C$70,'Sheet1 (2)'!$D$70*('Sheet1 (2)'!$D$72-rave_index)/'Sheet1 (2)'!$D$72,IF(shee2!D163='Sheet1 (2)'!$C$71,'Sheet1 (2)'!$D$71*('Sheet1 (2)'!$D$72-rave_index)/'Sheet1 (2)'!$D$72)))&lt;0,0,IF(D163='Sheet1 (2)'!$C$69,'Sheet1 (2)'!$D$69*('Sheet1 (2)'!$D$72-rave_index)/'Sheet1 (2)'!$D$72,IF(shee2!D163='Sheet1 (2)'!$C$70,'Sheet1 (2)'!$D$70*('Sheet1 (2)'!$D$72-rave_index)/'Sheet1 (2)'!$D$72,IF(shee2!D163='Sheet1 (2)'!$C$71,'Sheet1 (2)'!$D$71*('Sheet1 (2)'!$D$72-rave_index)/'Sheet1 (2)'!$D$72))))</f>
        <v>0.3125</v>
      </c>
      <c r="AY163" s="157">
        <f>IF(IF(D163='Sheet1 (2)'!$C$69,'Sheet1 (2)'!$D$69*('Sheet1 (2)'!$D$72-rough_index)/'Sheet1 (2)'!$D$72,IF(shee2!D163='Sheet1 (2)'!$C$70,'Sheet1 (2)'!$D$70*('Sheet1 (2)'!$D$72-rough_index)/'Sheet1 (2)'!$D$72,IF(shee2!D163='Sheet1 (2)'!$C$71,'Sheet1 (2)'!$D$71*('Sheet1 (2)'!$D$72-rough_index)/'Sheet1 (2)'!$D$72)))&lt;0,0,IF(D163='Sheet1 (2)'!$C$69,'Sheet1 (2)'!$D$69*('Sheet1 (2)'!$D$72-rough_index)/'Sheet1 (2)'!$D$72,IF(shee2!D163='Sheet1 (2)'!$C$70,'Sheet1 (2)'!$D$70*('Sheet1 (2)'!$D$72-rough_index)/'Sheet1 (2)'!$D$72,IF(shee2!D163='Sheet1 (2)'!$C$71,'Sheet1 (2)'!$D$71*('Sheet1 (2)'!$D$72-rough_index)/'Sheet1 (2)'!$D$72))))</f>
        <v>1.6666666666666667</v>
      </c>
      <c r="AZ163" s="159">
        <f>+(AU163*'Sheet1 (2)'!$C$77)+(AV163*'Sheet1 (2)'!$C$78)+(AW163*'Sheet1 (2)'!$C$79)+(AX163*'Sheet1 (2)'!$C$80)+(AY163*'Sheet1 (2)'!$C$81)</f>
        <v>2.6979166666666665</v>
      </c>
      <c r="BA163" s="213" t="str">
        <f t="shared" si="5"/>
        <v>Fair</v>
      </c>
      <c r="BE163">
        <f>IF(D163='Sheet1 (2)'!$C$61,'Sheet1 (2)'!$D$61*(counts^2)+'Sheet1 (2)'!$G$61*counts+'Sheet1 (2)'!$J$61,IF(D163='Sheet1 (2)'!$C$62,'Sheet1 (2)'!$D$62*counts+'Sheet1 (2)'!$G$62,IF(D163='Sheet1 (2)'!$C$63,'Sheet1 (2)'!$D$63*counts+'Sheet1 (2)'!$G$63,IF(D163='Sheet1 (2)'!$C$64,'Sheet1 (2)'!$D$64*counts+'Sheet1 (2)'!$G$64))))</f>
        <v>2.0984129299999998</v>
      </c>
    </row>
    <row r="164" spans="1:57">
      <c r="A164" s="145" t="s">
        <v>282</v>
      </c>
      <c r="B164" s="145" t="s">
        <v>76</v>
      </c>
      <c r="C164" s="170">
        <v>304</v>
      </c>
      <c r="D164" s="174" t="s">
        <v>77</v>
      </c>
      <c r="E164" s="171">
        <v>8</v>
      </c>
      <c r="F164" s="171">
        <v>1</v>
      </c>
      <c r="G164" s="171" t="s">
        <v>77</v>
      </c>
      <c r="H164" s="171">
        <v>0.5</v>
      </c>
      <c r="I164" s="171" t="s">
        <v>77</v>
      </c>
      <c r="J164" s="173" t="s">
        <v>82</v>
      </c>
      <c r="K164" s="173" t="s">
        <v>81</v>
      </c>
      <c r="L164" s="169">
        <f>VLOOKUP(CONCATENATE(J164,K164),'Sheet1 (2)'!$J$6:$K$26,2,FALSE)</f>
        <v>50</v>
      </c>
      <c r="M164" s="173" t="s">
        <v>83</v>
      </c>
      <c r="N164" s="173" t="s">
        <v>83</v>
      </c>
      <c r="O164" s="168">
        <f>VLOOKUP(CONCATENATE(M164,N164),'Sheet1 (2)'!$L$6:$M$26,2,FALSE)</f>
        <v>37.5</v>
      </c>
      <c r="P164" s="173" t="s">
        <v>83</v>
      </c>
      <c r="Q164" s="173" t="s">
        <v>83</v>
      </c>
      <c r="R164" s="168">
        <f>VLOOKUP(CONCATENATE(P164,Q164),'Sheet1 (2)'!$N$6:$O$26,2,FALSE)</f>
        <v>37.5</v>
      </c>
      <c r="S164" s="173" t="s">
        <v>82</v>
      </c>
      <c r="T164" s="173" t="s">
        <v>83</v>
      </c>
      <c r="U164" s="168">
        <f>VLOOKUP(CONCATENATE(S164,T164),'Sheet1 (2)'!$P$6:$Q$26,2,FALSE)</f>
        <v>25</v>
      </c>
      <c r="V164" s="173" t="s">
        <v>80</v>
      </c>
      <c r="W164" s="173" t="s">
        <v>80</v>
      </c>
      <c r="X164" s="168">
        <f>VLOOKUP(CONCATENATE(V164,W164),'Sheet1 (2)'!$R$6:$S$26,2,FALSE)</f>
        <v>0</v>
      </c>
      <c r="Y164" s="173" t="s">
        <v>79</v>
      </c>
      <c r="Z164" s="173" t="s">
        <v>79</v>
      </c>
      <c r="AA164" s="168">
        <f>VLOOKUP(CONCATENATE(Y164,Z164),'Sheet1 (2)'!$T$6:$U$26,2,FALSE)</f>
        <v>75</v>
      </c>
      <c r="AB164" s="173" t="s">
        <v>80</v>
      </c>
      <c r="AC164" s="173" t="s">
        <v>80</v>
      </c>
      <c r="AD164" s="168">
        <f>VLOOKUP(CONCATENATE(AB164,AC164),'Sheet1 (2)'!$X$6:$Y$26,2,FALSE)</f>
        <v>0</v>
      </c>
      <c r="AE164" s="173" t="s">
        <v>82</v>
      </c>
      <c r="AF164" s="173" t="s">
        <v>81</v>
      </c>
      <c r="AG164" s="168">
        <f>VLOOKUP(CONCATENATE(AE164,AF164),'Sheet1 (2)'!$Z$6:$AA$26,2,FALSE)</f>
        <v>66</v>
      </c>
      <c r="AH164" s="172"/>
      <c r="AI164" s="175"/>
      <c r="AJ164" s="140"/>
      <c r="AK164" s="176" t="s">
        <v>282</v>
      </c>
      <c r="AL164" s="176" t="s">
        <v>76</v>
      </c>
      <c r="AM164" s="170">
        <f t="shared" si="4"/>
        <v>304</v>
      </c>
      <c r="AN164" s="147"/>
      <c r="AO164" s="155"/>
      <c r="AP164" s="156"/>
      <c r="AQ164" s="157">
        <v>4.9822081923999999</v>
      </c>
      <c r="AR164" s="158"/>
      <c r="AS164" s="145">
        <f>LOOKUP(rufmkm,'Sheet1 (2)'!$V$62:$V$71,'Sheet1 (2)'!$W$62:$W$71)</f>
        <v>50</v>
      </c>
      <c r="AT164" s="140"/>
      <c r="AU164" s="157">
        <f>IF(IF(D164='Sheet1 (2)'!$C$69,'Sheet1 (2)'!$D$69*('Sheet1 (2)'!$D$72-rut_index)/'Sheet1 (2)'!$D$72,IF(shee2!D164='Sheet1 (2)'!$C$70,'Sheet1 (2)'!$D$70*('Sheet1 (2)'!$D$72-rut_index)/'Sheet1 (2)'!$D$72,IF(shee2!D164='Sheet1 (2)'!$C$71,'Sheet1 (2)'!$D$71*('Sheet1 (2)'!$D$72-rut_index)/'Sheet1 (2)'!$D$72)))&lt;0,0,IF(D164='Sheet1 (2)'!$C$69,'Sheet1 (2)'!$D$69*('Sheet1 (2)'!$D$72-rut_index)/'Sheet1 (2)'!$D$72,IF(shee2!D164='Sheet1 (2)'!$C$70,'Sheet1 (2)'!$D$70*('Sheet1 (2)'!$D$72-rut_index)/'Sheet1 (2)'!$D$72,IF(shee2!D164='Sheet1 (2)'!$C$71,'Sheet1 (2)'!$D$71*('Sheet1 (2)'!$D$72-rut_index)/'Sheet1 (2)'!$D$72))))</f>
        <v>0.83333333333333337</v>
      </c>
      <c r="AV164" s="157">
        <f>IF(IF(D164='Sheet1 (2)'!$C$69,'Sheet1 (2)'!$D$69*('Sheet1 (2)'!$D$72-crack_s_index)/'Sheet1 (2)'!$D$72,IF(shee2!D164='Sheet1 (2)'!$C$70,'Sheet1 (2)'!$D$70*('Sheet1 (2)'!$D$72-crack_s_index)/'Sheet1 (2)'!$D$72,IF(shee2!D164='Sheet1 (2)'!$C$71,'Sheet1 (2)'!$D$71*('Sheet1 (2)'!$D$72-crack_s_index)/'Sheet1 (2)'!$D$72)))&lt;0,0,IF(D164='Sheet1 (2)'!$C$69,'Sheet1 (2)'!$D$69*('Sheet1 (2)'!$D$72-crack_s_index)/'Sheet1 (2)'!$D$72,IF(shee2!D164='Sheet1 (2)'!$C$70,'Sheet1 (2)'!$D$70*('Sheet1 (2)'!$D$72-crack_s_index)/'Sheet1 (2)'!$D$72,IF(shee2!D164='Sheet1 (2)'!$C$71,'Sheet1 (2)'!$D$71*('Sheet1 (2)'!$D$72-crack_s_index)/'Sheet1 (2)'!$D$72))))</f>
        <v>1.875</v>
      </c>
      <c r="AW164" s="157">
        <f>IF(IF(D164='Sheet1 (2)'!$C$69,'Sheet1 (2)'!$D$69*('Sheet1 (2)'!$D$72-crack_t_index)/'Sheet1 (2)'!$D$72,IF(shee2!D164='Sheet1 (2)'!$C$70,'Sheet1 (2)'!$D$70*('Sheet1 (2)'!$D$72-crack_t_index)/'Sheet1 (2)'!$D$72,IF(shee2!D164='Sheet1 (2)'!$C$71,'Sheet1 (2)'!$D$71*('Sheet1 (2)'!$D$72-crack_t_index)/'Sheet1 (2)'!$D$72)))&lt;0,0,IF(D164='Sheet1 (2)'!$C$69,'Sheet1 (2)'!$D$69*('Sheet1 (2)'!$D$72-crack_t_index)/'Sheet1 (2)'!$D$72,IF(shee2!D164='Sheet1 (2)'!$C$70,'Sheet1 (2)'!$D$70*('Sheet1 (2)'!$D$72-crack_t_index)/'Sheet1 (2)'!$D$72,IF(shee2!D164='Sheet1 (2)'!$C$71,'Sheet1 (2)'!$D$71*('Sheet1 (2)'!$D$72-crack_t_index)/'Sheet1 (2)'!$D$72))))</f>
        <v>1.875</v>
      </c>
      <c r="AX164" s="157">
        <f>IF(IF(D164='Sheet1 (2)'!$C$69,'Sheet1 (2)'!$D$69*('Sheet1 (2)'!$D$72-rave_index)/'Sheet1 (2)'!$D$72,IF(shee2!D164='Sheet1 (2)'!$C$70,'Sheet1 (2)'!$D$70*('Sheet1 (2)'!$D$72-rave_index)/'Sheet1 (2)'!$D$72,IF(shee2!D164='Sheet1 (2)'!$C$71,'Sheet1 (2)'!$D$71*('Sheet1 (2)'!$D$72-rave_index)/'Sheet1 (2)'!$D$72)))&lt;0,0,IF(D164='Sheet1 (2)'!$C$69,'Sheet1 (2)'!$D$69*('Sheet1 (2)'!$D$72-rave_index)/'Sheet1 (2)'!$D$72,IF(shee2!D164='Sheet1 (2)'!$C$70,'Sheet1 (2)'!$D$70*('Sheet1 (2)'!$D$72-rave_index)/'Sheet1 (2)'!$D$72,IF(shee2!D164='Sheet1 (2)'!$C$71,'Sheet1 (2)'!$D$71*('Sheet1 (2)'!$D$72-rave_index)/'Sheet1 (2)'!$D$72))))</f>
        <v>0</v>
      </c>
      <c r="AY164" s="157">
        <f>IF(IF(D164='Sheet1 (2)'!$C$69,'Sheet1 (2)'!$D$69*('Sheet1 (2)'!$D$72-rough_index)/'Sheet1 (2)'!$D$72,IF(shee2!D164='Sheet1 (2)'!$C$70,'Sheet1 (2)'!$D$70*('Sheet1 (2)'!$D$72-rough_index)/'Sheet1 (2)'!$D$72,IF(shee2!D164='Sheet1 (2)'!$C$71,'Sheet1 (2)'!$D$71*('Sheet1 (2)'!$D$72-rough_index)/'Sheet1 (2)'!$D$72)))&lt;0,0,IF(D164='Sheet1 (2)'!$C$69,'Sheet1 (2)'!$D$69*('Sheet1 (2)'!$D$72-rough_index)/'Sheet1 (2)'!$D$72,IF(shee2!D164='Sheet1 (2)'!$C$70,'Sheet1 (2)'!$D$70*('Sheet1 (2)'!$D$72-rough_index)/'Sheet1 (2)'!$D$72,IF(shee2!D164='Sheet1 (2)'!$C$71,'Sheet1 (2)'!$D$71*('Sheet1 (2)'!$D$72-rough_index)/'Sheet1 (2)'!$D$72))))</f>
        <v>0.83333333333333337</v>
      </c>
      <c r="AZ164" s="159">
        <f>+(AU164*'Sheet1 (2)'!$C$77)+(AV164*'Sheet1 (2)'!$C$78)+(AW164*'Sheet1 (2)'!$C$79)+(AX164*'Sheet1 (2)'!$C$80)+(AY164*'Sheet1 (2)'!$C$81)</f>
        <v>1.1666666666666665</v>
      </c>
      <c r="BA164" s="213" t="str">
        <f t="shared" si="5"/>
        <v>Poor</v>
      </c>
      <c r="BE164">
        <f>IF(D164='Sheet1 (2)'!$C$61,'Sheet1 (2)'!$D$61*(counts^2)+'Sheet1 (2)'!$G$61*counts+'Sheet1 (2)'!$J$61,IF(D164='Sheet1 (2)'!$C$62,'Sheet1 (2)'!$D$62*counts+'Sheet1 (2)'!$G$62,IF(D164='Sheet1 (2)'!$C$63,'Sheet1 (2)'!$D$63*counts+'Sheet1 (2)'!$G$63,IF(D164='Sheet1 (2)'!$C$64,'Sheet1 (2)'!$D$64*counts+'Sheet1 (2)'!$G$64))))</f>
        <v>2.0984129299999998</v>
      </c>
    </row>
    <row r="165" spans="1:57">
      <c r="A165" s="145" t="s">
        <v>282</v>
      </c>
      <c r="B165" s="145" t="s">
        <v>76</v>
      </c>
      <c r="C165" s="170">
        <v>305</v>
      </c>
      <c r="D165" s="174" t="s">
        <v>77</v>
      </c>
      <c r="E165" s="171">
        <v>8</v>
      </c>
      <c r="F165" s="171">
        <v>1</v>
      </c>
      <c r="G165" s="171" t="s">
        <v>77</v>
      </c>
      <c r="H165" s="171">
        <v>0.5</v>
      </c>
      <c r="I165" s="171" t="s">
        <v>77</v>
      </c>
      <c r="J165" s="173" t="s">
        <v>82</v>
      </c>
      <c r="K165" s="173" t="s">
        <v>81</v>
      </c>
      <c r="L165" s="169">
        <f>VLOOKUP(CONCATENATE(J165,K165),'Sheet1 (2)'!$J$6:$K$26,2,FALSE)</f>
        <v>50</v>
      </c>
      <c r="M165" s="173" t="s">
        <v>83</v>
      </c>
      <c r="N165" s="173" t="s">
        <v>83</v>
      </c>
      <c r="O165" s="168">
        <f>VLOOKUP(CONCATENATE(M165,N165),'Sheet1 (2)'!$L$6:$M$26,2,FALSE)</f>
        <v>37.5</v>
      </c>
      <c r="P165" s="173" t="s">
        <v>83</v>
      </c>
      <c r="Q165" s="173" t="s">
        <v>83</v>
      </c>
      <c r="R165" s="168">
        <f>VLOOKUP(CONCATENATE(P165,Q165),'Sheet1 (2)'!$N$6:$O$26,2,FALSE)</f>
        <v>37.5</v>
      </c>
      <c r="S165" s="173" t="s">
        <v>78</v>
      </c>
      <c r="T165" s="173" t="s">
        <v>82</v>
      </c>
      <c r="U165" s="168">
        <f>VLOOKUP(CONCATENATE(S165,T165),'Sheet1 (2)'!$P$6:$Q$26,2,FALSE)</f>
        <v>6.25</v>
      </c>
      <c r="V165" s="173" t="s">
        <v>80</v>
      </c>
      <c r="W165" s="173" t="s">
        <v>80</v>
      </c>
      <c r="X165" s="168">
        <f>VLOOKUP(CONCATENATE(V165,W165),'Sheet1 (2)'!$R$6:$S$26,2,FALSE)</f>
        <v>0</v>
      </c>
      <c r="Y165" s="173" t="s">
        <v>83</v>
      </c>
      <c r="Z165" s="173" t="s">
        <v>79</v>
      </c>
      <c r="AA165" s="168">
        <f>VLOOKUP(CONCATENATE(Y165,Z165),'Sheet1 (2)'!$T$6:$U$26,2,FALSE)</f>
        <v>56.25</v>
      </c>
      <c r="AB165" s="173" t="s">
        <v>80</v>
      </c>
      <c r="AC165" s="173" t="s">
        <v>80</v>
      </c>
      <c r="AD165" s="168">
        <f>VLOOKUP(CONCATENATE(AB165,AC165),'Sheet1 (2)'!$X$6:$Y$26,2,FALSE)</f>
        <v>0</v>
      </c>
      <c r="AE165" s="173" t="s">
        <v>82</v>
      </c>
      <c r="AF165" s="173" t="s">
        <v>81</v>
      </c>
      <c r="AG165" s="168">
        <f>VLOOKUP(CONCATENATE(AE165,AF165),'Sheet1 (2)'!$Z$6:$AA$26,2,FALSE)</f>
        <v>66</v>
      </c>
      <c r="AH165" s="172"/>
      <c r="AI165" s="175"/>
      <c r="AJ165" s="140"/>
      <c r="AK165" s="176" t="s">
        <v>282</v>
      </c>
      <c r="AL165" s="176" t="s">
        <v>76</v>
      </c>
      <c r="AM165" s="170">
        <f t="shared" si="4"/>
        <v>305</v>
      </c>
      <c r="AN165" s="147"/>
      <c r="AO165" s="155"/>
      <c r="AP165" s="156"/>
      <c r="AQ165" s="157">
        <v>4.2105415638000006</v>
      </c>
      <c r="AR165" s="158"/>
      <c r="AS165" s="145">
        <f>LOOKUP(rufmkm,'Sheet1 (2)'!$V$62:$V$71,'Sheet1 (2)'!$W$62:$W$71)</f>
        <v>50</v>
      </c>
      <c r="AT165" s="140"/>
      <c r="AU165" s="157">
        <f>IF(IF(D165='Sheet1 (2)'!$C$69,'Sheet1 (2)'!$D$69*('Sheet1 (2)'!$D$72-rut_index)/'Sheet1 (2)'!$D$72,IF(shee2!D165='Sheet1 (2)'!$C$70,'Sheet1 (2)'!$D$70*('Sheet1 (2)'!$D$72-rut_index)/'Sheet1 (2)'!$D$72,IF(shee2!D165='Sheet1 (2)'!$C$71,'Sheet1 (2)'!$D$71*('Sheet1 (2)'!$D$72-rut_index)/'Sheet1 (2)'!$D$72)))&lt;0,0,IF(D165='Sheet1 (2)'!$C$69,'Sheet1 (2)'!$D$69*('Sheet1 (2)'!$D$72-rut_index)/'Sheet1 (2)'!$D$72,IF(shee2!D165='Sheet1 (2)'!$C$70,'Sheet1 (2)'!$D$70*('Sheet1 (2)'!$D$72-rut_index)/'Sheet1 (2)'!$D$72,IF(shee2!D165='Sheet1 (2)'!$C$71,'Sheet1 (2)'!$D$71*('Sheet1 (2)'!$D$72-rut_index)/'Sheet1 (2)'!$D$72))))</f>
        <v>0.83333333333333337</v>
      </c>
      <c r="AV165" s="157">
        <f>IF(IF(D165='Sheet1 (2)'!$C$69,'Sheet1 (2)'!$D$69*('Sheet1 (2)'!$D$72-crack_s_index)/'Sheet1 (2)'!$D$72,IF(shee2!D165='Sheet1 (2)'!$C$70,'Sheet1 (2)'!$D$70*('Sheet1 (2)'!$D$72-crack_s_index)/'Sheet1 (2)'!$D$72,IF(shee2!D165='Sheet1 (2)'!$C$71,'Sheet1 (2)'!$D$71*('Sheet1 (2)'!$D$72-crack_s_index)/'Sheet1 (2)'!$D$72)))&lt;0,0,IF(D165='Sheet1 (2)'!$C$69,'Sheet1 (2)'!$D$69*('Sheet1 (2)'!$D$72-crack_s_index)/'Sheet1 (2)'!$D$72,IF(shee2!D165='Sheet1 (2)'!$C$70,'Sheet1 (2)'!$D$70*('Sheet1 (2)'!$D$72-crack_s_index)/'Sheet1 (2)'!$D$72,IF(shee2!D165='Sheet1 (2)'!$C$71,'Sheet1 (2)'!$D$71*('Sheet1 (2)'!$D$72-crack_s_index)/'Sheet1 (2)'!$D$72))))</f>
        <v>1.875</v>
      </c>
      <c r="AW165" s="157">
        <f>IF(IF(D165='Sheet1 (2)'!$C$69,'Sheet1 (2)'!$D$69*('Sheet1 (2)'!$D$72-crack_t_index)/'Sheet1 (2)'!$D$72,IF(shee2!D165='Sheet1 (2)'!$C$70,'Sheet1 (2)'!$D$70*('Sheet1 (2)'!$D$72-crack_t_index)/'Sheet1 (2)'!$D$72,IF(shee2!D165='Sheet1 (2)'!$C$71,'Sheet1 (2)'!$D$71*('Sheet1 (2)'!$D$72-crack_t_index)/'Sheet1 (2)'!$D$72)))&lt;0,0,IF(D165='Sheet1 (2)'!$C$69,'Sheet1 (2)'!$D$69*('Sheet1 (2)'!$D$72-crack_t_index)/'Sheet1 (2)'!$D$72,IF(shee2!D165='Sheet1 (2)'!$C$70,'Sheet1 (2)'!$D$70*('Sheet1 (2)'!$D$72-crack_t_index)/'Sheet1 (2)'!$D$72,IF(shee2!D165='Sheet1 (2)'!$C$71,'Sheet1 (2)'!$D$71*('Sheet1 (2)'!$D$72-crack_t_index)/'Sheet1 (2)'!$D$72))))</f>
        <v>1.875</v>
      </c>
      <c r="AX165" s="157">
        <f>IF(IF(D165='Sheet1 (2)'!$C$69,'Sheet1 (2)'!$D$69*('Sheet1 (2)'!$D$72-rave_index)/'Sheet1 (2)'!$D$72,IF(shee2!D165='Sheet1 (2)'!$C$70,'Sheet1 (2)'!$D$70*('Sheet1 (2)'!$D$72-rave_index)/'Sheet1 (2)'!$D$72,IF(shee2!D165='Sheet1 (2)'!$C$71,'Sheet1 (2)'!$D$71*('Sheet1 (2)'!$D$72-rave_index)/'Sheet1 (2)'!$D$72)))&lt;0,0,IF(D165='Sheet1 (2)'!$C$69,'Sheet1 (2)'!$D$69*('Sheet1 (2)'!$D$72-rave_index)/'Sheet1 (2)'!$D$72,IF(shee2!D165='Sheet1 (2)'!$C$70,'Sheet1 (2)'!$D$70*('Sheet1 (2)'!$D$72-rave_index)/'Sheet1 (2)'!$D$72,IF(shee2!D165='Sheet1 (2)'!$C$71,'Sheet1 (2)'!$D$71*('Sheet1 (2)'!$D$72-rave_index)/'Sheet1 (2)'!$D$72))))</f>
        <v>0.3125</v>
      </c>
      <c r="AY165" s="157">
        <f>IF(IF(D165='Sheet1 (2)'!$C$69,'Sheet1 (2)'!$D$69*('Sheet1 (2)'!$D$72-rough_index)/'Sheet1 (2)'!$D$72,IF(shee2!D165='Sheet1 (2)'!$C$70,'Sheet1 (2)'!$D$70*('Sheet1 (2)'!$D$72-rough_index)/'Sheet1 (2)'!$D$72,IF(shee2!D165='Sheet1 (2)'!$C$71,'Sheet1 (2)'!$D$71*('Sheet1 (2)'!$D$72-rough_index)/'Sheet1 (2)'!$D$72)))&lt;0,0,IF(D165='Sheet1 (2)'!$C$69,'Sheet1 (2)'!$D$69*('Sheet1 (2)'!$D$72-rough_index)/'Sheet1 (2)'!$D$72,IF(shee2!D165='Sheet1 (2)'!$C$70,'Sheet1 (2)'!$D$70*('Sheet1 (2)'!$D$72-rough_index)/'Sheet1 (2)'!$D$72,IF(shee2!D165='Sheet1 (2)'!$C$71,'Sheet1 (2)'!$D$71*('Sheet1 (2)'!$D$72-rough_index)/'Sheet1 (2)'!$D$72))))</f>
        <v>0.83333333333333337</v>
      </c>
      <c r="AZ165" s="159">
        <f>+(AU165*'Sheet1 (2)'!$C$77)+(AV165*'Sheet1 (2)'!$C$78)+(AW165*'Sheet1 (2)'!$C$79)+(AX165*'Sheet1 (2)'!$C$80)+(AY165*'Sheet1 (2)'!$C$81)</f>
        <v>1.1979166666666665</v>
      </c>
      <c r="BA165" s="213" t="str">
        <f t="shared" si="5"/>
        <v>Poor</v>
      </c>
      <c r="BE165">
        <f>IF(D165='Sheet1 (2)'!$C$61,'Sheet1 (2)'!$D$61*(counts^2)+'Sheet1 (2)'!$G$61*counts+'Sheet1 (2)'!$J$61,IF(D165='Sheet1 (2)'!$C$62,'Sheet1 (2)'!$D$62*counts+'Sheet1 (2)'!$G$62,IF(D165='Sheet1 (2)'!$C$63,'Sheet1 (2)'!$D$63*counts+'Sheet1 (2)'!$G$63,IF(D165='Sheet1 (2)'!$C$64,'Sheet1 (2)'!$D$64*counts+'Sheet1 (2)'!$G$64))))</f>
        <v>2.0984129299999998</v>
      </c>
    </row>
    <row r="166" spans="1:57">
      <c r="A166" s="145" t="s">
        <v>282</v>
      </c>
      <c r="B166" s="145" t="s">
        <v>76</v>
      </c>
      <c r="C166" s="170">
        <v>306</v>
      </c>
      <c r="D166" s="174" t="s">
        <v>77</v>
      </c>
      <c r="E166" s="171">
        <v>8</v>
      </c>
      <c r="F166" s="171">
        <v>1</v>
      </c>
      <c r="G166" s="171" t="s">
        <v>77</v>
      </c>
      <c r="H166" s="171">
        <v>0.5</v>
      </c>
      <c r="I166" s="171" t="s">
        <v>77</v>
      </c>
      <c r="J166" s="173" t="s">
        <v>82</v>
      </c>
      <c r="K166" s="173" t="s">
        <v>81</v>
      </c>
      <c r="L166" s="169">
        <f>VLOOKUP(CONCATENATE(J166,K166),'Sheet1 (2)'!$J$6:$K$26,2,FALSE)</f>
        <v>50</v>
      </c>
      <c r="M166" s="173" t="s">
        <v>83</v>
      </c>
      <c r="N166" s="173" t="s">
        <v>83</v>
      </c>
      <c r="O166" s="168">
        <f>VLOOKUP(CONCATENATE(M166,N166),'Sheet1 (2)'!$L$6:$M$26,2,FALSE)</f>
        <v>37.5</v>
      </c>
      <c r="P166" s="173" t="s">
        <v>83</v>
      </c>
      <c r="Q166" s="173" t="s">
        <v>82</v>
      </c>
      <c r="R166" s="168">
        <f>VLOOKUP(CONCATENATE(P166,Q166),'Sheet1 (2)'!$N$6:$O$26,2,FALSE)</f>
        <v>18.75</v>
      </c>
      <c r="S166" s="173" t="s">
        <v>82</v>
      </c>
      <c r="T166" s="173" t="s">
        <v>79</v>
      </c>
      <c r="U166" s="168">
        <f>VLOOKUP(CONCATENATE(S166,T166),'Sheet1 (2)'!$P$6:$Q$26,2,FALSE)</f>
        <v>37.5</v>
      </c>
      <c r="V166" s="173" t="s">
        <v>80</v>
      </c>
      <c r="W166" s="173" t="s">
        <v>80</v>
      </c>
      <c r="X166" s="168">
        <f>VLOOKUP(CONCATENATE(V166,W166),'Sheet1 (2)'!$R$6:$S$26,2,FALSE)</f>
        <v>0</v>
      </c>
      <c r="Y166" s="173" t="s">
        <v>83</v>
      </c>
      <c r="Z166" s="173" t="s">
        <v>79</v>
      </c>
      <c r="AA166" s="168">
        <f>VLOOKUP(CONCATENATE(Y166,Z166),'Sheet1 (2)'!$T$6:$U$26,2,FALSE)</f>
        <v>56.25</v>
      </c>
      <c r="AB166" s="173" t="s">
        <v>80</v>
      </c>
      <c r="AC166" s="173" t="s">
        <v>80</v>
      </c>
      <c r="AD166" s="168">
        <f>VLOOKUP(CONCATENATE(AB166,AC166),'Sheet1 (2)'!$X$6:$Y$26,2,FALSE)</f>
        <v>0</v>
      </c>
      <c r="AE166" s="173" t="s">
        <v>82</v>
      </c>
      <c r="AF166" s="173" t="s">
        <v>81</v>
      </c>
      <c r="AG166" s="168">
        <f>VLOOKUP(CONCATENATE(AE166,AF166),'Sheet1 (2)'!$Z$6:$AA$26,2,FALSE)</f>
        <v>66</v>
      </c>
      <c r="AH166" s="172"/>
      <c r="AI166" s="175"/>
      <c r="AJ166" s="140"/>
      <c r="AK166" s="176" t="s">
        <v>282</v>
      </c>
      <c r="AL166" s="176" t="s">
        <v>76</v>
      </c>
      <c r="AM166" s="170">
        <f t="shared" si="4"/>
        <v>306</v>
      </c>
      <c r="AN166" s="147"/>
      <c r="AO166" s="155" t="s">
        <v>424</v>
      </c>
      <c r="AP166" s="156"/>
      <c r="AQ166" s="157">
        <v>4.0373001127999997</v>
      </c>
      <c r="AR166" s="158"/>
      <c r="AS166" s="145">
        <f>LOOKUP(rufmkm,'Sheet1 (2)'!$V$62:$V$71,'Sheet1 (2)'!$W$62:$W$71)</f>
        <v>50</v>
      </c>
      <c r="AT166" s="140"/>
      <c r="AU166" s="157">
        <f>IF(IF(D166='Sheet1 (2)'!$C$69,'Sheet1 (2)'!$D$69*('Sheet1 (2)'!$D$72-rut_index)/'Sheet1 (2)'!$D$72,IF(shee2!D166='Sheet1 (2)'!$C$70,'Sheet1 (2)'!$D$70*('Sheet1 (2)'!$D$72-rut_index)/'Sheet1 (2)'!$D$72,IF(shee2!D166='Sheet1 (2)'!$C$71,'Sheet1 (2)'!$D$71*('Sheet1 (2)'!$D$72-rut_index)/'Sheet1 (2)'!$D$72)))&lt;0,0,IF(D166='Sheet1 (2)'!$C$69,'Sheet1 (2)'!$D$69*('Sheet1 (2)'!$D$72-rut_index)/'Sheet1 (2)'!$D$72,IF(shee2!D166='Sheet1 (2)'!$C$70,'Sheet1 (2)'!$D$70*('Sheet1 (2)'!$D$72-rut_index)/'Sheet1 (2)'!$D$72,IF(shee2!D166='Sheet1 (2)'!$C$71,'Sheet1 (2)'!$D$71*('Sheet1 (2)'!$D$72-rut_index)/'Sheet1 (2)'!$D$72))))</f>
        <v>0.83333333333333337</v>
      </c>
      <c r="AV166" s="157">
        <f>IF(IF(D166='Sheet1 (2)'!$C$69,'Sheet1 (2)'!$D$69*('Sheet1 (2)'!$D$72-crack_s_index)/'Sheet1 (2)'!$D$72,IF(shee2!D166='Sheet1 (2)'!$C$70,'Sheet1 (2)'!$D$70*('Sheet1 (2)'!$D$72-crack_s_index)/'Sheet1 (2)'!$D$72,IF(shee2!D166='Sheet1 (2)'!$C$71,'Sheet1 (2)'!$D$71*('Sheet1 (2)'!$D$72-crack_s_index)/'Sheet1 (2)'!$D$72)))&lt;0,0,IF(D166='Sheet1 (2)'!$C$69,'Sheet1 (2)'!$D$69*('Sheet1 (2)'!$D$72-crack_s_index)/'Sheet1 (2)'!$D$72,IF(shee2!D166='Sheet1 (2)'!$C$70,'Sheet1 (2)'!$D$70*('Sheet1 (2)'!$D$72-crack_s_index)/'Sheet1 (2)'!$D$72,IF(shee2!D166='Sheet1 (2)'!$C$71,'Sheet1 (2)'!$D$71*('Sheet1 (2)'!$D$72-crack_s_index)/'Sheet1 (2)'!$D$72))))</f>
        <v>1.875</v>
      </c>
      <c r="AW166" s="157">
        <f>IF(IF(D166='Sheet1 (2)'!$C$69,'Sheet1 (2)'!$D$69*('Sheet1 (2)'!$D$72-crack_t_index)/'Sheet1 (2)'!$D$72,IF(shee2!D166='Sheet1 (2)'!$C$70,'Sheet1 (2)'!$D$70*('Sheet1 (2)'!$D$72-crack_t_index)/'Sheet1 (2)'!$D$72,IF(shee2!D166='Sheet1 (2)'!$C$71,'Sheet1 (2)'!$D$71*('Sheet1 (2)'!$D$72-crack_t_index)/'Sheet1 (2)'!$D$72)))&lt;0,0,IF(D166='Sheet1 (2)'!$C$69,'Sheet1 (2)'!$D$69*('Sheet1 (2)'!$D$72-crack_t_index)/'Sheet1 (2)'!$D$72,IF(shee2!D166='Sheet1 (2)'!$C$70,'Sheet1 (2)'!$D$70*('Sheet1 (2)'!$D$72-crack_t_index)/'Sheet1 (2)'!$D$72,IF(shee2!D166='Sheet1 (2)'!$C$71,'Sheet1 (2)'!$D$71*('Sheet1 (2)'!$D$72-crack_t_index)/'Sheet1 (2)'!$D$72))))</f>
        <v>3.4375</v>
      </c>
      <c r="AX166" s="157">
        <f>IF(IF(D166='Sheet1 (2)'!$C$69,'Sheet1 (2)'!$D$69*('Sheet1 (2)'!$D$72-rave_index)/'Sheet1 (2)'!$D$72,IF(shee2!D166='Sheet1 (2)'!$C$70,'Sheet1 (2)'!$D$70*('Sheet1 (2)'!$D$72-rave_index)/'Sheet1 (2)'!$D$72,IF(shee2!D166='Sheet1 (2)'!$C$71,'Sheet1 (2)'!$D$71*('Sheet1 (2)'!$D$72-rave_index)/'Sheet1 (2)'!$D$72)))&lt;0,0,IF(D166='Sheet1 (2)'!$C$69,'Sheet1 (2)'!$D$69*('Sheet1 (2)'!$D$72-rave_index)/'Sheet1 (2)'!$D$72,IF(shee2!D166='Sheet1 (2)'!$C$70,'Sheet1 (2)'!$D$70*('Sheet1 (2)'!$D$72-rave_index)/'Sheet1 (2)'!$D$72,IF(shee2!D166='Sheet1 (2)'!$C$71,'Sheet1 (2)'!$D$71*('Sheet1 (2)'!$D$72-rave_index)/'Sheet1 (2)'!$D$72))))</f>
        <v>0.3125</v>
      </c>
      <c r="AY166" s="157">
        <f>IF(IF(D166='Sheet1 (2)'!$C$69,'Sheet1 (2)'!$D$69*('Sheet1 (2)'!$D$72-rough_index)/'Sheet1 (2)'!$D$72,IF(shee2!D166='Sheet1 (2)'!$C$70,'Sheet1 (2)'!$D$70*('Sheet1 (2)'!$D$72-rough_index)/'Sheet1 (2)'!$D$72,IF(shee2!D166='Sheet1 (2)'!$C$71,'Sheet1 (2)'!$D$71*('Sheet1 (2)'!$D$72-rough_index)/'Sheet1 (2)'!$D$72)))&lt;0,0,IF(D166='Sheet1 (2)'!$C$69,'Sheet1 (2)'!$D$69*('Sheet1 (2)'!$D$72-rough_index)/'Sheet1 (2)'!$D$72,IF(shee2!D166='Sheet1 (2)'!$C$70,'Sheet1 (2)'!$D$70*('Sheet1 (2)'!$D$72-rough_index)/'Sheet1 (2)'!$D$72,IF(shee2!D166='Sheet1 (2)'!$C$71,'Sheet1 (2)'!$D$71*('Sheet1 (2)'!$D$72-rough_index)/'Sheet1 (2)'!$D$72))))</f>
        <v>0.83333333333333337</v>
      </c>
      <c r="AZ166" s="159">
        <f>+(AU166*'Sheet1 (2)'!$C$77)+(AV166*'Sheet1 (2)'!$C$78)+(AW166*'Sheet1 (2)'!$C$79)+(AX166*'Sheet1 (2)'!$C$80)+(AY166*'Sheet1 (2)'!$C$81)</f>
        <v>1.2604166666666665</v>
      </c>
      <c r="BA166" s="213" t="str">
        <f t="shared" si="5"/>
        <v>Poor</v>
      </c>
      <c r="BE166">
        <f>IF(D166='Sheet1 (2)'!$C$61,'Sheet1 (2)'!$D$61*(counts^2)+'Sheet1 (2)'!$G$61*counts+'Sheet1 (2)'!$J$61,IF(D166='Sheet1 (2)'!$C$62,'Sheet1 (2)'!$D$62*counts+'Sheet1 (2)'!$G$62,IF(D166='Sheet1 (2)'!$C$63,'Sheet1 (2)'!$D$63*counts+'Sheet1 (2)'!$G$63,IF(D166='Sheet1 (2)'!$C$64,'Sheet1 (2)'!$D$64*counts+'Sheet1 (2)'!$G$64))))</f>
        <v>2.0984129299999998</v>
      </c>
    </row>
    <row r="167" spans="1:57">
      <c r="A167" s="145" t="s">
        <v>282</v>
      </c>
      <c r="B167" s="145" t="s">
        <v>76</v>
      </c>
      <c r="C167" s="170">
        <v>307</v>
      </c>
      <c r="D167" s="174" t="s">
        <v>77</v>
      </c>
      <c r="E167" s="171">
        <v>8</v>
      </c>
      <c r="F167" s="171">
        <v>1</v>
      </c>
      <c r="G167" s="171" t="s">
        <v>77</v>
      </c>
      <c r="H167" s="171">
        <v>0.5</v>
      </c>
      <c r="I167" s="171" t="s">
        <v>77</v>
      </c>
      <c r="J167" s="173" t="s">
        <v>82</v>
      </c>
      <c r="K167" s="173" t="s">
        <v>81</v>
      </c>
      <c r="L167" s="169">
        <f>VLOOKUP(CONCATENATE(J167,K167),'Sheet1 (2)'!$J$6:$K$26,2,FALSE)</f>
        <v>50</v>
      </c>
      <c r="M167" s="173" t="s">
        <v>83</v>
      </c>
      <c r="N167" s="173" t="s">
        <v>83</v>
      </c>
      <c r="O167" s="168">
        <f>VLOOKUP(CONCATENATE(M167,N167),'Sheet1 (2)'!$L$6:$M$26,2,FALSE)</f>
        <v>37.5</v>
      </c>
      <c r="P167" s="173" t="s">
        <v>83</v>
      </c>
      <c r="Q167" s="173" t="s">
        <v>83</v>
      </c>
      <c r="R167" s="168">
        <f>VLOOKUP(CONCATENATE(P167,Q167),'Sheet1 (2)'!$N$6:$O$26,2,FALSE)</f>
        <v>37.5</v>
      </c>
      <c r="S167" s="173" t="s">
        <v>80</v>
      </c>
      <c r="T167" s="173" t="s">
        <v>80</v>
      </c>
      <c r="U167" s="168">
        <f>VLOOKUP(CONCATENATE(S167,T167),'Sheet1 (2)'!$P$6:$Q$26,2,FALSE)</f>
        <v>0</v>
      </c>
      <c r="V167" s="173" t="s">
        <v>82</v>
      </c>
      <c r="W167" s="173" t="s">
        <v>81</v>
      </c>
      <c r="X167" s="168">
        <f>VLOOKUP(CONCATENATE(V167,W167),'Sheet1 (2)'!$R$6:$S$26,2,FALSE)</f>
        <v>50</v>
      </c>
      <c r="Y167" s="173" t="s">
        <v>83</v>
      </c>
      <c r="Z167" s="173" t="s">
        <v>79</v>
      </c>
      <c r="AA167" s="168">
        <f>VLOOKUP(CONCATENATE(Y167,Z167),'Sheet1 (2)'!$T$6:$U$26,2,FALSE)</f>
        <v>56.25</v>
      </c>
      <c r="AB167" s="173" t="s">
        <v>80</v>
      </c>
      <c r="AC167" s="173" t="s">
        <v>80</v>
      </c>
      <c r="AD167" s="168">
        <f>VLOOKUP(CONCATENATE(AB167,AC167),'Sheet1 (2)'!$X$6:$Y$26,2,FALSE)</f>
        <v>0</v>
      </c>
      <c r="AE167" s="173" t="s">
        <v>82</v>
      </c>
      <c r="AF167" s="173" t="s">
        <v>81</v>
      </c>
      <c r="AG167" s="168">
        <f>VLOOKUP(CONCATENATE(AE167,AF167),'Sheet1 (2)'!$Z$6:$AA$26,2,FALSE)</f>
        <v>66</v>
      </c>
      <c r="AH167" s="172"/>
      <c r="AI167" s="175"/>
      <c r="AJ167" s="140"/>
      <c r="AK167" s="176" t="s">
        <v>282</v>
      </c>
      <c r="AL167" s="176" t="s">
        <v>76</v>
      </c>
      <c r="AM167" s="170">
        <f t="shared" si="4"/>
        <v>307</v>
      </c>
      <c r="AN167" s="147"/>
      <c r="AO167" s="155"/>
      <c r="AP167" s="156"/>
      <c r="AQ167" s="157">
        <v>3.2331123854000006</v>
      </c>
      <c r="AR167" s="158"/>
      <c r="AS167" s="145">
        <f>LOOKUP(rufmkm,'Sheet1 (2)'!$V$62:$V$71,'Sheet1 (2)'!$W$62:$W$71)</f>
        <v>40</v>
      </c>
      <c r="AT167" s="140"/>
      <c r="AU167" s="157">
        <f>IF(IF(D167='Sheet1 (2)'!$C$69,'Sheet1 (2)'!$D$69*('Sheet1 (2)'!$D$72-rut_index)/'Sheet1 (2)'!$D$72,IF(shee2!D167='Sheet1 (2)'!$C$70,'Sheet1 (2)'!$D$70*('Sheet1 (2)'!$D$72-rut_index)/'Sheet1 (2)'!$D$72,IF(shee2!D167='Sheet1 (2)'!$C$71,'Sheet1 (2)'!$D$71*('Sheet1 (2)'!$D$72-rut_index)/'Sheet1 (2)'!$D$72)))&lt;0,0,IF(D167='Sheet1 (2)'!$C$69,'Sheet1 (2)'!$D$69*('Sheet1 (2)'!$D$72-rut_index)/'Sheet1 (2)'!$D$72,IF(shee2!D167='Sheet1 (2)'!$C$70,'Sheet1 (2)'!$D$70*('Sheet1 (2)'!$D$72-rut_index)/'Sheet1 (2)'!$D$72,IF(shee2!D167='Sheet1 (2)'!$C$71,'Sheet1 (2)'!$D$71*('Sheet1 (2)'!$D$72-rut_index)/'Sheet1 (2)'!$D$72))))</f>
        <v>0.83333333333333337</v>
      </c>
      <c r="AV167" s="157">
        <f>IF(IF(D167='Sheet1 (2)'!$C$69,'Sheet1 (2)'!$D$69*('Sheet1 (2)'!$D$72-crack_s_index)/'Sheet1 (2)'!$D$72,IF(shee2!D167='Sheet1 (2)'!$C$70,'Sheet1 (2)'!$D$70*('Sheet1 (2)'!$D$72-crack_s_index)/'Sheet1 (2)'!$D$72,IF(shee2!D167='Sheet1 (2)'!$C$71,'Sheet1 (2)'!$D$71*('Sheet1 (2)'!$D$72-crack_s_index)/'Sheet1 (2)'!$D$72)))&lt;0,0,IF(D167='Sheet1 (2)'!$C$69,'Sheet1 (2)'!$D$69*('Sheet1 (2)'!$D$72-crack_s_index)/'Sheet1 (2)'!$D$72,IF(shee2!D167='Sheet1 (2)'!$C$70,'Sheet1 (2)'!$D$70*('Sheet1 (2)'!$D$72-crack_s_index)/'Sheet1 (2)'!$D$72,IF(shee2!D167='Sheet1 (2)'!$C$71,'Sheet1 (2)'!$D$71*('Sheet1 (2)'!$D$72-crack_s_index)/'Sheet1 (2)'!$D$72))))</f>
        <v>1.875</v>
      </c>
      <c r="AW167" s="157">
        <f>IF(IF(D167='Sheet1 (2)'!$C$69,'Sheet1 (2)'!$D$69*('Sheet1 (2)'!$D$72-crack_t_index)/'Sheet1 (2)'!$D$72,IF(shee2!D167='Sheet1 (2)'!$C$70,'Sheet1 (2)'!$D$70*('Sheet1 (2)'!$D$72-crack_t_index)/'Sheet1 (2)'!$D$72,IF(shee2!D167='Sheet1 (2)'!$C$71,'Sheet1 (2)'!$D$71*('Sheet1 (2)'!$D$72-crack_t_index)/'Sheet1 (2)'!$D$72)))&lt;0,0,IF(D167='Sheet1 (2)'!$C$69,'Sheet1 (2)'!$D$69*('Sheet1 (2)'!$D$72-crack_t_index)/'Sheet1 (2)'!$D$72,IF(shee2!D167='Sheet1 (2)'!$C$70,'Sheet1 (2)'!$D$70*('Sheet1 (2)'!$D$72-crack_t_index)/'Sheet1 (2)'!$D$72,IF(shee2!D167='Sheet1 (2)'!$C$71,'Sheet1 (2)'!$D$71*('Sheet1 (2)'!$D$72-crack_t_index)/'Sheet1 (2)'!$D$72))))</f>
        <v>1.875</v>
      </c>
      <c r="AX167" s="157">
        <f>IF(IF(D167='Sheet1 (2)'!$C$69,'Sheet1 (2)'!$D$69*('Sheet1 (2)'!$D$72-rave_index)/'Sheet1 (2)'!$D$72,IF(shee2!D167='Sheet1 (2)'!$C$70,'Sheet1 (2)'!$D$70*('Sheet1 (2)'!$D$72-rave_index)/'Sheet1 (2)'!$D$72,IF(shee2!D167='Sheet1 (2)'!$C$71,'Sheet1 (2)'!$D$71*('Sheet1 (2)'!$D$72-rave_index)/'Sheet1 (2)'!$D$72)))&lt;0,0,IF(D167='Sheet1 (2)'!$C$69,'Sheet1 (2)'!$D$69*('Sheet1 (2)'!$D$72-rave_index)/'Sheet1 (2)'!$D$72,IF(shee2!D167='Sheet1 (2)'!$C$70,'Sheet1 (2)'!$D$70*('Sheet1 (2)'!$D$72-rave_index)/'Sheet1 (2)'!$D$72,IF(shee2!D167='Sheet1 (2)'!$C$71,'Sheet1 (2)'!$D$71*('Sheet1 (2)'!$D$72-rave_index)/'Sheet1 (2)'!$D$72))))</f>
        <v>0.3125</v>
      </c>
      <c r="AY167" s="157">
        <f>IF(IF(D167='Sheet1 (2)'!$C$69,'Sheet1 (2)'!$D$69*('Sheet1 (2)'!$D$72-rough_index)/'Sheet1 (2)'!$D$72,IF(shee2!D167='Sheet1 (2)'!$C$70,'Sheet1 (2)'!$D$70*('Sheet1 (2)'!$D$72-rough_index)/'Sheet1 (2)'!$D$72,IF(shee2!D167='Sheet1 (2)'!$C$71,'Sheet1 (2)'!$D$71*('Sheet1 (2)'!$D$72-rough_index)/'Sheet1 (2)'!$D$72)))&lt;0,0,IF(D167='Sheet1 (2)'!$C$69,'Sheet1 (2)'!$D$69*('Sheet1 (2)'!$D$72-rough_index)/'Sheet1 (2)'!$D$72,IF(shee2!D167='Sheet1 (2)'!$C$70,'Sheet1 (2)'!$D$70*('Sheet1 (2)'!$D$72-rough_index)/'Sheet1 (2)'!$D$72,IF(shee2!D167='Sheet1 (2)'!$C$71,'Sheet1 (2)'!$D$71*('Sheet1 (2)'!$D$72-rough_index)/'Sheet1 (2)'!$D$72))))</f>
        <v>1.6666666666666667</v>
      </c>
      <c r="AZ167" s="159">
        <f>+(AU167*'Sheet1 (2)'!$C$77)+(AV167*'Sheet1 (2)'!$C$78)+(AW167*'Sheet1 (2)'!$C$79)+(AX167*'Sheet1 (2)'!$C$80)+(AY167*'Sheet1 (2)'!$C$81)</f>
        <v>1.4479166666666665</v>
      </c>
      <c r="BA167" s="213" t="str">
        <f t="shared" si="5"/>
        <v>Poor</v>
      </c>
      <c r="BE167">
        <f>IF(D167='Sheet1 (2)'!$C$61,'Sheet1 (2)'!$D$61*(counts^2)+'Sheet1 (2)'!$G$61*counts+'Sheet1 (2)'!$J$61,IF(D167='Sheet1 (2)'!$C$62,'Sheet1 (2)'!$D$62*counts+'Sheet1 (2)'!$G$62,IF(D167='Sheet1 (2)'!$C$63,'Sheet1 (2)'!$D$63*counts+'Sheet1 (2)'!$G$63,IF(D167='Sheet1 (2)'!$C$64,'Sheet1 (2)'!$D$64*counts+'Sheet1 (2)'!$G$64))))</f>
        <v>2.0984129299999998</v>
      </c>
    </row>
    <row r="168" spans="1:57">
      <c r="A168" s="145" t="s">
        <v>282</v>
      </c>
      <c r="B168" s="145" t="s">
        <v>76</v>
      </c>
      <c r="C168" s="170">
        <v>308</v>
      </c>
      <c r="D168" s="174" t="s">
        <v>77</v>
      </c>
      <c r="E168" s="171">
        <v>8</v>
      </c>
      <c r="F168" s="171">
        <v>1</v>
      </c>
      <c r="G168" s="171" t="s">
        <v>77</v>
      </c>
      <c r="H168" s="171">
        <v>0.5</v>
      </c>
      <c r="I168" s="171" t="s">
        <v>77</v>
      </c>
      <c r="J168" s="173" t="s">
        <v>82</v>
      </c>
      <c r="K168" s="173" t="s">
        <v>79</v>
      </c>
      <c r="L168" s="169">
        <f>VLOOKUP(CONCATENATE(J168,K168),'Sheet1 (2)'!$J$6:$K$26,2,FALSE)</f>
        <v>37.5</v>
      </c>
      <c r="M168" s="173" t="s">
        <v>83</v>
      </c>
      <c r="N168" s="173" t="s">
        <v>83</v>
      </c>
      <c r="O168" s="168">
        <f>VLOOKUP(CONCATENATE(M168,N168),'Sheet1 (2)'!$L$6:$M$26,2,FALSE)</f>
        <v>37.5</v>
      </c>
      <c r="P168" s="173" t="s">
        <v>79</v>
      </c>
      <c r="Q168" s="173" t="s">
        <v>82</v>
      </c>
      <c r="R168" s="168">
        <f>VLOOKUP(CONCATENATE(P168,Q168),'Sheet1 (2)'!$N$6:$O$26,2,FALSE)</f>
        <v>25</v>
      </c>
      <c r="S168" s="173" t="s">
        <v>80</v>
      </c>
      <c r="T168" s="173" t="s">
        <v>80</v>
      </c>
      <c r="U168" s="168">
        <f>VLOOKUP(CONCATENATE(S168,T168),'Sheet1 (2)'!$P$6:$Q$26,2,FALSE)</f>
        <v>0</v>
      </c>
      <c r="V168" s="173" t="s">
        <v>80</v>
      </c>
      <c r="W168" s="173" t="s">
        <v>80</v>
      </c>
      <c r="X168" s="168">
        <f>VLOOKUP(CONCATENATE(V168,W168),'Sheet1 (2)'!$R$6:$S$26,2,FALSE)</f>
        <v>0</v>
      </c>
      <c r="Y168" s="173" t="s">
        <v>83</v>
      </c>
      <c r="Z168" s="173" t="s">
        <v>79</v>
      </c>
      <c r="AA168" s="168">
        <f>VLOOKUP(CONCATENATE(Y168,Z168),'Sheet1 (2)'!$T$6:$U$26,2,FALSE)</f>
        <v>56.25</v>
      </c>
      <c r="AB168" s="173" t="s">
        <v>80</v>
      </c>
      <c r="AC168" s="173" t="s">
        <v>80</v>
      </c>
      <c r="AD168" s="168">
        <f>VLOOKUP(CONCATENATE(AB168,AC168),'Sheet1 (2)'!$X$6:$Y$26,2,FALSE)</f>
        <v>0</v>
      </c>
      <c r="AE168" s="173" t="s">
        <v>82</v>
      </c>
      <c r="AF168" s="173" t="s">
        <v>81</v>
      </c>
      <c r="AG168" s="168">
        <f>VLOOKUP(CONCATENATE(AE168,AF168),'Sheet1 (2)'!$Z$6:$AA$26,2,FALSE)</f>
        <v>66</v>
      </c>
      <c r="AH168" s="172"/>
      <c r="AI168" s="175"/>
      <c r="AJ168" s="140"/>
      <c r="AK168" s="176" t="s">
        <v>282</v>
      </c>
      <c r="AL168" s="176" t="s">
        <v>76</v>
      </c>
      <c r="AM168" s="170">
        <f t="shared" si="4"/>
        <v>308</v>
      </c>
      <c r="AN168" s="147"/>
      <c r="AO168" s="155"/>
      <c r="AP168" s="156"/>
      <c r="AQ168" s="157">
        <v>4.3427347200000002</v>
      </c>
      <c r="AR168" s="158"/>
      <c r="AS168" s="145">
        <f>LOOKUP(rufmkm,'Sheet1 (2)'!$V$62:$V$71,'Sheet1 (2)'!$W$62:$W$71)</f>
        <v>50</v>
      </c>
      <c r="AT168" s="140"/>
      <c r="AU168" s="157">
        <f>IF(IF(D168='Sheet1 (2)'!$C$69,'Sheet1 (2)'!$D$69*('Sheet1 (2)'!$D$72-rut_index)/'Sheet1 (2)'!$D$72,IF(shee2!D168='Sheet1 (2)'!$C$70,'Sheet1 (2)'!$D$70*('Sheet1 (2)'!$D$72-rut_index)/'Sheet1 (2)'!$D$72,IF(shee2!D168='Sheet1 (2)'!$C$71,'Sheet1 (2)'!$D$71*('Sheet1 (2)'!$D$72-rut_index)/'Sheet1 (2)'!$D$72)))&lt;0,0,IF(D168='Sheet1 (2)'!$C$69,'Sheet1 (2)'!$D$69*('Sheet1 (2)'!$D$72-rut_index)/'Sheet1 (2)'!$D$72,IF(shee2!D168='Sheet1 (2)'!$C$70,'Sheet1 (2)'!$D$70*('Sheet1 (2)'!$D$72-rut_index)/'Sheet1 (2)'!$D$72,IF(shee2!D168='Sheet1 (2)'!$C$71,'Sheet1 (2)'!$D$71*('Sheet1 (2)'!$D$72-rut_index)/'Sheet1 (2)'!$D$72))))</f>
        <v>1.875</v>
      </c>
      <c r="AV168" s="157">
        <f>IF(IF(D168='Sheet1 (2)'!$C$69,'Sheet1 (2)'!$D$69*('Sheet1 (2)'!$D$72-crack_s_index)/'Sheet1 (2)'!$D$72,IF(shee2!D168='Sheet1 (2)'!$C$70,'Sheet1 (2)'!$D$70*('Sheet1 (2)'!$D$72-crack_s_index)/'Sheet1 (2)'!$D$72,IF(shee2!D168='Sheet1 (2)'!$C$71,'Sheet1 (2)'!$D$71*('Sheet1 (2)'!$D$72-crack_s_index)/'Sheet1 (2)'!$D$72)))&lt;0,0,IF(D168='Sheet1 (2)'!$C$69,'Sheet1 (2)'!$D$69*('Sheet1 (2)'!$D$72-crack_s_index)/'Sheet1 (2)'!$D$72,IF(shee2!D168='Sheet1 (2)'!$C$70,'Sheet1 (2)'!$D$70*('Sheet1 (2)'!$D$72-crack_s_index)/'Sheet1 (2)'!$D$72,IF(shee2!D168='Sheet1 (2)'!$C$71,'Sheet1 (2)'!$D$71*('Sheet1 (2)'!$D$72-crack_s_index)/'Sheet1 (2)'!$D$72))))</f>
        <v>1.875</v>
      </c>
      <c r="AW168" s="157">
        <f>IF(IF(D168='Sheet1 (2)'!$C$69,'Sheet1 (2)'!$D$69*('Sheet1 (2)'!$D$72-crack_t_index)/'Sheet1 (2)'!$D$72,IF(shee2!D168='Sheet1 (2)'!$C$70,'Sheet1 (2)'!$D$70*('Sheet1 (2)'!$D$72-crack_t_index)/'Sheet1 (2)'!$D$72,IF(shee2!D168='Sheet1 (2)'!$C$71,'Sheet1 (2)'!$D$71*('Sheet1 (2)'!$D$72-crack_t_index)/'Sheet1 (2)'!$D$72)))&lt;0,0,IF(D168='Sheet1 (2)'!$C$69,'Sheet1 (2)'!$D$69*('Sheet1 (2)'!$D$72-crack_t_index)/'Sheet1 (2)'!$D$72,IF(shee2!D168='Sheet1 (2)'!$C$70,'Sheet1 (2)'!$D$70*('Sheet1 (2)'!$D$72-crack_t_index)/'Sheet1 (2)'!$D$72,IF(shee2!D168='Sheet1 (2)'!$C$71,'Sheet1 (2)'!$D$71*('Sheet1 (2)'!$D$72-crack_t_index)/'Sheet1 (2)'!$D$72))))</f>
        <v>2.9166666666666665</v>
      </c>
      <c r="AX168" s="157">
        <f>IF(IF(D168='Sheet1 (2)'!$C$69,'Sheet1 (2)'!$D$69*('Sheet1 (2)'!$D$72-rave_index)/'Sheet1 (2)'!$D$72,IF(shee2!D168='Sheet1 (2)'!$C$70,'Sheet1 (2)'!$D$70*('Sheet1 (2)'!$D$72-rave_index)/'Sheet1 (2)'!$D$72,IF(shee2!D168='Sheet1 (2)'!$C$71,'Sheet1 (2)'!$D$71*('Sheet1 (2)'!$D$72-rave_index)/'Sheet1 (2)'!$D$72)))&lt;0,0,IF(D168='Sheet1 (2)'!$C$69,'Sheet1 (2)'!$D$69*('Sheet1 (2)'!$D$72-rave_index)/'Sheet1 (2)'!$D$72,IF(shee2!D168='Sheet1 (2)'!$C$70,'Sheet1 (2)'!$D$70*('Sheet1 (2)'!$D$72-rave_index)/'Sheet1 (2)'!$D$72,IF(shee2!D168='Sheet1 (2)'!$C$71,'Sheet1 (2)'!$D$71*('Sheet1 (2)'!$D$72-rave_index)/'Sheet1 (2)'!$D$72))))</f>
        <v>0.3125</v>
      </c>
      <c r="AY168" s="157">
        <f>IF(IF(D168='Sheet1 (2)'!$C$69,'Sheet1 (2)'!$D$69*('Sheet1 (2)'!$D$72-rough_index)/'Sheet1 (2)'!$D$72,IF(shee2!D168='Sheet1 (2)'!$C$70,'Sheet1 (2)'!$D$70*('Sheet1 (2)'!$D$72-rough_index)/'Sheet1 (2)'!$D$72,IF(shee2!D168='Sheet1 (2)'!$C$71,'Sheet1 (2)'!$D$71*('Sheet1 (2)'!$D$72-rough_index)/'Sheet1 (2)'!$D$72)))&lt;0,0,IF(D168='Sheet1 (2)'!$C$69,'Sheet1 (2)'!$D$69*('Sheet1 (2)'!$D$72-rough_index)/'Sheet1 (2)'!$D$72,IF(shee2!D168='Sheet1 (2)'!$C$70,'Sheet1 (2)'!$D$70*('Sheet1 (2)'!$D$72-rough_index)/'Sheet1 (2)'!$D$72,IF(shee2!D168='Sheet1 (2)'!$C$71,'Sheet1 (2)'!$D$71*('Sheet1 (2)'!$D$72-rough_index)/'Sheet1 (2)'!$D$72))))</f>
        <v>0.83333333333333337</v>
      </c>
      <c r="AZ168" s="159">
        <f>+(AU168*'Sheet1 (2)'!$C$77)+(AV168*'Sheet1 (2)'!$C$78)+(AW168*'Sheet1 (2)'!$C$79)+(AX168*'Sheet1 (2)'!$C$80)+(AY168*'Sheet1 (2)'!$C$81)</f>
        <v>1.4479166666666665</v>
      </c>
      <c r="BA168" s="213" t="str">
        <f t="shared" si="5"/>
        <v>Poor</v>
      </c>
      <c r="BE168">
        <f>IF(D168='Sheet1 (2)'!$C$61,'Sheet1 (2)'!$D$61*(counts^2)+'Sheet1 (2)'!$G$61*counts+'Sheet1 (2)'!$J$61,IF(D168='Sheet1 (2)'!$C$62,'Sheet1 (2)'!$D$62*counts+'Sheet1 (2)'!$G$62,IF(D168='Sheet1 (2)'!$C$63,'Sheet1 (2)'!$D$63*counts+'Sheet1 (2)'!$G$63,IF(D168='Sheet1 (2)'!$C$64,'Sheet1 (2)'!$D$64*counts+'Sheet1 (2)'!$G$64))))</f>
        <v>2.0984129299999998</v>
      </c>
    </row>
    <row r="169" spans="1:57">
      <c r="A169" s="145" t="s">
        <v>282</v>
      </c>
      <c r="B169" s="145" t="s">
        <v>76</v>
      </c>
      <c r="C169" s="170">
        <v>309</v>
      </c>
      <c r="D169" s="174" t="s">
        <v>77</v>
      </c>
      <c r="E169" s="171">
        <v>8</v>
      </c>
      <c r="F169" s="171">
        <v>1</v>
      </c>
      <c r="G169" s="171" t="s">
        <v>77</v>
      </c>
      <c r="H169" s="171">
        <v>0.5</v>
      </c>
      <c r="I169" s="171" t="s">
        <v>77</v>
      </c>
      <c r="J169" s="173" t="s">
        <v>78</v>
      </c>
      <c r="K169" s="173" t="s">
        <v>83</v>
      </c>
      <c r="L169" s="169">
        <f>VLOOKUP(CONCATENATE(J169,K169),'Sheet1 (2)'!$J$6:$K$26,2,FALSE)</f>
        <v>12.5</v>
      </c>
      <c r="M169" s="173" t="s">
        <v>79</v>
      </c>
      <c r="N169" s="173" t="s">
        <v>79</v>
      </c>
      <c r="O169" s="168">
        <f>VLOOKUP(CONCATENATE(M169,N169),'Sheet1 (2)'!$L$6:$M$26,2,FALSE)</f>
        <v>75</v>
      </c>
      <c r="P169" s="173" t="s">
        <v>79</v>
      </c>
      <c r="Q169" s="173" t="s">
        <v>82</v>
      </c>
      <c r="R169" s="168">
        <f>VLOOKUP(CONCATENATE(P169,Q169),'Sheet1 (2)'!$N$6:$O$26,2,FALSE)</f>
        <v>25</v>
      </c>
      <c r="S169" s="173" t="s">
        <v>82</v>
      </c>
      <c r="T169" s="173" t="s">
        <v>83</v>
      </c>
      <c r="U169" s="168">
        <f>VLOOKUP(CONCATENATE(S169,T169),'Sheet1 (2)'!$P$6:$Q$26,2,FALSE)</f>
        <v>25</v>
      </c>
      <c r="V169" s="173" t="s">
        <v>80</v>
      </c>
      <c r="W169" s="173" t="s">
        <v>80</v>
      </c>
      <c r="X169" s="168">
        <f>VLOOKUP(CONCATENATE(V169,W169),'Sheet1 (2)'!$R$6:$S$26,2,FALSE)</f>
        <v>0</v>
      </c>
      <c r="Y169" s="173" t="s">
        <v>83</v>
      </c>
      <c r="Z169" s="173" t="s">
        <v>79</v>
      </c>
      <c r="AA169" s="168">
        <f>VLOOKUP(CONCATENATE(Y169,Z169),'Sheet1 (2)'!$T$6:$U$26,2,FALSE)</f>
        <v>56.25</v>
      </c>
      <c r="AB169" s="173" t="s">
        <v>80</v>
      </c>
      <c r="AC169" s="173" t="s">
        <v>80</v>
      </c>
      <c r="AD169" s="168">
        <f>VLOOKUP(CONCATENATE(AB169,AC169),'Sheet1 (2)'!$X$6:$Y$26,2,FALSE)</f>
        <v>0</v>
      </c>
      <c r="AE169" s="173" t="s">
        <v>82</v>
      </c>
      <c r="AF169" s="173" t="s">
        <v>81</v>
      </c>
      <c r="AG169" s="168">
        <f>VLOOKUP(CONCATENATE(AE169,AF169),'Sheet1 (2)'!$Z$6:$AA$26,2,FALSE)</f>
        <v>66</v>
      </c>
      <c r="AH169" s="172"/>
      <c r="AI169" s="175"/>
      <c r="AJ169" s="140"/>
      <c r="AK169" s="176" t="s">
        <v>282</v>
      </c>
      <c r="AL169" s="176" t="s">
        <v>76</v>
      </c>
      <c r="AM169" s="170">
        <f t="shared" si="4"/>
        <v>309</v>
      </c>
      <c r="AN169" s="147"/>
      <c r="AO169" s="155"/>
      <c r="AP169" s="156"/>
      <c r="AQ169" s="157">
        <v>3.8119583066000002</v>
      </c>
      <c r="AR169" s="158"/>
      <c r="AS169" s="145">
        <f>LOOKUP(rufmkm,'Sheet1 (2)'!$V$62:$V$71,'Sheet1 (2)'!$W$62:$W$71)</f>
        <v>40</v>
      </c>
      <c r="AT169" s="140"/>
      <c r="AU169" s="157">
        <f>IF(IF(D169='Sheet1 (2)'!$C$69,'Sheet1 (2)'!$D$69*('Sheet1 (2)'!$D$72-rut_index)/'Sheet1 (2)'!$D$72,IF(shee2!D169='Sheet1 (2)'!$C$70,'Sheet1 (2)'!$D$70*('Sheet1 (2)'!$D$72-rut_index)/'Sheet1 (2)'!$D$72,IF(shee2!D169='Sheet1 (2)'!$C$71,'Sheet1 (2)'!$D$71*('Sheet1 (2)'!$D$72-rut_index)/'Sheet1 (2)'!$D$72)))&lt;0,0,IF(D169='Sheet1 (2)'!$C$69,'Sheet1 (2)'!$D$69*('Sheet1 (2)'!$D$72-rut_index)/'Sheet1 (2)'!$D$72,IF(shee2!D169='Sheet1 (2)'!$C$70,'Sheet1 (2)'!$D$70*('Sheet1 (2)'!$D$72-rut_index)/'Sheet1 (2)'!$D$72,IF(shee2!D169='Sheet1 (2)'!$C$71,'Sheet1 (2)'!$D$71*('Sheet1 (2)'!$D$72-rut_index)/'Sheet1 (2)'!$D$72))))</f>
        <v>3.9583333333333335</v>
      </c>
      <c r="AV169" s="157">
        <f>IF(IF(D169='Sheet1 (2)'!$C$69,'Sheet1 (2)'!$D$69*('Sheet1 (2)'!$D$72-crack_s_index)/'Sheet1 (2)'!$D$72,IF(shee2!D169='Sheet1 (2)'!$C$70,'Sheet1 (2)'!$D$70*('Sheet1 (2)'!$D$72-crack_s_index)/'Sheet1 (2)'!$D$72,IF(shee2!D169='Sheet1 (2)'!$C$71,'Sheet1 (2)'!$D$71*('Sheet1 (2)'!$D$72-crack_s_index)/'Sheet1 (2)'!$D$72)))&lt;0,0,IF(D169='Sheet1 (2)'!$C$69,'Sheet1 (2)'!$D$69*('Sheet1 (2)'!$D$72-crack_s_index)/'Sheet1 (2)'!$D$72,IF(shee2!D169='Sheet1 (2)'!$C$70,'Sheet1 (2)'!$D$70*('Sheet1 (2)'!$D$72-crack_s_index)/'Sheet1 (2)'!$D$72,IF(shee2!D169='Sheet1 (2)'!$C$71,'Sheet1 (2)'!$D$71*('Sheet1 (2)'!$D$72-crack_s_index)/'Sheet1 (2)'!$D$72))))</f>
        <v>0</v>
      </c>
      <c r="AW169" s="157">
        <f>IF(IF(D169='Sheet1 (2)'!$C$69,'Sheet1 (2)'!$D$69*('Sheet1 (2)'!$D$72-crack_t_index)/'Sheet1 (2)'!$D$72,IF(shee2!D169='Sheet1 (2)'!$C$70,'Sheet1 (2)'!$D$70*('Sheet1 (2)'!$D$72-crack_t_index)/'Sheet1 (2)'!$D$72,IF(shee2!D169='Sheet1 (2)'!$C$71,'Sheet1 (2)'!$D$71*('Sheet1 (2)'!$D$72-crack_t_index)/'Sheet1 (2)'!$D$72)))&lt;0,0,IF(D169='Sheet1 (2)'!$C$69,'Sheet1 (2)'!$D$69*('Sheet1 (2)'!$D$72-crack_t_index)/'Sheet1 (2)'!$D$72,IF(shee2!D169='Sheet1 (2)'!$C$70,'Sheet1 (2)'!$D$70*('Sheet1 (2)'!$D$72-crack_t_index)/'Sheet1 (2)'!$D$72,IF(shee2!D169='Sheet1 (2)'!$C$71,'Sheet1 (2)'!$D$71*('Sheet1 (2)'!$D$72-crack_t_index)/'Sheet1 (2)'!$D$72))))</f>
        <v>2.9166666666666665</v>
      </c>
      <c r="AX169" s="157">
        <f>IF(IF(D169='Sheet1 (2)'!$C$69,'Sheet1 (2)'!$D$69*('Sheet1 (2)'!$D$72-rave_index)/'Sheet1 (2)'!$D$72,IF(shee2!D169='Sheet1 (2)'!$C$70,'Sheet1 (2)'!$D$70*('Sheet1 (2)'!$D$72-rave_index)/'Sheet1 (2)'!$D$72,IF(shee2!D169='Sheet1 (2)'!$C$71,'Sheet1 (2)'!$D$71*('Sheet1 (2)'!$D$72-rave_index)/'Sheet1 (2)'!$D$72)))&lt;0,0,IF(D169='Sheet1 (2)'!$C$69,'Sheet1 (2)'!$D$69*('Sheet1 (2)'!$D$72-rave_index)/'Sheet1 (2)'!$D$72,IF(shee2!D169='Sheet1 (2)'!$C$70,'Sheet1 (2)'!$D$70*('Sheet1 (2)'!$D$72-rave_index)/'Sheet1 (2)'!$D$72,IF(shee2!D169='Sheet1 (2)'!$C$71,'Sheet1 (2)'!$D$71*('Sheet1 (2)'!$D$72-rave_index)/'Sheet1 (2)'!$D$72))))</f>
        <v>0.3125</v>
      </c>
      <c r="AY169" s="157">
        <f>IF(IF(D169='Sheet1 (2)'!$C$69,'Sheet1 (2)'!$D$69*('Sheet1 (2)'!$D$72-rough_index)/'Sheet1 (2)'!$D$72,IF(shee2!D169='Sheet1 (2)'!$C$70,'Sheet1 (2)'!$D$70*('Sheet1 (2)'!$D$72-rough_index)/'Sheet1 (2)'!$D$72,IF(shee2!D169='Sheet1 (2)'!$C$71,'Sheet1 (2)'!$D$71*('Sheet1 (2)'!$D$72-rough_index)/'Sheet1 (2)'!$D$72)))&lt;0,0,IF(D169='Sheet1 (2)'!$C$69,'Sheet1 (2)'!$D$69*('Sheet1 (2)'!$D$72-rough_index)/'Sheet1 (2)'!$D$72,IF(shee2!D169='Sheet1 (2)'!$C$70,'Sheet1 (2)'!$D$70*('Sheet1 (2)'!$D$72-rough_index)/'Sheet1 (2)'!$D$72,IF(shee2!D169='Sheet1 (2)'!$C$71,'Sheet1 (2)'!$D$71*('Sheet1 (2)'!$D$72-rough_index)/'Sheet1 (2)'!$D$72))))</f>
        <v>1.6666666666666667</v>
      </c>
      <c r="AZ169" s="159">
        <f>+(AU169*'Sheet1 (2)'!$C$77)+(AV169*'Sheet1 (2)'!$C$78)+(AW169*'Sheet1 (2)'!$C$79)+(AX169*'Sheet1 (2)'!$C$80)+(AY169*'Sheet1 (2)'!$C$81)</f>
        <v>1.4395833333333334</v>
      </c>
      <c r="BA169" s="213" t="str">
        <f t="shared" si="5"/>
        <v>Poor</v>
      </c>
      <c r="BE169">
        <f>IF(D169='Sheet1 (2)'!$C$61,'Sheet1 (2)'!$D$61*(counts^2)+'Sheet1 (2)'!$G$61*counts+'Sheet1 (2)'!$J$61,IF(D169='Sheet1 (2)'!$C$62,'Sheet1 (2)'!$D$62*counts+'Sheet1 (2)'!$G$62,IF(D169='Sheet1 (2)'!$C$63,'Sheet1 (2)'!$D$63*counts+'Sheet1 (2)'!$G$63,IF(D169='Sheet1 (2)'!$C$64,'Sheet1 (2)'!$D$64*counts+'Sheet1 (2)'!$G$64))))</f>
        <v>2.0984129299999998</v>
      </c>
    </row>
    <row r="170" spans="1:57">
      <c r="A170" s="145" t="s">
        <v>282</v>
      </c>
      <c r="B170" s="145" t="s">
        <v>76</v>
      </c>
      <c r="C170" s="170">
        <v>310</v>
      </c>
      <c r="D170" s="174" t="s">
        <v>77</v>
      </c>
      <c r="E170" s="171">
        <v>8</v>
      </c>
      <c r="F170" s="171">
        <v>1</v>
      </c>
      <c r="G170" s="171" t="s">
        <v>77</v>
      </c>
      <c r="H170" s="171">
        <v>0.5</v>
      </c>
      <c r="I170" s="171" t="s">
        <v>77</v>
      </c>
      <c r="J170" s="173" t="s">
        <v>80</v>
      </c>
      <c r="K170" s="173" t="s">
        <v>80</v>
      </c>
      <c r="L170" s="169">
        <f>VLOOKUP(CONCATENATE(J170,K170),'Sheet1 (2)'!$J$6:$K$26,2,FALSE)</f>
        <v>0</v>
      </c>
      <c r="M170" s="173" t="s">
        <v>83</v>
      </c>
      <c r="N170" s="173" t="s">
        <v>83</v>
      </c>
      <c r="O170" s="168">
        <f>VLOOKUP(CONCATENATE(M170,N170),'Sheet1 (2)'!$L$6:$M$26,2,FALSE)</f>
        <v>37.5</v>
      </c>
      <c r="P170" s="173" t="s">
        <v>83</v>
      </c>
      <c r="Q170" s="173" t="s">
        <v>82</v>
      </c>
      <c r="R170" s="168">
        <f>VLOOKUP(CONCATENATE(P170,Q170),'Sheet1 (2)'!$N$6:$O$26,2,FALSE)</f>
        <v>18.75</v>
      </c>
      <c r="S170" s="173" t="s">
        <v>80</v>
      </c>
      <c r="T170" s="173" t="s">
        <v>80</v>
      </c>
      <c r="U170" s="168">
        <f>VLOOKUP(CONCATENATE(S170,T170),'Sheet1 (2)'!$P$6:$Q$26,2,FALSE)</f>
        <v>0</v>
      </c>
      <c r="V170" s="173" t="s">
        <v>80</v>
      </c>
      <c r="W170" s="173" t="s">
        <v>80</v>
      </c>
      <c r="X170" s="168">
        <f>VLOOKUP(CONCATENATE(V170,W170),'Sheet1 (2)'!$R$6:$S$26,2,FALSE)</f>
        <v>0</v>
      </c>
      <c r="Y170" s="173" t="s">
        <v>83</v>
      </c>
      <c r="Z170" s="173" t="s">
        <v>79</v>
      </c>
      <c r="AA170" s="168">
        <f>VLOOKUP(CONCATENATE(Y170,Z170),'Sheet1 (2)'!$T$6:$U$26,2,FALSE)</f>
        <v>56.25</v>
      </c>
      <c r="AB170" s="173" t="s">
        <v>80</v>
      </c>
      <c r="AC170" s="173" t="s">
        <v>80</v>
      </c>
      <c r="AD170" s="168">
        <f>VLOOKUP(CONCATENATE(AB170,AC170),'Sheet1 (2)'!$X$6:$Y$26,2,FALSE)</f>
        <v>0</v>
      </c>
      <c r="AE170" s="173" t="s">
        <v>82</v>
      </c>
      <c r="AF170" s="173" t="s">
        <v>81</v>
      </c>
      <c r="AG170" s="168">
        <f>VLOOKUP(CONCATENATE(AE170,AF170),'Sheet1 (2)'!$Z$6:$AA$26,2,FALSE)</f>
        <v>66</v>
      </c>
      <c r="AH170" s="172"/>
      <c r="AI170" s="175"/>
      <c r="AJ170" s="140"/>
      <c r="AK170" s="176" t="s">
        <v>282</v>
      </c>
      <c r="AL170" s="176" t="s">
        <v>76</v>
      </c>
      <c r="AM170" s="170">
        <f t="shared" si="4"/>
        <v>310</v>
      </c>
      <c r="AN170" s="147"/>
      <c r="AO170" s="155"/>
      <c r="AP170" s="156"/>
      <c r="AQ170" s="157">
        <v>3.8548241887999999</v>
      </c>
      <c r="AR170" s="158"/>
      <c r="AS170" s="145">
        <f>LOOKUP(rufmkm,'Sheet1 (2)'!$V$62:$V$71,'Sheet1 (2)'!$W$62:$W$71)</f>
        <v>40</v>
      </c>
      <c r="AT170" s="140"/>
      <c r="AU170" s="157">
        <f>IF(IF(D170='Sheet1 (2)'!$C$69,'Sheet1 (2)'!$D$69*('Sheet1 (2)'!$D$72-rut_index)/'Sheet1 (2)'!$D$72,IF(shee2!D170='Sheet1 (2)'!$C$70,'Sheet1 (2)'!$D$70*('Sheet1 (2)'!$D$72-rut_index)/'Sheet1 (2)'!$D$72,IF(shee2!D170='Sheet1 (2)'!$C$71,'Sheet1 (2)'!$D$71*('Sheet1 (2)'!$D$72-rut_index)/'Sheet1 (2)'!$D$72)))&lt;0,0,IF(D170='Sheet1 (2)'!$C$69,'Sheet1 (2)'!$D$69*('Sheet1 (2)'!$D$72-rut_index)/'Sheet1 (2)'!$D$72,IF(shee2!D170='Sheet1 (2)'!$C$70,'Sheet1 (2)'!$D$70*('Sheet1 (2)'!$D$72-rut_index)/'Sheet1 (2)'!$D$72,IF(shee2!D170='Sheet1 (2)'!$C$71,'Sheet1 (2)'!$D$71*('Sheet1 (2)'!$D$72-rut_index)/'Sheet1 (2)'!$D$72))))</f>
        <v>5</v>
      </c>
      <c r="AV170" s="157">
        <f>IF(IF(D170='Sheet1 (2)'!$C$69,'Sheet1 (2)'!$D$69*('Sheet1 (2)'!$D$72-crack_s_index)/'Sheet1 (2)'!$D$72,IF(shee2!D170='Sheet1 (2)'!$C$70,'Sheet1 (2)'!$D$70*('Sheet1 (2)'!$D$72-crack_s_index)/'Sheet1 (2)'!$D$72,IF(shee2!D170='Sheet1 (2)'!$C$71,'Sheet1 (2)'!$D$71*('Sheet1 (2)'!$D$72-crack_s_index)/'Sheet1 (2)'!$D$72)))&lt;0,0,IF(D170='Sheet1 (2)'!$C$69,'Sheet1 (2)'!$D$69*('Sheet1 (2)'!$D$72-crack_s_index)/'Sheet1 (2)'!$D$72,IF(shee2!D170='Sheet1 (2)'!$C$70,'Sheet1 (2)'!$D$70*('Sheet1 (2)'!$D$72-crack_s_index)/'Sheet1 (2)'!$D$72,IF(shee2!D170='Sheet1 (2)'!$C$71,'Sheet1 (2)'!$D$71*('Sheet1 (2)'!$D$72-crack_s_index)/'Sheet1 (2)'!$D$72))))</f>
        <v>1.875</v>
      </c>
      <c r="AW170" s="157">
        <f>IF(IF(D170='Sheet1 (2)'!$C$69,'Sheet1 (2)'!$D$69*('Sheet1 (2)'!$D$72-crack_t_index)/'Sheet1 (2)'!$D$72,IF(shee2!D170='Sheet1 (2)'!$C$70,'Sheet1 (2)'!$D$70*('Sheet1 (2)'!$D$72-crack_t_index)/'Sheet1 (2)'!$D$72,IF(shee2!D170='Sheet1 (2)'!$C$71,'Sheet1 (2)'!$D$71*('Sheet1 (2)'!$D$72-crack_t_index)/'Sheet1 (2)'!$D$72)))&lt;0,0,IF(D170='Sheet1 (2)'!$C$69,'Sheet1 (2)'!$D$69*('Sheet1 (2)'!$D$72-crack_t_index)/'Sheet1 (2)'!$D$72,IF(shee2!D170='Sheet1 (2)'!$C$70,'Sheet1 (2)'!$D$70*('Sheet1 (2)'!$D$72-crack_t_index)/'Sheet1 (2)'!$D$72,IF(shee2!D170='Sheet1 (2)'!$C$71,'Sheet1 (2)'!$D$71*('Sheet1 (2)'!$D$72-crack_t_index)/'Sheet1 (2)'!$D$72))))</f>
        <v>3.4375</v>
      </c>
      <c r="AX170" s="157">
        <f>IF(IF(D170='Sheet1 (2)'!$C$69,'Sheet1 (2)'!$D$69*('Sheet1 (2)'!$D$72-rave_index)/'Sheet1 (2)'!$D$72,IF(shee2!D170='Sheet1 (2)'!$C$70,'Sheet1 (2)'!$D$70*('Sheet1 (2)'!$D$72-rave_index)/'Sheet1 (2)'!$D$72,IF(shee2!D170='Sheet1 (2)'!$C$71,'Sheet1 (2)'!$D$71*('Sheet1 (2)'!$D$72-rave_index)/'Sheet1 (2)'!$D$72)))&lt;0,0,IF(D170='Sheet1 (2)'!$C$69,'Sheet1 (2)'!$D$69*('Sheet1 (2)'!$D$72-rave_index)/'Sheet1 (2)'!$D$72,IF(shee2!D170='Sheet1 (2)'!$C$70,'Sheet1 (2)'!$D$70*('Sheet1 (2)'!$D$72-rave_index)/'Sheet1 (2)'!$D$72,IF(shee2!D170='Sheet1 (2)'!$C$71,'Sheet1 (2)'!$D$71*('Sheet1 (2)'!$D$72-rave_index)/'Sheet1 (2)'!$D$72))))</f>
        <v>0.3125</v>
      </c>
      <c r="AY170" s="157">
        <f>IF(IF(D170='Sheet1 (2)'!$C$69,'Sheet1 (2)'!$D$69*('Sheet1 (2)'!$D$72-rough_index)/'Sheet1 (2)'!$D$72,IF(shee2!D170='Sheet1 (2)'!$C$70,'Sheet1 (2)'!$D$70*('Sheet1 (2)'!$D$72-rough_index)/'Sheet1 (2)'!$D$72,IF(shee2!D170='Sheet1 (2)'!$C$71,'Sheet1 (2)'!$D$71*('Sheet1 (2)'!$D$72-rough_index)/'Sheet1 (2)'!$D$72)))&lt;0,0,IF(D170='Sheet1 (2)'!$C$69,'Sheet1 (2)'!$D$69*('Sheet1 (2)'!$D$72-rough_index)/'Sheet1 (2)'!$D$72,IF(shee2!D170='Sheet1 (2)'!$C$70,'Sheet1 (2)'!$D$70*('Sheet1 (2)'!$D$72-rough_index)/'Sheet1 (2)'!$D$72,IF(shee2!D170='Sheet1 (2)'!$C$71,'Sheet1 (2)'!$D$71*('Sheet1 (2)'!$D$72-rough_index)/'Sheet1 (2)'!$D$72))))</f>
        <v>1.6666666666666667</v>
      </c>
      <c r="AZ170" s="159">
        <f>+(AU170*'Sheet1 (2)'!$C$77)+(AV170*'Sheet1 (2)'!$C$78)+(AW170*'Sheet1 (2)'!$C$79)+(AX170*'Sheet1 (2)'!$C$80)+(AY170*'Sheet1 (2)'!$C$81)</f>
        <v>2.34375</v>
      </c>
      <c r="BA170" s="213" t="str">
        <f t="shared" si="5"/>
        <v>Poor</v>
      </c>
      <c r="BE170">
        <f>IF(D170='Sheet1 (2)'!$C$61,'Sheet1 (2)'!$D$61*(counts^2)+'Sheet1 (2)'!$G$61*counts+'Sheet1 (2)'!$J$61,IF(D170='Sheet1 (2)'!$C$62,'Sheet1 (2)'!$D$62*counts+'Sheet1 (2)'!$G$62,IF(D170='Sheet1 (2)'!$C$63,'Sheet1 (2)'!$D$63*counts+'Sheet1 (2)'!$G$63,IF(D170='Sheet1 (2)'!$C$64,'Sheet1 (2)'!$D$64*counts+'Sheet1 (2)'!$G$64))))</f>
        <v>2.0984129299999998</v>
      </c>
    </row>
    <row r="171" spans="1:57">
      <c r="A171" s="145" t="s">
        <v>282</v>
      </c>
      <c r="B171" s="145" t="s">
        <v>76</v>
      </c>
      <c r="C171" s="170">
        <v>311</v>
      </c>
      <c r="D171" s="174" t="s">
        <v>77</v>
      </c>
      <c r="E171" s="171">
        <v>8</v>
      </c>
      <c r="F171" s="171">
        <v>1</v>
      </c>
      <c r="G171" s="171" t="s">
        <v>77</v>
      </c>
      <c r="H171" s="171">
        <v>0.5</v>
      </c>
      <c r="I171" s="171" t="s">
        <v>77</v>
      </c>
      <c r="J171" s="173" t="s">
        <v>80</v>
      </c>
      <c r="K171" s="173" t="s">
        <v>80</v>
      </c>
      <c r="L171" s="169">
        <f>VLOOKUP(CONCATENATE(J171,K171),'Sheet1 (2)'!$J$6:$K$26,2,FALSE)</f>
        <v>0</v>
      </c>
      <c r="M171" s="173" t="s">
        <v>79</v>
      </c>
      <c r="N171" s="173" t="s">
        <v>83</v>
      </c>
      <c r="O171" s="168">
        <f>VLOOKUP(CONCATENATE(M171,N171),'Sheet1 (2)'!$L$6:$M$26,2,FALSE)</f>
        <v>50</v>
      </c>
      <c r="P171" s="173" t="s">
        <v>79</v>
      </c>
      <c r="Q171" s="173" t="s">
        <v>82</v>
      </c>
      <c r="R171" s="168">
        <f>VLOOKUP(CONCATENATE(P171,Q171),'Sheet1 (2)'!$N$6:$O$26,2,FALSE)</f>
        <v>25</v>
      </c>
      <c r="S171" s="173" t="s">
        <v>82</v>
      </c>
      <c r="T171" s="173" t="s">
        <v>83</v>
      </c>
      <c r="U171" s="168">
        <f>VLOOKUP(CONCATENATE(S171,T171),'Sheet1 (2)'!$P$6:$Q$26,2,FALSE)</f>
        <v>25</v>
      </c>
      <c r="V171" s="173" t="s">
        <v>80</v>
      </c>
      <c r="W171" s="173" t="s">
        <v>80</v>
      </c>
      <c r="X171" s="168">
        <f>VLOOKUP(CONCATENATE(V171,W171),'Sheet1 (2)'!$R$6:$S$26,2,FALSE)</f>
        <v>0</v>
      </c>
      <c r="Y171" s="173" t="s">
        <v>83</v>
      </c>
      <c r="Z171" s="173" t="s">
        <v>79</v>
      </c>
      <c r="AA171" s="168">
        <f>VLOOKUP(CONCATENATE(Y171,Z171),'Sheet1 (2)'!$T$6:$U$26,2,FALSE)</f>
        <v>56.25</v>
      </c>
      <c r="AB171" s="173" t="s">
        <v>80</v>
      </c>
      <c r="AC171" s="173" t="s">
        <v>80</v>
      </c>
      <c r="AD171" s="168">
        <f>VLOOKUP(CONCATENATE(AB171,AC171),'Sheet1 (2)'!$X$6:$Y$26,2,FALSE)</f>
        <v>0</v>
      </c>
      <c r="AE171" s="173" t="s">
        <v>82</v>
      </c>
      <c r="AF171" s="173" t="s">
        <v>81</v>
      </c>
      <c r="AG171" s="168">
        <f>VLOOKUP(CONCATENATE(AE171,AF171),'Sheet1 (2)'!$Z$6:$AA$26,2,FALSE)</f>
        <v>66</v>
      </c>
      <c r="AH171" s="172"/>
      <c r="AI171" s="175"/>
      <c r="AJ171" s="140"/>
      <c r="AK171" s="176" t="s">
        <v>282</v>
      </c>
      <c r="AL171" s="176" t="s">
        <v>76</v>
      </c>
      <c r="AM171" s="170">
        <f t="shared" si="4"/>
        <v>311</v>
      </c>
      <c r="AN171" s="147"/>
      <c r="AO171" s="155"/>
      <c r="AP171" s="156"/>
      <c r="AQ171" s="157">
        <v>4.3300102776000005</v>
      </c>
      <c r="AR171" s="158"/>
      <c r="AS171" s="145">
        <f>LOOKUP(rufmkm,'Sheet1 (2)'!$V$62:$V$71,'Sheet1 (2)'!$W$62:$W$71)</f>
        <v>50</v>
      </c>
      <c r="AT171" s="140"/>
      <c r="AU171" s="157">
        <f>IF(IF(D171='Sheet1 (2)'!$C$69,'Sheet1 (2)'!$D$69*('Sheet1 (2)'!$D$72-rut_index)/'Sheet1 (2)'!$D$72,IF(shee2!D171='Sheet1 (2)'!$C$70,'Sheet1 (2)'!$D$70*('Sheet1 (2)'!$D$72-rut_index)/'Sheet1 (2)'!$D$72,IF(shee2!D171='Sheet1 (2)'!$C$71,'Sheet1 (2)'!$D$71*('Sheet1 (2)'!$D$72-rut_index)/'Sheet1 (2)'!$D$72)))&lt;0,0,IF(D171='Sheet1 (2)'!$C$69,'Sheet1 (2)'!$D$69*('Sheet1 (2)'!$D$72-rut_index)/'Sheet1 (2)'!$D$72,IF(shee2!D171='Sheet1 (2)'!$C$70,'Sheet1 (2)'!$D$70*('Sheet1 (2)'!$D$72-rut_index)/'Sheet1 (2)'!$D$72,IF(shee2!D171='Sheet1 (2)'!$C$71,'Sheet1 (2)'!$D$71*('Sheet1 (2)'!$D$72-rut_index)/'Sheet1 (2)'!$D$72))))</f>
        <v>5</v>
      </c>
      <c r="AV171" s="157">
        <f>IF(IF(D171='Sheet1 (2)'!$C$69,'Sheet1 (2)'!$D$69*('Sheet1 (2)'!$D$72-crack_s_index)/'Sheet1 (2)'!$D$72,IF(shee2!D171='Sheet1 (2)'!$C$70,'Sheet1 (2)'!$D$70*('Sheet1 (2)'!$D$72-crack_s_index)/'Sheet1 (2)'!$D$72,IF(shee2!D171='Sheet1 (2)'!$C$71,'Sheet1 (2)'!$D$71*('Sheet1 (2)'!$D$72-crack_s_index)/'Sheet1 (2)'!$D$72)))&lt;0,0,IF(D171='Sheet1 (2)'!$C$69,'Sheet1 (2)'!$D$69*('Sheet1 (2)'!$D$72-crack_s_index)/'Sheet1 (2)'!$D$72,IF(shee2!D171='Sheet1 (2)'!$C$70,'Sheet1 (2)'!$D$70*('Sheet1 (2)'!$D$72-crack_s_index)/'Sheet1 (2)'!$D$72,IF(shee2!D171='Sheet1 (2)'!$C$71,'Sheet1 (2)'!$D$71*('Sheet1 (2)'!$D$72-crack_s_index)/'Sheet1 (2)'!$D$72))))</f>
        <v>0.83333333333333337</v>
      </c>
      <c r="AW171" s="157">
        <f>IF(IF(D171='Sheet1 (2)'!$C$69,'Sheet1 (2)'!$D$69*('Sheet1 (2)'!$D$72-crack_t_index)/'Sheet1 (2)'!$D$72,IF(shee2!D171='Sheet1 (2)'!$C$70,'Sheet1 (2)'!$D$70*('Sheet1 (2)'!$D$72-crack_t_index)/'Sheet1 (2)'!$D$72,IF(shee2!D171='Sheet1 (2)'!$C$71,'Sheet1 (2)'!$D$71*('Sheet1 (2)'!$D$72-crack_t_index)/'Sheet1 (2)'!$D$72)))&lt;0,0,IF(D171='Sheet1 (2)'!$C$69,'Sheet1 (2)'!$D$69*('Sheet1 (2)'!$D$72-crack_t_index)/'Sheet1 (2)'!$D$72,IF(shee2!D171='Sheet1 (2)'!$C$70,'Sheet1 (2)'!$D$70*('Sheet1 (2)'!$D$72-crack_t_index)/'Sheet1 (2)'!$D$72,IF(shee2!D171='Sheet1 (2)'!$C$71,'Sheet1 (2)'!$D$71*('Sheet1 (2)'!$D$72-crack_t_index)/'Sheet1 (2)'!$D$72))))</f>
        <v>2.9166666666666665</v>
      </c>
      <c r="AX171" s="157">
        <f>IF(IF(D171='Sheet1 (2)'!$C$69,'Sheet1 (2)'!$D$69*('Sheet1 (2)'!$D$72-rave_index)/'Sheet1 (2)'!$D$72,IF(shee2!D171='Sheet1 (2)'!$C$70,'Sheet1 (2)'!$D$70*('Sheet1 (2)'!$D$72-rave_index)/'Sheet1 (2)'!$D$72,IF(shee2!D171='Sheet1 (2)'!$C$71,'Sheet1 (2)'!$D$71*('Sheet1 (2)'!$D$72-rave_index)/'Sheet1 (2)'!$D$72)))&lt;0,0,IF(D171='Sheet1 (2)'!$C$69,'Sheet1 (2)'!$D$69*('Sheet1 (2)'!$D$72-rave_index)/'Sheet1 (2)'!$D$72,IF(shee2!D171='Sheet1 (2)'!$C$70,'Sheet1 (2)'!$D$70*('Sheet1 (2)'!$D$72-rave_index)/'Sheet1 (2)'!$D$72,IF(shee2!D171='Sheet1 (2)'!$C$71,'Sheet1 (2)'!$D$71*('Sheet1 (2)'!$D$72-rave_index)/'Sheet1 (2)'!$D$72))))</f>
        <v>0.3125</v>
      </c>
      <c r="AY171" s="157">
        <f>IF(IF(D171='Sheet1 (2)'!$C$69,'Sheet1 (2)'!$D$69*('Sheet1 (2)'!$D$72-rough_index)/'Sheet1 (2)'!$D$72,IF(shee2!D171='Sheet1 (2)'!$C$70,'Sheet1 (2)'!$D$70*('Sheet1 (2)'!$D$72-rough_index)/'Sheet1 (2)'!$D$72,IF(shee2!D171='Sheet1 (2)'!$C$71,'Sheet1 (2)'!$D$71*('Sheet1 (2)'!$D$72-rough_index)/'Sheet1 (2)'!$D$72)))&lt;0,0,IF(D171='Sheet1 (2)'!$C$69,'Sheet1 (2)'!$D$69*('Sheet1 (2)'!$D$72-rough_index)/'Sheet1 (2)'!$D$72,IF(shee2!D171='Sheet1 (2)'!$C$70,'Sheet1 (2)'!$D$70*('Sheet1 (2)'!$D$72-rough_index)/'Sheet1 (2)'!$D$72,IF(shee2!D171='Sheet1 (2)'!$C$71,'Sheet1 (2)'!$D$71*('Sheet1 (2)'!$D$72-rough_index)/'Sheet1 (2)'!$D$72))))</f>
        <v>0.83333333333333337</v>
      </c>
      <c r="AZ171" s="159">
        <f>+(AU171*'Sheet1 (2)'!$C$77)+(AV171*'Sheet1 (2)'!$C$78)+(AW171*'Sheet1 (2)'!$C$79)+(AX171*'Sheet1 (2)'!$C$80)+(AY171*'Sheet1 (2)'!$C$81)</f>
        <v>1.6979166666666667</v>
      </c>
      <c r="BA171" s="213" t="str">
        <f t="shared" si="5"/>
        <v>Poor</v>
      </c>
      <c r="BE171">
        <f>IF(D171='Sheet1 (2)'!$C$61,'Sheet1 (2)'!$D$61*(counts^2)+'Sheet1 (2)'!$G$61*counts+'Sheet1 (2)'!$J$61,IF(D171='Sheet1 (2)'!$C$62,'Sheet1 (2)'!$D$62*counts+'Sheet1 (2)'!$G$62,IF(D171='Sheet1 (2)'!$C$63,'Sheet1 (2)'!$D$63*counts+'Sheet1 (2)'!$G$63,IF(D171='Sheet1 (2)'!$C$64,'Sheet1 (2)'!$D$64*counts+'Sheet1 (2)'!$G$64))))</f>
        <v>2.0984129299999998</v>
      </c>
    </row>
    <row r="172" spans="1:57">
      <c r="A172" s="145" t="s">
        <v>282</v>
      </c>
      <c r="B172" s="145" t="s">
        <v>76</v>
      </c>
      <c r="C172" s="170">
        <v>312</v>
      </c>
      <c r="D172" s="174" t="s">
        <v>77</v>
      </c>
      <c r="E172" s="171">
        <v>8</v>
      </c>
      <c r="F172" s="171">
        <v>1</v>
      </c>
      <c r="G172" s="171" t="s">
        <v>77</v>
      </c>
      <c r="H172" s="171">
        <v>0.5</v>
      </c>
      <c r="I172" s="171" t="s">
        <v>77</v>
      </c>
      <c r="J172" s="173" t="s">
        <v>80</v>
      </c>
      <c r="K172" s="173" t="s">
        <v>80</v>
      </c>
      <c r="L172" s="169">
        <f>VLOOKUP(CONCATENATE(J172,K172),'Sheet1 (2)'!$J$6:$K$26,2,FALSE)</f>
        <v>0</v>
      </c>
      <c r="M172" s="173" t="s">
        <v>79</v>
      </c>
      <c r="N172" s="173" t="s">
        <v>81</v>
      </c>
      <c r="O172" s="168">
        <f>VLOOKUP(CONCATENATE(M172,N172),'Sheet1 (2)'!$L$6:$M$26,2,FALSE)</f>
        <v>100</v>
      </c>
      <c r="P172" s="173" t="s">
        <v>79</v>
      </c>
      <c r="Q172" s="173" t="s">
        <v>83</v>
      </c>
      <c r="R172" s="168">
        <f>VLOOKUP(CONCATENATE(P172,Q172),'Sheet1 (2)'!$N$6:$O$26,2,FALSE)</f>
        <v>50</v>
      </c>
      <c r="S172" s="173" t="s">
        <v>80</v>
      </c>
      <c r="T172" s="173" t="s">
        <v>80</v>
      </c>
      <c r="U172" s="168">
        <f>VLOOKUP(CONCATENATE(S172,T172),'Sheet1 (2)'!$P$6:$Q$26,2,FALSE)</f>
        <v>0</v>
      </c>
      <c r="V172" s="173" t="s">
        <v>82</v>
      </c>
      <c r="W172" s="173" t="s">
        <v>81</v>
      </c>
      <c r="X172" s="168">
        <f>VLOOKUP(CONCATENATE(V172,W172),'Sheet1 (2)'!$R$6:$S$26,2,FALSE)</f>
        <v>50</v>
      </c>
      <c r="Y172" s="173" t="s">
        <v>79</v>
      </c>
      <c r="Z172" s="173" t="s">
        <v>81</v>
      </c>
      <c r="AA172" s="168">
        <f>VLOOKUP(CONCATENATE(Y172,Z172),'Sheet1 (2)'!$T$6:$U$26,2,FALSE)</f>
        <v>100</v>
      </c>
      <c r="AB172" s="173" t="s">
        <v>80</v>
      </c>
      <c r="AC172" s="173" t="s">
        <v>80</v>
      </c>
      <c r="AD172" s="168">
        <f>VLOOKUP(CONCATENATE(AB172,AC172),'Sheet1 (2)'!$X$6:$Y$26,2,FALSE)</f>
        <v>0</v>
      </c>
      <c r="AE172" s="173" t="s">
        <v>82</v>
      </c>
      <c r="AF172" s="173" t="s">
        <v>81</v>
      </c>
      <c r="AG172" s="168">
        <f>VLOOKUP(CONCATENATE(AE172,AF172),'Sheet1 (2)'!$Z$6:$AA$26,2,FALSE)</f>
        <v>66</v>
      </c>
      <c r="AH172" s="172"/>
      <c r="AI172" s="175"/>
      <c r="AJ172" s="140"/>
      <c r="AK172" s="176" t="s">
        <v>282</v>
      </c>
      <c r="AL172" s="176" t="s">
        <v>76</v>
      </c>
      <c r="AM172" s="170">
        <f t="shared" si="4"/>
        <v>312</v>
      </c>
      <c r="AN172" s="147"/>
      <c r="AO172" s="155"/>
      <c r="AP172" s="156"/>
      <c r="AQ172" s="157">
        <v>3.8186288412000002</v>
      </c>
      <c r="AR172" s="158"/>
      <c r="AS172" s="145">
        <f>LOOKUP(rufmkm,'Sheet1 (2)'!$V$62:$V$71,'Sheet1 (2)'!$W$62:$W$71)</f>
        <v>40</v>
      </c>
      <c r="AT172" s="140"/>
      <c r="AU172" s="157">
        <f>IF(IF(D172='Sheet1 (2)'!$C$69,'Sheet1 (2)'!$D$69*('Sheet1 (2)'!$D$72-rut_index)/'Sheet1 (2)'!$D$72,IF(shee2!D172='Sheet1 (2)'!$C$70,'Sheet1 (2)'!$D$70*('Sheet1 (2)'!$D$72-rut_index)/'Sheet1 (2)'!$D$72,IF(shee2!D172='Sheet1 (2)'!$C$71,'Sheet1 (2)'!$D$71*('Sheet1 (2)'!$D$72-rut_index)/'Sheet1 (2)'!$D$72)))&lt;0,0,IF(D172='Sheet1 (2)'!$C$69,'Sheet1 (2)'!$D$69*('Sheet1 (2)'!$D$72-rut_index)/'Sheet1 (2)'!$D$72,IF(shee2!D172='Sheet1 (2)'!$C$70,'Sheet1 (2)'!$D$70*('Sheet1 (2)'!$D$72-rut_index)/'Sheet1 (2)'!$D$72,IF(shee2!D172='Sheet1 (2)'!$C$71,'Sheet1 (2)'!$D$71*('Sheet1 (2)'!$D$72-rut_index)/'Sheet1 (2)'!$D$72))))</f>
        <v>5</v>
      </c>
      <c r="AV172" s="157">
        <f>IF(IF(D172='Sheet1 (2)'!$C$69,'Sheet1 (2)'!$D$69*('Sheet1 (2)'!$D$72-crack_s_index)/'Sheet1 (2)'!$D$72,IF(shee2!D172='Sheet1 (2)'!$C$70,'Sheet1 (2)'!$D$70*('Sheet1 (2)'!$D$72-crack_s_index)/'Sheet1 (2)'!$D$72,IF(shee2!D172='Sheet1 (2)'!$C$71,'Sheet1 (2)'!$D$71*('Sheet1 (2)'!$D$72-crack_s_index)/'Sheet1 (2)'!$D$72)))&lt;0,0,IF(D172='Sheet1 (2)'!$C$69,'Sheet1 (2)'!$D$69*('Sheet1 (2)'!$D$72-crack_s_index)/'Sheet1 (2)'!$D$72,IF(shee2!D172='Sheet1 (2)'!$C$70,'Sheet1 (2)'!$D$70*('Sheet1 (2)'!$D$72-crack_s_index)/'Sheet1 (2)'!$D$72,IF(shee2!D172='Sheet1 (2)'!$C$71,'Sheet1 (2)'!$D$71*('Sheet1 (2)'!$D$72-crack_s_index)/'Sheet1 (2)'!$D$72))))</f>
        <v>0</v>
      </c>
      <c r="AW172" s="157">
        <f>IF(IF(D172='Sheet1 (2)'!$C$69,'Sheet1 (2)'!$D$69*('Sheet1 (2)'!$D$72-crack_t_index)/'Sheet1 (2)'!$D$72,IF(shee2!D172='Sheet1 (2)'!$C$70,'Sheet1 (2)'!$D$70*('Sheet1 (2)'!$D$72-crack_t_index)/'Sheet1 (2)'!$D$72,IF(shee2!D172='Sheet1 (2)'!$C$71,'Sheet1 (2)'!$D$71*('Sheet1 (2)'!$D$72-crack_t_index)/'Sheet1 (2)'!$D$72)))&lt;0,0,IF(D172='Sheet1 (2)'!$C$69,'Sheet1 (2)'!$D$69*('Sheet1 (2)'!$D$72-crack_t_index)/'Sheet1 (2)'!$D$72,IF(shee2!D172='Sheet1 (2)'!$C$70,'Sheet1 (2)'!$D$70*('Sheet1 (2)'!$D$72-crack_t_index)/'Sheet1 (2)'!$D$72,IF(shee2!D172='Sheet1 (2)'!$C$71,'Sheet1 (2)'!$D$71*('Sheet1 (2)'!$D$72-crack_t_index)/'Sheet1 (2)'!$D$72))))</f>
        <v>0.83333333333333337</v>
      </c>
      <c r="AX172" s="157">
        <f>IF(IF(D172='Sheet1 (2)'!$C$69,'Sheet1 (2)'!$D$69*('Sheet1 (2)'!$D$72-rave_index)/'Sheet1 (2)'!$D$72,IF(shee2!D172='Sheet1 (2)'!$C$70,'Sheet1 (2)'!$D$70*('Sheet1 (2)'!$D$72-rave_index)/'Sheet1 (2)'!$D$72,IF(shee2!D172='Sheet1 (2)'!$C$71,'Sheet1 (2)'!$D$71*('Sheet1 (2)'!$D$72-rave_index)/'Sheet1 (2)'!$D$72)))&lt;0,0,IF(D172='Sheet1 (2)'!$C$69,'Sheet1 (2)'!$D$69*('Sheet1 (2)'!$D$72-rave_index)/'Sheet1 (2)'!$D$72,IF(shee2!D172='Sheet1 (2)'!$C$70,'Sheet1 (2)'!$D$70*('Sheet1 (2)'!$D$72-rave_index)/'Sheet1 (2)'!$D$72,IF(shee2!D172='Sheet1 (2)'!$C$71,'Sheet1 (2)'!$D$71*('Sheet1 (2)'!$D$72-rave_index)/'Sheet1 (2)'!$D$72))))</f>
        <v>0</v>
      </c>
      <c r="AY172" s="157">
        <f>IF(IF(D172='Sheet1 (2)'!$C$69,'Sheet1 (2)'!$D$69*('Sheet1 (2)'!$D$72-rough_index)/'Sheet1 (2)'!$D$72,IF(shee2!D172='Sheet1 (2)'!$C$70,'Sheet1 (2)'!$D$70*('Sheet1 (2)'!$D$72-rough_index)/'Sheet1 (2)'!$D$72,IF(shee2!D172='Sheet1 (2)'!$C$71,'Sheet1 (2)'!$D$71*('Sheet1 (2)'!$D$72-rough_index)/'Sheet1 (2)'!$D$72)))&lt;0,0,IF(D172='Sheet1 (2)'!$C$69,'Sheet1 (2)'!$D$69*('Sheet1 (2)'!$D$72-rough_index)/'Sheet1 (2)'!$D$72,IF(shee2!D172='Sheet1 (2)'!$C$70,'Sheet1 (2)'!$D$70*('Sheet1 (2)'!$D$72-rough_index)/'Sheet1 (2)'!$D$72,IF(shee2!D172='Sheet1 (2)'!$C$71,'Sheet1 (2)'!$D$71*('Sheet1 (2)'!$D$72-rough_index)/'Sheet1 (2)'!$D$72))))</f>
        <v>1.6666666666666667</v>
      </c>
      <c r="AZ172" s="159">
        <f>+(AU172*'Sheet1 (2)'!$C$77)+(AV172*'Sheet1 (2)'!$C$78)+(AW172*'Sheet1 (2)'!$C$79)+(AX172*'Sheet1 (2)'!$C$80)+(AY172*'Sheet1 (2)'!$C$81)</f>
        <v>1.5333333333333334</v>
      </c>
      <c r="BA172" s="213" t="str">
        <f t="shared" si="5"/>
        <v>Poor</v>
      </c>
      <c r="BE172">
        <f>IF(D172='Sheet1 (2)'!$C$61,'Sheet1 (2)'!$D$61*(counts^2)+'Sheet1 (2)'!$G$61*counts+'Sheet1 (2)'!$J$61,IF(D172='Sheet1 (2)'!$C$62,'Sheet1 (2)'!$D$62*counts+'Sheet1 (2)'!$G$62,IF(D172='Sheet1 (2)'!$C$63,'Sheet1 (2)'!$D$63*counts+'Sheet1 (2)'!$G$63,IF(D172='Sheet1 (2)'!$C$64,'Sheet1 (2)'!$D$64*counts+'Sheet1 (2)'!$G$64))))</f>
        <v>2.0984129299999998</v>
      </c>
    </row>
    <row r="173" spans="1:57">
      <c r="A173" s="145" t="s">
        <v>282</v>
      </c>
      <c r="B173" s="145" t="s">
        <v>76</v>
      </c>
      <c r="C173" s="170">
        <v>313</v>
      </c>
      <c r="D173" s="174" t="s">
        <v>77</v>
      </c>
      <c r="E173" s="171">
        <v>8</v>
      </c>
      <c r="F173" s="171">
        <v>1</v>
      </c>
      <c r="G173" s="171" t="s">
        <v>77</v>
      </c>
      <c r="H173" s="171">
        <v>0.5</v>
      </c>
      <c r="I173" s="171" t="s">
        <v>77</v>
      </c>
      <c r="J173" s="173" t="s">
        <v>80</v>
      </c>
      <c r="K173" s="173" t="s">
        <v>80</v>
      </c>
      <c r="L173" s="169">
        <f>VLOOKUP(CONCATENATE(J173,K173),'Sheet1 (2)'!$J$6:$K$26,2,FALSE)</f>
        <v>0</v>
      </c>
      <c r="M173" s="173" t="s">
        <v>79</v>
      </c>
      <c r="N173" s="173" t="s">
        <v>81</v>
      </c>
      <c r="O173" s="168">
        <f>VLOOKUP(CONCATENATE(M173,N173),'Sheet1 (2)'!$L$6:$M$26,2,FALSE)</f>
        <v>100</v>
      </c>
      <c r="P173" s="173" t="s">
        <v>79</v>
      </c>
      <c r="Q173" s="173" t="s">
        <v>79</v>
      </c>
      <c r="R173" s="168">
        <f>VLOOKUP(CONCATENATE(P173,Q173),'Sheet1 (2)'!$N$6:$O$26,2,FALSE)</f>
        <v>75</v>
      </c>
      <c r="S173" s="173" t="s">
        <v>80</v>
      </c>
      <c r="T173" s="173" t="s">
        <v>80</v>
      </c>
      <c r="U173" s="168">
        <f>VLOOKUP(CONCATENATE(S173,T173),'Sheet1 (2)'!$P$6:$Q$26,2,FALSE)</f>
        <v>0</v>
      </c>
      <c r="V173" s="173" t="s">
        <v>82</v>
      </c>
      <c r="W173" s="173" t="s">
        <v>81</v>
      </c>
      <c r="X173" s="168">
        <f>VLOOKUP(CONCATENATE(V173,W173),'Sheet1 (2)'!$R$6:$S$26,2,FALSE)</f>
        <v>50</v>
      </c>
      <c r="Y173" s="173" t="s">
        <v>79</v>
      </c>
      <c r="Z173" s="173" t="s">
        <v>81</v>
      </c>
      <c r="AA173" s="168">
        <f>VLOOKUP(CONCATENATE(Y173,Z173),'Sheet1 (2)'!$T$6:$U$26,2,FALSE)</f>
        <v>100</v>
      </c>
      <c r="AB173" s="173" t="s">
        <v>80</v>
      </c>
      <c r="AC173" s="173" t="s">
        <v>80</v>
      </c>
      <c r="AD173" s="168">
        <f>VLOOKUP(CONCATENATE(AB173,AC173),'Sheet1 (2)'!$X$6:$Y$26,2,FALSE)</f>
        <v>0</v>
      </c>
      <c r="AE173" s="173" t="s">
        <v>82</v>
      </c>
      <c r="AF173" s="173" t="s">
        <v>81</v>
      </c>
      <c r="AG173" s="168">
        <f>VLOOKUP(CONCATENATE(AE173,AF173),'Sheet1 (2)'!$Z$6:$AA$26,2,FALSE)</f>
        <v>66</v>
      </c>
      <c r="AH173" s="172"/>
      <c r="AI173" s="175"/>
      <c r="AJ173" s="140"/>
      <c r="AK173" s="176" t="s">
        <v>282</v>
      </c>
      <c r="AL173" s="176" t="s">
        <v>76</v>
      </c>
      <c r="AM173" s="170">
        <f t="shared" si="4"/>
        <v>313</v>
      </c>
      <c r="AN173" s="147"/>
      <c r="AO173" s="155"/>
      <c r="AP173" s="156"/>
      <c r="AQ173" s="157">
        <v>6.6937287064</v>
      </c>
      <c r="AR173" s="158"/>
      <c r="AS173" s="145">
        <f>LOOKUP(rufmkm,'Sheet1 (2)'!$V$62:$V$71,'Sheet1 (2)'!$W$62:$W$71)</f>
        <v>70</v>
      </c>
      <c r="AT173" s="140"/>
      <c r="AU173" s="157">
        <f>IF(IF(D173='Sheet1 (2)'!$C$69,'Sheet1 (2)'!$D$69*('Sheet1 (2)'!$D$72-rut_index)/'Sheet1 (2)'!$D$72,IF(shee2!D173='Sheet1 (2)'!$C$70,'Sheet1 (2)'!$D$70*('Sheet1 (2)'!$D$72-rut_index)/'Sheet1 (2)'!$D$72,IF(shee2!D173='Sheet1 (2)'!$C$71,'Sheet1 (2)'!$D$71*('Sheet1 (2)'!$D$72-rut_index)/'Sheet1 (2)'!$D$72)))&lt;0,0,IF(D173='Sheet1 (2)'!$C$69,'Sheet1 (2)'!$D$69*('Sheet1 (2)'!$D$72-rut_index)/'Sheet1 (2)'!$D$72,IF(shee2!D173='Sheet1 (2)'!$C$70,'Sheet1 (2)'!$D$70*('Sheet1 (2)'!$D$72-rut_index)/'Sheet1 (2)'!$D$72,IF(shee2!D173='Sheet1 (2)'!$C$71,'Sheet1 (2)'!$D$71*('Sheet1 (2)'!$D$72-rut_index)/'Sheet1 (2)'!$D$72))))</f>
        <v>5</v>
      </c>
      <c r="AV173" s="157">
        <f>IF(IF(D173='Sheet1 (2)'!$C$69,'Sheet1 (2)'!$D$69*('Sheet1 (2)'!$D$72-crack_s_index)/'Sheet1 (2)'!$D$72,IF(shee2!D173='Sheet1 (2)'!$C$70,'Sheet1 (2)'!$D$70*('Sheet1 (2)'!$D$72-crack_s_index)/'Sheet1 (2)'!$D$72,IF(shee2!D173='Sheet1 (2)'!$C$71,'Sheet1 (2)'!$D$71*('Sheet1 (2)'!$D$72-crack_s_index)/'Sheet1 (2)'!$D$72)))&lt;0,0,IF(D173='Sheet1 (2)'!$C$69,'Sheet1 (2)'!$D$69*('Sheet1 (2)'!$D$72-crack_s_index)/'Sheet1 (2)'!$D$72,IF(shee2!D173='Sheet1 (2)'!$C$70,'Sheet1 (2)'!$D$70*('Sheet1 (2)'!$D$72-crack_s_index)/'Sheet1 (2)'!$D$72,IF(shee2!D173='Sheet1 (2)'!$C$71,'Sheet1 (2)'!$D$71*('Sheet1 (2)'!$D$72-crack_s_index)/'Sheet1 (2)'!$D$72))))</f>
        <v>0</v>
      </c>
      <c r="AW173" s="157">
        <f>IF(IF(D173='Sheet1 (2)'!$C$69,'Sheet1 (2)'!$D$69*('Sheet1 (2)'!$D$72-crack_t_index)/'Sheet1 (2)'!$D$72,IF(shee2!D173='Sheet1 (2)'!$C$70,'Sheet1 (2)'!$D$70*('Sheet1 (2)'!$D$72-crack_t_index)/'Sheet1 (2)'!$D$72,IF(shee2!D173='Sheet1 (2)'!$C$71,'Sheet1 (2)'!$D$71*('Sheet1 (2)'!$D$72-crack_t_index)/'Sheet1 (2)'!$D$72)))&lt;0,0,IF(D173='Sheet1 (2)'!$C$69,'Sheet1 (2)'!$D$69*('Sheet1 (2)'!$D$72-crack_t_index)/'Sheet1 (2)'!$D$72,IF(shee2!D173='Sheet1 (2)'!$C$70,'Sheet1 (2)'!$D$70*('Sheet1 (2)'!$D$72-crack_t_index)/'Sheet1 (2)'!$D$72,IF(shee2!D173='Sheet1 (2)'!$C$71,'Sheet1 (2)'!$D$71*('Sheet1 (2)'!$D$72-crack_t_index)/'Sheet1 (2)'!$D$72))))</f>
        <v>0</v>
      </c>
      <c r="AX173" s="157">
        <f>IF(IF(D173='Sheet1 (2)'!$C$69,'Sheet1 (2)'!$D$69*('Sheet1 (2)'!$D$72-rave_index)/'Sheet1 (2)'!$D$72,IF(shee2!D173='Sheet1 (2)'!$C$70,'Sheet1 (2)'!$D$70*('Sheet1 (2)'!$D$72-rave_index)/'Sheet1 (2)'!$D$72,IF(shee2!D173='Sheet1 (2)'!$C$71,'Sheet1 (2)'!$D$71*('Sheet1 (2)'!$D$72-rave_index)/'Sheet1 (2)'!$D$72)))&lt;0,0,IF(D173='Sheet1 (2)'!$C$69,'Sheet1 (2)'!$D$69*('Sheet1 (2)'!$D$72-rave_index)/'Sheet1 (2)'!$D$72,IF(shee2!D173='Sheet1 (2)'!$C$70,'Sheet1 (2)'!$D$70*('Sheet1 (2)'!$D$72-rave_index)/'Sheet1 (2)'!$D$72,IF(shee2!D173='Sheet1 (2)'!$C$71,'Sheet1 (2)'!$D$71*('Sheet1 (2)'!$D$72-rave_index)/'Sheet1 (2)'!$D$72))))</f>
        <v>0</v>
      </c>
      <c r="AY173" s="157">
        <f>IF(IF(D173='Sheet1 (2)'!$C$69,'Sheet1 (2)'!$D$69*('Sheet1 (2)'!$D$72-rough_index)/'Sheet1 (2)'!$D$72,IF(shee2!D173='Sheet1 (2)'!$C$70,'Sheet1 (2)'!$D$70*('Sheet1 (2)'!$D$72-rough_index)/'Sheet1 (2)'!$D$72,IF(shee2!D173='Sheet1 (2)'!$C$71,'Sheet1 (2)'!$D$71*('Sheet1 (2)'!$D$72-rough_index)/'Sheet1 (2)'!$D$72)))&lt;0,0,IF(D173='Sheet1 (2)'!$C$69,'Sheet1 (2)'!$D$69*('Sheet1 (2)'!$D$72-rough_index)/'Sheet1 (2)'!$D$72,IF(shee2!D173='Sheet1 (2)'!$C$70,'Sheet1 (2)'!$D$70*('Sheet1 (2)'!$D$72-rough_index)/'Sheet1 (2)'!$D$72,IF(shee2!D173='Sheet1 (2)'!$C$71,'Sheet1 (2)'!$D$71*('Sheet1 (2)'!$D$72-rough_index)/'Sheet1 (2)'!$D$72))))</f>
        <v>0</v>
      </c>
      <c r="AZ173" s="159">
        <f>+(AU173*'Sheet1 (2)'!$C$77)+(AV173*'Sheet1 (2)'!$C$78)+(AW173*'Sheet1 (2)'!$C$79)+(AX173*'Sheet1 (2)'!$C$80)+(AY173*'Sheet1 (2)'!$C$81)</f>
        <v>1</v>
      </c>
      <c r="BA173" s="213" t="str">
        <f t="shared" si="5"/>
        <v>Poor</v>
      </c>
      <c r="BE173">
        <f>IF(D173='Sheet1 (2)'!$C$61,'Sheet1 (2)'!$D$61*(counts^2)+'Sheet1 (2)'!$G$61*counts+'Sheet1 (2)'!$J$61,IF(D173='Sheet1 (2)'!$C$62,'Sheet1 (2)'!$D$62*counts+'Sheet1 (2)'!$G$62,IF(D173='Sheet1 (2)'!$C$63,'Sheet1 (2)'!$D$63*counts+'Sheet1 (2)'!$G$63,IF(D173='Sheet1 (2)'!$C$64,'Sheet1 (2)'!$D$64*counts+'Sheet1 (2)'!$G$64))))</f>
        <v>2.0984129299999998</v>
      </c>
    </row>
    <row r="174" spans="1:57">
      <c r="A174" s="145" t="s">
        <v>282</v>
      </c>
      <c r="B174" s="145" t="s">
        <v>76</v>
      </c>
      <c r="C174" s="170">
        <v>314</v>
      </c>
      <c r="D174" s="174" t="s">
        <v>77</v>
      </c>
      <c r="E174" s="171">
        <v>8</v>
      </c>
      <c r="F174" s="171">
        <v>1</v>
      </c>
      <c r="G174" s="171" t="s">
        <v>77</v>
      </c>
      <c r="H174" s="171">
        <v>0.5</v>
      </c>
      <c r="I174" s="171" t="s">
        <v>77</v>
      </c>
      <c r="J174" s="173" t="s">
        <v>80</v>
      </c>
      <c r="K174" s="173" t="s">
        <v>80</v>
      </c>
      <c r="L174" s="169">
        <f>VLOOKUP(CONCATENATE(J174,K174),'Sheet1 (2)'!$J$6:$K$26,2,FALSE)</f>
        <v>0</v>
      </c>
      <c r="M174" s="173" t="s">
        <v>80</v>
      </c>
      <c r="N174" s="173" t="s">
        <v>80</v>
      </c>
      <c r="O174" s="168">
        <f>VLOOKUP(CONCATENATE(M174,N174),'Sheet1 (2)'!$L$6:$M$26,2,FALSE)</f>
        <v>0</v>
      </c>
      <c r="P174" s="173" t="s">
        <v>80</v>
      </c>
      <c r="Q174" s="173" t="s">
        <v>80</v>
      </c>
      <c r="R174" s="168">
        <f>VLOOKUP(CONCATENATE(P174,Q174),'Sheet1 (2)'!$N$6:$O$26,2,FALSE)</f>
        <v>0</v>
      </c>
      <c r="S174" s="173" t="s">
        <v>80</v>
      </c>
      <c r="T174" s="173" t="s">
        <v>80</v>
      </c>
      <c r="U174" s="168">
        <f>VLOOKUP(CONCATENATE(S174,T174),'Sheet1 (2)'!$P$6:$Q$26,2,FALSE)</f>
        <v>0</v>
      </c>
      <c r="V174" s="173" t="s">
        <v>80</v>
      </c>
      <c r="W174" s="173" t="s">
        <v>80</v>
      </c>
      <c r="X174" s="168">
        <f>VLOOKUP(CONCATENATE(V174,W174),'Sheet1 (2)'!$R$6:$S$26,2,FALSE)</f>
        <v>0</v>
      </c>
      <c r="Y174" s="173" t="s">
        <v>80</v>
      </c>
      <c r="Z174" s="173" t="s">
        <v>80</v>
      </c>
      <c r="AA174" s="168">
        <f>VLOOKUP(CONCATENATE(Y174,Z174),'Sheet1 (2)'!$T$6:$U$26,2,FALSE)</f>
        <v>0</v>
      </c>
      <c r="AB174" s="173" t="s">
        <v>80</v>
      </c>
      <c r="AC174" s="173" t="s">
        <v>80</v>
      </c>
      <c r="AD174" s="168">
        <f>VLOOKUP(CONCATENATE(AB174,AC174),'Sheet1 (2)'!$X$6:$Y$26,2,FALSE)</f>
        <v>0</v>
      </c>
      <c r="AE174" s="173" t="s">
        <v>82</v>
      </c>
      <c r="AF174" s="173" t="s">
        <v>81</v>
      </c>
      <c r="AG174" s="168">
        <f>VLOOKUP(CONCATENATE(AE174,AF174),'Sheet1 (2)'!$Z$6:$AA$26,2,FALSE)</f>
        <v>66</v>
      </c>
      <c r="AH174" s="172"/>
      <c r="AI174" s="175"/>
      <c r="AJ174" s="140"/>
      <c r="AK174" s="176" t="s">
        <v>282</v>
      </c>
      <c r="AL174" s="176" t="s">
        <v>76</v>
      </c>
      <c r="AM174" s="170">
        <f t="shared" si="4"/>
        <v>314</v>
      </c>
      <c r="AN174" s="147"/>
      <c r="AO174" s="155"/>
      <c r="AP174" s="156"/>
      <c r="AQ174" s="157">
        <v>2.6299410960000005</v>
      </c>
      <c r="AR174" s="158"/>
      <c r="AS174" s="145">
        <f>LOOKUP(rufmkm,'Sheet1 (2)'!$V$62:$V$71,'Sheet1 (2)'!$W$62:$W$71)</f>
        <v>30</v>
      </c>
      <c r="AT174" s="140"/>
      <c r="AU174" s="157">
        <f>IF(IF(D174='Sheet1 (2)'!$C$69,'Sheet1 (2)'!$D$69*('Sheet1 (2)'!$D$72-rut_index)/'Sheet1 (2)'!$D$72,IF(shee2!D174='Sheet1 (2)'!$C$70,'Sheet1 (2)'!$D$70*('Sheet1 (2)'!$D$72-rut_index)/'Sheet1 (2)'!$D$72,IF(shee2!D174='Sheet1 (2)'!$C$71,'Sheet1 (2)'!$D$71*('Sheet1 (2)'!$D$72-rut_index)/'Sheet1 (2)'!$D$72)))&lt;0,0,IF(D174='Sheet1 (2)'!$C$69,'Sheet1 (2)'!$D$69*('Sheet1 (2)'!$D$72-rut_index)/'Sheet1 (2)'!$D$72,IF(shee2!D174='Sheet1 (2)'!$C$70,'Sheet1 (2)'!$D$70*('Sheet1 (2)'!$D$72-rut_index)/'Sheet1 (2)'!$D$72,IF(shee2!D174='Sheet1 (2)'!$C$71,'Sheet1 (2)'!$D$71*('Sheet1 (2)'!$D$72-rut_index)/'Sheet1 (2)'!$D$72))))</f>
        <v>5</v>
      </c>
      <c r="AV174" s="157">
        <f>IF(IF(D174='Sheet1 (2)'!$C$69,'Sheet1 (2)'!$D$69*('Sheet1 (2)'!$D$72-crack_s_index)/'Sheet1 (2)'!$D$72,IF(shee2!D174='Sheet1 (2)'!$C$70,'Sheet1 (2)'!$D$70*('Sheet1 (2)'!$D$72-crack_s_index)/'Sheet1 (2)'!$D$72,IF(shee2!D174='Sheet1 (2)'!$C$71,'Sheet1 (2)'!$D$71*('Sheet1 (2)'!$D$72-crack_s_index)/'Sheet1 (2)'!$D$72)))&lt;0,0,IF(D174='Sheet1 (2)'!$C$69,'Sheet1 (2)'!$D$69*('Sheet1 (2)'!$D$72-crack_s_index)/'Sheet1 (2)'!$D$72,IF(shee2!D174='Sheet1 (2)'!$C$70,'Sheet1 (2)'!$D$70*('Sheet1 (2)'!$D$72-crack_s_index)/'Sheet1 (2)'!$D$72,IF(shee2!D174='Sheet1 (2)'!$C$71,'Sheet1 (2)'!$D$71*('Sheet1 (2)'!$D$72-crack_s_index)/'Sheet1 (2)'!$D$72))))</f>
        <v>5</v>
      </c>
      <c r="AW174" s="157">
        <f>IF(IF(D174='Sheet1 (2)'!$C$69,'Sheet1 (2)'!$D$69*('Sheet1 (2)'!$D$72-crack_t_index)/'Sheet1 (2)'!$D$72,IF(shee2!D174='Sheet1 (2)'!$C$70,'Sheet1 (2)'!$D$70*('Sheet1 (2)'!$D$72-crack_t_index)/'Sheet1 (2)'!$D$72,IF(shee2!D174='Sheet1 (2)'!$C$71,'Sheet1 (2)'!$D$71*('Sheet1 (2)'!$D$72-crack_t_index)/'Sheet1 (2)'!$D$72)))&lt;0,0,IF(D174='Sheet1 (2)'!$C$69,'Sheet1 (2)'!$D$69*('Sheet1 (2)'!$D$72-crack_t_index)/'Sheet1 (2)'!$D$72,IF(shee2!D174='Sheet1 (2)'!$C$70,'Sheet1 (2)'!$D$70*('Sheet1 (2)'!$D$72-crack_t_index)/'Sheet1 (2)'!$D$72,IF(shee2!D174='Sheet1 (2)'!$C$71,'Sheet1 (2)'!$D$71*('Sheet1 (2)'!$D$72-crack_t_index)/'Sheet1 (2)'!$D$72))))</f>
        <v>5</v>
      </c>
      <c r="AX174" s="157">
        <f>IF(IF(D174='Sheet1 (2)'!$C$69,'Sheet1 (2)'!$D$69*('Sheet1 (2)'!$D$72-rave_index)/'Sheet1 (2)'!$D$72,IF(shee2!D174='Sheet1 (2)'!$C$70,'Sheet1 (2)'!$D$70*('Sheet1 (2)'!$D$72-rave_index)/'Sheet1 (2)'!$D$72,IF(shee2!D174='Sheet1 (2)'!$C$71,'Sheet1 (2)'!$D$71*('Sheet1 (2)'!$D$72-rave_index)/'Sheet1 (2)'!$D$72)))&lt;0,0,IF(D174='Sheet1 (2)'!$C$69,'Sheet1 (2)'!$D$69*('Sheet1 (2)'!$D$72-rave_index)/'Sheet1 (2)'!$D$72,IF(shee2!D174='Sheet1 (2)'!$C$70,'Sheet1 (2)'!$D$70*('Sheet1 (2)'!$D$72-rave_index)/'Sheet1 (2)'!$D$72,IF(shee2!D174='Sheet1 (2)'!$C$71,'Sheet1 (2)'!$D$71*('Sheet1 (2)'!$D$72-rave_index)/'Sheet1 (2)'!$D$72))))</f>
        <v>5</v>
      </c>
      <c r="AY174" s="157">
        <f>IF(IF(D174='Sheet1 (2)'!$C$69,'Sheet1 (2)'!$D$69*('Sheet1 (2)'!$D$72-rough_index)/'Sheet1 (2)'!$D$72,IF(shee2!D174='Sheet1 (2)'!$C$70,'Sheet1 (2)'!$D$70*('Sheet1 (2)'!$D$72-rough_index)/'Sheet1 (2)'!$D$72,IF(shee2!D174='Sheet1 (2)'!$C$71,'Sheet1 (2)'!$D$71*('Sheet1 (2)'!$D$72-rough_index)/'Sheet1 (2)'!$D$72)))&lt;0,0,IF(D174='Sheet1 (2)'!$C$69,'Sheet1 (2)'!$D$69*('Sheet1 (2)'!$D$72-rough_index)/'Sheet1 (2)'!$D$72,IF(shee2!D174='Sheet1 (2)'!$C$70,'Sheet1 (2)'!$D$70*('Sheet1 (2)'!$D$72-rough_index)/'Sheet1 (2)'!$D$72,IF(shee2!D174='Sheet1 (2)'!$C$71,'Sheet1 (2)'!$D$71*('Sheet1 (2)'!$D$72-rough_index)/'Sheet1 (2)'!$D$72))))</f>
        <v>2.5</v>
      </c>
      <c r="AZ174" s="159">
        <f>+(AU174*'Sheet1 (2)'!$C$77)+(AV174*'Sheet1 (2)'!$C$78)+(AW174*'Sheet1 (2)'!$C$79)+(AX174*'Sheet1 (2)'!$C$80)+(AY174*'Sheet1 (2)'!$C$81)</f>
        <v>4.25</v>
      </c>
      <c r="BA174" s="213" t="str">
        <f t="shared" si="5"/>
        <v>Good</v>
      </c>
      <c r="BE174">
        <f>IF(D174='Sheet1 (2)'!$C$61,'Sheet1 (2)'!$D$61*(counts^2)+'Sheet1 (2)'!$G$61*counts+'Sheet1 (2)'!$J$61,IF(D174='Sheet1 (2)'!$C$62,'Sheet1 (2)'!$D$62*counts+'Sheet1 (2)'!$G$62,IF(D174='Sheet1 (2)'!$C$63,'Sheet1 (2)'!$D$63*counts+'Sheet1 (2)'!$G$63,IF(D174='Sheet1 (2)'!$C$64,'Sheet1 (2)'!$D$64*counts+'Sheet1 (2)'!$G$64))))</f>
        <v>2.0984129299999998</v>
      </c>
    </row>
    <row r="175" spans="1:57">
      <c r="A175" s="145" t="s">
        <v>282</v>
      </c>
      <c r="B175" s="145" t="s">
        <v>76</v>
      </c>
      <c r="C175" s="170">
        <v>315</v>
      </c>
      <c r="D175" s="174" t="s">
        <v>77</v>
      </c>
      <c r="E175" s="171">
        <v>8</v>
      </c>
      <c r="F175" s="171">
        <v>1</v>
      </c>
      <c r="G175" s="171" t="s">
        <v>77</v>
      </c>
      <c r="H175" s="171">
        <v>0.5</v>
      </c>
      <c r="I175" s="171" t="s">
        <v>77</v>
      </c>
      <c r="J175" s="173" t="s">
        <v>80</v>
      </c>
      <c r="K175" s="173" t="s">
        <v>80</v>
      </c>
      <c r="L175" s="169">
        <f>VLOOKUP(CONCATENATE(J175,K175),'Sheet1 (2)'!$J$6:$K$26,2,FALSE)</f>
        <v>0</v>
      </c>
      <c r="M175" s="173" t="s">
        <v>80</v>
      </c>
      <c r="N175" s="173" t="s">
        <v>80</v>
      </c>
      <c r="O175" s="168">
        <f>VLOOKUP(CONCATENATE(M175,N175),'Sheet1 (2)'!$L$6:$M$26,2,FALSE)</f>
        <v>0</v>
      </c>
      <c r="P175" s="173" t="s">
        <v>80</v>
      </c>
      <c r="Q175" s="173" t="s">
        <v>80</v>
      </c>
      <c r="R175" s="168">
        <f>VLOOKUP(CONCATENATE(P175,Q175),'Sheet1 (2)'!$N$6:$O$26,2,FALSE)</f>
        <v>0</v>
      </c>
      <c r="S175" s="173" t="s">
        <v>80</v>
      </c>
      <c r="T175" s="173" t="s">
        <v>80</v>
      </c>
      <c r="U175" s="168">
        <f>VLOOKUP(CONCATENATE(S175,T175),'Sheet1 (2)'!$P$6:$Q$26,2,FALSE)</f>
        <v>0</v>
      </c>
      <c r="V175" s="173" t="s">
        <v>80</v>
      </c>
      <c r="W175" s="173" t="s">
        <v>80</v>
      </c>
      <c r="X175" s="168">
        <f>VLOOKUP(CONCATENATE(V175,W175),'Sheet1 (2)'!$R$6:$S$26,2,FALSE)</f>
        <v>0</v>
      </c>
      <c r="Y175" s="173" t="s">
        <v>80</v>
      </c>
      <c r="Z175" s="173" t="s">
        <v>80</v>
      </c>
      <c r="AA175" s="168">
        <f>VLOOKUP(CONCATENATE(Y175,Z175),'Sheet1 (2)'!$T$6:$U$26,2,FALSE)</f>
        <v>0</v>
      </c>
      <c r="AB175" s="173" t="s">
        <v>80</v>
      </c>
      <c r="AC175" s="173" t="s">
        <v>80</v>
      </c>
      <c r="AD175" s="168">
        <f>VLOOKUP(CONCATENATE(AB175,AC175),'Sheet1 (2)'!$X$6:$Y$26,2,FALSE)</f>
        <v>0</v>
      </c>
      <c r="AE175" s="173" t="s">
        <v>82</v>
      </c>
      <c r="AF175" s="173" t="s">
        <v>81</v>
      </c>
      <c r="AG175" s="168">
        <f>VLOOKUP(CONCATENATE(AE175,AF175),'Sheet1 (2)'!$Z$6:$AA$26,2,FALSE)</f>
        <v>66</v>
      </c>
      <c r="AH175" s="172"/>
      <c r="AI175" s="175"/>
      <c r="AJ175" s="140"/>
      <c r="AK175" s="176" t="s">
        <v>282</v>
      </c>
      <c r="AL175" s="176" t="s">
        <v>76</v>
      </c>
      <c r="AM175" s="170">
        <f t="shared" si="4"/>
        <v>315</v>
      </c>
      <c r="AN175" s="147"/>
      <c r="AO175" s="155"/>
      <c r="AP175" s="156"/>
      <c r="AQ175" s="157">
        <v>2.5182205473999995</v>
      </c>
      <c r="AR175" s="158"/>
      <c r="AS175" s="145">
        <f>LOOKUP(rufmkm,'Sheet1 (2)'!$V$62:$V$71,'Sheet1 (2)'!$W$62:$W$71)</f>
        <v>30</v>
      </c>
      <c r="AT175" s="140"/>
      <c r="AU175" s="157">
        <f>IF(IF(D175='Sheet1 (2)'!$C$69,'Sheet1 (2)'!$D$69*('Sheet1 (2)'!$D$72-rut_index)/'Sheet1 (2)'!$D$72,IF(shee2!D175='Sheet1 (2)'!$C$70,'Sheet1 (2)'!$D$70*('Sheet1 (2)'!$D$72-rut_index)/'Sheet1 (2)'!$D$72,IF(shee2!D175='Sheet1 (2)'!$C$71,'Sheet1 (2)'!$D$71*('Sheet1 (2)'!$D$72-rut_index)/'Sheet1 (2)'!$D$72)))&lt;0,0,IF(D175='Sheet1 (2)'!$C$69,'Sheet1 (2)'!$D$69*('Sheet1 (2)'!$D$72-rut_index)/'Sheet1 (2)'!$D$72,IF(shee2!D175='Sheet1 (2)'!$C$70,'Sheet1 (2)'!$D$70*('Sheet1 (2)'!$D$72-rut_index)/'Sheet1 (2)'!$D$72,IF(shee2!D175='Sheet1 (2)'!$C$71,'Sheet1 (2)'!$D$71*('Sheet1 (2)'!$D$72-rut_index)/'Sheet1 (2)'!$D$72))))</f>
        <v>5</v>
      </c>
      <c r="AV175" s="157">
        <f>IF(IF(D175='Sheet1 (2)'!$C$69,'Sheet1 (2)'!$D$69*('Sheet1 (2)'!$D$72-crack_s_index)/'Sheet1 (2)'!$D$72,IF(shee2!D175='Sheet1 (2)'!$C$70,'Sheet1 (2)'!$D$70*('Sheet1 (2)'!$D$72-crack_s_index)/'Sheet1 (2)'!$D$72,IF(shee2!D175='Sheet1 (2)'!$C$71,'Sheet1 (2)'!$D$71*('Sheet1 (2)'!$D$72-crack_s_index)/'Sheet1 (2)'!$D$72)))&lt;0,0,IF(D175='Sheet1 (2)'!$C$69,'Sheet1 (2)'!$D$69*('Sheet1 (2)'!$D$72-crack_s_index)/'Sheet1 (2)'!$D$72,IF(shee2!D175='Sheet1 (2)'!$C$70,'Sheet1 (2)'!$D$70*('Sheet1 (2)'!$D$72-crack_s_index)/'Sheet1 (2)'!$D$72,IF(shee2!D175='Sheet1 (2)'!$C$71,'Sheet1 (2)'!$D$71*('Sheet1 (2)'!$D$72-crack_s_index)/'Sheet1 (2)'!$D$72))))</f>
        <v>5</v>
      </c>
      <c r="AW175" s="157">
        <f>IF(IF(D175='Sheet1 (2)'!$C$69,'Sheet1 (2)'!$D$69*('Sheet1 (2)'!$D$72-crack_t_index)/'Sheet1 (2)'!$D$72,IF(shee2!D175='Sheet1 (2)'!$C$70,'Sheet1 (2)'!$D$70*('Sheet1 (2)'!$D$72-crack_t_index)/'Sheet1 (2)'!$D$72,IF(shee2!D175='Sheet1 (2)'!$C$71,'Sheet1 (2)'!$D$71*('Sheet1 (2)'!$D$72-crack_t_index)/'Sheet1 (2)'!$D$72)))&lt;0,0,IF(D175='Sheet1 (2)'!$C$69,'Sheet1 (2)'!$D$69*('Sheet1 (2)'!$D$72-crack_t_index)/'Sheet1 (2)'!$D$72,IF(shee2!D175='Sheet1 (2)'!$C$70,'Sheet1 (2)'!$D$70*('Sheet1 (2)'!$D$72-crack_t_index)/'Sheet1 (2)'!$D$72,IF(shee2!D175='Sheet1 (2)'!$C$71,'Sheet1 (2)'!$D$71*('Sheet1 (2)'!$D$72-crack_t_index)/'Sheet1 (2)'!$D$72))))</f>
        <v>5</v>
      </c>
      <c r="AX175" s="157">
        <f>IF(IF(D175='Sheet1 (2)'!$C$69,'Sheet1 (2)'!$D$69*('Sheet1 (2)'!$D$72-rave_index)/'Sheet1 (2)'!$D$72,IF(shee2!D175='Sheet1 (2)'!$C$70,'Sheet1 (2)'!$D$70*('Sheet1 (2)'!$D$72-rave_index)/'Sheet1 (2)'!$D$72,IF(shee2!D175='Sheet1 (2)'!$C$71,'Sheet1 (2)'!$D$71*('Sheet1 (2)'!$D$72-rave_index)/'Sheet1 (2)'!$D$72)))&lt;0,0,IF(D175='Sheet1 (2)'!$C$69,'Sheet1 (2)'!$D$69*('Sheet1 (2)'!$D$72-rave_index)/'Sheet1 (2)'!$D$72,IF(shee2!D175='Sheet1 (2)'!$C$70,'Sheet1 (2)'!$D$70*('Sheet1 (2)'!$D$72-rave_index)/'Sheet1 (2)'!$D$72,IF(shee2!D175='Sheet1 (2)'!$C$71,'Sheet1 (2)'!$D$71*('Sheet1 (2)'!$D$72-rave_index)/'Sheet1 (2)'!$D$72))))</f>
        <v>5</v>
      </c>
      <c r="AY175" s="157">
        <f>IF(IF(D175='Sheet1 (2)'!$C$69,'Sheet1 (2)'!$D$69*('Sheet1 (2)'!$D$72-rough_index)/'Sheet1 (2)'!$D$72,IF(shee2!D175='Sheet1 (2)'!$C$70,'Sheet1 (2)'!$D$70*('Sheet1 (2)'!$D$72-rough_index)/'Sheet1 (2)'!$D$72,IF(shee2!D175='Sheet1 (2)'!$C$71,'Sheet1 (2)'!$D$71*('Sheet1 (2)'!$D$72-rough_index)/'Sheet1 (2)'!$D$72)))&lt;0,0,IF(D175='Sheet1 (2)'!$C$69,'Sheet1 (2)'!$D$69*('Sheet1 (2)'!$D$72-rough_index)/'Sheet1 (2)'!$D$72,IF(shee2!D175='Sheet1 (2)'!$C$70,'Sheet1 (2)'!$D$70*('Sheet1 (2)'!$D$72-rough_index)/'Sheet1 (2)'!$D$72,IF(shee2!D175='Sheet1 (2)'!$C$71,'Sheet1 (2)'!$D$71*('Sheet1 (2)'!$D$72-rough_index)/'Sheet1 (2)'!$D$72))))</f>
        <v>2.5</v>
      </c>
      <c r="AZ175" s="159">
        <f>+(AU175*'Sheet1 (2)'!$C$77)+(AV175*'Sheet1 (2)'!$C$78)+(AW175*'Sheet1 (2)'!$C$79)+(AX175*'Sheet1 (2)'!$C$80)+(AY175*'Sheet1 (2)'!$C$81)</f>
        <v>4.25</v>
      </c>
      <c r="BA175" s="213" t="str">
        <f t="shared" si="5"/>
        <v>Good</v>
      </c>
      <c r="BE175">
        <f>IF(D175='Sheet1 (2)'!$C$61,'Sheet1 (2)'!$D$61*(counts^2)+'Sheet1 (2)'!$G$61*counts+'Sheet1 (2)'!$J$61,IF(D175='Sheet1 (2)'!$C$62,'Sheet1 (2)'!$D$62*counts+'Sheet1 (2)'!$G$62,IF(D175='Sheet1 (2)'!$C$63,'Sheet1 (2)'!$D$63*counts+'Sheet1 (2)'!$G$63,IF(D175='Sheet1 (2)'!$C$64,'Sheet1 (2)'!$D$64*counts+'Sheet1 (2)'!$G$64))))</f>
        <v>2.0984129299999998</v>
      </c>
    </row>
    <row r="176" spans="1:57">
      <c r="A176" s="145" t="s">
        <v>282</v>
      </c>
      <c r="B176" s="145" t="s">
        <v>76</v>
      </c>
      <c r="C176" s="170">
        <v>316</v>
      </c>
      <c r="D176" s="174" t="s">
        <v>77</v>
      </c>
      <c r="E176" s="171">
        <v>8</v>
      </c>
      <c r="F176" s="171">
        <v>1</v>
      </c>
      <c r="G176" s="171" t="s">
        <v>77</v>
      </c>
      <c r="H176" s="171">
        <v>0.5</v>
      </c>
      <c r="I176" s="171" t="s">
        <v>77</v>
      </c>
      <c r="J176" s="173" t="s">
        <v>80</v>
      </c>
      <c r="K176" s="173" t="s">
        <v>80</v>
      </c>
      <c r="L176" s="169">
        <f>VLOOKUP(CONCATENATE(J176,K176),'Sheet1 (2)'!$J$6:$K$26,2,FALSE)</f>
        <v>0</v>
      </c>
      <c r="M176" s="173" t="s">
        <v>80</v>
      </c>
      <c r="N176" s="173" t="s">
        <v>80</v>
      </c>
      <c r="O176" s="168">
        <f>VLOOKUP(CONCATENATE(M176,N176),'Sheet1 (2)'!$L$6:$M$26,2,FALSE)</f>
        <v>0</v>
      </c>
      <c r="P176" s="173" t="s">
        <v>80</v>
      </c>
      <c r="Q176" s="173" t="s">
        <v>80</v>
      </c>
      <c r="R176" s="168">
        <f>VLOOKUP(CONCATENATE(P176,Q176),'Sheet1 (2)'!$N$6:$O$26,2,FALSE)</f>
        <v>0</v>
      </c>
      <c r="S176" s="173" t="s">
        <v>80</v>
      </c>
      <c r="T176" s="173" t="s">
        <v>80</v>
      </c>
      <c r="U176" s="168">
        <f>VLOOKUP(CONCATENATE(S176,T176),'Sheet1 (2)'!$P$6:$Q$26,2,FALSE)</f>
        <v>0</v>
      </c>
      <c r="V176" s="173" t="s">
        <v>80</v>
      </c>
      <c r="W176" s="173" t="s">
        <v>80</v>
      </c>
      <c r="X176" s="168">
        <f>VLOOKUP(CONCATENATE(V176,W176),'Sheet1 (2)'!$R$6:$S$26,2,FALSE)</f>
        <v>0</v>
      </c>
      <c r="Y176" s="173" t="s">
        <v>80</v>
      </c>
      <c r="Z176" s="173" t="s">
        <v>80</v>
      </c>
      <c r="AA176" s="168">
        <f>VLOOKUP(CONCATENATE(Y176,Z176),'Sheet1 (2)'!$T$6:$U$26,2,FALSE)</f>
        <v>0</v>
      </c>
      <c r="AB176" s="173" t="s">
        <v>80</v>
      </c>
      <c r="AC176" s="173" t="s">
        <v>80</v>
      </c>
      <c r="AD176" s="168">
        <f>VLOOKUP(CONCATENATE(AB176,AC176),'Sheet1 (2)'!$X$6:$Y$26,2,FALSE)</f>
        <v>0</v>
      </c>
      <c r="AE176" s="173" t="s">
        <v>82</v>
      </c>
      <c r="AF176" s="173" t="s">
        <v>81</v>
      </c>
      <c r="AG176" s="168">
        <f>VLOOKUP(CONCATENATE(AE176,AF176),'Sheet1 (2)'!$Z$6:$AA$26,2,FALSE)</f>
        <v>66</v>
      </c>
      <c r="AH176" s="172"/>
      <c r="AI176" s="175"/>
      <c r="AJ176" s="140"/>
      <c r="AK176" s="176" t="s">
        <v>282</v>
      </c>
      <c r="AL176" s="176" t="s">
        <v>76</v>
      </c>
      <c r="AM176" s="170">
        <f t="shared" si="4"/>
        <v>316</v>
      </c>
      <c r="AN176" s="147"/>
      <c r="AO176" s="155"/>
      <c r="AP176" s="156"/>
      <c r="AQ176" s="157">
        <v>2.1710004612000002</v>
      </c>
      <c r="AR176" s="158"/>
      <c r="AS176" s="145">
        <f>LOOKUP(rufmkm,'Sheet1 (2)'!$V$62:$V$71,'Sheet1 (2)'!$W$62:$W$71)</f>
        <v>30</v>
      </c>
      <c r="AT176" s="140"/>
      <c r="AU176" s="157">
        <f>IF(IF(D176='Sheet1 (2)'!$C$69,'Sheet1 (2)'!$D$69*('Sheet1 (2)'!$D$72-rut_index)/'Sheet1 (2)'!$D$72,IF(shee2!D176='Sheet1 (2)'!$C$70,'Sheet1 (2)'!$D$70*('Sheet1 (2)'!$D$72-rut_index)/'Sheet1 (2)'!$D$72,IF(shee2!D176='Sheet1 (2)'!$C$71,'Sheet1 (2)'!$D$71*('Sheet1 (2)'!$D$72-rut_index)/'Sheet1 (2)'!$D$72)))&lt;0,0,IF(D176='Sheet1 (2)'!$C$69,'Sheet1 (2)'!$D$69*('Sheet1 (2)'!$D$72-rut_index)/'Sheet1 (2)'!$D$72,IF(shee2!D176='Sheet1 (2)'!$C$70,'Sheet1 (2)'!$D$70*('Sheet1 (2)'!$D$72-rut_index)/'Sheet1 (2)'!$D$72,IF(shee2!D176='Sheet1 (2)'!$C$71,'Sheet1 (2)'!$D$71*('Sheet1 (2)'!$D$72-rut_index)/'Sheet1 (2)'!$D$72))))</f>
        <v>5</v>
      </c>
      <c r="AV176" s="157">
        <f>IF(IF(D176='Sheet1 (2)'!$C$69,'Sheet1 (2)'!$D$69*('Sheet1 (2)'!$D$72-crack_s_index)/'Sheet1 (2)'!$D$72,IF(shee2!D176='Sheet1 (2)'!$C$70,'Sheet1 (2)'!$D$70*('Sheet1 (2)'!$D$72-crack_s_index)/'Sheet1 (2)'!$D$72,IF(shee2!D176='Sheet1 (2)'!$C$71,'Sheet1 (2)'!$D$71*('Sheet1 (2)'!$D$72-crack_s_index)/'Sheet1 (2)'!$D$72)))&lt;0,0,IF(D176='Sheet1 (2)'!$C$69,'Sheet1 (2)'!$D$69*('Sheet1 (2)'!$D$72-crack_s_index)/'Sheet1 (2)'!$D$72,IF(shee2!D176='Sheet1 (2)'!$C$70,'Sheet1 (2)'!$D$70*('Sheet1 (2)'!$D$72-crack_s_index)/'Sheet1 (2)'!$D$72,IF(shee2!D176='Sheet1 (2)'!$C$71,'Sheet1 (2)'!$D$71*('Sheet1 (2)'!$D$72-crack_s_index)/'Sheet1 (2)'!$D$72))))</f>
        <v>5</v>
      </c>
      <c r="AW176" s="157">
        <f>IF(IF(D176='Sheet1 (2)'!$C$69,'Sheet1 (2)'!$D$69*('Sheet1 (2)'!$D$72-crack_t_index)/'Sheet1 (2)'!$D$72,IF(shee2!D176='Sheet1 (2)'!$C$70,'Sheet1 (2)'!$D$70*('Sheet1 (2)'!$D$72-crack_t_index)/'Sheet1 (2)'!$D$72,IF(shee2!D176='Sheet1 (2)'!$C$71,'Sheet1 (2)'!$D$71*('Sheet1 (2)'!$D$72-crack_t_index)/'Sheet1 (2)'!$D$72)))&lt;0,0,IF(D176='Sheet1 (2)'!$C$69,'Sheet1 (2)'!$D$69*('Sheet1 (2)'!$D$72-crack_t_index)/'Sheet1 (2)'!$D$72,IF(shee2!D176='Sheet1 (2)'!$C$70,'Sheet1 (2)'!$D$70*('Sheet1 (2)'!$D$72-crack_t_index)/'Sheet1 (2)'!$D$72,IF(shee2!D176='Sheet1 (2)'!$C$71,'Sheet1 (2)'!$D$71*('Sheet1 (2)'!$D$72-crack_t_index)/'Sheet1 (2)'!$D$72))))</f>
        <v>5</v>
      </c>
      <c r="AX176" s="157">
        <f>IF(IF(D176='Sheet1 (2)'!$C$69,'Sheet1 (2)'!$D$69*('Sheet1 (2)'!$D$72-rave_index)/'Sheet1 (2)'!$D$72,IF(shee2!D176='Sheet1 (2)'!$C$70,'Sheet1 (2)'!$D$70*('Sheet1 (2)'!$D$72-rave_index)/'Sheet1 (2)'!$D$72,IF(shee2!D176='Sheet1 (2)'!$C$71,'Sheet1 (2)'!$D$71*('Sheet1 (2)'!$D$72-rave_index)/'Sheet1 (2)'!$D$72)))&lt;0,0,IF(D176='Sheet1 (2)'!$C$69,'Sheet1 (2)'!$D$69*('Sheet1 (2)'!$D$72-rave_index)/'Sheet1 (2)'!$D$72,IF(shee2!D176='Sheet1 (2)'!$C$70,'Sheet1 (2)'!$D$70*('Sheet1 (2)'!$D$72-rave_index)/'Sheet1 (2)'!$D$72,IF(shee2!D176='Sheet1 (2)'!$C$71,'Sheet1 (2)'!$D$71*('Sheet1 (2)'!$D$72-rave_index)/'Sheet1 (2)'!$D$72))))</f>
        <v>5</v>
      </c>
      <c r="AY176" s="157">
        <f>IF(IF(D176='Sheet1 (2)'!$C$69,'Sheet1 (2)'!$D$69*('Sheet1 (2)'!$D$72-rough_index)/'Sheet1 (2)'!$D$72,IF(shee2!D176='Sheet1 (2)'!$C$70,'Sheet1 (2)'!$D$70*('Sheet1 (2)'!$D$72-rough_index)/'Sheet1 (2)'!$D$72,IF(shee2!D176='Sheet1 (2)'!$C$71,'Sheet1 (2)'!$D$71*('Sheet1 (2)'!$D$72-rough_index)/'Sheet1 (2)'!$D$72)))&lt;0,0,IF(D176='Sheet1 (2)'!$C$69,'Sheet1 (2)'!$D$69*('Sheet1 (2)'!$D$72-rough_index)/'Sheet1 (2)'!$D$72,IF(shee2!D176='Sheet1 (2)'!$C$70,'Sheet1 (2)'!$D$70*('Sheet1 (2)'!$D$72-rough_index)/'Sheet1 (2)'!$D$72,IF(shee2!D176='Sheet1 (2)'!$C$71,'Sheet1 (2)'!$D$71*('Sheet1 (2)'!$D$72-rough_index)/'Sheet1 (2)'!$D$72))))</f>
        <v>2.5</v>
      </c>
      <c r="AZ176" s="159">
        <f>+(AU176*'Sheet1 (2)'!$C$77)+(AV176*'Sheet1 (2)'!$C$78)+(AW176*'Sheet1 (2)'!$C$79)+(AX176*'Sheet1 (2)'!$C$80)+(AY176*'Sheet1 (2)'!$C$81)</f>
        <v>4.25</v>
      </c>
      <c r="BA176" s="213" t="str">
        <f t="shared" si="5"/>
        <v>Good</v>
      </c>
      <c r="BE176">
        <f>IF(D176='Sheet1 (2)'!$C$61,'Sheet1 (2)'!$D$61*(counts^2)+'Sheet1 (2)'!$G$61*counts+'Sheet1 (2)'!$J$61,IF(D176='Sheet1 (2)'!$C$62,'Sheet1 (2)'!$D$62*counts+'Sheet1 (2)'!$G$62,IF(D176='Sheet1 (2)'!$C$63,'Sheet1 (2)'!$D$63*counts+'Sheet1 (2)'!$G$63,IF(D176='Sheet1 (2)'!$C$64,'Sheet1 (2)'!$D$64*counts+'Sheet1 (2)'!$G$64))))</f>
        <v>2.0984129299999998</v>
      </c>
    </row>
    <row r="177" spans="1:57">
      <c r="A177" s="145" t="s">
        <v>282</v>
      </c>
      <c r="B177" s="145" t="s">
        <v>76</v>
      </c>
      <c r="C177" s="170">
        <v>317</v>
      </c>
      <c r="D177" s="174" t="s">
        <v>77</v>
      </c>
      <c r="E177" s="171">
        <v>8</v>
      </c>
      <c r="F177" s="171">
        <v>1</v>
      </c>
      <c r="G177" s="171" t="s">
        <v>77</v>
      </c>
      <c r="H177" s="171">
        <v>0.5</v>
      </c>
      <c r="I177" s="171" t="s">
        <v>77</v>
      </c>
      <c r="J177" s="173" t="s">
        <v>80</v>
      </c>
      <c r="K177" s="173" t="s">
        <v>80</v>
      </c>
      <c r="L177" s="169">
        <f>VLOOKUP(CONCATENATE(J177,K177),'Sheet1 (2)'!$J$6:$K$26,2,FALSE)</f>
        <v>0</v>
      </c>
      <c r="M177" s="173" t="s">
        <v>80</v>
      </c>
      <c r="N177" s="173" t="s">
        <v>80</v>
      </c>
      <c r="O177" s="168">
        <f>VLOOKUP(CONCATENATE(M177,N177),'Sheet1 (2)'!$L$6:$M$26,2,FALSE)</f>
        <v>0</v>
      </c>
      <c r="P177" s="173" t="s">
        <v>80</v>
      </c>
      <c r="Q177" s="173" t="s">
        <v>80</v>
      </c>
      <c r="R177" s="168">
        <f>VLOOKUP(CONCATENATE(P177,Q177),'Sheet1 (2)'!$N$6:$O$26,2,FALSE)</f>
        <v>0</v>
      </c>
      <c r="S177" s="173" t="s">
        <v>80</v>
      </c>
      <c r="T177" s="173" t="s">
        <v>80</v>
      </c>
      <c r="U177" s="168">
        <f>VLOOKUP(CONCATENATE(S177,T177),'Sheet1 (2)'!$P$6:$Q$26,2,FALSE)</f>
        <v>0</v>
      </c>
      <c r="V177" s="173" t="s">
        <v>80</v>
      </c>
      <c r="W177" s="173" t="s">
        <v>80</v>
      </c>
      <c r="X177" s="168">
        <f>VLOOKUP(CONCATENATE(V177,W177),'Sheet1 (2)'!$R$6:$S$26,2,FALSE)</f>
        <v>0</v>
      </c>
      <c r="Y177" s="173" t="s">
        <v>80</v>
      </c>
      <c r="Z177" s="173" t="s">
        <v>80</v>
      </c>
      <c r="AA177" s="168">
        <f>VLOOKUP(CONCATENATE(Y177,Z177),'Sheet1 (2)'!$T$6:$U$26,2,FALSE)</f>
        <v>0</v>
      </c>
      <c r="AB177" s="173" t="s">
        <v>80</v>
      </c>
      <c r="AC177" s="173" t="s">
        <v>80</v>
      </c>
      <c r="AD177" s="168">
        <f>VLOOKUP(CONCATENATE(AB177,AC177),'Sheet1 (2)'!$X$6:$Y$26,2,FALSE)</f>
        <v>0</v>
      </c>
      <c r="AE177" s="173" t="s">
        <v>82</v>
      </c>
      <c r="AF177" s="173" t="s">
        <v>81</v>
      </c>
      <c r="AG177" s="168">
        <f>VLOOKUP(CONCATENATE(AE177,AF177),'Sheet1 (2)'!$Z$6:$AA$26,2,FALSE)</f>
        <v>66</v>
      </c>
      <c r="AH177" s="172"/>
      <c r="AI177" s="175"/>
      <c r="AJ177" s="140"/>
      <c r="AK177" s="176" t="s">
        <v>282</v>
      </c>
      <c r="AL177" s="176" t="s">
        <v>76</v>
      </c>
      <c r="AM177" s="170">
        <f t="shared" si="4"/>
        <v>317</v>
      </c>
      <c r="AN177" s="147"/>
      <c r="AO177" s="155"/>
      <c r="AP177" s="156"/>
      <c r="AQ177" s="157">
        <v>2.3841558041999997</v>
      </c>
      <c r="AR177" s="158"/>
      <c r="AS177" s="145">
        <f>LOOKUP(rufmkm,'Sheet1 (2)'!$V$62:$V$71,'Sheet1 (2)'!$W$62:$W$71)</f>
        <v>30</v>
      </c>
      <c r="AT177" s="140"/>
      <c r="AU177" s="157">
        <f>IF(IF(D177='Sheet1 (2)'!$C$69,'Sheet1 (2)'!$D$69*('Sheet1 (2)'!$D$72-rut_index)/'Sheet1 (2)'!$D$72,IF(shee2!D177='Sheet1 (2)'!$C$70,'Sheet1 (2)'!$D$70*('Sheet1 (2)'!$D$72-rut_index)/'Sheet1 (2)'!$D$72,IF(shee2!D177='Sheet1 (2)'!$C$71,'Sheet1 (2)'!$D$71*('Sheet1 (2)'!$D$72-rut_index)/'Sheet1 (2)'!$D$72)))&lt;0,0,IF(D177='Sheet1 (2)'!$C$69,'Sheet1 (2)'!$D$69*('Sheet1 (2)'!$D$72-rut_index)/'Sheet1 (2)'!$D$72,IF(shee2!D177='Sheet1 (2)'!$C$70,'Sheet1 (2)'!$D$70*('Sheet1 (2)'!$D$72-rut_index)/'Sheet1 (2)'!$D$72,IF(shee2!D177='Sheet1 (2)'!$C$71,'Sheet1 (2)'!$D$71*('Sheet1 (2)'!$D$72-rut_index)/'Sheet1 (2)'!$D$72))))</f>
        <v>5</v>
      </c>
      <c r="AV177" s="157">
        <f>IF(IF(D177='Sheet1 (2)'!$C$69,'Sheet1 (2)'!$D$69*('Sheet1 (2)'!$D$72-crack_s_index)/'Sheet1 (2)'!$D$72,IF(shee2!D177='Sheet1 (2)'!$C$70,'Sheet1 (2)'!$D$70*('Sheet1 (2)'!$D$72-crack_s_index)/'Sheet1 (2)'!$D$72,IF(shee2!D177='Sheet1 (2)'!$C$71,'Sheet1 (2)'!$D$71*('Sheet1 (2)'!$D$72-crack_s_index)/'Sheet1 (2)'!$D$72)))&lt;0,0,IF(D177='Sheet1 (2)'!$C$69,'Sheet1 (2)'!$D$69*('Sheet1 (2)'!$D$72-crack_s_index)/'Sheet1 (2)'!$D$72,IF(shee2!D177='Sheet1 (2)'!$C$70,'Sheet1 (2)'!$D$70*('Sheet1 (2)'!$D$72-crack_s_index)/'Sheet1 (2)'!$D$72,IF(shee2!D177='Sheet1 (2)'!$C$71,'Sheet1 (2)'!$D$71*('Sheet1 (2)'!$D$72-crack_s_index)/'Sheet1 (2)'!$D$72))))</f>
        <v>5</v>
      </c>
      <c r="AW177" s="157">
        <f>IF(IF(D177='Sheet1 (2)'!$C$69,'Sheet1 (2)'!$D$69*('Sheet1 (2)'!$D$72-crack_t_index)/'Sheet1 (2)'!$D$72,IF(shee2!D177='Sheet1 (2)'!$C$70,'Sheet1 (2)'!$D$70*('Sheet1 (2)'!$D$72-crack_t_index)/'Sheet1 (2)'!$D$72,IF(shee2!D177='Sheet1 (2)'!$C$71,'Sheet1 (2)'!$D$71*('Sheet1 (2)'!$D$72-crack_t_index)/'Sheet1 (2)'!$D$72)))&lt;0,0,IF(D177='Sheet1 (2)'!$C$69,'Sheet1 (2)'!$D$69*('Sheet1 (2)'!$D$72-crack_t_index)/'Sheet1 (2)'!$D$72,IF(shee2!D177='Sheet1 (2)'!$C$70,'Sheet1 (2)'!$D$70*('Sheet1 (2)'!$D$72-crack_t_index)/'Sheet1 (2)'!$D$72,IF(shee2!D177='Sheet1 (2)'!$C$71,'Sheet1 (2)'!$D$71*('Sheet1 (2)'!$D$72-crack_t_index)/'Sheet1 (2)'!$D$72))))</f>
        <v>5</v>
      </c>
      <c r="AX177" s="157">
        <f>IF(IF(D177='Sheet1 (2)'!$C$69,'Sheet1 (2)'!$D$69*('Sheet1 (2)'!$D$72-rave_index)/'Sheet1 (2)'!$D$72,IF(shee2!D177='Sheet1 (2)'!$C$70,'Sheet1 (2)'!$D$70*('Sheet1 (2)'!$D$72-rave_index)/'Sheet1 (2)'!$D$72,IF(shee2!D177='Sheet1 (2)'!$C$71,'Sheet1 (2)'!$D$71*('Sheet1 (2)'!$D$72-rave_index)/'Sheet1 (2)'!$D$72)))&lt;0,0,IF(D177='Sheet1 (2)'!$C$69,'Sheet1 (2)'!$D$69*('Sheet1 (2)'!$D$72-rave_index)/'Sheet1 (2)'!$D$72,IF(shee2!D177='Sheet1 (2)'!$C$70,'Sheet1 (2)'!$D$70*('Sheet1 (2)'!$D$72-rave_index)/'Sheet1 (2)'!$D$72,IF(shee2!D177='Sheet1 (2)'!$C$71,'Sheet1 (2)'!$D$71*('Sheet1 (2)'!$D$72-rave_index)/'Sheet1 (2)'!$D$72))))</f>
        <v>5</v>
      </c>
      <c r="AY177" s="157">
        <f>IF(IF(D177='Sheet1 (2)'!$C$69,'Sheet1 (2)'!$D$69*('Sheet1 (2)'!$D$72-rough_index)/'Sheet1 (2)'!$D$72,IF(shee2!D177='Sheet1 (2)'!$C$70,'Sheet1 (2)'!$D$70*('Sheet1 (2)'!$D$72-rough_index)/'Sheet1 (2)'!$D$72,IF(shee2!D177='Sheet1 (2)'!$C$71,'Sheet1 (2)'!$D$71*('Sheet1 (2)'!$D$72-rough_index)/'Sheet1 (2)'!$D$72)))&lt;0,0,IF(D177='Sheet1 (2)'!$C$69,'Sheet1 (2)'!$D$69*('Sheet1 (2)'!$D$72-rough_index)/'Sheet1 (2)'!$D$72,IF(shee2!D177='Sheet1 (2)'!$C$70,'Sheet1 (2)'!$D$70*('Sheet1 (2)'!$D$72-rough_index)/'Sheet1 (2)'!$D$72,IF(shee2!D177='Sheet1 (2)'!$C$71,'Sheet1 (2)'!$D$71*('Sheet1 (2)'!$D$72-rough_index)/'Sheet1 (2)'!$D$72))))</f>
        <v>2.5</v>
      </c>
      <c r="AZ177" s="159">
        <f>+(AU177*'Sheet1 (2)'!$C$77)+(AV177*'Sheet1 (2)'!$C$78)+(AW177*'Sheet1 (2)'!$C$79)+(AX177*'Sheet1 (2)'!$C$80)+(AY177*'Sheet1 (2)'!$C$81)</f>
        <v>4.25</v>
      </c>
      <c r="BA177" s="213" t="str">
        <f t="shared" si="5"/>
        <v>Good</v>
      </c>
      <c r="BE177">
        <f>IF(D177='Sheet1 (2)'!$C$61,'Sheet1 (2)'!$D$61*(counts^2)+'Sheet1 (2)'!$G$61*counts+'Sheet1 (2)'!$J$61,IF(D177='Sheet1 (2)'!$C$62,'Sheet1 (2)'!$D$62*counts+'Sheet1 (2)'!$G$62,IF(D177='Sheet1 (2)'!$C$63,'Sheet1 (2)'!$D$63*counts+'Sheet1 (2)'!$G$63,IF(D177='Sheet1 (2)'!$C$64,'Sheet1 (2)'!$D$64*counts+'Sheet1 (2)'!$G$64))))</f>
        <v>2.0984129299999998</v>
      </c>
    </row>
    <row r="178" spans="1:57">
      <c r="A178" s="145" t="s">
        <v>282</v>
      </c>
      <c r="B178" s="145" t="s">
        <v>76</v>
      </c>
      <c r="C178" s="170">
        <v>318</v>
      </c>
      <c r="D178" s="174" t="s">
        <v>77</v>
      </c>
      <c r="E178" s="171">
        <v>8</v>
      </c>
      <c r="F178" s="171">
        <v>1</v>
      </c>
      <c r="G178" s="171" t="s">
        <v>77</v>
      </c>
      <c r="H178" s="171">
        <v>0.5</v>
      </c>
      <c r="I178" s="171" t="s">
        <v>77</v>
      </c>
      <c r="J178" s="173" t="s">
        <v>80</v>
      </c>
      <c r="K178" s="173" t="s">
        <v>80</v>
      </c>
      <c r="L178" s="169">
        <f>VLOOKUP(CONCATENATE(J178,K178),'Sheet1 (2)'!$J$6:$K$26,2,FALSE)</f>
        <v>0</v>
      </c>
      <c r="M178" s="173" t="s">
        <v>80</v>
      </c>
      <c r="N178" s="173" t="s">
        <v>80</v>
      </c>
      <c r="O178" s="168">
        <f>VLOOKUP(CONCATENATE(M178,N178),'Sheet1 (2)'!$L$6:$M$26,2,FALSE)</f>
        <v>0</v>
      </c>
      <c r="P178" s="173" t="s">
        <v>80</v>
      </c>
      <c r="Q178" s="173" t="s">
        <v>80</v>
      </c>
      <c r="R178" s="168">
        <f>VLOOKUP(CONCATENATE(P178,Q178),'Sheet1 (2)'!$N$6:$O$26,2,FALSE)</f>
        <v>0</v>
      </c>
      <c r="S178" s="173" t="s">
        <v>80</v>
      </c>
      <c r="T178" s="173" t="s">
        <v>80</v>
      </c>
      <c r="U178" s="168">
        <f>VLOOKUP(CONCATENATE(S178,T178),'Sheet1 (2)'!$P$6:$Q$26,2,FALSE)</f>
        <v>0</v>
      </c>
      <c r="V178" s="173" t="s">
        <v>80</v>
      </c>
      <c r="W178" s="173" t="s">
        <v>80</v>
      </c>
      <c r="X178" s="168">
        <f>VLOOKUP(CONCATENATE(V178,W178),'Sheet1 (2)'!$R$6:$S$26,2,FALSE)</f>
        <v>0</v>
      </c>
      <c r="Y178" s="173" t="s">
        <v>80</v>
      </c>
      <c r="Z178" s="173" t="s">
        <v>80</v>
      </c>
      <c r="AA178" s="168">
        <f>VLOOKUP(CONCATENATE(Y178,Z178),'Sheet1 (2)'!$T$6:$U$26,2,FALSE)</f>
        <v>0</v>
      </c>
      <c r="AB178" s="173" t="s">
        <v>80</v>
      </c>
      <c r="AC178" s="173" t="s">
        <v>80</v>
      </c>
      <c r="AD178" s="168">
        <f>VLOOKUP(CONCATENATE(AB178,AC178),'Sheet1 (2)'!$X$6:$Y$26,2,FALSE)</f>
        <v>0</v>
      </c>
      <c r="AE178" s="173" t="s">
        <v>82</v>
      </c>
      <c r="AF178" s="173" t="s">
        <v>81</v>
      </c>
      <c r="AG178" s="168">
        <f>VLOOKUP(CONCATENATE(AE178,AF178),'Sheet1 (2)'!$Z$6:$AA$26,2,FALSE)</f>
        <v>66</v>
      </c>
      <c r="AH178" s="172"/>
      <c r="AI178" s="175"/>
      <c r="AJ178" s="140"/>
      <c r="AK178" s="176" t="s">
        <v>282</v>
      </c>
      <c r="AL178" s="176" t="s">
        <v>76</v>
      </c>
      <c r="AM178" s="170">
        <f t="shared" si="4"/>
        <v>318</v>
      </c>
      <c r="AN178" s="147"/>
      <c r="AO178" s="155"/>
      <c r="AP178" s="156"/>
      <c r="AQ178" s="157">
        <v>2.2843941212000001</v>
      </c>
      <c r="AR178" s="158"/>
      <c r="AS178" s="145">
        <f>LOOKUP(rufmkm,'Sheet1 (2)'!$V$62:$V$71,'Sheet1 (2)'!$W$62:$W$71)</f>
        <v>30</v>
      </c>
      <c r="AT178" s="140"/>
      <c r="AU178" s="157">
        <f>IF(IF(D178='Sheet1 (2)'!$C$69,'Sheet1 (2)'!$D$69*('Sheet1 (2)'!$D$72-rut_index)/'Sheet1 (2)'!$D$72,IF(shee2!D178='Sheet1 (2)'!$C$70,'Sheet1 (2)'!$D$70*('Sheet1 (2)'!$D$72-rut_index)/'Sheet1 (2)'!$D$72,IF(shee2!D178='Sheet1 (2)'!$C$71,'Sheet1 (2)'!$D$71*('Sheet1 (2)'!$D$72-rut_index)/'Sheet1 (2)'!$D$72)))&lt;0,0,IF(D178='Sheet1 (2)'!$C$69,'Sheet1 (2)'!$D$69*('Sheet1 (2)'!$D$72-rut_index)/'Sheet1 (2)'!$D$72,IF(shee2!D178='Sheet1 (2)'!$C$70,'Sheet1 (2)'!$D$70*('Sheet1 (2)'!$D$72-rut_index)/'Sheet1 (2)'!$D$72,IF(shee2!D178='Sheet1 (2)'!$C$71,'Sheet1 (2)'!$D$71*('Sheet1 (2)'!$D$72-rut_index)/'Sheet1 (2)'!$D$72))))</f>
        <v>5</v>
      </c>
      <c r="AV178" s="157">
        <f>IF(IF(D178='Sheet1 (2)'!$C$69,'Sheet1 (2)'!$D$69*('Sheet1 (2)'!$D$72-crack_s_index)/'Sheet1 (2)'!$D$72,IF(shee2!D178='Sheet1 (2)'!$C$70,'Sheet1 (2)'!$D$70*('Sheet1 (2)'!$D$72-crack_s_index)/'Sheet1 (2)'!$D$72,IF(shee2!D178='Sheet1 (2)'!$C$71,'Sheet1 (2)'!$D$71*('Sheet1 (2)'!$D$72-crack_s_index)/'Sheet1 (2)'!$D$72)))&lt;0,0,IF(D178='Sheet1 (2)'!$C$69,'Sheet1 (2)'!$D$69*('Sheet1 (2)'!$D$72-crack_s_index)/'Sheet1 (2)'!$D$72,IF(shee2!D178='Sheet1 (2)'!$C$70,'Sheet1 (2)'!$D$70*('Sheet1 (2)'!$D$72-crack_s_index)/'Sheet1 (2)'!$D$72,IF(shee2!D178='Sheet1 (2)'!$C$71,'Sheet1 (2)'!$D$71*('Sheet1 (2)'!$D$72-crack_s_index)/'Sheet1 (2)'!$D$72))))</f>
        <v>5</v>
      </c>
      <c r="AW178" s="157">
        <f>IF(IF(D178='Sheet1 (2)'!$C$69,'Sheet1 (2)'!$D$69*('Sheet1 (2)'!$D$72-crack_t_index)/'Sheet1 (2)'!$D$72,IF(shee2!D178='Sheet1 (2)'!$C$70,'Sheet1 (2)'!$D$70*('Sheet1 (2)'!$D$72-crack_t_index)/'Sheet1 (2)'!$D$72,IF(shee2!D178='Sheet1 (2)'!$C$71,'Sheet1 (2)'!$D$71*('Sheet1 (2)'!$D$72-crack_t_index)/'Sheet1 (2)'!$D$72)))&lt;0,0,IF(D178='Sheet1 (2)'!$C$69,'Sheet1 (2)'!$D$69*('Sheet1 (2)'!$D$72-crack_t_index)/'Sheet1 (2)'!$D$72,IF(shee2!D178='Sheet1 (2)'!$C$70,'Sheet1 (2)'!$D$70*('Sheet1 (2)'!$D$72-crack_t_index)/'Sheet1 (2)'!$D$72,IF(shee2!D178='Sheet1 (2)'!$C$71,'Sheet1 (2)'!$D$71*('Sheet1 (2)'!$D$72-crack_t_index)/'Sheet1 (2)'!$D$72))))</f>
        <v>5</v>
      </c>
      <c r="AX178" s="157">
        <f>IF(IF(D178='Sheet1 (2)'!$C$69,'Sheet1 (2)'!$D$69*('Sheet1 (2)'!$D$72-rave_index)/'Sheet1 (2)'!$D$72,IF(shee2!D178='Sheet1 (2)'!$C$70,'Sheet1 (2)'!$D$70*('Sheet1 (2)'!$D$72-rave_index)/'Sheet1 (2)'!$D$72,IF(shee2!D178='Sheet1 (2)'!$C$71,'Sheet1 (2)'!$D$71*('Sheet1 (2)'!$D$72-rave_index)/'Sheet1 (2)'!$D$72)))&lt;0,0,IF(D178='Sheet1 (2)'!$C$69,'Sheet1 (2)'!$D$69*('Sheet1 (2)'!$D$72-rave_index)/'Sheet1 (2)'!$D$72,IF(shee2!D178='Sheet1 (2)'!$C$70,'Sheet1 (2)'!$D$70*('Sheet1 (2)'!$D$72-rave_index)/'Sheet1 (2)'!$D$72,IF(shee2!D178='Sheet1 (2)'!$C$71,'Sheet1 (2)'!$D$71*('Sheet1 (2)'!$D$72-rave_index)/'Sheet1 (2)'!$D$72))))</f>
        <v>5</v>
      </c>
      <c r="AY178" s="157">
        <f>IF(IF(D178='Sheet1 (2)'!$C$69,'Sheet1 (2)'!$D$69*('Sheet1 (2)'!$D$72-rough_index)/'Sheet1 (2)'!$D$72,IF(shee2!D178='Sheet1 (2)'!$C$70,'Sheet1 (2)'!$D$70*('Sheet1 (2)'!$D$72-rough_index)/'Sheet1 (2)'!$D$72,IF(shee2!D178='Sheet1 (2)'!$C$71,'Sheet1 (2)'!$D$71*('Sheet1 (2)'!$D$72-rough_index)/'Sheet1 (2)'!$D$72)))&lt;0,0,IF(D178='Sheet1 (2)'!$C$69,'Sheet1 (2)'!$D$69*('Sheet1 (2)'!$D$72-rough_index)/'Sheet1 (2)'!$D$72,IF(shee2!D178='Sheet1 (2)'!$C$70,'Sheet1 (2)'!$D$70*('Sheet1 (2)'!$D$72-rough_index)/'Sheet1 (2)'!$D$72,IF(shee2!D178='Sheet1 (2)'!$C$71,'Sheet1 (2)'!$D$71*('Sheet1 (2)'!$D$72-rough_index)/'Sheet1 (2)'!$D$72))))</f>
        <v>2.5</v>
      </c>
      <c r="AZ178" s="159">
        <f>+(AU178*'Sheet1 (2)'!$C$77)+(AV178*'Sheet1 (2)'!$C$78)+(AW178*'Sheet1 (2)'!$C$79)+(AX178*'Sheet1 (2)'!$C$80)+(AY178*'Sheet1 (2)'!$C$81)</f>
        <v>4.25</v>
      </c>
      <c r="BA178" s="213" t="str">
        <f t="shared" si="5"/>
        <v>Good</v>
      </c>
      <c r="BE178">
        <f>IF(D178='Sheet1 (2)'!$C$61,'Sheet1 (2)'!$D$61*(counts^2)+'Sheet1 (2)'!$G$61*counts+'Sheet1 (2)'!$J$61,IF(D178='Sheet1 (2)'!$C$62,'Sheet1 (2)'!$D$62*counts+'Sheet1 (2)'!$G$62,IF(D178='Sheet1 (2)'!$C$63,'Sheet1 (2)'!$D$63*counts+'Sheet1 (2)'!$G$63,IF(D178='Sheet1 (2)'!$C$64,'Sheet1 (2)'!$D$64*counts+'Sheet1 (2)'!$G$64))))</f>
        <v>2.0984129299999998</v>
      </c>
    </row>
    <row r="179" spans="1:57">
      <c r="A179" s="145" t="s">
        <v>282</v>
      </c>
      <c r="B179" s="145" t="s">
        <v>76</v>
      </c>
      <c r="C179" s="170">
        <v>319</v>
      </c>
      <c r="D179" s="174" t="s">
        <v>77</v>
      </c>
      <c r="E179" s="171">
        <v>8</v>
      </c>
      <c r="F179" s="171">
        <v>1</v>
      </c>
      <c r="G179" s="171" t="s">
        <v>77</v>
      </c>
      <c r="H179" s="171">
        <v>0.5</v>
      </c>
      <c r="I179" s="171" t="s">
        <v>77</v>
      </c>
      <c r="J179" s="173" t="s">
        <v>80</v>
      </c>
      <c r="K179" s="173" t="s">
        <v>80</v>
      </c>
      <c r="L179" s="169">
        <f>VLOOKUP(CONCATENATE(J179,K179),'Sheet1 (2)'!$J$6:$K$26,2,FALSE)</f>
        <v>0</v>
      </c>
      <c r="M179" s="173" t="s">
        <v>83</v>
      </c>
      <c r="N179" s="173" t="s">
        <v>83</v>
      </c>
      <c r="O179" s="168">
        <f>VLOOKUP(CONCATENATE(M179,N179),'Sheet1 (2)'!$L$6:$M$26,2,FALSE)</f>
        <v>37.5</v>
      </c>
      <c r="P179" s="173" t="s">
        <v>83</v>
      </c>
      <c r="Q179" s="173" t="s">
        <v>82</v>
      </c>
      <c r="R179" s="168">
        <f>VLOOKUP(CONCATENATE(P179,Q179),'Sheet1 (2)'!$N$6:$O$26,2,FALSE)</f>
        <v>18.75</v>
      </c>
      <c r="S179" s="173" t="s">
        <v>78</v>
      </c>
      <c r="T179" s="173" t="s">
        <v>82</v>
      </c>
      <c r="U179" s="168">
        <f>VLOOKUP(CONCATENATE(S179,T179),'Sheet1 (2)'!$P$6:$Q$26,2,FALSE)</f>
        <v>6.25</v>
      </c>
      <c r="V179" s="173" t="s">
        <v>80</v>
      </c>
      <c r="W179" s="173" t="s">
        <v>80</v>
      </c>
      <c r="X179" s="168">
        <f>VLOOKUP(CONCATENATE(V179,W179),'Sheet1 (2)'!$R$6:$S$26,2,FALSE)</f>
        <v>0</v>
      </c>
      <c r="Y179" s="173" t="s">
        <v>83</v>
      </c>
      <c r="Z179" s="173" t="s">
        <v>83</v>
      </c>
      <c r="AA179" s="168">
        <f>VLOOKUP(CONCATENATE(Y179,Z179),'Sheet1 (2)'!$T$6:$U$26,2,FALSE)</f>
        <v>37.5</v>
      </c>
      <c r="AB179" s="173" t="s">
        <v>80</v>
      </c>
      <c r="AC179" s="173" t="s">
        <v>80</v>
      </c>
      <c r="AD179" s="168">
        <f>VLOOKUP(CONCATENATE(AB179,AC179),'Sheet1 (2)'!$X$6:$Y$26,2,FALSE)</f>
        <v>0</v>
      </c>
      <c r="AE179" s="173" t="s">
        <v>82</v>
      </c>
      <c r="AF179" s="173" t="s">
        <v>81</v>
      </c>
      <c r="AG179" s="168">
        <f>VLOOKUP(CONCATENATE(AE179,AF179),'Sheet1 (2)'!$Z$6:$AA$26,2,FALSE)</f>
        <v>66</v>
      </c>
      <c r="AH179" s="172"/>
      <c r="AI179" s="175"/>
      <c r="AJ179" s="140"/>
      <c r="AK179" s="176" t="s">
        <v>282</v>
      </c>
      <c r="AL179" s="176" t="s">
        <v>76</v>
      </c>
      <c r="AM179" s="170">
        <f t="shared" si="4"/>
        <v>319</v>
      </c>
      <c r="AN179" s="147"/>
      <c r="AO179" s="155"/>
      <c r="AP179" s="156"/>
      <c r="AQ179" s="157">
        <v>2.3298141225999998</v>
      </c>
      <c r="AR179" s="158"/>
      <c r="AS179" s="145">
        <f>LOOKUP(rufmkm,'Sheet1 (2)'!$V$62:$V$71,'Sheet1 (2)'!$W$62:$W$71)</f>
        <v>30</v>
      </c>
      <c r="AT179" s="140"/>
      <c r="AU179" s="157">
        <f>IF(IF(D179='Sheet1 (2)'!$C$69,'Sheet1 (2)'!$D$69*('Sheet1 (2)'!$D$72-rut_index)/'Sheet1 (2)'!$D$72,IF(shee2!D179='Sheet1 (2)'!$C$70,'Sheet1 (2)'!$D$70*('Sheet1 (2)'!$D$72-rut_index)/'Sheet1 (2)'!$D$72,IF(shee2!D179='Sheet1 (2)'!$C$71,'Sheet1 (2)'!$D$71*('Sheet1 (2)'!$D$72-rut_index)/'Sheet1 (2)'!$D$72)))&lt;0,0,IF(D179='Sheet1 (2)'!$C$69,'Sheet1 (2)'!$D$69*('Sheet1 (2)'!$D$72-rut_index)/'Sheet1 (2)'!$D$72,IF(shee2!D179='Sheet1 (2)'!$C$70,'Sheet1 (2)'!$D$70*('Sheet1 (2)'!$D$72-rut_index)/'Sheet1 (2)'!$D$72,IF(shee2!D179='Sheet1 (2)'!$C$71,'Sheet1 (2)'!$D$71*('Sheet1 (2)'!$D$72-rut_index)/'Sheet1 (2)'!$D$72))))</f>
        <v>5</v>
      </c>
      <c r="AV179" s="157">
        <f>IF(IF(D179='Sheet1 (2)'!$C$69,'Sheet1 (2)'!$D$69*('Sheet1 (2)'!$D$72-crack_s_index)/'Sheet1 (2)'!$D$72,IF(shee2!D179='Sheet1 (2)'!$C$70,'Sheet1 (2)'!$D$70*('Sheet1 (2)'!$D$72-crack_s_index)/'Sheet1 (2)'!$D$72,IF(shee2!D179='Sheet1 (2)'!$C$71,'Sheet1 (2)'!$D$71*('Sheet1 (2)'!$D$72-crack_s_index)/'Sheet1 (2)'!$D$72)))&lt;0,0,IF(D179='Sheet1 (2)'!$C$69,'Sheet1 (2)'!$D$69*('Sheet1 (2)'!$D$72-crack_s_index)/'Sheet1 (2)'!$D$72,IF(shee2!D179='Sheet1 (2)'!$C$70,'Sheet1 (2)'!$D$70*('Sheet1 (2)'!$D$72-crack_s_index)/'Sheet1 (2)'!$D$72,IF(shee2!D179='Sheet1 (2)'!$C$71,'Sheet1 (2)'!$D$71*('Sheet1 (2)'!$D$72-crack_s_index)/'Sheet1 (2)'!$D$72))))</f>
        <v>1.875</v>
      </c>
      <c r="AW179" s="157">
        <f>IF(IF(D179='Sheet1 (2)'!$C$69,'Sheet1 (2)'!$D$69*('Sheet1 (2)'!$D$72-crack_t_index)/'Sheet1 (2)'!$D$72,IF(shee2!D179='Sheet1 (2)'!$C$70,'Sheet1 (2)'!$D$70*('Sheet1 (2)'!$D$72-crack_t_index)/'Sheet1 (2)'!$D$72,IF(shee2!D179='Sheet1 (2)'!$C$71,'Sheet1 (2)'!$D$71*('Sheet1 (2)'!$D$72-crack_t_index)/'Sheet1 (2)'!$D$72)))&lt;0,0,IF(D179='Sheet1 (2)'!$C$69,'Sheet1 (2)'!$D$69*('Sheet1 (2)'!$D$72-crack_t_index)/'Sheet1 (2)'!$D$72,IF(shee2!D179='Sheet1 (2)'!$C$70,'Sheet1 (2)'!$D$70*('Sheet1 (2)'!$D$72-crack_t_index)/'Sheet1 (2)'!$D$72,IF(shee2!D179='Sheet1 (2)'!$C$71,'Sheet1 (2)'!$D$71*('Sheet1 (2)'!$D$72-crack_t_index)/'Sheet1 (2)'!$D$72))))</f>
        <v>3.4375</v>
      </c>
      <c r="AX179" s="157">
        <f>IF(IF(D179='Sheet1 (2)'!$C$69,'Sheet1 (2)'!$D$69*('Sheet1 (2)'!$D$72-rave_index)/'Sheet1 (2)'!$D$72,IF(shee2!D179='Sheet1 (2)'!$C$70,'Sheet1 (2)'!$D$70*('Sheet1 (2)'!$D$72-rave_index)/'Sheet1 (2)'!$D$72,IF(shee2!D179='Sheet1 (2)'!$C$71,'Sheet1 (2)'!$D$71*('Sheet1 (2)'!$D$72-rave_index)/'Sheet1 (2)'!$D$72)))&lt;0,0,IF(D179='Sheet1 (2)'!$C$69,'Sheet1 (2)'!$D$69*('Sheet1 (2)'!$D$72-rave_index)/'Sheet1 (2)'!$D$72,IF(shee2!D179='Sheet1 (2)'!$C$70,'Sheet1 (2)'!$D$70*('Sheet1 (2)'!$D$72-rave_index)/'Sheet1 (2)'!$D$72,IF(shee2!D179='Sheet1 (2)'!$C$71,'Sheet1 (2)'!$D$71*('Sheet1 (2)'!$D$72-rave_index)/'Sheet1 (2)'!$D$72))))</f>
        <v>1.875</v>
      </c>
      <c r="AY179" s="157">
        <f>IF(IF(D179='Sheet1 (2)'!$C$69,'Sheet1 (2)'!$D$69*('Sheet1 (2)'!$D$72-rough_index)/'Sheet1 (2)'!$D$72,IF(shee2!D179='Sheet1 (2)'!$C$70,'Sheet1 (2)'!$D$70*('Sheet1 (2)'!$D$72-rough_index)/'Sheet1 (2)'!$D$72,IF(shee2!D179='Sheet1 (2)'!$C$71,'Sheet1 (2)'!$D$71*('Sheet1 (2)'!$D$72-rough_index)/'Sheet1 (2)'!$D$72)))&lt;0,0,IF(D179='Sheet1 (2)'!$C$69,'Sheet1 (2)'!$D$69*('Sheet1 (2)'!$D$72-rough_index)/'Sheet1 (2)'!$D$72,IF(shee2!D179='Sheet1 (2)'!$C$70,'Sheet1 (2)'!$D$70*('Sheet1 (2)'!$D$72-rough_index)/'Sheet1 (2)'!$D$72,IF(shee2!D179='Sheet1 (2)'!$C$71,'Sheet1 (2)'!$D$71*('Sheet1 (2)'!$D$72-rough_index)/'Sheet1 (2)'!$D$72))))</f>
        <v>2.5</v>
      </c>
      <c r="AZ179" s="159">
        <f>+(AU179*'Sheet1 (2)'!$C$77)+(AV179*'Sheet1 (2)'!$C$78)+(AW179*'Sheet1 (2)'!$C$79)+(AX179*'Sheet1 (2)'!$C$80)+(AY179*'Sheet1 (2)'!$C$81)</f>
        <v>2.75</v>
      </c>
      <c r="BA179" s="213" t="str">
        <f t="shared" si="5"/>
        <v>Fair</v>
      </c>
      <c r="BE179">
        <f>IF(D179='Sheet1 (2)'!$C$61,'Sheet1 (2)'!$D$61*(counts^2)+'Sheet1 (2)'!$G$61*counts+'Sheet1 (2)'!$J$61,IF(D179='Sheet1 (2)'!$C$62,'Sheet1 (2)'!$D$62*counts+'Sheet1 (2)'!$G$62,IF(D179='Sheet1 (2)'!$C$63,'Sheet1 (2)'!$D$63*counts+'Sheet1 (2)'!$G$63,IF(D179='Sheet1 (2)'!$C$64,'Sheet1 (2)'!$D$64*counts+'Sheet1 (2)'!$G$64))))</f>
        <v>2.0984129299999998</v>
      </c>
    </row>
    <row r="180" spans="1:57">
      <c r="A180" s="145" t="s">
        <v>282</v>
      </c>
      <c r="B180" s="145" t="s">
        <v>76</v>
      </c>
      <c r="C180" s="170">
        <v>320</v>
      </c>
      <c r="D180" s="174" t="s">
        <v>77</v>
      </c>
      <c r="E180" s="171">
        <v>8</v>
      </c>
      <c r="F180" s="171">
        <v>1</v>
      </c>
      <c r="G180" s="171" t="s">
        <v>77</v>
      </c>
      <c r="H180" s="171">
        <v>0.5</v>
      </c>
      <c r="I180" s="171" t="s">
        <v>77</v>
      </c>
      <c r="J180" s="173" t="s">
        <v>80</v>
      </c>
      <c r="K180" s="173" t="s">
        <v>80</v>
      </c>
      <c r="L180" s="169">
        <f>VLOOKUP(CONCATENATE(J180,K180),'Sheet1 (2)'!$J$6:$K$26,2,FALSE)</f>
        <v>0</v>
      </c>
      <c r="M180" s="173" t="s">
        <v>79</v>
      </c>
      <c r="N180" s="173" t="s">
        <v>83</v>
      </c>
      <c r="O180" s="168">
        <f>VLOOKUP(CONCATENATE(M180,N180),'Sheet1 (2)'!$L$6:$M$26,2,FALSE)</f>
        <v>50</v>
      </c>
      <c r="P180" s="173" t="s">
        <v>79</v>
      </c>
      <c r="Q180" s="173" t="s">
        <v>83</v>
      </c>
      <c r="R180" s="168">
        <f>VLOOKUP(CONCATENATE(P180,Q180),'Sheet1 (2)'!$N$6:$O$26,2,FALSE)</f>
        <v>50</v>
      </c>
      <c r="S180" s="173" t="s">
        <v>82</v>
      </c>
      <c r="T180" s="173" t="s">
        <v>79</v>
      </c>
      <c r="U180" s="168">
        <f>VLOOKUP(CONCATENATE(S180,T180),'Sheet1 (2)'!$P$6:$Q$26,2,FALSE)</f>
        <v>37.5</v>
      </c>
      <c r="V180" s="173" t="s">
        <v>80</v>
      </c>
      <c r="W180" s="173" t="s">
        <v>80</v>
      </c>
      <c r="X180" s="168">
        <f>VLOOKUP(CONCATENATE(V180,W180),'Sheet1 (2)'!$R$6:$S$26,2,FALSE)</f>
        <v>0</v>
      </c>
      <c r="Y180" s="173" t="s">
        <v>79</v>
      </c>
      <c r="Z180" s="173" t="s">
        <v>79</v>
      </c>
      <c r="AA180" s="168">
        <f>VLOOKUP(CONCATENATE(Y180,Z180),'Sheet1 (2)'!$T$6:$U$26,2,FALSE)</f>
        <v>75</v>
      </c>
      <c r="AB180" s="173" t="s">
        <v>80</v>
      </c>
      <c r="AC180" s="173" t="s">
        <v>80</v>
      </c>
      <c r="AD180" s="168">
        <f>VLOOKUP(CONCATENATE(AB180,AC180),'Sheet1 (2)'!$X$6:$Y$26,2,FALSE)</f>
        <v>0</v>
      </c>
      <c r="AE180" s="173" t="s">
        <v>82</v>
      </c>
      <c r="AF180" s="173" t="s">
        <v>81</v>
      </c>
      <c r="AG180" s="168">
        <f>VLOOKUP(CONCATENATE(AE180,AF180),'Sheet1 (2)'!$Z$6:$AA$26,2,FALSE)</f>
        <v>66</v>
      </c>
      <c r="AH180" s="172"/>
      <c r="AI180" s="175"/>
      <c r="AJ180" s="140"/>
      <c r="AK180" s="176" t="s">
        <v>282</v>
      </c>
      <c r="AL180" s="176" t="s">
        <v>76</v>
      </c>
      <c r="AM180" s="170">
        <f t="shared" si="4"/>
        <v>320</v>
      </c>
      <c r="AN180" s="147"/>
      <c r="AO180" s="155"/>
      <c r="AP180" s="156"/>
      <c r="AQ180" s="157">
        <v>4.7635437654000006</v>
      </c>
      <c r="AR180" s="158"/>
      <c r="AS180" s="145">
        <f>LOOKUP(rufmkm,'Sheet1 (2)'!$V$62:$V$71,'Sheet1 (2)'!$W$62:$W$71)</f>
        <v>50</v>
      </c>
      <c r="AT180" s="140"/>
      <c r="AU180" s="157">
        <f>IF(IF(D180='Sheet1 (2)'!$C$69,'Sheet1 (2)'!$D$69*('Sheet1 (2)'!$D$72-rut_index)/'Sheet1 (2)'!$D$72,IF(shee2!D180='Sheet1 (2)'!$C$70,'Sheet1 (2)'!$D$70*('Sheet1 (2)'!$D$72-rut_index)/'Sheet1 (2)'!$D$72,IF(shee2!D180='Sheet1 (2)'!$C$71,'Sheet1 (2)'!$D$71*('Sheet1 (2)'!$D$72-rut_index)/'Sheet1 (2)'!$D$72)))&lt;0,0,IF(D180='Sheet1 (2)'!$C$69,'Sheet1 (2)'!$D$69*('Sheet1 (2)'!$D$72-rut_index)/'Sheet1 (2)'!$D$72,IF(shee2!D180='Sheet1 (2)'!$C$70,'Sheet1 (2)'!$D$70*('Sheet1 (2)'!$D$72-rut_index)/'Sheet1 (2)'!$D$72,IF(shee2!D180='Sheet1 (2)'!$C$71,'Sheet1 (2)'!$D$71*('Sheet1 (2)'!$D$72-rut_index)/'Sheet1 (2)'!$D$72))))</f>
        <v>5</v>
      </c>
      <c r="AV180" s="157">
        <f>IF(IF(D180='Sheet1 (2)'!$C$69,'Sheet1 (2)'!$D$69*('Sheet1 (2)'!$D$72-crack_s_index)/'Sheet1 (2)'!$D$72,IF(shee2!D180='Sheet1 (2)'!$C$70,'Sheet1 (2)'!$D$70*('Sheet1 (2)'!$D$72-crack_s_index)/'Sheet1 (2)'!$D$72,IF(shee2!D180='Sheet1 (2)'!$C$71,'Sheet1 (2)'!$D$71*('Sheet1 (2)'!$D$72-crack_s_index)/'Sheet1 (2)'!$D$72)))&lt;0,0,IF(D180='Sheet1 (2)'!$C$69,'Sheet1 (2)'!$D$69*('Sheet1 (2)'!$D$72-crack_s_index)/'Sheet1 (2)'!$D$72,IF(shee2!D180='Sheet1 (2)'!$C$70,'Sheet1 (2)'!$D$70*('Sheet1 (2)'!$D$72-crack_s_index)/'Sheet1 (2)'!$D$72,IF(shee2!D180='Sheet1 (2)'!$C$71,'Sheet1 (2)'!$D$71*('Sheet1 (2)'!$D$72-crack_s_index)/'Sheet1 (2)'!$D$72))))</f>
        <v>0.83333333333333337</v>
      </c>
      <c r="AW180" s="157">
        <f>IF(IF(D180='Sheet1 (2)'!$C$69,'Sheet1 (2)'!$D$69*('Sheet1 (2)'!$D$72-crack_t_index)/'Sheet1 (2)'!$D$72,IF(shee2!D180='Sheet1 (2)'!$C$70,'Sheet1 (2)'!$D$70*('Sheet1 (2)'!$D$72-crack_t_index)/'Sheet1 (2)'!$D$72,IF(shee2!D180='Sheet1 (2)'!$C$71,'Sheet1 (2)'!$D$71*('Sheet1 (2)'!$D$72-crack_t_index)/'Sheet1 (2)'!$D$72)))&lt;0,0,IF(D180='Sheet1 (2)'!$C$69,'Sheet1 (2)'!$D$69*('Sheet1 (2)'!$D$72-crack_t_index)/'Sheet1 (2)'!$D$72,IF(shee2!D180='Sheet1 (2)'!$C$70,'Sheet1 (2)'!$D$70*('Sheet1 (2)'!$D$72-crack_t_index)/'Sheet1 (2)'!$D$72,IF(shee2!D180='Sheet1 (2)'!$C$71,'Sheet1 (2)'!$D$71*('Sheet1 (2)'!$D$72-crack_t_index)/'Sheet1 (2)'!$D$72))))</f>
        <v>0.83333333333333337</v>
      </c>
      <c r="AX180" s="157">
        <f>IF(IF(D180='Sheet1 (2)'!$C$69,'Sheet1 (2)'!$D$69*('Sheet1 (2)'!$D$72-rave_index)/'Sheet1 (2)'!$D$72,IF(shee2!D180='Sheet1 (2)'!$C$70,'Sheet1 (2)'!$D$70*('Sheet1 (2)'!$D$72-rave_index)/'Sheet1 (2)'!$D$72,IF(shee2!D180='Sheet1 (2)'!$C$71,'Sheet1 (2)'!$D$71*('Sheet1 (2)'!$D$72-rave_index)/'Sheet1 (2)'!$D$72)))&lt;0,0,IF(D180='Sheet1 (2)'!$C$69,'Sheet1 (2)'!$D$69*('Sheet1 (2)'!$D$72-rave_index)/'Sheet1 (2)'!$D$72,IF(shee2!D180='Sheet1 (2)'!$C$70,'Sheet1 (2)'!$D$70*('Sheet1 (2)'!$D$72-rave_index)/'Sheet1 (2)'!$D$72,IF(shee2!D180='Sheet1 (2)'!$C$71,'Sheet1 (2)'!$D$71*('Sheet1 (2)'!$D$72-rave_index)/'Sheet1 (2)'!$D$72))))</f>
        <v>0</v>
      </c>
      <c r="AY180" s="157">
        <f>IF(IF(D180='Sheet1 (2)'!$C$69,'Sheet1 (2)'!$D$69*('Sheet1 (2)'!$D$72-rough_index)/'Sheet1 (2)'!$D$72,IF(shee2!D180='Sheet1 (2)'!$C$70,'Sheet1 (2)'!$D$70*('Sheet1 (2)'!$D$72-rough_index)/'Sheet1 (2)'!$D$72,IF(shee2!D180='Sheet1 (2)'!$C$71,'Sheet1 (2)'!$D$71*('Sheet1 (2)'!$D$72-rough_index)/'Sheet1 (2)'!$D$72)))&lt;0,0,IF(D180='Sheet1 (2)'!$C$69,'Sheet1 (2)'!$D$69*('Sheet1 (2)'!$D$72-rough_index)/'Sheet1 (2)'!$D$72,IF(shee2!D180='Sheet1 (2)'!$C$70,'Sheet1 (2)'!$D$70*('Sheet1 (2)'!$D$72-rough_index)/'Sheet1 (2)'!$D$72,IF(shee2!D180='Sheet1 (2)'!$C$71,'Sheet1 (2)'!$D$71*('Sheet1 (2)'!$D$72-rough_index)/'Sheet1 (2)'!$D$72))))</f>
        <v>0.83333333333333337</v>
      </c>
      <c r="AZ180" s="159">
        <f>+(AU180*'Sheet1 (2)'!$C$77)+(AV180*'Sheet1 (2)'!$C$78)+(AW180*'Sheet1 (2)'!$C$79)+(AX180*'Sheet1 (2)'!$C$80)+(AY180*'Sheet1 (2)'!$C$81)</f>
        <v>1.5833333333333335</v>
      </c>
      <c r="BA180" s="213" t="str">
        <f t="shared" si="5"/>
        <v>Poor</v>
      </c>
      <c r="BE180">
        <f>IF(D180='Sheet1 (2)'!$C$61,'Sheet1 (2)'!$D$61*(counts^2)+'Sheet1 (2)'!$G$61*counts+'Sheet1 (2)'!$J$61,IF(D180='Sheet1 (2)'!$C$62,'Sheet1 (2)'!$D$62*counts+'Sheet1 (2)'!$G$62,IF(D180='Sheet1 (2)'!$C$63,'Sheet1 (2)'!$D$63*counts+'Sheet1 (2)'!$G$63,IF(D180='Sheet1 (2)'!$C$64,'Sheet1 (2)'!$D$64*counts+'Sheet1 (2)'!$G$64))))</f>
        <v>2.0984129299999998</v>
      </c>
    </row>
    <row r="181" spans="1:57">
      <c r="A181" s="145" t="s">
        <v>282</v>
      </c>
      <c r="B181" s="145" t="s">
        <v>76</v>
      </c>
      <c r="C181" s="170">
        <v>321</v>
      </c>
      <c r="D181" s="174" t="s">
        <v>77</v>
      </c>
      <c r="E181" s="171">
        <v>8</v>
      </c>
      <c r="F181" s="171">
        <v>1</v>
      </c>
      <c r="G181" s="171" t="s">
        <v>77</v>
      </c>
      <c r="H181" s="171">
        <v>0.5</v>
      </c>
      <c r="I181" s="171" t="s">
        <v>77</v>
      </c>
      <c r="J181" s="173" t="s">
        <v>80</v>
      </c>
      <c r="K181" s="173" t="s">
        <v>80</v>
      </c>
      <c r="L181" s="169">
        <f>VLOOKUP(CONCATENATE(J181,K181),'Sheet1 (2)'!$J$6:$K$26,2,FALSE)</f>
        <v>0</v>
      </c>
      <c r="M181" s="173" t="s">
        <v>80</v>
      </c>
      <c r="N181" s="173" t="s">
        <v>80</v>
      </c>
      <c r="O181" s="168">
        <f>VLOOKUP(CONCATENATE(M181,N181),'Sheet1 (2)'!$L$6:$M$26,2,FALSE)</f>
        <v>0</v>
      </c>
      <c r="P181" s="173" t="s">
        <v>80</v>
      </c>
      <c r="Q181" s="173" t="s">
        <v>80</v>
      </c>
      <c r="R181" s="168">
        <f>VLOOKUP(CONCATENATE(P181,Q181),'Sheet1 (2)'!$N$6:$O$26,2,FALSE)</f>
        <v>0</v>
      </c>
      <c r="S181" s="173" t="s">
        <v>80</v>
      </c>
      <c r="T181" s="173" t="s">
        <v>80</v>
      </c>
      <c r="U181" s="168">
        <f>VLOOKUP(CONCATENATE(S181,T181),'Sheet1 (2)'!$P$6:$Q$26,2,FALSE)</f>
        <v>0</v>
      </c>
      <c r="V181" s="173" t="s">
        <v>80</v>
      </c>
      <c r="W181" s="173" t="s">
        <v>80</v>
      </c>
      <c r="X181" s="168">
        <f>VLOOKUP(CONCATENATE(V181,W181),'Sheet1 (2)'!$R$6:$S$26,2,FALSE)</f>
        <v>0</v>
      </c>
      <c r="Y181" s="173" t="s">
        <v>80</v>
      </c>
      <c r="Z181" s="173" t="s">
        <v>80</v>
      </c>
      <c r="AA181" s="168">
        <f>VLOOKUP(CONCATENATE(Y181,Z181),'Sheet1 (2)'!$T$6:$U$26,2,FALSE)</f>
        <v>0</v>
      </c>
      <c r="AB181" s="173" t="s">
        <v>80</v>
      </c>
      <c r="AC181" s="173" t="s">
        <v>80</v>
      </c>
      <c r="AD181" s="168">
        <f>VLOOKUP(CONCATENATE(AB181,AC181),'Sheet1 (2)'!$X$6:$Y$26,2,FALSE)</f>
        <v>0</v>
      </c>
      <c r="AE181" s="173" t="s">
        <v>82</v>
      </c>
      <c r="AF181" s="173" t="s">
        <v>81</v>
      </c>
      <c r="AG181" s="168">
        <f>VLOOKUP(CONCATENATE(AE181,AF181),'Sheet1 (2)'!$Z$6:$AA$26,2,FALSE)</f>
        <v>66</v>
      </c>
      <c r="AH181" s="172"/>
      <c r="AI181" s="175"/>
      <c r="AJ181" s="140"/>
      <c r="AK181" s="176" t="s">
        <v>282</v>
      </c>
      <c r="AL181" s="176" t="s">
        <v>76</v>
      </c>
      <c r="AM181" s="170">
        <f t="shared" si="4"/>
        <v>321</v>
      </c>
      <c r="AN181" s="147"/>
      <c r="AO181" s="155"/>
      <c r="AP181" s="156"/>
      <c r="AQ181" s="157">
        <v>2.8024470658</v>
      </c>
      <c r="AR181" s="158"/>
      <c r="AS181" s="145">
        <f>LOOKUP(rufmkm,'Sheet1 (2)'!$V$62:$V$71,'Sheet1 (2)'!$W$62:$W$71)</f>
        <v>30</v>
      </c>
      <c r="AT181" s="140"/>
      <c r="AU181" s="157">
        <f>IF(IF(D181='Sheet1 (2)'!$C$69,'Sheet1 (2)'!$D$69*('Sheet1 (2)'!$D$72-rut_index)/'Sheet1 (2)'!$D$72,IF(shee2!D181='Sheet1 (2)'!$C$70,'Sheet1 (2)'!$D$70*('Sheet1 (2)'!$D$72-rut_index)/'Sheet1 (2)'!$D$72,IF(shee2!D181='Sheet1 (2)'!$C$71,'Sheet1 (2)'!$D$71*('Sheet1 (2)'!$D$72-rut_index)/'Sheet1 (2)'!$D$72)))&lt;0,0,IF(D181='Sheet1 (2)'!$C$69,'Sheet1 (2)'!$D$69*('Sheet1 (2)'!$D$72-rut_index)/'Sheet1 (2)'!$D$72,IF(shee2!D181='Sheet1 (2)'!$C$70,'Sheet1 (2)'!$D$70*('Sheet1 (2)'!$D$72-rut_index)/'Sheet1 (2)'!$D$72,IF(shee2!D181='Sheet1 (2)'!$C$71,'Sheet1 (2)'!$D$71*('Sheet1 (2)'!$D$72-rut_index)/'Sheet1 (2)'!$D$72))))</f>
        <v>5</v>
      </c>
      <c r="AV181" s="157">
        <f>IF(IF(D181='Sheet1 (2)'!$C$69,'Sheet1 (2)'!$D$69*('Sheet1 (2)'!$D$72-crack_s_index)/'Sheet1 (2)'!$D$72,IF(shee2!D181='Sheet1 (2)'!$C$70,'Sheet1 (2)'!$D$70*('Sheet1 (2)'!$D$72-crack_s_index)/'Sheet1 (2)'!$D$72,IF(shee2!D181='Sheet1 (2)'!$C$71,'Sheet1 (2)'!$D$71*('Sheet1 (2)'!$D$72-crack_s_index)/'Sheet1 (2)'!$D$72)))&lt;0,0,IF(D181='Sheet1 (2)'!$C$69,'Sheet1 (2)'!$D$69*('Sheet1 (2)'!$D$72-crack_s_index)/'Sheet1 (2)'!$D$72,IF(shee2!D181='Sheet1 (2)'!$C$70,'Sheet1 (2)'!$D$70*('Sheet1 (2)'!$D$72-crack_s_index)/'Sheet1 (2)'!$D$72,IF(shee2!D181='Sheet1 (2)'!$C$71,'Sheet1 (2)'!$D$71*('Sheet1 (2)'!$D$72-crack_s_index)/'Sheet1 (2)'!$D$72))))</f>
        <v>5</v>
      </c>
      <c r="AW181" s="157">
        <f>IF(IF(D181='Sheet1 (2)'!$C$69,'Sheet1 (2)'!$D$69*('Sheet1 (2)'!$D$72-crack_t_index)/'Sheet1 (2)'!$D$72,IF(shee2!D181='Sheet1 (2)'!$C$70,'Sheet1 (2)'!$D$70*('Sheet1 (2)'!$D$72-crack_t_index)/'Sheet1 (2)'!$D$72,IF(shee2!D181='Sheet1 (2)'!$C$71,'Sheet1 (2)'!$D$71*('Sheet1 (2)'!$D$72-crack_t_index)/'Sheet1 (2)'!$D$72)))&lt;0,0,IF(D181='Sheet1 (2)'!$C$69,'Sheet1 (2)'!$D$69*('Sheet1 (2)'!$D$72-crack_t_index)/'Sheet1 (2)'!$D$72,IF(shee2!D181='Sheet1 (2)'!$C$70,'Sheet1 (2)'!$D$70*('Sheet1 (2)'!$D$72-crack_t_index)/'Sheet1 (2)'!$D$72,IF(shee2!D181='Sheet1 (2)'!$C$71,'Sheet1 (2)'!$D$71*('Sheet1 (2)'!$D$72-crack_t_index)/'Sheet1 (2)'!$D$72))))</f>
        <v>5</v>
      </c>
      <c r="AX181" s="157">
        <f>IF(IF(D181='Sheet1 (2)'!$C$69,'Sheet1 (2)'!$D$69*('Sheet1 (2)'!$D$72-rave_index)/'Sheet1 (2)'!$D$72,IF(shee2!D181='Sheet1 (2)'!$C$70,'Sheet1 (2)'!$D$70*('Sheet1 (2)'!$D$72-rave_index)/'Sheet1 (2)'!$D$72,IF(shee2!D181='Sheet1 (2)'!$C$71,'Sheet1 (2)'!$D$71*('Sheet1 (2)'!$D$72-rave_index)/'Sheet1 (2)'!$D$72)))&lt;0,0,IF(D181='Sheet1 (2)'!$C$69,'Sheet1 (2)'!$D$69*('Sheet1 (2)'!$D$72-rave_index)/'Sheet1 (2)'!$D$72,IF(shee2!D181='Sheet1 (2)'!$C$70,'Sheet1 (2)'!$D$70*('Sheet1 (2)'!$D$72-rave_index)/'Sheet1 (2)'!$D$72,IF(shee2!D181='Sheet1 (2)'!$C$71,'Sheet1 (2)'!$D$71*('Sheet1 (2)'!$D$72-rave_index)/'Sheet1 (2)'!$D$72))))</f>
        <v>5</v>
      </c>
      <c r="AY181" s="157">
        <f>IF(IF(D181='Sheet1 (2)'!$C$69,'Sheet1 (2)'!$D$69*('Sheet1 (2)'!$D$72-rough_index)/'Sheet1 (2)'!$D$72,IF(shee2!D181='Sheet1 (2)'!$C$70,'Sheet1 (2)'!$D$70*('Sheet1 (2)'!$D$72-rough_index)/'Sheet1 (2)'!$D$72,IF(shee2!D181='Sheet1 (2)'!$C$71,'Sheet1 (2)'!$D$71*('Sheet1 (2)'!$D$72-rough_index)/'Sheet1 (2)'!$D$72)))&lt;0,0,IF(D181='Sheet1 (2)'!$C$69,'Sheet1 (2)'!$D$69*('Sheet1 (2)'!$D$72-rough_index)/'Sheet1 (2)'!$D$72,IF(shee2!D181='Sheet1 (2)'!$C$70,'Sheet1 (2)'!$D$70*('Sheet1 (2)'!$D$72-rough_index)/'Sheet1 (2)'!$D$72,IF(shee2!D181='Sheet1 (2)'!$C$71,'Sheet1 (2)'!$D$71*('Sheet1 (2)'!$D$72-rough_index)/'Sheet1 (2)'!$D$72))))</f>
        <v>2.5</v>
      </c>
      <c r="AZ181" s="159">
        <f>+(AU181*'Sheet1 (2)'!$C$77)+(AV181*'Sheet1 (2)'!$C$78)+(AW181*'Sheet1 (2)'!$C$79)+(AX181*'Sheet1 (2)'!$C$80)+(AY181*'Sheet1 (2)'!$C$81)</f>
        <v>4.25</v>
      </c>
      <c r="BA181" s="213" t="str">
        <f t="shared" si="5"/>
        <v>Good</v>
      </c>
      <c r="BE181">
        <f>IF(D181='Sheet1 (2)'!$C$61,'Sheet1 (2)'!$D$61*(counts^2)+'Sheet1 (2)'!$G$61*counts+'Sheet1 (2)'!$J$61,IF(D181='Sheet1 (2)'!$C$62,'Sheet1 (2)'!$D$62*counts+'Sheet1 (2)'!$G$62,IF(D181='Sheet1 (2)'!$C$63,'Sheet1 (2)'!$D$63*counts+'Sheet1 (2)'!$G$63,IF(D181='Sheet1 (2)'!$C$64,'Sheet1 (2)'!$D$64*counts+'Sheet1 (2)'!$G$64))))</f>
        <v>2.0984129299999998</v>
      </c>
    </row>
    <row r="182" spans="1:57">
      <c r="A182" s="145" t="s">
        <v>282</v>
      </c>
      <c r="B182" s="145" t="s">
        <v>76</v>
      </c>
      <c r="C182" s="170">
        <v>322</v>
      </c>
      <c r="D182" s="174" t="s">
        <v>77</v>
      </c>
      <c r="E182" s="171">
        <v>8</v>
      </c>
      <c r="F182" s="171">
        <v>1</v>
      </c>
      <c r="G182" s="171" t="s">
        <v>77</v>
      </c>
      <c r="H182" s="171">
        <v>0.5</v>
      </c>
      <c r="I182" s="171" t="s">
        <v>77</v>
      </c>
      <c r="J182" s="173" t="s">
        <v>80</v>
      </c>
      <c r="K182" s="173" t="s">
        <v>80</v>
      </c>
      <c r="L182" s="169">
        <f>VLOOKUP(CONCATENATE(J182,K182),'Sheet1 (2)'!$J$6:$K$26,2,FALSE)</f>
        <v>0</v>
      </c>
      <c r="M182" s="173" t="s">
        <v>80</v>
      </c>
      <c r="N182" s="173" t="s">
        <v>80</v>
      </c>
      <c r="O182" s="168">
        <f>VLOOKUP(CONCATENATE(M182,N182),'Sheet1 (2)'!$L$6:$M$26,2,FALSE)</f>
        <v>0</v>
      </c>
      <c r="P182" s="173" t="s">
        <v>80</v>
      </c>
      <c r="Q182" s="173" t="s">
        <v>80</v>
      </c>
      <c r="R182" s="168">
        <f>VLOOKUP(CONCATENATE(P182,Q182),'Sheet1 (2)'!$N$6:$O$26,2,FALSE)</f>
        <v>0</v>
      </c>
      <c r="S182" s="173" t="s">
        <v>80</v>
      </c>
      <c r="T182" s="173" t="s">
        <v>80</v>
      </c>
      <c r="U182" s="168">
        <f>VLOOKUP(CONCATENATE(S182,T182),'Sheet1 (2)'!$P$6:$Q$26,2,FALSE)</f>
        <v>0</v>
      </c>
      <c r="V182" s="173" t="s">
        <v>80</v>
      </c>
      <c r="W182" s="173" t="s">
        <v>80</v>
      </c>
      <c r="X182" s="168">
        <f>VLOOKUP(CONCATENATE(V182,W182),'Sheet1 (2)'!$R$6:$S$26,2,FALSE)</f>
        <v>0</v>
      </c>
      <c r="Y182" s="173" t="s">
        <v>80</v>
      </c>
      <c r="Z182" s="173" t="s">
        <v>80</v>
      </c>
      <c r="AA182" s="168">
        <f>VLOOKUP(CONCATENATE(Y182,Z182),'Sheet1 (2)'!$T$6:$U$26,2,FALSE)</f>
        <v>0</v>
      </c>
      <c r="AB182" s="173" t="s">
        <v>80</v>
      </c>
      <c r="AC182" s="173" t="s">
        <v>80</v>
      </c>
      <c r="AD182" s="168">
        <f>VLOOKUP(CONCATENATE(AB182,AC182),'Sheet1 (2)'!$X$6:$Y$26,2,FALSE)</f>
        <v>0</v>
      </c>
      <c r="AE182" s="173" t="s">
        <v>82</v>
      </c>
      <c r="AF182" s="173" t="s">
        <v>81</v>
      </c>
      <c r="AG182" s="168">
        <f>VLOOKUP(CONCATENATE(AE182,AF182),'Sheet1 (2)'!$Z$6:$AA$26,2,FALSE)</f>
        <v>66</v>
      </c>
      <c r="AH182" s="172"/>
      <c r="AI182" s="175"/>
      <c r="AJ182" s="140"/>
      <c r="AK182" s="176" t="s">
        <v>282</v>
      </c>
      <c r="AL182" s="176" t="s">
        <v>76</v>
      </c>
      <c r="AM182" s="170">
        <f t="shared" si="4"/>
        <v>322</v>
      </c>
      <c r="AN182" s="147"/>
      <c r="AO182" s="155"/>
      <c r="AP182" s="156"/>
      <c r="AQ182" s="157">
        <v>2.8723266823999998</v>
      </c>
      <c r="AR182" s="158"/>
      <c r="AS182" s="145">
        <f>LOOKUP(rufmkm,'Sheet1 (2)'!$V$62:$V$71,'Sheet1 (2)'!$W$62:$W$71)</f>
        <v>30</v>
      </c>
      <c r="AT182" s="140"/>
      <c r="AU182" s="157">
        <f>IF(IF(D182='Sheet1 (2)'!$C$69,'Sheet1 (2)'!$D$69*('Sheet1 (2)'!$D$72-rut_index)/'Sheet1 (2)'!$D$72,IF(shee2!D182='Sheet1 (2)'!$C$70,'Sheet1 (2)'!$D$70*('Sheet1 (2)'!$D$72-rut_index)/'Sheet1 (2)'!$D$72,IF(shee2!D182='Sheet1 (2)'!$C$71,'Sheet1 (2)'!$D$71*('Sheet1 (2)'!$D$72-rut_index)/'Sheet1 (2)'!$D$72)))&lt;0,0,IF(D182='Sheet1 (2)'!$C$69,'Sheet1 (2)'!$D$69*('Sheet1 (2)'!$D$72-rut_index)/'Sheet1 (2)'!$D$72,IF(shee2!D182='Sheet1 (2)'!$C$70,'Sheet1 (2)'!$D$70*('Sheet1 (2)'!$D$72-rut_index)/'Sheet1 (2)'!$D$72,IF(shee2!D182='Sheet1 (2)'!$C$71,'Sheet1 (2)'!$D$71*('Sheet1 (2)'!$D$72-rut_index)/'Sheet1 (2)'!$D$72))))</f>
        <v>5</v>
      </c>
      <c r="AV182" s="157">
        <f>IF(IF(D182='Sheet1 (2)'!$C$69,'Sheet1 (2)'!$D$69*('Sheet1 (2)'!$D$72-crack_s_index)/'Sheet1 (2)'!$D$72,IF(shee2!D182='Sheet1 (2)'!$C$70,'Sheet1 (2)'!$D$70*('Sheet1 (2)'!$D$72-crack_s_index)/'Sheet1 (2)'!$D$72,IF(shee2!D182='Sheet1 (2)'!$C$71,'Sheet1 (2)'!$D$71*('Sheet1 (2)'!$D$72-crack_s_index)/'Sheet1 (2)'!$D$72)))&lt;0,0,IF(D182='Sheet1 (2)'!$C$69,'Sheet1 (2)'!$D$69*('Sheet1 (2)'!$D$72-crack_s_index)/'Sheet1 (2)'!$D$72,IF(shee2!D182='Sheet1 (2)'!$C$70,'Sheet1 (2)'!$D$70*('Sheet1 (2)'!$D$72-crack_s_index)/'Sheet1 (2)'!$D$72,IF(shee2!D182='Sheet1 (2)'!$C$71,'Sheet1 (2)'!$D$71*('Sheet1 (2)'!$D$72-crack_s_index)/'Sheet1 (2)'!$D$72))))</f>
        <v>5</v>
      </c>
      <c r="AW182" s="157">
        <f>IF(IF(D182='Sheet1 (2)'!$C$69,'Sheet1 (2)'!$D$69*('Sheet1 (2)'!$D$72-crack_t_index)/'Sheet1 (2)'!$D$72,IF(shee2!D182='Sheet1 (2)'!$C$70,'Sheet1 (2)'!$D$70*('Sheet1 (2)'!$D$72-crack_t_index)/'Sheet1 (2)'!$D$72,IF(shee2!D182='Sheet1 (2)'!$C$71,'Sheet1 (2)'!$D$71*('Sheet1 (2)'!$D$72-crack_t_index)/'Sheet1 (2)'!$D$72)))&lt;0,0,IF(D182='Sheet1 (2)'!$C$69,'Sheet1 (2)'!$D$69*('Sheet1 (2)'!$D$72-crack_t_index)/'Sheet1 (2)'!$D$72,IF(shee2!D182='Sheet1 (2)'!$C$70,'Sheet1 (2)'!$D$70*('Sheet1 (2)'!$D$72-crack_t_index)/'Sheet1 (2)'!$D$72,IF(shee2!D182='Sheet1 (2)'!$C$71,'Sheet1 (2)'!$D$71*('Sheet1 (2)'!$D$72-crack_t_index)/'Sheet1 (2)'!$D$72))))</f>
        <v>5</v>
      </c>
      <c r="AX182" s="157">
        <f>IF(IF(D182='Sheet1 (2)'!$C$69,'Sheet1 (2)'!$D$69*('Sheet1 (2)'!$D$72-rave_index)/'Sheet1 (2)'!$D$72,IF(shee2!D182='Sheet1 (2)'!$C$70,'Sheet1 (2)'!$D$70*('Sheet1 (2)'!$D$72-rave_index)/'Sheet1 (2)'!$D$72,IF(shee2!D182='Sheet1 (2)'!$C$71,'Sheet1 (2)'!$D$71*('Sheet1 (2)'!$D$72-rave_index)/'Sheet1 (2)'!$D$72)))&lt;0,0,IF(D182='Sheet1 (2)'!$C$69,'Sheet1 (2)'!$D$69*('Sheet1 (2)'!$D$72-rave_index)/'Sheet1 (2)'!$D$72,IF(shee2!D182='Sheet1 (2)'!$C$70,'Sheet1 (2)'!$D$70*('Sheet1 (2)'!$D$72-rave_index)/'Sheet1 (2)'!$D$72,IF(shee2!D182='Sheet1 (2)'!$C$71,'Sheet1 (2)'!$D$71*('Sheet1 (2)'!$D$72-rave_index)/'Sheet1 (2)'!$D$72))))</f>
        <v>5</v>
      </c>
      <c r="AY182" s="157">
        <f>IF(IF(D182='Sheet1 (2)'!$C$69,'Sheet1 (2)'!$D$69*('Sheet1 (2)'!$D$72-rough_index)/'Sheet1 (2)'!$D$72,IF(shee2!D182='Sheet1 (2)'!$C$70,'Sheet1 (2)'!$D$70*('Sheet1 (2)'!$D$72-rough_index)/'Sheet1 (2)'!$D$72,IF(shee2!D182='Sheet1 (2)'!$C$71,'Sheet1 (2)'!$D$71*('Sheet1 (2)'!$D$72-rough_index)/'Sheet1 (2)'!$D$72)))&lt;0,0,IF(D182='Sheet1 (2)'!$C$69,'Sheet1 (2)'!$D$69*('Sheet1 (2)'!$D$72-rough_index)/'Sheet1 (2)'!$D$72,IF(shee2!D182='Sheet1 (2)'!$C$70,'Sheet1 (2)'!$D$70*('Sheet1 (2)'!$D$72-rough_index)/'Sheet1 (2)'!$D$72,IF(shee2!D182='Sheet1 (2)'!$C$71,'Sheet1 (2)'!$D$71*('Sheet1 (2)'!$D$72-rough_index)/'Sheet1 (2)'!$D$72))))</f>
        <v>2.5</v>
      </c>
      <c r="AZ182" s="159">
        <f>+(AU182*'Sheet1 (2)'!$C$77)+(AV182*'Sheet1 (2)'!$C$78)+(AW182*'Sheet1 (2)'!$C$79)+(AX182*'Sheet1 (2)'!$C$80)+(AY182*'Sheet1 (2)'!$C$81)</f>
        <v>4.25</v>
      </c>
      <c r="BA182" s="213" t="str">
        <f t="shared" si="5"/>
        <v>Good</v>
      </c>
      <c r="BE182">
        <f>IF(D182='Sheet1 (2)'!$C$61,'Sheet1 (2)'!$D$61*(counts^2)+'Sheet1 (2)'!$G$61*counts+'Sheet1 (2)'!$J$61,IF(D182='Sheet1 (2)'!$C$62,'Sheet1 (2)'!$D$62*counts+'Sheet1 (2)'!$G$62,IF(D182='Sheet1 (2)'!$C$63,'Sheet1 (2)'!$D$63*counts+'Sheet1 (2)'!$G$63,IF(D182='Sheet1 (2)'!$C$64,'Sheet1 (2)'!$D$64*counts+'Sheet1 (2)'!$G$64))))</f>
        <v>2.0984129299999998</v>
      </c>
    </row>
    <row r="183" spans="1:57">
      <c r="A183" s="145" t="s">
        <v>282</v>
      </c>
      <c r="B183" s="145" t="s">
        <v>76</v>
      </c>
      <c r="C183" s="170">
        <v>323</v>
      </c>
      <c r="D183" s="174" t="s">
        <v>77</v>
      </c>
      <c r="E183" s="171">
        <v>8</v>
      </c>
      <c r="F183" s="171">
        <v>1</v>
      </c>
      <c r="G183" s="171" t="s">
        <v>77</v>
      </c>
      <c r="H183" s="171">
        <v>0.5</v>
      </c>
      <c r="I183" s="171" t="s">
        <v>77</v>
      </c>
      <c r="J183" s="173" t="s">
        <v>80</v>
      </c>
      <c r="K183" s="173" t="s">
        <v>80</v>
      </c>
      <c r="L183" s="169">
        <f>VLOOKUP(CONCATENATE(J183,K183),'Sheet1 (2)'!$J$6:$K$26,2,FALSE)</f>
        <v>0</v>
      </c>
      <c r="M183" s="173" t="s">
        <v>83</v>
      </c>
      <c r="N183" s="173" t="s">
        <v>78</v>
      </c>
      <c r="O183" s="168">
        <f>VLOOKUP(CONCATENATE(M183,N183),'Sheet1 (2)'!$L$6:$M$26,2,FALSE)</f>
        <v>7.5</v>
      </c>
      <c r="P183" s="173" t="s">
        <v>80</v>
      </c>
      <c r="Q183" s="173" t="s">
        <v>80</v>
      </c>
      <c r="R183" s="168">
        <f>VLOOKUP(CONCATENATE(P183,Q183),'Sheet1 (2)'!$N$6:$O$26,2,FALSE)</f>
        <v>0</v>
      </c>
      <c r="S183" s="173" t="s">
        <v>80</v>
      </c>
      <c r="T183" s="173" t="s">
        <v>80</v>
      </c>
      <c r="U183" s="168">
        <f>VLOOKUP(CONCATENATE(S183,T183),'Sheet1 (2)'!$P$6:$Q$26,2,FALSE)</f>
        <v>0</v>
      </c>
      <c r="V183" s="173" t="s">
        <v>80</v>
      </c>
      <c r="W183" s="173" t="s">
        <v>80</v>
      </c>
      <c r="X183" s="168">
        <f>VLOOKUP(CONCATENATE(V183,W183),'Sheet1 (2)'!$R$6:$S$26,2,FALSE)</f>
        <v>0</v>
      </c>
      <c r="Y183" s="173" t="s">
        <v>80</v>
      </c>
      <c r="Z183" s="173" t="s">
        <v>80</v>
      </c>
      <c r="AA183" s="168">
        <f>VLOOKUP(CONCATENATE(Y183,Z183),'Sheet1 (2)'!$T$6:$U$26,2,FALSE)</f>
        <v>0</v>
      </c>
      <c r="AB183" s="173" t="s">
        <v>80</v>
      </c>
      <c r="AC183" s="173" t="s">
        <v>80</v>
      </c>
      <c r="AD183" s="168">
        <f>VLOOKUP(CONCATENATE(AB183,AC183),'Sheet1 (2)'!$X$6:$Y$26,2,FALSE)</f>
        <v>0</v>
      </c>
      <c r="AE183" s="173" t="s">
        <v>82</v>
      </c>
      <c r="AF183" s="173" t="s">
        <v>81</v>
      </c>
      <c r="AG183" s="168">
        <f>VLOOKUP(CONCATENATE(AE183,AF183),'Sheet1 (2)'!$Z$6:$AA$26,2,FALSE)</f>
        <v>66</v>
      </c>
      <c r="AH183" s="172"/>
      <c r="AI183" s="175"/>
      <c r="AJ183" s="140"/>
      <c r="AK183" s="176" t="s">
        <v>282</v>
      </c>
      <c r="AL183" s="176" t="s">
        <v>76</v>
      </c>
      <c r="AM183" s="170">
        <f t="shared" si="4"/>
        <v>323</v>
      </c>
      <c r="AN183" s="147"/>
      <c r="AO183" s="155"/>
      <c r="AP183" s="156"/>
      <c r="AQ183" s="157">
        <v>4.5784109544000007</v>
      </c>
      <c r="AR183" s="158"/>
      <c r="AS183" s="145">
        <f>LOOKUP(rufmkm,'Sheet1 (2)'!$V$62:$V$71,'Sheet1 (2)'!$W$62:$W$71)</f>
        <v>50</v>
      </c>
      <c r="AT183" s="140"/>
      <c r="AU183" s="157">
        <f>IF(IF(D183='Sheet1 (2)'!$C$69,'Sheet1 (2)'!$D$69*('Sheet1 (2)'!$D$72-rut_index)/'Sheet1 (2)'!$D$72,IF(shee2!D183='Sheet1 (2)'!$C$70,'Sheet1 (2)'!$D$70*('Sheet1 (2)'!$D$72-rut_index)/'Sheet1 (2)'!$D$72,IF(shee2!D183='Sheet1 (2)'!$C$71,'Sheet1 (2)'!$D$71*('Sheet1 (2)'!$D$72-rut_index)/'Sheet1 (2)'!$D$72)))&lt;0,0,IF(D183='Sheet1 (2)'!$C$69,'Sheet1 (2)'!$D$69*('Sheet1 (2)'!$D$72-rut_index)/'Sheet1 (2)'!$D$72,IF(shee2!D183='Sheet1 (2)'!$C$70,'Sheet1 (2)'!$D$70*('Sheet1 (2)'!$D$72-rut_index)/'Sheet1 (2)'!$D$72,IF(shee2!D183='Sheet1 (2)'!$C$71,'Sheet1 (2)'!$D$71*('Sheet1 (2)'!$D$72-rut_index)/'Sheet1 (2)'!$D$72))))</f>
        <v>5</v>
      </c>
      <c r="AV183" s="157">
        <f>IF(IF(D183='Sheet1 (2)'!$C$69,'Sheet1 (2)'!$D$69*('Sheet1 (2)'!$D$72-crack_s_index)/'Sheet1 (2)'!$D$72,IF(shee2!D183='Sheet1 (2)'!$C$70,'Sheet1 (2)'!$D$70*('Sheet1 (2)'!$D$72-crack_s_index)/'Sheet1 (2)'!$D$72,IF(shee2!D183='Sheet1 (2)'!$C$71,'Sheet1 (2)'!$D$71*('Sheet1 (2)'!$D$72-crack_s_index)/'Sheet1 (2)'!$D$72)))&lt;0,0,IF(D183='Sheet1 (2)'!$C$69,'Sheet1 (2)'!$D$69*('Sheet1 (2)'!$D$72-crack_s_index)/'Sheet1 (2)'!$D$72,IF(shee2!D183='Sheet1 (2)'!$C$70,'Sheet1 (2)'!$D$70*('Sheet1 (2)'!$D$72-crack_s_index)/'Sheet1 (2)'!$D$72,IF(shee2!D183='Sheet1 (2)'!$C$71,'Sheet1 (2)'!$D$71*('Sheet1 (2)'!$D$72-crack_s_index)/'Sheet1 (2)'!$D$72))))</f>
        <v>4.375</v>
      </c>
      <c r="AW183" s="157">
        <f>IF(IF(D183='Sheet1 (2)'!$C$69,'Sheet1 (2)'!$D$69*('Sheet1 (2)'!$D$72-crack_t_index)/'Sheet1 (2)'!$D$72,IF(shee2!D183='Sheet1 (2)'!$C$70,'Sheet1 (2)'!$D$70*('Sheet1 (2)'!$D$72-crack_t_index)/'Sheet1 (2)'!$D$72,IF(shee2!D183='Sheet1 (2)'!$C$71,'Sheet1 (2)'!$D$71*('Sheet1 (2)'!$D$72-crack_t_index)/'Sheet1 (2)'!$D$72)))&lt;0,0,IF(D183='Sheet1 (2)'!$C$69,'Sheet1 (2)'!$D$69*('Sheet1 (2)'!$D$72-crack_t_index)/'Sheet1 (2)'!$D$72,IF(shee2!D183='Sheet1 (2)'!$C$70,'Sheet1 (2)'!$D$70*('Sheet1 (2)'!$D$72-crack_t_index)/'Sheet1 (2)'!$D$72,IF(shee2!D183='Sheet1 (2)'!$C$71,'Sheet1 (2)'!$D$71*('Sheet1 (2)'!$D$72-crack_t_index)/'Sheet1 (2)'!$D$72))))</f>
        <v>5</v>
      </c>
      <c r="AX183" s="157">
        <f>IF(IF(D183='Sheet1 (2)'!$C$69,'Sheet1 (2)'!$D$69*('Sheet1 (2)'!$D$72-rave_index)/'Sheet1 (2)'!$D$72,IF(shee2!D183='Sheet1 (2)'!$C$70,'Sheet1 (2)'!$D$70*('Sheet1 (2)'!$D$72-rave_index)/'Sheet1 (2)'!$D$72,IF(shee2!D183='Sheet1 (2)'!$C$71,'Sheet1 (2)'!$D$71*('Sheet1 (2)'!$D$72-rave_index)/'Sheet1 (2)'!$D$72)))&lt;0,0,IF(D183='Sheet1 (2)'!$C$69,'Sheet1 (2)'!$D$69*('Sheet1 (2)'!$D$72-rave_index)/'Sheet1 (2)'!$D$72,IF(shee2!D183='Sheet1 (2)'!$C$70,'Sheet1 (2)'!$D$70*('Sheet1 (2)'!$D$72-rave_index)/'Sheet1 (2)'!$D$72,IF(shee2!D183='Sheet1 (2)'!$C$71,'Sheet1 (2)'!$D$71*('Sheet1 (2)'!$D$72-rave_index)/'Sheet1 (2)'!$D$72))))</f>
        <v>5</v>
      </c>
      <c r="AY183" s="157">
        <f>IF(IF(D183='Sheet1 (2)'!$C$69,'Sheet1 (2)'!$D$69*('Sheet1 (2)'!$D$72-rough_index)/'Sheet1 (2)'!$D$72,IF(shee2!D183='Sheet1 (2)'!$C$70,'Sheet1 (2)'!$D$70*('Sheet1 (2)'!$D$72-rough_index)/'Sheet1 (2)'!$D$72,IF(shee2!D183='Sheet1 (2)'!$C$71,'Sheet1 (2)'!$D$71*('Sheet1 (2)'!$D$72-rough_index)/'Sheet1 (2)'!$D$72)))&lt;0,0,IF(D183='Sheet1 (2)'!$C$69,'Sheet1 (2)'!$D$69*('Sheet1 (2)'!$D$72-rough_index)/'Sheet1 (2)'!$D$72,IF(shee2!D183='Sheet1 (2)'!$C$70,'Sheet1 (2)'!$D$70*('Sheet1 (2)'!$D$72-rough_index)/'Sheet1 (2)'!$D$72,IF(shee2!D183='Sheet1 (2)'!$C$71,'Sheet1 (2)'!$D$71*('Sheet1 (2)'!$D$72-rough_index)/'Sheet1 (2)'!$D$72))))</f>
        <v>0.83333333333333337</v>
      </c>
      <c r="AZ183" s="159">
        <f>+(AU183*'Sheet1 (2)'!$C$77)+(AV183*'Sheet1 (2)'!$C$78)+(AW183*'Sheet1 (2)'!$C$79)+(AX183*'Sheet1 (2)'!$C$80)+(AY183*'Sheet1 (2)'!$C$81)</f>
        <v>3.5250000000000004</v>
      </c>
      <c r="BA183" s="213" t="str">
        <f t="shared" si="5"/>
        <v>Fair</v>
      </c>
      <c r="BE183">
        <f>IF(D183='Sheet1 (2)'!$C$61,'Sheet1 (2)'!$D$61*(counts^2)+'Sheet1 (2)'!$G$61*counts+'Sheet1 (2)'!$J$61,IF(D183='Sheet1 (2)'!$C$62,'Sheet1 (2)'!$D$62*counts+'Sheet1 (2)'!$G$62,IF(D183='Sheet1 (2)'!$C$63,'Sheet1 (2)'!$D$63*counts+'Sheet1 (2)'!$G$63,IF(D183='Sheet1 (2)'!$C$64,'Sheet1 (2)'!$D$64*counts+'Sheet1 (2)'!$G$64))))</f>
        <v>2.0984129299999998</v>
      </c>
    </row>
    <row r="184" spans="1:57">
      <c r="A184" s="145" t="s">
        <v>282</v>
      </c>
      <c r="B184" s="145" t="s">
        <v>76</v>
      </c>
      <c r="C184" s="170">
        <v>324</v>
      </c>
      <c r="D184" s="174" t="s">
        <v>77</v>
      </c>
      <c r="E184" s="171">
        <v>8</v>
      </c>
      <c r="F184" s="171">
        <v>1</v>
      </c>
      <c r="G184" s="171" t="s">
        <v>77</v>
      </c>
      <c r="H184" s="171">
        <v>0.5</v>
      </c>
      <c r="I184" s="171" t="s">
        <v>77</v>
      </c>
      <c r="J184" s="173" t="s">
        <v>80</v>
      </c>
      <c r="K184" s="173" t="s">
        <v>80</v>
      </c>
      <c r="L184" s="169">
        <f>VLOOKUP(CONCATENATE(J184,K184),'Sheet1 (2)'!$J$6:$K$26,2,FALSE)</f>
        <v>0</v>
      </c>
      <c r="M184" s="173" t="s">
        <v>80</v>
      </c>
      <c r="N184" s="173" t="s">
        <v>80</v>
      </c>
      <c r="O184" s="168">
        <f>VLOOKUP(CONCATENATE(M184,N184),'Sheet1 (2)'!$L$6:$M$26,2,FALSE)</f>
        <v>0</v>
      </c>
      <c r="P184" s="173" t="s">
        <v>80</v>
      </c>
      <c r="Q184" s="173" t="s">
        <v>80</v>
      </c>
      <c r="R184" s="168">
        <f>VLOOKUP(CONCATENATE(P184,Q184),'Sheet1 (2)'!$N$6:$O$26,2,FALSE)</f>
        <v>0</v>
      </c>
      <c r="S184" s="173" t="s">
        <v>80</v>
      </c>
      <c r="T184" s="173" t="s">
        <v>80</v>
      </c>
      <c r="U184" s="168">
        <f>VLOOKUP(CONCATENATE(S184,T184),'Sheet1 (2)'!$P$6:$Q$26,2,FALSE)</f>
        <v>0</v>
      </c>
      <c r="V184" s="173" t="s">
        <v>80</v>
      </c>
      <c r="W184" s="173" t="s">
        <v>80</v>
      </c>
      <c r="X184" s="168">
        <f>VLOOKUP(CONCATENATE(V184,W184),'Sheet1 (2)'!$R$6:$S$26,2,FALSE)</f>
        <v>0</v>
      </c>
      <c r="Y184" s="173" t="s">
        <v>80</v>
      </c>
      <c r="Z184" s="173" t="s">
        <v>80</v>
      </c>
      <c r="AA184" s="168">
        <f>VLOOKUP(CONCATENATE(Y184,Z184),'Sheet1 (2)'!$T$6:$U$26,2,FALSE)</f>
        <v>0</v>
      </c>
      <c r="AB184" s="173" t="s">
        <v>80</v>
      </c>
      <c r="AC184" s="173" t="s">
        <v>80</v>
      </c>
      <c r="AD184" s="168">
        <f>VLOOKUP(CONCATENATE(AB184,AC184),'Sheet1 (2)'!$X$6:$Y$26,2,FALSE)</f>
        <v>0</v>
      </c>
      <c r="AE184" s="173" t="s">
        <v>82</v>
      </c>
      <c r="AF184" s="173" t="s">
        <v>81</v>
      </c>
      <c r="AG184" s="168">
        <f>VLOOKUP(CONCATENATE(AE184,AF184),'Sheet1 (2)'!$Z$6:$AA$26,2,FALSE)</f>
        <v>66</v>
      </c>
      <c r="AH184" s="172"/>
      <c r="AI184" s="175"/>
      <c r="AJ184" s="140"/>
      <c r="AK184" s="176" t="s">
        <v>282</v>
      </c>
      <c r="AL184" s="176" t="s">
        <v>76</v>
      </c>
      <c r="AM184" s="170">
        <f t="shared" si="4"/>
        <v>324</v>
      </c>
      <c r="AN184" s="147"/>
      <c r="AO184" s="155"/>
      <c r="AP184" s="156"/>
      <c r="AQ184" s="157">
        <v>4.2991366525999997</v>
      </c>
      <c r="AR184" s="158"/>
      <c r="AS184" s="145">
        <f>LOOKUP(rufmkm,'Sheet1 (2)'!$V$62:$V$71,'Sheet1 (2)'!$W$62:$W$71)</f>
        <v>50</v>
      </c>
      <c r="AT184" s="140"/>
      <c r="AU184" s="157">
        <f>IF(IF(D184='Sheet1 (2)'!$C$69,'Sheet1 (2)'!$D$69*('Sheet1 (2)'!$D$72-rut_index)/'Sheet1 (2)'!$D$72,IF(shee2!D184='Sheet1 (2)'!$C$70,'Sheet1 (2)'!$D$70*('Sheet1 (2)'!$D$72-rut_index)/'Sheet1 (2)'!$D$72,IF(shee2!D184='Sheet1 (2)'!$C$71,'Sheet1 (2)'!$D$71*('Sheet1 (2)'!$D$72-rut_index)/'Sheet1 (2)'!$D$72)))&lt;0,0,IF(D184='Sheet1 (2)'!$C$69,'Sheet1 (2)'!$D$69*('Sheet1 (2)'!$D$72-rut_index)/'Sheet1 (2)'!$D$72,IF(shee2!D184='Sheet1 (2)'!$C$70,'Sheet1 (2)'!$D$70*('Sheet1 (2)'!$D$72-rut_index)/'Sheet1 (2)'!$D$72,IF(shee2!D184='Sheet1 (2)'!$C$71,'Sheet1 (2)'!$D$71*('Sheet1 (2)'!$D$72-rut_index)/'Sheet1 (2)'!$D$72))))</f>
        <v>5</v>
      </c>
      <c r="AV184" s="157">
        <f>IF(IF(D184='Sheet1 (2)'!$C$69,'Sheet1 (2)'!$D$69*('Sheet1 (2)'!$D$72-crack_s_index)/'Sheet1 (2)'!$D$72,IF(shee2!D184='Sheet1 (2)'!$C$70,'Sheet1 (2)'!$D$70*('Sheet1 (2)'!$D$72-crack_s_index)/'Sheet1 (2)'!$D$72,IF(shee2!D184='Sheet1 (2)'!$C$71,'Sheet1 (2)'!$D$71*('Sheet1 (2)'!$D$72-crack_s_index)/'Sheet1 (2)'!$D$72)))&lt;0,0,IF(D184='Sheet1 (2)'!$C$69,'Sheet1 (2)'!$D$69*('Sheet1 (2)'!$D$72-crack_s_index)/'Sheet1 (2)'!$D$72,IF(shee2!D184='Sheet1 (2)'!$C$70,'Sheet1 (2)'!$D$70*('Sheet1 (2)'!$D$72-crack_s_index)/'Sheet1 (2)'!$D$72,IF(shee2!D184='Sheet1 (2)'!$C$71,'Sheet1 (2)'!$D$71*('Sheet1 (2)'!$D$72-crack_s_index)/'Sheet1 (2)'!$D$72))))</f>
        <v>5</v>
      </c>
      <c r="AW184" s="157">
        <f>IF(IF(D184='Sheet1 (2)'!$C$69,'Sheet1 (2)'!$D$69*('Sheet1 (2)'!$D$72-crack_t_index)/'Sheet1 (2)'!$D$72,IF(shee2!D184='Sheet1 (2)'!$C$70,'Sheet1 (2)'!$D$70*('Sheet1 (2)'!$D$72-crack_t_index)/'Sheet1 (2)'!$D$72,IF(shee2!D184='Sheet1 (2)'!$C$71,'Sheet1 (2)'!$D$71*('Sheet1 (2)'!$D$72-crack_t_index)/'Sheet1 (2)'!$D$72)))&lt;0,0,IF(D184='Sheet1 (2)'!$C$69,'Sheet1 (2)'!$D$69*('Sheet1 (2)'!$D$72-crack_t_index)/'Sheet1 (2)'!$D$72,IF(shee2!D184='Sheet1 (2)'!$C$70,'Sheet1 (2)'!$D$70*('Sheet1 (2)'!$D$72-crack_t_index)/'Sheet1 (2)'!$D$72,IF(shee2!D184='Sheet1 (2)'!$C$71,'Sheet1 (2)'!$D$71*('Sheet1 (2)'!$D$72-crack_t_index)/'Sheet1 (2)'!$D$72))))</f>
        <v>5</v>
      </c>
      <c r="AX184" s="157">
        <f>IF(IF(D184='Sheet1 (2)'!$C$69,'Sheet1 (2)'!$D$69*('Sheet1 (2)'!$D$72-rave_index)/'Sheet1 (2)'!$D$72,IF(shee2!D184='Sheet1 (2)'!$C$70,'Sheet1 (2)'!$D$70*('Sheet1 (2)'!$D$72-rave_index)/'Sheet1 (2)'!$D$72,IF(shee2!D184='Sheet1 (2)'!$C$71,'Sheet1 (2)'!$D$71*('Sheet1 (2)'!$D$72-rave_index)/'Sheet1 (2)'!$D$72)))&lt;0,0,IF(D184='Sheet1 (2)'!$C$69,'Sheet1 (2)'!$D$69*('Sheet1 (2)'!$D$72-rave_index)/'Sheet1 (2)'!$D$72,IF(shee2!D184='Sheet1 (2)'!$C$70,'Sheet1 (2)'!$D$70*('Sheet1 (2)'!$D$72-rave_index)/'Sheet1 (2)'!$D$72,IF(shee2!D184='Sheet1 (2)'!$C$71,'Sheet1 (2)'!$D$71*('Sheet1 (2)'!$D$72-rave_index)/'Sheet1 (2)'!$D$72))))</f>
        <v>5</v>
      </c>
      <c r="AY184" s="157">
        <f>IF(IF(D184='Sheet1 (2)'!$C$69,'Sheet1 (2)'!$D$69*('Sheet1 (2)'!$D$72-rough_index)/'Sheet1 (2)'!$D$72,IF(shee2!D184='Sheet1 (2)'!$C$70,'Sheet1 (2)'!$D$70*('Sheet1 (2)'!$D$72-rough_index)/'Sheet1 (2)'!$D$72,IF(shee2!D184='Sheet1 (2)'!$C$71,'Sheet1 (2)'!$D$71*('Sheet1 (2)'!$D$72-rough_index)/'Sheet1 (2)'!$D$72)))&lt;0,0,IF(D184='Sheet1 (2)'!$C$69,'Sheet1 (2)'!$D$69*('Sheet1 (2)'!$D$72-rough_index)/'Sheet1 (2)'!$D$72,IF(shee2!D184='Sheet1 (2)'!$C$70,'Sheet1 (2)'!$D$70*('Sheet1 (2)'!$D$72-rough_index)/'Sheet1 (2)'!$D$72,IF(shee2!D184='Sheet1 (2)'!$C$71,'Sheet1 (2)'!$D$71*('Sheet1 (2)'!$D$72-rough_index)/'Sheet1 (2)'!$D$72))))</f>
        <v>0.83333333333333337</v>
      </c>
      <c r="AZ184" s="159">
        <f>+(AU184*'Sheet1 (2)'!$C$77)+(AV184*'Sheet1 (2)'!$C$78)+(AW184*'Sheet1 (2)'!$C$79)+(AX184*'Sheet1 (2)'!$C$80)+(AY184*'Sheet1 (2)'!$C$81)</f>
        <v>3.75</v>
      </c>
      <c r="BA184" s="213" t="str">
        <f t="shared" si="5"/>
        <v>Fair</v>
      </c>
      <c r="BE184">
        <f>IF(D184='Sheet1 (2)'!$C$61,'Sheet1 (2)'!$D$61*(counts^2)+'Sheet1 (2)'!$G$61*counts+'Sheet1 (2)'!$J$61,IF(D184='Sheet1 (2)'!$C$62,'Sheet1 (2)'!$D$62*counts+'Sheet1 (2)'!$G$62,IF(D184='Sheet1 (2)'!$C$63,'Sheet1 (2)'!$D$63*counts+'Sheet1 (2)'!$G$63,IF(D184='Sheet1 (2)'!$C$64,'Sheet1 (2)'!$D$64*counts+'Sheet1 (2)'!$G$64))))</f>
        <v>2.0984129299999998</v>
      </c>
    </row>
    <row r="185" spans="1:57">
      <c r="A185" s="145" t="s">
        <v>282</v>
      </c>
      <c r="B185" s="145" t="s">
        <v>76</v>
      </c>
      <c r="C185" s="170">
        <v>325</v>
      </c>
      <c r="D185" s="174" t="s">
        <v>77</v>
      </c>
      <c r="E185" s="171">
        <v>8</v>
      </c>
      <c r="F185" s="171">
        <v>1</v>
      </c>
      <c r="G185" s="171" t="s">
        <v>77</v>
      </c>
      <c r="H185" s="171">
        <v>0.5</v>
      </c>
      <c r="I185" s="171" t="s">
        <v>77</v>
      </c>
      <c r="J185" s="173" t="s">
        <v>80</v>
      </c>
      <c r="K185" s="173" t="s">
        <v>80</v>
      </c>
      <c r="L185" s="169">
        <f>VLOOKUP(CONCATENATE(J185,K185),'Sheet1 (2)'!$J$6:$K$26,2,FALSE)</f>
        <v>0</v>
      </c>
      <c r="M185" s="173" t="s">
        <v>80</v>
      </c>
      <c r="N185" s="173" t="s">
        <v>80</v>
      </c>
      <c r="O185" s="168">
        <f>VLOOKUP(CONCATENATE(M185,N185),'Sheet1 (2)'!$L$6:$M$26,2,FALSE)</f>
        <v>0</v>
      </c>
      <c r="P185" s="173" t="s">
        <v>80</v>
      </c>
      <c r="Q185" s="173" t="s">
        <v>80</v>
      </c>
      <c r="R185" s="168">
        <f>VLOOKUP(CONCATENATE(P185,Q185),'Sheet1 (2)'!$N$6:$O$26,2,FALSE)</f>
        <v>0</v>
      </c>
      <c r="S185" s="173" t="s">
        <v>80</v>
      </c>
      <c r="T185" s="173" t="s">
        <v>80</v>
      </c>
      <c r="U185" s="168">
        <f>VLOOKUP(CONCATENATE(S185,T185),'Sheet1 (2)'!$P$6:$Q$26,2,FALSE)</f>
        <v>0</v>
      </c>
      <c r="V185" s="173" t="s">
        <v>80</v>
      </c>
      <c r="W185" s="173" t="s">
        <v>80</v>
      </c>
      <c r="X185" s="168">
        <f>VLOOKUP(CONCATENATE(V185,W185),'Sheet1 (2)'!$R$6:$S$26,2,FALSE)</f>
        <v>0</v>
      </c>
      <c r="Y185" s="173" t="s">
        <v>80</v>
      </c>
      <c r="Z185" s="173" t="s">
        <v>80</v>
      </c>
      <c r="AA185" s="168">
        <f>VLOOKUP(CONCATENATE(Y185,Z185),'Sheet1 (2)'!$T$6:$U$26,2,FALSE)</f>
        <v>0</v>
      </c>
      <c r="AB185" s="173" t="s">
        <v>80</v>
      </c>
      <c r="AC185" s="173" t="s">
        <v>80</v>
      </c>
      <c r="AD185" s="168">
        <f>VLOOKUP(CONCATENATE(AB185,AC185),'Sheet1 (2)'!$X$6:$Y$26,2,FALSE)</f>
        <v>0</v>
      </c>
      <c r="AE185" s="173" t="s">
        <v>82</v>
      </c>
      <c r="AF185" s="173" t="s">
        <v>81</v>
      </c>
      <c r="AG185" s="168">
        <f>VLOOKUP(CONCATENATE(AE185,AF185),'Sheet1 (2)'!$Z$6:$AA$26,2,FALSE)</f>
        <v>66</v>
      </c>
      <c r="AH185" s="172"/>
      <c r="AI185" s="175"/>
      <c r="AJ185" s="140"/>
      <c r="AK185" s="176" t="s">
        <v>282</v>
      </c>
      <c r="AL185" s="176" t="s">
        <v>76</v>
      </c>
      <c r="AM185" s="170">
        <f t="shared" si="4"/>
        <v>325</v>
      </c>
      <c r="AN185" s="147"/>
      <c r="AO185" s="155"/>
      <c r="AP185" s="156"/>
      <c r="AQ185" s="157">
        <v>0.70461145260000002</v>
      </c>
      <c r="AR185" s="158"/>
      <c r="AS185" s="145">
        <f>LOOKUP(rufmkm,'Sheet1 (2)'!$V$62:$V$71,'Sheet1 (2)'!$W$62:$W$71)</f>
        <v>10</v>
      </c>
      <c r="AT185" s="140"/>
      <c r="AU185" s="157">
        <f>IF(IF(D185='Sheet1 (2)'!$C$69,'Sheet1 (2)'!$D$69*('Sheet1 (2)'!$D$72-rut_index)/'Sheet1 (2)'!$D$72,IF(shee2!D185='Sheet1 (2)'!$C$70,'Sheet1 (2)'!$D$70*('Sheet1 (2)'!$D$72-rut_index)/'Sheet1 (2)'!$D$72,IF(shee2!D185='Sheet1 (2)'!$C$71,'Sheet1 (2)'!$D$71*('Sheet1 (2)'!$D$72-rut_index)/'Sheet1 (2)'!$D$72)))&lt;0,0,IF(D185='Sheet1 (2)'!$C$69,'Sheet1 (2)'!$D$69*('Sheet1 (2)'!$D$72-rut_index)/'Sheet1 (2)'!$D$72,IF(shee2!D185='Sheet1 (2)'!$C$70,'Sheet1 (2)'!$D$70*('Sheet1 (2)'!$D$72-rut_index)/'Sheet1 (2)'!$D$72,IF(shee2!D185='Sheet1 (2)'!$C$71,'Sheet1 (2)'!$D$71*('Sheet1 (2)'!$D$72-rut_index)/'Sheet1 (2)'!$D$72))))</f>
        <v>5</v>
      </c>
      <c r="AV185" s="157">
        <f>IF(IF(D185='Sheet1 (2)'!$C$69,'Sheet1 (2)'!$D$69*('Sheet1 (2)'!$D$72-crack_s_index)/'Sheet1 (2)'!$D$72,IF(shee2!D185='Sheet1 (2)'!$C$70,'Sheet1 (2)'!$D$70*('Sheet1 (2)'!$D$72-crack_s_index)/'Sheet1 (2)'!$D$72,IF(shee2!D185='Sheet1 (2)'!$C$71,'Sheet1 (2)'!$D$71*('Sheet1 (2)'!$D$72-crack_s_index)/'Sheet1 (2)'!$D$72)))&lt;0,0,IF(D185='Sheet1 (2)'!$C$69,'Sheet1 (2)'!$D$69*('Sheet1 (2)'!$D$72-crack_s_index)/'Sheet1 (2)'!$D$72,IF(shee2!D185='Sheet1 (2)'!$C$70,'Sheet1 (2)'!$D$70*('Sheet1 (2)'!$D$72-crack_s_index)/'Sheet1 (2)'!$D$72,IF(shee2!D185='Sheet1 (2)'!$C$71,'Sheet1 (2)'!$D$71*('Sheet1 (2)'!$D$72-crack_s_index)/'Sheet1 (2)'!$D$72))))</f>
        <v>5</v>
      </c>
      <c r="AW185" s="157">
        <f>IF(IF(D185='Sheet1 (2)'!$C$69,'Sheet1 (2)'!$D$69*('Sheet1 (2)'!$D$72-crack_t_index)/'Sheet1 (2)'!$D$72,IF(shee2!D185='Sheet1 (2)'!$C$70,'Sheet1 (2)'!$D$70*('Sheet1 (2)'!$D$72-crack_t_index)/'Sheet1 (2)'!$D$72,IF(shee2!D185='Sheet1 (2)'!$C$71,'Sheet1 (2)'!$D$71*('Sheet1 (2)'!$D$72-crack_t_index)/'Sheet1 (2)'!$D$72)))&lt;0,0,IF(D185='Sheet1 (2)'!$C$69,'Sheet1 (2)'!$D$69*('Sheet1 (2)'!$D$72-crack_t_index)/'Sheet1 (2)'!$D$72,IF(shee2!D185='Sheet1 (2)'!$C$70,'Sheet1 (2)'!$D$70*('Sheet1 (2)'!$D$72-crack_t_index)/'Sheet1 (2)'!$D$72,IF(shee2!D185='Sheet1 (2)'!$C$71,'Sheet1 (2)'!$D$71*('Sheet1 (2)'!$D$72-crack_t_index)/'Sheet1 (2)'!$D$72))))</f>
        <v>5</v>
      </c>
      <c r="AX185" s="157">
        <f>IF(IF(D185='Sheet1 (2)'!$C$69,'Sheet1 (2)'!$D$69*('Sheet1 (2)'!$D$72-rave_index)/'Sheet1 (2)'!$D$72,IF(shee2!D185='Sheet1 (2)'!$C$70,'Sheet1 (2)'!$D$70*('Sheet1 (2)'!$D$72-rave_index)/'Sheet1 (2)'!$D$72,IF(shee2!D185='Sheet1 (2)'!$C$71,'Sheet1 (2)'!$D$71*('Sheet1 (2)'!$D$72-rave_index)/'Sheet1 (2)'!$D$72)))&lt;0,0,IF(D185='Sheet1 (2)'!$C$69,'Sheet1 (2)'!$D$69*('Sheet1 (2)'!$D$72-rave_index)/'Sheet1 (2)'!$D$72,IF(shee2!D185='Sheet1 (2)'!$C$70,'Sheet1 (2)'!$D$70*('Sheet1 (2)'!$D$72-rave_index)/'Sheet1 (2)'!$D$72,IF(shee2!D185='Sheet1 (2)'!$C$71,'Sheet1 (2)'!$D$71*('Sheet1 (2)'!$D$72-rave_index)/'Sheet1 (2)'!$D$72))))</f>
        <v>5</v>
      </c>
      <c r="AY185" s="157">
        <f>IF(IF(D185='Sheet1 (2)'!$C$69,'Sheet1 (2)'!$D$69*('Sheet1 (2)'!$D$72-rough_index)/'Sheet1 (2)'!$D$72,IF(shee2!D185='Sheet1 (2)'!$C$70,'Sheet1 (2)'!$D$70*('Sheet1 (2)'!$D$72-rough_index)/'Sheet1 (2)'!$D$72,IF(shee2!D185='Sheet1 (2)'!$C$71,'Sheet1 (2)'!$D$71*('Sheet1 (2)'!$D$72-rough_index)/'Sheet1 (2)'!$D$72)))&lt;0,0,IF(D185='Sheet1 (2)'!$C$69,'Sheet1 (2)'!$D$69*('Sheet1 (2)'!$D$72-rough_index)/'Sheet1 (2)'!$D$72,IF(shee2!D185='Sheet1 (2)'!$C$70,'Sheet1 (2)'!$D$70*('Sheet1 (2)'!$D$72-rough_index)/'Sheet1 (2)'!$D$72,IF(shee2!D185='Sheet1 (2)'!$C$71,'Sheet1 (2)'!$D$71*('Sheet1 (2)'!$D$72-rough_index)/'Sheet1 (2)'!$D$72))))</f>
        <v>4.166666666666667</v>
      </c>
      <c r="AZ185" s="159">
        <f>+(AU185*'Sheet1 (2)'!$C$77)+(AV185*'Sheet1 (2)'!$C$78)+(AW185*'Sheet1 (2)'!$C$79)+(AX185*'Sheet1 (2)'!$C$80)+(AY185*'Sheet1 (2)'!$C$81)</f>
        <v>4.75</v>
      </c>
      <c r="BA185" s="213" t="str">
        <f t="shared" si="5"/>
        <v>Good</v>
      </c>
      <c r="BE185">
        <f>IF(D185='Sheet1 (2)'!$C$61,'Sheet1 (2)'!$D$61*(counts^2)+'Sheet1 (2)'!$G$61*counts+'Sheet1 (2)'!$J$61,IF(D185='Sheet1 (2)'!$C$62,'Sheet1 (2)'!$D$62*counts+'Sheet1 (2)'!$G$62,IF(D185='Sheet1 (2)'!$C$63,'Sheet1 (2)'!$D$63*counts+'Sheet1 (2)'!$G$63,IF(D185='Sheet1 (2)'!$C$64,'Sheet1 (2)'!$D$64*counts+'Sheet1 (2)'!$G$64))))</f>
        <v>2.0984129299999998</v>
      </c>
    </row>
    <row r="186" spans="1:57">
      <c r="A186" s="145" t="s">
        <v>282</v>
      </c>
      <c r="B186" s="145" t="s">
        <v>76</v>
      </c>
      <c r="C186" s="170">
        <v>326</v>
      </c>
      <c r="D186" s="174" t="s">
        <v>77</v>
      </c>
      <c r="E186" s="171">
        <v>8</v>
      </c>
      <c r="F186" s="171">
        <v>1</v>
      </c>
      <c r="G186" s="171" t="s">
        <v>77</v>
      </c>
      <c r="H186" s="171">
        <v>0.5</v>
      </c>
      <c r="I186" s="171" t="s">
        <v>77</v>
      </c>
      <c r="J186" s="173" t="s">
        <v>80</v>
      </c>
      <c r="K186" s="173" t="s">
        <v>80</v>
      </c>
      <c r="L186" s="169">
        <f>VLOOKUP(CONCATENATE(J186,K186),'Sheet1 (2)'!$J$6:$K$26,2,FALSE)</f>
        <v>0</v>
      </c>
      <c r="M186" s="173" t="s">
        <v>80</v>
      </c>
      <c r="N186" s="173" t="s">
        <v>80</v>
      </c>
      <c r="O186" s="168">
        <f>VLOOKUP(CONCATENATE(M186,N186),'Sheet1 (2)'!$L$6:$M$26,2,FALSE)</f>
        <v>0</v>
      </c>
      <c r="P186" s="173" t="s">
        <v>80</v>
      </c>
      <c r="Q186" s="173" t="s">
        <v>80</v>
      </c>
      <c r="R186" s="168">
        <f>VLOOKUP(CONCATENATE(P186,Q186),'Sheet1 (2)'!$N$6:$O$26,2,FALSE)</f>
        <v>0</v>
      </c>
      <c r="S186" s="173" t="s">
        <v>80</v>
      </c>
      <c r="T186" s="173" t="s">
        <v>80</v>
      </c>
      <c r="U186" s="168">
        <f>VLOOKUP(CONCATENATE(S186,T186),'Sheet1 (2)'!$P$6:$Q$26,2,FALSE)</f>
        <v>0</v>
      </c>
      <c r="V186" s="173" t="s">
        <v>80</v>
      </c>
      <c r="W186" s="173" t="s">
        <v>80</v>
      </c>
      <c r="X186" s="168">
        <f>VLOOKUP(CONCATENATE(V186,W186),'Sheet1 (2)'!$R$6:$S$26,2,FALSE)</f>
        <v>0</v>
      </c>
      <c r="Y186" s="173" t="s">
        <v>80</v>
      </c>
      <c r="Z186" s="173" t="s">
        <v>80</v>
      </c>
      <c r="AA186" s="168">
        <f>VLOOKUP(CONCATENATE(Y186,Z186),'Sheet1 (2)'!$T$6:$U$26,2,FALSE)</f>
        <v>0</v>
      </c>
      <c r="AB186" s="173" t="s">
        <v>80</v>
      </c>
      <c r="AC186" s="173" t="s">
        <v>80</v>
      </c>
      <c r="AD186" s="168">
        <f>VLOOKUP(CONCATENATE(AB186,AC186),'Sheet1 (2)'!$X$6:$Y$26,2,FALSE)</f>
        <v>0</v>
      </c>
      <c r="AE186" s="173" t="s">
        <v>82</v>
      </c>
      <c r="AF186" s="173" t="s">
        <v>81</v>
      </c>
      <c r="AG186" s="168">
        <f>VLOOKUP(CONCATENATE(AE186,AF186),'Sheet1 (2)'!$Z$6:$AA$26,2,FALSE)</f>
        <v>66</v>
      </c>
      <c r="AH186" s="172"/>
      <c r="AI186" s="175"/>
      <c r="AJ186" s="140"/>
      <c r="AK186" s="176" t="s">
        <v>282</v>
      </c>
      <c r="AL186" s="176" t="s">
        <v>76</v>
      </c>
      <c r="AM186" s="170">
        <f t="shared" si="4"/>
        <v>326</v>
      </c>
      <c r="AN186" s="147"/>
      <c r="AO186" s="155"/>
      <c r="AP186" s="156"/>
      <c r="AQ186" s="157">
        <v>0.65833755059999999</v>
      </c>
      <c r="AR186" s="158"/>
      <c r="AS186" s="145">
        <f>LOOKUP(rufmkm,'Sheet1 (2)'!$V$62:$V$71,'Sheet1 (2)'!$W$62:$W$71)</f>
        <v>10</v>
      </c>
      <c r="AT186" s="140"/>
      <c r="AU186" s="157">
        <f>IF(IF(D186='Sheet1 (2)'!$C$69,'Sheet1 (2)'!$D$69*('Sheet1 (2)'!$D$72-rut_index)/'Sheet1 (2)'!$D$72,IF(shee2!D186='Sheet1 (2)'!$C$70,'Sheet1 (2)'!$D$70*('Sheet1 (2)'!$D$72-rut_index)/'Sheet1 (2)'!$D$72,IF(shee2!D186='Sheet1 (2)'!$C$71,'Sheet1 (2)'!$D$71*('Sheet1 (2)'!$D$72-rut_index)/'Sheet1 (2)'!$D$72)))&lt;0,0,IF(D186='Sheet1 (2)'!$C$69,'Sheet1 (2)'!$D$69*('Sheet1 (2)'!$D$72-rut_index)/'Sheet1 (2)'!$D$72,IF(shee2!D186='Sheet1 (2)'!$C$70,'Sheet1 (2)'!$D$70*('Sheet1 (2)'!$D$72-rut_index)/'Sheet1 (2)'!$D$72,IF(shee2!D186='Sheet1 (2)'!$C$71,'Sheet1 (2)'!$D$71*('Sheet1 (2)'!$D$72-rut_index)/'Sheet1 (2)'!$D$72))))</f>
        <v>5</v>
      </c>
      <c r="AV186" s="157">
        <f>IF(IF(D186='Sheet1 (2)'!$C$69,'Sheet1 (2)'!$D$69*('Sheet1 (2)'!$D$72-crack_s_index)/'Sheet1 (2)'!$D$72,IF(shee2!D186='Sheet1 (2)'!$C$70,'Sheet1 (2)'!$D$70*('Sheet1 (2)'!$D$72-crack_s_index)/'Sheet1 (2)'!$D$72,IF(shee2!D186='Sheet1 (2)'!$C$71,'Sheet1 (2)'!$D$71*('Sheet1 (2)'!$D$72-crack_s_index)/'Sheet1 (2)'!$D$72)))&lt;0,0,IF(D186='Sheet1 (2)'!$C$69,'Sheet1 (2)'!$D$69*('Sheet1 (2)'!$D$72-crack_s_index)/'Sheet1 (2)'!$D$72,IF(shee2!D186='Sheet1 (2)'!$C$70,'Sheet1 (2)'!$D$70*('Sheet1 (2)'!$D$72-crack_s_index)/'Sheet1 (2)'!$D$72,IF(shee2!D186='Sheet1 (2)'!$C$71,'Sheet1 (2)'!$D$71*('Sheet1 (2)'!$D$72-crack_s_index)/'Sheet1 (2)'!$D$72))))</f>
        <v>5</v>
      </c>
      <c r="AW186" s="157">
        <f>IF(IF(D186='Sheet1 (2)'!$C$69,'Sheet1 (2)'!$D$69*('Sheet1 (2)'!$D$72-crack_t_index)/'Sheet1 (2)'!$D$72,IF(shee2!D186='Sheet1 (2)'!$C$70,'Sheet1 (2)'!$D$70*('Sheet1 (2)'!$D$72-crack_t_index)/'Sheet1 (2)'!$D$72,IF(shee2!D186='Sheet1 (2)'!$C$71,'Sheet1 (2)'!$D$71*('Sheet1 (2)'!$D$72-crack_t_index)/'Sheet1 (2)'!$D$72)))&lt;0,0,IF(D186='Sheet1 (2)'!$C$69,'Sheet1 (2)'!$D$69*('Sheet1 (2)'!$D$72-crack_t_index)/'Sheet1 (2)'!$D$72,IF(shee2!D186='Sheet1 (2)'!$C$70,'Sheet1 (2)'!$D$70*('Sheet1 (2)'!$D$72-crack_t_index)/'Sheet1 (2)'!$D$72,IF(shee2!D186='Sheet1 (2)'!$C$71,'Sheet1 (2)'!$D$71*('Sheet1 (2)'!$D$72-crack_t_index)/'Sheet1 (2)'!$D$72))))</f>
        <v>5</v>
      </c>
      <c r="AX186" s="157">
        <f>IF(IF(D186='Sheet1 (2)'!$C$69,'Sheet1 (2)'!$D$69*('Sheet1 (2)'!$D$72-rave_index)/'Sheet1 (2)'!$D$72,IF(shee2!D186='Sheet1 (2)'!$C$70,'Sheet1 (2)'!$D$70*('Sheet1 (2)'!$D$72-rave_index)/'Sheet1 (2)'!$D$72,IF(shee2!D186='Sheet1 (2)'!$C$71,'Sheet1 (2)'!$D$71*('Sheet1 (2)'!$D$72-rave_index)/'Sheet1 (2)'!$D$72)))&lt;0,0,IF(D186='Sheet1 (2)'!$C$69,'Sheet1 (2)'!$D$69*('Sheet1 (2)'!$D$72-rave_index)/'Sheet1 (2)'!$D$72,IF(shee2!D186='Sheet1 (2)'!$C$70,'Sheet1 (2)'!$D$70*('Sheet1 (2)'!$D$72-rave_index)/'Sheet1 (2)'!$D$72,IF(shee2!D186='Sheet1 (2)'!$C$71,'Sheet1 (2)'!$D$71*('Sheet1 (2)'!$D$72-rave_index)/'Sheet1 (2)'!$D$72))))</f>
        <v>5</v>
      </c>
      <c r="AY186" s="157">
        <f>IF(IF(D186='Sheet1 (2)'!$C$69,'Sheet1 (2)'!$D$69*('Sheet1 (2)'!$D$72-rough_index)/'Sheet1 (2)'!$D$72,IF(shee2!D186='Sheet1 (2)'!$C$70,'Sheet1 (2)'!$D$70*('Sheet1 (2)'!$D$72-rough_index)/'Sheet1 (2)'!$D$72,IF(shee2!D186='Sheet1 (2)'!$C$71,'Sheet1 (2)'!$D$71*('Sheet1 (2)'!$D$72-rough_index)/'Sheet1 (2)'!$D$72)))&lt;0,0,IF(D186='Sheet1 (2)'!$C$69,'Sheet1 (2)'!$D$69*('Sheet1 (2)'!$D$72-rough_index)/'Sheet1 (2)'!$D$72,IF(shee2!D186='Sheet1 (2)'!$C$70,'Sheet1 (2)'!$D$70*('Sheet1 (2)'!$D$72-rough_index)/'Sheet1 (2)'!$D$72,IF(shee2!D186='Sheet1 (2)'!$C$71,'Sheet1 (2)'!$D$71*('Sheet1 (2)'!$D$72-rough_index)/'Sheet1 (2)'!$D$72))))</f>
        <v>4.166666666666667</v>
      </c>
      <c r="AZ186" s="159">
        <f>+(AU186*'Sheet1 (2)'!$C$77)+(AV186*'Sheet1 (2)'!$C$78)+(AW186*'Sheet1 (2)'!$C$79)+(AX186*'Sheet1 (2)'!$C$80)+(AY186*'Sheet1 (2)'!$C$81)</f>
        <v>4.75</v>
      </c>
      <c r="BA186" s="213" t="str">
        <f t="shared" si="5"/>
        <v>Good</v>
      </c>
      <c r="BE186">
        <f>IF(D186='Sheet1 (2)'!$C$61,'Sheet1 (2)'!$D$61*(counts^2)+'Sheet1 (2)'!$G$61*counts+'Sheet1 (2)'!$J$61,IF(D186='Sheet1 (2)'!$C$62,'Sheet1 (2)'!$D$62*counts+'Sheet1 (2)'!$G$62,IF(D186='Sheet1 (2)'!$C$63,'Sheet1 (2)'!$D$63*counts+'Sheet1 (2)'!$G$63,IF(D186='Sheet1 (2)'!$C$64,'Sheet1 (2)'!$D$64*counts+'Sheet1 (2)'!$G$64))))</f>
        <v>2.0984129299999998</v>
      </c>
    </row>
    <row r="187" spans="1:57">
      <c r="A187" s="145" t="s">
        <v>282</v>
      </c>
      <c r="B187" s="145" t="s">
        <v>76</v>
      </c>
      <c r="C187" s="170">
        <v>327</v>
      </c>
      <c r="D187" s="174" t="s">
        <v>77</v>
      </c>
      <c r="E187" s="171">
        <v>8</v>
      </c>
      <c r="F187" s="171">
        <v>1</v>
      </c>
      <c r="G187" s="171" t="s">
        <v>77</v>
      </c>
      <c r="H187" s="171">
        <v>0.5</v>
      </c>
      <c r="I187" s="171" t="s">
        <v>77</v>
      </c>
      <c r="J187" s="173" t="s">
        <v>80</v>
      </c>
      <c r="K187" s="173" t="s">
        <v>80</v>
      </c>
      <c r="L187" s="169">
        <f>VLOOKUP(CONCATENATE(J187,K187),'Sheet1 (2)'!$J$6:$K$26,2,FALSE)</f>
        <v>0</v>
      </c>
      <c r="M187" s="173" t="s">
        <v>80</v>
      </c>
      <c r="N187" s="173" t="s">
        <v>80</v>
      </c>
      <c r="O187" s="168">
        <f>VLOOKUP(CONCATENATE(M187,N187),'Sheet1 (2)'!$L$6:$M$26,2,FALSE)</f>
        <v>0</v>
      </c>
      <c r="P187" s="173" t="s">
        <v>80</v>
      </c>
      <c r="Q187" s="173" t="s">
        <v>80</v>
      </c>
      <c r="R187" s="168">
        <f>VLOOKUP(CONCATENATE(P187,Q187),'Sheet1 (2)'!$N$6:$O$26,2,FALSE)</f>
        <v>0</v>
      </c>
      <c r="S187" s="173" t="s">
        <v>80</v>
      </c>
      <c r="T187" s="173" t="s">
        <v>80</v>
      </c>
      <c r="U187" s="168">
        <f>VLOOKUP(CONCATENATE(S187,T187),'Sheet1 (2)'!$P$6:$Q$26,2,FALSE)</f>
        <v>0</v>
      </c>
      <c r="V187" s="173" t="s">
        <v>80</v>
      </c>
      <c r="W187" s="173" t="s">
        <v>80</v>
      </c>
      <c r="X187" s="168">
        <f>VLOOKUP(CONCATENATE(V187,W187),'Sheet1 (2)'!$R$6:$S$26,2,FALSE)</f>
        <v>0</v>
      </c>
      <c r="Y187" s="173" t="s">
        <v>80</v>
      </c>
      <c r="Z187" s="173" t="s">
        <v>80</v>
      </c>
      <c r="AA187" s="168">
        <f>VLOOKUP(CONCATENATE(Y187,Z187),'Sheet1 (2)'!$T$6:$U$26,2,FALSE)</f>
        <v>0</v>
      </c>
      <c r="AB187" s="173" t="s">
        <v>80</v>
      </c>
      <c r="AC187" s="173" t="s">
        <v>80</v>
      </c>
      <c r="AD187" s="168">
        <f>VLOOKUP(CONCATENATE(AB187,AC187),'Sheet1 (2)'!$X$6:$Y$26,2,FALSE)</f>
        <v>0</v>
      </c>
      <c r="AE187" s="173" t="s">
        <v>82</v>
      </c>
      <c r="AF187" s="173" t="s">
        <v>81</v>
      </c>
      <c r="AG187" s="168">
        <f>VLOOKUP(CONCATENATE(AE187,AF187),'Sheet1 (2)'!$Z$6:$AA$26,2,FALSE)</f>
        <v>66</v>
      </c>
      <c r="AH187" s="172"/>
      <c r="AI187" s="175"/>
      <c r="AJ187" s="140"/>
      <c r="AK187" s="176" t="s">
        <v>282</v>
      </c>
      <c r="AL187" s="176" t="s">
        <v>76</v>
      </c>
      <c r="AM187" s="170">
        <f t="shared" si="4"/>
        <v>327</v>
      </c>
      <c r="AN187" s="147"/>
      <c r="AO187" s="155"/>
      <c r="AP187" s="156"/>
      <c r="AQ187" s="157">
        <v>0.62131359140000009</v>
      </c>
      <c r="AR187" s="158"/>
      <c r="AS187" s="145">
        <f>LOOKUP(rufmkm,'Sheet1 (2)'!$V$62:$V$71,'Sheet1 (2)'!$W$62:$W$71)</f>
        <v>10</v>
      </c>
      <c r="AT187" s="140"/>
      <c r="AU187" s="157">
        <f>IF(IF(D187='Sheet1 (2)'!$C$69,'Sheet1 (2)'!$D$69*('Sheet1 (2)'!$D$72-rut_index)/'Sheet1 (2)'!$D$72,IF(shee2!D187='Sheet1 (2)'!$C$70,'Sheet1 (2)'!$D$70*('Sheet1 (2)'!$D$72-rut_index)/'Sheet1 (2)'!$D$72,IF(shee2!D187='Sheet1 (2)'!$C$71,'Sheet1 (2)'!$D$71*('Sheet1 (2)'!$D$72-rut_index)/'Sheet1 (2)'!$D$72)))&lt;0,0,IF(D187='Sheet1 (2)'!$C$69,'Sheet1 (2)'!$D$69*('Sheet1 (2)'!$D$72-rut_index)/'Sheet1 (2)'!$D$72,IF(shee2!D187='Sheet1 (2)'!$C$70,'Sheet1 (2)'!$D$70*('Sheet1 (2)'!$D$72-rut_index)/'Sheet1 (2)'!$D$72,IF(shee2!D187='Sheet1 (2)'!$C$71,'Sheet1 (2)'!$D$71*('Sheet1 (2)'!$D$72-rut_index)/'Sheet1 (2)'!$D$72))))</f>
        <v>5</v>
      </c>
      <c r="AV187" s="157">
        <f>IF(IF(D187='Sheet1 (2)'!$C$69,'Sheet1 (2)'!$D$69*('Sheet1 (2)'!$D$72-crack_s_index)/'Sheet1 (2)'!$D$72,IF(shee2!D187='Sheet1 (2)'!$C$70,'Sheet1 (2)'!$D$70*('Sheet1 (2)'!$D$72-crack_s_index)/'Sheet1 (2)'!$D$72,IF(shee2!D187='Sheet1 (2)'!$C$71,'Sheet1 (2)'!$D$71*('Sheet1 (2)'!$D$72-crack_s_index)/'Sheet1 (2)'!$D$72)))&lt;0,0,IF(D187='Sheet1 (2)'!$C$69,'Sheet1 (2)'!$D$69*('Sheet1 (2)'!$D$72-crack_s_index)/'Sheet1 (2)'!$D$72,IF(shee2!D187='Sheet1 (2)'!$C$70,'Sheet1 (2)'!$D$70*('Sheet1 (2)'!$D$72-crack_s_index)/'Sheet1 (2)'!$D$72,IF(shee2!D187='Sheet1 (2)'!$C$71,'Sheet1 (2)'!$D$71*('Sheet1 (2)'!$D$72-crack_s_index)/'Sheet1 (2)'!$D$72))))</f>
        <v>5</v>
      </c>
      <c r="AW187" s="157">
        <f>IF(IF(D187='Sheet1 (2)'!$C$69,'Sheet1 (2)'!$D$69*('Sheet1 (2)'!$D$72-crack_t_index)/'Sheet1 (2)'!$D$72,IF(shee2!D187='Sheet1 (2)'!$C$70,'Sheet1 (2)'!$D$70*('Sheet1 (2)'!$D$72-crack_t_index)/'Sheet1 (2)'!$D$72,IF(shee2!D187='Sheet1 (2)'!$C$71,'Sheet1 (2)'!$D$71*('Sheet1 (2)'!$D$72-crack_t_index)/'Sheet1 (2)'!$D$72)))&lt;0,0,IF(D187='Sheet1 (2)'!$C$69,'Sheet1 (2)'!$D$69*('Sheet1 (2)'!$D$72-crack_t_index)/'Sheet1 (2)'!$D$72,IF(shee2!D187='Sheet1 (2)'!$C$70,'Sheet1 (2)'!$D$70*('Sheet1 (2)'!$D$72-crack_t_index)/'Sheet1 (2)'!$D$72,IF(shee2!D187='Sheet1 (2)'!$C$71,'Sheet1 (2)'!$D$71*('Sheet1 (2)'!$D$72-crack_t_index)/'Sheet1 (2)'!$D$72))))</f>
        <v>5</v>
      </c>
      <c r="AX187" s="157">
        <f>IF(IF(D187='Sheet1 (2)'!$C$69,'Sheet1 (2)'!$D$69*('Sheet1 (2)'!$D$72-rave_index)/'Sheet1 (2)'!$D$72,IF(shee2!D187='Sheet1 (2)'!$C$70,'Sheet1 (2)'!$D$70*('Sheet1 (2)'!$D$72-rave_index)/'Sheet1 (2)'!$D$72,IF(shee2!D187='Sheet1 (2)'!$C$71,'Sheet1 (2)'!$D$71*('Sheet1 (2)'!$D$72-rave_index)/'Sheet1 (2)'!$D$72)))&lt;0,0,IF(D187='Sheet1 (2)'!$C$69,'Sheet1 (2)'!$D$69*('Sheet1 (2)'!$D$72-rave_index)/'Sheet1 (2)'!$D$72,IF(shee2!D187='Sheet1 (2)'!$C$70,'Sheet1 (2)'!$D$70*('Sheet1 (2)'!$D$72-rave_index)/'Sheet1 (2)'!$D$72,IF(shee2!D187='Sheet1 (2)'!$C$71,'Sheet1 (2)'!$D$71*('Sheet1 (2)'!$D$72-rave_index)/'Sheet1 (2)'!$D$72))))</f>
        <v>5</v>
      </c>
      <c r="AY187" s="157">
        <f>IF(IF(D187='Sheet1 (2)'!$C$69,'Sheet1 (2)'!$D$69*('Sheet1 (2)'!$D$72-rough_index)/'Sheet1 (2)'!$D$72,IF(shee2!D187='Sheet1 (2)'!$C$70,'Sheet1 (2)'!$D$70*('Sheet1 (2)'!$D$72-rough_index)/'Sheet1 (2)'!$D$72,IF(shee2!D187='Sheet1 (2)'!$C$71,'Sheet1 (2)'!$D$71*('Sheet1 (2)'!$D$72-rough_index)/'Sheet1 (2)'!$D$72)))&lt;0,0,IF(D187='Sheet1 (2)'!$C$69,'Sheet1 (2)'!$D$69*('Sheet1 (2)'!$D$72-rough_index)/'Sheet1 (2)'!$D$72,IF(shee2!D187='Sheet1 (2)'!$C$70,'Sheet1 (2)'!$D$70*('Sheet1 (2)'!$D$72-rough_index)/'Sheet1 (2)'!$D$72,IF(shee2!D187='Sheet1 (2)'!$C$71,'Sheet1 (2)'!$D$71*('Sheet1 (2)'!$D$72-rough_index)/'Sheet1 (2)'!$D$72))))</f>
        <v>4.166666666666667</v>
      </c>
      <c r="AZ187" s="159">
        <f>+(AU187*'Sheet1 (2)'!$C$77)+(AV187*'Sheet1 (2)'!$C$78)+(AW187*'Sheet1 (2)'!$C$79)+(AX187*'Sheet1 (2)'!$C$80)+(AY187*'Sheet1 (2)'!$C$81)</f>
        <v>4.75</v>
      </c>
      <c r="BA187" s="213" t="str">
        <f t="shared" si="5"/>
        <v>Good</v>
      </c>
      <c r="BE187">
        <f>IF(D187='Sheet1 (2)'!$C$61,'Sheet1 (2)'!$D$61*(counts^2)+'Sheet1 (2)'!$G$61*counts+'Sheet1 (2)'!$J$61,IF(D187='Sheet1 (2)'!$C$62,'Sheet1 (2)'!$D$62*counts+'Sheet1 (2)'!$G$62,IF(D187='Sheet1 (2)'!$C$63,'Sheet1 (2)'!$D$63*counts+'Sheet1 (2)'!$G$63,IF(D187='Sheet1 (2)'!$C$64,'Sheet1 (2)'!$D$64*counts+'Sheet1 (2)'!$G$64))))</f>
        <v>2.0984129299999998</v>
      </c>
    </row>
    <row r="188" spans="1:57">
      <c r="A188" s="145" t="s">
        <v>282</v>
      </c>
      <c r="B188" s="145" t="s">
        <v>76</v>
      </c>
      <c r="C188" s="170">
        <v>328</v>
      </c>
      <c r="D188" s="174" t="s">
        <v>77</v>
      </c>
      <c r="E188" s="171">
        <v>8</v>
      </c>
      <c r="F188" s="171">
        <v>1</v>
      </c>
      <c r="G188" s="171" t="s">
        <v>77</v>
      </c>
      <c r="H188" s="171">
        <v>0.5</v>
      </c>
      <c r="I188" s="171" t="s">
        <v>77</v>
      </c>
      <c r="J188" s="173" t="s">
        <v>80</v>
      </c>
      <c r="K188" s="173" t="s">
        <v>80</v>
      </c>
      <c r="L188" s="169">
        <f>VLOOKUP(CONCATENATE(J188,K188),'Sheet1 (2)'!$J$6:$K$26,2,FALSE)</f>
        <v>0</v>
      </c>
      <c r="M188" s="173" t="s">
        <v>80</v>
      </c>
      <c r="N188" s="173" t="s">
        <v>80</v>
      </c>
      <c r="O188" s="168">
        <f>VLOOKUP(CONCATENATE(M188,N188),'Sheet1 (2)'!$L$6:$M$26,2,FALSE)</f>
        <v>0</v>
      </c>
      <c r="P188" s="173" t="s">
        <v>80</v>
      </c>
      <c r="Q188" s="173" t="s">
        <v>80</v>
      </c>
      <c r="R188" s="168">
        <f>VLOOKUP(CONCATENATE(P188,Q188),'Sheet1 (2)'!$N$6:$O$26,2,FALSE)</f>
        <v>0</v>
      </c>
      <c r="S188" s="173" t="s">
        <v>80</v>
      </c>
      <c r="T188" s="173" t="s">
        <v>80</v>
      </c>
      <c r="U188" s="168">
        <f>VLOOKUP(CONCATENATE(S188,T188),'Sheet1 (2)'!$P$6:$Q$26,2,FALSE)</f>
        <v>0</v>
      </c>
      <c r="V188" s="173" t="s">
        <v>80</v>
      </c>
      <c r="W188" s="173" t="s">
        <v>80</v>
      </c>
      <c r="X188" s="168">
        <f>VLOOKUP(CONCATENATE(V188,W188),'Sheet1 (2)'!$R$6:$S$26,2,FALSE)</f>
        <v>0</v>
      </c>
      <c r="Y188" s="173" t="s">
        <v>80</v>
      </c>
      <c r="Z188" s="173" t="s">
        <v>80</v>
      </c>
      <c r="AA188" s="168">
        <f>VLOOKUP(CONCATENATE(Y188,Z188),'Sheet1 (2)'!$T$6:$U$26,2,FALSE)</f>
        <v>0</v>
      </c>
      <c r="AB188" s="173" t="s">
        <v>80</v>
      </c>
      <c r="AC188" s="173" t="s">
        <v>80</v>
      </c>
      <c r="AD188" s="168">
        <f>VLOOKUP(CONCATENATE(AB188,AC188),'Sheet1 (2)'!$X$6:$Y$26,2,FALSE)</f>
        <v>0</v>
      </c>
      <c r="AE188" s="173" t="s">
        <v>82</v>
      </c>
      <c r="AF188" s="173" t="s">
        <v>81</v>
      </c>
      <c r="AG188" s="168">
        <f>VLOOKUP(CONCATENATE(AE188,AF188),'Sheet1 (2)'!$Z$6:$AA$26,2,FALSE)</f>
        <v>66</v>
      </c>
      <c r="AH188" s="172"/>
      <c r="AI188" s="175"/>
      <c r="AJ188" s="140"/>
      <c r="AK188" s="176" t="s">
        <v>282</v>
      </c>
      <c r="AL188" s="176" t="s">
        <v>76</v>
      </c>
      <c r="AM188" s="170">
        <f t="shared" si="4"/>
        <v>328</v>
      </c>
      <c r="AN188" s="147"/>
      <c r="AO188" s="155"/>
      <c r="AP188" s="156"/>
      <c r="AQ188" s="157">
        <v>0.71622379960000004</v>
      </c>
      <c r="AR188" s="158"/>
      <c r="AS188" s="145">
        <f>LOOKUP(rufmkm,'Sheet1 (2)'!$V$62:$V$71,'Sheet1 (2)'!$W$62:$W$71)</f>
        <v>10</v>
      </c>
      <c r="AT188" s="140"/>
      <c r="AU188" s="157">
        <f>IF(IF(D188='Sheet1 (2)'!$C$69,'Sheet1 (2)'!$D$69*('Sheet1 (2)'!$D$72-rut_index)/'Sheet1 (2)'!$D$72,IF(shee2!D188='Sheet1 (2)'!$C$70,'Sheet1 (2)'!$D$70*('Sheet1 (2)'!$D$72-rut_index)/'Sheet1 (2)'!$D$72,IF(shee2!D188='Sheet1 (2)'!$C$71,'Sheet1 (2)'!$D$71*('Sheet1 (2)'!$D$72-rut_index)/'Sheet1 (2)'!$D$72)))&lt;0,0,IF(D188='Sheet1 (2)'!$C$69,'Sheet1 (2)'!$D$69*('Sheet1 (2)'!$D$72-rut_index)/'Sheet1 (2)'!$D$72,IF(shee2!D188='Sheet1 (2)'!$C$70,'Sheet1 (2)'!$D$70*('Sheet1 (2)'!$D$72-rut_index)/'Sheet1 (2)'!$D$72,IF(shee2!D188='Sheet1 (2)'!$C$71,'Sheet1 (2)'!$D$71*('Sheet1 (2)'!$D$72-rut_index)/'Sheet1 (2)'!$D$72))))</f>
        <v>5</v>
      </c>
      <c r="AV188" s="157">
        <f>IF(IF(D188='Sheet1 (2)'!$C$69,'Sheet1 (2)'!$D$69*('Sheet1 (2)'!$D$72-crack_s_index)/'Sheet1 (2)'!$D$72,IF(shee2!D188='Sheet1 (2)'!$C$70,'Sheet1 (2)'!$D$70*('Sheet1 (2)'!$D$72-crack_s_index)/'Sheet1 (2)'!$D$72,IF(shee2!D188='Sheet1 (2)'!$C$71,'Sheet1 (2)'!$D$71*('Sheet1 (2)'!$D$72-crack_s_index)/'Sheet1 (2)'!$D$72)))&lt;0,0,IF(D188='Sheet1 (2)'!$C$69,'Sheet1 (2)'!$D$69*('Sheet1 (2)'!$D$72-crack_s_index)/'Sheet1 (2)'!$D$72,IF(shee2!D188='Sheet1 (2)'!$C$70,'Sheet1 (2)'!$D$70*('Sheet1 (2)'!$D$72-crack_s_index)/'Sheet1 (2)'!$D$72,IF(shee2!D188='Sheet1 (2)'!$C$71,'Sheet1 (2)'!$D$71*('Sheet1 (2)'!$D$72-crack_s_index)/'Sheet1 (2)'!$D$72))))</f>
        <v>5</v>
      </c>
      <c r="AW188" s="157">
        <f>IF(IF(D188='Sheet1 (2)'!$C$69,'Sheet1 (2)'!$D$69*('Sheet1 (2)'!$D$72-crack_t_index)/'Sheet1 (2)'!$D$72,IF(shee2!D188='Sheet1 (2)'!$C$70,'Sheet1 (2)'!$D$70*('Sheet1 (2)'!$D$72-crack_t_index)/'Sheet1 (2)'!$D$72,IF(shee2!D188='Sheet1 (2)'!$C$71,'Sheet1 (2)'!$D$71*('Sheet1 (2)'!$D$72-crack_t_index)/'Sheet1 (2)'!$D$72)))&lt;0,0,IF(D188='Sheet1 (2)'!$C$69,'Sheet1 (2)'!$D$69*('Sheet1 (2)'!$D$72-crack_t_index)/'Sheet1 (2)'!$D$72,IF(shee2!D188='Sheet1 (2)'!$C$70,'Sheet1 (2)'!$D$70*('Sheet1 (2)'!$D$72-crack_t_index)/'Sheet1 (2)'!$D$72,IF(shee2!D188='Sheet1 (2)'!$C$71,'Sheet1 (2)'!$D$71*('Sheet1 (2)'!$D$72-crack_t_index)/'Sheet1 (2)'!$D$72))))</f>
        <v>5</v>
      </c>
      <c r="AX188" s="157">
        <f>IF(IF(D188='Sheet1 (2)'!$C$69,'Sheet1 (2)'!$D$69*('Sheet1 (2)'!$D$72-rave_index)/'Sheet1 (2)'!$D$72,IF(shee2!D188='Sheet1 (2)'!$C$70,'Sheet1 (2)'!$D$70*('Sheet1 (2)'!$D$72-rave_index)/'Sheet1 (2)'!$D$72,IF(shee2!D188='Sheet1 (2)'!$C$71,'Sheet1 (2)'!$D$71*('Sheet1 (2)'!$D$72-rave_index)/'Sheet1 (2)'!$D$72)))&lt;0,0,IF(D188='Sheet1 (2)'!$C$69,'Sheet1 (2)'!$D$69*('Sheet1 (2)'!$D$72-rave_index)/'Sheet1 (2)'!$D$72,IF(shee2!D188='Sheet1 (2)'!$C$70,'Sheet1 (2)'!$D$70*('Sheet1 (2)'!$D$72-rave_index)/'Sheet1 (2)'!$D$72,IF(shee2!D188='Sheet1 (2)'!$C$71,'Sheet1 (2)'!$D$71*('Sheet1 (2)'!$D$72-rave_index)/'Sheet1 (2)'!$D$72))))</f>
        <v>5</v>
      </c>
      <c r="AY188" s="157">
        <f>IF(IF(D188='Sheet1 (2)'!$C$69,'Sheet1 (2)'!$D$69*('Sheet1 (2)'!$D$72-rough_index)/'Sheet1 (2)'!$D$72,IF(shee2!D188='Sheet1 (2)'!$C$70,'Sheet1 (2)'!$D$70*('Sheet1 (2)'!$D$72-rough_index)/'Sheet1 (2)'!$D$72,IF(shee2!D188='Sheet1 (2)'!$C$71,'Sheet1 (2)'!$D$71*('Sheet1 (2)'!$D$72-rough_index)/'Sheet1 (2)'!$D$72)))&lt;0,0,IF(D188='Sheet1 (2)'!$C$69,'Sheet1 (2)'!$D$69*('Sheet1 (2)'!$D$72-rough_index)/'Sheet1 (2)'!$D$72,IF(shee2!D188='Sheet1 (2)'!$C$70,'Sheet1 (2)'!$D$70*('Sheet1 (2)'!$D$72-rough_index)/'Sheet1 (2)'!$D$72,IF(shee2!D188='Sheet1 (2)'!$C$71,'Sheet1 (2)'!$D$71*('Sheet1 (2)'!$D$72-rough_index)/'Sheet1 (2)'!$D$72))))</f>
        <v>4.166666666666667</v>
      </c>
      <c r="AZ188" s="159">
        <f>+(AU188*'Sheet1 (2)'!$C$77)+(AV188*'Sheet1 (2)'!$C$78)+(AW188*'Sheet1 (2)'!$C$79)+(AX188*'Sheet1 (2)'!$C$80)+(AY188*'Sheet1 (2)'!$C$81)</f>
        <v>4.75</v>
      </c>
      <c r="BA188" s="213" t="str">
        <f t="shared" si="5"/>
        <v>Good</v>
      </c>
      <c r="BE188">
        <f>IF(D188='Sheet1 (2)'!$C$61,'Sheet1 (2)'!$D$61*(counts^2)+'Sheet1 (2)'!$G$61*counts+'Sheet1 (2)'!$J$61,IF(D188='Sheet1 (2)'!$C$62,'Sheet1 (2)'!$D$62*counts+'Sheet1 (2)'!$G$62,IF(D188='Sheet1 (2)'!$C$63,'Sheet1 (2)'!$D$63*counts+'Sheet1 (2)'!$G$63,IF(D188='Sheet1 (2)'!$C$64,'Sheet1 (2)'!$D$64*counts+'Sheet1 (2)'!$G$64))))</f>
        <v>2.0984129299999998</v>
      </c>
    </row>
    <row r="189" spans="1:57">
      <c r="A189" s="145" t="s">
        <v>282</v>
      </c>
      <c r="B189" s="145" t="s">
        <v>76</v>
      </c>
      <c r="C189" s="170">
        <v>329</v>
      </c>
      <c r="D189" s="174" t="s">
        <v>77</v>
      </c>
      <c r="E189" s="171">
        <v>8</v>
      </c>
      <c r="F189" s="171">
        <v>1</v>
      </c>
      <c r="G189" s="171" t="s">
        <v>77</v>
      </c>
      <c r="H189" s="171">
        <v>0.5</v>
      </c>
      <c r="I189" s="171" t="s">
        <v>77</v>
      </c>
      <c r="J189" s="173" t="s">
        <v>80</v>
      </c>
      <c r="K189" s="173" t="s">
        <v>80</v>
      </c>
      <c r="L189" s="169">
        <f>VLOOKUP(CONCATENATE(J189,K189),'Sheet1 (2)'!$J$6:$K$26,2,FALSE)</f>
        <v>0</v>
      </c>
      <c r="M189" s="173" t="s">
        <v>80</v>
      </c>
      <c r="N189" s="173" t="s">
        <v>80</v>
      </c>
      <c r="O189" s="168">
        <f>VLOOKUP(CONCATENATE(M189,N189),'Sheet1 (2)'!$L$6:$M$26,2,FALSE)</f>
        <v>0</v>
      </c>
      <c r="P189" s="173" t="s">
        <v>80</v>
      </c>
      <c r="Q189" s="173" t="s">
        <v>80</v>
      </c>
      <c r="R189" s="168">
        <f>VLOOKUP(CONCATENATE(P189,Q189),'Sheet1 (2)'!$N$6:$O$26,2,FALSE)</f>
        <v>0</v>
      </c>
      <c r="S189" s="173" t="s">
        <v>80</v>
      </c>
      <c r="T189" s="173" t="s">
        <v>80</v>
      </c>
      <c r="U189" s="168">
        <f>VLOOKUP(CONCATENATE(S189,T189),'Sheet1 (2)'!$P$6:$Q$26,2,FALSE)</f>
        <v>0</v>
      </c>
      <c r="V189" s="173" t="s">
        <v>80</v>
      </c>
      <c r="W189" s="173" t="s">
        <v>80</v>
      </c>
      <c r="X189" s="168">
        <f>VLOOKUP(CONCATENATE(V189,W189),'Sheet1 (2)'!$R$6:$S$26,2,FALSE)</f>
        <v>0</v>
      </c>
      <c r="Y189" s="173" t="s">
        <v>80</v>
      </c>
      <c r="Z189" s="173" t="s">
        <v>80</v>
      </c>
      <c r="AA189" s="168">
        <f>VLOOKUP(CONCATENATE(Y189,Z189),'Sheet1 (2)'!$T$6:$U$26,2,FALSE)</f>
        <v>0</v>
      </c>
      <c r="AB189" s="173" t="s">
        <v>80</v>
      </c>
      <c r="AC189" s="173" t="s">
        <v>80</v>
      </c>
      <c r="AD189" s="168">
        <f>VLOOKUP(CONCATENATE(AB189,AC189),'Sheet1 (2)'!$X$6:$Y$26,2,FALSE)</f>
        <v>0</v>
      </c>
      <c r="AE189" s="173" t="s">
        <v>82</v>
      </c>
      <c r="AF189" s="173" t="s">
        <v>81</v>
      </c>
      <c r="AG189" s="168">
        <f>VLOOKUP(CONCATENATE(AE189,AF189),'Sheet1 (2)'!$Z$6:$AA$26,2,FALSE)</f>
        <v>66</v>
      </c>
      <c r="AH189" s="172"/>
      <c r="AI189" s="175"/>
      <c r="AJ189" s="140"/>
      <c r="AK189" s="176" t="s">
        <v>282</v>
      </c>
      <c r="AL189" s="176" t="s">
        <v>76</v>
      </c>
      <c r="AM189" s="170">
        <f t="shared" si="4"/>
        <v>329</v>
      </c>
      <c r="AN189" s="147"/>
      <c r="AO189" s="155"/>
      <c r="AP189" s="156"/>
      <c r="AQ189" s="157">
        <v>0.69387419540000006</v>
      </c>
      <c r="AR189" s="158"/>
      <c r="AS189" s="145">
        <f>LOOKUP(rufmkm,'Sheet1 (2)'!$V$62:$V$71,'Sheet1 (2)'!$W$62:$W$71)</f>
        <v>10</v>
      </c>
      <c r="AT189" s="140"/>
      <c r="AU189" s="157">
        <f>IF(IF(D189='Sheet1 (2)'!$C$69,'Sheet1 (2)'!$D$69*('Sheet1 (2)'!$D$72-rut_index)/'Sheet1 (2)'!$D$72,IF(shee2!D189='Sheet1 (2)'!$C$70,'Sheet1 (2)'!$D$70*('Sheet1 (2)'!$D$72-rut_index)/'Sheet1 (2)'!$D$72,IF(shee2!D189='Sheet1 (2)'!$C$71,'Sheet1 (2)'!$D$71*('Sheet1 (2)'!$D$72-rut_index)/'Sheet1 (2)'!$D$72)))&lt;0,0,IF(D189='Sheet1 (2)'!$C$69,'Sheet1 (2)'!$D$69*('Sheet1 (2)'!$D$72-rut_index)/'Sheet1 (2)'!$D$72,IF(shee2!D189='Sheet1 (2)'!$C$70,'Sheet1 (2)'!$D$70*('Sheet1 (2)'!$D$72-rut_index)/'Sheet1 (2)'!$D$72,IF(shee2!D189='Sheet1 (2)'!$C$71,'Sheet1 (2)'!$D$71*('Sheet1 (2)'!$D$72-rut_index)/'Sheet1 (2)'!$D$72))))</f>
        <v>5</v>
      </c>
      <c r="AV189" s="157">
        <f>IF(IF(D189='Sheet1 (2)'!$C$69,'Sheet1 (2)'!$D$69*('Sheet1 (2)'!$D$72-crack_s_index)/'Sheet1 (2)'!$D$72,IF(shee2!D189='Sheet1 (2)'!$C$70,'Sheet1 (2)'!$D$70*('Sheet1 (2)'!$D$72-crack_s_index)/'Sheet1 (2)'!$D$72,IF(shee2!D189='Sheet1 (2)'!$C$71,'Sheet1 (2)'!$D$71*('Sheet1 (2)'!$D$72-crack_s_index)/'Sheet1 (2)'!$D$72)))&lt;0,0,IF(D189='Sheet1 (2)'!$C$69,'Sheet1 (2)'!$D$69*('Sheet1 (2)'!$D$72-crack_s_index)/'Sheet1 (2)'!$D$72,IF(shee2!D189='Sheet1 (2)'!$C$70,'Sheet1 (2)'!$D$70*('Sheet1 (2)'!$D$72-crack_s_index)/'Sheet1 (2)'!$D$72,IF(shee2!D189='Sheet1 (2)'!$C$71,'Sheet1 (2)'!$D$71*('Sheet1 (2)'!$D$72-crack_s_index)/'Sheet1 (2)'!$D$72))))</f>
        <v>5</v>
      </c>
      <c r="AW189" s="157">
        <f>IF(IF(D189='Sheet1 (2)'!$C$69,'Sheet1 (2)'!$D$69*('Sheet1 (2)'!$D$72-crack_t_index)/'Sheet1 (2)'!$D$72,IF(shee2!D189='Sheet1 (2)'!$C$70,'Sheet1 (2)'!$D$70*('Sheet1 (2)'!$D$72-crack_t_index)/'Sheet1 (2)'!$D$72,IF(shee2!D189='Sheet1 (2)'!$C$71,'Sheet1 (2)'!$D$71*('Sheet1 (2)'!$D$72-crack_t_index)/'Sheet1 (2)'!$D$72)))&lt;0,0,IF(D189='Sheet1 (2)'!$C$69,'Sheet1 (2)'!$D$69*('Sheet1 (2)'!$D$72-crack_t_index)/'Sheet1 (2)'!$D$72,IF(shee2!D189='Sheet1 (2)'!$C$70,'Sheet1 (2)'!$D$70*('Sheet1 (2)'!$D$72-crack_t_index)/'Sheet1 (2)'!$D$72,IF(shee2!D189='Sheet1 (2)'!$C$71,'Sheet1 (2)'!$D$71*('Sheet1 (2)'!$D$72-crack_t_index)/'Sheet1 (2)'!$D$72))))</f>
        <v>5</v>
      </c>
      <c r="AX189" s="157">
        <f>IF(IF(D189='Sheet1 (2)'!$C$69,'Sheet1 (2)'!$D$69*('Sheet1 (2)'!$D$72-rave_index)/'Sheet1 (2)'!$D$72,IF(shee2!D189='Sheet1 (2)'!$C$70,'Sheet1 (2)'!$D$70*('Sheet1 (2)'!$D$72-rave_index)/'Sheet1 (2)'!$D$72,IF(shee2!D189='Sheet1 (2)'!$C$71,'Sheet1 (2)'!$D$71*('Sheet1 (2)'!$D$72-rave_index)/'Sheet1 (2)'!$D$72)))&lt;0,0,IF(D189='Sheet1 (2)'!$C$69,'Sheet1 (2)'!$D$69*('Sheet1 (2)'!$D$72-rave_index)/'Sheet1 (2)'!$D$72,IF(shee2!D189='Sheet1 (2)'!$C$70,'Sheet1 (2)'!$D$70*('Sheet1 (2)'!$D$72-rave_index)/'Sheet1 (2)'!$D$72,IF(shee2!D189='Sheet1 (2)'!$C$71,'Sheet1 (2)'!$D$71*('Sheet1 (2)'!$D$72-rave_index)/'Sheet1 (2)'!$D$72))))</f>
        <v>5</v>
      </c>
      <c r="AY189" s="157">
        <f>IF(IF(D189='Sheet1 (2)'!$C$69,'Sheet1 (2)'!$D$69*('Sheet1 (2)'!$D$72-rough_index)/'Sheet1 (2)'!$D$72,IF(shee2!D189='Sheet1 (2)'!$C$70,'Sheet1 (2)'!$D$70*('Sheet1 (2)'!$D$72-rough_index)/'Sheet1 (2)'!$D$72,IF(shee2!D189='Sheet1 (2)'!$C$71,'Sheet1 (2)'!$D$71*('Sheet1 (2)'!$D$72-rough_index)/'Sheet1 (2)'!$D$72)))&lt;0,0,IF(D189='Sheet1 (2)'!$C$69,'Sheet1 (2)'!$D$69*('Sheet1 (2)'!$D$72-rough_index)/'Sheet1 (2)'!$D$72,IF(shee2!D189='Sheet1 (2)'!$C$70,'Sheet1 (2)'!$D$70*('Sheet1 (2)'!$D$72-rough_index)/'Sheet1 (2)'!$D$72,IF(shee2!D189='Sheet1 (2)'!$C$71,'Sheet1 (2)'!$D$71*('Sheet1 (2)'!$D$72-rough_index)/'Sheet1 (2)'!$D$72))))</f>
        <v>4.166666666666667</v>
      </c>
      <c r="AZ189" s="159">
        <f>+(AU189*'Sheet1 (2)'!$C$77)+(AV189*'Sheet1 (2)'!$C$78)+(AW189*'Sheet1 (2)'!$C$79)+(AX189*'Sheet1 (2)'!$C$80)+(AY189*'Sheet1 (2)'!$C$81)</f>
        <v>4.75</v>
      </c>
      <c r="BA189" s="213" t="str">
        <f t="shared" si="5"/>
        <v>Good</v>
      </c>
      <c r="BE189">
        <f>IF(D189='Sheet1 (2)'!$C$61,'Sheet1 (2)'!$D$61*(counts^2)+'Sheet1 (2)'!$G$61*counts+'Sheet1 (2)'!$J$61,IF(D189='Sheet1 (2)'!$C$62,'Sheet1 (2)'!$D$62*counts+'Sheet1 (2)'!$G$62,IF(D189='Sheet1 (2)'!$C$63,'Sheet1 (2)'!$D$63*counts+'Sheet1 (2)'!$G$63,IF(D189='Sheet1 (2)'!$C$64,'Sheet1 (2)'!$D$64*counts+'Sheet1 (2)'!$G$64))))</f>
        <v>2.0984129299999998</v>
      </c>
    </row>
    <row r="190" spans="1:57">
      <c r="A190" s="145" t="s">
        <v>282</v>
      </c>
      <c r="B190" s="145" t="s">
        <v>76</v>
      </c>
      <c r="C190" s="170">
        <v>330</v>
      </c>
      <c r="D190" s="174" t="s">
        <v>77</v>
      </c>
      <c r="E190" s="171">
        <v>8</v>
      </c>
      <c r="F190" s="171">
        <v>1</v>
      </c>
      <c r="G190" s="171" t="s">
        <v>77</v>
      </c>
      <c r="H190" s="171">
        <v>0.5</v>
      </c>
      <c r="I190" s="171" t="s">
        <v>77</v>
      </c>
      <c r="J190" s="173" t="s">
        <v>80</v>
      </c>
      <c r="K190" s="173" t="s">
        <v>80</v>
      </c>
      <c r="L190" s="169">
        <f>VLOOKUP(CONCATENATE(J190,K190),'Sheet1 (2)'!$J$6:$K$26,2,FALSE)</f>
        <v>0</v>
      </c>
      <c r="M190" s="173" t="s">
        <v>80</v>
      </c>
      <c r="N190" s="173" t="s">
        <v>80</v>
      </c>
      <c r="O190" s="168">
        <f>VLOOKUP(CONCATENATE(M190,N190),'Sheet1 (2)'!$L$6:$M$26,2,FALSE)</f>
        <v>0</v>
      </c>
      <c r="P190" s="173" t="s">
        <v>80</v>
      </c>
      <c r="Q190" s="173" t="s">
        <v>80</v>
      </c>
      <c r="R190" s="168">
        <f>VLOOKUP(CONCATENATE(P190,Q190),'Sheet1 (2)'!$N$6:$O$26,2,FALSE)</f>
        <v>0</v>
      </c>
      <c r="S190" s="173" t="s">
        <v>80</v>
      </c>
      <c r="T190" s="173" t="s">
        <v>80</v>
      </c>
      <c r="U190" s="168">
        <f>VLOOKUP(CONCATENATE(S190,T190),'Sheet1 (2)'!$P$6:$Q$26,2,FALSE)</f>
        <v>0</v>
      </c>
      <c r="V190" s="173" t="s">
        <v>80</v>
      </c>
      <c r="W190" s="173" t="s">
        <v>80</v>
      </c>
      <c r="X190" s="168">
        <f>VLOOKUP(CONCATENATE(V190,W190),'Sheet1 (2)'!$R$6:$S$26,2,FALSE)</f>
        <v>0</v>
      </c>
      <c r="Y190" s="173" t="s">
        <v>80</v>
      </c>
      <c r="Z190" s="173" t="s">
        <v>80</v>
      </c>
      <c r="AA190" s="168">
        <f>VLOOKUP(CONCATENATE(Y190,Z190),'Sheet1 (2)'!$T$6:$U$26,2,FALSE)</f>
        <v>0</v>
      </c>
      <c r="AB190" s="173" t="s">
        <v>80</v>
      </c>
      <c r="AC190" s="173" t="s">
        <v>80</v>
      </c>
      <c r="AD190" s="168">
        <f>VLOOKUP(CONCATENATE(AB190,AC190),'Sheet1 (2)'!$X$6:$Y$26,2,FALSE)</f>
        <v>0</v>
      </c>
      <c r="AE190" s="173" t="s">
        <v>82</v>
      </c>
      <c r="AF190" s="173" t="s">
        <v>81</v>
      </c>
      <c r="AG190" s="168">
        <f>VLOOKUP(CONCATENATE(AE190,AF190),'Sheet1 (2)'!$Z$6:$AA$26,2,FALSE)</f>
        <v>66</v>
      </c>
      <c r="AH190" s="172"/>
      <c r="AI190" s="175"/>
      <c r="AJ190" s="140"/>
      <c r="AK190" s="176" t="s">
        <v>282</v>
      </c>
      <c r="AL190" s="176" t="s">
        <v>76</v>
      </c>
      <c r="AM190" s="170">
        <f t="shared" si="4"/>
        <v>330</v>
      </c>
      <c r="AN190" s="147"/>
      <c r="AO190" s="155"/>
      <c r="AP190" s="156"/>
      <c r="AQ190" s="157">
        <v>1.5889840877999999</v>
      </c>
      <c r="AR190" s="158"/>
      <c r="AS190" s="145">
        <f>LOOKUP(rufmkm,'Sheet1 (2)'!$V$62:$V$71,'Sheet1 (2)'!$W$62:$W$71)</f>
        <v>20</v>
      </c>
      <c r="AT190" s="140"/>
      <c r="AU190" s="157">
        <f>IF(IF(D190='Sheet1 (2)'!$C$69,'Sheet1 (2)'!$D$69*('Sheet1 (2)'!$D$72-rut_index)/'Sheet1 (2)'!$D$72,IF(shee2!D190='Sheet1 (2)'!$C$70,'Sheet1 (2)'!$D$70*('Sheet1 (2)'!$D$72-rut_index)/'Sheet1 (2)'!$D$72,IF(shee2!D190='Sheet1 (2)'!$C$71,'Sheet1 (2)'!$D$71*('Sheet1 (2)'!$D$72-rut_index)/'Sheet1 (2)'!$D$72)))&lt;0,0,IF(D190='Sheet1 (2)'!$C$69,'Sheet1 (2)'!$D$69*('Sheet1 (2)'!$D$72-rut_index)/'Sheet1 (2)'!$D$72,IF(shee2!D190='Sheet1 (2)'!$C$70,'Sheet1 (2)'!$D$70*('Sheet1 (2)'!$D$72-rut_index)/'Sheet1 (2)'!$D$72,IF(shee2!D190='Sheet1 (2)'!$C$71,'Sheet1 (2)'!$D$71*('Sheet1 (2)'!$D$72-rut_index)/'Sheet1 (2)'!$D$72))))</f>
        <v>5</v>
      </c>
      <c r="AV190" s="157">
        <f>IF(IF(D190='Sheet1 (2)'!$C$69,'Sheet1 (2)'!$D$69*('Sheet1 (2)'!$D$72-crack_s_index)/'Sheet1 (2)'!$D$72,IF(shee2!D190='Sheet1 (2)'!$C$70,'Sheet1 (2)'!$D$70*('Sheet1 (2)'!$D$72-crack_s_index)/'Sheet1 (2)'!$D$72,IF(shee2!D190='Sheet1 (2)'!$C$71,'Sheet1 (2)'!$D$71*('Sheet1 (2)'!$D$72-crack_s_index)/'Sheet1 (2)'!$D$72)))&lt;0,0,IF(D190='Sheet1 (2)'!$C$69,'Sheet1 (2)'!$D$69*('Sheet1 (2)'!$D$72-crack_s_index)/'Sheet1 (2)'!$D$72,IF(shee2!D190='Sheet1 (2)'!$C$70,'Sheet1 (2)'!$D$70*('Sheet1 (2)'!$D$72-crack_s_index)/'Sheet1 (2)'!$D$72,IF(shee2!D190='Sheet1 (2)'!$C$71,'Sheet1 (2)'!$D$71*('Sheet1 (2)'!$D$72-crack_s_index)/'Sheet1 (2)'!$D$72))))</f>
        <v>5</v>
      </c>
      <c r="AW190" s="157">
        <f>IF(IF(D190='Sheet1 (2)'!$C$69,'Sheet1 (2)'!$D$69*('Sheet1 (2)'!$D$72-crack_t_index)/'Sheet1 (2)'!$D$72,IF(shee2!D190='Sheet1 (2)'!$C$70,'Sheet1 (2)'!$D$70*('Sheet1 (2)'!$D$72-crack_t_index)/'Sheet1 (2)'!$D$72,IF(shee2!D190='Sheet1 (2)'!$C$71,'Sheet1 (2)'!$D$71*('Sheet1 (2)'!$D$72-crack_t_index)/'Sheet1 (2)'!$D$72)))&lt;0,0,IF(D190='Sheet1 (2)'!$C$69,'Sheet1 (2)'!$D$69*('Sheet1 (2)'!$D$72-crack_t_index)/'Sheet1 (2)'!$D$72,IF(shee2!D190='Sheet1 (2)'!$C$70,'Sheet1 (2)'!$D$70*('Sheet1 (2)'!$D$72-crack_t_index)/'Sheet1 (2)'!$D$72,IF(shee2!D190='Sheet1 (2)'!$C$71,'Sheet1 (2)'!$D$71*('Sheet1 (2)'!$D$72-crack_t_index)/'Sheet1 (2)'!$D$72))))</f>
        <v>5</v>
      </c>
      <c r="AX190" s="157">
        <f>IF(IF(D190='Sheet1 (2)'!$C$69,'Sheet1 (2)'!$D$69*('Sheet1 (2)'!$D$72-rave_index)/'Sheet1 (2)'!$D$72,IF(shee2!D190='Sheet1 (2)'!$C$70,'Sheet1 (2)'!$D$70*('Sheet1 (2)'!$D$72-rave_index)/'Sheet1 (2)'!$D$72,IF(shee2!D190='Sheet1 (2)'!$C$71,'Sheet1 (2)'!$D$71*('Sheet1 (2)'!$D$72-rave_index)/'Sheet1 (2)'!$D$72)))&lt;0,0,IF(D190='Sheet1 (2)'!$C$69,'Sheet1 (2)'!$D$69*('Sheet1 (2)'!$D$72-rave_index)/'Sheet1 (2)'!$D$72,IF(shee2!D190='Sheet1 (2)'!$C$70,'Sheet1 (2)'!$D$70*('Sheet1 (2)'!$D$72-rave_index)/'Sheet1 (2)'!$D$72,IF(shee2!D190='Sheet1 (2)'!$C$71,'Sheet1 (2)'!$D$71*('Sheet1 (2)'!$D$72-rave_index)/'Sheet1 (2)'!$D$72))))</f>
        <v>5</v>
      </c>
      <c r="AY190" s="157">
        <f>IF(IF(D190='Sheet1 (2)'!$C$69,'Sheet1 (2)'!$D$69*('Sheet1 (2)'!$D$72-rough_index)/'Sheet1 (2)'!$D$72,IF(shee2!D190='Sheet1 (2)'!$C$70,'Sheet1 (2)'!$D$70*('Sheet1 (2)'!$D$72-rough_index)/'Sheet1 (2)'!$D$72,IF(shee2!D190='Sheet1 (2)'!$C$71,'Sheet1 (2)'!$D$71*('Sheet1 (2)'!$D$72-rough_index)/'Sheet1 (2)'!$D$72)))&lt;0,0,IF(D190='Sheet1 (2)'!$C$69,'Sheet1 (2)'!$D$69*('Sheet1 (2)'!$D$72-rough_index)/'Sheet1 (2)'!$D$72,IF(shee2!D190='Sheet1 (2)'!$C$70,'Sheet1 (2)'!$D$70*('Sheet1 (2)'!$D$72-rough_index)/'Sheet1 (2)'!$D$72,IF(shee2!D190='Sheet1 (2)'!$C$71,'Sheet1 (2)'!$D$71*('Sheet1 (2)'!$D$72-rough_index)/'Sheet1 (2)'!$D$72))))</f>
        <v>3.3333333333333335</v>
      </c>
      <c r="AZ190" s="159">
        <f>+(AU190*'Sheet1 (2)'!$C$77)+(AV190*'Sheet1 (2)'!$C$78)+(AW190*'Sheet1 (2)'!$C$79)+(AX190*'Sheet1 (2)'!$C$80)+(AY190*'Sheet1 (2)'!$C$81)</f>
        <v>4.5</v>
      </c>
      <c r="BA190" s="213" t="str">
        <f t="shared" si="5"/>
        <v>Good</v>
      </c>
      <c r="BE190">
        <f>IF(D190='Sheet1 (2)'!$C$61,'Sheet1 (2)'!$D$61*(counts^2)+'Sheet1 (2)'!$G$61*counts+'Sheet1 (2)'!$J$61,IF(D190='Sheet1 (2)'!$C$62,'Sheet1 (2)'!$D$62*counts+'Sheet1 (2)'!$G$62,IF(D190='Sheet1 (2)'!$C$63,'Sheet1 (2)'!$D$63*counts+'Sheet1 (2)'!$G$63,IF(D190='Sheet1 (2)'!$C$64,'Sheet1 (2)'!$D$64*counts+'Sheet1 (2)'!$G$64))))</f>
        <v>2.0984129299999998</v>
      </c>
    </row>
    <row r="191" spans="1:57">
      <c r="A191" s="145" t="s">
        <v>282</v>
      </c>
      <c r="B191" s="145" t="s">
        <v>76</v>
      </c>
      <c r="C191" s="170">
        <v>331</v>
      </c>
      <c r="D191" s="174" t="s">
        <v>77</v>
      </c>
      <c r="E191" s="171">
        <v>8</v>
      </c>
      <c r="F191" s="171">
        <v>1</v>
      </c>
      <c r="G191" s="171" t="s">
        <v>77</v>
      </c>
      <c r="H191" s="171">
        <v>0.5</v>
      </c>
      <c r="I191" s="171" t="s">
        <v>77</v>
      </c>
      <c r="J191" s="173" t="s">
        <v>80</v>
      </c>
      <c r="K191" s="173" t="s">
        <v>80</v>
      </c>
      <c r="L191" s="169">
        <f>VLOOKUP(CONCATENATE(J191,K191),'Sheet1 (2)'!$J$6:$K$26,2,FALSE)</f>
        <v>0</v>
      </c>
      <c r="M191" s="173" t="s">
        <v>79</v>
      </c>
      <c r="N191" s="173" t="s">
        <v>83</v>
      </c>
      <c r="O191" s="168">
        <f>VLOOKUP(CONCATENATE(M191,N191),'Sheet1 (2)'!$L$6:$M$26,2,FALSE)</f>
        <v>50</v>
      </c>
      <c r="P191" s="173" t="s">
        <v>79</v>
      </c>
      <c r="Q191" s="173" t="s">
        <v>82</v>
      </c>
      <c r="R191" s="168">
        <f>VLOOKUP(CONCATENATE(P191,Q191),'Sheet1 (2)'!$N$6:$O$26,2,FALSE)</f>
        <v>25</v>
      </c>
      <c r="S191" s="173" t="s">
        <v>80</v>
      </c>
      <c r="T191" s="173" t="s">
        <v>80</v>
      </c>
      <c r="U191" s="168">
        <f>VLOOKUP(CONCATENATE(S191,T191),'Sheet1 (2)'!$P$6:$Q$26,2,FALSE)</f>
        <v>0</v>
      </c>
      <c r="V191" s="173" t="s">
        <v>82</v>
      </c>
      <c r="W191" s="173" t="s">
        <v>81</v>
      </c>
      <c r="X191" s="168">
        <f>VLOOKUP(CONCATENATE(V191,W191),'Sheet1 (2)'!$R$6:$S$26,2,FALSE)</f>
        <v>50</v>
      </c>
      <c r="Y191" s="173" t="s">
        <v>83</v>
      </c>
      <c r="Z191" s="173" t="s">
        <v>79</v>
      </c>
      <c r="AA191" s="168">
        <f>VLOOKUP(CONCATENATE(Y191,Z191),'Sheet1 (2)'!$T$6:$U$26,2,FALSE)</f>
        <v>56.25</v>
      </c>
      <c r="AB191" s="173" t="s">
        <v>80</v>
      </c>
      <c r="AC191" s="173" t="s">
        <v>80</v>
      </c>
      <c r="AD191" s="168">
        <f>VLOOKUP(CONCATENATE(AB191,AC191),'Sheet1 (2)'!$X$6:$Y$26,2,FALSE)</f>
        <v>0</v>
      </c>
      <c r="AE191" s="173" t="s">
        <v>82</v>
      </c>
      <c r="AF191" s="173" t="s">
        <v>81</v>
      </c>
      <c r="AG191" s="168">
        <f>VLOOKUP(CONCATENATE(AE191,AF191),'Sheet1 (2)'!$Z$6:$AA$26,2,FALSE)</f>
        <v>66</v>
      </c>
      <c r="AH191" s="172"/>
      <c r="AI191" s="175"/>
      <c r="AJ191" s="140"/>
      <c r="AK191" s="176" t="s">
        <v>282</v>
      </c>
      <c r="AL191" s="176" t="s">
        <v>76</v>
      </c>
      <c r="AM191" s="170">
        <f t="shared" si="4"/>
        <v>331</v>
      </c>
      <c r="AN191" s="147"/>
      <c r="AO191" s="155"/>
      <c r="AP191" s="156"/>
      <c r="AQ191" s="157">
        <v>5.3235779334000002</v>
      </c>
      <c r="AR191" s="158"/>
      <c r="AS191" s="145">
        <f>LOOKUP(rufmkm,'Sheet1 (2)'!$V$62:$V$71,'Sheet1 (2)'!$W$62:$W$71)</f>
        <v>60</v>
      </c>
      <c r="AT191" s="140"/>
      <c r="AU191" s="157">
        <f>IF(IF(D191='Sheet1 (2)'!$C$69,'Sheet1 (2)'!$D$69*('Sheet1 (2)'!$D$72-rut_index)/'Sheet1 (2)'!$D$72,IF(shee2!D191='Sheet1 (2)'!$C$70,'Sheet1 (2)'!$D$70*('Sheet1 (2)'!$D$72-rut_index)/'Sheet1 (2)'!$D$72,IF(shee2!D191='Sheet1 (2)'!$C$71,'Sheet1 (2)'!$D$71*('Sheet1 (2)'!$D$72-rut_index)/'Sheet1 (2)'!$D$72)))&lt;0,0,IF(D191='Sheet1 (2)'!$C$69,'Sheet1 (2)'!$D$69*('Sheet1 (2)'!$D$72-rut_index)/'Sheet1 (2)'!$D$72,IF(shee2!D191='Sheet1 (2)'!$C$70,'Sheet1 (2)'!$D$70*('Sheet1 (2)'!$D$72-rut_index)/'Sheet1 (2)'!$D$72,IF(shee2!D191='Sheet1 (2)'!$C$71,'Sheet1 (2)'!$D$71*('Sheet1 (2)'!$D$72-rut_index)/'Sheet1 (2)'!$D$72))))</f>
        <v>5</v>
      </c>
      <c r="AV191" s="157">
        <f>IF(IF(D191='Sheet1 (2)'!$C$69,'Sheet1 (2)'!$D$69*('Sheet1 (2)'!$D$72-crack_s_index)/'Sheet1 (2)'!$D$72,IF(shee2!D191='Sheet1 (2)'!$C$70,'Sheet1 (2)'!$D$70*('Sheet1 (2)'!$D$72-crack_s_index)/'Sheet1 (2)'!$D$72,IF(shee2!D191='Sheet1 (2)'!$C$71,'Sheet1 (2)'!$D$71*('Sheet1 (2)'!$D$72-crack_s_index)/'Sheet1 (2)'!$D$72)))&lt;0,0,IF(D191='Sheet1 (2)'!$C$69,'Sheet1 (2)'!$D$69*('Sheet1 (2)'!$D$72-crack_s_index)/'Sheet1 (2)'!$D$72,IF(shee2!D191='Sheet1 (2)'!$C$70,'Sheet1 (2)'!$D$70*('Sheet1 (2)'!$D$72-crack_s_index)/'Sheet1 (2)'!$D$72,IF(shee2!D191='Sheet1 (2)'!$C$71,'Sheet1 (2)'!$D$71*('Sheet1 (2)'!$D$72-crack_s_index)/'Sheet1 (2)'!$D$72))))</f>
        <v>0.83333333333333337</v>
      </c>
      <c r="AW191" s="157">
        <f>IF(IF(D191='Sheet1 (2)'!$C$69,'Sheet1 (2)'!$D$69*('Sheet1 (2)'!$D$72-crack_t_index)/'Sheet1 (2)'!$D$72,IF(shee2!D191='Sheet1 (2)'!$C$70,'Sheet1 (2)'!$D$70*('Sheet1 (2)'!$D$72-crack_t_index)/'Sheet1 (2)'!$D$72,IF(shee2!D191='Sheet1 (2)'!$C$71,'Sheet1 (2)'!$D$71*('Sheet1 (2)'!$D$72-crack_t_index)/'Sheet1 (2)'!$D$72)))&lt;0,0,IF(D191='Sheet1 (2)'!$C$69,'Sheet1 (2)'!$D$69*('Sheet1 (2)'!$D$72-crack_t_index)/'Sheet1 (2)'!$D$72,IF(shee2!D191='Sheet1 (2)'!$C$70,'Sheet1 (2)'!$D$70*('Sheet1 (2)'!$D$72-crack_t_index)/'Sheet1 (2)'!$D$72,IF(shee2!D191='Sheet1 (2)'!$C$71,'Sheet1 (2)'!$D$71*('Sheet1 (2)'!$D$72-crack_t_index)/'Sheet1 (2)'!$D$72))))</f>
        <v>2.9166666666666665</v>
      </c>
      <c r="AX191" s="157">
        <f>IF(IF(D191='Sheet1 (2)'!$C$69,'Sheet1 (2)'!$D$69*('Sheet1 (2)'!$D$72-rave_index)/'Sheet1 (2)'!$D$72,IF(shee2!D191='Sheet1 (2)'!$C$70,'Sheet1 (2)'!$D$70*('Sheet1 (2)'!$D$72-rave_index)/'Sheet1 (2)'!$D$72,IF(shee2!D191='Sheet1 (2)'!$C$71,'Sheet1 (2)'!$D$71*('Sheet1 (2)'!$D$72-rave_index)/'Sheet1 (2)'!$D$72)))&lt;0,0,IF(D191='Sheet1 (2)'!$C$69,'Sheet1 (2)'!$D$69*('Sheet1 (2)'!$D$72-rave_index)/'Sheet1 (2)'!$D$72,IF(shee2!D191='Sheet1 (2)'!$C$70,'Sheet1 (2)'!$D$70*('Sheet1 (2)'!$D$72-rave_index)/'Sheet1 (2)'!$D$72,IF(shee2!D191='Sheet1 (2)'!$C$71,'Sheet1 (2)'!$D$71*('Sheet1 (2)'!$D$72-rave_index)/'Sheet1 (2)'!$D$72))))</f>
        <v>0.3125</v>
      </c>
      <c r="AY191" s="157">
        <f>IF(IF(D191='Sheet1 (2)'!$C$69,'Sheet1 (2)'!$D$69*('Sheet1 (2)'!$D$72-rough_index)/'Sheet1 (2)'!$D$72,IF(shee2!D191='Sheet1 (2)'!$C$70,'Sheet1 (2)'!$D$70*('Sheet1 (2)'!$D$72-rough_index)/'Sheet1 (2)'!$D$72,IF(shee2!D191='Sheet1 (2)'!$C$71,'Sheet1 (2)'!$D$71*('Sheet1 (2)'!$D$72-rough_index)/'Sheet1 (2)'!$D$72)))&lt;0,0,IF(D191='Sheet1 (2)'!$C$69,'Sheet1 (2)'!$D$69*('Sheet1 (2)'!$D$72-rough_index)/'Sheet1 (2)'!$D$72,IF(shee2!D191='Sheet1 (2)'!$C$70,'Sheet1 (2)'!$D$70*('Sheet1 (2)'!$D$72-rough_index)/'Sheet1 (2)'!$D$72,IF(shee2!D191='Sheet1 (2)'!$C$71,'Sheet1 (2)'!$D$71*('Sheet1 (2)'!$D$72-rough_index)/'Sheet1 (2)'!$D$72))))</f>
        <v>0</v>
      </c>
      <c r="AZ191" s="159">
        <f>+(AU191*'Sheet1 (2)'!$C$77)+(AV191*'Sheet1 (2)'!$C$78)+(AW191*'Sheet1 (2)'!$C$79)+(AX191*'Sheet1 (2)'!$C$80)+(AY191*'Sheet1 (2)'!$C$81)</f>
        <v>1.4479166666666667</v>
      </c>
      <c r="BA191" s="213" t="str">
        <f t="shared" si="5"/>
        <v>Poor</v>
      </c>
      <c r="BE191">
        <f>IF(D191='Sheet1 (2)'!$C$61,'Sheet1 (2)'!$D$61*(counts^2)+'Sheet1 (2)'!$G$61*counts+'Sheet1 (2)'!$J$61,IF(D191='Sheet1 (2)'!$C$62,'Sheet1 (2)'!$D$62*counts+'Sheet1 (2)'!$G$62,IF(D191='Sheet1 (2)'!$C$63,'Sheet1 (2)'!$D$63*counts+'Sheet1 (2)'!$G$63,IF(D191='Sheet1 (2)'!$C$64,'Sheet1 (2)'!$D$64*counts+'Sheet1 (2)'!$G$64))))</f>
        <v>2.0984129299999998</v>
      </c>
    </row>
    <row r="192" spans="1:57">
      <c r="A192" s="145" t="s">
        <v>282</v>
      </c>
      <c r="B192" s="145" t="s">
        <v>76</v>
      </c>
      <c r="C192" s="170">
        <v>332</v>
      </c>
      <c r="D192" s="174" t="s">
        <v>77</v>
      </c>
      <c r="E192" s="171">
        <v>8</v>
      </c>
      <c r="F192" s="171">
        <v>1</v>
      </c>
      <c r="G192" s="171" t="s">
        <v>77</v>
      </c>
      <c r="H192" s="171">
        <v>0.5</v>
      </c>
      <c r="I192" s="171" t="s">
        <v>77</v>
      </c>
      <c r="J192" s="173" t="s">
        <v>80</v>
      </c>
      <c r="K192" s="173" t="s">
        <v>80</v>
      </c>
      <c r="L192" s="169">
        <f>VLOOKUP(CONCATENATE(J192,K192),'Sheet1 (2)'!$J$6:$K$26,2,FALSE)</f>
        <v>0</v>
      </c>
      <c r="M192" s="173" t="s">
        <v>79</v>
      </c>
      <c r="N192" s="173" t="s">
        <v>81</v>
      </c>
      <c r="O192" s="168">
        <f>VLOOKUP(CONCATENATE(M192,N192),'Sheet1 (2)'!$L$6:$M$26,2,FALSE)</f>
        <v>100</v>
      </c>
      <c r="P192" s="173" t="s">
        <v>79</v>
      </c>
      <c r="Q192" s="173" t="s">
        <v>79</v>
      </c>
      <c r="R192" s="168">
        <f>VLOOKUP(CONCATENATE(P192,Q192),'Sheet1 (2)'!$N$6:$O$26,2,FALSE)</f>
        <v>75</v>
      </c>
      <c r="S192" s="173" t="s">
        <v>78</v>
      </c>
      <c r="T192" s="173" t="s">
        <v>82</v>
      </c>
      <c r="U192" s="168">
        <f>VLOOKUP(CONCATENATE(S192,T192),'Sheet1 (2)'!$P$6:$Q$26,2,FALSE)</f>
        <v>6.25</v>
      </c>
      <c r="V192" s="173" t="s">
        <v>82</v>
      </c>
      <c r="W192" s="173" t="s">
        <v>81</v>
      </c>
      <c r="X192" s="168">
        <f>VLOOKUP(CONCATENATE(V192,W192),'Sheet1 (2)'!$R$6:$S$26,2,FALSE)</f>
        <v>50</v>
      </c>
      <c r="Y192" s="173" t="s">
        <v>83</v>
      </c>
      <c r="Z192" s="173" t="s">
        <v>79</v>
      </c>
      <c r="AA192" s="168">
        <f>VLOOKUP(CONCATENATE(Y192,Z192),'Sheet1 (2)'!$T$6:$U$26,2,FALSE)</f>
        <v>56.25</v>
      </c>
      <c r="AB192" s="173" t="s">
        <v>80</v>
      </c>
      <c r="AC192" s="173" t="s">
        <v>80</v>
      </c>
      <c r="AD192" s="168">
        <f>VLOOKUP(CONCATENATE(AB192,AC192),'Sheet1 (2)'!$X$6:$Y$26,2,FALSE)</f>
        <v>0</v>
      </c>
      <c r="AE192" s="173" t="s">
        <v>82</v>
      </c>
      <c r="AF192" s="173" t="s">
        <v>81</v>
      </c>
      <c r="AG192" s="168">
        <f>VLOOKUP(CONCATENATE(AE192,AF192),'Sheet1 (2)'!$Z$6:$AA$26,2,FALSE)</f>
        <v>66</v>
      </c>
      <c r="AH192" s="172"/>
      <c r="AI192" s="175"/>
      <c r="AJ192" s="140"/>
      <c r="AK192" s="176" t="s">
        <v>282</v>
      </c>
      <c r="AL192" s="176" t="s">
        <v>76</v>
      </c>
      <c r="AM192" s="170">
        <f t="shared" si="4"/>
        <v>332</v>
      </c>
      <c r="AN192" s="147"/>
      <c r="AO192" s="155"/>
      <c r="AP192" s="156"/>
      <c r="AQ192" s="157">
        <v>3.2486154810000003</v>
      </c>
      <c r="AR192" s="158"/>
      <c r="AS192" s="145">
        <f>LOOKUP(rufmkm,'Sheet1 (2)'!$V$62:$V$71,'Sheet1 (2)'!$W$62:$W$71)</f>
        <v>40</v>
      </c>
      <c r="AT192" s="140"/>
      <c r="AU192" s="157">
        <f>IF(IF(D192='Sheet1 (2)'!$C$69,'Sheet1 (2)'!$D$69*('Sheet1 (2)'!$D$72-rut_index)/'Sheet1 (2)'!$D$72,IF(shee2!D192='Sheet1 (2)'!$C$70,'Sheet1 (2)'!$D$70*('Sheet1 (2)'!$D$72-rut_index)/'Sheet1 (2)'!$D$72,IF(shee2!D192='Sheet1 (2)'!$C$71,'Sheet1 (2)'!$D$71*('Sheet1 (2)'!$D$72-rut_index)/'Sheet1 (2)'!$D$72)))&lt;0,0,IF(D192='Sheet1 (2)'!$C$69,'Sheet1 (2)'!$D$69*('Sheet1 (2)'!$D$72-rut_index)/'Sheet1 (2)'!$D$72,IF(shee2!D192='Sheet1 (2)'!$C$70,'Sheet1 (2)'!$D$70*('Sheet1 (2)'!$D$72-rut_index)/'Sheet1 (2)'!$D$72,IF(shee2!D192='Sheet1 (2)'!$C$71,'Sheet1 (2)'!$D$71*('Sheet1 (2)'!$D$72-rut_index)/'Sheet1 (2)'!$D$72))))</f>
        <v>5</v>
      </c>
      <c r="AV192" s="157">
        <f>IF(IF(D192='Sheet1 (2)'!$C$69,'Sheet1 (2)'!$D$69*('Sheet1 (2)'!$D$72-crack_s_index)/'Sheet1 (2)'!$D$72,IF(shee2!D192='Sheet1 (2)'!$C$70,'Sheet1 (2)'!$D$70*('Sheet1 (2)'!$D$72-crack_s_index)/'Sheet1 (2)'!$D$72,IF(shee2!D192='Sheet1 (2)'!$C$71,'Sheet1 (2)'!$D$71*('Sheet1 (2)'!$D$72-crack_s_index)/'Sheet1 (2)'!$D$72)))&lt;0,0,IF(D192='Sheet1 (2)'!$C$69,'Sheet1 (2)'!$D$69*('Sheet1 (2)'!$D$72-crack_s_index)/'Sheet1 (2)'!$D$72,IF(shee2!D192='Sheet1 (2)'!$C$70,'Sheet1 (2)'!$D$70*('Sheet1 (2)'!$D$72-crack_s_index)/'Sheet1 (2)'!$D$72,IF(shee2!D192='Sheet1 (2)'!$C$71,'Sheet1 (2)'!$D$71*('Sheet1 (2)'!$D$72-crack_s_index)/'Sheet1 (2)'!$D$72))))</f>
        <v>0</v>
      </c>
      <c r="AW192" s="157">
        <f>IF(IF(D192='Sheet1 (2)'!$C$69,'Sheet1 (2)'!$D$69*('Sheet1 (2)'!$D$72-crack_t_index)/'Sheet1 (2)'!$D$72,IF(shee2!D192='Sheet1 (2)'!$C$70,'Sheet1 (2)'!$D$70*('Sheet1 (2)'!$D$72-crack_t_index)/'Sheet1 (2)'!$D$72,IF(shee2!D192='Sheet1 (2)'!$C$71,'Sheet1 (2)'!$D$71*('Sheet1 (2)'!$D$72-crack_t_index)/'Sheet1 (2)'!$D$72)))&lt;0,0,IF(D192='Sheet1 (2)'!$C$69,'Sheet1 (2)'!$D$69*('Sheet1 (2)'!$D$72-crack_t_index)/'Sheet1 (2)'!$D$72,IF(shee2!D192='Sheet1 (2)'!$C$70,'Sheet1 (2)'!$D$70*('Sheet1 (2)'!$D$72-crack_t_index)/'Sheet1 (2)'!$D$72,IF(shee2!D192='Sheet1 (2)'!$C$71,'Sheet1 (2)'!$D$71*('Sheet1 (2)'!$D$72-crack_t_index)/'Sheet1 (2)'!$D$72))))</f>
        <v>0</v>
      </c>
      <c r="AX192" s="157">
        <f>IF(IF(D192='Sheet1 (2)'!$C$69,'Sheet1 (2)'!$D$69*('Sheet1 (2)'!$D$72-rave_index)/'Sheet1 (2)'!$D$72,IF(shee2!D192='Sheet1 (2)'!$C$70,'Sheet1 (2)'!$D$70*('Sheet1 (2)'!$D$72-rave_index)/'Sheet1 (2)'!$D$72,IF(shee2!D192='Sheet1 (2)'!$C$71,'Sheet1 (2)'!$D$71*('Sheet1 (2)'!$D$72-rave_index)/'Sheet1 (2)'!$D$72)))&lt;0,0,IF(D192='Sheet1 (2)'!$C$69,'Sheet1 (2)'!$D$69*('Sheet1 (2)'!$D$72-rave_index)/'Sheet1 (2)'!$D$72,IF(shee2!D192='Sheet1 (2)'!$C$70,'Sheet1 (2)'!$D$70*('Sheet1 (2)'!$D$72-rave_index)/'Sheet1 (2)'!$D$72,IF(shee2!D192='Sheet1 (2)'!$C$71,'Sheet1 (2)'!$D$71*('Sheet1 (2)'!$D$72-rave_index)/'Sheet1 (2)'!$D$72))))</f>
        <v>0.3125</v>
      </c>
      <c r="AY192" s="157">
        <f>IF(IF(D192='Sheet1 (2)'!$C$69,'Sheet1 (2)'!$D$69*('Sheet1 (2)'!$D$72-rough_index)/'Sheet1 (2)'!$D$72,IF(shee2!D192='Sheet1 (2)'!$C$70,'Sheet1 (2)'!$D$70*('Sheet1 (2)'!$D$72-rough_index)/'Sheet1 (2)'!$D$72,IF(shee2!D192='Sheet1 (2)'!$C$71,'Sheet1 (2)'!$D$71*('Sheet1 (2)'!$D$72-rough_index)/'Sheet1 (2)'!$D$72)))&lt;0,0,IF(D192='Sheet1 (2)'!$C$69,'Sheet1 (2)'!$D$69*('Sheet1 (2)'!$D$72-rough_index)/'Sheet1 (2)'!$D$72,IF(shee2!D192='Sheet1 (2)'!$C$70,'Sheet1 (2)'!$D$70*('Sheet1 (2)'!$D$72-rough_index)/'Sheet1 (2)'!$D$72,IF(shee2!D192='Sheet1 (2)'!$C$71,'Sheet1 (2)'!$D$71*('Sheet1 (2)'!$D$72-rough_index)/'Sheet1 (2)'!$D$72))))</f>
        <v>1.6666666666666667</v>
      </c>
      <c r="AZ192" s="159">
        <f>+(AU192*'Sheet1 (2)'!$C$77)+(AV192*'Sheet1 (2)'!$C$78)+(AW192*'Sheet1 (2)'!$C$79)+(AX192*'Sheet1 (2)'!$C$80)+(AY192*'Sheet1 (2)'!$C$81)</f>
        <v>1.53125</v>
      </c>
      <c r="BA192" s="213" t="str">
        <f t="shared" si="5"/>
        <v>Poor</v>
      </c>
      <c r="BE192">
        <f>IF(D192='Sheet1 (2)'!$C$61,'Sheet1 (2)'!$D$61*(counts^2)+'Sheet1 (2)'!$G$61*counts+'Sheet1 (2)'!$J$61,IF(D192='Sheet1 (2)'!$C$62,'Sheet1 (2)'!$D$62*counts+'Sheet1 (2)'!$G$62,IF(D192='Sheet1 (2)'!$C$63,'Sheet1 (2)'!$D$63*counts+'Sheet1 (2)'!$G$63,IF(D192='Sheet1 (2)'!$C$64,'Sheet1 (2)'!$D$64*counts+'Sheet1 (2)'!$G$64))))</f>
        <v>2.0984129299999998</v>
      </c>
    </row>
    <row r="193" spans="1:57">
      <c r="A193" s="145" t="s">
        <v>282</v>
      </c>
      <c r="B193" s="145" t="s">
        <v>76</v>
      </c>
      <c r="C193" s="170">
        <v>333</v>
      </c>
      <c r="D193" s="174" t="s">
        <v>77</v>
      </c>
      <c r="E193" s="171">
        <v>8</v>
      </c>
      <c r="F193" s="171">
        <v>1</v>
      </c>
      <c r="G193" s="171" t="s">
        <v>77</v>
      </c>
      <c r="H193" s="171">
        <v>0.5</v>
      </c>
      <c r="I193" s="171" t="s">
        <v>77</v>
      </c>
      <c r="J193" s="173" t="s">
        <v>80</v>
      </c>
      <c r="K193" s="173" t="s">
        <v>80</v>
      </c>
      <c r="L193" s="169">
        <f>VLOOKUP(CONCATENATE(J193,K193),'Sheet1 (2)'!$J$6:$K$26,2,FALSE)</f>
        <v>0</v>
      </c>
      <c r="M193" s="173" t="s">
        <v>79</v>
      </c>
      <c r="N193" s="173" t="s">
        <v>79</v>
      </c>
      <c r="O193" s="168">
        <f>VLOOKUP(CONCATENATE(M193,N193),'Sheet1 (2)'!$L$6:$M$26,2,FALSE)</f>
        <v>75</v>
      </c>
      <c r="P193" s="173" t="s">
        <v>79</v>
      </c>
      <c r="Q193" s="173" t="s">
        <v>83</v>
      </c>
      <c r="R193" s="168">
        <f>VLOOKUP(CONCATENATE(P193,Q193),'Sheet1 (2)'!$N$6:$O$26,2,FALSE)</f>
        <v>50</v>
      </c>
      <c r="S193" s="173" t="s">
        <v>82</v>
      </c>
      <c r="T193" s="173" t="s">
        <v>83</v>
      </c>
      <c r="U193" s="168">
        <f>VLOOKUP(CONCATENATE(S193,T193),'Sheet1 (2)'!$P$6:$Q$26,2,FALSE)</f>
        <v>25</v>
      </c>
      <c r="V193" s="173" t="s">
        <v>80</v>
      </c>
      <c r="W193" s="173" t="s">
        <v>80</v>
      </c>
      <c r="X193" s="168">
        <f>VLOOKUP(CONCATENATE(V193,W193),'Sheet1 (2)'!$R$6:$S$26,2,FALSE)</f>
        <v>0</v>
      </c>
      <c r="Y193" s="173" t="s">
        <v>79</v>
      </c>
      <c r="Z193" s="173" t="s">
        <v>79</v>
      </c>
      <c r="AA193" s="168">
        <f>VLOOKUP(CONCATENATE(Y193,Z193),'Sheet1 (2)'!$T$6:$U$26,2,FALSE)</f>
        <v>75</v>
      </c>
      <c r="AB193" s="173" t="s">
        <v>80</v>
      </c>
      <c r="AC193" s="173" t="s">
        <v>80</v>
      </c>
      <c r="AD193" s="168">
        <f>VLOOKUP(CONCATENATE(AB193,AC193),'Sheet1 (2)'!$X$6:$Y$26,2,FALSE)</f>
        <v>0</v>
      </c>
      <c r="AE193" s="173" t="s">
        <v>82</v>
      </c>
      <c r="AF193" s="173" t="s">
        <v>81</v>
      </c>
      <c r="AG193" s="168">
        <f>VLOOKUP(CONCATENATE(AE193,AF193),'Sheet1 (2)'!$Z$6:$AA$26,2,FALSE)</f>
        <v>66</v>
      </c>
      <c r="AH193" s="172"/>
      <c r="AI193" s="175"/>
      <c r="AJ193" s="140"/>
      <c r="AK193" s="176" t="s">
        <v>282</v>
      </c>
      <c r="AL193" s="176" t="s">
        <v>76</v>
      </c>
      <c r="AM193" s="170">
        <f t="shared" si="4"/>
        <v>333</v>
      </c>
      <c r="AN193" s="147"/>
      <c r="AO193" s="155" t="s">
        <v>425</v>
      </c>
      <c r="AP193" s="156"/>
      <c r="AQ193" s="157">
        <v>2.8510530883999996</v>
      </c>
      <c r="AR193" s="158"/>
      <c r="AS193" s="145">
        <f>LOOKUP(rufmkm,'Sheet1 (2)'!$V$62:$V$71,'Sheet1 (2)'!$W$62:$W$71)</f>
        <v>30</v>
      </c>
      <c r="AT193" s="140"/>
      <c r="AU193" s="157">
        <f>IF(IF(D193='Sheet1 (2)'!$C$69,'Sheet1 (2)'!$D$69*('Sheet1 (2)'!$D$72-rut_index)/'Sheet1 (2)'!$D$72,IF(shee2!D193='Sheet1 (2)'!$C$70,'Sheet1 (2)'!$D$70*('Sheet1 (2)'!$D$72-rut_index)/'Sheet1 (2)'!$D$72,IF(shee2!D193='Sheet1 (2)'!$C$71,'Sheet1 (2)'!$D$71*('Sheet1 (2)'!$D$72-rut_index)/'Sheet1 (2)'!$D$72)))&lt;0,0,IF(D193='Sheet1 (2)'!$C$69,'Sheet1 (2)'!$D$69*('Sheet1 (2)'!$D$72-rut_index)/'Sheet1 (2)'!$D$72,IF(shee2!D193='Sheet1 (2)'!$C$70,'Sheet1 (2)'!$D$70*('Sheet1 (2)'!$D$72-rut_index)/'Sheet1 (2)'!$D$72,IF(shee2!D193='Sheet1 (2)'!$C$71,'Sheet1 (2)'!$D$71*('Sheet1 (2)'!$D$72-rut_index)/'Sheet1 (2)'!$D$72))))</f>
        <v>5</v>
      </c>
      <c r="AV193" s="157">
        <f>IF(IF(D193='Sheet1 (2)'!$C$69,'Sheet1 (2)'!$D$69*('Sheet1 (2)'!$D$72-crack_s_index)/'Sheet1 (2)'!$D$72,IF(shee2!D193='Sheet1 (2)'!$C$70,'Sheet1 (2)'!$D$70*('Sheet1 (2)'!$D$72-crack_s_index)/'Sheet1 (2)'!$D$72,IF(shee2!D193='Sheet1 (2)'!$C$71,'Sheet1 (2)'!$D$71*('Sheet1 (2)'!$D$72-crack_s_index)/'Sheet1 (2)'!$D$72)))&lt;0,0,IF(D193='Sheet1 (2)'!$C$69,'Sheet1 (2)'!$D$69*('Sheet1 (2)'!$D$72-crack_s_index)/'Sheet1 (2)'!$D$72,IF(shee2!D193='Sheet1 (2)'!$C$70,'Sheet1 (2)'!$D$70*('Sheet1 (2)'!$D$72-crack_s_index)/'Sheet1 (2)'!$D$72,IF(shee2!D193='Sheet1 (2)'!$C$71,'Sheet1 (2)'!$D$71*('Sheet1 (2)'!$D$72-crack_s_index)/'Sheet1 (2)'!$D$72))))</f>
        <v>0</v>
      </c>
      <c r="AW193" s="157">
        <f>IF(IF(D193='Sheet1 (2)'!$C$69,'Sheet1 (2)'!$D$69*('Sheet1 (2)'!$D$72-crack_t_index)/'Sheet1 (2)'!$D$72,IF(shee2!D193='Sheet1 (2)'!$C$70,'Sheet1 (2)'!$D$70*('Sheet1 (2)'!$D$72-crack_t_index)/'Sheet1 (2)'!$D$72,IF(shee2!D193='Sheet1 (2)'!$C$71,'Sheet1 (2)'!$D$71*('Sheet1 (2)'!$D$72-crack_t_index)/'Sheet1 (2)'!$D$72)))&lt;0,0,IF(D193='Sheet1 (2)'!$C$69,'Sheet1 (2)'!$D$69*('Sheet1 (2)'!$D$72-crack_t_index)/'Sheet1 (2)'!$D$72,IF(shee2!D193='Sheet1 (2)'!$C$70,'Sheet1 (2)'!$D$70*('Sheet1 (2)'!$D$72-crack_t_index)/'Sheet1 (2)'!$D$72,IF(shee2!D193='Sheet1 (2)'!$C$71,'Sheet1 (2)'!$D$71*('Sheet1 (2)'!$D$72-crack_t_index)/'Sheet1 (2)'!$D$72))))</f>
        <v>0.83333333333333337</v>
      </c>
      <c r="AX193" s="157">
        <f>IF(IF(D193='Sheet1 (2)'!$C$69,'Sheet1 (2)'!$D$69*('Sheet1 (2)'!$D$72-rave_index)/'Sheet1 (2)'!$D$72,IF(shee2!D193='Sheet1 (2)'!$C$70,'Sheet1 (2)'!$D$70*('Sheet1 (2)'!$D$72-rave_index)/'Sheet1 (2)'!$D$72,IF(shee2!D193='Sheet1 (2)'!$C$71,'Sheet1 (2)'!$D$71*('Sheet1 (2)'!$D$72-rave_index)/'Sheet1 (2)'!$D$72)))&lt;0,0,IF(D193='Sheet1 (2)'!$C$69,'Sheet1 (2)'!$D$69*('Sheet1 (2)'!$D$72-rave_index)/'Sheet1 (2)'!$D$72,IF(shee2!D193='Sheet1 (2)'!$C$70,'Sheet1 (2)'!$D$70*('Sheet1 (2)'!$D$72-rave_index)/'Sheet1 (2)'!$D$72,IF(shee2!D193='Sheet1 (2)'!$C$71,'Sheet1 (2)'!$D$71*('Sheet1 (2)'!$D$72-rave_index)/'Sheet1 (2)'!$D$72))))</f>
        <v>0</v>
      </c>
      <c r="AY193" s="157">
        <f>IF(IF(D193='Sheet1 (2)'!$C$69,'Sheet1 (2)'!$D$69*('Sheet1 (2)'!$D$72-rough_index)/'Sheet1 (2)'!$D$72,IF(shee2!D193='Sheet1 (2)'!$C$70,'Sheet1 (2)'!$D$70*('Sheet1 (2)'!$D$72-rough_index)/'Sheet1 (2)'!$D$72,IF(shee2!D193='Sheet1 (2)'!$C$71,'Sheet1 (2)'!$D$71*('Sheet1 (2)'!$D$72-rough_index)/'Sheet1 (2)'!$D$72)))&lt;0,0,IF(D193='Sheet1 (2)'!$C$69,'Sheet1 (2)'!$D$69*('Sheet1 (2)'!$D$72-rough_index)/'Sheet1 (2)'!$D$72,IF(shee2!D193='Sheet1 (2)'!$C$70,'Sheet1 (2)'!$D$70*('Sheet1 (2)'!$D$72-rough_index)/'Sheet1 (2)'!$D$72,IF(shee2!D193='Sheet1 (2)'!$C$71,'Sheet1 (2)'!$D$71*('Sheet1 (2)'!$D$72-rough_index)/'Sheet1 (2)'!$D$72))))</f>
        <v>2.5</v>
      </c>
      <c r="AZ193" s="159">
        <f>+(AU193*'Sheet1 (2)'!$C$77)+(AV193*'Sheet1 (2)'!$C$78)+(AW193*'Sheet1 (2)'!$C$79)+(AX193*'Sheet1 (2)'!$C$80)+(AY193*'Sheet1 (2)'!$C$81)</f>
        <v>1.7833333333333334</v>
      </c>
      <c r="BA193" s="213" t="str">
        <f t="shared" si="5"/>
        <v>Poor</v>
      </c>
      <c r="BE193">
        <f>IF(D193='Sheet1 (2)'!$C$61,'Sheet1 (2)'!$D$61*(counts^2)+'Sheet1 (2)'!$G$61*counts+'Sheet1 (2)'!$J$61,IF(D193='Sheet1 (2)'!$C$62,'Sheet1 (2)'!$D$62*counts+'Sheet1 (2)'!$G$62,IF(D193='Sheet1 (2)'!$C$63,'Sheet1 (2)'!$D$63*counts+'Sheet1 (2)'!$G$63,IF(D193='Sheet1 (2)'!$C$64,'Sheet1 (2)'!$D$64*counts+'Sheet1 (2)'!$G$64))))</f>
        <v>2.0984129299999998</v>
      </c>
    </row>
    <row r="194" spans="1:57" s="196" customFormat="1">
      <c r="A194" s="184" t="s">
        <v>282</v>
      </c>
      <c r="B194" s="184" t="s">
        <v>76</v>
      </c>
      <c r="C194" s="185">
        <v>334</v>
      </c>
      <c r="D194" s="186"/>
      <c r="E194" s="184"/>
      <c r="F194" s="184"/>
      <c r="G194" s="184"/>
      <c r="H194" s="184"/>
      <c r="I194" s="184"/>
      <c r="J194" s="187"/>
      <c r="K194" s="187"/>
      <c r="L194" s="188"/>
      <c r="M194" s="187"/>
      <c r="N194" s="187"/>
      <c r="O194" s="189"/>
      <c r="P194" s="187"/>
      <c r="Q194" s="187"/>
      <c r="R194" s="189"/>
      <c r="S194" s="187"/>
      <c r="T194" s="187"/>
      <c r="U194" s="189"/>
      <c r="V194" s="187"/>
      <c r="W194" s="187"/>
      <c r="X194" s="189"/>
      <c r="Y194" s="187"/>
      <c r="Z194" s="187"/>
      <c r="AA194" s="189"/>
      <c r="AB194" s="187"/>
      <c r="AC194" s="187"/>
      <c r="AD194" s="189"/>
      <c r="AE194" s="187"/>
      <c r="AF194" s="187"/>
      <c r="AG194" s="189"/>
      <c r="AH194" s="214" t="s">
        <v>503</v>
      </c>
      <c r="AI194" s="190"/>
      <c r="AJ194" s="191"/>
      <c r="AK194" s="187" t="s">
        <v>282</v>
      </c>
      <c r="AL194" s="187" t="s">
        <v>76</v>
      </c>
      <c r="AM194" s="170">
        <f t="shared" si="4"/>
        <v>334</v>
      </c>
      <c r="AN194" s="147"/>
      <c r="AO194" s="155"/>
      <c r="AP194" s="192"/>
      <c r="AQ194" s="193"/>
      <c r="AR194" s="194"/>
      <c r="AS194" s="184"/>
      <c r="AT194" s="191"/>
      <c r="AU194" s="193"/>
      <c r="AV194" s="193"/>
      <c r="AW194" s="193"/>
      <c r="AX194" s="193"/>
      <c r="AY194" s="193"/>
      <c r="AZ194" s="195"/>
      <c r="BA194" s="213" t="str">
        <f t="shared" si="5"/>
        <v>underconstruction</v>
      </c>
      <c r="BE194" s="196" t="b">
        <f>IF(D194='Sheet1 (2)'!$C$61,'Sheet1 (2)'!$D$61*(counts^2)+'Sheet1 (2)'!$G$61*counts+'Sheet1 (2)'!$J$61,IF(D194='Sheet1 (2)'!$C$62,'Sheet1 (2)'!$D$62*counts+'Sheet1 (2)'!$G$62,IF(D194='Sheet1 (2)'!$C$63,'Sheet1 (2)'!$D$63*counts+'Sheet1 (2)'!$G$63,IF(D194='Sheet1 (2)'!$C$64,'Sheet1 (2)'!$D$64*counts+'Sheet1 (2)'!$G$64))))</f>
        <v>0</v>
      </c>
    </row>
    <row r="195" spans="1:57">
      <c r="A195" s="145" t="s">
        <v>282</v>
      </c>
      <c r="B195" s="145" t="s">
        <v>76</v>
      </c>
      <c r="C195" s="170">
        <v>335</v>
      </c>
      <c r="D195" s="174" t="s">
        <v>77</v>
      </c>
      <c r="E195" s="171">
        <v>8</v>
      </c>
      <c r="F195" s="171">
        <v>1</v>
      </c>
      <c r="G195" s="171" t="s">
        <v>77</v>
      </c>
      <c r="H195" s="171">
        <v>0.5</v>
      </c>
      <c r="I195" s="171" t="s">
        <v>77</v>
      </c>
      <c r="J195" s="173" t="s">
        <v>82</v>
      </c>
      <c r="K195" s="173" t="s">
        <v>83</v>
      </c>
      <c r="L195" s="169">
        <f>VLOOKUP(CONCATENATE(J195,K195),'Sheet1 (2)'!$J$6:$K$26,2,FALSE)</f>
        <v>25</v>
      </c>
      <c r="M195" s="173" t="s">
        <v>79</v>
      </c>
      <c r="N195" s="173" t="s">
        <v>83</v>
      </c>
      <c r="O195" s="168">
        <f>VLOOKUP(CONCATENATE(M195,N195),'Sheet1 (2)'!$L$6:$M$26,2,FALSE)</f>
        <v>50</v>
      </c>
      <c r="P195" s="173" t="s">
        <v>79</v>
      </c>
      <c r="Q195" s="173" t="s">
        <v>82</v>
      </c>
      <c r="R195" s="168">
        <f>VLOOKUP(CONCATENATE(P195,Q195),'Sheet1 (2)'!$N$6:$O$26,2,FALSE)</f>
        <v>25</v>
      </c>
      <c r="S195" s="173" t="s">
        <v>80</v>
      </c>
      <c r="T195" s="173" t="s">
        <v>80</v>
      </c>
      <c r="U195" s="168">
        <f>VLOOKUP(CONCATENATE(S195,T195),'Sheet1 (2)'!$P$6:$Q$26,2,FALSE)</f>
        <v>0</v>
      </c>
      <c r="V195" s="173" t="s">
        <v>80</v>
      </c>
      <c r="W195" s="173" t="s">
        <v>80</v>
      </c>
      <c r="X195" s="168">
        <f>VLOOKUP(CONCATENATE(V195,W195),'Sheet1 (2)'!$R$6:$S$26,2,FALSE)</f>
        <v>0</v>
      </c>
      <c r="Y195" s="173" t="s">
        <v>80</v>
      </c>
      <c r="Z195" s="173" t="s">
        <v>80</v>
      </c>
      <c r="AA195" s="168">
        <f>VLOOKUP(CONCATENATE(Y195,Z195),'Sheet1 (2)'!$T$6:$U$26,2,FALSE)</f>
        <v>0</v>
      </c>
      <c r="AB195" s="173" t="s">
        <v>80</v>
      </c>
      <c r="AC195" s="173" t="s">
        <v>80</v>
      </c>
      <c r="AD195" s="168">
        <f>VLOOKUP(CONCATENATE(AB195,AC195),'Sheet1 (2)'!$X$6:$Y$26,2,FALSE)</f>
        <v>0</v>
      </c>
      <c r="AE195" s="173" t="s">
        <v>82</v>
      </c>
      <c r="AF195" s="173" t="s">
        <v>81</v>
      </c>
      <c r="AG195" s="168">
        <f>VLOOKUP(CONCATENATE(AE195,AF195),'Sheet1 (2)'!$Z$6:$AA$26,2,FALSE)</f>
        <v>66</v>
      </c>
      <c r="AH195" s="172"/>
      <c r="AI195" s="175"/>
      <c r="AJ195" s="140"/>
      <c r="AK195" s="176" t="s">
        <v>282</v>
      </c>
      <c r="AL195" s="176" t="s">
        <v>76</v>
      </c>
      <c r="AM195" s="170">
        <f t="shared" si="4"/>
        <v>335</v>
      </c>
      <c r="AN195" s="147"/>
      <c r="AO195" s="155"/>
      <c r="AP195" s="156"/>
      <c r="AQ195" s="157">
        <v>2.715085572</v>
      </c>
      <c r="AR195" s="158"/>
      <c r="AS195" s="145">
        <f>LOOKUP(rufmkm,'Sheet1 (2)'!$V$62:$V$71,'Sheet1 (2)'!$W$62:$W$71)</f>
        <v>30</v>
      </c>
      <c r="AT195" s="140"/>
      <c r="AU195" s="157">
        <f>IF(IF(D195='Sheet1 (2)'!$C$69,'Sheet1 (2)'!$D$69*('Sheet1 (2)'!$D$72-rut_index)/'Sheet1 (2)'!$D$72,IF(shee2!D195='Sheet1 (2)'!$C$70,'Sheet1 (2)'!$D$70*('Sheet1 (2)'!$D$72-rut_index)/'Sheet1 (2)'!$D$72,IF(shee2!D195='Sheet1 (2)'!$C$71,'Sheet1 (2)'!$D$71*('Sheet1 (2)'!$D$72-rut_index)/'Sheet1 (2)'!$D$72)))&lt;0,0,IF(D195='Sheet1 (2)'!$C$69,'Sheet1 (2)'!$D$69*('Sheet1 (2)'!$D$72-rut_index)/'Sheet1 (2)'!$D$72,IF(shee2!D195='Sheet1 (2)'!$C$70,'Sheet1 (2)'!$D$70*('Sheet1 (2)'!$D$72-rut_index)/'Sheet1 (2)'!$D$72,IF(shee2!D195='Sheet1 (2)'!$C$71,'Sheet1 (2)'!$D$71*('Sheet1 (2)'!$D$72-rut_index)/'Sheet1 (2)'!$D$72))))</f>
        <v>2.9166666666666665</v>
      </c>
      <c r="AV195" s="157">
        <f>IF(IF(D195='Sheet1 (2)'!$C$69,'Sheet1 (2)'!$D$69*('Sheet1 (2)'!$D$72-crack_s_index)/'Sheet1 (2)'!$D$72,IF(shee2!D195='Sheet1 (2)'!$C$70,'Sheet1 (2)'!$D$70*('Sheet1 (2)'!$D$72-crack_s_index)/'Sheet1 (2)'!$D$72,IF(shee2!D195='Sheet1 (2)'!$C$71,'Sheet1 (2)'!$D$71*('Sheet1 (2)'!$D$72-crack_s_index)/'Sheet1 (2)'!$D$72)))&lt;0,0,IF(D195='Sheet1 (2)'!$C$69,'Sheet1 (2)'!$D$69*('Sheet1 (2)'!$D$72-crack_s_index)/'Sheet1 (2)'!$D$72,IF(shee2!D195='Sheet1 (2)'!$C$70,'Sheet1 (2)'!$D$70*('Sheet1 (2)'!$D$72-crack_s_index)/'Sheet1 (2)'!$D$72,IF(shee2!D195='Sheet1 (2)'!$C$71,'Sheet1 (2)'!$D$71*('Sheet1 (2)'!$D$72-crack_s_index)/'Sheet1 (2)'!$D$72))))</f>
        <v>0.83333333333333337</v>
      </c>
      <c r="AW195" s="157">
        <f>IF(IF(D195='Sheet1 (2)'!$C$69,'Sheet1 (2)'!$D$69*('Sheet1 (2)'!$D$72-crack_t_index)/'Sheet1 (2)'!$D$72,IF(shee2!D195='Sheet1 (2)'!$C$70,'Sheet1 (2)'!$D$70*('Sheet1 (2)'!$D$72-crack_t_index)/'Sheet1 (2)'!$D$72,IF(shee2!D195='Sheet1 (2)'!$C$71,'Sheet1 (2)'!$D$71*('Sheet1 (2)'!$D$72-crack_t_index)/'Sheet1 (2)'!$D$72)))&lt;0,0,IF(D195='Sheet1 (2)'!$C$69,'Sheet1 (2)'!$D$69*('Sheet1 (2)'!$D$72-crack_t_index)/'Sheet1 (2)'!$D$72,IF(shee2!D195='Sheet1 (2)'!$C$70,'Sheet1 (2)'!$D$70*('Sheet1 (2)'!$D$72-crack_t_index)/'Sheet1 (2)'!$D$72,IF(shee2!D195='Sheet1 (2)'!$C$71,'Sheet1 (2)'!$D$71*('Sheet1 (2)'!$D$72-crack_t_index)/'Sheet1 (2)'!$D$72))))</f>
        <v>2.9166666666666665</v>
      </c>
      <c r="AX195" s="157">
        <f>IF(IF(D195='Sheet1 (2)'!$C$69,'Sheet1 (2)'!$D$69*('Sheet1 (2)'!$D$72-rave_index)/'Sheet1 (2)'!$D$72,IF(shee2!D195='Sheet1 (2)'!$C$70,'Sheet1 (2)'!$D$70*('Sheet1 (2)'!$D$72-rave_index)/'Sheet1 (2)'!$D$72,IF(shee2!D195='Sheet1 (2)'!$C$71,'Sheet1 (2)'!$D$71*('Sheet1 (2)'!$D$72-rave_index)/'Sheet1 (2)'!$D$72)))&lt;0,0,IF(D195='Sheet1 (2)'!$C$69,'Sheet1 (2)'!$D$69*('Sheet1 (2)'!$D$72-rave_index)/'Sheet1 (2)'!$D$72,IF(shee2!D195='Sheet1 (2)'!$C$70,'Sheet1 (2)'!$D$70*('Sheet1 (2)'!$D$72-rave_index)/'Sheet1 (2)'!$D$72,IF(shee2!D195='Sheet1 (2)'!$C$71,'Sheet1 (2)'!$D$71*('Sheet1 (2)'!$D$72-rave_index)/'Sheet1 (2)'!$D$72))))</f>
        <v>5</v>
      </c>
      <c r="AY195" s="157">
        <f>IF(IF(D195='Sheet1 (2)'!$C$69,'Sheet1 (2)'!$D$69*('Sheet1 (2)'!$D$72-rough_index)/'Sheet1 (2)'!$D$72,IF(shee2!D195='Sheet1 (2)'!$C$70,'Sheet1 (2)'!$D$70*('Sheet1 (2)'!$D$72-rough_index)/'Sheet1 (2)'!$D$72,IF(shee2!D195='Sheet1 (2)'!$C$71,'Sheet1 (2)'!$D$71*('Sheet1 (2)'!$D$72-rough_index)/'Sheet1 (2)'!$D$72)))&lt;0,0,IF(D195='Sheet1 (2)'!$C$69,'Sheet1 (2)'!$D$69*('Sheet1 (2)'!$D$72-rough_index)/'Sheet1 (2)'!$D$72,IF(shee2!D195='Sheet1 (2)'!$C$70,'Sheet1 (2)'!$D$70*('Sheet1 (2)'!$D$72-rough_index)/'Sheet1 (2)'!$D$72,IF(shee2!D195='Sheet1 (2)'!$C$71,'Sheet1 (2)'!$D$71*('Sheet1 (2)'!$D$72-rough_index)/'Sheet1 (2)'!$D$72))))</f>
        <v>2.5</v>
      </c>
      <c r="AZ195" s="159">
        <f>+(AU195*'Sheet1 (2)'!$C$77)+(AV195*'Sheet1 (2)'!$C$78)+(AW195*'Sheet1 (2)'!$C$79)+(AX195*'Sheet1 (2)'!$C$80)+(AY195*'Sheet1 (2)'!$C$81)</f>
        <v>2.25</v>
      </c>
      <c r="BA195" s="213" t="str">
        <f t="shared" si="5"/>
        <v>Poor</v>
      </c>
      <c r="BE195">
        <f>IF(D195='Sheet1 (2)'!$C$61,'Sheet1 (2)'!$D$61*(counts^2)+'Sheet1 (2)'!$G$61*counts+'Sheet1 (2)'!$J$61,IF(D195='Sheet1 (2)'!$C$62,'Sheet1 (2)'!$D$62*counts+'Sheet1 (2)'!$G$62,IF(D195='Sheet1 (2)'!$C$63,'Sheet1 (2)'!$D$63*counts+'Sheet1 (2)'!$G$63,IF(D195='Sheet1 (2)'!$C$64,'Sheet1 (2)'!$D$64*counts+'Sheet1 (2)'!$G$64))))</f>
        <v>2.0984129299999998</v>
      </c>
    </row>
    <row r="196" spans="1:57">
      <c r="A196" s="145" t="s">
        <v>282</v>
      </c>
      <c r="B196" s="145" t="s">
        <v>76</v>
      </c>
      <c r="C196" s="170">
        <v>336</v>
      </c>
      <c r="D196" s="174" t="s">
        <v>77</v>
      </c>
      <c r="E196" s="171">
        <v>8</v>
      </c>
      <c r="F196" s="171">
        <v>1</v>
      </c>
      <c r="G196" s="171" t="s">
        <v>77</v>
      </c>
      <c r="H196" s="171">
        <v>0.5</v>
      </c>
      <c r="I196" s="171" t="s">
        <v>77</v>
      </c>
      <c r="J196" s="173" t="s">
        <v>80</v>
      </c>
      <c r="K196" s="173" t="s">
        <v>80</v>
      </c>
      <c r="L196" s="169">
        <f>VLOOKUP(CONCATENATE(J196,K196),'Sheet1 (2)'!$J$6:$K$26,2,FALSE)</f>
        <v>0</v>
      </c>
      <c r="M196" s="173" t="s">
        <v>79</v>
      </c>
      <c r="N196" s="173" t="s">
        <v>81</v>
      </c>
      <c r="O196" s="168">
        <f>VLOOKUP(CONCATENATE(M196,N196),'Sheet1 (2)'!$L$6:$M$26,2,FALSE)</f>
        <v>100</v>
      </c>
      <c r="P196" s="173" t="s">
        <v>79</v>
      </c>
      <c r="Q196" s="173" t="s">
        <v>81</v>
      </c>
      <c r="R196" s="168">
        <f>VLOOKUP(CONCATENATE(P196,Q196),'Sheet1 (2)'!$N$6:$O$26,2,FALSE)</f>
        <v>100</v>
      </c>
      <c r="S196" s="173" t="s">
        <v>80</v>
      </c>
      <c r="T196" s="173" t="s">
        <v>80</v>
      </c>
      <c r="U196" s="168">
        <f>VLOOKUP(CONCATENATE(S196,T196),'Sheet1 (2)'!$P$6:$Q$26,2,FALSE)</f>
        <v>0</v>
      </c>
      <c r="V196" s="173" t="s">
        <v>80</v>
      </c>
      <c r="W196" s="173" t="s">
        <v>80</v>
      </c>
      <c r="X196" s="168">
        <f>VLOOKUP(CONCATENATE(V196,W196),'Sheet1 (2)'!$R$6:$S$26,2,FALSE)</f>
        <v>0</v>
      </c>
      <c r="Y196" s="173" t="s">
        <v>79</v>
      </c>
      <c r="Z196" s="173" t="s">
        <v>79</v>
      </c>
      <c r="AA196" s="168">
        <f>VLOOKUP(CONCATENATE(Y196,Z196),'Sheet1 (2)'!$T$6:$U$26,2,FALSE)</f>
        <v>75</v>
      </c>
      <c r="AB196" s="173" t="s">
        <v>80</v>
      </c>
      <c r="AC196" s="173" t="s">
        <v>80</v>
      </c>
      <c r="AD196" s="168">
        <f>VLOOKUP(CONCATENATE(AB196,AC196),'Sheet1 (2)'!$X$6:$Y$26,2,FALSE)</f>
        <v>0</v>
      </c>
      <c r="AE196" s="173" t="s">
        <v>82</v>
      </c>
      <c r="AF196" s="173" t="s">
        <v>81</v>
      </c>
      <c r="AG196" s="168">
        <f>VLOOKUP(CONCATENATE(AE196,AF196),'Sheet1 (2)'!$Z$6:$AA$26,2,FALSE)</f>
        <v>66</v>
      </c>
      <c r="AH196" s="172"/>
      <c r="AI196" s="175"/>
      <c r="AJ196" s="140"/>
      <c r="AK196" s="176" t="s">
        <v>282</v>
      </c>
      <c r="AL196" s="176" t="s">
        <v>76</v>
      </c>
      <c r="AM196" s="170">
        <f t="shared" si="4"/>
        <v>336</v>
      </c>
      <c r="AN196" s="147"/>
      <c r="AO196" s="155"/>
      <c r="AP196" s="156"/>
      <c r="AQ196" s="157">
        <v>3.8378362240000001</v>
      </c>
      <c r="AR196" s="158"/>
      <c r="AS196" s="145">
        <f>LOOKUP(rufmkm,'Sheet1 (2)'!$V$62:$V$71,'Sheet1 (2)'!$W$62:$W$71)</f>
        <v>40</v>
      </c>
      <c r="AT196" s="140"/>
      <c r="AU196" s="157">
        <f>IF(IF(D196='Sheet1 (2)'!$C$69,'Sheet1 (2)'!$D$69*('Sheet1 (2)'!$D$72-rut_index)/'Sheet1 (2)'!$D$72,IF(shee2!D196='Sheet1 (2)'!$C$70,'Sheet1 (2)'!$D$70*('Sheet1 (2)'!$D$72-rut_index)/'Sheet1 (2)'!$D$72,IF(shee2!D196='Sheet1 (2)'!$C$71,'Sheet1 (2)'!$D$71*('Sheet1 (2)'!$D$72-rut_index)/'Sheet1 (2)'!$D$72)))&lt;0,0,IF(D196='Sheet1 (2)'!$C$69,'Sheet1 (2)'!$D$69*('Sheet1 (2)'!$D$72-rut_index)/'Sheet1 (2)'!$D$72,IF(shee2!D196='Sheet1 (2)'!$C$70,'Sheet1 (2)'!$D$70*('Sheet1 (2)'!$D$72-rut_index)/'Sheet1 (2)'!$D$72,IF(shee2!D196='Sheet1 (2)'!$C$71,'Sheet1 (2)'!$D$71*('Sheet1 (2)'!$D$72-rut_index)/'Sheet1 (2)'!$D$72))))</f>
        <v>5</v>
      </c>
      <c r="AV196" s="157">
        <f>IF(IF(D196='Sheet1 (2)'!$C$69,'Sheet1 (2)'!$D$69*('Sheet1 (2)'!$D$72-crack_s_index)/'Sheet1 (2)'!$D$72,IF(shee2!D196='Sheet1 (2)'!$C$70,'Sheet1 (2)'!$D$70*('Sheet1 (2)'!$D$72-crack_s_index)/'Sheet1 (2)'!$D$72,IF(shee2!D196='Sheet1 (2)'!$C$71,'Sheet1 (2)'!$D$71*('Sheet1 (2)'!$D$72-crack_s_index)/'Sheet1 (2)'!$D$72)))&lt;0,0,IF(D196='Sheet1 (2)'!$C$69,'Sheet1 (2)'!$D$69*('Sheet1 (2)'!$D$72-crack_s_index)/'Sheet1 (2)'!$D$72,IF(shee2!D196='Sheet1 (2)'!$C$70,'Sheet1 (2)'!$D$70*('Sheet1 (2)'!$D$72-crack_s_index)/'Sheet1 (2)'!$D$72,IF(shee2!D196='Sheet1 (2)'!$C$71,'Sheet1 (2)'!$D$71*('Sheet1 (2)'!$D$72-crack_s_index)/'Sheet1 (2)'!$D$72))))</f>
        <v>0</v>
      </c>
      <c r="AW196" s="157">
        <f>IF(IF(D196='Sheet1 (2)'!$C$69,'Sheet1 (2)'!$D$69*('Sheet1 (2)'!$D$72-crack_t_index)/'Sheet1 (2)'!$D$72,IF(shee2!D196='Sheet1 (2)'!$C$70,'Sheet1 (2)'!$D$70*('Sheet1 (2)'!$D$72-crack_t_index)/'Sheet1 (2)'!$D$72,IF(shee2!D196='Sheet1 (2)'!$C$71,'Sheet1 (2)'!$D$71*('Sheet1 (2)'!$D$72-crack_t_index)/'Sheet1 (2)'!$D$72)))&lt;0,0,IF(D196='Sheet1 (2)'!$C$69,'Sheet1 (2)'!$D$69*('Sheet1 (2)'!$D$72-crack_t_index)/'Sheet1 (2)'!$D$72,IF(shee2!D196='Sheet1 (2)'!$C$70,'Sheet1 (2)'!$D$70*('Sheet1 (2)'!$D$72-crack_t_index)/'Sheet1 (2)'!$D$72,IF(shee2!D196='Sheet1 (2)'!$C$71,'Sheet1 (2)'!$D$71*('Sheet1 (2)'!$D$72-crack_t_index)/'Sheet1 (2)'!$D$72))))</f>
        <v>0</v>
      </c>
      <c r="AX196" s="157">
        <f>IF(IF(D196='Sheet1 (2)'!$C$69,'Sheet1 (2)'!$D$69*('Sheet1 (2)'!$D$72-rave_index)/'Sheet1 (2)'!$D$72,IF(shee2!D196='Sheet1 (2)'!$C$70,'Sheet1 (2)'!$D$70*('Sheet1 (2)'!$D$72-rave_index)/'Sheet1 (2)'!$D$72,IF(shee2!D196='Sheet1 (2)'!$C$71,'Sheet1 (2)'!$D$71*('Sheet1 (2)'!$D$72-rave_index)/'Sheet1 (2)'!$D$72)))&lt;0,0,IF(D196='Sheet1 (2)'!$C$69,'Sheet1 (2)'!$D$69*('Sheet1 (2)'!$D$72-rave_index)/'Sheet1 (2)'!$D$72,IF(shee2!D196='Sheet1 (2)'!$C$70,'Sheet1 (2)'!$D$70*('Sheet1 (2)'!$D$72-rave_index)/'Sheet1 (2)'!$D$72,IF(shee2!D196='Sheet1 (2)'!$C$71,'Sheet1 (2)'!$D$71*('Sheet1 (2)'!$D$72-rave_index)/'Sheet1 (2)'!$D$72))))</f>
        <v>0</v>
      </c>
      <c r="AY196" s="157">
        <f>IF(IF(D196='Sheet1 (2)'!$C$69,'Sheet1 (2)'!$D$69*('Sheet1 (2)'!$D$72-rough_index)/'Sheet1 (2)'!$D$72,IF(shee2!D196='Sheet1 (2)'!$C$70,'Sheet1 (2)'!$D$70*('Sheet1 (2)'!$D$72-rough_index)/'Sheet1 (2)'!$D$72,IF(shee2!D196='Sheet1 (2)'!$C$71,'Sheet1 (2)'!$D$71*('Sheet1 (2)'!$D$72-rough_index)/'Sheet1 (2)'!$D$72)))&lt;0,0,IF(D196='Sheet1 (2)'!$C$69,'Sheet1 (2)'!$D$69*('Sheet1 (2)'!$D$72-rough_index)/'Sheet1 (2)'!$D$72,IF(shee2!D196='Sheet1 (2)'!$C$70,'Sheet1 (2)'!$D$70*('Sheet1 (2)'!$D$72-rough_index)/'Sheet1 (2)'!$D$72,IF(shee2!D196='Sheet1 (2)'!$C$71,'Sheet1 (2)'!$D$71*('Sheet1 (2)'!$D$72-rough_index)/'Sheet1 (2)'!$D$72))))</f>
        <v>1.6666666666666667</v>
      </c>
      <c r="AZ196" s="159">
        <f>+(AU196*'Sheet1 (2)'!$C$77)+(AV196*'Sheet1 (2)'!$C$78)+(AW196*'Sheet1 (2)'!$C$79)+(AX196*'Sheet1 (2)'!$C$80)+(AY196*'Sheet1 (2)'!$C$81)</f>
        <v>1.5</v>
      </c>
      <c r="BA196" s="213" t="str">
        <f t="shared" si="5"/>
        <v>Poor</v>
      </c>
      <c r="BE196">
        <f>IF(D196='Sheet1 (2)'!$C$61,'Sheet1 (2)'!$D$61*(counts^2)+'Sheet1 (2)'!$G$61*counts+'Sheet1 (2)'!$J$61,IF(D196='Sheet1 (2)'!$C$62,'Sheet1 (2)'!$D$62*counts+'Sheet1 (2)'!$G$62,IF(D196='Sheet1 (2)'!$C$63,'Sheet1 (2)'!$D$63*counts+'Sheet1 (2)'!$G$63,IF(D196='Sheet1 (2)'!$C$64,'Sheet1 (2)'!$D$64*counts+'Sheet1 (2)'!$G$64))))</f>
        <v>2.0984129299999998</v>
      </c>
    </row>
    <row r="197" spans="1:57">
      <c r="A197" s="145" t="s">
        <v>282</v>
      </c>
      <c r="B197" s="145" t="s">
        <v>76</v>
      </c>
      <c r="C197" s="170">
        <v>337</v>
      </c>
      <c r="D197" s="174" t="s">
        <v>77</v>
      </c>
      <c r="E197" s="171">
        <v>8</v>
      </c>
      <c r="F197" s="171">
        <v>1</v>
      </c>
      <c r="G197" s="171" t="s">
        <v>77</v>
      </c>
      <c r="H197" s="171">
        <v>0.5</v>
      </c>
      <c r="I197" s="171" t="s">
        <v>77</v>
      </c>
      <c r="J197" s="173" t="s">
        <v>80</v>
      </c>
      <c r="K197" s="173" t="s">
        <v>80</v>
      </c>
      <c r="L197" s="169">
        <f>VLOOKUP(CONCATENATE(J197,K197),'Sheet1 (2)'!$J$6:$K$26,2,FALSE)</f>
        <v>0</v>
      </c>
      <c r="M197" s="173" t="s">
        <v>80</v>
      </c>
      <c r="N197" s="173" t="s">
        <v>80</v>
      </c>
      <c r="O197" s="168">
        <f>VLOOKUP(CONCATENATE(M197,N197),'Sheet1 (2)'!$L$6:$M$26,2,FALSE)</f>
        <v>0</v>
      </c>
      <c r="P197" s="173" t="s">
        <v>80</v>
      </c>
      <c r="Q197" s="173" t="s">
        <v>80</v>
      </c>
      <c r="R197" s="168">
        <f>VLOOKUP(CONCATENATE(P197,Q197),'Sheet1 (2)'!$N$6:$O$26,2,FALSE)</f>
        <v>0</v>
      </c>
      <c r="S197" s="173" t="s">
        <v>80</v>
      </c>
      <c r="T197" s="173" t="s">
        <v>80</v>
      </c>
      <c r="U197" s="168">
        <f>VLOOKUP(CONCATENATE(S197,T197),'Sheet1 (2)'!$P$6:$Q$26,2,FALSE)</f>
        <v>0</v>
      </c>
      <c r="V197" s="173" t="s">
        <v>80</v>
      </c>
      <c r="W197" s="173" t="s">
        <v>80</v>
      </c>
      <c r="X197" s="168">
        <f>VLOOKUP(CONCATENATE(V197,W197),'Sheet1 (2)'!$R$6:$S$26,2,FALSE)</f>
        <v>0</v>
      </c>
      <c r="Y197" s="173" t="s">
        <v>80</v>
      </c>
      <c r="Z197" s="173" t="s">
        <v>80</v>
      </c>
      <c r="AA197" s="168">
        <f>VLOOKUP(CONCATENATE(Y197,Z197),'Sheet1 (2)'!$T$6:$U$26,2,FALSE)</f>
        <v>0</v>
      </c>
      <c r="AB197" s="173" t="s">
        <v>80</v>
      </c>
      <c r="AC197" s="173" t="s">
        <v>80</v>
      </c>
      <c r="AD197" s="168">
        <f>VLOOKUP(CONCATENATE(AB197,AC197),'Sheet1 (2)'!$X$6:$Y$26,2,FALSE)</f>
        <v>0</v>
      </c>
      <c r="AE197" s="173" t="s">
        <v>82</v>
      </c>
      <c r="AF197" s="173" t="s">
        <v>81</v>
      </c>
      <c r="AG197" s="168">
        <f>VLOOKUP(CONCATENATE(AE197,AF197),'Sheet1 (2)'!$Z$6:$AA$26,2,FALSE)</f>
        <v>66</v>
      </c>
      <c r="AH197" s="172"/>
      <c r="AI197" s="175"/>
      <c r="AJ197" s="140"/>
      <c r="AK197" s="176" t="s">
        <v>282</v>
      </c>
      <c r="AL197" s="176" t="s">
        <v>76</v>
      </c>
      <c r="AM197" s="170">
        <f t="shared" si="4"/>
        <v>337</v>
      </c>
      <c r="AN197" s="147"/>
      <c r="AO197" s="155"/>
      <c r="AP197" s="156"/>
      <c r="AQ197" s="157">
        <v>2.8427806123999999</v>
      </c>
      <c r="AR197" s="158"/>
      <c r="AS197" s="145">
        <f>LOOKUP(rufmkm,'Sheet1 (2)'!$V$62:$V$71,'Sheet1 (2)'!$W$62:$W$71)</f>
        <v>30</v>
      </c>
      <c r="AT197" s="140"/>
      <c r="AU197" s="157">
        <f>IF(IF(D197='Sheet1 (2)'!$C$69,'Sheet1 (2)'!$D$69*('Sheet1 (2)'!$D$72-rut_index)/'Sheet1 (2)'!$D$72,IF(shee2!D197='Sheet1 (2)'!$C$70,'Sheet1 (2)'!$D$70*('Sheet1 (2)'!$D$72-rut_index)/'Sheet1 (2)'!$D$72,IF(shee2!D197='Sheet1 (2)'!$C$71,'Sheet1 (2)'!$D$71*('Sheet1 (2)'!$D$72-rut_index)/'Sheet1 (2)'!$D$72)))&lt;0,0,IF(D197='Sheet1 (2)'!$C$69,'Sheet1 (2)'!$D$69*('Sheet1 (2)'!$D$72-rut_index)/'Sheet1 (2)'!$D$72,IF(shee2!D197='Sheet1 (2)'!$C$70,'Sheet1 (2)'!$D$70*('Sheet1 (2)'!$D$72-rut_index)/'Sheet1 (2)'!$D$72,IF(shee2!D197='Sheet1 (2)'!$C$71,'Sheet1 (2)'!$D$71*('Sheet1 (2)'!$D$72-rut_index)/'Sheet1 (2)'!$D$72))))</f>
        <v>5</v>
      </c>
      <c r="AV197" s="157">
        <f>IF(IF(D197='Sheet1 (2)'!$C$69,'Sheet1 (2)'!$D$69*('Sheet1 (2)'!$D$72-crack_s_index)/'Sheet1 (2)'!$D$72,IF(shee2!D197='Sheet1 (2)'!$C$70,'Sheet1 (2)'!$D$70*('Sheet1 (2)'!$D$72-crack_s_index)/'Sheet1 (2)'!$D$72,IF(shee2!D197='Sheet1 (2)'!$C$71,'Sheet1 (2)'!$D$71*('Sheet1 (2)'!$D$72-crack_s_index)/'Sheet1 (2)'!$D$72)))&lt;0,0,IF(D197='Sheet1 (2)'!$C$69,'Sheet1 (2)'!$D$69*('Sheet1 (2)'!$D$72-crack_s_index)/'Sheet1 (2)'!$D$72,IF(shee2!D197='Sheet1 (2)'!$C$70,'Sheet1 (2)'!$D$70*('Sheet1 (2)'!$D$72-crack_s_index)/'Sheet1 (2)'!$D$72,IF(shee2!D197='Sheet1 (2)'!$C$71,'Sheet1 (2)'!$D$71*('Sheet1 (2)'!$D$72-crack_s_index)/'Sheet1 (2)'!$D$72))))</f>
        <v>5</v>
      </c>
      <c r="AW197" s="157">
        <f>IF(IF(D197='Sheet1 (2)'!$C$69,'Sheet1 (2)'!$D$69*('Sheet1 (2)'!$D$72-crack_t_index)/'Sheet1 (2)'!$D$72,IF(shee2!D197='Sheet1 (2)'!$C$70,'Sheet1 (2)'!$D$70*('Sheet1 (2)'!$D$72-crack_t_index)/'Sheet1 (2)'!$D$72,IF(shee2!D197='Sheet1 (2)'!$C$71,'Sheet1 (2)'!$D$71*('Sheet1 (2)'!$D$72-crack_t_index)/'Sheet1 (2)'!$D$72)))&lt;0,0,IF(D197='Sheet1 (2)'!$C$69,'Sheet1 (2)'!$D$69*('Sheet1 (2)'!$D$72-crack_t_index)/'Sheet1 (2)'!$D$72,IF(shee2!D197='Sheet1 (2)'!$C$70,'Sheet1 (2)'!$D$70*('Sheet1 (2)'!$D$72-crack_t_index)/'Sheet1 (2)'!$D$72,IF(shee2!D197='Sheet1 (2)'!$C$71,'Sheet1 (2)'!$D$71*('Sheet1 (2)'!$D$72-crack_t_index)/'Sheet1 (2)'!$D$72))))</f>
        <v>5</v>
      </c>
      <c r="AX197" s="157">
        <f>IF(IF(D197='Sheet1 (2)'!$C$69,'Sheet1 (2)'!$D$69*('Sheet1 (2)'!$D$72-rave_index)/'Sheet1 (2)'!$D$72,IF(shee2!D197='Sheet1 (2)'!$C$70,'Sheet1 (2)'!$D$70*('Sheet1 (2)'!$D$72-rave_index)/'Sheet1 (2)'!$D$72,IF(shee2!D197='Sheet1 (2)'!$C$71,'Sheet1 (2)'!$D$71*('Sheet1 (2)'!$D$72-rave_index)/'Sheet1 (2)'!$D$72)))&lt;0,0,IF(D197='Sheet1 (2)'!$C$69,'Sheet1 (2)'!$D$69*('Sheet1 (2)'!$D$72-rave_index)/'Sheet1 (2)'!$D$72,IF(shee2!D197='Sheet1 (2)'!$C$70,'Sheet1 (2)'!$D$70*('Sheet1 (2)'!$D$72-rave_index)/'Sheet1 (2)'!$D$72,IF(shee2!D197='Sheet1 (2)'!$C$71,'Sheet1 (2)'!$D$71*('Sheet1 (2)'!$D$72-rave_index)/'Sheet1 (2)'!$D$72))))</f>
        <v>5</v>
      </c>
      <c r="AY197" s="157">
        <f>IF(IF(D197='Sheet1 (2)'!$C$69,'Sheet1 (2)'!$D$69*('Sheet1 (2)'!$D$72-rough_index)/'Sheet1 (2)'!$D$72,IF(shee2!D197='Sheet1 (2)'!$C$70,'Sheet1 (2)'!$D$70*('Sheet1 (2)'!$D$72-rough_index)/'Sheet1 (2)'!$D$72,IF(shee2!D197='Sheet1 (2)'!$C$71,'Sheet1 (2)'!$D$71*('Sheet1 (2)'!$D$72-rough_index)/'Sheet1 (2)'!$D$72)))&lt;0,0,IF(D197='Sheet1 (2)'!$C$69,'Sheet1 (2)'!$D$69*('Sheet1 (2)'!$D$72-rough_index)/'Sheet1 (2)'!$D$72,IF(shee2!D197='Sheet1 (2)'!$C$70,'Sheet1 (2)'!$D$70*('Sheet1 (2)'!$D$72-rough_index)/'Sheet1 (2)'!$D$72,IF(shee2!D197='Sheet1 (2)'!$C$71,'Sheet1 (2)'!$D$71*('Sheet1 (2)'!$D$72-rough_index)/'Sheet1 (2)'!$D$72))))</f>
        <v>2.5</v>
      </c>
      <c r="AZ197" s="159">
        <f>+(AU197*'Sheet1 (2)'!$C$77)+(AV197*'Sheet1 (2)'!$C$78)+(AW197*'Sheet1 (2)'!$C$79)+(AX197*'Sheet1 (2)'!$C$80)+(AY197*'Sheet1 (2)'!$C$81)</f>
        <v>4.25</v>
      </c>
      <c r="BA197" s="213" t="str">
        <f t="shared" si="5"/>
        <v>Good</v>
      </c>
      <c r="BE197">
        <f>IF(D197='Sheet1 (2)'!$C$61,'Sheet1 (2)'!$D$61*(counts^2)+'Sheet1 (2)'!$G$61*counts+'Sheet1 (2)'!$J$61,IF(D197='Sheet1 (2)'!$C$62,'Sheet1 (2)'!$D$62*counts+'Sheet1 (2)'!$G$62,IF(D197='Sheet1 (2)'!$C$63,'Sheet1 (2)'!$D$63*counts+'Sheet1 (2)'!$G$63,IF(D197='Sheet1 (2)'!$C$64,'Sheet1 (2)'!$D$64*counts+'Sheet1 (2)'!$G$64))))</f>
        <v>2.0984129299999998</v>
      </c>
    </row>
    <row r="198" spans="1:57">
      <c r="A198" s="145" t="s">
        <v>282</v>
      </c>
      <c r="B198" s="145" t="s">
        <v>76</v>
      </c>
      <c r="C198" s="170">
        <v>338</v>
      </c>
      <c r="D198" s="174" t="s">
        <v>77</v>
      </c>
      <c r="E198" s="171">
        <v>8</v>
      </c>
      <c r="F198" s="171">
        <v>1</v>
      </c>
      <c r="G198" s="171" t="s">
        <v>77</v>
      </c>
      <c r="H198" s="171">
        <v>0.5</v>
      </c>
      <c r="I198" s="171" t="s">
        <v>77</v>
      </c>
      <c r="J198" s="173" t="s">
        <v>80</v>
      </c>
      <c r="K198" s="173" t="s">
        <v>80</v>
      </c>
      <c r="L198" s="169">
        <f>VLOOKUP(CONCATENATE(J198,K198),'Sheet1 (2)'!$J$6:$K$26,2,FALSE)</f>
        <v>0</v>
      </c>
      <c r="M198" s="173" t="s">
        <v>80</v>
      </c>
      <c r="N198" s="173" t="s">
        <v>80</v>
      </c>
      <c r="O198" s="168">
        <f>VLOOKUP(CONCATENATE(M198,N198),'Sheet1 (2)'!$L$6:$M$26,2,FALSE)</f>
        <v>0</v>
      </c>
      <c r="P198" s="173" t="s">
        <v>80</v>
      </c>
      <c r="Q198" s="173" t="s">
        <v>80</v>
      </c>
      <c r="R198" s="168">
        <f>VLOOKUP(CONCATENATE(P198,Q198),'Sheet1 (2)'!$N$6:$O$26,2,FALSE)</f>
        <v>0</v>
      </c>
      <c r="S198" s="173" t="s">
        <v>80</v>
      </c>
      <c r="T198" s="173" t="s">
        <v>80</v>
      </c>
      <c r="U198" s="168">
        <f>VLOOKUP(CONCATENATE(S198,T198),'Sheet1 (2)'!$P$6:$Q$26,2,FALSE)</f>
        <v>0</v>
      </c>
      <c r="V198" s="173" t="s">
        <v>80</v>
      </c>
      <c r="W198" s="173" t="s">
        <v>80</v>
      </c>
      <c r="X198" s="168">
        <f>VLOOKUP(CONCATENATE(V198,W198),'Sheet1 (2)'!$R$6:$S$26,2,FALSE)</f>
        <v>0</v>
      </c>
      <c r="Y198" s="173" t="s">
        <v>80</v>
      </c>
      <c r="Z198" s="173" t="s">
        <v>80</v>
      </c>
      <c r="AA198" s="168">
        <f>VLOOKUP(CONCATENATE(Y198,Z198),'Sheet1 (2)'!$T$6:$U$26,2,FALSE)</f>
        <v>0</v>
      </c>
      <c r="AB198" s="173" t="s">
        <v>80</v>
      </c>
      <c r="AC198" s="173" t="s">
        <v>80</v>
      </c>
      <c r="AD198" s="168">
        <f>VLOOKUP(CONCATENATE(AB198,AC198),'Sheet1 (2)'!$X$6:$Y$26,2,FALSE)</f>
        <v>0</v>
      </c>
      <c r="AE198" s="173" t="s">
        <v>82</v>
      </c>
      <c r="AF198" s="173" t="s">
        <v>81</v>
      </c>
      <c r="AG198" s="168">
        <f>VLOOKUP(CONCATENATE(AE198,AF198),'Sheet1 (2)'!$Z$6:$AA$26,2,FALSE)</f>
        <v>66</v>
      </c>
      <c r="AH198" s="172"/>
      <c r="AI198" s="175"/>
      <c r="AJ198" s="140"/>
      <c r="AK198" s="176" t="s">
        <v>282</v>
      </c>
      <c r="AL198" s="176" t="s">
        <v>76</v>
      </c>
      <c r="AM198" s="170">
        <f t="shared" si="4"/>
        <v>338</v>
      </c>
      <c r="AN198" s="147"/>
      <c r="AO198" s="155"/>
      <c r="AP198" s="156"/>
      <c r="AQ198" s="157">
        <v>2.1235484566</v>
      </c>
      <c r="AR198" s="158"/>
      <c r="AS198" s="145">
        <f>LOOKUP(rufmkm,'Sheet1 (2)'!$V$62:$V$71,'Sheet1 (2)'!$W$62:$W$71)</f>
        <v>30</v>
      </c>
      <c r="AT198" s="140"/>
      <c r="AU198" s="157">
        <f>IF(IF(D198='Sheet1 (2)'!$C$69,'Sheet1 (2)'!$D$69*('Sheet1 (2)'!$D$72-rut_index)/'Sheet1 (2)'!$D$72,IF(shee2!D198='Sheet1 (2)'!$C$70,'Sheet1 (2)'!$D$70*('Sheet1 (2)'!$D$72-rut_index)/'Sheet1 (2)'!$D$72,IF(shee2!D198='Sheet1 (2)'!$C$71,'Sheet1 (2)'!$D$71*('Sheet1 (2)'!$D$72-rut_index)/'Sheet1 (2)'!$D$72)))&lt;0,0,IF(D198='Sheet1 (2)'!$C$69,'Sheet1 (2)'!$D$69*('Sheet1 (2)'!$D$72-rut_index)/'Sheet1 (2)'!$D$72,IF(shee2!D198='Sheet1 (2)'!$C$70,'Sheet1 (2)'!$D$70*('Sheet1 (2)'!$D$72-rut_index)/'Sheet1 (2)'!$D$72,IF(shee2!D198='Sheet1 (2)'!$C$71,'Sheet1 (2)'!$D$71*('Sheet1 (2)'!$D$72-rut_index)/'Sheet1 (2)'!$D$72))))</f>
        <v>5</v>
      </c>
      <c r="AV198" s="157">
        <f>IF(IF(D198='Sheet1 (2)'!$C$69,'Sheet1 (2)'!$D$69*('Sheet1 (2)'!$D$72-crack_s_index)/'Sheet1 (2)'!$D$72,IF(shee2!D198='Sheet1 (2)'!$C$70,'Sheet1 (2)'!$D$70*('Sheet1 (2)'!$D$72-crack_s_index)/'Sheet1 (2)'!$D$72,IF(shee2!D198='Sheet1 (2)'!$C$71,'Sheet1 (2)'!$D$71*('Sheet1 (2)'!$D$72-crack_s_index)/'Sheet1 (2)'!$D$72)))&lt;0,0,IF(D198='Sheet1 (2)'!$C$69,'Sheet1 (2)'!$D$69*('Sheet1 (2)'!$D$72-crack_s_index)/'Sheet1 (2)'!$D$72,IF(shee2!D198='Sheet1 (2)'!$C$70,'Sheet1 (2)'!$D$70*('Sheet1 (2)'!$D$72-crack_s_index)/'Sheet1 (2)'!$D$72,IF(shee2!D198='Sheet1 (2)'!$C$71,'Sheet1 (2)'!$D$71*('Sheet1 (2)'!$D$72-crack_s_index)/'Sheet1 (2)'!$D$72))))</f>
        <v>5</v>
      </c>
      <c r="AW198" s="157">
        <f>IF(IF(D198='Sheet1 (2)'!$C$69,'Sheet1 (2)'!$D$69*('Sheet1 (2)'!$D$72-crack_t_index)/'Sheet1 (2)'!$D$72,IF(shee2!D198='Sheet1 (2)'!$C$70,'Sheet1 (2)'!$D$70*('Sheet1 (2)'!$D$72-crack_t_index)/'Sheet1 (2)'!$D$72,IF(shee2!D198='Sheet1 (2)'!$C$71,'Sheet1 (2)'!$D$71*('Sheet1 (2)'!$D$72-crack_t_index)/'Sheet1 (2)'!$D$72)))&lt;0,0,IF(D198='Sheet1 (2)'!$C$69,'Sheet1 (2)'!$D$69*('Sheet1 (2)'!$D$72-crack_t_index)/'Sheet1 (2)'!$D$72,IF(shee2!D198='Sheet1 (2)'!$C$70,'Sheet1 (2)'!$D$70*('Sheet1 (2)'!$D$72-crack_t_index)/'Sheet1 (2)'!$D$72,IF(shee2!D198='Sheet1 (2)'!$C$71,'Sheet1 (2)'!$D$71*('Sheet1 (2)'!$D$72-crack_t_index)/'Sheet1 (2)'!$D$72))))</f>
        <v>5</v>
      </c>
      <c r="AX198" s="157">
        <f>IF(IF(D198='Sheet1 (2)'!$C$69,'Sheet1 (2)'!$D$69*('Sheet1 (2)'!$D$72-rave_index)/'Sheet1 (2)'!$D$72,IF(shee2!D198='Sheet1 (2)'!$C$70,'Sheet1 (2)'!$D$70*('Sheet1 (2)'!$D$72-rave_index)/'Sheet1 (2)'!$D$72,IF(shee2!D198='Sheet1 (2)'!$C$71,'Sheet1 (2)'!$D$71*('Sheet1 (2)'!$D$72-rave_index)/'Sheet1 (2)'!$D$72)))&lt;0,0,IF(D198='Sheet1 (2)'!$C$69,'Sheet1 (2)'!$D$69*('Sheet1 (2)'!$D$72-rave_index)/'Sheet1 (2)'!$D$72,IF(shee2!D198='Sheet1 (2)'!$C$70,'Sheet1 (2)'!$D$70*('Sheet1 (2)'!$D$72-rave_index)/'Sheet1 (2)'!$D$72,IF(shee2!D198='Sheet1 (2)'!$C$71,'Sheet1 (2)'!$D$71*('Sheet1 (2)'!$D$72-rave_index)/'Sheet1 (2)'!$D$72))))</f>
        <v>5</v>
      </c>
      <c r="AY198" s="157">
        <f>IF(IF(D198='Sheet1 (2)'!$C$69,'Sheet1 (2)'!$D$69*('Sheet1 (2)'!$D$72-rough_index)/'Sheet1 (2)'!$D$72,IF(shee2!D198='Sheet1 (2)'!$C$70,'Sheet1 (2)'!$D$70*('Sheet1 (2)'!$D$72-rough_index)/'Sheet1 (2)'!$D$72,IF(shee2!D198='Sheet1 (2)'!$C$71,'Sheet1 (2)'!$D$71*('Sheet1 (2)'!$D$72-rough_index)/'Sheet1 (2)'!$D$72)))&lt;0,0,IF(D198='Sheet1 (2)'!$C$69,'Sheet1 (2)'!$D$69*('Sheet1 (2)'!$D$72-rough_index)/'Sheet1 (2)'!$D$72,IF(shee2!D198='Sheet1 (2)'!$C$70,'Sheet1 (2)'!$D$70*('Sheet1 (2)'!$D$72-rough_index)/'Sheet1 (2)'!$D$72,IF(shee2!D198='Sheet1 (2)'!$C$71,'Sheet1 (2)'!$D$71*('Sheet1 (2)'!$D$72-rough_index)/'Sheet1 (2)'!$D$72))))</f>
        <v>2.5</v>
      </c>
      <c r="AZ198" s="159">
        <f>+(AU198*'Sheet1 (2)'!$C$77)+(AV198*'Sheet1 (2)'!$C$78)+(AW198*'Sheet1 (2)'!$C$79)+(AX198*'Sheet1 (2)'!$C$80)+(AY198*'Sheet1 (2)'!$C$81)</f>
        <v>4.25</v>
      </c>
      <c r="BA198" s="213" t="str">
        <f t="shared" si="5"/>
        <v>Good</v>
      </c>
      <c r="BE198">
        <f>IF(D198='Sheet1 (2)'!$C$61,'Sheet1 (2)'!$D$61*(counts^2)+'Sheet1 (2)'!$G$61*counts+'Sheet1 (2)'!$J$61,IF(D198='Sheet1 (2)'!$C$62,'Sheet1 (2)'!$D$62*counts+'Sheet1 (2)'!$G$62,IF(D198='Sheet1 (2)'!$C$63,'Sheet1 (2)'!$D$63*counts+'Sheet1 (2)'!$G$63,IF(D198='Sheet1 (2)'!$C$64,'Sheet1 (2)'!$D$64*counts+'Sheet1 (2)'!$G$64))))</f>
        <v>2.0984129299999998</v>
      </c>
    </row>
    <row r="199" spans="1:57">
      <c r="A199" s="145" t="s">
        <v>282</v>
      </c>
      <c r="B199" s="145" t="s">
        <v>76</v>
      </c>
      <c r="C199" s="170">
        <v>339</v>
      </c>
      <c r="D199" s="174" t="s">
        <v>77</v>
      </c>
      <c r="E199" s="171">
        <v>8</v>
      </c>
      <c r="F199" s="171">
        <v>1</v>
      </c>
      <c r="G199" s="171" t="s">
        <v>77</v>
      </c>
      <c r="H199" s="171">
        <v>0.5</v>
      </c>
      <c r="I199" s="171" t="s">
        <v>77</v>
      </c>
      <c r="J199" s="173" t="s">
        <v>80</v>
      </c>
      <c r="K199" s="173" t="s">
        <v>80</v>
      </c>
      <c r="L199" s="169">
        <f>VLOOKUP(CONCATENATE(J199,K199),'Sheet1 (2)'!$J$6:$K$26,2,FALSE)</f>
        <v>0</v>
      </c>
      <c r="M199" s="173" t="s">
        <v>80</v>
      </c>
      <c r="N199" s="173" t="s">
        <v>80</v>
      </c>
      <c r="O199" s="168">
        <f>VLOOKUP(CONCATENATE(M199,N199),'Sheet1 (2)'!$L$6:$M$26,2,FALSE)</f>
        <v>0</v>
      </c>
      <c r="P199" s="173" t="s">
        <v>80</v>
      </c>
      <c r="Q199" s="173" t="s">
        <v>80</v>
      </c>
      <c r="R199" s="168">
        <f>VLOOKUP(CONCATENATE(P199,Q199),'Sheet1 (2)'!$N$6:$O$26,2,FALSE)</f>
        <v>0</v>
      </c>
      <c r="S199" s="173" t="s">
        <v>80</v>
      </c>
      <c r="T199" s="173" t="s">
        <v>80</v>
      </c>
      <c r="U199" s="168">
        <f>VLOOKUP(CONCATENATE(S199,T199),'Sheet1 (2)'!$P$6:$Q$26,2,FALSE)</f>
        <v>0</v>
      </c>
      <c r="V199" s="173" t="s">
        <v>80</v>
      </c>
      <c r="W199" s="173" t="s">
        <v>80</v>
      </c>
      <c r="X199" s="168">
        <f>VLOOKUP(CONCATENATE(V199,W199),'Sheet1 (2)'!$R$6:$S$26,2,FALSE)</f>
        <v>0</v>
      </c>
      <c r="Y199" s="173" t="s">
        <v>80</v>
      </c>
      <c r="Z199" s="173" t="s">
        <v>80</v>
      </c>
      <c r="AA199" s="168">
        <f>VLOOKUP(CONCATENATE(Y199,Z199),'Sheet1 (2)'!$T$6:$U$26,2,FALSE)</f>
        <v>0</v>
      </c>
      <c r="AB199" s="173" t="s">
        <v>80</v>
      </c>
      <c r="AC199" s="173" t="s">
        <v>80</v>
      </c>
      <c r="AD199" s="168">
        <f>VLOOKUP(CONCATENATE(AB199,AC199),'Sheet1 (2)'!$X$6:$Y$26,2,FALSE)</f>
        <v>0</v>
      </c>
      <c r="AE199" s="173" t="s">
        <v>82</v>
      </c>
      <c r="AF199" s="173" t="s">
        <v>81</v>
      </c>
      <c r="AG199" s="168">
        <f>VLOOKUP(CONCATENATE(AE199,AF199),'Sheet1 (2)'!$Z$6:$AA$26,2,FALSE)</f>
        <v>66</v>
      </c>
      <c r="AH199" s="172"/>
      <c r="AI199" s="175"/>
      <c r="AJ199" s="140"/>
      <c r="AK199" s="176" t="s">
        <v>282</v>
      </c>
      <c r="AL199" s="176" t="s">
        <v>76</v>
      </c>
      <c r="AM199" s="170">
        <f t="shared" si="4"/>
        <v>339</v>
      </c>
      <c r="AN199" s="147"/>
      <c r="AO199" s="155"/>
      <c r="AP199" s="156"/>
      <c r="AQ199" s="157">
        <v>3.0617575125999998</v>
      </c>
      <c r="AR199" s="158"/>
      <c r="AS199" s="145">
        <f>LOOKUP(rufmkm,'Sheet1 (2)'!$V$62:$V$71,'Sheet1 (2)'!$W$62:$W$71)</f>
        <v>40</v>
      </c>
      <c r="AT199" s="140"/>
      <c r="AU199" s="157">
        <f>IF(IF(D199='Sheet1 (2)'!$C$69,'Sheet1 (2)'!$D$69*('Sheet1 (2)'!$D$72-rut_index)/'Sheet1 (2)'!$D$72,IF(shee2!D199='Sheet1 (2)'!$C$70,'Sheet1 (2)'!$D$70*('Sheet1 (2)'!$D$72-rut_index)/'Sheet1 (2)'!$D$72,IF(shee2!D199='Sheet1 (2)'!$C$71,'Sheet1 (2)'!$D$71*('Sheet1 (2)'!$D$72-rut_index)/'Sheet1 (2)'!$D$72)))&lt;0,0,IF(D199='Sheet1 (2)'!$C$69,'Sheet1 (2)'!$D$69*('Sheet1 (2)'!$D$72-rut_index)/'Sheet1 (2)'!$D$72,IF(shee2!D199='Sheet1 (2)'!$C$70,'Sheet1 (2)'!$D$70*('Sheet1 (2)'!$D$72-rut_index)/'Sheet1 (2)'!$D$72,IF(shee2!D199='Sheet1 (2)'!$C$71,'Sheet1 (2)'!$D$71*('Sheet1 (2)'!$D$72-rut_index)/'Sheet1 (2)'!$D$72))))</f>
        <v>5</v>
      </c>
      <c r="AV199" s="157">
        <f>IF(IF(D199='Sheet1 (2)'!$C$69,'Sheet1 (2)'!$D$69*('Sheet1 (2)'!$D$72-crack_s_index)/'Sheet1 (2)'!$D$72,IF(shee2!D199='Sheet1 (2)'!$C$70,'Sheet1 (2)'!$D$70*('Sheet1 (2)'!$D$72-crack_s_index)/'Sheet1 (2)'!$D$72,IF(shee2!D199='Sheet1 (2)'!$C$71,'Sheet1 (2)'!$D$71*('Sheet1 (2)'!$D$72-crack_s_index)/'Sheet1 (2)'!$D$72)))&lt;0,0,IF(D199='Sheet1 (2)'!$C$69,'Sheet1 (2)'!$D$69*('Sheet1 (2)'!$D$72-crack_s_index)/'Sheet1 (2)'!$D$72,IF(shee2!D199='Sheet1 (2)'!$C$70,'Sheet1 (2)'!$D$70*('Sheet1 (2)'!$D$72-crack_s_index)/'Sheet1 (2)'!$D$72,IF(shee2!D199='Sheet1 (2)'!$C$71,'Sheet1 (2)'!$D$71*('Sheet1 (2)'!$D$72-crack_s_index)/'Sheet1 (2)'!$D$72))))</f>
        <v>5</v>
      </c>
      <c r="AW199" s="157">
        <f>IF(IF(D199='Sheet1 (2)'!$C$69,'Sheet1 (2)'!$D$69*('Sheet1 (2)'!$D$72-crack_t_index)/'Sheet1 (2)'!$D$72,IF(shee2!D199='Sheet1 (2)'!$C$70,'Sheet1 (2)'!$D$70*('Sheet1 (2)'!$D$72-crack_t_index)/'Sheet1 (2)'!$D$72,IF(shee2!D199='Sheet1 (2)'!$C$71,'Sheet1 (2)'!$D$71*('Sheet1 (2)'!$D$72-crack_t_index)/'Sheet1 (2)'!$D$72)))&lt;0,0,IF(D199='Sheet1 (2)'!$C$69,'Sheet1 (2)'!$D$69*('Sheet1 (2)'!$D$72-crack_t_index)/'Sheet1 (2)'!$D$72,IF(shee2!D199='Sheet1 (2)'!$C$70,'Sheet1 (2)'!$D$70*('Sheet1 (2)'!$D$72-crack_t_index)/'Sheet1 (2)'!$D$72,IF(shee2!D199='Sheet1 (2)'!$C$71,'Sheet1 (2)'!$D$71*('Sheet1 (2)'!$D$72-crack_t_index)/'Sheet1 (2)'!$D$72))))</f>
        <v>5</v>
      </c>
      <c r="AX199" s="157">
        <f>IF(IF(D199='Sheet1 (2)'!$C$69,'Sheet1 (2)'!$D$69*('Sheet1 (2)'!$D$72-rave_index)/'Sheet1 (2)'!$D$72,IF(shee2!D199='Sheet1 (2)'!$C$70,'Sheet1 (2)'!$D$70*('Sheet1 (2)'!$D$72-rave_index)/'Sheet1 (2)'!$D$72,IF(shee2!D199='Sheet1 (2)'!$C$71,'Sheet1 (2)'!$D$71*('Sheet1 (2)'!$D$72-rave_index)/'Sheet1 (2)'!$D$72)))&lt;0,0,IF(D199='Sheet1 (2)'!$C$69,'Sheet1 (2)'!$D$69*('Sheet1 (2)'!$D$72-rave_index)/'Sheet1 (2)'!$D$72,IF(shee2!D199='Sheet1 (2)'!$C$70,'Sheet1 (2)'!$D$70*('Sheet1 (2)'!$D$72-rave_index)/'Sheet1 (2)'!$D$72,IF(shee2!D199='Sheet1 (2)'!$C$71,'Sheet1 (2)'!$D$71*('Sheet1 (2)'!$D$72-rave_index)/'Sheet1 (2)'!$D$72))))</f>
        <v>5</v>
      </c>
      <c r="AY199" s="157">
        <f>IF(IF(D199='Sheet1 (2)'!$C$69,'Sheet1 (2)'!$D$69*('Sheet1 (2)'!$D$72-rough_index)/'Sheet1 (2)'!$D$72,IF(shee2!D199='Sheet1 (2)'!$C$70,'Sheet1 (2)'!$D$70*('Sheet1 (2)'!$D$72-rough_index)/'Sheet1 (2)'!$D$72,IF(shee2!D199='Sheet1 (2)'!$C$71,'Sheet1 (2)'!$D$71*('Sheet1 (2)'!$D$72-rough_index)/'Sheet1 (2)'!$D$72)))&lt;0,0,IF(D199='Sheet1 (2)'!$C$69,'Sheet1 (2)'!$D$69*('Sheet1 (2)'!$D$72-rough_index)/'Sheet1 (2)'!$D$72,IF(shee2!D199='Sheet1 (2)'!$C$70,'Sheet1 (2)'!$D$70*('Sheet1 (2)'!$D$72-rough_index)/'Sheet1 (2)'!$D$72,IF(shee2!D199='Sheet1 (2)'!$C$71,'Sheet1 (2)'!$D$71*('Sheet1 (2)'!$D$72-rough_index)/'Sheet1 (2)'!$D$72))))</f>
        <v>1.6666666666666667</v>
      </c>
      <c r="AZ199" s="159">
        <f>+(AU199*'Sheet1 (2)'!$C$77)+(AV199*'Sheet1 (2)'!$C$78)+(AW199*'Sheet1 (2)'!$C$79)+(AX199*'Sheet1 (2)'!$C$80)+(AY199*'Sheet1 (2)'!$C$81)</f>
        <v>4</v>
      </c>
      <c r="BA199" s="213" t="str">
        <f t="shared" si="5"/>
        <v>Good</v>
      </c>
      <c r="BE199">
        <f>IF(D199='Sheet1 (2)'!$C$61,'Sheet1 (2)'!$D$61*(counts^2)+'Sheet1 (2)'!$G$61*counts+'Sheet1 (2)'!$J$61,IF(D199='Sheet1 (2)'!$C$62,'Sheet1 (2)'!$D$62*counts+'Sheet1 (2)'!$G$62,IF(D199='Sheet1 (2)'!$C$63,'Sheet1 (2)'!$D$63*counts+'Sheet1 (2)'!$G$63,IF(D199='Sheet1 (2)'!$C$64,'Sheet1 (2)'!$D$64*counts+'Sheet1 (2)'!$G$64))))</f>
        <v>2.0984129299999998</v>
      </c>
    </row>
    <row r="200" spans="1:57">
      <c r="A200" s="145" t="s">
        <v>282</v>
      </c>
      <c r="B200" s="145" t="s">
        <v>76</v>
      </c>
      <c r="C200" s="170">
        <v>340</v>
      </c>
      <c r="D200" s="174" t="s">
        <v>77</v>
      </c>
      <c r="E200" s="171">
        <v>8</v>
      </c>
      <c r="F200" s="171">
        <v>1</v>
      </c>
      <c r="G200" s="171" t="s">
        <v>77</v>
      </c>
      <c r="H200" s="171">
        <v>0.5</v>
      </c>
      <c r="I200" s="171" t="s">
        <v>77</v>
      </c>
      <c r="J200" s="173" t="s">
        <v>78</v>
      </c>
      <c r="K200" s="173" t="s">
        <v>81</v>
      </c>
      <c r="L200" s="169">
        <f>VLOOKUP(CONCATENATE(J200,K200),'Sheet1 (2)'!$J$6:$K$26,2,FALSE)</f>
        <v>25</v>
      </c>
      <c r="M200" s="173" t="s">
        <v>80</v>
      </c>
      <c r="N200" s="173" t="s">
        <v>80</v>
      </c>
      <c r="O200" s="168">
        <f>VLOOKUP(CONCATENATE(M200,N200),'Sheet1 (2)'!$L$6:$M$26,2,FALSE)</f>
        <v>0</v>
      </c>
      <c r="P200" s="173" t="s">
        <v>80</v>
      </c>
      <c r="Q200" s="173" t="s">
        <v>80</v>
      </c>
      <c r="R200" s="168">
        <f>VLOOKUP(CONCATENATE(P200,Q200),'Sheet1 (2)'!$N$6:$O$26,2,FALSE)</f>
        <v>0</v>
      </c>
      <c r="S200" s="173" t="s">
        <v>80</v>
      </c>
      <c r="T200" s="173" t="s">
        <v>80</v>
      </c>
      <c r="U200" s="168">
        <f>VLOOKUP(CONCATENATE(S200,T200),'Sheet1 (2)'!$P$6:$Q$26,2,FALSE)</f>
        <v>0</v>
      </c>
      <c r="V200" s="173" t="s">
        <v>80</v>
      </c>
      <c r="W200" s="173" t="s">
        <v>80</v>
      </c>
      <c r="X200" s="168">
        <f>VLOOKUP(CONCATENATE(V200,W200),'Sheet1 (2)'!$R$6:$S$26,2,FALSE)</f>
        <v>0</v>
      </c>
      <c r="Y200" s="173" t="s">
        <v>80</v>
      </c>
      <c r="Z200" s="173" t="s">
        <v>80</v>
      </c>
      <c r="AA200" s="168">
        <f>VLOOKUP(CONCATENATE(Y200,Z200),'Sheet1 (2)'!$T$6:$U$26,2,FALSE)</f>
        <v>0</v>
      </c>
      <c r="AB200" s="173" t="s">
        <v>80</v>
      </c>
      <c r="AC200" s="173" t="s">
        <v>80</v>
      </c>
      <c r="AD200" s="168">
        <f>VLOOKUP(CONCATENATE(AB200,AC200),'Sheet1 (2)'!$X$6:$Y$26,2,FALSE)</f>
        <v>0</v>
      </c>
      <c r="AE200" s="173" t="s">
        <v>82</v>
      </c>
      <c r="AF200" s="173" t="s">
        <v>81</v>
      </c>
      <c r="AG200" s="168">
        <f>VLOOKUP(CONCATENATE(AE200,AF200),'Sheet1 (2)'!$Z$6:$AA$26,2,FALSE)</f>
        <v>66</v>
      </c>
      <c r="AH200" s="172"/>
      <c r="AI200" s="175"/>
      <c r="AJ200" s="140"/>
      <c r="AK200" s="176" t="s">
        <v>282</v>
      </c>
      <c r="AL200" s="176" t="s">
        <v>76</v>
      </c>
      <c r="AM200" s="170">
        <f t="shared" si="4"/>
        <v>340</v>
      </c>
      <c r="AN200" s="147"/>
      <c r="AO200" s="155"/>
      <c r="AP200" s="156"/>
      <c r="AQ200" s="157">
        <v>1.6247988171999999</v>
      </c>
      <c r="AR200" s="158"/>
      <c r="AS200" s="145">
        <f>LOOKUP(rufmkm,'Sheet1 (2)'!$V$62:$V$71,'Sheet1 (2)'!$W$62:$W$71)</f>
        <v>20</v>
      </c>
      <c r="AT200" s="140"/>
      <c r="AU200" s="157">
        <f>IF(IF(D200='Sheet1 (2)'!$C$69,'Sheet1 (2)'!$D$69*('Sheet1 (2)'!$D$72-rut_index)/'Sheet1 (2)'!$D$72,IF(shee2!D200='Sheet1 (2)'!$C$70,'Sheet1 (2)'!$D$70*('Sheet1 (2)'!$D$72-rut_index)/'Sheet1 (2)'!$D$72,IF(shee2!D200='Sheet1 (2)'!$C$71,'Sheet1 (2)'!$D$71*('Sheet1 (2)'!$D$72-rut_index)/'Sheet1 (2)'!$D$72)))&lt;0,0,IF(D200='Sheet1 (2)'!$C$69,'Sheet1 (2)'!$D$69*('Sheet1 (2)'!$D$72-rut_index)/'Sheet1 (2)'!$D$72,IF(shee2!D200='Sheet1 (2)'!$C$70,'Sheet1 (2)'!$D$70*('Sheet1 (2)'!$D$72-rut_index)/'Sheet1 (2)'!$D$72,IF(shee2!D200='Sheet1 (2)'!$C$71,'Sheet1 (2)'!$D$71*('Sheet1 (2)'!$D$72-rut_index)/'Sheet1 (2)'!$D$72))))</f>
        <v>2.9166666666666665</v>
      </c>
      <c r="AV200" s="157">
        <f>IF(IF(D200='Sheet1 (2)'!$C$69,'Sheet1 (2)'!$D$69*('Sheet1 (2)'!$D$72-crack_s_index)/'Sheet1 (2)'!$D$72,IF(shee2!D200='Sheet1 (2)'!$C$70,'Sheet1 (2)'!$D$70*('Sheet1 (2)'!$D$72-crack_s_index)/'Sheet1 (2)'!$D$72,IF(shee2!D200='Sheet1 (2)'!$C$71,'Sheet1 (2)'!$D$71*('Sheet1 (2)'!$D$72-crack_s_index)/'Sheet1 (2)'!$D$72)))&lt;0,0,IF(D200='Sheet1 (2)'!$C$69,'Sheet1 (2)'!$D$69*('Sheet1 (2)'!$D$72-crack_s_index)/'Sheet1 (2)'!$D$72,IF(shee2!D200='Sheet1 (2)'!$C$70,'Sheet1 (2)'!$D$70*('Sheet1 (2)'!$D$72-crack_s_index)/'Sheet1 (2)'!$D$72,IF(shee2!D200='Sheet1 (2)'!$C$71,'Sheet1 (2)'!$D$71*('Sheet1 (2)'!$D$72-crack_s_index)/'Sheet1 (2)'!$D$72))))</f>
        <v>5</v>
      </c>
      <c r="AW200" s="157">
        <f>IF(IF(D200='Sheet1 (2)'!$C$69,'Sheet1 (2)'!$D$69*('Sheet1 (2)'!$D$72-crack_t_index)/'Sheet1 (2)'!$D$72,IF(shee2!D200='Sheet1 (2)'!$C$70,'Sheet1 (2)'!$D$70*('Sheet1 (2)'!$D$72-crack_t_index)/'Sheet1 (2)'!$D$72,IF(shee2!D200='Sheet1 (2)'!$C$71,'Sheet1 (2)'!$D$71*('Sheet1 (2)'!$D$72-crack_t_index)/'Sheet1 (2)'!$D$72)))&lt;0,0,IF(D200='Sheet1 (2)'!$C$69,'Sheet1 (2)'!$D$69*('Sheet1 (2)'!$D$72-crack_t_index)/'Sheet1 (2)'!$D$72,IF(shee2!D200='Sheet1 (2)'!$C$70,'Sheet1 (2)'!$D$70*('Sheet1 (2)'!$D$72-crack_t_index)/'Sheet1 (2)'!$D$72,IF(shee2!D200='Sheet1 (2)'!$C$71,'Sheet1 (2)'!$D$71*('Sheet1 (2)'!$D$72-crack_t_index)/'Sheet1 (2)'!$D$72))))</f>
        <v>5</v>
      </c>
      <c r="AX200" s="157">
        <f>IF(IF(D200='Sheet1 (2)'!$C$69,'Sheet1 (2)'!$D$69*('Sheet1 (2)'!$D$72-rave_index)/'Sheet1 (2)'!$D$72,IF(shee2!D200='Sheet1 (2)'!$C$70,'Sheet1 (2)'!$D$70*('Sheet1 (2)'!$D$72-rave_index)/'Sheet1 (2)'!$D$72,IF(shee2!D200='Sheet1 (2)'!$C$71,'Sheet1 (2)'!$D$71*('Sheet1 (2)'!$D$72-rave_index)/'Sheet1 (2)'!$D$72)))&lt;0,0,IF(D200='Sheet1 (2)'!$C$69,'Sheet1 (2)'!$D$69*('Sheet1 (2)'!$D$72-rave_index)/'Sheet1 (2)'!$D$72,IF(shee2!D200='Sheet1 (2)'!$C$70,'Sheet1 (2)'!$D$70*('Sheet1 (2)'!$D$72-rave_index)/'Sheet1 (2)'!$D$72,IF(shee2!D200='Sheet1 (2)'!$C$71,'Sheet1 (2)'!$D$71*('Sheet1 (2)'!$D$72-rave_index)/'Sheet1 (2)'!$D$72))))</f>
        <v>5</v>
      </c>
      <c r="AY200" s="157">
        <f>IF(IF(D200='Sheet1 (2)'!$C$69,'Sheet1 (2)'!$D$69*('Sheet1 (2)'!$D$72-rough_index)/'Sheet1 (2)'!$D$72,IF(shee2!D200='Sheet1 (2)'!$C$70,'Sheet1 (2)'!$D$70*('Sheet1 (2)'!$D$72-rough_index)/'Sheet1 (2)'!$D$72,IF(shee2!D200='Sheet1 (2)'!$C$71,'Sheet1 (2)'!$D$71*('Sheet1 (2)'!$D$72-rough_index)/'Sheet1 (2)'!$D$72)))&lt;0,0,IF(D200='Sheet1 (2)'!$C$69,'Sheet1 (2)'!$D$69*('Sheet1 (2)'!$D$72-rough_index)/'Sheet1 (2)'!$D$72,IF(shee2!D200='Sheet1 (2)'!$C$70,'Sheet1 (2)'!$D$70*('Sheet1 (2)'!$D$72-rough_index)/'Sheet1 (2)'!$D$72,IF(shee2!D200='Sheet1 (2)'!$C$71,'Sheet1 (2)'!$D$71*('Sheet1 (2)'!$D$72-rough_index)/'Sheet1 (2)'!$D$72))))</f>
        <v>3.3333333333333335</v>
      </c>
      <c r="AZ200" s="159">
        <f>+(AU200*'Sheet1 (2)'!$C$77)+(AV200*'Sheet1 (2)'!$C$78)+(AW200*'Sheet1 (2)'!$C$79)+(AX200*'Sheet1 (2)'!$C$80)+(AY200*'Sheet1 (2)'!$C$81)</f>
        <v>4.0833333333333339</v>
      </c>
      <c r="BA200" s="213" t="str">
        <f t="shared" si="5"/>
        <v>Good</v>
      </c>
      <c r="BE200">
        <f>IF(D200='Sheet1 (2)'!$C$61,'Sheet1 (2)'!$D$61*(counts^2)+'Sheet1 (2)'!$G$61*counts+'Sheet1 (2)'!$J$61,IF(D200='Sheet1 (2)'!$C$62,'Sheet1 (2)'!$D$62*counts+'Sheet1 (2)'!$G$62,IF(D200='Sheet1 (2)'!$C$63,'Sheet1 (2)'!$D$63*counts+'Sheet1 (2)'!$G$63,IF(D200='Sheet1 (2)'!$C$64,'Sheet1 (2)'!$D$64*counts+'Sheet1 (2)'!$G$64))))</f>
        <v>2.0984129299999998</v>
      </c>
    </row>
    <row r="201" spans="1:57">
      <c r="A201" s="145" t="s">
        <v>282</v>
      </c>
      <c r="B201" s="145" t="s">
        <v>76</v>
      </c>
      <c r="C201" s="170">
        <v>341</v>
      </c>
      <c r="D201" s="174" t="s">
        <v>77</v>
      </c>
      <c r="E201" s="171">
        <v>8</v>
      </c>
      <c r="F201" s="171">
        <v>1</v>
      </c>
      <c r="G201" s="171" t="s">
        <v>77</v>
      </c>
      <c r="H201" s="171">
        <v>0.5</v>
      </c>
      <c r="I201" s="171" t="s">
        <v>77</v>
      </c>
      <c r="J201" s="173" t="s">
        <v>78</v>
      </c>
      <c r="K201" s="173" t="s">
        <v>79</v>
      </c>
      <c r="L201" s="169">
        <f>VLOOKUP(CONCATENATE(J201,K201),'Sheet1 (2)'!$J$6:$K$26,2,FALSE)</f>
        <v>18.75</v>
      </c>
      <c r="M201" s="173" t="s">
        <v>83</v>
      </c>
      <c r="N201" s="173" t="s">
        <v>79</v>
      </c>
      <c r="O201" s="168">
        <f>VLOOKUP(CONCATENATE(M201,N201),'Sheet1 (2)'!$L$6:$M$26,2,FALSE)</f>
        <v>56.25</v>
      </c>
      <c r="P201" s="173" t="s">
        <v>80</v>
      </c>
      <c r="Q201" s="173" t="s">
        <v>80</v>
      </c>
      <c r="R201" s="168">
        <f>VLOOKUP(CONCATENATE(P201,Q201),'Sheet1 (2)'!$N$6:$O$26,2,FALSE)</f>
        <v>0</v>
      </c>
      <c r="S201" s="173" t="s">
        <v>80</v>
      </c>
      <c r="T201" s="173" t="s">
        <v>80</v>
      </c>
      <c r="U201" s="168">
        <f>VLOOKUP(CONCATENATE(S201,T201),'Sheet1 (2)'!$P$6:$Q$26,2,FALSE)</f>
        <v>0</v>
      </c>
      <c r="V201" s="173" t="s">
        <v>80</v>
      </c>
      <c r="W201" s="173" t="s">
        <v>80</v>
      </c>
      <c r="X201" s="168">
        <f>VLOOKUP(CONCATENATE(V201,W201),'Sheet1 (2)'!$R$6:$S$26,2,FALSE)</f>
        <v>0</v>
      </c>
      <c r="Y201" s="173" t="s">
        <v>80</v>
      </c>
      <c r="Z201" s="173" t="s">
        <v>80</v>
      </c>
      <c r="AA201" s="168">
        <f>VLOOKUP(CONCATENATE(Y201,Z201),'Sheet1 (2)'!$T$6:$U$26,2,FALSE)</f>
        <v>0</v>
      </c>
      <c r="AB201" s="173" t="s">
        <v>80</v>
      </c>
      <c r="AC201" s="173" t="s">
        <v>80</v>
      </c>
      <c r="AD201" s="168">
        <f>VLOOKUP(CONCATENATE(AB201,AC201),'Sheet1 (2)'!$X$6:$Y$26,2,FALSE)</f>
        <v>0</v>
      </c>
      <c r="AE201" s="173" t="s">
        <v>82</v>
      </c>
      <c r="AF201" s="173" t="s">
        <v>81</v>
      </c>
      <c r="AG201" s="168">
        <f>VLOOKUP(CONCATENATE(AE201,AF201),'Sheet1 (2)'!$Z$6:$AA$26,2,FALSE)</f>
        <v>66</v>
      </c>
      <c r="AH201" s="172"/>
      <c r="AI201" s="175"/>
      <c r="AJ201" s="140"/>
      <c r="AK201" s="176" t="s">
        <v>282</v>
      </c>
      <c r="AL201" s="176" t="s">
        <v>76</v>
      </c>
      <c r="AM201" s="170">
        <f t="shared" si="4"/>
        <v>341</v>
      </c>
      <c r="AN201" s="147"/>
      <c r="AO201" s="155"/>
      <c r="AP201" s="156"/>
      <c r="AQ201" s="157">
        <v>1.8541836432000001</v>
      </c>
      <c r="AR201" s="158"/>
      <c r="AS201" s="145">
        <f>LOOKUP(rufmkm,'Sheet1 (2)'!$V$62:$V$71,'Sheet1 (2)'!$W$62:$W$71)</f>
        <v>20</v>
      </c>
      <c r="AT201" s="140"/>
      <c r="AU201" s="157">
        <f>IF(IF(D201='Sheet1 (2)'!$C$69,'Sheet1 (2)'!$D$69*('Sheet1 (2)'!$D$72-rut_index)/'Sheet1 (2)'!$D$72,IF(shee2!D201='Sheet1 (2)'!$C$70,'Sheet1 (2)'!$D$70*('Sheet1 (2)'!$D$72-rut_index)/'Sheet1 (2)'!$D$72,IF(shee2!D201='Sheet1 (2)'!$C$71,'Sheet1 (2)'!$D$71*('Sheet1 (2)'!$D$72-rut_index)/'Sheet1 (2)'!$D$72)))&lt;0,0,IF(D201='Sheet1 (2)'!$C$69,'Sheet1 (2)'!$D$69*('Sheet1 (2)'!$D$72-rut_index)/'Sheet1 (2)'!$D$72,IF(shee2!D201='Sheet1 (2)'!$C$70,'Sheet1 (2)'!$D$70*('Sheet1 (2)'!$D$72-rut_index)/'Sheet1 (2)'!$D$72,IF(shee2!D201='Sheet1 (2)'!$C$71,'Sheet1 (2)'!$D$71*('Sheet1 (2)'!$D$72-rut_index)/'Sheet1 (2)'!$D$72))))</f>
        <v>3.4375</v>
      </c>
      <c r="AV201" s="157">
        <f>IF(IF(D201='Sheet1 (2)'!$C$69,'Sheet1 (2)'!$D$69*('Sheet1 (2)'!$D$72-crack_s_index)/'Sheet1 (2)'!$D$72,IF(shee2!D201='Sheet1 (2)'!$C$70,'Sheet1 (2)'!$D$70*('Sheet1 (2)'!$D$72-crack_s_index)/'Sheet1 (2)'!$D$72,IF(shee2!D201='Sheet1 (2)'!$C$71,'Sheet1 (2)'!$D$71*('Sheet1 (2)'!$D$72-crack_s_index)/'Sheet1 (2)'!$D$72)))&lt;0,0,IF(D201='Sheet1 (2)'!$C$69,'Sheet1 (2)'!$D$69*('Sheet1 (2)'!$D$72-crack_s_index)/'Sheet1 (2)'!$D$72,IF(shee2!D201='Sheet1 (2)'!$C$70,'Sheet1 (2)'!$D$70*('Sheet1 (2)'!$D$72-crack_s_index)/'Sheet1 (2)'!$D$72,IF(shee2!D201='Sheet1 (2)'!$C$71,'Sheet1 (2)'!$D$71*('Sheet1 (2)'!$D$72-crack_s_index)/'Sheet1 (2)'!$D$72))))</f>
        <v>0.3125</v>
      </c>
      <c r="AW201" s="157">
        <f>IF(IF(D201='Sheet1 (2)'!$C$69,'Sheet1 (2)'!$D$69*('Sheet1 (2)'!$D$72-crack_t_index)/'Sheet1 (2)'!$D$72,IF(shee2!D201='Sheet1 (2)'!$C$70,'Sheet1 (2)'!$D$70*('Sheet1 (2)'!$D$72-crack_t_index)/'Sheet1 (2)'!$D$72,IF(shee2!D201='Sheet1 (2)'!$C$71,'Sheet1 (2)'!$D$71*('Sheet1 (2)'!$D$72-crack_t_index)/'Sheet1 (2)'!$D$72)))&lt;0,0,IF(D201='Sheet1 (2)'!$C$69,'Sheet1 (2)'!$D$69*('Sheet1 (2)'!$D$72-crack_t_index)/'Sheet1 (2)'!$D$72,IF(shee2!D201='Sheet1 (2)'!$C$70,'Sheet1 (2)'!$D$70*('Sheet1 (2)'!$D$72-crack_t_index)/'Sheet1 (2)'!$D$72,IF(shee2!D201='Sheet1 (2)'!$C$71,'Sheet1 (2)'!$D$71*('Sheet1 (2)'!$D$72-crack_t_index)/'Sheet1 (2)'!$D$72))))</f>
        <v>5</v>
      </c>
      <c r="AX201" s="157">
        <f>IF(IF(D201='Sheet1 (2)'!$C$69,'Sheet1 (2)'!$D$69*('Sheet1 (2)'!$D$72-rave_index)/'Sheet1 (2)'!$D$72,IF(shee2!D201='Sheet1 (2)'!$C$70,'Sheet1 (2)'!$D$70*('Sheet1 (2)'!$D$72-rave_index)/'Sheet1 (2)'!$D$72,IF(shee2!D201='Sheet1 (2)'!$C$71,'Sheet1 (2)'!$D$71*('Sheet1 (2)'!$D$72-rave_index)/'Sheet1 (2)'!$D$72)))&lt;0,0,IF(D201='Sheet1 (2)'!$C$69,'Sheet1 (2)'!$D$69*('Sheet1 (2)'!$D$72-rave_index)/'Sheet1 (2)'!$D$72,IF(shee2!D201='Sheet1 (2)'!$C$70,'Sheet1 (2)'!$D$70*('Sheet1 (2)'!$D$72-rave_index)/'Sheet1 (2)'!$D$72,IF(shee2!D201='Sheet1 (2)'!$C$71,'Sheet1 (2)'!$D$71*('Sheet1 (2)'!$D$72-rave_index)/'Sheet1 (2)'!$D$72))))</f>
        <v>5</v>
      </c>
      <c r="AY201" s="157">
        <f>IF(IF(D201='Sheet1 (2)'!$C$69,'Sheet1 (2)'!$D$69*('Sheet1 (2)'!$D$72-rough_index)/'Sheet1 (2)'!$D$72,IF(shee2!D201='Sheet1 (2)'!$C$70,'Sheet1 (2)'!$D$70*('Sheet1 (2)'!$D$72-rough_index)/'Sheet1 (2)'!$D$72,IF(shee2!D201='Sheet1 (2)'!$C$71,'Sheet1 (2)'!$D$71*('Sheet1 (2)'!$D$72-rough_index)/'Sheet1 (2)'!$D$72)))&lt;0,0,IF(D201='Sheet1 (2)'!$C$69,'Sheet1 (2)'!$D$69*('Sheet1 (2)'!$D$72-rough_index)/'Sheet1 (2)'!$D$72,IF(shee2!D201='Sheet1 (2)'!$C$70,'Sheet1 (2)'!$D$70*('Sheet1 (2)'!$D$72-rough_index)/'Sheet1 (2)'!$D$72,IF(shee2!D201='Sheet1 (2)'!$C$71,'Sheet1 (2)'!$D$71*('Sheet1 (2)'!$D$72-rough_index)/'Sheet1 (2)'!$D$72))))</f>
        <v>3.3333333333333335</v>
      </c>
      <c r="AZ201" s="159">
        <f>+(AU201*'Sheet1 (2)'!$C$77)+(AV201*'Sheet1 (2)'!$C$78)+(AW201*'Sheet1 (2)'!$C$79)+(AX201*'Sheet1 (2)'!$C$80)+(AY201*'Sheet1 (2)'!$C$81)</f>
        <v>2.5</v>
      </c>
      <c r="BA201" s="213" t="str">
        <f t="shared" si="5"/>
        <v>Fair</v>
      </c>
      <c r="BE201">
        <f>IF(D201='Sheet1 (2)'!$C$61,'Sheet1 (2)'!$D$61*(counts^2)+'Sheet1 (2)'!$G$61*counts+'Sheet1 (2)'!$J$61,IF(D201='Sheet1 (2)'!$C$62,'Sheet1 (2)'!$D$62*counts+'Sheet1 (2)'!$G$62,IF(D201='Sheet1 (2)'!$C$63,'Sheet1 (2)'!$D$63*counts+'Sheet1 (2)'!$G$63,IF(D201='Sheet1 (2)'!$C$64,'Sheet1 (2)'!$D$64*counts+'Sheet1 (2)'!$G$64))))</f>
        <v>2.0984129299999998</v>
      </c>
    </row>
    <row r="202" spans="1:57">
      <c r="A202" s="145" t="s">
        <v>282</v>
      </c>
      <c r="B202" s="145" t="s">
        <v>76</v>
      </c>
      <c r="C202" s="170">
        <v>342</v>
      </c>
      <c r="D202" s="174" t="s">
        <v>77</v>
      </c>
      <c r="E202" s="171">
        <v>8</v>
      </c>
      <c r="F202" s="171">
        <v>1</v>
      </c>
      <c r="G202" s="171" t="s">
        <v>77</v>
      </c>
      <c r="H202" s="171">
        <v>0.5</v>
      </c>
      <c r="I202" s="171" t="s">
        <v>77</v>
      </c>
      <c r="J202" s="173" t="s">
        <v>78</v>
      </c>
      <c r="K202" s="173" t="s">
        <v>79</v>
      </c>
      <c r="L202" s="169">
        <f>VLOOKUP(CONCATENATE(J202,K202),'Sheet1 (2)'!$J$6:$K$26,2,FALSE)</f>
        <v>18.75</v>
      </c>
      <c r="M202" s="173" t="s">
        <v>83</v>
      </c>
      <c r="N202" s="173" t="s">
        <v>79</v>
      </c>
      <c r="O202" s="168">
        <f>VLOOKUP(CONCATENATE(M202,N202),'Sheet1 (2)'!$L$6:$M$26,2,FALSE)</f>
        <v>56.25</v>
      </c>
      <c r="P202" s="173" t="s">
        <v>83</v>
      </c>
      <c r="Q202" s="173" t="s">
        <v>83</v>
      </c>
      <c r="R202" s="168">
        <f>VLOOKUP(CONCATENATE(P202,Q202),'Sheet1 (2)'!$N$6:$O$26,2,FALSE)</f>
        <v>37.5</v>
      </c>
      <c r="S202" s="173" t="s">
        <v>80</v>
      </c>
      <c r="T202" s="173" t="s">
        <v>80</v>
      </c>
      <c r="U202" s="168">
        <f>VLOOKUP(CONCATENATE(S202,T202),'Sheet1 (2)'!$P$6:$Q$26,2,FALSE)</f>
        <v>0</v>
      </c>
      <c r="V202" s="173" t="s">
        <v>80</v>
      </c>
      <c r="W202" s="173" t="s">
        <v>80</v>
      </c>
      <c r="X202" s="168">
        <f>VLOOKUP(CONCATENATE(V202,W202),'Sheet1 (2)'!$R$6:$S$26,2,FALSE)</f>
        <v>0</v>
      </c>
      <c r="Y202" s="173" t="s">
        <v>80</v>
      </c>
      <c r="Z202" s="173" t="s">
        <v>80</v>
      </c>
      <c r="AA202" s="168">
        <f>VLOOKUP(CONCATENATE(Y202,Z202),'Sheet1 (2)'!$T$6:$U$26,2,FALSE)</f>
        <v>0</v>
      </c>
      <c r="AB202" s="173" t="s">
        <v>80</v>
      </c>
      <c r="AC202" s="173" t="s">
        <v>80</v>
      </c>
      <c r="AD202" s="168">
        <f>VLOOKUP(CONCATENATE(AB202,AC202),'Sheet1 (2)'!$X$6:$Y$26,2,FALSE)</f>
        <v>0</v>
      </c>
      <c r="AE202" s="173" t="s">
        <v>82</v>
      </c>
      <c r="AF202" s="173" t="s">
        <v>81</v>
      </c>
      <c r="AG202" s="168">
        <f>VLOOKUP(CONCATENATE(AE202,AF202),'Sheet1 (2)'!$Z$6:$AA$26,2,FALSE)</f>
        <v>66</v>
      </c>
      <c r="AH202" s="172"/>
      <c r="AI202" s="175"/>
      <c r="AJ202" s="140"/>
      <c r="AK202" s="176" t="s">
        <v>282</v>
      </c>
      <c r="AL202" s="176" t="s">
        <v>76</v>
      </c>
      <c r="AM202" s="170">
        <f t="shared" si="4"/>
        <v>342</v>
      </c>
      <c r="AN202" s="147"/>
      <c r="AO202" s="155"/>
      <c r="AP202" s="156"/>
      <c r="AQ202" s="157">
        <v>1.8469106427999999</v>
      </c>
      <c r="AR202" s="158"/>
      <c r="AS202" s="145">
        <f>LOOKUP(rufmkm,'Sheet1 (2)'!$V$62:$V$71,'Sheet1 (2)'!$W$62:$W$71)</f>
        <v>20</v>
      </c>
      <c r="AT202" s="140"/>
      <c r="AU202" s="157">
        <f>IF(IF(D202='Sheet1 (2)'!$C$69,'Sheet1 (2)'!$D$69*('Sheet1 (2)'!$D$72-rut_index)/'Sheet1 (2)'!$D$72,IF(shee2!D202='Sheet1 (2)'!$C$70,'Sheet1 (2)'!$D$70*('Sheet1 (2)'!$D$72-rut_index)/'Sheet1 (2)'!$D$72,IF(shee2!D202='Sheet1 (2)'!$C$71,'Sheet1 (2)'!$D$71*('Sheet1 (2)'!$D$72-rut_index)/'Sheet1 (2)'!$D$72)))&lt;0,0,IF(D202='Sheet1 (2)'!$C$69,'Sheet1 (2)'!$D$69*('Sheet1 (2)'!$D$72-rut_index)/'Sheet1 (2)'!$D$72,IF(shee2!D202='Sheet1 (2)'!$C$70,'Sheet1 (2)'!$D$70*('Sheet1 (2)'!$D$72-rut_index)/'Sheet1 (2)'!$D$72,IF(shee2!D202='Sheet1 (2)'!$C$71,'Sheet1 (2)'!$D$71*('Sheet1 (2)'!$D$72-rut_index)/'Sheet1 (2)'!$D$72))))</f>
        <v>3.4375</v>
      </c>
      <c r="AV202" s="157">
        <f>IF(IF(D202='Sheet1 (2)'!$C$69,'Sheet1 (2)'!$D$69*('Sheet1 (2)'!$D$72-crack_s_index)/'Sheet1 (2)'!$D$72,IF(shee2!D202='Sheet1 (2)'!$C$70,'Sheet1 (2)'!$D$70*('Sheet1 (2)'!$D$72-crack_s_index)/'Sheet1 (2)'!$D$72,IF(shee2!D202='Sheet1 (2)'!$C$71,'Sheet1 (2)'!$D$71*('Sheet1 (2)'!$D$72-crack_s_index)/'Sheet1 (2)'!$D$72)))&lt;0,0,IF(D202='Sheet1 (2)'!$C$69,'Sheet1 (2)'!$D$69*('Sheet1 (2)'!$D$72-crack_s_index)/'Sheet1 (2)'!$D$72,IF(shee2!D202='Sheet1 (2)'!$C$70,'Sheet1 (2)'!$D$70*('Sheet1 (2)'!$D$72-crack_s_index)/'Sheet1 (2)'!$D$72,IF(shee2!D202='Sheet1 (2)'!$C$71,'Sheet1 (2)'!$D$71*('Sheet1 (2)'!$D$72-crack_s_index)/'Sheet1 (2)'!$D$72))))</f>
        <v>0.3125</v>
      </c>
      <c r="AW202" s="157">
        <f>IF(IF(D202='Sheet1 (2)'!$C$69,'Sheet1 (2)'!$D$69*('Sheet1 (2)'!$D$72-crack_t_index)/'Sheet1 (2)'!$D$72,IF(shee2!D202='Sheet1 (2)'!$C$70,'Sheet1 (2)'!$D$70*('Sheet1 (2)'!$D$72-crack_t_index)/'Sheet1 (2)'!$D$72,IF(shee2!D202='Sheet1 (2)'!$C$71,'Sheet1 (2)'!$D$71*('Sheet1 (2)'!$D$72-crack_t_index)/'Sheet1 (2)'!$D$72)))&lt;0,0,IF(D202='Sheet1 (2)'!$C$69,'Sheet1 (2)'!$D$69*('Sheet1 (2)'!$D$72-crack_t_index)/'Sheet1 (2)'!$D$72,IF(shee2!D202='Sheet1 (2)'!$C$70,'Sheet1 (2)'!$D$70*('Sheet1 (2)'!$D$72-crack_t_index)/'Sheet1 (2)'!$D$72,IF(shee2!D202='Sheet1 (2)'!$C$71,'Sheet1 (2)'!$D$71*('Sheet1 (2)'!$D$72-crack_t_index)/'Sheet1 (2)'!$D$72))))</f>
        <v>1.875</v>
      </c>
      <c r="AX202" s="157">
        <f>IF(IF(D202='Sheet1 (2)'!$C$69,'Sheet1 (2)'!$D$69*('Sheet1 (2)'!$D$72-rave_index)/'Sheet1 (2)'!$D$72,IF(shee2!D202='Sheet1 (2)'!$C$70,'Sheet1 (2)'!$D$70*('Sheet1 (2)'!$D$72-rave_index)/'Sheet1 (2)'!$D$72,IF(shee2!D202='Sheet1 (2)'!$C$71,'Sheet1 (2)'!$D$71*('Sheet1 (2)'!$D$72-rave_index)/'Sheet1 (2)'!$D$72)))&lt;0,0,IF(D202='Sheet1 (2)'!$C$69,'Sheet1 (2)'!$D$69*('Sheet1 (2)'!$D$72-rave_index)/'Sheet1 (2)'!$D$72,IF(shee2!D202='Sheet1 (2)'!$C$70,'Sheet1 (2)'!$D$70*('Sheet1 (2)'!$D$72-rave_index)/'Sheet1 (2)'!$D$72,IF(shee2!D202='Sheet1 (2)'!$C$71,'Sheet1 (2)'!$D$71*('Sheet1 (2)'!$D$72-rave_index)/'Sheet1 (2)'!$D$72))))</f>
        <v>5</v>
      </c>
      <c r="AY202" s="157">
        <f>IF(IF(D202='Sheet1 (2)'!$C$69,'Sheet1 (2)'!$D$69*('Sheet1 (2)'!$D$72-rough_index)/'Sheet1 (2)'!$D$72,IF(shee2!D202='Sheet1 (2)'!$C$70,'Sheet1 (2)'!$D$70*('Sheet1 (2)'!$D$72-rough_index)/'Sheet1 (2)'!$D$72,IF(shee2!D202='Sheet1 (2)'!$C$71,'Sheet1 (2)'!$D$71*('Sheet1 (2)'!$D$72-rough_index)/'Sheet1 (2)'!$D$72)))&lt;0,0,IF(D202='Sheet1 (2)'!$C$69,'Sheet1 (2)'!$D$69*('Sheet1 (2)'!$D$72-rough_index)/'Sheet1 (2)'!$D$72,IF(shee2!D202='Sheet1 (2)'!$C$70,'Sheet1 (2)'!$D$70*('Sheet1 (2)'!$D$72-rough_index)/'Sheet1 (2)'!$D$72,IF(shee2!D202='Sheet1 (2)'!$C$71,'Sheet1 (2)'!$D$71*('Sheet1 (2)'!$D$72-rough_index)/'Sheet1 (2)'!$D$72))))</f>
        <v>3.3333333333333335</v>
      </c>
      <c r="AZ202" s="159">
        <f>+(AU202*'Sheet1 (2)'!$C$77)+(AV202*'Sheet1 (2)'!$C$78)+(AW202*'Sheet1 (2)'!$C$79)+(AX202*'Sheet1 (2)'!$C$80)+(AY202*'Sheet1 (2)'!$C$81)</f>
        <v>2.375</v>
      </c>
      <c r="BA202" s="213" t="str">
        <f t="shared" si="5"/>
        <v>Poor</v>
      </c>
      <c r="BE202">
        <f>IF(D202='Sheet1 (2)'!$C$61,'Sheet1 (2)'!$D$61*(counts^2)+'Sheet1 (2)'!$G$61*counts+'Sheet1 (2)'!$J$61,IF(D202='Sheet1 (2)'!$C$62,'Sheet1 (2)'!$D$62*counts+'Sheet1 (2)'!$G$62,IF(D202='Sheet1 (2)'!$C$63,'Sheet1 (2)'!$D$63*counts+'Sheet1 (2)'!$G$63,IF(D202='Sheet1 (2)'!$C$64,'Sheet1 (2)'!$D$64*counts+'Sheet1 (2)'!$G$64))))</f>
        <v>2.0984129299999998</v>
      </c>
    </row>
    <row r="203" spans="1:57">
      <c r="A203" s="145" t="s">
        <v>282</v>
      </c>
      <c r="B203" s="145" t="s">
        <v>76</v>
      </c>
      <c r="C203" s="170">
        <v>343</v>
      </c>
      <c r="D203" s="174" t="s">
        <v>77</v>
      </c>
      <c r="E203" s="171">
        <v>8</v>
      </c>
      <c r="F203" s="171">
        <v>1</v>
      </c>
      <c r="G203" s="171" t="s">
        <v>77</v>
      </c>
      <c r="H203" s="171">
        <v>0.5</v>
      </c>
      <c r="I203" s="171" t="s">
        <v>77</v>
      </c>
      <c r="J203" s="173" t="s">
        <v>78</v>
      </c>
      <c r="K203" s="173" t="s">
        <v>79</v>
      </c>
      <c r="L203" s="169">
        <f>VLOOKUP(CONCATENATE(J203,K203),'Sheet1 (2)'!$J$6:$K$26,2,FALSE)</f>
        <v>18.75</v>
      </c>
      <c r="M203" s="173" t="s">
        <v>83</v>
      </c>
      <c r="N203" s="173" t="s">
        <v>79</v>
      </c>
      <c r="O203" s="168">
        <f>VLOOKUP(CONCATENATE(M203,N203),'Sheet1 (2)'!$L$6:$M$26,2,FALSE)</f>
        <v>56.25</v>
      </c>
      <c r="P203" s="173" t="s">
        <v>83</v>
      </c>
      <c r="Q203" s="173" t="s">
        <v>83</v>
      </c>
      <c r="R203" s="168">
        <f>VLOOKUP(CONCATENATE(P203,Q203),'Sheet1 (2)'!$N$6:$O$26,2,FALSE)</f>
        <v>37.5</v>
      </c>
      <c r="S203" s="173" t="s">
        <v>80</v>
      </c>
      <c r="T203" s="173" t="s">
        <v>80</v>
      </c>
      <c r="U203" s="168">
        <f>VLOOKUP(CONCATENATE(S203,T203),'Sheet1 (2)'!$P$6:$Q$26,2,FALSE)</f>
        <v>0</v>
      </c>
      <c r="V203" s="173" t="s">
        <v>80</v>
      </c>
      <c r="W203" s="173" t="s">
        <v>80</v>
      </c>
      <c r="X203" s="168">
        <f>VLOOKUP(CONCATENATE(V203,W203),'Sheet1 (2)'!$R$6:$S$26,2,FALSE)</f>
        <v>0</v>
      </c>
      <c r="Y203" s="173" t="s">
        <v>80</v>
      </c>
      <c r="Z203" s="173" t="s">
        <v>80</v>
      </c>
      <c r="AA203" s="168">
        <f>VLOOKUP(CONCATENATE(Y203,Z203),'Sheet1 (2)'!$T$6:$U$26,2,FALSE)</f>
        <v>0</v>
      </c>
      <c r="AB203" s="173" t="s">
        <v>80</v>
      </c>
      <c r="AC203" s="173" t="s">
        <v>80</v>
      </c>
      <c r="AD203" s="168">
        <f>VLOOKUP(CONCATENATE(AB203,AC203),'Sheet1 (2)'!$X$6:$Y$26,2,FALSE)</f>
        <v>0</v>
      </c>
      <c r="AE203" s="173" t="s">
        <v>82</v>
      </c>
      <c r="AF203" s="173" t="s">
        <v>81</v>
      </c>
      <c r="AG203" s="168">
        <f>VLOOKUP(CONCATENATE(AE203,AF203),'Sheet1 (2)'!$Z$6:$AA$26,2,FALSE)</f>
        <v>66</v>
      </c>
      <c r="AH203" s="172"/>
      <c r="AI203" s="175"/>
      <c r="AJ203" s="140"/>
      <c r="AK203" s="176" t="s">
        <v>282</v>
      </c>
      <c r="AL203" s="176" t="s">
        <v>76</v>
      </c>
      <c r="AM203" s="170">
        <f t="shared" ref="AM203:AM266" si="6">C203</f>
        <v>343</v>
      </c>
      <c r="AN203" s="147"/>
      <c r="AO203" s="155"/>
      <c r="AP203" s="156"/>
      <c r="AQ203" s="157">
        <v>1.8102372494000001</v>
      </c>
      <c r="AR203" s="158"/>
      <c r="AS203" s="145">
        <f>LOOKUP(rufmkm,'Sheet1 (2)'!$V$62:$V$71,'Sheet1 (2)'!$W$62:$W$71)</f>
        <v>20</v>
      </c>
      <c r="AT203" s="140"/>
      <c r="AU203" s="157">
        <f>IF(IF(D203='Sheet1 (2)'!$C$69,'Sheet1 (2)'!$D$69*('Sheet1 (2)'!$D$72-rut_index)/'Sheet1 (2)'!$D$72,IF(shee2!D203='Sheet1 (2)'!$C$70,'Sheet1 (2)'!$D$70*('Sheet1 (2)'!$D$72-rut_index)/'Sheet1 (2)'!$D$72,IF(shee2!D203='Sheet1 (2)'!$C$71,'Sheet1 (2)'!$D$71*('Sheet1 (2)'!$D$72-rut_index)/'Sheet1 (2)'!$D$72)))&lt;0,0,IF(D203='Sheet1 (2)'!$C$69,'Sheet1 (2)'!$D$69*('Sheet1 (2)'!$D$72-rut_index)/'Sheet1 (2)'!$D$72,IF(shee2!D203='Sheet1 (2)'!$C$70,'Sheet1 (2)'!$D$70*('Sheet1 (2)'!$D$72-rut_index)/'Sheet1 (2)'!$D$72,IF(shee2!D203='Sheet1 (2)'!$C$71,'Sheet1 (2)'!$D$71*('Sheet1 (2)'!$D$72-rut_index)/'Sheet1 (2)'!$D$72))))</f>
        <v>3.4375</v>
      </c>
      <c r="AV203" s="157">
        <f>IF(IF(D203='Sheet1 (2)'!$C$69,'Sheet1 (2)'!$D$69*('Sheet1 (2)'!$D$72-crack_s_index)/'Sheet1 (2)'!$D$72,IF(shee2!D203='Sheet1 (2)'!$C$70,'Sheet1 (2)'!$D$70*('Sheet1 (2)'!$D$72-crack_s_index)/'Sheet1 (2)'!$D$72,IF(shee2!D203='Sheet1 (2)'!$C$71,'Sheet1 (2)'!$D$71*('Sheet1 (2)'!$D$72-crack_s_index)/'Sheet1 (2)'!$D$72)))&lt;0,0,IF(D203='Sheet1 (2)'!$C$69,'Sheet1 (2)'!$D$69*('Sheet1 (2)'!$D$72-crack_s_index)/'Sheet1 (2)'!$D$72,IF(shee2!D203='Sheet1 (2)'!$C$70,'Sheet1 (2)'!$D$70*('Sheet1 (2)'!$D$72-crack_s_index)/'Sheet1 (2)'!$D$72,IF(shee2!D203='Sheet1 (2)'!$C$71,'Sheet1 (2)'!$D$71*('Sheet1 (2)'!$D$72-crack_s_index)/'Sheet1 (2)'!$D$72))))</f>
        <v>0.3125</v>
      </c>
      <c r="AW203" s="157">
        <f>IF(IF(D203='Sheet1 (2)'!$C$69,'Sheet1 (2)'!$D$69*('Sheet1 (2)'!$D$72-crack_t_index)/'Sheet1 (2)'!$D$72,IF(shee2!D203='Sheet1 (2)'!$C$70,'Sheet1 (2)'!$D$70*('Sheet1 (2)'!$D$72-crack_t_index)/'Sheet1 (2)'!$D$72,IF(shee2!D203='Sheet1 (2)'!$C$71,'Sheet1 (2)'!$D$71*('Sheet1 (2)'!$D$72-crack_t_index)/'Sheet1 (2)'!$D$72)))&lt;0,0,IF(D203='Sheet1 (2)'!$C$69,'Sheet1 (2)'!$D$69*('Sheet1 (2)'!$D$72-crack_t_index)/'Sheet1 (2)'!$D$72,IF(shee2!D203='Sheet1 (2)'!$C$70,'Sheet1 (2)'!$D$70*('Sheet1 (2)'!$D$72-crack_t_index)/'Sheet1 (2)'!$D$72,IF(shee2!D203='Sheet1 (2)'!$C$71,'Sheet1 (2)'!$D$71*('Sheet1 (2)'!$D$72-crack_t_index)/'Sheet1 (2)'!$D$72))))</f>
        <v>1.875</v>
      </c>
      <c r="AX203" s="157">
        <f>IF(IF(D203='Sheet1 (2)'!$C$69,'Sheet1 (2)'!$D$69*('Sheet1 (2)'!$D$72-rave_index)/'Sheet1 (2)'!$D$72,IF(shee2!D203='Sheet1 (2)'!$C$70,'Sheet1 (2)'!$D$70*('Sheet1 (2)'!$D$72-rave_index)/'Sheet1 (2)'!$D$72,IF(shee2!D203='Sheet1 (2)'!$C$71,'Sheet1 (2)'!$D$71*('Sheet1 (2)'!$D$72-rave_index)/'Sheet1 (2)'!$D$72)))&lt;0,0,IF(D203='Sheet1 (2)'!$C$69,'Sheet1 (2)'!$D$69*('Sheet1 (2)'!$D$72-rave_index)/'Sheet1 (2)'!$D$72,IF(shee2!D203='Sheet1 (2)'!$C$70,'Sheet1 (2)'!$D$70*('Sheet1 (2)'!$D$72-rave_index)/'Sheet1 (2)'!$D$72,IF(shee2!D203='Sheet1 (2)'!$C$71,'Sheet1 (2)'!$D$71*('Sheet1 (2)'!$D$72-rave_index)/'Sheet1 (2)'!$D$72))))</f>
        <v>5</v>
      </c>
      <c r="AY203" s="157">
        <f>IF(IF(D203='Sheet1 (2)'!$C$69,'Sheet1 (2)'!$D$69*('Sheet1 (2)'!$D$72-rough_index)/'Sheet1 (2)'!$D$72,IF(shee2!D203='Sheet1 (2)'!$C$70,'Sheet1 (2)'!$D$70*('Sheet1 (2)'!$D$72-rough_index)/'Sheet1 (2)'!$D$72,IF(shee2!D203='Sheet1 (2)'!$C$71,'Sheet1 (2)'!$D$71*('Sheet1 (2)'!$D$72-rough_index)/'Sheet1 (2)'!$D$72)))&lt;0,0,IF(D203='Sheet1 (2)'!$C$69,'Sheet1 (2)'!$D$69*('Sheet1 (2)'!$D$72-rough_index)/'Sheet1 (2)'!$D$72,IF(shee2!D203='Sheet1 (2)'!$C$70,'Sheet1 (2)'!$D$70*('Sheet1 (2)'!$D$72-rough_index)/'Sheet1 (2)'!$D$72,IF(shee2!D203='Sheet1 (2)'!$C$71,'Sheet1 (2)'!$D$71*('Sheet1 (2)'!$D$72-rough_index)/'Sheet1 (2)'!$D$72))))</f>
        <v>3.3333333333333335</v>
      </c>
      <c r="AZ203" s="159">
        <f>+(AU203*'Sheet1 (2)'!$C$77)+(AV203*'Sheet1 (2)'!$C$78)+(AW203*'Sheet1 (2)'!$C$79)+(AX203*'Sheet1 (2)'!$C$80)+(AY203*'Sheet1 (2)'!$C$81)</f>
        <v>2.375</v>
      </c>
      <c r="BA203" s="213" t="str">
        <f t="shared" ref="BA203:BA266" si="7">IF(AZ203="",$AH203,IF(AZ203&gt;=4,"Good",IF(AZ203&gt;=2.5,"Fair",IF(AZ203&gt;=1,"Poor",IF(AZ203&gt;=0,"Very Poor","")))))</f>
        <v>Poor</v>
      </c>
      <c r="BE203">
        <f>IF(D203='Sheet1 (2)'!$C$61,'Sheet1 (2)'!$D$61*(counts^2)+'Sheet1 (2)'!$G$61*counts+'Sheet1 (2)'!$J$61,IF(D203='Sheet1 (2)'!$C$62,'Sheet1 (2)'!$D$62*counts+'Sheet1 (2)'!$G$62,IF(D203='Sheet1 (2)'!$C$63,'Sheet1 (2)'!$D$63*counts+'Sheet1 (2)'!$G$63,IF(D203='Sheet1 (2)'!$C$64,'Sheet1 (2)'!$D$64*counts+'Sheet1 (2)'!$G$64))))</f>
        <v>2.0984129299999998</v>
      </c>
    </row>
    <row r="204" spans="1:57">
      <c r="A204" s="145" t="s">
        <v>282</v>
      </c>
      <c r="B204" s="145" t="s">
        <v>76</v>
      </c>
      <c r="C204" s="170">
        <v>344</v>
      </c>
      <c r="D204" s="174" t="s">
        <v>77</v>
      </c>
      <c r="E204" s="171">
        <v>8</v>
      </c>
      <c r="F204" s="171">
        <v>1</v>
      </c>
      <c r="G204" s="171" t="s">
        <v>77</v>
      </c>
      <c r="H204" s="171">
        <v>0.5</v>
      </c>
      <c r="I204" s="171" t="s">
        <v>77</v>
      </c>
      <c r="J204" s="173" t="s">
        <v>78</v>
      </c>
      <c r="K204" s="173" t="s">
        <v>79</v>
      </c>
      <c r="L204" s="169">
        <f>VLOOKUP(CONCATENATE(J204,K204),'Sheet1 (2)'!$J$6:$K$26,2,FALSE)</f>
        <v>18.75</v>
      </c>
      <c r="M204" s="173" t="s">
        <v>83</v>
      </c>
      <c r="N204" s="173" t="s">
        <v>79</v>
      </c>
      <c r="O204" s="168">
        <f>VLOOKUP(CONCATENATE(M204,N204),'Sheet1 (2)'!$L$6:$M$26,2,FALSE)</f>
        <v>56.25</v>
      </c>
      <c r="P204" s="173" t="s">
        <v>83</v>
      </c>
      <c r="Q204" s="173" t="s">
        <v>83</v>
      </c>
      <c r="R204" s="168">
        <f>VLOOKUP(CONCATENATE(P204,Q204),'Sheet1 (2)'!$N$6:$O$26,2,FALSE)</f>
        <v>37.5</v>
      </c>
      <c r="S204" s="173" t="s">
        <v>80</v>
      </c>
      <c r="T204" s="173" t="s">
        <v>80</v>
      </c>
      <c r="U204" s="168">
        <f>VLOOKUP(CONCATENATE(S204,T204),'Sheet1 (2)'!$P$6:$Q$26,2,FALSE)</f>
        <v>0</v>
      </c>
      <c r="V204" s="173" t="s">
        <v>80</v>
      </c>
      <c r="W204" s="173" t="s">
        <v>80</v>
      </c>
      <c r="X204" s="168">
        <f>VLOOKUP(CONCATENATE(V204,W204),'Sheet1 (2)'!$R$6:$S$26,2,FALSE)</f>
        <v>0</v>
      </c>
      <c r="Y204" s="173" t="s">
        <v>80</v>
      </c>
      <c r="Z204" s="173" t="s">
        <v>80</v>
      </c>
      <c r="AA204" s="168">
        <f>VLOOKUP(CONCATENATE(Y204,Z204),'Sheet1 (2)'!$T$6:$U$26,2,FALSE)</f>
        <v>0</v>
      </c>
      <c r="AB204" s="173" t="s">
        <v>80</v>
      </c>
      <c r="AC204" s="173" t="s">
        <v>80</v>
      </c>
      <c r="AD204" s="168">
        <f>VLOOKUP(CONCATENATE(AB204,AC204),'Sheet1 (2)'!$X$6:$Y$26,2,FALSE)</f>
        <v>0</v>
      </c>
      <c r="AE204" s="173" t="s">
        <v>82</v>
      </c>
      <c r="AF204" s="173" t="s">
        <v>81</v>
      </c>
      <c r="AG204" s="168">
        <f>VLOOKUP(CONCATENATE(AE204,AF204),'Sheet1 (2)'!$Z$6:$AA$26,2,FALSE)</f>
        <v>66</v>
      </c>
      <c r="AH204" s="172"/>
      <c r="AI204" s="175"/>
      <c r="AJ204" s="140"/>
      <c r="AK204" s="176" t="s">
        <v>282</v>
      </c>
      <c r="AL204" s="176" t="s">
        <v>76</v>
      </c>
      <c r="AM204" s="170">
        <f t="shared" si="6"/>
        <v>344</v>
      </c>
      <c r="AN204" s="147"/>
      <c r="AO204" s="155"/>
      <c r="AP204" s="156"/>
      <c r="AQ204" s="157">
        <v>1.601693638</v>
      </c>
      <c r="AR204" s="158"/>
      <c r="AS204" s="145">
        <f>LOOKUP(rufmkm,'Sheet1 (2)'!$V$62:$V$71,'Sheet1 (2)'!$W$62:$W$71)</f>
        <v>20</v>
      </c>
      <c r="AT204" s="140"/>
      <c r="AU204" s="157">
        <f>IF(IF(D204='Sheet1 (2)'!$C$69,'Sheet1 (2)'!$D$69*('Sheet1 (2)'!$D$72-rut_index)/'Sheet1 (2)'!$D$72,IF(shee2!D204='Sheet1 (2)'!$C$70,'Sheet1 (2)'!$D$70*('Sheet1 (2)'!$D$72-rut_index)/'Sheet1 (2)'!$D$72,IF(shee2!D204='Sheet1 (2)'!$C$71,'Sheet1 (2)'!$D$71*('Sheet1 (2)'!$D$72-rut_index)/'Sheet1 (2)'!$D$72)))&lt;0,0,IF(D204='Sheet1 (2)'!$C$69,'Sheet1 (2)'!$D$69*('Sheet1 (2)'!$D$72-rut_index)/'Sheet1 (2)'!$D$72,IF(shee2!D204='Sheet1 (2)'!$C$70,'Sheet1 (2)'!$D$70*('Sheet1 (2)'!$D$72-rut_index)/'Sheet1 (2)'!$D$72,IF(shee2!D204='Sheet1 (2)'!$C$71,'Sheet1 (2)'!$D$71*('Sheet1 (2)'!$D$72-rut_index)/'Sheet1 (2)'!$D$72))))</f>
        <v>3.4375</v>
      </c>
      <c r="AV204" s="157">
        <f>IF(IF(D204='Sheet1 (2)'!$C$69,'Sheet1 (2)'!$D$69*('Sheet1 (2)'!$D$72-crack_s_index)/'Sheet1 (2)'!$D$72,IF(shee2!D204='Sheet1 (2)'!$C$70,'Sheet1 (2)'!$D$70*('Sheet1 (2)'!$D$72-crack_s_index)/'Sheet1 (2)'!$D$72,IF(shee2!D204='Sheet1 (2)'!$C$71,'Sheet1 (2)'!$D$71*('Sheet1 (2)'!$D$72-crack_s_index)/'Sheet1 (2)'!$D$72)))&lt;0,0,IF(D204='Sheet1 (2)'!$C$69,'Sheet1 (2)'!$D$69*('Sheet1 (2)'!$D$72-crack_s_index)/'Sheet1 (2)'!$D$72,IF(shee2!D204='Sheet1 (2)'!$C$70,'Sheet1 (2)'!$D$70*('Sheet1 (2)'!$D$72-crack_s_index)/'Sheet1 (2)'!$D$72,IF(shee2!D204='Sheet1 (2)'!$C$71,'Sheet1 (2)'!$D$71*('Sheet1 (2)'!$D$72-crack_s_index)/'Sheet1 (2)'!$D$72))))</f>
        <v>0.3125</v>
      </c>
      <c r="AW204" s="157">
        <f>IF(IF(D204='Sheet1 (2)'!$C$69,'Sheet1 (2)'!$D$69*('Sheet1 (2)'!$D$72-crack_t_index)/'Sheet1 (2)'!$D$72,IF(shee2!D204='Sheet1 (2)'!$C$70,'Sheet1 (2)'!$D$70*('Sheet1 (2)'!$D$72-crack_t_index)/'Sheet1 (2)'!$D$72,IF(shee2!D204='Sheet1 (2)'!$C$71,'Sheet1 (2)'!$D$71*('Sheet1 (2)'!$D$72-crack_t_index)/'Sheet1 (2)'!$D$72)))&lt;0,0,IF(D204='Sheet1 (2)'!$C$69,'Sheet1 (2)'!$D$69*('Sheet1 (2)'!$D$72-crack_t_index)/'Sheet1 (2)'!$D$72,IF(shee2!D204='Sheet1 (2)'!$C$70,'Sheet1 (2)'!$D$70*('Sheet1 (2)'!$D$72-crack_t_index)/'Sheet1 (2)'!$D$72,IF(shee2!D204='Sheet1 (2)'!$C$71,'Sheet1 (2)'!$D$71*('Sheet1 (2)'!$D$72-crack_t_index)/'Sheet1 (2)'!$D$72))))</f>
        <v>1.875</v>
      </c>
      <c r="AX204" s="157">
        <f>IF(IF(D204='Sheet1 (2)'!$C$69,'Sheet1 (2)'!$D$69*('Sheet1 (2)'!$D$72-rave_index)/'Sheet1 (2)'!$D$72,IF(shee2!D204='Sheet1 (2)'!$C$70,'Sheet1 (2)'!$D$70*('Sheet1 (2)'!$D$72-rave_index)/'Sheet1 (2)'!$D$72,IF(shee2!D204='Sheet1 (2)'!$C$71,'Sheet1 (2)'!$D$71*('Sheet1 (2)'!$D$72-rave_index)/'Sheet1 (2)'!$D$72)))&lt;0,0,IF(D204='Sheet1 (2)'!$C$69,'Sheet1 (2)'!$D$69*('Sheet1 (2)'!$D$72-rave_index)/'Sheet1 (2)'!$D$72,IF(shee2!D204='Sheet1 (2)'!$C$70,'Sheet1 (2)'!$D$70*('Sheet1 (2)'!$D$72-rave_index)/'Sheet1 (2)'!$D$72,IF(shee2!D204='Sheet1 (2)'!$C$71,'Sheet1 (2)'!$D$71*('Sheet1 (2)'!$D$72-rave_index)/'Sheet1 (2)'!$D$72))))</f>
        <v>5</v>
      </c>
      <c r="AY204" s="157">
        <f>IF(IF(D204='Sheet1 (2)'!$C$69,'Sheet1 (2)'!$D$69*('Sheet1 (2)'!$D$72-rough_index)/'Sheet1 (2)'!$D$72,IF(shee2!D204='Sheet1 (2)'!$C$70,'Sheet1 (2)'!$D$70*('Sheet1 (2)'!$D$72-rough_index)/'Sheet1 (2)'!$D$72,IF(shee2!D204='Sheet1 (2)'!$C$71,'Sheet1 (2)'!$D$71*('Sheet1 (2)'!$D$72-rough_index)/'Sheet1 (2)'!$D$72)))&lt;0,0,IF(D204='Sheet1 (2)'!$C$69,'Sheet1 (2)'!$D$69*('Sheet1 (2)'!$D$72-rough_index)/'Sheet1 (2)'!$D$72,IF(shee2!D204='Sheet1 (2)'!$C$70,'Sheet1 (2)'!$D$70*('Sheet1 (2)'!$D$72-rough_index)/'Sheet1 (2)'!$D$72,IF(shee2!D204='Sheet1 (2)'!$C$71,'Sheet1 (2)'!$D$71*('Sheet1 (2)'!$D$72-rough_index)/'Sheet1 (2)'!$D$72))))</f>
        <v>3.3333333333333335</v>
      </c>
      <c r="AZ204" s="159">
        <f>+(AU204*'Sheet1 (2)'!$C$77)+(AV204*'Sheet1 (2)'!$C$78)+(AW204*'Sheet1 (2)'!$C$79)+(AX204*'Sheet1 (2)'!$C$80)+(AY204*'Sheet1 (2)'!$C$81)</f>
        <v>2.375</v>
      </c>
      <c r="BA204" s="213" t="str">
        <f t="shared" si="7"/>
        <v>Poor</v>
      </c>
      <c r="BE204">
        <f>IF(D204='Sheet1 (2)'!$C$61,'Sheet1 (2)'!$D$61*(counts^2)+'Sheet1 (2)'!$G$61*counts+'Sheet1 (2)'!$J$61,IF(D204='Sheet1 (2)'!$C$62,'Sheet1 (2)'!$D$62*counts+'Sheet1 (2)'!$G$62,IF(D204='Sheet1 (2)'!$C$63,'Sheet1 (2)'!$D$63*counts+'Sheet1 (2)'!$G$63,IF(D204='Sheet1 (2)'!$C$64,'Sheet1 (2)'!$D$64*counts+'Sheet1 (2)'!$G$64))))</f>
        <v>2.0984129299999998</v>
      </c>
    </row>
    <row r="205" spans="1:57">
      <c r="A205" s="145" t="s">
        <v>282</v>
      </c>
      <c r="B205" s="145" t="s">
        <v>76</v>
      </c>
      <c r="C205" s="170">
        <v>345</v>
      </c>
      <c r="D205" s="174" t="s">
        <v>77</v>
      </c>
      <c r="E205" s="171">
        <v>8</v>
      </c>
      <c r="F205" s="171">
        <v>1</v>
      </c>
      <c r="G205" s="171" t="s">
        <v>77</v>
      </c>
      <c r="H205" s="171">
        <v>0.5</v>
      </c>
      <c r="I205" s="171" t="s">
        <v>77</v>
      </c>
      <c r="J205" s="173" t="s">
        <v>78</v>
      </c>
      <c r="K205" s="173" t="s">
        <v>79</v>
      </c>
      <c r="L205" s="169">
        <f>VLOOKUP(CONCATENATE(J205,K205),'Sheet1 (2)'!$J$6:$K$26,2,FALSE)</f>
        <v>18.75</v>
      </c>
      <c r="M205" s="173" t="s">
        <v>80</v>
      </c>
      <c r="N205" s="173" t="s">
        <v>80</v>
      </c>
      <c r="O205" s="168">
        <f>VLOOKUP(CONCATENATE(M205,N205),'Sheet1 (2)'!$L$6:$M$26,2,FALSE)</f>
        <v>0</v>
      </c>
      <c r="P205" s="173" t="s">
        <v>80</v>
      </c>
      <c r="Q205" s="173" t="s">
        <v>80</v>
      </c>
      <c r="R205" s="168">
        <f>VLOOKUP(CONCATENATE(P205,Q205),'Sheet1 (2)'!$N$6:$O$26,2,FALSE)</f>
        <v>0</v>
      </c>
      <c r="S205" s="173" t="s">
        <v>80</v>
      </c>
      <c r="T205" s="173" t="s">
        <v>80</v>
      </c>
      <c r="U205" s="168">
        <f>VLOOKUP(CONCATENATE(S205,T205),'Sheet1 (2)'!$P$6:$Q$26,2,FALSE)</f>
        <v>0</v>
      </c>
      <c r="V205" s="173" t="s">
        <v>80</v>
      </c>
      <c r="W205" s="173" t="s">
        <v>80</v>
      </c>
      <c r="X205" s="168">
        <f>VLOOKUP(CONCATENATE(V205,W205),'Sheet1 (2)'!$R$6:$S$26,2,FALSE)</f>
        <v>0</v>
      </c>
      <c r="Y205" s="173" t="s">
        <v>80</v>
      </c>
      <c r="Z205" s="173" t="s">
        <v>80</v>
      </c>
      <c r="AA205" s="168">
        <f>VLOOKUP(CONCATENATE(Y205,Z205),'Sheet1 (2)'!$T$6:$U$26,2,FALSE)</f>
        <v>0</v>
      </c>
      <c r="AB205" s="173" t="s">
        <v>80</v>
      </c>
      <c r="AC205" s="173" t="s">
        <v>80</v>
      </c>
      <c r="AD205" s="168">
        <f>VLOOKUP(CONCATENATE(AB205,AC205),'Sheet1 (2)'!$X$6:$Y$26,2,FALSE)</f>
        <v>0</v>
      </c>
      <c r="AE205" s="173" t="s">
        <v>82</v>
      </c>
      <c r="AF205" s="173" t="s">
        <v>81</v>
      </c>
      <c r="AG205" s="168">
        <f>VLOOKUP(CONCATENATE(AE205,AF205),'Sheet1 (2)'!$Z$6:$AA$26,2,FALSE)</f>
        <v>66</v>
      </c>
      <c r="AH205" s="172"/>
      <c r="AI205" s="175"/>
      <c r="AJ205" s="140"/>
      <c r="AK205" s="176" t="s">
        <v>282</v>
      </c>
      <c r="AL205" s="176" t="s">
        <v>76</v>
      </c>
      <c r="AM205" s="170">
        <f t="shared" si="6"/>
        <v>345</v>
      </c>
      <c r="AN205" s="147"/>
      <c r="AO205" s="155" t="s">
        <v>426</v>
      </c>
      <c r="AP205" s="156"/>
      <c r="AQ205" s="157">
        <v>2.4194134763999999</v>
      </c>
      <c r="AR205" s="158"/>
      <c r="AS205" s="145">
        <f>LOOKUP(rufmkm,'Sheet1 (2)'!$V$62:$V$71,'Sheet1 (2)'!$W$62:$W$71)</f>
        <v>30</v>
      </c>
      <c r="AT205" s="140"/>
      <c r="AU205" s="157">
        <f>IF(IF(D205='Sheet1 (2)'!$C$69,'Sheet1 (2)'!$D$69*('Sheet1 (2)'!$D$72-rut_index)/'Sheet1 (2)'!$D$72,IF(shee2!D205='Sheet1 (2)'!$C$70,'Sheet1 (2)'!$D$70*('Sheet1 (2)'!$D$72-rut_index)/'Sheet1 (2)'!$D$72,IF(shee2!D205='Sheet1 (2)'!$C$71,'Sheet1 (2)'!$D$71*('Sheet1 (2)'!$D$72-rut_index)/'Sheet1 (2)'!$D$72)))&lt;0,0,IF(D205='Sheet1 (2)'!$C$69,'Sheet1 (2)'!$D$69*('Sheet1 (2)'!$D$72-rut_index)/'Sheet1 (2)'!$D$72,IF(shee2!D205='Sheet1 (2)'!$C$70,'Sheet1 (2)'!$D$70*('Sheet1 (2)'!$D$72-rut_index)/'Sheet1 (2)'!$D$72,IF(shee2!D205='Sheet1 (2)'!$C$71,'Sheet1 (2)'!$D$71*('Sheet1 (2)'!$D$72-rut_index)/'Sheet1 (2)'!$D$72))))</f>
        <v>3.4375</v>
      </c>
      <c r="AV205" s="157">
        <f>IF(IF(D205='Sheet1 (2)'!$C$69,'Sheet1 (2)'!$D$69*('Sheet1 (2)'!$D$72-crack_s_index)/'Sheet1 (2)'!$D$72,IF(shee2!D205='Sheet1 (2)'!$C$70,'Sheet1 (2)'!$D$70*('Sheet1 (2)'!$D$72-crack_s_index)/'Sheet1 (2)'!$D$72,IF(shee2!D205='Sheet1 (2)'!$C$71,'Sheet1 (2)'!$D$71*('Sheet1 (2)'!$D$72-crack_s_index)/'Sheet1 (2)'!$D$72)))&lt;0,0,IF(D205='Sheet1 (2)'!$C$69,'Sheet1 (2)'!$D$69*('Sheet1 (2)'!$D$72-crack_s_index)/'Sheet1 (2)'!$D$72,IF(shee2!D205='Sheet1 (2)'!$C$70,'Sheet1 (2)'!$D$70*('Sheet1 (2)'!$D$72-crack_s_index)/'Sheet1 (2)'!$D$72,IF(shee2!D205='Sheet1 (2)'!$C$71,'Sheet1 (2)'!$D$71*('Sheet1 (2)'!$D$72-crack_s_index)/'Sheet1 (2)'!$D$72))))</f>
        <v>5</v>
      </c>
      <c r="AW205" s="157">
        <f>IF(IF(D205='Sheet1 (2)'!$C$69,'Sheet1 (2)'!$D$69*('Sheet1 (2)'!$D$72-crack_t_index)/'Sheet1 (2)'!$D$72,IF(shee2!D205='Sheet1 (2)'!$C$70,'Sheet1 (2)'!$D$70*('Sheet1 (2)'!$D$72-crack_t_index)/'Sheet1 (2)'!$D$72,IF(shee2!D205='Sheet1 (2)'!$C$71,'Sheet1 (2)'!$D$71*('Sheet1 (2)'!$D$72-crack_t_index)/'Sheet1 (2)'!$D$72)))&lt;0,0,IF(D205='Sheet1 (2)'!$C$69,'Sheet1 (2)'!$D$69*('Sheet1 (2)'!$D$72-crack_t_index)/'Sheet1 (2)'!$D$72,IF(shee2!D205='Sheet1 (2)'!$C$70,'Sheet1 (2)'!$D$70*('Sheet1 (2)'!$D$72-crack_t_index)/'Sheet1 (2)'!$D$72,IF(shee2!D205='Sheet1 (2)'!$C$71,'Sheet1 (2)'!$D$71*('Sheet1 (2)'!$D$72-crack_t_index)/'Sheet1 (2)'!$D$72))))</f>
        <v>5</v>
      </c>
      <c r="AX205" s="157">
        <f>IF(IF(D205='Sheet1 (2)'!$C$69,'Sheet1 (2)'!$D$69*('Sheet1 (2)'!$D$72-rave_index)/'Sheet1 (2)'!$D$72,IF(shee2!D205='Sheet1 (2)'!$C$70,'Sheet1 (2)'!$D$70*('Sheet1 (2)'!$D$72-rave_index)/'Sheet1 (2)'!$D$72,IF(shee2!D205='Sheet1 (2)'!$C$71,'Sheet1 (2)'!$D$71*('Sheet1 (2)'!$D$72-rave_index)/'Sheet1 (2)'!$D$72)))&lt;0,0,IF(D205='Sheet1 (2)'!$C$69,'Sheet1 (2)'!$D$69*('Sheet1 (2)'!$D$72-rave_index)/'Sheet1 (2)'!$D$72,IF(shee2!D205='Sheet1 (2)'!$C$70,'Sheet1 (2)'!$D$70*('Sheet1 (2)'!$D$72-rave_index)/'Sheet1 (2)'!$D$72,IF(shee2!D205='Sheet1 (2)'!$C$71,'Sheet1 (2)'!$D$71*('Sheet1 (2)'!$D$72-rave_index)/'Sheet1 (2)'!$D$72))))</f>
        <v>5</v>
      </c>
      <c r="AY205" s="157">
        <f>IF(IF(D205='Sheet1 (2)'!$C$69,'Sheet1 (2)'!$D$69*('Sheet1 (2)'!$D$72-rough_index)/'Sheet1 (2)'!$D$72,IF(shee2!D205='Sheet1 (2)'!$C$70,'Sheet1 (2)'!$D$70*('Sheet1 (2)'!$D$72-rough_index)/'Sheet1 (2)'!$D$72,IF(shee2!D205='Sheet1 (2)'!$C$71,'Sheet1 (2)'!$D$71*('Sheet1 (2)'!$D$72-rough_index)/'Sheet1 (2)'!$D$72)))&lt;0,0,IF(D205='Sheet1 (2)'!$C$69,'Sheet1 (2)'!$D$69*('Sheet1 (2)'!$D$72-rough_index)/'Sheet1 (2)'!$D$72,IF(shee2!D205='Sheet1 (2)'!$C$70,'Sheet1 (2)'!$D$70*('Sheet1 (2)'!$D$72-rough_index)/'Sheet1 (2)'!$D$72,IF(shee2!D205='Sheet1 (2)'!$C$71,'Sheet1 (2)'!$D$71*('Sheet1 (2)'!$D$72-rough_index)/'Sheet1 (2)'!$D$72))))</f>
        <v>2.5</v>
      </c>
      <c r="AZ205" s="159">
        <f>+(AU205*'Sheet1 (2)'!$C$77)+(AV205*'Sheet1 (2)'!$C$78)+(AW205*'Sheet1 (2)'!$C$79)+(AX205*'Sheet1 (2)'!$C$80)+(AY205*'Sheet1 (2)'!$C$81)</f>
        <v>3.9375</v>
      </c>
      <c r="BA205" s="213" t="str">
        <f t="shared" si="7"/>
        <v>Fair</v>
      </c>
      <c r="BE205">
        <f>IF(D205='Sheet1 (2)'!$C$61,'Sheet1 (2)'!$D$61*(counts^2)+'Sheet1 (2)'!$G$61*counts+'Sheet1 (2)'!$J$61,IF(D205='Sheet1 (2)'!$C$62,'Sheet1 (2)'!$D$62*counts+'Sheet1 (2)'!$G$62,IF(D205='Sheet1 (2)'!$C$63,'Sheet1 (2)'!$D$63*counts+'Sheet1 (2)'!$G$63,IF(D205='Sheet1 (2)'!$C$64,'Sheet1 (2)'!$D$64*counts+'Sheet1 (2)'!$G$64))))</f>
        <v>2.0984129299999998</v>
      </c>
    </row>
    <row r="206" spans="1:57">
      <c r="A206" s="145" t="s">
        <v>282</v>
      </c>
      <c r="B206" s="145" t="s">
        <v>76</v>
      </c>
      <c r="C206" s="170">
        <v>346</v>
      </c>
      <c r="D206" s="174" t="s">
        <v>77</v>
      </c>
      <c r="E206" s="171">
        <v>8</v>
      </c>
      <c r="F206" s="171">
        <v>1</v>
      </c>
      <c r="G206" s="171" t="s">
        <v>77</v>
      </c>
      <c r="H206" s="171">
        <v>0.5</v>
      </c>
      <c r="I206" s="171" t="s">
        <v>77</v>
      </c>
      <c r="J206" s="173" t="s">
        <v>78</v>
      </c>
      <c r="K206" s="173" t="s">
        <v>81</v>
      </c>
      <c r="L206" s="169">
        <f>VLOOKUP(CONCATENATE(J206,K206),'Sheet1 (2)'!$J$6:$K$26,2,FALSE)</f>
        <v>25</v>
      </c>
      <c r="M206" s="173" t="s">
        <v>79</v>
      </c>
      <c r="N206" s="173" t="s">
        <v>78</v>
      </c>
      <c r="O206" s="168">
        <f>VLOOKUP(CONCATENATE(M206,N206),'Sheet1 (2)'!$L$6:$M$26,2,FALSE)</f>
        <v>10</v>
      </c>
      <c r="P206" s="173" t="s">
        <v>79</v>
      </c>
      <c r="Q206" s="173" t="s">
        <v>78</v>
      </c>
      <c r="R206" s="168">
        <f>VLOOKUP(CONCATENATE(P206,Q206),'Sheet1 (2)'!$N$6:$O$26,2,FALSE)</f>
        <v>10</v>
      </c>
      <c r="S206" s="173" t="s">
        <v>80</v>
      </c>
      <c r="T206" s="173" t="s">
        <v>80</v>
      </c>
      <c r="U206" s="168">
        <f>VLOOKUP(CONCATENATE(S206,T206),'Sheet1 (2)'!$P$6:$Q$26,2,FALSE)</f>
        <v>0</v>
      </c>
      <c r="V206" s="173" t="s">
        <v>80</v>
      </c>
      <c r="W206" s="173" t="s">
        <v>80</v>
      </c>
      <c r="X206" s="168">
        <f>VLOOKUP(CONCATENATE(V206,W206),'Sheet1 (2)'!$R$6:$S$26,2,FALSE)</f>
        <v>0</v>
      </c>
      <c r="Y206" s="173" t="s">
        <v>80</v>
      </c>
      <c r="Z206" s="173" t="s">
        <v>80</v>
      </c>
      <c r="AA206" s="168">
        <f>VLOOKUP(CONCATENATE(Y206,Z206),'Sheet1 (2)'!$T$6:$U$26,2,FALSE)</f>
        <v>0</v>
      </c>
      <c r="AB206" s="173" t="s">
        <v>80</v>
      </c>
      <c r="AC206" s="173" t="s">
        <v>80</v>
      </c>
      <c r="AD206" s="168">
        <f>VLOOKUP(CONCATENATE(AB206,AC206),'Sheet1 (2)'!$X$6:$Y$26,2,FALSE)</f>
        <v>0</v>
      </c>
      <c r="AE206" s="173" t="s">
        <v>82</v>
      </c>
      <c r="AF206" s="173" t="s">
        <v>81</v>
      </c>
      <c r="AG206" s="168">
        <f>VLOOKUP(CONCATENATE(AE206,AF206),'Sheet1 (2)'!$Z$6:$AA$26,2,FALSE)</f>
        <v>66</v>
      </c>
      <c r="AH206" s="172"/>
      <c r="AI206" s="175"/>
      <c r="AJ206" s="140"/>
      <c r="AK206" s="176" t="s">
        <v>282</v>
      </c>
      <c r="AL206" s="176" t="s">
        <v>76</v>
      </c>
      <c r="AM206" s="170">
        <f t="shared" si="6"/>
        <v>346</v>
      </c>
      <c r="AN206" s="147"/>
      <c r="AO206" s="155"/>
      <c r="AP206" s="156"/>
      <c r="AQ206" s="157">
        <v>2.5736581492000004</v>
      </c>
      <c r="AR206" s="158"/>
      <c r="AS206" s="145">
        <f>LOOKUP(rufmkm,'Sheet1 (2)'!$V$62:$V$71,'Sheet1 (2)'!$W$62:$W$71)</f>
        <v>30</v>
      </c>
      <c r="AT206" s="140"/>
      <c r="AU206" s="157">
        <f>IF(IF(D206='Sheet1 (2)'!$C$69,'Sheet1 (2)'!$D$69*('Sheet1 (2)'!$D$72-rut_index)/'Sheet1 (2)'!$D$72,IF(shee2!D206='Sheet1 (2)'!$C$70,'Sheet1 (2)'!$D$70*('Sheet1 (2)'!$D$72-rut_index)/'Sheet1 (2)'!$D$72,IF(shee2!D206='Sheet1 (2)'!$C$71,'Sheet1 (2)'!$D$71*('Sheet1 (2)'!$D$72-rut_index)/'Sheet1 (2)'!$D$72)))&lt;0,0,IF(D206='Sheet1 (2)'!$C$69,'Sheet1 (2)'!$D$69*('Sheet1 (2)'!$D$72-rut_index)/'Sheet1 (2)'!$D$72,IF(shee2!D206='Sheet1 (2)'!$C$70,'Sheet1 (2)'!$D$70*('Sheet1 (2)'!$D$72-rut_index)/'Sheet1 (2)'!$D$72,IF(shee2!D206='Sheet1 (2)'!$C$71,'Sheet1 (2)'!$D$71*('Sheet1 (2)'!$D$72-rut_index)/'Sheet1 (2)'!$D$72))))</f>
        <v>2.9166666666666665</v>
      </c>
      <c r="AV206" s="157">
        <f>IF(IF(D206='Sheet1 (2)'!$C$69,'Sheet1 (2)'!$D$69*('Sheet1 (2)'!$D$72-crack_s_index)/'Sheet1 (2)'!$D$72,IF(shee2!D206='Sheet1 (2)'!$C$70,'Sheet1 (2)'!$D$70*('Sheet1 (2)'!$D$72-crack_s_index)/'Sheet1 (2)'!$D$72,IF(shee2!D206='Sheet1 (2)'!$C$71,'Sheet1 (2)'!$D$71*('Sheet1 (2)'!$D$72-crack_s_index)/'Sheet1 (2)'!$D$72)))&lt;0,0,IF(D206='Sheet1 (2)'!$C$69,'Sheet1 (2)'!$D$69*('Sheet1 (2)'!$D$72-crack_s_index)/'Sheet1 (2)'!$D$72,IF(shee2!D206='Sheet1 (2)'!$C$70,'Sheet1 (2)'!$D$70*('Sheet1 (2)'!$D$72-crack_s_index)/'Sheet1 (2)'!$D$72,IF(shee2!D206='Sheet1 (2)'!$C$71,'Sheet1 (2)'!$D$71*('Sheet1 (2)'!$D$72-crack_s_index)/'Sheet1 (2)'!$D$72))))</f>
        <v>4.166666666666667</v>
      </c>
      <c r="AW206" s="157">
        <f>IF(IF(D206='Sheet1 (2)'!$C$69,'Sheet1 (2)'!$D$69*('Sheet1 (2)'!$D$72-crack_t_index)/'Sheet1 (2)'!$D$72,IF(shee2!D206='Sheet1 (2)'!$C$70,'Sheet1 (2)'!$D$70*('Sheet1 (2)'!$D$72-crack_t_index)/'Sheet1 (2)'!$D$72,IF(shee2!D206='Sheet1 (2)'!$C$71,'Sheet1 (2)'!$D$71*('Sheet1 (2)'!$D$72-crack_t_index)/'Sheet1 (2)'!$D$72)))&lt;0,0,IF(D206='Sheet1 (2)'!$C$69,'Sheet1 (2)'!$D$69*('Sheet1 (2)'!$D$72-crack_t_index)/'Sheet1 (2)'!$D$72,IF(shee2!D206='Sheet1 (2)'!$C$70,'Sheet1 (2)'!$D$70*('Sheet1 (2)'!$D$72-crack_t_index)/'Sheet1 (2)'!$D$72,IF(shee2!D206='Sheet1 (2)'!$C$71,'Sheet1 (2)'!$D$71*('Sheet1 (2)'!$D$72-crack_t_index)/'Sheet1 (2)'!$D$72))))</f>
        <v>4.166666666666667</v>
      </c>
      <c r="AX206" s="157">
        <f>IF(IF(D206='Sheet1 (2)'!$C$69,'Sheet1 (2)'!$D$69*('Sheet1 (2)'!$D$72-rave_index)/'Sheet1 (2)'!$D$72,IF(shee2!D206='Sheet1 (2)'!$C$70,'Sheet1 (2)'!$D$70*('Sheet1 (2)'!$D$72-rave_index)/'Sheet1 (2)'!$D$72,IF(shee2!D206='Sheet1 (2)'!$C$71,'Sheet1 (2)'!$D$71*('Sheet1 (2)'!$D$72-rave_index)/'Sheet1 (2)'!$D$72)))&lt;0,0,IF(D206='Sheet1 (2)'!$C$69,'Sheet1 (2)'!$D$69*('Sheet1 (2)'!$D$72-rave_index)/'Sheet1 (2)'!$D$72,IF(shee2!D206='Sheet1 (2)'!$C$70,'Sheet1 (2)'!$D$70*('Sheet1 (2)'!$D$72-rave_index)/'Sheet1 (2)'!$D$72,IF(shee2!D206='Sheet1 (2)'!$C$71,'Sheet1 (2)'!$D$71*('Sheet1 (2)'!$D$72-rave_index)/'Sheet1 (2)'!$D$72))))</f>
        <v>5</v>
      </c>
      <c r="AY206" s="157">
        <f>IF(IF(D206='Sheet1 (2)'!$C$69,'Sheet1 (2)'!$D$69*('Sheet1 (2)'!$D$72-rough_index)/'Sheet1 (2)'!$D$72,IF(shee2!D206='Sheet1 (2)'!$C$70,'Sheet1 (2)'!$D$70*('Sheet1 (2)'!$D$72-rough_index)/'Sheet1 (2)'!$D$72,IF(shee2!D206='Sheet1 (2)'!$C$71,'Sheet1 (2)'!$D$71*('Sheet1 (2)'!$D$72-rough_index)/'Sheet1 (2)'!$D$72)))&lt;0,0,IF(D206='Sheet1 (2)'!$C$69,'Sheet1 (2)'!$D$69*('Sheet1 (2)'!$D$72-rough_index)/'Sheet1 (2)'!$D$72,IF(shee2!D206='Sheet1 (2)'!$C$70,'Sheet1 (2)'!$D$70*('Sheet1 (2)'!$D$72-rough_index)/'Sheet1 (2)'!$D$72,IF(shee2!D206='Sheet1 (2)'!$C$71,'Sheet1 (2)'!$D$71*('Sheet1 (2)'!$D$72-rough_index)/'Sheet1 (2)'!$D$72))))</f>
        <v>2.5</v>
      </c>
      <c r="AZ206" s="159">
        <f>+(AU206*'Sheet1 (2)'!$C$77)+(AV206*'Sheet1 (2)'!$C$78)+(AW206*'Sheet1 (2)'!$C$79)+(AX206*'Sheet1 (2)'!$C$80)+(AY206*'Sheet1 (2)'!$C$81)</f>
        <v>3.5</v>
      </c>
      <c r="BA206" s="213" t="str">
        <f t="shared" si="7"/>
        <v>Fair</v>
      </c>
      <c r="BE206">
        <f>IF(D206='Sheet1 (2)'!$C$61,'Sheet1 (2)'!$D$61*(counts^2)+'Sheet1 (2)'!$G$61*counts+'Sheet1 (2)'!$J$61,IF(D206='Sheet1 (2)'!$C$62,'Sheet1 (2)'!$D$62*counts+'Sheet1 (2)'!$G$62,IF(D206='Sheet1 (2)'!$C$63,'Sheet1 (2)'!$D$63*counts+'Sheet1 (2)'!$G$63,IF(D206='Sheet1 (2)'!$C$64,'Sheet1 (2)'!$D$64*counts+'Sheet1 (2)'!$G$64))))</f>
        <v>2.0984129299999998</v>
      </c>
    </row>
    <row r="207" spans="1:57">
      <c r="A207" s="145" t="s">
        <v>282</v>
      </c>
      <c r="B207" s="145" t="s">
        <v>76</v>
      </c>
      <c r="C207" s="170">
        <v>347</v>
      </c>
      <c r="D207" s="174" t="s">
        <v>77</v>
      </c>
      <c r="E207" s="171">
        <v>8</v>
      </c>
      <c r="F207" s="171">
        <v>1</v>
      </c>
      <c r="G207" s="171" t="s">
        <v>77</v>
      </c>
      <c r="H207" s="171">
        <v>0.5</v>
      </c>
      <c r="I207" s="171" t="s">
        <v>77</v>
      </c>
      <c r="J207" s="173" t="s">
        <v>78</v>
      </c>
      <c r="K207" s="173" t="s">
        <v>81</v>
      </c>
      <c r="L207" s="169">
        <f>VLOOKUP(CONCATENATE(J207,K207),'Sheet1 (2)'!$J$6:$K$26,2,FALSE)</f>
        <v>25</v>
      </c>
      <c r="M207" s="173" t="s">
        <v>80</v>
      </c>
      <c r="N207" s="173" t="s">
        <v>80</v>
      </c>
      <c r="O207" s="168">
        <f>VLOOKUP(CONCATENATE(M207,N207),'Sheet1 (2)'!$L$6:$M$26,2,FALSE)</f>
        <v>0</v>
      </c>
      <c r="P207" s="173" t="s">
        <v>80</v>
      </c>
      <c r="Q207" s="173" t="s">
        <v>80</v>
      </c>
      <c r="R207" s="168">
        <f>VLOOKUP(CONCATENATE(P207,Q207),'Sheet1 (2)'!$N$6:$O$26,2,FALSE)</f>
        <v>0</v>
      </c>
      <c r="S207" s="173" t="s">
        <v>80</v>
      </c>
      <c r="T207" s="173" t="s">
        <v>80</v>
      </c>
      <c r="U207" s="168">
        <f>VLOOKUP(CONCATENATE(S207,T207),'Sheet1 (2)'!$P$6:$Q$26,2,FALSE)</f>
        <v>0</v>
      </c>
      <c r="V207" s="173" t="s">
        <v>80</v>
      </c>
      <c r="W207" s="173" t="s">
        <v>80</v>
      </c>
      <c r="X207" s="168">
        <f>VLOOKUP(CONCATENATE(V207,W207),'Sheet1 (2)'!$R$6:$S$26,2,FALSE)</f>
        <v>0</v>
      </c>
      <c r="Y207" s="173" t="s">
        <v>80</v>
      </c>
      <c r="Z207" s="173" t="s">
        <v>80</v>
      </c>
      <c r="AA207" s="168">
        <f>VLOOKUP(CONCATENATE(Y207,Z207),'Sheet1 (2)'!$T$6:$U$26,2,FALSE)</f>
        <v>0</v>
      </c>
      <c r="AB207" s="173" t="s">
        <v>80</v>
      </c>
      <c r="AC207" s="173" t="s">
        <v>80</v>
      </c>
      <c r="AD207" s="168">
        <f>VLOOKUP(CONCATENATE(AB207,AC207),'Sheet1 (2)'!$X$6:$Y$26,2,FALSE)</f>
        <v>0</v>
      </c>
      <c r="AE207" s="173" t="s">
        <v>82</v>
      </c>
      <c r="AF207" s="173" t="s">
        <v>81</v>
      </c>
      <c r="AG207" s="168">
        <f>VLOOKUP(CONCATENATE(AE207,AF207),'Sheet1 (2)'!$Z$6:$AA$26,2,FALSE)</f>
        <v>66</v>
      </c>
      <c r="AH207" s="172"/>
      <c r="AI207" s="175"/>
      <c r="AJ207" s="140"/>
      <c r="AK207" s="176" t="s">
        <v>282</v>
      </c>
      <c r="AL207" s="176" t="s">
        <v>76</v>
      </c>
      <c r="AM207" s="170">
        <f t="shared" si="6"/>
        <v>347</v>
      </c>
      <c r="AN207" s="147"/>
      <c r="AO207" s="155"/>
      <c r="AP207" s="156"/>
      <c r="AQ207" s="157">
        <v>11.991021888800001</v>
      </c>
      <c r="AR207" s="158"/>
      <c r="AS207" s="145">
        <f>LOOKUP(rufmkm,'Sheet1 (2)'!$V$62:$V$71,'Sheet1 (2)'!$W$62:$W$71)</f>
        <v>100</v>
      </c>
      <c r="AT207" s="140"/>
      <c r="AU207" s="157">
        <f>IF(IF(D207='Sheet1 (2)'!$C$69,'Sheet1 (2)'!$D$69*('Sheet1 (2)'!$D$72-rut_index)/'Sheet1 (2)'!$D$72,IF(shee2!D207='Sheet1 (2)'!$C$70,'Sheet1 (2)'!$D$70*('Sheet1 (2)'!$D$72-rut_index)/'Sheet1 (2)'!$D$72,IF(shee2!D207='Sheet1 (2)'!$C$71,'Sheet1 (2)'!$D$71*('Sheet1 (2)'!$D$72-rut_index)/'Sheet1 (2)'!$D$72)))&lt;0,0,IF(D207='Sheet1 (2)'!$C$69,'Sheet1 (2)'!$D$69*('Sheet1 (2)'!$D$72-rut_index)/'Sheet1 (2)'!$D$72,IF(shee2!D207='Sheet1 (2)'!$C$70,'Sheet1 (2)'!$D$70*('Sheet1 (2)'!$D$72-rut_index)/'Sheet1 (2)'!$D$72,IF(shee2!D207='Sheet1 (2)'!$C$71,'Sheet1 (2)'!$D$71*('Sheet1 (2)'!$D$72-rut_index)/'Sheet1 (2)'!$D$72))))</f>
        <v>2.9166666666666665</v>
      </c>
      <c r="AV207" s="157">
        <f>IF(IF(D207='Sheet1 (2)'!$C$69,'Sheet1 (2)'!$D$69*('Sheet1 (2)'!$D$72-crack_s_index)/'Sheet1 (2)'!$D$72,IF(shee2!D207='Sheet1 (2)'!$C$70,'Sheet1 (2)'!$D$70*('Sheet1 (2)'!$D$72-crack_s_index)/'Sheet1 (2)'!$D$72,IF(shee2!D207='Sheet1 (2)'!$C$71,'Sheet1 (2)'!$D$71*('Sheet1 (2)'!$D$72-crack_s_index)/'Sheet1 (2)'!$D$72)))&lt;0,0,IF(D207='Sheet1 (2)'!$C$69,'Sheet1 (2)'!$D$69*('Sheet1 (2)'!$D$72-crack_s_index)/'Sheet1 (2)'!$D$72,IF(shee2!D207='Sheet1 (2)'!$C$70,'Sheet1 (2)'!$D$70*('Sheet1 (2)'!$D$72-crack_s_index)/'Sheet1 (2)'!$D$72,IF(shee2!D207='Sheet1 (2)'!$C$71,'Sheet1 (2)'!$D$71*('Sheet1 (2)'!$D$72-crack_s_index)/'Sheet1 (2)'!$D$72))))</f>
        <v>5</v>
      </c>
      <c r="AW207" s="157">
        <f>IF(IF(D207='Sheet1 (2)'!$C$69,'Sheet1 (2)'!$D$69*('Sheet1 (2)'!$D$72-crack_t_index)/'Sheet1 (2)'!$D$72,IF(shee2!D207='Sheet1 (2)'!$C$70,'Sheet1 (2)'!$D$70*('Sheet1 (2)'!$D$72-crack_t_index)/'Sheet1 (2)'!$D$72,IF(shee2!D207='Sheet1 (2)'!$C$71,'Sheet1 (2)'!$D$71*('Sheet1 (2)'!$D$72-crack_t_index)/'Sheet1 (2)'!$D$72)))&lt;0,0,IF(D207='Sheet1 (2)'!$C$69,'Sheet1 (2)'!$D$69*('Sheet1 (2)'!$D$72-crack_t_index)/'Sheet1 (2)'!$D$72,IF(shee2!D207='Sheet1 (2)'!$C$70,'Sheet1 (2)'!$D$70*('Sheet1 (2)'!$D$72-crack_t_index)/'Sheet1 (2)'!$D$72,IF(shee2!D207='Sheet1 (2)'!$C$71,'Sheet1 (2)'!$D$71*('Sheet1 (2)'!$D$72-crack_t_index)/'Sheet1 (2)'!$D$72))))</f>
        <v>5</v>
      </c>
      <c r="AX207" s="157">
        <f>IF(IF(D207='Sheet1 (2)'!$C$69,'Sheet1 (2)'!$D$69*('Sheet1 (2)'!$D$72-rave_index)/'Sheet1 (2)'!$D$72,IF(shee2!D207='Sheet1 (2)'!$C$70,'Sheet1 (2)'!$D$70*('Sheet1 (2)'!$D$72-rave_index)/'Sheet1 (2)'!$D$72,IF(shee2!D207='Sheet1 (2)'!$C$71,'Sheet1 (2)'!$D$71*('Sheet1 (2)'!$D$72-rave_index)/'Sheet1 (2)'!$D$72)))&lt;0,0,IF(D207='Sheet1 (2)'!$C$69,'Sheet1 (2)'!$D$69*('Sheet1 (2)'!$D$72-rave_index)/'Sheet1 (2)'!$D$72,IF(shee2!D207='Sheet1 (2)'!$C$70,'Sheet1 (2)'!$D$70*('Sheet1 (2)'!$D$72-rave_index)/'Sheet1 (2)'!$D$72,IF(shee2!D207='Sheet1 (2)'!$C$71,'Sheet1 (2)'!$D$71*('Sheet1 (2)'!$D$72-rave_index)/'Sheet1 (2)'!$D$72))))</f>
        <v>5</v>
      </c>
      <c r="AY207" s="157">
        <f>IF(IF(D207='Sheet1 (2)'!$C$69,'Sheet1 (2)'!$D$69*('Sheet1 (2)'!$D$72-rough_index)/'Sheet1 (2)'!$D$72,IF(shee2!D207='Sheet1 (2)'!$C$70,'Sheet1 (2)'!$D$70*('Sheet1 (2)'!$D$72-rough_index)/'Sheet1 (2)'!$D$72,IF(shee2!D207='Sheet1 (2)'!$C$71,'Sheet1 (2)'!$D$71*('Sheet1 (2)'!$D$72-rough_index)/'Sheet1 (2)'!$D$72)))&lt;0,0,IF(D207='Sheet1 (2)'!$C$69,'Sheet1 (2)'!$D$69*('Sheet1 (2)'!$D$72-rough_index)/'Sheet1 (2)'!$D$72,IF(shee2!D207='Sheet1 (2)'!$C$70,'Sheet1 (2)'!$D$70*('Sheet1 (2)'!$D$72-rough_index)/'Sheet1 (2)'!$D$72,IF(shee2!D207='Sheet1 (2)'!$C$71,'Sheet1 (2)'!$D$71*('Sheet1 (2)'!$D$72-rough_index)/'Sheet1 (2)'!$D$72))))</f>
        <v>0</v>
      </c>
      <c r="AZ207" s="159">
        <f>+(AU207*'Sheet1 (2)'!$C$77)+(AV207*'Sheet1 (2)'!$C$78)+(AW207*'Sheet1 (2)'!$C$79)+(AX207*'Sheet1 (2)'!$C$80)+(AY207*'Sheet1 (2)'!$C$81)</f>
        <v>3.0833333333333335</v>
      </c>
      <c r="BA207" s="213" t="str">
        <f t="shared" si="7"/>
        <v>Fair</v>
      </c>
      <c r="BE207">
        <f>IF(D207='Sheet1 (2)'!$C$61,'Sheet1 (2)'!$D$61*(counts^2)+'Sheet1 (2)'!$G$61*counts+'Sheet1 (2)'!$J$61,IF(D207='Sheet1 (2)'!$C$62,'Sheet1 (2)'!$D$62*counts+'Sheet1 (2)'!$G$62,IF(D207='Sheet1 (2)'!$C$63,'Sheet1 (2)'!$D$63*counts+'Sheet1 (2)'!$G$63,IF(D207='Sheet1 (2)'!$C$64,'Sheet1 (2)'!$D$64*counts+'Sheet1 (2)'!$G$64))))</f>
        <v>2.0984129299999998</v>
      </c>
    </row>
    <row r="208" spans="1:57">
      <c r="A208" s="145" t="s">
        <v>282</v>
      </c>
      <c r="B208" s="145" t="s">
        <v>76</v>
      </c>
      <c r="C208" s="170">
        <v>348</v>
      </c>
      <c r="D208" s="174" t="s">
        <v>77</v>
      </c>
      <c r="E208" s="171">
        <v>8</v>
      </c>
      <c r="F208" s="171">
        <v>1</v>
      </c>
      <c r="G208" s="171" t="s">
        <v>77</v>
      </c>
      <c r="H208" s="171">
        <v>0.5</v>
      </c>
      <c r="I208" s="171" t="s">
        <v>77</v>
      </c>
      <c r="J208" s="173" t="s">
        <v>78</v>
      </c>
      <c r="K208" s="173" t="s">
        <v>81</v>
      </c>
      <c r="L208" s="169">
        <f>VLOOKUP(CONCATENATE(J208,K208),'Sheet1 (2)'!$J$6:$K$26,2,FALSE)</f>
        <v>25</v>
      </c>
      <c r="M208" s="173" t="s">
        <v>83</v>
      </c>
      <c r="N208" s="173" t="s">
        <v>78</v>
      </c>
      <c r="O208" s="168">
        <f>VLOOKUP(CONCATENATE(M208,N208),'Sheet1 (2)'!$L$6:$M$26,2,FALSE)</f>
        <v>7.5</v>
      </c>
      <c r="P208" s="173" t="s">
        <v>80</v>
      </c>
      <c r="Q208" s="173" t="s">
        <v>80</v>
      </c>
      <c r="R208" s="168">
        <f>VLOOKUP(CONCATENATE(P208,Q208),'Sheet1 (2)'!$N$6:$O$26,2,FALSE)</f>
        <v>0</v>
      </c>
      <c r="S208" s="173" t="s">
        <v>80</v>
      </c>
      <c r="T208" s="173" t="s">
        <v>80</v>
      </c>
      <c r="U208" s="168">
        <f>VLOOKUP(CONCATENATE(S208,T208),'Sheet1 (2)'!$P$6:$Q$26,2,FALSE)</f>
        <v>0</v>
      </c>
      <c r="V208" s="173" t="s">
        <v>80</v>
      </c>
      <c r="W208" s="173" t="s">
        <v>80</v>
      </c>
      <c r="X208" s="168">
        <f>VLOOKUP(CONCATENATE(V208,W208),'Sheet1 (2)'!$R$6:$S$26,2,FALSE)</f>
        <v>0</v>
      </c>
      <c r="Y208" s="173" t="s">
        <v>80</v>
      </c>
      <c r="Z208" s="173" t="s">
        <v>80</v>
      </c>
      <c r="AA208" s="168">
        <f>VLOOKUP(CONCATENATE(Y208,Z208),'Sheet1 (2)'!$T$6:$U$26,2,FALSE)</f>
        <v>0</v>
      </c>
      <c r="AB208" s="173" t="s">
        <v>80</v>
      </c>
      <c r="AC208" s="173" t="s">
        <v>80</v>
      </c>
      <c r="AD208" s="168">
        <f>VLOOKUP(CONCATENATE(AB208,AC208),'Sheet1 (2)'!$X$6:$Y$26,2,FALSE)</f>
        <v>0</v>
      </c>
      <c r="AE208" s="173" t="s">
        <v>82</v>
      </c>
      <c r="AF208" s="173" t="s">
        <v>81</v>
      </c>
      <c r="AG208" s="168">
        <f>VLOOKUP(CONCATENATE(AE208,AF208),'Sheet1 (2)'!$Z$6:$AA$26,2,FALSE)</f>
        <v>66</v>
      </c>
      <c r="AH208" s="172"/>
      <c r="AI208" s="175"/>
      <c r="AJ208" s="140"/>
      <c r="AK208" s="176" t="s">
        <v>282</v>
      </c>
      <c r="AL208" s="176" t="s">
        <v>76</v>
      </c>
      <c r="AM208" s="170">
        <f t="shared" si="6"/>
        <v>348</v>
      </c>
      <c r="AN208" s="147"/>
      <c r="AO208" s="155"/>
      <c r="AP208" s="156"/>
      <c r="AQ208" s="157">
        <v>2.0144117528000001</v>
      </c>
      <c r="AR208" s="158"/>
      <c r="AS208" s="145">
        <f>LOOKUP(rufmkm,'Sheet1 (2)'!$V$62:$V$71,'Sheet1 (2)'!$W$62:$W$71)</f>
        <v>30</v>
      </c>
      <c r="AT208" s="140"/>
      <c r="AU208" s="157">
        <f>IF(IF(D208='Sheet1 (2)'!$C$69,'Sheet1 (2)'!$D$69*('Sheet1 (2)'!$D$72-rut_index)/'Sheet1 (2)'!$D$72,IF(shee2!D208='Sheet1 (2)'!$C$70,'Sheet1 (2)'!$D$70*('Sheet1 (2)'!$D$72-rut_index)/'Sheet1 (2)'!$D$72,IF(shee2!D208='Sheet1 (2)'!$C$71,'Sheet1 (2)'!$D$71*('Sheet1 (2)'!$D$72-rut_index)/'Sheet1 (2)'!$D$72)))&lt;0,0,IF(D208='Sheet1 (2)'!$C$69,'Sheet1 (2)'!$D$69*('Sheet1 (2)'!$D$72-rut_index)/'Sheet1 (2)'!$D$72,IF(shee2!D208='Sheet1 (2)'!$C$70,'Sheet1 (2)'!$D$70*('Sheet1 (2)'!$D$72-rut_index)/'Sheet1 (2)'!$D$72,IF(shee2!D208='Sheet1 (2)'!$C$71,'Sheet1 (2)'!$D$71*('Sheet1 (2)'!$D$72-rut_index)/'Sheet1 (2)'!$D$72))))</f>
        <v>2.9166666666666665</v>
      </c>
      <c r="AV208" s="157">
        <f>IF(IF(D208='Sheet1 (2)'!$C$69,'Sheet1 (2)'!$D$69*('Sheet1 (2)'!$D$72-crack_s_index)/'Sheet1 (2)'!$D$72,IF(shee2!D208='Sheet1 (2)'!$C$70,'Sheet1 (2)'!$D$70*('Sheet1 (2)'!$D$72-crack_s_index)/'Sheet1 (2)'!$D$72,IF(shee2!D208='Sheet1 (2)'!$C$71,'Sheet1 (2)'!$D$71*('Sheet1 (2)'!$D$72-crack_s_index)/'Sheet1 (2)'!$D$72)))&lt;0,0,IF(D208='Sheet1 (2)'!$C$69,'Sheet1 (2)'!$D$69*('Sheet1 (2)'!$D$72-crack_s_index)/'Sheet1 (2)'!$D$72,IF(shee2!D208='Sheet1 (2)'!$C$70,'Sheet1 (2)'!$D$70*('Sheet1 (2)'!$D$72-crack_s_index)/'Sheet1 (2)'!$D$72,IF(shee2!D208='Sheet1 (2)'!$C$71,'Sheet1 (2)'!$D$71*('Sheet1 (2)'!$D$72-crack_s_index)/'Sheet1 (2)'!$D$72))))</f>
        <v>4.375</v>
      </c>
      <c r="AW208" s="157">
        <f>IF(IF(D208='Sheet1 (2)'!$C$69,'Sheet1 (2)'!$D$69*('Sheet1 (2)'!$D$72-crack_t_index)/'Sheet1 (2)'!$D$72,IF(shee2!D208='Sheet1 (2)'!$C$70,'Sheet1 (2)'!$D$70*('Sheet1 (2)'!$D$72-crack_t_index)/'Sheet1 (2)'!$D$72,IF(shee2!D208='Sheet1 (2)'!$C$71,'Sheet1 (2)'!$D$71*('Sheet1 (2)'!$D$72-crack_t_index)/'Sheet1 (2)'!$D$72)))&lt;0,0,IF(D208='Sheet1 (2)'!$C$69,'Sheet1 (2)'!$D$69*('Sheet1 (2)'!$D$72-crack_t_index)/'Sheet1 (2)'!$D$72,IF(shee2!D208='Sheet1 (2)'!$C$70,'Sheet1 (2)'!$D$70*('Sheet1 (2)'!$D$72-crack_t_index)/'Sheet1 (2)'!$D$72,IF(shee2!D208='Sheet1 (2)'!$C$71,'Sheet1 (2)'!$D$71*('Sheet1 (2)'!$D$72-crack_t_index)/'Sheet1 (2)'!$D$72))))</f>
        <v>5</v>
      </c>
      <c r="AX208" s="157">
        <f>IF(IF(D208='Sheet1 (2)'!$C$69,'Sheet1 (2)'!$D$69*('Sheet1 (2)'!$D$72-rave_index)/'Sheet1 (2)'!$D$72,IF(shee2!D208='Sheet1 (2)'!$C$70,'Sheet1 (2)'!$D$70*('Sheet1 (2)'!$D$72-rave_index)/'Sheet1 (2)'!$D$72,IF(shee2!D208='Sheet1 (2)'!$C$71,'Sheet1 (2)'!$D$71*('Sheet1 (2)'!$D$72-rave_index)/'Sheet1 (2)'!$D$72)))&lt;0,0,IF(D208='Sheet1 (2)'!$C$69,'Sheet1 (2)'!$D$69*('Sheet1 (2)'!$D$72-rave_index)/'Sheet1 (2)'!$D$72,IF(shee2!D208='Sheet1 (2)'!$C$70,'Sheet1 (2)'!$D$70*('Sheet1 (2)'!$D$72-rave_index)/'Sheet1 (2)'!$D$72,IF(shee2!D208='Sheet1 (2)'!$C$71,'Sheet1 (2)'!$D$71*('Sheet1 (2)'!$D$72-rave_index)/'Sheet1 (2)'!$D$72))))</f>
        <v>5</v>
      </c>
      <c r="AY208" s="157">
        <f>IF(IF(D208='Sheet1 (2)'!$C$69,'Sheet1 (2)'!$D$69*('Sheet1 (2)'!$D$72-rough_index)/'Sheet1 (2)'!$D$72,IF(shee2!D208='Sheet1 (2)'!$C$70,'Sheet1 (2)'!$D$70*('Sheet1 (2)'!$D$72-rough_index)/'Sheet1 (2)'!$D$72,IF(shee2!D208='Sheet1 (2)'!$C$71,'Sheet1 (2)'!$D$71*('Sheet1 (2)'!$D$72-rough_index)/'Sheet1 (2)'!$D$72)))&lt;0,0,IF(D208='Sheet1 (2)'!$C$69,'Sheet1 (2)'!$D$69*('Sheet1 (2)'!$D$72-rough_index)/'Sheet1 (2)'!$D$72,IF(shee2!D208='Sheet1 (2)'!$C$70,'Sheet1 (2)'!$D$70*('Sheet1 (2)'!$D$72-rough_index)/'Sheet1 (2)'!$D$72,IF(shee2!D208='Sheet1 (2)'!$C$71,'Sheet1 (2)'!$D$71*('Sheet1 (2)'!$D$72-rough_index)/'Sheet1 (2)'!$D$72))))</f>
        <v>2.5</v>
      </c>
      <c r="AZ208" s="159">
        <f>+(AU208*'Sheet1 (2)'!$C$77)+(AV208*'Sheet1 (2)'!$C$78)+(AW208*'Sheet1 (2)'!$C$79)+(AX208*'Sheet1 (2)'!$C$80)+(AY208*'Sheet1 (2)'!$C$81)</f>
        <v>3.6083333333333334</v>
      </c>
      <c r="BA208" s="213" t="str">
        <f t="shared" si="7"/>
        <v>Fair</v>
      </c>
      <c r="BE208">
        <f>IF(D208='Sheet1 (2)'!$C$61,'Sheet1 (2)'!$D$61*(counts^2)+'Sheet1 (2)'!$G$61*counts+'Sheet1 (2)'!$J$61,IF(D208='Sheet1 (2)'!$C$62,'Sheet1 (2)'!$D$62*counts+'Sheet1 (2)'!$G$62,IF(D208='Sheet1 (2)'!$C$63,'Sheet1 (2)'!$D$63*counts+'Sheet1 (2)'!$G$63,IF(D208='Sheet1 (2)'!$C$64,'Sheet1 (2)'!$D$64*counts+'Sheet1 (2)'!$G$64))))</f>
        <v>2.0984129299999998</v>
      </c>
    </row>
    <row r="209" spans="1:57" s="196" customFormat="1">
      <c r="A209" s="184" t="s">
        <v>282</v>
      </c>
      <c r="B209" s="184" t="s">
        <v>76</v>
      </c>
      <c r="C209" s="185">
        <v>349</v>
      </c>
      <c r="D209" s="186"/>
      <c r="E209" s="184"/>
      <c r="F209" s="184"/>
      <c r="G209" s="184"/>
      <c r="H209" s="184"/>
      <c r="I209" s="184"/>
      <c r="J209" s="187"/>
      <c r="K209" s="187"/>
      <c r="L209" s="188"/>
      <c r="M209" s="187"/>
      <c r="N209" s="187"/>
      <c r="O209" s="189"/>
      <c r="P209" s="187"/>
      <c r="Q209" s="187"/>
      <c r="R209" s="189"/>
      <c r="S209" s="187"/>
      <c r="T209" s="187"/>
      <c r="U209" s="189"/>
      <c r="V209" s="187"/>
      <c r="W209" s="187"/>
      <c r="X209" s="189"/>
      <c r="Y209" s="187"/>
      <c r="Z209" s="187"/>
      <c r="AA209" s="189"/>
      <c r="AB209" s="187"/>
      <c r="AC209" s="187"/>
      <c r="AD209" s="189"/>
      <c r="AE209" s="187"/>
      <c r="AF209" s="187"/>
      <c r="AG209" s="189"/>
      <c r="AH209" s="214" t="s">
        <v>503</v>
      </c>
      <c r="AI209" s="190"/>
      <c r="AJ209" s="191"/>
      <c r="AK209" s="187" t="s">
        <v>282</v>
      </c>
      <c r="AL209" s="187" t="s">
        <v>76</v>
      </c>
      <c r="AM209" s="170">
        <f t="shared" si="6"/>
        <v>349</v>
      </c>
      <c r="AN209" s="147"/>
      <c r="AO209" s="155"/>
      <c r="AP209" s="192"/>
      <c r="AQ209" s="193"/>
      <c r="AR209" s="194"/>
      <c r="AS209" s="184"/>
      <c r="AT209" s="191"/>
      <c r="AU209" s="193"/>
      <c r="AV209" s="193"/>
      <c r="AW209" s="193"/>
      <c r="AX209" s="193"/>
      <c r="AY209" s="193"/>
      <c r="AZ209" s="195"/>
      <c r="BA209" s="213" t="str">
        <f t="shared" si="7"/>
        <v>underconstruction</v>
      </c>
      <c r="BE209" s="196" t="b">
        <f>IF(D209='Sheet1 (2)'!$C$61,'Sheet1 (2)'!$D$61*(counts^2)+'Sheet1 (2)'!$G$61*counts+'Sheet1 (2)'!$J$61,IF(D209='Sheet1 (2)'!$C$62,'Sheet1 (2)'!$D$62*counts+'Sheet1 (2)'!$G$62,IF(D209='Sheet1 (2)'!$C$63,'Sheet1 (2)'!$D$63*counts+'Sheet1 (2)'!$G$63,IF(D209='Sheet1 (2)'!$C$64,'Sheet1 (2)'!$D$64*counts+'Sheet1 (2)'!$G$64))))</f>
        <v>0</v>
      </c>
    </row>
    <row r="210" spans="1:57">
      <c r="A210" s="145" t="s">
        <v>282</v>
      </c>
      <c r="B210" s="145" t="s">
        <v>76</v>
      </c>
      <c r="C210" s="170">
        <v>350</v>
      </c>
      <c r="D210" s="174" t="s">
        <v>77</v>
      </c>
      <c r="E210" s="171">
        <v>8</v>
      </c>
      <c r="F210" s="171">
        <v>1</v>
      </c>
      <c r="G210" s="171" t="s">
        <v>77</v>
      </c>
      <c r="H210" s="171">
        <v>0.5</v>
      </c>
      <c r="I210" s="171" t="s">
        <v>77</v>
      </c>
      <c r="J210" s="173" t="s">
        <v>80</v>
      </c>
      <c r="K210" s="173" t="s">
        <v>80</v>
      </c>
      <c r="L210" s="169">
        <f>VLOOKUP(CONCATENATE(J210,K210),'Sheet1 (2)'!$J$6:$K$26,2,FALSE)</f>
        <v>0</v>
      </c>
      <c r="M210" s="173" t="s">
        <v>80</v>
      </c>
      <c r="N210" s="173" t="s">
        <v>80</v>
      </c>
      <c r="O210" s="168">
        <f>VLOOKUP(CONCATENATE(M210,N210),'Sheet1 (2)'!$L$6:$M$26,2,FALSE)</f>
        <v>0</v>
      </c>
      <c r="P210" s="173" t="s">
        <v>80</v>
      </c>
      <c r="Q210" s="173" t="s">
        <v>80</v>
      </c>
      <c r="R210" s="168">
        <f>VLOOKUP(CONCATENATE(P210,Q210),'Sheet1 (2)'!$N$6:$O$26,2,FALSE)</f>
        <v>0</v>
      </c>
      <c r="S210" s="173" t="s">
        <v>80</v>
      </c>
      <c r="T210" s="173" t="s">
        <v>80</v>
      </c>
      <c r="U210" s="168">
        <f>VLOOKUP(CONCATENATE(S210,T210),'Sheet1 (2)'!$P$6:$Q$26,2,FALSE)</f>
        <v>0</v>
      </c>
      <c r="V210" s="173" t="s">
        <v>80</v>
      </c>
      <c r="W210" s="173" t="s">
        <v>80</v>
      </c>
      <c r="X210" s="168">
        <f>VLOOKUP(CONCATENATE(V210,W210),'Sheet1 (2)'!$R$6:$S$26,2,FALSE)</f>
        <v>0</v>
      </c>
      <c r="Y210" s="173" t="s">
        <v>80</v>
      </c>
      <c r="Z210" s="173" t="s">
        <v>80</v>
      </c>
      <c r="AA210" s="168">
        <f>VLOOKUP(CONCATENATE(Y210,Z210),'Sheet1 (2)'!$T$6:$U$26,2,FALSE)</f>
        <v>0</v>
      </c>
      <c r="AB210" s="173" t="s">
        <v>80</v>
      </c>
      <c r="AC210" s="173" t="s">
        <v>80</v>
      </c>
      <c r="AD210" s="168">
        <f>VLOOKUP(CONCATENATE(AB210,AC210),'Sheet1 (2)'!$X$6:$Y$26,2,FALSE)</f>
        <v>0</v>
      </c>
      <c r="AE210" s="173" t="s">
        <v>82</v>
      </c>
      <c r="AF210" s="173" t="s">
        <v>81</v>
      </c>
      <c r="AG210" s="168">
        <f>VLOOKUP(CONCATENATE(AE210,AF210),'Sheet1 (2)'!$Z$6:$AA$26,2,FALSE)</f>
        <v>66</v>
      </c>
      <c r="AH210" s="172"/>
      <c r="AI210" s="175"/>
      <c r="AJ210" s="140"/>
      <c r="AK210" s="176" t="s">
        <v>282</v>
      </c>
      <c r="AL210" s="176" t="s">
        <v>76</v>
      </c>
      <c r="AM210" s="170">
        <f t="shared" si="6"/>
        <v>350</v>
      </c>
      <c r="AN210" s="147"/>
      <c r="AO210" s="155"/>
      <c r="AP210" s="156"/>
      <c r="AQ210" s="157">
        <v>0.87818598940000003</v>
      </c>
      <c r="AR210" s="158"/>
      <c r="AS210" s="145">
        <f>LOOKUP(rufmkm,'Sheet1 (2)'!$V$62:$V$71,'Sheet1 (2)'!$W$62:$W$71)</f>
        <v>10</v>
      </c>
      <c r="AT210" s="140"/>
      <c r="AU210" s="157">
        <f>IF(IF(D210='Sheet1 (2)'!$C$69,'Sheet1 (2)'!$D$69*('Sheet1 (2)'!$D$72-rut_index)/'Sheet1 (2)'!$D$72,IF(shee2!D210='Sheet1 (2)'!$C$70,'Sheet1 (2)'!$D$70*('Sheet1 (2)'!$D$72-rut_index)/'Sheet1 (2)'!$D$72,IF(shee2!D210='Sheet1 (2)'!$C$71,'Sheet1 (2)'!$D$71*('Sheet1 (2)'!$D$72-rut_index)/'Sheet1 (2)'!$D$72)))&lt;0,0,IF(D210='Sheet1 (2)'!$C$69,'Sheet1 (2)'!$D$69*('Sheet1 (2)'!$D$72-rut_index)/'Sheet1 (2)'!$D$72,IF(shee2!D210='Sheet1 (2)'!$C$70,'Sheet1 (2)'!$D$70*('Sheet1 (2)'!$D$72-rut_index)/'Sheet1 (2)'!$D$72,IF(shee2!D210='Sheet1 (2)'!$C$71,'Sheet1 (2)'!$D$71*('Sheet1 (2)'!$D$72-rut_index)/'Sheet1 (2)'!$D$72))))</f>
        <v>5</v>
      </c>
      <c r="AV210" s="157">
        <f>IF(IF(D210='Sheet1 (2)'!$C$69,'Sheet1 (2)'!$D$69*('Sheet1 (2)'!$D$72-crack_s_index)/'Sheet1 (2)'!$D$72,IF(shee2!D210='Sheet1 (2)'!$C$70,'Sheet1 (2)'!$D$70*('Sheet1 (2)'!$D$72-crack_s_index)/'Sheet1 (2)'!$D$72,IF(shee2!D210='Sheet1 (2)'!$C$71,'Sheet1 (2)'!$D$71*('Sheet1 (2)'!$D$72-crack_s_index)/'Sheet1 (2)'!$D$72)))&lt;0,0,IF(D210='Sheet1 (2)'!$C$69,'Sheet1 (2)'!$D$69*('Sheet1 (2)'!$D$72-crack_s_index)/'Sheet1 (2)'!$D$72,IF(shee2!D210='Sheet1 (2)'!$C$70,'Sheet1 (2)'!$D$70*('Sheet1 (2)'!$D$72-crack_s_index)/'Sheet1 (2)'!$D$72,IF(shee2!D210='Sheet1 (2)'!$C$71,'Sheet1 (2)'!$D$71*('Sheet1 (2)'!$D$72-crack_s_index)/'Sheet1 (2)'!$D$72))))</f>
        <v>5</v>
      </c>
      <c r="AW210" s="157">
        <f>IF(IF(D210='Sheet1 (2)'!$C$69,'Sheet1 (2)'!$D$69*('Sheet1 (2)'!$D$72-crack_t_index)/'Sheet1 (2)'!$D$72,IF(shee2!D210='Sheet1 (2)'!$C$70,'Sheet1 (2)'!$D$70*('Sheet1 (2)'!$D$72-crack_t_index)/'Sheet1 (2)'!$D$72,IF(shee2!D210='Sheet1 (2)'!$C$71,'Sheet1 (2)'!$D$71*('Sheet1 (2)'!$D$72-crack_t_index)/'Sheet1 (2)'!$D$72)))&lt;0,0,IF(D210='Sheet1 (2)'!$C$69,'Sheet1 (2)'!$D$69*('Sheet1 (2)'!$D$72-crack_t_index)/'Sheet1 (2)'!$D$72,IF(shee2!D210='Sheet1 (2)'!$C$70,'Sheet1 (2)'!$D$70*('Sheet1 (2)'!$D$72-crack_t_index)/'Sheet1 (2)'!$D$72,IF(shee2!D210='Sheet1 (2)'!$C$71,'Sheet1 (2)'!$D$71*('Sheet1 (2)'!$D$72-crack_t_index)/'Sheet1 (2)'!$D$72))))</f>
        <v>5</v>
      </c>
      <c r="AX210" s="157">
        <f>IF(IF(D210='Sheet1 (2)'!$C$69,'Sheet1 (2)'!$D$69*('Sheet1 (2)'!$D$72-rave_index)/'Sheet1 (2)'!$D$72,IF(shee2!D210='Sheet1 (2)'!$C$70,'Sheet1 (2)'!$D$70*('Sheet1 (2)'!$D$72-rave_index)/'Sheet1 (2)'!$D$72,IF(shee2!D210='Sheet1 (2)'!$C$71,'Sheet1 (2)'!$D$71*('Sheet1 (2)'!$D$72-rave_index)/'Sheet1 (2)'!$D$72)))&lt;0,0,IF(D210='Sheet1 (2)'!$C$69,'Sheet1 (2)'!$D$69*('Sheet1 (2)'!$D$72-rave_index)/'Sheet1 (2)'!$D$72,IF(shee2!D210='Sheet1 (2)'!$C$70,'Sheet1 (2)'!$D$70*('Sheet1 (2)'!$D$72-rave_index)/'Sheet1 (2)'!$D$72,IF(shee2!D210='Sheet1 (2)'!$C$71,'Sheet1 (2)'!$D$71*('Sheet1 (2)'!$D$72-rave_index)/'Sheet1 (2)'!$D$72))))</f>
        <v>5</v>
      </c>
      <c r="AY210" s="157">
        <f>IF(IF(D210='Sheet1 (2)'!$C$69,'Sheet1 (2)'!$D$69*('Sheet1 (2)'!$D$72-rough_index)/'Sheet1 (2)'!$D$72,IF(shee2!D210='Sheet1 (2)'!$C$70,'Sheet1 (2)'!$D$70*('Sheet1 (2)'!$D$72-rough_index)/'Sheet1 (2)'!$D$72,IF(shee2!D210='Sheet1 (2)'!$C$71,'Sheet1 (2)'!$D$71*('Sheet1 (2)'!$D$72-rough_index)/'Sheet1 (2)'!$D$72)))&lt;0,0,IF(D210='Sheet1 (2)'!$C$69,'Sheet1 (2)'!$D$69*('Sheet1 (2)'!$D$72-rough_index)/'Sheet1 (2)'!$D$72,IF(shee2!D210='Sheet1 (2)'!$C$70,'Sheet1 (2)'!$D$70*('Sheet1 (2)'!$D$72-rough_index)/'Sheet1 (2)'!$D$72,IF(shee2!D210='Sheet1 (2)'!$C$71,'Sheet1 (2)'!$D$71*('Sheet1 (2)'!$D$72-rough_index)/'Sheet1 (2)'!$D$72))))</f>
        <v>4.166666666666667</v>
      </c>
      <c r="AZ210" s="159">
        <f>+(AU210*'Sheet1 (2)'!$C$77)+(AV210*'Sheet1 (2)'!$C$78)+(AW210*'Sheet1 (2)'!$C$79)+(AX210*'Sheet1 (2)'!$C$80)+(AY210*'Sheet1 (2)'!$C$81)</f>
        <v>4.75</v>
      </c>
      <c r="BA210" s="213" t="str">
        <f t="shared" si="7"/>
        <v>Good</v>
      </c>
      <c r="BE210">
        <f>IF(D210='Sheet1 (2)'!$C$61,'Sheet1 (2)'!$D$61*(counts^2)+'Sheet1 (2)'!$G$61*counts+'Sheet1 (2)'!$J$61,IF(D210='Sheet1 (2)'!$C$62,'Sheet1 (2)'!$D$62*counts+'Sheet1 (2)'!$G$62,IF(D210='Sheet1 (2)'!$C$63,'Sheet1 (2)'!$D$63*counts+'Sheet1 (2)'!$G$63,IF(D210='Sheet1 (2)'!$C$64,'Sheet1 (2)'!$D$64*counts+'Sheet1 (2)'!$G$64))))</f>
        <v>2.0984129299999998</v>
      </c>
    </row>
    <row r="211" spans="1:57">
      <c r="A211" s="145" t="s">
        <v>282</v>
      </c>
      <c r="B211" s="145" t="s">
        <v>76</v>
      </c>
      <c r="C211" s="170">
        <v>351</v>
      </c>
      <c r="D211" s="174" t="s">
        <v>77</v>
      </c>
      <c r="E211" s="171">
        <v>8</v>
      </c>
      <c r="F211" s="171">
        <v>1</v>
      </c>
      <c r="G211" s="171" t="s">
        <v>77</v>
      </c>
      <c r="H211" s="171">
        <v>0.5</v>
      </c>
      <c r="I211" s="171" t="s">
        <v>77</v>
      </c>
      <c r="J211" s="173" t="s">
        <v>80</v>
      </c>
      <c r="K211" s="173" t="s">
        <v>80</v>
      </c>
      <c r="L211" s="169">
        <f>VLOOKUP(CONCATENATE(J211,K211),'Sheet1 (2)'!$J$6:$K$26,2,FALSE)</f>
        <v>0</v>
      </c>
      <c r="M211" s="173" t="s">
        <v>80</v>
      </c>
      <c r="N211" s="173" t="s">
        <v>80</v>
      </c>
      <c r="O211" s="168">
        <f>VLOOKUP(CONCATENATE(M211,N211),'Sheet1 (2)'!$L$6:$M$26,2,FALSE)</f>
        <v>0</v>
      </c>
      <c r="P211" s="173" t="s">
        <v>80</v>
      </c>
      <c r="Q211" s="173" t="s">
        <v>80</v>
      </c>
      <c r="R211" s="168">
        <f>VLOOKUP(CONCATENATE(P211,Q211),'Sheet1 (2)'!$N$6:$O$26,2,FALSE)</f>
        <v>0</v>
      </c>
      <c r="S211" s="173" t="s">
        <v>80</v>
      </c>
      <c r="T211" s="173" t="s">
        <v>80</v>
      </c>
      <c r="U211" s="168">
        <f>VLOOKUP(CONCATENATE(S211,T211),'Sheet1 (2)'!$P$6:$Q$26,2,FALSE)</f>
        <v>0</v>
      </c>
      <c r="V211" s="173" t="s">
        <v>80</v>
      </c>
      <c r="W211" s="173" t="s">
        <v>80</v>
      </c>
      <c r="X211" s="168">
        <f>VLOOKUP(CONCATENATE(V211,W211),'Sheet1 (2)'!$R$6:$S$26,2,FALSE)</f>
        <v>0</v>
      </c>
      <c r="Y211" s="173" t="s">
        <v>80</v>
      </c>
      <c r="Z211" s="173" t="s">
        <v>80</v>
      </c>
      <c r="AA211" s="168">
        <f>VLOOKUP(CONCATENATE(Y211,Z211),'Sheet1 (2)'!$T$6:$U$26,2,FALSE)</f>
        <v>0</v>
      </c>
      <c r="AB211" s="173" t="s">
        <v>80</v>
      </c>
      <c r="AC211" s="173" t="s">
        <v>80</v>
      </c>
      <c r="AD211" s="168">
        <f>VLOOKUP(CONCATENATE(AB211,AC211),'Sheet1 (2)'!$X$6:$Y$26,2,FALSE)</f>
        <v>0</v>
      </c>
      <c r="AE211" s="173" t="s">
        <v>82</v>
      </c>
      <c r="AF211" s="173" t="s">
        <v>81</v>
      </c>
      <c r="AG211" s="168">
        <f>VLOOKUP(CONCATENATE(AE211,AF211),'Sheet1 (2)'!$Z$6:$AA$26,2,FALSE)</f>
        <v>66</v>
      </c>
      <c r="AH211" s="172"/>
      <c r="AI211" s="175"/>
      <c r="AJ211" s="140"/>
      <c r="AK211" s="176" t="s">
        <v>282</v>
      </c>
      <c r="AL211" s="176" t="s">
        <v>76</v>
      </c>
      <c r="AM211" s="170">
        <f t="shared" si="6"/>
        <v>351</v>
      </c>
      <c r="AN211" s="147"/>
      <c r="AO211" s="155"/>
      <c r="AP211" s="156"/>
      <c r="AQ211" s="157">
        <v>0.77099191100000009</v>
      </c>
      <c r="AR211" s="158"/>
      <c r="AS211" s="145">
        <f>LOOKUP(rufmkm,'Sheet1 (2)'!$V$62:$V$71,'Sheet1 (2)'!$W$62:$W$71)</f>
        <v>10</v>
      </c>
      <c r="AT211" s="140"/>
      <c r="AU211" s="157">
        <f>IF(IF(D211='Sheet1 (2)'!$C$69,'Sheet1 (2)'!$D$69*('Sheet1 (2)'!$D$72-rut_index)/'Sheet1 (2)'!$D$72,IF(shee2!D211='Sheet1 (2)'!$C$70,'Sheet1 (2)'!$D$70*('Sheet1 (2)'!$D$72-rut_index)/'Sheet1 (2)'!$D$72,IF(shee2!D211='Sheet1 (2)'!$C$71,'Sheet1 (2)'!$D$71*('Sheet1 (2)'!$D$72-rut_index)/'Sheet1 (2)'!$D$72)))&lt;0,0,IF(D211='Sheet1 (2)'!$C$69,'Sheet1 (2)'!$D$69*('Sheet1 (2)'!$D$72-rut_index)/'Sheet1 (2)'!$D$72,IF(shee2!D211='Sheet1 (2)'!$C$70,'Sheet1 (2)'!$D$70*('Sheet1 (2)'!$D$72-rut_index)/'Sheet1 (2)'!$D$72,IF(shee2!D211='Sheet1 (2)'!$C$71,'Sheet1 (2)'!$D$71*('Sheet1 (2)'!$D$72-rut_index)/'Sheet1 (2)'!$D$72))))</f>
        <v>5</v>
      </c>
      <c r="AV211" s="157">
        <f>IF(IF(D211='Sheet1 (2)'!$C$69,'Sheet1 (2)'!$D$69*('Sheet1 (2)'!$D$72-crack_s_index)/'Sheet1 (2)'!$D$72,IF(shee2!D211='Sheet1 (2)'!$C$70,'Sheet1 (2)'!$D$70*('Sheet1 (2)'!$D$72-crack_s_index)/'Sheet1 (2)'!$D$72,IF(shee2!D211='Sheet1 (2)'!$C$71,'Sheet1 (2)'!$D$71*('Sheet1 (2)'!$D$72-crack_s_index)/'Sheet1 (2)'!$D$72)))&lt;0,0,IF(D211='Sheet1 (2)'!$C$69,'Sheet1 (2)'!$D$69*('Sheet1 (2)'!$D$72-crack_s_index)/'Sheet1 (2)'!$D$72,IF(shee2!D211='Sheet1 (2)'!$C$70,'Sheet1 (2)'!$D$70*('Sheet1 (2)'!$D$72-crack_s_index)/'Sheet1 (2)'!$D$72,IF(shee2!D211='Sheet1 (2)'!$C$71,'Sheet1 (2)'!$D$71*('Sheet1 (2)'!$D$72-crack_s_index)/'Sheet1 (2)'!$D$72))))</f>
        <v>5</v>
      </c>
      <c r="AW211" s="157">
        <f>IF(IF(D211='Sheet1 (2)'!$C$69,'Sheet1 (2)'!$D$69*('Sheet1 (2)'!$D$72-crack_t_index)/'Sheet1 (2)'!$D$72,IF(shee2!D211='Sheet1 (2)'!$C$70,'Sheet1 (2)'!$D$70*('Sheet1 (2)'!$D$72-crack_t_index)/'Sheet1 (2)'!$D$72,IF(shee2!D211='Sheet1 (2)'!$C$71,'Sheet1 (2)'!$D$71*('Sheet1 (2)'!$D$72-crack_t_index)/'Sheet1 (2)'!$D$72)))&lt;0,0,IF(D211='Sheet1 (2)'!$C$69,'Sheet1 (2)'!$D$69*('Sheet1 (2)'!$D$72-crack_t_index)/'Sheet1 (2)'!$D$72,IF(shee2!D211='Sheet1 (2)'!$C$70,'Sheet1 (2)'!$D$70*('Sheet1 (2)'!$D$72-crack_t_index)/'Sheet1 (2)'!$D$72,IF(shee2!D211='Sheet1 (2)'!$C$71,'Sheet1 (2)'!$D$71*('Sheet1 (2)'!$D$72-crack_t_index)/'Sheet1 (2)'!$D$72))))</f>
        <v>5</v>
      </c>
      <c r="AX211" s="157">
        <f>IF(IF(D211='Sheet1 (2)'!$C$69,'Sheet1 (2)'!$D$69*('Sheet1 (2)'!$D$72-rave_index)/'Sheet1 (2)'!$D$72,IF(shee2!D211='Sheet1 (2)'!$C$70,'Sheet1 (2)'!$D$70*('Sheet1 (2)'!$D$72-rave_index)/'Sheet1 (2)'!$D$72,IF(shee2!D211='Sheet1 (2)'!$C$71,'Sheet1 (2)'!$D$71*('Sheet1 (2)'!$D$72-rave_index)/'Sheet1 (2)'!$D$72)))&lt;0,0,IF(D211='Sheet1 (2)'!$C$69,'Sheet1 (2)'!$D$69*('Sheet1 (2)'!$D$72-rave_index)/'Sheet1 (2)'!$D$72,IF(shee2!D211='Sheet1 (2)'!$C$70,'Sheet1 (2)'!$D$70*('Sheet1 (2)'!$D$72-rave_index)/'Sheet1 (2)'!$D$72,IF(shee2!D211='Sheet1 (2)'!$C$71,'Sheet1 (2)'!$D$71*('Sheet1 (2)'!$D$72-rave_index)/'Sheet1 (2)'!$D$72))))</f>
        <v>5</v>
      </c>
      <c r="AY211" s="157">
        <f>IF(IF(D211='Sheet1 (2)'!$C$69,'Sheet1 (2)'!$D$69*('Sheet1 (2)'!$D$72-rough_index)/'Sheet1 (2)'!$D$72,IF(shee2!D211='Sheet1 (2)'!$C$70,'Sheet1 (2)'!$D$70*('Sheet1 (2)'!$D$72-rough_index)/'Sheet1 (2)'!$D$72,IF(shee2!D211='Sheet1 (2)'!$C$71,'Sheet1 (2)'!$D$71*('Sheet1 (2)'!$D$72-rough_index)/'Sheet1 (2)'!$D$72)))&lt;0,0,IF(D211='Sheet1 (2)'!$C$69,'Sheet1 (2)'!$D$69*('Sheet1 (2)'!$D$72-rough_index)/'Sheet1 (2)'!$D$72,IF(shee2!D211='Sheet1 (2)'!$C$70,'Sheet1 (2)'!$D$70*('Sheet1 (2)'!$D$72-rough_index)/'Sheet1 (2)'!$D$72,IF(shee2!D211='Sheet1 (2)'!$C$71,'Sheet1 (2)'!$D$71*('Sheet1 (2)'!$D$72-rough_index)/'Sheet1 (2)'!$D$72))))</f>
        <v>4.166666666666667</v>
      </c>
      <c r="AZ211" s="159">
        <f>+(AU211*'Sheet1 (2)'!$C$77)+(AV211*'Sheet1 (2)'!$C$78)+(AW211*'Sheet1 (2)'!$C$79)+(AX211*'Sheet1 (2)'!$C$80)+(AY211*'Sheet1 (2)'!$C$81)</f>
        <v>4.75</v>
      </c>
      <c r="BA211" s="213" t="str">
        <f t="shared" si="7"/>
        <v>Good</v>
      </c>
      <c r="BE211">
        <f>IF(D211='Sheet1 (2)'!$C$61,'Sheet1 (2)'!$D$61*(counts^2)+'Sheet1 (2)'!$G$61*counts+'Sheet1 (2)'!$J$61,IF(D211='Sheet1 (2)'!$C$62,'Sheet1 (2)'!$D$62*counts+'Sheet1 (2)'!$G$62,IF(D211='Sheet1 (2)'!$C$63,'Sheet1 (2)'!$D$63*counts+'Sheet1 (2)'!$G$63,IF(D211='Sheet1 (2)'!$C$64,'Sheet1 (2)'!$D$64*counts+'Sheet1 (2)'!$G$64))))</f>
        <v>2.0984129299999998</v>
      </c>
    </row>
    <row r="212" spans="1:57">
      <c r="A212" s="145" t="s">
        <v>282</v>
      </c>
      <c r="B212" s="145" t="s">
        <v>76</v>
      </c>
      <c r="C212" s="170">
        <v>352</v>
      </c>
      <c r="D212" s="174" t="s">
        <v>77</v>
      </c>
      <c r="E212" s="171">
        <v>8</v>
      </c>
      <c r="F212" s="171">
        <v>1</v>
      </c>
      <c r="G212" s="171" t="s">
        <v>77</v>
      </c>
      <c r="H212" s="171">
        <v>0.5</v>
      </c>
      <c r="I212" s="171" t="s">
        <v>77</v>
      </c>
      <c r="J212" s="173" t="s">
        <v>80</v>
      </c>
      <c r="K212" s="173" t="s">
        <v>80</v>
      </c>
      <c r="L212" s="169">
        <f>VLOOKUP(CONCATENATE(J212,K212),'Sheet1 (2)'!$J$6:$K$26,2,FALSE)</f>
        <v>0</v>
      </c>
      <c r="M212" s="173" t="s">
        <v>80</v>
      </c>
      <c r="N212" s="173" t="s">
        <v>80</v>
      </c>
      <c r="O212" s="168">
        <f>VLOOKUP(CONCATENATE(M212,N212),'Sheet1 (2)'!$L$6:$M$26,2,FALSE)</f>
        <v>0</v>
      </c>
      <c r="P212" s="173" t="s">
        <v>80</v>
      </c>
      <c r="Q212" s="173" t="s">
        <v>80</v>
      </c>
      <c r="R212" s="168">
        <f>VLOOKUP(CONCATENATE(P212,Q212),'Sheet1 (2)'!$N$6:$O$26,2,FALSE)</f>
        <v>0</v>
      </c>
      <c r="S212" s="173" t="s">
        <v>80</v>
      </c>
      <c r="T212" s="173" t="s">
        <v>80</v>
      </c>
      <c r="U212" s="168">
        <f>VLOOKUP(CONCATENATE(S212,T212),'Sheet1 (2)'!$P$6:$Q$26,2,FALSE)</f>
        <v>0</v>
      </c>
      <c r="V212" s="173" t="s">
        <v>80</v>
      </c>
      <c r="W212" s="173" t="s">
        <v>80</v>
      </c>
      <c r="X212" s="168">
        <f>VLOOKUP(CONCATENATE(V212,W212),'Sheet1 (2)'!$R$6:$S$26,2,FALSE)</f>
        <v>0</v>
      </c>
      <c r="Y212" s="173" t="s">
        <v>80</v>
      </c>
      <c r="Z212" s="173" t="s">
        <v>80</v>
      </c>
      <c r="AA212" s="168">
        <f>VLOOKUP(CONCATENATE(Y212,Z212),'Sheet1 (2)'!$T$6:$U$26,2,FALSE)</f>
        <v>0</v>
      </c>
      <c r="AB212" s="173" t="s">
        <v>80</v>
      </c>
      <c r="AC212" s="173" t="s">
        <v>80</v>
      </c>
      <c r="AD212" s="168">
        <f>VLOOKUP(CONCATENATE(AB212,AC212),'Sheet1 (2)'!$X$6:$Y$26,2,FALSE)</f>
        <v>0</v>
      </c>
      <c r="AE212" s="173" t="s">
        <v>82</v>
      </c>
      <c r="AF212" s="173" t="s">
        <v>81</v>
      </c>
      <c r="AG212" s="168">
        <f>VLOOKUP(CONCATENATE(AE212,AF212),'Sheet1 (2)'!$Z$6:$AA$26,2,FALSE)</f>
        <v>66</v>
      </c>
      <c r="AH212" s="172"/>
      <c r="AI212" s="175"/>
      <c r="AJ212" s="140"/>
      <c r="AK212" s="176" t="s">
        <v>282</v>
      </c>
      <c r="AL212" s="176" t="s">
        <v>76</v>
      </c>
      <c r="AM212" s="170">
        <f t="shared" si="6"/>
        <v>352</v>
      </c>
      <c r="AN212" s="147"/>
      <c r="AO212" s="155"/>
      <c r="AP212" s="156"/>
      <c r="AQ212" s="157">
        <v>0.69853056639999989</v>
      </c>
      <c r="AR212" s="158"/>
      <c r="AS212" s="145">
        <f>LOOKUP(rufmkm,'Sheet1 (2)'!$V$62:$V$71,'Sheet1 (2)'!$W$62:$W$71)</f>
        <v>10</v>
      </c>
      <c r="AT212" s="140"/>
      <c r="AU212" s="157">
        <f>IF(IF(D212='Sheet1 (2)'!$C$69,'Sheet1 (2)'!$D$69*('Sheet1 (2)'!$D$72-rut_index)/'Sheet1 (2)'!$D$72,IF(shee2!D212='Sheet1 (2)'!$C$70,'Sheet1 (2)'!$D$70*('Sheet1 (2)'!$D$72-rut_index)/'Sheet1 (2)'!$D$72,IF(shee2!D212='Sheet1 (2)'!$C$71,'Sheet1 (2)'!$D$71*('Sheet1 (2)'!$D$72-rut_index)/'Sheet1 (2)'!$D$72)))&lt;0,0,IF(D212='Sheet1 (2)'!$C$69,'Sheet1 (2)'!$D$69*('Sheet1 (2)'!$D$72-rut_index)/'Sheet1 (2)'!$D$72,IF(shee2!D212='Sheet1 (2)'!$C$70,'Sheet1 (2)'!$D$70*('Sheet1 (2)'!$D$72-rut_index)/'Sheet1 (2)'!$D$72,IF(shee2!D212='Sheet1 (2)'!$C$71,'Sheet1 (2)'!$D$71*('Sheet1 (2)'!$D$72-rut_index)/'Sheet1 (2)'!$D$72))))</f>
        <v>5</v>
      </c>
      <c r="AV212" s="157">
        <f>IF(IF(D212='Sheet1 (2)'!$C$69,'Sheet1 (2)'!$D$69*('Sheet1 (2)'!$D$72-crack_s_index)/'Sheet1 (2)'!$D$72,IF(shee2!D212='Sheet1 (2)'!$C$70,'Sheet1 (2)'!$D$70*('Sheet1 (2)'!$D$72-crack_s_index)/'Sheet1 (2)'!$D$72,IF(shee2!D212='Sheet1 (2)'!$C$71,'Sheet1 (2)'!$D$71*('Sheet1 (2)'!$D$72-crack_s_index)/'Sheet1 (2)'!$D$72)))&lt;0,0,IF(D212='Sheet1 (2)'!$C$69,'Sheet1 (2)'!$D$69*('Sheet1 (2)'!$D$72-crack_s_index)/'Sheet1 (2)'!$D$72,IF(shee2!D212='Sheet1 (2)'!$C$70,'Sheet1 (2)'!$D$70*('Sheet1 (2)'!$D$72-crack_s_index)/'Sheet1 (2)'!$D$72,IF(shee2!D212='Sheet1 (2)'!$C$71,'Sheet1 (2)'!$D$71*('Sheet1 (2)'!$D$72-crack_s_index)/'Sheet1 (2)'!$D$72))))</f>
        <v>5</v>
      </c>
      <c r="AW212" s="157">
        <f>IF(IF(D212='Sheet1 (2)'!$C$69,'Sheet1 (2)'!$D$69*('Sheet1 (2)'!$D$72-crack_t_index)/'Sheet1 (2)'!$D$72,IF(shee2!D212='Sheet1 (2)'!$C$70,'Sheet1 (2)'!$D$70*('Sheet1 (2)'!$D$72-crack_t_index)/'Sheet1 (2)'!$D$72,IF(shee2!D212='Sheet1 (2)'!$C$71,'Sheet1 (2)'!$D$71*('Sheet1 (2)'!$D$72-crack_t_index)/'Sheet1 (2)'!$D$72)))&lt;0,0,IF(D212='Sheet1 (2)'!$C$69,'Sheet1 (2)'!$D$69*('Sheet1 (2)'!$D$72-crack_t_index)/'Sheet1 (2)'!$D$72,IF(shee2!D212='Sheet1 (2)'!$C$70,'Sheet1 (2)'!$D$70*('Sheet1 (2)'!$D$72-crack_t_index)/'Sheet1 (2)'!$D$72,IF(shee2!D212='Sheet1 (2)'!$C$71,'Sheet1 (2)'!$D$71*('Sheet1 (2)'!$D$72-crack_t_index)/'Sheet1 (2)'!$D$72))))</f>
        <v>5</v>
      </c>
      <c r="AX212" s="157">
        <f>IF(IF(D212='Sheet1 (2)'!$C$69,'Sheet1 (2)'!$D$69*('Sheet1 (2)'!$D$72-rave_index)/'Sheet1 (2)'!$D$72,IF(shee2!D212='Sheet1 (2)'!$C$70,'Sheet1 (2)'!$D$70*('Sheet1 (2)'!$D$72-rave_index)/'Sheet1 (2)'!$D$72,IF(shee2!D212='Sheet1 (2)'!$C$71,'Sheet1 (2)'!$D$71*('Sheet1 (2)'!$D$72-rave_index)/'Sheet1 (2)'!$D$72)))&lt;0,0,IF(D212='Sheet1 (2)'!$C$69,'Sheet1 (2)'!$D$69*('Sheet1 (2)'!$D$72-rave_index)/'Sheet1 (2)'!$D$72,IF(shee2!D212='Sheet1 (2)'!$C$70,'Sheet1 (2)'!$D$70*('Sheet1 (2)'!$D$72-rave_index)/'Sheet1 (2)'!$D$72,IF(shee2!D212='Sheet1 (2)'!$C$71,'Sheet1 (2)'!$D$71*('Sheet1 (2)'!$D$72-rave_index)/'Sheet1 (2)'!$D$72))))</f>
        <v>5</v>
      </c>
      <c r="AY212" s="157">
        <f>IF(IF(D212='Sheet1 (2)'!$C$69,'Sheet1 (2)'!$D$69*('Sheet1 (2)'!$D$72-rough_index)/'Sheet1 (2)'!$D$72,IF(shee2!D212='Sheet1 (2)'!$C$70,'Sheet1 (2)'!$D$70*('Sheet1 (2)'!$D$72-rough_index)/'Sheet1 (2)'!$D$72,IF(shee2!D212='Sheet1 (2)'!$C$71,'Sheet1 (2)'!$D$71*('Sheet1 (2)'!$D$72-rough_index)/'Sheet1 (2)'!$D$72)))&lt;0,0,IF(D212='Sheet1 (2)'!$C$69,'Sheet1 (2)'!$D$69*('Sheet1 (2)'!$D$72-rough_index)/'Sheet1 (2)'!$D$72,IF(shee2!D212='Sheet1 (2)'!$C$70,'Sheet1 (2)'!$D$70*('Sheet1 (2)'!$D$72-rough_index)/'Sheet1 (2)'!$D$72,IF(shee2!D212='Sheet1 (2)'!$C$71,'Sheet1 (2)'!$D$71*('Sheet1 (2)'!$D$72-rough_index)/'Sheet1 (2)'!$D$72))))</f>
        <v>4.166666666666667</v>
      </c>
      <c r="AZ212" s="159">
        <f>+(AU212*'Sheet1 (2)'!$C$77)+(AV212*'Sheet1 (2)'!$C$78)+(AW212*'Sheet1 (2)'!$C$79)+(AX212*'Sheet1 (2)'!$C$80)+(AY212*'Sheet1 (2)'!$C$81)</f>
        <v>4.75</v>
      </c>
      <c r="BA212" s="213" t="str">
        <f t="shared" si="7"/>
        <v>Good</v>
      </c>
      <c r="BE212">
        <f>IF(D212='Sheet1 (2)'!$C$61,'Sheet1 (2)'!$D$61*(counts^2)+'Sheet1 (2)'!$G$61*counts+'Sheet1 (2)'!$J$61,IF(D212='Sheet1 (2)'!$C$62,'Sheet1 (2)'!$D$62*counts+'Sheet1 (2)'!$G$62,IF(D212='Sheet1 (2)'!$C$63,'Sheet1 (2)'!$D$63*counts+'Sheet1 (2)'!$G$63,IF(D212='Sheet1 (2)'!$C$64,'Sheet1 (2)'!$D$64*counts+'Sheet1 (2)'!$G$64))))</f>
        <v>2.0984129299999998</v>
      </c>
    </row>
    <row r="213" spans="1:57">
      <c r="A213" s="145" t="s">
        <v>282</v>
      </c>
      <c r="B213" s="145" t="s">
        <v>76</v>
      </c>
      <c r="C213" s="170">
        <v>353</v>
      </c>
      <c r="D213" s="174" t="s">
        <v>77</v>
      </c>
      <c r="E213" s="171">
        <v>8</v>
      </c>
      <c r="F213" s="171">
        <v>1</v>
      </c>
      <c r="G213" s="171" t="s">
        <v>77</v>
      </c>
      <c r="H213" s="171">
        <v>0.5</v>
      </c>
      <c r="I213" s="171" t="s">
        <v>77</v>
      </c>
      <c r="J213" s="173" t="s">
        <v>80</v>
      </c>
      <c r="K213" s="173" t="s">
        <v>80</v>
      </c>
      <c r="L213" s="169">
        <f>VLOOKUP(CONCATENATE(J213,K213),'Sheet1 (2)'!$J$6:$K$26,2,FALSE)</f>
        <v>0</v>
      </c>
      <c r="M213" s="173" t="s">
        <v>80</v>
      </c>
      <c r="N213" s="173" t="s">
        <v>80</v>
      </c>
      <c r="O213" s="168">
        <f>VLOOKUP(CONCATENATE(M213,N213),'Sheet1 (2)'!$L$6:$M$26,2,FALSE)</f>
        <v>0</v>
      </c>
      <c r="P213" s="173" t="s">
        <v>80</v>
      </c>
      <c r="Q213" s="173" t="s">
        <v>80</v>
      </c>
      <c r="R213" s="168">
        <f>VLOOKUP(CONCATENATE(P213,Q213),'Sheet1 (2)'!$N$6:$O$26,2,FALSE)</f>
        <v>0</v>
      </c>
      <c r="S213" s="173" t="s">
        <v>80</v>
      </c>
      <c r="T213" s="173" t="s">
        <v>80</v>
      </c>
      <c r="U213" s="168">
        <f>VLOOKUP(CONCATENATE(S213,T213),'Sheet1 (2)'!$P$6:$Q$26,2,FALSE)</f>
        <v>0</v>
      </c>
      <c r="V213" s="173" t="s">
        <v>80</v>
      </c>
      <c r="W213" s="173" t="s">
        <v>80</v>
      </c>
      <c r="X213" s="168">
        <f>VLOOKUP(CONCATENATE(V213,W213),'Sheet1 (2)'!$R$6:$S$26,2,FALSE)</f>
        <v>0</v>
      </c>
      <c r="Y213" s="173" t="s">
        <v>80</v>
      </c>
      <c r="Z213" s="173" t="s">
        <v>80</v>
      </c>
      <c r="AA213" s="168">
        <f>VLOOKUP(CONCATENATE(Y213,Z213),'Sheet1 (2)'!$T$6:$U$26,2,FALSE)</f>
        <v>0</v>
      </c>
      <c r="AB213" s="173" t="s">
        <v>80</v>
      </c>
      <c r="AC213" s="173" t="s">
        <v>80</v>
      </c>
      <c r="AD213" s="168">
        <f>VLOOKUP(CONCATENATE(AB213,AC213),'Sheet1 (2)'!$X$6:$Y$26,2,FALSE)</f>
        <v>0</v>
      </c>
      <c r="AE213" s="173" t="s">
        <v>82</v>
      </c>
      <c r="AF213" s="173" t="s">
        <v>81</v>
      </c>
      <c r="AG213" s="168">
        <f>VLOOKUP(CONCATENATE(AE213,AF213),'Sheet1 (2)'!$Z$6:$AA$26,2,FALSE)</f>
        <v>66</v>
      </c>
      <c r="AH213" s="172"/>
      <c r="AI213" s="175"/>
      <c r="AJ213" s="140"/>
      <c r="AK213" s="176" t="s">
        <v>282</v>
      </c>
      <c r="AL213" s="176" t="s">
        <v>76</v>
      </c>
      <c r="AM213" s="170">
        <f t="shared" si="6"/>
        <v>353</v>
      </c>
      <c r="AN213" s="147"/>
      <c r="AO213" s="155"/>
      <c r="AP213" s="156"/>
      <c r="AQ213" s="157">
        <v>2.3551948191999998</v>
      </c>
      <c r="AR213" s="158"/>
      <c r="AS213" s="145">
        <f>LOOKUP(rufmkm,'Sheet1 (2)'!$V$62:$V$71,'Sheet1 (2)'!$W$62:$W$71)</f>
        <v>30</v>
      </c>
      <c r="AT213" s="140"/>
      <c r="AU213" s="157">
        <f>IF(IF(D213='Sheet1 (2)'!$C$69,'Sheet1 (2)'!$D$69*('Sheet1 (2)'!$D$72-rut_index)/'Sheet1 (2)'!$D$72,IF(shee2!D213='Sheet1 (2)'!$C$70,'Sheet1 (2)'!$D$70*('Sheet1 (2)'!$D$72-rut_index)/'Sheet1 (2)'!$D$72,IF(shee2!D213='Sheet1 (2)'!$C$71,'Sheet1 (2)'!$D$71*('Sheet1 (2)'!$D$72-rut_index)/'Sheet1 (2)'!$D$72)))&lt;0,0,IF(D213='Sheet1 (2)'!$C$69,'Sheet1 (2)'!$D$69*('Sheet1 (2)'!$D$72-rut_index)/'Sheet1 (2)'!$D$72,IF(shee2!D213='Sheet1 (2)'!$C$70,'Sheet1 (2)'!$D$70*('Sheet1 (2)'!$D$72-rut_index)/'Sheet1 (2)'!$D$72,IF(shee2!D213='Sheet1 (2)'!$C$71,'Sheet1 (2)'!$D$71*('Sheet1 (2)'!$D$72-rut_index)/'Sheet1 (2)'!$D$72))))</f>
        <v>5</v>
      </c>
      <c r="AV213" s="157">
        <f>IF(IF(D213='Sheet1 (2)'!$C$69,'Sheet1 (2)'!$D$69*('Sheet1 (2)'!$D$72-crack_s_index)/'Sheet1 (2)'!$D$72,IF(shee2!D213='Sheet1 (2)'!$C$70,'Sheet1 (2)'!$D$70*('Sheet1 (2)'!$D$72-crack_s_index)/'Sheet1 (2)'!$D$72,IF(shee2!D213='Sheet1 (2)'!$C$71,'Sheet1 (2)'!$D$71*('Sheet1 (2)'!$D$72-crack_s_index)/'Sheet1 (2)'!$D$72)))&lt;0,0,IF(D213='Sheet1 (2)'!$C$69,'Sheet1 (2)'!$D$69*('Sheet1 (2)'!$D$72-crack_s_index)/'Sheet1 (2)'!$D$72,IF(shee2!D213='Sheet1 (2)'!$C$70,'Sheet1 (2)'!$D$70*('Sheet1 (2)'!$D$72-crack_s_index)/'Sheet1 (2)'!$D$72,IF(shee2!D213='Sheet1 (2)'!$C$71,'Sheet1 (2)'!$D$71*('Sheet1 (2)'!$D$72-crack_s_index)/'Sheet1 (2)'!$D$72))))</f>
        <v>5</v>
      </c>
      <c r="AW213" s="157">
        <f>IF(IF(D213='Sheet1 (2)'!$C$69,'Sheet1 (2)'!$D$69*('Sheet1 (2)'!$D$72-crack_t_index)/'Sheet1 (2)'!$D$72,IF(shee2!D213='Sheet1 (2)'!$C$70,'Sheet1 (2)'!$D$70*('Sheet1 (2)'!$D$72-crack_t_index)/'Sheet1 (2)'!$D$72,IF(shee2!D213='Sheet1 (2)'!$C$71,'Sheet1 (2)'!$D$71*('Sheet1 (2)'!$D$72-crack_t_index)/'Sheet1 (2)'!$D$72)))&lt;0,0,IF(D213='Sheet1 (2)'!$C$69,'Sheet1 (2)'!$D$69*('Sheet1 (2)'!$D$72-crack_t_index)/'Sheet1 (2)'!$D$72,IF(shee2!D213='Sheet1 (2)'!$C$70,'Sheet1 (2)'!$D$70*('Sheet1 (2)'!$D$72-crack_t_index)/'Sheet1 (2)'!$D$72,IF(shee2!D213='Sheet1 (2)'!$C$71,'Sheet1 (2)'!$D$71*('Sheet1 (2)'!$D$72-crack_t_index)/'Sheet1 (2)'!$D$72))))</f>
        <v>5</v>
      </c>
      <c r="AX213" s="157">
        <f>IF(IF(D213='Sheet1 (2)'!$C$69,'Sheet1 (2)'!$D$69*('Sheet1 (2)'!$D$72-rave_index)/'Sheet1 (2)'!$D$72,IF(shee2!D213='Sheet1 (2)'!$C$70,'Sheet1 (2)'!$D$70*('Sheet1 (2)'!$D$72-rave_index)/'Sheet1 (2)'!$D$72,IF(shee2!D213='Sheet1 (2)'!$C$71,'Sheet1 (2)'!$D$71*('Sheet1 (2)'!$D$72-rave_index)/'Sheet1 (2)'!$D$72)))&lt;0,0,IF(D213='Sheet1 (2)'!$C$69,'Sheet1 (2)'!$D$69*('Sheet1 (2)'!$D$72-rave_index)/'Sheet1 (2)'!$D$72,IF(shee2!D213='Sheet1 (2)'!$C$70,'Sheet1 (2)'!$D$70*('Sheet1 (2)'!$D$72-rave_index)/'Sheet1 (2)'!$D$72,IF(shee2!D213='Sheet1 (2)'!$C$71,'Sheet1 (2)'!$D$71*('Sheet1 (2)'!$D$72-rave_index)/'Sheet1 (2)'!$D$72))))</f>
        <v>5</v>
      </c>
      <c r="AY213" s="157">
        <f>IF(IF(D213='Sheet1 (2)'!$C$69,'Sheet1 (2)'!$D$69*('Sheet1 (2)'!$D$72-rough_index)/'Sheet1 (2)'!$D$72,IF(shee2!D213='Sheet1 (2)'!$C$70,'Sheet1 (2)'!$D$70*('Sheet1 (2)'!$D$72-rough_index)/'Sheet1 (2)'!$D$72,IF(shee2!D213='Sheet1 (2)'!$C$71,'Sheet1 (2)'!$D$71*('Sheet1 (2)'!$D$72-rough_index)/'Sheet1 (2)'!$D$72)))&lt;0,0,IF(D213='Sheet1 (2)'!$C$69,'Sheet1 (2)'!$D$69*('Sheet1 (2)'!$D$72-rough_index)/'Sheet1 (2)'!$D$72,IF(shee2!D213='Sheet1 (2)'!$C$70,'Sheet1 (2)'!$D$70*('Sheet1 (2)'!$D$72-rough_index)/'Sheet1 (2)'!$D$72,IF(shee2!D213='Sheet1 (2)'!$C$71,'Sheet1 (2)'!$D$71*('Sheet1 (2)'!$D$72-rough_index)/'Sheet1 (2)'!$D$72))))</f>
        <v>2.5</v>
      </c>
      <c r="AZ213" s="159">
        <f>+(AU213*'Sheet1 (2)'!$C$77)+(AV213*'Sheet1 (2)'!$C$78)+(AW213*'Sheet1 (2)'!$C$79)+(AX213*'Sheet1 (2)'!$C$80)+(AY213*'Sheet1 (2)'!$C$81)</f>
        <v>4.25</v>
      </c>
      <c r="BA213" s="213" t="str">
        <f t="shared" si="7"/>
        <v>Good</v>
      </c>
      <c r="BE213">
        <f>IF(D213='Sheet1 (2)'!$C$61,'Sheet1 (2)'!$D$61*(counts^2)+'Sheet1 (2)'!$G$61*counts+'Sheet1 (2)'!$J$61,IF(D213='Sheet1 (2)'!$C$62,'Sheet1 (2)'!$D$62*counts+'Sheet1 (2)'!$G$62,IF(D213='Sheet1 (2)'!$C$63,'Sheet1 (2)'!$D$63*counts+'Sheet1 (2)'!$G$63,IF(D213='Sheet1 (2)'!$C$64,'Sheet1 (2)'!$D$64*counts+'Sheet1 (2)'!$G$64))))</f>
        <v>2.0984129299999998</v>
      </c>
    </row>
    <row r="214" spans="1:57">
      <c r="A214" s="145" t="s">
        <v>282</v>
      </c>
      <c r="B214" s="145" t="s">
        <v>76</v>
      </c>
      <c r="C214" s="170">
        <v>354</v>
      </c>
      <c r="D214" s="174" t="s">
        <v>77</v>
      </c>
      <c r="E214" s="171">
        <v>8</v>
      </c>
      <c r="F214" s="171">
        <v>1</v>
      </c>
      <c r="G214" s="171" t="s">
        <v>77</v>
      </c>
      <c r="H214" s="171">
        <v>0.5</v>
      </c>
      <c r="I214" s="171" t="s">
        <v>77</v>
      </c>
      <c r="J214" s="173" t="s">
        <v>80</v>
      </c>
      <c r="K214" s="173" t="s">
        <v>80</v>
      </c>
      <c r="L214" s="169">
        <f>VLOOKUP(CONCATENATE(J214,K214),'Sheet1 (2)'!$J$6:$K$26,2,FALSE)</f>
        <v>0</v>
      </c>
      <c r="M214" s="173" t="s">
        <v>83</v>
      </c>
      <c r="N214" s="173" t="s">
        <v>83</v>
      </c>
      <c r="O214" s="168">
        <f>VLOOKUP(CONCATENATE(M214,N214),'Sheet1 (2)'!$L$6:$M$26,2,FALSE)</f>
        <v>37.5</v>
      </c>
      <c r="P214" s="173" t="s">
        <v>83</v>
      </c>
      <c r="Q214" s="173" t="s">
        <v>83</v>
      </c>
      <c r="R214" s="168">
        <f>VLOOKUP(CONCATENATE(P214,Q214),'Sheet1 (2)'!$N$6:$O$26,2,FALSE)</f>
        <v>37.5</v>
      </c>
      <c r="S214" s="173" t="s">
        <v>80</v>
      </c>
      <c r="T214" s="173" t="s">
        <v>80</v>
      </c>
      <c r="U214" s="168">
        <f>VLOOKUP(CONCATENATE(S214,T214),'Sheet1 (2)'!$P$6:$Q$26,2,FALSE)</f>
        <v>0</v>
      </c>
      <c r="V214" s="173" t="s">
        <v>82</v>
      </c>
      <c r="W214" s="173" t="s">
        <v>81</v>
      </c>
      <c r="X214" s="168">
        <f>VLOOKUP(CONCATENATE(V214,W214),'Sheet1 (2)'!$R$6:$S$26,2,FALSE)</f>
        <v>50</v>
      </c>
      <c r="Y214" s="173" t="s">
        <v>82</v>
      </c>
      <c r="Z214" s="173" t="s">
        <v>79</v>
      </c>
      <c r="AA214" s="168">
        <f>VLOOKUP(CONCATENATE(Y214,Z214),'Sheet1 (2)'!$T$6:$U$26,2,FALSE)</f>
        <v>37.5</v>
      </c>
      <c r="AB214" s="173" t="s">
        <v>80</v>
      </c>
      <c r="AC214" s="173" t="s">
        <v>80</v>
      </c>
      <c r="AD214" s="168">
        <f>VLOOKUP(CONCATENATE(AB214,AC214),'Sheet1 (2)'!$X$6:$Y$26,2,FALSE)</f>
        <v>0</v>
      </c>
      <c r="AE214" s="173" t="s">
        <v>82</v>
      </c>
      <c r="AF214" s="173" t="s">
        <v>81</v>
      </c>
      <c r="AG214" s="168">
        <f>VLOOKUP(CONCATENATE(AE214,AF214),'Sheet1 (2)'!$Z$6:$AA$26,2,FALSE)</f>
        <v>66</v>
      </c>
      <c r="AH214" s="172"/>
      <c r="AI214" s="175"/>
      <c r="AJ214" s="140"/>
      <c r="AK214" s="176" t="s">
        <v>282</v>
      </c>
      <c r="AL214" s="176" t="s">
        <v>76</v>
      </c>
      <c r="AM214" s="170">
        <f t="shared" si="6"/>
        <v>354</v>
      </c>
      <c r="AN214" s="147"/>
      <c r="AO214" s="155"/>
      <c r="AP214" s="156"/>
      <c r="AQ214" s="157">
        <v>1.3594967867999999</v>
      </c>
      <c r="AR214" s="158"/>
      <c r="AS214" s="145">
        <f>LOOKUP(rufmkm,'Sheet1 (2)'!$V$62:$V$71,'Sheet1 (2)'!$W$62:$W$71)</f>
        <v>20</v>
      </c>
      <c r="AT214" s="140"/>
      <c r="AU214" s="157">
        <f>IF(IF(D214='Sheet1 (2)'!$C$69,'Sheet1 (2)'!$D$69*('Sheet1 (2)'!$D$72-rut_index)/'Sheet1 (2)'!$D$72,IF(shee2!D214='Sheet1 (2)'!$C$70,'Sheet1 (2)'!$D$70*('Sheet1 (2)'!$D$72-rut_index)/'Sheet1 (2)'!$D$72,IF(shee2!D214='Sheet1 (2)'!$C$71,'Sheet1 (2)'!$D$71*('Sheet1 (2)'!$D$72-rut_index)/'Sheet1 (2)'!$D$72)))&lt;0,0,IF(D214='Sheet1 (2)'!$C$69,'Sheet1 (2)'!$D$69*('Sheet1 (2)'!$D$72-rut_index)/'Sheet1 (2)'!$D$72,IF(shee2!D214='Sheet1 (2)'!$C$70,'Sheet1 (2)'!$D$70*('Sheet1 (2)'!$D$72-rut_index)/'Sheet1 (2)'!$D$72,IF(shee2!D214='Sheet1 (2)'!$C$71,'Sheet1 (2)'!$D$71*('Sheet1 (2)'!$D$72-rut_index)/'Sheet1 (2)'!$D$72))))</f>
        <v>5</v>
      </c>
      <c r="AV214" s="157">
        <f>IF(IF(D214='Sheet1 (2)'!$C$69,'Sheet1 (2)'!$D$69*('Sheet1 (2)'!$D$72-crack_s_index)/'Sheet1 (2)'!$D$72,IF(shee2!D214='Sheet1 (2)'!$C$70,'Sheet1 (2)'!$D$70*('Sheet1 (2)'!$D$72-crack_s_index)/'Sheet1 (2)'!$D$72,IF(shee2!D214='Sheet1 (2)'!$C$71,'Sheet1 (2)'!$D$71*('Sheet1 (2)'!$D$72-crack_s_index)/'Sheet1 (2)'!$D$72)))&lt;0,0,IF(D214='Sheet1 (2)'!$C$69,'Sheet1 (2)'!$D$69*('Sheet1 (2)'!$D$72-crack_s_index)/'Sheet1 (2)'!$D$72,IF(shee2!D214='Sheet1 (2)'!$C$70,'Sheet1 (2)'!$D$70*('Sheet1 (2)'!$D$72-crack_s_index)/'Sheet1 (2)'!$D$72,IF(shee2!D214='Sheet1 (2)'!$C$71,'Sheet1 (2)'!$D$71*('Sheet1 (2)'!$D$72-crack_s_index)/'Sheet1 (2)'!$D$72))))</f>
        <v>1.875</v>
      </c>
      <c r="AW214" s="157">
        <f>IF(IF(D214='Sheet1 (2)'!$C$69,'Sheet1 (2)'!$D$69*('Sheet1 (2)'!$D$72-crack_t_index)/'Sheet1 (2)'!$D$72,IF(shee2!D214='Sheet1 (2)'!$C$70,'Sheet1 (2)'!$D$70*('Sheet1 (2)'!$D$72-crack_t_index)/'Sheet1 (2)'!$D$72,IF(shee2!D214='Sheet1 (2)'!$C$71,'Sheet1 (2)'!$D$71*('Sheet1 (2)'!$D$72-crack_t_index)/'Sheet1 (2)'!$D$72)))&lt;0,0,IF(D214='Sheet1 (2)'!$C$69,'Sheet1 (2)'!$D$69*('Sheet1 (2)'!$D$72-crack_t_index)/'Sheet1 (2)'!$D$72,IF(shee2!D214='Sheet1 (2)'!$C$70,'Sheet1 (2)'!$D$70*('Sheet1 (2)'!$D$72-crack_t_index)/'Sheet1 (2)'!$D$72,IF(shee2!D214='Sheet1 (2)'!$C$71,'Sheet1 (2)'!$D$71*('Sheet1 (2)'!$D$72-crack_t_index)/'Sheet1 (2)'!$D$72))))</f>
        <v>1.875</v>
      </c>
      <c r="AX214" s="157">
        <f>IF(IF(D214='Sheet1 (2)'!$C$69,'Sheet1 (2)'!$D$69*('Sheet1 (2)'!$D$72-rave_index)/'Sheet1 (2)'!$D$72,IF(shee2!D214='Sheet1 (2)'!$C$70,'Sheet1 (2)'!$D$70*('Sheet1 (2)'!$D$72-rave_index)/'Sheet1 (2)'!$D$72,IF(shee2!D214='Sheet1 (2)'!$C$71,'Sheet1 (2)'!$D$71*('Sheet1 (2)'!$D$72-rave_index)/'Sheet1 (2)'!$D$72)))&lt;0,0,IF(D214='Sheet1 (2)'!$C$69,'Sheet1 (2)'!$D$69*('Sheet1 (2)'!$D$72-rave_index)/'Sheet1 (2)'!$D$72,IF(shee2!D214='Sheet1 (2)'!$C$70,'Sheet1 (2)'!$D$70*('Sheet1 (2)'!$D$72-rave_index)/'Sheet1 (2)'!$D$72,IF(shee2!D214='Sheet1 (2)'!$C$71,'Sheet1 (2)'!$D$71*('Sheet1 (2)'!$D$72-rave_index)/'Sheet1 (2)'!$D$72))))</f>
        <v>1.875</v>
      </c>
      <c r="AY214" s="157">
        <f>IF(IF(D214='Sheet1 (2)'!$C$69,'Sheet1 (2)'!$D$69*('Sheet1 (2)'!$D$72-rough_index)/'Sheet1 (2)'!$D$72,IF(shee2!D214='Sheet1 (2)'!$C$70,'Sheet1 (2)'!$D$70*('Sheet1 (2)'!$D$72-rough_index)/'Sheet1 (2)'!$D$72,IF(shee2!D214='Sheet1 (2)'!$C$71,'Sheet1 (2)'!$D$71*('Sheet1 (2)'!$D$72-rough_index)/'Sheet1 (2)'!$D$72)))&lt;0,0,IF(D214='Sheet1 (2)'!$C$69,'Sheet1 (2)'!$D$69*('Sheet1 (2)'!$D$72-rough_index)/'Sheet1 (2)'!$D$72,IF(shee2!D214='Sheet1 (2)'!$C$70,'Sheet1 (2)'!$D$70*('Sheet1 (2)'!$D$72-rough_index)/'Sheet1 (2)'!$D$72,IF(shee2!D214='Sheet1 (2)'!$C$71,'Sheet1 (2)'!$D$71*('Sheet1 (2)'!$D$72-rough_index)/'Sheet1 (2)'!$D$72))))</f>
        <v>3.3333333333333335</v>
      </c>
      <c r="AZ214" s="159">
        <f>+(AU214*'Sheet1 (2)'!$C$77)+(AV214*'Sheet1 (2)'!$C$78)+(AW214*'Sheet1 (2)'!$C$79)+(AX214*'Sheet1 (2)'!$C$80)+(AY214*'Sheet1 (2)'!$C$81)</f>
        <v>2.9375</v>
      </c>
      <c r="BA214" s="213" t="str">
        <f t="shared" si="7"/>
        <v>Fair</v>
      </c>
      <c r="BE214">
        <f>IF(D214='Sheet1 (2)'!$C$61,'Sheet1 (2)'!$D$61*(counts^2)+'Sheet1 (2)'!$G$61*counts+'Sheet1 (2)'!$J$61,IF(D214='Sheet1 (2)'!$C$62,'Sheet1 (2)'!$D$62*counts+'Sheet1 (2)'!$G$62,IF(D214='Sheet1 (2)'!$C$63,'Sheet1 (2)'!$D$63*counts+'Sheet1 (2)'!$G$63,IF(D214='Sheet1 (2)'!$C$64,'Sheet1 (2)'!$D$64*counts+'Sheet1 (2)'!$G$64))))</f>
        <v>2.0984129299999998</v>
      </c>
    </row>
    <row r="215" spans="1:57">
      <c r="A215" s="145" t="s">
        <v>282</v>
      </c>
      <c r="B215" s="145" t="s">
        <v>76</v>
      </c>
      <c r="C215" s="170">
        <v>355</v>
      </c>
      <c r="D215" s="174" t="s">
        <v>77</v>
      </c>
      <c r="E215" s="171">
        <v>8</v>
      </c>
      <c r="F215" s="171">
        <v>1</v>
      </c>
      <c r="G215" s="171" t="s">
        <v>77</v>
      </c>
      <c r="H215" s="171">
        <v>0.5</v>
      </c>
      <c r="I215" s="171" t="s">
        <v>77</v>
      </c>
      <c r="J215" s="173" t="s">
        <v>80</v>
      </c>
      <c r="K215" s="173" t="s">
        <v>80</v>
      </c>
      <c r="L215" s="169">
        <f>VLOOKUP(CONCATENATE(J215,K215),'Sheet1 (2)'!$J$6:$K$26,2,FALSE)</f>
        <v>0</v>
      </c>
      <c r="M215" s="173" t="s">
        <v>83</v>
      </c>
      <c r="N215" s="173" t="s">
        <v>81</v>
      </c>
      <c r="O215" s="168">
        <f>VLOOKUP(CONCATENATE(M215,N215),'Sheet1 (2)'!$L$6:$M$26,2,FALSE)</f>
        <v>75</v>
      </c>
      <c r="P215" s="173" t="s">
        <v>83</v>
      </c>
      <c r="Q215" s="173" t="s">
        <v>79</v>
      </c>
      <c r="R215" s="168">
        <f>VLOOKUP(CONCATENATE(P215,Q215),'Sheet1 (2)'!$N$6:$O$26,2,FALSE)</f>
        <v>56.25</v>
      </c>
      <c r="S215" s="173" t="s">
        <v>80</v>
      </c>
      <c r="T215" s="173" t="s">
        <v>80</v>
      </c>
      <c r="U215" s="168">
        <f>VLOOKUP(CONCATENATE(S215,T215),'Sheet1 (2)'!$P$6:$Q$26,2,FALSE)</f>
        <v>0</v>
      </c>
      <c r="V215" s="173" t="s">
        <v>80</v>
      </c>
      <c r="W215" s="173" t="s">
        <v>80</v>
      </c>
      <c r="X215" s="168">
        <f>VLOOKUP(CONCATENATE(V215,W215),'Sheet1 (2)'!$R$6:$S$26,2,FALSE)</f>
        <v>0</v>
      </c>
      <c r="Y215" s="173" t="s">
        <v>83</v>
      </c>
      <c r="Z215" s="173" t="s">
        <v>83</v>
      </c>
      <c r="AA215" s="168">
        <f>VLOOKUP(CONCATENATE(Y215,Z215),'Sheet1 (2)'!$T$6:$U$26,2,FALSE)</f>
        <v>37.5</v>
      </c>
      <c r="AB215" s="173" t="s">
        <v>80</v>
      </c>
      <c r="AC215" s="173" t="s">
        <v>80</v>
      </c>
      <c r="AD215" s="168">
        <f>VLOOKUP(CONCATENATE(AB215,AC215),'Sheet1 (2)'!$X$6:$Y$26,2,FALSE)</f>
        <v>0</v>
      </c>
      <c r="AE215" s="173" t="s">
        <v>82</v>
      </c>
      <c r="AF215" s="173" t="s">
        <v>81</v>
      </c>
      <c r="AG215" s="168">
        <f>VLOOKUP(CONCATENATE(AE215,AF215),'Sheet1 (2)'!$Z$6:$AA$26,2,FALSE)</f>
        <v>66</v>
      </c>
      <c r="AH215" s="172"/>
      <c r="AI215" s="175"/>
      <c r="AJ215" s="140"/>
      <c r="AK215" s="176" t="s">
        <v>282</v>
      </c>
      <c r="AL215" s="176" t="s">
        <v>76</v>
      </c>
      <c r="AM215" s="170">
        <f t="shared" si="6"/>
        <v>355</v>
      </c>
      <c r="AN215" s="147"/>
      <c r="AO215" s="155"/>
      <c r="AP215" s="156"/>
      <c r="AQ215" s="157">
        <v>1.6081441962</v>
      </c>
      <c r="AR215" s="158"/>
      <c r="AS215" s="145">
        <f>LOOKUP(rufmkm,'Sheet1 (2)'!$V$62:$V$71,'Sheet1 (2)'!$W$62:$W$71)</f>
        <v>20</v>
      </c>
      <c r="AT215" s="140"/>
      <c r="AU215" s="157">
        <f>IF(IF(D215='Sheet1 (2)'!$C$69,'Sheet1 (2)'!$D$69*('Sheet1 (2)'!$D$72-rut_index)/'Sheet1 (2)'!$D$72,IF(shee2!D215='Sheet1 (2)'!$C$70,'Sheet1 (2)'!$D$70*('Sheet1 (2)'!$D$72-rut_index)/'Sheet1 (2)'!$D$72,IF(shee2!D215='Sheet1 (2)'!$C$71,'Sheet1 (2)'!$D$71*('Sheet1 (2)'!$D$72-rut_index)/'Sheet1 (2)'!$D$72)))&lt;0,0,IF(D215='Sheet1 (2)'!$C$69,'Sheet1 (2)'!$D$69*('Sheet1 (2)'!$D$72-rut_index)/'Sheet1 (2)'!$D$72,IF(shee2!D215='Sheet1 (2)'!$C$70,'Sheet1 (2)'!$D$70*('Sheet1 (2)'!$D$72-rut_index)/'Sheet1 (2)'!$D$72,IF(shee2!D215='Sheet1 (2)'!$C$71,'Sheet1 (2)'!$D$71*('Sheet1 (2)'!$D$72-rut_index)/'Sheet1 (2)'!$D$72))))</f>
        <v>5</v>
      </c>
      <c r="AV215" s="157">
        <f>IF(IF(D215='Sheet1 (2)'!$C$69,'Sheet1 (2)'!$D$69*('Sheet1 (2)'!$D$72-crack_s_index)/'Sheet1 (2)'!$D$72,IF(shee2!D215='Sheet1 (2)'!$C$70,'Sheet1 (2)'!$D$70*('Sheet1 (2)'!$D$72-crack_s_index)/'Sheet1 (2)'!$D$72,IF(shee2!D215='Sheet1 (2)'!$C$71,'Sheet1 (2)'!$D$71*('Sheet1 (2)'!$D$72-crack_s_index)/'Sheet1 (2)'!$D$72)))&lt;0,0,IF(D215='Sheet1 (2)'!$C$69,'Sheet1 (2)'!$D$69*('Sheet1 (2)'!$D$72-crack_s_index)/'Sheet1 (2)'!$D$72,IF(shee2!D215='Sheet1 (2)'!$C$70,'Sheet1 (2)'!$D$70*('Sheet1 (2)'!$D$72-crack_s_index)/'Sheet1 (2)'!$D$72,IF(shee2!D215='Sheet1 (2)'!$C$71,'Sheet1 (2)'!$D$71*('Sheet1 (2)'!$D$72-crack_s_index)/'Sheet1 (2)'!$D$72))))</f>
        <v>0</v>
      </c>
      <c r="AW215" s="157">
        <f>IF(IF(D215='Sheet1 (2)'!$C$69,'Sheet1 (2)'!$D$69*('Sheet1 (2)'!$D$72-crack_t_index)/'Sheet1 (2)'!$D$72,IF(shee2!D215='Sheet1 (2)'!$C$70,'Sheet1 (2)'!$D$70*('Sheet1 (2)'!$D$72-crack_t_index)/'Sheet1 (2)'!$D$72,IF(shee2!D215='Sheet1 (2)'!$C$71,'Sheet1 (2)'!$D$71*('Sheet1 (2)'!$D$72-crack_t_index)/'Sheet1 (2)'!$D$72)))&lt;0,0,IF(D215='Sheet1 (2)'!$C$69,'Sheet1 (2)'!$D$69*('Sheet1 (2)'!$D$72-crack_t_index)/'Sheet1 (2)'!$D$72,IF(shee2!D215='Sheet1 (2)'!$C$70,'Sheet1 (2)'!$D$70*('Sheet1 (2)'!$D$72-crack_t_index)/'Sheet1 (2)'!$D$72,IF(shee2!D215='Sheet1 (2)'!$C$71,'Sheet1 (2)'!$D$71*('Sheet1 (2)'!$D$72-crack_t_index)/'Sheet1 (2)'!$D$72))))</f>
        <v>0.3125</v>
      </c>
      <c r="AX215" s="157">
        <f>IF(IF(D215='Sheet1 (2)'!$C$69,'Sheet1 (2)'!$D$69*('Sheet1 (2)'!$D$72-rave_index)/'Sheet1 (2)'!$D$72,IF(shee2!D215='Sheet1 (2)'!$C$70,'Sheet1 (2)'!$D$70*('Sheet1 (2)'!$D$72-rave_index)/'Sheet1 (2)'!$D$72,IF(shee2!D215='Sheet1 (2)'!$C$71,'Sheet1 (2)'!$D$71*('Sheet1 (2)'!$D$72-rave_index)/'Sheet1 (2)'!$D$72)))&lt;0,0,IF(D215='Sheet1 (2)'!$C$69,'Sheet1 (2)'!$D$69*('Sheet1 (2)'!$D$72-rave_index)/'Sheet1 (2)'!$D$72,IF(shee2!D215='Sheet1 (2)'!$C$70,'Sheet1 (2)'!$D$70*('Sheet1 (2)'!$D$72-rave_index)/'Sheet1 (2)'!$D$72,IF(shee2!D215='Sheet1 (2)'!$C$71,'Sheet1 (2)'!$D$71*('Sheet1 (2)'!$D$72-rave_index)/'Sheet1 (2)'!$D$72))))</f>
        <v>1.875</v>
      </c>
      <c r="AY215" s="157">
        <f>IF(IF(D215='Sheet1 (2)'!$C$69,'Sheet1 (2)'!$D$69*('Sheet1 (2)'!$D$72-rough_index)/'Sheet1 (2)'!$D$72,IF(shee2!D215='Sheet1 (2)'!$C$70,'Sheet1 (2)'!$D$70*('Sheet1 (2)'!$D$72-rough_index)/'Sheet1 (2)'!$D$72,IF(shee2!D215='Sheet1 (2)'!$C$71,'Sheet1 (2)'!$D$71*('Sheet1 (2)'!$D$72-rough_index)/'Sheet1 (2)'!$D$72)))&lt;0,0,IF(D215='Sheet1 (2)'!$C$69,'Sheet1 (2)'!$D$69*('Sheet1 (2)'!$D$72-rough_index)/'Sheet1 (2)'!$D$72,IF(shee2!D215='Sheet1 (2)'!$C$70,'Sheet1 (2)'!$D$70*('Sheet1 (2)'!$D$72-rough_index)/'Sheet1 (2)'!$D$72,IF(shee2!D215='Sheet1 (2)'!$C$71,'Sheet1 (2)'!$D$71*('Sheet1 (2)'!$D$72-rough_index)/'Sheet1 (2)'!$D$72))))</f>
        <v>3.3333333333333335</v>
      </c>
      <c r="AZ215" s="159">
        <f>+(AU215*'Sheet1 (2)'!$C$77)+(AV215*'Sheet1 (2)'!$C$78)+(AW215*'Sheet1 (2)'!$C$79)+(AX215*'Sheet1 (2)'!$C$80)+(AY215*'Sheet1 (2)'!$C$81)</f>
        <v>2.2000000000000002</v>
      </c>
      <c r="BA215" s="213" t="str">
        <f t="shared" si="7"/>
        <v>Poor</v>
      </c>
      <c r="BE215">
        <f>IF(D215='Sheet1 (2)'!$C$61,'Sheet1 (2)'!$D$61*(counts^2)+'Sheet1 (2)'!$G$61*counts+'Sheet1 (2)'!$J$61,IF(D215='Sheet1 (2)'!$C$62,'Sheet1 (2)'!$D$62*counts+'Sheet1 (2)'!$G$62,IF(D215='Sheet1 (2)'!$C$63,'Sheet1 (2)'!$D$63*counts+'Sheet1 (2)'!$G$63,IF(D215='Sheet1 (2)'!$C$64,'Sheet1 (2)'!$D$64*counts+'Sheet1 (2)'!$G$64))))</f>
        <v>2.0984129299999998</v>
      </c>
    </row>
    <row r="216" spans="1:57">
      <c r="A216" s="145" t="s">
        <v>282</v>
      </c>
      <c r="B216" s="145" t="s">
        <v>76</v>
      </c>
      <c r="C216" s="170">
        <v>356</v>
      </c>
      <c r="D216" s="174" t="s">
        <v>77</v>
      </c>
      <c r="E216" s="171">
        <v>8</v>
      </c>
      <c r="F216" s="171">
        <v>1</v>
      </c>
      <c r="G216" s="171" t="s">
        <v>77</v>
      </c>
      <c r="H216" s="171">
        <v>0.5</v>
      </c>
      <c r="I216" s="171" t="s">
        <v>77</v>
      </c>
      <c r="J216" s="173" t="s">
        <v>78</v>
      </c>
      <c r="K216" s="173" t="s">
        <v>79</v>
      </c>
      <c r="L216" s="169">
        <f>VLOOKUP(CONCATENATE(J216,K216),'Sheet1 (2)'!$J$6:$K$26,2,FALSE)</f>
        <v>18.75</v>
      </c>
      <c r="M216" s="173" t="s">
        <v>80</v>
      </c>
      <c r="N216" s="173" t="s">
        <v>80</v>
      </c>
      <c r="O216" s="168">
        <f>VLOOKUP(CONCATENATE(M216,N216),'Sheet1 (2)'!$L$6:$M$26,2,FALSE)</f>
        <v>0</v>
      </c>
      <c r="P216" s="173" t="s">
        <v>80</v>
      </c>
      <c r="Q216" s="173" t="s">
        <v>80</v>
      </c>
      <c r="R216" s="168">
        <f>VLOOKUP(CONCATENATE(P216,Q216),'Sheet1 (2)'!$N$6:$O$26,2,FALSE)</f>
        <v>0</v>
      </c>
      <c r="S216" s="173" t="s">
        <v>80</v>
      </c>
      <c r="T216" s="173" t="s">
        <v>80</v>
      </c>
      <c r="U216" s="168">
        <f>VLOOKUP(CONCATENATE(S216,T216),'Sheet1 (2)'!$P$6:$Q$26,2,FALSE)</f>
        <v>0</v>
      </c>
      <c r="V216" s="173" t="s">
        <v>80</v>
      </c>
      <c r="W216" s="173" t="s">
        <v>80</v>
      </c>
      <c r="X216" s="168">
        <f>VLOOKUP(CONCATENATE(V216,W216),'Sheet1 (2)'!$R$6:$S$26,2,FALSE)</f>
        <v>0</v>
      </c>
      <c r="Y216" s="173" t="s">
        <v>80</v>
      </c>
      <c r="Z216" s="173" t="s">
        <v>80</v>
      </c>
      <c r="AA216" s="168">
        <f>VLOOKUP(CONCATENATE(Y216,Z216),'Sheet1 (2)'!$T$6:$U$26,2,FALSE)</f>
        <v>0</v>
      </c>
      <c r="AB216" s="173" t="s">
        <v>80</v>
      </c>
      <c r="AC216" s="173" t="s">
        <v>80</v>
      </c>
      <c r="AD216" s="168">
        <f>VLOOKUP(CONCATENATE(AB216,AC216),'Sheet1 (2)'!$X$6:$Y$26,2,FALSE)</f>
        <v>0</v>
      </c>
      <c r="AE216" s="173" t="s">
        <v>82</v>
      </c>
      <c r="AF216" s="173" t="s">
        <v>81</v>
      </c>
      <c r="AG216" s="168">
        <f>VLOOKUP(CONCATENATE(AE216,AF216),'Sheet1 (2)'!$Z$6:$AA$26,2,FALSE)</f>
        <v>66</v>
      </c>
      <c r="AH216" s="172"/>
      <c r="AI216" s="175"/>
      <c r="AJ216" s="140"/>
      <c r="AK216" s="176" t="s">
        <v>282</v>
      </c>
      <c r="AL216" s="176" t="s">
        <v>76</v>
      </c>
      <c r="AM216" s="170">
        <f t="shared" si="6"/>
        <v>356</v>
      </c>
      <c r="AN216" s="147"/>
      <c r="AO216" s="155"/>
      <c r="AP216" s="156"/>
      <c r="AQ216" s="157">
        <v>2.3632976555999998</v>
      </c>
      <c r="AR216" s="158"/>
      <c r="AS216" s="145">
        <f>LOOKUP(rufmkm,'Sheet1 (2)'!$V$62:$V$71,'Sheet1 (2)'!$W$62:$W$71)</f>
        <v>30</v>
      </c>
      <c r="AT216" s="140"/>
      <c r="AU216" s="157">
        <f>IF(IF(D216='Sheet1 (2)'!$C$69,'Sheet1 (2)'!$D$69*('Sheet1 (2)'!$D$72-rut_index)/'Sheet1 (2)'!$D$72,IF(shee2!D216='Sheet1 (2)'!$C$70,'Sheet1 (2)'!$D$70*('Sheet1 (2)'!$D$72-rut_index)/'Sheet1 (2)'!$D$72,IF(shee2!D216='Sheet1 (2)'!$C$71,'Sheet1 (2)'!$D$71*('Sheet1 (2)'!$D$72-rut_index)/'Sheet1 (2)'!$D$72)))&lt;0,0,IF(D216='Sheet1 (2)'!$C$69,'Sheet1 (2)'!$D$69*('Sheet1 (2)'!$D$72-rut_index)/'Sheet1 (2)'!$D$72,IF(shee2!D216='Sheet1 (2)'!$C$70,'Sheet1 (2)'!$D$70*('Sheet1 (2)'!$D$72-rut_index)/'Sheet1 (2)'!$D$72,IF(shee2!D216='Sheet1 (2)'!$C$71,'Sheet1 (2)'!$D$71*('Sheet1 (2)'!$D$72-rut_index)/'Sheet1 (2)'!$D$72))))</f>
        <v>3.4375</v>
      </c>
      <c r="AV216" s="157">
        <f>IF(IF(D216='Sheet1 (2)'!$C$69,'Sheet1 (2)'!$D$69*('Sheet1 (2)'!$D$72-crack_s_index)/'Sheet1 (2)'!$D$72,IF(shee2!D216='Sheet1 (2)'!$C$70,'Sheet1 (2)'!$D$70*('Sheet1 (2)'!$D$72-crack_s_index)/'Sheet1 (2)'!$D$72,IF(shee2!D216='Sheet1 (2)'!$C$71,'Sheet1 (2)'!$D$71*('Sheet1 (2)'!$D$72-crack_s_index)/'Sheet1 (2)'!$D$72)))&lt;0,0,IF(D216='Sheet1 (2)'!$C$69,'Sheet1 (2)'!$D$69*('Sheet1 (2)'!$D$72-crack_s_index)/'Sheet1 (2)'!$D$72,IF(shee2!D216='Sheet1 (2)'!$C$70,'Sheet1 (2)'!$D$70*('Sheet1 (2)'!$D$72-crack_s_index)/'Sheet1 (2)'!$D$72,IF(shee2!D216='Sheet1 (2)'!$C$71,'Sheet1 (2)'!$D$71*('Sheet1 (2)'!$D$72-crack_s_index)/'Sheet1 (2)'!$D$72))))</f>
        <v>5</v>
      </c>
      <c r="AW216" s="157">
        <f>IF(IF(D216='Sheet1 (2)'!$C$69,'Sheet1 (2)'!$D$69*('Sheet1 (2)'!$D$72-crack_t_index)/'Sheet1 (2)'!$D$72,IF(shee2!D216='Sheet1 (2)'!$C$70,'Sheet1 (2)'!$D$70*('Sheet1 (2)'!$D$72-crack_t_index)/'Sheet1 (2)'!$D$72,IF(shee2!D216='Sheet1 (2)'!$C$71,'Sheet1 (2)'!$D$71*('Sheet1 (2)'!$D$72-crack_t_index)/'Sheet1 (2)'!$D$72)))&lt;0,0,IF(D216='Sheet1 (2)'!$C$69,'Sheet1 (2)'!$D$69*('Sheet1 (2)'!$D$72-crack_t_index)/'Sheet1 (2)'!$D$72,IF(shee2!D216='Sheet1 (2)'!$C$70,'Sheet1 (2)'!$D$70*('Sheet1 (2)'!$D$72-crack_t_index)/'Sheet1 (2)'!$D$72,IF(shee2!D216='Sheet1 (2)'!$C$71,'Sheet1 (2)'!$D$71*('Sheet1 (2)'!$D$72-crack_t_index)/'Sheet1 (2)'!$D$72))))</f>
        <v>5</v>
      </c>
      <c r="AX216" s="157">
        <f>IF(IF(D216='Sheet1 (2)'!$C$69,'Sheet1 (2)'!$D$69*('Sheet1 (2)'!$D$72-rave_index)/'Sheet1 (2)'!$D$72,IF(shee2!D216='Sheet1 (2)'!$C$70,'Sheet1 (2)'!$D$70*('Sheet1 (2)'!$D$72-rave_index)/'Sheet1 (2)'!$D$72,IF(shee2!D216='Sheet1 (2)'!$C$71,'Sheet1 (2)'!$D$71*('Sheet1 (2)'!$D$72-rave_index)/'Sheet1 (2)'!$D$72)))&lt;0,0,IF(D216='Sheet1 (2)'!$C$69,'Sheet1 (2)'!$D$69*('Sheet1 (2)'!$D$72-rave_index)/'Sheet1 (2)'!$D$72,IF(shee2!D216='Sheet1 (2)'!$C$70,'Sheet1 (2)'!$D$70*('Sheet1 (2)'!$D$72-rave_index)/'Sheet1 (2)'!$D$72,IF(shee2!D216='Sheet1 (2)'!$C$71,'Sheet1 (2)'!$D$71*('Sheet1 (2)'!$D$72-rave_index)/'Sheet1 (2)'!$D$72))))</f>
        <v>5</v>
      </c>
      <c r="AY216" s="157">
        <f>IF(IF(D216='Sheet1 (2)'!$C$69,'Sheet1 (2)'!$D$69*('Sheet1 (2)'!$D$72-rough_index)/'Sheet1 (2)'!$D$72,IF(shee2!D216='Sheet1 (2)'!$C$70,'Sheet1 (2)'!$D$70*('Sheet1 (2)'!$D$72-rough_index)/'Sheet1 (2)'!$D$72,IF(shee2!D216='Sheet1 (2)'!$C$71,'Sheet1 (2)'!$D$71*('Sheet1 (2)'!$D$72-rough_index)/'Sheet1 (2)'!$D$72)))&lt;0,0,IF(D216='Sheet1 (2)'!$C$69,'Sheet1 (2)'!$D$69*('Sheet1 (2)'!$D$72-rough_index)/'Sheet1 (2)'!$D$72,IF(shee2!D216='Sheet1 (2)'!$C$70,'Sheet1 (2)'!$D$70*('Sheet1 (2)'!$D$72-rough_index)/'Sheet1 (2)'!$D$72,IF(shee2!D216='Sheet1 (2)'!$C$71,'Sheet1 (2)'!$D$71*('Sheet1 (2)'!$D$72-rough_index)/'Sheet1 (2)'!$D$72))))</f>
        <v>2.5</v>
      </c>
      <c r="AZ216" s="159">
        <f>+(AU216*'Sheet1 (2)'!$C$77)+(AV216*'Sheet1 (2)'!$C$78)+(AW216*'Sheet1 (2)'!$C$79)+(AX216*'Sheet1 (2)'!$C$80)+(AY216*'Sheet1 (2)'!$C$81)</f>
        <v>3.9375</v>
      </c>
      <c r="BA216" s="213" t="str">
        <f t="shared" si="7"/>
        <v>Fair</v>
      </c>
      <c r="BE216">
        <f>IF(D216='Sheet1 (2)'!$C$61,'Sheet1 (2)'!$D$61*(counts^2)+'Sheet1 (2)'!$G$61*counts+'Sheet1 (2)'!$J$61,IF(D216='Sheet1 (2)'!$C$62,'Sheet1 (2)'!$D$62*counts+'Sheet1 (2)'!$G$62,IF(D216='Sheet1 (2)'!$C$63,'Sheet1 (2)'!$D$63*counts+'Sheet1 (2)'!$G$63,IF(D216='Sheet1 (2)'!$C$64,'Sheet1 (2)'!$D$64*counts+'Sheet1 (2)'!$G$64))))</f>
        <v>2.0984129299999998</v>
      </c>
    </row>
    <row r="217" spans="1:57">
      <c r="A217" s="145" t="s">
        <v>282</v>
      </c>
      <c r="B217" s="145" t="s">
        <v>76</v>
      </c>
      <c r="C217" s="170">
        <v>357</v>
      </c>
      <c r="D217" s="174" t="s">
        <v>77</v>
      </c>
      <c r="E217" s="171">
        <v>8</v>
      </c>
      <c r="F217" s="171">
        <v>1</v>
      </c>
      <c r="G217" s="171" t="s">
        <v>77</v>
      </c>
      <c r="H217" s="171">
        <v>0.5</v>
      </c>
      <c r="I217" s="171" t="s">
        <v>77</v>
      </c>
      <c r="J217" s="173" t="s">
        <v>78</v>
      </c>
      <c r="K217" s="173" t="s">
        <v>79</v>
      </c>
      <c r="L217" s="169">
        <f>VLOOKUP(CONCATENATE(J217,K217),'Sheet1 (2)'!$J$6:$K$26,2,FALSE)</f>
        <v>18.75</v>
      </c>
      <c r="M217" s="173" t="s">
        <v>80</v>
      </c>
      <c r="N217" s="173" t="s">
        <v>80</v>
      </c>
      <c r="O217" s="168">
        <f>VLOOKUP(CONCATENATE(M217,N217),'Sheet1 (2)'!$L$6:$M$26,2,FALSE)</f>
        <v>0</v>
      </c>
      <c r="P217" s="173" t="s">
        <v>80</v>
      </c>
      <c r="Q217" s="173" t="s">
        <v>80</v>
      </c>
      <c r="R217" s="168">
        <f>VLOOKUP(CONCATENATE(P217,Q217),'Sheet1 (2)'!$N$6:$O$26,2,FALSE)</f>
        <v>0</v>
      </c>
      <c r="S217" s="173" t="s">
        <v>80</v>
      </c>
      <c r="T217" s="173" t="s">
        <v>80</v>
      </c>
      <c r="U217" s="168">
        <f>VLOOKUP(CONCATENATE(S217,T217),'Sheet1 (2)'!$P$6:$Q$26,2,FALSE)</f>
        <v>0</v>
      </c>
      <c r="V217" s="173" t="s">
        <v>80</v>
      </c>
      <c r="W217" s="173" t="s">
        <v>80</v>
      </c>
      <c r="X217" s="168">
        <f>VLOOKUP(CONCATENATE(V217,W217),'Sheet1 (2)'!$R$6:$S$26,2,FALSE)</f>
        <v>0</v>
      </c>
      <c r="Y217" s="173" t="s">
        <v>80</v>
      </c>
      <c r="Z217" s="173" t="s">
        <v>80</v>
      </c>
      <c r="AA217" s="168">
        <f>VLOOKUP(CONCATENATE(Y217,Z217),'Sheet1 (2)'!$T$6:$U$26,2,FALSE)</f>
        <v>0</v>
      </c>
      <c r="AB217" s="173" t="s">
        <v>80</v>
      </c>
      <c r="AC217" s="173" t="s">
        <v>80</v>
      </c>
      <c r="AD217" s="168">
        <f>VLOOKUP(CONCATENATE(AB217,AC217),'Sheet1 (2)'!$X$6:$Y$26,2,FALSE)</f>
        <v>0</v>
      </c>
      <c r="AE217" s="173" t="s">
        <v>82</v>
      </c>
      <c r="AF217" s="173" t="s">
        <v>81</v>
      </c>
      <c r="AG217" s="168">
        <f>VLOOKUP(CONCATENATE(AE217,AF217),'Sheet1 (2)'!$Z$6:$AA$26,2,FALSE)</f>
        <v>66</v>
      </c>
      <c r="AH217" s="172"/>
      <c r="AI217" s="175"/>
      <c r="AJ217" s="140"/>
      <c r="AK217" s="176" t="s">
        <v>282</v>
      </c>
      <c r="AL217" s="176" t="s">
        <v>76</v>
      </c>
      <c r="AM217" s="170">
        <f t="shared" si="6"/>
        <v>357</v>
      </c>
      <c r="AN217" s="147"/>
      <c r="AO217" s="155"/>
      <c r="AP217" s="156"/>
      <c r="AQ217" s="157">
        <v>3.1756595322000001</v>
      </c>
      <c r="AR217" s="158"/>
      <c r="AS217" s="145">
        <f>LOOKUP(rufmkm,'Sheet1 (2)'!$V$62:$V$71,'Sheet1 (2)'!$W$62:$W$71)</f>
        <v>40</v>
      </c>
      <c r="AT217" s="140"/>
      <c r="AU217" s="157">
        <f>IF(IF(D217='Sheet1 (2)'!$C$69,'Sheet1 (2)'!$D$69*('Sheet1 (2)'!$D$72-rut_index)/'Sheet1 (2)'!$D$72,IF(shee2!D217='Sheet1 (2)'!$C$70,'Sheet1 (2)'!$D$70*('Sheet1 (2)'!$D$72-rut_index)/'Sheet1 (2)'!$D$72,IF(shee2!D217='Sheet1 (2)'!$C$71,'Sheet1 (2)'!$D$71*('Sheet1 (2)'!$D$72-rut_index)/'Sheet1 (2)'!$D$72)))&lt;0,0,IF(D217='Sheet1 (2)'!$C$69,'Sheet1 (2)'!$D$69*('Sheet1 (2)'!$D$72-rut_index)/'Sheet1 (2)'!$D$72,IF(shee2!D217='Sheet1 (2)'!$C$70,'Sheet1 (2)'!$D$70*('Sheet1 (2)'!$D$72-rut_index)/'Sheet1 (2)'!$D$72,IF(shee2!D217='Sheet1 (2)'!$C$71,'Sheet1 (2)'!$D$71*('Sheet1 (2)'!$D$72-rut_index)/'Sheet1 (2)'!$D$72))))</f>
        <v>3.4375</v>
      </c>
      <c r="AV217" s="157">
        <f>IF(IF(D217='Sheet1 (2)'!$C$69,'Sheet1 (2)'!$D$69*('Sheet1 (2)'!$D$72-crack_s_index)/'Sheet1 (2)'!$D$72,IF(shee2!D217='Sheet1 (2)'!$C$70,'Sheet1 (2)'!$D$70*('Sheet1 (2)'!$D$72-crack_s_index)/'Sheet1 (2)'!$D$72,IF(shee2!D217='Sheet1 (2)'!$C$71,'Sheet1 (2)'!$D$71*('Sheet1 (2)'!$D$72-crack_s_index)/'Sheet1 (2)'!$D$72)))&lt;0,0,IF(D217='Sheet1 (2)'!$C$69,'Sheet1 (2)'!$D$69*('Sheet1 (2)'!$D$72-crack_s_index)/'Sheet1 (2)'!$D$72,IF(shee2!D217='Sheet1 (2)'!$C$70,'Sheet1 (2)'!$D$70*('Sheet1 (2)'!$D$72-crack_s_index)/'Sheet1 (2)'!$D$72,IF(shee2!D217='Sheet1 (2)'!$C$71,'Sheet1 (2)'!$D$71*('Sheet1 (2)'!$D$72-crack_s_index)/'Sheet1 (2)'!$D$72))))</f>
        <v>5</v>
      </c>
      <c r="AW217" s="157">
        <f>IF(IF(D217='Sheet1 (2)'!$C$69,'Sheet1 (2)'!$D$69*('Sheet1 (2)'!$D$72-crack_t_index)/'Sheet1 (2)'!$D$72,IF(shee2!D217='Sheet1 (2)'!$C$70,'Sheet1 (2)'!$D$70*('Sheet1 (2)'!$D$72-crack_t_index)/'Sheet1 (2)'!$D$72,IF(shee2!D217='Sheet1 (2)'!$C$71,'Sheet1 (2)'!$D$71*('Sheet1 (2)'!$D$72-crack_t_index)/'Sheet1 (2)'!$D$72)))&lt;0,0,IF(D217='Sheet1 (2)'!$C$69,'Sheet1 (2)'!$D$69*('Sheet1 (2)'!$D$72-crack_t_index)/'Sheet1 (2)'!$D$72,IF(shee2!D217='Sheet1 (2)'!$C$70,'Sheet1 (2)'!$D$70*('Sheet1 (2)'!$D$72-crack_t_index)/'Sheet1 (2)'!$D$72,IF(shee2!D217='Sheet1 (2)'!$C$71,'Sheet1 (2)'!$D$71*('Sheet1 (2)'!$D$72-crack_t_index)/'Sheet1 (2)'!$D$72))))</f>
        <v>5</v>
      </c>
      <c r="AX217" s="157">
        <f>IF(IF(D217='Sheet1 (2)'!$C$69,'Sheet1 (2)'!$D$69*('Sheet1 (2)'!$D$72-rave_index)/'Sheet1 (2)'!$D$72,IF(shee2!D217='Sheet1 (2)'!$C$70,'Sheet1 (2)'!$D$70*('Sheet1 (2)'!$D$72-rave_index)/'Sheet1 (2)'!$D$72,IF(shee2!D217='Sheet1 (2)'!$C$71,'Sheet1 (2)'!$D$71*('Sheet1 (2)'!$D$72-rave_index)/'Sheet1 (2)'!$D$72)))&lt;0,0,IF(D217='Sheet1 (2)'!$C$69,'Sheet1 (2)'!$D$69*('Sheet1 (2)'!$D$72-rave_index)/'Sheet1 (2)'!$D$72,IF(shee2!D217='Sheet1 (2)'!$C$70,'Sheet1 (2)'!$D$70*('Sheet1 (2)'!$D$72-rave_index)/'Sheet1 (2)'!$D$72,IF(shee2!D217='Sheet1 (2)'!$C$71,'Sheet1 (2)'!$D$71*('Sheet1 (2)'!$D$72-rave_index)/'Sheet1 (2)'!$D$72))))</f>
        <v>5</v>
      </c>
      <c r="AY217" s="157">
        <f>IF(IF(D217='Sheet1 (2)'!$C$69,'Sheet1 (2)'!$D$69*('Sheet1 (2)'!$D$72-rough_index)/'Sheet1 (2)'!$D$72,IF(shee2!D217='Sheet1 (2)'!$C$70,'Sheet1 (2)'!$D$70*('Sheet1 (2)'!$D$72-rough_index)/'Sheet1 (2)'!$D$72,IF(shee2!D217='Sheet1 (2)'!$C$71,'Sheet1 (2)'!$D$71*('Sheet1 (2)'!$D$72-rough_index)/'Sheet1 (2)'!$D$72)))&lt;0,0,IF(D217='Sheet1 (2)'!$C$69,'Sheet1 (2)'!$D$69*('Sheet1 (2)'!$D$72-rough_index)/'Sheet1 (2)'!$D$72,IF(shee2!D217='Sheet1 (2)'!$C$70,'Sheet1 (2)'!$D$70*('Sheet1 (2)'!$D$72-rough_index)/'Sheet1 (2)'!$D$72,IF(shee2!D217='Sheet1 (2)'!$C$71,'Sheet1 (2)'!$D$71*('Sheet1 (2)'!$D$72-rough_index)/'Sheet1 (2)'!$D$72))))</f>
        <v>1.6666666666666667</v>
      </c>
      <c r="AZ217" s="159">
        <f>+(AU217*'Sheet1 (2)'!$C$77)+(AV217*'Sheet1 (2)'!$C$78)+(AW217*'Sheet1 (2)'!$C$79)+(AX217*'Sheet1 (2)'!$C$80)+(AY217*'Sheet1 (2)'!$C$81)</f>
        <v>3.6875</v>
      </c>
      <c r="BA217" s="213" t="str">
        <f t="shared" si="7"/>
        <v>Fair</v>
      </c>
      <c r="BE217">
        <f>IF(D217='Sheet1 (2)'!$C$61,'Sheet1 (2)'!$D$61*(counts^2)+'Sheet1 (2)'!$G$61*counts+'Sheet1 (2)'!$J$61,IF(D217='Sheet1 (2)'!$C$62,'Sheet1 (2)'!$D$62*counts+'Sheet1 (2)'!$G$62,IF(D217='Sheet1 (2)'!$C$63,'Sheet1 (2)'!$D$63*counts+'Sheet1 (2)'!$G$63,IF(D217='Sheet1 (2)'!$C$64,'Sheet1 (2)'!$D$64*counts+'Sheet1 (2)'!$G$64))))</f>
        <v>2.0984129299999998</v>
      </c>
    </row>
    <row r="218" spans="1:57">
      <c r="A218" s="145" t="s">
        <v>282</v>
      </c>
      <c r="B218" s="145" t="s">
        <v>76</v>
      </c>
      <c r="C218" s="170">
        <v>358</v>
      </c>
      <c r="D218" s="174" t="s">
        <v>77</v>
      </c>
      <c r="E218" s="171">
        <v>8</v>
      </c>
      <c r="F218" s="171">
        <v>1</v>
      </c>
      <c r="G218" s="171" t="s">
        <v>77</v>
      </c>
      <c r="H218" s="171">
        <v>0.5</v>
      </c>
      <c r="I218" s="171" t="s">
        <v>77</v>
      </c>
      <c r="J218" s="173" t="s">
        <v>80</v>
      </c>
      <c r="K218" s="173" t="s">
        <v>80</v>
      </c>
      <c r="L218" s="169">
        <f>VLOOKUP(CONCATENATE(J218,K218),'Sheet1 (2)'!$J$6:$K$26,2,FALSE)</f>
        <v>0</v>
      </c>
      <c r="M218" s="173" t="s">
        <v>79</v>
      </c>
      <c r="N218" s="173" t="s">
        <v>79</v>
      </c>
      <c r="O218" s="168">
        <f>VLOOKUP(CONCATENATE(M218,N218),'Sheet1 (2)'!$L$6:$M$26,2,FALSE)</f>
        <v>75</v>
      </c>
      <c r="P218" s="173" t="s">
        <v>79</v>
      </c>
      <c r="Q218" s="173" t="s">
        <v>83</v>
      </c>
      <c r="R218" s="168">
        <f>VLOOKUP(CONCATENATE(P218,Q218),'Sheet1 (2)'!$N$6:$O$26,2,FALSE)</f>
        <v>50</v>
      </c>
      <c r="S218" s="173" t="s">
        <v>80</v>
      </c>
      <c r="T218" s="173" t="s">
        <v>80</v>
      </c>
      <c r="U218" s="168">
        <f>VLOOKUP(CONCATENATE(S218,T218),'Sheet1 (2)'!$P$6:$Q$26,2,FALSE)</f>
        <v>0</v>
      </c>
      <c r="V218" s="173" t="s">
        <v>82</v>
      </c>
      <c r="W218" s="173" t="s">
        <v>81</v>
      </c>
      <c r="X218" s="168">
        <f>VLOOKUP(CONCATENATE(V218,W218),'Sheet1 (2)'!$R$6:$S$26,2,FALSE)</f>
        <v>50</v>
      </c>
      <c r="Y218" s="173" t="s">
        <v>83</v>
      </c>
      <c r="Z218" s="173" t="s">
        <v>79</v>
      </c>
      <c r="AA218" s="168">
        <f>VLOOKUP(CONCATENATE(Y218,Z218),'Sheet1 (2)'!$T$6:$U$26,2,FALSE)</f>
        <v>56.25</v>
      </c>
      <c r="AB218" s="173" t="s">
        <v>80</v>
      </c>
      <c r="AC218" s="173" t="s">
        <v>80</v>
      </c>
      <c r="AD218" s="168">
        <f>VLOOKUP(CONCATENATE(AB218,AC218),'Sheet1 (2)'!$X$6:$Y$26,2,FALSE)</f>
        <v>0</v>
      </c>
      <c r="AE218" s="173" t="s">
        <v>82</v>
      </c>
      <c r="AF218" s="173" t="s">
        <v>81</v>
      </c>
      <c r="AG218" s="168">
        <f>VLOOKUP(CONCATENATE(AE218,AF218),'Sheet1 (2)'!$Z$6:$AA$26,2,FALSE)</f>
        <v>66</v>
      </c>
      <c r="AH218" s="172"/>
      <c r="AI218" s="175"/>
      <c r="AJ218" s="140"/>
      <c r="AK218" s="176" t="s">
        <v>282</v>
      </c>
      <c r="AL218" s="176" t="s">
        <v>76</v>
      </c>
      <c r="AM218" s="170">
        <f t="shared" si="6"/>
        <v>358</v>
      </c>
      <c r="AN218" s="147"/>
      <c r="AO218" s="155"/>
      <c r="AP218" s="156"/>
      <c r="AQ218" s="157">
        <v>1.9344452516000001</v>
      </c>
      <c r="AR218" s="158"/>
      <c r="AS218" s="145">
        <f>LOOKUP(rufmkm,'Sheet1 (2)'!$V$62:$V$71,'Sheet1 (2)'!$W$62:$W$71)</f>
        <v>20</v>
      </c>
      <c r="AT218" s="140"/>
      <c r="AU218" s="157">
        <f>IF(IF(D218='Sheet1 (2)'!$C$69,'Sheet1 (2)'!$D$69*('Sheet1 (2)'!$D$72-rut_index)/'Sheet1 (2)'!$D$72,IF(shee2!D218='Sheet1 (2)'!$C$70,'Sheet1 (2)'!$D$70*('Sheet1 (2)'!$D$72-rut_index)/'Sheet1 (2)'!$D$72,IF(shee2!D218='Sheet1 (2)'!$C$71,'Sheet1 (2)'!$D$71*('Sheet1 (2)'!$D$72-rut_index)/'Sheet1 (2)'!$D$72)))&lt;0,0,IF(D218='Sheet1 (2)'!$C$69,'Sheet1 (2)'!$D$69*('Sheet1 (2)'!$D$72-rut_index)/'Sheet1 (2)'!$D$72,IF(shee2!D218='Sheet1 (2)'!$C$70,'Sheet1 (2)'!$D$70*('Sheet1 (2)'!$D$72-rut_index)/'Sheet1 (2)'!$D$72,IF(shee2!D218='Sheet1 (2)'!$C$71,'Sheet1 (2)'!$D$71*('Sheet1 (2)'!$D$72-rut_index)/'Sheet1 (2)'!$D$72))))</f>
        <v>5</v>
      </c>
      <c r="AV218" s="157">
        <f>IF(IF(D218='Sheet1 (2)'!$C$69,'Sheet1 (2)'!$D$69*('Sheet1 (2)'!$D$72-crack_s_index)/'Sheet1 (2)'!$D$72,IF(shee2!D218='Sheet1 (2)'!$C$70,'Sheet1 (2)'!$D$70*('Sheet1 (2)'!$D$72-crack_s_index)/'Sheet1 (2)'!$D$72,IF(shee2!D218='Sheet1 (2)'!$C$71,'Sheet1 (2)'!$D$71*('Sheet1 (2)'!$D$72-crack_s_index)/'Sheet1 (2)'!$D$72)))&lt;0,0,IF(D218='Sheet1 (2)'!$C$69,'Sheet1 (2)'!$D$69*('Sheet1 (2)'!$D$72-crack_s_index)/'Sheet1 (2)'!$D$72,IF(shee2!D218='Sheet1 (2)'!$C$70,'Sheet1 (2)'!$D$70*('Sheet1 (2)'!$D$72-crack_s_index)/'Sheet1 (2)'!$D$72,IF(shee2!D218='Sheet1 (2)'!$C$71,'Sheet1 (2)'!$D$71*('Sheet1 (2)'!$D$72-crack_s_index)/'Sheet1 (2)'!$D$72))))</f>
        <v>0</v>
      </c>
      <c r="AW218" s="157">
        <f>IF(IF(D218='Sheet1 (2)'!$C$69,'Sheet1 (2)'!$D$69*('Sheet1 (2)'!$D$72-crack_t_index)/'Sheet1 (2)'!$D$72,IF(shee2!D218='Sheet1 (2)'!$C$70,'Sheet1 (2)'!$D$70*('Sheet1 (2)'!$D$72-crack_t_index)/'Sheet1 (2)'!$D$72,IF(shee2!D218='Sheet1 (2)'!$C$71,'Sheet1 (2)'!$D$71*('Sheet1 (2)'!$D$72-crack_t_index)/'Sheet1 (2)'!$D$72)))&lt;0,0,IF(D218='Sheet1 (2)'!$C$69,'Sheet1 (2)'!$D$69*('Sheet1 (2)'!$D$72-crack_t_index)/'Sheet1 (2)'!$D$72,IF(shee2!D218='Sheet1 (2)'!$C$70,'Sheet1 (2)'!$D$70*('Sheet1 (2)'!$D$72-crack_t_index)/'Sheet1 (2)'!$D$72,IF(shee2!D218='Sheet1 (2)'!$C$71,'Sheet1 (2)'!$D$71*('Sheet1 (2)'!$D$72-crack_t_index)/'Sheet1 (2)'!$D$72))))</f>
        <v>0.83333333333333337</v>
      </c>
      <c r="AX218" s="157">
        <f>IF(IF(D218='Sheet1 (2)'!$C$69,'Sheet1 (2)'!$D$69*('Sheet1 (2)'!$D$72-rave_index)/'Sheet1 (2)'!$D$72,IF(shee2!D218='Sheet1 (2)'!$C$70,'Sheet1 (2)'!$D$70*('Sheet1 (2)'!$D$72-rave_index)/'Sheet1 (2)'!$D$72,IF(shee2!D218='Sheet1 (2)'!$C$71,'Sheet1 (2)'!$D$71*('Sheet1 (2)'!$D$72-rave_index)/'Sheet1 (2)'!$D$72)))&lt;0,0,IF(D218='Sheet1 (2)'!$C$69,'Sheet1 (2)'!$D$69*('Sheet1 (2)'!$D$72-rave_index)/'Sheet1 (2)'!$D$72,IF(shee2!D218='Sheet1 (2)'!$C$70,'Sheet1 (2)'!$D$70*('Sheet1 (2)'!$D$72-rave_index)/'Sheet1 (2)'!$D$72,IF(shee2!D218='Sheet1 (2)'!$C$71,'Sheet1 (2)'!$D$71*('Sheet1 (2)'!$D$72-rave_index)/'Sheet1 (2)'!$D$72))))</f>
        <v>0.3125</v>
      </c>
      <c r="AY218" s="157">
        <f>IF(IF(D218='Sheet1 (2)'!$C$69,'Sheet1 (2)'!$D$69*('Sheet1 (2)'!$D$72-rough_index)/'Sheet1 (2)'!$D$72,IF(shee2!D218='Sheet1 (2)'!$C$70,'Sheet1 (2)'!$D$70*('Sheet1 (2)'!$D$72-rough_index)/'Sheet1 (2)'!$D$72,IF(shee2!D218='Sheet1 (2)'!$C$71,'Sheet1 (2)'!$D$71*('Sheet1 (2)'!$D$72-rough_index)/'Sheet1 (2)'!$D$72)))&lt;0,0,IF(D218='Sheet1 (2)'!$C$69,'Sheet1 (2)'!$D$69*('Sheet1 (2)'!$D$72-rough_index)/'Sheet1 (2)'!$D$72,IF(shee2!D218='Sheet1 (2)'!$C$70,'Sheet1 (2)'!$D$70*('Sheet1 (2)'!$D$72-rough_index)/'Sheet1 (2)'!$D$72,IF(shee2!D218='Sheet1 (2)'!$C$71,'Sheet1 (2)'!$D$71*('Sheet1 (2)'!$D$72-rough_index)/'Sheet1 (2)'!$D$72))))</f>
        <v>3.3333333333333335</v>
      </c>
      <c r="AZ218" s="159">
        <f>+(AU218*'Sheet1 (2)'!$C$77)+(AV218*'Sheet1 (2)'!$C$78)+(AW218*'Sheet1 (2)'!$C$79)+(AX218*'Sheet1 (2)'!$C$80)+(AY218*'Sheet1 (2)'!$C$81)</f>
        <v>2.0645833333333332</v>
      </c>
      <c r="BA218" s="213" t="str">
        <f t="shared" si="7"/>
        <v>Poor</v>
      </c>
      <c r="BE218">
        <f>IF(D218='Sheet1 (2)'!$C$61,'Sheet1 (2)'!$D$61*(counts^2)+'Sheet1 (2)'!$G$61*counts+'Sheet1 (2)'!$J$61,IF(D218='Sheet1 (2)'!$C$62,'Sheet1 (2)'!$D$62*counts+'Sheet1 (2)'!$G$62,IF(D218='Sheet1 (2)'!$C$63,'Sheet1 (2)'!$D$63*counts+'Sheet1 (2)'!$G$63,IF(D218='Sheet1 (2)'!$C$64,'Sheet1 (2)'!$D$64*counts+'Sheet1 (2)'!$G$64))))</f>
        <v>2.0984129299999998</v>
      </c>
    </row>
    <row r="219" spans="1:57">
      <c r="A219" s="145" t="s">
        <v>282</v>
      </c>
      <c r="B219" s="145" t="s">
        <v>76</v>
      </c>
      <c r="C219" s="170">
        <v>359</v>
      </c>
      <c r="D219" s="174" t="s">
        <v>77</v>
      </c>
      <c r="E219" s="171">
        <v>8</v>
      </c>
      <c r="F219" s="171">
        <v>1</v>
      </c>
      <c r="G219" s="171" t="s">
        <v>77</v>
      </c>
      <c r="H219" s="171">
        <v>0.5</v>
      </c>
      <c r="I219" s="171" t="s">
        <v>77</v>
      </c>
      <c r="J219" s="173" t="s">
        <v>80</v>
      </c>
      <c r="K219" s="173" t="s">
        <v>80</v>
      </c>
      <c r="L219" s="169">
        <f>VLOOKUP(CONCATENATE(J219,K219),'Sheet1 (2)'!$J$6:$K$26,2,FALSE)</f>
        <v>0</v>
      </c>
      <c r="M219" s="173" t="s">
        <v>79</v>
      </c>
      <c r="N219" s="173" t="s">
        <v>83</v>
      </c>
      <c r="O219" s="168">
        <f>VLOOKUP(CONCATENATE(M219,N219),'Sheet1 (2)'!$L$6:$M$26,2,FALSE)</f>
        <v>50</v>
      </c>
      <c r="P219" s="173" t="s">
        <v>79</v>
      </c>
      <c r="Q219" s="173" t="s">
        <v>83</v>
      </c>
      <c r="R219" s="168">
        <f>VLOOKUP(CONCATENATE(P219,Q219),'Sheet1 (2)'!$N$6:$O$26,2,FALSE)</f>
        <v>50</v>
      </c>
      <c r="S219" s="173" t="s">
        <v>80</v>
      </c>
      <c r="T219" s="173" t="s">
        <v>80</v>
      </c>
      <c r="U219" s="168">
        <f>VLOOKUP(CONCATENATE(S219,T219),'Sheet1 (2)'!$P$6:$Q$26,2,FALSE)</f>
        <v>0</v>
      </c>
      <c r="V219" s="173" t="s">
        <v>80</v>
      </c>
      <c r="W219" s="173" t="s">
        <v>80</v>
      </c>
      <c r="X219" s="168">
        <f>VLOOKUP(CONCATENATE(V219,W219),'Sheet1 (2)'!$R$6:$S$26,2,FALSE)</f>
        <v>0</v>
      </c>
      <c r="Y219" s="173" t="s">
        <v>79</v>
      </c>
      <c r="Z219" s="173" t="s">
        <v>82</v>
      </c>
      <c r="AA219" s="168">
        <f>VLOOKUP(CONCATENATE(Y219,Z219),'Sheet1 (2)'!$T$6:$U$26,2,FALSE)</f>
        <v>25</v>
      </c>
      <c r="AB219" s="173" t="s">
        <v>80</v>
      </c>
      <c r="AC219" s="173" t="s">
        <v>80</v>
      </c>
      <c r="AD219" s="168">
        <f>VLOOKUP(CONCATENATE(AB219,AC219),'Sheet1 (2)'!$X$6:$Y$26,2,FALSE)</f>
        <v>0</v>
      </c>
      <c r="AE219" s="173" t="s">
        <v>82</v>
      </c>
      <c r="AF219" s="173" t="s">
        <v>81</v>
      </c>
      <c r="AG219" s="168">
        <f>VLOOKUP(CONCATENATE(AE219,AF219),'Sheet1 (2)'!$Z$6:$AA$26,2,FALSE)</f>
        <v>66</v>
      </c>
      <c r="AH219" s="172"/>
      <c r="AI219" s="175"/>
      <c r="AJ219" s="140"/>
      <c r="AK219" s="176" t="s">
        <v>282</v>
      </c>
      <c r="AL219" s="176" t="s">
        <v>76</v>
      </c>
      <c r="AM219" s="170">
        <f t="shared" si="6"/>
        <v>359</v>
      </c>
      <c r="AN219" s="147"/>
      <c r="AO219" s="155"/>
      <c r="AP219" s="156"/>
      <c r="AQ219" s="157">
        <v>1.8157729901999999</v>
      </c>
      <c r="AR219" s="158"/>
      <c r="AS219" s="145">
        <f>LOOKUP(rufmkm,'Sheet1 (2)'!$V$62:$V$71,'Sheet1 (2)'!$W$62:$W$71)</f>
        <v>20</v>
      </c>
      <c r="AT219" s="140"/>
      <c r="AU219" s="157">
        <f>IF(IF(D219='Sheet1 (2)'!$C$69,'Sheet1 (2)'!$D$69*('Sheet1 (2)'!$D$72-rut_index)/'Sheet1 (2)'!$D$72,IF(shee2!D219='Sheet1 (2)'!$C$70,'Sheet1 (2)'!$D$70*('Sheet1 (2)'!$D$72-rut_index)/'Sheet1 (2)'!$D$72,IF(shee2!D219='Sheet1 (2)'!$C$71,'Sheet1 (2)'!$D$71*('Sheet1 (2)'!$D$72-rut_index)/'Sheet1 (2)'!$D$72)))&lt;0,0,IF(D219='Sheet1 (2)'!$C$69,'Sheet1 (2)'!$D$69*('Sheet1 (2)'!$D$72-rut_index)/'Sheet1 (2)'!$D$72,IF(shee2!D219='Sheet1 (2)'!$C$70,'Sheet1 (2)'!$D$70*('Sheet1 (2)'!$D$72-rut_index)/'Sheet1 (2)'!$D$72,IF(shee2!D219='Sheet1 (2)'!$C$71,'Sheet1 (2)'!$D$71*('Sheet1 (2)'!$D$72-rut_index)/'Sheet1 (2)'!$D$72))))</f>
        <v>5</v>
      </c>
      <c r="AV219" s="157">
        <f>IF(IF(D219='Sheet1 (2)'!$C$69,'Sheet1 (2)'!$D$69*('Sheet1 (2)'!$D$72-crack_s_index)/'Sheet1 (2)'!$D$72,IF(shee2!D219='Sheet1 (2)'!$C$70,'Sheet1 (2)'!$D$70*('Sheet1 (2)'!$D$72-crack_s_index)/'Sheet1 (2)'!$D$72,IF(shee2!D219='Sheet1 (2)'!$C$71,'Sheet1 (2)'!$D$71*('Sheet1 (2)'!$D$72-crack_s_index)/'Sheet1 (2)'!$D$72)))&lt;0,0,IF(D219='Sheet1 (2)'!$C$69,'Sheet1 (2)'!$D$69*('Sheet1 (2)'!$D$72-crack_s_index)/'Sheet1 (2)'!$D$72,IF(shee2!D219='Sheet1 (2)'!$C$70,'Sheet1 (2)'!$D$70*('Sheet1 (2)'!$D$72-crack_s_index)/'Sheet1 (2)'!$D$72,IF(shee2!D219='Sheet1 (2)'!$C$71,'Sheet1 (2)'!$D$71*('Sheet1 (2)'!$D$72-crack_s_index)/'Sheet1 (2)'!$D$72))))</f>
        <v>0.83333333333333337</v>
      </c>
      <c r="AW219" s="157">
        <f>IF(IF(D219='Sheet1 (2)'!$C$69,'Sheet1 (2)'!$D$69*('Sheet1 (2)'!$D$72-crack_t_index)/'Sheet1 (2)'!$D$72,IF(shee2!D219='Sheet1 (2)'!$C$70,'Sheet1 (2)'!$D$70*('Sheet1 (2)'!$D$72-crack_t_index)/'Sheet1 (2)'!$D$72,IF(shee2!D219='Sheet1 (2)'!$C$71,'Sheet1 (2)'!$D$71*('Sheet1 (2)'!$D$72-crack_t_index)/'Sheet1 (2)'!$D$72)))&lt;0,0,IF(D219='Sheet1 (2)'!$C$69,'Sheet1 (2)'!$D$69*('Sheet1 (2)'!$D$72-crack_t_index)/'Sheet1 (2)'!$D$72,IF(shee2!D219='Sheet1 (2)'!$C$70,'Sheet1 (2)'!$D$70*('Sheet1 (2)'!$D$72-crack_t_index)/'Sheet1 (2)'!$D$72,IF(shee2!D219='Sheet1 (2)'!$C$71,'Sheet1 (2)'!$D$71*('Sheet1 (2)'!$D$72-crack_t_index)/'Sheet1 (2)'!$D$72))))</f>
        <v>0.83333333333333337</v>
      </c>
      <c r="AX219" s="157">
        <f>IF(IF(D219='Sheet1 (2)'!$C$69,'Sheet1 (2)'!$D$69*('Sheet1 (2)'!$D$72-rave_index)/'Sheet1 (2)'!$D$72,IF(shee2!D219='Sheet1 (2)'!$C$70,'Sheet1 (2)'!$D$70*('Sheet1 (2)'!$D$72-rave_index)/'Sheet1 (2)'!$D$72,IF(shee2!D219='Sheet1 (2)'!$C$71,'Sheet1 (2)'!$D$71*('Sheet1 (2)'!$D$72-rave_index)/'Sheet1 (2)'!$D$72)))&lt;0,0,IF(D219='Sheet1 (2)'!$C$69,'Sheet1 (2)'!$D$69*('Sheet1 (2)'!$D$72-rave_index)/'Sheet1 (2)'!$D$72,IF(shee2!D219='Sheet1 (2)'!$C$70,'Sheet1 (2)'!$D$70*('Sheet1 (2)'!$D$72-rave_index)/'Sheet1 (2)'!$D$72,IF(shee2!D219='Sheet1 (2)'!$C$71,'Sheet1 (2)'!$D$71*('Sheet1 (2)'!$D$72-rave_index)/'Sheet1 (2)'!$D$72))))</f>
        <v>2.9166666666666665</v>
      </c>
      <c r="AY219" s="157">
        <f>IF(IF(D219='Sheet1 (2)'!$C$69,'Sheet1 (2)'!$D$69*('Sheet1 (2)'!$D$72-rough_index)/'Sheet1 (2)'!$D$72,IF(shee2!D219='Sheet1 (2)'!$C$70,'Sheet1 (2)'!$D$70*('Sheet1 (2)'!$D$72-rough_index)/'Sheet1 (2)'!$D$72,IF(shee2!D219='Sheet1 (2)'!$C$71,'Sheet1 (2)'!$D$71*('Sheet1 (2)'!$D$72-rough_index)/'Sheet1 (2)'!$D$72)))&lt;0,0,IF(D219='Sheet1 (2)'!$C$69,'Sheet1 (2)'!$D$69*('Sheet1 (2)'!$D$72-rough_index)/'Sheet1 (2)'!$D$72,IF(shee2!D219='Sheet1 (2)'!$C$70,'Sheet1 (2)'!$D$70*('Sheet1 (2)'!$D$72-rough_index)/'Sheet1 (2)'!$D$72,IF(shee2!D219='Sheet1 (2)'!$C$71,'Sheet1 (2)'!$D$71*('Sheet1 (2)'!$D$72-rough_index)/'Sheet1 (2)'!$D$72))))</f>
        <v>3.3333333333333335</v>
      </c>
      <c r="AZ219" s="159">
        <f>+(AU219*'Sheet1 (2)'!$C$77)+(AV219*'Sheet1 (2)'!$C$78)+(AW219*'Sheet1 (2)'!$C$79)+(AX219*'Sheet1 (2)'!$C$80)+(AY219*'Sheet1 (2)'!$C$81)</f>
        <v>2.625</v>
      </c>
      <c r="BA219" s="213" t="str">
        <f t="shared" si="7"/>
        <v>Fair</v>
      </c>
      <c r="BE219">
        <f>IF(D219='Sheet1 (2)'!$C$61,'Sheet1 (2)'!$D$61*(counts^2)+'Sheet1 (2)'!$G$61*counts+'Sheet1 (2)'!$J$61,IF(D219='Sheet1 (2)'!$C$62,'Sheet1 (2)'!$D$62*counts+'Sheet1 (2)'!$G$62,IF(D219='Sheet1 (2)'!$C$63,'Sheet1 (2)'!$D$63*counts+'Sheet1 (2)'!$G$63,IF(D219='Sheet1 (2)'!$C$64,'Sheet1 (2)'!$D$64*counts+'Sheet1 (2)'!$G$64))))</f>
        <v>2.0984129299999998</v>
      </c>
    </row>
    <row r="220" spans="1:57">
      <c r="A220" s="145" t="s">
        <v>282</v>
      </c>
      <c r="B220" s="145" t="s">
        <v>76</v>
      </c>
      <c r="C220" s="170">
        <v>360</v>
      </c>
      <c r="D220" s="174" t="s">
        <v>77</v>
      </c>
      <c r="E220" s="171">
        <v>8</v>
      </c>
      <c r="F220" s="171">
        <v>1</v>
      </c>
      <c r="G220" s="171" t="s">
        <v>77</v>
      </c>
      <c r="H220" s="171">
        <v>0.5</v>
      </c>
      <c r="I220" s="171" t="s">
        <v>77</v>
      </c>
      <c r="J220" s="173" t="s">
        <v>78</v>
      </c>
      <c r="K220" s="173" t="s">
        <v>79</v>
      </c>
      <c r="L220" s="169">
        <f>VLOOKUP(CONCATENATE(J220,K220),'Sheet1 (2)'!$J$6:$K$26,2,FALSE)</f>
        <v>18.75</v>
      </c>
      <c r="M220" s="173" t="s">
        <v>80</v>
      </c>
      <c r="N220" s="173" t="s">
        <v>80</v>
      </c>
      <c r="O220" s="168">
        <f>VLOOKUP(CONCATENATE(M220,N220),'Sheet1 (2)'!$L$6:$M$26,2,FALSE)</f>
        <v>0</v>
      </c>
      <c r="P220" s="173" t="s">
        <v>80</v>
      </c>
      <c r="Q220" s="173" t="s">
        <v>80</v>
      </c>
      <c r="R220" s="168">
        <f>VLOOKUP(CONCATENATE(P220,Q220),'Sheet1 (2)'!$N$6:$O$26,2,FALSE)</f>
        <v>0</v>
      </c>
      <c r="S220" s="173" t="s">
        <v>78</v>
      </c>
      <c r="T220" s="173" t="s">
        <v>78</v>
      </c>
      <c r="U220" s="168">
        <f>VLOOKUP(CONCATENATE(S220,T220),'Sheet1 (2)'!$P$6:$Q$26,2,FALSE)</f>
        <v>2.5</v>
      </c>
      <c r="V220" s="173" t="s">
        <v>80</v>
      </c>
      <c r="W220" s="173" t="s">
        <v>80</v>
      </c>
      <c r="X220" s="168">
        <f>VLOOKUP(CONCATENATE(V220,W220),'Sheet1 (2)'!$R$6:$S$26,2,FALSE)</f>
        <v>0</v>
      </c>
      <c r="Y220" s="173" t="s">
        <v>80</v>
      </c>
      <c r="Z220" s="173" t="s">
        <v>80</v>
      </c>
      <c r="AA220" s="168">
        <f>VLOOKUP(CONCATENATE(Y220,Z220),'Sheet1 (2)'!$T$6:$U$26,2,FALSE)</f>
        <v>0</v>
      </c>
      <c r="AB220" s="173" t="s">
        <v>80</v>
      </c>
      <c r="AC220" s="173" t="s">
        <v>80</v>
      </c>
      <c r="AD220" s="168">
        <f>VLOOKUP(CONCATENATE(AB220,AC220),'Sheet1 (2)'!$X$6:$Y$26,2,FALSE)</f>
        <v>0</v>
      </c>
      <c r="AE220" s="173" t="s">
        <v>82</v>
      </c>
      <c r="AF220" s="173" t="s">
        <v>81</v>
      </c>
      <c r="AG220" s="168">
        <f>VLOOKUP(CONCATENATE(AE220,AF220),'Sheet1 (2)'!$Z$6:$AA$26,2,FALSE)</f>
        <v>66</v>
      </c>
      <c r="AH220" s="172"/>
      <c r="AI220" s="175"/>
      <c r="AJ220" s="140"/>
      <c r="AK220" s="176" t="s">
        <v>282</v>
      </c>
      <c r="AL220" s="176" t="s">
        <v>76</v>
      </c>
      <c r="AM220" s="170">
        <f t="shared" si="6"/>
        <v>360</v>
      </c>
      <c r="AN220" s="147"/>
      <c r="AO220" s="155"/>
      <c r="AP220" s="156"/>
      <c r="AQ220" s="157">
        <v>1.705396132</v>
      </c>
      <c r="AR220" s="158"/>
      <c r="AS220" s="145">
        <f>LOOKUP(rufmkm,'Sheet1 (2)'!$V$62:$V$71,'Sheet1 (2)'!$W$62:$W$71)</f>
        <v>20</v>
      </c>
      <c r="AT220" s="140"/>
      <c r="AU220" s="157">
        <f>IF(IF(D220='Sheet1 (2)'!$C$69,'Sheet1 (2)'!$D$69*('Sheet1 (2)'!$D$72-rut_index)/'Sheet1 (2)'!$D$72,IF(shee2!D220='Sheet1 (2)'!$C$70,'Sheet1 (2)'!$D$70*('Sheet1 (2)'!$D$72-rut_index)/'Sheet1 (2)'!$D$72,IF(shee2!D220='Sheet1 (2)'!$C$71,'Sheet1 (2)'!$D$71*('Sheet1 (2)'!$D$72-rut_index)/'Sheet1 (2)'!$D$72)))&lt;0,0,IF(D220='Sheet1 (2)'!$C$69,'Sheet1 (2)'!$D$69*('Sheet1 (2)'!$D$72-rut_index)/'Sheet1 (2)'!$D$72,IF(shee2!D220='Sheet1 (2)'!$C$70,'Sheet1 (2)'!$D$70*('Sheet1 (2)'!$D$72-rut_index)/'Sheet1 (2)'!$D$72,IF(shee2!D220='Sheet1 (2)'!$C$71,'Sheet1 (2)'!$D$71*('Sheet1 (2)'!$D$72-rut_index)/'Sheet1 (2)'!$D$72))))</f>
        <v>3.4375</v>
      </c>
      <c r="AV220" s="157">
        <f>IF(IF(D220='Sheet1 (2)'!$C$69,'Sheet1 (2)'!$D$69*('Sheet1 (2)'!$D$72-crack_s_index)/'Sheet1 (2)'!$D$72,IF(shee2!D220='Sheet1 (2)'!$C$70,'Sheet1 (2)'!$D$70*('Sheet1 (2)'!$D$72-crack_s_index)/'Sheet1 (2)'!$D$72,IF(shee2!D220='Sheet1 (2)'!$C$71,'Sheet1 (2)'!$D$71*('Sheet1 (2)'!$D$72-crack_s_index)/'Sheet1 (2)'!$D$72)))&lt;0,0,IF(D220='Sheet1 (2)'!$C$69,'Sheet1 (2)'!$D$69*('Sheet1 (2)'!$D$72-crack_s_index)/'Sheet1 (2)'!$D$72,IF(shee2!D220='Sheet1 (2)'!$C$70,'Sheet1 (2)'!$D$70*('Sheet1 (2)'!$D$72-crack_s_index)/'Sheet1 (2)'!$D$72,IF(shee2!D220='Sheet1 (2)'!$C$71,'Sheet1 (2)'!$D$71*('Sheet1 (2)'!$D$72-crack_s_index)/'Sheet1 (2)'!$D$72))))</f>
        <v>5</v>
      </c>
      <c r="AW220" s="157">
        <f>IF(IF(D220='Sheet1 (2)'!$C$69,'Sheet1 (2)'!$D$69*('Sheet1 (2)'!$D$72-crack_t_index)/'Sheet1 (2)'!$D$72,IF(shee2!D220='Sheet1 (2)'!$C$70,'Sheet1 (2)'!$D$70*('Sheet1 (2)'!$D$72-crack_t_index)/'Sheet1 (2)'!$D$72,IF(shee2!D220='Sheet1 (2)'!$C$71,'Sheet1 (2)'!$D$71*('Sheet1 (2)'!$D$72-crack_t_index)/'Sheet1 (2)'!$D$72)))&lt;0,0,IF(D220='Sheet1 (2)'!$C$69,'Sheet1 (2)'!$D$69*('Sheet1 (2)'!$D$72-crack_t_index)/'Sheet1 (2)'!$D$72,IF(shee2!D220='Sheet1 (2)'!$C$70,'Sheet1 (2)'!$D$70*('Sheet1 (2)'!$D$72-crack_t_index)/'Sheet1 (2)'!$D$72,IF(shee2!D220='Sheet1 (2)'!$C$71,'Sheet1 (2)'!$D$71*('Sheet1 (2)'!$D$72-crack_t_index)/'Sheet1 (2)'!$D$72))))</f>
        <v>5</v>
      </c>
      <c r="AX220" s="157">
        <f>IF(IF(D220='Sheet1 (2)'!$C$69,'Sheet1 (2)'!$D$69*('Sheet1 (2)'!$D$72-rave_index)/'Sheet1 (2)'!$D$72,IF(shee2!D220='Sheet1 (2)'!$C$70,'Sheet1 (2)'!$D$70*('Sheet1 (2)'!$D$72-rave_index)/'Sheet1 (2)'!$D$72,IF(shee2!D220='Sheet1 (2)'!$C$71,'Sheet1 (2)'!$D$71*('Sheet1 (2)'!$D$72-rave_index)/'Sheet1 (2)'!$D$72)))&lt;0,0,IF(D220='Sheet1 (2)'!$C$69,'Sheet1 (2)'!$D$69*('Sheet1 (2)'!$D$72-rave_index)/'Sheet1 (2)'!$D$72,IF(shee2!D220='Sheet1 (2)'!$C$70,'Sheet1 (2)'!$D$70*('Sheet1 (2)'!$D$72-rave_index)/'Sheet1 (2)'!$D$72,IF(shee2!D220='Sheet1 (2)'!$C$71,'Sheet1 (2)'!$D$71*('Sheet1 (2)'!$D$72-rave_index)/'Sheet1 (2)'!$D$72))))</f>
        <v>5</v>
      </c>
      <c r="AY220" s="157">
        <f>IF(IF(D220='Sheet1 (2)'!$C$69,'Sheet1 (2)'!$D$69*('Sheet1 (2)'!$D$72-rough_index)/'Sheet1 (2)'!$D$72,IF(shee2!D220='Sheet1 (2)'!$C$70,'Sheet1 (2)'!$D$70*('Sheet1 (2)'!$D$72-rough_index)/'Sheet1 (2)'!$D$72,IF(shee2!D220='Sheet1 (2)'!$C$71,'Sheet1 (2)'!$D$71*('Sheet1 (2)'!$D$72-rough_index)/'Sheet1 (2)'!$D$72)))&lt;0,0,IF(D220='Sheet1 (2)'!$C$69,'Sheet1 (2)'!$D$69*('Sheet1 (2)'!$D$72-rough_index)/'Sheet1 (2)'!$D$72,IF(shee2!D220='Sheet1 (2)'!$C$70,'Sheet1 (2)'!$D$70*('Sheet1 (2)'!$D$72-rough_index)/'Sheet1 (2)'!$D$72,IF(shee2!D220='Sheet1 (2)'!$C$71,'Sheet1 (2)'!$D$71*('Sheet1 (2)'!$D$72-rough_index)/'Sheet1 (2)'!$D$72))))</f>
        <v>3.3333333333333335</v>
      </c>
      <c r="AZ220" s="159">
        <f>+(AU220*'Sheet1 (2)'!$C$77)+(AV220*'Sheet1 (2)'!$C$78)+(AW220*'Sheet1 (2)'!$C$79)+(AX220*'Sheet1 (2)'!$C$80)+(AY220*'Sheet1 (2)'!$C$81)</f>
        <v>4.1875</v>
      </c>
      <c r="BA220" s="213" t="str">
        <f t="shared" si="7"/>
        <v>Good</v>
      </c>
      <c r="BE220">
        <f>IF(D220='Sheet1 (2)'!$C$61,'Sheet1 (2)'!$D$61*(counts^2)+'Sheet1 (2)'!$G$61*counts+'Sheet1 (2)'!$J$61,IF(D220='Sheet1 (2)'!$C$62,'Sheet1 (2)'!$D$62*counts+'Sheet1 (2)'!$G$62,IF(D220='Sheet1 (2)'!$C$63,'Sheet1 (2)'!$D$63*counts+'Sheet1 (2)'!$G$63,IF(D220='Sheet1 (2)'!$C$64,'Sheet1 (2)'!$D$64*counts+'Sheet1 (2)'!$G$64))))</f>
        <v>2.0984129299999998</v>
      </c>
    </row>
    <row r="221" spans="1:57">
      <c r="A221" s="145" t="s">
        <v>282</v>
      </c>
      <c r="B221" s="145" t="s">
        <v>76</v>
      </c>
      <c r="C221" s="170">
        <v>361</v>
      </c>
      <c r="D221" s="174" t="s">
        <v>77</v>
      </c>
      <c r="E221" s="171">
        <v>8</v>
      </c>
      <c r="F221" s="171">
        <v>1</v>
      </c>
      <c r="G221" s="171" t="s">
        <v>77</v>
      </c>
      <c r="H221" s="171">
        <v>0.5</v>
      </c>
      <c r="I221" s="171" t="s">
        <v>77</v>
      </c>
      <c r="J221" s="173" t="s">
        <v>78</v>
      </c>
      <c r="K221" s="173" t="s">
        <v>81</v>
      </c>
      <c r="L221" s="169">
        <f>VLOOKUP(CONCATENATE(J221,K221),'Sheet1 (2)'!$J$6:$K$26,2,FALSE)</f>
        <v>25</v>
      </c>
      <c r="M221" s="173" t="s">
        <v>80</v>
      </c>
      <c r="N221" s="173" t="s">
        <v>80</v>
      </c>
      <c r="O221" s="168">
        <f>VLOOKUP(CONCATENATE(M221,N221),'Sheet1 (2)'!$L$6:$M$26,2,FALSE)</f>
        <v>0</v>
      </c>
      <c r="P221" s="173" t="s">
        <v>80</v>
      </c>
      <c r="Q221" s="173" t="s">
        <v>80</v>
      </c>
      <c r="R221" s="168">
        <f>VLOOKUP(CONCATENATE(P221,Q221),'Sheet1 (2)'!$N$6:$O$26,2,FALSE)</f>
        <v>0</v>
      </c>
      <c r="S221" s="173" t="s">
        <v>80</v>
      </c>
      <c r="T221" s="173" t="s">
        <v>80</v>
      </c>
      <c r="U221" s="168">
        <f>VLOOKUP(CONCATENATE(S221,T221),'Sheet1 (2)'!$P$6:$Q$26,2,FALSE)</f>
        <v>0</v>
      </c>
      <c r="V221" s="173" t="s">
        <v>83</v>
      </c>
      <c r="W221" s="173" t="s">
        <v>83</v>
      </c>
      <c r="X221" s="168">
        <f>VLOOKUP(CONCATENATE(V221,W221),'Sheet1 (2)'!$R$6:$S$26,2,FALSE)</f>
        <v>37.5</v>
      </c>
      <c r="Y221" s="173" t="s">
        <v>80</v>
      </c>
      <c r="Z221" s="173" t="s">
        <v>80</v>
      </c>
      <c r="AA221" s="168">
        <f>VLOOKUP(CONCATENATE(Y221,Z221),'Sheet1 (2)'!$T$6:$U$26,2,FALSE)</f>
        <v>0</v>
      </c>
      <c r="AB221" s="173" t="s">
        <v>80</v>
      </c>
      <c r="AC221" s="173" t="s">
        <v>80</v>
      </c>
      <c r="AD221" s="168">
        <f>VLOOKUP(CONCATENATE(AB221,AC221),'Sheet1 (2)'!$X$6:$Y$26,2,FALSE)</f>
        <v>0</v>
      </c>
      <c r="AE221" s="173" t="s">
        <v>82</v>
      </c>
      <c r="AF221" s="173" t="s">
        <v>81</v>
      </c>
      <c r="AG221" s="168">
        <f>VLOOKUP(CONCATENATE(AE221,AF221),'Sheet1 (2)'!$Z$6:$AA$26,2,FALSE)</f>
        <v>66</v>
      </c>
      <c r="AH221" s="172"/>
      <c r="AI221" s="175"/>
      <c r="AJ221" s="140"/>
      <c r="AK221" s="176" t="s">
        <v>282</v>
      </c>
      <c r="AL221" s="176" t="s">
        <v>76</v>
      </c>
      <c r="AM221" s="170">
        <f t="shared" si="6"/>
        <v>361</v>
      </c>
      <c r="AN221" s="147"/>
      <c r="AO221" s="155"/>
      <c r="AP221" s="156"/>
      <c r="AQ221" s="157">
        <v>2.6920194093999994</v>
      </c>
      <c r="AR221" s="158"/>
      <c r="AS221" s="145">
        <f>LOOKUP(rufmkm,'Sheet1 (2)'!$V$62:$V$71,'Sheet1 (2)'!$W$62:$W$71)</f>
        <v>30</v>
      </c>
      <c r="AT221" s="140"/>
      <c r="AU221" s="157">
        <f>IF(IF(D221='Sheet1 (2)'!$C$69,'Sheet1 (2)'!$D$69*('Sheet1 (2)'!$D$72-rut_index)/'Sheet1 (2)'!$D$72,IF(shee2!D221='Sheet1 (2)'!$C$70,'Sheet1 (2)'!$D$70*('Sheet1 (2)'!$D$72-rut_index)/'Sheet1 (2)'!$D$72,IF(shee2!D221='Sheet1 (2)'!$C$71,'Sheet1 (2)'!$D$71*('Sheet1 (2)'!$D$72-rut_index)/'Sheet1 (2)'!$D$72)))&lt;0,0,IF(D221='Sheet1 (2)'!$C$69,'Sheet1 (2)'!$D$69*('Sheet1 (2)'!$D$72-rut_index)/'Sheet1 (2)'!$D$72,IF(shee2!D221='Sheet1 (2)'!$C$70,'Sheet1 (2)'!$D$70*('Sheet1 (2)'!$D$72-rut_index)/'Sheet1 (2)'!$D$72,IF(shee2!D221='Sheet1 (2)'!$C$71,'Sheet1 (2)'!$D$71*('Sheet1 (2)'!$D$72-rut_index)/'Sheet1 (2)'!$D$72))))</f>
        <v>2.9166666666666665</v>
      </c>
      <c r="AV221" s="157">
        <f>IF(IF(D221='Sheet1 (2)'!$C$69,'Sheet1 (2)'!$D$69*('Sheet1 (2)'!$D$72-crack_s_index)/'Sheet1 (2)'!$D$72,IF(shee2!D221='Sheet1 (2)'!$C$70,'Sheet1 (2)'!$D$70*('Sheet1 (2)'!$D$72-crack_s_index)/'Sheet1 (2)'!$D$72,IF(shee2!D221='Sheet1 (2)'!$C$71,'Sheet1 (2)'!$D$71*('Sheet1 (2)'!$D$72-crack_s_index)/'Sheet1 (2)'!$D$72)))&lt;0,0,IF(D221='Sheet1 (2)'!$C$69,'Sheet1 (2)'!$D$69*('Sheet1 (2)'!$D$72-crack_s_index)/'Sheet1 (2)'!$D$72,IF(shee2!D221='Sheet1 (2)'!$C$70,'Sheet1 (2)'!$D$70*('Sheet1 (2)'!$D$72-crack_s_index)/'Sheet1 (2)'!$D$72,IF(shee2!D221='Sheet1 (2)'!$C$71,'Sheet1 (2)'!$D$71*('Sheet1 (2)'!$D$72-crack_s_index)/'Sheet1 (2)'!$D$72))))</f>
        <v>5</v>
      </c>
      <c r="AW221" s="157">
        <f>IF(IF(D221='Sheet1 (2)'!$C$69,'Sheet1 (2)'!$D$69*('Sheet1 (2)'!$D$72-crack_t_index)/'Sheet1 (2)'!$D$72,IF(shee2!D221='Sheet1 (2)'!$C$70,'Sheet1 (2)'!$D$70*('Sheet1 (2)'!$D$72-crack_t_index)/'Sheet1 (2)'!$D$72,IF(shee2!D221='Sheet1 (2)'!$C$71,'Sheet1 (2)'!$D$71*('Sheet1 (2)'!$D$72-crack_t_index)/'Sheet1 (2)'!$D$72)))&lt;0,0,IF(D221='Sheet1 (2)'!$C$69,'Sheet1 (2)'!$D$69*('Sheet1 (2)'!$D$72-crack_t_index)/'Sheet1 (2)'!$D$72,IF(shee2!D221='Sheet1 (2)'!$C$70,'Sheet1 (2)'!$D$70*('Sheet1 (2)'!$D$72-crack_t_index)/'Sheet1 (2)'!$D$72,IF(shee2!D221='Sheet1 (2)'!$C$71,'Sheet1 (2)'!$D$71*('Sheet1 (2)'!$D$72-crack_t_index)/'Sheet1 (2)'!$D$72))))</f>
        <v>5</v>
      </c>
      <c r="AX221" s="157">
        <f>IF(IF(D221='Sheet1 (2)'!$C$69,'Sheet1 (2)'!$D$69*('Sheet1 (2)'!$D$72-rave_index)/'Sheet1 (2)'!$D$72,IF(shee2!D221='Sheet1 (2)'!$C$70,'Sheet1 (2)'!$D$70*('Sheet1 (2)'!$D$72-rave_index)/'Sheet1 (2)'!$D$72,IF(shee2!D221='Sheet1 (2)'!$C$71,'Sheet1 (2)'!$D$71*('Sheet1 (2)'!$D$72-rave_index)/'Sheet1 (2)'!$D$72)))&lt;0,0,IF(D221='Sheet1 (2)'!$C$69,'Sheet1 (2)'!$D$69*('Sheet1 (2)'!$D$72-rave_index)/'Sheet1 (2)'!$D$72,IF(shee2!D221='Sheet1 (2)'!$C$70,'Sheet1 (2)'!$D$70*('Sheet1 (2)'!$D$72-rave_index)/'Sheet1 (2)'!$D$72,IF(shee2!D221='Sheet1 (2)'!$C$71,'Sheet1 (2)'!$D$71*('Sheet1 (2)'!$D$72-rave_index)/'Sheet1 (2)'!$D$72))))</f>
        <v>5</v>
      </c>
      <c r="AY221" s="157">
        <f>IF(IF(D221='Sheet1 (2)'!$C$69,'Sheet1 (2)'!$D$69*('Sheet1 (2)'!$D$72-rough_index)/'Sheet1 (2)'!$D$72,IF(shee2!D221='Sheet1 (2)'!$C$70,'Sheet1 (2)'!$D$70*('Sheet1 (2)'!$D$72-rough_index)/'Sheet1 (2)'!$D$72,IF(shee2!D221='Sheet1 (2)'!$C$71,'Sheet1 (2)'!$D$71*('Sheet1 (2)'!$D$72-rough_index)/'Sheet1 (2)'!$D$72)))&lt;0,0,IF(D221='Sheet1 (2)'!$C$69,'Sheet1 (2)'!$D$69*('Sheet1 (2)'!$D$72-rough_index)/'Sheet1 (2)'!$D$72,IF(shee2!D221='Sheet1 (2)'!$C$70,'Sheet1 (2)'!$D$70*('Sheet1 (2)'!$D$72-rough_index)/'Sheet1 (2)'!$D$72,IF(shee2!D221='Sheet1 (2)'!$C$71,'Sheet1 (2)'!$D$71*('Sheet1 (2)'!$D$72-rough_index)/'Sheet1 (2)'!$D$72))))</f>
        <v>2.5</v>
      </c>
      <c r="AZ221" s="159">
        <f>+(AU221*'Sheet1 (2)'!$C$77)+(AV221*'Sheet1 (2)'!$C$78)+(AW221*'Sheet1 (2)'!$C$79)+(AX221*'Sheet1 (2)'!$C$80)+(AY221*'Sheet1 (2)'!$C$81)</f>
        <v>3.8333333333333335</v>
      </c>
      <c r="BA221" s="213" t="str">
        <f t="shared" si="7"/>
        <v>Fair</v>
      </c>
      <c r="BE221">
        <f>IF(D221='Sheet1 (2)'!$C$61,'Sheet1 (2)'!$D$61*(counts^2)+'Sheet1 (2)'!$G$61*counts+'Sheet1 (2)'!$J$61,IF(D221='Sheet1 (2)'!$C$62,'Sheet1 (2)'!$D$62*counts+'Sheet1 (2)'!$G$62,IF(D221='Sheet1 (2)'!$C$63,'Sheet1 (2)'!$D$63*counts+'Sheet1 (2)'!$G$63,IF(D221='Sheet1 (2)'!$C$64,'Sheet1 (2)'!$D$64*counts+'Sheet1 (2)'!$G$64))))</f>
        <v>2.0984129299999998</v>
      </c>
    </row>
    <row r="222" spans="1:57">
      <c r="A222" s="145" t="s">
        <v>282</v>
      </c>
      <c r="B222" s="145" t="s">
        <v>76</v>
      </c>
      <c r="C222" s="170">
        <v>362</v>
      </c>
      <c r="D222" s="174" t="s">
        <v>77</v>
      </c>
      <c r="E222" s="171">
        <v>8</v>
      </c>
      <c r="F222" s="171">
        <v>1</v>
      </c>
      <c r="G222" s="171" t="s">
        <v>77</v>
      </c>
      <c r="H222" s="171">
        <v>0.5</v>
      </c>
      <c r="I222" s="171" t="s">
        <v>77</v>
      </c>
      <c r="J222" s="173" t="s">
        <v>78</v>
      </c>
      <c r="K222" s="173" t="s">
        <v>81</v>
      </c>
      <c r="L222" s="169">
        <f>VLOOKUP(CONCATENATE(J222,K222),'Sheet1 (2)'!$J$6:$K$26,2,FALSE)</f>
        <v>25</v>
      </c>
      <c r="M222" s="173" t="s">
        <v>80</v>
      </c>
      <c r="N222" s="173" t="s">
        <v>80</v>
      </c>
      <c r="O222" s="168">
        <f>VLOOKUP(CONCATENATE(M222,N222),'Sheet1 (2)'!$L$6:$M$26,2,FALSE)</f>
        <v>0</v>
      </c>
      <c r="P222" s="173" t="s">
        <v>80</v>
      </c>
      <c r="Q222" s="173" t="s">
        <v>80</v>
      </c>
      <c r="R222" s="168">
        <f>VLOOKUP(CONCATENATE(P222,Q222),'Sheet1 (2)'!$N$6:$O$26,2,FALSE)</f>
        <v>0</v>
      </c>
      <c r="S222" s="173" t="s">
        <v>80</v>
      </c>
      <c r="T222" s="173" t="s">
        <v>80</v>
      </c>
      <c r="U222" s="168">
        <f>VLOOKUP(CONCATENATE(S222,T222),'Sheet1 (2)'!$P$6:$Q$26,2,FALSE)</f>
        <v>0</v>
      </c>
      <c r="V222" s="173" t="s">
        <v>83</v>
      </c>
      <c r="W222" s="173" t="s">
        <v>83</v>
      </c>
      <c r="X222" s="168">
        <f>VLOOKUP(CONCATENATE(V222,W222),'Sheet1 (2)'!$R$6:$S$26,2,FALSE)</f>
        <v>37.5</v>
      </c>
      <c r="Y222" s="173" t="s">
        <v>80</v>
      </c>
      <c r="Z222" s="173" t="s">
        <v>80</v>
      </c>
      <c r="AA222" s="168">
        <f>VLOOKUP(CONCATENATE(Y222,Z222),'Sheet1 (2)'!$T$6:$U$26,2,FALSE)</f>
        <v>0</v>
      </c>
      <c r="AB222" s="173" t="s">
        <v>80</v>
      </c>
      <c r="AC222" s="173" t="s">
        <v>80</v>
      </c>
      <c r="AD222" s="168">
        <f>VLOOKUP(CONCATENATE(AB222,AC222),'Sheet1 (2)'!$X$6:$Y$26,2,FALSE)</f>
        <v>0</v>
      </c>
      <c r="AE222" s="173" t="s">
        <v>82</v>
      </c>
      <c r="AF222" s="173" t="s">
        <v>81</v>
      </c>
      <c r="AG222" s="168">
        <f>VLOOKUP(CONCATENATE(AE222,AF222),'Sheet1 (2)'!$Z$6:$AA$26,2,FALSE)</f>
        <v>66</v>
      </c>
      <c r="AH222" s="172"/>
      <c r="AI222" s="175"/>
      <c r="AJ222" s="140"/>
      <c r="AK222" s="176" t="s">
        <v>282</v>
      </c>
      <c r="AL222" s="176" t="s">
        <v>76</v>
      </c>
      <c r="AM222" s="170">
        <f t="shared" si="6"/>
        <v>362</v>
      </c>
      <c r="AN222" s="147"/>
      <c r="AO222" s="155"/>
      <c r="AP222" s="156"/>
      <c r="AQ222" s="157">
        <v>2.2164005414000001</v>
      </c>
      <c r="AR222" s="158"/>
      <c r="AS222" s="145">
        <f>LOOKUP(rufmkm,'Sheet1 (2)'!$V$62:$V$71,'Sheet1 (2)'!$W$62:$W$71)</f>
        <v>30</v>
      </c>
      <c r="AT222" s="140"/>
      <c r="AU222" s="157">
        <f>IF(IF(D222='Sheet1 (2)'!$C$69,'Sheet1 (2)'!$D$69*('Sheet1 (2)'!$D$72-rut_index)/'Sheet1 (2)'!$D$72,IF(shee2!D222='Sheet1 (2)'!$C$70,'Sheet1 (2)'!$D$70*('Sheet1 (2)'!$D$72-rut_index)/'Sheet1 (2)'!$D$72,IF(shee2!D222='Sheet1 (2)'!$C$71,'Sheet1 (2)'!$D$71*('Sheet1 (2)'!$D$72-rut_index)/'Sheet1 (2)'!$D$72)))&lt;0,0,IF(D222='Sheet1 (2)'!$C$69,'Sheet1 (2)'!$D$69*('Sheet1 (2)'!$D$72-rut_index)/'Sheet1 (2)'!$D$72,IF(shee2!D222='Sheet1 (2)'!$C$70,'Sheet1 (2)'!$D$70*('Sheet1 (2)'!$D$72-rut_index)/'Sheet1 (2)'!$D$72,IF(shee2!D222='Sheet1 (2)'!$C$71,'Sheet1 (2)'!$D$71*('Sheet1 (2)'!$D$72-rut_index)/'Sheet1 (2)'!$D$72))))</f>
        <v>2.9166666666666665</v>
      </c>
      <c r="AV222" s="157">
        <f>IF(IF(D222='Sheet1 (2)'!$C$69,'Sheet1 (2)'!$D$69*('Sheet1 (2)'!$D$72-crack_s_index)/'Sheet1 (2)'!$D$72,IF(shee2!D222='Sheet1 (2)'!$C$70,'Sheet1 (2)'!$D$70*('Sheet1 (2)'!$D$72-crack_s_index)/'Sheet1 (2)'!$D$72,IF(shee2!D222='Sheet1 (2)'!$C$71,'Sheet1 (2)'!$D$71*('Sheet1 (2)'!$D$72-crack_s_index)/'Sheet1 (2)'!$D$72)))&lt;0,0,IF(D222='Sheet1 (2)'!$C$69,'Sheet1 (2)'!$D$69*('Sheet1 (2)'!$D$72-crack_s_index)/'Sheet1 (2)'!$D$72,IF(shee2!D222='Sheet1 (2)'!$C$70,'Sheet1 (2)'!$D$70*('Sheet1 (2)'!$D$72-crack_s_index)/'Sheet1 (2)'!$D$72,IF(shee2!D222='Sheet1 (2)'!$C$71,'Sheet1 (2)'!$D$71*('Sheet1 (2)'!$D$72-crack_s_index)/'Sheet1 (2)'!$D$72))))</f>
        <v>5</v>
      </c>
      <c r="AW222" s="157">
        <f>IF(IF(D222='Sheet1 (2)'!$C$69,'Sheet1 (2)'!$D$69*('Sheet1 (2)'!$D$72-crack_t_index)/'Sheet1 (2)'!$D$72,IF(shee2!D222='Sheet1 (2)'!$C$70,'Sheet1 (2)'!$D$70*('Sheet1 (2)'!$D$72-crack_t_index)/'Sheet1 (2)'!$D$72,IF(shee2!D222='Sheet1 (2)'!$C$71,'Sheet1 (2)'!$D$71*('Sheet1 (2)'!$D$72-crack_t_index)/'Sheet1 (2)'!$D$72)))&lt;0,0,IF(D222='Sheet1 (2)'!$C$69,'Sheet1 (2)'!$D$69*('Sheet1 (2)'!$D$72-crack_t_index)/'Sheet1 (2)'!$D$72,IF(shee2!D222='Sheet1 (2)'!$C$70,'Sheet1 (2)'!$D$70*('Sheet1 (2)'!$D$72-crack_t_index)/'Sheet1 (2)'!$D$72,IF(shee2!D222='Sheet1 (2)'!$C$71,'Sheet1 (2)'!$D$71*('Sheet1 (2)'!$D$72-crack_t_index)/'Sheet1 (2)'!$D$72))))</f>
        <v>5</v>
      </c>
      <c r="AX222" s="157">
        <f>IF(IF(D222='Sheet1 (2)'!$C$69,'Sheet1 (2)'!$D$69*('Sheet1 (2)'!$D$72-rave_index)/'Sheet1 (2)'!$D$72,IF(shee2!D222='Sheet1 (2)'!$C$70,'Sheet1 (2)'!$D$70*('Sheet1 (2)'!$D$72-rave_index)/'Sheet1 (2)'!$D$72,IF(shee2!D222='Sheet1 (2)'!$C$71,'Sheet1 (2)'!$D$71*('Sheet1 (2)'!$D$72-rave_index)/'Sheet1 (2)'!$D$72)))&lt;0,0,IF(D222='Sheet1 (2)'!$C$69,'Sheet1 (2)'!$D$69*('Sheet1 (2)'!$D$72-rave_index)/'Sheet1 (2)'!$D$72,IF(shee2!D222='Sheet1 (2)'!$C$70,'Sheet1 (2)'!$D$70*('Sheet1 (2)'!$D$72-rave_index)/'Sheet1 (2)'!$D$72,IF(shee2!D222='Sheet1 (2)'!$C$71,'Sheet1 (2)'!$D$71*('Sheet1 (2)'!$D$72-rave_index)/'Sheet1 (2)'!$D$72))))</f>
        <v>5</v>
      </c>
      <c r="AY222" s="157">
        <f>IF(IF(D222='Sheet1 (2)'!$C$69,'Sheet1 (2)'!$D$69*('Sheet1 (2)'!$D$72-rough_index)/'Sheet1 (2)'!$D$72,IF(shee2!D222='Sheet1 (2)'!$C$70,'Sheet1 (2)'!$D$70*('Sheet1 (2)'!$D$72-rough_index)/'Sheet1 (2)'!$D$72,IF(shee2!D222='Sheet1 (2)'!$C$71,'Sheet1 (2)'!$D$71*('Sheet1 (2)'!$D$72-rough_index)/'Sheet1 (2)'!$D$72)))&lt;0,0,IF(D222='Sheet1 (2)'!$C$69,'Sheet1 (2)'!$D$69*('Sheet1 (2)'!$D$72-rough_index)/'Sheet1 (2)'!$D$72,IF(shee2!D222='Sheet1 (2)'!$C$70,'Sheet1 (2)'!$D$70*('Sheet1 (2)'!$D$72-rough_index)/'Sheet1 (2)'!$D$72,IF(shee2!D222='Sheet1 (2)'!$C$71,'Sheet1 (2)'!$D$71*('Sheet1 (2)'!$D$72-rough_index)/'Sheet1 (2)'!$D$72))))</f>
        <v>2.5</v>
      </c>
      <c r="AZ222" s="159">
        <f>+(AU222*'Sheet1 (2)'!$C$77)+(AV222*'Sheet1 (2)'!$C$78)+(AW222*'Sheet1 (2)'!$C$79)+(AX222*'Sheet1 (2)'!$C$80)+(AY222*'Sheet1 (2)'!$C$81)</f>
        <v>3.8333333333333335</v>
      </c>
      <c r="BA222" s="213" t="str">
        <f t="shared" si="7"/>
        <v>Fair</v>
      </c>
      <c r="BE222">
        <f>IF(D222='Sheet1 (2)'!$C$61,'Sheet1 (2)'!$D$61*(counts^2)+'Sheet1 (2)'!$G$61*counts+'Sheet1 (2)'!$J$61,IF(D222='Sheet1 (2)'!$C$62,'Sheet1 (2)'!$D$62*counts+'Sheet1 (2)'!$G$62,IF(D222='Sheet1 (2)'!$C$63,'Sheet1 (2)'!$D$63*counts+'Sheet1 (2)'!$G$63,IF(D222='Sheet1 (2)'!$C$64,'Sheet1 (2)'!$D$64*counts+'Sheet1 (2)'!$G$64))))</f>
        <v>2.0984129299999998</v>
      </c>
    </row>
    <row r="223" spans="1:57">
      <c r="A223" s="145" t="s">
        <v>282</v>
      </c>
      <c r="B223" s="145" t="s">
        <v>76</v>
      </c>
      <c r="C223" s="170">
        <v>363</v>
      </c>
      <c r="D223" s="174" t="s">
        <v>77</v>
      </c>
      <c r="E223" s="171">
        <v>8</v>
      </c>
      <c r="F223" s="171">
        <v>1</v>
      </c>
      <c r="G223" s="171" t="s">
        <v>77</v>
      </c>
      <c r="H223" s="171">
        <v>0.5</v>
      </c>
      <c r="I223" s="171" t="s">
        <v>77</v>
      </c>
      <c r="J223" s="173" t="s">
        <v>78</v>
      </c>
      <c r="K223" s="173" t="s">
        <v>81</v>
      </c>
      <c r="L223" s="169">
        <f>VLOOKUP(CONCATENATE(J223,K223),'Sheet1 (2)'!$J$6:$K$26,2,FALSE)</f>
        <v>25</v>
      </c>
      <c r="M223" s="173" t="s">
        <v>79</v>
      </c>
      <c r="N223" s="173" t="s">
        <v>78</v>
      </c>
      <c r="O223" s="168">
        <f>VLOOKUP(CONCATENATE(M223,N223),'Sheet1 (2)'!$L$6:$M$26,2,FALSE)</f>
        <v>10</v>
      </c>
      <c r="P223" s="173" t="s">
        <v>79</v>
      </c>
      <c r="Q223" s="173" t="s">
        <v>78</v>
      </c>
      <c r="R223" s="168">
        <f>VLOOKUP(CONCATENATE(P223,Q223),'Sheet1 (2)'!$N$6:$O$26,2,FALSE)</f>
        <v>10</v>
      </c>
      <c r="S223" s="173" t="s">
        <v>80</v>
      </c>
      <c r="T223" s="173" t="s">
        <v>80</v>
      </c>
      <c r="U223" s="168">
        <f>VLOOKUP(CONCATENATE(S223,T223),'Sheet1 (2)'!$P$6:$Q$26,2,FALSE)</f>
        <v>0</v>
      </c>
      <c r="V223" s="173" t="s">
        <v>80</v>
      </c>
      <c r="W223" s="173" t="s">
        <v>80</v>
      </c>
      <c r="X223" s="168">
        <f>VLOOKUP(CONCATENATE(V223,W223),'Sheet1 (2)'!$R$6:$S$26,2,FALSE)</f>
        <v>0</v>
      </c>
      <c r="Y223" s="173" t="s">
        <v>80</v>
      </c>
      <c r="Z223" s="173" t="s">
        <v>80</v>
      </c>
      <c r="AA223" s="168">
        <f>VLOOKUP(CONCATENATE(Y223,Z223),'Sheet1 (2)'!$T$6:$U$26,2,FALSE)</f>
        <v>0</v>
      </c>
      <c r="AB223" s="173" t="s">
        <v>80</v>
      </c>
      <c r="AC223" s="173" t="s">
        <v>80</v>
      </c>
      <c r="AD223" s="168">
        <f>VLOOKUP(CONCATENATE(AB223,AC223),'Sheet1 (2)'!$X$6:$Y$26,2,FALSE)</f>
        <v>0</v>
      </c>
      <c r="AE223" s="173" t="s">
        <v>82</v>
      </c>
      <c r="AF223" s="173" t="s">
        <v>81</v>
      </c>
      <c r="AG223" s="168">
        <f>VLOOKUP(CONCATENATE(AE223,AF223),'Sheet1 (2)'!$Z$6:$AA$26,2,FALSE)</f>
        <v>66</v>
      </c>
      <c r="AH223" s="172"/>
      <c r="AI223" s="175"/>
      <c r="AJ223" s="140"/>
      <c r="AK223" s="176" t="s">
        <v>282</v>
      </c>
      <c r="AL223" s="176" t="s">
        <v>76</v>
      </c>
      <c r="AM223" s="170">
        <f t="shared" si="6"/>
        <v>363</v>
      </c>
      <c r="AN223" s="147"/>
      <c r="AO223" s="155" t="s">
        <v>409</v>
      </c>
      <c r="AP223" s="156"/>
      <c r="AQ223" s="157">
        <v>2.0067542838000003</v>
      </c>
      <c r="AR223" s="158"/>
      <c r="AS223" s="145">
        <f>LOOKUP(rufmkm,'Sheet1 (2)'!$V$62:$V$71,'Sheet1 (2)'!$W$62:$W$71)</f>
        <v>30</v>
      </c>
      <c r="AT223" s="140"/>
      <c r="AU223" s="157">
        <f>IF(IF(D223='Sheet1 (2)'!$C$69,'Sheet1 (2)'!$D$69*('Sheet1 (2)'!$D$72-rut_index)/'Sheet1 (2)'!$D$72,IF(shee2!D223='Sheet1 (2)'!$C$70,'Sheet1 (2)'!$D$70*('Sheet1 (2)'!$D$72-rut_index)/'Sheet1 (2)'!$D$72,IF(shee2!D223='Sheet1 (2)'!$C$71,'Sheet1 (2)'!$D$71*('Sheet1 (2)'!$D$72-rut_index)/'Sheet1 (2)'!$D$72)))&lt;0,0,IF(D223='Sheet1 (2)'!$C$69,'Sheet1 (2)'!$D$69*('Sheet1 (2)'!$D$72-rut_index)/'Sheet1 (2)'!$D$72,IF(shee2!D223='Sheet1 (2)'!$C$70,'Sheet1 (2)'!$D$70*('Sheet1 (2)'!$D$72-rut_index)/'Sheet1 (2)'!$D$72,IF(shee2!D223='Sheet1 (2)'!$C$71,'Sheet1 (2)'!$D$71*('Sheet1 (2)'!$D$72-rut_index)/'Sheet1 (2)'!$D$72))))</f>
        <v>2.9166666666666665</v>
      </c>
      <c r="AV223" s="157">
        <f>IF(IF(D223='Sheet1 (2)'!$C$69,'Sheet1 (2)'!$D$69*('Sheet1 (2)'!$D$72-crack_s_index)/'Sheet1 (2)'!$D$72,IF(shee2!D223='Sheet1 (2)'!$C$70,'Sheet1 (2)'!$D$70*('Sheet1 (2)'!$D$72-crack_s_index)/'Sheet1 (2)'!$D$72,IF(shee2!D223='Sheet1 (2)'!$C$71,'Sheet1 (2)'!$D$71*('Sheet1 (2)'!$D$72-crack_s_index)/'Sheet1 (2)'!$D$72)))&lt;0,0,IF(D223='Sheet1 (2)'!$C$69,'Sheet1 (2)'!$D$69*('Sheet1 (2)'!$D$72-crack_s_index)/'Sheet1 (2)'!$D$72,IF(shee2!D223='Sheet1 (2)'!$C$70,'Sheet1 (2)'!$D$70*('Sheet1 (2)'!$D$72-crack_s_index)/'Sheet1 (2)'!$D$72,IF(shee2!D223='Sheet1 (2)'!$C$71,'Sheet1 (2)'!$D$71*('Sheet1 (2)'!$D$72-crack_s_index)/'Sheet1 (2)'!$D$72))))</f>
        <v>4.166666666666667</v>
      </c>
      <c r="AW223" s="157">
        <f>IF(IF(D223='Sheet1 (2)'!$C$69,'Sheet1 (2)'!$D$69*('Sheet1 (2)'!$D$72-crack_t_index)/'Sheet1 (2)'!$D$72,IF(shee2!D223='Sheet1 (2)'!$C$70,'Sheet1 (2)'!$D$70*('Sheet1 (2)'!$D$72-crack_t_index)/'Sheet1 (2)'!$D$72,IF(shee2!D223='Sheet1 (2)'!$C$71,'Sheet1 (2)'!$D$71*('Sheet1 (2)'!$D$72-crack_t_index)/'Sheet1 (2)'!$D$72)))&lt;0,0,IF(D223='Sheet1 (2)'!$C$69,'Sheet1 (2)'!$D$69*('Sheet1 (2)'!$D$72-crack_t_index)/'Sheet1 (2)'!$D$72,IF(shee2!D223='Sheet1 (2)'!$C$70,'Sheet1 (2)'!$D$70*('Sheet1 (2)'!$D$72-crack_t_index)/'Sheet1 (2)'!$D$72,IF(shee2!D223='Sheet1 (2)'!$C$71,'Sheet1 (2)'!$D$71*('Sheet1 (2)'!$D$72-crack_t_index)/'Sheet1 (2)'!$D$72))))</f>
        <v>4.166666666666667</v>
      </c>
      <c r="AX223" s="157">
        <f>IF(IF(D223='Sheet1 (2)'!$C$69,'Sheet1 (2)'!$D$69*('Sheet1 (2)'!$D$72-rave_index)/'Sheet1 (2)'!$D$72,IF(shee2!D223='Sheet1 (2)'!$C$70,'Sheet1 (2)'!$D$70*('Sheet1 (2)'!$D$72-rave_index)/'Sheet1 (2)'!$D$72,IF(shee2!D223='Sheet1 (2)'!$C$71,'Sheet1 (2)'!$D$71*('Sheet1 (2)'!$D$72-rave_index)/'Sheet1 (2)'!$D$72)))&lt;0,0,IF(D223='Sheet1 (2)'!$C$69,'Sheet1 (2)'!$D$69*('Sheet1 (2)'!$D$72-rave_index)/'Sheet1 (2)'!$D$72,IF(shee2!D223='Sheet1 (2)'!$C$70,'Sheet1 (2)'!$D$70*('Sheet1 (2)'!$D$72-rave_index)/'Sheet1 (2)'!$D$72,IF(shee2!D223='Sheet1 (2)'!$C$71,'Sheet1 (2)'!$D$71*('Sheet1 (2)'!$D$72-rave_index)/'Sheet1 (2)'!$D$72))))</f>
        <v>5</v>
      </c>
      <c r="AY223" s="157">
        <f>IF(IF(D223='Sheet1 (2)'!$C$69,'Sheet1 (2)'!$D$69*('Sheet1 (2)'!$D$72-rough_index)/'Sheet1 (2)'!$D$72,IF(shee2!D223='Sheet1 (2)'!$C$70,'Sheet1 (2)'!$D$70*('Sheet1 (2)'!$D$72-rough_index)/'Sheet1 (2)'!$D$72,IF(shee2!D223='Sheet1 (2)'!$C$71,'Sheet1 (2)'!$D$71*('Sheet1 (2)'!$D$72-rough_index)/'Sheet1 (2)'!$D$72)))&lt;0,0,IF(D223='Sheet1 (2)'!$C$69,'Sheet1 (2)'!$D$69*('Sheet1 (2)'!$D$72-rough_index)/'Sheet1 (2)'!$D$72,IF(shee2!D223='Sheet1 (2)'!$C$70,'Sheet1 (2)'!$D$70*('Sheet1 (2)'!$D$72-rough_index)/'Sheet1 (2)'!$D$72,IF(shee2!D223='Sheet1 (2)'!$C$71,'Sheet1 (2)'!$D$71*('Sheet1 (2)'!$D$72-rough_index)/'Sheet1 (2)'!$D$72))))</f>
        <v>2.5</v>
      </c>
      <c r="AZ223" s="159">
        <f>+(AU223*'Sheet1 (2)'!$C$77)+(AV223*'Sheet1 (2)'!$C$78)+(AW223*'Sheet1 (2)'!$C$79)+(AX223*'Sheet1 (2)'!$C$80)+(AY223*'Sheet1 (2)'!$C$81)</f>
        <v>3.5</v>
      </c>
      <c r="BA223" s="213" t="str">
        <f t="shared" si="7"/>
        <v>Fair</v>
      </c>
      <c r="BE223">
        <f>IF(D223='Sheet1 (2)'!$C$61,'Sheet1 (2)'!$D$61*(counts^2)+'Sheet1 (2)'!$G$61*counts+'Sheet1 (2)'!$J$61,IF(D223='Sheet1 (2)'!$C$62,'Sheet1 (2)'!$D$62*counts+'Sheet1 (2)'!$G$62,IF(D223='Sheet1 (2)'!$C$63,'Sheet1 (2)'!$D$63*counts+'Sheet1 (2)'!$G$63,IF(D223='Sheet1 (2)'!$C$64,'Sheet1 (2)'!$D$64*counts+'Sheet1 (2)'!$G$64))))</f>
        <v>2.0984129299999998</v>
      </c>
    </row>
    <row r="224" spans="1:57">
      <c r="A224" s="145" t="s">
        <v>282</v>
      </c>
      <c r="B224" s="145" t="s">
        <v>76</v>
      </c>
      <c r="C224" s="170">
        <v>364</v>
      </c>
      <c r="D224" s="174" t="s">
        <v>77</v>
      </c>
      <c r="E224" s="171">
        <v>8</v>
      </c>
      <c r="F224" s="171">
        <v>1</v>
      </c>
      <c r="G224" s="171" t="s">
        <v>77</v>
      </c>
      <c r="H224" s="171">
        <v>0.5</v>
      </c>
      <c r="I224" s="171" t="s">
        <v>77</v>
      </c>
      <c r="J224" s="173" t="s">
        <v>78</v>
      </c>
      <c r="K224" s="173" t="s">
        <v>81</v>
      </c>
      <c r="L224" s="169">
        <f>VLOOKUP(CONCATENATE(J224,K224),'Sheet1 (2)'!$J$6:$K$26,2,FALSE)</f>
        <v>25</v>
      </c>
      <c r="M224" s="173" t="s">
        <v>80</v>
      </c>
      <c r="N224" s="173" t="s">
        <v>80</v>
      </c>
      <c r="O224" s="168">
        <f>VLOOKUP(CONCATENATE(M224,N224),'Sheet1 (2)'!$L$6:$M$26,2,FALSE)</f>
        <v>0</v>
      </c>
      <c r="P224" s="173" t="s">
        <v>80</v>
      </c>
      <c r="Q224" s="173" t="s">
        <v>80</v>
      </c>
      <c r="R224" s="168">
        <f>VLOOKUP(CONCATENATE(P224,Q224),'Sheet1 (2)'!$N$6:$O$26,2,FALSE)</f>
        <v>0</v>
      </c>
      <c r="S224" s="173" t="s">
        <v>80</v>
      </c>
      <c r="T224" s="173" t="s">
        <v>80</v>
      </c>
      <c r="U224" s="168">
        <f>VLOOKUP(CONCATENATE(S224,T224),'Sheet1 (2)'!$P$6:$Q$26,2,FALSE)</f>
        <v>0</v>
      </c>
      <c r="V224" s="173" t="s">
        <v>80</v>
      </c>
      <c r="W224" s="173" t="s">
        <v>80</v>
      </c>
      <c r="X224" s="168">
        <f>VLOOKUP(CONCATENATE(V224,W224),'Sheet1 (2)'!$R$6:$S$26,2,FALSE)</f>
        <v>0</v>
      </c>
      <c r="Y224" s="173" t="s">
        <v>80</v>
      </c>
      <c r="Z224" s="173" t="s">
        <v>80</v>
      </c>
      <c r="AA224" s="168">
        <f>VLOOKUP(CONCATENATE(Y224,Z224),'Sheet1 (2)'!$T$6:$U$26,2,FALSE)</f>
        <v>0</v>
      </c>
      <c r="AB224" s="173" t="s">
        <v>80</v>
      </c>
      <c r="AC224" s="173" t="s">
        <v>80</v>
      </c>
      <c r="AD224" s="168">
        <f>VLOOKUP(CONCATENATE(AB224,AC224),'Sheet1 (2)'!$X$6:$Y$26,2,FALSE)</f>
        <v>0</v>
      </c>
      <c r="AE224" s="173" t="s">
        <v>82</v>
      </c>
      <c r="AF224" s="173" t="s">
        <v>81</v>
      </c>
      <c r="AG224" s="168">
        <f>VLOOKUP(CONCATENATE(AE224,AF224),'Sheet1 (2)'!$Z$6:$AA$26,2,FALSE)</f>
        <v>66</v>
      </c>
      <c r="AH224" s="172"/>
      <c r="AI224" s="175"/>
      <c r="AJ224" s="140"/>
      <c r="AK224" s="176" t="s">
        <v>282</v>
      </c>
      <c r="AL224" s="176" t="s">
        <v>76</v>
      </c>
      <c r="AM224" s="170">
        <f t="shared" si="6"/>
        <v>364</v>
      </c>
      <c r="AN224" s="147"/>
      <c r="AO224" s="155"/>
      <c r="AP224" s="156"/>
      <c r="AQ224" s="157">
        <v>2.0738938212</v>
      </c>
      <c r="AR224" s="158"/>
      <c r="AS224" s="145">
        <f>LOOKUP(rufmkm,'Sheet1 (2)'!$V$62:$V$71,'Sheet1 (2)'!$W$62:$W$71)</f>
        <v>30</v>
      </c>
      <c r="AT224" s="140"/>
      <c r="AU224" s="157">
        <f>IF(IF(D224='Sheet1 (2)'!$C$69,'Sheet1 (2)'!$D$69*('Sheet1 (2)'!$D$72-rut_index)/'Sheet1 (2)'!$D$72,IF(shee2!D224='Sheet1 (2)'!$C$70,'Sheet1 (2)'!$D$70*('Sheet1 (2)'!$D$72-rut_index)/'Sheet1 (2)'!$D$72,IF(shee2!D224='Sheet1 (2)'!$C$71,'Sheet1 (2)'!$D$71*('Sheet1 (2)'!$D$72-rut_index)/'Sheet1 (2)'!$D$72)))&lt;0,0,IF(D224='Sheet1 (2)'!$C$69,'Sheet1 (2)'!$D$69*('Sheet1 (2)'!$D$72-rut_index)/'Sheet1 (2)'!$D$72,IF(shee2!D224='Sheet1 (2)'!$C$70,'Sheet1 (2)'!$D$70*('Sheet1 (2)'!$D$72-rut_index)/'Sheet1 (2)'!$D$72,IF(shee2!D224='Sheet1 (2)'!$C$71,'Sheet1 (2)'!$D$71*('Sheet1 (2)'!$D$72-rut_index)/'Sheet1 (2)'!$D$72))))</f>
        <v>2.9166666666666665</v>
      </c>
      <c r="AV224" s="157">
        <f>IF(IF(D224='Sheet1 (2)'!$C$69,'Sheet1 (2)'!$D$69*('Sheet1 (2)'!$D$72-crack_s_index)/'Sheet1 (2)'!$D$72,IF(shee2!D224='Sheet1 (2)'!$C$70,'Sheet1 (2)'!$D$70*('Sheet1 (2)'!$D$72-crack_s_index)/'Sheet1 (2)'!$D$72,IF(shee2!D224='Sheet1 (2)'!$C$71,'Sheet1 (2)'!$D$71*('Sheet1 (2)'!$D$72-crack_s_index)/'Sheet1 (2)'!$D$72)))&lt;0,0,IF(D224='Sheet1 (2)'!$C$69,'Sheet1 (2)'!$D$69*('Sheet1 (2)'!$D$72-crack_s_index)/'Sheet1 (2)'!$D$72,IF(shee2!D224='Sheet1 (2)'!$C$70,'Sheet1 (2)'!$D$70*('Sheet1 (2)'!$D$72-crack_s_index)/'Sheet1 (2)'!$D$72,IF(shee2!D224='Sheet1 (2)'!$C$71,'Sheet1 (2)'!$D$71*('Sheet1 (2)'!$D$72-crack_s_index)/'Sheet1 (2)'!$D$72))))</f>
        <v>5</v>
      </c>
      <c r="AW224" s="157">
        <f>IF(IF(D224='Sheet1 (2)'!$C$69,'Sheet1 (2)'!$D$69*('Sheet1 (2)'!$D$72-crack_t_index)/'Sheet1 (2)'!$D$72,IF(shee2!D224='Sheet1 (2)'!$C$70,'Sheet1 (2)'!$D$70*('Sheet1 (2)'!$D$72-crack_t_index)/'Sheet1 (2)'!$D$72,IF(shee2!D224='Sheet1 (2)'!$C$71,'Sheet1 (2)'!$D$71*('Sheet1 (2)'!$D$72-crack_t_index)/'Sheet1 (2)'!$D$72)))&lt;0,0,IF(D224='Sheet1 (2)'!$C$69,'Sheet1 (2)'!$D$69*('Sheet1 (2)'!$D$72-crack_t_index)/'Sheet1 (2)'!$D$72,IF(shee2!D224='Sheet1 (2)'!$C$70,'Sheet1 (2)'!$D$70*('Sheet1 (2)'!$D$72-crack_t_index)/'Sheet1 (2)'!$D$72,IF(shee2!D224='Sheet1 (2)'!$C$71,'Sheet1 (2)'!$D$71*('Sheet1 (2)'!$D$72-crack_t_index)/'Sheet1 (2)'!$D$72))))</f>
        <v>5</v>
      </c>
      <c r="AX224" s="157">
        <f>IF(IF(D224='Sheet1 (2)'!$C$69,'Sheet1 (2)'!$D$69*('Sheet1 (2)'!$D$72-rave_index)/'Sheet1 (2)'!$D$72,IF(shee2!D224='Sheet1 (2)'!$C$70,'Sheet1 (2)'!$D$70*('Sheet1 (2)'!$D$72-rave_index)/'Sheet1 (2)'!$D$72,IF(shee2!D224='Sheet1 (2)'!$C$71,'Sheet1 (2)'!$D$71*('Sheet1 (2)'!$D$72-rave_index)/'Sheet1 (2)'!$D$72)))&lt;0,0,IF(D224='Sheet1 (2)'!$C$69,'Sheet1 (2)'!$D$69*('Sheet1 (2)'!$D$72-rave_index)/'Sheet1 (2)'!$D$72,IF(shee2!D224='Sheet1 (2)'!$C$70,'Sheet1 (2)'!$D$70*('Sheet1 (2)'!$D$72-rave_index)/'Sheet1 (2)'!$D$72,IF(shee2!D224='Sheet1 (2)'!$C$71,'Sheet1 (2)'!$D$71*('Sheet1 (2)'!$D$72-rave_index)/'Sheet1 (2)'!$D$72))))</f>
        <v>5</v>
      </c>
      <c r="AY224" s="157">
        <f>IF(IF(D224='Sheet1 (2)'!$C$69,'Sheet1 (2)'!$D$69*('Sheet1 (2)'!$D$72-rough_index)/'Sheet1 (2)'!$D$72,IF(shee2!D224='Sheet1 (2)'!$C$70,'Sheet1 (2)'!$D$70*('Sheet1 (2)'!$D$72-rough_index)/'Sheet1 (2)'!$D$72,IF(shee2!D224='Sheet1 (2)'!$C$71,'Sheet1 (2)'!$D$71*('Sheet1 (2)'!$D$72-rough_index)/'Sheet1 (2)'!$D$72)))&lt;0,0,IF(D224='Sheet1 (2)'!$C$69,'Sheet1 (2)'!$D$69*('Sheet1 (2)'!$D$72-rough_index)/'Sheet1 (2)'!$D$72,IF(shee2!D224='Sheet1 (2)'!$C$70,'Sheet1 (2)'!$D$70*('Sheet1 (2)'!$D$72-rough_index)/'Sheet1 (2)'!$D$72,IF(shee2!D224='Sheet1 (2)'!$C$71,'Sheet1 (2)'!$D$71*('Sheet1 (2)'!$D$72-rough_index)/'Sheet1 (2)'!$D$72))))</f>
        <v>2.5</v>
      </c>
      <c r="AZ224" s="159">
        <f>+(AU224*'Sheet1 (2)'!$C$77)+(AV224*'Sheet1 (2)'!$C$78)+(AW224*'Sheet1 (2)'!$C$79)+(AX224*'Sheet1 (2)'!$C$80)+(AY224*'Sheet1 (2)'!$C$81)</f>
        <v>3.8333333333333335</v>
      </c>
      <c r="BA224" s="213" t="str">
        <f t="shared" si="7"/>
        <v>Fair</v>
      </c>
      <c r="BE224">
        <f>IF(D224='Sheet1 (2)'!$C$61,'Sheet1 (2)'!$D$61*(counts^2)+'Sheet1 (2)'!$G$61*counts+'Sheet1 (2)'!$J$61,IF(D224='Sheet1 (2)'!$C$62,'Sheet1 (2)'!$D$62*counts+'Sheet1 (2)'!$G$62,IF(D224='Sheet1 (2)'!$C$63,'Sheet1 (2)'!$D$63*counts+'Sheet1 (2)'!$G$63,IF(D224='Sheet1 (2)'!$C$64,'Sheet1 (2)'!$D$64*counts+'Sheet1 (2)'!$G$64))))</f>
        <v>2.0984129299999998</v>
      </c>
    </row>
    <row r="225" spans="1:57">
      <c r="A225" s="145" t="s">
        <v>282</v>
      </c>
      <c r="B225" s="145" t="s">
        <v>76</v>
      </c>
      <c r="C225" s="170">
        <v>365</v>
      </c>
      <c r="D225" s="174" t="s">
        <v>77</v>
      </c>
      <c r="E225" s="171">
        <v>8</v>
      </c>
      <c r="F225" s="171">
        <v>1</v>
      </c>
      <c r="G225" s="171" t="s">
        <v>77</v>
      </c>
      <c r="H225" s="171">
        <v>0.5</v>
      </c>
      <c r="I225" s="171" t="s">
        <v>77</v>
      </c>
      <c r="J225" s="173" t="s">
        <v>80</v>
      </c>
      <c r="K225" s="173" t="s">
        <v>80</v>
      </c>
      <c r="L225" s="169">
        <f>VLOOKUP(CONCATENATE(J225,K225),'Sheet1 (2)'!$J$6:$K$26,2,FALSE)</f>
        <v>0</v>
      </c>
      <c r="M225" s="173" t="s">
        <v>80</v>
      </c>
      <c r="N225" s="173" t="s">
        <v>80</v>
      </c>
      <c r="O225" s="168">
        <f>VLOOKUP(CONCATENATE(M225,N225),'Sheet1 (2)'!$L$6:$M$26,2,FALSE)</f>
        <v>0</v>
      </c>
      <c r="P225" s="173" t="s">
        <v>80</v>
      </c>
      <c r="Q225" s="173" t="s">
        <v>80</v>
      </c>
      <c r="R225" s="168">
        <f>VLOOKUP(CONCATENATE(P225,Q225),'Sheet1 (2)'!$N$6:$O$26,2,FALSE)</f>
        <v>0</v>
      </c>
      <c r="S225" s="173" t="s">
        <v>80</v>
      </c>
      <c r="T225" s="173" t="s">
        <v>80</v>
      </c>
      <c r="U225" s="168">
        <f>VLOOKUP(CONCATENATE(S225,T225),'Sheet1 (2)'!$P$6:$Q$26,2,FALSE)</f>
        <v>0</v>
      </c>
      <c r="V225" s="173" t="s">
        <v>80</v>
      </c>
      <c r="W225" s="173" t="s">
        <v>80</v>
      </c>
      <c r="X225" s="168">
        <f>VLOOKUP(CONCATENATE(V225,W225),'Sheet1 (2)'!$R$6:$S$26,2,FALSE)</f>
        <v>0</v>
      </c>
      <c r="Y225" s="173" t="s">
        <v>80</v>
      </c>
      <c r="Z225" s="173" t="s">
        <v>80</v>
      </c>
      <c r="AA225" s="168">
        <f>VLOOKUP(CONCATENATE(Y225,Z225),'Sheet1 (2)'!$T$6:$U$26,2,FALSE)</f>
        <v>0</v>
      </c>
      <c r="AB225" s="173" t="s">
        <v>80</v>
      </c>
      <c r="AC225" s="173" t="s">
        <v>80</v>
      </c>
      <c r="AD225" s="168">
        <f>VLOOKUP(CONCATENATE(AB225,AC225),'Sheet1 (2)'!$X$6:$Y$26,2,FALSE)</f>
        <v>0</v>
      </c>
      <c r="AE225" s="173" t="s">
        <v>82</v>
      </c>
      <c r="AF225" s="173" t="s">
        <v>81</v>
      </c>
      <c r="AG225" s="168">
        <f>VLOOKUP(CONCATENATE(AE225,AF225),'Sheet1 (2)'!$Z$6:$AA$26,2,FALSE)</f>
        <v>66</v>
      </c>
      <c r="AH225" s="172"/>
      <c r="AI225" s="175"/>
      <c r="AJ225" s="140"/>
      <c r="AK225" s="176" t="s">
        <v>282</v>
      </c>
      <c r="AL225" s="176" t="s">
        <v>76</v>
      </c>
      <c r="AM225" s="170">
        <f t="shared" si="6"/>
        <v>365</v>
      </c>
      <c r="AN225" s="147"/>
      <c r="AO225" s="155"/>
      <c r="AP225" s="156"/>
      <c r="AQ225" s="157">
        <v>4.1419080093999998</v>
      </c>
      <c r="AR225" s="158"/>
      <c r="AS225" s="145">
        <f>LOOKUP(rufmkm,'Sheet1 (2)'!$V$62:$V$71,'Sheet1 (2)'!$W$62:$W$71)</f>
        <v>50</v>
      </c>
      <c r="AT225" s="140"/>
      <c r="AU225" s="157">
        <f>IF(IF(D225='Sheet1 (2)'!$C$69,'Sheet1 (2)'!$D$69*('Sheet1 (2)'!$D$72-rut_index)/'Sheet1 (2)'!$D$72,IF(shee2!D225='Sheet1 (2)'!$C$70,'Sheet1 (2)'!$D$70*('Sheet1 (2)'!$D$72-rut_index)/'Sheet1 (2)'!$D$72,IF(shee2!D225='Sheet1 (2)'!$C$71,'Sheet1 (2)'!$D$71*('Sheet1 (2)'!$D$72-rut_index)/'Sheet1 (2)'!$D$72)))&lt;0,0,IF(D225='Sheet1 (2)'!$C$69,'Sheet1 (2)'!$D$69*('Sheet1 (2)'!$D$72-rut_index)/'Sheet1 (2)'!$D$72,IF(shee2!D225='Sheet1 (2)'!$C$70,'Sheet1 (2)'!$D$70*('Sheet1 (2)'!$D$72-rut_index)/'Sheet1 (2)'!$D$72,IF(shee2!D225='Sheet1 (2)'!$C$71,'Sheet1 (2)'!$D$71*('Sheet1 (2)'!$D$72-rut_index)/'Sheet1 (2)'!$D$72))))</f>
        <v>5</v>
      </c>
      <c r="AV225" s="157">
        <f>IF(IF(D225='Sheet1 (2)'!$C$69,'Sheet1 (2)'!$D$69*('Sheet1 (2)'!$D$72-crack_s_index)/'Sheet1 (2)'!$D$72,IF(shee2!D225='Sheet1 (2)'!$C$70,'Sheet1 (2)'!$D$70*('Sheet1 (2)'!$D$72-crack_s_index)/'Sheet1 (2)'!$D$72,IF(shee2!D225='Sheet1 (2)'!$C$71,'Sheet1 (2)'!$D$71*('Sheet1 (2)'!$D$72-crack_s_index)/'Sheet1 (2)'!$D$72)))&lt;0,0,IF(D225='Sheet1 (2)'!$C$69,'Sheet1 (2)'!$D$69*('Sheet1 (2)'!$D$72-crack_s_index)/'Sheet1 (2)'!$D$72,IF(shee2!D225='Sheet1 (2)'!$C$70,'Sheet1 (2)'!$D$70*('Sheet1 (2)'!$D$72-crack_s_index)/'Sheet1 (2)'!$D$72,IF(shee2!D225='Sheet1 (2)'!$C$71,'Sheet1 (2)'!$D$71*('Sheet1 (2)'!$D$72-crack_s_index)/'Sheet1 (2)'!$D$72))))</f>
        <v>5</v>
      </c>
      <c r="AW225" s="157">
        <f>IF(IF(D225='Sheet1 (2)'!$C$69,'Sheet1 (2)'!$D$69*('Sheet1 (2)'!$D$72-crack_t_index)/'Sheet1 (2)'!$D$72,IF(shee2!D225='Sheet1 (2)'!$C$70,'Sheet1 (2)'!$D$70*('Sheet1 (2)'!$D$72-crack_t_index)/'Sheet1 (2)'!$D$72,IF(shee2!D225='Sheet1 (2)'!$C$71,'Sheet1 (2)'!$D$71*('Sheet1 (2)'!$D$72-crack_t_index)/'Sheet1 (2)'!$D$72)))&lt;0,0,IF(D225='Sheet1 (2)'!$C$69,'Sheet1 (2)'!$D$69*('Sheet1 (2)'!$D$72-crack_t_index)/'Sheet1 (2)'!$D$72,IF(shee2!D225='Sheet1 (2)'!$C$70,'Sheet1 (2)'!$D$70*('Sheet1 (2)'!$D$72-crack_t_index)/'Sheet1 (2)'!$D$72,IF(shee2!D225='Sheet1 (2)'!$C$71,'Sheet1 (2)'!$D$71*('Sheet1 (2)'!$D$72-crack_t_index)/'Sheet1 (2)'!$D$72))))</f>
        <v>5</v>
      </c>
      <c r="AX225" s="157">
        <f>IF(IF(D225='Sheet1 (2)'!$C$69,'Sheet1 (2)'!$D$69*('Sheet1 (2)'!$D$72-rave_index)/'Sheet1 (2)'!$D$72,IF(shee2!D225='Sheet1 (2)'!$C$70,'Sheet1 (2)'!$D$70*('Sheet1 (2)'!$D$72-rave_index)/'Sheet1 (2)'!$D$72,IF(shee2!D225='Sheet1 (2)'!$C$71,'Sheet1 (2)'!$D$71*('Sheet1 (2)'!$D$72-rave_index)/'Sheet1 (2)'!$D$72)))&lt;0,0,IF(D225='Sheet1 (2)'!$C$69,'Sheet1 (2)'!$D$69*('Sheet1 (2)'!$D$72-rave_index)/'Sheet1 (2)'!$D$72,IF(shee2!D225='Sheet1 (2)'!$C$70,'Sheet1 (2)'!$D$70*('Sheet1 (2)'!$D$72-rave_index)/'Sheet1 (2)'!$D$72,IF(shee2!D225='Sheet1 (2)'!$C$71,'Sheet1 (2)'!$D$71*('Sheet1 (2)'!$D$72-rave_index)/'Sheet1 (2)'!$D$72))))</f>
        <v>5</v>
      </c>
      <c r="AY225" s="157">
        <f>IF(IF(D225='Sheet1 (2)'!$C$69,'Sheet1 (2)'!$D$69*('Sheet1 (2)'!$D$72-rough_index)/'Sheet1 (2)'!$D$72,IF(shee2!D225='Sheet1 (2)'!$C$70,'Sheet1 (2)'!$D$70*('Sheet1 (2)'!$D$72-rough_index)/'Sheet1 (2)'!$D$72,IF(shee2!D225='Sheet1 (2)'!$C$71,'Sheet1 (2)'!$D$71*('Sheet1 (2)'!$D$72-rough_index)/'Sheet1 (2)'!$D$72)))&lt;0,0,IF(D225='Sheet1 (2)'!$C$69,'Sheet1 (2)'!$D$69*('Sheet1 (2)'!$D$72-rough_index)/'Sheet1 (2)'!$D$72,IF(shee2!D225='Sheet1 (2)'!$C$70,'Sheet1 (2)'!$D$70*('Sheet1 (2)'!$D$72-rough_index)/'Sheet1 (2)'!$D$72,IF(shee2!D225='Sheet1 (2)'!$C$71,'Sheet1 (2)'!$D$71*('Sheet1 (2)'!$D$72-rough_index)/'Sheet1 (2)'!$D$72))))</f>
        <v>0.83333333333333337</v>
      </c>
      <c r="AZ225" s="159">
        <f>+(AU225*'Sheet1 (2)'!$C$77)+(AV225*'Sheet1 (2)'!$C$78)+(AW225*'Sheet1 (2)'!$C$79)+(AX225*'Sheet1 (2)'!$C$80)+(AY225*'Sheet1 (2)'!$C$81)</f>
        <v>3.75</v>
      </c>
      <c r="BA225" s="213" t="str">
        <f t="shared" si="7"/>
        <v>Fair</v>
      </c>
      <c r="BE225">
        <f>IF(D225='Sheet1 (2)'!$C$61,'Sheet1 (2)'!$D$61*(counts^2)+'Sheet1 (2)'!$G$61*counts+'Sheet1 (2)'!$J$61,IF(D225='Sheet1 (2)'!$C$62,'Sheet1 (2)'!$D$62*counts+'Sheet1 (2)'!$G$62,IF(D225='Sheet1 (2)'!$C$63,'Sheet1 (2)'!$D$63*counts+'Sheet1 (2)'!$G$63,IF(D225='Sheet1 (2)'!$C$64,'Sheet1 (2)'!$D$64*counts+'Sheet1 (2)'!$G$64))))</f>
        <v>2.0984129299999998</v>
      </c>
    </row>
    <row r="226" spans="1:57">
      <c r="A226" s="145" t="s">
        <v>282</v>
      </c>
      <c r="B226" s="145" t="s">
        <v>76</v>
      </c>
      <c r="C226" s="170">
        <v>366</v>
      </c>
      <c r="D226" s="174" t="s">
        <v>77</v>
      </c>
      <c r="E226" s="171">
        <v>8</v>
      </c>
      <c r="F226" s="171">
        <v>1</v>
      </c>
      <c r="G226" s="171" t="s">
        <v>77</v>
      </c>
      <c r="H226" s="171">
        <v>0.5</v>
      </c>
      <c r="I226" s="171" t="s">
        <v>77</v>
      </c>
      <c r="J226" s="173" t="s">
        <v>80</v>
      </c>
      <c r="K226" s="173" t="s">
        <v>80</v>
      </c>
      <c r="L226" s="169">
        <f>VLOOKUP(CONCATENATE(J226,K226),'Sheet1 (2)'!$J$6:$K$26,2,FALSE)</f>
        <v>0</v>
      </c>
      <c r="M226" s="173" t="s">
        <v>80</v>
      </c>
      <c r="N226" s="173" t="s">
        <v>80</v>
      </c>
      <c r="O226" s="168">
        <f>VLOOKUP(CONCATENATE(M226,N226),'Sheet1 (2)'!$L$6:$M$26,2,FALSE)</f>
        <v>0</v>
      </c>
      <c r="P226" s="173" t="s">
        <v>80</v>
      </c>
      <c r="Q226" s="173" t="s">
        <v>80</v>
      </c>
      <c r="R226" s="168">
        <f>VLOOKUP(CONCATENATE(P226,Q226),'Sheet1 (2)'!$N$6:$O$26,2,FALSE)</f>
        <v>0</v>
      </c>
      <c r="S226" s="173" t="s">
        <v>80</v>
      </c>
      <c r="T226" s="173" t="s">
        <v>80</v>
      </c>
      <c r="U226" s="168">
        <f>VLOOKUP(CONCATENATE(S226,T226),'Sheet1 (2)'!$P$6:$Q$26,2,FALSE)</f>
        <v>0</v>
      </c>
      <c r="V226" s="173" t="s">
        <v>80</v>
      </c>
      <c r="W226" s="173" t="s">
        <v>80</v>
      </c>
      <c r="X226" s="168">
        <f>VLOOKUP(CONCATENATE(V226,W226),'Sheet1 (2)'!$R$6:$S$26,2,FALSE)</f>
        <v>0</v>
      </c>
      <c r="Y226" s="173" t="s">
        <v>80</v>
      </c>
      <c r="Z226" s="173" t="s">
        <v>80</v>
      </c>
      <c r="AA226" s="168">
        <f>VLOOKUP(CONCATENATE(Y226,Z226),'Sheet1 (2)'!$T$6:$U$26,2,FALSE)</f>
        <v>0</v>
      </c>
      <c r="AB226" s="173" t="s">
        <v>80</v>
      </c>
      <c r="AC226" s="173" t="s">
        <v>80</v>
      </c>
      <c r="AD226" s="168">
        <f>VLOOKUP(CONCATENATE(AB226,AC226),'Sheet1 (2)'!$X$6:$Y$26,2,FALSE)</f>
        <v>0</v>
      </c>
      <c r="AE226" s="173" t="s">
        <v>82</v>
      </c>
      <c r="AF226" s="173" t="s">
        <v>81</v>
      </c>
      <c r="AG226" s="168">
        <f>VLOOKUP(CONCATENATE(AE226,AF226),'Sheet1 (2)'!$Z$6:$AA$26,2,FALSE)</f>
        <v>66</v>
      </c>
      <c r="AH226" s="172"/>
      <c r="AI226" s="175"/>
      <c r="AJ226" s="140"/>
      <c r="AK226" s="176" t="s">
        <v>282</v>
      </c>
      <c r="AL226" s="176" t="s">
        <v>76</v>
      </c>
      <c r="AM226" s="170">
        <f t="shared" si="6"/>
        <v>366</v>
      </c>
      <c r="AN226" s="147"/>
      <c r="AO226" s="155"/>
      <c r="AP226" s="156"/>
      <c r="AQ226" s="157">
        <v>2.5958584467999999</v>
      </c>
      <c r="AR226" s="158"/>
      <c r="AS226" s="145">
        <f>LOOKUP(rufmkm,'Sheet1 (2)'!$V$62:$V$71,'Sheet1 (2)'!$W$62:$W$71)</f>
        <v>30</v>
      </c>
      <c r="AT226" s="140"/>
      <c r="AU226" s="157">
        <f>IF(IF(D226='Sheet1 (2)'!$C$69,'Sheet1 (2)'!$D$69*('Sheet1 (2)'!$D$72-rut_index)/'Sheet1 (2)'!$D$72,IF(shee2!D226='Sheet1 (2)'!$C$70,'Sheet1 (2)'!$D$70*('Sheet1 (2)'!$D$72-rut_index)/'Sheet1 (2)'!$D$72,IF(shee2!D226='Sheet1 (2)'!$C$71,'Sheet1 (2)'!$D$71*('Sheet1 (2)'!$D$72-rut_index)/'Sheet1 (2)'!$D$72)))&lt;0,0,IF(D226='Sheet1 (2)'!$C$69,'Sheet1 (2)'!$D$69*('Sheet1 (2)'!$D$72-rut_index)/'Sheet1 (2)'!$D$72,IF(shee2!D226='Sheet1 (2)'!$C$70,'Sheet1 (2)'!$D$70*('Sheet1 (2)'!$D$72-rut_index)/'Sheet1 (2)'!$D$72,IF(shee2!D226='Sheet1 (2)'!$C$71,'Sheet1 (2)'!$D$71*('Sheet1 (2)'!$D$72-rut_index)/'Sheet1 (2)'!$D$72))))</f>
        <v>5</v>
      </c>
      <c r="AV226" s="157">
        <f>IF(IF(D226='Sheet1 (2)'!$C$69,'Sheet1 (2)'!$D$69*('Sheet1 (2)'!$D$72-crack_s_index)/'Sheet1 (2)'!$D$72,IF(shee2!D226='Sheet1 (2)'!$C$70,'Sheet1 (2)'!$D$70*('Sheet1 (2)'!$D$72-crack_s_index)/'Sheet1 (2)'!$D$72,IF(shee2!D226='Sheet1 (2)'!$C$71,'Sheet1 (2)'!$D$71*('Sheet1 (2)'!$D$72-crack_s_index)/'Sheet1 (2)'!$D$72)))&lt;0,0,IF(D226='Sheet1 (2)'!$C$69,'Sheet1 (2)'!$D$69*('Sheet1 (2)'!$D$72-crack_s_index)/'Sheet1 (2)'!$D$72,IF(shee2!D226='Sheet1 (2)'!$C$70,'Sheet1 (2)'!$D$70*('Sheet1 (2)'!$D$72-crack_s_index)/'Sheet1 (2)'!$D$72,IF(shee2!D226='Sheet1 (2)'!$C$71,'Sheet1 (2)'!$D$71*('Sheet1 (2)'!$D$72-crack_s_index)/'Sheet1 (2)'!$D$72))))</f>
        <v>5</v>
      </c>
      <c r="AW226" s="157">
        <f>IF(IF(D226='Sheet1 (2)'!$C$69,'Sheet1 (2)'!$D$69*('Sheet1 (2)'!$D$72-crack_t_index)/'Sheet1 (2)'!$D$72,IF(shee2!D226='Sheet1 (2)'!$C$70,'Sheet1 (2)'!$D$70*('Sheet1 (2)'!$D$72-crack_t_index)/'Sheet1 (2)'!$D$72,IF(shee2!D226='Sheet1 (2)'!$C$71,'Sheet1 (2)'!$D$71*('Sheet1 (2)'!$D$72-crack_t_index)/'Sheet1 (2)'!$D$72)))&lt;0,0,IF(D226='Sheet1 (2)'!$C$69,'Sheet1 (2)'!$D$69*('Sheet1 (2)'!$D$72-crack_t_index)/'Sheet1 (2)'!$D$72,IF(shee2!D226='Sheet1 (2)'!$C$70,'Sheet1 (2)'!$D$70*('Sheet1 (2)'!$D$72-crack_t_index)/'Sheet1 (2)'!$D$72,IF(shee2!D226='Sheet1 (2)'!$C$71,'Sheet1 (2)'!$D$71*('Sheet1 (2)'!$D$72-crack_t_index)/'Sheet1 (2)'!$D$72))))</f>
        <v>5</v>
      </c>
      <c r="AX226" s="157">
        <f>IF(IF(D226='Sheet1 (2)'!$C$69,'Sheet1 (2)'!$D$69*('Sheet1 (2)'!$D$72-rave_index)/'Sheet1 (2)'!$D$72,IF(shee2!D226='Sheet1 (2)'!$C$70,'Sheet1 (2)'!$D$70*('Sheet1 (2)'!$D$72-rave_index)/'Sheet1 (2)'!$D$72,IF(shee2!D226='Sheet1 (2)'!$C$71,'Sheet1 (2)'!$D$71*('Sheet1 (2)'!$D$72-rave_index)/'Sheet1 (2)'!$D$72)))&lt;0,0,IF(D226='Sheet1 (2)'!$C$69,'Sheet1 (2)'!$D$69*('Sheet1 (2)'!$D$72-rave_index)/'Sheet1 (2)'!$D$72,IF(shee2!D226='Sheet1 (2)'!$C$70,'Sheet1 (2)'!$D$70*('Sheet1 (2)'!$D$72-rave_index)/'Sheet1 (2)'!$D$72,IF(shee2!D226='Sheet1 (2)'!$C$71,'Sheet1 (2)'!$D$71*('Sheet1 (2)'!$D$72-rave_index)/'Sheet1 (2)'!$D$72))))</f>
        <v>5</v>
      </c>
      <c r="AY226" s="157">
        <f>IF(IF(D226='Sheet1 (2)'!$C$69,'Sheet1 (2)'!$D$69*('Sheet1 (2)'!$D$72-rough_index)/'Sheet1 (2)'!$D$72,IF(shee2!D226='Sheet1 (2)'!$C$70,'Sheet1 (2)'!$D$70*('Sheet1 (2)'!$D$72-rough_index)/'Sheet1 (2)'!$D$72,IF(shee2!D226='Sheet1 (2)'!$C$71,'Sheet1 (2)'!$D$71*('Sheet1 (2)'!$D$72-rough_index)/'Sheet1 (2)'!$D$72)))&lt;0,0,IF(D226='Sheet1 (2)'!$C$69,'Sheet1 (2)'!$D$69*('Sheet1 (2)'!$D$72-rough_index)/'Sheet1 (2)'!$D$72,IF(shee2!D226='Sheet1 (2)'!$C$70,'Sheet1 (2)'!$D$70*('Sheet1 (2)'!$D$72-rough_index)/'Sheet1 (2)'!$D$72,IF(shee2!D226='Sheet1 (2)'!$C$71,'Sheet1 (2)'!$D$71*('Sheet1 (2)'!$D$72-rough_index)/'Sheet1 (2)'!$D$72))))</f>
        <v>2.5</v>
      </c>
      <c r="AZ226" s="159">
        <f>+(AU226*'Sheet1 (2)'!$C$77)+(AV226*'Sheet1 (2)'!$C$78)+(AW226*'Sheet1 (2)'!$C$79)+(AX226*'Sheet1 (2)'!$C$80)+(AY226*'Sheet1 (2)'!$C$81)</f>
        <v>4.25</v>
      </c>
      <c r="BA226" s="213" t="str">
        <f t="shared" si="7"/>
        <v>Good</v>
      </c>
      <c r="BE226">
        <f>IF(D226='Sheet1 (2)'!$C$61,'Sheet1 (2)'!$D$61*(counts^2)+'Sheet1 (2)'!$G$61*counts+'Sheet1 (2)'!$J$61,IF(D226='Sheet1 (2)'!$C$62,'Sheet1 (2)'!$D$62*counts+'Sheet1 (2)'!$G$62,IF(D226='Sheet1 (2)'!$C$63,'Sheet1 (2)'!$D$63*counts+'Sheet1 (2)'!$G$63,IF(D226='Sheet1 (2)'!$C$64,'Sheet1 (2)'!$D$64*counts+'Sheet1 (2)'!$G$64))))</f>
        <v>2.0984129299999998</v>
      </c>
    </row>
    <row r="227" spans="1:57" ht="12" customHeight="1">
      <c r="A227" s="145" t="s">
        <v>282</v>
      </c>
      <c r="B227" s="145" t="s">
        <v>76</v>
      </c>
      <c r="C227" s="170">
        <v>367</v>
      </c>
      <c r="D227" s="174" t="s">
        <v>77</v>
      </c>
      <c r="E227" s="171">
        <v>8</v>
      </c>
      <c r="F227" s="171">
        <v>1</v>
      </c>
      <c r="G227" s="171" t="s">
        <v>77</v>
      </c>
      <c r="H227" s="171">
        <v>0.5</v>
      </c>
      <c r="I227" s="171" t="s">
        <v>77</v>
      </c>
      <c r="J227" s="173" t="s">
        <v>80</v>
      </c>
      <c r="K227" s="173" t="s">
        <v>80</v>
      </c>
      <c r="L227" s="169">
        <f>VLOOKUP(CONCATENATE(J227,K227),'Sheet1 (2)'!$J$6:$K$26,2,FALSE)</f>
        <v>0</v>
      </c>
      <c r="M227" s="173" t="s">
        <v>80</v>
      </c>
      <c r="N227" s="173" t="s">
        <v>80</v>
      </c>
      <c r="O227" s="168">
        <f>VLOOKUP(CONCATENATE(M227,N227),'Sheet1 (2)'!$L$6:$M$26,2,FALSE)</f>
        <v>0</v>
      </c>
      <c r="P227" s="173" t="s">
        <v>80</v>
      </c>
      <c r="Q227" s="173" t="s">
        <v>80</v>
      </c>
      <c r="R227" s="168">
        <f>VLOOKUP(CONCATENATE(P227,Q227),'Sheet1 (2)'!$N$6:$O$26,2,FALSE)</f>
        <v>0</v>
      </c>
      <c r="S227" s="173" t="s">
        <v>80</v>
      </c>
      <c r="T227" s="173" t="s">
        <v>80</v>
      </c>
      <c r="U227" s="168">
        <f>VLOOKUP(CONCATENATE(S227,T227),'Sheet1 (2)'!$P$6:$Q$26,2,FALSE)</f>
        <v>0</v>
      </c>
      <c r="V227" s="173" t="s">
        <v>80</v>
      </c>
      <c r="W227" s="173" t="s">
        <v>80</v>
      </c>
      <c r="X227" s="168">
        <f>VLOOKUP(CONCATENATE(V227,W227),'Sheet1 (2)'!$R$6:$S$26,2,FALSE)</f>
        <v>0</v>
      </c>
      <c r="Y227" s="173" t="s">
        <v>80</v>
      </c>
      <c r="Z227" s="173" t="s">
        <v>80</v>
      </c>
      <c r="AA227" s="168">
        <f>VLOOKUP(CONCATENATE(Y227,Z227),'Sheet1 (2)'!$T$6:$U$26,2,FALSE)</f>
        <v>0</v>
      </c>
      <c r="AB227" s="173" t="s">
        <v>80</v>
      </c>
      <c r="AC227" s="173" t="s">
        <v>80</v>
      </c>
      <c r="AD227" s="168">
        <f>VLOOKUP(CONCATENATE(AB227,AC227),'Sheet1 (2)'!$X$6:$Y$26,2,FALSE)</f>
        <v>0</v>
      </c>
      <c r="AE227" s="173" t="s">
        <v>82</v>
      </c>
      <c r="AF227" s="173" t="s">
        <v>81</v>
      </c>
      <c r="AG227" s="168">
        <f>VLOOKUP(CONCATENATE(AE227,AF227),'Sheet1 (2)'!$Z$6:$AA$26,2,FALSE)</f>
        <v>66</v>
      </c>
      <c r="AH227" s="172"/>
      <c r="AI227" s="175"/>
      <c r="AJ227" s="140"/>
      <c r="AK227" s="176" t="s">
        <v>282</v>
      </c>
      <c r="AL227" s="176" t="s">
        <v>76</v>
      </c>
      <c r="AM227" s="170">
        <f t="shared" si="6"/>
        <v>367</v>
      </c>
      <c r="AN227" s="147"/>
      <c r="AO227" s="155"/>
      <c r="AP227" s="156"/>
      <c r="AQ227" s="157">
        <v>3.8060386772000001</v>
      </c>
      <c r="AR227" s="158"/>
      <c r="AS227" s="145">
        <f>LOOKUP(rufmkm,'Sheet1 (2)'!$V$62:$V$71,'Sheet1 (2)'!$W$62:$W$71)</f>
        <v>40</v>
      </c>
      <c r="AT227" s="140"/>
      <c r="AU227" s="157">
        <f>IF(IF(D227='Sheet1 (2)'!$C$69,'Sheet1 (2)'!$D$69*('Sheet1 (2)'!$D$72-rut_index)/'Sheet1 (2)'!$D$72,IF(shee2!D227='Sheet1 (2)'!$C$70,'Sheet1 (2)'!$D$70*('Sheet1 (2)'!$D$72-rut_index)/'Sheet1 (2)'!$D$72,IF(shee2!D227='Sheet1 (2)'!$C$71,'Sheet1 (2)'!$D$71*('Sheet1 (2)'!$D$72-rut_index)/'Sheet1 (2)'!$D$72)))&lt;0,0,IF(D227='Sheet1 (2)'!$C$69,'Sheet1 (2)'!$D$69*('Sheet1 (2)'!$D$72-rut_index)/'Sheet1 (2)'!$D$72,IF(shee2!D227='Sheet1 (2)'!$C$70,'Sheet1 (2)'!$D$70*('Sheet1 (2)'!$D$72-rut_index)/'Sheet1 (2)'!$D$72,IF(shee2!D227='Sheet1 (2)'!$C$71,'Sheet1 (2)'!$D$71*('Sheet1 (2)'!$D$72-rut_index)/'Sheet1 (2)'!$D$72))))</f>
        <v>5</v>
      </c>
      <c r="AV227" s="157">
        <f>IF(IF(D227='Sheet1 (2)'!$C$69,'Sheet1 (2)'!$D$69*('Sheet1 (2)'!$D$72-crack_s_index)/'Sheet1 (2)'!$D$72,IF(shee2!D227='Sheet1 (2)'!$C$70,'Sheet1 (2)'!$D$70*('Sheet1 (2)'!$D$72-crack_s_index)/'Sheet1 (2)'!$D$72,IF(shee2!D227='Sheet1 (2)'!$C$71,'Sheet1 (2)'!$D$71*('Sheet1 (2)'!$D$72-crack_s_index)/'Sheet1 (2)'!$D$72)))&lt;0,0,IF(D227='Sheet1 (2)'!$C$69,'Sheet1 (2)'!$D$69*('Sheet1 (2)'!$D$72-crack_s_index)/'Sheet1 (2)'!$D$72,IF(shee2!D227='Sheet1 (2)'!$C$70,'Sheet1 (2)'!$D$70*('Sheet1 (2)'!$D$72-crack_s_index)/'Sheet1 (2)'!$D$72,IF(shee2!D227='Sheet1 (2)'!$C$71,'Sheet1 (2)'!$D$71*('Sheet1 (2)'!$D$72-crack_s_index)/'Sheet1 (2)'!$D$72))))</f>
        <v>5</v>
      </c>
      <c r="AW227" s="157">
        <f>IF(IF(D227='Sheet1 (2)'!$C$69,'Sheet1 (2)'!$D$69*('Sheet1 (2)'!$D$72-crack_t_index)/'Sheet1 (2)'!$D$72,IF(shee2!D227='Sheet1 (2)'!$C$70,'Sheet1 (2)'!$D$70*('Sheet1 (2)'!$D$72-crack_t_index)/'Sheet1 (2)'!$D$72,IF(shee2!D227='Sheet1 (2)'!$C$71,'Sheet1 (2)'!$D$71*('Sheet1 (2)'!$D$72-crack_t_index)/'Sheet1 (2)'!$D$72)))&lt;0,0,IF(D227='Sheet1 (2)'!$C$69,'Sheet1 (2)'!$D$69*('Sheet1 (2)'!$D$72-crack_t_index)/'Sheet1 (2)'!$D$72,IF(shee2!D227='Sheet1 (2)'!$C$70,'Sheet1 (2)'!$D$70*('Sheet1 (2)'!$D$72-crack_t_index)/'Sheet1 (2)'!$D$72,IF(shee2!D227='Sheet1 (2)'!$C$71,'Sheet1 (2)'!$D$71*('Sheet1 (2)'!$D$72-crack_t_index)/'Sheet1 (2)'!$D$72))))</f>
        <v>5</v>
      </c>
      <c r="AX227" s="157">
        <f>IF(IF(D227='Sheet1 (2)'!$C$69,'Sheet1 (2)'!$D$69*('Sheet1 (2)'!$D$72-rave_index)/'Sheet1 (2)'!$D$72,IF(shee2!D227='Sheet1 (2)'!$C$70,'Sheet1 (2)'!$D$70*('Sheet1 (2)'!$D$72-rave_index)/'Sheet1 (2)'!$D$72,IF(shee2!D227='Sheet1 (2)'!$C$71,'Sheet1 (2)'!$D$71*('Sheet1 (2)'!$D$72-rave_index)/'Sheet1 (2)'!$D$72)))&lt;0,0,IF(D227='Sheet1 (2)'!$C$69,'Sheet1 (2)'!$D$69*('Sheet1 (2)'!$D$72-rave_index)/'Sheet1 (2)'!$D$72,IF(shee2!D227='Sheet1 (2)'!$C$70,'Sheet1 (2)'!$D$70*('Sheet1 (2)'!$D$72-rave_index)/'Sheet1 (2)'!$D$72,IF(shee2!D227='Sheet1 (2)'!$C$71,'Sheet1 (2)'!$D$71*('Sheet1 (2)'!$D$72-rave_index)/'Sheet1 (2)'!$D$72))))</f>
        <v>5</v>
      </c>
      <c r="AY227" s="157">
        <f>IF(IF(D227='Sheet1 (2)'!$C$69,'Sheet1 (2)'!$D$69*('Sheet1 (2)'!$D$72-rough_index)/'Sheet1 (2)'!$D$72,IF(shee2!D227='Sheet1 (2)'!$C$70,'Sheet1 (2)'!$D$70*('Sheet1 (2)'!$D$72-rough_index)/'Sheet1 (2)'!$D$72,IF(shee2!D227='Sheet1 (2)'!$C$71,'Sheet1 (2)'!$D$71*('Sheet1 (2)'!$D$72-rough_index)/'Sheet1 (2)'!$D$72)))&lt;0,0,IF(D227='Sheet1 (2)'!$C$69,'Sheet1 (2)'!$D$69*('Sheet1 (2)'!$D$72-rough_index)/'Sheet1 (2)'!$D$72,IF(shee2!D227='Sheet1 (2)'!$C$70,'Sheet1 (2)'!$D$70*('Sheet1 (2)'!$D$72-rough_index)/'Sheet1 (2)'!$D$72,IF(shee2!D227='Sheet1 (2)'!$C$71,'Sheet1 (2)'!$D$71*('Sheet1 (2)'!$D$72-rough_index)/'Sheet1 (2)'!$D$72))))</f>
        <v>1.6666666666666667</v>
      </c>
      <c r="AZ227" s="159">
        <f>+(AU227*'Sheet1 (2)'!$C$77)+(AV227*'Sheet1 (2)'!$C$78)+(AW227*'Sheet1 (2)'!$C$79)+(AX227*'Sheet1 (2)'!$C$80)+(AY227*'Sheet1 (2)'!$C$81)</f>
        <v>4</v>
      </c>
      <c r="BA227" s="213" t="str">
        <f t="shared" si="7"/>
        <v>Good</v>
      </c>
      <c r="BE227">
        <f>IF(D227='Sheet1 (2)'!$C$61,'Sheet1 (2)'!$D$61*(counts^2)+'Sheet1 (2)'!$G$61*counts+'Sheet1 (2)'!$J$61,IF(D227='Sheet1 (2)'!$C$62,'Sheet1 (2)'!$D$62*counts+'Sheet1 (2)'!$G$62,IF(D227='Sheet1 (2)'!$C$63,'Sheet1 (2)'!$D$63*counts+'Sheet1 (2)'!$G$63,IF(D227='Sheet1 (2)'!$C$64,'Sheet1 (2)'!$D$64*counts+'Sheet1 (2)'!$G$64))))</f>
        <v>2.0984129299999998</v>
      </c>
    </row>
    <row r="228" spans="1:57" ht="12" customHeight="1">
      <c r="A228" s="145" t="s">
        <v>282</v>
      </c>
      <c r="B228" s="145" t="s">
        <v>76</v>
      </c>
      <c r="C228" s="170">
        <v>368</v>
      </c>
      <c r="D228" s="174" t="s">
        <v>77</v>
      </c>
      <c r="E228" s="171">
        <v>8</v>
      </c>
      <c r="F228" s="171">
        <v>1</v>
      </c>
      <c r="G228" s="171" t="s">
        <v>77</v>
      </c>
      <c r="H228" s="171">
        <v>0.5</v>
      </c>
      <c r="I228" s="171" t="s">
        <v>77</v>
      </c>
      <c r="J228" s="173" t="s">
        <v>80</v>
      </c>
      <c r="K228" s="173" t="s">
        <v>80</v>
      </c>
      <c r="L228" s="169">
        <f>VLOOKUP(CONCATENATE(J228,K228),'Sheet1 (2)'!$J$6:$K$26,2,FALSE)</f>
        <v>0</v>
      </c>
      <c r="M228" s="173" t="s">
        <v>80</v>
      </c>
      <c r="N228" s="173" t="s">
        <v>80</v>
      </c>
      <c r="O228" s="168">
        <f>VLOOKUP(CONCATENATE(M228,N228),'Sheet1 (2)'!$L$6:$M$26,2,FALSE)</f>
        <v>0</v>
      </c>
      <c r="P228" s="173" t="s">
        <v>80</v>
      </c>
      <c r="Q228" s="173" t="s">
        <v>80</v>
      </c>
      <c r="R228" s="168">
        <f>VLOOKUP(CONCATENATE(P228,Q228),'Sheet1 (2)'!$N$6:$O$26,2,FALSE)</f>
        <v>0</v>
      </c>
      <c r="S228" s="173" t="s">
        <v>80</v>
      </c>
      <c r="T228" s="173" t="s">
        <v>80</v>
      </c>
      <c r="U228" s="168">
        <f>VLOOKUP(CONCATENATE(S228,T228),'Sheet1 (2)'!$P$6:$Q$26,2,FALSE)</f>
        <v>0</v>
      </c>
      <c r="V228" s="173" t="s">
        <v>80</v>
      </c>
      <c r="W228" s="173" t="s">
        <v>80</v>
      </c>
      <c r="X228" s="168">
        <f>VLOOKUP(CONCATENATE(V228,W228),'Sheet1 (2)'!$R$6:$S$26,2,FALSE)</f>
        <v>0</v>
      </c>
      <c r="Y228" s="173" t="s">
        <v>80</v>
      </c>
      <c r="Z228" s="173" t="s">
        <v>80</v>
      </c>
      <c r="AA228" s="168">
        <f>VLOOKUP(CONCATENATE(Y228,Z228),'Sheet1 (2)'!$T$6:$U$26,2,FALSE)</f>
        <v>0</v>
      </c>
      <c r="AB228" s="173" t="s">
        <v>80</v>
      </c>
      <c r="AC228" s="173" t="s">
        <v>80</v>
      </c>
      <c r="AD228" s="168">
        <f>VLOOKUP(CONCATENATE(AB228,AC228),'Sheet1 (2)'!$X$6:$Y$26,2,FALSE)</f>
        <v>0</v>
      </c>
      <c r="AE228" s="173" t="s">
        <v>82</v>
      </c>
      <c r="AF228" s="173" t="s">
        <v>81</v>
      </c>
      <c r="AG228" s="168">
        <f>VLOOKUP(CONCATENATE(AE228,AF228),'Sheet1 (2)'!$Z$6:$AA$26,2,FALSE)</f>
        <v>66</v>
      </c>
      <c r="AH228" s="172"/>
      <c r="AI228" s="175"/>
      <c r="AJ228" s="140"/>
      <c r="AK228" s="176" t="s">
        <v>282</v>
      </c>
      <c r="AL228" s="176" t="s">
        <v>76</v>
      </c>
      <c r="AM228" s="170">
        <f t="shared" si="6"/>
        <v>368</v>
      </c>
      <c r="AN228" s="147"/>
      <c r="AO228" s="155"/>
      <c r="AP228" s="156"/>
      <c r="AQ228" s="157">
        <v>2.2197794404000004</v>
      </c>
      <c r="AR228" s="158"/>
      <c r="AS228" s="145">
        <f>LOOKUP(rufmkm,'Sheet1 (2)'!$V$62:$V$71,'Sheet1 (2)'!$W$62:$W$71)</f>
        <v>30</v>
      </c>
      <c r="AT228" s="140"/>
      <c r="AU228" s="157">
        <f>IF(IF(D228='Sheet1 (2)'!$C$69,'Sheet1 (2)'!$D$69*('Sheet1 (2)'!$D$72-rut_index)/'Sheet1 (2)'!$D$72,IF(shee2!D228='Sheet1 (2)'!$C$70,'Sheet1 (2)'!$D$70*('Sheet1 (2)'!$D$72-rut_index)/'Sheet1 (2)'!$D$72,IF(shee2!D228='Sheet1 (2)'!$C$71,'Sheet1 (2)'!$D$71*('Sheet1 (2)'!$D$72-rut_index)/'Sheet1 (2)'!$D$72)))&lt;0,0,IF(D228='Sheet1 (2)'!$C$69,'Sheet1 (2)'!$D$69*('Sheet1 (2)'!$D$72-rut_index)/'Sheet1 (2)'!$D$72,IF(shee2!D228='Sheet1 (2)'!$C$70,'Sheet1 (2)'!$D$70*('Sheet1 (2)'!$D$72-rut_index)/'Sheet1 (2)'!$D$72,IF(shee2!D228='Sheet1 (2)'!$C$71,'Sheet1 (2)'!$D$71*('Sheet1 (2)'!$D$72-rut_index)/'Sheet1 (2)'!$D$72))))</f>
        <v>5</v>
      </c>
      <c r="AV228" s="157">
        <f>IF(IF(D228='Sheet1 (2)'!$C$69,'Sheet1 (2)'!$D$69*('Sheet1 (2)'!$D$72-crack_s_index)/'Sheet1 (2)'!$D$72,IF(shee2!D228='Sheet1 (2)'!$C$70,'Sheet1 (2)'!$D$70*('Sheet1 (2)'!$D$72-crack_s_index)/'Sheet1 (2)'!$D$72,IF(shee2!D228='Sheet1 (2)'!$C$71,'Sheet1 (2)'!$D$71*('Sheet1 (2)'!$D$72-crack_s_index)/'Sheet1 (2)'!$D$72)))&lt;0,0,IF(D228='Sheet1 (2)'!$C$69,'Sheet1 (2)'!$D$69*('Sheet1 (2)'!$D$72-crack_s_index)/'Sheet1 (2)'!$D$72,IF(shee2!D228='Sheet1 (2)'!$C$70,'Sheet1 (2)'!$D$70*('Sheet1 (2)'!$D$72-crack_s_index)/'Sheet1 (2)'!$D$72,IF(shee2!D228='Sheet1 (2)'!$C$71,'Sheet1 (2)'!$D$71*('Sheet1 (2)'!$D$72-crack_s_index)/'Sheet1 (2)'!$D$72))))</f>
        <v>5</v>
      </c>
      <c r="AW228" s="157">
        <f>IF(IF(D228='Sheet1 (2)'!$C$69,'Sheet1 (2)'!$D$69*('Sheet1 (2)'!$D$72-crack_t_index)/'Sheet1 (2)'!$D$72,IF(shee2!D228='Sheet1 (2)'!$C$70,'Sheet1 (2)'!$D$70*('Sheet1 (2)'!$D$72-crack_t_index)/'Sheet1 (2)'!$D$72,IF(shee2!D228='Sheet1 (2)'!$C$71,'Sheet1 (2)'!$D$71*('Sheet1 (2)'!$D$72-crack_t_index)/'Sheet1 (2)'!$D$72)))&lt;0,0,IF(D228='Sheet1 (2)'!$C$69,'Sheet1 (2)'!$D$69*('Sheet1 (2)'!$D$72-crack_t_index)/'Sheet1 (2)'!$D$72,IF(shee2!D228='Sheet1 (2)'!$C$70,'Sheet1 (2)'!$D$70*('Sheet1 (2)'!$D$72-crack_t_index)/'Sheet1 (2)'!$D$72,IF(shee2!D228='Sheet1 (2)'!$C$71,'Sheet1 (2)'!$D$71*('Sheet1 (2)'!$D$72-crack_t_index)/'Sheet1 (2)'!$D$72))))</f>
        <v>5</v>
      </c>
      <c r="AX228" s="157">
        <f>IF(IF(D228='Sheet1 (2)'!$C$69,'Sheet1 (2)'!$D$69*('Sheet1 (2)'!$D$72-rave_index)/'Sheet1 (2)'!$D$72,IF(shee2!D228='Sheet1 (2)'!$C$70,'Sheet1 (2)'!$D$70*('Sheet1 (2)'!$D$72-rave_index)/'Sheet1 (2)'!$D$72,IF(shee2!D228='Sheet1 (2)'!$C$71,'Sheet1 (2)'!$D$71*('Sheet1 (2)'!$D$72-rave_index)/'Sheet1 (2)'!$D$72)))&lt;0,0,IF(D228='Sheet1 (2)'!$C$69,'Sheet1 (2)'!$D$69*('Sheet1 (2)'!$D$72-rave_index)/'Sheet1 (2)'!$D$72,IF(shee2!D228='Sheet1 (2)'!$C$70,'Sheet1 (2)'!$D$70*('Sheet1 (2)'!$D$72-rave_index)/'Sheet1 (2)'!$D$72,IF(shee2!D228='Sheet1 (2)'!$C$71,'Sheet1 (2)'!$D$71*('Sheet1 (2)'!$D$72-rave_index)/'Sheet1 (2)'!$D$72))))</f>
        <v>5</v>
      </c>
      <c r="AY228" s="157">
        <f>IF(IF(D228='Sheet1 (2)'!$C$69,'Sheet1 (2)'!$D$69*('Sheet1 (2)'!$D$72-rough_index)/'Sheet1 (2)'!$D$72,IF(shee2!D228='Sheet1 (2)'!$C$70,'Sheet1 (2)'!$D$70*('Sheet1 (2)'!$D$72-rough_index)/'Sheet1 (2)'!$D$72,IF(shee2!D228='Sheet1 (2)'!$C$71,'Sheet1 (2)'!$D$71*('Sheet1 (2)'!$D$72-rough_index)/'Sheet1 (2)'!$D$72)))&lt;0,0,IF(D228='Sheet1 (2)'!$C$69,'Sheet1 (2)'!$D$69*('Sheet1 (2)'!$D$72-rough_index)/'Sheet1 (2)'!$D$72,IF(shee2!D228='Sheet1 (2)'!$C$70,'Sheet1 (2)'!$D$70*('Sheet1 (2)'!$D$72-rough_index)/'Sheet1 (2)'!$D$72,IF(shee2!D228='Sheet1 (2)'!$C$71,'Sheet1 (2)'!$D$71*('Sheet1 (2)'!$D$72-rough_index)/'Sheet1 (2)'!$D$72))))</f>
        <v>2.5</v>
      </c>
      <c r="AZ228" s="159">
        <f>+(AU228*'Sheet1 (2)'!$C$77)+(AV228*'Sheet1 (2)'!$C$78)+(AW228*'Sheet1 (2)'!$C$79)+(AX228*'Sheet1 (2)'!$C$80)+(AY228*'Sheet1 (2)'!$C$81)</f>
        <v>4.25</v>
      </c>
      <c r="BA228" s="213" t="str">
        <f t="shared" si="7"/>
        <v>Good</v>
      </c>
      <c r="BE228">
        <f>IF(D228='Sheet1 (2)'!$C$61,'Sheet1 (2)'!$D$61*(counts^2)+'Sheet1 (2)'!$G$61*counts+'Sheet1 (2)'!$J$61,IF(D228='Sheet1 (2)'!$C$62,'Sheet1 (2)'!$D$62*counts+'Sheet1 (2)'!$G$62,IF(D228='Sheet1 (2)'!$C$63,'Sheet1 (2)'!$D$63*counts+'Sheet1 (2)'!$G$63,IF(D228='Sheet1 (2)'!$C$64,'Sheet1 (2)'!$D$64*counts+'Sheet1 (2)'!$G$64))))</f>
        <v>2.0984129299999998</v>
      </c>
    </row>
    <row r="229" spans="1:57" ht="12" customHeight="1">
      <c r="A229" s="145" t="s">
        <v>282</v>
      </c>
      <c r="B229" s="145" t="s">
        <v>76</v>
      </c>
      <c r="C229" s="170">
        <v>369</v>
      </c>
      <c r="D229" s="174" t="s">
        <v>77</v>
      </c>
      <c r="E229" s="171">
        <v>8</v>
      </c>
      <c r="F229" s="171">
        <v>1</v>
      </c>
      <c r="G229" s="171" t="s">
        <v>77</v>
      </c>
      <c r="H229" s="171">
        <v>0.5</v>
      </c>
      <c r="I229" s="171" t="s">
        <v>77</v>
      </c>
      <c r="J229" s="173" t="s">
        <v>80</v>
      </c>
      <c r="K229" s="173" t="s">
        <v>80</v>
      </c>
      <c r="L229" s="169">
        <f>VLOOKUP(CONCATENATE(J229,K229),'Sheet1 (2)'!$J$6:$K$26,2,FALSE)</f>
        <v>0</v>
      </c>
      <c r="M229" s="173" t="s">
        <v>80</v>
      </c>
      <c r="N229" s="173" t="s">
        <v>80</v>
      </c>
      <c r="O229" s="168">
        <f>VLOOKUP(CONCATENATE(M229,N229),'Sheet1 (2)'!$L$6:$M$26,2,FALSE)</f>
        <v>0</v>
      </c>
      <c r="P229" s="173" t="s">
        <v>80</v>
      </c>
      <c r="Q229" s="173" t="s">
        <v>80</v>
      </c>
      <c r="R229" s="168">
        <f>VLOOKUP(CONCATENATE(P229,Q229),'Sheet1 (2)'!$N$6:$O$26,2,FALSE)</f>
        <v>0</v>
      </c>
      <c r="S229" s="173" t="s">
        <v>80</v>
      </c>
      <c r="T229" s="173" t="s">
        <v>80</v>
      </c>
      <c r="U229" s="168">
        <f>VLOOKUP(CONCATENATE(S229,T229),'Sheet1 (2)'!$P$6:$Q$26,2,FALSE)</f>
        <v>0</v>
      </c>
      <c r="V229" s="173" t="s">
        <v>80</v>
      </c>
      <c r="W229" s="173" t="s">
        <v>80</v>
      </c>
      <c r="X229" s="168">
        <f>VLOOKUP(CONCATENATE(V229,W229),'Sheet1 (2)'!$R$6:$S$26,2,FALSE)</f>
        <v>0</v>
      </c>
      <c r="Y229" s="173" t="s">
        <v>80</v>
      </c>
      <c r="Z229" s="173" t="s">
        <v>80</v>
      </c>
      <c r="AA229" s="168">
        <f>VLOOKUP(CONCATENATE(Y229,Z229),'Sheet1 (2)'!$T$6:$U$26,2,FALSE)</f>
        <v>0</v>
      </c>
      <c r="AB229" s="173" t="s">
        <v>80</v>
      </c>
      <c r="AC229" s="173" t="s">
        <v>80</v>
      </c>
      <c r="AD229" s="168">
        <f>VLOOKUP(CONCATENATE(AB229,AC229),'Sheet1 (2)'!$X$6:$Y$26,2,FALSE)</f>
        <v>0</v>
      </c>
      <c r="AE229" s="173" t="s">
        <v>82</v>
      </c>
      <c r="AF229" s="173" t="s">
        <v>81</v>
      </c>
      <c r="AG229" s="168">
        <f>VLOOKUP(CONCATENATE(AE229,AF229),'Sheet1 (2)'!$Z$6:$AA$26,2,FALSE)</f>
        <v>66</v>
      </c>
      <c r="AH229" s="172"/>
      <c r="AI229" s="175"/>
      <c r="AJ229" s="140"/>
      <c r="AK229" s="176" t="s">
        <v>282</v>
      </c>
      <c r="AL229" s="176" t="s">
        <v>76</v>
      </c>
      <c r="AM229" s="170">
        <f t="shared" si="6"/>
        <v>369</v>
      </c>
      <c r="AN229" s="147"/>
      <c r="AO229" s="155"/>
      <c r="AP229" s="156"/>
      <c r="AQ229" s="157">
        <v>3.5576250268000003</v>
      </c>
      <c r="AR229" s="158"/>
      <c r="AS229" s="145">
        <f>LOOKUP(rufmkm,'Sheet1 (2)'!$V$62:$V$71,'Sheet1 (2)'!$W$62:$W$71)</f>
        <v>40</v>
      </c>
      <c r="AT229" s="140"/>
      <c r="AU229" s="157">
        <f>IF(IF(D229='Sheet1 (2)'!$C$69,'Sheet1 (2)'!$D$69*('Sheet1 (2)'!$D$72-rut_index)/'Sheet1 (2)'!$D$72,IF(shee2!D229='Sheet1 (2)'!$C$70,'Sheet1 (2)'!$D$70*('Sheet1 (2)'!$D$72-rut_index)/'Sheet1 (2)'!$D$72,IF(shee2!D229='Sheet1 (2)'!$C$71,'Sheet1 (2)'!$D$71*('Sheet1 (2)'!$D$72-rut_index)/'Sheet1 (2)'!$D$72)))&lt;0,0,IF(D229='Sheet1 (2)'!$C$69,'Sheet1 (2)'!$D$69*('Sheet1 (2)'!$D$72-rut_index)/'Sheet1 (2)'!$D$72,IF(shee2!D229='Sheet1 (2)'!$C$70,'Sheet1 (2)'!$D$70*('Sheet1 (2)'!$D$72-rut_index)/'Sheet1 (2)'!$D$72,IF(shee2!D229='Sheet1 (2)'!$C$71,'Sheet1 (2)'!$D$71*('Sheet1 (2)'!$D$72-rut_index)/'Sheet1 (2)'!$D$72))))</f>
        <v>5</v>
      </c>
      <c r="AV229" s="157">
        <f>IF(IF(D229='Sheet1 (2)'!$C$69,'Sheet1 (2)'!$D$69*('Sheet1 (2)'!$D$72-crack_s_index)/'Sheet1 (2)'!$D$72,IF(shee2!D229='Sheet1 (2)'!$C$70,'Sheet1 (2)'!$D$70*('Sheet1 (2)'!$D$72-crack_s_index)/'Sheet1 (2)'!$D$72,IF(shee2!D229='Sheet1 (2)'!$C$71,'Sheet1 (2)'!$D$71*('Sheet1 (2)'!$D$72-crack_s_index)/'Sheet1 (2)'!$D$72)))&lt;0,0,IF(D229='Sheet1 (2)'!$C$69,'Sheet1 (2)'!$D$69*('Sheet1 (2)'!$D$72-crack_s_index)/'Sheet1 (2)'!$D$72,IF(shee2!D229='Sheet1 (2)'!$C$70,'Sheet1 (2)'!$D$70*('Sheet1 (2)'!$D$72-crack_s_index)/'Sheet1 (2)'!$D$72,IF(shee2!D229='Sheet1 (2)'!$C$71,'Sheet1 (2)'!$D$71*('Sheet1 (2)'!$D$72-crack_s_index)/'Sheet1 (2)'!$D$72))))</f>
        <v>5</v>
      </c>
      <c r="AW229" s="157">
        <f>IF(IF(D229='Sheet1 (2)'!$C$69,'Sheet1 (2)'!$D$69*('Sheet1 (2)'!$D$72-crack_t_index)/'Sheet1 (2)'!$D$72,IF(shee2!D229='Sheet1 (2)'!$C$70,'Sheet1 (2)'!$D$70*('Sheet1 (2)'!$D$72-crack_t_index)/'Sheet1 (2)'!$D$72,IF(shee2!D229='Sheet1 (2)'!$C$71,'Sheet1 (2)'!$D$71*('Sheet1 (2)'!$D$72-crack_t_index)/'Sheet1 (2)'!$D$72)))&lt;0,0,IF(D229='Sheet1 (2)'!$C$69,'Sheet1 (2)'!$D$69*('Sheet1 (2)'!$D$72-crack_t_index)/'Sheet1 (2)'!$D$72,IF(shee2!D229='Sheet1 (2)'!$C$70,'Sheet1 (2)'!$D$70*('Sheet1 (2)'!$D$72-crack_t_index)/'Sheet1 (2)'!$D$72,IF(shee2!D229='Sheet1 (2)'!$C$71,'Sheet1 (2)'!$D$71*('Sheet1 (2)'!$D$72-crack_t_index)/'Sheet1 (2)'!$D$72))))</f>
        <v>5</v>
      </c>
      <c r="AX229" s="157">
        <f>IF(IF(D229='Sheet1 (2)'!$C$69,'Sheet1 (2)'!$D$69*('Sheet1 (2)'!$D$72-rave_index)/'Sheet1 (2)'!$D$72,IF(shee2!D229='Sheet1 (2)'!$C$70,'Sheet1 (2)'!$D$70*('Sheet1 (2)'!$D$72-rave_index)/'Sheet1 (2)'!$D$72,IF(shee2!D229='Sheet1 (2)'!$C$71,'Sheet1 (2)'!$D$71*('Sheet1 (2)'!$D$72-rave_index)/'Sheet1 (2)'!$D$72)))&lt;0,0,IF(D229='Sheet1 (2)'!$C$69,'Sheet1 (2)'!$D$69*('Sheet1 (2)'!$D$72-rave_index)/'Sheet1 (2)'!$D$72,IF(shee2!D229='Sheet1 (2)'!$C$70,'Sheet1 (2)'!$D$70*('Sheet1 (2)'!$D$72-rave_index)/'Sheet1 (2)'!$D$72,IF(shee2!D229='Sheet1 (2)'!$C$71,'Sheet1 (2)'!$D$71*('Sheet1 (2)'!$D$72-rave_index)/'Sheet1 (2)'!$D$72))))</f>
        <v>5</v>
      </c>
      <c r="AY229" s="157">
        <f>IF(IF(D229='Sheet1 (2)'!$C$69,'Sheet1 (2)'!$D$69*('Sheet1 (2)'!$D$72-rough_index)/'Sheet1 (2)'!$D$72,IF(shee2!D229='Sheet1 (2)'!$C$70,'Sheet1 (2)'!$D$70*('Sheet1 (2)'!$D$72-rough_index)/'Sheet1 (2)'!$D$72,IF(shee2!D229='Sheet1 (2)'!$C$71,'Sheet1 (2)'!$D$71*('Sheet1 (2)'!$D$72-rough_index)/'Sheet1 (2)'!$D$72)))&lt;0,0,IF(D229='Sheet1 (2)'!$C$69,'Sheet1 (2)'!$D$69*('Sheet1 (2)'!$D$72-rough_index)/'Sheet1 (2)'!$D$72,IF(shee2!D229='Sheet1 (2)'!$C$70,'Sheet1 (2)'!$D$70*('Sheet1 (2)'!$D$72-rough_index)/'Sheet1 (2)'!$D$72,IF(shee2!D229='Sheet1 (2)'!$C$71,'Sheet1 (2)'!$D$71*('Sheet1 (2)'!$D$72-rough_index)/'Sheet1 (2)'!$D$72))))</f>
        <v>1.6666666666666667</v>
      </c>
      <c r="AZ229" s="159">
        <f>+(AU229*'Sheet1 (2)'!$C$77)+(AV229*'Sheet1 (2)'!$C$78)+(AW229*'Sheet1 (2)'!$C$79)+(AX229*'Sheet1 (2)'!$C$80)+(AY229*'Sheet1 (2)'!$C$81)</f>
        <v>4</v>
      </c>
      <c r="BA229" s="213" t="str">
        <f t="shared" si="7"/>
        <v>Good</v>
      </c>
      <c r="BE229">
        <f>IF(D229='Sheet1 (2)'!$C$61,'Sheet1 (2)'!$D$61*(counts^2)+'Sheet1 (2)'!$G$61*counts+'Sheet1 (2)'!$J$61,IF(D229='Sheet1 (2)'!$C$62,'Sheet1 (2)'!$D$62*counts+'Sheet1 (2)'!$G$62,IF(D229='Sheet1 (2)'!$C$63,'Sheet1 (2)'!$D$63*counts+'Sheet1 (2)'!$G$63,IF(D229='Sheet1 (2)'!$C$64,'Sheet1 (2)'!$D$64*counts+'Sheet1 (2)'!$G$64))))</f>
        <v>2.0984129299999998</v>
      </c>
    </row>
    <row r="230" spans="1:57" ht="12" customHeight="1">
      <c r="A230" s="145" t="s">
        <v>282</v>
      </c>
      <c r="B230" s="145" t="s">
        <v>76</v>
      </c>
      <c r="C230" s="170">
        <v>370</v>
      </c>
      <c r="D230" s="174" t="s">
        <v>77</v>
      </c>
      <c r="E230" s="171">
        <v>8</v>
      </c>
      <c r="F230" s="171">
        <v>1</v>
      </c>
      <c r="G230" s="171" t="s">
        <v>77</v>
      </c>
      <c r="H230" s="171">
        <v>0.5</v>
      </c>
      <c r="I230" s="171" t="s">
        <v>77</v>
      </c>
      <c r="J230" s="173" t="s">
        <v>80</v>
      </c>
      <c r="K230" s="173" t="s">
        <v>80</v>
      </c>
      <c r="L230" s="169">
        <f>VLOOKUP(CONCATENATE(J230,K230),'Sheet1 (2)'!$J$6:$K$26,2,FALSE)</f>
        <v>0</v>
      </c>
      <c r="M230" s="173" t="s">
        <v>80</v>
      </c>
      <c r="N230" s="173" t="s">
        <v>80</v>
      </c>
      <c r="O230" s="168">
        <f>VLOOKUP(CONCATENATE(M230,N230),'Sheet1 (2)'!$L$6:$M$26,2,FALSE)</f>
        <v>0</v>
      </c>
      <c r="P230" s="173" t="s">
        <v>80</v>
      </c>
      <c r="Q230" s="173" t="s">
        <v>80</v>
      </c>
      <c r="R230" s="168">
        <f>VLOOKUP(CONCATENATE(P230,Q230),'Sheet1 (2)'!$N$6:$O$26,2,FALSE)</f>
        <v>0</v>
      </c>
      <c r="S230" s="173" t="s">
        <v>80</v>
      </c>
      <c r="T230" s="173" t="s">
        <v>80</v>
      </c>
      <c r="U230" s="168">
        <f>VLOOKUP(CONCATENATE(S230,T230),'Sheet1 (2)'!$P$6:$Q$26,2,FALSE)</f>
        <v>0</v>
      </c>
      <c r="V230" s="173" t="s">
        <v>80</v>
      </c>
      <c r="W230" s="173" t="s">
        <v>80</v>
      </c>
      <c r="X230" s="168">
        <f>VLOOKUP(CONCATENATE(V230,W230),'Sheet1 (2)'!$R$6:$S$26,2,FALSE)</f>
        <v>0</v>
      </c>
      <c r="Y230" s="173" t="s">
        <v>80</v>
      </c>
      <c r="Z230" s="173" t="s">
        <v>80</v>
      </c>
      <c r="AA230" s="168">
        <f>VLOOKUP(CONCATENATE(Y230,Z230),'Sheet1 (2)'!$T$6:$U$26,2,FALSE)</f>
        <v>0</v>
      </c>
      <c r="AB230" s="173" t="s">
        <v>80</v>
      </c>
      <c r="AC230" s="173" t="s">
        <v>80</v>
      </c>
      <c r="AD230" s="168">
        <f>VLOOKUP(CONCATENATE(AB230,AC230),'Sheet1 (2)'!$X$6:$Y$26,2,FALSE)</f>
        <v>0</v>
      </c>
      <c r="AE230" s="173" t="s">
        <v>82</v>
      </c>
      <c r="AF230" s="173" t="s">
        <v>81</v>
      </c>
      <c r="AG230" s="168">
        <f>VLOOKUP(CONCATENATE(AE230,AF230),'Sheet1 (2)'!$Z$6:$AA$26,2,FALSE)</f>
        <v>66</v>
      </c>
      <c r="AH230" s="172"/>
      <c r="AI230" s="175"/>
      <c r="AJ230" s="140"/>
      <c r="AK230" s="176" t="s">
        <v>282</v>
      </c>
      <c r="AL230" s="176" t="s">
        <v>76</v>
      </c>
      <c r="AM230" s="170">
        <f t="shared" si="6"/>
        <v>370</v>
      </c>
      <c r="AN230" s="147"/>
      <c r="AO230" s="155"/>
      <c r="AP230" s="156"/>
      <c r="AQ230" s="157">
        <v>3.0459857617999999</v>
      </c>
      <c r="AR230" s="158"/>
      <c r="AS230" s="145">
        <f>LOOKUP(rufmkm,'Sheet1 (2)'!$V$62:$V$71,'Sheet1 (2)'!$W$62:$W$71)</f>
        <v>40</v>
      </c>
      <c r="AT230" s="140"/>
      <c r="AU230" s="157">
        <f>IF(IF(D230='Sheet1 (2)'!$C$69,'Sheet1 (2)'!$D$69*('Sheet1 (2)'!$D$72-rut_index)/'Sheet1 (2)'!$D$72,IF(shee2!D230='Sheet1 (2)'!$C$70,'Sheet1 (2)'!$D$70*('Sheet1 (2)'!$D$72-rut_index)/'Sheet1 (2)'!$D$72,IF(shee2!D230='Sheet1 (2)'!$C$71,'Sheet1 (2)'!$D$71*('Sheet1 (2)'!$D$72-rut_index)/'Sheet1 (2)'!$D$72)))&lt;0,0,IF(D230='Sheet1 (2)'!$C$69,'Sheet1 (2)'!$D$69*('Sheet1 (2)'!$D$72-rut_index)/'Sheet1 (2)'!$D$72,IF(shee2!D230='Sheet1 (2)'!$C$70,'Sheet1 (2)'!$D$70*('Sheet1 (2)'!$D$72-rut_index)/'Sheet1 (2)'!$D$72,IF(shee2!D230='Sheet1 (2)'!$C$71,'Sheet1 (2)'!$D$71*('Sheet1 (2)'!$D$72-rut_index)/'Sheet1 (2)'!$D$72))))</f>
        <v>5</v>
      </c>
      <c r="AV230" s="157">
        <f>IF(IF(D230='Sheet1 (2)'!$C$69,'Sheet1 (2)'!$D$69*('Sheet1 (2)'!$D$72-crack_s_index)/'Sheet1 (2)'!$D$72,IF(shee2!D230='Sheet1 (2)'!$C$70,'Sheet1 (2)'!$D$70*('Sheet1 (2)'!$D$72-crack_s_index)/'Sheet1 (2)'!$D$72,IF(shee2!D230='Sheet1 (2)'!$C$71,'Sheet1 (2)'!$D$71*('Sheet1 (2)'!$D$72-crack_s_index)/'Sheet1 (2)'!$D$72)))&lt;0,0,IF(D230='Sheet1 (2)'!$C$69,'Sheet1 (2)'!$D$69*('Sheet1 (2)'!$D$72-crack_s_index)/'Sheet1 (2)'!$D$72,IF(shee2!D230='Sheet1 (2)'!$C$70,'Sheet1 (2)'!$D$70*('Sheet1 (2)'!$D$72-crack_s_index)/'Sheet1 (2)'!$D$72,IF(shee2!D230='Sheet1 (2)'!$C$71,'Sheet1 (2)'!$D$71*('Sheet1 (2)'!$D$72-crack_s_index)/'Sheet1 (2)'!$D$72))))</f>
        <v>5</v>
      </c>
      <c r="AW230" s="157">
        <f>IF(IF(D230='Sheet1 (2)'!$C$69,'Sheet1 (2)'!$D$69*('Sheet1 (2)'!$D$72-crack_t_index)/'Sheet1 (2)'!$D$72,IF(shee2!D230='Sheet1 (2)'!$C$70,'Sheet1 (2)'!$D$70*('Sheet1 (2)'!$D$72-crack_t_index)/'Sheet1 (2)'!$D$72,IF(shee2!D230='Sheet1 (2)'!$C$71,'Sheet1 (2)'!$D$71*('Sheet1 (2)'!$D$72-crack_t_index)/'Sheet1 (2)'!$D$72)))&lt;0,0,IF(D230='Sheet1 (2)'!$C$69,'Sheet1 (2)'!$D$69*('Sheet1 (2)'!$D$72-crack_t_index)/'Sheet1 (2)'!$D$72,IF(shee2!D230='Sheet1 (2)'!$C$70,'Sheet1 (2)'!$D$70*('Sheet1 (2)'!$D$72-crack_t_index)/'Sheet1 (2)'!$D$72,IF(shee2!D230='Sheet1 (2)'!$C$71,'Sheet1 (2)'!$D$71*('Sheet1 (2)'!$D$72-crack_t_index)/'Sheet1 (2)'!$D$72))))</f>
        <v>5</v>
      </c>
      <c r="AX230" s="157">
        <f>IF(IF(D230='Sheet1 (2)'!$C$69,'Sheet1 (2)'!$D$69*('Sheet1 (2)'!$D$72-rave_index)/'Sheet1 (2)'!$D$72,IF(shee2!D230='Sheet1 (2)'!$C$70,'Sheet1 (2)'!$D$70*('Sheet1 (2)'!$D$72-rave_index)/'Sheet1 (2)'!$D$72,IF(shee2!D230='Sheet1 (2)'!$C$71,'Sheet1 (2)'!$D$71*('Sheet1 (2)'!$D$72-rave_index)/'Sheet1 (2)'!$D$72)))&lt;0,0,IF(D230='Sheet1 (2)'!$C$69,'Sheet1 (2)'!$D$69*('Sheet1 (2)'!$D$72-rave_index)/'Sheet1 (2)'!$D$72,IF(shee2!D230='Sheet1 (2)'!$C$70,'Sheet1 (2)'!$D$70*('Sheet1 (2)'!$D$72-rave_index)/'Sheet1 (2)'!$D$72,IF(shee2!D230='Sheet1 (2)'!$C$71,'Sheet1 (2)'!$D$71*('Sheet1 (2)'!$D$72-rave_index)/'Sheet1 (2)'!$D$72))))</f>
        <v>5</v>
      </c>
      <c r="AY230" s="157">
        <f>IF(IF(D230='Sheet1 (2)'!$C$69,'Sheet1 (2)'!$D$69*('Sheet1 (2)'!$D$72-rough_index)/'Sheet1 (2)'!$D$72,IF(shee2!D230='Sheet1 (2)'!$C$70,'Sheet1 (2)'!$D$70*('Sheet1 (2)'!$D$72-rough_index)/'Sheet1 (2)'!$D$72,IF(shee2!D230='Sheet1 (2)'!$C$71,'Sheet1 (2)'!$D$71*('Sheet1 (2)'!$D$72-rough_index)/'Sheet1 (2)'!$D$72)))&lt;0,0,IF(D230='Sheet1 (2)'!$C$69,'Sheet1 (2)'!$D$69*('Sheet1 (2)'!$D$72-rough_index)/'Sheet1 (2)'!$D$72,IF(shee2!D230='Sheet1 (2)'!$C$70,'Sheet1 (2)'!$D$70*('Sheet1 (2)'!$D$72-rough_index)/'Sheet1 (2)'!$D$72,IF(shee2!D230='Sheet1 (2)'!$C$71,'Sheet1 (2)'!$D$71*('Sheet1 (2)'!$D$72-rough_index)/'Sheet1 (2)'!$D$72))))</f>
        <v>1.6666666666666667</v>
      </c>
      <c r="AZ230" s="159">
        <f>+(AU230*'Sheet1 (2)'!$C$77)+(AV230*'Sheet1 (2)'!$C$78)+(AW230*'Sheet1 (2)'!$C$79)+(AX230*'Sheet1 (2)'!$C$80)+(AY230*'Sheet1 (2)'!$C$81)</f>
        <v>4</v>
      </c>
      <c r="BA230" s="213" t="str">
        <f t="shared" si="7"/>
        <v>Good</v>
      </c>
      <c r="BB230" s="160"/>
      <c r="BC230" s="161"/>
      <c r="BD230" s="161"/>
      <c r="BE230">
        <f>IF(D230='Sheet1 (2)'!$C$61,'Sheet1 (2)'!$D$61*(counts^2)+'Sheet1 (2)'!$G$61*counts+'Sheet1 (2)'!$J$61,IF(D230='Sheet1 (2)'!$C$62,'Sheet1 (2)'!$D$62*counts+'Sheet1 (2)'!$G$62,IF(D230='Sheet1 (2)'!$C$63,'Sheet1 (2)'!$D$63*counts+'Sheet1 (2)'!$G$63,IF(D230='Sheet1 (2)'!$C$64,'Sheet1 (2)'!$D$64*counts+'Sheet1 (2)'!$G$64))))</f>
        <v>2.0984129299999998</v>
      </c>
    </row>
    <row r="231" spans="1:57" ht="12" customHeight="1">
      <c r="A231" s="145" t="s">
        <v>282</v>
      </c>
      <c r="B231" s="145" t="s">
        <v>76</v>
      </c>
      <c r="C231" s="170">
        <v>371</v>
      </c>
      <c r="D231" s="174" t="s">
        <v>77</v>
      </c>
      <c r="E231" s="171">
        <v>8</v>
      </c>
      <c r="F231" s="171">
        <v>1</v>
      </c>
      <c r="G231" s="171" t="s">
        <v>77</v>
      </c>
      <c r="H231" s="171">
        <v>0.5</v>
      </c>
      <c r="I231" s="171" t="s">
        <v>77</v>
      </c>
      <c r="J231" s="173" t="s">
        <v>80</v>
      </c>
      <c r="K231" s="173" t="s">
        <v>80</v>
      </c>
      <c r="L231" s="169">
        <f>VLOOKUP(CONCATENATE(J231,K231),'Sheet1 (2)'!$J$6:$K$26,2,FALSE)</f>
        <v>0</v>
      </c>
      <c r="M231" s="173" t="s">
        <v>80</v>
      </c>
      <c r="N231" s="173" t="s">
        <v>80</v>
      </c>
      <c r="O231" s="168">
        <f>VLOOKUP(CONCATENATE(M231,N231),'Sheet1 (2)'!$L$6:$M$26,2,FALSE)</f>
        <v>0</v>
      </c>
      <c r="P231" s="173" t="s">
        <v>80</v>
      </c>
      <c r="Q231" s="173" t="s">
        <v>80</v>
      </c>
      <c r="R231" s="168">
        <f>VLOOKUP(CONCATENATE(P231,Q231),'Sheet1 (2)'!$N$6:$O$26,2,FALSE)</f>
        <v>0</v>
      </c>
      <c r="S231" s="173" t="s">
        <v>80</v>
      </c>
      <c r="T231" s="173" t="s">
        <v>80</v>
      </c>
      <c r="U231" s="168">
        <f>VLOOKUP(CONCATENATE(S231,T231),'Sheet1 (2)'!$P$6:$Q$26,2,FALSE)</f>
        <v>0</v>
      </c>
      <c r="V231" s="173" t="s">
        <v>80</v>
      </c>
      <c r="W231" s="173" t="s">
        <v>80</v>
      </c>
      <c r="X231" s="168">
        <f>VLOOKUP(CONCATENATE(V231,W231),'Sheet1 (2)'!$R$6:$S$26,2,FALSE)</f>
        <v>0</v>
      </c>
      <c r="Y231" s="173" t="s">
        <v>80</v>
      </c>
      <c r="Z231" s="173" t="s">
        <v>80</v>
      </c>
      <c r="AA231" s="168">
        <f>VLOOKUP(CONCATENATE(Y231,Z231),'Sheet1 (2)'!$T$6:$U$26,2,FALSE)</f>
        <v>0</v>
      </c>
      <c r="AB231" s="173" t="s">
        <v>80</v>
      </c>
      <c r="AC231" s="173" t="s">
        <v>80</v>
      </c>
      <c r="AD231" s="168">
        <f>VLOOKUP(CONCATENATE(AB231,AC231),'Sheet1 (2)'!$X$6:$Y$26,2,FALSE)</f>
        <v>0</v>
      </c>
      <c r="AE231" s="173" t="s">
        <v>82</v>
      </c>
      <c r="AF231" s="173" t="s">
        <v>81</v>
      </c>
      <c r="AG231" s="168">
        <f>VLOOKUP(CONCATENATE(AE231,AF231),'Sheet1 (2)'!$Z$6:$AA$26,2,FALSE)</f>
        <v>66</v>
      </c>
      <c r="AH231" s="172"/>
      <c r="AI231" s="175"/>
      <c r="AJ231" s="140"/>
      <c r="AK231" s="176" t="s">
        <v>282</v>
      </c>
      <c r="AL231" s="176" t="s">
        <v>76</v>
      </c>
      <c r="AM231" s="170">
        <f t="shared" si="6"/>
        <v>371</v>
      </c>
      <c r="AN231" s="147"/>
      <c r="AO231" s="155"/>
      <c r="AP231" s="156"/>
      <c r="AQ231" s="157">
        <v>2.1140691945999999</v>
      </c>
      <c r="AR231" s="158"/>
      <c r="AS231" s="145">
        <f>LOOKUP(rufmkm,'Sheet1 (2)'!$V$62:$V$71,'Sheet1 (2)'!$W$62:$W$71)</f>
        <v>30</v>
      </c>
      <c r="AT231" s="140"/>
      <c r="AU231" s="157">
        <f>IF(IF(D231='Sheet1 (2)'!$C$69,'Sheet1 (2)'!$D$69*('Sheet1 (2)'!$D$72-rut_index)/'Sheet1 (2)'!$D$72,IF(shee2!D231='Sheet1 (2)'!$C$70,'Sheet1 (2)'!$D$70*('Sheet1 (2)'!$D$72-rut_index)/'Sheet1 (2)'!$D$72,IF(shee2!D231='Sheet1 (2)'!$C$71,'Sheet1 (2)'!$D$71*('Sheet1 (2)'!$D$72-rut_index)/'Sheet1 (2)'!$D$72)))&lt;0,0,IF(D231='Sheet1 (2)'!$C$69,'Sheet1 (2)'!$D$69*('Sheet1 (2)'!$D$72-rut_index)/'Sheet1 (2)'!$D$72,IF(shee2!D231='Sheet1 (2)'!$C$70,'Sheet1 (2)'!$D$70*('Sheet1 (2)'!$D$72-rut_index)/'Sheet1 (2)'!$D$72,IF(shee2!D231='Sheet1 (2)'!$C$71,'Sheet1 (2)'!$D$71*('Sheet1 (2)'!$D$72-rut_index)/'Sheet1 (2)'!$D$72))))</f>
        <v>5</v>
      </c>
      <c r="AV231" s="157">
        <f>IF(IF(D231='Sheet1 (2)'!$C$69,'Sheet1 (2)'!$D$69*('Sheet1 (2)'!$D$72-crack_s_index)/'Sheet1 (2)'!$D$72,IF(shee2!D231='Sheet1 (2)'!$C$70,'Sheet1 (2)'!$D$70*('Sheet1 (2)'!$D$72-crack_s_index)/'Sheet1 (2)'!$D$72,IF(shee2!D231='Sheet1 (2)'!$C$71,'Sheet1 (2)'!$D$71*('Sheet1 (2)'!$D$72-crack_s_index)/'Sheet1 (2)'!$D$72)))&lt;0,0,IF(D231='Sheet1 (2)'!$C$69,'Sheet1 (2)'!$D$69*('Sheet1 (2)'!$D$72-crack_s_index)/'Sheet1 (2)'!$D$72,IF(shee2!D231='Sheet1 (2)'!$C$70,'Sheet1 (2)'!$D$70*('Sheet1 (2)'!$D$72-crack_s_index)/'Sheet1 (2)'!$D$72,IF(shee2!D231='Sheet1 (2)'!$C$71,'Sheet1 (2)'!$D$71*('Sheet1 (2)'!$D$72-crack_s_index)/'Sheet1 (2)'!$D$72))))</f>
        <v>5</v>
      </c>
      <c r="AW231" s="157">
        <f>IF(IF(D231='Sheet1 (2)'!$C$69,'Sheet1 (2)'!$D$69*('Sheet1 (2)'!$D$72-crack_t_index)/'Sheet1 (2)'!$D$72,IF(shee2!D231='Sheet1 (2)'!$C$70,'Sheet1 (2)'!$D$70*('Sheet1 (2)'!$D$72-crack_t_index)/'Sheet1 (2)'!$D$72,IF(shee2!D231='Sheet1 (2)'!$C$71,'Sheet1 (2)'!$D$71*('Sheet1 (2)'!$D$72-crack_t_index)/'Sheet1 (2)'!$D$72)))&lt;0,0,IF(D231='Sheet1 (2)'!$C$69,'Sheet1 (2)'!$D$69*('Sheet1 (2)'!$D$72-crack_t_index)/'Sheet1 (2)'!$D$72,IF(shee2!D231='Sheet1 (2)'!$C$70,'Sheet1 (2)'!$D$70*('Sheet1 (2)'!$D$72-crack_t_index)/'Sheet1 (2)'!$D$72,IF(shee2!D231='Sheet1 (2)'!$C$71,'Sheet1 (2)'!$D$71*('Sheet1 (2)'!$D$72-crack_t_index)/'Sheet1 (2)'!$D$72))))</f>
        <v>5</v>
      </c>
      <c r="AX231" s="157">
        <f>IF(IF(D231='Sheet1 (2)'!$C$69,'Sheet1 (2)'!$D$69*('Sheet1 (2)'!$D$72-rave_index)/'Sheet1 (2)'!$D$72,IF(shee2!D231='Sheet1 (2)'!$C$70,'Sheet1 (2)'!$D$70*('Sheet1 (2)'!$D$72-rave_index)/'Sheet1 (2)'!$D$72,IF(shee2!D231='Sheet1 (2)'!$C$71,'Sheet1 (2)'!$D$71*('Sheet1 (2)'!$D$72-rave_index)/'Sheet1 (2)'!$D$72)))&lt;0,0,IF(D231='Sheet1 (2)'!$C$69,'Sheet1 (2)'!$D$69*('Sheet1 (2)'!$D$72-rave_index)/'Sheet1 (2)'!$D$72,IF(shee2!D231='Sheet1 (2)'!$C$70,'Sheet1 (2)'!$D$70*('Sheet1 (2)'!$D$72-rave_index)/'Sheet1 (2)'!$D$72,IF(shee2!D231='Sheet1 (2)'!$C$71,'Sheet1 (2)'!$D$71*('Sheet1 (2)'!$D$72-rave_index)/'Sheet1 (2)'!$D$72))))</f>
        <v>5</v>
      </c>
      <c r="AY231" s="157">
        <f>IF(IF(D231='Sheet1 (2)'!$C$69,'Sheet1 (2)'!$D$69*('Sheet1 (2)'!$D$72-rough_index)/'Sheet1 (2)'!$D$72,IF(shee2!D231='Sheet1 (2)'!$C$70,'Sheet1 (2)'!$D$70*('Sheet1 (2)'!$D$72-rough_index)/'Sheet1 (2)'!$D$72,IF(shee2!D231='Sheet1 (2)'!$C$71,'Sheet1 (2)'!$D$71*('Sheet1 (2)'!$D$72-rough_index)/'Sheet1 (2)'!$D$72)))&lt;0,0,IF(D231='Sheet1 (2)'!$C$69,'Sheet1 (2)'!$D$69*('Sheet1 (2)'!$D$72-rough_index)/'Sheet1 (2)'!$D$72,IF(shee2!D231='Sheet1 (2)'!$C$70,'Sheet1 (2)'!$D$70*('Sheet1 (2)'!$D$72-rough_index)/'Sheet1 (2)'!$D$72,IF(shee2!D231='Sheet1 (2)'!$C$71,'Sheet1 (2)'!$D$71*('Sheet1 (2)'!$D$72-rough_index)/'Sheet1 (2)'!$D$72))))</f>
        <v>2.5</v>
      </c>
      <c r="AZ231" s="159">
        <f>+(AU231*'Sheet1 (2)'!$C$77)+(AV231*'Sheet1 (2)'!$C$78)+(AW231*'Sheet1 (2)'!$C$79)+(AX231*'Sheet1 (2)'!$C$80)+(AY231*'Sheet1 (2)'!$C$81)</f>
        <v>4.25</v>
      </c>
      <c r="BA231" s="213" t="str">
        <f t="shared" si="7"/>
        <v>Good</v>
      </c>
      <c r="BB231" s="160"/>
      <c r="BC231" s="161"/>
      <c r="BD231" s="161"/>
      <c r="BE231">
        <f>IF(D231='Sheet1 (2)'!$C$61,'Sheet1 (2)'!$D$61*(counts^2)+'Sheet1 (2)'!$G$61*counts+'Sheet1 (2)'!$J$61,IF(D231='Sheet1 (2)'!$C$62,'Sheet1 (2)'!$D$62*counts+'Sheet1 (2)'!$G$62,IF(D231='Sheet1 (2)'!$C$63,'Sheet1 (2)'!$D$63*counts+'Sheet1 (2)'!$G$63,IF(D231='Sheet1 (2)'!$C$64,'Sheet1 (2)'!$D$64*counts+'Sheet1 (2)'!$G$64))))</f>
        <v>2.0984129299999998</v>
      </c>
    </row>
    <row r="232" spans="1:57" ht="12" customHeight="1">
      <c r="A232" s="145" t="s">
        <v>282</v>
      </c>
      <c r="B232" s="145" t="s">
        <v>76</v>
      </c>
      <c r="C232" s="170">
        <v>372</v>
      </c>
      <c r="D232" s="174" t="s">
        <v>77</v>
      </c>
      <c r="E232" s="171">
        <v>8</v>
      </c>
      <c r="F232" s="171">
        <v>1</v>
      </c>
      <c r="G232" s="171" t="s">
        <v>77</v>
      </c>
      <c r="H232" s="171">
        <v>0.5</v>
      </c>
      <c r="I232" s="171" t="s">
        <v>77</v>
      </c>
      <c r="J232" s="173" t="s">
        <v>80</v>
      </c>
      <c r="K232" s="173" t="s">
        <v>80</v>
      </c>
      <c r="L232" s="169">
        <f>VLOOKUP(CONCATENATE(J232,K232),'Sheet1 (2)'!$J$6:$K$26,2,FALSE)</f>
        <v>0</v>
      </c>
      <c r="M232" s="173" t="s">
        <v>83</v>
      </c>
      <c r="N232" s="173" t="s">
        <v>78</v>
      </c>
      <c r="O232" s="168">
        <f>VLOOKUP(CONCATENATE(M232,N232),'Sheet1 (2)'!$L$6:$M$26,2,FALSE)</f>
        <v>7.5</v>
      </c>
      <c r="P232" s="173" t="s">
        <v>80</v>
      </c>
      <c r="Q232" s="173" t="s">
        <v>80</v>
      </c>
      <c r="R232" s="168">
        <f>VLOOKUP(CONCATENATE(P232,Q232),'Sheet1 (2)'!$N$6:$O$26,2,FALSE)</f>
        <v>0</v>
      </c>
      <c r="S232" s="173" t="s">
        <v>80</v>
      </c>
      <c r="T232" s="173" t="s">
        <v>80</v>
      </c>
      <c r="U232" s="168">
        <f>VLOOKUP(CONCATENATE(S232,T232),'Sheet1 (2)'!$P$6:$Q$26,2,FALSE)</f>
        <v>0</v>
      </c>
      <c r="V232" s="173" t="s">
        <v>80</v>
      </c>
      <c r="W232" s="173" t="s">
        <v>80</v>
      </c>
      <c r="X232" s="168">
        <f>VLOOKUP(CONCATENATE(V232,W232),'Sheet1 (2)'!$R$6:$S$26,2,FALSE)</f>
        <v>0</v>
      </c>
      <c r="Y232" s="173" t="s">
        <v>80</v>
      </c>
      <c r="Z232" s="173" t="s">
        <v>80</v>
      </c>
      <c r="AA232" s="168">
        <f>VLOOKUP(CONCATENATE(Y232,Z232),'Sheet1 (2)'!$T$6:$U$26,2,FALSE)</f>
        <v>0</v>
      </c>
      <c r="AB232" s="173" t="s">
        <v>80</v>
      </c>
      <c r="AC232" s="173" t="s">
        <v>80</v>
      </c>
      <c r="AD232" s="168">
        <f>VLOOKUP(CONCATENATE(AB232,AC232),'Sheet1 (2)'!$X$6:$Y$26,2,FALSE)</f>
        <v>0</v>
      </c>
      <c r="AE232" s="173" t="s">
        <v>82</v>
      </c>
      <c r="AF232" s="173" t="s">
        <v>81</v>
      </c>
      <c r="AG232" s="168">
        <f>VLOOKUP(CONCATENATE(AE232,AF232),'Sheet1 (2)'!$Z$6:$AA$26,2,FALSE)</f>
        <v>66</v>
      </c>
      <c r="AH232" s="172"/>
      <c r="AI232" s="175"/>
      <c r="AJ232" s="140"/>
      <c r="AK232" s="176" t="s">
        <v>282</v>
      </c>
      <c r="AL232" s="176" t="s">
        <v>76</v>
      </c>
      <c r="AM232" s="170">
        <f t="shared" si="6"/>
        <v>372</v>
      </c>
      <c r="AN232" s="147"/>
      <c r="AO232" s="155"/>
      <c r="AP232" s="156"/>
      <c r="AQ232" s="157">
        <v>2.1175990491999999</v>
      </c>
      <c r="AR232" s="158"/>
      <c r="AS232" s="145">
        <f>LOOKUP(rufmkm,'Sheet1 (2)'!$V$62:$V$71,'Sheet1 (2)'!$W$62:$W$71)</f>
        <v>30</v>
      </c>
      <c r="AT232" s="140"/>
      <c r="AU232" s="157">
        <f>IF(IF(D232='Sheet1 (2)'!$C$69,'Sheet1 (2)'!$D$69*('Sheet1 (2)'!$D$72-rut_index)/'Sheet1 (2)'!$D$72,IF(shee2!D232='Sheet1 (2)'!$C$70,'Sheet1 (2)'!$D$70*('Sheet1 (2)'!$D$72-rut_index)/'Sheet1 (2)'!$D$72,IF(shee2!D232='Sheet1 (2)'!$C$71,'Sheet1 (2)'!$D$71*('Sheet1 (2)'!$D$72-rut_index)/'Sheet1 (2)'!$D$72)))&lt;0,0,IF(D232='Sheet1 (2)'!$C$69,'Sheet1 (2)'!$D$69*('Sheet1 (2)'!$D$72-rut_index)/'Sheet1 (2)'!$D$72,IF(shee2!D232='Sheet1 (2)'!$C$70,'Sheet1 (2)'!$D$70*('Sheet1 (2)'!$D$72-rut_index)/'Sheet1 (2)'!$D$72,IF(shee2!D232='Sheet1 (2)'!$C$71,'Sheet1 (2)'!$D$71*('Sheet1 (2)'!$D$72-rut_index)/'Sheet1 (2)'!$D$72))))</f>
        <v>5</v>
      </c>
      <c r="AV232" s="157">
        <f>IF(IF(D232='Sheet1 (2)'!$C$69,'Sheet1 (2)'!$D$69*('Sheet1 (2)'!$D$72-crack_s_index)/'Sheet1 (2)'!$D$72,IF(shee2!D232='Sheet1 (2)'!$C$70,'Sheet1 (2)'!$D$70*('Sheet1 (2)'!$D$72-crack_s_index)/'Sheet1 (2)'!$D$72,IF(shee2!D232='Sheet1 (2)'!$C$71,'Sheet1 (2)'!$D$71*('Sheet1 (2)'!$D$72-crack_s_index)/'Sheet1 (2)'!$D$72)))&lt;0,0,IF(D232='Sheet1 (2)'!$C$69,'Sheet1 (2)'!$D$69*('Sheet1 (2)'!$D$72-crack_s_index)/'Sheet1 (2)'!$D$72,IF(shee2!D232='Sheet1 (2)'!$C$70,'Sheet1 (2)'!$D$70*('Sheet1 (2)'!$D$72-crack_s_index)/'Sheet1 (2)'!$D$72,IF(shee2!D232='Sheet1 (2)'!$C$71,'Sheet1 (2)'!$D$71*('Sheet1 (2)'!$D$72-crack_s_index)/'Sheet1 (2)'!$D$72))))</f>
        <v>4.375</v>
      </c>
      <c r="AW232" s="157">
        <f>IF(IF(D232='Sheet1 (2)'!$C$69,'Sheet1 (2)'!$D$69*('Sheet1 (2)'!$D$72-crack_t_index)/'Sheet1 (2)'!$D$72,IF(shee2!D232='Sheet1 (2)'!$C$70,'Sheet1 (2)'!$D$70*('Sheet1 (2)'!$D$72-crack_t_index)/'Sheet1 (2)'!$D$72,IF(shee2!D232='Sheet1 (2)'!$C$71,'Sheet1 (2)'!$D$71*('Sheet1 (2)'!$D$72-crack_t_index)/'Sheet1 (2)'!$D$72)))&lt;0,0,IF(D232='Sheet1 (2)'!$C$69,'Sheet1 (2)'!$D$69*('Sheet1 (2)'!$D$72-crack_t_index)/'Sheet1 (2)'!$D$72,IF(shee2!D232='Sheet1 (2)'!$C$70,'Sheet1 (2)'!$D$70*('Sheet1 (2)'!$D$72-crack_t_index)/'Sheet1 (2)'!$D$72,IF(shee2!D232='Sheet1 (2)'!$C$71,'Sheet1 (2)'!$D$71*('Sheet1 (2)'!$D$72-crack_t_index)/'Sheet1 (2)'!$D$72))))</f>
        <v>5</v>
      </c>
      <c r="AX232" s="157">
        <f>IF(IF(D232='Sheet1 (2)'!$C$69,'Sheet1 (2)'!$D$69*('Sheet1 (2)'!$D$72-rave_index)/'Sheet1 (2)'!$D$72,IF(shee2!D232='Sheet1 (2)'!$C$70,'Sheet1 (2)'!$D$70*('Sheet1 (2)'!$D$72-rave_index)/'Sheet1 (2)'!$D$72,IF(shee2!D232='Sheet1 (2)'!$C$71,'Sheet1 (2)'!$D$71*('Sheet1 (2)'!$D$72-rave_index)/'Sheet1 (2)'!$D$72)))&lt;0,0,IF(D232='Sheet1 (2)'!$C$69,'Sheet1 (2)'!$D$69*('Sheet1 (2)'!$D$72-rave_index)/'Sheet1 (2)'!$D$72,IF(shee2!D232='Sheet1 (2)'!$C$70,'Sheet1 (2)'!$D$70*('Sheet1 (2)'!$D$72-rave_index)/'Sheet1 (2)'!$D$72,IF(shee2!D232='Sheet1 (2)'!$C$71,'Sheet1 (2)'!$D$71*('Sheet1 (2)'!$D$72-rave_index)/'Sheet1 (2)'!$D$72))))</f>
        <v>5</v>
      </c>
      <c r="AY232" s="157">
        <f>IF(IF(D232='Sheet1 (2)'!$C$69,'Sheet1 (2)'!$D$69*('Sheet1 (2)'!$D$72-rough_index)/'Sheet1 (2)'!$D$72,IF(shee2!D232='Sheet1 (2)'!$C$70,'Sheet1 (2)'!$D$70*('Sheet1 (2)'!$D$72-rough_index)/'Sheet1 (2)'!$D$72,IF(shee2!D232='Sheet1 (2)'!$C$71,'Sheet1 (2)'!$D$71*('Sheet1 (2)'!$D$72-rough_index)/'Sheet1 (2)'!$D$72)))&lt;0,0,IF(D232='Sheet1 (2)'!$C$69,'Sheet1 (2)'!$D$69*('Sheet1 (2)'!$D$72-rough_index)/'Sheet1 (2)'!$D$72,IF(shee2!D232='Sheet1 (2)'!$C$70,'Sheet1 (2)'!$D$70*('Sheet1 (2)'!$D$72-rough_index)/'Sheet1 (2)'!$D$72,IF(shee2!D232='Sheet1 (2)'!$C$71,'Sheet1 (2)'!$D$71*('Sheet1 (2)'!$D$72-rough_index)/'Sheet1 (2)'!$D$72))))</f>
        <v>2.5</v>
      </c>
      <c r="AZ232" s="159">
        <f>+(AU232*'Sheet1 (2)'!$C$77)+(AV232*'Sheet1 (2)'!$C$78)+(AW232*'Sheet1 (2)'!$C$79)+(AX232*'Sheet1 (2)'!$C$80)+(AY232*'Sheet1 (2)'!$C$81)</f>
        <v>4.0250000000000004</v>
      </c>
      <c r="BA232" s="213" t="str">
        <f t="shared" si="7"/>
        <v>Good</v>
      </c>
      <c r="BB232" s="160"/>
      <c r="BC232" s="161"/>
      <c r="BD232" s="161"/>
      <c r="BE232">
        <f>IF(D232='Sheet1 (2)'!$C$61,'Sheet1 (2)'!$D$61*(counts^2)+'Sheet1 (2)'!$G$61*counts+'Sheet1 (2)'!$J$61,IF(D232='Sheet1 (2)'!$C$62,'Sheet1 (2)'!$D$62*counts+'Sheet1 (2)'!$G$62,IF(D232='Sheet1 (2)'!$C$63,'Sheet1 (2)'!$D$63*counts+'Sheet1 (2)'!$G$63,IF(D232='Sheet1 (2)'!$C$64,'Sheet1 (2)'!$D$64*counts+'Sheet1 (2)'!$G$64))))</f>
        <v>2.0984129299999998</v>
      </c>
    </row>
    <row r="233" spans="1:57" ht="12" customHeight="1">
      <c r="A233" s="145" t="s">
        <v>282</v>
      </c>
      <c r="B233" s="145" t="s">
        <v>76</v>
      </c>
      <c r="C233" s="170">
        <v>373</v>
      </c>
      <c r="D233" s="174" t="s">
        <v>77</v>
      </c>
      <c r="E233" s="171">
        <v>8</v>
      </c>
      <c r="F233" s="171">
        <v>1</v>
      </c>
      <c r="G233" s="171" t="s">
        <v>77</v>
      </c>
      <c r="H233" s="171">
        <v>0.5</v>
      </c>
      <c r="I233" s="171" t="s">
        <v>77</v>
      </c>
      <c r="J233" s="173" t="s">
        <v>80</v>
      </c>
      <c r="K233" s="173" t="s">
        <v>80</v>
      </c>
      <c r="L233" s="169">
        <f>VLOOKUP(CONCATENATE(J233,K233),'Sheet1 (2)'!$J$6:$K$26,2,FALSE)</f>
        <v>0</v>
      </c>
      <c r="M233" s="173" t="s">
        <v>80</v>
      </c>
      <c r="N233" s="173" t="s">
        <v>80</v>
      </c>
      <c r="O233" s="168">
        <f>VLOOKUP(CONCATENATE(M233,N233),'Sheet1 (2)'!$L$6:$M$26,2,FALSE)</f>
        <v>0</v>
      </c>
      <c r="P233" s="173" t="s">
        <v>80</v>
      </c>
      <c r="Q233" s="173" t="s">
        <v>80</v>
      </c>
      <c r="R233" s="168">
        <f>VLOOKUP(CONCATENATE(P233,Q233),'Sheet1 (2)'!$N$6:$O$26,2,FALSE)</f>
        <v>0</v>
      </c>
      <c r="S233" s="173" t="s">
        <v>80</v>
      </c>
      <c r="T233" s="173" t="s">
        <v>80</v>
      </c>
      <c r="U233" s="168">
        <f>VLOOKUP(CONCATENATE(S233,T233),'Sheet1 (2)'!$P$6:$Q$26,2,FALSE)</f>
        <v>0</v>
      </c>
      <c r="V233" s="173" t="s">
        <v>80</v>
      </c>
      <c r="W233" s="173" t="s">
        <v>80</v>
      </c>
      <c r="X233" s="168">
        <f>VLOOKUP(CONCATENATE(V233,W233),'Sheet1 (2)'!$R$6:$S$26,2,FALSE)</f>
        <v>0</v>
      </c>
      <c r="Y233" s="173" t="s">
        <v>80</v>
      </c>
      <c r="Z233" s="173" t="s">
        <v>80</v>
      </c>
      <c r="AA233" s="168">
        <f>VLOOKUP(CONCATENATE(Y233,Z233),'Sheet1 (2)'!$T$6:$U$26,2,FALSE)</f>
        <v>0</v>
      </c>
      <c r="AB233" s="173" t="s">
        <v>80</v>
      </c>
      <c r="AC233" s="173" t="s">
        <v>80</v>
      </c>
      <c r="AD233" s="168">
        <f>VLOOKUP(CONCATENATE(AB233,AC233),'Sheet1 (2)'!$X$6:$Y$26,2,FALSE)</f>
        <v>0</v>
      </c>
      <c r="AE233" s="173" t="s">
        <v>82</v>
      </c>
      <c r="AF233" s="173" t="s">
        <v>81</v>
      </c>
      <c r="AG233" s="168">
        <f>VLOOKUP(CONCATENATE(AE233,AF233),'Sheet1 (2)'!$Z$6:$AA$26,2,FALSE)</f>
        <v>66</v>
      </c>
      <c r="AH233" s="172"/>
      <c r="AI233" s="175"/>
      <c r="AJ233" s="140"/>
      <c r="AK233" s="176" t="s">
        <v>282</v>
      </c>
      <c r="AL233" s="176" t="s">
        <v>76</v>
      </c>
      <c r="AM233" s="170">
        <f t="shared" si="6"/>
        <v>373</v>
      </c>
      <c r="AN233" s="147"/>
      <c r="AO233" s="155" t="s">
        <v>409</v>
      </c>
      <c r="AP233" s="156"/>
      <c r="AQ233" s="157">
        <v>2.8582719861999997</v>
      </c>
      <c r="AR233" s="158"/>
      <c r="AS233" s="145">
        <f>LOOKUP(rufmkm,'Sheet1 (2)'!$V$62:$V$71,'Sheet1 (2)'!$W$62:$W$71)</f>
        <v>30</v>
      </c>
      <c r="AT233" s="140"/>
      <c r="AU233" s="157">
        <f>IF(IF(D233='Sheet1 (2)'!$C$69,'Sheet1 (2)'!$D$69*('Sheet1 (2)'!$D$72-rut_index)/'Sheet1 (2)'!$D$72,IF(shee2!D233='Sheet1 (2)'!$C$70,'Sheet1 (2)'!$D$70*('Sheet1 (2)'!$D$72-rut_index)/'Sheet1 (2)'!$D$72,IF(shee2!D233='Sheet1 (2)'!$C$71,'Sheet1 (2)'!$D$71*('Sheet1 (2)'!$D$72-rut_index)/'Sheet1 (2)'!$D$72)))&lt;0,0,IF(D233='Sheet1 (2)'!$C$69,'Sheet1 (2)'!$D$69*('Sheet1 (2)'!$D$72-rut_index)/'Sheet1 (2)'!$D$72,IF(shee2!D233='Sheet1 (2)'!$C$70,'Sheet1 (2)'!$D$70*('Sheet1 (2)'!$D$72-rut_index)/'Sheet1 (2)'!$D$72,IF(shee2!D233='Sheet1 (2)'!$C$71,'Sheet1 (2)'!$D$71*('Sheet1 (2)'!$D$72-rut_index)/'Sheet1 (2)'!$D$72))))</f>
        <v>5</v>
      </c>
      <c r="AV233" s="157">
        <f>IF(IF(D233='Sheet1 (2)'!$C$69,'Sheet1 (2)'!$D$69*('Sheet1 (2)'!$D$72-crack_s_index)/'Sheet1 (2)'!$D$72,IF(shee2!D233='Sheet1 (2)'!$C$70,'Sheet1 (2)'!$D$70*('Sheet1 (2)'!$D$72-crack_s_index)/'Sheet1 (2)'!$D$72,IF(shee2!D233='Sheet1 (2)'!$C$71,'Sheet1 (2)'!$D$71*('Sheet1 (2)'!$D$72-crack_s_index)/'Sheet1 (2)'!$D$72)))&lt;0,0,IF(D233='Sheet1 (2)'!$C$69,'Sheet1 (2)'!$D$69*('Sheet1 (2)'!$D$72-crack_s_index)/'Sheet1 (2)'!$D$72,IF(shee2!D233='Sheet1 (2)'!$C$70,'Sheet1 (2)'!$D$70*('Sheet1 (2)'!$D$72-crack_s_index)/'Sheet1 (2)'!$D$72,IF(shee2!D233='Sheet1 (2)'!$C$71,'Sheet1 (2)'!$D$71*('Sheet1 (2)'!$D$72-crack_s_index)/'Sheet1 (2)'!$D$72))))</f>
        <v>5</v>
      </c>
      <c r="AW233" s="157">
        <f>IF(IF(D233='Sheet1 (2)'!$C$69,'Sheet1 (2)'!$D$69*('Sheet1 (2)'!$D$72-crack_t_index)/'Sheet1 (2)'!$D$72,IF(shee2!D233='Sheet1 (2)'!$C$70,'Sheet1 (2)'!$D$70*('Sheet1 (2)'!$D$72-crack_t_index)/'Sheet1 (2)'!$D$72,IF(shee2!D233='Sheet1 (2)'!$C$71,'Sheet1 (2)'!$D$71*('Sheet1 (2)'!$D$72-crack_t_index)/'Sheet1 (2)'!$D$72)))&lt;0,0,IF(D233='Sheet1 (2)'!$C$69,'Sheet1 (2)'!$D$69*('Sheet1 (2)'!$D$72-crack_t_index)/'Sheet1 (2)'!$D$72,IF(shee2!D233='Sheet1 (2)'!$C$70,'Sheet1 (2)'!$D$70*('Sheet1 (2)'!$D$72-crack_t_index)/'Sheet1 (2)'!$D$72,IF(shee2!D233='Sheet1 (2)'!$C$71,'Sheet1 (2)'!$D$71*('Sheet1 (2)'!$D$72-crack_t_index)/'Sheet1 (2)'!$D$72))))</f>
        <v>5</v>
      </c>
      <c r="AX233" s="157">
        <f>IF(IF(D233='Sheet1 (2)'!$C$69,'Sheet1 (2)'!$D$69*('Sheet1 (2)'!$D$72-rave_index)/'Sheet1 (2)'!$D$72,IF(shee2!D233='Sheet1 (2)'!$C$70,'Sheet1 (2)'!$D$70*('Sheet1 (2)'!$D$72-rave_index)/'Sheet1 (2)'!$D$72,IF(shee2!D233='Sheet1 (2)'!$C$71,'Sheet1 (2)'!$D$71*('Sheet1 (2)'!$D$72-rave_index)/'Sheet1 (2)'!$D$72)))&lt;0,0,IF(D233='Sheet1 (2)'!$C$69,'Sheet1 (2)'!$D$69*('Sheet1 (2)'!$D$72-rave_index)/'Sheet1 (2)'!$D$72,IF(shee2!D233='Sheet1 (2)'!$C$70,'Sheet1 (2)'!$D$70*('Sheet1 (2)'!$D$72-rave_index)/'Sheet1 (2)'!$D$72,IF(shee2!D233='Sheet1 (2)'!$C$71,'Sheet1 (2)'!$D$71*('Sheet1 (2)'!$D$72-rave_index)/'Sheet1 (2)'!$D$72))))</f>
        <v>5</v>
      </c>
      <c r="AY233" s="157">
        <f>IF(IF(D233='Sheet1 (2)'!$C$69,'Sheet1 (2)'!$D$69*('Sheet1 (2)'!$D$72-rough_index)/'Sheet1 (2)'!$D$72,IF(shee2!D233='Sheet1 (2)'!$C$70,'Sheet1 (2)'!$D$70*('Sheet1 (2)'!$D$72-rough_index)/'Sheet1 (2)'!$D$72,IF(shee2!D233='Sheet1 (2)'!$C$71,'Sheet1 (2)'!$D$71*('Sheet1 (2)'!$D$72-rough_index)/'Sheet1 (2)'!$D$72)))&lt;0,0,IF(D233='Sheet1 (2)'!$C$69,'Sheet1 (2)'!$D$69*('Sheet1 (2)'!$D$72-rough_index)/'Sheet1 (2)'!$D$72,IF(shee2!D233='Sheet1 (2)'!$C$70,'Sheet1 (2)'!$D$70*('Sheet1 (2)'!$D$72-rough_index)/'Sheet1 (2)'!$D$72,IF(shee2!D233='Sheet1 (2)'!$C$71,'Sheet1 (2)'!$D$71*('Sheet1 (2)'!$D$72-rough_index)/'Sheet1 (2)'!$D$72))))</f>
        <v>2.5</v>
      </c>
      <c r="AZ233" s="159">
        <f>+(AU233*'Sheet1 (2)'!$C$77)+(AV233*'Sheet1 (2)'!$C$78)+(AW233*'Sheet1 (2)'!$C$79)+(AX233*'Sheet1 (2)'!$C$80)+(AY233*'Sheet1 (2)'!$C$81)</f>
        <v>4.25</v>
      </c>
      <c r="BA233" s="213" t="str">
        <f t="shared" si="7"/>
        <v>Good</v>
      </c>
      <c r="BB233" s="160"/>
      <c r="BC233" s="161"/>
      <c r="BD233" s="161"/>
      <c r="BE233">
        <f>IF(D233='Sheet1 (2)'!$C$61,'Sheet1 (2)'!$D$61*(counts^2)+'Sheet1 (2)'!$G$61*counts+'Sheet1 (2)'!$J$61,IF(D233='Sheet1 (2)'!$C$62,'Sheet1 (2)'!$D$62*counts+'Sheet1 (2)'!$G$62,IF(D233='Sheet1 (2)'!$C$63,'Sheet1 (2)'!$D$63*counts+'Sheet1 (2)'!$G$63,IF(D233='Sheet1 (2)'!$C$64,'Sheet1 (2)'!$D$64*counts+'Sheet1 (2)'!$G$64))))</f>
        <v>2.0984129299999998</v>
      </c>
    </row>
    <row r="234" spans="1:57" ht="12" customHeight="1">
      <c r="A234" s="145" t="s">
        <v>282</v>
      </c>
      <c r="B234" s="145" t="s">
        <v>76</v>
      </c>
      <c r="C234" s="170">
        <v>374</v>
      </c>
      <c r="D234" s="174" t="s">
        <v>77</v>
      </c>
      <c r="E234" s="171">
        <v>8</v>
      </c>
      <c r="F234" s="171">
        <v>1</v>
      </c>
      <c r="G234" s="171" t="s">
        <v>77</v>
      </c>
      <c r="H234" s="171">
        <v>0.5</v>
      </c>
      <c r="I234" s="171" t="s">
        <v>77</v>
      </c>
      <c r="J234" s="173" t="s">
        <v>80</v>
      </c>
      <c r="K234" s="173" t="s">
        <v>80</v>
      </c>
      <c r="L234" s="169">
        <f>VLOOKUP(CONCATENATE(J234,K234),'Sheet1 (2)'!$J$6:$K$26,2,FALSE)</f>
        <v>0</v>
      </c>
      <c r="M234" s="173" t="s">
        <v>79</v>
      </c>
      <c r="N234" s="173" t="s">
        <v>78</v>
      </c>
      <c r="O234" s="168">
        <f>VLOOKUP(CONCATENATE(M234,N234),'Sheet1 (2)'!$L$6:$M$26,2,FALSE)</f>
        <v>10</v>
      </c>
      <c r="P234" s="173" t="s">
        <v>80</v>
      </c>
      <c r="Q234" s="173" t="s">
        <v>80</v>
      </c>
      <c r="R234" s="168">
        <f>VLOOKUP(CONCATENATE(P234,Q234),'Sheet1 (2)'!$N$6:$O$26,2,FALSE)</f>
        <v>0</v>
      </c>
      <c r="S234" s="173" t="s">
        <v>80</v>
      </c>
      <c r="T234" s="173" t="s">
        <v>80</v>
      </c>
      <c r="U234" s="168">
        <f>VLOOKUP(CONCATENATE(S234,T234),'Sheet1 (2)'!$P$6:$Q$26,2,FALSE)</f>
        <v>0</v>
      </c>
      <c r="V234" s="173" t="s">
        <v>80</v>
      </c>
      <c r="W234" s="173" t="s">
        <v>80</v>
      </c>
      <c r="X234" s="168">
        <f>VLOOKUP(CONCATENATE(V234,W234),'Sheet1 (2)'!$R$6:$S$26,2,FALSE)</f>
        <v>0</v>
      </c>
      <c r="Y234" s="173" t="s">
        <v>80</v>
      </c>
      <c r="Z234" s="173" t="s">
        <v>80</v>
      </c>
      <c r="AA234" s="168">
        <f>VLOOKUP(CONCATENATE(Y234,Z234),'Sheet1 (2)'!$T$6:$U$26,2,FALSE)</f>
        <v>0</v>
      </c>
      <c r="AB234" s="173" t="s">
        <v>80</v>
      </c>
      <c r="AC234" s="173" t="s">
        <v>80</v>
      </c>
      <c r="AD234" s="168">
        <f>VLOOKUP(CONCATENATE(AB234,AC234),'Sheet1 (2)'!$X$6:$Y$26,2,FALSE)</f>
        <v>0</v>
      </c>
      <c r="AE234" s="173" t="s">
        <v>82</v>
      </c>
      <c r="AF234" s="173" t="s">
        <v>81</v>
      </c>
      <c r="AG234" s="168">
        <f>VLOOKUP(CONCATENATE(AE234,AF234),'Sheet1 (2)'!$Z$6:$AA$26,2,FALSE)</f>
        <v>66</v>
      </c>
      <c r="AH234" s="172"/>
      <c r="AI234" s="175"/>
      <c r="AJ234" s="140"/>
      <c r="AK234" s="176" t="s">
        <v>282</v>
      </c>
      <c r="AL234" s="176" t="s">
        <v>76</v>
      </c>
      <c r="AM234" s="170">
        <f t="shared" si="6"/>
        <v>374</v>
      </c>
      <c r="AN234" s="147"/>
      <c r="AO234" s="155" t="s">
        <v>409</v>
      </c>
      <c r="AP234" s="156"/>
      <c r="AQ234" s="157">
        <v>2.0379158308000003</v>
      </c>
      <c r="AR234" s="158"/>
      <c r="AS234" s="145">
        <f>LOOKUP(rufmkm,'Sheet1 (2)'!$V$62:$V$71,'Sheet1 (2)'!$W$62:$W$71)</f>
        <v>30</v>
      </c>
      <c r="AT234" s="140"/>
      <c r="AU234" s="157">
        <f>IF(IF(D234='Sheet1 (2)'!$C$69,'Sheet1 (2)'!$D$69*('Sheet1 (2)'!$D$72-rut_index)/'Sheet1 (2)'!$D$72,IF(shee2!D234='Sheet1 (2)'!$C$70,'Sheet1 (2)'!$D$70*('Sheet1 (2)'!$D$72-rut_index)/'Sheet1 (2)'!$D$72,IF(shee2!D234='Sheet1 (2)'!$C$71,'Sheet1 (2)'!$D$71*('Sheet1 (2)'!$D$72-rut_index)/'Sheet1 (2)'!$D$72)))&lt;0,0,IF(D234='Sheet1 (2)'!$C$69,'Sheet1 (2)'!$D$69*('Sheet1 (2)'!$D$72-rut_index)/'Sheet1 (2)'!$D$72,IF(shee2!D234='Sheet1 (2)'!$C$70,'Sheet1 (2)'!$D$70*('Sheet1 (2)'!$D$72-rut_index)/'Sheet1 (2)'!$D$72,IF(shee2!D234='Sheet1 (2)'!$C$71,'Sheet1 (2)'!$D$71*('Sheet1 (2)'!$D$72-rut_index)/'Sheet1 (2)'!$D$72))))</f>
        <v>5</v>
      </c>
      <c r="AV234" s="157">
        <f>IF(IF(D234='Sheet1 (2)'!$C$69,'Sheet1 (2)'!$D$69*('Sheet1 (2)'!$D$72-crack_s_index)/'Sheet1 (2)'!$D$72,IF(shee2!D234='Sheet1 (2)'!$C$70,'Sheet1 (2)'!$D$70*('Sheet1 (2)'!$D$72-crack_s_index)/'Sheet1 (2)'!$D$72,IF(shee2!D234='Sheet1 (2)'!$C$71,'Sheet1 (2)'!$D$71*('Sheet1 (2)'!$D$72-crack_s_index)/'Sheet1 (2)'!$D$72)))&lt;0,0,IF(D234='Sheet1 (2)'!$C$69,'Sheet1 (2)'!$D$69*('Sheet1 (2)'!$D$72-crack_s_index)/'Sheet1 (2)'!$D$72,IF(shee2!D234='Sheet1 (2)'!$C$70,'Sheet1 (2)'!$D$70*('Sheet1 (2)'!$D$72-crack_s_index)/'Sheet1 (2)'!$D$72,IF(shee2!D234='Sheet1 (2)'!$C$71,'Sheet1 (2)'!$D$71*('Sheet1 (2)'!$D$72-crack_s_index)/'Sheet1 (2)'!$D$72))))</f>
        <v>4.166666666666667</v>
      </c>
      <c r="AW234" s="157">
        <f>IF(IF(D234='Sheet1 (2)'!$C$69,'Sheet1 (2)'!$D$69*('Sheet1 (2)'!$D$72-crack_t_index)/'Sheet1 (2)'!$D$72,IF(shee2!D234='Sheet1 (2)'!$C$70,'Sheet1 (2)'!$D$70*('Sheet1 (2)'!$D$72-crack_t_index)/'Sheet1 (2)'!$D$72,IF(shee2!D234='Sheet1 (2)'!$C$71,'Sheet1 (2)'!$D$71*('Sheet1 (2)'!$D$72-crack_t_index)/'Sheet1 (2)'!$D$72)))&lt;0,0,IF(D234='Sheet1 (2)'!$C$69,'Sheet1 (2)'!$D$69*('Sheet1 (2)'!$D$72-crack_t_index)/'Sheet1 (2)'!$D$72,IF(shee2!D234='Sheet1 (2)'!$C$70,'Sheet1 (2)'!$D$70*('Sheet1 (2)'!$D$72-crack_t_index)/'Sheet1 (2)'!$D$72,IF(shee2!D234='Sheet1 (2)'!$C$71,'Sheet1 (2)'!$D$71*('Sheet1 (2)'!$D$72-crack_t_index)/'Sheet1 (2)'!$D$72))))</f>
        <v>5</v>
      </c>
      <c r="AX234" s="157">
        <f>IF(IF(D234='Sheet1 (2)'!$C$69,'Sheet1 (2)'!$D$69*('Sheet1 (2)'!$D$72-rave_index)/'Sheet1 (2)'!$D$72,IF(shee2!D234='Sheet1 (2)'!$C$70,'Sheet1 (2)'!$D$70*('Sheet1 (2)'!$D$72-rave_index)/'Sheet1 (2)'!$D$72,IF(shee2!D234='Sheet1 (2)'!$C$71,'Sheet1 (2)'!$D$71*('Sheet1 (2)'!$D$72-rave_index)/'Sheet1 (2)'!$D$72)))&lt;0,0,IF(D234='Sheet1 (2)'!$C$69,'Sheet1 (2)'!$D$69*('Sheet1 (2)'!$D$72-rave_index)/'Sheet1 (2)'!$D$72,IF(shee2!D234='Sheet1 (2)'!$C$70,'Sheet1 (2)'!$D$70*('Sheet1 (2)'!$D$72-rave_index)/'Sheet1 (2)'!$D$72,IF(shee2!D234='Sheet1 (2)'!$C$71,'Sheet1 (2)'!$D$71*('Sheet1 (2)'!$D$72-rave_index)/'Sheet1 (2)'!$D$72))))</f>
        <v>5</v>
      </c>
      <c r="AY234" s="157">
        <f>IF(IF(D234='Sheet1 (2)'!$C$69,'Sheet1 (2)'!$D$69*('Sheet1 (2)'!$D$72-rough_index)/'Sheet1 (2)'!$D$72,IF(shee2!D234='Sheet1 (2)'!$C$70,'Sheet1 (2)'!$D$70*('Sheet1 (2)'!$D$72-rough_index)/'Sheet1 (2)'!$D$72,IF(shee2!D234='Sheet1 (2)'!$C$71,'Sheet1 (2)'!$D$71*('Sheet1 (2)'!$D$72-rough_index)/'Sheet1 (2)'!$D$72)))&lt;0,0,IF(D234='Sheet1 (2)'!$C$69,'Sheet1 (2)'!$D$69*('Sheet1 (2)'!$D$72-rough_index)/'Sheet1 (2)'!$D$72,IF(shee2!D234='Sheet1 (2)'!$C$70,'Sheet1 (2)'!$D$70*('Sheet1 (2)'!$D$72-rough_index)/'Sheet1 (2)'!$D$72,IF(shee2!D234='Sheet1 (2)'!$C$71,'Sheet1 (2)'!$D$71*('Sheet1 (2)'!$D$72-rough_index)/'Sheet1 (2)'!$D$72))))</f>
        <v>2.5</v>
      </c>
      <c r="AZ234" s="159">
        <f>+(AU234*'Sheet1 (2)'!$C$77)+(AV234*'Sheet1 (2)'!$C$78)+(AW234*'Sheet1 (2)'!$C$79)+(AX234*'Sheet1 (2)'!$C$80)+(AY234*'Sheet1 (2)'!$C$81)</f>
        <v>3.95</v>
      </c>
      <c r="BA234" s="213" t="str">
        <f t="shared" si="7"/>
        <v>Fair</v>
      </c>
      <c r="BB234" s="160"/>
      <c r="BC234" s="161"/>
      <c r="BD234" s="161"/>
      <c r="BE234">
        <f>IF(D234='Sheet1 (2)'!$C$61,'Sheet1 (2)'!$D$61*(counts^2)+'Sheet1 (2)'!$G$61*counts+'Sheet1 (2)'!$J$61,IF(D234='Sheet1 (2)'!$C$62,'Sheet1 (2)'!$D$62*counts+'Sheet1 (2)'!$G$62,IF(D234='Sheet1 (2)'!$C$63,'Sheet1 (2)'!$D$63*counts+'Sheet1 (2)'!$G$63,IF(D234='Sheet1 (2)'!$C$64,'Sheet1 (2)'!$D$64*counts+'Sheet1 (2)'!$G$64))))</f>
        <v>2.0984129299999998</v>
      </c>
    </row>
    <row r="235" spans="1:57" ht="12" customHeight="1">
      <c r="A235" s="145" t="s">
        <v>282</v>
      </c>
      <c r="B235" s="145" t="s">
        <v>76</v>
      </c>
      <c r="C235" s="170">
        <v>375</v>
      </c>
      <c r="D235" s="174" t="s">
        <v>77</v>
      </c>
      <c r="E235" s="171">
        <v>8</v>
      </c>
      <c r="F235" s="171">
        <v>1</v>
      </c>
      <c r="G235" s="171" t="s">
        <v>77</v>
      </c>
      <c r="H235" s="171">
        <v>0.5</v>
      </c>
      <c r="I235" s="171" t="s">
        <v>77</v>
      </c>
      <c r="J235" s="173" t="s">
        <v>78</v>
      </c>
      <c r="K235" s="173" t="s">
        <v>79</v>
      </c>
      <c r="L235" s="169">
        <f>VLOOKUP(CONCATENATE(J235,K235),'Sheet1 (2)'!$J$6:$K$26,2,FALSE)</f>
        <v>18.75</v>
      </c>
      <c r="M235" s="173" t="s">
        <v>80</v>
      </c>
      <c r="N235" s="173" t="s">
        <v>80</v>
      </c>
      <c r="O235" s="168">
        <f>VLOOKUP(CONCATENATE(M235,N235),'Sheet1 (2)'!$L$6:$M$26,2,FALSE)</f>
        <v>0</v>
      </c>
      <c r="P235" s="173" t="s">
        <v>80</v>
      </c>
      <c r="Q235" s="173" t="s">
        <v>80</v>
      </c>
      <c r="R235" s="168">
        <f>VLOOKUP(CONCATENATE(P235,Q235),'Sheet1 (2)'!$N$6:$O$26,2,FALSE)</f>
        <v>0</v>
      </c>
      <c r="S235" s="173" t="s">
        <v>80</v>
      </c>
      <c r="T235" s="173" t="s">
        <v>80</v>
      </c>
      <c r="U235" s="168">
        <f>VLOOKUP(CONCATENATE(S235,T235),'Sheet1 (2)'!$P$6:$Q$26,2,FALSE)</f>
        <v>0</v>
      </c>
      <c r="V235" s="173" t="s">
        <v>80</v>
      </c>
      <c r="W235" s="173" t="s">
        <v>80</v>
      </c>
      <c r="X235" s="168">
        <f>VLOOKUP(CONCATENATE(V235,W235),'Sheet1 (2)'!$R$6:$S$26,2,FALSE)</f>
        <v>0</v>
      </c>
      <c r="Y235" s="173" t="s">
        <v>80</v>
      </c>
      <c r="Z235" s="173" t="s">
        <v>80</v>
      </c>
      <c r="AA235" s="168">
        <f>VLOOKUP(CONCATENATE(Y235,Z235),'Sheet1 (2)'!$T$6:$U$26,2,FALSE)</f>
        <v>0</v>
      </c>
      <c r="AB235" s="173" t="s">
        <v>80</v>
      </c>
      <c r="AC235" s="173" t="s">
        <v>80</v>
      </c>
      <c r="AD235" s="168">
        <f>VLOOKUP(CONCATENATE(AB235,AC235),'Sheet1 (2)'!$X$6:$Y$26,2,FALSE)</f>
        <v>0</v>
      </c>
      <c r="AE235" s="173" t="s">
        <v>82</v>
      </c>
      <c r="AF235" s="173" t="s">
        <v>81</v>
      </c>
      <c r="AG235" s="168">
        <f>VLOOKUP(CONCATENATE(AE235,AF235),'Sheet1 (2)'!$Z$6:$AA$26,2,FALSE)</f>
        <v>66</v>
      </c>
      <c r="AH235" s="172"/>
      <c r="AI235" s="175"/>
      <c r="AJ235" s="140"/>
      <c r="AK235" s="176" t="s">
        <v>282</v>
      </c>
      <c r="AL235" s="176" t="s">
        <v>76</v>
      </c>
      <c r="AM235" s="170">
        <f t="shared" si="6"/>
        <v>375</v>
      </c>
      <c r="AN235" s="147"/>
      <c r="AO235" s="155"/>
      <c r="AP235" s="156"/>
      <c r="AQ235" s="157">
        <v>1.4905045490000002</v>
      </c>
      <c r="AR235" s="158"/>
      <c r="AS235" s="145">
        <f>LOOKUP(rufmkm,'Sheet1 (2)'!$V$62:$V$71,'Sheet1 (2)'!$W$62:$W$71)</f>
        <v>20</v>
      </c>
      <c r="AT235" s="140"/>
      <c r="AU235" s="157">
        <f>IF(IF(D235='Sheet1 (2)'!$C$69,'Sheet1 (2)'!$D$69*('Sheet1 (2)'!$D$72-rut_index)/'Sheet1 (2)'!$D$72,IF(shee2!D235='Sheet1 (2)'!$C$70,'Sheet1 (2)'!$D$70*('Sheet1 (2)'!$D$72-rut_index)/'Sheet1 (2)'!$D$72,IF(shee2!D235='Sheet1 (2)'!$C$71,'Sheet1 (2)'!$D$71*('Sheet1 (2)'!$D$72-rut_index)/'Sheet1 (2)'!$D$72)))&lt;0,0,IF(D235='Sheet1 (2)'!$C$69,'Sheet1 (2)'!$D$69*('Sheet1 (2)'!$D$72-rut_index)/'Sheet1 (2)'!$D$72,IF(shee2!D235='Sheet1 (2)'!$C$70,'Sheet1 (2)'!$D$70*('Sheet1 (2)'!$D$72-rut_index)/'Sheet1 (2)'!$D$72,IF(shee2!D235='Sheet1 (2)'!$C$71,'Sheet1 (2)'!$D$71*('Sheet1 (2)'!$D$72-rut_index)/'Sheet1 (2)'!$D$72))))</f>
        <v>3.4375</v>
      </c>
      <c r="AV235" s="157">
        <f>IF(IF(D235='Sheet1 (2)'!$C$69,'Sheet1 (2)'!$D$69*('Sheet1 (2)'!$D$72-crack_s_index)/'Sheet1 (2)'!$D$72,IF(shee2!D235='Sheet1 (2)'!$C$70,'Sheet1 (2)'!$D$70*('Sheet1 (2)'!$D$72-crack_s_index)/'Sheet1 (2)'!$D$72,IF(shee2!D235='Sheet1 (2)'!$C$71,'Sheet1 (2)'!$D$71*('Sheet1 (2)'!$D$72-crack_s_index)/'Sheet1 (2)'!$D$72)))&lt;0,0,IF(D235='Sheet1 (2)'!$C$69,'Sheet1 (2)'!$D$69*('Sheet1 (2)'!$D$72-crack_s_index)/'Sheet1 (2)'!$D$72,IF(shee2!D235='Sheet1 (2)'!$C$70,'Sheet1 (2)'!$D$70*('Sheet1 (2)'!$D$72-crack_s_index)/'Sheet1 (2)'!$D$72,IF(shee2!D235='Sheet1 (2)'!$C$71,'Sheet1 (2)'!$D$71*('Sheet1 (2)'!$D$72-crack_s_index)/'Sheet1 (2)'!$D$72))))</f>
        <v>5</v>
      </c>
      <c r="AW235" s="157">
        <f>IF(IF(D235='Sheet1 (2)'!$C$69,'Sheet1 (2)'!$D$69*('Sheet1 (2)'!$D$72-crack_t_index)/'Sheet1 (2)'!$D$72,IF(shee2!D235='Sheet1 (2)'!$C$70,'Sheet1 (2)'!$D$70*('Sheet1 (2)'!$D$72-crack_t_index)/'Sheet1 (2)'!$D$72,IF(shee2!D235='Sheet1 (2)'!$C$71,'Sheet1 (2)'!$D$71*('Sheet1 (2)'!$D$72-crack_t_index)/'Sheet1 (2)'!$D$72)))&lt;0,0,IF(D235='Sheet1 (2)'!$C$69,'Sheet1 (2)'!$D$69*('Sheet1 (2)'!$D$72-crack_t_index)/'Sheet1 (2)'!$D$72,IF(shee2!D235='Sheet1 (2)'!$C$70,'Sheet1 (2)'!$D$70*('Sheet1 (2)'!$D$72-crack_t_index)/'Sheet1 (2)'!$D$72,IF(shee2!D235='Sheet1 (2)'!$C$71,'Sheet1 (2)'!$D$71*('Sheet1 (2)'!$D$72-crack_t_index)/'Sheet1 (2)'!$D$72))))</f>
        <v>5</v>
      </c>
      <c r="AX235" s="157">
        <f>IF(IF(D235='Sheet1 (2)'!$C$69,'Sheet1 (2)'!$D$69*('Sheet1 (2)'!$D$72-rave_index)/'Sheet1 (2)'!$D$72,IF(shee2!D235='Sheet1 (2)'!$C$70,'Sheet1 (2)'!$D$70*('Sheet1 (2)'!$D$72-rave_index)/'Sheet1 (2)'!$D$72,IF(shee2!D235='Sheet1 (2)'!$C$71,'Sheet1 (2)'!$D$71*('Sheet1 (2)'!$D$72-rave_index)/'Sheet1 (2)'!$D$72)))&lt;0,0,IF(D235='Sheet1 (2)'!$C$69,'Sheet1 (2)'!$D$69*('Sheet1 (2)'!$D$72-rave_index)/'Sheet1 (2)'!$D$72,IF(shee2!D235='Sheet1 (2)'!$C$70,'Sheet1 (2)'!$D$70*('Sheet1 (2)'!$D$72-rave_index)/'Sheet1 (2)'!$D$72,IF(shee2!D235='Sheet1 (2)'!$C$71,'Sheet1 (2)'!$D$71*('Sheet1 (2)'!$D$72-rave_index)/'Sheet1 (2)'!$D$72))))</f>
        <v>5</v>
      </c>
      <c r="AY235" s="157">
        <f>IF(IF(D235='Sheet1 (2)'!$C$69,'Sheet1 (2)'!$D$69*('Sheet1 (2)'!$D$72-rough_index)/'Sheet1 (2)'!$D$72,IF(shee2!D235='Sheet1 (2)'!$C$70,'Sheet1 (2)'!$D$70*('Sheet1 (2)'!$D$72-rough_index)/'Sheet1 (2)'!$D$72,IF(shee2!D235='Sheet1 (2)'!$C$71,'Sheet1 (2)'!$D$71*('Sheet1 (2)'!$D$72-rough_index)/'Sheet1 (2)'!$D$72)))&lt;0,0,IF(D235='Sheet1 (2)'!$C$69,'Sheet1 (2)'!$D$69*('Sheet1 (2)'!$D$72-rough_index)/'Sheet1 (2)'!$D$72,IF(shee2!D235='Sheet1 (2)'!$C$70,'Sheet1 (2)'!$D$70*('Sheet1 (2)'!$D$72-rough_index)/'Sheet1 (2)'!$D$72,IF(shee2!D235='Sheet1 (2)'!$C$71,'Sheet1 (2)'!$D$71*('Sheet1 (2)'!$D$72-rough_index)/'Sheet1 (2)'!$D$72))))</f>
        <v>3.3333333333333335</v>
      </c>
      <c r="AZ235" s="159">
        <f>+(AU235*'Sheet1 (2)'!$C$77)+(AV235*'Sheet1 (2)'!$C$78)+(AW235*'Sheet1 (2)'!$C$79)+(AX235*'Sheet1 (2)'!$C$80)+(AY235*'Sheet1 (2)'!$C$81)</f>
        <v>4.1875</v>
      </c>
      <c r="BA235" s="213" t="str">
        <f t="shared" si="7"/>
        <v>Good</v>
      </c>
      <c r="BB235" s="160"/>
      <c r="BC235" s="161"/>
      <c r="BD235" s="161"/>
      <c r="BE235">
        <f>IF(D235='Sheet1 (2)'!$C$61,'Sheet1 (2)'!$D$61*(counts^2)+'Sheet1 (2)'!$G$61*counts+'Sheet1 (2)'!$J$61,IF(D235='Sheet1 (2)'!$C$62,'Sheet1 (2)'!$D$62*counts+'Sheet1 (2)'!$G$62,IF(D235='Sheet1 (2)'!$C$63,'Sheet1 (2)'!$D$63*counts+'Sheet1 (2)'!$G$63,IF(D235='Sheet1 (2)'!$C$64,'Sheet1 (2)'!$D$64*counts+'Sheet1 (2)'!$G$64))))</f>
        <v>2.0984129299999998</v>
      </c>
    </row>
    <row r="236" spans="1:57" ht="12" customHeight="1">
      <c r="A236" s="145" t="s">
        <v>282</v>
      </c>
      <c r="B236" s="145" t="s">
        <v>76</v>
      </c>
      <c r="C236" s="170">
        <v>376</v>
      </c>
      <c r="D236" s="174" t="s">
        <v>77</v>
      </c>
      <c r="E236" s="171">
        <v>8</v>
      </c>
      <c r="F236" s="171">
        <v>1</v>
      </c>
      <c r="G236" s="171" t="s">
        <v>77</v>
      </c>
      <c r="H236" s="171">
        <v>0.5</v>
      </c>
      <c r="I236" s="171" t="s">
        <v>77</v>
      </c>
      <c r="J236" s="173" t="s">
        <v>80</v>
      </c>
      <c r="K236" s="173" t="s">
        <v>80</v>
      </c>
      <c r="L236" s="169">
        <f>VLOOKUP(CONCATENATE(J236,K236),'Sheet1 (2)'!$J$6:$K$26,2,FALSE)</f>
        <v>0</v>
      </c>
      <c r="M236" s="173" t="s">
        <v>80</v>
      </c>
      <c r="N236" s="173" t="s">
        <v>80</v>
      </c>
      <c r="O236" s="168">
        <f>VLOOKUP(CONCATENATE(M236,N236),'Sheet1 (2)'!$L$6:$M$26,2,FALSE)</f>
        <v>0</v>
      </c>
      <c r="P236" s="173" t="s">
        <v>80</v>
      </c>
      <c r="Q236" s="173" t="s">
        <v>80</v>
      </c>
      <c r="R236" s="168">
        <f>VLOOKUP(CONCATENATE(P236,Q236),'Sheet1 (2)'!$N$6:$O$26,2,FALSE)</f>
        <v>0</v>
      </c>
      <c r="S236" s="173" t="s">
        <v>80</v>
      </c>
      <c r="T236" s="173" t="s">
        <v>80</v>
      </c>
      <c r="U236" s="168">
        <f>VLOOKUP(CONCATENATE(S236,T236),'Sheet1 (2)'!$P$6:$Q$26,2,FALSE)</f>
        <v>0</v>
      </c>
      <c r="V236" s="173" t="s">
        <v>80</v>
      </c>
      <c r="W236" s="173" t="s">
        <v>80</v>
      </c>
      <c r="X236" s="168">
        <f>VLOOKUP(CONCATENATE(V236,W236),'Sheet1 (2)'!$R$6:$S$26,2,FALSE)</f>
        <v>0</v>
      </c>
      <c r="Y236" s="173" t="s">
        <v>80</v>
      </c>
      <c r="Z236" s="173" t="s">
        <v>80</v>
      </c>
      <c r="AA236" s="168">
        <f>VLOOKUP(CONCATENATE(Y236,Z236),'Sheet1 (2)'!$T$6:$U$26,2,FALSE)</f>
        <v>0</v>
      </c>
      <c r="AB236" s="173" t="s">
        <v>80</v>
      </c>
      <c r="AC236" s="173" t="s">
        <v>80</v>
      </c>
      <c r="AD236" s="168">
        <f>VLOOKUP(CONCATENATE(AB236,AC236),'Sheet1 (2)'!$X$6:$Y$26,2,FALSE)</f>
        <v>0</v>
      </c>
      <c r="AE236" s="173" t="s">
        <v>82</v>
      </c>
      <c r="AF236" s="173" t="s">
        <v>81</v>
      </c>
      <c r="AG236" s="168">
        <f>VLOOKUP(CONCATENATE(AE236,AF236),'Sheet1 (2)'!$Z$6:$AA$26,2,FALSE)</f>
        <v>66</v>
      </c>
      <c r="AH236" s="172"/>
      <c r="AI236" s="175"/>
      <c r="AJ236" s="140"/>
      <c r="AK236" s="176" t="s">
        <v>282</v>
      </c>
      <c r="AL236" s="176" t="s">
        <v>76</v>
      </c>
      <c r="AM236" s="170">
        <f t="shared" si="6"/>
        <v>376</v>
      </c>
      <c r="AN236" s="147"/>
      <c r="AO236" s="155"/>
      <c r="AP236" s="156"/>
      <c r="AQ236" s="157">
        <v>2.2627936624</v>
      </c>
      <c r="AR236" s="158"/>
      <c r="AS236" s="145">
        <f>LOOKUP(rufmkm,'Sheet1 (2)'!$V$62:$V$71,'Sheet1 (2)'!$W$62:$W$71)</f>
        <v>30</v>
      </c>
      <c r="AT236" s="140"/>
      <c r="AU236" s="157">
        <f>IF(IF(D236='Sheet1 (2)'!$C$69,'Sheet1 (2)'!$D$69*('Sheet1 (2)'!$D$72-rut_index)/'Sheet1 (2)'!$D$72,IF(shee2!D236='Sheet1 (2)'!$C$70,'Sheet1 (2)'!$D$70*('Sheet1 (2)'!$D$72-rut_index)/'Sheet1 (2)'!$D$72,IF(shee2!D236='Sheet1 (2)'!$C$71,'Sheet1 (2)'!$D$71*('Sheet1 (2)'!$D$72-rut_index)/'Sheet1 (2)'!$D$72)))&lt;0,0,IF(D236='Sheet1 (2)'!$C$69,'Sheet1 (2)'!$D$69*('Sheet1 (2)'!$D$72-rut_index)/'Sheet1 (2)'!$D$72,IF(shee2!D236='Sheet1 (2)'!$C$70,'Sheet1 (2)'!$D$70*('Sheet1 (2)'!$D$72-rut_index)/'Sheet1 (2)'!$D$72,IF(shee2!D236='Sheet1 (2)'!$C$71,'Sheet1 (2)'!$D$71*('Sheet1 (2)'!$D$72-rut_index)/'Sheet1 (2)'!$D$72))))</f>
        <v>5</v>
      </c>
      <c r="AV236" s="157">
        <f>IF(IF(D236='Sheet1 (2)'!$C$69,'Sheet1 (2)'!$D$69*('Sheet1 (2)'!$D$72-crack_s_index)/'Sheet1 (2)'!$D$72,IF(shee2!D236='Sheet1 (2)'!$C$70,'Sheet1 (2)'!$D$70*('Sheet1 (2)'!$D$72-crack_s_index)/'Sheet1 (2)'!$D$72,IF(shee2!D236='Sheet1 (2)'!$C$71,'Sheet1 (2)'!$D$71*('Sheet1 (2)'!$D$72-crack_s_index)/'Sheet1 (2)'!$D$72)))&lt;0,0,IF(D236='Sheet1 (2)'!$C$69,'Sheet1 (2)'!$D$69*('Sheet1 (2)'!$D$72-crack_s_index)/'Sheet1 (2)'!$D$72,IF(shee2!D236='Sheet1 (2)'!$C$70,'Sheet1 (2)'!$D$70*('Sheet1 (2)'!$D$72-crack_s_index)/'Sheet1 (2)'!$D$72,IF(shee2!D236='Sheet1 (2)'!$C$71,'Sheet1 (2)'!$D$71*('Sheet1 (2)'!$D$72-crack_s_index)/'Sheet1 (2)'!$D$72))))</f>
        <v>5</v>
      </c>
      <c r="AW236" s="157">
        <f>IF(IF(D236='Sheet1 (2)'!$C$69,'Sheet1 (2)'!$D$69*('Sheet1 (2)'!$D$72-crack_t_index)/'Sheet1 (2)'!$D$72,IF(shee2!D236='Sheet1 (2)'!$C$70,'Sheet1 (2)'!$D$70*('Sheet1 (2)'!$D$72-crack_t_index)/'Sheet1 (2)'!$D$72,IF(shee2!D236='Sheet1 (2)'!$C$71,'Sheet1 (2)'!$D$71*('Sheet1 (2)'!$D$72-crack_t_index)/'Sheet1 (2)'!$D$72)))&lt;0,0,IF(D236='Sheet1 (2)'!$C$69,'Sheet1 (2)'!$D$69*('Sheet1 (2)'!$D$72-crack_t_index)/'Sheet1 (2)'!$D$72,IF(shee2!D236='Sheet1 (2)'!$C$70,'Sheet1 (2)'!$D$70*('Sheet1 (2)'!$D$72-crack_t_index)/'Sheet1 (2)'!$D$72,IF(shee2!D236='Sheet1 (2)'!$C$71,'Sheet1 (2)'!$D$71*('Sheet1 (2)'!$D$72-crack_t_index)/'Sheet1 (2)'!$D$72))))</f>
        <v>5</v>
      </c>
      <c r="AX236" s="157">
        <f>IF(IF(D236='Sheet1 (2)'!$C$69,'Sheet1 (2)'!$D$69*('Sheet1 (2)'!$D$72-rave_index)/'Sheet1 (2)'!$D$72,IF(shee2!D236='Sheet1 (2)'!$C$70,'Sheet1 (2)'!$D$70*('Sheet1 (2)'!$D$72-rave_index)/'Sheet1 (2)'!$D$72,IF(shee2!D236='Sheet1 (2)'!$C$71,'Sheet1 (2)'!$D$71*('Sheet1 (2)'!$D$72-rave_index)/'Sheet1 (2)'!$D$72)))&lt;0,0,IF(D236='Sheet1 (2)'!$C$69,'Sheet1 (2)'!$D$69*('Sheet1 (2)'!$D$72-rave_index)/'Sheet1 (2)'!$D$72,IF(shee2!D236='Sheet1 (2)'!$C$70,'Sheet1 (2)'!$D$70*('Sheet1 (2)'!$D$72-rave_index)/'Sheet1 (2)'!$D$72,IF(shee2!D236='Sheet1 (2)'!$C$71,'Sheet1 (2)'!$D$71*('Sheet1 (2)'!$D$72-rave_index)/'Sheet1 (2)'!$D$72))))</f>
        <v>5</v>
      </c>
      <c r="AY236" s="157">
        <f>IF(IF(D236='Sheet1 (2)'!$C$69,'Sheet1 (2)'!$D$69*('Sheet1 (2)'!$D$72-rough_index)/'Sheet1 (2)'!$D$72,IF(shee2!D236='Sheet1 (2)'!$C$70,'Sheet1 (2)'!$D$70*('Sheet1 (2)'!$D$72-rough_index)/'Sheet1 (2)'!$D$72,IF(shee2!D236='Sheet1 (2)'!$C$71,'Sheet1 (2)'!$D$71*('Sheet1 (2)'!$D$72-rough_index)/'Sheet1 (2)'!$D$72)))&lt;0,0,IF(D236='Sheet1 (2)'!$C$69,'Sheet1 (2)'!$D$69*('Sheet1 (2)'!$D$72-rough_index)/'Sheet1 (2)'!$D$72,IF(shee2!D236='Sheet1 (2)'!$C$70,'Sheet1 (2)'!$D$70*('Sheet1 (2)'!$D$72-rough_index)/'Sheet1 (2)'!$D$72,IF(shee2!D236='Sheet1 (2)'!$C$71,'Sheet1 (2)'!$D$71*('Sheet1 (2)'!$D$72-rough_index)/'Sheet1 (2)'!$D$72))))</f>
        <v>2.5</v>
      </c>
      <c r="AZ236" s="159">
        <f>+(AU236*'Sheet1 (2)'!$C$77)+(AV236*'Sheet1 (2)'!$C$78)+(AW236*'Sheet1 (2)'!$C$79)+(AX236*'Sheet1 (2)'!$C$80)+(AY236*'Sheet1 (2)'!$C$81)</f>
        <v>4.25</v>
      </c>
      <c r="BA236" s="213" t="str">
        <f t="shared" si="7"/>
        <v>Good</v>
      </c>
      <c r="BB236" s="160"/>
      <c r="BC236" s="161"/>
      <c r="BD236" s="161"/>
      <c r="BE236">
        <f>IF(D236='Sheet1 (2)'!$C$61,'Sheet1 (2)'!$D$61*(counts^2)+'Sheet1 (2)'!$G$61*counts+'Sheet1 (2)'!$J$61,IF(D236='Sheet1 (2)'!$C$62,'Sheet1 (2)'!$D$62*counts+'Sheet1 (2)'!$G$62,IF(D236='Sheet1 (2)'!$C$63,'Sheet1 (2)'!$D$63*counts+'Sheet1 (2)'!$G$63,IF(D236='Sheet1 (2)'!$C$64,'Sheet1 (2)'!$D$64*counts+'Sheet1 (2)'!$G$64))))</f>
        <v>2.0984129299999998</v>
      </c>
    </row>
    <row r="237" spans="1:57" ht="12" customHeight="1">
      <c r="A237" s="145" t="s">
        <v>282</v>
      </c>
      <c r="B237" s="145" t="s">
        <v>76</v>
      </c>
      <c r="C237" s="170">
        <v>377</v>
      </c>
      <c r="D237" s="174" t="s">
        <v>77</v>
      </c>
      <c r="E237" s="171">
        <v>8</v>
      </c>
      <c r="F237" s="171">
        <v>1</v>
      </c>
      <c r="G237" s="171" t="s">
        <v>77</v>
      </c>
      <c r="H237" s="171">
        <v>0.5</v>
      </c>
      <c r="I237" s="171" t="s">
        <v>77</v>
      </c>
      <c r="J237" s="173" t="s">
        <v>80</v>
      </c>
      <c r="K237" s="173" t="s">
        <v>80</v>
      </c>
      <c r="L237" s="169">
        <f>VLOOKUP(CONCATENATE(J237,K237),'Sheet1 (2)'!$J$6:$K$26,2,FALSE)</f>
        <v>0</v>
      </c>
      <c r="M237" s="173" t="s">
        <v>80</v>
      </c>
      <c r="N237" s="173" t="s">
        <v>80</v>
      </c>
      <c r="O237" s="168">
        <f>VLOOKUP(CONCATENATE(M237,N237),'Sheet1 (2)'!$L$6:$M$26,2,FALSE)</f>
        <v>0</v>
      </c>
      <c r="P237" s="173" t="s">
        <v>80</v>
      </c>
      <c r="Q237" s="173" t="s">
        <v>80</v>
      </c>
      <c r="R237" s="168">
        <f>VLOOKUP(CONCATENATE(P237,Q237),'Sheet1 (2)'!$N$6:$O$26,2,FALSE)</f>
        <v>0</v>
      </c>
      <c r="S237" s="173" t="s">
        <v>80</v>
      </c>
      <c r="T237" s="173" t="s">
        <v>80</v>
      </c>
      <c r="U237" s="168">
        <f>VLOOKUP(CONCATENATE(S237,T237),'Sheet1 (2)'!$P$6:$Q$26,2,FALSE)</f>
        <v>0</v>
      </c>
      <c r="V237" s="173" t="s">
        <v>80</v>
      </c>
      <c r="W237" s="173" t="s">
        <v>80</v>
      </c>
      <c r="X237" s="168">
        <f>VLOOKUP(CONCATENATE(V237,W237),'Sheet1 (2)'!$R$6:$S$26,2,FALSE)</f>
        <v>0</v>
      </c>
      <c r="Y237" s="173" t="s">
        <v>80</v>
      </c>
      <c r="Z237" s="173" t="s">
        <v>80</v>
      </c>
      <c r="AA237" s="168">
        <f>VLOOKUP(CONCATENATE(Y237,Z237),'Sheet1 (2)'!$T$6:$U$26,2,FALSE)</f>
        <v>0</v>
      </c>
      <c r="AB237" s="173" t="s">
        <v>80</v>
      </c>
      <c r="AC237" s="173" t="s">
        <v>80</v>
      </c>
      <c r="AD237" s="168">
        <f>VLOOKUP(CONCATENATE(AB237,AC237),'Sheet1 (2)'!$X$6:$Y$26,2,FALSE)</f>
        <v>0</v>
      </c>
      <c r="AE237" s="173" t="s">
        <v>82</v>
      </c>
      <c r="AF237" s="173" t="s">
        <v>81</v>
      </c>
      <c r="AG237" s="168">
        <f>VLOOKUP(CONCATENATE(AE237,AF237),'Sheet1 (2)'!$Z$6:$AA$26,2,FALSE)</f>
        <v>66</v>
      </c>
      <c r="AH237" s="172"/>
      <c r="AI237" s="175"/>
      <c r="AJ237" s="140"/>
      <c r="AK237" s="176" t="s">
        <v>282</v>
      </c>
      <c r="AL237" s="176" t="s">
        <v>76</v>
      </c>
      <c r="AM237" s="170">
        <f t="shared" si="6"/>
        <v>377</v>
      </c>
      <c r="AN237" s="147"/>
      <c r="AO237" s="155"/>
      <c r="AP237" s="156"/>
      <c r="AQ237" s="157">
        <v>3.7583015514000002</v>
      </c>
      <c r="AR237" s="158"/>
      <c r="AS237" s="145">
        <f>LOOKUP(rufmkm,'Sheet1 (2)'!$V$62:$V$71,'Sheet1 (2)'!$W$62:$W$71)</f>
        <v>40</v>
      </c>
      <c r="AT237" s="140"/>
      <c r="AU237" s="157">
        <f>IF(IF(D237='Sheet1 (2)'!$C$69,'Sheet1 (2)'!$D$69*('Sheet1 (2)'!$D$72-rut_index)/'Sheet1 (2)'!$D$72,IF(shee2!D237='Sheet1 (2)'!$C$70,'Sheet1 (2)'!$D$70*('Sheet1 (2)'!$D$72-rut_index)/'Sheet1 (2)'!$D$72,IF(shee2!D237='Sheet1 (2)'!$C$71,'Sheet1 (2)'!$D$71*('Sheet1 (2)'!$D$72-rut_index)/'Sheet1 (2)'!$D$72)))&lt;0,0,IF(D237='Sheet1 (2)'!$C$69,'Sheet1 (2)'!$D$69*('Sheet1 (2)'!$D$72-rut_index)/'Sheet1 (2)'!$D$72,IF(shee2!D237='Sheet1 (2)'!$C$70,'Sheet1 (2)'!$D$70*('Sheet1 (2)'!$D$72-rut_index)/'Sheet1 (2)'!$D$72,IF(shee2!D237='Sheet1 (2)'!$C$71,'Sheet1 (2)'!$D$71*('Sheet1 (2)'!$D$72-rut_index)/'Sheet1 (2)'!$D$72))))</f>
        <v>5</v>
      </c>
      <c r="AV237" s="157">
        <f>IF(IF(D237='Sheet1 (2)'!$C$69,'Sheet1 (2)'!$D$69*('Sheet1 (2)'!$D$72-crack_s_index)/'Sheet1 (2)'!$D$72,IF(shee2!D237='Sheet1 (2)'!$C$70,'Sheet1 (2)'!$D$70*('Sheet1 (2)'!$D$72-crack_s_index)/'Sheet1 (2)'!$D$72,IF(shee2!D237='Sheet1 (2)'!$C$71,'Sheet1 (2)'!$D$71*('Sheet1 (2)'!$D$72-crack_s_index)/'Sheet1 (2)'!$D$72)))&lt;0,0,IF(D237='Sheet1 (2)'!$C$69,'Sheet1 (2)'!$D$69*('Sheet1 (2)'!$D$72-crack_s_index)/'Sheet1 (2)'!$D$72,IF(shee2!D237='Sheet1 (2)'!$C$70,'Sheet1 (2)'!$D$70*('Sheet1 (2)'!$D$72-crack_s_index)/'Sheet1 (2)'!$D$72,IF(shee2!D237='Sheet1 (2)'!$C$71,'Sheet1 (2)'!$D$71*('Sheet1 (2)'!$D$72-crack_s_index)/'Sheet1 (2)'!$D$72))))</f>
        <v>5</v>
      </c>
      <c r="AW237" s="157">
        <f>IF(IF(D237='Sheet1 (2)'!$C$69,'Sheet1 (2)'!$D$69*('Sheet1 (2)'!$D$72-crack_t_index)/'Sheet1 (2)'!$D$72,IF(shee2!D237='Sheet1 (2)'!$C$70,'Sheet1 (2)'!$D$70*('Sheet1 (2)'!$D$72-crack_t_index)/'Sheet1 (2)'!$D$72,IF(shee2!D237='Sheet1 (2)'!$C$71,'Sheet1 (2)'!$D$71*('Sheet1 (2)'!$D$72-crack_t_index)/'Sheet1 (2)'!$D$72)))&lt;0,0,IF(D237='Sheet1 (2)'!$C$69,'Sheet1 (2)'!$D$69*('Sheet1 (2)'!$D$72-crack_t_index)/'Sheet1 (2)'!$D$72,IF(shee2!D237='Sheet1 (2)'!$C$70,'Sheet1 (2)'!$D$70*('Sheet1 (2)'!$D$72-crack_t_index)/'Sheet1 (2)'!$D$72,IF(shee2!D237='Sheet1 (2)'!$C$71,'Sheet1 (2)'!$D$71*('Sheet1 (2)'!$D$72-crack_t_index)/'Sheet1 (2)'!$D$72))))</f>
        <v>5</v>
      </c>
      <c r="AX237" s="157">
        <f>IF(IF(D237='Sheet1 (2)'!$C$69,'Sheet1 (2)'!$D$69*('Sheet1 (2)'!$D$72-rave_index)/'Sheet1 (2)'!$D$72,IF(shee2!D237='Sheet1 (2)'!$C$70,'Sheet1 (2)'!$D$70*('Sheet1 (2)'!$D$72-rave_index)/'Sheet1 (2)'!$D$72,IF(shee2!D237='Sheet1 (2)'!$C$71,'Sheet1 (2)'!$D$71*('Sheet1 (2)'!$D$72-rave_index)/'Sheet1 (2)'!$D$72)))&lt;0,0,IF(D237='Sheet1 (2)'!$C$69,'Sheet1 (2)'!$D$69*('Sheet1 (2)'!$D$72-rave_index)/'Sheet1 (2)'!$D$72,IF(shee2!D237='Sheet1 (2)'!$C$70,'Sheet1 (2)'!$D$70*('Sheet1 (2)'!$D$72-rave_index)/'Sheet1 (2)'!$D$72,IF(shee2!D237='Sheet1 (2)'!$C$71,'Sheet1 (2)'!$D$71*('Sheet1 (2)'!$D$72-rave_index)/'Sheet1 (2)'!$D$72))))</f>
        <v>5</v>
      </c>
      <c r="AY237" s="157">
        <f>IF(IF(D237='Sheet1 (2)'!$C$69,'Sheet1 (2)'!$D$69*('Sheet1 (2)'!$D$72-rough_index)/'Sheet1 (2)'!$D$72,IF(shee2!D237='Sheet1 (2)'!$C$70,'Sheet1 (2)'!$D$70*('Sheet1 (2)'!$D$72-rough_index)/'Sheet1 (2)'!$D$72,IF(shee2!D237='Sheet1 (2)'!$C$71,'Sheet1 (2)'!$D$71*('Sheet1 (2)'!$D$72-rough_index)/'Sheet1 (2)'!$D$72)))&lt;0,0,IF(D237='Sheet1 (2)'!$C$69,'Sheet1 (2)'!$D$69*('Sheet1 (2)'!$D$72-rough_index)/'Sheet1 (2)'!$D$72,IF(shee2!D237='Sheet1 (2)'!$C$70,'Sheet1 (2)'!$D$70*('Sheet1 (2)'!$D$72-rough_index)/'Sheet1 (2)'!$D$72,IF(shee2!D237='Sheet1 (2)'!$C$71,'Sheet1 (2)'!$D$71*('Sheet1 (2)'!$D$72-rough_index)/'Sheet1 (2)'!$D$72))))</f>
        <v>1.6666666666666667</v>
      </c>
      <c r="AZ237" s="159">
        <f>+(AU237*'Sheet1 (2)'!$C$77)+(AV237*'Sheet1 (2)'!$C$78)+(AW237*'Sheet1 (2)'!$C$79)+(AX237*'Sheet1 (2)'!$C$80)+(AY237*'Sheet1 (2)'!$C$81)</f>
        <v>4</v>
      </c>
      <c r="BA237" s="213" t="str">
        <f t="shared" si="7"/>
        <v>Good</v>
      </c>
      <c r="BB237" s="160"/>
      <c r="BC237" s="161"/>
      <c r="BD237" s="161"/>
      <c r="BE237">
        <f>IF(D237='Sheet1 (2)'!$C$61,'Sheet1 (2)'!$D$61*(counts^2)+'Sheet1 (2)'!$G$61*counts+'Sheet1 (2)'!$J$61,IF(D237='Sheet1 (2)'!$C$62,'Sheet1 (2)'!$D$62*counts+'Sheet1 (2)'!$G$62,IF(D237='Sheet1 (2)'!$C$63,'Sheet1 (2)'!$D$63*counts+'Sheet1 (2)'!$G$63,IF(D237='Sheet1 (2)'!$C$64,'Sheet1 (2)'!$D$64*counts+'Sheet1 (2)'!$G$64))))</f>
        <v>2.0984129299999998</v>
      </c>
    </row>
    <row r="238" spans="1:57" ht="12" customHeight="1">
      <c r="A238" s="145" t="s">
        <v>282</v>
      </c>
      <c r="B238" s="145" t="s">
        <v>76</v>
      </c>
      <c r="C238" s="170">
        <v>378</v>
      </c>
      <c r="D238" s="174" t="s">
        <v>77</v>
      </c>
      <c r="E238" s="171">
        <v>8</v>
      </c>
      <c r="F238" s="171">
        <v>1</v>
      </c>
      <c r="G238" s="171" t="s">
        <v>77</v>
      </c>
      <c r="H238" s="171">
        <v>0.5</v>
      </c>
      <c r="I238" s="171" t="s">
        <v>77</v>
      </c>
      <c r="J238" s="173" t="s">
        <v>80</v>
      </c>
      <c r="K238" s="173" t="s">
        <v>80</v>
      </c>
      <c r="L238" s="169">
        <f>VLOOKUP(CONCATENATE(J238,K238),'Sheet1 (2)'!$J$6:$K$26,2,FALSE)</f>
        <v>0</v>
      </c>
      <c r="M238" s="173" t="s">
        <v>80</v>
      </c>
      <c r="N238" s="173" t="s">
        <v>80</v>
      </c>
      <c r="O238" s="168">
        <f>VLOOKUP(CONCATENATE(M238,N238),'Sheet1 (2)'!$L$6:$M$26,2,FALSE)</f>
        <v>0</v>
      </c>
      <c r="P238" s="173" t="s">
        <v>80</v>
      </c>
      <c r="Q238" s="173" t="s">
        <v>80</v>
      </c>
      <c r="R238" s="168">
        <f>VLOOKUP(CONCATENATE(P238,Q238),'Sheet1 (2)'!$N$6:$O$26,2,FALSE)</f>
        <v>0</v>
      </c>
      <c r="S238" s="173" t="s">
        <v>80</v>
      </c>
      <c r="T238" s="173" t="s">
        <v>80</v>
      </c>
      <c r="U238" s="168">
        <f>VLOOKUP(CONCATENATE(S238,T238),'Sheet1 (2)'!$P$6:$Q$26,2,FALSE)</f>
        <v>0</v>
      </c>
      <c r="V238" s="173" t="s">
        <v>80</v>
      </c>
      <c r="W238" s="173" t="s">
        <v>80</v>
      </c>
      <c r="X238" s="168">
        <f>VLOOKUP(CONCATENATE(V238,W238),'Sheet1 (2)'!$R$6:$S$26,2,FALSE)</f>
        <v>0</v>
      </c>
      <c r="Y238" s="173" t="s">
        <v>80</v>
      </c>
      <c r="Z238" s="173" t="s">
        <v>80</v>
      </c>
      <c r="AA238" s="168">
        <f>VLOOKUP(CONCATENATE(Y238,Z238),'Sheet1 (2)'!$T$6:$U$26,2,FALSE)</f>
        <v>0</v>
      </c>
      <c r="AB238" s="173" t="s">
        <v>80</v>
      </c>
      <c r="AC238" s="173" t="s">
        <v>80</v>
      </c>
      <c r="AD238" s="168">
        <f>VLOOKUP(CONCATENATE(AB238,AC238),'Sheet1 (2)'!$X$6:$Y$26,2,FALSE)</f>
        <v>0</v>
      </c>
      <c r="AE238" s="173" t="s">
        <v>82</v>
      </c>
      <c r="AF238" s="173" t="s">
        <v>81</v>
      </c>
      <c r="AG238" s="168">
        <f>VLOOKUP(CONCATENATE(AE238,AF238),'Sheet1 (2)'!$Z$6:$AA$26,2,FALSE)</f>
        <v>66</v>
      </c>
      <c r="AH238" s="172"/>
      <c r="AI238" s="175"/>
      <c r="AJ238" s="140"/>
      <c r="AK238" s="176" t="s">
        <v>282</v>
      </c>
      <c r="AL238" s="176" t="s">
        <v>76</v>
      </c>
      <c r="AM238" s="170">
        <f t="shared" si="6"/>
        <v>378</v>
      </c>
      <c r="AN238" s="147"/>
      <c r="AO238" s="155"/>
      <c r="AP238" s="156"/>
      <c r="AQ238" s="157">
        <v>1.6619856151999997</v>
      </c>
      <c r="AR238" s="158"/>
      <c r="AS238" s="145">
        <f>LOOKUP(rufmkm,'Sheet1 (2)'!$V$62:$V$71,'Sheet1 (2)'!$W$62:$W$71)</f>
        <v>20</v>
      </c>
      <c r="AT238" s="140"/>
      <c r="AU238" s="157">
        <f>IF(IF(D238='Sheet1 (2)'!$C$69,'Sheet1 (2)'!$D$69*('Sheet1 (2)'!$D$72-rut_index)/'Sheet1 (2)'!$D$72,IF(shee2!D238='Sheet1 (2)'!$C$70,'Sheet1 (2)'!$D$70*('Sheet1 (2)'!$D$72-rut_index)/'Sheet1 (2)'!$D$72,IF(shee2!D238='Sheet1 (2)'!$C$71,'Sheet1 (2)'!$D$71*('Sheet1 (2)'!$D$72-rut_index)/'Sheet1 (2)'!$D$72)))&lt;0,0,IF(D238='Sheet1 (2)'!$C$69,'Sheet1 (2)'!$D$69*('Sheet1 (2)'!$D$72-rut_index)/'Sheet1 (2)'!$D$72,IF(shee2!D238='Sheet1 (2)'!$C$70,'Sheet1 (2)'!$D$70*('Sheet1 (2)'!$D$72-rut_index)/'Sheet1 (2)'!$D$72,IF(shee2!D238='Sheet1 (2)'!$C$71,'Sheet1 (2)'!$D$71*('Sheet1 (2)'!$D$72-rut_index)/'Sheet1 (2)'!$D$72))))</f>
        <v>5</v>
      </c>
      <c r="AV238" s="157">
        <f>IF(IF(D238='Sheet1 (2)'!$C$69,'Sheet1 (2)'!$D$69*('Sheet1 (2)'!$D$72-crack_s_index)/'Sheet1 (2)'!$D$72,IF(shee2!D238='Sheet1 (2)'!$C$70,'Sheet1 (2)'!$D$70*('Sheet1 (2)'!$D$72-crack_s_index)/'Sheet1 (2)'!$D$72,IF(shee2!D238='Sheet1 (2)'!$C$71,'Sheet1 (2)'!$D$71*('Sheet1 (2)'!$D$72-crack_s_index)/'Sheet1 (2)'!$D$72)))&lt;0,0,IF(D238='Sheet1 (2)'!$C$69,'Sheet1 (2)'!$D$69*('Sheet1 (2)'!$D$72-crack_s_index)/'Sheet1 (2)'!$D$72,IF(shee2!D238='Sheet1 (2)'!$C$70,'Sheet1 (2)'!$D$70*('Sheet1 (2)'!$D$72-crack_s_index)/'Sheet1 (2)'!$D$72,IF(shee2!D238='Sheet1 (2)'!$C$71,'Sheet1 (2)'!$D$71*('Sheet1 (2)'!$D$72-crack_s_index)/'Sheet1 (2)'!$D$72))))</f>
        <v>5</v>
      </c>
      <c r="AW238" s="157">
        <f>IF(IF(D238='Sheet1 (2)'!$C$69,'Sheet1 (2)'!$D$69*('Sheet1 (2)'!$D$72-crack_t_index)/'Sheet1 (2)'!$D$72,IF(shee2!D238='Sheet1 (2)'!$C$70,'Sheet1 (2)'!$D$70*('Sheet1 (2)'!$D$72-crack_t_index)/'Sheet1 (2)'!$D$72,IF(shee2!D238='Sheet1 (2)'!$C$71,'Sheet1 (2)'!$D$71*('Sheet1 (2)'!$D$72-crack_t_index)/'Sheet1 (2)'!$D$72)))&lt;0,0,IF(D238='Sheet1 (2)'!$C$69,'Sheet1 (2)'!$D$69*('Sheet1 (2)'!$D$72-crack_t_index)/'Sheet1 (2)'!$D$72,IF(shee2!D238='Sheet1 (2)'!$C$70,'Sheet1 (2)'!$D$70*('Sheet1 (2)'!$D$72-crack_t_index)/'Sheet1 (2)'!$D$72,IF(shee2!D238='Sheet1 (2)'!$C$71,'Sheet1 (2)'!$D$71*('Sheet1 (2)'!$D$72-crack_t_index)/'Sheet1 (2)'!$D$72))))</f>
        <v>5</v>
      </c>
      <c r="AX238" s="157">
        <f>IF(IF(D238='Sheet1 (2)'!$C$69,'Sheet1 (2)'!$D$69*('Sheet1 (2)'!$D$72-rave_index)/'Sheet1 (2)'!$D$72,IF(shee2!D238='Sheet1 (2)'!$C$70,'Sheet1 (2)'!$D$70*('Sheet1 (2)'!$D$72-rave_index)/'Sheet1 (2)'!$D$72,IF(shee2!D238='Sheet1 (2)'!$C$71,'Sheet1 (2)'!$D$71*('Sheet1 (2)'!$D$72-rave_index)/'Sheet1 (2)'!$D$72)))&lt;0,0,IF(D238='Sheet1 (2)'!$C$69,'Sheet1 (2)'!$D$69*('Sheet1 (2)'!$D$72-rave_index)/'Sheet1 (2)'!$D$72,IF(shee2!D238='Sheet1 (2)'!$C$70,'Sheet1 (2)'!$D$70*('Sheet1 (2)'!$D$72-rave_index)/'Sheet1 (2)'!$D$72,IF(shee2!D238='Sheet1 (2)'!$C$71,'Sheet1 (2)'!$D$71*('Sheet1 (2)'!$D$72-rave_index)/'Sheet1 (2)'!$D$72))))</f>
        <v>5</v>
      </c>
      <c r="AY238" s="157">
        <f>IF(IF(D238='Sheet1 (2)'!$C$69,'Sheet1 (2)'!$D$69*('Sheet1 (2)'!$D$72-rough_index)/'Sheet1 (2)'!$D$72,IF(shee2!D238='Sheet1 (2)'!$C$70,'Sheet1 (2)'!$D$70*('Sheet1 (2)'!$D$72-rough_index)/'Sheet1 (2)'!$D$72,IF(shee2!D238='Sheet1 (2)'!$C$71,'Sheet1 (2)'!$D$71*('Sheet1 (2)'!$D$72-rough_index)/'Sheet1 (2)'!$D$72)))&lt;0,0,IF(D238='Sheet1 (2)'!$C$69,'Sheet1 (2)'!$D$69*('Sheet1 (2)'!$D$72-rough_index)/'Sheet1 (2)'!$D$72,IF(shee2!D238='Sheet1 (2)'!$C$70,'Sheet1 (2)'!$D$70*('Sheet1 (2)'!$D$72-rough_index)/'Sheet1 (2)'!$D$72,IF(shee2!D238='Sheet1 (2)'!$C$71,'Sheet1 (2)'!$D$71*('Sheet1 (2)'!$D$72-rough_index)/'Sheet1 (2)'!$D$72))))</f>
        <v>3.3333333333333335</v>
      </c>
      <c r="AZ238" s="159">
        <f>+(AU238*'Sheet1 (2)'!$C$77)+(AV238*'Sheet1 (2)'!$C$78)+(AW238*'Sheet1 (2)'!$C$79)+(AX238*'Sheet1 (2)'!$C$80)+(AY238*'Sheet1 (2)'!$C$81)</f>
        <v>4.5</v>
      </c>
      <c r="BA238" s="213" t="str">
        <f t="shared" si="7"/>
        <v>Good</v>
      </c>
      <c r="BC238" s="161"/>
      <c r="BD238" s="161"/>
      <c r="BE238">
        <f>IF(D238='Sheet1 (2)'!$C$61,'Sheet1 (2)'!$D$61*(counts^2)+'Sheet1 (2)'!$G$61*counts+'Sheet1 (2)'!$J$61,IF(D238='Sheet1 (2)'!$C$62,'Sheet1 (2)'!$D$62*counts+'Sheet1 (2)'!$G$62,IF(D238='Sheet1 (2)'!$C$63,'Sheet1 (2)'!$D$63*counts+'Sheet1 (2)'!$G$63,IF(D238='Sheet1 (2)'!$C$64,'Sheet1 (2)'!$D$64*counts+'Sheet1 (2)'!$G$64))))</f>
        <v>2.0984129299999998</v>
      </c>
    </row>
    <row r="239" spans="1:57" ht="12" customHeight="1">
      <c r="A239" s="145" t="s">
        <v>282</v>
      </c>
      <c r="B239" s="145" t="s">
        <v>76</v>
      </c>
      <c r="C239" s="170">
        <v>379</v>
      </c>
      <c r="D239" s="174" t="s">
        <v>77</v>
      </c>
      <c r="E239" s="171">
        <v>8</v>
      </c>
      <c r="F239" s="171">
        <v>1</v>
      </c>
      <c r="G239" s="171" t="s">
        <v>77</v>
      </c>
      <c r="H239" s="171">
        <v>0.5</v>
      </c>
      <c r="I239" s="171" t="s">
        <v>77</v>
      </c>
      <c r="J239" s="173" t="s">
        <v>80</v>
      </c>
      <c r="K239" s="173" t="s">
        <v>80</v>
      </c>
      <c r="L239" s="169">
        <f>VLOOKUP(CONCATENATE(J239,K239),'Sheet1 (2)'!$J$6:$K$26,2,FALSE)</f>
        <v>0</v>
      </c>
      <c r="M239" s="173" t="s">
        <v>80</v>
      </c>
      <c r="N239" s="173" t="s">
        <v>80</v>
      </c>
      <c r="O239" s="168">
        <f>VLOOKUP(CONCATENATE(M239,N239),'Sheet1 (2)'!$L$6:$M$26,2,FALSE)</f>
        <v>0</v>
      </c>
      <c r="P239" s="173" t="s">
        <v>80</v>
      </c>
      <c r="Q239" s="173" t="s">
        <v>80</v>
      </c>
      <c r="R239" s="168">
        <f>VLOOKUP(CONCATENATE(P239,Q239),'Sheet1 (2)'!$N$6:$O$26,2,FALSE)</f>
        <v>0</v>
      </c>
      <c r="S239" s="173" t="s">
        <v>80</v>
      </c>
      <c r="T239" s="173" t="s">
        <v>80</v>
      </c>
      <c r="U239" s="168">
        <f>VLOOKUP(CONCATENATE(S239,T239),'Sheet1 (2)'!$P$6:$Q$26,2,FALSE)</f>
        <v>0</v>
      </c>
      <c r="V239" s="173" t="s">
        <v>80</v>
      </c>
      <c r="W239" s="173" t="s">
        <v>80</v>
      </c>
      <c r="X239" s="168">
        <f>VLOOKUP(CONCATENATE(V239,W239),'Sheet1 (2)'!$R$6:$S$26,2,FALSE)</f>
        <v>0</v>
      </c>
      <c r="Y239" s="173" t="s">
        <v>80</v>
      </c>
      <c r="Z239" s="173" t="s">
        <v>80</v>
      </c>
      <c r="AA239" s="168">
        <f>VLOOKUP(CONCATENATE(Y239,Z239),'Sheet1 (2)'!$T$6:$U$26,2,FALSE)</f>
        <v>0</v>
      </c>
      <c r="AB239" s="173" t="s">
        <v>80</v>
      </c>
      <c r="AC239" s="173" t="s">
        <v>80</v>
      </c>
      <c r="AD239" s="168">
        <f>VLOOKUP(CONCATENATE(AB239,AC239),'Sheet1 (2)'!$X$6:$Y$26,2,FALSE)</f>
        <v>0</v>
      </c>
      <c r="AE239" s="173" t="s">
        <v>82</v>
      </c>
      <c r="AF239" s="173" t="s">
        <v>81</v>
      </c>
      <c r="AG239" s="168">
        <f>VLOOKUP(CONCATENATE(AE239,AF239),'Sheet1 (2)'!$Z$6:$AA$26,2,FALSE)</f>
        <v>66</v>
      </c>
      <c r="AH239" s="172"/>
      <c r="AI239" s="175"/>
      <c r="AJ239" s="140"/>
      <c r="AK239" s="176" t="s">
        <v>282</v>
      </c>
      <c r="AL239" s="176" t="s">
        <v>76</v>
      </c>
      <c r="AM239" s="170">
        <f t="shared" si="6"/>
        <v>379</v>
      </c>
      <c r="AN239" s="147"/>
      <c r="AO239" s="155"/>
      <c r="AP239" s="156"/>
      <c r="AQ239" s="157">
        <v>1.8007429370000001</v>
      </c>
      <c r="AR239" s="158"/>
      <c r="AS239" s="145">
        <f>LOOKUP(rufmkm,'Sheet1 (2)'!$V$62:$V$71,'Sheet1 (2)'!$W$62:$W$71)</f>
        <v>20</v>
      </c>
      <c r="AT239" s="140"/>
      <c r="AU239" s="157">
        <f>IF(IF(D239='Sheet1 (2)'!$C$69,'Sheet1 (2)'!$D$69*('Sheet1 (2)'!$D$72-rut_index)/'Sheet1 (2)'!$D$72,IF(shee2!D239='Sheet1 (2)'!$C$70,'Sheet1 (2)'!$D$70*('Sheet1 (2)'!$D$72-rut_index)/'Sheet1 (2)'!$D$72,IF(shee2!D239='Sheet1 (2)'!$C$71,'Sheet1 (2)'!$D$71*('Sheet1 (2)'!$D$72-rut_index)/'Sheet1 (2)'!$D$72)))&lt;0,0,IF(D239='Sheet1 (2)'!$C$69,'Sheet1 (2)'!$D$69*('Sheet1 (2)'!$D$72-rut_index)/'Sheet1 (2)'!$D$72,IF(shee2!D239='Sheet1 (2)'!$C$70,'Sheet1 (2)'!$D$70*('Sheet1 (2)'!$D$72-rut_index)/'Sheet1 (2)'!$D$72,IF(shee2!D239='Sheet1 (2)'!$C$71,'Sheet1 (2)'!$D$71*('Sheet1 (2)'!$D$72-rut_index)/'Sheet1 (2)'!$D$72))))</f>
        <v>5</v>
      </c>
      <c r="AV239" s="157">
        <f>IF(IF(D239='Sheet1 (2)'!$C$69,'Sheet1 (2)'!$D$69*('Sheet1 (2)'!$D$72-crack_s_index)/'Sheet1 (2)'!$D$72,IF(shee2!D239='Sheet1 (2)'!$C$70,'Sheet1 (2)'!$D$70*('Sheet1 (2)'!$D$72-crack_s_index)/'Sheet1 (2)'!$D$72,IF(shee2!D239='Sheet1 (2)'!$C$71,'Sheet1 (2)'!$D$71*('Sheet1 (2)'!$D$72-crack_s_index)/'Sheet1 (2)'!$D$72)))&lt;0,0,IF(D239='Sheet1 (2)'!$C$69,'Sheet1 (2)'!$D$69*('Sheet1 (2)'!$D$72-crack_s_index)/'Sheet1 (2)'!$D$72,IF(shee2!D239='Sheet1 (2)'!$C$70,'Sheet1 (2)'!$D$70*('Sheet1 (2)'!$D$72-crack_s_index)/'Sheet1 (2)'!$D$72,IF(shee2!D239='Sheet1 (2)'!$C$71,'Sheet1 (2)'!$D$71*('Sheet1 (2)'!$D$72-crack_s_index)/'Sheet1 (2)'!$D$72))))</f>
        <v>5</v>
      </c>
      <c r="AW239" s="157">
        <f>IF(IF(D239='Sheet1 (2)'!$C$69,'Sheet1 (2)'!$D$69*('Sheet1 (2)'!$D$72-crack_t_index)/'Sheet1 (2)'!$D$72,IF(shee2!D239='Sheet1 (2)'!$C$70,'Sheet1 (2)'!$D$70*('Sheet1 (2)'!$D$72-crack_t_index)/'Sheet1 (2)'!$D$72,IF(shee2!D239='Sheet1 (2)'!$C$71,'Sheet1 (2)'!$D$71*('Sheet1 (2)'!$D$72-crack_t_index)/'Sheet1 (2)'!$D$72)))&lt;0,0,IF(D239='Sheet1 (2)'!$C$69,'Sheet1 (2)'!$D$69*('Sheet1 (2)'!$D$72-crack_t_index)/'Sheet1 (2)'!$D$72,IF(shee2!D239='Sheet1 (2)'!$C$70,'Sheet1 (2)'!$D$70*('Sheet1 (2)'!$D$72-crack_t_index)/'Sheet1 (2)'!$D$72,IF(shee2!D239='Sheet1 (2)'!$C$71,'Sheet1 (2)'!$D$71*('Sheet1 (2)'!$D$72-crack_t_index)/'Sheet1 (2)'!$D$72))))</f>
        <v>5</v>
      </c>
      <c r="AX239" s="157">
        <f>IF(IF(D239='Sheet1 (2)'!$C$69,'Sheet1 (2)'!$D$69*('Sheet1 (2)'!$D$72-rave_index)/'Sheet1 (2)'!$D$72,IF(shee2!D239='Sheet1 (2)'!$C$70,'Sheet1 (2)'!$D$70*('Sheet1 (2)'!$D$72-rave_index)/'Sheet1 (2)'!$D$72,IF(shee2!D239='Sheet1 (2)'!$C$71,'Sheet1 (2)'!$D$71*('Sheet1 (2)'!$D$72-rave_index)/'Sheet1 (2)'!$D$72)))&lt;0,0,IF(D239='Sheet1 (2)'!$C$69,'Sheet1 (2)'!$D$69*('Sheet1 (2)'!$D$72-rave_index)/'Sheet1 (2)'!$D$72,IF(shee2!D239='Sheet1 (2)'!$C$70,'Sheet1 (2)'!$D$70*('Sheet1 (2)'!$D$72-rave_index)/'Sheet1 (2)'!$D$72,IF(shee2!D239='Sheet1 (2)'!$C$71,'Sheet1 (2)'!$D$71*('Sheet1 (2)'!$D$72-rave_index)/'Sheet1 (2)'!$D$72))))</f>
        <v>5</v>
      </c>
      <c r="AY239" s="157">
        <f>IF(IF(D239='Sheet1 (2)'!$C$69,'Sheet1 (2)'!$D$69*('Sheet1 (2)'!$D$72-rough_index)/'Sheet1 (2)'!$D$72,IF(shee2!D239='Sheet1 (2)'!$C$70,'Sheet1 (2)'!$D$70*('Sheet1 (2)'!$D$72-rough_index)/'Sheet1 (2)'!$D$72,IF(shee2!D239='Sheet1 (2)'!$C$71,'Sheet1 (2)'!$D$71*('Sheet1 (2)'!$D$72-rough_index)/'Sheet1 (2)'!$D$72)))&lt;0,0,IF(D239='Sheet1 (2)'!$C$69,'Sheet1 (2)'!$D$69*('Sheet1 (2)'!$D$72-rough_index)/'Sheet1 (2)'!$D$72,IF(shee2!D239='Sheet1 (2)'!$C$70,'Sheet1 (2)'!$D$70*('Sheet1 (2)'!$D$72-rough_index)/'Sheet1 (2)'!$D$72,IF(shee2!D239='Sheet1 (2)'!$C$71,'Sheet1 (2)'!$D$71*('Sheet1 (2)'!$D$72-rough_index)/'Sheet1 (2)'!$D$72))))</f>
        <v>3.3333333333333335</v>
      </c>
      <c r="AZ239" s="159">
        <f>+(AU239*'Sheet1 (2)'!$C$77)+(AV239*'Sheet1 (2)'!$C$78)+(AW239*'Sheet1 (2)'!$C$79)+(AX239*'Sheet1 (2)'!$C$80)+(AY239*'Sheet1 (2)'!$C$81)</f>
        <v>4.5</v>
      </c>
      <c r="BA239" s="213" t="str">
        <f t="shared" si="7"/>
        <v>Good</v>
      </c>
      <c r="BC239" s="161"/>
      <c r="BD239" s="161"/>
      <c r="BE239">
        <f>IF(D239='Sheet1 (2)'!$C$61,'Sheet1 (2)'!$D$61*(counts^2)+'Sheet1 (2)'!$G$61*counts+'Sheet1 (2)'!$J$61,IF(D239='Sheet1 (2)'!$C$62,'Sheet1 (2)'!$D$62*counts+'Sheet1 (2)'!$G$62,IF(D239='Sheet1 (2)'!$C$63,'Sheet1 (2)'!$D$63*counts+'Sheet1 (2)'!$G$63,IF(D239='Sheet1 (2)'!$C$64,'Sheet1 (2)'!$D$64*counts+'Sheet1 (2)'!$G$64))))</f>
        <v>2.0984129299999998</v>
      </c>
    </row>
    <row r="240" spans="1:57" ht="12" customHeight="1">
      <c r="A240" s="145" t="s">
        <v>282</v>
      </c>
      <c r="B240" s="145" t="s">
        <v>76</v>
      </c>
      <c r="C240" s="170">
        <v>380</v>
      </c>
      <c r="D240" s="174" t="s">
        <v>77</v>
      </c>
      <c r="E240" s="171">
        <v>8</v>
      </c>
      <c r="F240" s="171">
        <v>1</v>
      </c>
      <c r="G240" s="171" t="s">
        <v>77</v>
      </c>
      <c r="H240" s="171">
        <v>0.5</v>
      </c>
      <c r="I240" s="171" t="s">
        <v>77</v>
      </c>
      <c r="J240" s="173" t="s">
        <v>80</v>
      </c>
      <c r="K240" s="173" t="s">
        <v>80</v>
      </c>
      <c r="L240" s="169">
        <f>VLOOKUP(CONCATENATE(J240,K240),'Sheet1 (2)'!$J$6:$K$26,2,FALSE)</f>
        <v>0</v>
      </c>
      <c r="M240" s="173" t="s">
        <v>80</v>
      </c>
      <c r="N240" s="173" t="s">
        <v>80</v>
      </c>
      <c r="O240" s="168">
        <f>VLOOKUP(CONCATENATE(M240,N240),'Sheet1 (2)'!$L$6:$M$26,2,FALSE)</f>
        <v>0</v>
      </c>
      <c r="P240" s="173" t="s">
        <v>80</v>
      </c>
      <c r="Q240" s="173" t="s">
        <v>80</v>
      </c>
      <c r="R240" s="168">
        <f>VLOOKUP(CONCATENATE(P240,Q240),'Sheet1 (2)'!$N$6:$O$26,2,FALSE)</f>
        <v>0</v>
      </c>
      <c r="S240" s="173" t="s">
        <v>80</v>
      </c>
      <c r="T240" s="173" t="s">
        <v>80</v>
      </c>
      <c r="U240" s="168">
        <f>VLOOKUP(CONCATENATE(S240,T240),'Sheet1 (2)'!$P$6:$Q$26,2,FALSE)</f>
        <v>0</v>
      </c>
      <c r="V240" s="173" t="s">
        <v>80</v>
      </c>
      <c r="W240" s="173" t="s">
        <v>80</v>
      </c>
      <c r="X240" s="168">
        <f>VLOOKUP(CONCATENATE(V240,W240),'Sheet1 (2)'!$R$6:$S$26,2,FALSE)</f>
        <v>0</v>
      </c>
      <c r="Y240" s="173" t="s">
        <v>80</v>
      </c>
      <c r="Z240" s="173" t="s">
        <v>80</v>
      </c>
      <c r="AA240" s="168">
        <f>VLOOKUP(CONCATENATE(Y240,Z240),'Sheet1 (2)'!$T$6:$U$26,2,FALSE)</f>
        <v>0</v>
      </c>
      <c r="AB240" s="173" t="s">
        <v>80</v>
      </c>
      <c r="AC240" s="173" t="s">
        <v>80</v>
      </c>
      <c r="AD240" s="168">
        <f>VLOOKUP(CONCATENATE(AB240,AC240),'Sheet1 (2)'!$X$6:$Y$26,2,FALSE)</f>
        <v>0</v>
      </c>
      <c r="AE240" s="173" t="s">
        <v>82</v>
      </c>
      <c r="AF240" s="173" t="s">
        <v>81</v>
      </c>
      <c r="AG240" s="168">
        <f>VLOOKUP(CONCATENATE(AE240,AF240),'Sheet1 (2)'!$Z$6:$AA$26,2,FALSE)</f>
        <v>66</v>
      </c>
      <c r="AH240" s="172"/>
      <c r="AI240" s="175"/>
      <c r="AJ240" s="140"/>
      <c r="AK240" s="176" t="s">
        <v>282</v>
      </c>
      <c r="AL240" s="176" t="s">
        <v>76</v>
      </c>
      <c r="AM240" s="170">
        <f t="shared" si="6"/>
        <v>380</v>
      </c>
      <c r="AN240" s="147"/>
      <c r="AO240" s="155" t="s">
        <v>427</v>
      </c>
      <c r="AP240" s="156"/>
      <c r="AQ240" s="157">
        <v>1.8691451974</v>
      </c>
      <c r="AR240" s="158"/>
      <c r="AS240" s="145">
        <f>LOOKUP(rufmkm,'Sheet1 (2)'!$V$62:$V$71,'Sheet1 (2)'!$W$62:$W$71)</f>
        <v>20</v>
      </c>
      <c r="AT240" s="140"/>
      <c r="AU240" s="157">
        <f>IF(IF(D240='Sheet1 (2)'!$C$69,'Sheet1 (2)'!$D$69*('Sheet1 (2)'!$D$72-rut_index)/'Sheet1 (2)'!$D$72,IF(shee2!D240='Sheet1 (2)'!$C$70,'Sheet1 (2)'!$D$70*('Sheet1 (2)'!$D$72-rut_index)/'Sheet1 (2)'!$D$72,IF(shee2!D240='Sheet1 (2)'!$C$71,'Sheet1 (2)'!$D$71*('Sheet1 (2)'!$D$72-rut_index)/'Sheet1 (2)'!$D$72)))&lt;0,0,IF(D240='Sheet1 (2)'!$C$69,'Sheet1 (2)'!$D$69*('Sheet1 (2)'!$D$72-rut_index)/'Sheet1 (2)'!$D$72,IF(shee2!D240='Sheet1 (2)'!$C$70,'Sheet1 (2)'!$D$70*('Sheet1 (2)'!$D$72-rut_index)/'Sheet1 (2)'!$D$72,IF(shee2!D240='Sheet1 (2)'!$C$71,'Sheet1 (2)'!$D$71*('Sheet1 (2)'!$D$72-rut_index)/'Sheet1 (2)'!$D$72))))</f>
        <v>5</v>
      </c>
      <c r="AV240" s="157">
        <f>IF(IF(D240='Sheet1 (2)'!$C$69,'Sheet1 (2)'!$D$69*('Sheet1 (2)'!$D$72-crack_s_index)/'Sheet1 (2)'!$D$72,IF(shee2!D240='Sheet1 (2)'!$C$70,'Sheet1 (2)'!$D$70*('Sheet1 (2)'!$D$72-crack_s_index)/'Sheet1 (2)'!$D$72,IF(shee2!D240='Sheet1 (2)'!$C$71,'Sheet1 (2)'!$D$71*('Sheet1 (2)'!$D$72-crack_s_index)/'Sheet1 (2)'!$D$72)))&lt;0,0,IF(D240='Sheet1 (2)'!$C$69,'Sheet1 (2)'!$D$69*('Sheet1 (2)'!$D$72-crack_s_index)/'Sheet1 (2)'!$D$72,IF(shee2!D240='Sheet1 (2)'!$C$70,'Sheet1 (2)'!$D$70*('Sheet1 (2)'!$D$72-crack_s_index)/'Sheet1 (2)'!$D$72,IF(shee2!D240='Sheet1 (2)'!$C$71,'Sheet1 (2)'!$D$71*('Sheet1 (2)'!$D$72-crack_s_index)/'Sheet1 (2)'!$D$72))))</f>
        <v>5</v>
      </c>
      <c r="AW240" s="157">
        <f>IF(IF(D240='Sheet1 (2)'!$C$69,'Sheet1 (2)'!$D$69*('Sheet1 (2)'!$D$72-crack_t_index)/'Sheet1 (2)'!$D$72,IF(shee2!D240='Sheet1 (2)'!$C$70,'Sheet1 (2)'!$D$70*('Sheet1 (2)'!$D$72-crack_t_index)/'Sheet1 (2)'!$D$72,IF(shee2!D240='Sheet1 (2)'!$C$71,'Sheet1 (2)'!$D$71*('Sheet1 (2)'!$D$72-crack_t_index)/'Sheet1 (2)'!$D$72)))&lt;0,0,IF(D240='Sheet1 (2)'!$C$69,'Sheet1 (2)'!$D$69*('Sheet1 (2)'!$D$72-crack_t_index)/'Sheet1 (2)'!$D$72,IF(shee2!D240='Sheet1 (2)'!$C$70,'Sheet1 (2)'!$D$70*('Sheet1 (2)'!$D$72-crack_t_index)/'Sheet1 (2)'!$D$72,IF(shee2!D240='Sheet1 (2)'!$C$71,'Sheet1 (2)'!$D$71*('Sheet1 (2)'!$D$72-crack_t_index)/'Sheet1 (2)'!$D$72))))</f>
        <v>5</v>
      </c>
      <c r="AX240" s="157">
        <f>IF(IF(D240='Sheet1 (2)'!$C$69,'Sheet1 (2)'!$D$69*('Sheet1 (2)'!$D$72-rave_index)/'Sheet1 (2)'!$D$72,IF(shee2!D240='Sheet1 (2)'!$C$70,'Sheet1 (2)'!$D$70*('Sheet1 (2)'!$D$72-rave_index)/'Sheet1 (2)'!$D$72,IF(shee2!D240='Sheet1 (2)'!$C$71,'Sheet1 (2)'!$D$71*('Sheet1 (2)'!$D$72-rave_index)/'Sheet1 (2)'!$D$72)))&lt;0,0,IF(D240='Sheet1 (2)'!$C$69,'Sheet1 (2)'!$D$69*('Sheet1 (2)'!$D$72-rave_index)/'Sheet1 (2)'!$D$72,IF(shee2!D240='Sheet1 (2)'!$C$70,'Sheet1 (2)'!$D$70*('Sheet1 (2)'!$D$72-rave_index)/'Sheet1 (2)'!$D$72,IF(shee2!D240='Sheet1 (2)'!$C$71,'Sheet1 (2)'!$D$71*('Sheet1 (2)'!$D$72-rave_index)/'Sheet1 (2)'!$D$72))))</f>
        <v>5</v>
      </c>
      <c r="AY240" s="157">
        <f>IF(IF(D240='Sheet1 (2)'!$C$69,'Sheet1 (2)'!$D$69*('Sheet1 (2)'!$D$72-rough_index)/'Sheet1 (2)'!$D$72,IF(shee2!D240='Sheet1 (2)'!$C$70,'Sheet1 (2)'!$D$70*('Sheet1 (2)'!$D$72-rough_index)/'Sheet1 (2)'!$D$72,IF(shee2!D240='Sheet1 (2)'!$C$71,'Sheet1 (2)'!$D$71*('Sheet1 (2)'!$D$72-rough_index)/'Sheet1 (2)'!$D$72)))&lt;0,0,IF(D240='Sheet1 (2)'!$C$69,'Sheet1 (2)'!$D$69*('Sheet1 (2)'!$D$72-rough_index)/'Sheet1 (2)'!$D$72,IF(shee2!D240='Sheet1 (2)'!$C$70,'Sheet1 (2)'!$D$70*('Sheet1 (2)'!$D$72-rough_index)/'Sheet1 (2)'!$D$72,IF(shee2!D240='Sheet1 (2)'!$C$71,'Sheet1 (2)'!$D$71*('Sheet1 (2)'!$D$72-rough_index)/'Sheet1 (2)'!$D$72))))</f>
        <v>3.3333333333333335</v>
      </c>
      <c r="AZ240" s="159">
        <f>+(AU240*'Sheet1 (2)'!$C$77)+(AV240*'Sheet1 (2)'!$C$78)+(AW240*'Sheet1 (2)'!$C$79)+(AX240*'Sheet1 (2)'!$C$80)+(AY240*'Sheet1 (2)'!$C$81)</f>
        <v>4.5</v>
      </c>
      <c r="BA240" s="213" t="str">
        <f t="shared" si="7"/>
        <v>Good</v>
      </c>
      <c r="BC240" s="161"/>
      <c r="BD240" s="161"/>
      <c r="BE240">
        <f>IF(D240='Sheet1 (2)'!$C$61,'Sheet1 (2)'!$D$61*(counts^2)+'Sheet1 (2)'!$G$61*counts+'Sheet1 (2)'!$J$61,IF(D240='Sheet1 (2)'!$C$62,'Sheet1 (2)'!$D$62*counts+'Sheet1 (2)'!$G$62,IF(D240='Sheet1 (2)'!$C$63,'Sheet1 (2)'!$D$63*counts+'Sheet1 (2)'!$G$63,IF(D240='Sheet1 (2)'!$C$64,'Sheet1 (2)'!$D$64*counts+'Sheet1 (2)'!$G$64))))</f>
        <v>2.0984129299999998</v>
      </c>
    </row>
    <row r="241" spans="1:57" ht="12" customHeight="1">
      <c r="A241" s="145" t="s">
        <v>282</v>
      </c>
      <c r="B241" s="145" t="s">
        <v>76</v>
      </c>
      <c r="C241" s="170">
        <v>381</v>
      </c>
      <c r="D241" s="174" t="s">
        <v>77</v>
      </c>
      <c r="E241" s="171">
        <v>8</v>
      </c>
      <c r="F241" s="171">
        <v>1</v>
      </c>
      <c r="G241" s="171" t="s">
        <v>77</v>
      </c>
      <c r="H241" s="171">
        <v>0.5</v>
      </c>
      <c r="I241" s="171" t="s">
        <v>77</v>
      </c>
      <c r="J241" s="173" t="s">
        <v>80</v>
      </c>
      <c r="K241" s="173" t="s">
        <v>80</v>
      </c>
      <c r="L241" s="169">
        <f>VLOOKUP(CONCATENATE(J241,K241),'Sheet1 (2)'!$J$6:$K$26,2,FALSE)</f>
        <v>0</v>
      </c>
      <c r="M241" s="173" t="s">
        <v>80</v>
      </c>
      <c r="N241" s="173" t="s">
        <v>80</v>
      </c>
      <c r="O241" s="168">
        <f>VLOOKUP(CONCATENATE(M241,N241),'Sheet1 (2)'!$L$6:$M$26,2,FALSE)</f>
        <v>0</v>
      </c>
      <c r="P241" s="173" t="s">
        <v>80</v>
      </c>
      <c r="Q241" s="173" t="s">
        <v>80</v>
      </c>
      <c r="R241" s="168">
        <f>VLOOKUP(CONCATENATE(P241,Q241),'Sheet1 (2)'!$N$6:$O$26,2,FALSE)</f>
        <v>0</v>
      </c>
      <c r="S241" s="173" t="s">
        <v>80</v>
      </c>
      <c r="T241" s="173" t="s">
        <v>80</v>
      </c>
      <c r="U241" s="168">
        <f>VLOOKUP(CONCATENATE(S241,T241),'Sheet1 (2)'!$P$6:$Q$26,2,FALSE)</f>
        <v>0</v>
      </c>
      <c r="V241" s="173" t="s">
        <v>80</v>
      </c>
      <c r="W241" s="173" t="s">
        <v>80</v>
      </c>
      <c r="X241" s="168">
        <f>VLOOKUP(CONCATENATE(V241,W241),'Sheet1 (2)'!$R$6:$S$26,2,FALSE)</f>
        <v>0</v>
      </c>
      <c r="Y241" s="173" t="s">
        <v>80</v>
      </c>
      <c r="Z241" s="173" t="s">
        <v>80</v>
      </c>
      <c r="AA241" s="168">
        <f>VLOOKUP(CONCATENATE(Y241,Z241),'Sheet1 (2)'!$T$6:$U$26,2,FALSE)</f>
        <v>0</v>
      </c>
      <c r="AB241" s="173" t="s">
        <v>80</v>
      </c>
      <c r="AC241" s="173" t="s">
        <v>80</v>
      </c>
      <c r="AD241" s="168">
        <f>VLOOKUP(CONCATENATE(AB241,AC241),'Sheet1 (2)'!$X$6:$Y$26,2,FALSE)</f>
        <v>0</v>
      </c>
      <c r="AE241" s="173" t="s">
        <v>82</v>
      </c>
      <c r="AF241" s="173" t="s">
        <v>81</v>
      </c>
      <c r="AG241" s="168">
        <f>VLOOKUP(CONCATENATE(AE241,AF241),'Sheet1 (2)'!$Z$6:$AA$26,2,FALSE)</f>
        <v>66</v>
      </c>
      <c r="AH241" s="172"/>
      <c r="AI241" s="175"/>
      <c r="AJ241" s="140"/>
      <c r="AK241" s="176" t="s">
        <v>282</v>
      </c>
      <c r="AL241" s="176" t="s">
        <v>76</v>
      </c>
      <c r="AM241" s="170">
        <f t="shared" si="6"/>
        <v>381</v>
      </c>
      <c r="AN241" s="147"/>
      <c r="AO241" s="155"/>
      <c r="AP241" s="156"/>
      <c r="AQ241" s="157">
        <v>1.7646042651999998</v>
      </c>
      <c r="AR241" s="158"/>
      <c r="AS241" s="145">
        <f>LOOKUP(rufmkm,'Sheet1 (2)'!$V$62:$V$71,'Sheet1 (2)'!$W$62:$W$71)</f>
        <v>20</v>
      </c>
      <c r="AT241" s="140"/>
      <c r="AU241" s="157">
        <f>IF(IF(D241='Sheet1 (2)'!$C$69,'Sheet1 (2)'!$D$69*('Sheet1 (2)'!$D$72-rut_index)/'Sheet1 (2)'!$D$72,IF(shee2!D241='Sheet1 (2)'!$C$70,'Sheet1 (2)'!$D$70*('Sheet1 (2)'!$D$72-rut_index)/'Sheet1 (2)'!$D$72,IF(shee2!D241='Sheet1 (2)'!$C$71,'Sheet1 (2)'!$D$71*('Sheet1 (2)'!$D$72-rut_index)/'Sheet1 (2)'!$D$72)))&lt;0,0,IF(D241='Sheet1 (2)'!$C$69,'Sheet1 (2)'!$D$69*('Sheet1 (2)'!$D$72-rut_index)/'Sheet1 (2)'!$D$72,IF(shee2!D241='Sheet1 (2)'!$C$70,'Sheet1 (2)'!$D$70*('Sheet1 (2)'!$D$72-rut_index)/'Sheet1 (2)'!$D$72,IF(shee2!D241='Sheet1 (2)'!$C$71,'Sheet1 (2)'!$D$71*('Sheet1 (2)'!$D$72-rut_index)/'Sheet1 (2)'!$D$72))))</f>
        <v>5</v>
      </c>
      <c r="AV241" s="157">
        <f>IF(IF(D241='Sheet1 (2)'!$C$69,'Sheet1 (2)'!$D$69*('Sheet1 (2)'!$D$72-crack_s_index)/'Sheet1 (2)'!$D$72,IF(shee2!D241='Sheet1 (2)'!$C$70,'Sheet1 (2)'!$D$70*('Sheet1 (2)'!$D$72-crack_s_index)/'Sheet1 (2)'!$D$72,IF(shee2!D241='Sheet1 (2)'!$C$71,'Sheet1 (2)'!$D$71*('Sheet1 (2)'!$D$72-crack_s_index)/'Sheet1 (2)'!$D$72)))&lt;0,0,IF(D241='Sheet1 (2)'!$C$69,'Sheet1 (2)'!$D$69*('Sheet1 (2)'!$D$72-crack_s_index)/'Sheet1 (2)'!$D$72,IF(shee2!D241='Sheet1 (2)'!$C$70,'Sheet1 (2)'!$D$70*('Sheet1 (2)'!$D$72-crack_s_index)/'Sheet1 (2)'!$D$72,IF(shee2!D241='Sheet1 (2)'!$C$71,'Sheet1 (2)'!$D$71*('Sheet1 (2)'!$D$72-crack_s_index)/'Sheet1 (2)'!$D$72))))</f>
        <v>5</v>
      </c>
      <c r="AW241" s="157">
        <f>IF(IF(D241='Sheet1 (2)'!$C$69,'Sheet1 (2)'!$D$69*('Sheet1 (2)'!$D$72-crack_t_index)/'Sheet1 (2)'!$D$72,IF(shee2!D241='Sheet1 (2)'!$C$70,'Sheet1 (2)'!$D$70*('Sheet1 (2)'!$D$72-crack_t_index)/'Sheet1 (2)'!$D$72,IF(shee2!D241='Sheet1 (2)'!$C$71,'Sheet1 (2)'!$D$71*('Sheet1 (2)'!$D$72-crack_t_index)/'Sheet1 (2)'!$D$72)))&lt;0,0,IF(D241='Sheet1 (2)'!$C$69,'Sheet1 (2)'!$D$69*('Sheet1 (2)'!$D$72-crack_t_index)/'Sheet1 (2)'!$D$72,IF(shee2!D241='Sheet1 (2)'!$C$70,'Sheet1 (2)'!$D$70*('Sheet1 (2)'!$D$72-crack_t_index)/'Sheet1 (2)'!$D$72,IF(shee2!D241='Sheet1 (2)'!$C$71,'Sheet1 (2)'!$D$71*('Sheet1 (2)'!$D$72-crack_t_index)/'Sheet1 (2)'!$D$72))))</f>
        <v>5</v>
      </c>
      <c r="AX241" s="157">
        <f>IF(IF(D241='Sheet1 (2)'!$C$69,'Sheet1 (2)'!$D$69*('Sheet1 (2)'!$D$72-rave_index)/'Sheet1 (2)'!$D$72,IF(shee2!D241='Sheet1 (2)'!$C$70,'Sheet1 (2)'!$D$70*('Sheet1 (2)'!$D$72-rave_index)/'Sheet1 (2)'!$D$72,IF(shee2!D241='Sheet1 (2)'!$C$71,'Sheet1 (2)'!$D$71*('Sheet1 (2)'!$D$72-rave_index)/'Sheet1 (2)'!$D$72)))&lt;0,0,IF(D241='Sheet1 (2)'!$C$69,'Sheet1 (2)'!$D$69*('Sheet1 (2)'!$D$72-rave_index)/'Sheet1 (2)'!$D$72,IF(shee2!D241='Sheet1 (2)'!$C$70,'Sheet1 (2)'!$D$70*('Sheet1 (2)'!$D$72-rave_index)/'Sheet1 (2)'!$D$72,IF(shee2!D241='Sheet1 (2)'!$C$71,'Sheet1 (2)'!$D$71*('Sheet1 (2)'!$D$72-rave_index)/'Sheet1 (2)'!$D$72))))</f>
        <v>5</v>
      </c>
      <c r="AY241" s="157">
        <f>IF(IF(D241='Sheet1 (2)'!$C$69,'Sheet1 (2)'!$D$69*('Sheet1 (2)'!$D$72-rough_index)/'Sheet1 (2)'!$D$72,IF(shee2!D241='Sheet1 (2)'!$C$70,'Sheet1 (2)'!$D$70*('Sheet1 (2)'!$D$72-rough_index)/'Sheet1 (2)'!$D$72,IF(shee2!D241='Sheet1 (2)'!$C$71,'Sheet1 (2)'!$D$71*('Sheet1 (2)'!$D$72-rough_index)/'Sheet1 (2)'!$D$72)))&lt;0,0,IF(D241='Sheet1 (2)'!$C$69,'Sheet1 (2)'!$D$69*('Sheet1 (2)'!$D$72-rough_index)/'Sheet1 (2)'!$D$72,IF(shee2!D241='Sheet1 (2)'!$C$70,'Sheet1 (2)'!$D$70*('Sheet1 (2)'!$D$72-rough_index)/'Sheet1 (2)'!$D$72,IF(shee2!D241='Sheet1 (2)'!$C$71,'Sheet1 (2)'!$D$71*('Sheet1 (2)'!$D$72-rough_index)/'Sheet1 (2)'!$D$72))))</f>
        <v>3.3333333333333335</v>
      </c>
      <c r="AZ241" s="159">
        <f>+(AU241*'Sheet1 (2)'!$C$77)+(AV241*'Sheet1 (2)'!$C$78)+(AW241*'Sheet1 (2)'!$C$79)+(AX241*'Sheet1 (2)'!$C$80)+(AY241*'Sheet1 (2)'!$C$81)</f>
        <v>4.5</v>
      </c>
      <c r="BA241" s="213" t="str">
        <f t="shared" si="7"/>
        <v>Good</v>
      </c>
      <c r="BC241" s="161"/>
      <c r="BD241" s="161"/>
      <c r="BE241">
        <f>IF(D241='Sheet1 (2)'!$C$61,'Sheet1 (2)'!$D$61*(counts^2)+'Sheet1 (2)'!$G$61*counts+'Sheet1 (2)'!$J$61,IF(D241='Sheet1 (2)'!$C$62,'Sheet1 (2)'!$D$62*counts+'Sheet1 (2)'!$G$62,IF(D241='Sheet1 (2)'!$C$63,'Sheet1 (2)'!$D$63*counts+'Sheet1 (2)'!$G$63,IF(D241='Sheet1 (2)'!$C$64,'Sheet1 (2)'!$D$64*counts+'Sheet1 (2)'!$G$64))))</f>
        <v>2.0984129299999998</v>
      </c>
    </row>
    <row r="242" spans="1:57" ht="12" customHeight="1">
      <c r="A242" s="145" t="s">
        <v>282</v>
      </c>
      <c r="B242" s="145" t="s">
        <v>76</v>
      </c>
      <c r="C242" s="170">
        <v>382</v>
      </c>
      <c r="D242" s="174" t="s">
        <v>77</v>
      </c>
      <c r="E242" s="171">
        <v>8</v>
      </c>
      <c r="F242" s="171">
        <v>1</v>
      </c>
      <c r="G242" s="171" t="s">
        <v>77</v>
      </c>
      <c r="H242" s="171">
        <v>0.5</v>
      </c>
      <c r="I242" s="171" t="s">
        <v>77</v>
      </c>
      <c r="J242" s="173" t="s">
        <v>80</v>
      </c>
      <c r="K242" s="173" t="s">
        <v>80</v>
      </c>
      <c r="L242" s="169">
        <f>VLOOKUP(CONCATENATE(J242,K242),'Sheet1 (2)'!$J$6:$K$26,2,FALSE)</f>
        <v>0</v>
      </c>
      <c r="M242" s="173" t="s">
        <v>80</v>
      </c>
      <c r="N242" s="173" t="s">
        <v>80</v>
      </c>
      <c r="O242" s="168">
        <f>VLOOKUP(CONCATENATE(M242,N242),'Sheet1 (2)'!$L$6:$M$26,2,FALSE)</f>
        <v>0</v>
      </c>
      <c r="P242" s="173" t="s">
        <v>80</v>
      </c>
      <c r="Q242" s="173" t="s">
        <v>80</v>
      </c>
      <c r="R242" s="168">
        <f>VLOOKUP(CONCATENATE(P242,Q242),'Sheet1 (2)'!$N$6:$O$26,2,FALSE)</f>
        <v>0</v>
      </c>
      <c r="S242" s="173" t="s">
        <v>78</v>
      </c>
      <c r="T242" s="173" t="s">
        <v>82</v>
      </c>
      <c r="U242" s="168">
        <f>VLOOKUP(CONCATENATE(S242,T242),'Sheet1 (2)'!$P$6:$Q$26,2,FALSE)</f>
        <v>6.25</v>
      </c>
      <c r="V242" s="173" t="s">
        <v>82</v>
      </c>
      <c r="W242" s="173" t="s">
        <v>81</v>
      </c>
      <c r="X242" s="168">
        <f>VLOOKUP(CONCATENATE(V242,W242),'Sheet1 (2)'!$R$6:$S$26,2,FALSE)</f>
        <v>50</v>
      </c>
      <c r="Y242" s="173" t="s">
        <v>83</v>
      </c>
      <c r="Z242" s="173" t="s">
        <v>79</v>
      </c>
      <c r="AA242" s="168">
        <f>VLOOKUP(CONCATENATE(Y242,Z242),'Sheet1 (2)'!$T$6:$U$26,2,FALSE)</f>
        <v>56.25</v>
      </c>
      <c r="AB242" s="173" t="s">
        <v>80</v>
      </c>
      <c r="AC242" s="173" t="s">
        <v>80</v>
      </c>
      <c r="AD242" s="168">
        <f>VLOOKUP(CONCATENATE(AB242,AC242),'Sheet1 (2)'!$X$6:$Y$26,2,FALSE)</f>
        <v>0</v>
      </c>
      <c r="AE242" s="173" t="s">
        <v>82</v>
      </c>
      <c r="AF242" s="173" t="s">
        <v>81</v>
      </c>
      <c r="AG242" s="168">
        <f>VLOOKUP(CONCATENATE(AE242,AF242),'Sheet1 (2)'!$Z$6:$AA$26,2,FALSE)</f>
        <v>66</v>
      </c>
      <c r="AH242" s="172"/>
      <c r="AI242" s="175"/>
      <c r="AJ242" s="140"/>
      <c r="AK242" s="176" t="s">
        <v>282</v>
      </c>
      <c r="AL242" s="176" t="s">
        <v>76</v>
      </c>
      <c r="AM242" s="170">
        <f t="shared" si="6"/>
        <v>382</v>
      </c>
      <c r="AN242" s="147"/>
      <c r="AO242" s="155"/>
      <c r="AP242" s="156"/>
      <c r="AQ242" s="157">
        <v>3.1208581787999998</v>
      </c>
      <c r="AR242" s="158"/>
      <c r="AS242" s="145">
        <f>LOOKUP(rufmkm,'Sheet1 (2)'!$V$62:$V$71,'Sheet1 (2)'!$W$62:$W$71)</f>
        <v>40</v>
      </c>
      <c r="AT242" s="140"/>
      <c r="AU242" s="157">
        <f>IF(IF(D242='Sheet1 (2)'!$C$69,'Sheet1 (2)'!$D$69*('Sheet1 (2)'!$D$72-rut_index)/'Sheet1 (2)'!$D$72,IF(shee2!D242='Sheet1 (2)'!$C$70,'Sheet1 (2)'!$D$70*('Sheet1 (2)'!$D$72-rut_index)/'Sheet1 (2)'!$D$72,IF(shee2!D242='Sheet1 (2)'!$C$71,'Sheet1 (2)'!$D$71*('Sheet1 (2)'!$D$72-rut_index)/'Sheet1 (2)'!$D$72)))&lt;0,0,IF(D242='Sheet1 (2)'!$C$69,'Sheet1 (2)'!$D$69*('Sheet1 (2)'!$D$72-rut_index)/'Sheet1 (2)'!$D$72,IF(shee2!D242='Sheet1 (2)'!$C$70,'Sheet1 (2)'!$D$70*('Sheet1 (2)'!$D$72-rut_index)/'Sheet1 (2)'!$D$72,IF(shee2!D242='Sheet1 (2)'!$C$71,'Sheet1 (2)'!$D$71*('Sheet1 (2)'!$D$72-rut_index)/'Sheet1 (2)'!$D$72))))</f>
        <v>5</v>
      </c>
      <c r="AV242" s="157">
        <f>IF(IF(D242='Sheet1 (2)'!$C$69,'Sheet1 (2)'!$D$69*('Sheet1 (2)'!$D$72-crack_s_index)/'Sheet1 (2)'!$D$72,IF(shee2!D242='Sheet1 (2)'!$C$70,'Sheet1 (2)'!$D$70*('Sheet1 (2)'!$D$72-crack_s_index)/'Sheet1 (2)'!$D$72,IF(shee2!D242='Sheet1 (2)'!$C$71,'Sheet1 (2)'!$D$71*('Sheet1 (2)'!$D$72-crack_s_index)/'Sheet1 (2)'!$D$72)))&lt;0,0,IF(D242='Sheet1 (2)'!$C$69,'Sheet1 (2)'!$D$69*('Sheet1 (2)'!$D$72-crack_s_index)/'Sheet1 (2)'!$D$72,IF(shee2!D242='Sheet1 (2)'!$C$70,'Sheet1 (2)'!$D$70*('Sheet1 (2)'!$D$72-crack_s_index)/'Sheet1 (2)'!$D$72,IF(shee2!D242='Sheet1 (2)'!$C$71,'Sheet1 (2)'!$D$71*('Sheet1 (2)'!$D$72-crack_s_index)/'Sheet1 (2)'!$D$72))))</f>
        <v>5</v>
      </c>
      <c r="AW242" s="157">
        <f>IF(IF(D242='Sheet1 (2)'!$C$69,'Sheet1 (2)'!$D$69*('Sheet1 (2)'!$D$72-crack_t_index)/'Sheet1 (2)'!$D$72,IF(shee2!D242='Sheet1 (2)'!$C$70,'Sheet1 (2)'!$D$70*('Sheet1 (2)'!$D$72-crack_t_index)/'Sheet1 (2)'!$D$72,IF(shee2!D242='Sheet1 (2)'!$C$71,'Sheet1 (2)'!$D$71*('Sheet1 (2)'!$D$72-crack_t_index)/'Sheet1 (2)'!$D$72)))&lt;0,0,IF(D242='Sheet1 (2)'!$C$69,'Sheet1 (2)'!$D$69*('Sheet1 (2)'!$D$72-crack_t_index)/'Sheet1 (2)'!$D$72,IF(shee2!D242='Sheet1 (2)'!$C$70,'Sheet1 (2)'!$D$70*('Sheet1 (2)'!$D$72-crack_t_index)/'Sheet1 (2)'!$D$72,IF(shee2!D242='Sheet1 (2)'!$C$71,'Sheet1 (2)'!$D$71*('Sheet1 (2)'!$D$72-crack_t_index)/'Sheet1 (2)'!$D$72))))</f>
        <v>5</v>
      </c>
      <c r="AX242" s="157">
        <f>IF(IF(D242='Sheet1 (2)'!$C$69,'Sheet1 (2)'!$D$69*('Sheet1 (2)'!$D$72-rave_index)/'Sheet1 (2)'!$D$72,IF(shee2!D242='Sheet1 (2)'!$C$70,'Sheet1 (2)'!$D$70*('Sheet1 (2)'!$D$72-rave_index)/'Sheet1 (2)'!$D$72,IF(shee2!D242='Sheet1 (2)'!$C$71,'Sheet1 (2)'!$D$71*('Sheet1 (2)'!$D$72-rave_index)/'Sheet1 (2)'!$D$72)))&lt;0,0,IF(D242='Sheet1 (2)'!$C$69,'Sheet1 (2)'!$D$69*('Sheet1 (2)'!$D$72-rave_index)/'Sheet1 (2)'!$D$72,IF(shee2!D242='Sheet1 (2)'!$C$70,'Sheet1 (2)'!$D$70*('Sheet1 (2)'!$D$72-rave_index)/'Sheet1 (2)'!$D$72,IF(shee2!D242='Sheet1 (2)'!$C$71,'Sheet1 (2)'!$D$71*('Sheet1 (2)'!$D$72-rave_index)/'Sheet1 (2)'!$D$72))))</f>
        <v>0.3125</v>
      </c>
      <c r="AY242" s="157">
        <f>IF(IF(D242='Sheet1 (2)'!$C$69,'Sheet1 (2)'!$D$69*('Sheet1 (2)'!$D$72-rough_index)/'Sheet1 (2)'!$D$72,IF(shee2!D242='Sheet1 (2)'!$C$70,'Sheet1 (2)'!$D$70*('Sheet1 (2)'!$D$72-rough_index)/'Sheet1 (2)'!$D$72,IF(shee2!D242='Sheet1 (2)'!$C$71,'Sheet1 (2)'!$D$71*('Sheet1 (2)'!$D$72-rough_index)/'Sheet1 (2)'!$D$72)))&lt;0,0,IF(D242='Sheet1 (2)'!$C$69,'Sheet1 (2)'!$D$69*('Sheet1 (2)'!$D$72-rough_index)/'Sheet1 (2)'!$D$72,IF(shee2!D242='Sheet1 (2)'!$C$70,'Sheet1 (2)'!$D$70*('Sheet1 (2)'!$D$72-rough_index)/'Sheet1 (2)'!$D$72,IF(shee2!D242='Sheet1 (2)'!$C$71,'Sheet1 (2)'!$D$71*('Sheet1 (2)'!$D$72-rough_index)/'Sheet1 (2)'!$D$72))))</f>
        <v>1.6666666666666667</v>
      </c>
      <c r="AZ242" s="159">
        <f>+(AU242*'Sheet1 (2)'!$C$77)+(AV242*'Sheet1 (2)'!$C$78)+(AW242*'Sheet1 (2)'!$C$79)+(AX242*'Sheet1 (2)'!$C$80)+(AY242*'Sheet1 (2)'!$C$81)</f>
        <v>3.53125</v>
      </c>
      <c r="BA242" s="213" t="str">
        <f t="shared" si="7"/>
        <v>Fair</v>
      </c>
      <c r="BC242" s="161"/>
      <c r="BD242" s="161"/>
      <c r="BE242">
        <f>IF(D242='Sheet1 (2)'!$C$61,'Sheet1 (2)'!$D$61*(counts^2)+'Sheet1 (2)'!$G$61*counts+'Sheet1 (2)'!$J$61,IF(D242='Sheet1 (2)'!$C$62,'Sheet1 (2)'!$D$62*counts+'Sheet1 (2)'!$G$62,IF(D242='Sheet1 (2)'!$C$63,'Sheet1 (2)'!$D$63*counts+'Sheet1 (2)'!$G$63,IF(D242='Sheet1 (2)'!$C$64,'Sheet1 (2)'!$D$64*counts+'Sheet1 (2)'!$G$64))))</f>
        <v>2.0984129299999998</v>
      </c>
    </row>
    <row r="243" spans="1:57" ht="12" customHeight="1">
      <c r="A243" s="145" t="s">
        <v>282</v>
      </c>
      <c r="B243" s="145" t="s">
        <v>76</v>
      </c>
      <c r="C243" s="170">
        <v>383</v>
      </c>
      <c r="D243" s="174" t="s">
        <v>77</v>
      </c>
      <c r="E243" s="171">
        <v>8</v>
      </c>
      <c r="F243" s="171">
        <v>1</v>
      </c>
      <c r="G243" s="171" t="s">
        <v>77</v>
      </c>
      <c r="H243" s="171">
        <v>0.5</v>
      </c>
      <c r="I243" s="171" t="s">
        <v>77</v>
      </c>
      <c r="J243" s="173" t="s">
        <v>80</v>
      </c>
      <c r="K243" s="173" t="s">
        <v>80</v>
      </c>
      <c r="L243" s="169">
        <f>VLOOKUP(CONCATENATE(J243,K243),'Sheet1 (2)'!$J$6:$K$26,2,FALSE)</f>
        <v>0</v>
      </c>
      <c r="M243" s="173" t="s">
        <v>79</v>
      </c>
      <c r="N243" s="173" t="s">
        <v>79</v>
      </c>
      <c r="O243" s="168">
        <f>VLOOKUP(CONCATENATE(M243,N243),'Sheet1 (2)'!$L$6:$M$26,2,FALSE)</f>
        <v>75</v>
      </c>
      <c r="P243" s="173" t="s">
        <v>79</v>
      </c>
      <c r="Q243" s="173" t="s">
        <v>83</v>
      </c>
      <c r="R243" s="168">
        <f>VLOOKUP(CONCATENATE(P243,Q243),'Sheet1 (2)'!$N$6:$O$26,2,FALSE)</f>
        <v>50</v>
      </c>
      <c r="S243" s="173" t="s">
        <v>80</v>
      </c>
      <c r="T243" s="173" t="s">
        <v>80</v>
      </c>
      <c r="U243" s="168">
        <f>VLOOKUP(CONCATENATE(S243,T243),'Sheet1 (2)'!$P$6:$Q$26,2,FALSE)</f>
        <v>0</v>
      </c>
      <c r="V243" s="173" t="s">
        <v>80</v>
      </c>
      <c r="W243" s="173" t="s">
        <v>80</v>
      </c>
      <c r="X243" s="168">
        <f>VLOOKUP(CONCATENATE(V243,W243),'Sheet1 (2)'!$R$6:$S$26,2,FALSE)</f>
        <v>0</v>
      </c>
      <c r="Y243" s="173" t="s">
        <v>80</v>
      </c>
      <c r="Z243" s="173" t="s">
        <v>80</v>
      </c>
      <c r="AA243" s="168">
        <f>VLOOKUP(CONCATENATE(Y243,Z243),'Sheet1 (2)'!$T$6:$U$26,2,FALSE)</f>
        <v>0</v>
      </c>
      <c r="AB243" s="173" t="s">
        <v>80</v>
      </c>
      <c r="AC243" s="173" t="s">
        <v>80</v>
      </c>
      <c r="AD243" s="168">
        <f>VLOOKUP(CONCATENATE(AB243,AC243),'Sheet1 (2)'!$X$6:$Y$26,2,FALSE)</f>
        <v>0</v>
      </c>
      <c r="AE243" s="173" t="s">
        <v>82</v>
      </c>
      <c r="AF243" s="173" t="s">
        <v>81</v>
      </c>
      <c r="AG243" s="168">
        <f>VLOOKUP(CONCATENATE(AE243,AF243),'Sheet1 (2)'!$Z$6:$AA$26,2,FALSE)</f>
        <v>66</v>
      </c>
      <c r="AH243" s="172" t="s">
        <v>390</v>
      </c>
      <c r="AI243" s="175"/>
      <c r="AJ243" s="140"/>
      <c r="AK243" s="176" t="s">
        <v>282</v>
      </c>
      <c r="AL243" s="176" t="s">
        <v>76</v>
      </c>
      <c r="AM243" s="170">
        <f t="shared" si="6"/>
        <v>383</v>
      </c>
      <c r="AN243" s="147"/>
      <c r="AO243" s="155"/>
      <c r="AP243" s="156"/>
      <c r="AQ243" s="157">
        <v>5.7215999622</v>
      </c>
      <c r="AR243" s="158"/>
      <c r="AS243" s="145">
        <f>LOOKUP(rufmkm,'Sheet1 (2)'!$V$62:$V$71,'Sheet1 (2)'!$W$62:$W$71)</f>
        <v>60</v>
      </c>
      <c r="AT243" s="140"/>
      <c r="AU243" s="157">
        <f>IF(IF(D243='Sheet1 (2)'!$C$69,'Sheet1 (2)'!$D$69*('Sheet1 (2)'!$D$72-rut_index)/'Sheet1 (2)'!$D$72,IF(shee2!D243='Sheet1 (2)'!$C$70,'Sheet1 (2)'!$D$70*('Sheet1 (2)'!$D$72-rut_index)/'Sheet1 (2)'!$D$72,IF(shee2!D243='Sheet1 (2)'!$C$71,'Sheet1 (2)'!$D$71*('Sheet1 (2)'!$D$72-rut_index)/'Sheet1 (2)'!$D$72)))&lt;0,0,IF(D243='Sheet1 (2)'!$C$69,'Sheet1 (2)'!$D$69*('Sheet1 (2)'!$D$72-rut_index)/'Sheet1 (2)'!$D$72,IF(shee2!D243='Sheet1 (2)'!$C$70,'Sheet1 (2)'!$D$70*('Sheet1 (2)'!$D$72-rut_index)/'Sheet1 (2)'!$D$72,IF(shee2!D243='Sheet1 (2)'!$C$71,'Sheet1 (2)'!$D$71*('Sheet1 (2)'!$D$72-rut_index)/'Sheet1 (2)'!$D$72))))</f>
        <v>5</v>
      </c>
      <c r="AV243" s="157">
        <f>IF(IF(D243='Sheet1 (2)'!$C$69,'Sheet1 (2)'!$D$69*('Sheet1 (2)'!$D$72-crack_s_index)/'Sheet1 (2)'!$D$72,IF(shee2!D243='Sheet1 (2)'!$C$70,'Sheet1 (2)'!$D$70*('Sheet1 (2)'!$D$72-crack_s_index)/'Sheet1 (2)'!$D$72,IF(shee2!D243='Sheet1 (2)'!$C$71,'Sheet1 (2)'!$D$71*('Sheet1 (2)'!$D$72-crack_s_index)/'Sheet1 (2)'!$D$72)))&lt;0,0,IF(D243='Sheet1 (2)'!$C$69,'Sheet1 (2)'!$D$69*('Sheet1 (2)'!$D$72-crack_s_index)/'Sheet1 (2)'!$D$72,IF(shee2!D243='Sheet1 (2)'!$C$70,'Sheet1 (2)'!$D$70*('Sheet1 (2)'!$D$72-crack_s_index)/'Sheet1 (2)'!$D$72,IF(shee2!D243='Sheet1 (2)'!$C$71,'Sheet1 (2)'!$D$71*('Sheet1 (2)'!$D$72-crack_s_index)/'Sheet1 (2)'!$D$72))))</f>
        <v>0</v>
      </c>
      <c r="AW243" s="157">
        <f>IF(IF(D243='Sheet1 (2)'!$C$69,'Sheet1 (2)'!$D$69*('Sheet1 (2)'!$D$72-crack_t_index)/'Sheet1 (2)'!$D$72,IF(shee2!D243='Sheet1 (2)'!$C$70,'Sheet1 (2)'!$D$70*('Sheet1 (2)'!$D$72-crack_t_index)/'Sheet1 (2)'!$D$72,IF(shee2!D243='Sheet1 (2)'!$C$71,'Sheet1 (2)'!$D$71*('Sheet1 (2)'!$D$72-crack_t_index)/'Sheet1 (2)'!$D$72)))&lt;0,0,IF(D243='Sheet1 (2)'!$C$69,'Sheet1 (2)'!$D$69*('Sheet1 (2)'!$D$72-crack_t_index)/'Sheet1 (2)'!$D$72,IF(shee2!D243='Sheet1 (2)'!$C$70,'Sheet1 (2)'!$D$70*('Sheet1 (2)'!$D$72-crack_t_index)/'Sheet1 (2)'!$D$72,IF(shee2!D243='Sheet1 (2)'!$C$71,'Sheet1 (2)'!$D$71*('Sheet1 (2)'!$D$72-crack_t_index)/'Sheet1 (2)'!$D$72))))</f>
        <v>0.83333333333333337</v>
      </c>
      <c r="AX243" s="157">
        <f>IF(IF(D243='Sheet1 (2)'!$C$69,'Sheet1 (2)'!$D$69*('Sheet1 (2)'!$D$72-rave_index)/'Sheet1 (2)'!$D$72,IF(shee2!D243='Sheet1 (2)'!$C$70,'Sheet1 (2)'!$D$70*('Sheet1 (2)'!$D$72-rave_index)/'Sheet1 (2)'!$D$72,IF(shee2!D243='Sheet1 (2)'!$C$71,'Sheet1 (2)'!$D$71*('Sheet1 (2)'!$D$72-rave_index)/'Sheet1 (2)'!$D$72)))&lt;0,0,IF(D243='Sheet1 (2)'!$C$69,'Sheet1 (2)'!$D$69*('Sheet1 (2)'!$D$72-rave_index)/'Sheet1 (2)'!$D$72,IF(shee2!D243='Sheet1 (2)'!$C$70,'Sheet1 (2)'!$D$70*('Sheet1 (2)'!$D$72-rave_index)/'Sheet1 (2)'!$D$72,IF(shee2!D243='Sheet1 (2)'!$C$71,'Sheet1 (2)'!$D$71*('Sheet1 (2)'!$D$72-rave_index)/'Sheet1 (2)'!$D$72))))</f>
        <v>5</v>
      </c>
      <c r="AY243" s="157">
        <f>IF(IF(D243='Sheet1 (2)'!$C$69,'Sheet1 (2)'!$D$69*('Sheet1 (2)'!$D$72-rough_index)/'Sheet1 (2)'!$D$72,IF(shee2!D243='Sheet1 (2)'!$C$70,'Sheet1 (2)'!$D$70*('Sheet1 (2)'!$D$72-rough_index)/'Sheet1 (2)'!$D$72,IF(shee2!D243='Sheet1 (2)'!$C$71,'Sheet1 (2)'!$D$71*('Sheet1 (2)'!$D$72-rough_index)/'Sheet1 (2)'!$D$72)))&lt;0,0,IF(D243='Sheet1 (2)'!$C$69,'Sheet1 (2)'!$D$69*('Sheet1 (2)'!$D$72-rough_index)/'Sheet1 (2)'!$D$72,IF(shee2!D243='Sheet1 (2)'!$C$70,'Sheet1 (2)'!$D$70*('Sheet1 (2)'!$D$72-rough_index)/'Sheet1 (2)'!$D$72,IF(shee2!D243='Sheet1 (2)'!$C$71,'Sheet1 (2)'!$D$71*('Sheet1 (2)'!$D$72-rough_index)/'Sheet1 (2)'!$D$72))))</f>
        <v>0</v>
      </c>
      <c r="AZ243" s="159">
        <f>+(AU243*'Sheet1 (2)'!$C$77)+(AV243*'Sheet1 (2)'!$C$78)+(AW243*'Sheet1 (2)'!$C$79)+(AX243*'Sheet1 (2)'!$C$80)+(AY243*'Sheet1 (2)'!$C$81)</f>
        <v>1.5333333333333334</v>
      </c>
      <c r="BA243" s="213" t="str">
        <f t="shared" si="7"/>
        <v>Poor</v>
      </c>
      <c r="BC243" s="161"/>
      <c r="BD243" s="161"/>
      <c r="BE243">
        <f>IF(D243='Sheet1 (2)'!$C$61,'Sheet1 (2)'!$D$61*(counts^2)+'Sheet1 (2)'!$G$61*counts+'Sheet1 (2)'!$J$61,IF(D243='Sheet1 (2)'!$C$62,'Sheet1 (2)'!$D$62*counts+'Sheet1 (2)'!$G$62,IF(D243='Sheet1 (2)'!$C$63,'Sheet1 (2)'!$D$63*counts+'Sheet1 (2)'!$G$63,IF(D243='Sheet1 (2)'!$C$64,'Sheet1 (2)'!$D$64*counts+'Sheet1 (2)'!$G$64))))</f>
        <v>2.0984129299999998</v>
      </c>
    </row>
    <row r="244" spans="1:57" ht="12" customHeight="1">
      <c r="A244" s="145" t="s">
        <v>282</v>
      </c>
      <c r="B244" s="145" t="s">
        <v>76</v>
      </c>
      <c r="C244" s="170">
        <v>384</v>
      </c>
      <c r="D244" s="174" t="s">
        <v>77</v>
      </c>
      <c r="E244" s="171">
        <v>8</v>
      </c>
      <c r="F244" s="171">
        <v>1</v>
      </c>
      <c r="G244" s="171" t="s">
        <v>77</v>
      </c>
      <c r="H244" s="171">
        <v>0.5</v>
      </c>
      <c r="I244" s="171" t="s">
        <v>77</v>
      </c>
      <c r="J244" s="173" t="s">
        <v>80</v>
      </c>
      <c r="K244" s="173" t="s">
        <v>80</v>
      </c>
      <c r="L244" s="169">
        <f>VLOOKUP(CONCATENATE(J244,K244),'Sheet1 (2)'!$J$6:$K$26,2,FALSE)</f>
        <v>0</v>
      </c>
      <c r="M244" s="173" t="s">
        <v>80</v>
      </c>
      <c r="N244" s="173" t="s">
        <v>80</v>
      </c>
      <c r="O244" s="168">
        <f>VLOOKUP(CONCATENATE(M244,N244),'Sheet1 (2)'!$L$6:$M$26,2,FALSE)</f>
        <v>0</v>
      </c>
      <c r="P244" s="173" t="s">
        <v>80</v>
      </c>
      <c r="Q244" s="173" t="s">
        <v>80</v>
      </c>
      <c r="R244" s="168">
        <f>VLOOKUP(CONCATENATE(P244,Q244),'Sheet1 (2)'!$N$6:$O$26,2,FALSE)</f>
        <v>0</v>
      </c>
      <c r="S244" s="173" t="s">
        <v>80</v>
      </c>
      <c r="T244" s="173" t="s">
        <v>80</v>
      </c>
      <c r="U244" s="168">
        <f>VLOOKUP(CONCATENATE(S244,T244),'Sheet1 (2)'!$P$6:$Q$26,2,FALSE)</f>
        <v>0</v>
      </c>
      <c r="V244" s="173" t="s">
        <v>80</v>
      </c>
      <c r="W244" s="173" t="s">
        <v>80</v>
      </c>
      <c r="X244" s="168">
        <f>VLOOKUP(CONCATENATE(V244,W244),'Sheet1 (2)'!$R$6:$S$26,2,FALSE)</f>
        <v>0</v>
      </c>
      <c r="Y244" s="173" t="s">
        <v>80</v>
      </c>
      <c r="Z244" s="173" t="s">
        <v>80</v>
      </c>
      <c r="AA244" s="168">
        <f>VLOOKUP(CONCATENATE(Y244,Z244),'Sheet1 (2)'!$T$6:$U$26,2,FALSE)</f>
        <v>0</v>
      </c>
      <c r="AB244" s="173" t="s">
        <v>80</v>
      </c>
      <c r="AC244" s="173" t="s">
        <v>80</v>
      </c>
      <c r="AD244" s="168">
        <f>VLOOKUP(CONCATENATE(AB244,AC244),'Sheet1 (2)'!$X$6:$Y$26,2,FALSE)</f>
        <v>0</v>
      </c>
      <c r="AE244" s="173" t="s">
        <v>82</v>
      </c>
      <c r="AF244" s="173" t="s">
        <v>81</v>
      </c>
      <c r="AG244" s="168">
        <f>VLOOKUP(CONCATENATE(AE244,AF244),'Sheet1 (2)'!$Z$6:$AA$26,2,FALSE)</f>
        <v>66</v>
      </c>
      <c r="AH244" s="172"/>
      <c r="AI244" s="175"/>
      <c r="AJ244" s="140"/>
      <c r="AK244" s="176" t="s">
        <v>282</v>
      </c>
      <c r="AL244" s="176" t="s">
        <v>76</v>
      </c>
      <c r="AM244" s="170">
        <f t="shared" si="6"/>
        <v>384</v>
      </c>
      <c r="AN244" s="147"/>
      <c r="AO244" s="155" t="s">
        <v>428</v>
      </c>
      <c r="AP244" s="156"/>
      <c r="AQ244" s="157">
        <v>7.9653314398000008</v>
      </c>
      <c r="AR244" s="158"/>
      <c r="AS244" s="145">
        <f>LOOKUP(rufmkm,'Sheet1 (2)'!$V$62:$V$71,'Sheet1 (2)'!$W$62:$W$71)</f>
        <v>80</v>
      </c>
      <c r="AT244" s="140"/>
      <c r="AU244" s="157">
        <f>IF(IF(D244='Sheet1 (2)'!$C$69,'Sheet1 (2)'!$D$69*('Sheet1 (2)'!$D$72-rut_index)/'Sheet1 (2)'!$D$72,IF(shee2!D244='Sheet1 (2)'!$C$70,'Sheet1 (2)'!$D$70*('Sheet1 (2)'!$D$72-rut_index)/'Sheet1 (2)'!$D$72,IF(shee2!D244='Sheet1 (2)'!$C$71,'Sheet1 (2)'!$D$71*('Sheet1 (2)'!$D$72-rut_index)/'Sheet1 (2)'!$D$72)))&lt;0,0,IF(D244='Sheet1 (2)'!$C$69,'Sheet1 (2)'!$D$69*('Sheet1 (2)'!$D$72-rut_index)/'Sheet1 (2)'!$D$72,IF(shee2!D244='Sheet1 (2)'!$C$70,'Sheet1 (2)'!$D$70*('Sheet1 (2)'!$D$72-rut_index)/'Sheet1 (2)'!$D$72,IF(shee2!D244='Sheet1 (2)'!$C$71,'Sheet1 (2)'!$D$71*('Sheet1 (2)'!$D$72-rut_index)/'Sheet1 (2)'!$D$72))))</f>
        <v>5</v>
      </c>
      <c r="AV244" s="157">
        <f>IF(IF(D244='Sheet1 (2)'!$C$69,'Sheet1 (2)'!$D$69*('Sheet1 (2)'!$D$72-crack_s_index)/'Sheet1 (2)'!$D$72,IF(shee2!D244='Sheet1 (2)'!$C$70,'Sheet1 (2)'!$D$70*('Sheet1 (2)'!$D$72-crack_s_index)/'Sheet1 (2)'!$D$72,IF(shee2!D244='Sheet1 (2)'!$C$71,'Sheet1 (2)'!$D$71*('Sheet1 (2)'!$D$72-crack_s_index)/'Sheet1 (2)'!$D$72)))&lt;0,0,IF(D244='Sheet1 (2)'!$C$69,'Sheet1 (2)'!$D$69*('Sheet1 (2)'!$D$72-crack_s_index)/'Sheet1 (2)'!$D$72,IF(shee2!D244='Sheet1 (2)'!$C$70,'Sheet1 (2)'!$D$70*('Sheet1 (2)'!$D$72-crack_s_index)/'Sheet1 (2)'!$D$72,IF(shee2!D244='Sheet1 (2)'!$C$71,'Sheet1 (2)'!$D$71*('Sheet1 (2)'!$D$72-crack_s_index)/'Sheet1 (2)'!$D$72))))</f>
        <v>5</v>
      </c>
      <c r="AW244" s="157">
        <f>IF(IF(D244='Sheet1 (2)'!$C$69,'Sheet1 (2)'!$D$69*('Sheet1 (2)'!$D$72-crack_t_index)/'Sheet1 (2)'!$D$72,IF(shee2!D244='Sheet1 (2)'!$C$70,'Sheet1 (2)'!$D$70*('Sheet1 (2)'!$D$72-crack_t_index)/'Sheet1 (2)'!$D$72,IF(shee2!D244='Sheet1 (2)'!$C$71,'Sheet1 (2)'!$D$71*('Sheet1 (2)'!$D$72-crack_t_index)/'Sheet1 (2)'!$D$72)))&lt;0,0,IF(D244='Sheet1 (2)'!$C$69,'Sheet1 (2)'!$D$69*('Sheet1 (2)'!$D$72-crack_t_index)/'Sheet1 (2)'!$D$72,IF(shee2!D244='Sheet1 (2)'!$C$70,'Sheet1 (2)'!$D$70*('Sheet1 (2)'!$D$72-crack_t_index)/'Sheet1 (2)'!$D$72,IF(shee2!D244='Sheet1 (2)'!$C$71,'Sheet1 (2)'!$D$71*('Sheet1 (2)'!$D$72-crack_t_index)/'Sheet1 (2)'!$D$72))))</f>
        <v>5</v>
      </c>
      <c r="AX244" s="157">
        <f>IF(IF(D244='Sheet1 (2)'!$C$69,'Sheet1 (2)'!$D$69*('Sheet1 (2)'!$D$72-rave_index)/'Sheet1 (2)'!$D$72,IF(shee2!D244='Sheet1 (2)'!$C$70,'Sheet1 (2)'!$D$70*('Sheet1 (2)'!$D$72-rave_index)/'Sheet1 (2)'!$D$72,IF(shee2!D244='Sheet1 (2)'!$C$71,'Sheet1 (2)'!$D$71*('Sheet1 (2)'!$D$72-rave_index)/'Sheet1 (2)'!$D$72)))&lt;0,0,IF(D244='Sheet1 (2)'!$C$69,'Sheet1 (2)'!$D$69*('Sheet1 (2)'!$D$72-rave_index)/'Sheet1 (2)'!$D$72,IF(shee2!D244='Sheet1 (2)'!$C$70,'Sheet1 (2)'!$D$70*('Sheet1 (2)'!$D$72-rave_index)/'Sheet1 (2)'!$D$72,IF(shee2!D244='Sheet1 (2)'!$C$71,'Sheet1 (2)'!$D$71*('Sheet1 (2)'!$D$72-rave_index)/'Sheet1 (2)'!$D$72))))</f>
        <v>5</v>
      </c>
      <c r="AY244" s="157">
        <f>IF(IF(D244='Sheet1 (2)'!$C$69,'Sheet1 (2)'!$D$69*('Sheet1 (2)'!$D$72-rough_index)/'Sheet1 (2)'!$D$72,IF(shee2!D244='Sheet1 (2)'!$C$70,'Sheet1 (2)'!$D$70*('Sheet1 (2)'!$D$72-rough_index)/'Sheet1 (2)'!$D$72,IF(shee2!D244='Sheet1 (2)'!$C$71,'Sheet1 (2)'!$D$71*('Sheet1 (2)'!$D$72-rough_index)/'Sheet1 (2)'!$D$72)))&lt;0,0,IF(D244='Sheet1 (2)'!$C$69,'Sheet1 (2)'!$D$69*('Sheet1 (2)'!$D$72-rough_index)/'Sheet1 (2)'!$D$72,IF(shee2!D244='Sheet1 (2)'!$C$70,'Sheet1 (2)'!$D$70*('Sheet1 (2)'!$D$72-rough_index)/'Sheet1 (2)'!$D$72,IF(shee2!D244='Sheet1 (2)'!$C$71,'Sheet1 (2)'!$D$71*('Sheet1 (2)'!$D$72-rough_index)/'Sheet1 (2)'!$D$72))))</f>
        <v>0</v>
      </c>
      <c r="AZ244" s="159">
        <f>+(AU244*'Sheet1 (2)'!$C$77)+(AV244*'Sheet1 (2)'!$C$78)+(AW244*'Sheet1 (2)'!$C$79)+(AX244*'Sheet1 (2)'!$C$80)+(AY244*'Sheet1 (2)'!$C$81)</f>
        <v>3.5</v>
      </c>
      <c r="BA244" s="213" t="str">
        <f t="shared" si="7"/>
        <v>Fair</v>
      </c>
      <c r="BC244" s="161"/>
      <c r="BD244" s="161"/>
      <c r="BE244">
        <f>IF(D244='Sheet1 (2)'!$C$61,'Sheet1 (2)'!$D$61*(counts^2)+'Sheet1 (2)'!$G$61*counts+'Sheet1 (2)'!$J$61,IF(D244='Sheet1 (2)'!$C$62,'Sheet1 (2)'!$D$62*counts+'Sheet1 (2)'!$G$62,IF(D244='Sheet1 (2)'!$C$63,'Sheet1 (2)'!$D$63*counts+'Sheet1 (2)'!$G$63,IF(D244='Sheet1 (2)'!$C$64,'Sheet1 (2)'!$D$64*counts+'Sheet1 (2)'!$G$64))))</f>
        <v>2.0984129299999998</v>
      </c>
    </row>
    <row r="245" spans="1:57" ht="12" customHeight="1">
      <c r="A245" s="145" t="s">
        <v>282</v>
      </c>
      <c r="B245" s="145" t="s">
        <v>76</v>
      </c>
      <c r="C245" s="170">
        <v>385</v>
      </c>
      <c r="D245" s="174" t="s">
        <v>77</v>
      </c>
      <c r="E245" s="171">
        <v>8</v>
      </c>
      <c r="F245" s="171">
        <v>1</v>
      </c>
      <c r="G245" s="171" t="s">
        <v>77</v>
      </c>
      <c r="H245" s="171">
        <v>0.5</v>
      </c>
      <c r="I245" s="171" t="s">
        <v>77</v>
      </c>
      <c r="J245" s="173" t="s">
        <v>80</v>
      </c>
      <c r="K245" s="173" t="s">
        <v>80</v>
      </c>
      <c r="L245" s="169">
        <f>VLOOKUP(CONCATENATE(J245,K245),'Sheet1 (2)'!$J$6:$K$26,2,FALSE)</f>
        <v>0</v>
      </c>
      <c r="M245" s="173" t="s">
        <v>80</v>
      </c>
      <c r="N245" s="173" t="s">
        <v>80</v>
      </c>
      <c r="O245" s="168">
        <f>VLOOKUP(CONCATENATE(M245,N245),'Sheet1 (2)'!$L$6:$M$26,2,FALSE)</f>
        <v>0</v>
      </c>
      <c r="P245" s="173" t="s">
        <v>80</v>
      </c>
      <c r="Q245" s="173" t="s">
        <v>80</v>
      </c>
      <c r="R245" s="168">
        <f>VLOOKUP(CONCATENATE(P245,Q245),'Sheet1 (2)'!$N$6:$O$26,2,FALSE)</f>
        <v>0</v>
      </c>
      <c r="S245" s="173" t="s">
        <v>80</v>
      </c>
      <c r="T245" s="173" t="s">
        <v>80</v>
      </c>
      <c r="U245" s="168">
        <f>VLOOKUP(CONCATENATE(S245,T245),'Sheet1 (2)'!$P$6:$Q$26,2,FALSE)</f>
        <v>0</v>
      </c>
      <c r="V245" s="173" t="s">
        <v>80</v>
      </c>
      <c r="W245" s="173" t="s">
        <v>80</v>
      </c>
      <c r="X245" s="168">
        <f>VLOOKUP(CONCATENATE(V245,W245),'Sheet1 (2)'!$R$6:$S$26,2,FALSE)</f>
        <v>0</v>
      </c>
      <c r="Y245" s="173" t="s">
        <v>80</v>
      </c>
      <c r="Z245" s="173" t="s">
        <v>80</v>
      </c>
      <c r="AA245" s="168">
        <f>VLOOKUP(CONCATENATE(Y245,Z245),'Sheet1 (2)'!$T$6:$U$26,2,FALSE)</f>
        <v>0</v>
      </c>
      <c r="AB245" s="173" t="s">
        <v>80</v>
      </c>
      <c r="AC245" s="173" t="s">
        <v>80</v>
      </c>
      <c r="AD245" s="168">
        <f>VLOOKUP(CONCATENATE(AB245,AC245),'Sheet1 (2)'!$X$6:$Y$26,2,FALSE)</f>
        <v>0</v>
      </c>
      <c r="AE245" s="173" t="s">
        <v>82</v>
      </c>
      <c r="AF245" s="173" t="s">
        <v>81</v>
      </c>
      <c r="AG245" s="168">
        <f>VLOOKUP(CONCATENATE(AE245,AF245),'Sheet1 (2)'!$Z$6:$AA$26,2,FALSE)</f>
        <v>66</v>
      </c>
      <c r="AH245" s="172"/>
      <c r="AI245" s="175"/>
      <c r="AJ245" s="140"/>
      <c r="AK245" s="176" t="s">
        <v>282</v>
      </c>
      <c r="AL245" s="176" t="s">
        <v>76</v>
      </c>
      <c r="AM245" s="170">
        <f t="shared" si="6"/>
        <v>385</v>
      </c>
      <c r="AN245" s="147"/>
      <c r="AO245" s="155"/>
      <c r="AP245" s="156"/>
      <c r="AQ245" s="157">
        <v>2.3823435867999998</v>
      </c>
      <c r="AR245" s="158"/>
      <c r="AS245" s="145">
        <f>LOOKUP(rufmkm,'Sheet1 (2)'!$V$62:$V$71,'Sheet1 (2)'!$W$62:$W$71)</f>
        <v>30</v>
      </c>
      <c r="AT245" s="140"/>
      <c r="AU245" s="157">
        <f>IF(IF(D245='Sheet1 (2)'!$C$69,'Sheet1 (2)'!$D$69*('Sheet1 (2)'!$D$72-rut_index)/'Sheet1 (2)'!$D$72,IF(shee2!D245='Sheet1 (2)'!$C$70,'Sheet1 (2)'!$D$70*('Sheet1 (2)'!$D$72-rut_index)/'Sheet1 (2)'!$D$72,IF(shee2!D245='Sheet1 (2)'!$C$71,'Sheet1 (2)'!$D$71*('Sheet1 (2)'!$D$72-rut_index)/'Sheet1 (2)'!$D$72)))&lt;0,0,IF(D245='Sheet1 (2)'!$C$69,'Sheet1 (2)'!$D$69*('Sheet1 (2)'!$D$72-rut_index)/'Sheet1 (2)'!$D$72,IF(shee2!D245='Sheet1 (2)'!$C$70,'Sheet1 (2)'!$D$70*('Sheet1 (2)'!$D$72-rut_index)/'Sheet1 (2)'!$D$72,IF(shee2!D245='Sheet1 (2)'!$C$71,'Sheet1 (2)'!$D$71*('Sheet1 (2)'!$D$72-rut_index)/'Sheet1 (2)'!$D$72))))</f>
        <v>5</v>
      </c>
      <c r="AV245" s="157">
        <f>IF(IF(D245='Sheet1 (2)'!$C$69,'Sheet1 (2)'!$D$69*('Sheet1 (2)'!$D$72-crack_s_index)/'Sheet1 (2)'!$D$72,IF(shee2!D245='Sheet1 (2)'!$C$70,'Sheet1 (2)'!$D$70*('Sheet1 (2)'!$D$72-crack_s_index)/'Sheet1 (2)'!$D$72,IF(shee2!D245='Sheet1 (2)'!$C$71,'Sheet1 (2)'!$D$71*('Sheet1 (2)'!$D$72-crack_s_index)/'Sheet1 (2)'!$D$72)))&lt;0,0,IF(D245='Sheet1 (2)'!$C$69,'Sheet1 (2)'!$D$69*('Sheet1 (2)'!$D$72-crack_s_index)/'Sheet1 (2)'!$D$72,IF(shee2!D245='Sheet1 (2)'!$C$70,'Sheet1 (2)'!$D$70*('Sheet1 (2)'!$D$72-crack_s_index)/'Sheet1 (2)'!$D$72,IF(shee2!D245='Sheet1 (2)'!$C$71,'Sheet1 (2)'!$D$71*('Sheet1 (2)'!$D$72-crack_s_index)/'Sheet1 (2)'!$D$72))))</f>
        <v>5</v>
      </c>
      <c r="AW245" s="157">
        <f>IF(IF(D245='Sheet1 (2)'!$C$69,'Sheet1 (2)'!$D$69*('Sheet1 (2)'!$D$72-crack_t_index)/'Sheet1 (2)'!$D$72,IF(shee2!D245='Sheet1 (2)'!$C$70,'Sheet1 (2)'!$D$70*('Sheet1 (2)'!$D$72-crack_t_index)/'Sheet1 (2)'!$D$72,IF(shee2!D245='Sheet1 (2)'!$C$71,'Sheet1 (2)'!$D$71*('Sheet1 (2)'!$D$72-crack_t_index)/'Sheet1 (2)'!$D$72)))&lt;0,0,IF(D245='Sheet1 (2)'!$C$69,'Sheet1 (2)'!$D$69*('Sheet1 (2)'!$D$72-crack_t_index)/'Sheet1 (2)'!$D$72,IF(shee2!D245='Sheet1 (2)'!$C$70,'Sheet1 (2)'!$D$70*('Sheet1 (2)'!$D$72-crack_t_index)/'Sheet1 (2)'!$D$72,IF(shee2!D245='Sheet1 (2)'!$C$71,'Sheet1 (2)'!$D$71*('Sheet1 (2)'!$D$72-crack_t_index)/'Sheet1 (2)'!$D$72))))</f>
        <v>5</v>
      </c>
      <c r="AX245" s="157">
        <f>IF(IF(D245='Sheet1 (2)'!$C$69,'Sheet1 (2)'!$D$69*('Sheet1 (2)'!$D$72-rave_index)/'Sheet1 (2)'!$D$72,IF(shee2!D245='Sheet1 (2)'!$C$70,'Sheet1 (2)'!$D$70*('Sheet1 (2)'!$D$72-rave_index)/'Sheet1 (2)'!$D$72,IF(shee2!D245='Sheet1 (2)'!$C$71,'Sheet1 (2)'!$D$71*('Sheet1 (2)'!$D$72-rave_index)/'Sheet1 (2)'!$D$72)))&lt;0,0,IF(D245='Sheet1 (2)'!$C$69,'Sheet1 (2)'!$D$69*('Sheet1 (2)'!$D$72-rave_index)/'Sheet1 (2)'!$D$72,IF(shee2!D245='Sheet1 (2)'!$C$70,'Sheet1 (2)'!$D$70*('Sheet1 (2)'!$D$72-rave_index)/'Sheet1 (2)'!$D$72,IF(shee2!D245='Sheet1 (2)'!$C$71,'Sheet1 (2)'!$D$71*('Sheet1 (2)'!$D$72-rave_index)/'Sheet1 (2)'!$D$72))))</f>
        <v>5</v>
      </c>
      <c r="AY245" s="157">
        <f>IF(IF(D245='Sheet1 (2)'!$C$69,'Sheet1 (2)'!$D$69*('Sheet1 (2)'!$D$72-rough_index)/'Sheet1 (2)'!$D$72,IF(shee2!D245='Sheet1 (2)'!$C$70,'Sheet1 (2)'!$D$70*('Sheet1 (2)'!$D$72-rough_index)/'Sheet1 (2)'!$D$72,IF(shee2!D245='Sheet1 (2)'!$C$71,'Sheet1 (2)'!$D$71*('Sheet1 (2)'!$D$72-rough_index)/'Sheet1 (2)'!$D$72)))&lt;0,0,IF(D245='Sheet1 (2)'!$C$69,'Sheet1 (2)'!$D$69*('Sheet1 (2)'!$D$72-rough_index)/'Sheet1 (2)'!$D$72,IF(shee2!D245='Sheet1 (2)'!$C$70,'Sheet1 (2)'!$D$70*('Sheet1 (2)'!$D$72-rough_index)/'Sheet1 (2)'!$D$72,IF(shee2!D245='Sheet1 (2)'!$C$71,'Sheet1 (2)'!$D$71*('Sheet1 (2)'!$D$72-rough_index)/'Sheet1 (2)'!$D$72))))</f>
        <v>2.5</v>
      </c>
      <c r="AZ245" s="159">
        <f>+(AU245*'Sheet1 (2)'!$C$77)+(AV245*'Sheet1 (2)'!$C$78)+(AW245*'Sheet1 (2)'!$C$79)+(AX245*'Sheet1 (2)'!$C$80)+(AY245*'Sheet1 (2)'!$C$81)</f>
        <v>4.25</v>
      </c>
      <c r="BA245" s="213" t="str">
        <f t="shared" si="7"/>
        <v>Good</v>
      </c>
      <c r="BE245">
        <f>IF(D245='Sheet1 (2)'!$C$61,'Sheet1 (2)'!$D$61*(counts^2)+'Sheet1 (2)'!$G$61*counts+'Sheet1 (2)'!$J$61,IF(D245='Sheet1 (2)'!$C$62,'Sheet1 (2)'!$D$62*counts+'Sheet1 (2)'!$G$62,IF(D245='Sheet1 (2)'!$C$63,'Sheet1 (2)'!$D$63*counts+'Sheet1 (2)'!$G$63,IF(D245='Sheet1 (2)'!$C$64,'Sheet1 (2)'!$D$64*counts+'Sheet1 (2)'!$G$64))))</f>
        <v>2.0984129299999998</v>
      </c>
    </row>
    <row r="246" spans="1:57" ht="12" customHeight="1">
      <c r="A246" s="145" t="s">
        <v>282</v>
      </c>
      <c r="B246" s="145" t="s">
        <v>76</v>
      </c>
      <c r="C246" s="170">
        <v>386</v>
      </c>
      <c r="D246" s="174" t="s">
        <v>77</v>
      </c>
      <c r="E246" s="171">
        <v>8</v>
      </c>
      <c r="F246" s="171">
        <v>1</v>
      </c>
      <c r="G246" s="171" t="s">
        <v>77</v>
      </c>
      <c r="H246" s="171">
        <v>0.5</v>
      </c>
      <c r="I246" s="171" t="s">
        <v>77</v>
      </c>
      <c r="J246" s="173" t="s">
        <v>80</v>
      </c>
      <c r="K246" s="173" t="s">
        <v>80</v>
      </c>
      <c r="L246" s="169">
        <f>VLOOKUP(CONCATENATE(J246,K246),'Sheet1 (2)'!$J$6:$K$26,2,FALSE)</f>
        <v>0</v>
      </c>
      <c r="M246" s="173" t="s">
        <v>80</v>
      </c>
      <c r="N246" s="173" t="s">
        <v>80</v>
      </c>
      <c r="O246" s="168">
        <f>VLOOKUP(CONCATENATE(M246,N246),'Sheet1 (2)'!$L$6:$M$26,2,FALSE)</f>
        <v>0</v>
      </c>
      <c r="P246" s="173" t="s">
        <v>80</v>
      </c>
      <c r="Q246" s="173" t="s">
        <v>80</v>
      </c>
      <c r="R246" s="168">
        <f>VLOOKUP(CONCATENATE(P246,Q246),'Sheet1 (2)'!$N$6:$O$26,2,FALSE)</f>
        <v>0</v>
      </c>
      <c r="S246" s="173" t="s">
        <v>80</v>
      </c>
      <c r="T246" s="173" t="s">
        <v>80</v>
      </c>
      <c r="U246" s="168">
        <f>VLOOKUP(CONCATENATE(S246,T246),'Sheet1 (2)'!$P$6:$Q$26,2,FALSE)</f>
        <v>0</v>
      </c>
      <c r="V246" s="173" t="s">
        <v>80</v>
      </c>
      <c r="W246" s="173" t="s">
        <v>80</v>
      </c>
      <c r="X246" s="168">
        <f>VLOOKUP(CONCATENATE(V246,W246),'Sheet1 (2)'!$R$6:$S$26,2,FALSE)</f>
        <v>0</v>
      </c>
      <c r="Y246" s="173" t="s">
        <v>80</v>
      </c>
      <c r="Z246" s="173" t="s">
        <v>80</v>
      </c>
      <c r="AA246" s="168">
        <f>VLOOKUP(CONCATENATE(Y246,Z246),'Sheet1 (2)'!$T$6:$U$26,2,FALSE)</f>
        <v>0</v>
      </c>
      <c r="AB246" s="173" t="s">
        <v>80</v>
      </c>
      <c r="AC246" s="173" t="s">
        <v>80</v>
      </c>
      <c r="AD246" s="168">
        <f>VLOOKUP(CONCATENATE(AB246,AC246),'Sheet1 (2)'!$X$6:$Y$26,2,FALSE)</f>
        <v>0</v>
      </c>
      <c r="AE246" s="173" t="s">
        <v>82</v>
      </c>
      <c r="AF246" s="173" t="s">
        <v>81</v>
      </c>
      <c r="AG246" s="168">
        <f>VLOOKUP(CONCATENATE(AE246,AF246),'Sheet1 (2)'!$Z$6:$AA$26,2,FALSE)</f>
        <v>66</v>
      </c>
      <c r="AH246" s="172"/>
      <c r="AI246" s="175"/>
      <c r="AJ246" s="140"/>
      <c r="AK246" s="176" t="s">
        <v>282</v>
      </c>
      <c r="AL246" s="176" t="s">
        <v>76</v>
      </c>
      <c r="AM246" s="170">
        <f t="shared" si="6"/>
        <v>386</v>
      </c>
      <c r="AN246" s="147"/>
      <c r="AO246" s="155"/>
      <c r="AP246" s="156"/>
      <c r="AQ246" s="157">
        <v>2.4848575658000001</v>
      </c>
      <c r="AR246" s="158"/>
      <c r="AS246" s="145">
        <f>LOOKUP(rufmkm,'Sheet1 (2)'!$V$62:$V$71,'Sheet1 (2)'!$W$62:$W$71)</f>
        <v>30</v>
      </c>
      <c r="AT246" s="140"/>
      <c r="AU246" s="157">
        <f>IF(IF(D246='Sheet1 (2)'!$C$69,'Sheet1 (2)'!$D$69*('Sheet1 (2)'!$D$72-rut_index)/'Sheet1 (2)'!$D$72,IF(shee2!D246='Sheet1 (2)'!$C$70,'Sheet1 (2)'!$D$70*('Sheet1 (2)'!$D$72-rut_index)/'Sheet1 (2)'!$D$72,IF(shee2!D246='Sheet1 (2)'!$C$71,'Sheet1 (2)'!$D$71*('Sheet1 (2)'!$D$72-rut_index)/'Sheet1 (2)'!$D$72)))&lt;0,0,IF(D246='Sheet1 (2)'!$C$69,'Sheet1 (2)'!$D$69*('Sheet1 (2)'!$D$72-rut_index)/'Sheet1 (2)'!$D$72,IF(shee2!D246='Sheet1 (2)'!$C$70,'Sheet1 (2)'!$D$70*('Sheet1 (2)'!$D$72-rut_index)/'Sheet1 (2)'!$D$72,IF(shee2!D246='Sheet1 (2)'!$C$71,'Sheet1 (2)'!$D$71*('Sheet1 (2)'!$D$72-rut_index)/'Sheet1 (2)'!$D$72))))</f>
        <v>5</v>
      </c>
      <c r="AV246" s="157">
        <f>IF(IF(D246='Sheet1 (2)'!$C$69,'Sheet1 (2)'!$D$69*('Sheet1 (2)'!$D$72-crack_s_index)/'Sheet1 (2)'!$D$72,IF(shee2!D246='Sheet1 (2)'!$C$70,'Sheet1 (2)'!$D$70*('Sheet1 (2)'!$D$72-crack_s_index)/'Sheet1 (2)'!$D$72,IF(shee2!D246='Sheet1 (2)'!$C$71,'Sheet1 (2)'!$D$71*('Sheet1 (2)'!$D$72-crack_s_index)/'Sheet1 (2)'!$D$72)))&lt;0,0,IF(D246='Sheet1 (2)'!$C$69,'Sheet1 (2)'!$D$69*('Sheet1 (2)'!$D$72-crack_s_index)/'Sheet1 (2)'!$D$72,IF(shee2!D246='Sheet1 (2)'!$C$70,'Sheet1 (2)'!$D$70*('Sheet1 (2)'!$D$72-crack_s_index)/'Sheet1 (2)'!$D$72,IF(shee2!D246='Sheet1 (2)'!$C$71,'Sheet1 (2)'!$D$71*('Sheet1 (2)'!$D$72-crack_s_index)/'Sheet1 (2)'!$D$72))))</f>
        <v>5</v>
      </c>
      <c r="AW246" s="157">
        <f>IF(IF(D246='Sheet1 (2)'!$C$69,'Sheet1 (2)'!$D$69*('Sheet1 (2)'!$D$72-crack_t_index)/'Sheet1 (2)'!$D$72,IF(shee2!D246='Sheet1 (2)'!$C$70,'Sheet1 (2)'!$D$70*('Sheet1 (2)'!$D$72-crack_t_index)/'Sheet1 (2)'!$D$72,IF(shee2!D246='Sheet1 (2)'!$C$71,'Sheet1 (2)'!$D$71*('Sheet1 (2)'!$D$72-crack_t_index)/'Sheet1 (2)'!$D$72)))&lt;0,0,IF(D246='Sheet1 (2)'!$C$69,'Sheet1 (2)'!$D$69*('Sheet1 (2)'!$D$72-crack_t_index)/'Sheet1 (2)'!$D$72,IF(shee2!D246='Sheet1 (2)'!$C$70,'Sheet1 (2)'!$D$70*('Sheet1 (2)'!$D$72-crack_t_index)/'Sheet1 (2)'!$D$72,IF(shee2!D246='Sheet1 (2)'!$C$71,'Sheet1 (2)'!$D$71*('Sheet1 (2)'!$D$72-crack_t_index)/'Sheet1 (2)'!$D$72))))</f>
        <v>5</v>
      </c>
      <c r="AX246" s="157">
        <f>IF(IF(D246='Sheet1 (2)'!$C$69,'Sheet1 (2)'!$D$69*('Sheet1 (2)'!$D$72-rave_index)/'Sheet1 (2)'!$D$72,IF(shee2!D246='Sheet1 (2)'!$C$70,'Sheet1 (2)'!$D$70*('Sheet1 (2)'!$D$72-rave_index)/'Sheet1 (2)'!$D$72,IF(shee2!D246='Sheet1 (2)'!$C$71,'Sheet1 (2)'!$D$71*('Sheet1 (2)'!$D$72-rave_index)/'Sheet1 (2)'!$D$72)))&lt;0,0,IF(D246='Sheet1 (2)'!$C$69,'Sheet1 (2)'!$D$69*('Sheet1 (2)'!$D$72-rave_index)/'Sheet1 (2)'!$D$72,IF(shee2!D246='Sheet1 (2)'!$C$70,'Sheet1 (2)'!$D$70*('Sheet1 (2)'!$D$72-rave_index)/'Sheet1 (2)'!$D$72,IF(shee2!D246='Sheet1 (2)'!$C$71,'Sheet1 (2)'!$D$71*('Sheet1 (2)'!$D$72-rave_index)/'Sheet1 (2)'!$D$72))))</f>
        <v>5</v>
      </c>
      <c r="AY246" s="157">
        <f>IF(IF(D246='Sheet1 (2)'!$C$69,'Sheet1 (2)'!$D$69*('Sheet1 (2)'!$D$72-rough_index)/'Sheet1 (2)'!$D$72,IF(shee2!D246='Sheet1 (2)'!$C$70,'Sheet1 (2)'!$D$70*('Sheet1 (2)'!$D$72-rough_index)/'Sheet1 (2)'!$D$72,IF(shee2!D246='Sheet1 (2)'!$C$71,'Sheet1 (2)'!$D$71*('Sheet1 (2)'!$D$72-rough_index)/'Sheet1 (2)'!$D$72)))&lt;0,0,IF(D246='Sheet1 (2)'!$C$69,'Sheet1 (2)'!$D$69*('Sheet1 (2)'!$D$72-rough_index)/'Sheet1 (2)'!$D$72,IF(shee2!D246='Sheet1 (2)'!$C$70,'Sheet1 (2)'!$D$70*('Sheet1 (2)'!$D$72-rough_index)/'Sheet1 (2)'!$D$72,IF(shee2!D246='Sheet1 (2)'!$C$71,'Sheet1 (2)'!$D$71*('Sheet1 (2)'!$D$72-rough_index)/'Sheet1 (2)'!$D$72))))</f>
        <v>2.5</v>
      </c>
      <c r="AZ246" s="159">
        <f>+(AU246*'Sheet1 (2)'!$C$77)+(AV246*'Sheet1 (2)'!$C$78)+(AW246*'Sheet1 (2)'!$C$79)+(AX246*'Sheet1 (2)'!$C$80)+(AY246*'Sheet1 (2)'!$C$81)</f>
        <v>4.25</v>
      </c>
      <c r="BA246" s="213" t="str">
        <f t="shared" si="7"/>
        <v>Good</v>
      </c>
      <c r="BE246">
        <f>IF(D246='Sheet1 (2)'!$C$61,'Sheet1 (2)'!$D$61*(counts^2)+'Sheet1 (2)'!$G$61*counts+'Sheet1 (2)'!$J$61,IF(D246='Sheet1 (2)'!$C$62,'Sheet1 (2)'!$D$62*counts+'Sheet1 (2)'!$G$62,IF(D246='Sheet1 (2)'!$C$63,'Sheet1 (2)'!$D$63*counts+'Sheet1 (2)'!$G$63,IF(D246='Sheet1 (2)'!$C$64,'Sheet1 (2)'!$D$64*counts+'Sheet1 (2)'!$G$64))))</f>
        <v>2.0984129299999998</v>
      </c>
    </row>
    <row r="247" spans="1:57" ht="12" customHeight="1">
      <c r="A247" s="145" t="s">
        <v>282</v>
      </c>
      <c r="B247" s="145" t="s">
        <v>76</v>
      </c>
      <c r="C247" s="170">
        <v>387</v>
      </c>
      <c r="D247" s="174" t="s">
        <v>77</v>
      </c>
      <c r="E247" s="171">
        <v>8</v>
      </c>
      <c r="F247" s="171">
        <v>1</v>
      </c>
      <c r="G247" s="171" t="s">
        <v>77</v>
      </c>
      <c r="H247" s="171">
        <v>0.5</v>
      </c>
      <c r="I247" s="171" t="s">
        <v>77</v>
      </c>
      <c r="J247" s="173" t="s">
        <v>80</v>
      </c>
      <c r="K247" s="173" t="s">
        <v>80</v>
      </c>
      <c r="L247" s="169">
        <f>VLOOKUP(CONCATENATE(J247,K247),'Sheet1 (2)'!$J$6:$K$26,2,FALSE)</f>
        <v>0</v>
      </c>
      <c r="M247" s="173" t="s">
        <v>80</v>
      </c>
      <c r="N247" s="173" t="s">
        <v>80</v>
      </c>
      <c r="O247" s="168">
        <f>VLOOKUP(CONCATENATE(M247,N247),'Sheet1 (2)'!$L$6:$M$26,2,FALSE)</f>
        <v>0</v>
      </c>
      <c r="P247" s="173" t="s">
        <v>80</v>
      </c>
      <c r="Q247" s="173" t="s">
        <v>80</v>
      </c>
      <c r="R247" s="168">
        <f>VLOOKUP(CONCATENATE(P247,Q247),'Sheet1 (2)'!$N$6:$O$26,2,FALSE)</f>
        <v>0</v>
      </c>
      <c r="S247" s="173" t="s">
        <v>80</v>
      </c>
      <c r="T247" s="173" t="s">
        <v>80</v>
      </c>
      <c r="U247" s="168">
        <f>VLOOKUP(CONCATENATE(S247,T247),'Sheet1 (2)'!$P$6:$Q$26,2,FALSE)</f>
        <v>0</v>
      </c>
      <c r="V247" s="173" t="s">
        <v>80</v>
      </c>
      <c r="W247" s="173" t="s">
        <v>80</v>
      </c>
      <c r="X247" s="168">
        <f>VLOOKUP(CONCATENATE(V247,W247),'Sheet1 (2)'!$R$6:$S$26,2,FALSE)</f>
        <v>0</v>
      </c>
      <c r="Y247" s="173" t="s">
        <v>80</v>
      </c>
      <c r="Z247" s="173" t="s">
        <v>80</v>
      </c>
      <c r="AA247" s="168">
        <f>VLOOKUP(CONCATENATE(Y247,Z247),'Sheet1 (2)'!$T$6:$U$26,2,FALSE)</f>
        <v>0</v>
      </c>
      <c r="AB247" s="173" t="s">
        <v>80</v>
      </c>
      <c r="AC247" s="173" t="s">
        <v>80</v>
      </c>
      <c r="AD247" s="168">
        <f>VLOOKUP(CONCATENATE(AB247,AC247),'Sheet1 (2)'!$X$6:$Y$26,2,FALSE)</f>
        <v>0</v>
      </c>
      <c r="AE247" s="173" t="s">
        <v>82</v>
      </c>
      <c r="AF247" s="173" t="s">
        <v>81</v>
      </c>
      <c r="AG247" s="168">
        <f>VLOOKUP(CONCATENATE(AE247,AF247),'Sheet1 (2)'!$Z$6:$AA$26,2,FALSE)</f>
        <v>66</v>
      </c>
      <c r="AH247" s="172"/>
      <c r="AI247" s="175"/>
      <c r="AJ247" s="140"/>
      <c r="AK247" s="176" t="s">
        <v>282</v>
      </c>
      <c r="AL247" s="176" t="s">
        <v>76</v>
      </c>
      <c r="AM247" s="170">
        <f t="shared" si="6"/>
        <v>387</v>
      </c>
      <c r="AN247" s="147"/>
      <c r="AO247" s="155"/>
      <c r="AP247" s="156"/>
      <c r="AQ247" s="157">
        <v>2.9061505788000002</v>
      </c>
      <c r="AR247" s="158"/>
      <c r="AS247" s="145">
        <f>LOOKUP(rufmkm,'Sheet1 (2)'!$V$62:$V$71,'Sheet1 (2)'!$W$62:$W$71)</f>
        <v>30</v>
      </c>
      <c r="AT247" s="140"/>
      <c r="AU247" s="157">
        <f>IF(IF(D247='Sheet1 (2)'!$C$69,'Sheet1 (2)'!$D$69*('Sheet1 (2)'!$D$72-rut_index)/'Sheet1 (2)'!$D$72,IF(shee2!D247='Sheet1 (2)'!$C$70,'Sheet1 (2)'!$D$70*('Sheet1 (2)'!$D$72-rut_index)/'Sheet1 (2)'!$D$72,IF(shee2!D247='Sheet1 (2)'!$C$71,'Sheet1 (2)'!$D$71*('Sheet1 (2)'!$D$72-rut_index)/'Sheet1 (2)'!$D$72)))&lt;0,0,IF(D247='Sheet1 (2)'!$C$69,'Sheet1 (2)'!$D$69*('Sheet1 (2)'!$D$72-rut_index)/'Sheet1 (2)'!$D$72,IF(shee2!D247='Sheet1 (2)'!$C$70,'Sheet1 (2)'!$D$70*('Sheet1 (2)'!$D$72-rut_index)/'Sheet1 (2)'!$D$72,IF(shee2!D247='Sheet1 (2)'!$C$71,'Sheet1 (2)'!$D$71*('Sheet1 (2)'!$D$72-rut_index)/'Sheet1 (2)'!$D$72))))</f>
        <v>5</v>
      </c>
      <c r="AV247" s="157">
        <f>IF(IF(D247='Sheet1 (2)'!$C$69,'Sheet1 (2)'!$D$69*('Sheet1 (2)'!$D$72-crack_s_index)/'Sheet1 (2)'!$D$72,IF(shee2!D247='Sheet1 (2)'!$C$70,'Sheet1 (2)'!$D$70*('Sheet1 (2)'!$D$72-crack_s_index)/'Sheet1 (2)'!$D$72,IF(shee2!D247='Sheet1 (2)'!$C$71,'Sheet1 (2)'!$D$71*('Sheet1 (2)'!$D$72-crack_s_index)/'Sheet1 (2)'!$D$72)))&lt;0,0,IF(D247='Sheet1 (2)'!$C$69,'Sheet1 (2)'!$D$69*('Sheet1 (2)'!$D$72-crack_s_index)/'Sheet1 (2)'!$D$72,IF(shee2!D247='Sheet1 (2)'!$C$70,'Sheet1 (2)'!$D$70*('Sheet1 (2)'!$D$72-crack_s_index)/'Sheet1 (2)'!$D$72,IF(shee2!D247='Sheet1 (2)'!$C$71,'Sheet1 (2)'!$D$71*('Sheet1 (2)'!$D$72-crack_s_index)/'Sheet1 (2)'!$D$72))))</f>
        <v>5</v>
      </c>
      <c r="AW247" s="157">
        <f>IF(IF(D247='Sheet1 (2)'!$C$69,'Sheet1 (2)'!$D$69*('Sheet1 (2)'!$D$72-crack_t_index)/'Sheet1 (2)'!$D$72,IF(shee2!D247='Sheet1 (2)'!$C$70,'Sheet1 (2)'!$D$70*('Sheet1 (2)'!$D$72-crack_t_index)/'Sheet1 (2)'!$D$72,IF(shee2!D247='Sheet1 (2)'!$C$71,'Sheet1 (2)'!$D$71*('Sheet1 (2)'!$D$72-crack_t_index)/'Sheet1 (2)'!$D$72)))&lt;0,0,IF(D247='Sheet1 (2)'!$C$69,'Sheet1 (2)'!$D$69*('Sheet1 (2)'!$D$72-crack_t_index)/'Sheet1 (2)'!$D$72,IF(shee2!D247='Sheet1 (2)'!$C$70,'Sheet1 (2)'!$D$70*('Sheet1 (2)'!$D$72-crack_t_index)/'Sheet1 (2)'!$D$72,IF(shee2!D247='Sheet1 (2)'!$C$71,'Sheet1 (2)'!$D$71*('Sheet1 (2)'!$D$72-crack_t_index)/'Sheet1 (2)'!$D$72))))</f>
        <v>5</v>
      </c>
      <c r="AX247" s="157">
        <f>IF(IF(D247='Sheet1 (2)'!$C$69,'Sheet1 (2)'!$D$69*('Sheet1 (2)'!$D$72-rave_index)/'Sheet1 (2)'!$D$72,IF(shee2!D247='Sheet1 (2)'!$C$70,'Sheet1 (2)'!$D$70*('Sheet1 (2)'!$D$72-rave_index)/'Sheet1 (2)'!$D$72,IF(shee2!D247='Sheet1 (2)'!$C$71,'Sheet1 (2)'!$D$71*('Sheet1 (2)'!$D$72-rave_index)/'Sheet1 (2)'!$D$72)))&lt;0,0,IF(D247='Sheet1 (2)'!$C$69,'Sheet1 (2)'!$D$69*('Sheet1 (2)'!$D$72-rave_index)/'Sheet1 (2)'!$D$72,IF(shee2!D247='Sheet1 (2)'!$C$70,'Sheet1 (2)'!$D$70*('Sheet1 (2)'!$D$72-rave_index)/'Sheet1 (2)'!$D$72,IF(shee2!D247='Sheet1 (2)'!$C$71,'Sheet1 (2)'!$D$71*('Sheet1 (2)'!$D$72-rave_index)/'Sheet1 (2)'!$D$72))))</f>
        <v>5</v>
      </c>
      <c r="AY247" s="157">
        <f>IF(IF(D247='Sheet1 (2)'!$C$69,'Sheet1 (2)'!$D$69*('Sheet1 (2)'!$D$72-rough_index)/'Sheet1 (2)'!$D$72,IF(shee2!D247='Sheet1 (2)'!$C$70,'Sheet1 (2)'!$D$70*('Sheet1 (2)'!$D$72-rough_index)/'Sheet1 (2)'!$D$72,IF(shee2!D247='Sheet1 (2)'!$C$71,'Sheet1 (2)'!$D$71*('Sheet1 (2)'!$D$72-rough_index)/'Sheet1 (2)'!$D$72)))&lt;0,0,IF(D247='Sheet1 (2)'!$C$69,'Sheet1 (2)'!$D$69*('Sheet1 (2)'!$D$72-rough_index)/'Sheet1 (2)'!$D$72,IF(shee2!D247='Sheet1 (2)'!$C$70,'Sheet1 (2)'!$D$70*('Sheet1 (2)'!$D$72-rough_index)/'Sheet1 (2)'!$D$72,IF(shee2!D247='Sheet1 (2)'!$C$71,'Sheet1 (2)'!$D$71*('Sheet1 (2)'!$D$72-rough_index)/'Sheet1 (2)'!$D$72))))</f>
        <v>2.5</v>
      </c>
      <c r="AZ247" s="159">
        <f>+(AU247*'Sheet1 (2)'!$C$77)+(AV247*'Sheet1 (2)'!$C$78)+(AW247*'Sheet1 (2)'!$C$79)+(AX247*'Sheet1 (2)'!$C$80)+(AY247*'Sheet1 (2)'!$C$81)</f>
        <v>4.25</v>
      </c>
      <c r="BA247" s="213" t="str">
        <f t="shared" si="7"/>
        <v>Good</v>
      </c>
      <c r="BE247">
        <f>IF(D247='Sheet1 (2)'!$C$61,'Sheet1 (2)'!$D$61*(counts^2)+'Sheet1 (2)'!$G$61*counts+'Sheet1 (2)'!$J$61,IF(D247='Sheet1 (2)'!$C$62,'Sheet1 (2)'!$D$62*counts+'Sheet1 (2)'!$G$62,IF(D247='Sheet1 (2)'!$C$63,'Sheet1 (2)'!$D$63*counts+'Sheet1 (2)'!$G$63,IF(D247='Sheet1 (2)'!$C$64,'Sheet1 (2)'!$D$64*counts+'Sheet1 (2)'!$G$64))))</f>
        <v>2.0984129299999998</v>
      </c>
    </row>
    <row r="248" spans="1:57" ht="12" customHeight="1">
      <c r="A248" s="145" t="s">
        <v>282</v>
      </c>
      <c r="B248" s="145" t="s">
        <v>76</v>
      </c>
      <c r="C248" s="170">
        <v>388</v>
      </c>
      <c r="D248" s="174" t="s">
        <v>77</v>
      </c>
      <c r="E248" s="171">
        <v>8</v>
      </c>
      <c r="F248" s="171">
        <v>1</v>
      </c>
      <c r="G248" s="171" t="s">
        <v>77</v>
      </c>
      <c r="H248" s="171">
        <v>0.5</v>
      </c>
      <c r="I248" s="171" t="s">
        <v>77</v>
      </c>
      <c r="J248" s="173" t="s">
        <v>80</v>
      </c>
      <c r="K248" s="173" t="s">
        <v>80</v>
      </c>
      <c r="L248" s="169">
        <f>VLOOKUP(CONCATENATE(J248,K248),'Sheet1 (2)'!$J$6:$K$26,2,FALSE)</f>
        <v>0</v>
      </c>
      <c r="M248" s="173" t="s">
        <v>80</v>
      </c>
      <c r="N248" s="173" t="s">
        <v>80</v>
      </c>
      <c r="O248" s="168">
        <f>VLOOKUP(CONCATENATE(M248,N248),'Sheet1 (2)'!$L$6:$M$26,2,FALSE)</f>
        <v>0</v>
      </c>
      <c r="P248" s="173" t="s">
        <v>80</v>
      </c>
      <c r="Q248" s="173" t="s">
        <v>80</v>
      </c>
      <c r="R248" s="168">
        <f>VLOOKUP(CONCATENATE(P248,Q248),'Sheet1 (2)'!$N$6:$O$26,2,FALSE)</f>
        <v>0</v>
      </c>
      <c r="S248" s="173" t="s">
        <v>80</v>
      </c>
      <c r="T248" s="173" t="s">
        <v>80</v>
      </c>
      <c r="U248" s="168">
        <f>VLOOKUP(CONCATENATE(S248,T248),'Sheet1 (2)'!$P$6:$Q$26,2,FALSE)</f>
        <v>0</v>
      </c>
      <c r="V248" s="173" t="s">
        <v>80</v>
      </c>
      <c r="W248" s="173" t="s">
        <v>80</v>
      </c>
      <c r="X248" s="168">
        <f>VLOOKUP(CONCATENATE(V248,W248),'Sheet1 (2)'!$R$6:$S$26,2,FALSE)</f>
        <v>0</v>
      </c>
      <c r="Y248" s="173" t="s">
        <v>80</v>
      </c>
      <c r="Z248" s="173" t="s">
        <v>80</v>
      </c>
      <c r="AA248" s="168">
        <f>VLOOKUP(CONCATENATE(Y248,Z248),'Sheet1 (2)'!$T$6:$U$26,2,FALSE)</f>
        <v>0</v>
      </c>
      <c r="AB248" s="173" t="s">
        <v>80</v>
      </c>
      <c r="AC248" s="173" t="s">
        <v>80</v>
      </c>
      <c r="AD248" s="168">
        <f>VLOOKUP(CONCATENATE(AB248,AC248),'Sheet1 (2)'!$X$6:$Y$26,2,FALSE)</f>
        <v>0</v>
      </c>
      <c r="AE248" s="173" t="s">
        <v>82</v>
      </c>
      <c r="AF248" s="173" t="s">
        <v>81</v>
      </c>
      <c r="AG248" s="168">
        <f>VLOOKUP(CONCATENATE(AE248,AF248),'Sheet1 (2)'!$Z$6:$AA$26,2,FALSE)</f>
        <v>66</v>
      </c>
      <c r="AH248" s="172"/>
      <c r="AI248" s="175"/>
      <c r="AJ248" s="140"/>
      <c r="AK248" s="176" t="s">
        <v>282</v>
      </c>
      <c r="AL248" s="176" t="s">
        <v>76</v>
      </c>
      <c r="AM248" s="170">
        <f t="shared" si="6"/>
        <v>388</v>
      </c>
      <c r="AN248" s="147"/>
      <c r="AO248" s="155"/>
      <c r="AP248" s="156"/>
      <c r="AQ248" s="157">
        <v>2.4341541914000002</v>
      </c>
      <c r="AR248" s="158"/>
      <c r="AS248" s="145">
        <f>LOOKUP(rufmkm,'Sheet1 (2)'!$V$62:$V$71,'Sheet1 (2)'!$W$62:$W$71)</f>
        <v>30</v>
      </c>
      <c r="AT248" s="140"/>
      <c r="AU248" s="157">
        <f>IF(IF(D248='Sheet1 (2)'!$C$69,'Sheet1 (2)'!$D$69*('Sheet1 (2)'!$D$72-rut_index)/'Sheet1 (2)'!$D$72,IF(shee2!D248='Sheet1 (2)'!$C$70,'Sheet1 (2)'!$D$70*('Sheet1 (2)'!$D$72-rut_index)/'Sheet1 (2)'!$D$72,IF(shee2!D248='Sheet1 (2)'!$C$71,'Sheet1 (2)'!$D$71*('Sheet1 (2)'!$D$72-rut_index)/'Sheet1 (2)'!$D$72)))&lt;0,0,IF(D248='Sheet1 (2)'!$C$69,'Sheet1 (2)'!$D$69*('Sheet1 (2)'!$D$72-rut_index)/'Sheet1 (2)'!$D$72,IF(shee2!D248='Sheet1 (2)'!$C$70,'Sheet1 (2)'!$D$70*('Sheet1 (2)'!$D$72-rut_index)/'Sheet1 (2)'!$D$72,IF(shee2!D248='Sheet1 (2)'!$C$71,'Sheet1 (2)'!$D$71*('Sheet1 (2)'!$D$72-rut_index)/'Sheet1 (2)'!$D$72))))</f>
        <v>5</v>
      </c>
      <c r="AV248" s="157">
        <f>IF(IF(D248='Sheet1 (2)'!$C$69,'Sheet1 (2)'!$D$69*('Sheet1 (2)'!$D$72-crack_s_index)/'Sheet1 (2)'!$D$72,IF(shee2!D248='Sheet1 (2)'!$C$70,'Sheet1 (2)'!$D$70*('Sheet1 (2)'!$D$72-crack_s_index)/'Sheet1 (2)'!$D$72,IF(shee2!D248='Sheet1 (2)'!$C$71,'Sheet1 (2)'!$D$71*('Sheet1 (2)'!$D$72-crack_s_index)/'Sheet1 (2)'!$D$72)))&lt;0,0,IF(D248='Sheet1 (2)'!$C$69,'Sheet1 (2)'!$D$69*('Sheet1 (2)'!$D$72-crack_s_index)/'Sheet1 (2)'!$D$72,IF(shee2!D248='Sheet1 (2)'!$C$70,'Sheet1 (2)'!$D$70*('Sheet1 (2)'!$D$72-crack_s_index)/'Sheet1 (2)'!$D$72,IF(shee2!D248='Sheet1 (2)'!$C$71,'Sheet1 (2)'!$D$71*('Sheet1 (2)'!$D$72-crack_s_index)/'Sheet1 (2)'!$D$72))))</f>
        <v>5</v>
      </c>
      <c r="AW248" s="157">
        <f>IF(IF(D248='Sheet1 (2)'!$C$69,'Sheet1 (2)'!$D$69*('Sheet1 (2)'!$D$72-crack_t_index)/'Sheet1 (2)'!$D$72,IF(shee2!D248='Sheet1 (2)'!$C$70,'Sheet1 (2)'!$D$70*('Sheet1 (2)'!$D$72-crack_t_index)/'Sheet1 (2)'!$D$72,IF(shee2!D248='Sheet1 (2)'!$C$71,'Sheet1 (2)'!$D$71*('Sheet1 (2)'!$D$72-crack_t_index)/'Sheet1 (2)'!$D$72)))&lt;0,0,IF(D248='Sheet1 (2)'!$C$69,'Sheet1 (2)'!$D$69*('Sheet1 (2)'!$D$72-crack_t_index)/'Sheet1 (2)'!$D$72,IF(shee2!D248='Sheet1 (2)'!$C$70,'Sheet1 (2)'!$D$70*('Sheet1 (2)'!$D$72-crack_t_index)/'Sheet1 (2)'!$D$72,IF(shee2!D248='Sheet1 (2)'!$C$71,'Sheet1 (2)'!$D$71*('Sheet1 (2)'!$D$72-crack_t_index)/'Sheet1 (2)'!$D$72))))</f>
        <v>5</v>
      </c>
      <c r="AX248" s="157">
        <f>IF(IF(D248='Sheet1 (2)'!$C$69,'Sheet1 (2)'!$D$69*('Sheet1 (2)'!$D$72-rave_index)/'Sheet1 (2)'!$D$72,IF(shee2!D248='Sheet1 (2)'!$C$70,'Sheet1 (2)'!$D$70*('Sheet1 (2)'!$D$72-rave_index)/'Sheet1 (2)'!$D$72,IF(shee2!D248='Sheet1 (2)'!$C$71,'Sheet1 (2)'!$D$71*('Sheet1 (2)'!$D$72-rave_index)/'Sheet1 (2)'!$D$72)))&lt;0,0,IF(D248='Sheet1 (2)'!$C$69,'Sheet1 (2)'!$D$69*('Sheet1 (2)'!$D$72-rave_index)/'Sheet1 (2)'!$D$72,IF(shee2!D248='Sheet1 (2)'!$C$70,'Sheet1 (2)'!$D$70*('Sheet1 (2)'!$D$72-rave_index)/'Sheet1 (2)'!$D$72,IF(shee2!D248='Sheet1 (2)'!$C$71,'Sheet1 (2)'!$D$71*('Sheet1 (2)'!$D$72-rave_index)/'Sheet1 (2)'!$D$72))))</f>
        <v>5</v>
      </c>
      <c r="AY248" s="157">
        <f>IF(IF(D248='Sheet1 (2)'!$C$69,'Sheet1 (2)'!$D$69*('Sheet1 (2)'!$D$72-rough_index)/'Sheet1 (2)'!$D$72,IF(shee2!D248='Sheet1 (2)'!$C$70,'Sheet1 (2)'!$D$70*('Sheet1 (2)'!$D$72-rough_index)/'Sheet1 (2)'!$D$72,IF(shee2!D248='Sheet1 (2)'!$C$71,'Sheet1 (2)'!$D$71*('Sheet1 (2)'!$D$72-rough_index)/'Sheet1 (2)'!$D$72)))&lt;0,0,IF(D248='Sheet1 (2)'!$C$69,'Sheet1 (2)'!$D$69*('Sheet1 (2)'!$D$72-rough_index)/'Sheet1 (2)'!$D$72,IF(shee2!D248='Sheet1 (2)'!$C$70,'Sheet1 (2)'!$D$70*('Sheet1 (2)'!$D$72-rough_index)/'Sheet1 (2)'!$D$72,IF(shee2!D248='Sheet1 (2)'!$C$71,'Sheet1 (2)'!$D$71*('Sheet1 (2)'!$D$72-rough_index)/'Sheet1 (2)'!$D$72))))</f>
        <v>2.5</v>
      </c>
      <c r="AZ248" s="159">
        <f>+(AU248*'Sheet1 (2)'!$C$77)+(AV248*'Sheet1 (2)'!$C$78)+(AW248*'Sheet1 (2)'!$C$79)+(AX248*'Sheet1 (2)'!$C$80)+(AY248*'Sheet1 (2)'!$C$81)</f>
        <v>4.25</v>
      </c>
      <c r="BA248" s="213" t="str">
        <f t="shared" si="7"/>
        <v>Good</v>
      </c>
      <c r="BE248">
        <f>IF(D248='Sheet1 (2)'!$C$61,'Sheet1 (2)'!$D$61*(counts^2)+'Sheet1 (2)'!$G$61*counts+'Sheet1 (2)'!$J$61,IF(D248='Sheet1 (2)'!$C$62,'Sheet1 (2)'!$D$62*counts+'Sheet1 (2)'!$G$62,IF(D248='Sheet1 (2)'!$C$63,'Sheet1 (2)'!$D$63*counts+'Sheet1 (2)'!$G$63,IF(D248='Sheet1 (2)'!$C$64,'Sheet1 (2)'!$D$64*counts+'Sheet1 (2)'!$G$64))))</f>
        <v>2.0984129299999998</v>
      </c>
    </row>
    <row r="249" spans="1:57" ht="12" customHeight="1">
      <c r="A249" s="145" t="s">
        <v>282</v>
      </c>
      <c r="B249" s="145" t="s">
        <v>76</v>
      </c>
      <c r="C249" s="170">
        <v>389</v>
      </c>
      <c r="D249" s="174" t="s">
        <v>77</v>
      </c>
      <c r="E249" s="171">
        <v>8</v>
      </c>
      <c r="F249" s="171">
        <v>1</v>
      </c>
      <c r="G249" s="171" t="s">
        <v>77</v>
      </c>
      <c r="H249" s="171">
        <v>0.5</v>
      </c>
      <c r="I249" s="171" t="s">
        <v>77</v>
      </c>
      <c r="J249" s="173" t="s">
        <v>80</v>
      </c>
      <c r="K249" s="173" t="s">
        <v>80</v>
      </c>
      <c r="L249" s="169">
        <f>VLOOKUP(CONCATENATE(J249,K249),'Sheet1 (2)'!$J$6:$K$26,2,FALSE)</f>
        <v>0</v>
      </c>
      <c r="M249" s="173" t="s">
        <v>80</v>
      </c>
      <c r="N249" s="173" t="s">
        <v>80</v>
      </c>
      <c r="O249" s="168">
        <f>VLOOKUP(CONCATENATE(M249,N249),'Sheet1 (2)'!$L$6:$M$26,2,FALSE)</f>
        <v>0</v>
      </c>
      <c r="P249" s="173" t="s">
        <v>80</v>
      </c>
      <c r="Q249" s="173" t="s">
        <v>80</v>
      </c>
      <c r="R249" s="168">
        <f>VLOOKUP(CONCATENATE(P249,Q249),'Sheet1 (2)'!$N$6:$O$26,2,FALSE)</f>
        <v>0</v>
      </c>
      <c r="S249" s="173" t="s">
        <v>80</v>
      </c>
      <c r="T249" s="173" t="s">
        <v>80</v>
      </c>
      <c r="U249" s="168">
        <f>VLOOKUP(CONCATENATE(S249,T249),'Sheet1 (2)'!$P$6:$Q$26,2,FALSE)</f>
        <v>0</v>
      </c>
      <c r="V249" s="173" t="s">
        <v>80</v>
      </c>
      <c r="W249" s="173" t="s">
        <v>80</v>
      </c>
      <c r="X249" s="168">
        <f>VLOOKUP(CONCATENATE(V249,W249),'Sheet1 (2)'!$R$6:$S$26,2,FALSE)</f>
        <v>0</v>
      </c>
      <c r="Y249" s="173" t="s">
        <v>80</v>
      </c>
      <c r="Z249" s="173" t="s">
        <v>80</v>
      </c>
      <c r="AA249" s="168">
        <f>VLOOKUP(CONCATENATE(Y249,Z249),'Sheet1 (2)'!$T$6:$U$26,2,FALSE)</f>
        <v>0</v>
      </c>
      <c r="AB249" s="173" t="s">
        <v>80</v>
      </c>
      <c r="AC249" s="173" t="s">
        <v>80</v>
      </c>
      <c r="AD249" s="168">
        <f>VLOOKUP(CONCATENATE(AB249,AC249),'Sheet1 (2)'!$X$6:$Y$26,2,FALSE)</f>
        <v>0</v>
      </c>
      <c r="AE249" s="173" t="s">
        <v>82</v>
      </c>
      <c r="AF249" s="173" t="s">
        <v>81</v>
      </c>
      <c r="AG249" s="168">
        <f>VLOOKUP(CONCATENATE(AE249,AF249),'Sheet1 (2)'!$Z$6:$AA$26,2,FALSE)</f>
        <v>66</v>
      </c>
      <c r="AH249" s="172"/>
      <c r="AI249" s="175"/>
      <c r="AJ249" s="140"/>
      <c r="AK249" s="176" t="s">
        <v>282</v>
      </c>
      <c r="AL249" s="176" t="s">
        <v>76</v>
      </c>
      <c r="AM249" s="170">
        <f t="shared" si="6"/>
        <v>389</v>
      </c>
      <c r="AN249" s="147"/>
      <c r="AO249" s="155"/>
      <c r="AP249" s="156"/>
      <c r="AQ249" s="157">
        <v>2.4762399501999997</v>
      </c>
      <c r="AR249" s="158"/>
      <c r="AS249" s="145">
        <f>LOOKUP(rufmkm,'Sheet1 (2)'!$V$62:$V$71,'Sheet1 (2)'!$W$62:$W$71)</f>
        <v>30</v>
      </c>
      <c r="AT249" s="140"/>
      <c r="AU249" s="157">
        <f>IF(IF(D249='Sheet1 (2)'!$C$69,'Sheet1 (2)'!$D$69*('Sheet1 (2)'!$D$72-rut_index)/'Sheet1 (2)'!$D$72,IF(shee2!D249='Sheet1 (2)'!$C$70,'Sheet1 (2)'!$D$70*('Sheet1 (2)'!$D$72-rut_index)/'Sheet1 (2)'!$D$72,IF(shee2!D249='Sheet1 (2)'!$C$71,'Sheet1 (2)'!$D$71*('Sheet1 (2)'!$D$72-rut_index)/'Sheet1 (2)'!$D$72)))&lt;0,0,IF(D249='Sheet1 (2)'!$C$69,'Sheet1 (2)'!$D$69*('Sheet1 (2)'!$D$72-rut_index)/'Sheet1 (2)'!$D$72,IF(shee2!D249='Sheet1 (2)'!$C$70,'Sheet1 (2)'!$D$70*('Sheet1 (2)'!$D$72-rut_index)/'Sheet1 (2)'!$D$72,IF(shee2!D249='Sheet1 (2)'!$C$71,'Sheet1 (2)'!$D$71*('Sheet1 (2)'!$D$72-rut_index)/'Sheet1 (2)'!$D$72))))</f>
        <v>5</v>
      </c>
      <c r="AV249" s="157">
        <f>IF(IF(D249='Sheet1 (2)'!$C$69,'Sheet1 (2)'!$D$69*('Sheet1 (2)'!$D$72-crack_s_index)/'Sheet1 (2)'!$D$72,IF(shee2!D249='Sheet1 (2)'!$C$70,'Sheet1 (2)'!$D$70*('Sheet1 (2)'!$D$72-crack_s_index)/'Sheet1 (2)'!$D$72,IF(shee2!D249='Sheet1 (2)'!$C$71,'Sheet1 (2)'!$D$71*('Sheet1 (2)'!$D$72-crack_s_index)/'Sheet1 (2)'!$D$72)))&lt;0,0,IF(D249='Sheet1 (2)'!$C$69,'Sheet1 (2)'!$D$69*('Sheet1 (2)'!$D$72-crack_s_index)/'Sheet1 (2)'!$D$72,IF(shee2!D249='Sheet1 (2)'!$C$70,'Sheet1 (2)'!$D$70*('Sheet1 (2)'!$D$72-crack_s_index)/'Sheet1 (2)'!$D$72,IF(shee2!D249='Sheet1 (2)'!$C$71,'Sheet1 (2)'!$D$71*('Sheet1 (2)'!$D$72-crack_s_index)/'Sheet1 (2)'!$D$72))))</f>
        <v>5</v>
      </c>
      <c r="AW249" s="157">
        <f>IF(IF(D249='Sheet1 (2)'!$C$69,'Sheet1 (2)'!$D$69*('Sheet1 (2)'!$D$72-crack_t_index)/'Sheet1 (2)'!$D$72,IF(shee2!D249='Sheet1 (2)'!$C$70,'Sheet1 (2)'!$D$70*('Sheet1 (2)'!$D$72-crack_t_index)/'Sheet1 (2)'!$D$72,IF(shee2!D249='Sheet1 (2)'!$C$71,'Sheet1 (2)'!$D$71*('Sheet1 (2)'!$D$72-crack_t_index)/'Sheet1 (2)'!$D$72)))&lt;0,0,IF(D249='Sheet1 (2)'!$C$69,'Sheet1 (2)'!$D$69*('Sheet1 (2)'!$D$72-crack_t_index)/'Sheet1 (2)'!$D$72,IF(shee2!D249='Sheet1 (2)'!$C$70,'Sheet1 (2)'!$D$70*('Sheet1 (2)'!$D$72-crack_t_index)/'Sheet1 (2)'!$D$72,IF(shee2!D249='Sheet1 (2)'!$C$71,'Sheet1 (2)'!$D$71*('Sheet1 (2)'!$D$72-crack_t_index)/'Sheet1 (2)'!$D$72))))</f>
        <v>5</v>
      </c>
      <c r="AX249" s="157">
        <f>IF(IF(D249='Sheet1 (2)'!$C$69,'Sheet1 (2)'!$D$69*('Sheet1 (2)'!$D$72-rave_index)/'Sheet1 (2)'!$D$72,IF(shee2!D249='Sheet1 (2)'!$C$70,'Sheet1 (2)'!$D$70*('Sheet1 (2)'!$D$72-rave_index)/'Sheet1 (2)'!$D$72,IF(shee2!D249='Sheet1 (2)'!$C$71,'Sheet1 (2)'!$D$71*('Sheet1 (2)'!$D$72-rave_index)/'Sheet1 (2)'!$D$72)))&lt;0,0,IF(D249='Sheet1 (2)'!$C$69,'Sheet1 (2)'!$D$69*('Sheet1 (2)'!$D$72-rave_index)/'Sheet1 (2)'!$D$72,IF(shee2!D249='Sheet1 (2)'!$C$70,'Sheet1 (2)'!$D$70*('Sheet1 (2)'!$D$72-rave_index)/'Sheet1 (2)'!$D$72,IF(shee2!D249='Sheet1 (2)'!$C$71,'Sheet1 (2)'!$D$71*('Sheet1 (2)'!$D$72-rave_index)/'Sheet1 (2)'!$D$72))))</f>
        <v>5</v>
      </c>
      <c r="AY249" s="157">
        <f>IF(IF(D249='Sheet1 (2)'!$C$69,'Sheet1 (2)'!$D$69*('Sheet1 (2)'!$D$72-rough_index)/'Sheet1 (2)'!$D$72,IF(shee2!D249='Sheet1 (2)'!$C$70,'Sheet1 (2)'!$D$70*('Sheet1 (2)'!$D$72-rough_index)/'Sheet1 (2)'!$D$72,IF(shee2!D249='Sheet1 (2)'!$C$71,'Sheet1 (2)'!$D$71*('Sheet1 (2)'!$D$72-rough_index)/'Sheet1 (2)'!$D$72)))&lt;0,0,IF(D249='Sheet1 (2)'!$C$69,'Sheet1 (2)'!$D$69*('Sheet1 (2)'!$D$72-rough_index)/'Sheet1 (2)'!$D$72,IF(shee2!D249='Sheet1 (2)'!$C$70,'Sheet1 (2)'!$D$70*('Sheet1 (2)'!$D$72-rough_index)/'Sheet1 (2)'!$D$72,IF(shee2!D249='Sheet1 (2)'!$C$71,'Sheet1 (2)'!$D$71*('Sheet1 (2)'!$D$72-rough_index)/'Sheet1 (2)'!$D$72))))</f>
        <v>2.5</v>
      </c>
      <c r="AZ249" s="159">
        <f>+(AU249*'Sheet1 (2)'!$C$77)+(AV249*'Sheet1 (2)'!$C$78)+(AW249*'Sheet1 (2)'!$C$79)+(AX249*'Sheet1 (2)'!$C$80)+(AY249*'Sheet1 (2)'!$C$81)</f>
        <v>4.25</v>
      </c>
      <c r="BA249" s="213" t="str">
        <f t="shared" si="7"/>
        <v>Good</v>
      </c>
      <c r="BE249">
        <f>IF(D249='Sheet1 (2)'!$C$61,'Sheet1 (2)'!$D$61*(counts^2)+'Sheet1 (2)'!$G$61*counts+'Sheet1 (2)'!$J$61,IF(D249='Sheet1 (2)'!$C$62,'Sheet1 (2)'!$D$62*counts+'Sheet1 (2)'!$G$62,IF(D249='Sheet1 (2)'!$C$63,'Sheet1 (2)'!$D$63*counts+'Sheet1 (2)'!$G$63,IF(D249='Sheet1 (2)'!$C$64,'Sheet1 (2)'!$D$64*counts+'Sheet1 (2)'!$G$64))))</f>
        <v>2.0984129299999998</v>
      </c>
    </row>
    <row r="250" spans="1:57" ht="12" customHeight="1">
      <c r="A250" s="145" t="s">
        <v>282</v>
      </c>
      <c r="B250" s="145" t="s">
        <v>76</v>
      </c>
      <c r="C250" s="170">
        <v>390</v>
      </c>
      <c r="D250" s="174" t="s">
        <v>77</v>
      </c>
      <c r="E250" s="171">
        <v>8</v>
      </c>
      <c r="F250" s="171">
        <v>1</v>
      </c>
      <c r="G250" s="171" t="s">
        <v>77</v>
      </c>
      <c r="H250" s="171">
        <v>0.5</v>
      </c>
      <c r="I250" s="171" t="s">
        <v>77</v>
      </c>
      <c r="J250" s="173" t="s">
        <v>80</v>
      </c>
      <c r="K250" s="173" t="s">
        <v>80</v>
      </c>
      <c r="L250" s="169">
        <f>VLOOKUP(CONCATENATE(J250,K250),'Sheet1 (2)'!$J$6:$K$26,2,FALSE)</f>
        <v>0</v>
      </c>
      <c r="M250" s="173" t="s">
        <v>80</v>
      </c>
      <c r="N250" s="173" t="s">
        <v>80</v>
      </c>
      <c r="O250" s="168">
        <f>VLOOKUP(CONCATENATE(M250,N250),'Sheet1 (2)'!$L$6:$M$26,2,FALSE)</f>
        <v>0</v>
      </c>
      <c r="P250" s="173" t="s">
        <v>80</v>
      </c>
      <c r="Q250" s="173" t="s">
        <v>80</v>
      </c>
      <c r="R250" s="168">
        <f>VLOOKUP(CONCATENATE(P250,Q250),'Sheet1 (2)'!$N$6:$O$26,2,FALSE)</f>
        <v>0</v>
      </c>
      <c r="S250" s="173" t="s">
        <v>80</v>
      </c>
      <c r="T250" s="173" t="s">
        <v>80</v>
      </c>
      <c r="U250" s="168">
        <f>VLOOKUP(CONCATENATE(S250,T250),'Sheet1 (2)'!$P$6:$Q$26,2,FALSE)</f>
        <v>0</v>
      </c>
      <c r="V250" s="173" t="s">
        <v>80</v>
      </c>
      <c r="W250" s="173" t="s">
        <v>80</v>
      </c>
      <c r="X250" s="168">
        <f>VLOOKUP(CONCATENATE(V250,W250),'Sheet1 (2)'!$R$6:$S$26,2,FALSE)</f>
        <v>0</v>
      </c>
      <c r="Y250" s="173" t="s">
        <v>80</v>
      </c>
      <c r="Z250" s="173" t="s">
        <v>80</v>
      </c>
      <c r="AA250" s="168">
        <f>VLOOKUP(CONCATENATE(Y250,Z250),'Sheet1 (2)'!$T$6:$U$26,2,FALSE)</f>
        <v>0</v>
      </c>
      <c r="AB250" s="173" t="s">
        <v>80</v>
      </c>
      <c r="AC250" s="173" t="s">
        <v>80</v>
      </c>
      <c r="AD250" s="168">
        <f>VLOOKUP(CONCATENATE(AB250,AC250),'Sheet1 (2)'!$X$6:$Y$26,2,FALSE)</f>
        <v>0</v>
      </c>
      <c r="AE250" s="173" t="s">
        <v>82</v>
      </c>
      <c r="AF250" s="173" t="s">
        <v>81</v>
      </c>
      <c r="AG250" s="168">
        <f>VLOOKUP(CONCATENATE(AE250,AF250),'Sheet1 (2)'!$Z$6:$AA$26,2,FALSE)</f>
        <v>66</v>
      </c>
      <c r="AH250" s="172"/>
      <c r="AI250" s="175"/>
      <c r="AJ250" s="140"/>
      <c r="AK250" s="176" t="s">
        <v>282</v>
      </c>
      <c r="AL250" s="176" t="s">
        <v>76</v>
      </c>
      <c r="AM250" s="170">
        <f t="shared" si="6"/>
        <v>390</v>
      </c>
      <c r="AN250" s="147"/>
      <c r="AO250" s="155"/>
      <c r="AP250" s="156"/>
      <c r="AQ250" s="157">
        <v>2.6421778032000001</v>
      </c>
      <c r="AR250" s="158"/>
      <c r="AS250" s="145">
        <f>LOOKUP(rufmkm,'Sheet1 (2)'!$V$62:$V$71,'Sheet1 (2)'!$W$62:$W$71)</f>
        <v>30</v>
      </c>
      <c r="AT250" s="140"/>
      <c r="AU250" s="157">
        <f>IF(IF(D250='Sheet1 (2)'!$C$69,'Sheet1 (2)'!$D$69*('Sheet1 (2)'!$D$72-rut_index)/'Sheet1 (2)'!$D$72,IF(shee2!D250='Sheet1 (2)'!$C$70,'Sheet1 (2)'!$D$70*('Sheet1 (2)'!$D$72-rut_index)/'Sheet1 (2)'!$D$72,IF(shee2!D250='Sheet1 (2)'!$C$71,'Sheet1 (2)'!$D$71*('Sheet1 (2)'!$D$72-rut_index)/'Sheet1 (2)'!$D$72)))&lt;0,0,IF(D250='Sheet1 (2)'!$C$69,'Sheet1 (2)'!$D$69*('Sheet1 (2)'!$D$72-rut_index)/'Sheet1 (2)'!$D$72,IF(shee2!D250='Sheet1 (2)'!$C$70,'Sheet1 (2)'!$D$70*('Sheet1 (2)'!$D$72-rut_index)/'Sheet1 (2)'!$D$72,IF(shee2!D250='Sheet1 (2)'!$C$71,'Sheet1 (2)'!$D$71*('Sheet1 (2)'!$D$72-rut_index)/'Sheet1 (2)'!$D$72))))</f>
        <v>5</v>
      </c>
      <c r="AV250" s="157">
        <f>IF(IF(D250='Sheet1 (2)'!$C$69,'Sheet1 (2)'!$D$69*('Sheet1 (2)'!$D$72-crack_s_index)/'Sheet1 (2)'!$D$72,IF(shee2!D250='Sheet1 (2)'!$C$70,'Sheet1 (2)'!$D$70*('Sheet1 (2)'!$D$72-crack_s_index)/'Sheet1 (2)'!$D$72,IF(shee2!D250='Sheet1 (2)'!$C$71,'Sheet1 (2)'!$D$71*('Sheet1 (2)'!$D$72-crack_s_index)/'Sheet1 (2)'!$D$72)))&lt;0,0,IF(D250='Sheet1 (2)'!$C$69,'Sheet1 (2)'!$D$69*('Sheet1 (2)'!$D$72-crack_s_index)/'Sheet1 (2)'!$D$72,IF(shee2!D250='Sheet1 (2)'!$C$70,'Sheet1 (2)'!$D$70*('Sheet1 (2)'!$D$72-crack_s_index)/'Sheet1 (2)'!$D$72,IF(shee2!D250='Sheet1 (2)'!$C$71,'Sheet1 (2)'!$D$71*('Sheet1 (2)'!$D$72-crack_s_index)/'Sheet1 (2)'!$D$72))))</f>
        <v>5</v>
      </c>
      <c r="AW250" s="157">
        <f>IF(IF(D250='Sheet1 (2)'!$C$69,'Sheet1 (2)'!$D$69*('Sheet1 (2)'!$D$72-crack_t_index)/'Sheet1 (2)'!$D$72,IF(shee2!D250='Sheet1 (2)'!$C$70,'Sheet1 (2)'!$D$70*('Sheet1 (2)'!$D$72-crack_t_index)/'Sheet1 (2)'!$D$72,IF(shee2!D250='Sheet1 (2)'!$C$71,'Sheet1 (2)'!$D$71*('Sheet1 (2)'!$D$72-crack_t_index)/'Sheet1 (2)'!$D$72)))&lt;0,0,IF(D250='Sheet1 (2)'!$C$69,'Sheet1 (2)'!$D$69*('Sheet1 (2)'!$D$72-crack_t_index)/'Sheet1 (2)'!$D$72,IF(shee2!D250='Sheet1 (2)'!$C$70,'Sheet1 (2)'!$D$70*('Sheet1 (2)'!$D$72-crack_t_index)/'Sheet1 (2)'!$D$72,IF(shee2!D250='Sheet1 (2)'!$C$71,'Sheet1 (2)'!$D$71*('Sheet1 (2)'!$D$72-crack_t_index)/'Sheet1 (2)'!$D$72))))</f>
        <v>5</v>
      </c>
      <c r="AX250" s="157">
        <f>IF(IF(D250='Sheet1 (2)'!$C$69,'Sheet1 (2)'!$D$69*('Sheet1 (2)'!$D$72-rave_index)/'Sheet1 (2)'!$D$72,IF(shee2!D250='Sheet1 (2)'!$C$70,'Sheet1 (2)'!$D$70*('Sheet1 (2)'!$D$72-rave_index)/'Sheet1 (2)'!$D$72,IF(shee2!D250='Sheet1 (2)'!$C$71,'Sheet1 (2)'!$D$71*('Sheet1 (2)'!$D$72-rave_index)/'Sheet1 (2)'!$D$72)))&lt;0,0,IF(D250='Sheet1 (2)'!$C$69,'Sheet1 (2)'!$D$69*('Sheet1 (2)'!$D$72-rave_index)/'Sheet1 (2)'!$D$72,IF(shee2!D250='Sheet1 (2)'!$C$70,'Sheet1 (2)'!$D$70*('Sheet1 (2)'!$D$72-rave_index)/'Sheet1 (2)'!$D$72,IF(shee2!D250='Sheet1 (2)'!$C$71,'Sheet1 (2)'!$D$71*('Sheet1 (2)'!$D$72-rave_index)/'Sheet1 (2)'!$D$72))))</f>
        <v>5</v>
      </c>
      <c r="AY250" s="157">
        <f>IF(IF(D250='Sheet1 (2)'!$C$69,'Sheet1 (2)'!$D$69*('Sheet1 (2)'!$D$72-rough_index)/'Sheet1 (2)'!$D$72,IF(shee2!D250='Sheet1 (2)'!$C$70,'Sheet1 (2)'!$D$70*('Sheet1 (2)'!$D$72-rough_index)/'Sheet1 (2)'!$D$72,IF(shee2!D250='Sheet1 (2)'!$C$71,'Sheet1 (2)'!$D$71*('Sheet1 (2)'!$D$72-rough_index)/'Sheet1 (2)'!$D$72)))&lt;0,0,IF(D250='Sheet1 (2)'!$C$69,'Sheet1 (2)'!$D$69*('Sheet1 (2)'!$D$72-rough_index)/'Sheet1 (2)'!$D$72,IF(shee2!D250='Sheet1 (2)'!$C$70,'Sheet1 (2)'!$D$70*('Sheet1 (2)'!$D$72-rough_index)/'Sheet1 (2)'!$D$72,IF(shee2!D250='Sheet1 (2)'!$C$71,'Sheet1 (2)'!$D$71*('Sheet1 (2)'!$D$72-rough_index)/'Sheet1 (2)'!$D$72))))</f>
        <v>2.5</v>
      </c>
      <c r="AZ250" s="159">
        <f>+(AU250*'Sheet1 (2)'!$C$77)+(AV250*'Sheet1 (2)'!$C$78)+(AW250*'Sheet1 (2)'!$C$79)+(AX250*'Sheet1 (2)'!$C$80)+(AY250*'Sheet1 (2)'!$C$81)</f>
        <v>4.25</v>
      </c>
      <c r="BA250" s="213" t="str">
        <f t="shared" si="7"/>
        <v>Good</v>
      </c>
      <c r="BE250">
        <f>IF(D250='Sheet1 (2)'!$C$61,'Sheet1 (2)'!$D$61*(counts^2)+'Sheet1 (2)'!$G$61*counts+'Sheet1 (2)'!$J$61,IF(D250='Sheet1 (2)'!$C$62,'Sheet1 (2)'!$D$62*counts+'Sheet1 (2)'!$G$62,IF(D250='Sheet1 (2)'!$C$63,'Sheet1 (2)'!$D$63*counts+'Sheet1 (2)'!$G$63,IF(D250='Sheet1 (2)'!$C$64,'Sheet1 (2)'!$D$64*counts+'Sheet1 (2)'!$G$64))))</f>
        <v>2.0984129299999998</v>
      </c>
    </row>
    <row r="251" spans="1:57" ht="12" customHeight="1">
      <c r="A251" s="145" t="s">
        <v>282</v>
      </c>
      <c r="B251" s="145" t="s">
        <v>76</v>
      </c>
      <c r="C251" s="170">
        <v>391</v>
      </c>
      <c r="D251" s="174" t="s">
        <v>77</v>
      </c>
      <c r="E251" s="171">
        <v>8</v>
      </c>
      <c r="F251" s="171">
        <v>1</v>
      </c>
      <c r="G251" s="171" t="s">
        <v>77</v>
      </c>
      <c r="H251" s="171">
        <v>0.5</v>
      </c>
      <c r="I251" s="171" t="s">
        <v>77</v>
      </c>
      <c r="J251" s="173" t="s">
        <v>80</v>
      </c>
      <c r="K251" s="173" t="s">
        <v>80</v>
      </c>
      <c r="L251" s="169">
        <f>VLOOKUP(CONCATENATE(J251,K251),'Sheet1 (2)'!$J$6:$K$26,2,FALSE)</f>
        <v>0</v>
      </c>
      <c r="M251" s="173" t="s">
        <v>80</v>
      </c>
      <c r="N251" s="173" t="s">
        <v>80</v>
      </c>
      <c r="O251" s="168">
        <f>VLOOKUP(CONCATENATE(M251,N251),'Sheet1 (2)'!$L$6:$M$26,2,FALSE)</f>
        <v>0</v>
      </c>
      <c r="P251" s="173" t="s">
        <v>80</v>
      </c>
      <c r="Q251" s="173" t="s">
        <v>80</v>
      </c>
      <c r="R251" s="168">
        <f>VLOOKUP(CONCATENATE(P251,Q251),'Sheet1 (2)'!$N$6:$O$26,2,FALSE)</f>
        <v>0</v>
      </c>
      <c r="S251" s="173" t="s">
        <v>80</v>
      </c>
      <c r="T251" s="173" t="s">
        <v>80</v>
      </c>
      <c r="U251" s="168">
        <f>VLOOKUP(CONCATENATE(S251,T251),'Sheet1 (2)'!$P$6:$Q$26,2,FALSE)</f>
        <v>0</v>
      </c>
      <c r="V251" s="173" t="s">
        <v>80</v>
      </c>
      <c r="W251" s="173" t="s">
        <v>80</v>
      </c>
      <c r="X251" s="168">
        <f>VLOOKUP(CONCATENATE(V251,W251),'Sheet1 (2)'!$R$6:$S$26,2,FALSE)</f>
        <v>0</v>
      </c>
      <c r="Y251" s="173" t="s">
        <v>80</v>
      </c>
      <c r="Z251" s="173" t="s">
        <v>80</v>
      </c>
      <c r="AA251" s="168">
        <f>VLOOKUP(CONCATENATE(Y251,Z251),'Sheet1 (2)'!$T$6:$U$26,2,FALSE)</f>
        <v>0</v>
      </c>
      <c r="AB251" s="173" t="s">
        <v>80</v>
      </c>
      <c r="AC251" s="173" t="s">
        <v>80</v>
      </c>
      <c r="AD251" s="168">
        <f>VLOOKUP(CONCATENATE(AB251,AC251),'Sheet1 (2)'!$X$6:$Y$26,2,FALSE)</f>
        <v>0</v>
      </c>
      <c r="AE251" s="173" t="s">
        <v>82</v>
      </c>
      <c r="AF251" s="173" t="s">
        <v>81</v>
      </c>
      <c r="AG251" s="168">
        <f>VLOOKUP(CONCATENATE(AE251,AF251),'Sheet1 (2)'!$Z$6:$AA$26,2,FALSE)</f>
        <v>66</v>
      </c>
      <c r="AH251" s="172"/>
      <c r="AI251" s="175"/>
      <c r="AJ251" s="140"/>
      <c r="AK251" s="176" t="s">
        <v>282</v>
      </c>
      <c r="AL251" s="176" t="s">
        <v>76</v>
      </c>
      <c r="AM251" s="170">
        <f t="shared" si="6"/>
        <v>391</v>
      </c>
      <c r="AN251" s="147"/>
      <c r="AO251" s="155" t="s">
        <v>429</v>
      </c>
      <c r="AP251" s="156"/>
      <c r="AQ251" s="157">
        <v>3.0231617341999999</v>
      </c>
      <c r="AR251" s="158"/>
      <c r="AS251" s="145">
        <f>LOOKUP(rufmkm,'Sheet1 (2)'!$V$62:$V$71,'Sheet1 (2)'!$W$62:$W$71)</f>
        <v>40</v>
      </c>
      <c r="AT251" s="140"/>
      <c r="AU251" s="157">
        <f>IF(IF(D251='Sheet1 (2)'!$C$69,'Sheet1 (2)'!$D$69*('Sheet1 (2)'!$D$72-rut_index)/'Sheet1 (2)'!$D$72,IF(shee2!D251='Sheet1 (2)'!$C$70,'Sheet1 (2)'!$D$70*('Sheet1 (2)'!$D$72-rut_index)/'Sheet1 (2)'!$D$72,IF(shee2!D251='Sheet1 (2)'!$C$71,'Sheet1 (2)'!$D$71*('Sheet1 (2)'!$D$72-rut_index)/'Sheet1 (2)'!$D$72)))&lt;0,0,IF(D251='Sheet1 (2)'!$C$69,'Sheet1 (2)'!$D$69*('Sheet1 (2)'!$D$72-rut_index)/'Sheet1 (2)'!$D$72,IF(shee2!D251='Sheet1 (2)'!$C$70,'Sheet1 (2)'!$D$70*('Sheet1 (2)'!$D$72-rut_index)/'Sheet1 (2)'!$D$72,IF(shee2!D251='Sheet1 (2)'!$C$71,'Sheet1 (2)'!$D$71*('Sheet1 (2)'!$D$72-rut_index)/'Sheet1 (2)'!$D$72))))</f>
        <v>5</v>
      </c>
      <c r="AV251" s="157">
        <f>IF(IF(D251='Sheet1 (2)'!$C$69,'Sheet1 (2)'!$D$69*('Sheet1 (2)'!$D$72-crack_s_index)/'Sheet1 (2)'!$D$72,IF(shee2!D251='Sheet1 (2)'!$C$70,'Sheet1 (2)'!$D$70*('Sheet1 (2)'!$D$72-crack_s_index)/'Sheet1 (2)'!$D$72,IF(shee2!D251='Sheet1 (2)'!$C$71,'Sheet1 (2)'!$D$71*('Sheet1 (2)'!$D$72-crack_s_index)/'Sheet1 (2)'!$D$72)))&lt;0,0,IF(D251='Sheet1 (2)'!$C$69,'Sheet1 (2)'!$D$69*('Sheet1 (2)'!$D$72-crack_s_index)/'Sheet1 (2)'!$D$72,IF(shee2!D251='Sheet1 (2)'!$C$70,'Sheet1 (2)'!$D$70*('Sheet1 (2)'!$D$72-crack_s_index)/'Sheet1 (2)'!$D$72,IF(shee2!D251='Sheet1 (2)'!$C$71,'Sheet1 (2)'!$D$71*('Sheet1 (2)'!$D$72-crack_s_index)/'Sheet1 (2)'!$D$72))))</f>
        <v>5</v>
      </c>
      <c r="AW251" s="157">
        <f>IF(IF(D251='Sheet1 (2)'!$C$69,'Sheet1 (2)'!$D$69*('Sheet1 (2)'!$D$72-crack_t_index)/'Sheet1 (2)'!$D$72,IF(shee2!D251='Sheet1 (2)'!$C$70,'Sheet1 (2)'!$D$70*('Sheet1 (2)'!$D$72-crack_t_index)/'Sheet1 (2)'!$D$72,IF(shee2!D251='Sheet1 (2)'!$C$71,'Sheet1 (2)'!$D$71*('Sheet1 (2)'!$D$72-crack_t_index)/'Sheet1 (2)'!$D$72)))&lt;0,0,IF(D251='Sheet1 (2)'!$C$69,'Sheet1 (2)'!$D$69*('Sheet1 (2)'!$D$72-crack_t_index)/'Sheet1 (2)'!$D$72,IF(shee2!D251='Sheet1 (2)'!$C$70,'Sheet1 (2)'!$D$70*('Sheet1 (2)'!$D$72-crack_t_index)/'Sheet1 (2)'!$D$72,IF(shee2!D251='Sheet1 (2)'!$C$71,'Sheet1 (2)'!$D$71*('Sheet1 (2)'!$D$72-crack_t_index)/'Sheet1 (2)'!$D$72))))</f>
        <v>5</v>
      </c>
      <c r="AX251" s="157">
        <f>IF(IF(D251='Sheet1 (2)'!$C$69,'Sheet1 (2)'!$D$69*('Sheet1 (2)'!$D$72-rave_index)/'Sheet1 (2)'!$D$72,IF(shee2!D251='Sheet1 (2)'!$C$70,'Sheet1 (2)'!$D$70*('Sheet1 (2)'!$D$72-rave_index)/'Sheet1 (2)'!$D$72,IF(shee2!D251='Sheet1 (2)'!$C$71,'Sheet1 (2)'!$D$71*('Sheet1 (2)'!$D$72-rave_index)/'Sheet1 (2)'!$D$72)))&lt;0,0,IF(D251='Sheet1 (2)'!$C$69,'Sheet1 (2)'!$D$69*('Sheet1 (2)'!$D$72-rave_index)/'Sheet1 (2)'!$D$72,IF(shee2!D251='Sheet1 (2)'!$C$70,'Sheet1 (2)'!$D$70*('Sheet1 (2)'!$D$72-rave_index)/'Sheet1 (2)'!$D$72,IF(shee2!D251='Sheet1 (2)'!$C$71,'Sheet1 (2)'!$D$71*('Sheet1 (2)'!$D$72-rave_index)/'Sheet1 (2)'!$D$72))))</f>
        <v>5</v>
      </c>
      <c r="AY251" s="157">
        <f>IF(IF(D251='Sheet1 (2)'!$C$69,'Sheet1 (2)'!$D$69*('Sheet1 (2)'!$D$72-rough_index)/'Sheet1 (2)'!$D$72,IF(shee2!D251='Sheet1 (2)'!$C$70,'Sheet1 (2)'!$D$70*('Sheet1 (2)'!$D$72-rough_index)/'Sheet1 (2)'!$D$72,IF(shee2!D251='Sheet1 (2)'!$C$71,'Sheet1 (2)'!$D$71*('Sheet1 (2)'!$D$72-rough_index)/'Sheet1 (2)'!$D$72)))&lt;0,0,IF(D251='Sheet1 (2)'!$C$69,'Sheet1 (2)'!$D$69*('Sheet1 (2)'!$D$72-rough_index)/'Sheet1 (2)'!$D$72,IF(shee2!D251='Sheet1 (2)'!$C$70,'Sheet1 (2)'!$D$70*('Sheet1 (2)'!$D$72-rough_index)/'Sheet1 (2)'!$D$72,IF(shee2!D251='Sheet1 (2)'!$C$71,'Sheet1 (2)'!$D$71*('Sheet1 (2)'!$D$72-rough_index)/'Sheet1 (2)'!$D$72))))</f>
        <v>1.6666666666666667</v>
      </c>
      <c r="AZ251" s="159">
        <f>+(AU251*'Sheet1 (2)'!$C$77)+(AV251*'Sheet1 (2)'!$C$78)+(AW251*'Sheet1 (2)'!$C$79)+(AX251*'Sheet1 (2)'!$C$80)+(AY251*'Sheet1 (2)'!$C$81)</f>
        <v>4</v>
      </c>
      <c r="BA251" s="213" t="str">
        <f t="shared" si="7"/>
        <v>Good</v>
      </c>
      <c r="BE251">
        <f>IF(D251='Sheet1 (2)'!$C$61,'Sheet1 (2)'!$D$61*(counts^2)+'Sheet1 (2)'!$G$61*counts+'Sheet1 (2)'!$J$61,IF(D251='Sheet1 (2)'!$C$62,'Sheet1 (2)'!$D$62*counts+'Sheet1 (2)'!$G$62,IF(D251='Sheet1 (2)'!$C$63,'Sheet1 (2)'!$D$63*counts+'Sheet1 (2)'!$G$63,IF(D251='Sheet1 (2)'!$C$64,'Sheet1 (2)'!$D$64*counts+'Sheet1 (2)'!$G$64))))</f>
        <v>2.0984129299999998</v>
      </c>
    </row>
    <row r="252" spans="1:57" ht="12" customHeight="1">
      <c r="A252" s="145" t="s">
        <v>282</v>
      </c>
      <c r="B252" s="145" t="s">
        <v>76</v>
      </c>
      <c r="C252" s="170">
        <v>392</v>
      </c>
      <c r="D252" s="174" t="s">
        <v>77</v>
      </c>
      <c r="E252" s="171">
        <v>8</v>
      </c>
      <c r="F252" s="171">
        <v>1</v>
      </c>
      <c r="G252" s="171" t="s">
        <v>77</v>
      </c>
      <c r="H252" s="171">
        <v>0.5</v>
      </c>
      <c r="I252" s="171" t="s">
        <v>77</v>
      </c>
      <c r="J252" s="173" t="s">
        <v>80</v>
      </c>
      <c r="K252" s="173" t="s">
        <v>80</v>
      </c>
      <c r="L252" s="169">
        <f>VLOOKUP(CONCATENATE(J252,K252),'Sheet1 (2)'!$J$6:$K$26,2,FALSE)</f>
        <v>0</v>
      </c>
      <c r="M252" s="173" t="s">
        <v>79</v>
      </c>
      <c r="N252" s="173" t="s">
        <v>78</v>
      </c>
      <c r="O252" s="168">
        <f>VLOOKUP(CONCATENATE(M252,N252),'Sheet1 (2)'!$L$6:$M$26,2,FALSE)</f>
        <v>10</v>
      </c>
      <c r="P252" s="173" t="s">
        <v>79</v>
      </c>
      <c r="Q252" s="173" t="s">
        <v>78</v>
      </c>
      <c r="R252" s="168">
        <f>VLOOKUP(CONCATENATE(P252,Q252),'Sheet1 (2)'!$N$6:$O$26,2,FALSE)</f>
        <v>10</v>
      </c>
      <c r="S252" s="173" t="s">
        <v>78</v>
      </c>
      <c r="T252" s="173" t="s">
        <v>82</v>
      </c>
      <c r="U252" s="168">
        <f>VLOOKUP(CONCATENATE(S252,T252),'Sheet1 (2)'!$P$6:$Q$26,2,FALSE)</f>
        <v>6.25</v>
      </c>
      <c r="V252" s="173" t="s">
        <v>80</v>
      </c>
      <c r="W252" s="173" t="s">
        <v>80</v>
      </c>
      <c r="X252" s="168">
        <f>VLOOKUP(CONCATENATE(V252,W252),'Sheet1 (2)'!$R$6:$S$26,2,FALSE)</f>
        <v>0</v>
      </c>
      <c r="Y252" s="173" t="s">
        <v>79</v>
      </c>
      <c r="Z252" s="173" t="s">
        <v>82</v>
      </c>
      <c r="AA252" s="168">
        <f>VLOOKUP(CONCATENATE(Y252,Z252),'Sheet1 (2)'!$T$6:$U$26,2,FALSE)</f>
        <v>25</v>
      </c>
      <c r="AB252" s="173" t="s">
        <v>80</v>
      </c>
      <c r="AC252" s="173" t="s">
        <v>80</v>
      </c>
      <c r="AD252" s="168">
        <f>VLOOKUP(CONCATENATE(AB252,AC252),'Sheet1 (2)'!$X$6:$Y$26,2,FALSE)</f>
        <v>0</v>
      </c>
      <c r="AE252" s="173" t="s">
        <v>82</v>
      </c>
      <c r="AF252" s="173" t="s">
        <v>81</v>
      </c>
      <c r="AG252" s="168">
        <f>VLOOKUP(CONCATENATE(AE252,AF252),'Sheet1 (2)'!$Z$6:$AA$26,2,FALSE)</f>
        <v>66</v>
      </c>
      <c r="AH252" s="172"/>
      <c r="AI252" s="175"/>
      <c r="AJ252" s="140"/>
      <c r="AK252" s="176" t="s">
        <v>282</v>
      </c>
      <c r="AL252" s="176" t="s">
        <v>76</v>
      </c>
      <c r="AM252" s="170">
        <f t="shared" si="6"/>
        <v>392</v>
      </c>
      <c r="AN252" s="147"/>
      <c r="AO252" s="155"/>
      <c r="AP252" s="156"/>
      <c r="AQ252" s="157">
        <v>2.6323600090000001</v>
      </c>
      <c r="AR252" s="158"/>
      <c r="AS252" s="145">
        <f>LOOKUP(rufmkm,'Sheet1 (2)'!$V$62:$V$71,'Sheet1 (2)'!$W$62:$W$71)</f>
        <v>30</v>
      </c>
      <c r="AT252" s="140"/>
      <c r="AU252" s="157">
        <f>IF(IF(D252='Sheet1 (2)'!$C$69,'Sheet1 (2)'!$D$69*('Sheet1 (2)'!$D$72-rut_index)/'Sheet1 (2)'!$D$72,IF(shee2!D252='Sheet1 (2)'!$C$70,'Sheet1 (2)'!$D$70*('Sheet1 (2)'!$D$72-rut_index)/'Sheet1 (2)'!$D$72,IF(shee2!D252='Sheet1 (2)'!$C$71,'Sheet1 (2)'!$D$71*('Sheet1 (2)'!$D$72-rut_index)/'Sheet1 (2)'!$D$72)))&lt;0,0,IF(D252='Sheet1 (2)'!$C$69,'Sheet1 (2)'!$D$69*('Sheet1 (2)'!$D$72-rut_index)/'Sheet1 (2)'!$D$72,IF(shee2!D252='Sheet1 (2)'!$C$70,'Sheet1 (2)'!$D$70*('Sheet1 (2)'!$D$72-rut_index)/'Sheet1 (2)'!$D$72,IF(shee2!D252='Sheet1 (2)'!$C$71,'Sheet1 (2)'!$D$71*('Sheet1 (2)'!$D$72-rut_index)/'Sheet1 (2)'!$D$72))))</f>
        <v>5</v>
      </c>
      <c r="AV252" s="157">
        <f>IF(IF(D252='Sheet1 (2)'!$C$69,'Sheet1 (2)'!$D$69*('Sheet1 (2)'!$D$72-crack_s_index)/'Sheet1 (2)'!$D$72,IF(shee2!D252='Sheet1 (2)'!$C$70,'Sheet1 (2)'!$D$70*('Sheet1 (2)'!$D$72-crack_s_index)/'Sheet1 (2)'!$D$72,IF(shee2!D252='Sheet1 (2)'!$C$71,'Sheet1 (2)'!$D$71*('Sheet1 (2)'!$D$72-crack_s_index)/'Sheet1 (2)'!$D$72)))&lt;0,0,IF(D252='Sheet1 (2)'!$C$69,'Sheet1 (2)'!$D$69*('Sheet1 (2)'!$D$72-crack_s_index)/'Sheet1 (2)'!$D$72,IF(shee2!D252='Sheet1 (2)'!$C$70,'Sheet1 (2)'!$D$70*('Sheet1 (2)'!$D$72-crack_s_index)/'Sheet1 (2)'!$D$72,IF(shee2!D252='Sheet1 (2)'!$C$71,'Sheet1 (2)'!$D$71*('Sheet1 (2)'!$D$72-crack_s_index)/'Sheet1 (2)'!$D$72))))</f>
        <v>4.166666666666667</v>
      </c>
      <c r="AW252" s="157">
        <f>IF(IF(D252='Sheet1 (2)'!$C$69,'Sheet1 (2)'!$D$69*('Sheet1 (2)'!$D$72-crack_t_index)/'Sheet1 (2)'!$D$72,IF(shee2!D252='Sheet1 (2)'!$C$70,'Sheet1 (2)'!$D$70*('Sheet1 (2)'!$D$72-crack_t_index)/'Sheet1 (2)'!$D$72,IF(shee2!D252='Sheet1 (2)'!$C$71,'Sheet1 (2)'!$D$71*('Sheet1 (2)'!$D$72-crack_t_index)/'Sheet1 (2)'!$D$72)))&lt;0,0,IF(D252='Sheet1 (2)'!$C$69,'Sheet1 (2)'!$D$69*('Sheet1 (2)'!$D$72-crack_t_index)/'Sheet1 (2)'!$D$72,IF(shee2!D252='Sheet1 (2)'!$C$70,'Sheet1 (2)'!$D$70*('Sheet1 (2)'!$D$72-crack_t_index)/'Sheet1 (2)'!$D$72,IF(shee2!D252='Sheet1 (2)'!$C$71,'Sheet1 (2)'!$D$71*('Sheet1 (2)'!$D$72-crack_t_index)/'Sheet1 (2)'!$D$72))))</f>
        <v>4.166666666666667</v>
      </c>
      <c r="AX252" s="157">
        <f>IF(IF(D252='Sheet1 (2)'!$C$69,'Sheet1 (2)'!$D$69*('Sheet1 (2)'!$D$72-rave_index)/'Sheet1 (2)'!$D$72,IF(shee2!D252='Sheet1 (2)'!$C$70,'Sheet1 (2)'!$D$70*('Sheet1 (2)'!$D$72-rave_index)/'Sheet1 (2)'!$D$72,IF(shee2!D252='Sheet1 (2)'!$C$71,'Sheet1 (2)'!$D$71*('Sheet1 (2)'!$D$72-rave_index)/'Sheet1 (2)'!$D$72)))&lt;0,0,IF(D252='Sheet1 (2)'!$C$69,'Sheet1 (2)'!$D$69*('Sheet1 (2)'!$D$72-rave_index)/'Sheet1 (2)'!$D$72,IF(shee2!D252='Sheet1 (2)'!$C$70,'Sheet1 (2)'!$D$70*('Sheet1 (2)'!$D$72-rave_index)/'Sheet1 (2)'!$D$72,IF(shee2!D252='Sheet1 (2)'!$C$71,'Sheet1 (2)'!$D$71*('Sheet1 (2)'!$D$72-rave_index)/'Sheet1 (2)'!$D$72))))</f>
        <v>2.9166666666666665</v>
      </c>
      <c r="AY252" s="157">
        <f>IF(IF(D252='Sheet1 (2)'!$C$69,'Sheet1 (2)'!$D$69*('Sheet1 (2)'!$D$72-rough_index)/'Sheet1 (2)'!$D$72,IF(shee2!D252='Sheet1 (2)'!$C$70,'Sheet1 (2)'!$D$70*('Sheet1 (2)'!$D$72-rough_index)/'Sheet1 (2)'!$D$72,IF(shee2!D252='Sheet1 (2)'!$C$71,'Sheet1 (2)'!$D$71*('Sheet1 (2)'!$D$72-rough_index)/'Sheet1 (2)'!$D$72)))&lt;0,0,IF(D252='Sheet1 (2)'!$C$69,'Sheet1 (2)'!$D$69*('Sheet1 (2)'!$D$72-rough_index)/'Sheet1 (2)'!$D$72,IF(shee2!D252='Sheet1 (2)'!$C$70,'Sheet1 (2)'!$D$70*('Sheet1 (2)'!$D$72-rough_index)/'Sheet1 (2)'!$D$72,IF(shee2!D252='Sheet1 (2)'!$C$71,'Sheet1 (2)'!$D$71*('Sheet1 (2)'!$D$72-rough_index)/'Sheet1 (2)'!$D$72))))</f>
        <v>2.5</v>
      </c>
      <c r="AZ252" s="159">
        <f>+(AU252*'Sheet1 (2)'!$C$77)+(AV252*'Sheet1 (2)'!$C$78)+(AW252*'Sheet1 (2)'!$C$79)+(AX252*'Sheet1 (2)'!$C$80)+(AY252*'Sheet1 (2)'!$C$81)</f>
        <v>3.708333333333333</v>
      </c>
      <c r="BA252" s="213" t="str">
        <f t="shared" si="7"/>
        <v>Fair</v>
      </c>
      <c r="BE252">
        <f>IF(D252='Sheet1 (2)'!$C$61,'Sheet1 (2)'!$D$61*(counts^2)+'Sheet1 (2)'!$G$61*counts+'Sheet1 (2)'!$J$61,IF(D252='Sheet1 (2)'!$C$62,'Sheet1 (2)'!$D$62*counts+'Sheet1 (2)'!$G$62,IF(D252='Sheet1 (2)'!$C$63,'Sheet1 (2)'!$D$63*counts+'Sheet1 (2)'!$G$63,IF(D252='Sheet1 (2)'!$C$64,'Sheet1 (2)'!$D$64*counts+'Sheet1 (2)'!$G$64))))</f>
        <v>2.0984129299999998</v>
      </c>
    </row>
    <row r="253" spans="1:57" ht="12" customHeight="1">
      <c r="A253" s="145" t="s">
        <v>282</v>
      </c>
      <c r="B253" s="145" t="s">
        <v>76</v>
      </c>
      <c r="C253" s="170">
        <v>393</v>
      </c>
      <c r="D253" s="174" t="s">
        <v>77</v>
      </c>
      <c r="E253" s="171">
        <v>8</v>
      </c>
      <c r="F253" s="171">
        <v>1</v>
      </c>
      <c r="G253" s="171" t="s">
        <v>77</v>
      </c>
      <c r="H253" s="171">
        <v>0.5</v>
      </c>
      <c r="I253" s="171" t="s">
        <v>77</v>
      </c>
      <c r="J253" s="173" t="s">
        <v>80</v>
      </c>
      <c r="K253" s="173" t="s">
        <v>80</v>
      </c>
      <c r="L253" s="169">
        <f>VLOOKUP(CONCATENATE(J253,K253),'Sheet1 (2)'!$J$6:$K$26,2,FALSE)</f>
        <v>0</v>
      </c>
      <c r="M253" s="173" t="s">
        <v>80</v>
      </c>
      <c r="N253" s="173" t="s">
        <v>80</v>
      </c>
      <c r="O253" s="168">
        <f>VLOOKUP(CONCATENATE(M253,N253),'Sheet1 (2)'!$L$6:$M$26,2,FALSE)</f>
        <v>0</v>
      </c>
      <c r="P253" s="173" t="s">
        <v>80</v>
      </c>
      <c r="Q253" s="173" t="s">
        <v>80</v>
      </c>
      <c r="R253" s="168">
        <f>VLOOKUP(CONCATENATE(P253,Q253),'Sheet1 (2)'!$N$6:$O$26,2,FALSE)</f>
        <v>0</v>
      </c>
      <c r="S253" s="173" t="s">
        <v>80</v>
      </c>
      <c r="T253" s="173" t="s">
        <v>80</v>
      </c>
      <c r="U253" s="168">
        <f>VLOOKUP(CONCATENATE(S253,T253),'Sheet1 (2)'!$P$6:$Q$26,2,FALSE)</f>
        <v>0</v>
      </c>
      <c r="V253" s="173" t="s">
        <v>80</v>
      </c>
      <c r="W253" s="173" t="s">
        <v>80</v>
      </c>
      <c r="X253" s="168">
        <f>VLOOKUP(CONCATENATE(V253,W253),'Sheet1 (2)'!$R$6:$S$26,2,FALSE)</f>
        <v>0</v>
      </c>
      <c r="Y253" s="173" t="s">
        <v>80</v>
      </c>
      <c r="Z253" s="173" t="s">
        <v>80</v>
      </c>
      <c r="AA253" s="168">
        <f>VLOOKUP(CONCATENATE(Y253,Z253),'Sheet1 (2)'!$T$6:$U$26,2,FALSE)</f>
        <v>0</v>
      </c>
      <c r="AB253" s="173" t="s">
        <v>80</v>
      </c>
      <c r="AC253" s="173" t="s">
        <v>80</v>
      </c>
      <c r="AD253" s="168">
        <f>VLOOKUP(CONCATENATE(AB253,AC253),'Sheet1 (2)'!$X$6:$Y$26,2,FALSE)</f>
        <v>0</v>
      </c>
      <c r="AE253" s="173" t="s">
        <v>82</v>
      </c>
      <c r="AF253" s="173" t="s">
        <v>81</v>
      </c>
      <c r="AG253" s="168">
        <f>VLOOKUP(CONCATENATE(AE253,AF253),'Sheet1 (2)'!$Z$6:$AA$26,2,FALSE)</f>
        <v>66</v>
      </c>
      <c r="AH253" s="172"/>
      <c r="AI253" s="175"/>
      <c r="AJ253" s="140"/>
      <c r="AK253" s="176" t="s">
        <v>282</v>
      </c>
      <c r="AL253" s="176" t="s">
        <v>76</v>
      </c>
      <c r="AM253" s="170">
        <f t="shared" si="6"/>
        <v>393</v>
      </c>
      <c r="AN253" s="147"/>
      <c r="AO253" s="155"/>
      <c r="AP253" s="156"/>
      <c r="AQ253" s="157">
        <v>1.4997626120000001</v>
      </c>
      <c r="AR253" s="158"/>
      <c r="AS253" s="145">
        <f>LOOKUP(rufmkm,'Sheet1 (2)'!$V$62:$V$71,'Sheet1 (2)'!$W$62:$W$71)</f>
        <v>20</v>
      </c>
      <c r="AT253" s="140"/>
      <c r="AU253" s="157">
        <f>IF(IF(D253='Sheet1 (2)'!$C$69,'Sheet1 (2)'!$D$69*('Sheet1 (2)'!$D$72-rut_index)/'Sheet1 (2)'!$D$72,IF(shee2!D253='Sheet1 (2)'!$C$70,'Sheet1 (2)'!$D$70*('Sheet1 (2)'!$D$72-rut_index)/'Sheet1 (2)'!$D$72,IF(shee2!D253='Sheet1 (2)'!$C$71,'Sheet1 (2)'!$D$71*('Sheet1 (2)'!$D$72-rut_index)/'Sheet1 (2)'!$D$72)))&lt;0,0,IF(D253='Sheet1 (2)'!$C$69,'Sheet1 (2)'!$D$69*('Sheet1 (2)'!$D$72-rut_index)/'Sheet1 (2)'!$D$72,IF(shee2!D253='Sheet1 (2)'!$C$70,'Sheet1 (2)'!$D$70*('Sheet1 (2)'!$D$72-rut_index)/'Sheet1 (2)'!$D$72,IF(shee2!D253='Sheet1 (2)'!$C$71,'Sheet1 (2)'!$D$71*('Sheet1 (2)'!$D$72-rut_index)/'Sheet1 (2)'!$D$72))))</f>
        <v>5</v>
      </c>
      <c r="AV253" s="157">
        <f>IF(IF(D253='Sheet1 (2)'!$C$69,'Sheet1 (2)'!$D$69*('Sheet1 (2)'!$D$72-crack_s_index)/'Sheet1 (2)'!$D$72,IF(shee2!D253='Sheet1 (2)'!$C$70,'Sheet1 (2)'!$D$70*('Sheet1 (2)'!$D$72-crack_s_index)/'Sheet1 (2)'!$D$72,IF(shee2!D253='Sheet1 (2)'!$C$71,'Sheet1 (2)'!$D$71*('Sheet1 (2)'!$D$72-crack_s_index)/'Sheet1 (2)'!$D$72)))&lt;0,0,IF(D253='Sheet1 (2)'!$C$69,'Sheet1 (2)'!$D$69*('Sheet1 (2)'!$D$72-crack_s_index)/'Sheet1 (2)'!$D$72,IF(shee2!D253='Sheet1 (2)'!$C$70,'Sheet1 (2)'!$D$70*('Sheet1 (2)'!$D$72-crack_s_index)/'Sheet1 (2)'!$D$72,IF(shee2!D253='Sheet1 (2)'!$C$71,'Sheet1 (2)'!$D$71*('Sheet1 (2)'!$D$72-crack_s_index)/'Sheet1 (2)'!$D$72))))</f>
        <v>5</v>
      </c>
      <c r="AW253" s="157">
        <f>IF(IF(D253='Sheet1 (2)'!$C$69,'Sheet1 (2)'!$D$69*('Sheet1 (2)'!$D$72-crack_t_index)/'Sheet1 (2)'!$D$72,IF(shee2!D253='Sheet1 (2)'!$C$70,'Sheet1 (2)'!$D$70*('Sheet1 (2)'!$D$72-crack_t_index)/'Sheet1 (2)'!$D$72,IF(shee2!D253='Sheet1 (2)'!$C$71,'Sheet1 (2)'!$D$71*('Sheet1 (2)'!$D$72-crack_t_index)/'Sheet1 (2)'!$D$72)))&lt;0,0,IF(D253='Sheet1 (2)'!$C$69,'Sheet1 (2)'!$D$69*('Sheet1 (2)'!$D$72-crack_t_index)/'Sheet1 (2)'!$D$72,IF(shee2!D253='Sheet1 (2)'!$C$70,'Sheet1 (2)'!$D$70*('Sheet1 (2)'!$D$72-crack_t_index)/'Sheet1 (2)'!$D$72,IF(shee2!D253='Sheet1 (2)'!$C$71,'Sheet1 (2)'!$D$71*('Sheet1 (2)'!$D$72-crack_t_index)/'Sheet1 (2)'!$D$72))))</f>
        <v>5</v>
      </c>
      <c r="AX253" s="157">
        <f>IF(IF(D253='Sheet1 (2)'!$C$69,'Sheet1 (2)'!$D$69*('Sheet1 (2)'!$D$72-rave_index)/'Sheet1 (2)'!$D$72,IF(shee2!D253='Sheet1 (2)'!$C$70,'Sheet1 (2)'!$D$70*('Sheet1 (2)'!$D$72-rave_index)/'Sheet1 (2)'!$D$72,IF(shee2!D253='Sheet1 (2)'!$C$71,'Sheet1 (2)'!$D$71*('Sheet1 (2)'!$D$72-rave_index)/'Sheet1 (2)'!$D$72)))&lt;0,0,IF(D253='Sheet1 (2)'!$C$69,'Sheet1 (2)'!$D$69*('Sheet1 (2)'!$D$72-rave_index)/'Sheet1 (2)'!$D$72,IF(shee2!D253='Sheet1 (2)'!$C$70,'Sheet1 (2)'!$D$70*('Sheet1 (2)'!$D$72-rave_index)/'Sheet1 (2)'!$D$72,IF(shee2!D253='Sheet1 (2)'!$C$71,'Sheet1 (2)'!$D$71*('Sheet1 (2)'!$D$72-rave_index)/'Sheet1 (2)'!$D$72))))</f>
        <v>5</v>
      </c>
      <c r="AY253" s="157">
        <f>IF(IF(D253='Sheet1 (2)'!$C$69,'Sheet1 (2)'!$D$69*('Sheet1 (2)'!$D$72-rough_index)/'Sheet1 (2)'!$D$72,IF(shee2!D253='Sheet1 (2)'!$C$70,'Sheet1 (2)'!$D$70*('Sheet1 (2)'!$D$72-rough_index)/'Sheet1 (2)'!$D$72,IF(shee2!D253='Sheet1 (2)'!$C$71,'Sheet1 (2)'!$D$71*('Sheet1 (2)'!$D$72-rough_index)/'Sheet1 (2)'!$D$72)))&lt;0,0,IF(D253='Sheet1 (2)'!$C$69,'Sheet1 (2)'!$D$69*('Sheet1 (2)'!$D$72-rough_index)/'Sheet1 (2)'!$D$72,IF(shee2!D253='Sheet1 (2)'!$C$70,'Sheet1 (2)'!$D$70*('Sheet1 (2)'!$D$72-rough_index)/'Sheet1 (2)'!$D$72,IF(shee2!D253='Sheet1 (2)'!$C$71,'Sheet1 (2)'!$D$71*('Sheet1 (2)'!$D$72-rough_index)/'Sheet1 (2)'!$D$72))))</f>
        <v>3.3333333333333335</v>
      </c>
      <c r="AZ253" s="159">
        <f>+(AU253*'Sheet1 (2)'!$C$77)+(AV253*'Sheet1 (2)'!$C$78)+(AW253*'Sheet1 (2)'!$C$79)+(AX253*'Sheet1 (2)'!$C$80)+(AY253*'Sheet1 (2)'!$C$81)</f>
        <v>4.5</v>
      </c>
      <c r="BA253" s="213" t="str">
        <f t="shared" si="7"/>
        <v>Good</v>
      </c>
      <c r="BE253">
        <f>IF(D253='Sheet1 (2)'!$C$61,'Sheet1 (2)'!$D$61*(counts^2)+'Sheet1 (2)'!$G$61*counts+'Sheet1 (2)'!$J$61,IF(D253='Sheet1 (2)'!$C$62,'Sheet1 (2)'!$D$62*counts+'Sheet1 (2)'!$G$62,IF(D253='Sheet1 (2)'!$C$63,'Sheet1 (2)'!$D$63*counts+'Sheet1 (2)'!$G$63,IF(D253='Sheet1 (2)'!$C$64,'Sheet1 (2)'!$D$64*counts+'Sheet1 (2)'!$G$64))))</f>
        <v>2.0984129299999998</v>
      </c>
    </row>
    <row r="254" spans="1:57" ht="12" customHeight="1">
      <c r="A254" s="145" t="s">
        <v>282</v>
      </c>
      <c r="B254" s="145" t="s">
        <v>76</v>
      </c>
      <c r="C254" s="170">
        <v>394</v>
      </c>
      <c r="D254" s="174" t="s">
        <v>77</v>
      </c>
      <c r="E254" s="171">
        <v>8</v>
      </c>
      <c r="F254" s="171">
        <v>1</v>
      </c>
      <c r="G254" s="171" t="s">
        <v>77</v>
      </c>
      <c r="H254" s="171">
        <v>0.5</v>
      </c>
      <c r="I254" s="171" t="s">
        <v>77</v>
      </c>
      <c r="J254" s="173" t="s">
        <v>80</v>
      </c>
      <c r="K254" s="173" t="s">
        <v>80</v>
      </c>
      <c r="L254" s="169">
        <f>VLOOKUP(CONCATENATE(J254,K254),'Sheet1 (2)'!$J$6:$K$26,2,FALSE)</f>
        <v>0</v>
      </c>
      <c r="M254" s="173" t="s">
        <v>80</v>
      </c>
      <c r="N254" s="173" t="s">
        <v>80</v>
      </c>
      <c r="O254" s="168">
        <f>VLOOKUP(CONCATENATE(M254,N254),'Sheet1 (2)'!$L$6:$M$26,2,FALSE)</f>
        <v>0</v>
      </c>
      <c r="P254" s="173" t="s">
        <v>80</v>
      </c>
      <c r="Q254" s="173" t="s">
        <v>80</v>
      </c>
      <c r="R254" s="168">
        <f>VLOOKUP(CONCATENATE(P254,Q254),'Sheet1 (2)'!$N$6:$O$26,2,FALSE)</f>
        <v>0</v>
      </c>
      <c r="S254" s="173" t="s">
        <v>80</v>
      </c>
      <c r="T254" s="173" t="s">
        <v>80</v>
      </c>
      <c r="U254" s="168">
        <f>VLOOKUP(CONCATENATE(S254,T254),'Sheet1 (2)'!$P$6:$Q$26,2,FALSE)</f>
        <v>0</v>
      </c>
      <c r="V254" s="173" t="s">
        <v>80</v>
      </c>
      <c r="W254" s="173" t="s">
        <v>80</v>
      </c>
      <c r="X254" s="168">
        <f>VLOOKUP(CONCATENATE(V254,W254),'Sheet1 (2)'!$R$6:$S$26,2,FALSE)</f>
        <v>0</v>
      </c>
      <c r="Y254" s="173" t="s">
        <v>80</v>
      </c>
      <c r="Z254" s="173" t="s">
        <v>80</v>
      </c>
      <c r="AA254" s="168">
        <f>VLOOKUP(CONCATENATE(Y254,Z254),'Sheet1 (2)'!$T$6:$U$26,2,FALSE)</f>
        <v>0</v>
      </c>
      <c r="AB254" s="173" t="s">
        <v>80</v>
      </c>
      <c r="AC254" s="173" t="s">
        <v>80</v>
      </c>
      <c r="AD254" s="168">
        <f>VLOOKUP(CONCATENATE(AB254,AC254),'Sheet1 (2)'!$X$6:$Y$26,2,FALSE)</f>
        <v>0</v>
      </c>
      <c r="AE254" s="173" t="s">
        <v>82</v>
      </c>
      <c r="AF254" s="173" t="s">
        <v>81</v>
      </c>
      <c r="AG254" s="168">
        <f>VLOOKUP(CONCATENATE(AE254,AF254),'Sheet1 (2)'!$Z$6:$AA$26,2,FALSE)</f>
        <v>66</v>
      </c>
      <c r="AH254" s="172"/>
      <c r="AI254" s="175"/>
      <c r="AJ254" s="140"/>
      <c r="AK254" s="176" t="s">
        <v>282</v>
      </c>
      <c r="AL254" s="176" t="s">
        <v>76</v>
      </c>
      <c r="AM254" s="170">
        <f t="shared" si="6"/>
        <v>394</v>
      </c>
      <c r="AN254" s="147"/>
      <c r="AO254" s="155"/>
      <c r="AP254" s="156"/>
      <c r="AQ254" s="157">
        <v>1.2201916684</v>
      </c>
      <c r="AR254" s="158"/>
      <c r="AS254" s="145">
        <f>LOOKUP(rufmkm,'Sheet1 (2)'!$V$62:$V$71,'Sheet1 (2)'!$W$62:$W$71)</f>
        <v>20</v>
      </c>
      <c r="AT254" s="140"/>
      <c r="AU254" s="157">
        <f>IF(IF(D254='Sheet1 (2)'!$C$69,'Sheet1 (2)'!$D$69*('Sheet1 (2)'!$D$72-rut_index)/'Sheet1 (2)'!$D$72,IF(shee2!D254='Sheet1 (2)'!$C$70,'Sheet1 (2)'!$D$70*('Sheet1 (2)'!$D$72-rut_index)/'Sheet1 (2)'!$D$72,IF(shee2!D254='Sheet1 (2)'!$C$71,'Sheet1 (2)'!$D$71*('Sheet1 (2)'!$D$72-rut_index)/'Sheet1 (2)'!$D$72)))&lt;0,0,IF(D254='Sheet1 (2)'!$C$69,'Sheet1 (2)'!$D$69*('Sheet1 (2)'!$D$72-rut_index)/'Sheet1 (2)'!$D$72,IF(shee2!D254='Sheet1 (2)'!$C$70,'Sheet1 (2)'!$D$70*('Sheet1 (2)'!$D$72-rut_index)/'Sheet1 (2)'!$D$72,IF(shee2!D254='Sheet1 (2)'!$C$71,'Sheet1 (2)'!$D$71*('Sheet1 (2)'!$D$72-rut_index)/'Sheet1 (2)'!$D$72))))</f>
        <v>5</v>
      </c>
      <c r="AV254" s="157">
        <f>IF(IF(D254='Sheet1 (2)'!$C$69,'Sheet1 (2)'!$D$69*('Sheet1 (2)'!$D$72-crack_s_index)/'Sheet1 (2)'!$D$72,IF(shee2!D254='Sheet1 (2)'!$C$70,'Sheet1 (2)'!$D$70*('Sheet1 (2)'!$D$72-crack_s_index)/'Sheet1 (2)'!$D$72,IF(shee2!D254='Sheet1 (2)'!$C$71,'Sheet1 (2)'!$D$71*('Sheet1 (2)'!$D$72-crack_s_index)/'Sheet1 (2)'!$D$72)))&lt;0,0,IF(D254='Sheet1 (2)'!$C$69,'Sheet1 (2)'!$D$69*('Sheet1 (2)'!$D$72-crack_s_index)/'Sheet1 (2)'!$D$72,IF(shee2!D254='Sheet1 (2)'!$C$70,'Sheet1 (2)'!$D$70*('Sheet1 (2)'!$D$72-crack_s_index)/'Sheet1 (2)'!$D$72,IF(shee2!D254='Sheet1 (2)'!$C$71,'Sheet1 (2)'!$D$71*('Sheet1 (2)'!$D$72-crack_s_index)/'Sheet1 (2)'!$D$72))))</f>
        <v>5</v>
      </c>
      <c r="AW254" s="157">
        <f>IF(IF(D254='Sheet1 (2)'!$C$69,'Sheet1 (2)'!$D$69*('Sheet1 (2)'!$D$72-crack_t_index)/'Sheet1 (2)'!$D$72,IF(shee2!D254='Sheet1 (2)'!$C$70,'Sheet1 (2)'!$D$70*('Sheet1 (2)'!$D$72-crack_t_index)/'Sheet1 (2)'!$D$72,IF(shee2!D254='Sheet1 (2)'!$C$71,'Sheet1 (2)'!$D$71*('Sheet1 (2)'!$D$72-crack_t_index)/'Sheet1 (2)'!$D$72)))&lt;0,0,IF(D254='Sheet1 (2)'!$C$69,'Sheet1 (2)'!$D$69*('Sheet1 (2)'!$D$72-crack_t_index)/'Sheet1 (2)'!$D$72,IF(shee2!D254='Sheet1 (2)'!$C$70,'Sheet1 (2)'!$D$70*('Sheet1 (2)'!$D$72-crack_t_index)/'Sheet1 (2)'!$D$72,IF(shee2!D254='Sheet1 (2)'!$C$71,'Sheet1 (2)'!$D$71*('Sheet1 (2)'!$D$72-crack_t_index)/'Sheet1 (2)'!$D$72))))</f>
        <v>5</v>
      </c>
      <c r="AX254" s="157">
        <f>IF(IF(D254='Sheet1 (2)'!$C$69,'Sheet1 (2)'!$D$69*('Sheet1 (2)'!$D$72-rave_index)/'Sheet1 (2)'!$D$72,IF(shee2!D254='Sheet1 (2)'!$C$70,'Sheet1 (2)'!$D$70*('Sheet1 (2)'!$D$72-rave_index)/'Sheet1 (2)'!$D$72,IF(shee2!D254='Sheet1 (2)'!$C$71,'Sheet1 (2)'!$D$71*('Sheet1 (2)'!$D$72-rave_index)/'Sheet1 (2)'!$D$72)))&lt;0,0,IF(D254='Sheet1 (2)'!$C$69,'Sheet1 (2)'!$D$69*('Sheet1 (2)'!$D$72-rave_index)/'Sheet1 (2)'!$D$72,IF(shee2!D254='Sheet1 (2)'!$C$70,'Sheet1 (2)'!$D$70*('Sheet1 (2)'!$D$72-rave_index)/'Sheet1 (2)'!$D$72,IF(shee2!D254='Sheet1 (2)'!$C$71,'Sheet1 (2)'!$D$71*('Sheet1 (2)'!$D$72-rave_index)/'Sheet1 (2)'!$D$72))))</f>
        <v>5</v>
      </c>
      <c r="AY254" s="157">
        <f>IF(IF(D254='Sheet1 (2)'!$C$69,'Sheet1 (2)'!$D$69*('Sheet1 (2)'!$D$72-rough_index)/'Sheet1 (2)'!$D$72,IF(shee2!D254='Sheet1 (2)'!$C$70,'Sheet1 (2)'!$D$70*('Sheet1 (2)'!$D$72-rough_index)/'Sheet1 (2)'!$D$72,IF(shee2!D254='Sheet1 (2)'!$C$71,'Sheet1 (2)'!$D$71*('Sheet1 (2)'!$D$72-rough_index)/'Sheet1 (2)'!$D$72)))&lt;0,0,IF(D254='Sheet1 (2)'!$C$69,'Sheet1 (2)'!$D$69*('Sheet1 (2)'!$D$72-rough_index)/'Sheet1 (2)'!$D$72,IF(shee2!D254='Sheet1 (2)'!$C$70,'Sheet1 (2)'!$D$70*('Sheet1 (2)'!$D$72-rough_index)/'Sheet1 (2)'!$D$72,IF(shee2!D254='Sheet1 (2)'!$C$71,'Sheet1 (2)'!$D$71*('Sheet1 (2)'!$D$72-rough_index)/'Sheet1 (2)'!$D$72))))</f>
        <v>3.3333333333333335</v>
      </c>
      <c r="AZ254" s="159">
        <f>+(AU254*'Sheet1 (2)'!$C$77)+(AV254*'Sheet1 (2)'!$C$78)+(AW254*'Sheet1 (2)'!$C$79)+(AX254*'Sheet1 (2)'!$C$80)+(AY254*'Sheet1 (2)'!$C$81)</f>
        <v>4.5</v>
      </c>
      <c r="BA254" s="213" t="str">
        <f t="shared" si="7"/>
        <v>Good</v>
      </c>
      <c r="BE254">
        <f>IF(D254='Sheet1 (2)'!$C$61,'Sheet1 (2)'!$D$61*(counts^2)+'Sheet1 (2)'!$G$61*counts+'Sheet1 (2)'!$J$61,IF(D254='Sheet1 (2)'!$C$62,'Sheet1 (2)'!$D$62*counts+'Sheet1 (2)'!$G$62,IF(D254='Sheet1 (2)'!$C$63,'Sheet1 (2)'!$D$63*counts+'Sheet1 (2)'!$G$63,IF(D254='Sheet1 (2)'!$C$64,'Sheet1 (2)'!$D$64*counts+'Sheet1 (2)'!$G$64))))</f>
        <v>2.0984129299999998</v>
      </c>
    </row>
    <row r="255" spans="1:57" ht="12" customHeight="1">
      <c r="A255" s="145" t="s">
        <v>282</v>
      </c>
      <c r="B255" s="145" t="s">
        <v>76</v>
      </c>
      <c r="C255" s="170">
        <v>395</v>
      </c>
      <c r="D255" s="174" t="s">
        <v>77</v>
      </c>
      <c r="E255" s="171">
        <v>8</v>
      </c>
      <c r="F255" s="171">
        <v>1</v>
      </c>
      <c r="G255" s="171" t="s">
        <v>77</v>
      </c>
      <c r="H255" s="171">
        <v>0.5</v>
      </c>
      <c r="I255" s="171" t="s">
        <v>77</v>
      </c>
      <c r="J255" s="173" t="s">
        <v>80</v>
      </c>
      <c r="K255" s="173" t="s">
        <v>80</v>
      </c>
      <c r="L255" s="169">
        <f>VLOOKUP(CONCATENATE(J255,K255),'Sheet1 (2)'!$J$6:$K$26,2,FALSE)</f>
        <v>0</v>
      </c>
      <c r="M255" s="173" t="s">
        <v>80</v>
      </c>
      <c r="N255" s="173" t="s">
        <v>80</v>
      </c>
      <c r="O255" s="168">
        <f>VLOOKUP(CONCATENATE(M255,N255),'Sheet1 (2)'!$L$6:$M$26,2,FALSE)</f>
        <v>0</v>
      </c>
      <c r="P255" s="173" t="s">
        <v>80</v>
      </c>
      <c r="Q255" s="173" t="s">
        <v>80</v>
      </c>
      <c r="R255" s="168">
        <f>VLOOKUP(CONCATENATE(P255,Q255),'Sheet1 (2)'!$N$6:$O$26,2,FALSE)</f>
        <v>0</v>
      </c>
      <c r="S255" s="173" t="s">
        <v>80</v>
      </c>
      <c r="T255" s="173" t="s">
        <v>80</v>
      </c>
      <c r="U255" s="168">
        <f>VLOOKUP(CONCATENATE(S255,T255),'Sheet1 (2)'!$P$6:$Q$26,2,FALSE)</f>
        <v>0</v>
      </c>
      <c r="V255" s="173" t="s">
        <v>80</v>
      </c>
      <c r="W255" s="173" t="s">
        <v>80</v>
      </c>
      <c r="X255" s="168">
        <f>VLOOKUP(CONCATENATE(V255,W255),'Sheet1 (2)'!$R$6:$S$26,2,FALSE)</f>
        <v>0</v>
      </c>
      <c r="Y255" s="173" t="s">
        <v>80</v>
      </c>
      <c r="Z255" s="173" t="s">
        <v>80</v>
      </c>
      <c r="AA255" s="168">
        <f>VLOOKUP(CONCATENATE(Y255,Z255),'Sheet1 (2)'!$T$6:$U$26,2,FALSE)</f>
        <v>0</v>
      </c>
      <c r="AB255" s="173" t="s">
        <v>80</v>
      </c>
      <c r="AC255" s="173" t="s">
        <v>80</v>
      </c>
      <c r="AD255" s="168">
        <f>VLOOKUP(CONCATENATE(AB255,AC255),'Sheet1 (2)'!$X$6:$Y$26,2,FALSE)</f>
        <v>0</v>
      </c>
      <c r="AE255" s="173" t="s">
        <v>82</v>
      </c>
      <c r="AF255" s="173" t="s">
        <v>81</v>
      </c>
      <c r="AG255" s="168">
        <f>VLOOKUP(CONCATENATE(AE255,AF255),'Sheet1 (2)'!$Z$6:$AA$26,2,FALSE)</f>
        <v>66</v>
      </c>
      <c r="AH255" s="172"/>
      <c r="AI255" s="175"/>
      <c r="AJ255" s="140"/>
      <c r="AK255" s="176" t="s">
        <v>282</v>
      </c>
      <c r="AL255" s="176" t="s">
        <v>76</v>
      </c>
      <c r="AM255" s="170">
        <f t="shared" si="6"/>
        <v>395</v>
      </c>
      <c r="AN255" s="147"/>
      <c r="AO255" s="155"/>
      <c r="AP255" s="156"/>
      <c r="AQ255" s="157">
        <v>2.6054712493999999</v>
      </c>
      <c r="AR255" s="158"/>
      <c r="AS255" s="145">
        <f>LOOKUP(rufmkm,'Sheet1 (2)'!$V$62:$V$71,'Sheet1 (2)'!$W$62:$W$71)</f>
        <v>30</v>
      </c>
      <c r="AT255" s="140"/>
      <c r="AU255" s="157">
        <f>IF(IF(D255='Sheet1 (2)'!$C$69,'Sheet1 (2)'!$D$69*('Sheet1 (2)'!$D$72-rut_index)/'Sheet1 (2)'!$D$72,IF(shee2!D255='Sheet1 (2)'!$C$70,'Sheet1 (2)'!$D$70*('Sheet1 (2)'!$D$72-rut_index)/'Sheet1 (2)'!$D$72,IF(shee2!D255='Sheet1 (2)'!$C$71,'Sheet1 (2)'!$D$71*('Sheet1 (2)'!$D$72-rut_index)/'Sheet1 (2)'!$D$72)))&lt;0,0,IF(D255='Sheet1 (2)'!$C$69,'Sheet1 (2)'!$D$69*('Sheet1 (2)'!$D$72-rut_index)/'Sheet1 (2)'!$D$72,IF(shee2!D255='Sheet1 (2)'!$C$70,'Sheet1 (2)'!$D$70*('Sheet1 (2)'!$D$72-rut_index)/'Sheet1 (2)'!$D$72,IF(shee2!D255='Sheet1 (2)'!$C$71,'Sheet1 (2)'!$D$71*('Sheet1 (2)'!$D$72-rut_index)/'Sheet1 (2)'!$D$72))))</f>
        <v>5</v>
      </c>
      <c r="AV255" s="157">
        <f>IF(IF(D255='Sheet1 (2)'!$C$69,'Sheet1 (2)'!$D$69*('Sheet1 (2)'!$D$72-crack_s_index)/'Sheet1 (2)'!$D$72,IF(shee2!D255='Sheet1 (2)'!$C$70,'Sheet1 (2)'!$D$70*('Sheet1 (2)'!$D$72-crack_s_index)/'Sheet1 (2)'!$D$72,IF(shee2!D255='Sheet1 (2)'!$C$71,'Sheet1 (2)'!$D$71*('Sheet1 (2)'!$D$72-crack_s_index)/'Sheet1 (2)'!$D$72)))&lt;0,0,IF(D255='Sheet1 (2)'!$C$69,'Sheet1 (2)'!$D$69*('Sheet1 (2)'!$D$72-crack_s_index)/'Sheet1 (2)'!$D$72,IF(shee2!D255='Sheet1 (2)'!$C$70,'Sheet1 (2)'!$D$70*('Sheet1 (2)'!$D$72-crack_s_index)/'Sheet1 (2)'!$D$72,IF(shee2!D255='Sheet1 (2)'!$C$71,'Sheet1 (2)'!$D$71*('Sheet1 (2)'!$D$72-crack_s_index)/'Sheet1 (2)'!$D$72))))</f>
        <v>5</v>
      </c>
      <c r="AW255" s="157">
        <f>IF(IF(D255='Sheet1 (2)'!$C$69,'Sheet1 (2)'!$D$69*('Sheet1 (2)'!$D$72-crack_t_index)/'Sheet1 (2)'!$D$72,IF(shee2!D255='Sheet1 (2)'!$C$70,'Sheet1 (2)'!$D$70*('Sheet1 (2)'!$D$72-crack_t_index)/'Sheet1 (2)'!$D$72,IF(shee2!D255='Sheet1 (2)'!$C$71,'Sheet1 (2)'!$D$71*('Sheet1 (2)'!$D$72-crack_t_index)/'Sheet1 (2)'!$D$72)))&lt;0,0,IF(D255='Sheet1 (2)'!$C$69,'Sheet1 (2)'!$D$69*('Sheet1 (2)'!$D$72-crack_t_index)/'Sheet1 (2)'!$D$72,IF(shee2!D255='Sheet1 (2)'!$C$70,'Sheet1 (2)'!$D$70*('Sheet1 (2)'!$D$72-crack_t_index)/'Sheet1 (2)'!$D$72,IF(shee2!D255='Sheet1 (2)'!$C$71,'Sheet1 (2)'!$D$71*('Sheet1 (2)'!$D$72-crack_t_index)/'Sheet1 (2)'!$D$72))))</f>
        <v>5</v>
      </c>
      <c r="AX255" s="157">
        <f>IF(IF(D255='Sheet1 (2)'!$C$69,'Sheet1 (2)'!$D$69*('Sheet1 (2)'!$D$72-rave_index)/'Sheet1 (2)'!$D$72,IF(shee2!D255='Sheet1 (2)'!$C$70,'Sheet1 (2)'!$D$70*('Sheet1 (2)'!$D$72-rave_index)/'Sheet1 (2)'!$D$72,IF(shee2!D255='Sheet1 (2)'!$C$71,'Sheet1 (2)'!$D$71*('Sheet1 (2)'!$D$72-rave_index)/'Sheet1 (2)'!$D$72)))&lt;0,0,IF(D255='Sheet1 (2)'!$C$69,'Sheet1 (2)'!$D$69*('Sheet1 (2)'!$D$72-rave_index)/'Sheet1 (2)'!$D$72,IF(shee2!D255='Sheet1 (2)'!$C$70,'Sheet1 (2)'!$D$70*('Sheet1 (2)'!$D$72-rave_index)/'Sheet1 (2)'!$D$72,IF(shee2!D255='Sheet1 (2)'!$C$71,'Sheet1 (2)'!$D$71*('Sheet1 (2)'!$D$72-rave_index)/'Sheet1 (2)'!$D$72))))</f>
        <v>5</v>
      </c>
      <c r="AY255" s="157">
        <f>IF(IF(D255='Sheet1 (2)'!$C$69,'Sheet1 (2)'!$D$69*('Sheet1 (2)'!$D$72-rough_index)/'Sheet1 (2)'!$D$72,IF(shee2!D255='Sheet1 (2)'!$C$70,'Sheet1 (2)'!$D$70*('Sheet1 (2)'!$D$72-rough_index)/'Sheet1 (2)'!$D$72,IF(shee2!D255='Sheet1 (2)'!$C$71,'Sheet1 (2)'!$D$71*('Sheet1 (2)'!$D$72-rough_index)/'Sheet1 (2)'!$D$72)))&lt;0,0,IF(D255='Sheet1 (2)'!$C$69,'Sheet1 (2)'!$D$69*('Sheet1 (2)'!$D$72-rough_index)/'Sheet1 (2)'!$D$72,IF(shee2!D255='Sheet1 (2)'!$C$70,'Sheet1 (2)'!$D$70*('Sheet1 (2)'!$D$72-rough_index)/'Sheet1 (2)'!$D$72,IF(shee2!D255='Sheet1 (2)'!$C$71,'Sheet1 (2)'!$D$71*('Sheet1 (2)'!$D$72-rough_index)/'Sheet1 (2)'!$D$72))))</f>
        <v>2.5</v>
      </c>
      <c r="AZ255" s="159">
        <f>+(AU255*'Sheet1 (2)'!$C$77)+(AV255*'Sheet1 (2)'!$C$78)+(AW255*'Sheet1 (2)'!$C$79)+(AX255*'Sheet1 (2)'!$C$80)+(AY255*'Sheet1 (2)'!$C$81)</f>
        <v>4.25</v>
      </c>
      <c r="BA255" s="213" t="str">
        <f t="shared" si="7"/>
        <v>Good</v>
      </c>
      <c r="BE255">
        <f>IF(D255='Sheet1 (2)'!$C$61,'Sheet1 (2)'!$D$61*(counts^2)+'Sheet1 (2)'!$G$61*counts+'Sheet1 (2)'!$J$61,IF(D255='Sheet1 (2)'!$C$62,'Sheet1 (2)'!$D$62*counts+'Sheet1 (2)'!$G$62,IF(D255='Sheet1 (2)'!$C$63,'Sheet1 (2)'!$D$63*counts+'Sheet1 (2)'!$G$63,IF(D255='Sheet1 (2)'!$C$64,'Sheet1 (2)'!$D$64*counts+'Sheet1 (2)'!$G$64))))</f>
        <v>2.0984129299999998</v>
      </c>
    </row>
    <row r="256" spans="1:57" ht="12" customHeight="1">
      <c r="A256" s="145" t="s">
        <v>282</v>
      </c>
      <c r="B256" s="145" t="s">
        <v>76</v>
      </c>
      <c r="C256" s="170">
        <v>396</v>
      </c>
      <c r="D256" s="174" t="s">
        <v>77</v>
      </c>
      <c r="E256" s="171">
        <v>8</v>
      </c>
      <c r="F256" s="171">
        <v>1</v>
      </c>
      <c r="G256" s="171" t="s">
        <v>77</v>
      </c>
      <c r="H256" s="171">
        <v>0.5</v>
      </c>
      <c r="I256" s="171" t="s">
        <v>77</v>
      </c>
      <c r="J256" s="173" t="s">
        <v>78</v>
      </c>
      <c r="K256" s="173" t="s">
        <v>83</v>
      </c>
      <c r="L256" s="169">
        <f>VLOOKUP(CONCATENATE(J256,K256),'Sheet1 (2)'!$J$6:$K$26,2,FALSE)</f>
        <v>12.5</v>
      </c>
      <c r="M256" s="173" t="s">
        <v>80</v>
      </c>
      <c r="N256" s="173" t="s">
        <v>80</v>
      </c>
      <c r="O256" s="168">
        <f>VLOOKUP(CONCATENATE(M256,N256),'Sheet1 (2)'!$L$6:$M$26,2,FALSE)</f>
        <v>0</v>
      </c>
      <c r="P256" s="173" t="s">
        <v>80</v>
      </c>
      <c r="Q256" s="173" t="s">
        <v>80</v>
      </c>
      <c r="R256" s="168">
        <f>VLOOKUP(CONCATENATE(P256,Q256),'Sheet1 (2)'!$N$6:$O$26,2,FALSE)</f>
        <v>0</v>
      </c>
      <c r="S256" s="173" t="s">
        <v>80</v>
      </c>
      <c r="T256" s="173" t="s">
        <v>80</v>
      </c>
      <c r="U256" s="168">
        <f>VLOOKUP(CONCATENATE(S256,T256),'Sheet1 (2)'!$P$6:$Q$26,2,FALSE)</f>
        <v>0</v>
      </c>
      <c r="V256" s="173" t="s">
        <v>82</v>
      </c>
      <c r="W256" s="173" t="s">
        <v>81</v>
      </c>
      <c r="X256" s="168">
        <f>VLOOKUP(CONCATENATE(V256,W256),'Sheet1 (2)'!$R$6:$S$26,2,FALSE)</f>
        <v>50</v>
      </c>
      <c r="Y256" s="173" t="s">
        <v>80</v>
      </c>
      <c r="Z256" s="173" t="s">
        <v>80</v>
      </c>
      <c r="AA256" s="168">
        <f>VLOOKUP(CONCATENATE(Y256,Z256),'Sheet1 (2)'!$T$6:$U$26,2,FALSE)</f>
        <v>0</v>
      </c>
      <c r="AB256" s="173" t="s">
        <v>80</v>
      </c>
      <c r="AC256" s="173" t="s">
        <v>80</v>
      </c>
      <c r="AD256" s="168">
        <f>VLOOKUP(CONCATENATE(AB256,AC256),'Sheet1 (2)'!$X$6:$Y$26,2,FALSE)</f>
        <v>0</v>
      </c>
      <c r="AE256" s="173" t="s">
        <v>82</v>
      </c>
      <c r="AF256" s="173" t="s">
        <v>81</v>
      </c>
      <c r="AG256" s="168">
        <f>VLOOKUP(CONCATENATE(AE256,AF256),'Sheet1 (2)'!$Z$6:$AA$26,2,FALSE)</f>
        <v>66</v>
      </c>
      <c r="AH256" s="172"/>
      <c r="AI256" s="175"/>
      <c r="AJ256" s="140"/>
      <c r="AK256" s="176" t="s">
        <v>282</v>
      </c>
      <c r="AL256" s="176" t="s">
        <v>76</v>
      </c>
      <c r="AM256" s="170">
        <f t="shared" si="6"/>
        <v>396</v>
      </c>
      <c r="AN256" s="147"/>
      <c r="AO256" s="155"/>
      <c r="AP256" s="156"/>
      <c r="AQ256" s="157">
        <v>2.7405282772000001</v>
      </c>
      <c r="AR256" s="158"/>
      <c r="AS256" s="145">
        <f>LOOKUP(rufmkm,'Sheet1 (2)'!$V$62:$V$71,'Sheet1 (2)'!$W$62:$W$71)</f>
        <v>30</v>
      </c>
      <c r="AT256" s="140"/>
      <c r="AU256" s="157">
        <f>IF(IF(D256='Sheet1 (2)'!$C$69,'Sheet1 (2)'!$D$69*('Sheet1 (2)'!$D$72-rut_index)/'Sheet1 (2)'!$D$72,IF(shee2!D256='Sheet1 (2)'!$C$70,'Sheet1 (2)'!$D$70*('Sheet1 (2)'!$D$72-rut_index)/'Sheet1 (2)'!$D$72,IF(shee2!D256='Sheet1 (2)'!$C$71,'Sheet1 (2)'!$D$71*('Sheet1 (2)'!$D$72-rut_index)/'Sheet1 (2)'!$D$72)))&lt;0,0,IF(D256='Sheet1 (2)'!$C$69,'Sheet1 (2)'!$D$69*('Sheet1 (2)'!$D$72-rut_index)/'Sheet1 (2)'!$D$72,IF(shee2!D256='Sheet1 (2)'!$C$70,'Sheet1 (2)'!$D$70*('Sheet1 (2)'!$D$72-rut_index)/'Sheet1 (2)'!$D$72,IF(shee2!D256='Sheet1 (2)'!$C$71,'Sheet1 (2)'!$D$71*('Sheet1 (2)'!$D$72-rut_index)/'Sheet1 (2)'!$D$72))))</f>
        <v>3.9583333333333335</v>
      </c>
      <c r="AV256" s="157">
        <f>IF(IF(D256='Sheet1 (2)'!$C$69,'Sheet1 (2)'!$D$69*('Sheet1 (2)'!$D$72-crack_s_index)/'Sheet1 (2)'!$D$72,IF(shee2!D256='Sheet1 (2)'!$C$70,'Sheet1 (2)'!$D$70*('Sheet1 (2)'!$D$72-crack_s_index)/'Sheet1 (2)'!$D$72,IF(shee2!D256='Sheet1 (2)'!$C$71,'Sheet1 (2)'!$D$71*('Sheet1 (2)'!$D$72-crack_s_index)/'Sheet1 (2)'!$D$72)))&lt;0,0,IF(D256='Sheet1 (2)'!$C$69,'Sheet1 (2)'!$D$69*('Sheet1 (2)'!$D$72-crack_s_index)/'Sheet1 (2)'!$D$72,IF(shee2!D256='Sheet1 (2)'!$C$70,'Sheet1 (2)'!$D$70*('Sheet1 (2)'!$D$72-crack_s_index)/'Sheet1 (2)'!$D$72,IF(shee2!D256='Sheet1 (2)'!$C$71,'Sheet1 (2)'!$D$71*('Sheet1 (2)'!$D$72-crack_s_index)/'Sheet1 (2)'!$D$72))))</f>
        <v>5</v>
      </c>
      <c r="AW256" s="157">
        <f>IF(IF(D256='Sheet1 (2)'!$C$69,'Sheet1 (2)'!$D$69*('Sheet1 (2)'!$D$72-crack_t_index)/'Sheet1 (2)'!$D$72,IF(shee2!D256='Sheet1 (2)'!$C$70,'Sheet1 (2)'!$D$70*('Sheet1 (2)'!$D$72-crack_t_index)/'Sheet1 (2)'!$D$72,IF(shee2!D256='Sheet1 (2)'!$C$71,'Sheet1 (2)'!$D$71*('Sheet1 (2)'!$D$72-crack_t_index)/'Sheet1 (2)'!$D$72)))&lt;0,0,IF(D256='Sheet1 (2)'!$C$69,'Sheet1 (2)'!$D$69*('Sheet1 (2)'!$D$72-crack_t_index)/'Sheet1 (2)'!$D$72,IF(shee2!D256='Sheet1 (2)'!$C$70,'Sheet1 (2)'!$D$70*('Sheet1 (2)'!$D$72-crack_t_index)/'Sheet1 (2)'!$D$72,IF(shee2!D256='Sheet1 (2)'!$C$71,'Sheet1 (2)'!$D$71*('Sheet1 (2)'!$D$72-crack_t_index)/'Sheet1 (2)'!$D$72))))</f>
        <v>5</v>
      </c>
      <c r="AX256" s="157">
        <f>IF(IF(D256='Sheet1 (2)'!$C$69,'Sheet1 (2)'!$D$69*('Sheet1 (2)'!$D$72-rave_index)/'Sheet1 (2)'!$D$72,IF(shee2!D256='Sheet1 (2)'!$C$70,'Sheet1 (2)'!$D$70*('Sheet1 (2)'!$D$72-rave_index)/'Sheet1 (2)'!$D$72,IF(shee2!D256='Sheet1 (2)'!$C$71,'Sheet1 (2)'!$D$71*('Sheet1 (2)'!$D$72-rave_index)/'Sheet1 (2)'!$D$72)))&lt;0,0,IF(D256='Sheet1 (2)'!$C$69,'Sheet1 (2)'!$D$69*('Sheet1 (2)'!$D$72-rave_index)/'Sheet1 (2)'!$D$72,IF(shee2!D256='Sheet1 (2)'!$C$70,'Sheet1 (2)'!$D$70*('Sheet1 (2)'!$D$72-rave_index)/'Sheet1 (2)'!$D$72,IF(shee2!D256='Sheet1 (2)'!$C$71,'Sheet1 (2)'!$D$71*('Sheet1 (2)'!$D$72-rave_index)/'Sheet1 (2)'!$D$72))))</f>
        <v>5</v>
      </c>
      <c r="AY256" s="157">
        <f>IF(IF(D256='Sheet1 (2)'!$C$69,'Sheet1 (2)'!$D$69*('Sheet1 (2)'!$D$72-rough_index)/'Sheet1 (2)'!$D$72,IF(shee2!D256='Sheet1 (2)'!$C$70,'Sheet1 (2)'!$D$70*('Sheet1 (2)'!$D$72-rough_index)/'Sheet1 (2)'!$D$72,IF(shee2!D256='Sheet1 (2)'!$C$71,'Sheet1 (2)'!$D$71*('Sheet1 (2)'!$D$72-rough_index)/'Sheet1 (2)'!$D$72)))&lt;0,0,IF(D256='Sheet1 (2)'!$C$69,'Sheet1 (2)'!$D$69*('Sheet1 (2)'!$D$72-rough_index)/'Sheet1 (2)'!$D$72,IF(shee2!D256='Sheet1 (2)'!$C$70,'Sheet1 (2)'!$D$70*('Sheet1 (2)'!$D$72-rough_index)/'Sheet1 (2)'!$D$72,IF(shee2!D256='Sheet1 (2)'!$C$71,'Sheet1 (2)'!$D$71*('Sheet1 (2)'!$D$72-rough_index)/'Sheet1 (2)'!$D$72))))</f>
        <v>2.5</v>
      </c>
      <c r="AZ256" s="159">
        <f>+(AU256*'Sheet1 (2)'!$C$77)+(AV256*'Sheet1 (2)'!$C$78)+(AW256*'Sheet1 (2)'!$C$79)+(AX256*'Sheet1 (2)'!$C$80)+(AY256*'Sheet1 (2)'!$C$81)</f>
        <v>4.041666666666667</v>
      </c>
      <c r="BA256" s="213" t="str">
        <f t="shared" si="7"/>
        <v>Good</v>
      </c>
      <c r="BE256">
        <f>IF(D256='Sheet1 (2)'!$C$61,'Sheet1 (2)'!$D$61*(counts^2)+'Sheet1 (2)'!$G$61*counts+'Sheet1 (2)'!$J$61,IF(D256='Sheet1 (2)'!$C$62,'Sheet1 (2)'!$D$62*counts+'Sheet1 (2)'!$G$62,IF(D256='Sheet1 (2)'!$C$63,'Sheet1 (2)'!$D$63*counts+'Sheet1 (2)'!$G$63,IF(D256='Sheet1 (2)'!$C$64,'Sheet1 (2)'!$D$64*counts+'Sheet1 (2)'!$G$64))))</f>
        <v>2.0984129299999998</v>
      </c>
    </row>
    <row r="257" spans="1:57" ht="12" customHeight="1">
      <c r="A257" s="145" t="s">
        <v>282</v>
      </c>
      <c r="B257" s="145" t="s">
        <v>76</v>
      </c>
      <c r="C257" s="170">
        <v>397</v>
      </c>
      <c r="D257" s="174" t="s">
        <v>77</v>
      </c>
      <c r="E257" s="171">
        <v>8</v>
      </c>
      <c r="F257" s="171">
        <v>1</v>
      </c>
      <c r="G257" s="171" t="s">
        <v>77</v>
      </c>
      <c r="H257" s="171">
        <v>0.5</v>
      </c>
      <c r="I257" s="171" t="s">
        <v>77</v>
      </c>
      <c r="J257" s="173" t="s">
        <v>80</v>
      </c>
      <c r="K257" s="173" t="s">
        <v>80</v>
      </c>
      <c r="L257" s="169">
        <f>VLOOKUP(CONCATENATE(J257,K257),'Sheet1 (2)'!$J$6:$K$26,2,FALSE)</f>
        <v>0</v>
      </c>
      <c r="M257" s="173" t="s">
        <v>80</v>
      </c>
      <c r="N257" s="173" t="s">
        <v>80</v>
      </c>
      <c r="O257" s="168">
        <f>VLOOKUP(CONCATENATE(M257,N257),'Sheet1 (2)'!$L$6:$M$26,2,FALSE)</f>
        <v>0</v>
      </c>
      <c r="P257" s="173" t="s">
        <v>80</v>
      </c>
      <c r="Q257" s="173" t="s">
        <v>80</v>
      </c>
      <c r="R257" s="168">
        <f>VLOOKUP(CONCATENATE(P257,Q257),'Sheet1 (2)'!$N$6:$O$26,2,FALSE)</f>
        <v>0</v>
      </c>
      <c r="S257" s="173" t="s">
        <v>80</v>
      </c>
      <c r="T257" s="173" t="s">
        <v>80</v>
      </c>
      <c r="U257" s="168">
        <f>VLOOKUP(CONCATENATE(S257,T257),'Sheet1 (2)'!$P$6:$Q$26,2,FALSE)</f>
        <v>0</v>
      </c>
      <c r="V257" s="173" t="s">
        <v>80</v>
      </c>
      <c r="W257" s="173" t="s">
        <v>80</v>
      </c>
      <c r="X257" s="168">
        <f>VLOOKUP(CONCATENATE(V257,W257),'Sheet1 (2)'!$R$6:$S$26,2,FALSE)</f>
        <v>0</v>
      </c>
      <c r="Y257" s="173" t="s">
        <v>80</v>
      </c>
      <c r="Z257" s="173" t="s">
        <v>80</v>
      </c>
      <c r="AA257" s="168">
        <f>VLOOKUP(CONCATENATE(Y257,Z257),'Sheet1 (2)'!$T$6:$U$26,2,FALSE)</f>
        <v>0</v>
      </c>
      <c r="AB257" s="173" t="s">
        <v>80</v>
      </c>
      <c r="AC257" s="173" t="s">
        <v>80</v>
      </c>
      <c r="AD257" s="168">
        <f>VLOOKUP(CONCATENATE(AB257,AC257),'Sheet1 (2)'!$X$6:$Y$26,2,FALSE)</f>
        <v>0</v>
      </c>
      <c r="AE257" s="173" t="s">
        <v>82</v>
      </c>
      <c r="AF257" s="173" t="s">
        <v>81</v>
      </c>
      <c r="AG257" s="168">
        <f>VLOOKUP(CONCATENATE(AE257,AF257),'Sheet1 (2)'!$Z$6:$AA$26,2,FALSE)</f>
        <v>66</v>
      </c>
      <c r="AH257" s="172"/>
      <c r="AI257" s="175"/>
      <c r="AJ257" s="140"/>
      <c r="AK257" s="176" t="s">
        <v>282</v>
      </c>
      <c r="AL257" s="176" t="s">
        <v>76</v>
      </c>
      <c r="AM257" s="170">
        <f t="shared" si="6"/>
        <v>397</v>
      </c>
      <c r="AN257" s="147"/>
      <c r="AO257" s="155"/>
      <c r="AP257" s="156"/>
      <c r="AQ257" s="157">
        <v>1.9628785521999998</v>
      </c>
      <c r="AR257" s="158"/>
      <c r="AS257" s="145">
        <f>LOOKUP(rufmkm,'Sheet1 (2)'!$V$62:$V$71,'Sheet1 (2)'!$W$62:$W$71)</f>
        <v>20</v>
      </c>
      <c r="AT257" s="140"/>
      <c r="AU257" s="157">
        <f>IF(IF(D257='Sheet1 (2)'!$C$69,'Sheet1 (2)'!$D$69*('Sheet1 (2)'!$D$72-rut_index)/'Sheet1 (2)'!$D$72,IF(shee2!D257='Sheet1 (2)'!$C$70,'Sheet1 (2)'!$D$70*('Sheet1 (2)'!$D$72-rut_index)/'Sheet1 (2)'!$D$72,IF(shee2!D257='Sheet1 (2)'!$C$71,'Sheet1 (2)'!$D$71*('Sheet1 (2)'!$D$72-rut_index)/'Sheet1 (2)'!$D$72)))&lt;0,0,IF(D257='Sheet1 (2)'!$C$69,'Sheet1 (2)'!$D$69*('Sheet1 (2)'!$D$72-rut_index)/'Sheet1 (2)'!$D$72,IF(shee2!D257='Sheet1 (2)'!$C$70,'Sheet1 (2)'!$D$70*('Sheet1 (2)'!$D$72-rut_index)/'Sheet1 (2)'!$D$72,IF(shee2!D257='Sheet1 (2)'!$C$71,'Sheet1 (2)'!$D$71*('Sheet1 (2)'!$D$72-rut_index)/'Sheet1 (2)'!$D$72))))</f>
        <v>5</v>
      </c>
      <c r="AV257" s="157">
        <f>IF(IF(D257='Sheet1 (2)'!$C$69,'Sheet1 (2)'!$D$69*('Sheet1 (2)'!$D$72-crack_s_index)/'Sheet1 (2)'!$D$72,IF(shee2!D257='Sheet1 (2)'!$C$70,'Sheet1 (2)'!$D$70*('Sheet1 (2)'!$D$72-crack_s_index)/'Sheet1 (2)'!$D$72,IF(shee2!D257='Sheet1 (2)'!$C$71,'Sheet1 (2)'!$D$71*('Sheet1 (2)'!$D$72-crack_s_index)/'Sheet1 (2)'!$D$72)))&lt;0,0,IF(D257='Sheet1 (2)'!$C$69,'Sheet1 (2)'!$D$69*('Sheet1 (2)'!$D$72-crack_s_index)/'Sheet1 (2)'!$D$72,IF(shee2!D257='Sheet1 (2)'!$C$70,'Sheet1 (2)'!$D$70*('Sheet1 (2)'!$D$72-crack_s_index)/'Sheet1 (2)'!$D$72,IF(shee2!D257='Sheet1 (2)'!$C$71,'Sheet1 (2)'!$D$71*('Sheet1 (2)'!$D$72-crack_s_index)/'Sheet1 (2)'!$D$72))))</f>
        <v>5</v>
      </c>
      <c r="AW257" s="157">
        <f>IF(IF(D257='Sheet1 (2)'!$C$69,'Sheet1 (2)'!$D$69*('Sheet1 (2)'!$D$72-crack_t_index)/'Sheet1 (2)'!$D$72,IF(shee2!D257='Sheet1 (2)'!$C$70,'Sheet1 (2)'!$D$70*('Sheet1 (2)'!$D$72-crack_t_index)/'Sheet1 (2)'!$D$72,IF(shee2!D257='Sheet1 (2)'!$C$71,'Sheet1 (2)'!$D$71*('Sheet1 (2)'!$D$72-crack_t_index)/'Sheet1 (2)'!$D$72)))&lt;0,0,IF(D257='Sheet1 (2)'!$C$69,'Sheet1 (2)'!$D$69*('Sheet1 (2)'!$D$72-crack_t_index)/'Sheet1 (2)'!$D$72,IF(shee2!D257='Sheet1 (2)'!$C$70,'Sheet1 (2)'!$D$70*('Sheet1 (2)'!$D$72-crack_t_index)/'Sheet1 (2)'!$D$72,IF(shee2!D257='Sheet1 (2)'!$C$71,'Sheet1 (2)'!$D$71*('Sheet1 (2)'!$D$72-crack_t_index)/'Sheet1 (2)'!$D$72))))</f>
        <v>5</v>
      </c>
      <c r="AX257" s="157">
        <f>IF(IF(D257='Sheet1 (2)'!$C$69,'Sheet1 (2)'!$D$69*('Sheet1 (2)'!$D$72-rave_index)/'Sheet1 (2)'!$D$72,IF(shee2!D257='Sheet1 (2)'!$C$70,'Sheet1 (2)'!$D$70*('Sheet1 (2)'!$D$72-rave_index)/'Sheet1 (2)'!$D$72,IF(shee2!D257='Sheet1 (2)'!$C$71,'Sheet1 (2)'!$D$71*('Sheet1 (2)'!$D$72-rave_index)/'Sheet1 (2)'!$D$72)))&lt;0,0,IF(D257='Sheet1 (2)'!$C$69,'Sheet1 (2)'!$D$69*('Sheet1 (2)'!$D$72-rave_index)/'Sheet1 (2)'!$D$72,IF(shee2!D257='Sheet1 (2)'!$C$70,'Sheet1 (2)'!$D$70*('Sheet1 (2)'!$D$72-rave_index)/'Sheet1 (2)'!$D$72,IF(shee2!D257='Sheet1 (2)'!$C$71,'Sheet1 (2)'!$D$71*('Sheet1 (2)'!$D$72-rave_index)/'Sheet1 (2)'!$D$72))))</f>
        <v>5</v>
      </c>
      <c r="AY257" s="157">
        <f>IF(IF(D257='Sheet1 (2)'!$C$69,'Sheet1 (2)'!$D$69*('Sheet1 (2)'!$D$72-rough_index)/'Sheet1 (2)'!$D$72,IF(shee2!D257='Sheet1 (2)'!$C$70,'Sheet1 (2)'!$D$70*('Sheet1 (2)'!$D$72-rough_index)/'Sheet1 (2)'!$D$72,IF(shee2!D257='Sheet1 (2)'!$C$71,'Sheet1 (2)'!$D$71*('Sheet1 (2)'!$D$72-rough_index)/'Sheet1 (2)'!$D$72)))&lt;0,0,IF(D257='Sheet1 (2)'!$C$69,'Sheet1 (2)'!$D$69*('Sheet1 (2)'!$D$72-rough_index)/'Sheet1 (2)'!$D$72,IF(shee2!D257='Sheet1 (2)'!$C$70,'Sheet1 (2)'!$D$70*('Sheet1 (2)'!$D$72-rough_index)/'Sheet1 (2)'!$D$72,IF(shee2!D257='Sheet1 (2)'!$C$71,'Sheet1 (2)'!$D$71*('Sheet1 (2)'!$D$72-rough_index)/'Sheet1 (2)'!$D$72))))</f>
        <v>3.3333333333333335</v>
      </c>
      <c r="AZ257" s="159">
        <f>+(AU257*'Sheet1 (2)'!$C$77)+(AV257*'Sheet1 (2)'!$C$78)+(AW257*'Sheet1 (2)'!$C$79)+(AX257*'Sheet1 (2)'!$C$80)+(AY257*'Sheet1 (2)'!$C$81)</f>
        <v>4.5</v>
      </c>
      <c r="BA257" s="213" t="str">
        <f t="shared" si="7"/>
        <v>Good</v>
      </c>
      <c r="BE257">
        <f>IF(D257='Sheet1 (2)'!$C$61,'Sheet1 (2)'!$D$61*(counts^2)+'Sheet1 (2)'!$G$61*counts+'Sheet1 (2)'!$J$61,IF(D257='Sheet1 (2)'!$C$62,'Sheet1 (2)'!$D$62*counts+'Sheet1 (2)'!$G$62,IF(D257='Sheet1 (2)'!$C$63,'Sheet1 (2)'!$D$63*counts+'Sheet1 (2)'!$G$63,IF(D257='Sheet1 (2)'!$C$64,'Sheet1 (2)'!$D$64*counts+'Sheet1 (2)'!$G$64))))</f>
        <v>2.0984129299999998</v>
      </c>
    </row>
    <row r="258" spans="1:57" ht="12" customHeight="1">
      <c r="A258" s="145" t="s">
        <v>282</v>
      </c>
      <c r="B258" s="145" t="s">
        <v>76</v>
      </c>
      <c r="C258" s="170">
        <v>398</v>
      </c>
      <c r="D258" s="174" t="s">
        <v>77</v>
      </c>
      <c r="E258" s="171">
        <v>8</v>
      </c>
      <c r="F258" s="171">
        <v>1</v>
      </c>
      <c r="G258" s="171" t="s">
        <v>77</v>
      </c>
      <c r="H258" s="171">
        <v>0.5</v>
      </c>
      <c r="I258" s="171" t="s">
        <v>77</v>
      </c>
      <c r="J258" s="173" t="s">
        <v>80</v>
      </c>
      <c r="K258" s="173" t="s">
        <v>80</v>
      </c>
      <c r="L258" s="169">
        <f>VLOOKUP(CONCATENATE(J258,K258),'Sheet1 (2)'!$J$6:$K$26,2,FALSE)</f>
        <v>0</v>
      </c>
      <c r="M258" s="173" t="s">
        <v>80</v>
      </c>
      <c r="N258" s="173" t="s">
        <v>80</v>
      </c>
      <c r="O258" s="168">
        <f>VLOOKUP(CONCATENATE(M258,N258),'Sheet1 (2)'!$L$6:$M$26,2,FALSE)</f>
        <v>0</v>
      </c>
      <c r="P258" s="173" t="s">
        <v>80</v>
      </c>
      <c r="Q258" s="173" t="s">
        <v>80</v>
      </c>
      <c r="R258" s="168">
        <f>VLOOKUP(CONCATENATE(P258,Q258),'Sheet1 (2)'!$N$6:$O$26,2,FALSE)</f>
        <v>0</v>
      </c>
      <c r="S258" s="173" t="s">
        <v>80</v>
      </c>
      <c r="T258" s="173" t="s">
        <v>80</v>
      </c>
      <c r="U258" s="168">
        <f>VLOOKUP(CONCATENATE(S258,T258),'Sheet1 (2)'!$P$6:$Q$26,2,FALSE)</f>
        <v>0</v>
      </c>
      <c r="V258" s="173" t="s">
        <v>82</v>
      </c>
      <c r="W258" s="173" t="s">
        <v>81</v>
      </c>
      <c r="X258" s="168">
        <f>VLOOKUP(CONCATENATE(V258,W258),'Sheet1 (2)'!$R$6:$S$26,2,FALSE)</f>
        <v>50</v>
      </c>
      <c r="Y258" s="173" t="s">
        <v>80</v>
      </c>
      <c r="Z258" s="173" t="s">
        <v>80</v>
      </c>
      <c r="AA258" s="168">
        <f>VLOOKUP(CONCATENATE(Y258,Z258),'Sheet1 (2)'!$T$6:$U$26,2,FALSE)</f>
        <v>0</v>
      </c>
      <c r="AB258" s="173" t="s">
        <v>80</v>
      </c>
      <c r="AC258" s="173" t="s">
        <v>80</v>
      </c>
      <c r="AD258" s="168">
        <f>VLOOKUP(CONCATENATE(AB258,AC258),'Sheet1 (2)'!$X$6:$Y$26,2,FALSE)</f>
        <v>0</v>
      </c>
      <c r="AE258" s="173" t="s">
        <v>82</v>
      </c>
      <c r="AF258" s="173" t="s">
        <v>81</v>
      </c>
      <c r="AG258" s="168">
        <f>VLOOKUP(CONCATENATE(AE258,AF258),'Sheet1 (2)'!$Z$6:$AA$26,2,FALSE)</f>
        <v>66</v>
      </c>
      <c r="AH258" s="172"/>
      <c r="AI258" s="175"/>
      <c r="AJ258" s="140"/>
      <c r="AK258" s="176" t="s">
        <v>282</v>
      </c>
      <c r="AL258" s="176" t="s">
        <v>76</v>
      </c>
      <c r="AM258" s="170">
        <f t="shared" si="6"/>
        <v>398</v>
      </c>
      <c r="AN258" s="147"/>
      <c r="AO258" s="155"/>
      <c r="AP258" s="156"/>
      <c r="AQ258" s="157">
        <v>1.8150876781999998</v>
      </c>
      <c r="AR258" s="158"/>
      <c r="AS258" s="145">
        <f>LOOKUP(rufmkm,'Sheet1 (2)'!$V$62:$V$71,'Sheet1 (2)'!$W$62:$W$71)</f>
        <v>20</v>
      </c>
      <c r="AT258" s="140"/>
      <c r="AU258" s="157">
        <f>IF(IF(D258='Sheet1 (2)'!$C$69,'Sheet1 (2)'!$D$69*('Sheet1 (2)'!$D$72-rut_index)/'Sheet1 (2)'!$D$72,IF(shee2!D258='Sheet1 (2)'!$C$70,'Sheet1 (2)'!$D$70*('Sheet1 (2)'!$D$72-rut_index)/'Sheet1 (2)'!$D$72,IF(shee2!D258='Sheet1 (2)'!$C$71,'Sheet1 (2)'!$D$71*('Sheet1 (2)'!$D$72-rut_index)/'Sheet1 (2)'!$D$72)))&lt;0,0,IF(D258='Sheet1 (2)'!$C$69,'Sheet1 (2)'!$D$69*('Sheet1 (2)'!$D$72-rut_index)/'Sheet1 (2)'!$D$72,IF(shee2!D258='Sheet1 (2)'!$C$70,'Sheet1 (2)'!$D$70*('Sheet1 (2)'!$D$72-rut_index)/'Sheet1 (2)'!$D$72,IF(shee2!D258='Sheet1 (2)'!$C$71,'Sheet1 (2)'!$D$71*('Sheet1 (2)'!$D$72-rut_index)/'Sheet1 (2)'!$D$72))))</f>
        <v>5</v>
      </c>
      <c r="AV258" s="157">
        <f>IF(IF(D258='Sheet1 (2)'!$C$69,'Sheet1 (2)'!$D$69*('Sheet1 (2)'!$D$72-crack_s_index)/'Sheet1 (2)'!$D$72,IF(shee2!D258='Sheet1 (2)'!$C$70,'Sheet1 (2)'!$D$70*('Sheet1 (2)'!$D$72-crack_s_index)/'Sheet1 (2)'!$D$72,IF(shee2!D258='Sheet1 (2)'!$C$71,'Sheet1 (2)'!$D$71*('Sheet1 (2)'!$D$72-crack_s_index)/'Sheet1 (2)'!$D$72)))&lt;0,0,IF(D258='Sheet1 (2)'!$C$69,'Sheet1 (2)'!$D$69*('Sheet1 (2)'!$D$72-crack_s_index)/'Sheet1 (2)'!$D$72,IF(shee2!D258='Sheet1 (2)'!$C$70,'Sheet1 (2)'!$D$70*('Sheet1 (2)'!$D$72-crack_s_index)/'Sheet1 (2)'!$D$72,IF(shee2!D258='Sheet1 (2)'!$C$71,'Sheet1 (2)'!$D$71*('Sheet1 (2)'!$D$72-crack_s_index)/'Sheet1 (2)'!$D$72))))</f>
        <v>5</v>
      </c>
      <c r="AW258" s="157">
        <f>IF(IF(D258='Sheet1 (2)'!$C$69,'Sheet1 (2)'!$D$69*('Sheet1 (2)'!$D$72-crack_t_index)/'Sheet1 (2)'!$D$72,IF(shee2!D258='Sheet1 (2)'!$C$70,'Sheet1 (2)'!$D$70*('Sheet1 (2)'!$D$72-crack_t_index)/'Sheet1 (2)'!$D$72,IF(shee2!D258='Sheet1 (2)'!$C$71,'Sheet1 (2)'!$D$71*('Sheet1 (2)'!$D$72-crack_t_index)/'Sheet1 (2)'!$D$72)))&lt;0,0,IF(D258='Sheet1 (2)'!$C$69,'Sheet1 (2)'!$D$69*('Sheet1 (2)'!$D$72-crack_t_index)/'Sheet1 (2)'!$D$72,IF(shee2!D258='Sheet1 (2)'!$C$70,'Sheet1 (2)'!$D$70*('Sheet1 (2)'!$D$72-crack_t_index)/'Sheet1 (2)'!$D$72,IF(shee2!D258='Sheet1 (2)'!$C$71,'Sheet1 (2)'!$D$71*('Sheet1 (2)'!$D$72-crack_t_index)/'Sheet1 (2)'!$D$72))))</f>
        <v>5</v>
      </c>
      <c r="AX258" s="157">
        <f>IF(IF(D258='Sheet1 (2)'!$C$69,'Sheet1 (2)'!$D$69*('Sheet1 (2)'!$D$72-rave_index)/'Sheet1 (2)'!$D$72,IF(shee2!D258='Sheet1 (2)'!$C$70,'Sheet1 (2)'!$D$70*('Sheet1 (2)'!$D$72-rave_index)/'Sheet1 (2)'!$D$72,IF(shee2!D258='Sheet1 (2)'!$C$71,'Sheet1 (2)'!$D$71*('Sheet1 (2)'!$D$72-rave_index)/'Sheet1 (2)'!$D$72)))&lt;0,0,IF(D258='Sheet1 (2)'!$C$69,'Sheet1 (2)'!$D$69*('Sheet1 (2)'!$D$72-rave_index)/'Sheet1 (2)'!$D$72,IF(shee2!D258='Sheet1 (2)'!$C$70,'Sheet1 (2)'!$D$70*('Sheet1 (2)'!$D$72-rave_index)/'Sheet1 (2)'!$D$72,IF(shee2!D258='Sheet1 (2)'!$C$71,'Sheet1 (2)'!$D$71*('Sheet1 (2)'!$D$72-rave_index)/'Sheet1 (2)'!$D$72))))</f>
        <v>5</v>
      </c>
      <c r="AY258" s="157">
        <f>IF(IF(D258='Sheet1 (2)'!$C$69,'Sheet1 (2)'!$D$69*('Sheet1 (2)'!$D$72-rough_index)/'Sheet1 (2)'!$D$72,IF(shee2!D258='Sheet1 (2)'!$C$70,'Sheet1 (2)'!$D$70*('Sheet1 (2)'!$D$72-rough_index)/'Sheet1 (2)'!$D$72,IF(shee2!D258='Sheet1 (2)'!$C$71,'Sheet1 (2)'!$D$71*('Sheet1 (2)'!$D$72-rough_index)/'Sheet1 (2)'!$D$72)))&lt;0,0,IF(D258='Sheet1 (2)'!$C$69,'Sheet1 (2)'!$D$69*('Sheet1 (2)'!$D$72-rough_index)/'Sheet1 (2)'!$D$72,IF(shee2!D258='Sheet1 (2)'!$C$70,'Sheet1 (2)'!$D$70*('Sheet1 (2)'!$D$72-rough_index)/'Sheet1 (2)'!$D$72,IF(shee2!D258='Sheet1 (2)'!$C$71,'Sheet1 (2)'!$D$71*('Sheet1 (2)'!$D$72-rough_index)/'Sheet1 (2)'!$D$72))))</f>
        <v>3.3333333333333335</v>
      </c>
      <c r="AZ258" s="159">
        <f>+(AU258*'Sheet1 (2)'!$C$77)+(AV258*'Sheet1 (2)'!$C$78)+(AW258*'Sheet1 (2)'!$C$79)+(AX258*'Sheet1 (2)'!$C$80)+(AY258*'Sheet1 (2)'!$C$81)</f>
        <v>4.5</v>
      </c>
      <c r="BA258" s="213" t="str">
        <f t="shared" si="7"/>
        <v>Good</v>
      </c>
      <c r="BE258">
        <f>IF(D258='Sheet1 (2)'!$C$61,'Sheet1 (2)'!$D$61*(counts^2)+'Sheet1 (2)'!$G$61*counts+'Sheet1 (2)'!$J$61,IF(D258='Sheet1 (2)'!$C$62,'Sheet1 (2)'!$D$62*counts+'Sheet1 (2)'!$G$62,IF(D258='Sheet1 (2)'!$C$63,'Sheet1 (2)'!$D$63*counts+'Sheet1 (2)'!$G$63,IF(D258='Sheet1 (2)'!$C$64,'Sheet1 (2)'!$D$64*counts+'Sheet1 (2)'!$G$64))))</f>
        <v>2.0984129299999998</v>
      </c>
    </row>
    <row r="259" spans="1:57" ht="12" customHeight="1">
      <c r="A259" s="145" t="s">
        <v>282</v>
      </c>
      <c r="B259" s="145" t="s">
        <v>76</v>
      </c>
      <c r="C259" s="170">
        <v>399</v>
      </c>
      <c r="D259" s="174" t="s">
        <v>77</v>
      </c>
      <c r="E259" s="171">
        <v>8</v>
      </c>
      <c r="F259" s="171">
        <v>1</v>
      </c>
      <c r="G259" s="171" t="s">
        <v>77</v>
      </c>
      <c r="H259" s="171">
        <v>0.5</v>
      </c>
      <c r="I259" s="171" t="s">
        <v>77</v>
      </c>
      <c r="J259" s="173" t="s">
        <v>80</v>
      </c>
      <c r="K259" s="173" t="s">
        <v>80</v>
      </c>
      <c r="L259" s="169">
        <f>VLOOKUP(CONCATENATE(J259,K259),'Sheet1 (2)'!$J$6:$K$26,2,FALSE)</f>
        <v>0</v>
      </c>
      <c r="M259" s="173" t="s">
        <v>80</v>
      </c>
      <c r="N259" s="173" t="s">
        <v>80</v>
      </c>
      <c r="O259" s="168">
        <f>VLOOKUP(CONCATENATE(M259,N259),'Sheet1 (2)'!$L$6:$M$26,2,FALSE)</f>
        <v>0</v>
      </c>
      <c r="P259" s="173" t="s">
        <v>80</v>
      </c>
      <c r="Q259" s="173" t="s">
        <v>80</v>
      </c>
      <c r="R259" s="168">
        <f>VLOOKUP(CONCATENATE(P259,Q259),'Sheet1 (2)'!$N$6:$O$26,2,FALSE)</f>
        <v>0</v>
      </c>
      <c r="S259" s="173" t="s">
        <v>80</v>
      </c>
      <c r="T259" s="173" t="s">
        <v>80</v>
      </c>
      <c r="U259" s="168">
        <f>VLOOKUP(CONCATENATE(S259,T259),'Sheet1 (2)'!$P$6:$Q$26,2,FALSE)</f>
        <v>0</v>
      </c>
      <c r="V259" s="173" t="s">
        <v>82</v>
      </c>
      <c r="W259" s="173" t="s">
        <v>81</v>
      </c>
      <c r="X259" s="168">
        <f>VLOOKUP(CONCATENATE(V259,W259),'Sheet1 (2)'!$R$6:$S$26,2,FALSE)</f>
        <v>50</v>
      </c>
      <c r="Y259" s="173" t="s">
        <v>80</v>
      </c>
      <c r="Z259" s="173" t="s">
        <v>80</v>
      </c>
      <c r="AA259" s="168">
        <f>VLOOKUP(CONCATENATE(Y259,Z259),'Sheet1 (2)'!$T$6:$U$26,2,FALSE)</f>
        <v>0</v>
      </c>
      <c r="AB259" s="173" t="s">
        <v>80</v>
      </c>
      <c r="AC259" s="173" t="s">
        <v>80</v>
      </c>
      <c r="AD259" s="168">
        <f>VLOOKUP(CONCATENATE(AB259,AC259),'Sheet1 (2)'!$X$6:$Y$26,2,FALSE)</f>
        <v>0</v>
      </c>
      <c r="AE259" s="173" t="s">
        <v>82</v>
      </c>
      <c r="AF259" s="173" t="s">
        <v>81</v>
      </c>
      <c r="AG259" s="168">
        <f>VLOOKUP(CONCATENATE(AE259,AF259),'Sheet1 (2)'!$Z$6:$AA$26,2,FALSE)</f>
        <v>66</v>
      </c>
      <c r="AH259" s="172"/>
      <c r="AI259" s="175"/>
      <c r="AJ259" s="140"/>
      <c r="AK259" s="176" t="s">
        <v>282</v>
      </c>
      <c r="AL259" s="176" t="s">
        <v>76</v>
      </c>
      <c r="AM259" s="170">
        <f t="shared" si="6"/>
        <v>399</v>
      </c>
      <c r="AN259" s="147"/>
      <c r="AO259" s="155"/>
      <c r="AP259" s="156"/>
      <c r="AQ259" s="157">
        <v>1.9337420545999997</v>
      </c>
      <c r="AR259" s="158"/>
      <c r="AS259" s="145">
        <f>LOOKUP(rufmkm,'Sheet1 (2)'!$V$62:$V$71,'Sheet1 (2)'!$W$62:$W$71)</f>
        <v>20</v>
      </c>
      <c r="AT259" s="140"/>
      <c r="AU259" s="157">
        <f>IF(IF(D259='Sheet1 (2)'!$C$69,'Sheet1 (2)'!$D$69*('Sheet1 (2)'!$D$72-rut_index)/'Sheet1 (2)'!$D$72,IF(shee2!D259='Sheet1 (2)'!$C$70,'Sheet1 (2)'!$D$70*('Sheet1 (2)'!$D$72-rut_index)/'Sheet1 (2)'!$D$72,IF(shee2!D259='Sheet1 (2)'!$C$71,'Sheet1 (2)'!$D$71*('Sheet1 (2)'!$D$72-rut_index)/'Sheet1 (2)'!$D$72)))&lt;0,0,IF(D259='Sheet1 (2)'!$C$69,'Sheet1 (2)'!$D$69*('Sheet1 (2)'!$D$72-rut_index)/'Sheet1 (2)'!$D$72,IF(shee2!D259='Sheet1 (2)'!$C$70,'Sheet1 (2)'!$D$70*('Sheet1 (2)'!$D$72-rut_index)/'Sheet1 (2)'!$D$72,IF(shee2!D259='Sheet1 (2)'!$C$71,'Sheet1 (2)'!$D$71*('Sheet1 (2)'!$D$72-rut_index)/'Sheet1 (2)'!$D$72))))</f>
        <v>5</v>
      </c>
      <c r="AV259" s="157">
        <f>IF(IF(D259='Sheet1 (2)'!$C$69,'Sheet1 (2)'!$D$69*('Sheet1 (2)'!$D$72-crack_s_index)/'Sheet1 (2)'!$D$72,IF(shee2!D259='Sheet1 (2)'!$C$70,'Sheet1 (2)'!$D$70*('Sheet1 (2)'!$D$72-crack_s_index)/'Sheet1 (2)'!$D$72,IF(shee2!D259='Sheet1 (2)'!$C$71,'Sheet1 (2)'!$D$71*('Sheet1 (2)'!$D$72-crack_s_index)/'Sheet1 (2)'!$D$72)))&lt;0,0,IF(D259='Sheet1 (2)'!$C$69,'Sheet1 (2)'!$D$69*('Sheet1 (2)'!$D$72-crack_s_index)/'Sheet1 (2)'!$D$72,IF(shee2!D259='Sheet1 (2)'!$C$70,'Sheet1 (2)'!$D$70*('Sheet1 (2)'!$D$72-crack_s_index)/'Sheet1 (2)'!$D$72,IF(shee2!D259='Sheet1 (2)'!$C$71,'Sheet1 (2)'!$D$71*('Sheet1 (2)'!$D$72-crack_s_index)/'Sheet1 (2)'!$D$72))))</f>
        <v>5</v>
      </c>
      <c r="AW259" s="157">
        <f>IF(IF(D259='Sheet1 (2)'!$C$69,'Sheet1 (2)'!$D$69*('Sheet1 (2)'!$D$72-crack_t_index)/'Sheet1 (2)'!$D$72,IF(shee2!D259='Sheet1 (2)'!$C$70,'Sheet1 (2)'!$D$70*('Sheet1 (2)'!$D$72-crack_t_index)/'Sheet1 (2)'!$D$72,IF(shee2!D259='Sheet1 (2)'!$C$71,'Sheet1 (2)'!$D$71*('Sheet1 (2)'!$D$72-crack_t_index)/'Sheet1 (2)'!$D$72)))&lt;0,0,IF(D259='Sheet1 (2)'!$C$69,'Sheet1 (2)'!$D$69*('Sheet1 (2)'!$D$72-crack_t_index)/'Sheet1 (2)'!$D$72,IF(shee2!D259='Sheet1 (2)'!$C$70,'Sheet1 (2)'!$D$70*('Sheet1 (2)'!$D$72-crack_t_index)/'Sheet1 (2)'!$D$72,IF(shee2!D259='Sheet1 (2)'!$C$71,'Sheet1 (2)'!$D$71*('Sheet1 (2)'!$D$72-crack_t_index)/'Sheet1 (2)'!$D$72))))</f>
        <v>5</v>
      </c>
      <c r="AX259" s="157">
        <f>IF(IF(D259='Sheet1 (2)'!$C$69,'Sheet1 (2)'!$D$69*('Sheet1 (2)'!$D$72-rave_index)/'Sheet1 (2)'!$D$72,IF(shee2!D259='Sheet1 (2)'!$C$70,'Sheet1 (2)'!$D$70*('Sheet1 (2)'!$D$72-rave_index)/'Sheet1 (2)'!$D$72,IF(shee2!D259='Sheet1 (2)'!$C$71,'Sheet1 (2)'!$D$71*('Sheet1 (2)'!$D$72-rave_index)/'Sheet1 (2)'!$D$72)))&lt;0,0,IF(D259='Sheet1 (2)'!$C$69,'Sheet1 (2)'!$D$69*('Sheet1 (2)'!$D$72-rave_index)/'Sheet1 (2)'!$D$72,IF(shee2!D259='Sheet1 (2)'!$C$70,'Sheet1 (2)'!$D$70*('Sheet1 (2)'!$D$72-rave_index)/'Sheet1 (2)'!$D$72,IF(shee2!D259='Sheet1 (2)'!$C$71,'Sheet1 (2)'!$D$71*('Sheet1 (2)'!$D$72-rave_index)/'Sheet1 (2)'!$D$72))))</f>
        <v>5</v>
      </c>
      <c r="AY259" s="157">
        <f>IF(IF(D259='Sheet1 (2)'!$C$69,'Sheet1 (2)'!$D$69*('Sheet1 (2)'!$D$72-rough_index)/'Sheet1 (2)'!$D$72,IF(shee2!D259='Sheet1 (2)'!$C$70,'Sheet1 (2)'!$D$70*('Sheet1 (2)'!$D$72-rough_index)/'Sheet1 (2)'!$D$72,IF(shee2!D259='Sheet1 (2)'!$C$71,'Sheet1 (2)'!$D$71*('Sheet1 (2)'!$D$72-rough_index)/'Sheet1 (2)'!$D$72)))&lt;0,0,IF(D259='Sheet1 (2)'!$C$69,'Sheet1 (2)'!$D$69*('Sheet1 (2)'!$D$72-rough_index)/'Sheet1 (2)'!$D$72,IF(shee2!D259='Sheet1 (2)'!$C$70,'Sheet1 (2)'!$D$70*('Sheet1 (2)'!$D$72-rough_index)/'Sheet1 (2)'!$D$72,IF(shee2!D259='Sheet1 (2)'!$C$71,'Sheet1 (2)'!$D$71*('Sheet1 (2)'!$D$72-rough_index)/'Sheet1 (2)'!$D$72))))</f>
        <v>3.3333333333333335</v>
      </c>
      <c r="AZ259" s="159">
        <f>+(AU259*'Sheet1 (2)'!$C$77)+(AV259*'Sheet1 (2)'!$C$78)+(AW259*'Sheet1 (2)'!$C$79)+(AX259*'Sheet1 (2)'!$C$80)+(AY259*'Sheet1 (2)'!$C$81)</f>
        <v>4.5</v>
      </c>
      <c r="BA259" s="213" t="str">
        <f t="shared" si="7"/>
        <v>Good</v>
      </c>
      <c r="BE259">
        <f>IF(D259='Sheet1 (2)'!$C$61,'Sheet1 (2)'!$D$61*(counts^2)+'Sheet1 (2)'!$G$61*counts+'Sheet1 (2)'!$J$61,IF(D259='Sheet1 (2)'!$C$62,'Sheet1 (2)'!$D$62*counts+'Sheet1 (2)'!$G$62,IF(D259='Sheet1 (2)'!$C$63,'Sheet1 (2)'!$D$63*counts+'Sheet1 (2)'!$G$63,IF(D259='Sheet1 (2)'!$C$64,'Sheet1 (2)'!$D$64*counts+'Sheet1 (2)'!$G$64))))</f>
        <v>2.0984129299999998</v>
      </c>
    </row>
    <row r="260" spans="1:57" ht="12" customHeight="1">
      <c r="A260" s="145" t="s">
        <v>282</v>
      </c>
      <c r="B260" s="145" t="s">
        <v>76</v>
      </c>
      <c r="C260" s="170">
        <v>400</v>
      </c>
      <c r="D260" s="174" t="s">
        <v>77</v>
      </c>
      <c r="E260" s="171">
        <v>8</v>
      </c>
      <c r="F260" s="171">
        <v>1</v>
      </c>
      <c r="G260" s="171" t="s">
        <v>77</v>
      </c>
      <c r="H260" s="171">
        <v>0.5</v>
      </c>
      <c r="I260" s="171" t="s">
        <v>77</v>
      </c>
      <c r="J260" s="173" t="s">
        <v>80</v>
      </c>
      <c r="K260" s="173" t="s">
        <v>80</v>
      </c>
      <c r="L260" s="169">
        <f>VLOOKUP(CONCATENATE(J260,K260),'Sheet1 (2)'!$J$6:$K$26,2,FALSE)</f>
        <v>0</v>
      </c>
      <c r="M260" s="173" t="s">
        <v>80</v>
      </c>
      <c r="N260" s="173" t="s">
        <v>80</v>
      </c>
      <c r="O260" s="168">
        <f>VLOOKUP(CONCATENATE(M260,N260),'Sheet1 (2)'!$L$6:$M$26,2,FALSE)</f>
        <v>0</v>
      </c>
      <c r="P260" s="173" t="s">
        <v>80</v>
      </c>
      <c r="Q260" s="173" t="s">
        <v>80</v>
      </c>
      <c r="R260" s="168">
        <f>VLOOKUP(CONCATENATE(P260,Q260),'Sheet1 (2)'!$N$6:$O$26,2,FALSE)</f>
        <v>0</v>
      </c>
      <c r="S260" s="173" t="s">
        <v>80</v>
      </c>
      <c r="T260" s="173" t="s">
        <v>80</v>
      </c>
      <c r="U260" s="168">
        <f>VLOOKUP(CONCATENATE(S260,T260),'Sheet1 (2)'!$P$6:$Q$26,2,FALSE)</f>
        <v>0</v>
      </c>
      <c r="V260" s="173" t="s">
        <v>80</v>
      </c>
      <c r="W260" s="173" t="s">
        <v>80</v>
      </c>
      <c r="X260" s="168">
        <f>VLOOKUP(CONCATENATE(V260,W260),'Sheet1 (2)'!$R$6:$S$26,2,FALSE)</f>
        <v>0</v>
      </c>
      <c r="Y260" s="173" t="s">
        <v>80</v>
      </c>
      <c r="Z260" s="173" t="s">
        <v>80</v>
      </c>
      <c r="AA260" s="168">
        <f>VLOOKUP(CONCATENATE(Y260,Z260),'Sheet1 (2)'!$T$6:$U$26,2,FALSE)</f>
        <v>0</v>
      </c>
      <c r="AB260" s="173" t="s">
        <v>80</v>
      </c>
      <c r="AC260" s="173" t="s">
        <v>80</v>
      </c>
      <c r="AD260" s="168">
        <f>VLOOKUP(CONCATENATE(AB260,AC260),'Sheet1 (2)'!$X$6:$Y$26,2,FALSE)</f>
        <v>0</v>
      </c>
      <c r="AE260" s="173" t="s">
        <v>82</v>
      </c>
      <c r="AF260" s="173" t="s">
        <v>81</v>
      </c>
      <c r="AG260" s="168">
        <f>VLOOKUP(CONCATENATE(AE260,AF260),'Sheet1 (2)'!$Z$6:$AA$26,2,FALSE)</f>
        <v>66</v>
      </c>
      <c r="AH260" s="172"/>
      <c r="AI260" s="175"/>
      <c r="AJ260" s="140"/>
      <c r="AK260" s="176" t="s">
        <v>282</v>
      </c>
      <c r="AL260" s="176" t="s">
        <v>76</v>
      </c>
      <c r="AM260" s="170">
        <f t="shared" si="6"/>
        <v>400</v>
      </c>
      <c r="AN260" s="147"/>
      <c r="AO260" s="155"/>
      <c r="AP260" s="156"/>
      <c r="AQ260" s="157">
        <v>2.8792957491999998</v>
      </c>
      <c r="AR260" s="158"/>
      <c r="AS260" s="145">
        <f>LOOKUP(rufmkm,'Sheet1 (2)'!$V$62:$V$71,'Sheet1 (2)'!$W$62:$W$71)</f>
        <v>30</v>
      </c>
      <c r="AT260" s="140"/>
      <c r="AU260" s="157">
        <f>IF(IF(D260='Sheet1 (2)'!$C$69,'Sheet1 (2)'!$D$69*('Sheet1 (2)'!$D$72-rut_index)/'Sheet1 (2)'!$D$72,IF(shee2!D260='Sheet1 (2)'!$C$70,'Sheet1 (2)'!$D$70*('Sheet1 (2)'!$D$72-rut_index)/'Sheet1 (2)'!$D$72,IF(shee2!D260='Sheet1 (2)'!$C$71,'Sheet1 (2)'!$D$71*('Sheet1 (2)'!$D$72-rut_index)/'Sheet1 (2)'!$D$72)))&lt;0,0,IF(D260='Sheet1 (2)'!$C$69,'Sheet1 (2)'!$D$69*('Sheet1 (2)'!$D$72-rut_index)/'Sheet1 (2)'!$D$72,IF(shee2!D260='Sheet1 (2)'!$C$70,'Sheet1 (2)'!$D$70*('Sheet1 (2)'!$D$72-rut_index)/'Sheet1 (2)'!$D$72,IF(shee2!D260='Sheet1 (2)'!$C$71,'Sheet1 (2)'!$D$71*('Sheet1 (2)'!$D$72-rut_index)/'Sheet1 (2)'!$D$72))))</f>
        <v>5</v>
      </c>
      <c r="AV260" s="157">
        <f>IF(IF(D260='Sheet1 (2)'!$C$69,'Sheet1 (2)'!$D$69*('Sheet1 (2)'!$D$72-crack_s_index)/'Sheet1 (2)'!$D$72,IF(shee2!D260='Sheet1 (2)'!$C$70,'Sheet1 (2)'!$D$70*('Sheet1 (2)'!$D$72-crack_s_index)/'Sheet1 (2)'!$D$72,IF(shee2!D260='Sheet1 (2)'!$C$71,'Sheet1 (2)'!$D$71*('Sheet1 (2)'!$D$72-crack_s_index)/'Sheet1 (2)'!$D$72)))&lt;0,0,IF(D260='Sheet1 (2)'!$C$69,'Sheet1 (2)'!$D$69*('Sheet1 (2)'!$D$72-crack_s_index)/'Sheet1 (2)'!$D$72,IF(shee2!D260='Sheet1 (2)'!$C$70,'Sheet1 (2)'!$D$70*('Sheet1 (2)'!$D$72-crack_s_index)/'Sheet1 (2)'!$D$72,IF(shee2!D260='Sheet1 (2)'!$C$71,'Sheet1 (2)'!$D$71*('Sheet1 (2)'!$D$72-crack_s_index)/'Sheet1 (2)'!$D$72))))</f>
        <v>5</v>
      </c>
      <c r="AW260" s="157">
        <f>IF(IF(D260='Sheet1 (2)'!$C$69,'Sheet1 (2)'!$D$69*('Sheet1 (2)'!$D$72-crack_t_index)/'Sheet1 (2)'!$D$72,IF(shee2!D260='Sheet1 (2)'!$C$70,'Sheet1 (2)'!$D$70*('Sheet1 (2)'!$D$72-crack_t_index)/'Sheet1 (2)'!$D$72,IF(shee2!D260='Sheet1 (2)'!$C$71,'Sheet1 (2)'!$D$71*('Sheet1 (2)'!$D$72-crack_t_index)/'Sheet1 (2)'!$D$72)))&lt;0,0,IF(D260='Sheet1 (2)'!$C$69,'Sheet1 (2)'!$D$69*('Sheet1 (2)'!$D$72-crack_t_index)/'Sheet1 (2)'!$D$72,IF(shee2!D260='Sheet1 (2)'!$C$70,'Sheet1 (2)'!$D$70*('Sheet1 (2)'!$D$72-crack_t_index)/'Sheet1 (2)'!$D$72,IF(shee2!D260='Sheet1 (2)'!$C$71,'Sheet1 (2)'!$D$71*('Sheet1 (2)'!$D$72-crack_t_index)/'Sheet1 (2)'!$D$72))))</f>
        <v>5</v>
      </c>
      <c r="AX260" s="157">
        <f>IF(IF(D260='Sheet1 (2)'!$C$69,'Sheet1 (2)'!$D$69*('Sheet1 (2)'!$D$72-rave_index)/'Sheet1 (2)'!$D$72,IF(shee2!D260='Sheet1 (2)'!$C$70,'Sheet1 (2)'!$D$70*('Sheet1 (2)'!$D$72-rave_index)/'Sheet1 (2)'!$D$72,IF(shee2!D260='Sheet1 (2)'!$C$71,'Sheet1 (2)'!$D$71*('Sheet1 (2)'!$D$72-rave_index)/'Sheet1 (2)'!$D$72)))&lt;0,0,IF(D260='Sheet1 (2)'!$C$69,'Sheet1 (2)'!$D$69*('Sheet1 (2)'!$D$72-rave_index)/'Sheet1 (2)'!$D$72,IF(shee2!D260='Sheet1 (2)'!$C$70,'Sheet1 (2)'!$D$70*('Sheet1 (2)'!$D$72-rave_index)/'Sheet1 (2)'!$D$72,IF(shee2!D260='Sheet1 (2)'!$C$71,'Sheet1 (2)'!$D$71*('Sheet1 (2)'!$D$72-rave_index)/'Sheet1 (2)'!$D$72))))</f>
        <v>5</v>
      </c>
      <c r="AY260" s="157">
        <f>IF(IF(D260='Sheet1 (2)'!$C$69,'Sheet1 (2)'!$D$69*('Sheet1 (2)'!$D$72-rough_index)/'Sheet1 (2)'!$D$72,IF(shee2!D260='Sheet1 (2)'!$C$70,'Sheet1 (2)'!$D$70*('Sheet1 (2)'!$D$72-rough_index)/'Sheet1 (2)'!$D$72,IF(shee2!D260='Sheet1 (2)'!$C$71,'Sheet1 (2)'!$D$71*('Sheet1 (2)'!$D$72-rough_index)/'Sheet1 (2)'!$D$72)))&lt;0,0,IF(D260='Sheet1 (2)'!$C$69,'Sheet1 (2)'!$D$69*('Sheet1 (2)'!$D$72-rough_index)/'Sheet1 (2)'!$D$72,IF(shee2!D260='Sheet1 (2)'!$C$70,'Sheet1 (2)'!$D$70*('Sheet1 (2)'!$D$72-rough_index)/'Sheet1 (2)'!$D$72,IF(shee2!D260='Sheet1 (2)'!$C$71,'Sheet1 (2)'!$D$71*('Sheet1 (2)'!$D$72-rough_index)/'Sheet1 (2)'!$D$72))))</f>
        <v>2.5</v>
      </c>
      <c r="AZ260" s="159">
        <f>+(AU260*'Sheet1 (2)'!$C$77)+(AV260*'Sheet1 (2)'!$C$78)+(AW260*'Sheet1 (2)'!$C$79)+(AX260*'Sheet1 (2)'!$C$80)+(AY260*'Sheet1 (2)'!$C$81)</f>
        <v>4.25</v>
      </c>
      <c r="BA260" s="213" t="str">
        <f t="shared" si="7"/>
        <v>Good</v>
      </c>
      <c r="BE260">
        <f>IF(D260='Sheet1 (2)'!$C$61,'Sheet1 (2)'!$D$61*(counts^2)+'Sheet1 (2)'!$G$61*counts+'Sheet1 (2)'!$J$61,IF(D260='Sheet1 (2)'!$C$62,'Sheet1 (2)'!$D$62*counts+'Sheet1 (2)'!$G$62,IF(D260='Sheet1 (2)'!$C$63,'Sheet1 (2)'!$D$63*counts+'Sheet1 (2)'!$G$63,IF(D260='Sheet1 (2)'!$C$64,'Sheet1 (2)'!$D$64*counts+'Sheet1 (2)'!$G$64))))</f>
        <v>2.0984129299999998</v>
      </c>
    </row>
    <row r="261" spans="1:57" ht="12" customHeight="1">
      <c r="A261" s="145" t="s">
        <v>282</v>
      </c>
      <c r="B261" s="145" t="s">
        <v>76</v>
      </c>
      <c r="C261" s="170">
        <v>401</v>
      </c>
      <c r="D261" s="174" t="s">
        <v>77</v>
      </c>
      <c r="E261" s="171">
        <v>8</v>
      </c>
      <c r="F261" s="171">
        <v>1</v>
      </c>
      <c r="G261" s="171" t="s">
        <v>77</v>
      </c>
      <c r="H261" s="171">
        <v>0.5</v>
      </c>
      <c r="I261" s="171" t="s">
        <v>77</v>
      </c>
      <c r="J261" s="173" t="s">
        <v>80</v>
      </c>
      <c r="K261" s="173" t="s">
        <v>80</v>
      </c>
      <c r="L261" s="169">
        <f>VLOOKUP(CONCATENATE(J261,K261),'Sheet1 (2)'!$J$6:$K$26,2,FALSE)</f>
        <v>0</v>
      </c>
      <c r="M261" s="173" t="s">
        <v>83</v>
      </c>
      <c r="N261" s="173" t="s">
        <v>83</v>
      </c>
      <c r="O261" s="168">
        <f>VLOOKUP(CONCATENATE(M261,N261),'Sheet1 (2)'!$L$6:$M$26,2,FALSE)</f>
        <v>37.5</v>
      </c>
      <c r="P261" s="173" t="s">
        <v>83</v>
      </c>
      <c r="Q261" s="173" t="s">
        <v>82</v>
      </c>
      <c r="R261" s="168">
        <f>VLOOKUP(CONCATENATE(P261,Q261),'Sheet1 (2)'!$N$6:$O$26,2,FALSE)</f>
        <v>18.75</v>
      </c>
      <c r="S261" s="173" t="s">
        <v>80</v>
      </c>
      <c r="T261" s="173" t="s">
        <v>80</v>
      </c>
      <c r="U261" s="168">
        <f>VLOOKUP(CONCATENATE(S261,T261),'Sheet1 (2)'!$P$6:$Q$26,2,FALSE)</f>
        <v>0</v>
      </c>
      <c r="V261" s="173" t="s">
        <v>80</v>
      </c>
      <c r="W261" s="173" t="s">
        <v>80</v>
      </c>
      <c r="X261" s="168">
        <f>VLOOKUP(CONCATENATE(V261,W261),'Sheet1 (2)'!$R$6:$S$26,2,FALSE)</f>
        <v>0</v>
      </c>
      <c r="Y261" s="173" t="s">
        <v>80</v>
      </c>
      <c r="Z261" s="173" t="s">
        <v>80</v>
      </c>
      <c r="AA261" s="168">
        <f>VLOOKUP(CONCATENATE(Y261,Z261),'Sheet1 (2)'!$T$6:$U$26,2,FALSE)</f>
        <v>0</v>
      </c>
      <c r="AB261" s="173" t="s">
        <v>80</v>
      </c>
      <c r="AC261" s="173" t="s">
        <v>80</v>
      </c>
      <c r="AD261" s="168">
        <f>VLOOKUP(CONCATENATE(AB261,AC261),'Sheet1 (2)'!$X$6:$Y$26,2,FALSE)</f>
        <v>0</v>
      </c>
      <c r="AE261" s="173" t="s">
        <v>82</v>
      </c>
      <c r="AF261" s="173" t="s">
        <v>81</v>
      </c>
      <c r="AG261" s="168">
        <f>VLOOKUP(CONCATENATE(AE261,AF261),'Sheet1 (2)'!$Z$6:$AA$26,2,FALSE)</f>
        <v>66</v>
      </c>
      <c r="AH261" s="172"/>
      <c r="AI261" s="175"/>
      <c r="AJ261" s="140"/>
      <c r="AK261" s="176" t="s">
        <v>282</v>
      </c>
      <c r="AL261" s="176" t="s">
        <v>76</v>
      </c>
      <c r="AM261" s="170">
        <f t="shared" si="6"/>
        <v>401</v>
      </c>
      <c r="AN261" s="147"/>
      <c r="AO261" s="155"/>
      <c r="AP261" s="156"/>
      <c r="AQ261" s="157">
        <v>1.9455663893999997</v>
      </c>
      <c r="AR261" s="158"/>
      <c r="AS261" s="145">
        <f>LOOKUP(rufmkm,'Sheet1 (2)'!$V$62:$V$71,'Sheet1 (2)'!$W$62:$W$71)</f>
        <v>20</v>
      </c>
      <c r="AT261" s="140"/>
      <c r="AU261" s="157">
        <f>IF(IF(D261='Sheet1 (2)'!$C$69,'Sheet1 (2)'!$D$69*('Sheet1 (2)'!$D$72-rut_index)/'Sheet1 (2)'!$D$72,IF(shee2!D261='Sheet1 (2)'!$C$70,'Sheet1 (2)'!$D$70*('Sheet1 (2)'!$D$72-rut_index)/'Sheet1 (2)'!$D$72,IF(shee2!D261='Sheet1 (2)'!$C$71,'Sheet1 (2)'!$D$71*('Sheet1 (2)'!$D$72-rut_index)/'Sheet1 (2)'!$D$72)))&lt;0,0,IF(D261='Sheet1 (2)'!$C$69,'Sheet1 (2)'!$D$69*('Sheet1 (2)'!$D$72-rut_index)/'Sheet1 (2)'!$D$72,IF(shee2!D261='Sheet1 (2)'!$C$70,'Sheet1 (2)'!$D$70*('Sheet1 (2)'!$D$72-rut_index)/'Sheet1 (2)'!$D$72,IF(shee2!D261='Sheet1 (2)'!$C$71,'Sheet1 (2)'!$D$71*('Sheet1 (2)'!$D$72-rut_index)/'Sheet1 (2)'!$D$72))))</f>
        <v>5</v>
      </c>
      <c r="AV261" s="157">
        <f>IF(IF(D261='Sheet1 (2)'!$C$69,'Sheet1 (2)'!$D$69*('Sheet1 (2)'!$D$72-crack_s_index)/'Sheet1 (2)'!$D$72,IF(shee2!D261='Sheet1 (2)'!$C$70,'Sheet1 (2)'!$D$70*('Sheet1 (2)'!$D$72-crack_s_index)/'Sheet1 (2)'!$D$72,IF(shee2!D261='Sheet1 (2)'!$C$71,'Sheet1 (2)'!$D$71*('Sheet1 (2)'!$D$72-crack_s_index)/'Sheet1 (2)'!$D$72)))&lt;0,0,IF(D261='Sheet1 (2)'!$C$69,'Sheet1 (2)'!$D$69*('Sheet1 (2)'!$D$72-crack_s_index)/'Sheet1 (2)'!$D$72,IF(shee2!D261='Sheet1 (2)'!$C$70,'Sheet1 (2)'!$D$70*('Sheet1 (2)'!$D$72-crack_s_index)/'Sheet1 (2)'!$D$72,IF(shee2!D261='Sheet1 (2)'!$C$71,'Sheet1 (2)'!$D$71*('Sheet1 (2)'!$D$72-crack_s_index)/'Sheet1 (2)'!$D$72))))</f>
        <v>1.875</v>
      </c>
      <c r="AW261" s="157">
        <f>IF(IF(D261='Sheet1 (2)'!$C$69,'Sheet1 (2)'!$D$69*('Sheet1 (2)'!$D$72-crack_t_index)/'Sheet1 (2)'!$D$72,IF(shee2!D261='Sheet1 (2)'!$C$70,'Sheet1 (2)'!$D$70*('Sheet1 (2)'!$D$72-crack_t_index)/'Sheet1 (2)'!$D$72,IF(shee2!D261='Sheet1 (2)'!$C$71,'Sheet1 (2)'!$D$71*('Sheet1 (2)'!$D$72-crack_t_index)/'Sheet1 (2)'!$D$72)))&lt;0,0,IF(D261='Sheet1 (2)'!$C$69,'Sheet1 (2)'!$D$69*('Sheet1 (2)'!$D$72-crack_t_index)/'Sheet1 (2)'!$D$72,IF(shee2!D261='Sheet1 (2)'!$C$70,'Sheet1 (2)'!$D$70*('Sheet1 (2)'!$D$72-crack_t_index)/'Sheet1 (2)'!$D$72,IF(shee2!D261='Sheet1 (2)'!$C$71,'Sheet1 (2)'!$D$71*('Sheet1 (2)'!$D$72-crack_t_index)/'Sheet1 (2)'!$D$72))))</f>
        <v>3.4375</v>
      </c>
      <c r="AX261" s="157">
        <f>IF(IF(D261='Sheet1 (2)'!$C$69,'Sheet1 (2)'!$D$69*('Sheet1 (2)'!$D$72-rave_index)/'Sheet1 (2)'!$D$72,IF(shee2!D261='Sheet1 (2)'!$C$70,'Sheet1 (2)'!$D$70*('Sheet1 (2)'!$D$72-rave_index)/'Sheet1 (2)'!$D$72,IF(shee2!D261='Sheet1 (2)'!$C$71,'Sheet1 (2)'!$D$71*('Sheet1 (2)'!$D$72-rave_index)/'Sheet1 (2)'!$D$72)))&lt;0,0,IF(D261='Sheet1 (2)'!$C$69,'Sheet1 (2)'!$D$69*('Sheet1 (2)'!$D$72-rave_index)/'Sheet1 (2)'!$D$72,IF(shee2!D261='Sheet1 (2)'!$C$70,'Sheet1 (2)'!$D$70*('Sheet1 (2)'!$D$72-rave_index)/'Sheet1 (2)'!$D$72,IF(shee2!D261='Sheet1 (2)'!$C$71,'Sheet1 (2)'!$D$71*('Sheet1 (2)'!$D$72-rave_index)/'Sheet1 (2)'!$D$72))))</f>
        <v>5</v>
      </c>
      <c r="AY261" s="157">
        <f>IF(IF(D261='Sheet1 (2)'!$C$69,'Sheet1 (2)'!$D$69*('Sheet1 (2)'!$D$72-rough_index)/'Sheet1 (2)'!$D$72,IF(shee2!D261='Sheet1 (2)'!$C$70,'Sheet1 (2)'!$D$70*('Sheet1 (2)'!$D$72-rough_index)/'Sheet1 (2)'!$D$72,IF(shee2!D261='Sheet1 (2)'!$C$71,'Sheet1 (2)'!$D$71*('Sheet1 (2)'!$D$72-rough_index)/'Sheet1 (2)'!$D$72)))&lt;0,0,IF(D261='Sheet1 (2)'!$C$69,'Sheet1 (2)'!$D$69*('Sheet1 (2)'!$D$72-rough_index)/'Sheet1 (2)'!$D$72,IF(shee2!D261='Sheet1 (2)'!$C$70,'Sheet1 (2)'!$D$70*('Sheet1 (2)'!$D$72-rough_index)/'Sheet1 (2)'!$D$72,IF(shee2!D261='Sheet1 (2)'!$C$71,'Sheet1 (2)'!$D$71*('Sheet1 (2)'!$D$72-rough_index)/'Sheet1 (2)'!$D$72))))</f>
        <v>3.3333333333333335</v>
      </c>
      <c r="AZ261" s="159">
        <f>+(AU261*'Sheet1 (2)'!$C$77)+(AV261*'Sheet1 (2)'!$C$78)+(AW261*'Sheet1 (2)'!$C$79)+(AX261*'Sheet1 (2)'!$C$80)+(AY261*'Sheet1 (2)'!$C$81)</f>
        <v>3.3125</v>
      </c>
      <c r="BA261" s="213" t="str">
        <f t="shared" si="7"/>
        <v>Fair</v>
      </c>
      <c r="BE261">
        <f>IF(D261='Sheet1 (2)'!$C$61,'Sheet1 (2)'!$D$61*(counts^2)+'Sheet1 (2)'!$G$61*counts+'Sheet1 (2)'!$J$61,IF(D261='Sheet1 (2)'!$C$62,'Sheet1 (2)'!$D$62*counts+'Sheet1 (2)'!$G$62,IF(D261='Sheet1 (2)'!$C$63,'Sheet1 (2)'!$D$63*counts+'Sheet1 (2)'!$G$63,IF(D261='Sheet1 (2)'!$C$64,'Sheet1 (2)'!$D$64*counts+'Sheet1 (2)'!$G$64))))</f>
        <v>2.0984129299999998</v>
      </c>
    </row>
    <row r="262" spans="1:57" ht="12" customHeight="1">
      <c r="A262" s="145" t="s">
        <v>282</v>
      </c>
      <c r="B262" s="145" t="s">
        <v>76</v>
      </c>
      <c r="C262" s="170">
        <v>402</v>
      </c>
      <c r="D262" s="174" t="s">
        <v>77</v>
      </c>
      <c r="E262" s="171">
        <v>8</v>
      </c>
      <c r="F262" s="171">
        <v>1</v>
      </c>
      <c r="G262" s="171" t="s">
        <v>77</v>
      </c>
      <c r="H262" s="171">
        <v>0.5</v>
      </c>
      <c r="I262" s="171" t="s">
        <v>77</v>
      </c>
      <c r="J262" s="173" t="s">
        <v>80</v>
      </c>
      <c r="K262" s="173" t="s">
        <v>80</v>
      </c>
      <c r="L262" s="169">
        <f>VLOOKUP(CONCATENATE(J262,K262),'Sheet1 (2)'!$J$6:$K$26,2,FALSE)</f>
        <v>0</v>
      </c>
      <c r="M262" s="173" t="s">
        <v>80</v>
      </c>
      <c r="N262" s="173" t="s">
        <v>80</v>
      </c>
      <c r="O262" s="168">
        <f>VLOOKUP(CONCATENATE(M262,N262),'Sheet1 (2)'!$L$6:$M$26,2,FALSE)</f>
        <v>0</v>
      </c>
      <c r="P262" s="173" t="s">
        <v>80</v>
      </c>
      <c r="Q262" s="173" t="s">
        <v>80</v>
      </c>
      <c r="R262" s="168">
        <f>VLOOKUP(CONCATENATE(P262,Q262),'Sheet1 (2)'!$N$6:$O$26,2,FALSE)</f>
        <v>0</v>
      </c>
      <c r="S262" s="173" t="s">
        <v>80</v>
      </c>
      <c r="T262" s="173" t="s">
        <v>80</v>
      </c>
      <c r="U262" s="168">
        <f>VLOOKUP(CONCATENATE(S262,T262),'Sheet1 (2)'!$P$6:$Q$26,2,FALSE)</f>
        <v>0</v>
      </c>
      <c r="V262" s="173" t="s">
        <v>80</v>
      </c>
      <c r="W262" s="173" t="s">
        <v>80</v>
      </c>
      <c r="X262" s="168">
        <f>VLOOKUP(CONCATENATE(V262,W262),'Sheet1 (2)'!$R$6:$S$26,2,FALSE)</f>
        <v>0</v>
      </c>
      <c r="Y262" s="173" t="s">
        <v>80</v>
      </c>
      <c r="Z262" s="173" t="s">
        <v>80</v>
      </c>
      <c r="AA262" s="168">
        <f>VLOOKUP(CONCATENATE(Y262,Z262),'Sheet1 (2)'!$T$6:$U$26,2,FALSE)</f>
        <v>0</v>
      </c>
      <c r="AB262" s="173" t="s">
        <v>80</v>
      </c>
      <c r="AC262" s="173" t="s">
        <v>80</v>
      </c>
      <c r="AD262" s="168">
        <f>VLOOKUP(CONCATENATE(AB262,AC262),'Sheet1 (2)'!$X$6:$Y$26,2,FALSE)</f>
        <v>0</v>
      </c>
      <c r="AE262" s="173" t="s">
        <v>82</v>
      </c>
      <c r="AF262" s="173" t="s">
        <v>81</v>
      </c>
      <c r="AG262" s="168">
        <f>VLOOKUP(CONCATENATE(AE262,AF262),'Sheet1 (2)'!$Z$6:$AA$26,2,FALSE)</f>
        <v>66</v>
      </c>
      <c r="AH262" s="172"/>
      <c r="AI262" s="175"/>
      <c r="AJ262" s="140"/>
      <c r="AK262" s="176" t="s">
        <v>282</v>
      </c>
      <c r="AL262" s="176" t="s">
        <v>76</v>
      </c>
      <c r="AM262" s="170">
        <f t="shared" si="6"/>
        <v>402</v>
      </c>
      <c r="AN262" s="147"/>
      <c r="AO262" s="155"/>
      <c r="AP262" s="156"/>
      <c r="AQ262" s="157">
        <v>1.8116796202000001</v>
      </c>
      <c r="AR262" s="158"/>
      <c r="AS262" s="145">
        <f>LOOKUP(rufmkm,'Sheet1 (2)'!$V$62:$V$71,'Sheet1 (2)'!$W$62:$W$71)</f>
        <v>20</v>
      </c>
      <c r="AT262" s="140"/>
      <c r="AU262" s="157">
        <f>IF(IF(D262='Sheet1 (2)'!$C$69,'Sheet1 (2)'!$D$69*('Sheet1 (2)'!$D$72-rut_index)/'Sheet1 (2)'!$D$72,IF(shee2!D262='Sheet1 (2)'!$C$70,'Sheet1 (2)'!$D$70*('Sheet1 (2)'!$D$72-rut_index)/'Sheet1 (2)'!$D$72,IF(shee2!D262='Sheet1 (2)'!$C$71,'Sheet1 (2)'!$D$71*('Sheet1 (2)'!$D$72-rut_index)/'Sheet1 (2)'!$D$72)))&lt;0,0,IF(D262='Sheet1 (2)'!$C$69,'Sheet1 (2)'!$D$69*('Sheet1 (2)'!$D$72-rut_index)/'Sheet1 (2)'!$D$72,IF(shee2!D262='Sheet1 (2)'!$C$70,'Sheet1 (2)'!$D$70*('Sheet1 (2)'!$D$72-rut_index)/'Sheet1 (2)'!$D$72,IF(shee2!D262='Sheet1 (2)'!$C$71,'Sheet1 (2)'!$D$71*('Sheet1 (2)'!$D$72-rut_index)/'Sheet1 (2)'!$D$72))))</f>
        <v>5</v>
      </c>
      <c r="AV262" s="157">
        <f>IF(IF(D262='Sheet1 (2)'!$C$69,'Sheet1 (2)'!$D$69*('Sheet1 (2)'!$D$72-crack_s_index)/'Sheet1 (2)'!$D$72,IF(shee2!D262='Sheet1 (2)'!$C$70,'Sheet1 (2)'!$D$70*('Sheet1 (2)'!$D$72-crack_s_index)/'Sheet1 (2)'!$D$72,IF(shee2!D262='Sheet1 (2)'!$C$71,'Sheet1 (2)'!$D$71*('Sheet1 (2)'!$D$72-crack_s_index)/'Sheet1 (2)'!$D$72)))&lt;0,0,IF(D262='Sheet1 (2)'!$C$69,'Sheet1 (2)'!$D$69*('Sheet1 (2)'!$D$72-crack_s_index)/'Sheet1 (2)'!$D$72,IF(shee2!D262='Sheet1 (2)'!$C$70,'Sheet1 (2)'!$D$70*('Sheet1 (2)'!$D$72-crack_s_index)/'Sheet1 (2)'!$D$72,IF(shee2!D262='Sheet1 (2)'!$C$71,'Sheet1 (2)'!$D$71*('Sheet1 (2)'!$D$72-crack_s_index)/'Sheet1 (2)'!$D$72))))</f>
        <v>5</v>
      </c>
      <c r="AW262" s="157">
        <f>IF(IF(D262='Sheet1 (2)'!$C$69,'Sheet1 (2)'!$D$69*('Sheet1 (2)'!$D$72-crack_t_index)/'Sheet1 (2)'!$D$72,IF(shee2!D262='Sheet1 (2)'!$C$70,'Sheet1 (2)'!$D$70*('Sheet1 (2)'!$D$72-crack_t_index)/'Sheet1 (2)'!$D$72,IF(shee2!D262='Sheet1 (2)'!$C$71,'Sheet1 (2)'!$D$71*('Sheet1 (2)'!$D$72-crack_t_index)/'Sheet1 (2)'!$D$72)))&lt;0,0,IF(D262='Sheet1 (2)'!$C$69,'Sheet1 (2)'!$D$69*('Sheet1 (2)'!$D$72-crack_t_index)/'Sheet1 (2)'!$D$72,IF(shee2!D262='Sheet1 (2)'!$C$70,'Sheet1 (2)'!$D$70*('Sheet1 (2)'!$D$72-crack_t_index)/'Sheet1 (2)'!$D$72,IF(shee2!D262='Sheet1 (2)'!$C$71,'Sheet1 (2)'!$D$71*('Sheet1 (2)'!$D$72-crack_t_index)/'Sheet1 (2)'!$D$72))))</f>
        <v>5</v>
      </c>
      <c r="AX262" s="157">
        <f>IF(IF(D262='Sheet1 (2)'!$C$69,'Sheet1 (2)'!$D$69*('Sheet1 (2)'!$D$72-rave_index)/'Sheet1 (2)'!$D$72,IF(shee2!D262='Sheet1 (2)'!$C$70,'Sheet1 (2)'!$D$70*('Sheet1 (2)'!$D$72-rave_index)/'Sheet1 (2)'!$D$72,IF(shee2!D262='Sheet1 (2)'!$C$71,'Sheet1 (2)'!$D$71*('Sheet1 (2)'!$D$72-rave_index)/'Sheet1 (2)'!$D$72)))&lt;0,0,IF(D262='Sheet1 (2)'!$C$69,'Sheet1 (2)'!$D$69*('Sheet1 (2)'!$D$72-rave_index)/'Sheet1 (2)'!$D$72,IF(shee2!D262='Sheet1 (2)'!$C$70,'Sheet1 (2)'!$D$70*('Sheet1 (2)'!$D$72-rave_index)/'Sheet1 (2)'!$D$72,IF(shee2!D262='Sheet1 (2)'!$C$71,'Sheet1 (2)'!$D$71*('Sheet1 (2)'!$D$72-rave_index)/'Sheet1 (2)'!$D$72))))</f>
        <v>5</v>
      </c>
      <c r="AY262" s="157">
        <f>IF(IF(D262='Sheet1 (2)'!$C$69,'Sheet1 (2)'!$D$69*('Sheet1 (2)'!$D$72-rough_index)/'Sheet1 (2)'!$D$72,IF(shee2!D262='Sheet1 (2)'!$C$70,'Sheet1 (2)'!$D$70*('Sheet1 (2)'!$D$72-rough_index)/'Sheet1 (2)'!$D$72,IF(shee2!D262='Sheet1 (2)'!$C$71,'Sheet1 (2)'!$D$71*('Sheet1 (2)'!$D$72-rough_index)/'Sheet1 (2)'!$D$72)))&lt;0,0,IF(D262='Sheet1 (2)'!$C$69,'Sheet1 (2)'!$D$69*('Sheet1 (2)'!$D$72-rough_index)/'Sheet1 (2)'!$D$72,IF(shee2!D262='Sheet1 (2)'!$C$70,'Sheet1 (2)'!$D$70*('Sheet1 (2)'!$D$72-rough_index)/'Sheet1 (2)'!$D$72,IF(shee2!D262='Sheet1 (2)'!$C$71,'Sheet1 (2)'!$D$71*('Sheet1 (2)'!$D$72-rough_index)/'Sheet1 (2)'!$D$72))))</f>
        <v>3.3333333333333335</v>
      </c>
      <c r="AZ262" s="159">
        <f>+(AU262*'Sheet1 (2)'!$C$77)+(AV262*'Sheet1 (2)'!$C$78)+(AW262*'Sheet1 (2)'!$C$79)+(AX262*'Sheet1 (2)'!$C$80)+(AY262*'Sheet1 (2)'!$C$81)</f>
        <v>4.5</v>
      </c>
      <c r="BA262" s="213" t="str">
        <f t="shared" si="7"/>
        <v>Good</v>
      </c>
      <c r="BE262">
        <f>IF(D262='Sheet1 (2)'!$C$61,'Sheet1 (2)'!$D$61*(counts^2)+'Sheet1 (2)'!$G$61*counts+'Sheet1 (2)'!$J$61,IF(D262='Sheet1 (2)'!$C$62,'Sheet1 (2)'!$D$62*counts+'Sheet1 (2)'!$G$62,IF(D262='Sheet1 (2)'!$C$63,'Sheet1 (2)'!$D$63*counts+'Sheet1 (2)'!$G$63,IF(D262='Sheet1 (2)'!$C$64,'Sheet1 (2)'!$D$64*counts+'Sheet1 (2)'!$G$64))))</f>
        <v>2.0984129299999998</v>
      </c>
    </row>
    <row r="263" spans="1:57" ht="12" customHeight="1">
      <c r="A263" s="145" t="s">
        <v>282</v>
      </c>
      <c r="B263" s="145" t="s">
        <v>76</v>
      </c>
      <c r="C263" s="170">
        <v>403</v>
      </c>
      <c r="D263" s="174" t="s">
        <v>77</v>
      </c>
      <c r="E263" s="171">
        <v>8</v>
      </c>
      <c r="F263" s="171">
        <v>1</v>
      </c>
      <c r="G263" s="171" t="s">
        <v>77</v>
      </c>
      <c r="H263" s="171">
        <v>0.5</v>
      </c>
      <c r="I263" s="171" t="s">
        <v>77</v>
      </c>
      <c r="J263" s="173" t="s">
        <v>78</v>
      </c>
      <c r="K263" s="173" t="s">
        <v>83</v>
      </c>
      <c r="L263" s="169">
        <f>VLOOKUP(CONCATENATE(J263,K263),'Sheet1 (2)'!$J$6:$K$26,2,FALSE)</f>
        <v>12.5</v>
      </c>
      <c r="M263" s="173" t="s">
        <v>80</v>
      </c>
      <c r="N263" s="173" t="s">
        <v>80</v>
      </c>
      <c r="O263" s="168">
        <f>VLOOKUP(CONCATENATE(M263,N263),'Sheet1 (2)'!$L$6:$M$26,2,FALSE)</f>
        <v>0</v>
      </c>
      <c r="P263" s="173" t="s">
        <v>80</v>
      </c>
      <c r="Q263" s="173" t="s">
        <v>80</v>
      </c>
      <c r="R263" s="168">
        <f>VLOOKUP(CONCATENATE(P263,Q263),'Sheet1 (2)'!$N$6:$O$26,2,FALSE)</f>
        <v>0</v>
      </c>
      <c r="S263" s="173" t="s">
        <v>80</v>
      </c>
      <c r="T263" s="173" t="s">
        <v>80</v>
      </c>
      <c r="U263" s="168">
        <f>VLOOKUP(CONCATENATE(S263,T263),'Sheet1 (2)'!$P$6:$Q$26,2,FALSE)</f>
        <v>0</v>
      </c>
      <c r="V263" s="173" t="s">
        <v>80</v>
      </c>
      <c r="W263" s="173" t="s">
        <v>80</v>
      </c>
      <c r="X263" s="168">
        <f>VLOOKUP(CONCATENATE(V263,W263),'Sheet1 (2)'!$R$6:$S$26,2,FALSE)</f>
        <v>0</v>
      </c>
      <c r="Y263" s="173" t="s">
        <v>80</v>
      </c>
      <c r="Z263" s="173" t="s">
        <v>80</v>
      </c>
      <c r="AA263" s="168">
        <f>VLOOKUP(CONCATENATE(Y263,Z263),'Sheet1 (2)'!$T$6:$U$26,2,FALSE)</f>
        <v>0</v>
      </c>
      <c r="AB263" s="173" t="s">
        <v>80</v>
      </c>
      <c r="AC263" s="173" t="s">
        <v>80</v>
      </c>
      <c r="AD263" s="168">
        <f>VLOOKUP(CONCATENATE(AB263,AC263),'Sheet1 (2)'!$X$6:$Y$26,2,FALSE)</f>
        <v>0</v>
      </c>
      <c r="AE263" s="173" t="s">
        <v>82</v>
      </c>
      <c r="AF263" s="173" t="s">
        <v>81</v>
      </c>
      <c r="AG263" s="168">
        <f>VLOOKUP(CONCATENATE(AE263,AF263),'Sheet1 (2)'!$Z$6:$AA$26,2,FALSE)</f>
        <v>66</v>
      </c>
      <c r="AH263" s="172"/>
      <c r="AI263" s="175"/>
      <c r="AJ263" s="140"/>
      <c r="AK263" s="176" t="s">
        <v>282</v>
      </c>
      <c r="AL263" s="176" t="s">
        <v>76</v>
      </c>
      <c r="AM263" s="170">
        <f t="shared" si="6"/>
        <v>403</v>
      </c>
      <c r="AN263" s="147"/>
      <c r="AO263" s="155"/>
      <c r="AP263" s="156"/>
      <c r="AQ263" s="157">
        <v>2.0713897478000001</v>
      </c>
      <c r="AR263" s="158"/>
      <c r="AS263" s="145">
        <f>LOOKUP(rufmkm,'Sheet1 (2)'!$V$62:$V$71,'Sheet1 (2)'!$W$62:$W$71)</f>
        <v>30</v>
      </c>
      <c r="AT263" s="140"/>
      <c r="AU263" s="157">
        <f>IF(IF(D263='Sheet1 (2)'!$C$69,'Sheet1 (2)'!$D$69*('Sheet1 (2)'!$D$72-rut_index)/'Sheet1 (2)'!$D$72,IF(shee2!D263='Sheet1 (2)'!$C$70,'Sheet1 (2)'!$D$70*('Sheet1 (2)'!$D$72-rut_index)/'Sheet1 (2)'!$D$72,IF(shee2!D263='Sheet1 (2)'!$C$71,'Sheet1 (2)'!$D$71*('Sheet1 (2)'!$D$72-rut_index)/'Sheet1 (2)'!$D$72)))&lt;0,0,IF(D263='Sheet1 (2)'!$C$69,'Sheet1 (2)'!$D$69*('Sheet1 (2)'!$D$72-rut_index)/'Sheet1 (2)'!$D$72,IF(shee2!D263='Sheet1 (2)'!$C$70,'Sheet1 (2)'!$D$70*('Sheet1 (2)'!$D$72-rut_index)/'Sheet1 (2)'!$D$72,IF(shee2!D263='Sheet1 (2)'!$C$71,'Sheet1 (2)'!$D$71*('Sheet1 (2)'!$D$72-rut_index)/'Sheet1 (2)'!$D$72))))</f>
        <v>3.9583333333333335</v>
      </c>
      <c r="AV263" s="157">
        <f>IF(IF(D263='Sheet1 (2)'!$C$69,'Sheet1 (2)'!$D$69*('Sheet1 (2)'!$D$72-crack_s_index)/'Sheet1 (2)'!$D$72,IF(shee2!D263='Sheet1 (2)'!$C$70,'Sheet1 (2)'!$D$70*('Sheet1 (2)'!$D$72-crack_s_index)/'Sheet1 (2)'!$D$72,IF(shee2!D263='Sheet1 (2)'!$C$71,'Sheet1 (2)'!$D$71*('Sheet1 (2)'!$D$72-crack_s_index)/'Sheet1 (2)'!$D$72)))&lt;0,0,IF(D263='Sheet1 (2)'!$C$69,'Sheet1 (2)'!$D$69*('Sheet1 (2)'!$D$72-crack_s_index)/'Sheet1 (2)'!$D$72,IF(shee2!D263='Sheet1 (2)'!$C$70,'Sheet1 (2)'!$D$70*('Sheet1 (2)'!$D$72-crack_s_index)/'Sheet1 (2)'!$D$72,IF(shee2!D263='Sheet1 (2)'!$C$71,'Sheet1 (2)'!$D$71*('Sheet1 (2)'!$D$72-crack_s_index)/'Sheet1 (2)'!$D$72))))</f>
        <v>5</v>
      </c>
      <c r="AW263" s="157">
        <f>IF(IF(D263='Sheet1 (2)'!$C$69,'Sheet1 (2)'!$D$69*('Sheet1 (2)'!$D$72-crack_t_index)/'Sheet1 (2)'!$D$72,IF(shee2!D263='Sheet1 (2)'!$C$70,'Sheet1 (2)'!$D$70*('Sheet1 (2)'!$D$72-crack_t_index)/'Sheet1 (2)'!$D$72,IF(shee2!D263='Sheet1 (2)'!$C$71,'Sheet1 (2)'!$D$71*('Sheet1 (2)'!$D$72-crack_t_index)/'Sheet1 (2)'!$D$72)))&lt;0,0,IF(D263='Sheet1 (2)'!$C$69,'Sheet1 (2)'!$D$69*('Sheet1 (2)'!$D$72-crack_t_index)/'Sheet1 (2)'!$D$72,IF(shee2!D263='Sheet1 (2)'!$C$70,'Sheet1 (2)'!$D$70*('Sheet1 (2)'!$D$72-crack_t_index)/'Sheet1 (2)'!$D$72,IF(shee2!D263='Sheet1 (2)'!$C$71,'Sheet1 (2)'!$D$71*('Sheet1 (2)'!$D$72-crack_t_index)/'Sheet1 (2)'!$D$72))))</f>
        <v>5</v>
      </c>
      <c r="AX263" s="157">
        <f>IF(IF(D263='Sheet1 (2)'!$C$69,'Sheet1 (2)'!$D$69*('Sheet1 (2)'!$D$72-rave_index)/'Sheet1 (2)'!$D$72,IF(shee2!D263='Sheet1 (2)'!$C$70,'Sheet1 (2)'!$D$70*('Sheet1 (2)'!$D$72-rave_index)/'Sheet1 (2)'!$D$72,IF(shee2!D263='Sheet1 (2)'!$C$71,'Sheet1 (2)'!$D$71*('Sheet1 (2)'!$D$72-rave_index)/'Sheet1 (2)'!$D$72)))&lt;0,0,IF(D263='Sheet1 (2)'!$C$69,'Sheet1 (2)'!$D$69*('Sheet1 (2)'!$D$72-rave_index)/'Sheet1 (2)'!$D$72,IF(shee2!D263='Sheet1 (2)'!$C$70,'Sheet1 (2)'!$D$70*('Sheet1 (2)'!$D$72-rave_index)/'Sheet1 (2)'!$D$72,IF(shee2!D263='Sheet1 (2)'!$C$71,'Sheet1 (2)'!$D$71*('Sheet1 (2)'!$D$72-rave_index)/'Sheet1 (2)'!$D$72))))</f>
        <v>5</v>
      </c>
      <c r="AY263" s="157">
        <f>IF(IF(D263='Sheet1 (2)'!$C$69,'Sheet1 (2)'!$D$69*('Sheet1 (2)'!$D$72-rough_index)/'Sheet1 (2)'!$D$72,IF(shee2!D263='Sheet1 (2)'!$C$70,'Sheet1 (2)'!$D$70*('Sheet1 (2)'!$D$72-rough_index)/'Sheet1 (2)'!$D$72,IF(shee2!D263='Sheet1 (2)'!$C$71,'Sheet1 (2)'!$D$71*('Sheet1 (2)'!$D$72-rough_index)/'Sheet1 (2)'!$D$72)))&lt;0,0,IF(D263='Sheet1 (2)'!$C$69,'Sheet1 (2)'!$D$69*('Sheet1 (2)'!$D$72-rough_index)/'Sheet1 (2)'!$D$72,IF(shee2!D263='Sheet1 (2)'!$C$70,'Sheet1 (2)'!$D$70*('Sheet1 (2)'!$D$72-rough_index)/'Sheet1 (2)'!$D$72,IF(shee2!D263='Sheet1 (2)'!$C$71,'Sheet1 (2)'!$D$71*('Sheet1 (2)'!$D$72-rough_index)/'Sheet1 (2)'!$D$72))))</f>
        <v>2.5</v>
      </c>
      <c r="AZ263" s="159">
        <f>+(AU263*'Sheet1 (2)'!$C$77)+(AV263*'Sheet1 (2)'!$C$78)+(AW263*'Sheet1 (2)'!$C$79)+(AX263*'Sheet1 (2)'!$C$80)+(AY263*'Sheet1 (2)'!$C$81)</f>
        <v>4.041666666666667</v>
      </c>
      <c r="BA263" s="213" t="str">
        <f t="shared" si="7"/>
        <v>Good</v>
      </c>
      <c r="BE263">
        <f>IF(D263='Sheet1 (2)'!$C$61,'Sheet1 (2)'!$D$61*(counts^2)+'Sheet1 (2)'!$G$61*counts+'Sheet1 (2)'!$J$61,IF(D263='Sheet1 (2)'!$C$62,'Sheet1 (2)'!$D$62*counts+'Sheet1 (2)'!$G$62,IF(D263='Sheet1 (2)'!$C$63,'Sheet1 (2)'!$D$63*counts+'Sheet1 (2)'!$G$63,IF(D263='Sheet1 (2)'!$C$64,'Sheet1 (2)'!$D$64*counts+'Sheet1 (2)'!$G$64))))</f>
        <v>2.0984129299999998</v>
      </c>
    </row>
    <row r="264" spans="1:57" ht="12" customHeight="1">
      <c r="A264" s="145" t="s">
        <v>282</v>
      </c>
      <c r="B264" s="145" t="s">
        <v>76</v>
      </c>
      <c r="C264" s="170">
        <v>404</v>
      </c>
      <c r="D264" s="174" t="s">
        <v>77</v>
      </c>
      <c r="E264" s="171">
        <v>8</v>
      </c>
      <c r="F264" s="171">
        <v>1</v>
      </c>
      <c r="G264" s="171" t="s">
        <v>77</v>
      </c>
      <c r="H264" s="171">
        <v>0.5</v>
      </c>
      <c r="I264" s="171" t="s">
        <v>77</v>
      </c>
      <c r="J264" s="173" t="s">
        <v>78</v>
      </c>
      <c r="K264" s="173" t="s">
        <v>79</v>
      </c>
      <c r="L264" s="169">
        <f>VLOOKUP(CONCATENATE(J264,K264),'Sheet1 (2)'!$J$6:$K$26,2,FALSE)</f>
        <v>18.75</v>
      </c>
      <c r="M264" s="173" t="s">
        <v>80</v>
      </c>
      <c r="N264" s="173" t="s">
        <v>80</v>
      </c>
      <c r="O264" s="168">
        <f>VLOOKUP(CONCATENATE(M264,N264),'Sheet1 (2)'!$L$6:$M$26,2,FALSE)</f>
        <v>0</v>
      </c>
      <c r="P264" s="173" t="s">
        <v>80</v>
      </c>
      <c r="Q264" s="173" t="s">
        <v>80</v>
      </c>
      <c r="R264" s="168">
        <f>VLOOKUP(CONCATENATE(P264,Q264),'Sheet1 (2)'!$N$6:$O$26,2,FALSE)</f>
        <v>0</v>
      </c>
      <c r="S264" s="173" t="s">
        <v>80</v>
      </c>
      <c r="T264" s="173" t="s">
        <v>80</v>
      </c>
      <c r="U264" s="168">
        <f>VLOOKUP(CONCATENATE(S264,T264),'Sheet1 (2)'!$P$6:$Q$26,2,FALSE)</f>
        <v>0</v>
      </c>
      <c r="V264" s="173" t="s">
        <v>80</v>
      </c>
      <c r="W264" s="173" t="s">
        <v>80</v>
      </c>
      <c r="X264" s="168">
        <f>VLOOKUP(CONCATENATE(V264,W264),'Sheet1 (2)'!$R$6:$S$26,2,FALSE)</f>
        <v>0</v>
      </c>
      <c r="Y264" s="173" t="s">
        <v>80</v>
      </c>
      <c r="Z264" s="173" t="s">
        <v>80</v>
      </c>
      <c r="AA264" s="168">
        <f>VLOOKUP(CONCATENATE(Y264,Z264),'Sheet1 (2)'!$T$6:$U$26,2,FALSE)</f>
        <v>0</v>
      </c>
      <c r="AB264" s="173" t="s">
        <v>80</v>
      </c>
      <c r="AC264" s="173" t="s">
        <v>80</v>
      </c>
      <c r="AD264" s="168">
        <f>VLOOKUP(CONCATENATE(AB264,AC264),'Sheet1 (2)'!$X$6:$Y$26,2,FALSE)</f>
        <v>0</v>
      </c>
      <c r="AE264" s="173" t="s">
        <v>82</v>
      </c>
      <c r="AF264" s="173" t="s">
        <v>81</v>
      </c>
      <c r="AG264" s="168">
        <f>VLOOKUP(CONCATENATE(AE264,AF264),'Sheet1 (2)'!$Z$6:$AA$26,2,FALSE)</f>
        <v>66</v>
      </c>
      <c r="AH264" s="172"/>
      <c r="AI264" s="175"/>
      <c r="AJ264" s="140"/>
      <c r="AK264" s="176" t="s">
        <v>282</v>
      </c>
      <c r="AL264" s="176" t="s">
        <v>76</v>
      </c>
      <c r="AM264" s="170">
        <f t="shared" si="6"/>
        <v>404</v>
      </c>
      <c r="AN264" s="147"/>
      <c r="AO264" s="155"/>
      <c r="AP264" s="156"/>
      <c r="AQ264" s="157">
        <v>2.4134738990000004</v>
      </c>
      <c r="AR264" s="158"/>
      <c r="AS264" s="145">
        <f>LOOKUP(rufmkm,'Sheet1 (2)'!$V$62:$V$71,'Sheet1 (2)'!$W$62:$W$71)</f>
        <v>30</v>
      </c>
      <c r="AT264" s="140"/>
      <c r="AU264" s="157">
        <f>IF(IF(D264='Sheet1 (2)'!$C$69,'Sheet1 (2)'!$D$69*('Sheet1 (2)'!$D$72-rut_index)/'Sheet1 (2)'!$D$72,IF(shee2!D264='Sheet1 (2)'!$C$70,'Sheet1 (2)'!$D$70*('Sheet1 (2)'!$D$72-rut_index)/'Sheet1 (2)'!$D$72,IF(shee2!D264='Sheet1 (2)'!$C$71,'Sheet1 (2)'!$D$71*('Sheet1 (2)'!$D$72-rut_index)/'Sheet1 (2)'!$D$72)))&lt;0,0,IF(D264='Sheet1 (2)'!$C$69,'Sheet1 (2)'!$D$69*('Sheet1 (2)'!$D$72-rut_index)/'Sheet1 (2)'!$D$72,IF(shee2!D264='Sheet1 (2)'!$C$70,'Sheet1 (2)'!$D$70*('Sheet1 (2)'!$D$72-rut_index)/'Sheet1 (2)'!$D$72,IF(shee2!D264='Sheet1 (2)'!$C$71,'Sheet1 (2)'!$D$71*('Sheet1 (2)'!$D$72-rut_index)/'Sheet1 (2)'!$D$72))))</f>
        <v>3.4375</v>
      </c>
      <c r="AV264" s="157">
        <f>IF(IF(D264='Sheet1 (2)'!$C$69,'Sheet1 (2)'!$D$69*('Sheet1 (2)'!$D$72-crack_s_index)/'Sheet1 (2)'!$D$72,IF(shee2!D264='Sheet1 (2)'!$C$70,'Sheet1 (2)'!$D$70*('Sheet1 (2)'!$D$72-crack_s_index)/'Sheet1 (2)'!$D$72,IF(shee2!D264='Sheet1 (2)'!$C$71,'Sheet1 (2)'!$D$71*('Sheet1 (2)'!$D$72-crack_s_index)/'Sheet1 (2)'!$D$72)))&lt;0,0,IF(D264='Sheet1 (2)'!$C$69,'Sheet1 (2)'!$D$69*('Sheet1 (2)'!$D$72-crack_s_index)/'Sheet1 (2)'!$D$72,IF(shee2!D264='Sheet1 (2)'!$C$70,'Sheet1 (2)'!$D$70*('Sheet1 (2)'!$D$72-crack_s_index)/'Sheet1 (2)'!$D$72,IF(shee2!D264='Sheet1 (2)'!$C$71,'Sheet1 (2)'!$D$71*('Sheet1 (2)'!$D$72-crack_s_index)/'Sheet1 (2)'!$D$72))))</f>
        <v>5</v>
      </c>
      <c r="AW264" s="157">
        <f>IF(IF(D264='Sheet1 (2)'!$C$69,'Sheet1 (2)'!$D$69*('Sheet1 (2)'!$D$72-crack_t_index)/'Sheet1 (2)'!$D$72,IF(shee2!D264='Sheet1 (2)'!$C$70,'Sheet1 (2)'!$D$70*('Sheet1 (2)'!$D$72-crack_t_index)/'Sheet1 (2)'!$D$72,IF(shee2!D264='Sheet1 (2)'!$C$71,'Sheet1 (2)'!$D$71*('Sheet1 (2)'!$D$72-crack_t_index)/'Sheet1 (2)'!$D$72)))&lt;0,0,IF(D264='Sheet1 (2)'!$C$69,'Sheet1 (2)'!$D$69*('Sheet1 (2)'!$D$72-crack_t_index)/'Sheet1 (2)'!$D$72,IF(shee2!D264='Sheet1 (2)'!$C$70,'Sheet1 (2)'!$D$70*('Sheet1 (2)'!$D$72-crack_t_index)/'Sheet1 (2)'!$D$72,IF(shee2!D264='Sheet1 (2)'!$C$71,'Sheet1 (2)'!$D$71*('Sheet1 (2)'!$D$72-crack_t_index)/'Sheet1 (2)'!$D$72))))</f>
        <v>5</v>
      </c>
      <c r="AX264" s="157">
        <f>IF(IF(D264='Sheet1 (2)'!$C$69,'Sheet1 (2)'!$D$69*('Sheet1 (2)'!$D$72-rave_index)/'Sheet1 (2)'!$D$72,IF(shee2!D264='Sheet1 (2)'!$C$70,'Sheet1 (2)'!$D$70*('Sheet1 (2)'!$D$72-rave_index)/'Sheet1 (2)'!$D$72,IF(shee2!D264='Sheet1 (2)'!$C$71,'Sheet1 (2)'!$D$71*('Sheet1 (2)'!$D$72-rave_index)/'Sheet1 (2)'!$D$72)))&lt;0,0,IF(D264='Sheet1 (2)'!$C$69,'Sheet1 (2)'!$D$69*('Sheet1 (2)'!$D$72-rave_index)/'Sheet1 (2)'!$D$72,IF(shee2!D264='Sheet1 (2)'!$C$70,'Sheet1 (2)'!$D$70*('Sheet1 (2)'!$D$72-rave_index)/'Sheet1 (2)'!$D$72,IF(shee2!D264='Sheet1 (2)'!$C$71,'Sheet1 (2)'!$D$71*('Sheet1 (2)'!$D$72-rave_index)/'Sheet1 (2)'!$D$72))))</f>
        <v>5</v>
      </c>
      <c r="AY264" s="157">
        <f>IF(IF(D264='Sheet1 (2)'!$C$69,'Sheet1 (2)'!$D$69*('Sheet1 (2)'!$D$72-rough_index)/'Sheet1 (2)'!$D$72,IF(shee2!D264='Sheet1 (2)'!$C$70,'Sheet1 (2)'!$D$70*('Sheet1 (2)'!$D$72-rough_index)/'Sheet1 (2)'!$D$72,IF(shee2!D264='Sheet1 (2)'!$C$71,'Sheet1 (2)'!$D$71*('Sheet1 (2)'!$D$72-rough_index)/'Sheet1 (2)'!$D$72)))&lt;0,0,IF(D264='Sheet1 (2)'!$C$69,'Sheet1 (2)'!$D$69*('Sheet1 (2)'!$D$72-rough_index)/'Sheet1 (2)'!$D$72,IF(shee2!D264='Sheet1 (2)'!$C$70,'Sheet1 (2)'!$D$70*('Sheet1 (2)'!$D$72-rough_index)/'Sheet1 (2)'!$D$72,IF(shee2!D264='Sheet1 (2)'!$C$71,'Sheet1 (2)'!$D$71*('Sheet1 (2)'!$D$72-rough_index)/'Sheet1 (2)'!$D$72))))</f>
        <v>2.5</v>
      </c>
      <c r="AZ264" s="159">
        <f>+(AU264*'Sheet1 (2)'!$C$77)+(AV264*'Sheet1 (2)'!$C$78)+(AW264*'Sheet1 (2)'!$C$79)+(AX264*'Sheet1 (2)'!$C$80)+(AY264*'Sheet1 (2)'!$C$81)</f>
        <v>3.9375</v>
      </c>
      <c r="BA264" s="213" t="str">
        <f t="shared" si="7"/>
        <v>Fair</v>
      </c>
      <c r="BE264">
        <f>IF(D264='Sheet1 (2)'!$C$61,'Sheet1 (2)'!$D$61*(counts^2)+'Sheet1 (2)'!$G$61*counts+'Sheet1 (2)'!$J$61,IF(D264='Sheet1 (2)'!$C$62,'Sheet1 (2)'!$D$62*counts+'Sheet1 (2)'!$G$62,IF(D264='Sheet1 (2)'!$C$63,'Sheet1 (2)'!$D$63*counts+'Sheet1 (2)'!$G$63,IF(D264='Sheet1 (2)'!$C$64,'Sheet1 (2)'!$D$64*counts+'Sheet1 (2)'!$G$64))))</f>
        <v>2.0984129299999998</v>
      </c>
    </row>
    <row r="265" spans="1:57" ht="12" customHeight="1">
      <c r="A265" s="145" t="s">
        <v>282</v>
      </c>
      <c r="B265" s="145" t="s">
        <v>76</v>
      </c>
      <c r="C265" s="170">
        <v>405</v>
      </c>
      <c r="D265" s="174" t="s">
        <v>77</v>
      </c>
      <c r="E265" s="171">
        <v>8</v>
      </c>
      <c r="F265" s="171">
        <v>1</v>
      </c>
      <c r="G265" s="171" t="s">
        <v>77</v>
      </c>
      <c r="H265" s="171">
        <v>0.5</v>
      </c>
      <c r="I265" s="171" t="s">
        <v>77</v>
      </c>
      <c r="J265" s="173" t="s">
        <v>78</v>
      </c>
      <c r="K265" s="173" t="s">
        <v>83</v>
      </c>
      <c r="L265" s="169">
        <f>VLOOKUP(CONCATENATE(J265,K265),'Sheet1 (2)'!$J$6:$K$26,2,FALSE)</f>
        <v>12.5</v>
      </c>
      <c r="M265" s="173" t="s">
        <v>80</v>
      </c>
      <c r="N265" s="173" t="s">
        <v>80</v>
      </c>
      <c r="O265" s="168">
        <f>VLOOKUP(CONCATENATE(M265,N265),'Sheet1 (2)'!$L$6:$M$26,2,FALSE)</f>
        <v>0</v>
      </c>
      <c r="P265" s="173" t="s">
        <v>80</v>
      </c>
      <c r="Q265" s="173" t="s">
        <v>80</v>
      </c>
      <c r="R265" s="168">
        <f>VLOOKUP(CONCATENATE(P265,Q265),'Sheet1 (2)'!$N$6:$O$26,2,FALSE)</f>
        <v>0</v>
      </c>
      <c r="S265" s="173" t="s">
        <v>78</v>
      </c>
      <c r="T265" s="173" t="s">
        <v>83</v>
      </c>
      <c r="U265" s="168">
        <f>VLOOKUP(CONCATENATE(S265,T265),'Sheet1 (2)'!$P$6:$Q$26,2,FALSE)</f>
        <v>12.5</v>
      </c>
      <c r="V265" s="173" t="s">
        <v>80</v>
      </c>
      <c r="W265" s="173" t="s">
        <v>80</v>
      </c>
      <c r="X265" s="168">
        <f>VLOOKUP(CONCATENATE(V265,W265),'Sheet1 (2)'!$R$6:$S$26,2,FALSE)</f>
        <v>0</v>
      </c>
      <c r="Y265" s="173" t="s">
        <v>80</v>
      </c>
      <c r="Z265" s="173" t="s">
        <v>80</v>
      </c>
      <c r="AA265" s="168">
        <f>VLOOKUP(CONCATENATE(Y265,Z265),'Sheet1 (2)'!$T$6:$U$26,2,FALSE)</f>
        <v>0</v>
      </c>
      <c r="AB265" s="173" t="s">
        <v>80</v>
      </c>
      <c r="AC265" s="173" t="s">
        <v>80</v>
      </c>
      <c r="AD265" s="168">
        <f>VLOOKUP(CONCATENATE(AB265,AC265),'Sheet1 (2)'!$X$6:$Y$26,2,FALSE)</f>
        <v>0</v>
      </c>
      <c r="AE265" s="173" t="s">
        <v>82</v>
      </c>
      <c r="AF265" s="173" t="s">
        <v>81</v>
      </c>
      <c r="AG265" s="168">
        <f>VLOOKUP(CONCATENATE(AE265,AF265),'Sheet1 (2)'!$Z$6:$AA$26,2,FALSE)</f>
        <v>66</v>
      </c>
      <c r="AH265" s="172"/>
      <c r="AI265" s="175"/>
      <c r="AJ265" s="140"/>
      <c r="AK265" s="176" t="s">
        <v>282</v>
      </c>
      <c r="AL265" s="176" t="s">
        <v>76</v>
      </c>
      <c r="AM265" s="170">
        <f t="shared" si="6"/>
        <v>405</v>
      </c>
      <c r="AN265" s="147"/>
      <c r="AO265" s="155"/>
      <c r="AP265" s="156"/>
      <c r="AQ265" s="157">
        <v>2.7102116716000002</v>
      </c>
      <c r="AR265" s="158"/>
      <c r="AS265" s="145">
        <f>LOOKUP(rufmkm,'Sheet1 (2)'!$V$62:$V$71,'Sheet1 (2)'!$W$62:$W$71)</f>
        <v>30</v>
      </c>
      <c r="AT265" s="140"/>
      <c r="AU265" s="157">
        <f>IF(IF(D265='Sheet1 (2)'!$C$69,'Sheet1 (2)'!$D$69*('Sheet1 (2)'!$D$72-rut_index)/'Sheet1 (2)'!$D$72,IF(shee2!D265='Sheet1 (2)'!$C$70,'Sheet1 (2)'!$D$70*('Sheet1 (2)'!$D$72-rut_index)/'Sheet1 (2)'!$D$72,IF(shee2!D265='Sheet1 (2)'!$C$71,'Sheet1 (2)'!$D$71*('Sheet1 (2)'!$D$72-rut_index)/'Sheet1 (2)'!$D$72)))&lt;0,0,IF(D265='Sheet1 (2)'!$C$69,'Sheet1 (2)'!$D$69*('Sheet1 (2)'!$D$72-rut_index)/'Sheet1 (2)'!$D$72,IF(shee2!D265='Sheet1 (2)'!$C$70,'Sheet1 (2)'!$D$70*('Sheet1 (2)'!$D$72-rut_index)/'Sheet1 (2)'!$D$72,IF(shee2!D265='Sheet1 (2)'!$C$71,'Sheet1 (2)'!$D$71*('Sheet1 (2)'!$D$72-rut_index)/'Sheet1 (2)'!$D$72))))</f>
        <v>3.9583333333333335</v>
      </c>
      <c r="AV265" s="157">
        <f>IF(IF(D265='Sheet1 (2)'!$C$69,'Sheet1 (2)'!$D$69*('Sheet1 (2)'!$D$72-crack_s_index)/'Sheet1 (2)'!$D$72,IF(shee2!D265='Sheet1 (2)'!$C$70,'Sheet1 (2)'!$D$70*('Sheet1 (2)'!$D$72-crack_s_index)/'Sheet1 (2)'!$D$72,IF(shee2!D265='Sheet1 (2)'!$C$71,'Sheet1 (2)'!$D$71*('Sheet1 (2)'!$D$72-crack_s_index)/'Sheet1 (2)'!$D$72)))&lt;0,0,IF(D265='Sheet1 (2)'!$C$69,'Sheet1 (2)'!$D$69*('Sheet1 (2)'!$D$72-crack_s_index)/'Sheet1 (2)'!$D$72,IF(shee2!D265='Sheet1 (2)'!$C$70,'Sheet1 (2)'!$D$70*('Sheet1 (2)'!$D$72-crack_s_index)/'Sheet1 (2)'!$D$72,IF(shee2!D265='Sheet1 (2)'!$C$71,'Sheet1 (2)'!$D$71*('Sheet1 (2)'!$D$72-crack_s_index)/'Sheet1 (2)'!$D$72))))</f>
        <v>5</v>
      </c>
      <c r="AW265" s="157">
        <f>IF(IF(D265='Sheet1 (2)'!$C$69,'Sheet1 (2)'!$D$69*('Sheet1 (2)'!$D$72-crack_t_index)/'Sheet1 (2)'!$D$72,IF(shee2!D265='Sheet1 (2)'!$C$70,'Sheet1 (2)'!$D$70*('Sheet1 (2)'!$D$72-crack_t_index)/'Sheet1 (2)'!$D$72,IF(shee2!D265='Sheet1 (2)'!$C$71,'Sheet1 (2)'!$D$71*('Sheet1 (2)'!$D$72-crack_t_index)/'Sheet1 (2)'!$D$72)))&lt;0,0,IF(D265='Sheet1 (2)'!$C$69,'Sheet1 (2)'!$D$69*('Sheet1 (2)'!$D$72-crack_t_index)/'Sheet1 (2)'!$D$72,IF(shee2!D265='Sheet1 (2)'!$C$70,'Sheet1 (2)'!$D$70*('Sheet1 (2)'!$D$72-crack_t_index)/'Sheet1 (2)'!$D$72,IF(shee2!D265='Sheet1 (2)'!$C$71,'Sheet1 (2)'!$D$71*('Sheet1 (2)'!$D$72-crack_t_index)/'Sheet1 (2)'!$D$72))))</f>
        <v>5</v>
      </c>
      <c r="AX265" s="157">
        <f>IF(IF(D265='Sheet1 (2)'!$C$69,'Sheet1 (2)'!$D$69*('Sheet1 (2)'!$D$72-rave_index)/'Sheet1 (2)'!$D$72,IF(shee2!D265='Sheet1 (2)'!$C$70,'Sheet1 (2)'!$D$70*('Sheet1 (2)'!$D$72-rave_index)/'Sheet1 (2)'!$D$72,IF(shee2!D265='Sheet1 (2)'!$C$71,'Sheet1 (2)'!$D$71*('Sheet1 (2)'!$D$72-rave_index)/'Sheet1 (2)'!$D$72)))&lt;0,0,IF(D265='Sheet1 (2)'!$C$69,'Sheet1 (2)'!$D$69*('Sheet1 (2)'!$D$72-rave_index)/'Sheet1 (2)'!$D$72,IF(shee2!D265='Sheet1 (2)'!$C$70,'Sheet1 (2)'!$D$70*('Sheet1 (2)'!$D$72-rave_index)/'Sheet1 (2)'!$D$72,IF(shee2!D265='Sheet1 (2)'!$C$71,'Sheet1 (2)'!$D$71*('Sheet1 (2)'!$D$72-rave_index)/'Sheet1 (2)'!$D$72))))</f>
        <v>5</v>
      </c>
      <c r="AY265" s="157">
        <f>IF(IF(D265='Sheet1 (2)'!$C$69,'Sheet1 (2)'!$D$69*('Sheet1 (2)'!$D$72-rough_index)/'Sheet1 (2)'!$D$72,IF(shee2!D265='Sheet1 (2)'!$C$70,'Sheet1 (2)'!$D$70*('Sheet1 (2)'!$D$72-rough_index)/'Sheet1 (2)'!$D$72,IF(shee2!D265='Sheet1 (2)'!$C$71,'Sheet1 (2)'!$D$71*('Sheet1 (2)'!$D$72-rough_index)/'Sheet1 (2)'!$D$72)))&lt;0,0,IF(D265='Sheet1 (2)'!$C$69,'Sheet1 (2)'!$D$69*('Sheet1 (2)'!$D$72-rough_index)/'Sheet1 (2)'!$D$72,IF(shee2!D265='Sheet1 (2)'!$C$70,'Sheet1 (2)'!$D$70*('Sheet1 (2)'!$D$72-rough_index)/'Sheet1 (2)'!$D$72,IF(shee2!D265='Sheet1 (2)'!$C$71,'Sheet1 (2)'!$D$71*('Sheet1 (2)'!$D$72-rough_index)/'Sheet1 (2)'!$D$72))))</f>
        <v>2.5</v>
      </c>
      <c r="AZ265" s="159">
        <f>+(AU265*'Sheet1 (2)'!$C$77)+(AV265*'Sheet1 (2)'!$C$78)+(AW265*'Sheet1 (2)'!$C$79)+(AX265*'Sheet1 (2)'!$C$80)+(AY265*'Sheet1 (2)'!$C$81)</f>
        <v>4.041666666666667</v>
      </c>
      <c r="BA265" s="213" t="str">
        <f t="shared" si="7"/>
        <v>Good</v>
      </c>
      <c r="BE265">
        <f>IF(D265='Sheet1 (2)'!$C$61,'Sheet1 (2)'!$D$61*(counts^2)+'Sheet1 (2)'!$G$61*counts+'Sheet1 (2)'!$J$61,IF(D265='Sheet1 (2)'!$C$62,'Sheet1 (2)'!$D$62*counts+'Sheet1 (2)'!$G$62,IF(D265='Sheet1 (2)'!$C$63,'Sheet1 (2)'!$D$63*counts+'Sheet1 (2)'!$G$63,IF(D265='Sheet1 (2)'!$C$64,'Sheet1 (2)'!$D$64*counts+'Sheet1 (2)'!$G$64))))</f>
        <v>2.0984129299999998</v>
      </c>
    </row>
    <row r="266" spans="1:57" ht="12" customHeight="1">
      <c r="A266" s="145" t="s">
        <v>282</v>
      </c>
      <c r="B266" s="145" t="s">
        <v>76</v>
      </c>
      <c r="C266" s="170">
        <v>406</v>
      </c>
      <c r="D266" s="174" t="s">
        <v>77</v>
      </c>
      <c r="E266" s="171">
        <v>8</v>
      </c>
      <c r="F266" s="171">
        <v>1</v>
      </c>
      <c r="G266" s="171" t="s">
        <v>77</v>
      </c>
      <c r="H266" s="171">
        <v>0.5</v>
      </c>
      <c r="I266" s="171" t="s">
        <v>77</v>
      </c>
      <c r="J266" s="173" t="s">
        <v>78</v>
      </c>
      <c r="K266" s="173" t="s">
        <v>79</v>
      </c>
      <c r="L266" s="169">
        <f>VLOOKUP(CONCATENATE(J266,K266),'Sheet1 (2)'!$J$6:$K$26,2,FALSE)</f>
        <v>18.75</v>
      </c>
      <c r="M266" s="173" t="s">
        <v>80</v>
      </c>
      <c r="N266" s="173" t="s">
        <v>80</v>
      </c>
      <c r="O266" s="168">
        <f>VLOOKUP(CONCATENATE(M266,N266),'Sheet1 (2)'!$L$6:$M$26,2,FALSE)</f>
        <v>0</v>
      </c>
      <c r="P266" s="173" t="s">
        <v>80</v>
      </c>
      <c r="Q266" s="173" t="s">
        <v>80</v>
      </c>
      <c r="R266" s="168">
        <f>VLOOKUP(CONCATENATE(P266,Q266),'Sheet1 (2)'!$N$6:$O$26,2,FALSE)</f>
        <v>0</v>
      </c>
      <c r="S266" s="173" t="s">
        <v>80</v>
      </c>
      <c r="T266" s="173" t="s">
        <v>80</v>
      </c>
      <c r="U266" s="168">
        <f>VLOOKUP(CONCATENATE(S266,T266),'Sheet1 (2)'!$P$6:$Q$26,2,FALSE)</f>
        <v>0</v>
      </c>
      <c r="V266" s="173" t="s">
        <v>80</v>
      </c>
      <c r="W266" s="173" t="s">
        <v>80</v>
      </c>
      <c r="X266" s="168">
        <f>VLOOKUP(CONCATENATE(V266,W266),'Sheet1 (2)'!$R$6:$S$26,2,FALSE)</f>
        <v>0</v>
      </c>
      <c r="Y266" s="173" t="s">
        <v>80</v>
      </c>
      <c r="Z266" s="173" t="s">
        <v>80</v>
      </c>
      <c r="AA266" s="168">
        <f>VLOOKUP(CONCATENATE(Y266,Z266),'Sheet1 (2)'!$T$6:$U$26,2,FALSE)</f>
        <v>0</v>
      </c>
      <c r="AB266" s="173" t="s">
        <v>80</v>
      </c>
      <c r="AC266" s="173" t="s">
        <v>80</v>
      </c>
      <c r="AD266" s="168">
        <f>VLOOKUP(CONCATENATE(AB266,AC266),'Sheet1 (2)'!$X$6:$Y$26,2,FALSE)</f>
        <v>0</v>
      </c>
      <c r="AE266" s="173" t="s">
        <v>82</v>
      </c>
      <c r="AF266" s="173" t="s">
        <v>81</v>
      </c>
      <c r="AG266" s="168">
        <f>VLOOKUP(CONCATENATE(AE266,AF266),'Sheet1 (2)'!$Z$6:$AA$26,2,FALSE)</f>
        <v>66</v>
      </c>
      <c r="AH266" s="172"/>
      <c r="AI266" s="175"/>
      <c r="AJ266" s="140"/>
      <c r="AK266" s="176" t="s">
        <v>282</v>
      </c>
      <c r="AL266" s="176" t="s">
        <v>76</v>
      </c>
      <c r="AM266" s="170">
        <f t="shared" si="6"/>
        <v>406</v>
      </c>
      <c r="AN266" s="147"/>
      <c r="AO266" s="155"/>
      <c r="AP266" s="156"/>
      <c r="AQ266" s="157">
        <v>2.0412855730000001</v>
      </c>
      <c r="AR266" s="158"/>
      <c r="AS266" s="145">
        <f>LOOKUP(rufmkm,'Sheet1 (2)'!$V$62:$V$71,'Sheet1 (2)'!$W$62:$W$71)</f>
        <v>30</v>
      </c>
      <c r="AT266" s="140"/>
      <c r="AU266" s="157">
        <f>IF(IF(D266='Sheet1 (2)'!$C$69,'Sheet1 (2)'!$D$69*('Sheet1 (2)'!$D$72-rut_index)/'Sheet1 (2)'!$D$72,IF(shee2!D266='Sheet1 (2)'!$C$70,'Sheet1 (2)'!$D$70*('Sheet1 (2)'!$D$72-rut_index)/'Sheet1 (2)'!$D$72,IF(shee2!D266='Sheet1 (2)'!$C$71,'Sheet1 (2)'!$D$71*('Sheet1 (2)'!$D$72-rut_index)/'Sheet1 (2)'!$D$72)))&lt;0,0,IF(D266='Sheet1 (2)'!$C$69,'Sheet1 (2)'!$D$69*('Sheet1 (2)'!$D$72-rut_index)/'Sheet1 (2)'!$D$72,IF(shee2!D266='Sheet1 (2)'!$C$70,'Sheet1 (2)'!$D$70*('Sheet1 (2)'!$D$72-rut_index)/'Sheet1 (2)'!$D$72,IF(shee2!D266='Sheet1 (2)'!$C$71,'Sheet1 (2)'!$D$71*('Sheet1 (2)'!$D$72-rut_index)/'Sheet1 (2)'!$D$72))))</f>
        <v>3.4375</v>
      </c>
      <c r="AV266" s="157">
        <f>IF(IF(D266='Sheet1 (2)'!$C$69,'Sheet1 (2)'!$D$69*('Sheet1 (2)'!$D$72-crack_s_index)/'Sheet1 (2)'!$D$72,IF(shee2!D266='Sheet1 (2)'!$C$70,'Sheet1 (2)'!$D$70*('Sheet1 (2)'!$D$72-crack_s_index)/'Sheet1 (2)'!$D$72,IF(shee2!D266='Sheet1 (2)'!$C$71,'Sheet1 (2)'!$D$71*('Sheet1 (2)'!$D$72-crack_s_index)/'Sheet1 (2)'!$D$72)))&lt;0,0,IF(D266='Sheet1 (2)'!$C$69,'Sheet1 (2)'!$D$69*('Sheet1 (2)'!$D$72-crack_s_index)/'Sheet1 (2)'!$D$72,IF(shee2!D266='Sheet1 (2)'!$C$70,'Sheet1 (2)'!$D$70*('Sheet1 (2)'!$D$72-crack_s_index)/'Sheet1 (2)'!$D$72,IF(shee2!D266='Sheet1 (2)'!$C$71,'Sheet1 (2)'!$D$71*('Sheet1 (2)'!$D$72-crack_s_index)/'Sheet1 (2)'!$D$72))))</f>
        <v>5</v>
      </c>
      <c r="AW266" s="157">
        <f>IF(IF(D266='Sheet1 (2)'!$C$69,'Sheet1 (2)'!$D$69*('Sheet1 (2)'!$D$72-crack_t_index)/'Sheet1 (2)'!$D$72,IF(shee2!D266='Sheet1 (2)'!$C$70,'Sheet1 (2)'!$D$70*('Sheet1 (2)'!$D$72-crack_t_index)/'Sheet1 (2)'!$D$72,IF(shee2!D266='Sheet1 (2)'!$C$71,'Sheet1 (2)'!$D$71*('Sheet1 (2)'!$D$72-crack_t_index)/'Sheet1 (2)'!$D$72)))&lt;0,0,IF(D266='Sheet1 (2)'!$C$69,'Sheet1 (2)'!$D$69*('Sheet1 (2)'!$D$72-crack_t_index)/'Sheet1 (2)'!$D$72,IF(shee2!D266='Sheet1 (2)'!$C$70,'Sheet1 (2)'!$D$70*('Sheet1 (2)'!$D$72-crack_t_index)/'Sheet1 (2)'!$D$72,IF(shee2!D266='Sheet1 (2)'!$C$71,'Sheet1 (2)'!$D$71*('Sheet1 (2)'!$D$72-crack_t_index)/'Sheet1 (2)'!$D$72))))</f>
        <v>5</v>
      </c>
      <c r="AX266" s="157">
        <f>IF(IF(D266='Sheet1 (2)'!$C$69,'Sheet1 (2)'!$D$69*('Sheet1 (2)'!$D$72-rave_index)/'Sheet1 (2)'!$D$72,IF(shee2!D266='Sheet1 (2)'!$C$70,'Sheet1 (2)'!$D$70*('Sheet1 (2)'!$D$72-rave_index)/'Sheet1 (2)'!$D$72,IF(shee2!D266='Sheet1 (2)'!$C$71,'Sheet1 (2)'!$D$71*('Sheet1 (2)'!$D$72-rave_index)/'Sheet1 (2)'!$D$72)))&lt;0,0,IF(D266='Sheet1 (2)'!$C$69,'Sheet1 (2)'!$D$69*('Sheet1 (2)'!$D$72-rave_index)/'Sheet1 (2)'!$D$72,IF(shee2!D266='Sheet1 (2)'!$C$70,'Sheet1 (2)'!$D$70*('Sheet1 (2)'!$D$72-rave_index)/'Sheet1 (2)'!$D$72,IF(shee2!D266='Sheet1 (2)'!$C$71,'Sheet1 (2)'!$D$71*('Sheet1 (2)'!$D$72-rave_index)/'Sheet1 (2)'!$D$72))))</f>
        <v>5</v>
      </c>
      <c r="AY266" s="157">
        <f>IF(IF(D266='Sheet1 (2)'!$C$69,'Sheet1 (2)'!$D$69*('Sheet1 (2)'!$D$72-rough_index)/'Sheet1 (2)'!$D$72,IF(shee2!D266='Sheet1 (2)'!$C$70,'Sheet1 (2)'!$D$70*('Sheet1 (2)'!$D$72-rough_index)/'Sheet1 (2)'!$D$72,IF(shee2!D266='Sheet1 (2)'!$C$71,'Sheet1 (2)'!$D$71*('Sheet1 (2)'!$D$72-rough_index)/'Sheet1 (2)'!$D$72)))&lt;0,0,IF(D266='Sheet1 (2)'!$C$69,'Sheet1 (2)'!$D$69*('Sheet1 (2)'!$D$72-rough_index)/'Sheet1 (2)'!$D$72,IF(shee2!D266='Sheet1 (2)'!$C$70,'Sheet1 (2)'!$D$70*('Sheet1 (2)'!$D$72-rough_index)/'Sheet1 (2)'!$D$72,IF(shee2!D266='Sheet1 (2)'!$C$71,'Sheet1 (2)'!$D$71*('Sheet1 (2)'!$D$72-rough_index)/'Sheet1 (2)'!$D$72))))</f>
        <v>2.5</v>
      </c>
      <c r="AZ266" s="159">
        <f>+(AU266*'Sheet1 (2)'!$C$77)+(AV266*'Sheet1 (2)'!$C$78)+(AW266*'Sheet1 (2)'!$C$79)+(AX266*'Sheet1 (2)'!$C$80)+(AY266*'Sheet1 (2)'!$C$81)</f>
        <v>3.9375</v>
      </c>
      <c r="BA266" s="213" t="str">
        <f t="shared" si="7"/>
        <v>Fair</v>
      </c>
      <c r="BE266">
        <f>IF(D266='Sheet1 (2)'!$C$61,'Sheet1 (2)'!$D$61*(counts^2)+'Sheet1 (2)'!$G$61*counts+'Sheet1 (2)'!$J$61,IF(D266='Sheet1 (2)'!$C$62,'Sheet1 (2)'!$D$62*counts+'Sheet1 (2)'!$G$62,IF(D266='Sheet1 (2)'!$C$63,'Sheet1 (2)'!$D$63*counts+'Sheet1 (2)'!$G$63,IF(D266='Sheet1 (2)'!$C$64,'Sheet1 (2)'!$D$64*counts+'Sheet1 (2)'!$G$64))))</f>
        <v>2.0984129299999998</v>
      </c>
    </row>
    <row r="267" spans="1:57" ht="12" customHeight="1">
      <c r="A267" s="145" t="s">
        <v>282</v>
      </c>
      <c r="B267" s="145" t="s">
        <v>76</v>
      </c>
      <c r="C267" s="170">
        <v>407</v>
      </c>
      <c r="D267" s="174" t="s">
        <v>77</v>
      </c>
      <c r="E267" s="171">
        <v>8</v>
      </c>
      <c r="F267" s="171">
        <v>1</v>
      </c>
      <c r="G267" s="171" t="s">
        <v>77</v>
      </c>
      <c r="H267" s="171">
        <v>0.5</v>
      </c>
      <c r="I267" s="171" t="s">
        <v>77</v>
      </c>
      <c r="J267" s="173" t="s">
        <v>80</v>
      </c>
      <c r="K267" s="173" t="s">
        <v>80</v>
      </c>
      <c r="L267" s="169">
        <f>VLOOKUP(CONCATENATE(J267,K267),'Sheet1 (2)'!$J$6:$K$26,2,FALSE)</f>
        <v>0</v>
      </c>
      <c r="M267" s="173" t="s">
        <v>80</v>
      </c>
      <c r="N267" s="173" t="s">
        <v>80</v>
      </c>
      <c r="O267" s="168">
        <f>VLOOKUP(CONCATENATE(M267,N267),'Sheet1 (2)'!$L$6:$M$26,2,FALSE)</f>
        <v>0</v>
      </c>
      <c r="P267" s="173" t="s">
        <v>80</v>
      </c>
      <c r="Q267" s="173" t="s">
        <v>80</v>
      </c>
      <c r="R267" s="168">
        <f>VLOOKUP(CONCATENATE(P267,Q267),'Sheet1 (2)'!$N$6:$O$26,2,FALSE)</f>
        <v>0</v>
      </c>
      <c r="S267" s="173" t="s">
        <v>80</v>
      </c>
      <c r="T267" s="173" t="s">
        <v>80</v>
      </c>
      <c r="U267" s="168">
        <f>VLOOKUP(CONCATENATE(S267,T267),'Sheet1 (2)'!$P$6:$Q$26,2,FALSE)</f>
        <v>0</v>
      </c>
      <c r="V267" s="173" t="s">
        <v>80</v>
      </c>
      <c r="W267" s="173" t="s">
        <v>80</v>
      </c>
      <c r="X267" s="168">
        <f>VLOOKUP(CONCATENATE(V267,W267),'Sheet1 (2)'!$R$6:$S$26,2,FALSE)</f>
        <v>0</v>
      </c>
      <c r="Y267" s="173" t="s">
        <v>80</v>
      </c>
      <c r="Z267" s="173" t="s">
        <v>80</v>
      </c>
      <c r="AA267" s="168">
        <f>VLOOKUP(CONCATENATE(Y267,Z267),'Sheet1 (2)'!$T$6:$U$26,2,FALSE)</f>
        <v>0</v>
      </c>
      <c r="AB267" s="173" t="s">
        <v>80</v>
      </c>
      <c r="AC267" s="173" t="s">
        <v>80</v>
      </c>
      <c r="AD267" s="168">
        <f>VLOOKUP(CONCATENATE(AB267,AC267),'Sheet1 (2)'!$X$6:$Y$26,2,FALSE)</f>
        <v>0</v>
      </c>
      <c r="AE267" s="173" t="s">
        <v>82</v>
      </c>
      <c r="AF267" s="173" t="s">
        <v>81</v>
      </c>
      <c r="AG267" s="168">
        <f>VLOOKUP(CONCATENATE(AE267,AF267),'Sheet1 (2)'!$Z$6:$AA$26,2,FALSE)</f>
        <v>66</v>
      </c>
      <c r="AH267" s="172"/>
      <c r="AI267" s="175"/>
      <c r="AJ267" s="140"/>
      <c r="AK267" s="176" t="s">
        <v>282</v>
      </c>
      <c r="AL267" s="176" t="s">
        <v>76</v>
      </c>
      <c r="AM267" s="170">
        <f t="shared" ref="AM267:AM330" si="8">C267</f>
        <v>407</v>
      </c>
      <c r="AN267" s="147"/>
      <c r="AO267" s="155"/>
      <c r="AP267" s="156"/>
      <c r="AQ267" s="157">
        <v>2.3311870089999998</v>
      </c>
      <c r="AR267" s="158"/>
      <c r="AS267" s="145">
        <f>LOOKUP(rufmkm,'Sheet1 (2)'!$V$62:$V$71,'Sheet1 (2)'!$W$62:$W$71)</f>
        <v>30</v>
      </c>
      <c r="AT267" s="140"/>
      <c r="AU267" s="157">
        <f>IF(IF(D267='Sheet1 (2)'!$C$69,'Sheet1 (2)'!$D$69*('Sheet1 (2)'!$D$72-rut_index)/'Sheet1 (2)'!$D$72,IF(shee2!D267='Sheet1 (2)'!$C$70,'Sheet1 (2)'!$D$70*('Sheet1 (2)'!$D$72-rut_index)/'Sheet1 (2)'!$D$72,IF(shee2!D267='Sheet1 (2)'!$C$71,'Sheet1 (2)'!$D$71*('Sheet1 (2)'!$D$72-rut_index)/'Sheet1 (2)'!$D$72)))&lt;0,0,IF(D267='Sheet1 (2)'!$C$69,'Sheet1 (2)'!$D$69*('Sheet1 (2)'!$D$72-rut_index)/'Sheet1 (2)'!$D$72,IF(shee2!D267='Sheet1 (2)'!$C$70,'Sheet1 (2)'!$D$70*('Sheet1 (2)'!$D$72-rut_index)/'Sheet1 (2)'!$D$72,IF(shee2!D267='Sheet1 (2)'!$C$71,'Sheet1 (2)'!$D$71*('Sheet1 (2)'!$D$72-rut_index)/'Sheet1 (2)'!$D$72))))</f>
        <v>5</v>
      </c>
      <c r="AV267" s="157">
        <f>IF(IF(D267='Sheet1 (2)'!$C$69,'Sheet1 (2)'!$D$69*('Sheet1 (2)'!$D$72-crack_s_index)/'Sheet1 (2)'!$D$72,IF(shee2!D267='Sheet1 (2)'!$C$70,'Sheet1 (2)'!$D$70*('Sheet1 (2)'!$D$72-crack_s_index)/'Sheet1 (2)'!$D$72,IF(shee2!D267='Sheet1 (2)'!$C$71,'Sheet1 (2)'!$D$71*('Sheet1 (2)'!$D$72-crack_s_index)/'Sheet1 (2)'!$D$72)))&lt;0,0,IF(D267='Sheet1 (2)'!$C$69,'Sheet1 (2)'!$D$69*('Sheet1 (2)'!$D$72-crack_s_index)/'Sheet1 (2)'!$D$72,IF(shee2!D267='Sheet1 (2)'!$C$70,'Sheet1 (2)'!$D$70*('Sheet1 (2)'!$D$72-crack_s_index)/'Sheet1 (2)'!$D$72,IF(shee2!D267='Sheet1 (2)'!$C$71,'Sheet1 (2)'!$D$71*('Sheet1 (2)'!$D$72-crack_s_index)/'Sheet1 (2)'!$D$72))))</f>
        <v>5</v>
      </c>
      <c r="AW267" s="157">
        <f>IF(IF(D267='Sheet1 (2)'!$C$69,'Sheet1 (2)'!$D$69*('Sheet1 (2)'!$D$72-crack_t_index)/'Sheet1 (2)'!$D$72,IF(shee2!D267='Sheet1 (2)'!$C$70,'Sheet1 (2)'!$D$70*('Sheet1 (2)'!$D$72-crack_t_index)/'Sheet1 (2)'!$D$72,IF(shee2!D267='Sheet1 (2)'!$C$71,'Sheet1 (2)'!$D$71*('Sheet1 (2)'!$D$72-crack_t_index)/'Sheet1 (2)'!$D$72)))&lt;0,0,IF(D267='Sheet1 (2)'!$C$69,'Sheet1 (2)'!$D$69*('Sheet1 (2)'!$D$72-crack_t_index)/'Sheet1 (2)'!$D$72,IF(shee2!D267='Sheet1 (2)'!$C$70,'Sheet1 (2)'!$D$70*('Sheet1 (2)'!$D$72-crack_t_index)/'Sheet1 (2)'!$D$72,IF(shee2!D267='Sheet1 (2)'!$C$71,'Sheet1 (2)'!$D$71*('Sheet1 (2)'!$D$72-crack_t_index)/'Sheet1 (2)'!$D$72))))</f>
        <v>5</v>
      </c>
      <c r="AX267" s="157">
        <f>IF(IF(D267='Sheet1 (2)'!$C$69,'Sheet1 (2)'!$D$69*('Sheet1 (2)'!$D$72-rave_index)/'Sheet1 (2)'!$D$72,IF(shee2!D267='Sheet1 (2)'!$C$70,'Sheet1 (2)'!$D$70*('Sheet1 (2)'!$D$72-rave_index)/'Sheet1 (2)'!$D$72,IF(shee2!D267='Sheet1 (2)'!$C$71,'Sheet1 (2)'!$D$71*('Sheet1 (2)'!$D$72-rave_index)/'Sheet1 (2)'!$D$72)))&lt;0,0,IF(D267='Sheet1 (2)'!$C$69,'Sheet1 (2)'!$D$69*('Sheet1 (2)'!$D$72-rave_index)/'Sheet1 (2)'!$D$72,IF(shee2!D267='Sheet1 (2)'!$C$70,'Sheet1 (2)'!$D$70*('Sheet1 (2)'!$D$72-rave_index)/'Sheet1 (2)'!$D$72,IF(shee2!D267='Sheet1 (2)'!$C$71,'Sheet1 (2)'!$D$71*('Sheet1 (2)'!$D$72-rave_index)/'Sheet1 (2)'!$D$72))))</f>
        <v>5</v>
      </c>
      <c r="AY267" s="157">
        <f>IF(IF(D267='Sheet1 (2)'!$C$69,'Sheet1 (2)'!$D$69*('Sheet1 (2)'!$D$72-rough_index)/'Sheet1 (2)'!$D$72,IF(shee2!D267='Sheet1 (2)'!$C$70,'Sheet1 (2)'!$D$70*('Sheet1 (2)'!$D$72-rough_index)/'Sheet1 (2)'!$D$72,IF(shee2!D267='Sheet1 (2)'!$C$71,'Sheet1 (2)'!$D$71*('Sheet1 (2)'!$D$72-rough_index)/'Sheet1 (2)'!$D$72)))&lt;0,0,IF(D267='Sheet1 (2)'!$C$69,'Sheet1 (2)'!$D$69*('Sheet1 (2)'!$D$72-rough_index)/'Sheet1 (2)'!$D$72,IF(shee2!D267='Sheet1 (2)'!$C$70,'Sheet1 (2)'!$D$70*('Sheet1 (2)'!$D$72-rough_index)/'Sheet1 (2)'!$D$72,IF(shee2!D267='Sheet1 (2)'!$C$71,'Sheet1 (2)'!$D$71*('Sheet1 (2)'!$D$72-rough_index)/'Sheet1 (2)'!$D$72))))</f>
        <v>2.5</v>
      </c>
      <c r="AZ267" s="159">
        <f>+(AU267*'Sheet1 (2)'!$C$77)+(AV267*'Sheet1 (2)'!$C$78)+(AW267*'Sheet1 (2)'!$C$79)+(AX267*'Sheet1 (2)'!$C$80)+(AY267*'Sheet1 (2)'!$C$81)</f>
        <v>4.25</v>
      </c>
      <c r="BA267" s="213" t="str">
        <f t="shared" ref="BA267:BA330" si="9">IF(AZ267="",$AH267,IF(AZ267&gt;=4,"Good",IF(AZ267&gt;=2.5,"Fair",IF(AZ267&gt;=1,"Poor",IF(AZ267&gt;=0,"Very Poor","")))))</f>
        <v>Good</v>
      </c>
      <c r="BE267">
        <f>IF(D267='Sheet1 (2)'!$C$61,'Sheet1 (2)'!$D$61*(counts^2)+'Sheet1 (2)'!$G$61*counts+'Sheet1 (2)'!$J$61,IF(D267='Sheet1 (2)'!$C$62,'Sheet1 (2)'!$D$62*counts+'Sheet1 (2)'!$G$62,IF(D267='Sheet1 (2)'!$C$63,'Sheet1 (2)'!$D$63*counts+'Sheet1 (2)'!$G$63,IF(D267='Sheet1 (2)'!$C$64,'Sheet1 (2)'!$D$64*counts+'Sheet1 (2)'!$G$64))))</f>
        <v>2.0984129299999998</v>
      </c>
    </row>
    <row r="268" spans="1:57" ht="12" customHeight="1">
      <c r="A268" s="145" t="s">
        <v>282</v>
      </c>
      <c r="B268" s="145" t="s">
        <v>76</v>
      </c>
      <c r="C268" s="170">
        <v>408</v>
      </c>
      <c r="D268" s="174" t="s">
        <v>77</v>
      </c>
      <c r="E268" s="171">
        <v>8</v>
      </c>
      <c r="F268" s="171">
        <v>1</v>
      </c>
      <c r="G268" s="171" t="s">
        <v>77</v>
      </c>
      <c r="H268" s="171">
        <v>0.5</v>
      </c>
      <c r="I268" s="171" t="s">
        <v>77</v>
      </c>
      <c r="J268" s="173" t="s">
        <v>80</v>
      </c>
      <c r="K268" s="173" t="s">
        <v>80</v>
      </c>
      <c r="L268" s="169">
        <f>VLOOKUP(CONCATENATE(J268,K268),'Sheet1 (2)'!$J$6:$K$26,2,FALSE)</f>
        <v>0</v>
      </c>
      <c r="M268" s="173" t="s">
        <v>80</v>
      </c>
      <c r="N268" s="173" t="s">
        <v>80</v>
      </c>
      <c r="O268" s="168">
        <f>VLOOKUP(CONCATENATE(M268,N268),'Sheet1 (2)'!$L$6:$M$26,2,FALSE)</f>
        <v>0</v>
      </c>
      <c r="P268" s="173" t="s">
        <v>80</v>
      </c>
      <c r="Q268" s="173" t="s">
        <v>80</v>
      </c>
      <c r="R268" s="168">
        <f>VLOOKUP(CONCATENATE(P268,Q268),'Sheet1 (2)'!$N$6:$O$26,2,FALSE)</f>
        <v>0</v>
      </c>
      <c r="S268" s="173" t="s">
        <v>80</v>
      </c>
      <c r="T268" s="173" t="s">
        <v>80</v>
      </c>
      <c r="U268" s="168">
        <f>VLOOKUP(CONCATENATE(S268,T268),'Sheet1 (2)'!$P$6:$Q$26,2,FALSE)</f>
        <v>0</v>
      </c>
      <c r="V268" s="173" t="s">
        <v>80</v>
      </c>
      <c r="W268" s="173" t="s">
        <v>80</v>
      </c>
      <c r="X268" s="168">
        <f>VLOOKUP(CONCATENATE(V268,W268),'Sheet1 (2)'!$R$6:$S$26,2,FALSE)</f>
        <v>0</v>
      </c>
      <c r="Y268" s="173" t="s">
        <v>80</v>
      </c>
      <c r="Z268" s="173" t="s">
        <v>80</v>
      </c>
      <c r="AA268" s="168">
        <f>VLOOKUP(CONCATENATE(Y268,Z268),'Sheet1 (2)'!$T$6:$U$26,2,FALSE)</f>
        <v>0</v>
      </c>
      <c r="AB268" s="173" t="s">
        <v>80</v>
      </c>
      <c r="AC268" s="173" t="s">
        <v>80</v>
      </c>
      <c r="AD268" s="168">
        <f>VLOOKUP(CONCATENATE(AB268,AC268),'Sheet1 (2)'!$X$6:$Y$26,2,FALSE)</f>
        <v>0</v>
      </c>
      <c r="AE268" s="173" t="s">
        <v>82</v>
      </c>
      <c r="AF268" s="173" t="s">
        <v>81</v>
      </c>
      <c r="AG268" s="168">
        <f>VLOOKUP(CONCATENATE(AE268,AF268),'Sheet1 (2)'!$Z$6:$AA$26,2,FALSE)</f>
        <v>66</v>
      </c>
      <c r="AH268" s="172"/>
      <c r="AI268" s="175"/>
      <c r="AJ268" s="140"/>
      <c r="AK268" s="176" t="s">
        <v>282</v>
      </c>
      <c r="AL268" s="176" t="s">
        <v>76</v>
      </c>
      <c r="AM268" s="170">
        <f t="shared" si="8"/>
        <v>408</v>
      </c>
      <c r="AN268" s="147"/>
      <c r="AO268" s="155"/>
      <c r="AP268" s="156"/>
      <c r="AQ268" s="157">
        <v>2.0056204370000001</v>
      </c>
      <c r="AR268" s="158"/>
      <c r="AS268" s="145">
        <f>LOOKUP(rufmkm,'Sheet1 (2)'!$V$62:$V$71,'Sheet1 (2)'!$W$62:$W$71)</f>
        <v>30</v>
      </c>
      <c r="AT268" s="140"/>
      <c r="AU268" s="157">
        <f>IF(IF(D268='Sheet1 (2)'!$C$69,'Sheet1 (2)'!$D$69*('Sheet1 (2)'!$D$72-rut_index)/'Sheet1 (2)'!$D$72,IF(shee2!D268='Sheet1 (2)'!$C$70,'Sheet1 (2)'!$D$70*('Sheet1 (2)'!$D$72-rut_index)/'Sheet1 (2)'!$D$72,IF(shee2!D268='Sheet1 (2)'!$C$71,'Sheet1 (2)'!$D$71*('Sheet1 (2)'!$D$72-rut_index)/'Sheet1 (2)'!$D$72)))&lt;0,0,IF(D268='Sheet1 (2)'!$C$69,'Sheet1 (2)'!$D$69*('Sheet1 (2)'!$D$72-rut_index)/'Sheet1 (2)'!$D$72,IF(shee2!D268='Sheet1 (2)'!$C$70,'Sheet1 (2)'!$D$70*('Sheet1 (2)'!$D$72-rut_index)/'Sheet1 (2)'!$D$72,IF(shee2!D268='Sheet1 (2)'!$C$71,'Sheet1 (2)'!$D$71*('Sheet1 (2)'!$D$72-rut_index)/'Sheet1 (2)'!$D$72))))</f>
        <v>5</v>
      </c>
      <c r="AV268" s="157">
        <f>IF(IF(D268='Sheet1 (2)'!$C$69,'Sheet1 (2)'!$D$69*('Sheet1 (2)'!$D$72-crack_s_index)/'Sheet1 (2)'!$D$72,IF(shee2!D268='Sheet1 (2)'!$C$70,'Sheet1 (2)'!$D$70*('Sheet1 (2)'!$D$72-crack_s_index)/'Sheet1 (2)'!$D$72,IF(shee2!D268='Sheet1 (2)'!$C$71,'Sheet1 (2)'!$D$71*('Sheet1 (2)'!$D$72-crack_s_index)/'Sheet1 (2)'!$D$72)))&lt;0,0,IF(D268='Sheet1 (2)'!$C$69,'Sheet1 (2)'!$D$69*('Sheet1 (2)'!$D$72-crack_s_index)/'Sheet1 (2)'!$D$72,IF(shee2!D268='Sheet1 (2)'!$C$70,'Sheet1 (2)'!$D$70*('Sheet1 (2)'!$D$72-crack_s_index)/'Sheet1 (2)'!$D$72,IF(shee2!D268='Sheet1 (2)'!$C$71,'Sheet1 (2)'!$D$71*('Sheet1 (2)'!$D$72-crack_s_index)/'Sheet1 (2)'!$D$72))))</f>
        <v>5</v>
      </c>
      <c r="AW268" s="157">
        <f>IF(IF(D268='Sheet1 (2)'!$C$69,'Sheet1 (2)'!$D$69*('Sheet1 (2)'!$D$72-crack_t_index)/'Sheet1 (2)'!$D$72,IF(shee2!D268='Sheet1 (2)'!$C$70,'Sheet1 (2)'!$D$70*('Sheet1 (2)'!$D$72-crack_t_index)/'Sheet1 (2)'!$D$72,IF(shee2!D268='Sheet1 (2)'!$C$71,'Sheet1 (2)'!$D$71*('Sheet1 (2)'!$D$72-crack_t_index)/'Sheet1 (2)'!$D$72)))&lt;0,0,IF(D268='Sheet1 (2)'!$C$69,'Sheet1 (2)'!$D$69*('Sheet1 (2)'!$D$72-crack_t_index)/'Sheet1 (2)'!$D$72,IF(shee2!D268='Sheet1 (2)'!$C$70,'Sheet1 (2)'!$D$70*('Sheet1 (2)'!$D$72-crack_t_index)/'Sheet1 (2)'!$D$72,IF(shee2!D268='Sheet1 (2)'!$C$71,'Sheet1 (2)'!$D$71*('Sheet1 (2)'!$D$72-crack_t_index)/'Sheet1 (2)'!$D$72))))</f>
        <v>5</v>
      </c>
      <c r="AX268" s="157">
        <f>IF(IF(D268='Sheet1 (2)'!$C$69,'Sheet1 (2)'!$D$69*('Sheet1 (2)'!$D$72-rave_index)/'Sheet1 (2)'!$D$72,IF(shee2!D268='Sheet1 (2)'!$C$70,'Sheet1 (2)'!$D$70*('Sheet1 (2)'!$D$72-rave_index)/'Sheet1 (2)'!$D$72,IF(shee2!D268='Sheet1 (2)'!$C$71,'Sheet1 (2)'!$D$71*('Sheet1 (2)'!$D$72-rave_index)/'Sheet1 (2)'!$D$72)))&lt;0,0,IF(D268='Sheet1 (2)'!$C$69,'Sheet1 (2)'!$D$69*('Sheet1 (2)'!$D$72-rave_index)/'Sheet1 (2)'!$D$72,IF(shee2!D268='Sheet1 (2)'!$C$70,'Sheet1 (2)'!$D$70*('Sheet1 (2)'!$D$72-rave_index)/'Sheet1 (2)'!$D$72,IF(shee2!D268='Sheet1 (2)'!$C$71,'Sheet1 (2)'!$D$71*('Sheet1 (2)'!$D$72-rave_index)/'Sheet1 (2)'!$D$72))))</f>
        <v>5</v>
      </c>
      <c r="AY268" s="157">
        <f>IF(IF(D268='Sheet1 (2)'!$C$69,'Sheet1 (2)'!$D$69*('Sheet1 (2)'!$D$72-rough_index)/'Sheet1 (2)'!$D$72,IF(shee2!D268='Sheet1 (2)'!$C$70,'Sheet1 (2)'!$D$70*('Sheet1 (2)'!$D$72-rough_index)/'Sheet1 (2)'!$D$72,IF(shee2!D268='Sheet1 (2)'!$C$71,'Sheet1 (2)'!$D$71*('Sheet1 (2)'!$D$72-rough_index)/'Sheet1 (2)'!$D$72)))&lt;0,0,IF(D268='Sheet1 (2)'!$C$69,'Sheet1 (2)'!$D$69*('Sheet1 (2)'!$D$72-rough_index)/'Sheet1 (2)'!$D$72,IF(shee2!D268='Sheet1 (2)'!$C$70,'Sheet1 (2)'!$D$70*('Sheet1 (2)'!$D$72-rough_index)/'Sheet1 (2)'!$D$72,IF(shee2!D268='Sheet1 (2)'!$C$71,'Sheet1 (2)'!$D$71*('Sheet1 (2)'!$D$72-rough_index)/'Sheet1 (2)'!$D$72))))</f>
        <v>2.5</v>
      </c>
      <c r="AZ268" s="159">
        <f>+(AU268*'Sheet1 (2)'!$C$77)+(AV268*'Sheet1 (2)'!$C$78)+(AW268*'Sheet1 (2)'!$C$79)+(AX268*'Sheet1 (2)'!$C$80)+(AY268*'Sheet1 (2)'!$C$81)</f>
        <v>4.25</v>
      </c>
      <c r="BA268" s="213" t="str">
        <f t="shared" si="9"/>
        <v>Good</v>
      </c>
      <c r="BE268">
        <f>IF(D268='Sheet1 (2)'!$C$61,'Sheet1 (2)'!$D$61*(counts^2)+'Sheet1 (2)'!$G$61*counts+'Sheet1 (2)'!$J$61,IF(D268='Sheet1 (2)'!$C$62,'Sheet1 (2)'!$D$62*counts+'Sheet1 (2)'!$G$62,IF(D268='Sheet1 (2)'!$C$63,'Sheet1 (2)'!$D$63*counts+'Sheet1 (2)'!$G$63,IF(D268='Sheet1 (2)'!$C$64,'Sheet1 (2)'!$D$64*counts+'Sheet1 (2)'!$G$64))))</f>
        <v>2.0984129299999998</v>
      </c>
    </row>
    <row r="269" spans="1:57" ht="12" customHeight="1">
      <c r="A269" s="145" t="s">
        <v>282</v>
      </c>
      <c r="B269" s="145" t="s">
        <v>76</v>
      </c>
      <c r="C269" s="170">
        <v>409</v>
      </c>
      <c r="D269" s="174" t="s">
        <v>77</v>
      </c>
      <c r="E269" s="171">
        <v>8</v>
      </c>
      <c r="F269" s="171">
        <v>1</v>
      </c>
      <c r="G269" s="171" t="s">
        <v>77</v>
      </c>
      <c r="H269" s="171">
        <v>0.5</v>
      </c>
      <c r="I269" s="171" t="s">
        <v>77</v>
      </c>
      <c r="J269" s="173" t="s">
        <v>80</v>
      </c>
      <c r="K269" s="173" t="s">
        <v>80</v>
      </c>
      <c r="L269" s="169">
        <f>VLOOKUP(CONCATENATE(J269,K269),'Sheet1 (2)'!$J$6:$K$26,2,FALSE)</f>
        <v>0</v>
      </c>
      <c r="M269" s="173" t="s">
        <v>79</v>
      </c>
      <c r="N269" s="173" t="s">
        <v>78</v>
      </c>
      <c r="O269" s="168">
        <f>VLOOKUP(CONCATENATE(M269,N269),'Sheet1 (2)'!$L$6:$M$26,2,FALSE)</f>
        <v>10</v>
      </c>
      <c r="P269" s="173" t="s">
        <v>79</v>
      </c>
      <c r="Q269" s="173" t="s">
        <v>78</v>
      </c>
      <c r="R269" s="168">
        <f>VLOOKUP(CONCATENATE(P269,Q269),'Sheet1 (2)'!$N$6:$O$26,2,FALSE)</f>
        <v>10</v>
      </c>
      <c r="S269" s="173" t="s">
        <v>80</v>
      </c>
      <c r="T269" s="173" t="s">
        <v>80</v>
      </c>
      <c r="U269" s="168">
        <f>VLOOKUP(CONCATENATE(S269,T269),'Sheet1 (2)'!$P$6:$Q$26,2,FALSE)</f>
        <v>0</v>
      </c>
      <c r="V269" s="173" t="s">
        <v>80</v>
      </c>
      <c r="W269" s="173" t="s">
        <v>80</v>
      </c>
      <c r="X269" s="168">
        <f>VLOOKUP(CONCATENATE(V269,W269),'Sheet1 (2)'!$R$6:$S$26,2,FALSE)</f>
        <v>0</v>
      </c>
      <c r="Y269" s="173" t="s">
        <v>80</v>
      </c>
      <c r="Z269" s="173" t="s">
        <v>80</v>
      </c>
      <c r="AA269" s="168">
        <f>VLOOKUP(CONCATENATE(Y269,Z269),'Sheet1 (2)'!$T$6:$U$26,2,FALSE)</f>
        <v>0</v>
      </c>
      <c r="AB269" s="173" t="s">
        <v>80</v>
      </c>
      <c r="AC269" s="173" t="s">
        <v>80</v>
      </c>
      <c r="AD269" s="168">
        <f>VLOOKUP(CONCATENATE(AB269,AC269),'Sheet1 (2)'!$X$6:$Y$26,2,FALSE)</f>
        <v>0</v>
      </c>
      <c r="AE269" s="173" t="s">
        <v>82</v>
      </c>
      <c r="AF269" s="173" t="s">
        <v>81</v>
      </c>
      <c r="AG269" s="168">
        <f>VLOOKUP(CONCATENATE(AE269,AF269),'Sheet1 (2)'!$Z$6:$AA$26,2,FALSE)</f>
        <v>66</v>
      </c>
      <c r="AH269" s="172"/>
      <c r="AI269" s="175"/>
      <c r="AJ269" s="140"/>
      <c r="AK269" s="176" t="s">
        <v>282</v>
      </c>
      <c r="AL269" s="176" t="s">
        <v>76</v>
      </c>
      <c r="AM269" s="170">
        <f t="shared" si="8"/>
        <v>409</v>
      </c>
      <c r="AN269" s="147"/>
      <c r="AO269" s="155"/>
      <c r="AP269" s="156"/>
      <c r="AQ269" s="157">
        <v>3.046915249</v>
      </c>
      <c r="AR269" s="158"/>
      <c r="AS269" s="145">
        <f>LOOKUP(rufmkm,'Sheet1 (2)'!$V$62:$V$71,'Sheet1 (2)'!$W$62:$W$71)</f>
        <v>40</v>
      </c>
      <c r="AT269" s="140"/>
      <c r="AU269" s="157">
        <f>IF(IF(D269='Sheet1 (2)'!$C$69,'Sheet1 (2)'!$D$69*('Sheet1 (2)'!$D$72-rut_index)/'Sheet1 (2)'!$D$72,IF(shee2!D269='Sheet1 (2)'!$C$70,'Sheet1 (2)'!$D$70*('Sheet1 (2)'!$D$72-rut_index)/'Sheet1 (2)'!$D$72,IF(shee2!D269='Sheet1 (2)'!$C$71,'Sheet1 (2)'!$D$71*('Sheet1 (2)'!$D$72-rut_index)/'Sheet1 (2)'!$D$72)))&lt;0,0,IF(D269='Sheet1 (2)'!$C$69,'Sheet1 (2)'!$D$69*('Sheet1 (2)'!$D$72-rut_index)/'Sheet1 (2)'!$D$72,IF(shee2!D269='Sheet1 (2)'!$C$70,'Sheet1 (2)'!$D$70*('Sheet1 (2)'!$D$72-rut_index)/'Sheet1 (2)'!$D$72,IF(shee2!D269='Sheet1 (2)'!$C$71,'Sheet1 (2)'!$D$71*('Sheet1 (2)'!$D$72-rut_index)/'Sheet1 (2)'!$D$72))))</f>
        <v>5</v>
      </c>
      <c r="AV269" s="157">
        <f>IF(IF(D269='Sheet1 (2)'!$C$69,'Sheet1 (2)'!$D$69*('Sheet1 (2)'!$D$72-crack_s_index)/'Sheet1 (2)'!$D$72,IF(shee2!D269='Sheet1 (2)'!$C$70,'Sheet1 (2)'!$D$70*('Sheet1 (2)'!$D$72-crack_s_index)/'Sheet1 (2)'!$D$72,IF(shee2!D269='Sheet1 (2)'!$C$71,'Sheet1 (2)'!$D$71*('Sheet1 (2)'!$D$72-crack_s_index)/'Sheet1 (2)'!$D$72)))&lt;0,0,IF(D269='Sheet1 (2)'!$C$69,'Sheet1 (2)'!$D$69*('Sheet1 (2)'!$D$72-crack_s_index)/'Sheet1 (2)'!$D$72,IF(shee2!D269='Sheet1 (2)'!$C$70,'Sheet1 (2)'!$D$70*('Sheet1 (2)'!$D$72-crack_s_index)/'Sheet1 (2)'!$D$72,IF(shee2!D269='Sheet1 (2)'!$C$71,'Sheet1 (2)'!$D$71*('Sheet1 (2)'!$D$72-crack_s_index)/'Sheet1 (2)'!$D$72))))</f>
        <v>4.166666666666667</v>
      </c>
      <c r="AW269" s="157">
        <f>IF(IF(D269='Sheet1 (2)'!$C$69,'Sheet1 (2)'!$D$69*('Sheet1 (2)'!$D$72-crack_t_index)/'Sheet1 (2)'!$D$72,IF(shee2!D269='Sheet1 (2)'!$C$70,'Sheet1 (2)'!$D$70*('Sheet1 (2)'!$D$72-crack_t_index)/'Sheet1 (2)'!$D$72,IF(shee2!D269='Sheet1 (2)'!$C$71,'Sheet1 (2)'!$D$71*('Sheet1 (2)'!$D$72-crack_t_index)/'Sheet1 (2)'!$D$72)))&lt;0,0,IF(D269='Sheet1 (2)'!$C$69,'Sheet1 (2)'!$D$69*('Sheet1 (2)'!$D$72-crack_t_index)/'Sheet1 (2)'!$D$72,IF(shee2!D269='Sheet1 (2)'!$C$70,'Sheet1 (2)'!$D$70*('Sheet1 (2)'!$D$72-crack_t_index)/'Sheet1 (2)'!$D$72,IF(shee2!D269='Sheet1 (2)'!$C$71,'Sheet1 (2)'!$D$71*('Sheet1 (2)'!$D$72-crack_t_index)/'Sheet1 (2)'!$D$72))))</f>
        <v>4.166666666666667</v>
      </c>
      <c r="AX269" s="157">
        <f>IF(IF(D269='Sheet1 (2)'!$C$69,'Sheet1 (2)'!$D$69*('Sheet1 (2)'!$D$72-rave_index)/'Sheet1 (2)'!$D$72,IF(shee2!D269='Sheet1 (2)'!$C$70,'Sheet1 (2)'!$D$70*('Sheet1 (2)'!$D$72-rave_index)/'Sheet1 (2)'!$D$72,IF(shee2!D269='Sheet1 (2)'!$C$71,'Sheet1 (2)'!$D$71*('Sheet1 (2)'!$D$72-rave_index)/'Sheet1 (2)'!$D$72)))&lt;0,0,IF(D269='Sheet1 (2)'!$C$69,'Sheet1 (2)'!$D$69*('Sheet1 (2)'!$D$72-rave_index)/'Sheet1 (2)'!$D$72,IF(shee2!D269='Sheet1 (2)'!$C$70,'Sheet1 (2)'!$D$70*('Sheet1 (2)'!$D$72-rave_index)/'Sheet1 (2)'!$D$72,IF(shee2!D269='Sheet1 (2)'!$C$71,'Sheet1 (2)'!$D$71*('Sheet1 (2)'!$D$72-rave_index)/'Sheet1 (2)'!$D$72))))</f>
        <v>5</v>
      </c>
      <c r="AY269" s="157">
        <f>IF(IF(D269='Sheet1 (2)'!$C$69,'Sheet1 (2)'!$D$69*('Sheet1 (2)'!$D$72-rough_index)/'Sheet1 (2)'!$D$72,IF(shee2!D269='Sheet1 (2)'!$C$70,'Sheet1 (2)'!$D$70*('Sheet1 (2)'!$D$72-rough_index)/'Sheet1 (2)'!$D$72,IF(shee2!D269='Sheet1 (2)'!$C$71,'Sheet1 (2)'!$D$71*('Sheet1 (2)'!$D$72-rough_index)/'Sheet1 (2)'!$D$72)))&lt;0,0,IF(D269='Sheet1 (2)'!$C$69,'Sheet1 (2)'!$D$69*('Sheet1 (2)'!$D$72-rough_index)/'Sheet1 (2)'!$D$72,IF(shee2!D269='Sheet1 (2)'!$C$70,'Sheet1 (2)'!$D$70*('Sheet1 (2)'!$D$72-rough_index)/'Sheet1 (2)'!$D$72,IF(shee2!D269='Sheet1 (2)'!$C$71,'Sheet1 (2)'!$D$71*('Sheet1 (2)'!$D$72-rough_index)/'Sheet1 (2)'!$D$72))))</f>
        <v>1.6666666666666667</v>
      </c>
      <c r="AZ269" s="159">
        <f>+(AU269*'Sheet1 (2)'!$C$77)+(AV269*'Sheet1 (2)'!$C$78)+(AW269*'Sheet1 (2)'!$C$79)+(AX269*'Sheet1 (2)'!$C$80)+(AY269*'Sheet1 (2)'!$C$81)</f>
        <v>3.6666666666666665</v>
      </c>
      <c r="BA269" s="213" t="str">
        <f t="shared" si="9"/>
        <v>Fair</v>
      </c>
      <c r="BE269">
        <f>IF(D269='Sheet1 (2)'!$C$61,'Sheet1 (2)'!$D$61*(counts^2)+'Sheet1 (2)'!$G$61*counts+'Sheet1 (2)'!$J$61,IF(D269='Sheet1 (2)'!$C$62,'Sheet1 (2)'!$D$62*counts+'Sheet1 (2)'!$G$62,IF(D269='Sheet1 (2)'!$C$63,'Sheet1 (2)'!$D$63*counts+'Sheet1 (2)'!$G$63,IF(D269='Sheet1 (2)'!$C$64,'Sheet1 (2)'!$D$64*counts+'Sheet1 (2)'!$G$64))))</f>
        <v>2.0984129299999998</v>
      </c>
    </row>
    <row r="270" spans="1:57" ht="12" customHeight="1">
      <c r="A270" s="145" t="s">
        <v>282</v>
      </c>
      <c r="B270" s="145" t="s">
        <v>76</v>
      </c>
      <c r="C270" s="170">
        <v>410</v>
      </c>
      <c r="D270" s="174" t="s">
        <v>77</v>
      </c>
      <c r="E270" s="171">
        <v>8</v>
      </c>
      <c r="F270" s="171">
        <v>1</v>
      </c>
      <c r="G270" s="171" t="s">
        <v>77</v>
      </c>
      <c r="H270" s="171">
        <v>0.5</v>
      </c>
      <c r="I270" s="171" t="s">
        <v>77</v>
      </c>
      <c r="J270" s="173" t="s">
        <v>82</v>
      </c>
      <c r="K270" s="173" t="s">
        <v>81</v>
      </c>
      <c r="L270" s="169">
        <f>VLOOKUP(CONCATENATE(J270,K270),'Sheet1 (2)'!$J$6:$K$26,2,FALSE)</f>
        <v>50</v>
      </c>
      <c r="M270" s="173" t="s">
        <v>83</v>
      </c>
      <c r="N270" s="173" t="s">
        <v>78</v>
      </c>
      <c r="O270" s="168">
        <f>VLOOKUP(CONCATENATE(M270,N270),'Sheet1 (2)'!$L$6:$M$26,2,FALSE)</f>
        <v>7.5</v>
      </c>
      <c r="P270" s="173" t="s">
        <v>80</v>
      </c>
      <c r="Q270" s="173" t="s">
        <v>80</v>
      </c>
      <c r="R270" s="168">
        <f>VLOOKUP(CONCATENATE(P270,Q270),'Sheet1 (2)'!$N$6:$O$26,2,FALSE)</f>
        <v>0</v>
      </c>
      <c r="S270" s="173" t="s">
        <v>80</v>
      </c>
      <c r="T270" s="173" t="s">
        <v>80</v>
      </c>
      <c r="U270" s="168">
        <f>VLOOKUP(CONCATENATE(S270,T270),'Sheet1 (2)'!$P$6:$Q$26,2,FALSE)</f>
        <v>0</v>
      </c>
      <c r="V270" s="173" t="s">
        <v>80</v>
      </c>
      <c r="W270" s="173" t="s">
        <v>80</v>
      </c>
      <c r="X270" s="168">
        <f>VLOOKUP(CONCATENATE(V270,W270),'Sheet1 (2)'!$R$6:$S$26,2,FALSE)</f>
        <v>0</v>
      </c>
      <c r="Y270" s="173" t="s">
        <v>80</v>
      </c>
      <c r="Z270" s="173" t="s">
        <v>80</v>
      </c>
      <c r="AA270" s="168">
        <f>VLOOKUP(CONCATENATE(Y270,Z270),'Sheet1 (2)'!$T$6:$U$26,2,FALSE)</f>
        <v>0</v>
      </c>
      <c r="AB270" s="173" t="s">
        <v>80</v>
      </c>
      <c r="AC270" s="173" t="s">
        <v>80</v>
      </c>
      <c r="AD270" s="168">
        <f>VLOOKUP(CONCATENATE(AB270,AC270),'Sheet1 (2)'!$X$6:$Y$26,2,FALSE)</f>
        <v>0</v>
      </c>
      <c r="AE270" s="173" t="s">
        <v>82</v>
      </c>
      <c r="AF270" s="173" t="s">
        <v>81</v>
      </c>
      <c r="AG270" s="168">
        <f>VLOOKUP(CONCATENATE(AE270,AF270),'Sheet1 (2)'!$Z$6:$AA$26,2,FALSE)</f>
        <v>66</v>
      </c>
      <c r="AH270" s="172"/>
      <c r="AI270" s="175"/>
      <c r="AJ270" s="140"/>
      <c r="AK270" s="176" t="s">
        <v>282</v>
      </c>
      <c r="AL270" s="176" t="s">
        <v>76</v>
      </c>
      <c r="AM270" s="170">
        <f t="shared" si="8"/>
        <v>410</v>
      </c>
      <c r="AN270" s="147"/>
      <c r="AO270" s="155"/>
      <c r="AP270" s="156"/>
      <c r="AQ270" s="157">
        <v>1.9242254495999997</v>
      </c>
      <c r="AR270" s="158"/>
      <c r="AS270" s="145">
        <f>LOOKUP(rufmkm,'Sheet1 (2)'!$V$62:$V$71,'Sheet1 (2)'!$W$62:$W$71)</f>
        <v>20</v>
      </c>
      <c r="AT270" s="140"/>
      <c r="AU270" s="157">
        <f>IF(IF(D270='Sheet1 (2)'!$C$69,'Sheet1 (2)'!$D$69*('Sheet1 (2)'!$D$72-rut_index)/'Sheet1 (2)'!$D$72,IF(shee2!D270='Sheet1 (2)'!$C$70,'Sheet1 (2)'!$D$70*('Sheet1 (2)'!$D$72-rut_index)/'Sheet1 (2)'!$D$72,IF(shee2!D270='Sheet1 (2)'!$C$71,'Sheet1 (2)'!$D$71*('Sheet1 (2)'!$D$72-rut_index)/'Sheet1 (2)'!$D$72)))&lt;0,0,IF(D270='Sheet1 (2)'!$C$69,'Sheet1 (2)'!$D$69*('Sheet1 (2)'!$D$72-rut_index)/'Sheet1 (2)'!$D$72,IF(shee2!D270='Sheet1 (2)'!$C$70,'Sheet1 (2)'!$D$70*('Sheet1 (2)'!$D$72-rut_index)/'Sheet1 (2)'!$D$72,IF(shee2!D270='Sheet1 (2)'!$C$71,'Sheet1 (2)'!$D$71*('Sheet1 (2)'!$D$72-rut_index)/'Sheet1 (2)'!$D$72))))</f>
        <v>0.83333333333333337</v>
      </c>
      <c r="AV270" s="157">
        <f>IF(IF(D270='Sheet1 (2)'!$C$69,'Sheet1 (2)'!$D$69*('Sheet1 (2)'!$D$72-crack_s_index)/'Sheet1 (2)'!$D$72,IF(shee2!D270='Sheet1 (2)'!$C$70,'Sheet1 (2)'!$D$70*('Sheet1 (2)'!$D$72-crack_s_index)/'Sheet1 (2)'!$D$72,IF(shee2!D270='Sheet1 (2)'!$C$71,'Sheet1 (2)'!$D$71*('Sheet1 (2)'!$D$72-crack_s_index)/'Sheet1 (2)'!$D$72)))&lt;0,0,IF(D270='Sheet1 (2)'!$C$69,'Sheet1 (2)'!$D$69*('Sheet1 (2)'!$D$72-crack_s_index)/'Sheet1 (2)'!$D$72,IF(shee2!D270='Sheet1 (2)'!$C$70,'Sheet1 (2)'!$D$70*('Sheet1 (2)'!$D$72-crack_s_index)/'Sheet1 (2)'!$D$72,IF(shee2!D270='Sheet1 (2)'!$C$71,'Sheet1 (2)'!$D$71*('Sheet1 (2)'!$D$72-crack_s_index)/'Sheet1 (2)'!$D$72))))</f>
        <v>4.375</v>
      </c>
      <c r="AW270" s="157">
        <f>IF(IF(D270='Sheet1 (2)'!$C$69,'Sheet1 (2)'!$D$69*('Sheet1 (2)'!$D$72-crack_t_index)/'Sheet1 (2)'!$D$72,IF(shee2!D270='Sheet1 (2)'!$C$70,'Sheet1 (2)'!$D$70*('Sheet1 (2)'!$D$72-crack_t_index)/'Sheet1 (2)'!$D$72,IF(shee2!D270='Sheet1 (2)'!$C$71,'Sheet1 (2)'!$D$71*('Sheet1 (2)'!$D$72-crack_t_index)/'Sheet1 (2)'!$D$72)))&lt;0,0,IF(D270='Sheet1 (2)'!$C$69,'Sheet1 (2)'!$D$69*('Sheet1 (2)'!$D$72-crack_t_index)/'Sheet1 (2)'!$D$72,IF(shee2!D270='Sheet1 (2)'!$C$70,'Sheet1 (2)'!$D$70*('Sheet1 (2)'!$D$72-crack_t_index)/'Sheet1 (2)'!$D$72,IF(shee2!D270='Sheet1 (2)'!$C$71,'Sheet1 (2)'!$D$71*('Sheet1 (2)'!$D$72-crack_t_index)/'Sheet1 (2)'!$D$72))))</f>
        <v>5</v>
      </c>
      <c r="AX270" s="157">
        <f>IF(IF(D270='Sheet1 (2)'!$C$69,'Sheet1 (2)'!$D$69*('Sheet1 (2)'!$D$72-rave_index)/'Sheet1 (2)'!$D$72,IF(shee2!D270='Sheet1 (2)'!$C$70,'Sheet1 (2)'!$D$70*('Sheet1 (2)'!$D$72-rave_index)/'Sheet1 (2)'!$D$72,IF(shee2!D270='Sheet1 (2)'!$C$71,'Sheet1 (2)'!$D$71*('Sheet1 (2)'!$D$72-rave_index)/'Sheet1 (2)'!$D$72)))&lt;0,0,IF(D270='Sheet1 (2)'!$C$69,'Sheet1 (2)'!$D$69*('Sheet1 (2)'!$D$72-rave_index)/'Sheet1 (2)'!$D$72,IF(shee2!D270='Sheet1 (2)'!$C$70,'Sheet1 (2)'!$D$70*('Sheet1 (2)'!$D$72-rave_index)/'Sheet1 (2)'!$D$72,IF(shee2!D270='Sheet1 (2)'!$C$71,'Sheet1 (2)'!$D$71*('Sheet1 (2)'!$D$72-rave_index)/'Sheet1 (2)'!$D$72))))</f>
        <v>5</v>
      </c>
      <c r="AY270" s="157">
        <f>IF(IF(D270='Sheet1 (2)'!$C$69,'Sheet1 (2)'!$D$69*('Sheet1 (2)'!$D$72-rough_index)/'Sheet1 (2)'!$D$72,IF(shee2!D270='Sheet1 (2)'!$C$70,'Sheet1 (2)'!$D$70*('Sheet1 (2)'!$D$72-rough_index)/'Sheet1 (2)'!$D$72,IF(shee2!D270='Sheet1 (2)'!$C$71,'Sheet1 (2)'!$D$71*('Sheet1 (2)'!$D$72-rough_index)/'Sheet1 (2)'!$D$72)))&lt;0,0,IF(D270='Sheet1 (2)'!$C$69,'Sheet1 (2)'!$D$69*('Sheet1 (2)'!$D$72-rough_index)/'Sheet1 (2)'!$D$72,IF(shee2!D270='Sheet1 (2)'!$C$70,'Sheet1 (2)'!$D$70*('Sheet1 (2)'!$D$72-rough_index)/'Sheet1 (2)'!$D$72,IF(shee2!D270='Sheet1 (2)'!$C$71,'Sheet1 (2)'!$D$71*('Sheet1 (2)'!$D$72-rough_index)/'Sheet1 (2)'!$D$72))))</f>
        <v>3.3333333333333335</v>
      </c>
      <c r="AZ270" s="159">
        <f>+(AU270*'Sheet1 (2)'!$C$77)+(AV270*'Sheet1 (2)'!$C$78)+(AW270*'Sheet1 (2)'!$C$79)+(AX270*'Sheet1 (2)'!$C$80)+(AY270*'Sheet1 (2)'!$C$81)</f>
        <v>3.4416666666666664</v>
      </c>
      <c r="BA270" s="213" t="str">
        <f t="shared" si="9"/>
        <v>Fair</v>
      </c>
      <c r="BE270">
        <f>IF(D270='Sheet1 (2)'!$C$61,'Sheet1 (2)'!$D$61*(counts^2)+'Sheet1 (2)'!$G$61*counts+'Sheet1 (2)'!$J$61,IF(D270='Sheet1 (2)'!$C$62,'Sheet1 (2)'!$D$62*counts+'Sheet1 (2)'!$G$62,IF(D270='Sheet1 (2)'!$C$63,'Sheet1 (2)'!$D$63*counts+'Sheet1 (2)'!$G$63,IF(D270='Sheet1 (2)'!$C$64,'Sheet1 (2)'!$D$64*counts+'Sheet1 (2)'!$G$64))))</f>
        <v>2.0984129299999998</v>
      </c>
    </row>
    <row r="271" spans="1:57" ht="12" customHeight="1">
      <c r="A271" s="145" t="s">
        <v>282</v>
      </c>
      <c r="B271" s="145" t="s">
        <v>76</v>
      </c>
      <c r="C271" s="170">
        <v>411</v>
      </c>
      <c r="D271" s="174" t="s">
        <v>77</v>
      </c>
      <c r="E271" s="171">
        <v>8</v>
      </c>
      <c r="F271" s="171">
        <v>1</v>
      </c>
      <c r="G271" s="171" t="s">
        <v>77</v>
      </c>
      <c r="H271" s="171">
        <v>0.5</v>
      </c>
      <c r="I271" s="171" t="s">
        <v>77</v>
      </c>
      <c r="J271" s="173" t="s">
        <v>80</v>
      </c>
      <c r="K271" s="173" t="s">
        <v>80</v>
      </c>
      <c r="L271" s="169">
        <f>VLOOKUP(CONCATENATE(J271,K271),'Sheet1 (2)'!$J$6:$K$26,2,FALSE)</f>
        <v>0</v>
      </c>
      <c r="M271" s="173" t="s">
        <v>80</v>
      </c>
      <c r="N271" s="173" t="s">
        <v>80</v>
      </c>
      <c r="O271" s="168">
        <f>VLOOKUP(CONCATENATE(M271,N271),'Sheet1 (2)'!$L$6:$M$26,2,FALSE)</f>
        <v>0</v>
      </c>
      <c r="P271" s="173" t="s">
        <v>80</v>
      </c>
      <c r="Q271" s="173" t="s">
        <v>80</v>
      </c>
      <c r="R271" s="168">
        <f>VLOOKUP(CONCATENATE(P271,Q271),'Sheet1 (2)'!$N$6:$O$26,2,FALSE)</f>
        <v>0</v>
      </c>
      <c r="S271" s="173" t="s">
        <v>80</v>
      </c>
      <c r="T271" s="173" t="s">
        <v>80</v>
      </c>
      <c r="U271" s="168">
        <f>VLOOKUP(CONCATENATE(S271,T271),'Sheet1 (2)'!$P$6:$Q$26,2,FALSE)</f>
        <v>0</v>
      </c>
      <c r="V271" s="173" t="s">
        <v>80</v>
      </c>
      <c r="W271" s="173" t="s">
        <v>80</v>
      </c>
      <c r="X271" s="168">
        <f>VLOOKUP(CONCATENATE(V271,W271),'Sheet1 (2)'!$R$6:$S$26,2,FALSE)</f>
        <v>0</v>
      </c>
      <c r="Y271" s="173" t="s">
        <v>80</v>
      </c>
      <c r="Z271" s="173" t="s">
        <v>80</v>
      </c>
      <c r="AA271" s="168">
        <f>VLOOKUP(CONCATENATE(Y271,Z271),'Sheet1 (2)'!$T$6:$U$26,2,FALSE)</f>
        <v>0</v>
      </c>
      <c r="AB271" s="173" t="s">
        <v>80</v>
      </c>
      <c r="AC271" s="173" t="s">
        <v>80</v>
      </c>
      <c r="AD271" s="168">
        <f>VLOOKUP(CONCATENATE(AB271,AC271),'Sheet1 (2)'!$X$6:$Y$26,2,FALSE)</f>
        <v>0</v>
      </c>
      <c r="AE271" s="173" t="s">
        <v>82</v>
      </c>
      <c r="AF271" s="173" t="s">
        <v>81</v>
      </c>
      <c r="AG271" s="168">
        <f>VLOOKUP(CONCATENATE(AE271,AF271),'Sheet1 (2)'!$Z$6:$AA$26,2,FALSE)</f>
        <v>66</v>
      </c>
      <c r="AH271" s="172" t="s">
        <v>391</v>
      </c>
      <c r="AI271" s="175"/>
      <c r="AJ271" s="140"/>
      <c r="AK271" s="176" t="s">
        <v>282</v>
      </c>
      <c r="AL271" s="176" t="s">
        <v>76</v>
      </c>
      <c r="AM271" s="170">
        <f t="shared" si="8"/>
        <v>411</v>
      </c>
      <c r="AN271" s="147"/>
      <c r="AO271" s="155" t="s">
        <v>430</v>
      </c>
      <c r="AP271" s="156"/>
      <c r="AQ271" s="157">
        <v>3.0224335562000002</v>
      </c>
      <c r="AR271" s="158"/>
      <c r="AS271" s="145">
        <f>LOOKUP(rufmkm,'Sheet1 (2)'!$V$62:$V$71,'Sheet1 (2)'!$W$62:$W$71)</f>
        <v>40</v>
      </c>
      <c r="AT271" s="140"/>
      <c r="AU271" s="157">
        <f>IF(IF(D271='Sheet1 (2)'!$C$69,'Sheet1 (2)'!$D$69*('Sheet1 (2)'!$D$72-rut_index)/'Sheet1 (2)'!$D$72,IF(shee2!D271='Sheet1 (2)'!$C$70,'Sheet1 (2)'!$D$70*('Sheet1 (2)'!$D$72-rut_index)/'Sheet1 (2)'!$D$72,IF(shee2!D271='Sheet1 (2)'!$C$71,'Sheet1 (2)'!$D$71*('Sheet1 (2)'!$D$72-rut_index)/'Sheet1 (2)'!$D$72)))&lt;0,0,IF(D271='Sheet1 (2)'!$C$69,'Sheet1 (2)'!$D$69*('Sheet1 (2)'!$D$72-rut_index)/'Sheet1 (2)'!$D$72,IF(shee2!D271='Sheet1 (2)'!$C$70,'Sheet1 (2)'!$D$70*('Sheet1 (2)'!$D$72-rut_index)/'Sheet1 (2)'!$D$72,IF(shee2!D271='Sheet1 (2)'!$C$71,'Sheet1 (2)'!$D$71*('Sheet1 (2)'!$D$72-rut_index)/'Sheet1 (2)'!$D$72))))</f>
        <v>5</v>
      </c>
      <c r="AV271" s="157">
        <f>IF(IF(D271='Sheet1 (2)'!$C$69,'Sheet1 (2)'!$D$69*('Sheet1 (2)'!$D$72-crack_s_index)/'Sheet1 (2)'!$D$72,IF(shee2!D271='Sheet1 (2)'!$C$70,'Sheet1 (2)'!$D$70*('Sheet1 (2)'!$D$72-crack_s_index)/'Sheet1 (2)'!$D$72,IF(shee2!D271='Sheet1 (2)'!$C$71,'Sheet1 (2)'!$D$71*('Sheet1 (2)'!$D$72-crack_s_index)/'Sheet1 (2)'!$D$72)))&lt;0,0,IF(D271='Sheet1 (2)'!$C$69,'Sheet1 (2)'!$D$69*('Sheet1 (2)'!$D$72-crack_s_index)/'Sheet1 (2)'!$D$72,IF(shee2!D271='Sheet1 (2)'!$C$70,'Sheet1 (2)'!$D$70*('Sheet1 (2)'!$D$72-crack_s_index)/'Sheet1 (2)'!$D$72,IF(shee2!D271='Sheet1 (2)'!$C$71,'Sheet1 (2)'!$D$71*('Sheet1 (2)'!$D$72-crack_s_index)/'Sheet1 (2)'!$D$72))))</f>
        <v>5</v>
      </c>
      <c r="AW271" s="157">
        <f>IF(IF(D271='Sheet1 (2)'!$C$69,'Sheet1 (2)'!$D$69*('Sheet1 (2)'!$D$72-crack_t_index)/'Sheet1 (2)'!$D$72,IF(shee2!D271='Sheet1 (2)'!$C$70,'Sheet1 (2)'!$D$70*('Sheet1 (2)'!$D$72-crack_t_index)/'Sheet1 (2)'!$D$72,IF(shee2!D271='Sheet1 (2)'!$C$71,'Sheet1 (2)'!$D$71*('Sheet1 (2)'!$D$72-crack_t_index)/'Sheet1 (2)'!$D$72)))&lt;0,0,IF(D271='Sheet1 (2)'!$C$69,'Sheet1 (2)'!$D$69*('Sheet1 (2)'!$D$72-crack_t_index)/'Sheet1 (2)'!$D$72,IF(shee2!D271='Sheet1 (2)'!$C$70,'Sheet1 (2)'!$D$70*('Sheet1 (2)'!$D$72-crack_t_index)/'Sheet1 (2)'!$D$72,IF(shee2!D271='Sheet1 (2)'!$C$71,'Sheet1 (2)'!$D$71*('Sheet1 (2)'!$D$72-crack_t_index)/'Sheet1 (2)'!$D$72))))</f>
        <v>5</v>
      </c>
      <c r="AX271" s="157">
        <f>IF(IF(D271='Sheet1 (2)'!$C$69,'Sheet1 (2)'!$D$69*('Sheet1 (2)'!$D$72-rave_index)/'Sheet1 (2)'!$D$72,IF(shee2!D271='Sheet1 (2)'!$C$70,'Sheet1 (2)'!$D$70*('Sheet1 (2)'!$D$72-rave_index)/'Sheet1 (2)'!$D$72,IF(shee2!D271='Sheet1 (2)'!$C$71,'Sheet1 (2)'!$D$71*('Sheet1 (2)'!$D$72-rave_index)/'Sheet1 (2)'!$D$72)))&lt;0,0,IF(D271='Sheet1 (2)'!$C$69,'Sheet1 (2)'!$D$69*('Sheet1 (2)'!$D$72-rave_index)/'Sheet1 (2)'!$D$72,IF(shee2!D271='Sheet1 (2)'!$C$70,'Sheet1 (2)'!$D$70*('Sheet1 (2)'!$D$72-rave_index)/'Sheet1 (2)'!$D$72,IF(shee2!D271='Sheet1 (2)'!$C$71,'Sheet1 (2)'!$D$71*('Sheet1 (2)'!$D$72-rave_index)/'Sheet1 (2)'!$D$72))))</f>
        <v>5</v>
      </c>
      <c r="AY271" s="157">
        <f>IF(IF(D271='Sheet1 (2)'!$C$69,'Sheet1 (2)'!$D$69*('Sheet1 (2)'!$D$72-rough_index)/'Sheet1 (2)'!$D$72,IF(shee2!D271='Sheet1 (2)'!$C$70,'Sheet1 (2)'!$D$70*('Sheet1 (2)'!$D$72-rough_index)/'Sheet1 (2)'!$D$72,IF(shee2!D271='Sheet1 (2)'!$C$71,'Sheet1 (2)'!$D$71*('Sheet1 (2)'!$D$72-rough_index)/'Sheet1 (2)'!$D$72)))&lt;0,0,IF(D271='Sheet1 (2)'!$C$69,'Sheet1 (2)'!$D$69*('Sheet1 (2)'!$D$72-rough_index)/'Sheet1 (2)'!$D$72,IF(shee2!D271='Sheet1 (2)'!$C$70,'Sheet1 (2)'!$D$70*('Sheet1 (2)'!$D$72-rough_index)/'Sheet1 (2)'!$D$72,IF(shee2!D271='Sheet1 (2)'!$C$71,'Sheet1 (2)'!$D$71*('Sheet1 (2)'!$D$72-rough_index)/'Sheet1 (2)'!$D$72))))</f>
        <v>1.6666666666666667</v>
      </c>
      <c r="AZ271" s="159">
        <f>+(AU271*'Sheet1 (2)'!$C$77)+(AV271*'Sheet1 (2)'!$C$78)+(AW271*'Sheet1 (2)'!$C$79)+(AX271*'Sheet1 (2)'!$C$80)+(AY271*'Sheet1 (2)'!$C$81)</f>
        <v>4</v>
      </c>
      <c r="BA271" s="213" t="str">
        <f t="shared" si="9"/>
        <v>Good</v>
      </c>
      <c r="BE271">
        <f>IF(D271='Sheet1 (2)'!$C$61,'Sheet1 (2)'!$D$61*(counts^2)+'Sheet1 (2)'!$G$61*counts+'Sheet1 (2)'!$J$61,IF(D271='Sheet1 (2)'!$C$62,'Sheet1 (2)'!$D$62*counts+'Sheet1 (2)'!$G$62,IF(D271='Sheet1 (2)'!$C$63,'Sheet1 (2)'!$D$63*counts+'Sheet1 (2)'!$G$63,IF(D271='Sheet1 (2)'!$C$64,'Sheet1 (2)'!$D$64*counts+'Sheet1 (2)'!$G$64))))</f>
        <v>2.0984129299999998</v>
      </c>
    </row>
    <row r="272" spans="1:57" ht="12" customHeight="1">
      <c r="A272" s="145" t="s">
        <v>282</v>
      </c>
      <c r="B272" s="145" t="s">
        <v>76</v>
      </c>
      <c r="C272" s="170">
        <v>412</v>
      </c>
      <c r="D272" s="174" t="s">
        <v>77</v>
      </c>
      <c r="E272" s="171">
        <v>8</v>
      </c>
      <c r="F272" s="171">
        <v>1</v>
      </c>
      <c r="G272" s="171" t="s">
        <v>77</v>
      </c>
      <c r="H272" s="171">
        <v>0.5</v>
      </c>
      <c r="I272" s="171" t="s">
        <v>77</v>
      </c>
      <c r="J272" s="173" t="s">
        <v>80</v>
      </c>
      <c r="K272" s="173" t="s">
        <v>80</v>
      </c>
      <c r="L272" s="169">
        <f>VLOOKUP(CONCATENATE(J272,K272),'Sheet1 (2)'!$J$6:$K$26,2,FALSE)</f>
        <v>0</v>
      </c>
      <c r="M272" s="173" t="s">
        <v>80</v>
      </c>
      <c r="N272" s="173" t="s">
        <v>80</v>
      </c>
      <c r="O272" s="168">
        <f>VLOOKUP(CONCATENATE(M272,N272),'Sheet1 (2)'!$L$6:$M$26,2,FALSE)</f>
        <v>0</v>
      </c>
      <c r="P272" s="173" t="s">
        <v>80</v>
      </c>
      <c r="Q272" s="173" t="s">
        <v>80</v>
      </c>
      <c r="R272" s="168">
        <f>VLOOKUP(CONCATENATE(P272,Q272),'Sheet1 (2)'!$N$6:$O$26,2,FALSE)</f>
        <v>0</v>
      </c>
      <c r="S272" s="173" t="s">
        <v>80</v>
      </c>
      <c r="T272" s="173" t="s">
        <v>80</v>
      </c>
      <c r="U272" s="168">
        <f>VLOOKUP(CONCATENATE(S272,T272),'Sheet1 (2)'!$P$6:$Q$26,2,FALSE)</f>
        <v>0</v>
      </c>
      <c r="V272" s="173" t="s">
        <v>80</v>
      </c>
      <c r="W272" s="173" t="s">
        <v>80</v>
      </c>
      <c r="X272" s="168">
        <f>VLOOKUP(CONCATENATE(V272,W272),'Sheet1 (2)'!$R$6:$S$26,2,FALSE)</f>
        <v>0</v>
      </c>
      <c r="Y272" s="173" t="s">
        <v>80</v>
      </c>
      <c r="Z272" s="173" t="s">
        <v>80</v>
      </c>
      <c r="AA272" s="168">
        <f>VLOOKUP(CONCATENATE(Y272,Z272),'Sheet1 (2)'!$T$6:$U$26,2,FALSE)</f>
        <v>0</v>
      </c>
      <c r="AB272" s="173" t="s">
        <v>80</v>
      </c>
      <c r="AC272" s="173" t="s">
        <v>80</v>
      </c>
      <c r="AD272" s="168">
        <f>VLOOKUP(CONCATENATE(AB272,AC272),'Sheet1 (2)'!$X$6:$Y$26,2,FALSE)</f>
        <v>0</v>
      </c>
      <c r="AE272" s="173" t="s">
        <v>82</v>
      </c>
      <c r="AF272" s="173" t="s">
        <v>81</v>
      </c>
      <c r="AG272" s="168">
        <f>VLOOKUP(CONCATENATE(AE272,AF272),'Sheet1 (2)'!$Z$6:$AA$26,2,FALSE)</f>
        <v>66</v>
      </c>
      <c r="AH272" s="172" t="s">
        <v>392</v>
      </c>
      <c r="AI272" s="175"/>
      <c r="AJ272" s="140"/>
      <c r="AK272" s="176" t="s">
        <v>282</v>
      </c>
      <c r="AL272" s="176" t="s">
        <v>76</v>
      </c>
      <c r="AM272" s="170">
        <f t="shared" si="8"/>
        <v>412</v>
      </c>
      <c r="AN272" s="147"/>
      <c r="AO272" s="155"/>
      <c r="AP272" s="156"/>
      <c r="AQ272" s="157">
        <v>4.6305499407999999</v>
      </c>
      <c r="AR272" s="158"/>
      <c r="AS272" s="145">
        <f>LOOKUP(rufmkm,'Sheet1 (2)'!$V$62:$V$71,'Sheet1 (2)'!$W$62:$W$71)</f>
        <v>50</v>
      </c>
      <c r="AT272" s="140"/>
      <c r="AU272" s="157">
        <f>IF(IF(D272='Sheet1 (2)'!$C$69,'Sheet1 (2)'!$D$69*('Sheet1 (2)'!$D$72-rut_index)/'Sheet1 (2)'!$D$72,IF(shee2!D272='Sheet1 (2)'!$C$70,'Sheet1 (2)'!$D$70*('Sheet1 (2)'!$D$72-rut_index)/'Sheet1 (2)'!$D$72,IF(shee2!D272='Sheet1 (2)'!$C$71,'Sheet1 (2)'!$D$71*('Sheet1 (2)'!$D$72-rut_index)/'Sheet1 (2)'!$D$72)))&lt;0,0,IF(D272='Sheet1 (2)'!$C$69,'Sheet1 (2)'!$D$69*('Sheet1 (2)'!$D$72-rut_index)/'Sheet1 (2)'!$D$72,IF(shee2!D272='Sheet1 (2)'!$C$70,'Sheet1 (2)'!$D$70*('Sheet1 (2)'!$D$72-rut_index)/'Sheet1 (2)'!$D$72,IF(shee2!D272='Sheet1 (2)'!$C$71,'Sheet1 (2)'!$D$71*('Sheet1 (2)'!$D$72-rut_index)/'Sheet1 (2)'!$D$72))))</f>
        <v>5</v>
      </c>
      <c r="AV272" s="157">
        <f>IF(IF(D272='Sheet1 (2)'!$C$69,'Sheet1 (2)'!$D$69*('Sheet1 (2)'!$D$72-crack_s_index)/'Sheet1 (2)'!$D$72,IF(shee2!D272='Sheet1 (2)'!$C$70,'Sheet1 (2)'!$D$70*('Sheet1 (2)'!$D$72-crack_s_index)/'Sheet1 (2)'!$D$72,IF(shee2!D272='Sheet1 (2)'!$C$71,'Sheet1 (2)'!$D$71*('Sheet1 (2)'!$D$72-crack_s_index)/'Sheet1 (2)'!$D$72)))&lt;0,0,IF(D272='Sheet1 (2)'!$C$69,'Sheet1 (2)'!$D$69*('Sheet1 (2)'!$D$72-crack_s_index)/'Sheet1 (2)'!$D$72,IF(shee2!D272='Sheet1 (2)'!$C$70,'Sheet1 (2)'!$D$70*('Sheet1 (2)'!$D$72-crack_s_index)/'Sheet1 (2)'!$D$72,IF(shee2!D272='Sheet1 (2)'!$C$71,'Sheet1 (2)'!$D$71*('Sheet1 (2)'!$D$72-crack_s_index)/'Sheet1 (2)'!$D$72))))</f>
        <v>5</v>
      </c>
      <c r="AW272" s="157">
        <f>IF(IF(D272='Sheet1 (2)'!$C$69,'Sheet1 (2)'!$D$69*('Sheet1 (2)'!$D$72-crack_t_index)/'Sheet1 (2)'!$D$72,IF(shee2!D272='Sheet1 (2)'!$C$70,'Sheet1 (2)'!$D$70*('Sheet1 (2)'!$D$72-crack_t_index)/'Sheet1 (2)'!$D$72,IF(shee2!D272='Sheet1 (2)'!$C$71,'Sheet1 (2)'!$D$71*('Sheet1 (2)'!$D$72-crack_t_index)/'Sheet1 (2)'!$D$72)))&lt;0,0,IF(D272='Sheet1 (2)'!$C$69,'Sheet1 (2)'!$D$69*('Sheet1 (2)'!$D$72-crack_t_index)/'Sheet1 (2)'!$D$72,IF(shee2!D272='Sheet1 (2)'!$C$70,'Sheet1 (2)'!$D$70*('Sheet1 (2)'!$D$72-crack_t_index)/'Sheet1 (2)'!$D$72,IF(shee2!D272='Sheet1 (2)'!$C$71,'Sheet1 (2)'!$D$71*('Sheet1 (2)'!$D$72-crack_t_index)/'Sheet1 (2)'!$D$72))))</f>
        <v>5</v>
      </c>
      <c r="AX272" s="157">
        <f>IF(IF(D272='Sheet1 (2)'!$C$69,'Sheet1 (2)'!$D$69*('Sheet1 (2)'!$D$72-rave_index)/'Sheet1 (2)'!$D$72,IF(shee2!D272='Sheet1 (2)'!$C$70,'Sheet1 (2)'!$D$70*('Sheet1 (2)'!$D$72-rave_index)/'Sheet1 (2)'!$D$72,IF(shee2!D272='Sheet1 (2)'!$C$71,'Sheet1 (2)'!$D$71*('Sheet1 (2)'!$D$72-rave_index)/'Sheet1 (2)'!$D$72)))&lt;0,0,IF(D272='Sheet1 (2)'!$C$69,'Sheet1 (2)'!$D$69*('Sheet1 (2)'!$D$72-rave_index)/'Sheet1 (2)'!$D$72,IF(shee2!D272='Sheet1 (2)'!$C$70,'Sheet1 (2)'!$D$70*('Sheet1 (2)'!$D$72-rave_index)/'Sheet1 (2)'!$D$72,IF(shee2!D272='Sheet1 (2)'!$C$71,'Sheet1 (2)'!$D$71*('Sheet1 (2)'!$D$72-rave_index)/'Sheet1 (2)'!$D$72))))</f>
        <v>5</v>
      </c>
      <c r="AY272" s="157">
        <f>IF(IF(D272='Sheet1 (2)'!$C$69,'Sheet1 (2)'!$D$69*('Sheet1 (2)'!$D$72-rough_index)/'Sheet1 (2)'!$D$72,IF(shee2!D272='Sheet1 (2)'!$C$70,'Sheet1 (2)'!$D$70*('Sheet1 (2)'!$D$72-rough_index)/'Sheet1 (2)'!$D$72,IF(shee2!D272='Sheet1 (2)'!$C$71,'Sheet1 (2)'!$D$71*('Sheet1 (2)'!$D$72-rough_index)/'Sheet1 (2)'!$D$72)))&lt;0,0,IF(D272='Sheet1 (2)'!$C$69,'Sheet1 (2)'!$D$69*('Sheet1 (2)'!$D$72-rough_index)/'Sheet1 (2)'!$D$72,IF(shee2!D272='Sheet1 (2)'!$C$70,'Sheet1 (2)'!$D$70*('Sheet1 (2)'!$D$72-rough_index)/'Sheet1 (2)'!$D$72,IF(shee2!D272='Sheet1 (2)'!$C$71,'Sheet1 (2)'!$D$71*('Sheet1 (2)'!$D$72-rough_index)/'Sheet1 (2)'!$D$72))))</f>
        <v>0.83333333333333337</v>
      </c>
      <c r="AZ272" s="159">
        <f>+(AU272*'Sheet1 (2)'!$C$77)+(AV272*'Sheet1 (2)'!$C$78)+(AW272*'Sheet1 (2)'!$C$79)+(AX272*'Sheet1 (2)'!$C$80)+(AY272*'Sheet1 (2)'!$C$81)</f>
        <v>3.75</v>
      </c>
      <c r="BA272" s="213" t="str">
        <f t="shared" si="9"/>
        <v>Fair</v>
      </c>
      <c r="BE272">
        <f>IF(D272='Sheet1 (2)'!$C$61,'Sheet1 (2)'!$D$61*(counts^2)+'Sheet1 (2)'!$G$61*counts+'Sheet1 (2)'!$J$61,IF(D272='Sheet1 (2)'!$C$62,'Sheet1 (2)'!$D$62*counts+'Sheet1 (2)'!$G$62,IF(D272='Sheet1 (2)'!$C$63,'Sheet1 (2)'!$D$63*counts+'Sheet1 (2)'!$G$63,IF(D272='Sheet1 (2)'!$C$64,'Sheet1 (2)'!$D$64*counts+'Sheet1 (2)'!$G$64))))</f>
        <v>2.0984129299999998</v>
      </c>
    </row>
    <row r="273" spans="1:57" ht="12" customHeight="1">
      <c r="A273" s="145" t="s">
        <v>282</v>
      </c>
      <c r="B273" s="145" t="s">
        <v>76</v>
      </c>
      <c r="C273" s="170">
        <v>413</v>
      </c>
      <c r="D273" s="174" t="s">
        <v>77</v>
      </c>
      <c r="E273" s="171">
        <v>8</v>
      </c>
      <c r="F273" s="171">
        <v>1</v>
      </c>
      <c r="G273" s="171" t="s">
        <v>77</v>
      </c>
      <c r="H273" s="171">
        <v>0.5</v>
      </c>
      <c r="I273" s="171" t="s">
        <v>77</v>
      </c>
      <c r="J273" s="173" t="s">
        <v>80</v>
      </c>
      <c r="K273" s="173" t="s">
        <v>80</v>
      </c>
      <c r="L273" s="169">
        <f>VLOOKUP(CONCATENATE(J273,K273),'Sheet1 (2)'!$J$6:$K$26,2,FALSE)</f>
        <v>0</v>
      </c>
      <c r="M273" s="173" t="s">
        <v>80</v>
      </c>
      <c r="N273" s="173" t="s">
        <v>80</v>
      </c>
      <c r="O273" s="168">
        <f>VLOOKUP(CONCATENATE(M273,N273),'Sheet1 (2)'!$L$6:$M$26,2,FALSE)</f>
        <v>0</v>
      </c>
      <c r="P273" s="173" t="s">
        <v>80</v>
      </c>
      <c r="Q273" s="173" t="s">
        <v>80</v>
      </c>
      <c r="R273" s="168">
        <f>VLOOKUP(CONCATENATE(P273,Q273),'Sheet1 (2)'!$N$6:$O$26,2,FALSE)</f>
        <v>0</v>
      </c>
      <c r="S273" s="173" t="s">
        <v>80</v>
      </c>
      <c r="T273" s="173" t="s">
        <v>80</v>
      </c>
      <c r="U273" s="168">
        <f>VLOOKUP(CONCATENATE(S273,T273),'Sheet1 (2)'!$P$6:$Q$26,2,FALSE)</f>
        <v>0</v>
      </c>
      <c r="V273" s="173" t="s">
        <v>80</v>
      </c>
      <c r="W273" s="173" t="s">
        <v>80</v>
      </c>
      <c r="X273" s="168">
        <f>VLOOKUP(CONCATENATE(V273,W273),'Sheet1 (2)'!$R$6:$S$26,2,FALSE)</f>
        <v>0</v>
      </c>
      <c r="Y273" s="173" t="s">
        <v>80</v>
      </c>
      <c r="Z273" s="173" t="s">
        <v>80</v>
      </c>
      <c r="AA273" s="168">
        <f>VLOOKUP(CONCATENATE(Y273,Z273),'Sheet1 (2)'!$T$6:$U$26,2,FALSE)</f>
        <v>0</v>
      </c>
      <c r="AB273" s="173" t="s">
        <v>80</v>
      </c>
      <c r="AC273" s="173" t="s">
        <v>80</v>
      </c>
      <c r="AD273" s="168">
        <f>VLOOKUP(CONCATENATE(AB273,AC273),'Sheet1 (2)'!$X$6:$Y$26,2,FALSE)</f>
        <v>0</v>
      </c>
      <c r="AE273" s="173" t="s">
        <v>82</v>
      </c>
      <c r="AF273" s="173" t="s">
        <v>81</v>
      </c>
      <c r="AG273" s="168">
        <f>VLOOKUP(CONCATENATE(AE273,AF273),'Sheet1 (2)'!$Z$6:$AA$26,2,FALSE)</f>
        <v>66</v>
      </c>
      <c r="AH273" s="172"/>
      <c r="AI273" s="175"/>
      <c r="AJ273" s="140"/>
      <c r="AK273" s="176" t="s">
        <v>282</v>
      </c>
      <c r="AL273" s="176" t="s">
        <v>76</v>
      </c>
      <c r="AM273" s="170">
        <f t="shared" si="8"/>
        <v>413</v>
      </c>
      <c r="AN273" s="147"/>
      <c r="AO273" s="155"/>
      <c r="AP273" s="156"/>
      <c r="AQ273" s="157">
        <v>2.1116254150000002</v>
      </c>
      <c r="AR273" s="158"/>
      <c r="AS273" s="145">
        <f>LOOKUP(rufmkm,'Sheet1 (2)'!$V$62:$V$71,'Sheet1 (2)'!$W$62:$W$71)</f>
        <v>30</v>
      </c>
      <c r="AT273" s="140"/>
      <c r="AU273" s="157">
        <f>IF(IF(D273='Sheet1 (2)'!$C$69,'Sheet1 (2)'!$D$69*('Sheet1 (2)'!$D$72-rut_index)/'Sheet1 (2)'!$D$72,IF(shee2!D273='Sheet1 (2)'!$C$70,'Sheet1 (2)'!$D$70*('Sheet1 (2)'!$D$72-rut_index)/'Sheet1 (2)'!$D$72,IF(shee2!D273='Sheet1 (2)'!$C$71,'Sheet1 (2)'!$D$71*('Sheet1 (2)'!$D$72-rut_index)/'Sheet1 (2)'!$D$72)))&lt;0,0,IF(D273='Sheet1 (2)'!$C$69,'Sheet1 (2)'!$D$69*('Sheet1 (2)'!$D$72-rut_index)/'Sheet1 (2)'!$D$72,IF(shee2!D273='Sheet1 (2)'!$C$70,'Sheet1 (2)'!$D$70*('Sheet1 (2)'!$D$72-rut_index)/'Sheet1 (2)'!$D$72,IF(shee2!D273='Sheet1 (2)'!$C$71,'Sheet1 (2)'!$D$71*('Sheet1 (2)'!$D$72-rut_index)/'Sheet1 (2)'!$D$72))))</f>
        <v>5</v>
      </c>
      <c r="AV273" s="157">
        <f>IF(IF(D273='Sheet1 (2)'!$C$69,'Sheet1 (2)'!$D$69*('Sheet1 (2)'!$D$72-crack_s_index)/'Sheet1 (2)'!$D$72,IF(shee2!D273='Sheet1 (2)'!$C$70,'Sheet1 (2)'!$D$70*('Sheet1 (2)'!$D$72-crack_s_index)/'Sheet1 (2)'!$D$72,IF(shee2!D273='Sheet1 (2)'!$C$71,'Sheet1 (2)'!$D$71*('Sheet1 (2)'!$D$72-crack_s_index)/'Sheet1 (2)'!$D$72)))&lt;0,0,IF(D273='Sheet1 (2)'!$C$69,'Sheet1 (2)'!$D$69*('Sheet1 (2)'!$D$72-crack_s_index)/'Sheet1 (2)'!$D$72,IF(shee2!D273='Sheet1 (2)'!$C$70,'Sheet1 (2)'!$D$70*('Sheet1 (2)'!$D$72-crack_s_index)/'Sheet1 (2)'!$D$72,IF(shee2!D273='Sheet1 (2)'!$C$71,'Sheet1 (2)'!$D$71*('Sheet1 (2)'!$D$72-crack_s_index)/'Sheet1 (2)'!$D$72))))</f>
        <v>5</v>
      </c>
      <c r="AW273" s="157">
        <f>IF(IF(D273='Sheet1 (2)'!$C$69,'Sheet1 (2)'!$D$69*('Sheet1 (2)'!$D$72-crack_t_index)/'Sheet1 (2)'!$D$72,IF(shee2!D273='Sheet1 (2)'!$C$70,'Sheet1 (2)'!$D$70*('Sheet1 (2)'!$D$72-crack_t_index)/'Sheet1 (2)'!$D$72,IF(shee2!D273='Sheet1 (2)'!$C$71,'Sheet1 (2)'!$D$71*('Sheet1 (2)'!$D$72-crack_t_index)/'Sheet1 (2)'!$D$72)))&lt;0,0,IF(D273='Sheet1 (2)'!$C$69,'Sheet1 (2)'!$D$69*('Sheet1 (2)'!$D$72-crack_t_index)/'Sheet1 (2)'!$D$72,IF(shee2!D273='Sheet1 (2)'!$C$70,'Sheet1 (2)'!$D$70*('Sheet1 (2)'!$D$72-crack_t_index)/'Sheet1 (2)'!$D$72,IF(shee2!D273='Sheet1 (2)'!$C$71,'Sheet1 (2)'!$D$71*('Sheet1 (2)'!$D$72-crack_t_index)/'Sheet1 (2)'!$D$72))))</f>
        <v>5</v>
      </c>
      <c r="AX273" s="157">
        <f>IF(IF(D273='Sheet1 (2)'!$C$69,'Sheet1 (2)'!$D$69*('Sheet1 (2)'!$D$72-rave_index)/'Sheet1 (2)'!$D$72,IF(shee2!D273='Sheet1 (2)'!$C$70,'Sheet1 (2)'!$D$70*('Sheet1 (2)'!$D$72-rave_index)/'Sheet1 (2)'!$D$72,IF(shee2!D273='Sheet1 (2)'!$C$71,'Sheet1 (2)'!$D$71*('Sheet1 (2)'!$D$72-rave_index)/'Sheet1 (2)'!$D$72)))&lt;0,0,IF(D273='Sheet1 (2)'!$C$69,'Sheet1 (2)'!$D$69*('Sheet1 (2)'!$D$72-rave_index)/'Sheet1 (2)'!$D$72,IF(shee2!D273='Sheet1 (2)'!$C$70,'Sheet1 (2)'!$D$70*('Sheet1 (2)'!$D$72-rave_index)/'Sheet1 (2)'!$D$72,IF(shee2!D273='Sheet1 (2)'!$C$71,'Sheet1 (2)'!$D$71*('Sheet1 (2)'!$D$72-rave_index)/'Sheet1 (2)'!$D$72))))</f>
        <v>5</v>
      </c>
      <c r="AY273" s="157">
        <f>IF(IF(D273='Sheet1 (2)'!$C$69,'Sheet1 (2)'!$D$69*('Sheet1 (2)'!$D$72-rough_index)/'Sheet1 (2)'!$D$72,IF(shee2!D273='Sheet1 (2)'!$C$70,'Sheet1 (2)'!$D$70*('Sheet1 (2)'!$D$72-rough_index)/'Sheet1 (2)'!$D$72,IF(shee2!D273='Sheet1 (2)'!$C$71,'Sheet1 (2)'!$D$71*('Sheet1 (2)'!$D$72-rough_index)/'Sheet1 (2)'!$D$72)))&lt;0,0,IF(D273='Sheet1 (2)'!$C$69,'Sheet1 (2)'!$D$69*('Sheet1 (2)'!$D$72-rough_index)/'Sheet1 (2)'!$D$72,IF(shee2!D273='Sheet1 (2)'!$C$70,'Sheet1 (2)'!$D$70*('Sheet1 (2)'!$D$72-rough_index)/'Sheet1 (2)'!$D$72,IF(shee2!D273='Sheet1 (2)'!$C$71,'Sheet1 (2)'!$D$71*('Sheet1 (2)'!$D$72-rough_index)/'Sheet1 (2)'!$D$72))))</f>
        <v>2.5</v>
      </c>
      <c r="AZ273" s="159">
        <f>+(AU273*'Sheet1 (2)'!$C$77)+(AV273*'Sheet1 (2)'!$C$78)+(AW273*'Sheet1 (2)'!$C$79)+(AX273*'Sheet1 (2)'!$C$80)+(AY273*'Sheet1 (2)'!$C$81)</f>
        <v>4.25</v>
      </c>
      <c r="BA273" s="213" t="str">
        <f t="shared" si="9"/>
        <v>Good</v>
      </c>
      <c r="BE273">
        <f>IF(D273='Sheet1 (2)'!$C$61,'Sheet1 (2)'!$D$61*(counts^2)+'Sheet1 (2)'!$G$61*counts+'Sheet1 (2)'!$J$61,IF(D273='Sheet1 (2)'!$C$62,'Sheet1 (2)'!$D$62*counts+'Sheet1 (2)'!$G$62,IF(D273='Sheet1 (2)'!$C$63,'Sheet1 (2)'!$D$63*counts+'Sheet1 (2)'!$G$63,IF(D273='Sheet1 (2)'!$C$64,'Sheet1 (2)'!$D$64*counts+'Sheet1 (2)'!$G$64))))</f>
        <v>2.0984129299999998</v>
      </c>
    </row>
    <row r="274" spans="1:57" ht="12" customHeight="1">
      <c r="A274" s="145" t="s">
        <v>282</v>
      </c>
      <c r="B274" s="145" t="s">
        <v>76</v>
      </c>
      <c r="C274" s="170">
        <v>414</v>
      </c>
      <c r="D274" s="174" t="s">
        <v>77</v>
      </c>
      <c r="E274" s="171">
        <v>8</v>
      </c>
      <c r="F274" s="171">
        <v>1</v>
      </c>
      <c r="G274" s="171" t="s">
        <v>77</v>
      </c>
      <c r="H274" s="171">
        <v>0.5</v>
      </c>
      <c r="I274" s="171" t="s">
        <v>77</v>
      </c>
      <c r="J274" s="173" t="s">
        <v>80</v>
      </c>
      <c r="K274" s="173" t="s">
        <v>80</v>
      </c>
      <c r="L274" s="169">
        <f>VLOOKUP(CONCATENATE(J274,K274),'Sheet1 (2)'!$J$6:$K$26,2,FALSE)</f>
        <v>0</v>
      </c>
      <c r="M274" s="173" t="s">
        <v>80</v>
      </c>
      <c r="N274" s="173" t="s">
        <v>80</v>
      </c>
      <c r="O274" s="168">
        <f>VLOOKUP(CONCATENATE(M274,N274),'Sheet1 (2)'!$L$6:$M$26,2,FALSE)</f>
        <v>0</v>
      </c>
      <c r="P274" s="173" t="s">
        <v>80</v>
      </c>
      <c r="Q274" s="173" t="s">
        <v>80</v>
      </c>
      <c r="R274" s="168">
        <f>VLOOKUP(CONCATENATE(P274,Q274),'Sheet1 (2)'!$N$6:$O$26,2,FALSE)</f>
        <v>0</v>
      </c>
      <c r="S274" s="173" t="s">
        <v>80</v>
      </c>
      <c r="T274" s="173" t="s">
        <v>80</v>
      </c>
      <c r="U274" s="168">
        <f>VLOOKUP(CONCATENATE(S274,T274),'Sheet1 (2)'!$P$6:$Q$26,2,FALSE)</f>
        <v>0</v>
      </c>
      <c r="V274" s="173" t="s">
        <v>80</v>
      </c>
      <c r="W274" s="173" t="s">
        <v>80</v>
      </c>
      <c r="X274" s="168">
        <f>VLOOKUP(CONCATENATE(V274,W274),'Sheet1 (2)'!$R$6:$S$26,2,FALSE)</f>
        <v>0</v>
      </c>
      <c r="Y274" s="173" t="s">
        <v>80</v>
      </c>
      <c r="Z274" s="173" t="s">
        <v>80</v>
      </c>
      <c r="AA274" s="168">
        <f>VLOOKUP(CONCATENATE(Y274,Z274),'Sheet1 (2)'!$T$6:$U$26,2,FALSE)</f>
        <v>0</v>
      </c>
      <c r="AB274" s="173" t="s">
        <v>80</v>
      </c>
      <c r="AC274" s="173" t="s">
        <v>80</v>
      </c>
      <c r="AD274" s="168">
        <f>VLOOKUP(CONCATENATE(AB274,AC274),'Sheet1 (2)'!$X$6:$Y$26,2,FALSE)</f>
        <v>0</v>
      </c>
      <c r="AE274" s="173" t="s">
        <v>82</v>
      </c>
      <c r="AF274" s="173" t="s">
        <v>81</v>
      </c>
      <c r="AG274" s="168">
        <f>VLOOKUP(CONCATENATE(AE274,AF274),'Sheet1 (2)'!$Z$6:$AA$26,2,FALSE)</f>
        <v>66</v>
      </c>
      <c r="AH274" s="172"/>
      <c r="AI274" s="175"/>
      <c r="AJ274" s="140"/>
      <c r="AK274" s="176" t="s">
        <v>282</v>
      </c>
      <c r="AL274" s="176" t="s">
        <v>76</v>
      </c>
      <c r="AM274" s="170">
        <f t="shared" si="8"/>
        <v>414</v>
      </c>
      <c r="AN274" s="147"/>
      <c r="AO274" s="155"/>
      <c r="AP274" s="156"/>
      <c r="AQ274" s="157">
        <v>4.3666560564000001</v>
      </c>
      <c r="AR274" s="158"/>
      <c r="AS274" s="145">
        <f>LOOKUP(rufmkm,'Sheet1 (2)'!$V$62:$V$71,'Sheet1 (2)'!$W$62:$W$71)</f>
        <v>50</v>
      </c>
      <c r="AT274" s="140"/>
      <c r="AU274" s="157">
        <f>IF(IF(D274='Sheet1 (2)'!$C$69,'Sheet1 (2)'!$D$69*('Sheet1 (2)'!$D$72-rut_index)/'Sheet1 (2)'!$D$72,IF(shee2!D274='Sheet1 (2)'!$C$70,'Sheet1 (2)'!$D$70*('Sheet1 (2)'!$D$72-rut_index)/'Sheet1 (2)'!$D$72,IF(shee2!D274='Sheet1 (2)'!$C$71,'Sheet1 (2)'!$D$71*('Sheet1 (2)'!$D$72-rut_index)/'Sheet1 (2)'!$D$72)))&lt;0,0,IF(D274='Sheet1 (2)'!$C$69,'Sheet1 (2)'!$D$69*('Sheet1 (2)'!$D$72-rut_index)/'Sheet1 (2)'!$D$72,IF(shee2!D274='Sheet1 (2)'!$C$70,'Sheet1 (2)'!$D$70*('Sheet1 (2)'!$D$72-rut_index)/'Sheet1 (2)'!$D$72,IF(shee2!D274='Sheet1 (2)'!$C$71,'Sheet1 (2)'!$D$71*('Sheet1 (2)'!$D$72-rut_index)/'Sheet1 (2)'!$D$72))))</f>
        <v>5</v>
      </c>
      <c r="AV274" s="157">
        <f>IF(IF(D274='Sheet1 (2)'!$C$69,'Sheet1 (2)'!$D$69*('Sheet1 (2)'!$D$72-crack_s_index)/'Sheet1 (2)'!$D$72,IF(shee2!D274='Sheet1 (2)'!$C$70,'Sheet1 (2)'!$D$70*('Sheet1 (2)'!$D$72-crack_s_index)/'Sheet1 (2)'!$D$72,IF(shee2!D274='Sheet1 (2)'!$C$71,'Sheet1 (2)'!$D$71*('Sheet1 (2)'!$D$72-crack_s_index)/'Sheet1 (2)'!$D$72)))&lt;0,0,IF(D274='Sheet1 (2)'!$C$69,'Sheet1 (2)'!$D$69*('Sheet1 (2)'!$D$72-crack_s_index)/'Sheet1 (2)'!$D$72,IF(shee2!D274='Sheet1 (2)'!$C$70,'Sheet1 (2)'!$D$70*('Sheet1 (2)'!$D$72-crack_s_index)/'Sheet1 (2)'!$D$72,IF(shee2!D274='Sheet1 (2)'!$C$71,'Sheet1 (2)'!$D$71*('Sheet1 (2)'!$D$72-crack_s_index)/'Sheet1 (2)'!$D$72))))</f>
        <v>5</v>
      </c>
      <c r="AW274" s="157">
        <f>IF(IF(D274='Sheet1 (2)'!$C$69,'Sheet1 (2)'!$D$69*('Sheet1 (2)'!$D$72-crack_t_index)/'Sheet1 (2)'!$D$72,IF(shee2!D274='Sheet1 (2)'!$C$70,'Sheet1 (2)'!$D$70*('Sheet1 (2)'!$D$72-crack_t_index)/'Sheet1 (2)'!$D$72,IF(shee2!D274='Sheet1 (2)'!$C$71,'Sheet1 (2)'!$D$71*('Sheet1 (2)'!$D$72-crack_t_index)/'Sheet1 (2)'!$D$72)))&lt;0,0,IF(D274='Sheet1 (2)'!$C$69,'Sheet1 (2)'!$D$69*('Sheet1 (2)'!$D$72-crack_t_index)/'Sheet1 (2)'!$D$72,IF(shee2!D274='Sheet1 (2)'!$C$70,'Sheet1 (2)'!$D$70*('Sheet1 (2)'!$D$72-crack_t_index)/'Sheet1 (2)'!$D$72,IF(shee2!D274='Sheet1 (2)'!$C$71,'Sheet1 (2)'!$D$71*('Sheet1 (2)'!$D$72-crack_t_index)/'Sheet1 (2)'!$D$72))))</f>
        <v>5</v>
      </c>
      <c r="AX274" s="157">
        <f>IF(IF(D274='Sheet1 (2)'!$C$69,'Sheet1 (2)'!$D$69*('Sheet1 (2)'!$D$72-rave_index)/'Sheet1 (2)'!$D$72,IF(shee2!D274='Sheet1 (2)'!$C$70,'Sheet1 (2)'!$D$70*('Sheet1 (2)'!$D$72-rave_index)/'Sheet1 (2)'!$D$72,IF(shee2!D274='Sheet1 (2)'!$C$71,'Sheet1 (2)'!$D$71*('Sheet1 (2)'!$D$72-rave_index)/'Sheet1 (2)'!$D$72)))&lt;0,0,IF(D274='Sheet1 (2)'!$C$69,'Sheet1 (2)'!$D$69*('Sheet1 (2)'!$D$72-rave_index)/'Sheet1 (2)'!$D$72,IF(shee2!D274='Sheet1 (2)'!$C$70,'Sheet1 (2)'!$D$70*('Sheet1 (2)'!$D$72-rave_index)/'Sheet1 (2)'!$D$72,IF(shee2!D274='Sheet1 (2)'!$C$71,'Sheet1 (2)'!$D$71*('Sheet1 (2)'!$D$72-rave_index)/'Sheet1 (2)'!$D$72))))</f>
        <v>5</v>
      </c>
      <c r="AY274" s="157">
        <f>IF(IF(D274='Sheet1 (2)'!$C$69,'Sheet1 (2)'!$D$69*('Sheet1 (2)'!$D$72-rough_index)/'Sheet1 (2)'!$D$72,IF(shee2!D274='Sheet1 (2)'!$C$70,'Sheet1 (2)'!$D$70*('Sheet1 (2)'!$D$72-rough_index)/'Sheet1 (2)'!$D$72,IF(shee2!D274='Sheet1 (2)'!$C$71,'Sheet1 (2)'!$D$71*('Sheet1 (2)'!$D$72-rough_index)/'Sheet1 (2)'!$D$72)))&lt;0,0,IF(D274='Sheet1 (2)'!$C$69,'Sheet1 (2)'!$D$69*('Sheet1 (2)'!$D$72-rough_index)/'Sheet1 (2)'!$D$72,IF(shee2!D274='Sheet1 (2)'!$C$70,'Sheet1 (2)'!$D$70*('Sheet1 (2)'!$D$72-rough_index)/'Sheet1 (2)'!$D$72,IF(shee2!D274='Sheet1 (2)'!$C$71,'Sheet1 (2)'!$D$71*('Sheet1 (2)'!$D$72-rough_index)/'Sheet1 (2)'!$D$72))))</f>
        <v>0.83333333333333337</v>
      </c>
      <c r="AZ274" s="159">
        <f>+(AU274*'Sheet1 (2)'!$C$77)+(AV274*'Sheet1 (2)'!$C$78)+(AW274*'Sheet1 (2)'!$C$79)+(AX274*'Sheet1 (2)'!$C$80)+(AY274*'Sheet1 (2)'!$C$81)</f>
        <v>3.75</v>
      </c>
      <c r="BA274" s="213" t="str">
        <f t="shared" si="9"/>
        <v>Fair</v>
      </c>
      <c r="BE274">
        <f>IF(D274='Sheet1 (2)'!$C$61,'Sheet1 (2)'!$D$61*(counts^2)+'Sheet1 (2)'!$G$61*counts+'Sheet1 (2)'!$J$61,IF(D274='Sheet1 (2)'!$C$62,'Sheet1 (2)'!$D$62*counts+'Sheet1 (2)'!$G$62,IF(D274='Sheet1 (2)'!$C$63,'Sheet1 (2)'!$D$63*counts+'Sheet1 (2)'!$G$63,IF(D274='Sheet1 (2)'!$C$64,'Sheet1 (2)'!$D$64*counts+'Sheet1 (2)'!$G$64))))</f>
        <v>2.0984129299999998</v>
      </c>
    </row>
    <row r="275" spans="1:57" ht="12" customHeight="1">
      <c r="A275" s="145" t="s">
        <v>282</v>
      </c>
      <c r="B275" s="145" t="s">
        <v>76</v>
      </c>
      <c r="C275" s="170">
        <v>415</v>
      </c>
      <c r="D275" s="174" t="s">
        <v>77</v>
      </c>
      <c r="E275" s="171">
        <v>8</v>
      </c>
      <c r="F275" s="171">
        <v>1</v>
      </c>
      <c r="G275" s="171" t="s">
        <v>77</v>
      </c>
      <c r="H275" s="171">
        <v>0.5</v>
      </c>
      <c r="I275" s="171" t="s">
        <v>77</v>
      </c>
      <c r="J275" s="173" t="s">
        <v>80</v>
      </c>
      <c r="K275" s="173" t="s">
        <v>80</v>
      </c>
      <c r="L275" s="169">
        <f>VLOOKUP(CONCATENATE(J275,K275),'Sheet1 (2)'!$J$6:$K$26,2,FALSE)</f>
        <v>0</v>
      </c>
      <c r="M275" s="173" t="s">
        <v>80</v>
      </c>
      <c r="N275" s="173" t="s">
        <v>80</v>
      </c>
      <c r="O275" s="168">
        <f>VLOOKUP(CONCATENATE(M275,N275),'Sheet1 (2)'!$L$6:$M$26,2,FALSE)</f>
        <v>0</v>
      </c>
      <c r="P275" s="173" t="s">
        <v>80</v>
      </c>
      <c r="Q275" s="173" t="s">
        <v>80</v>
      </c>
      <c r="R275" s="168">
        <f>VLOOKUP(CONCATENATE(P275,Q275),'Sheet1 (2)'!$N$6:$O$26,2,FALSE)</f>
        <v>0</v>
      </c>
      <c r="S275" s="173" t="s">
        <v>80</v>
      </c>
      <c r="T275" s="173" t="s">
        <v>80</v>
      </c>
      <c r="U275" s="168">
        <f>VLOOKUP(CONCATENATE(S275,T275),'Sheet1 (2)'!$P$6:$Q$26,2,FALSE)</f>
        <v>0</v>
      </c>
      <c r="V275" s="173" t="s">
        <v>80</v>
      </c>
      <c r="W275" s="173" t="s">
        <v>80</v>
      </c>
      <c r="X275" s="168">
        <f>VLOOKUP(CONCATENATE(V275,W275),'Sheet1 (2)'!$R$6:$S$26,2,FALSE)</f>
        <v>0</v>
      </c>
      <c r="Y275" s="173" t="s">
        <v>80</v>
      </c>
      <c r="Z275" s="173" t="s">
        <v>80</v>
      </c>
      <c r="AA275" s="168">
        <f>VLOOKUP(CONCATENATE(Y275,Z275),'Sheet1 (2)'!$T$6:$U$26,2,FALSE)</f>
        <v>0</v>
      </c>
      <c r="AB275" s="173" t="s">
        <v>80</v>
      </c>
      <c r="AC275" s="173" t="s">
        <v>80</v>
      </c>
      <c r="AD275" s="168">
        <f>VLOOKUP(CONCATENATE(AB275,AC275),'Sheet1 (2)'!$X$6:$Y$26,2,FALSE)</f>
        <v>0</v>
      </c>
      <c r="AE275" s="173" t="s">
        <v>82</v>
      </c>
      <c r="AF275" s="173" t="s">
        <v>81</v>
      </c>
      <c r="AG275" s="168">
        <f>VLOOKUP(CONCATENATE(AE275,AF275),'Sheet1 (2)'!$Z$6:$AA$26,2,FALSE)</f>
        <v>66</v>
      </c>
      <c r="AH275" s="172"/>
      <c r="AI275" s="175"/>
      <c r="AJ275" s="140"/>
      <c r="AK275" s="176" t="s">
        <v>282</v>
      </c>
      <c r="AL275" s="176" t="s">
        <v>76</v>
      </c>
      <c r="AM275" s="170">
        <f t="shared" si="8"/>
        <v>415</v>
      </c>
      <c r="AN275" s="147"/>
      <c r="AO275" s="155" t="s">
        <v>428</v>
      </c>
      <c r="AP275" s="156"/>
      <c r="AQ275" s="157">
        <v>14.313826263999999</v>
      </c>
      <c r="AR275" s="158"/>
      <c r="AS275" s="145">
        <f>LOOKUP(rufmkm,'Sheet1 (2)'!$V$62:$V$71,'Sheet1 (2)'!$W$62:$W$71)</f>
        <v>100</v>
      </c>
      <c r="AT275" s="140"/>
      <c r="AU275" s="157">
        <f>IF(IF(D275='Sheet1 (2)'!$C$69,'Sheet1 (2)'!$D$69*('Sheet1 (2)'!$D$72-rut_index)/'Sheet1 (2)'!$D$72,IF(shee2!D275='Sheet1 (2)'!$C$70,'Sheet1 (2)'!$D$70*('Sheet1 (2)'!$D$72-rut_index)/'Sheet1 (2)'!$D$72,IF(shee2!D275='Sheet1 (2)'!$C$71,'Sheet1 (2)'!$D$71*('Sheet1 (2)'!$D$72-rut_index)/'Sheet1 (2)'!$D$72)))&lt;0,0,IF(D275='Sheet1 (2)'!$C$69,'Sheet1 (2)'!$D$69*('Sheet1 (2)'!$D$72-rut_index)/'Sheet1 (2)'!$D$72,IF(shee2!D275='Sheet1 (2)'!$C$70,'Sheet1 (2)'!$D$70*('Sheet1 (2)'!$D$72-rut_index)/'Sheet1 (2)'!$D$72,IF(shee2!D275='Sheet1 (2)'!$C$71,'Sheet1 (2)'!$D$71*('Sheet1 (2)'!$D$72-rut_index)/'Sheet1 (2)'!$D$72))))</f>
        <v>5</v>
      </c>
      <c r="AV275" s="157">
        <f>IF(IF(D275='Sheet1 (2)'!$C$69,'Sheet1 (2)'!$D$69*('Sheet1 (2)'!$D$72-crack_s_index)/'Sheet1 (2)'!$D$72,IF(shee2!D275='Sheet1 (2)'!$C$70,'Sheet1 (2)'!$D$70*('Sheet1 (2)'!$D$72-crack_s_index)/'Sheet1 (2)'!$D$72,IF(shee2!D275='Sheet1 (2)'!$C$71,'Sheet1 (2)'!$D$71*('Sheet1 (2)'!$D$72-crack_s_index)/'Sheet1 (2)'!$D$72)))&lt;0,0,IF(D275='Sheet1 (2)'!$C$69,'Sheet1 (2)'!$D$69*('Sheet1 (2)'!$D$72-crack_s_index)/'Sheet1 (2)'!$D$72,IF(shee2!D275='Sheet1 (2)'!$C$70,'Sheet1 (2)'!$D$70*('Sheet1 (2)'!$D$72-crack_s_index)/'Sheet1 (2)'!$D$72,IF(shee2!D275='Sheet1 (2)'!$C$71,'Sheet1 (2)'!$D$71*('Sheet1 (2)'!$D$72-crack_s_index)/'Sheet1 (2)'!$D$72))))</f>
        <v>5</v>
      </c>
      <c r="AW275" s="157">
        <f>IF(IF(D275='Sheet1 (2)'!$C$69,'Sheet1 (2)'!$D$69*('Sheet1 (2)'!$D$72-crack_t_index)/'Sheet1 (2)'!$D$72,IF(shee2!D275='Sheet1 (2)'!$C$70,'Sheet1 (2)'!$D$70*('Sheet1 (2)'!$D$72-crack_t_index)/'Sheet1 (2)'!$D$72,IF(shee2!D275='Sheet1 (2)'!$C$71,'Sheet1 (2)'!$D$71*('Sheet1 (2)'!$D$72-crack_t_index)/'Sheet1 (2)'!$D$72)))&lt;0,0,IF(D275='Sheet1 (2)'!$C$69,'Sheet1 (2)'!$D$69*('Sheet1 (2)'!$D$72-crack_t_index)/'Sheet1 (2)'!$D$72,IF(shee2!D275='Sheet1 (2)'!$C$70,'Sheet1 (2)'!$D$70*('Sheet1 (2)'!$D$72-crack_t_index)/'Sheet1 (2)'!$D$72,IF(shee2!D275='Sheet1 (2)'!$C$71,'Sheet1 (2)'!$D$71*('Sheet1 (2)'!$D$72-crack_t_index)/'Sheet1 (2)'!$D$72))))</f>
        <v>5</v>
      </c>
      <c r="AX275" s="157">
        <f>IF(IF(D275='Sheet1 (2)'!$C$69,'Sheet1 (2)'!$D$69*('Sheet1 (2)'!$D$72-rave_index)/'Sheet1 (2)'!$D$72,IF(shee2!D275='Sheet1 (2)'!$C$70,'Sheet1 (2)'!$D$70*('Sheet1 (2)'!$D$72-rave_index)/'Sheet1 (2)'!$D$72,IF(shee2!D275='Sheet1 (2)'!$C$71,'Sheet1 (2)'!$D$71*('Sheet1 (2)'!$D$72-rave_index)/'Sheet1 (2)'!$D$72)))&lt;0,0,IF(D275='Sheet1 (2)'!$C$69,'Sheet1 (2)'!$D$69*('Sheet1 (2)'!$D$72-rave_index)/'Sheet1 (2)'!$D$72,IF(shee2!D275='Sheet1 (2)'!$C$70,'Sheet1 (2)'!$D$70*('Sheet1 (2)'!$D$72-rave_index)/'Sheet1 (2)'!$D$72,IF(shee2!D275='Sheet1 (2)'!$C$71,'Sheet1 (2)'!$D$71*('Sheet1 (2)'!$D$72-rave_index)/'Sheet1 (2)'!$D$72))))</f>
        <v>5</v>
      </c>
      <c r="AY275" s="157">
        <f>IF(IF(D275='Sheet1 (2)'!$C$69,'Sheet1 (2)'!$D$69*('Sheet1 (2)'!$D$72-rough_index)/'Sheet1 (2)'!$D$72,IF(shee2!D275='Sheet1 (2)'!$C$70,'Sheet1 (2)'!$D$70*('Sheet1 (2)'!$D$72-rough_index)/'Sheet1 (2)'!$D$72,IF(shee2!D275='Sheet1 (2)'!$C$71,'Sheet1 (2)'!$D$71*('Sheet1 (2)'!$D$72-rough_index)/'Sheet1 (2)'!$D$72)))&lt;0,0,IF(D275='Sheet1 (2)'!$C$69,'Sheet1 (2)'!$D$69*('Sheet1 (2)'!$D$72-rough_index)/'Sheet1 (2)'!$D$72,IF(shee2!D275='Sheet1 (2)'!$C$70,'Sheet1 (2)'!$D$70*('Sheet1 (2)'!$D$72-rough_index)/'Sheet1 (2)'!$D$72,IF(shee2!D275='Sheet1 (2)'!$C$71,'Sheet1 (2)'!$D$71*('Sheet1 (2)'!$D$72-rough_index)/'Sheet1 (2)'!$D$72))))</f>
        <v>0</v>
      </c>
      <c r="AZ275" s="159">
        <f>+(AU275*'Sheet1 (2)'!$C$77)+(AV275*'Sheet1 (2)'!$C$78)+(AW275*'Sheet1 (2)'!$C$79)+(AX275*'Sheet1 (2)'!$C$80)+(AY275*'Sheet1 (2)'!$C$81)</f>
        <v>3.5</v>
      </c>
      <c r="BA275" s="213" t="str">
        <f t="shared" si="9"/>
        <v>Fair</v>
      </c>
      <c r="BE275">
        <f>IF(D275='Sheet1 (2)'!$C$61,'Sheet1 (2)'!$D$61*(counts^2)+'Sheet1 (2)'!$G$61*counts+'Sheet1 (2)'!$J$61,IF(D275='Sheet1 (2)'!$C$62,'Sheet1 (2)'!$D$62*counts+'Sheet1 (2)'!$G$62,IF(D275='Sheet1 (2)'!$C$63,'Sheet1 (2)'!$D$63*counts+'Sheet1 (2)'!$G$63,IF(D275='Sheet1 (2)'!$C$64,'Sheet1 (2)'!$D$64*counts+'Sheet1 (2)'!$G$64))))</f>
        <v>2.0984129299999998</v>
      </c>
    </row>
    <row r="276" spans="1:57" ht="12" customHeight="1">
      <c r="A276" s="145" t="s">
        <v>282</v>
      </c>
      <c r="B276" s="145" t="s">
        <v>76</v>
      </c>
      <c r="C276" s="170">
        <v>416</v>
      </c>
      <c r="D276" s="174" t="s">
        <v>77</v>
      </c>
      <c r="E276" s="171">
        <v>8</v>
      </c>
      <c r="F276" s="171">
        <v>1</v>
      </c>
      <c r="G276" s="171" t="s">
        <v>77</v>
      </c>
      <c r="H276" s="171">
        <v>0.5</v>
      </c>
      <c r="I276" s="171" t="s">
        <v>77</v>
      </c>
      <c r="J276" s="173" t="s">
        <v>80</v>
      </c>
      <c r="K276" s="173" t="s">
        <v>80</v>
      </c>
      <c r="L276" s="169">
        <f>VLOOKUP(CONCATENATE(J276,K276),'Sheet1 (2)'!$J$6:$K$26,2,FALSE)</f>
        <v>0</v>
      </c>
      <c r="M276" s="173" t="s">
        <v>80</v>
      </c>
      <c r="N276" s="173" t="s">
        <v>80</v>
      </c>
      <c r="O276" s="168">
        <f>VLOOKUP(CONCATENATE(M276,N276),'Sheet1 (2)'!$L$6:$M$26,2,FALSE)</f>
        <v>0</v>
      </c>
      <c r="P276" s="173" t="s">
        <v>80</v>
      </c>
      <c r="Q276" s="173" t="s">
        <v>80</v>
      </c>
      <c r="R276" s="168">
        <f>VLOOKUP(CONCATENATE(P276,Q276),'Sheet1 (2)'!$N$6:$O$26,2,FALSE)</f>
        <v>0</v>
      </c>
      <c r="S276" s="173" t="s">
        <v>80</v>
      </c>
      <c r="T276" s="173" t="s">
        <v>80</v>
      </c>
      <c r="U276" s="168">
        <f>VLOOKUP(CONCATENATE(S276,T276),'Sheet1 (2)'!$P$6:$Q$26,2,FALSE)</f>
        <v>0</v>
      </c>
      <c r="V276" s="173" t="s">
        <v>80</v>
      </c>
      <c r="W276" s="173" t="s">
        <v>80</v>
      </c>
      <c r="X276" s="168">
        <f>VLOOKUP(CONCATENATE(V276,W276),'Sheet1 (2)'!$R$6:$S$26,2,FALSE)</f>
        <v>0</v>
      </c>
      <c r="Y276" s="173" t="s">
        <v>80</v>
      </c>
      <c r="Z276" s="173" t="s">
        <v>80</v>
      </c>
      <c r="AA276" s="168">
        <f>VLOOKUP(CONCATENATE(Y276,Z276),'Sheet1 (2)'!$T$6:$U$26,2,FALSE)</f>
        <v>0</v>
      </c>
      <c r="AB276" s="173" t="s">
        <v>80</v>
      </c>
      <c r="AC276" s="173" t="s">
        <v>80</v>
      </c>
      <c r="AD276" s="168">
        <f>VLOOKUP(CONCATENATE(AB276,AC276),'Sheet1 (2)'!$X$6:$Y$26,2,FALSE)</f>
        <v>0</v>
      </c>
      <c r="AE276" s="173" t="s">
        <v>82</v>
      </c>
      <c r="AF276" s="173" t="s">
        <v>81</v>
      </c>
      <c r="AG276" s="168">
        <f>VLOOKUP(CONCATENATE(AE276,AF276),'Sheet1 (2)'!$Z$6:$AA$26,2,FALSE)</f>
        <v>66</v>
      </c>
      <c r="AH276" s="172"/>
      <c r="AI276" s="175"/>
      <c r="AJ276" s="140"/>
      <c r="AK276" s="176" t="s">
        <v>282</v>
      </c>
      <c r="AL276" s="176" t="s">
        <v>76</v>
      </c>
      <c r="AM276" s="170">
        <f t="shared" si="8"/>
        <v>416</v>
      </c>
      <c r="AN276" s="147"/>
      <c r="AO276" s="155"/>
      <c r="AP276" s="156"/>
      <c r="AQ276" s="157">
        <v>3.9423672427999996</v>
      </c>
      <c r="AR276" s="158"/>
      <c r="AS276" s="145">
        <f>LOOKUP(rufmkm,'Sheet1 (2)'!$V$62:$V$71,'Sheet1 (2)'!$W$62:$W$71)</f>
        <v>40</v>
      </c>
      <c r="AT276" s="140"/>
      <c r="AU276" s="157">
        <f>IF(IF(D276='Sheet1 (2)'!$C$69,'Sheet1 (2)'!$D$69*('Sheet1 (2)'!$D$72-rut_index)/'Sheet1 (2)'!$D$72,IF(shee2!D276='Sheet1 (2)'!$C$70,'Sheet1 (2)'!$D$70*('Sheet1 (2)'!$D$72-rut_index)/'Sheet1 (2)'!$D$72,IF(shee2!D276='Sheet1 (2)'!$C$71,'Sheet1 (2)'!$D$71*('Sheet1 (2)'!$D$72-rut_index)/'Sheet1 (2)'!$D$72)))&lt;0,0,IF(D276='Sheet1 (2)'!$C$69,'Sheet1 (2)'!$D$69*('Sheet1 (2)'!$D$72-rut_index)/'Sheet1 (2)'!$D$72,IF(shee2!D276='Sheet1 (2)'!$C$70,'Sheet1 (2)'!$D$70*('Sheet1 (2)'!$D$72-rut_index)/'Sheet1 (2)'!$D$72,IF(shee2!D276='Sheet1 (2)'!$C$71,'Sheet1 (2)'!$D$71*('Sheet1 (2)'!$D$72-rut_index)/'Sheet1 (2)'!$D$72))))</f>
        <v>5</v>
      </c>
      <c r="AV276" s="157">
        <f>IF(IF(D276='Sheet1 (2)'!$C$69,'Sheet1 (2)'!$D$69*('Sheet1 (2)'!$D$72-crack_s_index)/'Sheet1 (2)'!$D$72,IF(shee2!D276='Sheet1 (2)'!$C$70,'Sheet1 (2)'!$D$70*('Sheet1 (2)'!$D$72-crack_s_index)/'Sheet1 (2)'!$D$72,IF(shee2!D276='Sheet1 (2)'!$C$71,'Sheet1 (2)'!$D$71*('Sheet1 (2)'!$D$72-crack_s_index)/'Sheet1 (2)'!$D$72)))&lt;0,0,IF(D276='Sheet1 (2)'!$C$69,'Sheet1 (2)'!$D$69*('Sheet1 (2)'!$D$72-crack_s_index)/'Sheet1 (2)'!$D$72,IF(shee2!D276='Sheet1 (2)'!$C$70,'Sheet1 (2)'!$D$70*('Sheet1 (2)'!$D$72-crack_s_index)/'Sheet1 (2)'!$D$72,IF(shee2!D276='Sheet1 (2)'!$C$71,'Sheet1 (2)'!$D$71*('Sheet1 (2)'!$D$72-crack_s_index)/'Sheet1 (2)'!$D$72))))</f>
        <v>5</v>
      </c>
      <c r="AW276" s="157">
        <f>IF(IF(D276='Sheet1 (2)'!$C$69,'Sheet1 (2)'!$D$69*('Sheet1 (2)'!$D$72-crack_t_index)/'Sheet1 (2)'!$D$72,IF(shee2!D276='Sheet1 (2)'!$C$70,'Sheet1 (2)'!$D$70*('Sheet1 (2)'!$D$72-crack_t_index)/'Sheet1 (2)'!$D$72,IF(shee2!D276='Sheet1 (2)'!$C$71,'Sheet1 (2)'!$D$71*('Sheet1 (2)'!$D$72-crack_t_index)/'Sheet1 (2)'!$D$72)))&lt;0,0,IF(D276='Sheet1 (2)'!$C$69,'Sheet1 (2)'!$D$69*('Sheet1 (2)'!$D$72-crack_t_index)/'Sheet1 (2)'!$D$72,IF(shee2!D276='Sheet1 (2)'!$C$70,'Sheet1 (2)'!$D$70*('Sheet1 (2)'!$D$72-crack_t_index)/'Sheet1 (2)'!$D$72,IF(shee2!D276='Sheet1 (2)'!$C$71,'Sheet1 (2)'!$D$71*('Sheet1 (2)'!$D$72-crack_t_index)/'Sheet1 (2)'!$D$72))))</f>
        <v>5</v>
      </c>
      <c r="AX276" s="157">
        <f>IF(IF(D276='Sheet1 (2)'!$C$69,'Sheet1 (2)'!$D$69*('Sheet1 (2)'!$D$72-rave_index)/'Sheet1 (2)'!$D$72,IF(shee2!D276='Sheet1 (2)'!$C$70,'Sheet1 (2)'!$D$70*('Sheet1 (2)'!$D$72-rave_index)/'Sheet1 (2)'!$D$72,IF(shee2!D276='Sheet1 (2)'!$C$71,'Sheet1 (2)'!$D$71*('Sheet1 (2)'!$D$72-rave_index)/'Sheet1 (2)'!$D$72)))&lt;0,0,IF(D276='Sheet1 (2)'!$C$69,'Sheet1 (2)'!$D$69*('Sheet1 (2)'!$D$72-rave_index)/'Sheet1 (2)'!$D$72,IF(shee2!D276='Sheet1 (2)'!$C$70,'Sheet1 (2)'!$D$70*('Sheet1 (2)'!$D$72-rave_index)/'Sheet1 (2)'!$D$72,IF(shee2!D276='Sheet1 (2)'!$C$71,'Sheet1 (2)'!$D$71*('Sheet1 (2)'!$D$72-rave_index)/'Sheet1 (2)'!$D$72))))</f>
        <v>5</v>
      </c>
      <c r="AY276" s="157">
        <f>IF(IF(D276='Sheet1 (2)'!$C$69,'Sheet1 (2)'!$D$69*('Sheet1 (2)'!$D$72-rough_index)/'Sheet1 (2)'!$D$72,IF(shee2!D276='Sheet1 (2)'!$C$70,'Sheet1 (2)'!$D$70*('Sheet1 (2)'!$D$72-rough_index)/'Sheet1 (2)'!$D$72,IF(shee2!D276='Sheet1 (2)'!$C$71,'Sheet1 (2)'!$D$71*('Sheet1 (2)'!$D$72-rough_index)/'Sheet1 (2)'!$D$72)))&lt;0,0,IF(D276='Sheet1 (2)'!$C$69,'Sheet1 (2)'!$D$69*('Sheet1 (2)'!$D$72-rough_index)/'Sheet1 (2)'!$D$72,IF(shee2!D276='Sheet1 (2)'!$C$70,'Sheet1 (2)'!$D$70*('Sheet1 (2)'!$D$72-rough_index)/'Sheet1 (2)'!$D$72,IF(shee2!D276='Sheet1 (2)'!$C$71,'Sheet1 (2)'!$D$71*('Sheet1 (2)'!$D$72-rough_index)/'Sheet1 (2)'!$D$72))))</f>
        <v>1.6666666666666667</v>
      </c>
      <c r="AZ276" s="159">
        <f>+(AU276*'Sheet1 (2)'!$C$77)+(AV276*'Sheet1 (2)'!$C$78)+(AW276*'Sheet1 (2)'!$C$79)+(AX276*'Sheet1 (2)'!$C$80)+(AY276*'Sheet1 (2)'!$C$81)</f>
        <v>4</v>
      </c>
      <c r="BA276" s="213" t="str">
        <f t="shared" si="9"/>
        <v>Good</v>
      </c>
      <c r="BE276">
        <f>IF(D276='Sheet1 (2)'!$C$61,'Sheet1 (2)'!$D$61*(counts^2)+'Sheet1 (2)'!$G$61*counts+'Sheet1 (2)'!$J$61,IF(D276='Sheet1 (2)'!$C$62,'Sheet1 (2)'!$D$62*counts+'Sheet1 (2)'!$G$62,IF(D276='Sheet1 (2)'!$C$63,'Sheet1 (2)'!$D$63*counts+'Sheet1 (2)'!$G$63,IF(D276='Sheet1 (2)'!$C$64,'Sheet1 (2)'!$D$64*counts+'Sheet1 (2)'!$G$64))))</f>
        <v>2.0984129299999998</v>
      </c>
    </row>
    <row r="277" spans="1:57" ht="12" customHeight="1">
      <c r="A277" s="145" t="s">
        <v>282</v>
      </c>
      <c r="B277" s="145" t="s">
        <v>76</v>
      </c>
      <c r="C277" s="170">
        <v>417</v>
      </c>
      <c r="D277" s="174" t="s">
        <v>77</v>
      </c>
      <c r="E277" s="171">
        <v>8</v>
      </c>
      <c r="F277" s="171">
        <v>1</v>
      </c>
      <c r="G277" s="171" t="s">
        <v>77</v>
      </c>
      <c r="H277" s="171">
        <v>0.5</v>
      </c>
      <c r="I277" s="171" t="s">
        <v>77</v>
      </c>
      <c r="J277" s="173" t="s">
        <v>80</v>
      </c>
      <c r="K277" s="173" t="s">
        <v>80</v>
      </c>
      <c r="L277" s="169">
        <f>VLOOKUP(CONCATENATE(J277,K277),'Sheet1 (2)'!$J$6:$K$26,2,FALSE)</f>
        <v>0</v>
      </c>
      <c r="M277" s="173" t="s">
        <v>80</v>
      </c>
      <c r="N277" s="173" t="s">
        <v>80</v>
      </c>
      <c r="O277" s="168">
        <f>VLOOKUP(CONCATENATE(M277,N277),'Sheet1 (2)'!$L$6:$M$26,2,FALSE)</f>
        <v>0</v>
      </c>
      <c r="P277" s="173" t="s">
        <v>80</v>
      </c>
      <c r="Q277" s="173" t="s">
        <v>80</v>
      </c>
      <c r="R277" s="168">
        <f>VLOOKUP(CONCATENATE(P277,Q277),'Sheet1 (2)'!$N$6:$O$26,2,FALSE)</f>
        <v>0</v>
      </c>
      <c r="S277" s="173" t="s">
        <v>80</v>
      </c>
      <c r="T277" s="173" t="s">
        <v>80</v>
      </c>
      <c r="U277" s="168">
        <f>VLOOKUP(CONCATENATE(S277,T277),'Sheet1 (2)'!$P$6:$Q$26,2,FALSE)</f>
        <v>0</v>
      </c>
      <c r="V277" s="173" t="s">
        <v>80</v>
      </c>
      <c r="W277" s="173" t="s">
        <v>80</v>
      </c>
      <c r="X277" s="168">
        <f>VLOOKUP(CONCATENATE(V277,W277),'Sheet1 (2)'!$R$6:$S$26,2,FALSE)</f>
        <v>0</v>
      </c>
      <c r="Y277" s="173" t="s">
        <v>80</v>
      </c>
      <c r="Z277" s="173" t="s">
        <v>80</v>
      </c>
      <c r="AA277" s="168">
        <f>VLOOKUP(CONCATENATE(Y277,Z277),'Sheet1 (2)'!$T$6:$U$26,2,FALSE)</f>
        <v>0</v>
      </c>
      <c r="AB277" s="173" t="s">
        <v>80</v>
      </c>
      <c r="AC277" s="173" t="s">
        <v>80</v>
      </c>
      <c r="AD277" s="168">
        <f>VLOOKUP(CONCATENATE(AB277,AC277),'Sheet1 (2)'!$X$6:$Y$26,2,FALSE)</f>
        <v>0</v>
      </c>
      <c r="AE277" s="173" t="s">
        <v>82</v>
      </c>
      <c r="AF277" s="173" t="s">
        <v>81</v>
      </c>
      <c r="AG277" s="168">
        <f>VLOOKUP(CONCATENATE(AE277,AF277),'Sheet1 (2)'!$Z$6:$AA$26,2,FALSE)</f>
        <v>66</v>
      </c>
      <c r="AH277" s="172"/>
      <c r="AI277" s="175"/>
      <c r="AJ277" s="140"/>
      <c r="AK277" s="176" t="s">
        <v>282</v>
      </c>
      <c r="AL277" s="176" t="s">
        <v>76</v>
      </c>
      <c r="AM277" s="170">
        <f t="shared" si="8"/>
        <v>417</v>
      </c>
      <c r="AN277" s="147"/>
      <c r="AO277" s="155"/>
      <c r="AP277" s="156"/>
      <c r="AQ277" s="157">
        <v>3.2359446145999997</v>
      </c>
      <c r="AR277" s="158"/>
      <c r="AS277" s="145">
        <f>LOOKUP(rufmkm,'Sheet1 (2)'!$V$62:$V$71,'Sheet1 (2)'!$W$62:$W$71)</f>
        <v>40</v>
      </c>
      <c r="AT277" s="140"/>
      <c r="AU277" s="157">
        <f>IF(IF(D277='Sheet1 (2)'!$C$69,'Sheet1 (2)'!$D$69*('Sheet1 (2)'!$D$72-rut_index)/'Sheet1 (2)'!$D$72,IF(shee2!D277='Sheet1 (2)'!$C$70,'Sheet1 (2)'!$D$70*('Sheet1 (2)'!$D$72-rut_index)/'Sheet1 (2)'!$D$72,IF(shee2!D277='Sheet1 (2)'!$C$71,'Sheet1 (2)'!$D$71*('Sheet1 (2)'!$D$72-rut_index)/'Sheet1 (2)'!$D$72)))&lt;0,0,IF(D277='Sheet1 (2)'!$C$69,'Sheet1 (2)'!$D$69*('Sheet1 (2)'!$D$72-rut_index)/'Sheet1 (2)'!$D$72,IF(shee2!D277='Sheet1 (2)'!$C$70,'Sheet1 (2)'!$D$70*('Sheet1 (2)'!$D$72-rut_index)/'Sheet1 (2)'!$D$72,IF(shee2!D277='Sheet1 (2)'!$C$71,'Sheet1 (2)'!$D$71*('Sheet1 (2)'!$D$72-rut_index)/'Sheet1 (2)'!$D$72))))</f>
        <v>5</v>
      </c>
      <c r="AV277" s="157">
        <f>IF(IF(D277='Sheet1 (2)'!$C$69,'Sheet1 (2)'!$D$69*('Sheet1 (2)'!$D$72-crack_s_index)/'Sheet1 (2)'!$D$72,IF(shee2!D277='Sheet1 (2)'!$C$70,'Sheet1 (2)'!$D$70*('Sheet1 (2)'!$D$72-crack_s_index)/'Sheet1 (2)'!$D$72,IF(shee2!D277='Sheet1 (2)'!$C$71,'Sheet1 (2)'!$D$71*('Sheet1 (2)'!$D$72-crack_s_index)/'Sheet1 (2)'!$D$72)))&lt;0,0,IF(D277='Sheet1 (2)'!$C$69,'Sheet1 (2)'!$D$69*('Sheet1 (2)'!$D$72-crack_s_index)/'Sheet1 (2)'!$D$72,IF(shee2!D277='Sheet1 (2)'!$C$70,'Sheet1 (2)'!$D$70*('Sheet1 (2)'!$D$72-crack_s_index)/'Sheet1 (2)'!$D$72,IF(shee2!D277='Sheet1 (2)'!$C$71,'Sheet1 (2)'!$D$71*('Sheet1 (2)'!$D$72-crack_s_index)/'Sheet1 (2)'!$D$72))))</f>
        <v>5</v>
      </c>
      <c r="AW277" s="157">
        <f>IF(IF(D277='Sheet1 (2)'!$C$69,'Sheet1 (2)'!$D$69*('Sheet1 (2)'!$D$72-crack_t_index)/'Sheet1 (2)'!$D$72,IF(shee2!D277='Sheet1 (2)'!$C$70,'Sheet1 (2)'!$D$70*('Sheet1 (2)'!$D$72-crack_t_index)/'Sheet1 (2)'!$D$72,IF(shee2!D277='Sheet1 (2)'!$C$71,'Sheet1 (2)'!$D$71*('Sheet1 (2)'!$D$72-crack_t_index)/'Sheet1 (2)'!$D$72)))&lt;0,0,IF(D277='Sheet1 (2)'!$C$69,'Sheet1 (2)'!$D$69*('Sheet1 (2)'!$D$72-crack_t_index)/'Sheet1 (2)'!$D$72,IF(shee2!D277='Sheet1 (2)'!$C$70,'Sheet1 (2)'!$D$70*('Sheet1 (2)'!$D$72-crack_t_index)/'Sheet1 (2)'!$D$72,IF(shee2!D277='Sheet1 (2)'!$C$71,'Sheet1 (2)'!$D$71*('Sheet1 (2)'!$D$72-crack_t_index)/'Sheet1 (2)'!$D$72))))</f>
        <v>5</v>
      </c>
      <c r="AX277" s="157">
        <f>IF(IF(D277='Sheet1 (2)'!$C$69,'Sheet1 (2)'!$D$69*('Sheet1 (2)'!$D$72-rave_index)/'Sheet1 (2)'!$D$72,IF(shee2!D277='Sheet1 (2)'!$C$70,'Sheet1 (2)'!$D$70*('Sheet1 (2)'!$D$72-rave_index)/'Sheet1 (2)'!$D$72,IF(shee2!D277='Sheet1 (2)'!$C$71,'Sheet1 (2)'!$D$71*('Sheet1 (2)'!$D$72-rave_index)/'Sheet1 (2)'!$D$72)))&lt;0,0,IF(D277='Sheet1 (2)'!$C$69,'Sheet1 (2)'!$D$69*('Sheet1 (2)'!$D$72-rave_index)/'Sheet1 (2)'!$D$72,IF(shee2!D277='Sheet1 (2)'!$C$70,'Sheet1 (2)'!$D$70*('Sheet1 (2)'!$D$72-rave_index)/'Sheet1 (2)'!$D$72,IF(shee2!D277='Sheet1 (2)'!$C$71,'Sheet1 (2)'!$D$71*('Sheet1 (2)'!$D$72-rave_index)/'Sheet1 (2)'!$D$72))))</f>
        <v>5</v>
      </c>
      <c r="AY277" s="157">
        <f>IF(IF(D277='Sheet1 (2)'!$C$69,'Sheet1 (2)'!$D$69*('Sheet1 (2)'!$D$72-rough_index)/'Sheet1 (2)'!$D$72,IF(shee2!D277='Sheet1 (2)'!$C$70,'Sheet1 (2)'!$D$70*('Sheet1 (2)'!$D$72-rough_index)/'Sheet1 (2)'!$D$72,IF(shee2!D277='Sheet1 (2)'!$C$71,'Sheet1 (2)'!$D$71*('Sheet1 (2)'!$D$72-rough_index)/'Sheet1 (2)'!$D$72)))&lt;0,0,IF(D277='Sheet1 (2)'!$C$69,'Sheet1 (2)'!$D$69*('Sheet1 (2)'!$D$72-rough_index)/'Sheet1 (2)'!$D$72,IF(shee2!D277='Sheet1 (2)'!$C$70,'Sheet1 (2)'!$D$70*('Sheet1 (2)'!$D$72-rough_index)/'Sheet1 (2)'!$D$72,IF(shee2!D277='Sheet1 (2)'!$C$71,'Sheet1 (2)'!$D$71*('Sheet1 (2)'!$D$72-rough_index)/'Sheet1 (2)'!$D$72))))</f>
        <v>1.6666666666666667</v>
      </c>
      <c r="AZ277" s="159">
        <f>+(AU277*'Sheet1 (2)'!$C$77)+(AV277*'Sheet1 (2)'!$C$78)+(AW277*'Sheet1 (2)'!$C$79)+(AX277*'Sheet1 (2)'!$C$80)+(AY277*'Sheet1 (2)'!$C$81)</f>
        <v>4</v>
      </c>
      <c r="BA277" s="213" t="str">
        <f t="shared" si="9"/>
        <v>Good</v>
      </c>
      <c r="BE277">
        <f>IF(D277='Sheet1 (2)'!$C$61,'Sheet1 (2)'!$D$61*(counts^2)+'Sheet1 (2)'!$G$61*counts+'Sheet1 (2)'!$J$61,IF(D277='Sheet1 (2)'!$C$62,'Sheet1 (2)'!$D$62*counts+'Sheet1 (2)'!$G$62,IF(D277='Sheet1 (2)'!$C$63,'Sheet1 (2)'!$D$63*counts+'Sheet1 (2)'!$G$63,IF(D277='Sheet1 (2)'!$C$64,'Sheet1 (2)'!$D$64*counts+'Sheet1 (2)'!$G$64))))</f>
        <v>2.0984129299999998</v>
      </c>
    </row>
    <row r="278" spans="1:57" ht="12" customHeight="1">
      <c r="A278" s="145" t="s">
        <v>282</v>
      </c>
      <c r="B278" s="145" t="s">
        <v>76</v>
      </c>
      <c r="C278" s="170">
        <v>418</v>
      </c>
      <c r="D278" s="174" t="s">
        <v>77</v>
      </c>
      <c r="E278" s="171">
        <v>8</v>
      </c>
      <c r="F278" s="171">
        <v>1</v>
      </c>
      <c r="G278" s="171" t="s">
        <v>77</v>
      </c>
      <c r="H278" s="171">
        <v>0.5</v>
      </c>
      <c r="I278" s="171" t="s">
        <v>77</v>
      </c>
      <c r="J278" s="173" t="s">
        <v>80</v>
      </c>
      <c r="K278" s="173" t="s">
        <v>80</v>
      </c>
      <c r="L278" s="169">
        <f>VLOOKUP(CONCATENATE(J278,K278),'Sheet1 (2)'!$J$6:$K$26,2,FALSE)</f>
        <v>0</v>
      </c>
      <c r="M278" s="173" t="s">
        <v>80</v>
      </c>
      <c r="N278" s="173" t="s">
        <v>80</v>
      </c>
      <c r="O278" s="168">
        <f>VLOOKUP(CONCATENATE(M278,N278),'Sheet1 (2)'!$L$6:$M$26,2,FALSE)</f>
        <v>0</v>
      </c>
      <c r="P278" s="173" t="s">
        <v>80</v>
      </c>
      <c r="Q278" s="173" t="s">
        <v>80</v>
      </c>
      <c r="R278" s="168">
        <f>VLOOKUP(CONCATENATE(P278,Q278),'Sheet1 (2)'!$N$6:$O$26,2,FALSE)</f>
        <v>0</v>
      </c>
      <c r="S278" s="173" t="s">
        <v>80</v>
      </c>
      <c r="T278" s="173" t="s">
        <v>80</v>
      </c>
      <c r="U278" s="168">
        <f>VLOOKUP(CONCATENATE(S278,T278),'Sheet1 (2)'!$P$6:$Q$26,2,FALSE)</f>
        <v>0</v>
      </c>
      <c r="V278" s="173" t="s">
        <v>80</v>
      </c>
      <c r="W278" s="173" t="s">
        <v>80</v>
      </c>
      <c r="X278" s="168">
        <f>VLOOKUP(CONCATENATE(V278,W278),'Sheet1 (2)'!$R$6:$S$26,2,FALSE)</f>
        <v>0</v>
      </c>
      <c r="Y278" s="173" t="s">
        <v>80</v>
      </c>
      <c r="Z278" s="173" t="s">
        <v>80</v>
      </c>
      <c r="AA278" s="168">
        <f>VLOOKUP(CONCATENATE(Y278,Z278),'Sheet1 (2)'!$T$6:$U$26,2,FALSE)</f>
        <v>0</v>
      </c>
      <c r="AB278" s="173" t="s">
        <v>80</v>
      </c>
      <c r="AC278" s="173" t="s">
        <v>80</v>
      </c>
      <c r="AD278" s="168">
        <f>VLOOKUP(CONCATENATE(AB278,AC278),'Sheet1 (2)'!$X$6:$Y$26,2,FALSE)</f>
        <v>0</v>
      </c>
      <c r="AE278" s="173" t="s">
        <v>82</v>
      </c>
      <c r="AF278" s="173" t="s">
        <v>81</v>
      </c>
      <c r="AG278" s="168">
        <f>VLOOKUP(CONCATENATE(AE278,AF278),'Sheet1 (2)'!$Z$6:$AA$26,2,FALSE)</f>
        <v>66</v>
      </c>
      <c r="AH278" s="172"/>
      <c r="AI278" s="175"/>
      <c r="AJ278" s="140"/>
      <c r="AK278" s="176" t="s">
        <v>282</v>
      </c>
      <c r="AL278" s="176" t="s">
        <v>76</v>
      </c>
      <c r="AM278" s="170">
        <f t="shared" si="8"/>
        <v>418</v>
      </c>
      <c r="AN278" s="147"/>
      <c r="AO278" s="155"/>
      <c r="AP278" s="156"/>
      <c r="AQ278" s="157">
        <v>2.7593635459999999</v>
      </c>
      <c r="AR278" s="158"/>
      <c r="AS278" s="145">
        <f>LOOKUP(rufmkm,'Sheet1 (2)'!$V$62:$V$71,'Sheet1 (2)'!$W$62:$W$71)</f>
        <v>30</v>
      </c>
      <c r="AT278" s="140"/>
      <c r="AU278" s="157">
        <f>IF(IF(D278='Sheet1 (2)'!$C$69,'Sheet1 (2)'!$D$69*('Sheet1 (2)'!$D$72-rut_index)/'Sheet1 (2)'!$D$72,IF(shee2!D278='Sheet1 (2)'!$C$70,'Sheet1 (2)'!$D$70*('Sheet1 (2)'!$D$72-rut_index)/'Sheet1 (2)'!$D$72,IF(shee2!D278='Sheet1 (2)'!$C$71,'Sheet1 (2)'!$D$71*('Sheet1 (2)'!$D$72-rut_index)/'Sheet1 (2)'!$D$72)))&lt;0,0,IF(D278='Sheet1 (2)'!$C$69,'Sheet1 (2)'!$D$69*('Sheet1 (2)'!$D$72-rut_index)/'Sheet1 (2)'!$D$72,IF(shee2!D278='Sheet1 (2)'!$C$70,'Sheet1 (2)'!$D$70*('Sheet1 (2)'!$D$72-rut_index)/'Sheet1 (2)'!$D$72,IF(shee2!D278='Sheet1 (2)'!$C$71,'Sheet1 (2)'!$D$71*('Sheet1 (2)'!$D$72-rut_index)/'Sheet1 (2)'!$D$72))))</f>
        <v>5</v>
      </c>
      <c r="AV278" s="157">
        <f>IF(IF(D278='Sheet1 (2)'!$C$69,'Sheet1 (2)'!$D$69*('Sheet1 (2)'!$D$72-crack_s_index)/'Sheet1 (2)'!$D$72,IF(shee2!D278='Sheet1 (2)'!$C$70,'Sheet1 (2)'!$D$70*('Sheet1 (2)'!$D$72-crack_s_index)/'Sheet1 (2)'!$D$72,IF(shee2!D278='Sheet1 (2)'!$C$71,'Sheet1 (2)'!$D$71*('Sheet1 (2)'!$D$72-crack_s_index)/'Sheet1 (2)'!$D$72)))&lt;0,0,IF(D278='Sheet1 (2)'!$C$69,'Sheet1 (2)'!$D$69*('Sheet1 (2)'!$D$72-crack_s_index)/'Sheet1 (2)'!$D$72,IF(shee2!D278='Sheet1 (2)'!$C$70,'Sheet1 (2)'!$D$70*('Sheet1 (2)'!$D$72-crack_s_index)/'Sheet1 (2)'!$D$72,IF(shee2!D278='Sheet1 (2)'!$C$71,'Sheet1 (2)'!$D$71*('Sheet1 (2)'!$D$72-crack_s_index)/'Sheet1 (2)'!$D$72))))</f>
        <v>5</v>
      </c>
      <c r="AW278" s="157">
        <f>IF(IF(D278='Sheet1 (2)'!$C$69,'Sheet1 (2)'!$D$69*('Sheet1 (2)'!$D$72-crack_t_index)/'Sheet1 (2)'!$D$72,IF(shee2!D278='Sheet1 (2)'!$C$70,'Sheet1 (2)'!$D$70*('Sheet1 (2)'!$D$72-crack_t_index)/'Sheet1 (2)'!$D$72,IF(shee2!D278='Sheet1 (2)'!$C$71,'Sheet1 (2)'!$D$71*('Sheet1 (2)'!$D$72-crack_t_index)/'Sheet1 (2)'!$D$72)))&lt;0,0,IF(D278='Sheet1 (2)'!$C$69,'Sheet1 (2)'!$D$69*('Sheet1 (2)'!$D$72-crack_t_index)/'Sheet1 (2)'!$D$72,IF(shee2!D278='Sheet1 (2)'!$C$70,'Sheet1 (2)'!$D$70*('Sheet1 (2)'!$D$72-crack_t_index)/'Sheet1 (2)'!$D$72,IF(shee2!D278='Sheet1 (2)'!$C$71,'Sheet1 (2)'!$D$71*('Sheet1 (2)'!$D$72-crack_t_index)/'Sheet1 (2)'!$D$72))))</f>
        <v>5</v>
      </c>
      <c r="AX278" s="157">
        <f>IF(IF(D278='Sheet1 (2)'!$C$69,'Sheet1 (2)'!$D$69*('Sheet1 (2)'!$D$72-rave_index)/'Sheet1 (2)'!$D$72,IF(shee2!D278='Sheet1 (2)'!$C$70,'Sheet1 (2)'!$D$70*('Sheet1 (2)'!$D$72-rave_index)/'Sheet1 (2)'!$D$72,IF(shee2!D278='Sheet1 (2)'!$C$71,'Sheet1 (2)'!$D$71*('Sheet1 (2)'!$D$72-rave_index)/'Sheet1 (2)'!$D$72)))&lt;0,0,IF(D278='Sheet1 (2)'!$C$69,'Sheet1 (2)'!$D$69*('Sheet1 (2)'!$D$72-rave_index)/'Sheet1 (2)'!$D$72,IF(shee2!D278='Sheet1 (2)'!$C$70,'Sheet1 (2)'!$D$70*('Sheet1 (2)'!$D$72-rave_index)/'Sheet1 (2)'!$D$72,IF(shee2!D278='Sheet1 (2)'!$C$71,'Sheet1 (2)'!$D$71*('Sheet1 (2)'!$D$72-rave_index)/'Sheet1 (2)'!$D$72))))</f>
        <v>5</v>
      </c>
      <c r="AY278" s="157">
        <f>IF(IF(D278='Sheet1 (2)'!$C$69,'Sheet1 (2)'!$D$69*('Sheet1 (2)'!$D$72-rough_index)/'Sheet1 (2)'!$D$72,IF(shee2!D278='Sheet1 (2)'!$C$70,'Sheet1 (2)'!$D$70*('Sheet1 (2)'!$D$72-rough_index)/'Sheet1 (2)'!$D$72,IF(shee2!D278='Sheet1 (2)'!$C$71,'Sheet1 (2)'!$D$71*('Sheet1 (2)'!$D$72-rough_index)/'Sheet1 (2)'!$D$72)))&lt;0,0,IF(D278='Sheet1 (2)'!$C$69,'Sheet1 (2)'!$D$69*('Sheet1 (2)'!$D$72-rough_index)/'Sheet1 (2)'!$D$72,IF(shee2!D278='Sheet1 (2)'!$C$70,'Sheet1 (2)'!$D$70*('Sheet1 (2)'!$D$72-rough_index)/'Sheet1 (2)'!$D$72,IF(shee2!D278='Sheet1 (2)'!$C$71,'Sheet1 (2)'!$D$71*('Sheet1 (2)'!$D$72-rough_index)/'Sheet1 (2)'!$D$72))))</f>
        <v>2.5</v>
      </c>
      <c r="AZ278" s="159">
        <f>+(AU278*'Sheet1 (2)'!$C$77)+(AV278*'Sheet1 (2)'!$C$78)+(AW278*'Sheet1 (2)'!$C$79)+(AX278*'Sheet1 (2)'!$C$80)+(AY278*'Sheet1 (2)'!$C$81)</f>
        <v>4.25</v>
      </c>
      <c r="BA278" s="213" t="str">
        <f t="shared" si="9"/>
        <v>Good</v>
      </c>
      <c r="BE278">
        <f>IF(D278='Sheet1 (2)'!$C$61,'Sheet1 (2)'!$D$61*(counts^2)+'Sheet1 (2)'!$G$61*counts+'Sheet1 (2)'!$J$61,IF(D278='Sheet1 (2)'!$C$62,'Sheet1 (2)'!$D$62*counts+'Sheet1 (2)'!$G$62,IF(D278='Sheet1 (2)'!$C$63,'Sheet1 (2)'!$D$63*counts+'Sheet1 (2)'!$G$63,IF(D278='Sheet1 (2)'!$C$64,'Sheet1 (2)'!$D$64*counts+'Sheet1 (2)'!$G$64))))</f>
        <v>2.0984129299999998</v>
      </c>
    </row>
    <row r="279" spans="1:57" ht="12" customHeight="1">
      <c r="A279" s="145" t="s">
        <v>282</v>
      </c>
      <c r="B279" s="145" t="s">
        <v>76</v>
      </c>
      <c r="C279" s="170">
        <v>419</v>
      </c>
      <c r="D279" s="174" t="s">
        <v>77</v>
      </c>
      <c r="E279" s="171">
        <v>8</v>
      </c>
      <c r="F279" s="171">
        <v>1</v>
      </c>
      <c r="G279" s="171" t="s">
        <v>77</v>
      </c>
      <c r="H279" s="171">
        <v>0.5</v>
      </c>
      <c r="I279" s="171" t="s">
        <v>77</v>
      </c>
      <c r="J279" s="173" t="s">
        <v>80</v>
      </c>
      <c r="K279" s="173" t="s">
        <v>80</v>
      </c>
      <c r="L279" s="169">
        <f>VLOOKUP(CONCATENATE(J279,K279),'Sheet1 (2)'!$J$6:$K$26,2,FALSE)</f>
        <v>0</v>
      </c>
      <c r="M279" s="173" t="s">
        <v>80</v>
      </c>
      <c r="N279" s="173" t="s">
        <v>80</v>
      </c>
      <c r="O279" s="168">
        <f>VLOOKUP(CONCATENATE(M279,N279),'Sheet1 (2)'!$L$6:$M$26,2,FALSE)</f>
        <v>0</v>
      </c>
      <c r="P279" s="173" t="s">
        <v>80</v>
      </c>
      <c r="Q279" s="173" t="s">
        <v>80</v>
      </c>
      <c r="R279" s="168">
        <f>VLOOKUP(CONCATENATE(P279,Q279),'Sheet1 (2)'!$N$6:$O$26,2,FALSE)</f>
        <v>0</v>
      </c>
      <c r="S279" s="173" t="s">
        <v>80</v>
      </c>
      <c r="T279" s="173" t="s">
        <v>80</v>
      </c>
      <c r="U279" s="168">
        <f>VLOOKUP(CONCATENATE(S279,T279),'Sheet1 (2)'!$P$6:$Q$26,2,FALSE)</f>
        <v>0</v>
      </c>
      <c r="V279" s="173" t="s">
        <v>80</v>
      </c>
      <c r="W279" s="173" t="s">
        <v>80</v>
      </c>
      <c r="X279" s="168">
        <f>VLOOKUP(CONCATENATE(V279,W279),'Sheet1 (2)'!$R$6:$S$26,2,FALSE)</f>
        <v>0</v>
      </c>
      <c r="Y279" s="173" t="s">
        <v>80</v>
      </c>
      <c r="Z279" s="173" t="s">
        <v>80</v>
      </c>
      <c r="AA279" s="168">
        <f>VLOOKUP(CONCATENATE(Y279,Z279),'Sheet1 (2)'!$T$6:$U$26,2,FALSE)</f>
        <v>0</v>
      </c>
      <c r="AB279" s="173" t="s">
        <v>80</v>
      </c>
      <c r="AC279" s="173" t="s">
        <v>80</v>
      </c>
      <c r="AD279" s="168">
        <f>VLOOKUP(CONCATENATE(AB279,AC279),'Sheet1 (2)'!$X$6:$Y$26,2,FALSE)</f>
        <v>0</v>
      </c>
      <c r="AE279" s="173" t="s">
        <v>82</v>
      </c>
      <c r="AF279" s="173" t="s">
        <v>81</v>
      </c>
      <c r="AG279" s="168">
        <f>VLOOKUP(CONCATENATE(AE279,AF279),'Sheet1 (2)'!$Z$6:$AA$26,2,FALSE)</f>
        <v>66</v>
      </c>
      <c r="AH279" s="172"/>
      <c r="AI279" s="175"/>
      <c r="AJ279" s="140"/>
      <c r="AK279" s="176" t="s">
        <v>282</v>
      </c>
      <c r="AL279" s="176" t="s">
        <v>76</v>
      </c>
      <c r="AM279" s="170">
        <f t="shared" si="8"/>
        <v>419</v>
      </c>
      <c r="AN279" s="147"/>
      <c r="AO279" s="155"/>
      <c r="AP279" s="156"/>
      <c r="AQ279" s="157">
        <v>2.6776654634000003</v>
      </c>
      <c r="AR279" s="158"/>
      <c r="AS279" s="145">
        <f>LOOKUP(rufmkm,'Sheet1 (2)'!$V$62:$V$71,'Sheet1 (2)'!$W$62:$W$71)</f>
        <v>30</v>
      </c>
      <c r="AT279" s="140"/>
      <c r="AU279" s="157">
        <f>IF(IF(D279='Sheet1 (2)'!$C$69,'Sheet1 (2)'!$D$69*('Sheet1 (2)'!$D$72-rut_index)/'Sheet1 (2)'!$D$72,IF(shee2!D279='Sheet1 (2)'!$C$70,'Sheet1 (2)'!$D$70*('Sheet1 (2)'!$D$72-rut_index)/'Sheet1 (2)'!$D$72,IF(shee2!D279='Sheet1 (2)'!$C$71,'Sheet1 (2)'!$D$71*('Sheet1 (2)'!$D$72-rut_index)/'Sheet1 (2)'!$D$72)))&lt;0,0,IF(D279='Sheet1 (2)'!$C$69,'Sheet1 (2)'!$D$69*('Sheet1 (2)'!$D$72-rut_index)/'Sheet1 (2)'!$D$72,IF(shee2!D279='Sheet1 (2)'!$C$70,'Sheet1 (2)'!$D$70*('Sheet1 (2)'!$D$72-rut_index)/'Sheet1 (2)'!$D$72,IF(shee2!D279='Sheet1 (2)'!$C$71,'Sheet1 (2)'!$D$71*('Sheet1 (2)'!$D$72-rut_index)/'Sheet1 (2)'!$D$72))))</f>
        <v>5</v>
      </c>
      <c r="AV279" s="157">
        <f>IF(IF(D279='Sheet1 (2)'!$C$69,'Sheet1 (2)'!$D$69*('Sheet1 (2)'!$D$72-crack_s_index)/'Sheet1 (2)'!$D$72,IF(shee2!D279='Sheet1 (2)'!$C$70,'Sheet1 (2)'!$D$70*('Sheet1 (2)'!$D$72-crack_s_index)/'Sheet1 (2)'!$D$72,IF(shee2!D279='Sheet1 (2)'!$C$71,'Sheet1 (2)'!$D$71*('Sheet1 (2)'!$D$72-crack_s_index)/'Sheet1 (2)'!$D$72)))&lt;0,0,IF(D279='Sheet1 (2)'!$C$69,'Sheet1 (2)'!$D$69*('Sheet1 (2)'!$D$72-crack_s_index)/'Sheet1 (2)'!$D$72,IF(shee2!D279='Sheet1 (2)'!$C$70,'Sheet1 (2)'!$D$70*('Sheet1 (2)'!$D$72-crack_s_index)/'Sheet1 (2)'!$D$72,IF(shee2!D279='Sheet1 (2)'!$C$71,'Sheet1 (2)'!$D$71*('Sheet1 (2)'!$D$72-crack_s_index)/'Sheet1 (2)'!$D$72))))</f>
        <v>5</v>
      </c>
      <c r="AW279" s="157">
        <f>IF(IF(D279='Sheet1 (2)'!$C$69,'Sheet1 (2)'!$D$69*('Sheet1 (2)'!$D$72-crack_t_index)/'Sheet1 (2)'!$D$72,IF(shee2!D279='Sheet1 (2)'!$C$70,'Sheet1 (2)'!$D$70*('Sheet1 (2)'!$D$72-crack_t_index)/'Sheet1 (2)'!$D$72,IF(shee2!D279='Sheet1 (2)'!$C$71,'Sheet1 (2)'!$D$71*('Sheet1 (2)'!$D$72-crack_t_index)/'Sheet1 (2)'!$D$72)))&lt;0,0,IF(D279='Sheet1 (2)'!$C$69,'Sheet1 (2)'!$D$69*('Sheet1 (2)'!$D$72-crack_t_index)/'Sheet1 (2)'!$D$72,IF(shee2!D279='Sheet1 (2)'!$C$70,'Sheet1 (2)'!$D$70*('Sheet1 (2)'!$D$72-crack_t_index)/'Sheet1 (2)'!$D$72,IF(shee2!D279='Sheet1 (2)'!$C$71,'Sheet1 (2)'!$D$71*('Sheet1 (2)'!$D$72-crack_t_index)/'Sheet1 (2)'!$D$72))))</f>
        <v>5</v>
      </c>
      <c r="AX279" s="157">
        <f>IF(IF(D279='Sheet1 (2)'!$C$69,'Sheet1 (2)'!$D$69*('Sheet1 (2)'!$D$72-rave_index)/'Sheet1 (2)'!$D$72,IF(shee2!D279='Sheet1 (2)'!$C$70,'Sheet1 (2)'!$D$70*('Sheet1 (2)'!$D$72-rave_index)/'Sheet1 (2)'!$D$72,IF(shee2!D279='Sheet1 (2)'!$C$71,'Sheet1 (2)'!$D$71*('Sheet1 (2)'!$D$72-rave_index)/'Sheet1 (2)'!$D$72)))&lt;0,0,IF(D279='Sheet1 (2)'!$C$69,'Sheet1 (2)'!$D$69*('Sheet1 (2)'!$D$72-rave_index)/'Sheet1 (2)'!$D$72,IF(shee2!D279='Sheet1 (2)'!$C$70,'Sheet1 (2)'!$D$70*('Sheet1 (2)'!$D$72-rave_index)/'Sheet1 (2)'!$D$72,IF(shee2!D279='Sheet1 (2)'!$C$71,'Sheet1 (2)'!$D$71*('Sheet1 (2)'!$D$72-rave_index)/'Sheet1 (2)'!$D$72))))</f>
        <v>5</v>
      </c>
      <c r="AY279" s="157">
        <f>IF(IF(D279='Sheet1 (2)'!$C$69,'Sheet1 (2)'!$D$69*('Sheet1 (2)'!$D$72-rough_index)/'Sheet1 (2)'!$D$72,IF(shee2!D279='Sheet1 (2)'!$C$70,'Sheet1 (2)'!$D$70*('Sheet1 (2)'!$D$72-rough_index)/'Sheet1 (2)'!$D$72,IF(shee2!D279='Sheet1 (2)'!$C$71,'Sheet1 (2)'!$D$71*('Sheet1 (2)'!$D$72-rough_index)/'Sheet1 (2)'!$D$72)))&lt;0,0,IF(D279='Sheet1 (2)'!$C$69,'Sheet1 (2)'!$D$69*('Sheet1 (2)'!$D$72-rough_index)/'Sheet1 (2)'!$D$72,IF(shee2!D279='Sheet1 (2)'!$C$70,'Sheet1 (2)'!$D$70*('Sheet1 (2)'!$D$72-rough_index)/'Sheet1 (2)'!$D$72,IF(shee2!D279='Sheet1 (2)'!$C$71,'Sheet1 (2)'!$D$71*('Sheet1 (2)'!$D$72-rough_index)/'Sheet1 (2)'!$D$72))))</f>
        <v>2.5</v>
      </c>
      <c r="AZ279" s="159">
        <f>+(AU279*'Sheet1 (2)'!$C$77)+(AV279*'Sheet1 (2)'!$C$78)+(AW279*'Sheet1 (2)'!$C$79)+(AX279*'Sheet1 (2)'!$C$80)+(AY279*'Sheet1 (2)'!$C$81)</f>
        <v>4.25</v>
      </c>
      <c r="BA279" s="213" t="str">
        <f t="shared" si="9"/>
        <v>Good</v>
      </c>
      <c r="BE279">
        <f>IF(D279='Sheet1 (2)'!$C$61,'Sheet1 (2)'!$D$61*(counts^2)+'Sheet1 (2)'!$G$61*counts+'Sheet1 (2)'!$J$61,IF(D279='Sheet1 (2)'!$C$62,'Sheet1 (2)'!$D$62*counts+'Sheet1 (2)'!$G$62,IF(D279='Sheet1 (2)'!$C$63,'Sheet1 (2)'!$D$63*counts+'Sheet1 (2)'!$G$63,IF(D279='Sheet1 (2)'!$C$64,'Sheet1 (2)'!$D$64*counts+'Sheet1 (2)'!$G$64))))</f>
        <v>2.0984129299999998</v>
      </c>
    </row>
    <row r="280" spans="1:57" ht="12" customHeight="1">
      <c r="A280" s="145" t="s">
        <v>282</v>
      </c>
      <c r="B280" s="145" t="s">
        <v>76</v>
      </c>
      <c r="C280" s="170">
        <v>420</v>
      </c>
      <c r="D280" s="174" t="s">
        <v>77</v>
      </c>
      <c r="E280" s="171">
        <v>8</v>
      </c>
      <c r="F280" s="171">
        <v>1</v>
      </c>
      <c r="G280" s="171" t="s">
        <v>77</v>
      </c>
      <c r="H280" s="171">
        <v>0.5</v>
      </c>
      <c r="I280" s="171" t="s">
        <v>77</v>
      </c>
      <c r="J280" s="173" t="s">
        <v>80</v>
      </c>
      <c r="K280" s="173" t="s">
        <v>80</v>
      </c>
      <c r="L280" s="169">
        <f>VLOOKUP(CONCATENATE(J280,K280),'Sheet1 (2)'!$J$6:$K$26,2,FALSE)</f>
        <v>0</v>
      </c>
      <c r="M280" s="173" t="s">
        <v>80</v>
      </c>
      <c r="N280" s="173" t="s">
        <v>80</v>
      </c>
      <c r="O280" s="168">
        <f>VLOOKUP(CONCATENATE(M280,N280),'Sheet1 (2)'!$L$6:$M$26,2,FALSE)</f>
        <v>0</v>
      </c>
      <c r="P280" s="173" t="s">
        <v>80</v>
      </c>
      <c r="Q280" s="173" t="s">
        <v>80</v>
      </c>
      <c r="R280" s="168">
        <f>VLOOKUP(CONCATENATE(P280,Q280),'Sheet1 (2)'!$N$6:$O$26,2,FALSE)</f>
        <v>0</v>
      </c>
      <c r="S280" s="173" t="s">
        <v>80</v>
      </c>
      <c r="T280" s="173" t="s">
        <v>80</v>
      </c>
      <c r="U280" s="168">
        <f>VLOOKUP(CONCATENATE(S280,T280),'Sheet1 (2)'!$P$6:$Q$26,2,FALSE)</f>
        <v>0</v>
      </c>
      <c r="V280" s="173" t="s">
        <v>80</v>
      </c>
      <c r="W280" s="173" t="s">
        <v>80</v>
      </c>
      <c r="X280" s="168">
        <f>VLOOKUP(CONCATENATE(V280,W280),'Sheet1 (2)'!$R$6:$S$26,2,FALSE)</f>
        <v>0</v>
      </c>
      <c r="Y280" s="173" t="s">
        <v>80</v>
      </c>
      <c r="Z280" s="173" t="s">
        <v>80</v>
      </c>
      <c r="AA280" s="168">
        <f>VLOOKUP(CONCATENATE(Y280,Z280),'Sheet1 (2)'!$T$6:$U$26,2,FALSE)</f>
        <v>0</v>
      </c>
      <c r="AB280" s="173" t="s">
        <v>80</v>
      </c>
      <c r="AC280" s="173" t="s">
        <v>80</v>
      </c>
      <c r="AD280" s="168">
        <f>VLOOKUP(CONCATENATE(AB280,AC280),'Sheet1 (2)'!$X$6:$Y$26,2,FALSE)</f>
        <v>0</v>
      </c>
      <c r="AE280" s="173" t="s">
        <v>82</v>
      </c>
      <c r="AF280" s="173" t="s">
        <v>81</v>
      </c>
      <c r="AG280" s="168">
        <f>VLOOKUP(CONCATENATE(AE280,AF280),'Sheet1 (2)'!$Z$6:$AA$26,2,FALSE)</f>
        <v>66</v>
      </c>
      <c r="AH280" s="172"/>
      <c r="AI280" s="175"/>
      <c r="AJ280" s="140"/>
      <c r="AK280" s="176" t="s">
        <v>282</v>
      </c>
      <c r="AL280" s="176" t="s">
        <v>76</v>
      </c>
      <c r="AM280" s="170">
        <f t="shared" si="8"/>
        <v>420</v>
      </c>
      <c r="AN280" s="147"/>
      <c r="AO280" s="155"/>
      <c r="AP280" s="156"/>
      <c r="AQ280" s="157">
        <v>3.4548844771999994</v>
      </c>
      <c r="AR280" s="158"/>
      <c r="AS280" s="145">
        <f>LOOKUP(rufmkm,'Sheet1 (2)'!$V$62:$V$71,'Sheet1 (2)'!$W$62:$W$71)</f>
        <v>40</v>
      </c>
      <c r="AT280" s="140"/>
      <c r="AU280" s="157">
        <f>IF(IF(D280='Sheet1 (2)'!$C$69,'Sheet1 (2)'!$D$69*('Sheet1 (2)'!$D$72-rut_index)/'Sheet1 (2)'!$D$72,IF(shee2!D280='Sheet1 (2)'!$C$70,'Sheet1 (2)'!$D$70*('Sheet1 (2)'!$D$72-rut_index)/'Sheet1 (2)'!$D$72,IF(shee2!D280='Sheet1 (2)'!$C$71,'Sheet1 (2)'!$D$71*('Sheet1 (2)'!$D$72-rut_index)/'Sheet1 (2)'!$D$72)))&lt;0,0,IF(D280='Sheet1 (2)'!$C$69,'Sheet1 (2)'!$D$69*('Sheet1 (2)'!$D$72-rut_index)/'Sheet1 (2)'!$D$72,IF(shee2!D280='Sheet1 (2)'!$C$70,'Sheet1 (2)'!$D$70*('Sheet1 (2)'!$D$72-rut_index)/'Sheet1 (2)'!$D$72,IF(shee2!D280='Sheet1 (2)'!$C$71,'Sheet1 (2)'!$D$71*('Sheet1 (2)'!$D$72-rut_index)/'Sheet1 (2)'!$D$72))))</f>
        <v>5</v>
      </c>
      <c r="AV280" s="157">
        <f>IF(IF(D280='Sheet1 (2)'!$C$69,'Sheet1 (2)'!$D$69*('Sheet1 (2)'!$D$72-crack_s_index)/'Sheet1 (2)'!$D$72,IF(shee2!D280='Sheet1 (2)'!$C$70,'Sheet1 (2)'!$D$70*('Sheet1 (2)'!$D$72-crack_s_index)/'Sheet1 (2)'!$D$72,IF(shee2!D280='Sheet1 (2)'!$C$71,'Sheet1 (2)'!$D$71*('Sheet1 (2)'!$D$72-crack_s_index)/'Sheet1 (2)'!$D$72)))&lt;0,0,IF(D280='Sheet1 (2)'!$C$69,'Sheet1 (2)'!$D$69*('Sheet1 (2)'!$D$72-crack_s_index)/'Sheet1 (2)'!$D$72,IF(shee2!D280='Sheet1 (2)'!$C$70,'Sheet1 (2)'!$D$70*('Sheet1 (2)'!$D$72-crack_s_index)/'Sheet1 (2)'!$D$72,IF(shee2!D280='Sheet1 (2)'!$C$71,'Sheet1 (2)'!$D$71*('Sheet1 (2)'!$D$72-crack_s_index)/'Sheet1 (2)'!$D$72))))</f>
        <v>5</v>
      </c>
      <c r="AW280" s="157">
        <f>IF(IF(D280='Sheet1 (2)'!$C$69,'Sheet1 (2)'!$D$69*('Sheet1 (2)'!$D$72-crack_t_index)/'Sheet1 (2)'!$D$72,IF(shee2!D280='Sheet1 (2)'!$C$70,'Sheet1 (2)'!$D$70*('Sheet1 (2)'!$D$72-crack_t_index)/'Sheet1 (2)'!$D$72,IF(shee2!D280='Sheet1 (2)'!$C$71,'Sheet1 (2)'!$D$71*('Sheet1 (2)'!$D$72-crack_t_index)/'Sheet1 (2)'!$D$72)))&lt;0,0,IF(D280='Sheet1 (2)'!$C$69,'Sheet1 (2)'!$D$69*('Sheet1 (2)'!$D$72-crack_t_index)/'Sheet1 (2)'!$D$72,IF(shee2!D280='Sheet1 (2)'!$C$70,'Sheet1 (2)'!$D$70*('Sheet1 (2)'!$D$72-crack_t_index)/'Sheet1 (2)'!$D$72,IF(shee2!D280='Sheet1 (2)'!$C$71,'Sheet1 (2)'!$D$71*('Sheet1 (2)'!$D$72-crack_t_index)/'Sheet1 (2)'!$D$72))))</f>
        <v>5</v>
      </c>
      <c r="AX280" s="157">
        <f>IF(IF(D280='Sheet1 (2)'!$C$69,'Sheet1 (2)'!$D$69*('Sheet1 (2)'!$D$72-rave_index)/'Sheet1 (2)'!$D$72,IF(shee2!D280='Sheet1 (2)'!$C$70,'Sheet1 (2)'!$D$70*('Sheet1 (2)'!$D$72-rave_index)/'Sheet1 (2)'!$D$72,IF(shee2!D280='Sheet1 (2)'!$C$71,'Sheet1 (2)'!$D$71*('Sheet1 (2)'!$D$72-rave_index)/'Sheet1 (2)'!$D$72)))&lt;0,0,IF(D280='Sheet1 (2)'!$C$69,'Sheet1 (2)'!$D$69*('Sheet1 (2)'!$D$72-rave_index)/'Sheet1 (2)'!$D$72,IF(shee2!D280='Sheet1 (2)'!$C$70,'Sheet1 (2)'!$D$70*('Sheet1 (2)'!$D$72-rave_index)/'Sheet1 (2)'!$D$72,IF(shee2!D280='Sheet1 (2)'!$C$71,'Sheet1 (2)'!$D$71*('Sheet1 (2)'!$D$72-rave_index)/'Sheet1 (2)'!$D$72))))</f>
        <v>5</v>
      </c>
      <c r="AY280" s="157">
        <f>IF(IF(D280='Sheet1 (2)'!$C$69,'Sheet1 (2)'!$D$69*('Sheet1 (2)'!$D$72-rough_index)/'Sheet1 (2)'!$D$72,IF(shee2!D280='Sheet1 (2)'!$C$70,'Sheet1 (2)'!$D$70*('Sheet1 (2)'!$D$72-rough_index)/'Sheet1 (2)'!$D$72,IF(shee2!D280='Sheet1 (2)'!$C$71,'Sheet1 (2)'!$D$71*('Sheet1 (2)'!$D$72-rough_index)/'Sheet1 (2)'!$D$72)))&lt;0,0,IF(D280='Sheet1 (2)'!$C$69,'Sheet1 (2)'!$D$69*('Sheet1 (2)'!$D$72-rough_index)/'Sheet1 (2)'!$D$72,IF(shee2!D280='Sheet1 (2)'!$C$70,'Sheet1 (2)'!$D$70*('Sheet1 (2)'!$D$72-rough_index)/'Sheet1 (2)'!$D$72,IF(shee2!D280='Sheet1 (2)'!$C$71,'Sheet1 (2)'!$D$71*('Sheet1 (2)'!$D$72-rough_index)/'Sheet1 (2)'!$D$72))))</f>
        <v>1.6666666666666667</v>
      </c>
      <c r="AZ280" s="159">
        <f>+(AU280*'Sheet1 (2)'!$C$77)+(AV280*'Sheet1 (2)'!$C$78)+(AW280*'Sheet1 (2)'!$C$79)+(AX280*'Sheet1 (2)'!$C$80)+(AY280*'Sheet1 (2)'!$C$81)</f>
        <v>4</v>
      </c>
      <c r="BA280" s="213" t="str">
        <f t="shared" si="9"/>
        <v>Good</v>
      </c>
      <c r="BE280">
        <f>IF(D280='Sheet1 (2)'!$C$61,'Sheet1 (2)'!$D$61*(counts^2)+'Sheet1 (2)'!$G$61*counts+'Sheet1 (2)'!$J$61,IF(D280='Sheet1 (2)'!$C$62,'Sheet1 (2)'!$D$62*counts+'Sheet1 (2)'!$G$62,IF(D280='Sheet1 (2)'!$C$63,'Sheet1 (2)'!$D$63*counts+'Sheet1 (2)'!$G$63,IF(D280='Sheet1 (2)'!$C$64,'Sheet1 (2)'!$D$64*counts+'Sheet1 (2)'!$G$64))))</f>
        <v>2.0984129299999998</v>
      </c>
    </row>
    <row r="281" spans="1:57" ht="12" customHeight="1">
      <c r="A281" s="145" t="s">
        <v>282</v>
      </c>
      <c r="B281" s="145" t="s">
        <v>76</v>
      </c>
      <c r="C281" s="170">
        <v>421</v>
      </c>
      <c r="D281" s="174" t="s">
        <v>77</v>
      </c>
      <c r="E281" s="171">
        <v>8</v>
      </c>
      <c r="F281" s="171">
        <v>1</v>
      </c>
      <c r="G281" s="171" t="s">
        <v>77</v>
      </c>
      <c r="H281" s="171">
        <v>0.5</v>
      </c>
      <c r="I281" s="171" t="s">
        <v>77</v>
      </c>
      <c r="J281" s="173" t="s">
        <v>80</v>
      </c>
      <c r="K281" s="173" t="s">
        <v>80</v>
      </c>
      <c r="L281" s="169">
        <f>VLOOKUP(CONCATENATE(J281,K281),'Sheet1 (2)'!$J$6:$K$26,2,FALSE)</f>
        <v>0</v>
      </c>
      <c r="M281" s="173" t="s">
        <v>83</v>
      </c>
      <c r="N281" s="173" t="s">
        <v>82</v>
      </c>
      <c r="O281" s="168">
        <f>VLOOKUP(CONCATENATE(M281,N281),'Sheet1 (2)'!$L$6:$M$26,2,FALSE)</f>
        <v>18.75</v>
      </c>
      <c r="P281" s="173" t="s">
        <v>83</v>
      </c>
      <c r="Q281" s="173" t="s">
        <v>78</v>
      </c>
      <c r="R281" s="168">
        <f>VLOOKUP(CONCATENATE(P281,Q281),'Sheet1 (2)'!$N$6:$O$26,2,FALSE)</f>
        <v>7.5</v>
      </c>
      <c r="S281" s="173" t="s">
        <v>80</v>
      </c>
      <c r="T281" s="173" t="s">
        <v>80</v>
      </c>
      <c r="U281" s="168">
        <f>VLOOKUP(CONCATENATE(S281,T281),'Sheet1 (2)'!$P$6:$Q$26,2,FALSE)</f>
        <v>0</v>
      </c>
      <c r="V281" s="173" t="s">
        <v>80</v>
      </c>
      <c r="W281" s="173" t="s">
        <v>80</v>
      </c>
      <c r="X281" s="168">
        <f>VLOOKUP(CONCATENATE(V281,W281),'Sheet1 (2)'!$R$6:$S$26,2,FALSE)</f>
        <v>0</v>
      </c>
      <c r="Y281" s="173" t="s">
        <v>80</v>
      </c>
      <c r="Z281" s="173" t="s">
        <v>80</v>
      </c>
      <c r="AA281" s="168">
        <f>VLOOKUP(CONCATENATE(Y281,Z281),'Sheet1 (2)'!$T$6:$U$26,2,FALSE)</f>
        <v>0</v>
      </c>
      <c r="AB281" s="173" t="s">
        <v>80</v>
      </c>
      <c r="AC281" s="173" t="s">
        <v>80</v>
      </c>
      <c r="AD281" s="168">
        <f>VLOOKUP(CONCATENATE(AB281,AC281),'Sheet1 (2)'!$X$6:$Y$26,2,FALSE)</f>
        <v>0</v>
      </c>
      <c r="AE281" s="173" t="s">
        <v>82</v>
      </c>
      <c r="AF281" s="173" t="s">
        <v>81</v>
      </c>
      <c r="AG281" s="168">
        <f>VLOOKUP(CONCATENATE(AE281,AF281),'Sheet1 (2)'!$Z$6:$AA$26,2,FALSE)</f>
        <v>66</v>
      </c>
      <c r="AH281" s="172"/>
      <c r="AI281" s="175"/>
      <c r="AJ281" s="140"/>
      <c r="AK281" s="176" t="s">
        <v>282</v>
      </c>
      <c r="AL281" s="176" t="s">
        <v>76</v>
      </c>
      <c r="AM281" s="170">
        <f t="shared" si="8"/>
        <v>421</v>
      </c>
      <c r="AN281" s="147"/>
      <c r="AO281" s="155"/>
      <c r="AP281" s="156"/>
      <c r="AQ281" s="157">
        <v>3.7799522594000003</v>
      </c>
      <c r="AR281" s="158"/>
      <c r="AS281" s="145">
        <f>LOOKUP(rufmkm,'Sheet1 (2)'!$V$62:$V$71,'Sheet1 (2)'!$W$62:$W$71)</f>
        <v>40</v>
      </c>
      <c r="AT281" s="140"/>
      <c r="AU281" s="157">
        <f>IF(IF(D281='Sheet1 (2)'!$C$69,'Sheet1 (2)'!$D$69*('Sheet1 (2)'!$D$72-rut_index)/'Sheet1 (2)'!$D$72,IF(shee2!D281='Sheet1 (2)'!$C$70,'Sheet1 (2)'!$D$70*('Sheet1 (2)'!$D$72-rut_index)/'Sheet1 (2)'!$D$72,IF(shee2!D281='Sheet1 (2)'!$C$71,'Sheet1 (2)'!$D$71*('Sheet1 (2)'!$D$72-rut_index)/'Sheet1 (2)'!$D$72)))&lt;0,0,IF(D281='Sheet1 (2)'!$C$69,'Sheet1 (2)'!$D$69*('Sheet1 (2)'!$D$72-rut_index)/'Sheet1 (2)'!$D$72,IF(shee2!D281='Sheet1 (2)'!$C$70,'Sheet1 (2)'!$D$70*('Sheet1 (2)'!$D$72-rut_index)/'Sheet1 (2)'!$D$72,IF(shee2!D281='Sheet1 (2)'!$C$71,'Sheet1 (2)'!$D$71*('Sheet1 (2)'!$D$72-rut_index)/'Sheet1 (2)'!$D$72))))</f>
        <v>5</v>
      </c>
      <c r="AV281" s="157">
        <f>IF(IF(D281='Sheet1 (2)'!$C$69,'Sheet1 (2)'!$D$69*('Sheet1 (2)'!$D$72-crack_s_index)/'Sheet1 (2)'!$D$72,IF(shee2!D281='Sheet1 (2)'!$C$70,'Sheet1 (2)'!$D$70*('Sheet1 (2)'!$D$72-crack_s_index)/'Sheet1 (2)'!$D$72,IF(shee2!D281='Sheet1 (2)'!$C$71,'Sheet1 (2)'!$D$71*('Sheet1 (2)'!$D$72-crack_s_index)/'Sheet1 (2)'!$D$72)))&lt;0,0,IF(D281='Sheet1 (2)'!$C$69,'Sheet1 (2)'!$D$69*('Sheet1 (2)'!$D$72-crack_s_index)/'Sheet1 (2)'!$D$72,IF(shee2!D281='Sheet1 (2)'!$C$70,'Sheet1 (2)'!$D$70*('Sheet1 (2)'!$D$72-crack_s_index)/'Sheet1 (2)'!$D$72,IF(shee2!D281='Sheet1 (2)'!$C$71,'Sheet1 (2)'!$D$71*('Sheet1 (2)'!$D$72-crack_s_index)/'Sheet1 (2)'!$D$72))))</f>
        <v>3.4375</v>
      </c>
      <c r="AW281" s="157">
        <f>IF(IF(D281='Sheet1 (2)'!$C$69,'Sheet1 (2)'!$D$69*('Sheet1 (2)'!$D$72-crack_t_index)/'Sheet1 (2)'!$D$72,IF(shee2!D281='Sheet1 (2)'!$C$70,'Sheet1 (2)'!$D$70*('Sheet1 (2)'!$D$72-crack_t_index)/'Sheet1 (2)'!$D$72,IF(shee2!D281='Sheet1 (2)'!$C$71,'Sheet1 (2)'!$D$71*('Sheet1 (2)'!$D$72-crack_t_index)/'Sheet1 (2)'!$D$72)))&lt;0,0,IF(D281='Sheet1 (2)'!$C$69,'Sheet1 (2)'!$D$69*('Sheet1 (2)'!$D$72-crack_t_index)/'Sheet1 (2)'!$D$72,IF(shee2!D281='Sheet1 (2)'!$C$70,'Sheet1 (2)'!$D$70*('Sheet1 (2)'!$D$72-crack_t_index)/'Sheet1 (2)'!$D$72,IF(shee2!D281='Sheet1 (2)'!$C$71,'Sheet1 (2)'!$D$71*('Sheet1 (2)'!$D$72-crack_t_index)/'Sheet1 (2)'!$D$72))))</f>
        <v>4.375</v>
      </c>
      <c r="AX281" s="157">
        <f>IF(IF(D281='Sheet1 (2)'!$C$69,'Sheet1 (2)'!$D$69*('Sheet1 (2)'!$D$72-rave_index)/'Sheet1 (2)'!$D$72,IF(shee2!D281='Sheet1 (2)'!$C$70,'Sheet1 (2)'!$D$70*('Sheet1 (2)'!$D$72-rave_index)/'Sheet1 (2)'!$D$72,IF(shee2!D281='Sheet1 (2)'!$C$71,'Sheet1 (2)'!$D$71*('Sheet1 (2)'!$D$72-rave_index)/'Sheet1 (2)'!$D$72)))&lt;0,0,IF(D281='Sheet1 (2)'!$C$69,'Sheet1 (2)'!$D$69*('Sheet1 (2)'!$D$72-rave_index)/'Sheet1 (2)'!$D$72,IF(shee2!D281='Sheet1 (2)'!$C$70,'Sheet1 (2)'!$D$70*('Sheet1 (2)'!$D$72-rave_index)/'Sheet1 (2)'!$D$72,IF(shee2!D281='Sheet1 (2)'!$C$71,'Sheet1 (2)'!$D$71*('Sheet1 (2)'!$D$72-rave_index)/'Sheet1 (2)'!$D$72))))</f>
        <v>5</v>
      </c>
      <c r="AY281" s="157">
        <f>IF(IF(D281='Sheet1 (2)'!$C$69,'Sheet1 (2)'!$D$69*('Sheet1 (2)'!$D$72-rough_index)/'Sheet1 (2)'!$D$72,IF(shee2!D281='Sheet1 (2)'!$C$70,'Sheet1 (2)'!$D$70*('Sheet1 (2)'!$D$72-rough_index)/'Sheet1 (2)'!$D$72,IF(shee2!D281='Sheet1 (2)'!$C$71,'Sheet1 (2)'!$D$71*('Sheet1 (2)'!$D$72-rough_index)/'Sheet1 (2)'!$D$72)))&lt;0,0,IF(D281='Sheet1 (2)'!$C$69,'Sheet1 (2)'!$D$69*('Sheet1 (2)'!$D$72-rough_index)/'Sheet1 (2)'!$D$72,IF(shee2!D281='Sheet1 (2)'!$C$70,'Sheet1 (2)'!$D$70*('Sheet1 (2)'!$D$72-rough_index)/'Sheet1 (2)'!$D$72,IF(shee2!D281='Sheet1 (2)'!$C$71,'Sheet1 (2)'!$D$71*('Sheet1 (2)'!$D$72-rough_index)/'Sheet1 (2)'!$D$72))))</f>
        <v>1.6666666666666667</v>
      </c>
      <c r="AZ281" s="159">
        <f>+(AU281*'Sheet1 (2)'!$C$77)+(AV281*'Sheet1 (2)'!$C$78)+(AW281*'Sheet1 (2)'!$C$79)+(AX281*'Sheet1 (2)'!$C$80)+(AY281*'Sheet1 (2)'!$C$81)</f>
        <v>3.4124999999999996</v>
      </c>
      <c r="BA281" s="213" t="str">
        <f t="shared" si="9"/>
        <v>Fair</v>
      </c>
      <c r="BE281">
        <f>IF(D281='Sheet1 (2)'!$C$61,'Sheet1 (2)'!$D$61*(counts^2)+'Sheet1 (2)'!$G$61*counts+'Sheet1 (2)'!$J$61,IF(D281='Sheet1 (2)'!$C$62,'Sheet1 (2)'!$D$62*counts+'Sheet1 (2)'!$G$62,IF(D281='Sheet1 (2)'!$C$63,'Sheet1 (2)'!$D$63*counts+'Sheet1 (2)'!$G$63,IF(D281='Sheet1 (2)'!$C$64,'Sheet1 (2)'!$D$64*counts+'Sheet1 (2)'!$G$64))))</f>
        <v>2.0984129299999998</v>
      </c>
    </row>
    <row r="282" spans="1:57" ht="12" customHeight="1">
      <c r="A282" s="145" t="s">
        <v>282</v>
      </c>
      <c r="B282" s="145" t="s">
        <v>76</v>
      </c>
      <c r="C282" s="170">
        <v>422</v>
      </c>
      <c r="D282" s="174" t="s">
        <v>77</v>
      </c>
      <c r="E282" s="171">
        <v>8</v>
      </c>
      <c r="F282" s="171">
        <v>1</v>
      </c>
      <c r="G282" s="171" t="s">
        <v>77</v>
      </c>
      <c r="H282" s="171">
        <v>0.5</v>
      </c>
      <c r="I282" s="171" t="s">
        <v>77</v>
      </c>
      <c r="J282" s="173" t="s">
        <v>80</v>
      </c>
      <c r="K282" s="173" t="s">
        <v>80</v>
      </c>
      <c r="L282" s="169">
        <f>VLOOKUP(CONCATENATE(J282,K282),'Sheet1 (2)'!$J$6:$K$26,2,FALSE)</f>
        <v>0</v>
      </c>
      <c r="M282" s="173" t="s">
        <v>80</v>
      </c>
      <c r="N282" s="173" t="s">
        <v>80</v>
      </c>
      <c r="O282" s="168">
        <f>VLOOKUP(CONCATENATE(M282,N282),'Sheet1 (2)'!$L$6:$M$26,2,FALSE)</f>
        <v>0</v>
      </c>
      <c r="P282" s="173" t="s">
        <v>80</v>
      </c>
      <c r="Q282" s="173" t="s">
        <v>80</v>
      </c>
      <c r="R282" s="168">
        <f>VLOOKUP(CONCATENATE(P282,Q282),'Sheet1 (2)'!$N$6:$O$26,2,FALSE)</f>
        <v>0</v>
      </c>
      <c r="S282" s="173" t="s">
        <v>80</v>
      </c>
      <c r="T282" s="173" t="s">
        <v>80</v>
      </c>
      <c r="U282" s="168">
        <f>VLOOKUP(CONCATENATE(S282,T282),'Sheet1 (2)'!$P$6:$Q$26,2,FALSE)</f>
        <v>0</v>
      </c>
      <c r="V282" s="173" t="s">
        <v>80</v>
      </c>
      <c r="W282" s="173" t="s">
        <v>80</v>
      </c>
      <c r="X282" s="168">
        <f>VLOOKUP(CONCATENATE(V282,W282),'Sheet1 (2)'!$R$6:$S$26,2,FALSE)</f>
        <v>0</v>
      </c>
      <c r="Y282" s="173" t="s">
        <v>80</v>
      </c>
      <c r="Z282" s="173" t="s">
        <v>80</v>
      </c>
      <c r="AA282" s="168">
        <f>VLOOKUP(CONCATENATE(Y282,Z282),'Sheet1 (2)'!$T$6:$U$26,2,FALSE)</f>
        <v>0</v>
      </c>
      <c r="AB282" s="173" t="s">
        <v>80</v>
      </c>
      <c r="AC282" s="173" t="s">
        <v>80</v>
      </c>
      <c r="AD282" s="168">
        <f>VLOOKUP(CONCATENATE(AB282,AC282),'Sheet1 (2)'!$X$6:$Y$26,2,FALSE)</f>
        <v>0</v>
      </c>
      <c r="AE282" s="173" t="s">
        <v>82</v>
      </c>
      <c r="AF282" s="173" t="s">
        <v>81</v>
      </c>
      <c r="AG282" s="168">
        <f>VLOOKUP(CONCATENATE(AE282,AF282),'Sheet1 (2)'!$Z$6:$AA$26,2,FALSE)</f>
        <v>66</v>
      </c>
      <c r="AH282" s="172"/>
      <c r="AI282" s="175"/>
      <c r="AJ282" s="140"/>
      <c r="AK282" s="176" t="s">
        <v>282</v>
      </c>
      <c r="AL282" s="176" t="s">
        <v>76</v>
      </c>
      <c r="AM282" s="170">
        <f t="shared" si="8"/>
        <v>422</v>
      </c>
      <c r="AN282" s="147"/>
      <c r="AO282" s="155"/>
      <c r="AP282" s="156"/>
      <c r="AQ282" s="157">
        <v>3.0942977244000001</v>
      </c>
      <c r="AR282" s="158"/>
      <c r="AS282" s="145">
        <f>LOOKUP(rufmkm,'Sheet1 (2)'!$V$62:$V$71,'Sheet1 (2)'!$W$62:$W$71)</f>
        <v>40</v>
      </c>
      <c r="AT282" s="140"/>
      <c r="AU282" s="157">
        <f>IF(IF(D282='Sheet1 (2)'!$C$69,'Sheet1 (2)'!$D$69*('Sheet1 (2)'!$D$72-rut_index)/'Sheet1 (2)'!$D$72,IF(shee2!D282='Sheet1 (2)'!$C$70,'Sheet1 (2)'!$D$70*('Sheet1 (2)'!$D$72-rut_index)/'Sheet1 (2)'!$D$72,IF(shee2!D282='Sheet1 (2)'!$C$71,'Sheet1 (2)'!$D$71*('Sheet1 (2)'!$D$72-rut_index)/'Sheet1 (2)'!$D$72)))&lt;0,0,IF(D282='Sheet1 (2)'!$C$69,'Sheet1 (2)'!$D$69*('Sheet1 (2)'!$D$72-rut_index)/'Sheet1 (2)'!$D$72,IF(shee2!D282='Sheet1 (2)'!$C$70,'Sheet1 (2)'!$D$70*('Sheet1 (2)'!$D$72-rut_index)/'Sheet1 (2)'!$D$72,IF(shee2!D282='Sheet1 (2)'!$C$71,'Sheet1 (2)'!$D$71*('Sheet1 (2)'!$D$72-rut_index)/'Sheet1 (2)'!$D$72))))</f>
        <v>5</v>
      </c>
      <c r="AV282" s="157">
        <f>IF(IF(D282='Sheet1 (2)'!$C$69,'Sheet1 (2)'!$D$69*('Sheet1 (2)'!$D$72-crack_s_index)/'Sheet1 (2)'!$D$72,IF(shee2!D282='Sheet1 (2)'!$C$70,'Sheet1 (2)'!$D$70*('Sheet1 (2)'!$D$72-crack_s_index)/'Sheet1 (2)'!$D$72,IF(shee2!D282='Sheet1 (2)'!$C$71,'Sheet1 (2)'!$D$71*('Sheet1 (2)'!$D$72-crack_s_index)/'Sheet1 (2)'!$D$72)))&lt;0,0,IF(D282='Sheet1 (2)'!$C$69,'Sheet1 (2)'!$D$69*('Sheet1 (2)'!$D$72-crack_s_index)/'Sheet1 (2)'!$D$72,IF(shee2!D282='Sheet1 (2)'!$C$70,'Sheet1 (2)'!$D$70*('Sheet1 (2)'!$D$72-crack_s_index)/'Sheet1 (2)'!$D$72,IF(shee2!D282='Sheet1 (2)'!$C$71,'Sheet1 (2)'!$D$71*('Sheet1 (2)'!$D$72-crack_s_index)/'Sheet1 (2)'!$D$72))))</f>
        <v>5</v>
      </c>
      <c r="AW282" s="157">
        <f>IF(IF(D282='Sheet1 (2)'!$C$69,'Sheet1 (2)'!$D$69*('Sheet1 (2)'!$D$72-crack_t_index)/'Sheet1 (2)'!$D$72,IF(shee2!D282='Sheet1 (2)'!$C$70,'Sheet1 (2)'!$D$70*('Sheet1 (2)'!$D$72-crack_t_index)/'Sheet1 (2)'!$D$72,IF(shee2!D282='Sheet1 (2)'!$C$71,'Sheet1 (2)'!$D$71*('Sheet1 (2)'!$D$72-crack_t_index)/'Sheet1 (2)'!$D$72)))&lt;0,0,IF(D282='Sheet1 (2)'!$C$69,'Sheet1 (2)'!$D$69*('Sheet1 (2)'!$D$72-crack_t_index)/'Sheet1 (2)'!$D$72,IF(shee2!D282='Sheet1 (2)'!$C$70,'Sheet1 (2)'!$D$70*('Sheet1 (2)'!$D$72-crack_t_index)/'Sheet1 (2)'!$D$72,IF(shee2!D282='Sheet1 (2)'!$C$71,'Sheet1 (2)'!$D$71*('Sheet1 (2)'!$D$72-crack_t_index)/'Sheet1 (2)'!$D$72))))</f>
        <v>5</v>
      </c>
      <c r="AX282" s="157">
        <f>IF(IF(D282='Sheet1 (2)'!$C$69,'Sheet1 (2)'!$D$69*('Sheet1 (2)'!$D$72-rave_index)/'Sheet1 (2)'!$D$72,IF(shee2!D282='Sheet1 (2)'!$C$70,'Sheet1 (2)'!$D$70*('Sheet1 (2)'!$D$72-rave_index)/'Sheet1 (2)'!$D$72,IF(shee2!D282='Sheet1 (2)'!$C$71,'Sheet1 (2)'!$D$71*('Sheet1 (2)'!$D$72-rave_index)/'Sheet1 (2)'!$D$72)))&lt;0,0,IF(D282='Sheet1 (2)'!$C$69,'Sheet1 (2)'!$D$69*('Sheet1 (2)'!$D$72-rave_index)/'Sheet1 (2)'!$D$72,IF(shee2!D282='Sheet1 (2)'!$C$70,'Sheet1 (2)'!$D$70*('Sheet1 (2)'!$D$72-rave_index)/'Sheet1 (2)'!$D$72,IF(shee2!D282='Sheet1 (2)'!$C$71,'Sheet1 (2)'!$D$71*('Sheet1 (2)'!$D$72-rave_index)/'Sheet1 (2)'!$D$72))))</f>
        <v>5</v>
      </c>
      <c r="AY282" s="157">
        <f>IF(IF(D282='Sheet1 (2)'!$C$69,'Sheet1 (2)'!$D$69*('Sheet1 (2)'!$D$72-rough_index)/'Sheet1 (2)'!$D$72,IF(shee2!D282='Sheet1 (2)'!$C$70,'Sheet1 (2)'!$D$70*('Sheet1 (2)'!$D$72-rough_index)/'Sheet1 (2)'!$D$72,IF(shee2!D282='Sheet1 (2)'!$C$71,'Sheet1 (2)'!$D$71*('Sheet1 (2)'!$D$72-rough_index)/'Sheet1 (2)'!$D$72)))&lt;0,0,IF(D282='Sheet1 (2)'!$C$69,'Sheet1 (2)'!$D$69*('Sheet1 (2)'!$D$72-rough_index)/'Sheet1 (2)'!$D$72,IF(shee2!D282='Sheet1 (2)'!$C$70,'Sheet1 (2)'!$D$70*('Sheet1 (2)'!$D$72-rough_index)/'Sheet1 (2)'!$D$72,IF(shee2!D282='Sheet1 (2)'!$C$71,'Sheet1 (2)'!$D$71*('Sheet1 (2)'!$D$72-rough_index)/'Sheet1 (2)'!$D$72))))</f>
        <v>1.6666666666666667</v>
      </c>
      <c r="AZ282" s="159">
        <f>+(AU282*'Sheet1 (2)'!$C$77)+(AV282*'Sheet1 (2)'!$C$78)+(AW282*'Sheet1 (2)'!$C$79)+(AX282*'Sheet1 (2)'!$C$80)+(AY282*'Sheet1 (2)'!$C$81)</f>
        <v>4</v>
      </c>
      <c r="BA282" s="213" t="str">
        <f t="shared" si="9"/>
        <v>Good</v>
      </c>
      <c r="BE282">
        <f>IF(D282='Sheet1 (2)'!$C$61,'Sheet1 (2)'!$D$61*(counts^2)+'Sheet1 (2)'!$G$61*counts+'Sheet1 (2)'!$J$61,IF(D282='Sheet1 (2)'!$C$62,'Sheet1 (2)'!$D$62*counts+'Sheet1 (2)'!$G$62,IF(D282='Sheet1 (2)'!$C$63,'Sheet1 (2)'!$D$63*counts+'Sheet1 (2)'!$G$63,IF(D282='Sheet1 (2)'!$C$64,'Sheet1 (2)'!$D$64*counts+'Sheet1 (2)'!$G$64))))</f>
        <v>2.0984129299999998</v>
      </c>
    </row>
    <row r="283" spans="1:57" ht="12" customHeight="1">
      <c r="A283" s="145" t="s">
        <v>282</v>
      </c>
      <c r="B283" s="145" t="s">
        <v>76</v>
      </c>
      <c r="C283" s="170">
        <v>423</v>
      </c>
      <c r="D283" s="174" t="s">
        <v>77</v>
      </c>
      <c r="E283" s="171">
        <v>8</v>
      </c>
      <c r="F283" s="171">
        <v>1</v>
      </c>
      <c r="G283" s="171" t="s">
        <v>77</v>
      </c>
      <c r="H283" s="171">
        <v>0.5</v>
      </c>
      <c r="I283" s="171" t="s">
        <v>77</v>
      </c>
      <c r="J283" s="173" t="s">
        <v>80</v>
      </c>
      <c r="K283" s="173" t="s">
        <v>80</v>
      </c>
      <c r="L283" s="169">
        <f>VLOOKUP(CONCATENATE(J283,K283),'Sheet1 (2)'!$J$6:$K$26,2,FALSE)</f>
        <v>0</v>
      </c>
      <c r="M283" s="173" t="s">
        <v>80</v>
      </c>
      <c r="N283" s="173" t="s">
        <v>80</v>
      </c>
      <c r="O283" s="168">
        <f>VLOOKUP(CONCATENATE(M283,N283),'Sheet1 (2)'!$L$6:$M$26,2,FALSE)</f>
        <v>0</v>
      </c>
      <c r="P283" s="173" t="s">
        <v>80</v>
      </c>
      <c r="Q283" s="173" t="s">
        <v>80</v>
      </c>
      <c r="R283" s="168">
        <f>VLOOKUP(CONCATENATE(P283,Q283),'Sheet1 (2)'!$N$6:$O$26,2,FALSE)</f>
        <v>0</v>
      </c>
      <c r="S283" s="173" t="s">
        <v>80</v>
      </c>
      <c r="T283" s="173" t="s">
        <v>80</v>
      </c>
      <c r="U283" s="168">
        <f>VLOOKUP(CONCATENATE(S283,T283),'Sheet1 (2)'!$P$6:$Q$26,2,FALSE)</f>
        <v>0</v>
      </c>
      <c r="V283" s="173" t="s">
        <v>80</v>
      </c>
      <c r="W283" s="173" t="s">
        <v>80</v>
      </c>
      <c r="X283" s="168">
        <f>VLOOKUP(CONCATENATE(V283,W283),'Sheet1 (2)'!$R$6:$S$26,2,FALSE)</f>
        <v>0</v>
      </c>
      <c r="Y283" s="173" t="s">
        <v>80</v>
      </c>
      <c r="Z283" s="173" t="s">
        <v>80</v>
      </c>
      <c r="AA283" s="168">
        <f>VLOOKUP(CONCATENATE(Y283,Z283),'Sheet1 (2)'!$T$6:$U$26,2,FALSE)</f>
        <v>0</v>
      </c>
      <c r="AB283" s="173" t="s">
        <v>80</v>
      </c>
      <c r="AC283" s="173" t="s">
        <v>80</v>
      </c>
      <c r="AD283" s="168">
        <f>VLOOKUP(CONCATENATE(AB283,AC283),'Sheet1 (2)'!$X$6:$Y$26,2,FALSE)</f>
        <v>0</v>
      </c>
      <c r="AE283" s="173" t="s">
        <v>82</v>
      </c>
      <c r="AF283" s="173" t="s">
        <v>81</v>
      </c>
      <c r="AG283" s="168">
        <f>VLOOKUP(CONCATENATE(AE283,AF283),'Sheet1 (2)'!$Z$6:$AA$26,2,FALSE)</f>
        <v>66</v>
      </c>
      <c r="AH283" s="172"/>
      <c r="AI283" s="175"/>
      <c r="AJ283" s="140"/>
      <c r="AK283" s="176" t="s">
        <v>282</v>
      </c>
      <c r="AL283" s="176" t="s">
        <v>76</v>
      </c>
      <c r="AM283" s="170">
        <f t="shared" si="8"/>
        <v>423</v>
      </c>
      <c r="AN283" s="147"/>
      <c r="AO283" s="155"/>
      <c r="AP283" s="156"/>
      <c r="AQ283" s="157">
        <v>4.0282415044000004</v>
      </c>
      <c r="AR283" s="158"/>
      <c r="AS283" s="145">
        <f>LOOKUP(rufmkm,'Sheet1 (2)'!$V$62:$V$71,'Sheet1 (2)'!$W$62:$W$71)</f>
        <v>50</v>
      </c>
      <c r="AT283" s="140"/>
      <c r="AU283" s="157">
        <f>IF(IF(D283='Sheet1 (2)'!$C$69,'Sheet1 (2)'!$D$69*('Sheet1 (2)'!$D$72-rut_index)/'Sheet1 (2)'!$D$72,IF(shee2!D283='Sheet1 (2)'!$C$70,'Sheet1 (2)'!$D$70*('Sheet1 (2)'!$D$72-rut_index)/'Sheet1 (2)'!$D$72,IF(shee2!D283='Sheet1 (2)'!$C$71,'Sheet1 (2)'!$D$71*('Sheet1 (2)'!$D$72-rut_index)/'Sheet1 (2)'!$D$72)))&lt;0,0,IF(D283='Sheet1 (2)'!$C$69,'Sheet1 (2)'!$D$69*('Sheet1 (2)'!$D$72-rut_index)/'Sheet1 (2)'!$D$72,IF(shee2!D283='Sheet1 (2)'!$C$70,'Sheet1 (2)'!$D$70*('Sheet1 (2)'!$D$72-rut_index)/'Sheet1 (2)'!$D$72,IF(shee2!D283='Sheet1 (2)'!$C$71,'Sheet1 (2)'!$D$71*('Sheet1 (2)'!$D$72-rut_index)/'Sheet1 (2)'!$D$72))))</f>
        <v>5</v>
      </c>
      <c r="AV283" s="157">
        <f>IF(IF(D283='Sheet1 (2)'!$C$69,'Sheet1 (2)'!$D$69*('Sheet1 (2)'!$D$72-crack_s_index)/'Sheet1 (2)'!$D$72,IF(shee2!D283='Sheet1 (2)'!$C$70,'Sheet1 (2)'!$D$70*('Sheet1 (2)'!$D$72-crack_s_index)/'Sheet1 (2)'!$D$72,IF(shee2!D283='Sheet1 (2)'!$C$71,'Sheet1 (2)'!$D$71*('Sheet1 (2)'!$D$72-crack_s_index)/'Sheet1 (2)'!$D$72)))&lt;0,0,IF(D283='Sheet1 (2)'!$C$69,'Sheet1 (2)'!$D$69*('Sheet1 (2)'!$D$72-crack_s_index)/'Sheet1 (2)'!$D$72,IF(shee2!D283='Sheet1 (2)'!$C$70,'Sheet1 (2)'!$D$70*('Sheet1 (2)'!$D$72-crack_s_index)/'Sheet1 (2)'!$D$72,IF(shee2!D283='Sheet1 (2)'!$C$71,'Sheet1 (2)'!$D$71*('Sheet1 (2)'!$D$72-crack_s_index)/'Sheet1 (2)'!$D$72))))</f>
        <v>5</v>
      </c>
      <c r="AW283" s="157">
        <f>IF(IF(D283='Sheet1 (2)'!$C$69,'Sheet1 (2)'!$D$69*('Sheet1 (2)'!$D$72-crack_t_index)/'Sheet1 (2)'!$D$72,IF(shee2!D283='Sheet1 (2)'!$C$70,'Sheet1 (2)'!$D$70*('Sheet1 (2)'!$D$72-crack_t_index)/'Sheet1 (2)'!$D$72,IF(shee2!D283='Sheet1 (2)'!$C$71,'Sheet1 (2)'!$D$71*('Sheet1 (2)'!$D$72-crack_t_index)/'Sheet1 (2)'!$D$72)))&lt;0,0,IF(D283='Sheet1 (2)'!$C$69,'Sheet1 (2)'!$D$69*('Sheet1 (2)'!$D$72-crack_t_index)/'Sheet1 (2)'!$D$72,IF(shee2!D283='Sheet1 (2)'!$C$70,'Sheet1 (2)'!$D$70*('Sheet1 (2)'!$D$72-crack_t_index)/'Sheet1 (2)'!$D$72,IF(shee2!D283='Sheet1 (2)'!$C$71,'Sheet1 (2)'!$D$71*('Sheet1 (2)'!$D$72-crack_t_index)/'Sheet1 (2)'!$D$72))))</f>
        <v>5</v>
      </c>
      <c r="AX283" s="157">
        <f>IF(IF(D283='Sheet1 (2)'!$C$69,'Sheet1 (2)'!$D$69*('Sheet1 (2)'!$D$72-rave_index)/'Sheet1 (2)'!$D$72,IF(shee2!D283='Sheet1 (2)'!$C$70,'Sheet1 (2)'!$D$70*('Sheet1 (2)'!$D$72-rave_index)/'Sheet1 (2)'!$D$72,IF(shee2!D283='Sheet1 (2)'!$C$71,'Sheet1 (2)'!$D$71*('Sheet1 (2)'!$D$72-rave_index)/'Sheet1 (2)'!$D$72)))&lt;0,0,IF(D283='Sheet1 (2)'!$C$69,'Sheet1 (2)'!$D$69*('Sheet1 (2)'!$D$72-rave_index)/'Sheet1 (2)'!$D$72,IF(shee2!D283='Sheet1 (2)'!$C$70,'Sheet1 (2)'!$D$70*('Sheet1 (2)'!$D$72-rave_index)/'Sheet1 (2)'!$D$72,IF(shee2!D283='Sheet1 (2)'!$C$71,'Sheet1 (2)'!$D$71*('Sheet1 (2)'!$D$72-rave_index)/'Sheet1 (2)'!$D$72))))</f>
        <v>5</v>
      </c>
      <c r="AY283" s="157">
        <f>IF(IF(D283='Sheet1 (2)'!$C$69,'Sheet1 (2)'!$D$69*('Sheet1 (2)'!$D$72-rough_index)/'Sheet1 (2)'!$D$72,IF(shee2!D283='Sheet1 (2)'!$C$70,'Sheet1 (2)'!$D$70*('Sheet1 (2)'!$D$72-rough_index)/'Sheet1 (2)'!$D$72,IF(shee2!D283='Sheet1 (2)'!$C$71,'Sheet1 (2)'!$D$71*('Sheet1 (2)'!$D$72-rough_index)/'Sheet1 (2)'!$D$72)))&lt;0,0,IF(D283='Sheet1 (2)'!$C$69,'Sheet1 (2)'!$D$69*('Sheet1 (2)'!$D$72-rough_index)/'Sheet1 (2)'!$D$72,IF(shee2!D283='Sheet1 (2)'!$C$70,'Sheet1 (2)'!$D$70*('Sheet1 (2)'!$D$72-rough_index)/'Sheet1 (2)'!$D$72,IF(shee2!D283='Sheet1 (2)'!$C$71,'Sheet1 (2)'!$D$71*('Sheet1 (2)'!$D$72-rough_index)/'Sheet1 (2)'!$D$72))))</f>
        <v>0.83333333333333337</v>
      </c>
      <c r="AZ283" s="159">
        <f>+(AU283*'Sheet1 (2)'!$C$77)+(AV283*'Sheet1 (2)'!$C$78)+(AW283*'Sheet1 (2)'!$C$79)+(AX283*'Sheet1 (2)'!$C$80)+(AY283*'Sheet1 (2)'!$C$81)</f>
        <v>3.75</v>
      </c>
      <c r="BA283" s="213" t="str">
        <f t="shared" si="9"/>
        <v>Fair</v>
      </c>
      <c r="BE283">
        <f>IF(D283='Sheet1 (2)'!$C$61,'Sheet1 (2)'!$D$61*(counts^2)+'Sheet1 (2)'!$G$61*counts+'Sheet1 (2)'!$J$61,IF(D283='Sheet1 (2)'!$C$62,'Sheet1 (2)'!$D$62*counts+'Sheet1 (2)'!$G$62,IF(D283='Sheet1 (2)'!$C$63,'Sheet1 (2)'!$D$63*counts+'Sheet1 (2)'!$G$63,IF(D283='Sheet1 (2)'!$C$64,'Sheet1 (2)'!$D$64*counts+'Sheet1 (2)'!$G$64))))</f>
        <v>2.0984129299999998</v>
      </c>
    </row>
    <row r="284" spans="1:57" ht="12" customHeight="1">
      <c r="A284" s="145" t="s">
        <v>282</v>
      </c>
      <c r="B284" s="145" t="s">
        <v>76</v>
      </c>
      <c r="C284" s="170">
        <v>424</v>
      </c>
      <c r="D284" s="174" t="s">
        <v>77</v>
      </c>
      <c r="E284" s="171">
        <v>8</v>
      </c>
      <c r="F284" s="171">
        <v>1</v>
      </c>
      <c r="G284" s="171" t="s">
        <v>77</v>
      </c>
      <c r="H284" s="171">
        <v>0.5</v>
      </c>
      <c r="I284" s="171" t="s">
        <v>77</v>
      </c>
      <c r="J284" s="173" t="s">
        <v>80</v>
      </c>
      <c r="K284" s="173" t="s">
        <v>80</v>
      </c>
      <c r="L284" s="169">
        <f>VLOOKUP(CONCATENATE(J284,K284),'Sheet1 (2)'!$J$6:$K$26,2,FALSE)</f>
        <v>0</v>
      </c>
      <c r="M284" s="173" t="s">
        <v>80</v>
      </c>
      <c r="N284" s="173" t="s">
        <v>80</v>
      </c>
      <c r="O284" s="168">
        <f>VLOOKUP(CONCATENATE(M284,N284),'Sheet1 (2)'!$L$6:$M$26,2,FALSE)</f>
        <v>0</v>
      </c>
      <c r="P284" s="173" t="s">
        <v>80</v>
      </c>
      <c r="Q284" s="173" t="s">
        <v>80</v>
      </c>
      <c r="R284" s="168">
        <f>VLOOKUP(CONCATENATE(P284,Q284),'Sheet1 (2)'!$N$6:$O$26,2,FALSE)</f>
        <v>0</v>
      </c>
      <c r="S284" s="173" t="s">
        <v>80</v>
      </c>
      <c r="T284" s="173" t="s">
        <v>80</v>
      </c>
      <c r="U284" s="168">
        <f>VLOOKUP(CONCATENATE(S284,T284),'Sheet1 (2)'!$P$6:$Q$26,2,FALSE)</f>
        <v>0</v>
      </c>
      <c r="V284" s="173" t="s">
        <v>80</v>
      </c>
      <c r="W284" s="173" t="s">
        <v>80</v>
      </c>
      <c r="X284" s="168">
        <f>VLOOKUP(CONCATENATE(V284,W284),'Sheet1 (2)'!$R$6:$S$26,2,FALSE)</f>
        <v>0</v>
      </c>
      <c r="Y284" s="173" t="s">
        <v>80</v>
      </c>
      <c r="Z284" s="173" t="s">
        <v>80</v>
      </c>
      <c r="AA284" s="168">
        <f>VLOOKUP(CONCATENATE(Y284,Z284),'Sheet1 (2)'!$T$6:$U$26,2,FALSE)</f>
        <v>0</v>
      </c>
      <c r="AB284" s="173" t="s">
        <v>80</v>
      </c>
      <c r="AC284" s="173" t="s">
        <v>80</v>
      </c>
      <c r="AD284" s="168">
        <f>VLOOKUP(CONCATENATE(AB284,AC284),'Sheet1 (2)'!$X$6:$Y$26,2,FALSE)</f>
        <v>0</v>
      </c>
      <c r="AE284" s="173" t="s">
        <v>82</v>
      </c>
      <c r="AF284" s="173" t="s">
        <v>81</v>
      </c>
      <c r="AG284" s="168">
        <f>VLOOKUP(CONCATENATE(AE284,AF284),'Sheet1 (2)'!$Z$6:$AA$26,2,FALSE)</f>
        <v>66</v>
      </c>
      <c r="AH284" s="172"/>
      <c r="AI284" s="175"/>
      <c r="AJ284" s="140"/>
      <c r="AK284" s="176" t="s">
        <v>282</v>
      </c>
      <c r="AL284" s="176" t="s">
        <v>76</v>
      </c>
      <c r="AM284" s="170">
        <f t="shared" si="8"/>
        <v>424</v>
      </c>
      <c r="AN284" s="147"/>
      <c r="AO284" s="155"/>
      <c r="AP284" s="156"/>
      <c r="AQ284" s="157">
        <v>4.3782808217999998</v>
      </c>
      <c r="AR284" s="158"/>
      <c r="AS284" s="145">
        <f>LOOKUP(rufmkm,'Sheet1 (2)'!$V$62:$V$71,'Sheet1 (2)'!$W$62:$W$71)</f>
        <v>50</v>
      </c>
      <c r="AT284" s="140"/>
      <c r="AU284" s="157">
        <f>IF(IF(D284='Sheet1 (2)'!$C$69,'Sheet1 (2)'!$D$69*('Sheet1 (2)'!$D$72-rut_index)/'Sheet1 (2)'!$D$72,IF(shee2!D284='Sheet1 (2)'!$C$70,'Sheet1 (2)'!$D$70*('Sheet1 (2)'!$D$72-rut_index)/'Sheet1 (2)'!$D$72,IF(shee2!D284='Sheet1 (2)'!$C$71,'Sheet1 (2)'!$D$71*('Sheet1 (2)'!$D$72-rut_index)/'Sheet1 (2)'!$D$72)))&lt;0,0,IF(D284='Sheet1 (2)'!$C$69,'Sheet1 (2)'!$D$69*('Sheet1 (2)'!$D$72-rut_index)/'Sheet1 (2)'!$D$72,IF(shee2!D284='Sheet1 (2)'!$C$70,'Sheet1 (2)'!$D$70*('Sheet1 (2)'!$D$72-rut_index)/'Sheet1 (2)'!$D$72,IF(shee2!D284='Sheet1 (2)'!$C$71,'Sheet1 (2)'!$D$71*('Sheet1 (2)'!$D$72-rut_index)/'Sheet1 (2)'!$D$72))))</f>
        <v>5</v>
      </c>
      <c r="AV284" s="157">
        <f>IF(IF(D284='Sheet1 (2)'!$C$69,'Sheet1 (2)'!$D$69*('Sheet1 (2)'!$D$72-crack_s_index)/'Sheet1 (2)'!$D$72,IF(shee2!D284='Sheet1 (2)'!$C$70,'Sheet1 (2)'!$D$70*('Sheet1 (2)'!$D$72-crack_s_index)/'Sheet1 (2)'!$D$72,IF(shee2!D284='Sheet1 (2)'!$C$71,'Sheet1 (2)'!$D$71*('Sheet1 (2)'!$D$72-crack_s_index)/'Sheet1 (2)'!$D$72)))&lt;0,0,IF(D284='Sheet1 (2)'!$C$69,'Sheet1 (2)'!$D$69*('Sheet1 (2)'!$D$72-crack_s_index)/'Sheet1 (2)'!$D$72,IF(shee2!D284='Sheet1 (2)'!$C$70,'Sheet1 (2)'!$D$70*('Sheet1 (2)'!$D$72-crack_s_index)/'Sheet1 (2)'!$D$72,IF(shee2!D284='Sheet1 (2)'!$C$71,'Sheet1 (2)'!$D$71*('Sheet1 (2)'!$D$72-crack_s_index)/'Sheet1 (2)'!$D$72))))</f>
        <v>5</v>
      </c>
      <c r="AW284" s="157">
        <f>IF(IF(D284='Sheet1 (2)'!$C$69,'Sheet1 (2)'!$D$69*('Sheet1 (2)'!$D$72-crack_t_index)/'Sheet1 (2)'!$D$72,IF(shee2!D284='Sheet1 (2)'!$C$70,'Sheet1 (2)'!$D$70*('Sheet1 (2)'!$D$72-crack_t_index)/'Sheet1 (2)'!$D$72,IF(shee2!D284='Sheet1 (2)'!$C$71,'Sheet1 (2)'!$D$71*('Sheet1 (2)'!$D$72-crack_t_index)/'Sheet1 (2)'!$D$72)))&lt;0,0,IF(D284='Sheet1 (2)'!$C$69,'Sheet1 (2)'!$D$69*('Sheet1 (2)'!$D$72-crack_t_index)/'Sheet1 (2)'!$D$72,IF(shee2!D284='Sheet1 (2)'!$C$70,'Sheet1 (2)'!$D$70*('Sheet1 (2)'!$D$72-crack_t_index)/'Sheet1 (2)'!$D$72,IF(shee2!D284='Sheet1 (2)'!$C$71,'Sheet1 (2)'!$D$71*('Sheet1 (2)'!$D$72-crack_t_index)/'Sheet1 (2)'!$D$72))))</f>
        <v>5</v>
      </c>
      <c r="AX284" s="157">
        <f>IF(IF(D284='Sheet1 (2)'!$C$69,'Sheet1 (2)'!$D$69*('Sheet1 (2)'!$D$72-rave_index)/'Sheet1 (2)'!$D$72,IF(shee2!D284='Sheet1 (2)'!$C$70,'Sheet1 (2)'!$D$70*('Sheet1 (2)'!$D$72-rave_index)/'Sheet1 (2)'!$D$72,IF(shee2!D284='Sheet1 (2)'!$C$71,'Sheet1 (2)'!$D$71*('Sheet1 (2)'!$D$72-rave_index)/'Sheet1 (2)'!$D$72)))&lt;0,0,IF(D284='Sheet1 (2)'!$C$69,'Sheet1 (2)'!$D$69*('Sheet1 (2)'!$D$72-rave_index)/'Sheet1 (2)'!$D$72,IF(shee2!D284='Sheet1 (2)'!$C$70,'Sheet1 (2)'!$D$70*('Sheet1 (2)'!$D$72-rave_index)/'Sheet1 (2)'!$D$72,IF(shee2!D284='Sheet1 (2)'!$C$71,'Sheet1 (2)'!$D$71*('Sheet1 (2)'!$D$72-rave_index)/'Sheet1 (2)'!$D$72))))</f>
        <v>5</v>
      </c>
      <c r="AY284" s="157">
        <f>IF(IF(D284='Sheet1 (2)'!$C$69,'Sheet1 (2)'!$D$69*('Sheet1 (2)'!$D$72-rough_index)/'Sheet1 (2)'!$D$72,IF(shee2!D284='Sheet1 (2)'!$C$70,'Sheet1 (2)'!$D$70*('Sheet1 (2)'!$D$72-rough_index)/'Sheet1 (2)'!$D$72,IF(shee2!D284='Sheet1 (2)'!$C$71,'Sheet1 (2)'!$D$71*('Sheet1 (2)'!$D$72-rough_index)/'Sheet1 (2)'!$D$72)))&lt;0,0,IF(D284='Sheet1 (2)'!$C$69,'Sheet1 (2)'!$D$69*('Sheet1 (2)'!$D$72-rough_index)/'Sheet1 (2)'!$D$72,IF(shee2!D284='Sheet1 (2)'!$C$70,'Sheet1 (2)'!$D$70*('Sheet1 (2)'!$D$72-rough_index)/'Sheet1 (2)'!$D$72,IF(shee2!D284='Sheet1 (2)'!$C$71,'Sheet1 (2)'!$D$71*('Sheet1 (2)'!$D$72-rough_index)/'Sheet1 (2)'!$D$72))))</f>
        <v>0.83333333333333337</v>
      </c>
      <c r="AZ284" s="159">
        <f>+(AU284*'Sheet1 (2)'!$C$77)+(AV284*'Sheet1 (2)'!$C$78)+(AW284*'Sheet1 (2)'!$C$79)+(AX284*'Sheet1 (2)'!$C$80)+(AY284*'Sheet1 (2)'!$C$81)</f>
        <v>3.75</v>
      </c>
      <c r="BA284" s="213" t="str">
        <f t="shared" si="9"/>
        <v>Fair</v>
      </c>
      <c r="BE284">
        <f>IF(D284='Sheet1 (2)'!$C$61,'Sheet1 (2)'!$D$61*(counts^2)+'Sheet1 (2)'!$G$61*counts+'Sheet1 (2)'!$J$61,IF(D284='Sheet1 (2)'!$C$62,'Sheet1 (2)'!$D$62*counts+'Sheet1 (2)'!$G$62,IF(D284='Sheet1 (2)'!$C$63,'Sheet1 (2)'!$D$63*counts+'Sheet1 (2)'!$G$63,IF(D284='Sheet1 (2)'!$C$64,'Sheet1 (2)'!$D$64*counts+'Sheet1 (2)'!$G$64))))</f>
        <v>2.0984129299999998</v>
      </c>
    </row>
    <row r="285" spans="1:57" ht="12" customHeight="1">
      <c r="A285" s="145" t="s">
        <v>282</v>
      </c>
      <c r="B285" s="145" t="s">
        <v>76</v>
      </c>
      <c r="C285" s="170">
        <v>425</v>
      </c>
      <c r="D285" s="174" t="s">
        <v>77</v>
      </c>
      <c r="E285" s="171">
        <v>8</v>
      </c>
      <c r="F285" s="171">
        <v>1</v>
      </c>
      <c r="G285" s="171" t="s">
        <v>77</v>
      </c>
      <c r="H285" s="171">
        <v>0.5</v>
      </c>
      <c r="I285" s="171" t="s">
        <v>77</v>
      </c>
      <c r="J285" s="173" t="s">
        <v>80</v>
      </c>
      <c r="K285" s="173" t="s">
        <v>80</v>
      </c>
      <c r="L285" s="169">
        <f>VLOOKUP(CONCATENATE(J285,K285),'Sheet1 (2)'!$J$6:$K$26,2,FALSE)</f>
        <v>0</v>
      </c>
      <c r="M285" s="173" t="s">
        <v>80</v>
      </c>
      <c r="N285" s="173" t="s">
        <v>80</v>
      </c>
      <c r="O285" s="168">
        <f>VLOOKUP(CONCATENATE(M285,N285),'Sheet1 (2)'!$L$6:$M$26,2,FALSE)</f>
        <v>0</v>
      </c>
      <c r="P285" s="173" t="s">
        <v>80</v>
      </c>
      <c r="Q285" s="173" t="s">
        <v>80</v>
      </c>
      <c r="R285" s="168">
        <f>VLOOKUP(CONCATENATE(P285,Q285),'Sheet1 (2)'!$N$6:$O$26,2,FALSE)</f>
        <v>0</v>
      </c>
      <c r="S285" s="173" t="s">
        <v>80</v>
      </c>
      <c r="T285" s="173" t="s">
        <v>80</v>
      </c>
      <c r="U285" s="168">
        <f>VLOOKUP(CONCATENATE(S285,T285),'Sheet1 (2)'!$P$6:$Q$26,2,FALSE)</f>
        <v>0</v>
      </c>
      <c r="V285" s="173" t="s">
        <v>80</v>
      </c>
      <c r="W285" s="173" t="s">
        <v>80</v>
      </c>
      <c r="X285" s="168">
        <f>VLOOKUP(CONCATENATE(V285,W285),'Sheet1 (2)'!$R$6:$S$26,2,FALSE)</f>
        <v>0</v>
      </c>
      <c r="Y285" s="173" t="s">
        <v>80</v>
      </c>
      <c r="Z285" s="173" t="s">
        <v>80</v>
      </c>
      <c r="AA285" s="168">
        <f>VLOOKUP(CONCATENATE(Y285,Z285),'Sheet1 (2)'!$T$6:$U$26,2,FALSE)</f>
        <v>0</v>
      </c>
      <c r="AB285" s="173" t="s">
        <v>80</v>
      </c>
      <c r="AC285" s="173" t="s">
        <v>80</v>
      </c>
      <c r="AD285" s="168">
        <f>VLOOKUP(CONCATENATE(AB285,AC285),'Sheet1 (2)'!$X$6:$Y$26,2,FALSE)</f>
        <v>0</v>
      </c>
      <c r="AE285" s="173" t="s">
        <v>82</v>
      </c>
      <c r="AF285" s="173" t="s">
        <v>81</v>
      </c>
      <c r="AG285" s="168">
        <f>VLOOKUP(CONCATENATE(AE285,AF285),'Sheet1 (2)'!$Z$6:$AA$26,2,FALSE)</f>
        <v>66</v>
      </c>
      <c r="AH285" s="172"/>
      <c r="AI285" s="175"/>
      <c r="AJ285" s="140"/>
      <c r="AK285" s="176" t="s">
        <v>282</v>
      </c>
      <c r="AL285" s="176" t="s">
        <v>76</v>
      </c>
      <c r="AM285" s="170">
        <f t="shared" si="8"/>
        <v>425</v>
      </c>
      <c r="AN285" s="147"/>
      <c r="AO285" s="155"/>
      <c r="AP285" s="156"/>
      <c r="AQ285" s="157">
        <v>5.9217853500000004</v>
      </c>
      <c r="AR285" s="158"/>
      <c r="AS285" s="145">
        <f>LOOKUP(rufmkm,'Sheet1 (2)'!$V$62:$V$71,'Sheet1 (2)'!$W$62:$W$71)</f>
        <v>60</v>
      </c>
      <c r="AT285" s="140"/>
      <c r="AU285" s="157">
        <f>IF(IF(D285='Sheet1 (2)'!$C$69,'Sheet1 (2)'!$D$69*('Sheet1 (2)'!$D$72-rut_index)/'Sheet1 (2)'!$D$72,IF(shee2!D285='Sheet1 (2)'!$C$70,'Sheet1 (2)'!$D$70*('Sheet1 (2)'!$D$72-rut_index)/'Sheet1 (2)'!$D$72,IF(shee2!D285='Sheet1 (2)'!$C$71,'Sheet1 (2)'!$D$71*('Sheet1 (2)'!$D$72-rut_index)/'Sheet1 (2)'!$D$72)))&lt;0,0,IF(D285='Sheet1 (2)'!$C$69,'Sheet1 (2)'!$D$69*('Sheet1 (2)'!$D$72-rut_index)/'Sheet1 (2)'!$D$72,IF(shee2!D285='Sheet1 (2)'!$C$70,'Sheet1 (2)'!$D$70*('Sheet1 (2)'!$D$72-rut_index)/'Sheet1 (2)'!$D$72,IF(shee2!D285='Sheet1 (2)'!$C$71,'Sheet1 (2)'!$D$71*('Sheet1 (2)'!$D$72-rut_index)/'Sheet1 (2)'!$D$72))))</f>
        <v>5</v>
      </c>
      <c r="AV285" s="157">
        <f>IF(IF(D285='Sheet1 (2)'!$C$69,'Sheet1 (2)'!$D$69*('Sheet1 (2)'!$D$72-crack_s_index)/'Sheet1 (2)'!$D$72,IF(shee2!D285='Sheet1 (2)'!$C$70,'Sheet1 (2)'!$D$70*('Sheet1 (2)'!$D$72-crack_s_index)/'Sheet1 (2)'!$D$72,IF(shee2!D285='Sheet1 (2)'!$C$71,'Sheet1 (2)'!$D$71*('Sheet1 (2)'!$D$72-crack_s_index)/'Sheet1 (2)'!$D$72)))&lt;0,0,IF(D285='Sheet1 (2)'!$C$69,'Sheet1 (2)'!$D$69*('Sheet1 (2)'!$D$72-crack_s_index)/'Sheet1 (2)'!$D$72,IF(shee2!D285='Sheet1 (2)'!$C$70,'Sheet1 (2)'!$D$70*('Sheet1 (2)'!$D$72-crack_s_index)/'Sheet1 (2)'!$D$72,IF(shee2!D285='Sheet1 (2)'!$C$71,'Sheet1 (2)'!$D$71*('Sheet1 (2)'!$D$72-crack_s_index)/'Sheet1 (2)'!$D$72))))</f>
        <v>5</v>
      </c>
      <c r="AW285" s="157">
        <f>IF(IF(D285='Sheet1 (2)'!$C$69,'Sheet1 (2)'!$D$69*('Sheet1 (2)'!$D$72-crack_t_index)/'Sheet1 (2)'!$D$72,IF(shee2!D285='Sheet1 (2)'!$C$70,'Sheet1 (2)'!$D$70*('Sheet1 (2)'!$D$72-crack_t_index)/'Sheet1 (2)'!$D$72,IF(shee2!D285='Sheet1 (2)'!$C$71,'Sheet1 (2)'!$D$71*('Sheet1 (2)'!$D$72-crack_t_index)/'Sheet1 (2)'!$D$72)))&lt;0,0,IF(D285='Sheet1 (2)'!$C$69,'Sheet1 (2)'!$D$69*('Sheet1 (2)'!$D$72-crack_t_index)/'Sheet1 (2)'!$D$72,IF(shee2!D285='Sheet1 (2)'!$C$70,'Sheet1 (2)'!$D$70*('Sheet1 (2)'!$D$72-crack_t_index)/'Sheet1 (2)'!$D$72,IF(shee2!D285='Sheet1 (2)'!$C$71,'Sheet1 (2)'!$D$71*('Sheet1 (2)'!$D$72-crack_t_index)/'Sheet1 (2)'!$D$72))))</f>
        <v>5</v>
      </c>
      <c r="AX285" s="157">
        <f>IF(IF(D285='Sheet1 (2)'!$C$69,'Sheet1 (2)'!$D$69*('Sheet1 (2)'!$D$72-rave_index)/'Sheet1 (2)'!$D$72,IF(shee2!D285='Sheet1 (2)'!$C$70,'Sheet1 (2)'!$D$70*('Sheet1 (2)'!$D$72-rave_index)/'Sheet1 (2)'!$D$72,IF(shee2!D285='Sheet1 (2)'!$C$71,'Sheet1 (2)'!$D$71*('Sheet1 (2)'!$D$72-rave_index)/'Sheet1 (2)'!$D$72)))&lt;0,0,IF(D285='Sheet1 (2)'!$C$69,'Sheet1 (2)'!$D$69*('Sheet1 (2)'!$D$72-rave_index)/'Sheet1 (2)'!$D$72,IF(shee2!D285='Sheet1 (2)'!$C$70,'Sheet1 (2)'!$D$70*('Sheet1 (2)'!$D$72-rave_index)/'Sheet1 (2)'!$D$72,IF(shee2!D285='Sheet1 (2)'!$C$71,'Sheet1 (2)'!$D$71*('Sheet1 (2)'!$D$72-rave_index)/'Sheet1 (2)'!$D$72))))</f>
        <v>5</v>
      </c>
      <c r="AY285" s="157">
        <f>IF(IF(D285='Sheet1 (2)'!$C$69,'Sheet1 (2)'!$D$69*('Sheet1 (2)'!$D$72-rough_index)/'Sheet1 (2)'!$D$72,IF(shee2!D285='Sheet1 (2)'!$C$70,'Sheet1 (2)'!$D$70*('Sheet1 (2)'!$D$72-rough_index)/'Sheet1 (2)'!$D$72,IF(shee2!D285='Sheet1 (2)'!$C$71,'Sheet1 (2)'!$D$71*('Sheet1 (2)'!$D$72-rough_index)/'Sheet1 (2)'!$D$72)))&lt;0,0,IF(D285='Sheet1 (2)'!$C$69,'Sheet1 (2)'!$D$69*('Sheet1 (2)'!$D$72-rough_index)/'Sheet1 (2)'!$D$72,IF(shee2!D285='Sheet1 (2)'!$C$70,'Sheet1 (2)'!$D$70*('Sheet1 (2)'!$D$72-rough_index)/'Sheet1 (2)'!$D$72,IF(shee2!D285='Sheet1 (2)'!$C$71,'Sheet1 (2)'!$D$71*('Sheet1 (2)'!$D$72-rough_index)/'Sheet1 (2)'!$D$72))))</f>
        <v>0</v>
      </c>
      <c r="AZ285" s="159">
        <f>+(AU285*'Sheet1 (2)'!$C$77)+(AV285*'Sheet1 (2)'!$C$78)+(AW285*'Sheet1 (2)'!$C$79)+(AX285*'Sheet1 (2)'!$C$80)+(AY285*'Sheet1 (2)'!$C$81)</f>
        <v>3.5</v>
      </c>
      <c r="BA285" s="213" t="str">
        <f t="shared" si="9"/>
        <v>Fair</v>
      </c>
      <c r="BE285">
        <f>IF(D285='Sheet1 (2)'!$C$61,'Sheet1 (2)'!$D$61*(counts^2)+'Sheet1 (2)'!$G$61*counts+'Sheet1 (2)'!$J$61,IF(D285='Sheet1 (2)'!$C$62,'Sheet1 (2)'!$D$62*counts+'Sheet1 (2)'!$G$62,IF(D285='Sheet1 (2)'!$C$63,'Sheet1 (2)'!$D$63*counts+'Sheet1 (2)'!$G$63,IF(D285='Sheet1 (2)'!$C$64,'Sheet1 (2)'!$D$64*counts+'Sheet1 (2)'!$G$64))))</f>
        <v>2.0984129299999998</v>
      </c>
    </row>
    <row r="286" spans="1:57" ht="12" customHeight="1">
      <c r="A286" s="145" t="s">
        <v>282</v>
      </c>
      <c r="B286" s="145" t="s">
        <v>76</v>
      </c>
      <c r="C286" s="170">
        <v>426</v>
      </c>
      <c r="D286" s="174" t="s">
        <v>77</v>
      </c>
      <c r="E286" s="171">
        <v>8</v>
      </c>
      <c r="F286" s="171">
        <v>1</v>
      </c>
      <c r="G286" s="171" t="s">
        <v>77</v>
      </c>
      <c r="H286" s="171">
        <v>0.5</v>
      </c>
      <c r="I286" s="171" t="s">
        <v>77</v>
      </c>
      <c r="J286" s="173" t="s">
        <v>80</v>
      </c>
      <c r="K286" s="173" t="s">
        <v>80</v>
      </c>
      <c r="L286" s="169">
        <f>VLOOKUP(CONCATENATE(J286,K286),'Sheet1 (2)'!$J$6:$K$26,2,FALSE)</f>
        <v>0</v>
      </c>
      <c r="M286" s="173" t="s">
        <v>80</v>
      </c>
      <c r="N286" s="173" t="s">
        <v>80</v>
      </c>
      <c r="O286" s="168">
        <f>VLOOKUP(CONCATENATE(M286,N286),'Sheet1 (2)'!$L$6:$M$26,2,FALSE)</f>
        <v>0</v>
      </c>
      <c r="P286" s="173" t="s">
        <v>80</v>
      </c>
      <c r="Q286" s="173" t="s">
        <v>80</v>
      </c>
      <c r="R286" s="168">
        <f>VLOOKUP(CONCATENATE(P286,Q286),'Sheet1 (2)'!$N$6:$O$26,2,FALSE)</f>
        <v>0</v>
      </c>
      <c r="S286" s="173" t="s">
        <v>80</v>
      </c>
      <c r="T286" s="173" t="s">
        <v>80</v>
      </c>
      <c r="U286" s="168">
        <f>VLOOKUP(CONCATENATE(S286,T286),'Sheet1 (2)'!$P$6:$Q$26,2,FALSE)</f>
        <v>0</v>
      </c>
      <c r="V286" s="173" t="s">
        <v>80</v>
      </c>
      <c r="W286" s="173" t="s">
        <v>80</v>
      </c>
      <c r="X286" s="168">
        <f>VLOOKUP(CONCATENATE(V286,W286),'Sheet1 (2)'!$R$6:$S$26,2,FALSE)</f>
        <v>0</v>
      </c>
      <c r="Y286" s="173" t="s">
        <v>80</v>
      </c>
      <c r="Z286" s="173" t="s">
        <v>80</v>
      </c>
      <c r="AA286" s="168">
        <f>VLOOKUP(CONCATENATE(Y286,Z286),'Sheet1 (2)'!$T$6:$U$26,2,FALSE)</f>
        <v>0</v>
      </c>
      <c r="AB286" s="173" t="s">
        <v>80</v>
      </c>
      <c r="AC286" s="173" t="s">
        <v>80</v>
      </c>
      <c r="AD286" s="168">
        <f>VLOOKUP(CONCATENATE(AB286,AC286),'Sheet1 (2)'!$X$6:$Y$26,2,FALSE)</f>
        <v>0</v>
      </c>
      <c r="AE286" s="173" t="s">
        <v>82</v>
      </c>
      <c r="AF286" s="173" t="s">
        <v>81</v>
      </c>
      <c r="AG286" s="168">
        <f>VLOOKUP(CONCATENATE(AE286,AF286),'Sheet1 (2)'!$Z$6:$AA$26,2,FALSE)</f>
        <v>66</v>
      </c>
      <c r="AH286" s="172"/>
      <c r="AI286" s="175"/>
      <c r="AJ286" s="140"/>
      <c r="AK286" s="176" t="s">
        <v>282</v>
      </c>
      <c r="AL286" s="176" t="s">
        <v>76</v>
      </c>
      <c r="AM286" s="170">
        <f t="shared" si="8"/>
        <v>426</v>
      </c>
      <c r="AN286" s="147"/>
      <c r="AO286" s="155"/>
      <c r="AP286" s="156"/>
      <c r="AQ286" s="157">
        <v>2.2870235017999998</v>
      </c>
      <c r="AR286" s="158"/>
      <c r="AS286" s="145">
        <f>LOOKUP(rufmkm,'Sheet1 (2)'!$V$62:$V$71,'Sheet1 (2)'!$W$62:$W$71)</f>
        <v>30</v>
      </c>
      <c r="AT286" s="140"/>
      <c r="AU286" s="157">
        <f>IF(IF(D286='Sheet1 (2)'!$C$69,'Sheet1 (2)'!$D$69*('Sheet1 (2)'!$D$72-rut_index)/'Sheet1 (2)'!$D$72,IF(shee2!D286='Sheet1 (2)'!$C$70,'Sheet1 (2)'!$D$70*('Sheet1 (2)'!$D$72-rut_index)/'Sheet1 (2)'!$D$72,IF(shee2!D286='Sheet1 (2)'!$C$71,'Sheet1 (2)'!$D$71*('Sheet1 (2)'!$D$72-rut_index)/'Sheet1 (2)'!$D$72)))&lt;0,0,IF(D286='Sheet1 (2)'!$C$69,'Sheet1 (2)'!$D$69*('Sheet1 (2)'!$D$72-rut_index)/'Sheet1 (2)'!$D$72,IF(shee2!D286='Sheet1 (2)'!$C$70,'Sheet1 (2)'!$D$70*('Sheet1 (2)'!$D$72-rut_index)/'Sheet1 (2)'!$D$72,IF(shee2!D286='Sheet1 (2)'!$C$71,'Sheet1 (2)'!$D$71*('Sheet1 (2)'!$D$72-rut_index)/'Sheet1 (2)'!$D$72))))</f>
        <v>5</v>
      </c>
      <c r="AV286" s="157">
        <f>IF(IF(D286='Sheet1 (2)'!$C$69,'Sheet1 (2)'!$D$69*('Sheet1 (2)'!$D$72-crack_s_index)/'Sheet1 (2)'!$D$72,IF(shee2!D286='Sheet1 (2)'!$C$70,'Sheet1 (2)'!$D$70*('Sheet1 (2)'!$D$72-crack_s_index)/'Sheet1 (2)'!$D$72,IF(shee2!D286='Sheet1 (2)'!$C$71,'Sheet1 (2)'!$D$71*('Sheet1 (2)'!$D$72-crack_s_index)/'Sheet1 (2)'!$D$72)))&lt;0,0,IF(D286='Sheet1 (2)'!$C$69,'Sheet1 (2)'!$D$69*('Sheet1 (2)'!$D$72-crack_s_index)/'Sheet1 (2)'!$D$72,IF(shee2!D286='Sheet1 (2)'!$C$70,'Sheet1 (2)'!$D$70*('Sheet1 (2)'!$D$72-crack_s_index)/'Sheet1 (2)'!$D$72,IF(shee2!D286='Sheet1 (2)'!$C$71,'Sheet1 (2)'!$D$71*('Sheet1 (2)'!$D$72-crack_s_index)/'Sheet1 (2)'!$D$72))))</f>
        <v>5</v>
      </c>
      <c r="AW286" s="157">
        <f>IF(IF(D286='Sheet1 (2)'!$C$69,'Sheet1 (2)'!$D$69*('Sheet1 (2)'!$D$72-crack_t_index)/'Sheet1 (2)'!$D$72,IF(shee2!D286='Sheet1 (2)'!$C$70,'Sheet1 (2)'!$D$70*('Sheet1 (2)'!$D$72-crack_t_index)/'Sheet1 (2)'!$D$72,IF(shee2!D286='Sheet1 (2)'!$C$71,'Sheet1 (2)'!$D$71*('Sheet1 (2)'!$D$72-crack_t_index)/'Sheet1 (2)'!$D$72)))&lt;0,0,IF(D286='Sheet1 (2)'!$C$69,'Sheet1 (2)'!$D$69*('Sheet1 (2)'!$D$72-crack_t_index)/'Sheet1 (2)'!$D$72,IF(shee2!D286='Sheet1 (2)'!$C$70,'Sheet1 (2)'!$D$70*('Sheet1 (2)'!$D$72-crack_t_index)/'Sheet1 (2)'!$D$72,IF(shee2!D286='Sheet1 (2)'!$C$71,'Sheet1 (2)'!$D$71*('Sheet1 (2)'!$D$72-crack_t_index)/'Sheet1 (2)'!$D$72))))</f>
        <v>5</v>
      </c>
      <c r="AX286" s="157">
        <f>IF(IF(D286='Sheet1 (2)'!$C$69,'Sheet1 (2)'!$D$69*('Sheet1 (2)'!$D$72-rave_index)/'Sheet1 (2)'!$D$72,IF(shee2!D286='Sheet1 (2)'!$C$70,'Sheet1 (2)'!$D$70*('Sheet1 (2)'!$D$72-rave_index)/'Sheet1 (2)'!$D$72,IF(shee2!D286='Sheet1 (2)'!$C$71,'Sheet1 (2)'!$D$71*('Sheet1 (2)'!$D$72-rave_index)/'Sheet1 (2)'!$D$72)))&lt;0,0,IF(D286='Sheet1 (2)'!$C$69,'Sheet1 (2)'!$D$69*('Sheet1 (2)'!$D$72-rave_index)/'Sheet1 (2)'!$D$72,IF(shee2!D286='Sheet1 (2)'!$C$70,'Sheet1 (2)'!$D$70*('Sheet1 (2)'!$D$72-rave_index)/'Sheet1 (2)'!$D$72,IF(shee2!D286='Sheet1 (2)'!$C$71,'Sheet1 (2)'!$D$71*('Sheet1 (2)'!$D$72-rave_index)/'Sheet1 (2)'!$D$72))))</f>
        <v>5</v>
      </c>
      <c r="AY286" s="157">
        <f>IF(IF(D286='Sheet1 (2)'!$C$69,'Sheet1 (2)'!$D$69*('Sheet1 (2)'!$D$72-rough_index)/'Sheet1 (2)'!$D$72,IF(shee2!D286='Sheet1 (2)'!$C$70,'Sheet1 (2)'!$D$70*('Sheet1 (2)'!$D$72-rough_index)/'Sheet1 (2)'!$D$72,IF(shee2!D286='Sheet1 (2)'!$C$71,'Sheet1 (2)'!$D$71*('Sheet1 (2)'!$D$72-rough_index)/'Sheet1 (2)'!$D$72)))&lt;0,0,IF(D286='Sheet1 (2)'!$C$69,'Sheet1 (2)'!$D$69*('Sheet1 (2)'!$D$72-rough_index)/'Sheet1 (2)'!$D$72,IF(shee2!D286='Sheet1 (2)'!$C$70,'Sheet1 (2)'!$D$70*('Sheet1 (2)'!$D$72-rough_index)/'Sheet1 (2)'!$D$72,IF(shee2!D286='Sheet1 (2)'!$C$71,'Sheet1 (2)'!$D$71*('Sheet1 (2)'!$D$72-rough_index)/'Sheet1 (2)'!$D$72))))</f>
        <v>2.5</v>
      </c>
      <c r="AZ286" s="159">
        <f>+(AU286*'Sheet1 (2)'!$C$77)+(AV286*'Sheet1 (2)'!$C$78)+(AW286*'Sheet1 (2)'!$C$79)+(AX286*'Sheet1 (2)'!$C$80)+(AY286*'Sheet1 (2)'!$C$81)</f>
        <v>4.25</v>
      </c>
      <c r="BA286" s="213" t="str">
        <f t="shared" si="9"/>
        <v>Good</v>
      </c>
      <c r="BE286">
        <f>IF(D286='Sheet1 (2)'!$C$61,'Sheet1 (2)'!$D$61*(counts^2)+'Sheet1 (2)'!$G$61*counts+'Sheet1 (2)'!$J$61,IF(D286='Sheet1 (2)'!$C$62,'Sheet1 (2)'!$D$62*counts+'Sheet1 (2)'!$G$62,IF(D286='Sheet1 (2)'!$C$63,'Sheet1 (2)'!$D$63*counts+'Sheet1 (2)'!$G$63,IF(D286='Sheet1 (2)'!$C$64,'Sheet1 (2)'!$D$64*counts+'Sheet1 (2)'!$G$64))))</f>
        <v>2.0984129299999998</v>
      </c>
    </row>
    <row r="287" spans="1:57" ht="12" customHeight="1">
      <c r="A287" s="145" t="s">
        <v>282</v>
      </c>
      <c r="B287" s="145" t="s">
        <v>76</v>
      </c>
      <c r="C287" s="170">
        <v>427</v>
      </c>
      <c r="D287" s="174" t="s">
        <v>77</v>
      </c>
      <c r="E287" s="171">
        <v>8</v>
      </c>
      <c r="F287" s="171">
        <v>1</v>
      </c>
      <c r="G287" s="171" t="s">
        <v>77</v>
      </c>
      <c r="H287" s="171">
        <v>0.5</v>
      </c>
      <c r="I287" s="171" t="s">
        <v>77</v>
      </c>
      <c r="J287" s="173" t="s">
        <v>80</v>
      </c>
      <c r="K287" s="173" t="s">
        <v>80</v>
      </c>
      <c r="L287" s="169">
        <f>VLOOKUP(CONCATENATE(J287,K287),'Sheet1 (2)'!$J$6:$K$26,2,FALSE)</f>
        <v>0</v>
      </c>
      <c r="M287" s="173" t="s">
        <v>80</v>
      </c>
      <c r="N287" s="173" t="s">
        <v>80</v>
      </c>
      <c r="O287" s="168">
        <f>VLOOKUP(CONCATENATE(M287,N287),'Sheet1 (2)'!$L$6:$M$26,2,FALSE)</f>
        <v>0</v>
      </c>
      <c r="P287" s="173" t="s">
        <v>80</v>
      </c>
      <c r="Q287" s="173" t="s">
        <v>80</v>
      </c>
      <c r="R287" s="168">
        <f>VLOOKUP(CONCATENATE(P287,Q287),'Sheet1 (2)'!$N$6:$O$26,2,FALSE)</f>
        <v>0</v>
      </c>
      <c r="S287" s="173" t="s">
        <v>80</v>
      </c>
      <c r="T287" s="173" t="s">
        <v>80</v>
      </c>
      <c r="U287" s="168">
        <f>VLOOKUP(CONCATENATE(S287,T287),'Sheet1 (2)'!$P$6:$Q$26,2,FALSE)</f>
        <v>0</v>
      </c>
      <c r="V287" s="173" t="s">
        <v>80</v>
      </c>
      <c r="W287" s="173" t="s">
        <v>80</v>
      </c>
      <c r="X287" s="168">
        <f>VLOOKUP(CONCATENATE(V287,W287),'Sheet1 (2)'!$R$6:$S$26,2,FALSE)</f>
        <v>0</v>
      </c>
      <c r="Y287" s="173" t="s">
        <v>80</v>
      </c>
      <c r="Z287" s="173" t="s">
        <v>80</v>
      </c>
      <c r="AA287" s="168">
        <f>VLOOKUP(CONCATENATE(Y287,Z287),'Sheet1 (2)'!$T$6:$U$26,2,FALSE)</f>
        <v>0</v>
      </c>
      <c r="AB287" s="173" t="s">
        <v>80</v>
      </c>
      <c r="AC287" s="173" t="s">
        <v>80</v>
      </c>
      <c r="AD287" s="168">
        <f>VLOOKUP(CONCATENATE(AB287,AC287),'Sheet1 (2)'!$X$6:$Y$26,2,FALSE)</f>
        <v>0</v>
      </c>
      <c r="AE287" s="173" t="s">
        <v>82</v>
      </c>
      <c r="AF287" s="173" t="s">
        <v>81</v>
      </c>
      <c r="AG287" s="168">
        <f>VLOOKUP(CONCATENATE(AE287,AF287),'Sheet1 (2)'!$Z$6:$AA$26,2,FALSE)</f>
        <v>66</v>
      </c>
      <c r="AH287" s="172"/>
      <c r="AI287" s="175"/>
      <c r="AJ287" s="140"/>
      <c r="AK287" s="176" t="s">
        <v>282</v>
      </c>
      <c r="AL287" s="176" t="s">
        <v>76</v>
      </c>
      <c r="AM287" s="170">
        <f t="shared" si="8"/>
        <v>427</v>
      </c>
      <c r="AN287" s="147"/>
      <c r="AO287" s="155" t="s">
        <v>409</v>
      </c>
      <c r="AP287" s="156"/>
      <c r="AQ287" s="157">
        <v>2.5774629852000004</v>
      </c>
      <c r="AR287" s="158"/>
      <c r="AS287" s="145">
        <f>LOOKUP(rufmkm,'Sheet1 (2)'!$V$62:$V$71,'Sheet1 (2)'!$W$62:$W$71)</f>
        <v>30</v>
      </c>
      <c r="AT287" s="140"/>
      <c r="AU287" s="157">
        <f>IF(IF(D287='Sheet1 (2)'!$C$69,'Sheet1 (2)'!$D$69*('Sheet1 (2)'!$D$72-rut_index)/'Sheet1 (2)'!$D$72,IF(shee2!D287='Sheet1 (2)'!$C$70,'Sheet1 (2)'!$D$70*('Sheet1 (2)'!$D$72-rut_index)/'Sheet1 (2)'!$D$72,IF(shee2!D287='Sheet1 (2)'!$C$71,'Sheet1 (2)'!$D$71*('Sheet1 (2)'!$D$72-rut_index)/'Sheet1 (2)'!$D$72)))&lt;0,0,IF(D287='Sheet1 (2)'!$C$69,'Sheet1 (2)'!$D$69*('Sheet1 (2)'!$D$72-rut_index)/'Sheet1 (2)'!$D$72,IF(shee2!D287='Sheet1 (2)'!$C$70,'Sheet1 (2)'!$D$70*('Sheet1 (2)'!$D$72-rut_index)/'Sheet1 (2)'!$D$72,IF(shee2!D287='Sheet1 (2)'!$C$71,'Sheet1 (2)'!$D$71*('Sheet1 (2)'!$D$72-rut_index)/'Sheet1 (2)'!$D$72))))</f>
        <v>5</v>
      </c>
      <c r="AV287" s="157">
        <f>IF(IF(D287='Sheet1 (2)'!$C$69,'Sheet1 (2)'!$D$69*('Sheet1 (2)'!$D$72-crack_s_index)/'Sheet1 (2)'!$D$72,IF(shee2!D287='Sheet1 (2)'!$C$70,'Sheet1 (2)'!$D$70*('Sheet1 (2)'!$D$72-crack_s_index)/'Sheet1 (2)'!$D$72,IF(shee2!D287='Sheet1 (2)'!$C$71,'Sheet1 (2)'!$D$71*('Sheet1 (2)'!$D$72-crack_s_index)/'Sheet1 (2)'!$D$72)))&lt;0,0,IF(D287='Sheet1 (2)'!$C$69,'Sheet1 (2)'!$D$69*('Sheet1 (2)'!$D$72-crack_s_index)/'Sheet1 (2)'!$D$72,IF(shee2!D287='Sheet1 (2)'!$C$70,'Sheet1 (2)'!$D$70*('Sheet1 (2)'!$D$72-crack_s_index)/'Sheet1 (2)'!$D$72,IF(shee2!D287='Sheet1 (2)'!$C$71,'Sheet1 (2)'!$D$71*('Sheet1 (2)'!$D$72-crack_s_index)/'Sheet1 (2)'!$D$72))))</f>
        <v>5</v>
      </c>
      <c r="AW287" s="157">
        <f>IF(IF(D287='Sheet1 (2)'!$C$69,'Sheet1 (2)'!$D$69*('Sheet1 (2)'!$D$72-crack_t_index)/'Sheet1 (2)'!$D$72,IF(shee2!D287='Sheet1 (2)'!$C$70,'Sheet1 (2)'!$D$70*('Sheet1 (2)'!$D$72-crack_t_index)/'Sheet1 (2)'!$D$72,IF(shee2!D287='Sheet1 (2)'!$C$71,'Sheet1 (2)'!$D$71*('Sheet1 (2)'!$D$72-crack_t_index)/'Sheet1 (2)'!$D$72)))&lt;0,0,IF(D287='Sheet1 (2)'!$C$69,'Sheet1 (2)'!$D$69*('Sheet1 (2)'!$D$72-crack_t_index)/'Sheet1 (2)'!$D$72,IF(shee2!D287='Sheet1 (2)'!$C$70,'Sheet1 (2)'!$D$70*('Sheet1 (2)'!$D$72-crack_t_index)/'Sheet1 (2)'!$D$72,IF(shee2!D287='Sheet1 (2)'!$C$71,'Sheet1 (2)'!$D$71*('Sheet1 (2)'!$D$72-crack_t_index)/'Sheet1 (2)'!$D$72))))</f>
        <v>5</v>
      </c>
      <c r="AX287" s="157">
        <f>IF(IF(D287='Sheet1 (2)'!$C$69,'Sheet1 (2)'!$D$69*('Sheet1 (2)'!$D$72-rave_index)/'Sheet1 (2)'!$D$72,IF(shee2!D287='Sheet1 (2)'!$C$70,'Sheet1 (2)'!$D$70*('Sheet1 (2)'!$D$72-rave_index)/'Sheet1 (2)'!$D$72,IF(shee2!D287='Sheet1 (2)'!$C$71,'Sheet1 (2)'!$D$71*('Sheet1 (2)'!$D$72-rave_index)/'Sheet1 (2)'!$D$72)))&lt;0,0,IF(D287='Sheet1 (2)'!$C$69,'Sheet1 (2)'!$D$69*('Sheet1 (2)'!$D$72-rave_index)/'Sheet1 (2)'!$D$72,IF(shee2!D287='Sheet1 (2)'!$C$70,'Sheet1 (2)'!$D$70*('Sheet1 (2)'!$D$72-rave_index)/'Sheet1 (2)'!$D$72,IF(shee2!D287='Sheet1 (2)'!$C$71,'Sheet1 (2)'!$D$71*('Sheet1 (2)'!$D$72-rave_index)/'Sheet1 (2)'!$D$72))))</f>
        <v>5</v>
      </c>
      <c r="AY287" s="157">
        <f>IF(IF(D287='Sheet1 (2)'!$C$69,'Sheet1 (2)'!$D$69*('Sheet1 (2)'!$D$72-rough_index)/'Sheet1 (2)'!$D$72,IF(shee2!D287='Sheet1 (2)'!$C$70,'Sheet1 (2)'!$D$70*('Sheet1 (2)'!$D$72-rough_index)/'Sheet1 (2)'!$D$72,IF(shee2!D287='Sheet1 (2)'!$C$71,'Sheet1 (2)'!$D$71*('Sheet1 (2)'!$D$72-rough_index)/'Sheet1 (2)'!$D$72)))&lt;0,0,IF(D287='Sheet1 (2)'!$C$69,'Sheet1 (2)'!$D$69*('Sheet1 (2)'!$D$72-rough_index)/'Sheet1 (2)'!$D$72,IF(shee2!D287='Sheet1 (2)'!$C$70,'Sheet1 (2)'!$D$70*('Sheet1 (2)'!$D$72-rough_index)/'Sheet1 (2)'!$D$72,IF(shee2!D287='Sheet1 (2)'!$C$71,'Sheet1 (2)'!$D$71*('Sheet1 (2)'!$D$72-rough_index)/'Sheet1 (2)'!$D$72))))</f>
        <v>2.5</v>
      </c>
      <c r="AZ287" s="159">
        <f>+(AU287*'Sheet1 (2)'!$C$77)+(AV287*'Sheet1 (2)'!$C$78)+(AW287*'Sheet1 (2)'!$C$79)+(AX287*'Sheet1 (2)'!$C$80)+(AY287*'Sheet1 (2)'!$C$81)</f>
        <v>4.25</v>
      </c>
      <c r="BA287" s="213" t="str">
        <f t="shared" si="9"/>
        <v>Good</v>
      </c>
      <c r="BE287">
        <f>IF(D287='Sheet1 (2)'!$C$61,'Sheet1 (2)'!$D$61*(counts^2)+'Sheet1 (2)'!$G$61*counts+'Sheet1 (2)'!$J$61,IF(D287='Sheet1 (2)'!$C$62,'Sheet1 (2)'!$D$62*counts+'Sheet1 (2)'!$G$62,IF(D287='Sheet1 (2)'!$C$63,'Sheet1 (2)'!$D$63*counts+'Sheet1 (2)'!$G$63,IF(D287='Sheet1 (2)'!$C$64,'Sheet1 (2)'!$D$64*counts+'Sheet1 (2)'!$G$64))))</f>
        <v>2.0984129299999998</v>
      </c>
    </row>
    <row r="288" spans="1:57" ht="12" customHeight="1">
      <c r="A288" s="145" t="s">
        <v>282</v>
      </c>
      <c r="B288" s="145" t="s">
        <v>76</v>
      </c>
      <c r="C288" s="170">
        <v>428</v>
      </c>
      <c r="D288" s="174" t="s">
        <v>77</v>
      </c>
      <c r="E288" s="171">
        <v>8</v>
      </c>
      <c r="F288" s="171">
        <v>1</v>
      </c>
      <c r="G288" s="171" t="s">
        <v>77</v>
      </c>
      <c r="H288" s="171">
        <v>0.5</v>
      </c>
      <c r="I288" s="171" t="s">
        <v>77</v>
      </c>
      <c r="J288" s="173" t="s">
        <v>80</v>
      </c>
      <c r="K288" s="173" t="s">
        <v>80</v>
      </c>
      <c r="L288" s="169">
        <f>VLOOKUP(CONCATENATE(J288,K288),'Sheet1 (2)'!$J$6:$K$26,2,FALSE)</f>
        <v>0</v>
      </c>
      <c r="M288" s="173" t="s">
        <v>80</v>
      </c>
      <c r="N288" s="173" t="s">
        <v>80</v>
      </c>
      <c r="O288" s="168">
        <f>VLOOKUP(CONCATENATE(M288,N288),'Sheet1 (2)'!$L$6:$M$26,2,FALSE)</f>
        <v>0</v>
      </c>
      <c r="P288" s="173" t="s">
        <v>80</v>
      </c>
      <c r="Q288" s="173" t="s">
        <v>80</v>
      </c>
      <c r="R288" s="168">
        <f>VLOOKUP(CONCATENATE(P288,Q288),'Sheet1 (2)'!$N$6:$O$26,2,FALSE)</f>
        <v>0</v>
      </c>
      <c r="S288" s="173" t="s">
        <v>80</v>
      </c>
      <c r="T288" s="173" t="s">
        <v>80</v>
      </c>
      <c r="U288" s="168">
        <f>VLOOKUP(CONCATENATE(S288,T288),'Sheet1 (2)'!$P$6:$Q$26,2,FALSE)</f>
        <v>0</v>
      </c>
      <c r="V288" s="173" t="s">
        <v>80</v>
      </c>
      <c r="W288" s="173" t="s">
        <v>80</v>
      </c>
      <c r="X288" s="168">
        <f>VLOOKUP(CONCATENATE(V288,W288),'Sheet1 (2)'!$R$6:$S$26,2,FALSE)</f>
        <v>0</v>
      </c>
      <c r="Y288" s="173" t="s">
        <v>80</v>
      </c>
      <c r="Z288" s="173" t="s">
        <v>80</v>
      </c>
      <c r="AA288" s="168">
        <f>VLOOKUP(CONCATENATE(Y288,Z288),'Sheet1 (2)'!$T$6:$U$26,2,FALSE)</f>
        <v>0</v>
      </c>
      <c r="AB288" s="173" t="s">
        <v>80</v>
      </c>
      <c r="AC288" s="173" t="s">
        <v>80</v>
      </c>
      <c r="AD288" s="168">
        <f>VLOOKUP(CONCATENATE(AB288,AC288),'Sheet1 (2)'!$X$6:$Y$26,2,FALSE)</f>
        <v>0</v>
      </c>
      <c r="AE288" s="173" t="s">
        <v>82</v>
      </c>
      <c r="AF288" s="173" t="s">
        <v>81</v>
      </c>
      <c r="AG288" s="168">
        <f>VLOOKUP(CONCATENATE(AE288,AF288),'Sheet1 (2)'!$Z$6:$AA$26,2,FALSE)</f>
        <v>66</v>
      </c>
      <c r="AH288" s="172"/>
      <c r="AI288" s="175"/>
      <c r="AJ288" s="140"/>
      <c r="AK288" s="176" t="s">
        <v>282</v>
      </c>
      <c r="AL288" s="176" t="s">
        <v>76</v>
      </c>
      <c r="AM288" s="170">
        <f t="shared" si="8"/>
        <v>428</v>
      </c>
      <c r="AN288" s="147"/>
      <c r="AO288" s="155"/>
      <c r="AP288" s="156"/>
      <c r="AQ288" s="157">
        <v>2.2778478401999998</v>
      </c>
      <c r="AR288" s="158"/>
      <c r="AS288" s="145">
        <f>LOOKUP(rufmkm,'Sheet1 (2)'!$V$62:$V$71,'Sheet1 (2)'!$W$62:$W$71)</f>
        <v>30</v>
      </c>
      <c r="AT288" s="140"/>
      <c r="AU288" s="157">
        <f>IF(IF(D288='Sheet1 (2)'!$C$69,'Sheet1 (2)'!$D$69*('Sheet1 (2)'!$D$72-rut_index)/'Sheet1 (2)'!$D$72,IF(shee2!D288='Sheet1 (2)'!$C$70,'Sheet1 (2)'!$D$70*('Sheet1 (2)'!$D$72-rut_index)/'Sheet1 (2)'!$D$72,IF(shee2!D288='Sheet1 (2)'!$C$71,'Sheet1 (2)'!$D$71*('Sheet1 (2)'!$D$72-rut_index)/'Sheet1 (2)'!$D$72)))&lt;0,0,IF(D288='Sheet1 (2)'!$C$69,'Sheet1 (2)'!$D$69*('Sheet1 (2)'!$D$72-rut_index)/'Sheet1 (2)'!$D$72,IF(shee2!D288='Sheet1 (2)'!$C$70,'Sheet1 (2)'!$D$70*('Sheet1 (2)'!$D$72-rut_index)/'Sheet1 (2)'!$D$72,IF(shee2!D288='Sheet1 (2)'!$C$71,'Sheet1 (2)'!$D$71*('Sheet1 (2)'!$D$72-rut_index)/'Sheet1 (2)'!$D$72))))</f>
        <v>5</v>
      </c>
      <c r="AV288" s="157">
        <f>IF(IF(D288='Sheet1 (2)'!$C$69,'Sheet1 (2)'!$D$69*('Sheet1 (2)'!$D$72-crack_s_index)/'Sheet1 (2)'!$D$72,IF(shee2!D288='Sheet1 (2)'!$C$70,'Sheet1 (2)'!$D$70*('Sheet1 (2)'!$D$72-crack_s_index)/'Sheet1 (2)'!$D$72,IF(shee2!D288='Sheet1 (2)'!$C$71,'Sheet1 (2)'!$D$71*('Sheet1 (2)'!$D$72-crack_s_index)/'Sheet1 (2)'!$D$72)))&lt;0,0,IF(D288='Sheet1 (2)'!$C$69,'Sheet1 (2)'!$D$69*('Sheet1 (2)'!$D$72-crack_s_index)/'Sheet1 (2)'!$D$72,IF(shee2!D288='Sheet1 (2)'!$C$70,'Sheet1 (2)'!$D$70*('Sheet1 (2)'!$D$72-crack_s_index)/'Sheet1 (2)'!$D$72,IF(shee2!D288='Sheet1 (2)'!$C$71,'Sheet1 (2)'!$D$71*('Sheet1 (2)'!$D$72-crack_s_index)/'Sheet1 (2)'!$D$72))))</f>
        <v>5</v>
      </c>
      <c r="AW288" s="157">
        <f>IF(IF(D288='Sheet1 (2)'!$C$69,'Sheet1 (2)'!$D$69*('Sheet1 (2)'!$D$72-crack_t_index)/'Sheet1 (2)'!$D$72,IF(shee2!D288='Sheet1 (2)'!$C$70,'Sheet1 (2)'!$D$70*('Sheet1 (2)'!$D$72-crack_t_index)/'Sheet1 (2)'!$D$72,IF(shee2!D288='Sheet1 (2)'!$C$71,'Sheet1 (2)'!$D$71*('Sheet1 (2)'!$D$72-crack_t_index)/'Sheet1 (2)'!$D$72)))&lt;0,0,IF(D288='Sheet1 (2)'!$C$69,'Sheet1 (2)'!$D$69*('Sheet1 (2)'!$D$72-crack_t_index)/'Sheet1 (2)'!$D$72,IF(shee2!D288='Sheet1 (2)'!$C$70,'Sheet1 (2)'!$D$70*('Sheet1 (2)'!$D$72-crack_t_index)/'Sheet1 (2)'!$D$72,IF(shee2!D288='Sheet1 (2)'!$C$71,'Sheet1 (2)'!$D$71*('Sheet1 (2)'!$D$72-crack_t_index)/'Sheet1 (2)'!$D$72))))</f>
        <v>5</v>
      </c>
      <c r="AX288" s="157">
        <f>IF(IF(D288='Sheet1 (2)'!$C$69,'Sheet1 (2)'!$D$69*('Sheet1 (2)'!$D$72-rave_index)/'Sheet1 (2)'!$D$72,IF(shee2!D288='Sheet1 (2)'!$C$70,'Sheet1 (2)'!$D$70*('Sheet1 (2)'!$D$72-rave_index)/'Sheet1 (2)'!$D$72,IF(shee2!D288='Sheet1 (2)'!$C$71,'Sheet1 (2)'!$D$71*('Sheet1 (2)'!$D$72-rave_index)/'Sheet1 (2)'!$D$72)))&lt;0,0,IF(D288='Sheet1 (2)'!$C$69,'Sheet1 (2)'!$D$69*('Sheet1 (2)'!$D$72-rave_index)/'Sheet1 (2)'!$D$72,IF(shee2!D288='Sheet1 (2)'!$C$70,'Sheet1 (2)'!$D$70*('Sheet1 (2)'!$D$72-rave_index)/'Sheet1 (2)'!$D$72,IF(shee2!D288='Sheet1 (2)'!$C$71,'Sheet1 (2)'!$D$71*('Sheet1 (2)'!$D$72-rave_index)/'Sheet1 (2)'!$D$72))))</f>
        <v>5</v>
      </c>
      <c r="AY288" s="157">
        <f>IF(IF(D288='Sheet1 (2)'!$C$69,'Sheet1 (2)'!$D$69*('Sheet1 (2)'!$D$72-rough_index)/'Sheet1 (2)'!$D$72,IF(shee2!D288='Sheet1 (2)'!$C$70,'Sheet1 (2)'!$D$70*('Sheet1 (2)'!$D$72-rough_index)/'Sheet1 (2)'!$D$72,IF(shee2!D288='Sheet1 (2)'!$C$71,'Sheet1 (2)'!$D$71*('Sheet1 (2)'!$D$72-rough_index)/'Sheet1 (2)'!$D$72)))&lt;0,0,IF(D288='Sheet1 (2)'!$C$69,'Sheet1 (2)'!$D$69*('Sheet1 (2)'!$D$72-rough_index)/'Sheet1 (2)'!$D$72,IF(shee2!D288='Sheet1 (2)'!$C$70,'Sheet1 (2)'!$D$70*('Sheet1 (2)'!$D$72-rough_index)/'Sheet1 (2)'!$D$72,IF(shee2!D288='Sheet1 (2)'!$C$71,'Sheet1 (2)'!$D$71*('Sheet1 (2)'!$D$72-rough_index)/'Sheet1 (2)'!$D$72))))</f>
        <v>2.5</v>
      </c>
      <c r="AZ288" s="159">
        <f>+(AU288*'Sheet1 (2)'!$C$77)+(AV288*'Sheet1 (2)'!$C$78)+(AW288*'Sheet1 (2)'!$C$79)+(AX288*'Sheet1 (2)'!$C$80)+(AY288*'Sheet1 (2)'!$C$81)</f>
        <v>4.25</v>
      </c>
      <c r="BA288" s="213" t="str">
        <f t="shared" si="9"/>
        <v>Good</v>
      </c>
      <c r="BE288">
        <f>IF(D288='Sheet1 (2)'!$C$61,'Sheet1 (2)'!$D$61*(counts^2)+'Sheet1 (2)'!$G$61*counts+'Sheet1 (2)'!$J$61,IF(D288='Sheet1 (2)'!$C$62,'Sheet1 (2)'!$D$62*counts+'Sheet1 (2)'!$G$62,IF(D288='Sheet1 (2)'!$C$63,'Sheet1 (2)'!$D$63*counts+'Sheet1 (2)'!$G$63,IF(D288='Sheet1 (2)'!$C$64,'Sheet1 (2)'!$D$64*counts+'Sheet1 (2)'!$G$64))))</f>
        <v>2.0984129299999998</v>
      </c>
    </row>
    <row r="289" spans="1:57" ht="12" customHeight="1">
      <c r="A289" s="145" t="s">
        <v>282</v>
      </c>
      <c r="B289" s="145" t="s">
        <v>76</v>
      </c>
      <c r="C289" s="170">
        <v>429</v>
      </c>
      <c r="D289" s="174" t="s">
        <v>77</v>
      </c>
      <c r="E289" s="171">
        <v>8</v>
      </c>
      <c r="F289" s="171">
        <v>1</v>
      </c>
      <c r="G289" s="171" t="s">
        <v>77</v>
      </c>
      <c r="H289" s="171">
        <v>0.5</v>
      </c>
      <c r="I289" s="171" t="s">
        <v>77</v>
      </c>
      <c r="J289" s="173" t="s">
        <v>80</v>
      </c>
      <c r="K289" s="173" t="s">
        <v>80</v>
      </c>
      <c r="L289" s="169">
        <f>VLOOKUP(CONCATENATE(J289,K289),'Sheet1 (2)'!$J$6:$K$26,2,FALSE)</f>
        <v>0</v>
      </c>
      <c r="M289" s="173" t="s">
        <v>79</v>
      </c>
      <c r="N289" s="173" t="s">
        <v>79</v>
      </c>
      <c r="O289" s="168">
        <f>VLOOKUP(CONCATENATE(M289,N289),'Sheet1 (2)'!$L$6:$M$26,2,FALSE)</f>
        <v>75</v>
      </c>
      <c r="P289" s="173" t="s">
        <v>79</v>
      </c>
      <c r="Q289" s="173" t="s">
        <v>79</v>
      </c>
      <c r="R289" s="168">
        <f>VLOOKUP(CONCATENATE(P289,Q289),'Sheet1 (2)'!$N$6:$O$26,2,FALSE)</f>
        <v>75</v>
      </c>
      <c r="S289" s="173" t="s">
        <v>80</v>
      </c>
      <c r="T289" s="173" t="s">
        <v>80</v>
      </c>
      <c r="U289" s="168">
        <f>VLOOKUP(CONCATENATE(S289,T289),'Sheet1 (2)'!$P$6:$Q$26,2,FALSE)</f>
        <v>0</v>
      </c>
      <c r="V289" s="173" t="s">
        <v>82</v>
      </c>
      <c r="W289" s="173" t="s">
        <v>81</v>
      </c>
      <c r="X289" s="168">
        <f>VLOOKUP(CONCATENATE(V289,W289),'Sheet1 (2)'!$R$6:$S$26,2,FALSE)</f>
        <v>50</v>
      </c>
      <c r="Y289" s="173" t="s">
        <v>79</v>
      </c>
      <c r="Z289" s="173" t="s">
        <v>82</v>
      </c>
      <c r="AA289" s="168">
        <f>VLOOKUP(CONCATENATE(Y289,Z289),'Sheet1 (2)'!$T$6:$U$26,2,FALSE)</f>
        <v>25</v>
      </c>
      <c r="AB289" s="173" t="s">
        <v>80</v>
      </c>
      <c r="AC289" s="173" t="s">
        <v>80</v>
      </c>
      <c r="AD289" s="168">
        <f>VLOOKUP(CONCATENATE(AB289,AC289),'Sheet1 (2)'!$X$6:$Y$26,2,FALSE)</f>
        <v>0</v>
      </c>
      <c r="AE289" s="173" t="s">
        <v>82</v>
      </c>
      <c r="AF289" s="173" t="s">
        <v>81</v>
      </c>
      <c r="AG289" s="168">
        <f>VLOOKUP(CONCATENATE(AE289,AF289),'Sheet1 (2)'!$Z$6:$AA$26,2,FALSE)</f>
        <v>66</v>
      </c>
      <c r="AH289" s="172"/>
      <c r="AI289" s="175"/>
      <c r="AJ289" s="140"/>
      <c r="AK289" s="176" t="s">
        <v>282</v>
      </c>
      <c r="AL289" s="176" t="s">
        <v>76</v>
      </c>
      <c r="AM289" s="170">
        <f t="shared" si="8"/>
        <v>429</v>
      </c>
      <c r="AN289" s="147"/>
      <c r="AO289" s="155"/>
      <c r="AP289" s="156"/>
      <c r="AQ289" s="157">
        <v>3.7852537167999998</v>
      </c>
      <c r="AR289" s="158"/>
      <c r="AS289" s="145">
        <f>LOOKUP(rufmkm,'Sheet1 (2)'!$V$62:$V$71,'Sheet1 (2)'!$W$62:$W$71)</f>
        <v>40</v>
      </c>
      <c r="AT289" s="140"/>
      <c r="AU289" s="157">
        <f>IF(IF(D289='Sheet1 (2)'!$C$69,'Sheet1 (2)'!$D$69*('Sheet1 (2)'!$D$72-rut_index)/'Sheet1 (2)'!$D$72,IF(shee2!D289='Sheet1 (2)'!$C$70,'Sheet1 (2)'!$D$70*('Sheet1 (2)'!$D$72-rut_index)/'Sheet1 (2)'!$D$72,IF(shee2!D289='Sheet1 (2)'!$C$71,'Sheet1 (2)'!$D$71*('Sheet1 (2)'!$D$72-rut_index)/'Sheet1 (2)'!$D$72)))&lt;0,0,IF(D289='Sheet1 (2)'!$C$69,'Sheet1 (2)'!$D$69*('Sheet1 (2)'!$D$72-rut_index)/'Sheet1 (2)'!$D$72,IF(shee2!D289='Sheet1 (2)'!$C$70,'Sheet1 (2)'!$D$70*('Sheet1 (2)'!$D$72-rut_index)/'Sheet1 (2)'!$D$72,IF(shee2!D289='Sheet1 (2)'!$C$71,'Sheet1 (2)'!$D$71*('Sheet1 (2)'!$D$72-rut_index)/'Sheet1 (2)'!$D$72))))</f>
        <v>5</v>
      </c>
      <c r="AV289" s="157">
        <f>IF(IF(D289='Sheet1 (2)'!$C$69,'Sheet1 (2)'!$D$69*('Sheet1 (2)'!$D$72-crack_s_index)/'Sheet1 (2)'!$D$72,IF(shee2!D289='Sheet1 (2)'!$C$70,'Sheet1 (2)'!$D$70*('Sheet1 (2)'!$D$72-crack_s_index)/'Sheet1 (2)'!$D$72,IF(shee2!D289='Sheet1 (2)'!$C$71,'Sheet1 (2)'!$D$71*('Sheet1 (2)'!$D$72-crack_s_index)/'Sheet1 (2)'!$D$72)))&lt;0,0,IF(D289='Sheet1 (2)'!$C$69,'Sheet1 (2)'!$D$69*('Sheet1 (2)'!$D$72-crack_s_index)/'Sheet1 (2)'!$D$72,IF(shee2!D289='Sheet1 (2)'!$C$70,'Sheet1 (2)'!$D$70*('Sheet1 (2)'!$D$72-crack_s_index)/'Sheet1 (2)'!$D$72,IF(shee2!D289='Sheet1 (2)'!$C$71,'Sheet1 (2)'!$D$71*('Sheet1 (2)'!$D$72-crack_s_index)/'Sheet1 (2)'!$D$72))))</f>
        <v>0</v>
      </c>
      <c r="AW289" s="157">
        <f>IF(IF(D289='Sheet1 (2)'!$C$69,'Sheet1 (2)'!$D$69*('Sheet1 (2)'!$D$72-crack_t_index)/'Sheet1 (2)'!$D$72,IF(shee2!D289='Sheet1 (2)'!$C$70,'Sheet1 (2)'!$D$70*('Sheet1 (2)'!$D$72-crack_t_index)/'Sheet1 (2)'!$D$72,IF(shee2!D289='Sheet1 (2)'!$C$71,'Sheet1 (2)'!$D$71*('Sheet1 (2)'!$D$72-crack_t_index)/'Sheet1 (2)'!$D$72)))&lt;0,0,IF(D289='Sheet1 (2)'!$C$69,'Sheet1 (2)'!$D$69*('Sheet1 (2)'!$D$72-crack_t_index)/'Sheet1 (2)'!$D$72,IF(shee2!D289='Sheet1 (2)'!$C$70,'Sheet1 (2)'!$D$70*('Sheet1 (2)'!$D$72-crack_t_index)/'Sheet1 (2)'!$D$72,IF(shee2!D289='Sheet1 (2)'!$C$71,'Sheet1 (2)'!$D$71*('Sheet1 (2)'!$D$72-crack_t_index)/'Sheet1 (2)'!$D$72))))</f>
        <v>0</v>
      </c>
      <c r="AX289" s="157">
        <f>IF(IF(D289='Sheet1 (2)'!$C$69,'Sheet1 (2)'!$D$69*('Sheet1 (2)'!$D$72-rave_index)/'Sheet1 (2)'!$D$72,IF(shee2!D289='Sheet1 (2)'!$C$70,'Sheet1 (2)'!$D$70*('Sheet1 (2)'!$D$72-rave_index)/'Sheet1 (2)'!$D$72,IF(shee2!D289='Sheet1 (2)'!$C$71,'Sheet1 (2)'!$D$71*('Sheet1 (2)'!$D$72-rave_index)/'Sheet1 (2)'!$D$72)))&lt;0,0,IF(D289='Sheet1 (2)'!$C$69,'Sheet1 (2)'!$D$69*('Sheet1 (2)'!$D$72-rave_index)/'Sheet1 (2)'!$D$72,IF(shee2!D289='Sheet1 (2)'!$C$70,'Sheet1 (2)'!$D$70*('Sheet1 (2)'!$D$72-rave_index)/'Sheet1 (2)'!$D$72,IF(shee2!D289='Sheet1 (2)'!$C$71,'Sheet1 (2)'!$D$71*('Sheet1 (2)'!$D$72-rave_index)/'Sheet1 (2)'!$D$72))))</f>
        <v>2.9166666666666665</v>
      </c>
      <c r="AY289" s="157">
        <f>IF(IF(D289='Sheet1 (2)'!$C$69,'Sheet1 (2)'!$D$69*('Sheet1 (2)'!$D$72-rough_index)/'Sheet1 (2)'!$D$72,IF(shee2!D289='Sheet1 (2)'!$C$70,'Sheet1 (2)'!$D$70*('Sheet1 (2)'!$D$72-rough_index)/'Sheet1 (2)'!$D$72,IF(shee2!D289='Sheet1 (2)'!$C$71,'Sheet1 (2)'!$D$71*('Sheet1 (2)'!$D$72-rough_index)/'Sheet1 (2)'!$D$72)))&lt;0,0,IF(D289='Sheet1 (2)'!$C$69,'Sheet1 (2)'!$D$69*('Sheet1 (2)'!$D$72-rough_index)/'Sheet1 (2)'!$D$72,IF(shee2!D289='Sheet1 (2)'!$C$70,'Sheet1 (2)'!$D$70*('Sheet1 (2)'!$D$72-rough_index)/'Sheet1 (2)'!$D$72,IF(shee2!D289='Sheet1 (2)'!$C$71,'Sheet1 (2)'!$D$71*('Sheet1 (2)'!$D$72-rough_index)/'Sheet1 (2)'!$D$72))))</f>
        <v>1.6666666666666667</v>
      </c>
      <c r="AZ289" s="159">
        <f>+(AU289*'Sheet1 (2)'!$C$77)+(AV289*'Sheet1 (2)'!$C$78)+(AW289*'Sheet1 (2)'!$C$79)+(AX289*'Sheet1 (2)'!$C$80)+(AY289*'Sheet1 (2)'!$C$81)</f>
        <v>1.7916666666666667</v>
      </c>
      <c r="BA289" s="213" t="str">
        <f t="shared" si="9"/>
        <v>Poor</v>
      </c>
      <c r="BE289">
        <f>IF(D289='Sheet1 (2)'!$C$61,'Sheet1 (2)'!$D$61*(counts^2)+'Sheet1 (2)'!$G$61*counts+'Sheet1 (2)'!$J$61,IF(D289='Sheet1 (2)'!$C$62,'Sheet1 (2)'!$D$62*counts+'Sheet1 (2)'!$G$62,IF(D289='Sheet1 (2)'!$C$63,'Sheet1 (2)'!$D$63*counts+'Sheet1 (2)'!$G$63,IF(D289='Sheet1 (2)'!$C$64,'Sheet1 (2)'!$D$64*counts+'Sheet1 (2)'!$G$64))))</f>
        <v>2.0984129299999998</v>
      </c>
    </row>
    <row r="290" spans="1:57" ht="12" customHeight="1">
      <c r="A290" s="145" t="s">
        <v>282</v>
      </c>
      <c r="B290" s="145" t="s">
        <v>76</v>
      </c>
      <c r="C290" s="170">
        <v>430</v>
      </c>
      <c r="D290" s="174" t="s">
        <v>77</v>
      </c>
      <c r="E290" s="171">
        <v>8</v>
      </c>
      <c r="F290" s="171">
        <v>1</v>
      </c>
      <c r="G290" s="171" t="s">
        <v>77</v>
      </c>
      <c r="H290" s="171">
        <v>0.5</v>
      </c>
      <c r="I290" s="171" t="s">
        <v>77</v>
      </c>
      <c r="J290" s="173" t="s">
        <v>80</v>
      </c>
      <c r="K290" s="173" t="s">
        <v>80</v>
      </c>
      <c r="L290" s="169">
        <f>VLOOKUP(CONCATENATE(J290,K290),'Sheet1 (2)'!$J$6:$K$26,2,FALSE)</f>
        <v>0</v>
      </c>
      <c r="M290" s="173" t="s">
        <v>83</v>
      </c>
      <c r="N290" s="173" t="s">
        <v>79</v>
      </c>
      <c r="O290" s="168">
        <f>VLOOKUP(CONCATENATE(M290,N290),'Sheet1 (2)'!$L$6:$M$26,2,FALSE)</f>
        <v>56.25</v>
      </c>
      <c r="P290" s="173" t="s">
        <v>80</v>
      </c>
      <c r="Q290" s="173" t="s">
        <v>80</v>
      </c>
      <c r="R290" s="168">
        <f>VLOOKUP(CONCATENATE(P290,Q290),'Sheet1 (2)'!$N$6:$O$26,2,FALSE)</f>
        <v>0</v>
      </c>
      <c r="S290" s="173" t="s">
        <v>80</v>
      </c>
      <c r="T290" s="173" t="s">
        <v>80</v>
      </c>
      <c r="U290" s="168">
        <f>VLOOKUP(CONCATENATE(S290,T290),'Sheet1 (2)'!$P$6:$Q$26,2,FALSE)</f>
        <v>0</v>
      </c>
      <c r="V290" s="173" t="s">
        <v>80</v>
      </c>
      <c r="W290" s="173" t="s">
        <v>80</v>
      </c>
      <c r="X290" s="168">
        <f>VLOOKUP(CONCATENATE(V290,W290),'Sheet1 (2)'!$R$6:$S$26,2,FALSE)</f>
        <v>0</v>
      </c>
      <c r="Y290" s="173" t="s">
        <v>80</v>
      </c>
      <c r="Z290" s="173" t="s">
        <v>80</v>
      </c>
      <c r="AA290" s="168">
        <f>VLOOKUP(CONCATENATE(Y290,Z290),'Sheet1 (2)'!$T$6:$U$26,2,FALSE)</f>
        <v>0</v>
      </c>
      <c r="AB290" s="173" t="s">
        <v>80</v>
      </c>
      <c r="AC290" s="173" t="s">
        <v>80</v>
      </c>
      <c r="AD290" s="168">
        <f>VLOOKUP(CONCATENATE(AB290,AC290),'Sheet1 (2)'!$X$6:$Y$26,2,FALSE)</f>
        <v>0</v>
      </c>
      <c r="AE290" s="173" t="s">
        <v>82</v>
      </c>
      <c r="AF290" s="173" t="s">
        <v>81</v>
      </c>
      <c r="AG290" s="168">
        <f>VLOOKUP(CONCATENATE(AE290,AF290),'Sheet1 (2)'!$Z$6:$AA$26,2,FALSE)</f>
        <v>66</v>
      </c>
      <c r="AH290" s="172"/>
      <c r="AI290" s="175"/>
      <c r="AJ290" s="140"/>
      <c r="AK290" s="176" t="s">
        <v>282</v>
      </c>
      <c r="AL290" s="176" t="s">
        <v>76</v>
      </c>
      <c r="AM290" s="170">
        <f t="shared" si="8"/>
        <v>430</v>
      </c>
      <c r="AN290" s="147"/>
      <c r="AO290" s="155"/>
      <c r="AP290" s="156"/>
      <c r="AQ290" s="157">
        <v>3.9125492030000002</v>
      </c>
      <c r="AR290" s="158"/>
      <c r="AS290" s="145">
        <f>LOOKUP(rufmkm,'Sheet1 (2)'!$V$62:$V$71,'Sheet1 (2)'!$W$62:$W$71)</f>
        <v>40</v>
      </c>
      <c r="AT290" s="140"/>
      <c r="AU290" s="157">
        <f>IF(IF(D290='Sheet1 (2)'!$C$69,'Sheet1 (2)'!$D$69*('Sheet1 (2)'!$D$72-rut_index)/'Sheet1 (2)'!$D$72,IF(shee2!D290='Sheet1 (2)'!$C$70,'Sheet1 (2)'!$D$70*('Sheet1 (2)'!$D$72-rut_index)/'Sheet1 (2)'!$D$72,IF(shee2!D290='Sheet1 (2)'!$C$71,'Sheet1 (2)'!$D$71*('Sheet1 (2)'!$D$72-rut_index)/'Sheet1 (2)'!$D$72)))&lt;0,0,IF(D290='Sheet1 (2)'!$C$69,'Sheet1 (2)'!$D$69*('Sheet1 (2)'!$D$72-rut_index)/'Sheet1 (2)'!$D$72,IF(shee2!D290='Sheet1 (2)'!$C$70,'Sheet1 (2)'!$D$70*('Sheet1 (2)'!$D$72-rut_index)/'Sheet1 (2)'!$D$72,IF(shee2!D290='Sheet1 (2)'!$C$71,'Sheet1 (2)'!$D$71*('Sheet1 (2)'!$D$72-rut_index)/'Sheet1 (2)'!$D$72))))</f>
        <v>5</v>
      </c>
      <c r="AV290" s="157">
        <f>IF(IF(D290='Sheet1 (2)'!$C$69,'Sheet1 (2)'!$D$69*('Sheet1 (2)'!$D$72-crack_s_index)/'Sheet1 (2)'!$D$72,IF(shee2!D290='Sheet1 (2)'!$C$70,'Sheet1 (2)'!$D$70*('Sheet1 (2)'!$D$72-crack_s_index)/'Sheet1 (2)'!$D$72,IF(shee2!D290='Sheet1 (2)'!$C$71,'Sheet1 (2)'!$D$71*('Sheet1 (2)'!$D$72-crack_s_index)/'Sheet1 (2)'!$D$72)))&lt;0,0,IF(D290='Sheet1 (2)'!$C$69,'Sheet1 (2)'!$D$69*('Sheet1 (2)'!$D$72-crack_s_index)/'Sheet1 (2)'!$D$72,IF(shee2!D290='Sheet1 (2)'!$C$70,'Sheet1 (2)'!$D$70*('Sheet1 (2)'!$D$72-crack_s_index)/'Sheet1 (2)'!$D$72,IF(shee2!D290='Sheet1 (2)'!$C$71,'Sheet1 (2)'!$D$71*('Sheet1 (2)'!$D$72-crack_s_index)/'Sheet1 (2)'!$D$72))))</f>
        <v>0.3125</v>
      </c>
      <c r="AW290" s="157">
        <f>IF(IF(D290='Sheet1 (2)'!$C$69,'Sheet1 (2)'!$D$69*('Sheet1 (2)'!$D$72-crack_t_index)/'Sheet1 (2)'!$D$72,IF(shee2!D290='Sheet1 (2)'!$C$70,'Sheet1 (2)'!$D$70*('Sheet1 (2)'!$D$72-crack_t_index)/'Sheet1 (2)'!$D$72,IF(shee2!D290='Sheet1 (2)'!$C$71,'Sheet1 (2)'!$D$71*('Sheet1 (2)'!$D$72-crack_t_index)/'Sheet1 (2)'!$D$72)))&lt;0,0,IF(D290='Sheet1 (2)'!$C$69,'Sheet1 (2)'!$D$69*('Sheet1 (2)'!$D$72-crack_t_index)/'Sheet1 (2)'!$D$72,IF(shee2!D290='Sheet1 (2)'!$C$70,'Sheet1 (2)'!$D$70*('Sheet1 (2)'!$D$72-crack_t_index)/'Sheet1 (2)'!$D$72,IF(shee2!D290='Sheet1 (2)'!$C$71,'Sheet1 (2)'!$D$71*('Sheet1 (2)'!$D$72-crack_t_index)/'Sheet1 (2)'!$D$72))))</f>
        <v>5</v>
      </c>
      <c r="AX290" s="157">
        <f>IF(IF(D290='Sheet1 (2)'!$C$69,'Sheet1 (2)'!$D$69*('Sheet1 (2)'!$D$72-rave_index)/'Sheet1 (2)'!$D$72,IF(shee2!D290='Sheet1 (2)'!$C$70,'Sheet1 (2)'!$D$70*('Sheet1 (2)'!$D$72-rave_index)/'Sheet1 (2)'!$D$72,IF(shee2!D290='Sheet1 (2)'!$C$71,'Sheet1 (2)'!$D$71*('Sheet1 (2)'!$D$72-rave_index)/'Sheet1 (2)'!$D$72)))&lt;0,0,IF(D290='Sheet1 (2)'!$C$69,'Sheet1 (2)'!$D$69*('Sheet1 (2)'!$D$72-rave_index)/'Sheet1 (2)'!$D$72,IF(shee2!D290='Sheet1 (2)'!$C$70,'Sheet1 (2)'!$D$70*('Sheet1 (2)'!$D$72-rave_index)/'Sheet1 (2)'!$D$72,IF(shee2!D290='Sheet1 (2)'!$C$71,'Sheet1 (2)'!$D$71*('Sheet1 (2)'!$D$72-rave_index)/'Sheet1 (2)'!$D$72))))</f>
        <v>5</v>
      </c>
      <c r="AY290" s="157">
        <f>IF(IF(D290='Sheet1 (2)'!$C$69,'Sheet1 (2)'!$D$69*('Sheet1 (2)'!$D$72-rough_index)/'Sheet1 (2)'!$D$72,IF(shee2!D290='Sheet1 (2)'!$C$70,'Sheet1 (2)'!$D$70*('Sheet1 (2)'!$D$72-rough_index)/'Sheet1 (2)'!$D$72,IF(shee2!D290='Sheet1 (2)'!$C$71,'Sheet1 (2)'!$D$71*('Sheet1 (2)'!$D$72-rough_index)/'Sheet1 (2)'!$D$72)))&lt;0,0,IF(D290='Sheet1 (2)'!$C$69,'Sheet1 (2)'!$D$69*('Sheet1 (2)'!$D$72-rough_index)/'Sheet1 (2)'!$D$72,IF(shee2!D290='Sheet1 (2)'!$C$70,'Sheet1 (2)'!$D$70*('Sheet1 (2)'!$D$72-rough_index)/'Sheet1 (2)'!$D$72,IF(shee2!D290='Sheet1 (2)'!$C$71,'Sheet1 (2)'!$D$71*('Sheet1 (2)'!$D$72-rough_index)/'Sheet1 (2)'!$D$72))))</f>
        <v>1.6666666666666667</v>
      </c>
      <c r="AZ290" s="159">
        <f>+(AU290*'Sheet1 (2)'!$C$77)+(AV290*'Sheet1 (2)'!$C$78)+(AW290*'Sheet1 (2)'!$C$79)+(AX290*'Sheet1 (2)'!$C$80)+(AY290*'Sheet1 (2)'!$C$81)</f>
        <v>2.3125</v>
      </c>
      <c r="BA290" s="213" t="str">
        <f t="shared" si="9"/>
        <v>Poor</v>
      </c>
      <c r="BE290">
        <f>IF(D290='Sheet1 (2)'!$C$61,'Sheet1 (2)'!$D$61*(counts^2)+'Sheet1 (2)'!$G$61*counts+'Sheet1 (2)'!$J$61,IF(D290='Sheet1 (2)'!$C$62,'Sheet1 (2)'!$D$62*counts+'Sheet1 (2)'!$G$62,IF(D290='Sheet1 (2)'!$C$63,'Sheet1 (2)'!$D$63*counts+'Sheet1 (2)'!$G$63,IF(D290='Sheet1 (2)'!$C$64,'Sheet1 (2)'!$D$64*counts+'Sheet1 (2)'!$G$64))))</f>
        <v>2.0984129299999998</v>
      </c>
    </row>
    <row r="291" spans="1:57" ht="12" customHeight="1">
      <c r="A291" s="145" t="s">
        <v>282</v>
      </c>
      <c r="B291" s="145" t="s">
        <v>76</v>
      </c>
      <c r="C291" s="170">
        <v>431</v>
      </c>
      <c r="D291" s="174" t="s">
        <v>77</v>
      </c>
      <c r="E291" s="171">
        <v>8</v>
      </c>
      <c r="F291" s="171">
        <v>1</v>
      </c>
      <c r="G291" s="171" t="s">
        <v>77</v>
      </c>
      <c r="H291" s="171">
        <v>0.5</v>
      </c>
      <c r="I291" s="171" t="s">
        <v>77</v>
      </c>
      <c r="J291" s="173" t="s">
        <v>80</v>
      </c>
      <c r="K291" s="173" t="s">
        <v>80</v>
      </c>
      <c r="L291" s="169">
        <f>VLOOKUP(CONCATENATE(J291,K291),'Sheet1 (2)'!$J$6:$K$26,2,FALSE)</f>
        <v>0</v>
      </c>
      <c r="M291" s="173" t="s">
        <v>80</v>
      </c>
      <c r="N291" s="173" t="s">
        <v>80</v>
      </c>
      <c r="O291" s="168">
        <f>VLOOKUP(CONCATENATE(M291,N291),'Sheet1 (2)'!$L$6:$M$26,2,FALSE)</f>
        <v>0</v>
      </c>
      <c r="P291" s="173" t="s">
        <v>80</v>
      </c>
      <c r="Q291" s="173" t="s">
        <v>80</v>
      </c>
      <c r="R291" s="168">
        <f>VLOOKUP(CONCATENATE(P291,Q291),'Sheet1 (2)'!$N$6:$O$26,2,FALSE)</f>
        <v>0</v>
      </c>
      <c r="S291" s="173" t="s">
        <v>80</v>
      </c>
      <c r="T291" s="173" t="s">
        <v>80</v>
      </c>
      <c r="U291" s="168">
        <f>VLOOKUP(CONCATENATE(S291,T291),'Sheet1 (2)'!$P$6:$Q$26,2,FALSE)</f>
        <v>0</v>
      </c>
      <c r="V291" s="173" t="s">
        <v>80</v>
      </c>
      <c r="W291" s="173" t="s">
        <v>80</v>
      </c>
      <c r="X291" s="168">
        <f>VLOOKUP(CONCATENATE(V291,W291),'Sheet1 (2)'!$R$6:$S$26,2,FALSE)</f>
        <v>0</v>
      </c>
      <c r="Y291" s="173" t="s">
        <v>80</v>
      </c>
      <c r="Z291" s="173" t="s">
        <v>80</v>
      </c>
      <c r="AA291" s="168">
        <f>VLOOKUP(CONCATENATE(Y291,Z291),'Sheet1 (2)'!$T$6:$U$26,2,FALSE)</f>
        <v>0</v>
      </c>
      <c r="AB291" s="173" t="s">
        <v>80</v>
      </c>
      <c r="AC291" s="173" t="s">
        <v>80</v>
      </c>
      <c r="AD291" s="168">
        <f>VLOOKUP(CONCATENATE(AB291,AC291),'Sheet1 (2)'!$X$6:$Y$26,2,FALSE)</f>
        <v>0</v>
      </c>
      <c r="AE291" s="173" t="s">
        <v>82</v>
      </c>
      <c r="AF291" s="173" t="s">
        <v>81</v>
      </c>
      <c r="AG291" s="168">
        <f>VLOOKUP(CONCATENATE(AE291,AF291),'Sheet1 (2)'!$Z$6:$AA$26,2,FALSE)</f>
        <v>66</v>
      </c>
      <c r="AH291" s="172"/>
      <c r="AI291" s="175"/>
      <c r="AJ291" s="140"/>
      <c r="AK291" s="176" t="s">
        <v>282</v>
      </c>
      <c r="AL291" s="176" t="s">
        <v>76</v>
      </c>
      <c r="AM291" s="170">
        <f t="shared" si="8"/>
        <v>431</v>
      </c>
      <c r="AN291" s="147"/>
      <c r="AO291" s="155"/>
      <c r="AP291" s="156"/>
      <c r="AQ291" s="157">
        <v>3.6296741839999997</v>
      </c>
      <c r="AR291" s="158"/>
      <c r="AS291" s="145">
        <f>LOOKUP(rufmkm,'Sheet1 (2)'!$V$62:$V$71,'Sheet1 (2)'!$W$62:$W$71)</f>
        <v>40</v>
      </c>
      <c r="AT291" s="140"/>
      <c r="AU291" s="157">
        <f>IF(IF(D291='Sheet1 (2)'!$C$69,'Sheet1 (2)'!$D$69*('Sheet1 (2)'!$D$72-rut_index)/'Sheet1 (2)'!$D$72,IF(shee2!D291='Sheet1 (2)'!$C$70,'Sheet1 (2)'!$D$70*('Sheet1 (2)'!$D$72-rut_index)/'Sheet1 (2)'!$D$72,IF(shee2!D291='Sheet1 (2)'!$C$71,'Sheet1 (2)'!$D$71*('Sheet1 (2)'!$D$72-rut_index)/'Sheet1 (2)'!$D$72)))&lt;0,0,IF(D291='Sheet1 (2)'!$C$69,'Sheet1 (2)'!$D$69*('Sheet1 (2)'!$D$72-rut_index)/'Sheet1 (2)'!$D$72,IF(shee2!D291='Sheet1 (2)'!$C$70,'Sheet1 (2)'!$D$70*('Sheet1 (2)'!$D$72-rut_index)/'Sheet1 (2)'!$D$72,IF(shee2!D291='Sheet1 (2)'!$C$71,'Sheet1 (2)'!$D$71*('Sheet1 (2)'!$D$72-rut_index)/'Sheet1 (2)'!$D$72))))</f>
        <v>5</v>
      </c>
      <c r="AV291" s="157">
        <f>IF(IF(D291='Sheet1 (2)'!$C$69,'Sheet1 (2)'!$D$69*('Sheet1 (2)'!$D$72-crack_s_index)/'Sheet1 (2)'!$D$72,IF(shee2!D291='Sheet1 (2)'!$C$70,'Sheet1 (2)'!$D$70*('Sheet1 (2)'!$D$72-crack_s_index)/'Sheet1 (2)'!$D$72,IF(shee2!D291='Sheet1 (2)'!$C$71,'Sheet1 (2)'!$D$71*('Sheet1 (2)'!$D$72-crack_s_index)/'Sheet1 (2)'!$D$72)))&lt;0,0,IF(D291='Sheet1 (2)'!$C$69,'Sheet1 (2)'!$D$69*('Sheet1 (2)'!$D$72-crack_s_index)/'Sheet1 (2)'!$D$72,IF(shee2!D291='Sheet1 (2)'!$C$70,'Sheet1 (2)'!$D$70*('Sheet1 (2)'!$D$72-crack_s_index)/'Sheet1 (2)'!$D$72,IF(shee2!D291='Sheet1 (2)'!$C$71,'Sheet1 (2)'!$D$71*('Sheet1 (2)'!$D$72-crack_s_index)/'Sheet1 (2)'!$D$72))))</f>
        <v>5</v>
      </c>
      <c r="AW291" s="157">
        <f>IF(IF(D291='Sheet1 (2)'!$C$69,'Sheet1 (2)'!$D$69*('Sheet1 (2)'!$D$72-crack_t_index)/'Sheet1 (2)'!$D$72,IF(shee2!D291='Sheet1 (2)'!$C$70,'Sheet1 (2)'!$D$70*('Sheet1 (2)'!$D$72-crack_t_index)/'Sheet1 (2)'!$D$72,IF(shee2!D291='Sheet1 (2)'!$C$71,'Sheet1 (2)'!$D$71*('Sheet1 (2)'!$D$72-crack_t_index)/'Sheet1 (2)'!$D$72)))&lt;0,0,IF(D291='Sheet1 (2)'!$C$69,'Sheet1 (2)'!$D$69*('Sheet1 (2)'!$D$72-crack_t_index)/'Sheet1 (2)'!$D$72,IF(shee2!D291='Sheet1 (2)'!$C$70,'Sheet1 (2)'!$D$70*('Sheet1 (2)'!$D$72-crack_t_index)/'Sheet1 (2)'!$D$72,IF(shee2!D291='Sheet1 (2)'!$C$71,'Sheet1 (2)'!$D$71*('Sheet1 (2)'!$D$72-crack_t_index)/'Sheet1 (2)'!$D$72))))</f>
        <v>5</v>
      </c>
      <c r="AX291" s="157">
        <f>IF(IF(D291='Sheet1 (2)'!$C$69,'Sheet1 (2)'!$D$69*('Sheet1 (2)'!$D$72-rave_index)/'Sheet1 (2)'!$D$72,IF(shee2!D291='Sheet1 (2)'!$C$70,'Sheet1 (2)'!$D$70*('Sheet1 (2)'!$D$72-rave_index)/'Sheet1 (2)'!$D$72,IF(shee2!D291='Sheet1 (2)'!$C$71,'Sheet1 (2)'!$D$71*('Sheet1 (2)'!$D$72-rave_index)/'Sheet1 (2)'!$D$72)))&lt;0,0,IF(D291='Sheet1 (2)'!$C$69,'Sheet1 (2)'!$D$69*('Sheet1 (2)'!$D$72-rave_index)/'Sheet1 (2)'!$D$72,IF(shee2!D291='Sheet1 (2)'!$C$70,'Sheet1 (2)'!$D$70*('Sheet1 (2)'!$D$72-rave_index)/'Sheet1 (2)'!$D$72,IF(shee2!D291='Sheet1 (2)'!$C$71,'Sheet1 (2)'!$D$71*('Sheet1 (2)'!$D$72-rave_index)/'Sheet1 (2)'!$D$72))))</f>
        <v>5</v>
      </c>
      <c r="AY291" s="157">
        <f>IF(IF(D291='Sheet1 (2)'!$C$69,'Sheet1 (2)'!$D$69*('Sheet1 (2)'!$D$72-rough_index)/'Sheet1 (2)'!$D$72,IF(shee2!D291='Sheet1 (2)'!$C$70,'Sheet1 (2)'!$D$70*('Sheet1 (2)'!$D$72-rough_index)/'Sheet1 (2)'!$D$72,IF(shee2!D291='Sheet1 (2)'!$C$71,'Sheet1 (2)'!$D$71*('Sheet1 (2)'!$D$72-rough_index)/'Sheet1 (2)'!$D$72)))&lt;0,0,IF(D291='Sheet1 (2)'!$C$69,'Sheet1 (2)'!$D$69*('Sheet1 (2)'!$D$72-rough_index)/'Sheet1 (2)'!$D$72,IF(shee2!D291='Sheet1 (2)'!$C$70,'Sheet1 (2)'!$D$70*('Sheet1 (2)'!$D$72-rough_index)/'Sheet1 (2)'!$D$72,IF(shee2!D291='Sheet1 (2)'!$C$71,'Sheet1 (2)'!$D$71*('Sheet1 (2)'!$D$72-rough_index)/'Sheet1 (2)'!$D$72))))</f>
        <v>1.6666666666666667</v>
      </c>
      <c r="AZ291" s="159">
        <f>+(AU291*'Sheet1 (2)'!$C$77)+(AV291*'Sheet1 (2)'!$C$78)+(AW291*'Sheet1 (2)'!$C$79)+(AX291*'Sheet1 (2)'!$C$80)+(AY291*'Sheet1 (2)'!$C$81)</f>
        <v>4</v>
      </c>
      <c r="BA291" s="213" t="str">
        <f t="shared" si="9"/>
        <v>Good</v>
      </c>
      <c r="BE291">
        <f>IF(D291='Sheet1 (2)'!$C$61,'Sheet1 (2)'!$D$61*(counts^2)+'Sheet1 (2)'!$G$61*counts+'Sheet1 (2)'!$J$61,IF(D291='Sheet1 (2)'!$C$62,'Sheet1 (2)'!$D$62*counts+'Sheet1 (2)'!$G$62,IF(D291='Sheet1 (2)'!$C$63,'Sheet1 (2)'!$D$63*counts+'Sheet1 (2)'!$G$63,IF(D291='Sheet1 (2)'!$C$64,'Sheet1 (2)'!$D$64*counts+'Sheet1 (2)'!$G$64))))</f>
        <v>2.0984129299999998</v>
      </c>
    </row>
    <row r="292" spans="1:57" ht="12" customHeight="1">
      <c r="A292" s="145" t="s">
        <v>282</v>
      </c>
      <c r="B292" s="145" t="s">
        <v>76</v>
      </c>
      <c r="C292" s="170">
        <v>432</v>
      </c>
      <c r="D292" s="174" t="s">
        <v>77</v>
      </c>
      <c r="E292" s="171">
        <v>8</v>
      </c>
      <c r="F292" s="171">
        <v>1</v>
      </c>
      <c r="G292" s="171" t="s">
        <v>77</v>
      </c>
      <c r="H292" s="171">
        <v>0.5</v>
      </c>
      <c r="I292" s="171" t="s">
        <v>77</v>
      </c>
      <c r="J292" s="173" t="s">
        <v>80</v>
      </c>
      <c r="K292" s="173" t="s">
        <v>80</v>
      </c>
      <c r="L292" s="169">
        <f>VLOOKUP(CONCATENATE(J292,K292),'Sheet1 (2)'!$J$6:$K$26,2,FALSE)</f>
        <v>0</v>
      </c>
      <c r="M292" s="173" t="s">
        <v>83</v>
      </c>
      <c r="N292" s="173" t="s">
        <v>78</v>
      </c>
      <c r="O292" s="168">
        <f>VLOOKUP(CONCATENATE(M292,N292),'Sheet1 (2)'!$L$6:$M$26,2,FALSE)</f>
        <v>7.5</v>
      </c>
      <c r="P292" s="173" t="s">
        <v>80</v>
      </c>
      <c r="Q292" s="173" t="s">
        <v>80</v>
      </c>
      <c r="R292" s="168">
        <f>VLOOKUP(CONCATENATE(P292,Q292),'Sheet1 (2)'!$N$6:$O$26,2,FALSE)</f>
        <v>0</v>
      </c>
      <c r="S292" s="173" t="s">
        <v>80</v>
      </c>
      <c r="T292" s="173" t="s">
        <v>80</v>
      </c>
      <c r="U292" s="168">
        <f>VLOOKUP(CONCATENATE(S292,T292),'Sheet1 (2)'!$P$6:$Q$26,2,FALSE)</f>
        <v>0</v>
      </c>
      <c r="V292" s="173" t="s">
        <v>80</v>
      </c>
      <c r="W292" s="173" t="s">
        <v>80</v>
      </c>
      <c r="X292" s="168">
        <f>VLOOKUP(CONCATENATE(V292,W292),'Sheet1 (2)'!$R$6:$S$26,2,FALSE)</f>
        <v>0</v>
      </c>
      <c r="Y292" s="173" t="s">
        <v>80</v>
      </c>
      <c r="Z292" s="173" t="s">
        <v>80</v>
      </c>
      <c r="AA292" s="168">
        <f>VLOOKUP(CONCATENATE(Y292,Z292),'Sheet1 (2)'!$T$6:$U$26,2,FALSE)</f>
        <v>0</v>
      </c>
      <c r="AB292" s="173" t="s">
        <v>80</v>
      </c>
      <c r="AC292" s="173" t="s">
        <v>80</v>
      </c>
      <c r="AD292" s="168">
        <f>VLOOKUP(CONCATENATE(AB292,AC292),'Sheet1 (2)'!$X$6:$Y$26,2,FALSE)</f>
        <v>0</v>
      </c>
      <c r="AE292" s="173" t="s">
        <v>82</v>
      </c>
      <c r="AF292" s="173" t="s">
        <v>81</v>
      </c>
      <c r="AG292" s="168">
        <f>VLOOKUP(CONCATENATE(AE292,AF292),'Sheet1 (2)'!$Z$6:$AA$26,2,FALSE)</f>
        <v>66</v>
      </c>
      <c r="AH292" s="172"/>
      <c r="AI292" s="175"/>
      <c r="AJ292" s="140"/>
      <c r="AK292" s="176" t="s">
        <v>282</v>
      </c>
      <c r="AL292" s="176" t="s">
        <v>76</v>
      </c>
      <c r="AM292" s="170">
        <f t="shared" si="8"/>
        <v>432</v>
      </c>
      <c r="AN292" s="147"/>
      <c r="AO292" s="155"/>
      <c r="AP292" s="156"/>
      <c r="AQ292" s="157">
        <v>3.4479386826000002</v>
      </c>
      <c r="AR292" s="158"/>
      <c r="AS292" s="145">
        <f>LOOKUP(rufmkm,'Sheet1 (2)'!$V$62:$V$71,'Sheet1 (2)'!$W$62:$W$71)</f>
        <v>40</v>
      </c>
      <c r="AT292" s="140"/>
      <c r="AU292" s="157">
        <f>IF(IF(D292='Sheet1 (2)'!$C$69,'Sheet1 (2)'!$D$69*('Sheet1 (2)'!$D$72-rut_index)/'Sheet1 (2)'!$D$72,IF(shee2!D292='Sheet1 (2)'!$C$70,'Sheet1 (2)'!$D$70*('Sheet1 (2)'!$D$72-rut_index)/'Sheet1 (2)'!$D$72,IF(shee2!D292='Sheet1 (2)'!$C$71,'Sheet1 (2)'!$D$71*('Sheet1 (2)'!$D$72-rut_index)/'Sheet1 (2)'!$D$72)))&lt;0,0,IF(D292='Sheet1 (2)'!$C$69,'Sheet1 (2)'!$D$69*('Sheet1 (2)'!$D$72-rut_index)/'Sheet1 (2)'!$D$72,IF(shee2!D292='Sheet1 (2)'!$C$70,'Sheet1 (2)'!$D$70*('Sheet1 (2)'!$D$72-rut_index)/'Sheet1 (2)'!$D$72,IF(shee2!D292='Sheet1 (2)'!$C$71,'Sheet1 (2)'!$D$71*('Sheet1 (2)'!$D$72-rut_index)/'Sheet1 (2)'!$D$72))))</f>
        <v>5</v>
      </c>
      <c r="AV292" s="157">
        <f>IF(IF(D292='Sheet1 (2)'!$C$69,'Sheet1 (2)'!$D$69*('Sheet1 (2)'!$D$72-crack_s_index)/'Sheet1 (2)'!$D$72,IF(shee2!D292='Sheet1 (2)'!$C$70,'Sheet1 (2)'!$D$70*('Sheet1 (2)'!$D$72-crack_s_index)/'Sheet1 (2)'!$D$72,IF(shee2!D292='Sheet1 (2)'!$C$71,'Sheet1 (2)'!$D$71*('Sheet1 (2)'!$D$72-crack_s_index)/'Sheet1 (2)'!$D$72)))&lt;0,0,IF(D292='Sheet1 (2)'!$C$69,'Sheet1 (2)'!$D$69*('Sheet1 (2)'!$D$72-crack_s_index)/'Sheet1 (2)'!$D$72,IF(shee2!D292='Sheet1 (2)'!$C$70,'Sheet1 (2)'!$D$70*('Sheet1 (2)'!$D$72-crack_s_index)/'Sheet1 (2)'!$D$72,IF(shee2!D292='Sheet1 (2)'!$C$71,'Sheet1 (2)'!$D$71*('Sheet1 (2)'!$D$72-crack_s_index)/'Sheet1 (2)'!$D$72))))</f>
        <v>4.375</v>
      </c>
      <c r="AW292" s="157">
        <f>IF(IF(D292='Sheet1 (2)'!$C$69,'Sheet1 (2)'!$D$69*('Sheet1 (2)'!$D$72-crack_t_index)/'Sheet1 (2)'!$D$72,IF(shee2!D292='Sheet1 (2)'!$C$70,'Sheet1 (2)'!$D$70*('Sheet1 (2)'!$D$72-crack_t_index)/'Sheet1 (2)'!$D$72,IF(shee2!D292='Sheet1 (2)'!$C$71,'Sheet1 (2)'!$D$71*('Sheet1 (2)'!$D$72-crack_t_index)/'Sheet1 (2)'!$D$72)))&lt;0,0,IF(D292='Sheet1 (2)'!$C$69,'Sheet1 (2)'!$D$69*('Sheet1 (2)'!$D$72-crack_t_index)/'Sheet1 (2)'!$D$72,IF(shee2!D292='Sheet1 (2)'!$C$70,'Sheet1 (2)'!$D$70*('Sheet1 (2)'!$D$72-crack_t_index)/'Sheet1 (2)'!$D$72,IF(shee2!D292='Sheet1 (2)'!$C$71,'Sheet1 (2)'!$D$71*('Sheet1 (2)'!$D$72-crack_t_index)/'Sheet1 (2)'!$D$72))))</f>
        <v>5</v>
      </c>
      <c r="AX292" s="157">
        <f>IF(IF(D292='Sheet1 (2)'!$C$69,'Sheet1 (2)'!$D$69*('Sheet1 (2)'!$D$72-rave_index)/'Sheet1 (2)'!$D$72,IF(shee2!D292='Sheet1 (2)'!$C$70,'Sheet1 (2)'!$D$70*('Sheet1 (2)'!$D$72-rave_index)/'Sheet1 (2)'!$D$72,IF(shee2!D292='Sheet1 (2)'!$C$71,'Sheet1 (2)'!$D$71*('Sheet1 (2)'!$D$72-rave_index)/'Sheet1 (2)'!$D$72)))&lt;0,0,IF(D292='Sheet1 (2)'!$C$69,'Sheet1 (2)'!$D$69*('Sheet1 (2)'!$D$72-rave_index)/'Sheet1 (2)'!$D$72,IF(shee2!D292='Sheet1 (2)'!$C$70,'Sheet1 (2)'!$D$70*('Sheet1 (2)'!$D$72-rave_index)/'Sheet1 (2)'!$D$72,IF(shee2!D292='Sheet1 (2)'!$C$71,'Sheet1 (2)'!$D$71*('Sheet1 (2)'!$D$72-rave_index)/'Sheet1 (2)'!$D$72))))</f>
        <v>5</v>
      </c>
      <c r="AY292" s="157">
        <f>IF(IF(D292='Sheet1 (2)'!$C$69,'Sheet1 (2)'!$D$69*('Sheet1 (2)'!$D$72-rough_index)/'Sheet1 (2)'!$D$72,IF(shee2!D292='Sheet1 (2)'!$C$70,'Sheet1 (2)'!$D$70*('Sheet1 (2)'!$D$72-rough_index)/'Sheet1 (2)'!$D$72,IF(shee2!D292='Sheet1 (2)'!$C$71,'Sheet1 (2)'!$D$71*('Sheet1 (2)'!$D$72-rough_index)/'Sheet1 (2)'!$D$72)))&lt;0,0,IF(D292='Sheet1 (2)'!$C$69,'Sheet1 (2)'!$D$69*('Sheet1 (2)'!$D$72-rough_index)/'Sheet1 (2)'!$D$72,IF(shee2!D292='Sheet1 (2)'!$C$70,'Sheet1 (2)'!$D$70*('Sheet1 (2)'!$D$72-rough_index)/'Sheet1 (2)'!$D$72,IF(shee2!D292='Sheet1 (2)'!$C$71,'Sheet1 (2)'!$D$71*('Sheet1 (2)'!$D$72-rough_index)/'Sheet1 (2)'!$D$72))))</f>
        <v>1.6666666666666667</v>
      </c>
      <c r="AZ292" s="159">
        <f>+(AU292*'Sheet1 (2)'!$C$77)+(AV292*'Sheet1 (2)'!$C$78)+(AW292*'Sheet1 (2)'!$C$79)+(AX292*'Sheet1 (2)'!$C$80)+(AY292*'Sheet1 (2)'!$C$81)</f>
        <v>3.7750000000000004</v>
      </c>
      <c r="BA292" s="213" t="str">
        <f t="shared" si="9"/>
        <v>Fair</v>
      </c>
      <c r="BE292">
        <f>IF(D292='Sheet1 (2)'!$C$61,'Sheet1 (2)'!$D$61*(counts^2)+'Sheet1 (2)'!$G$61*counts+'Sheet1 (2)'!$J$61,IF(D292='Sheet1 (2)'!$C$62,'Sheet1 (2)'!$D$62*counts+'Sheet1 (2)'!$G$62,IF(D292='Sheet1 (2)'!$C$63,'Sheet1 (2)'!$D$63*counts+'Sheet1 (2)'!$G$63,IF(D292='Sheet1 (2)'!$C$64,'Sheet1 (2)'!$D$64*counts+'Sheet1 (2)'!$G$64))))</f>
        <v>2.0984129299999998</v>
      </c>
    </row>
    <row r="293" spans="1:57" ht="12" customHeight="1">
      <c r="A293" s="145" t="s">
        <v>282</v>
      </c>
      <c r="B293" s="145" t="s">
        <v>76</v>
      </c>
      <c r="C293" s="170">
        <v>433</v>
      </c>
      <c r="D293" s="174" t="s">
        <v>77</v>
      </c>
      <c r="E293" s="171">
        <v>8</v>
      </c>
      <c r="F293" s="171">
        <v>1</v>
      </c>
      <c r="G293" s="171" t="s">
        <v>77</v>
      </c>
      <c r="H293" s="171">
        <v>0.5</v>
      </c>
      <c r="I293" s="171" t="s">
        <v>77</v>
      </c>
      <c r="J293" s="173" t="s">
        <v>80</v>
      </c>
      <c r="K293" s="173" t="s">
        <v>80</v>
      </c>
      <c r="L293" s="169">
        <f>VLOOKUP(CONCATENATE(J293,K293),'Sheet1 (2)'!$J$6:$K$26,2,FALSE)</f>
        <v>0</v>
      </c>
      <c r="M293" s="173" t="s">
        <v>83</v>
      </c>
      <c r="N293" s="173" t="s">
        <v>79</v>
      </c>
      <c r="O293" s="168">
        <f>VLOOKUP(CONCATENATE(M293,N293),'Sheet1 (2)'!$L$6:$M$26,2,FALSE)</f>
        <v>56.25</v>
      </c>
      <c r="P293" s="173" t="s">
        <v>83</v>
      </c>
      <c r="Q293" s="173" t="s">
        <v>79</v>
      </c>
      <c r="R293" s="168">
        <f>VLOOKUP(CONCATENATE(P293,Q293),'Sheet1 (2)'!$N$6:$O$26,2,FALSE)</f>
        <v>56.25</v>
      </c>
      <c r="S293" s="173" t="s">
        <v>80</v>
      </c>
      <c r="T293" s="173" t="s">
        <v>80</v>
      </c>
      <c r="U293" s="168">
        <f>VLOOKUP(CONCATENATE(S293,T293),'Sheet1 (2)'!$P$6:$Q$26,2,FALSE)</f>
        <v>0</v>
      </c>
      <c r="V293" s="173" t="s">
        <v>80</v>
      </c>
      <c r="W293" s="173" t="s">
        <v>80</v>
      </c>
      <c r="X293" s="168">
        <f>VLOOKUP(CONCATENATE(V293,W293),'Sheet1 (2)'!$R$6:$S$26,2,FALSE)</f>
        <v>0</v>
      </c>
      <c r="Y293" s="173" t="s">
        <v>80</v>
      </c>
      <c r="Z293" s="173" t="s">
        <v>80</v>
      </c>
      <c r="AA293" s="168">
        <f>VLOOKUP(CONCATENATE(Y293,Z293),'Sheet1 (2)'!$T$6:$U$26,2,FALSE)</f>
        <v>0</v>
      </c>
      <c r="AB293" s="173" t="s">
        <v>80</v>
      </c>
      <c r="AC293" s="173" t="s">
        <v>80</v>
      </c>
      <c r="AD293" s="168">
        <f>VLOOKUP(CONCATENATE(AB293,AC293),'Sheet1 (2)'!$X$6:$Y$26,2,FALSE)</f>
        <v>0</v>
      </c>
      <c r="AE293" s="173" t="s">
        <v>82</v>
      </c>
      <c r="AF293" s="173" t="s">
        <v>81</v>
      </c>
      <c r="AG293" s="168">
        <f>VLOOKUP(CONCATENATE(AE293,AF293),'Sheet1 (2)'!$Z$6:$AA$26,2,FALSE)</f>
        <v>66</v>
      </c>
      <c r="AH293" s="172"/>
      <c r="AI293" s="175"/>
      <c r="AJ293" s="140"/>
      <c r="AK293" s="176" t="s">
        <v>282</v>
      </c>
      <c r="AL293" s="176" t="s">
        <v>76</v>
      </c>
      <c r="AM293" s="170">
        <f t="shared" si="8"/>
        <v>433</v>
      </c>
      <c r="AN293" s="147"/>
      <c r="AO293" s="155"/>
      <c r="AP293" s="156"/>
      <c r="AQ293" s="157">
        <v>3.1429182290000002</v>
      </c>
      <c r="AR293" s="158"/>
      <c r="AS293" s="145">
        <f>LOOKUP(rufmkm,'Sheet1 (2)'!$V$62:$V$71,'Sheet1 (2)'!$W$62:$W$71)</f>
        <v>40</v>
      </c>
      <c r="AT293" s="140"/>
      <c r="AU293" s="157">
        <f>IF(IF(D293='Sheet1 (2)'!$C$69,'Sheet1 (2)'!$D$69*('Sheet1 (2)'!$D$72-rut_index)/'Sheet1 (2)'!$D$72,IF(shee2!D293='Sheet1 (2)'!$C$70,'Sheet1 (2)'!$D$70*('Sheet1 (2)'!$D$72-rut_index)/'Sheet1 (2)'!$D$72,IF(shee2!D293='Sheet1 (2)'!$C$71,'Sheet1 (2)'!$D$71*('Sheet1 (2)'!$D$72-rut_index)/'Sheet1 (2)'!$D$72)))&lt;0,0,IF(D293='Sheet1 (2)'!$C$69,'Sheet1 (2)'!$D$69*('Sheet1 (2)'!$D$72-rut_index)/'Sheet1 (2)'!$D$72,IF(shee2!D293='Sheet1 (2)'!$C$70,'Sheet1 (2)'!$D$70*('Sheet1 (2)'!$D$72-rut_index)/'Sheet1 (2)'!$D$72,IF(shee2!D293='Sheet1 (2)'!$C$71,'Sheet1 (2)'!$D$71*('Sheet1 (2)'!$D$72-rut_index)/'Sheet1 (2)'!$D$72))))</f>
        <v>5</v>
      </c>
      <c r="AV293" s="157">
        <f>IF(IF(D293='Sheet1 (2)'!$C$69,'Sheet1 (2)'!$D$69*('Sheet1 (2)'!$D$72-crack_s_index)/'Sheet1 (2)'!$D$72,IF(shee2!D293='Sheet1 (2)'!$C$70,'Sheet1 (2)'!$D$70*('Sheet1 (2)'!$D$72-crack_s_index)/'Sheet1 (2)'!$D$72,IF(shee2!D293='Sheet1 (2)'!$C$71,'Sheet1 (2)'!$D$71*('Sheet1 (2)'!$D$72-crack_s_index)/'Sheet1 (2)'!$D$72)))&lt;0,0,IF(D293='Sheet1 (2)'!$C$69,'Sheet1 (2)'!$D$69*('Sheet1 (2)'!$D$72-crack_s_index)/'Sheet1 (2)'!$D$72,IF(shee2!D293='Sheet1 (2)'!$C$70,'Sheet1 (2)'!$D$70*('Sheet1 (2)'!$D$72-crack_s_index)/'Sheet1 (2)'!$D$72,IF(shee2!D293='Sheet1 (2)'!$C$71,'Sheet1 (2)'!$D$71*('Sheet1 (2)'!$D$72-crack_s_index)/'Sheet1 (2)'!$D$72))))</f>
        <v>0.3125</v>
      </c>
      <c r="AW293" s="157">
        <f>IF(IF(D293='Sheet1 (2)'!$C$69,'Sheet1 (2)'!$D$69*('Sheet1 (2)'!$D$72-crack_t_index)/'Sheet1 (2)'!$D$72,IF(shee2!D293='Sheet1 (2)'!$C$70,'Sheet1 (2)'!$D$70*('Sheet1 (2)'!$D$72-crack_t_index)/'Sheet1 (2)'!$D$72,IF(shee2!D293='Sheet1 (2)'!$C$71,'Sheet1 (2)'!$D$71*('Sheet1 (2)'!$D$72-crack_t_index)/'Sheet1 (2)'!$D$72)))&lt;0,0,IF(D293='Sheet1 (2)'!$C$69,'Sheet1 (2)'!$D$69*('Sheet1 (2)'!$D$72-crack_t_index)/'Sheet1 (2)'!$D$72,IF(shee2!D293='Sheet1 (2)'!$C$70,'Sheet1 (2)'!$D$70*('Sheet1 (2)'!$D$72-crack_t_index)/'Sheet1 (2)'!$D$72,IF(shee2!D293='Sheet1 (2)'!$C$71,'Sheet1 (2)'!$D$71*('Sheet1 (2)'!$D$72-crack_t_index)/'Sheet1 (2)'!$D$72))))</f>
        <v>0.3125</v>
      </c>
      <c r="AX293" s="157">
        <f>IF(IF(D293='Sheet1 (2)'!$C$69,'Sheet1 (2)'!$D$69*('Sheet1 (2)'!$D$72-rave_index)/'Sheet1 (2)'!$D$72,IF(shee2!D293='Sheet1 (2)'!$C$70,'Sheet1 (2)'!$D$70*('Sheet1 (2)'!$D$72-rave_index)/'Sheet1 (2)'!$D$72,IF(shee2!D293='Sheet1 (2)'!$C$71,'Sheet1 (2)'!$D$71*('Sheet1 (2)'!$D$72-rave_index)/'Sheet1 (2)'!$D$72)))&lt;0,0,IF(D293='Sheet1 (2)'!$C$69,'Sheet1 (2)'!$D$69*('Sheet1 (2)'!$D$72-rave_index)/'Sheet1 (2)'!$D$72,IF(shee2!D293='Sheet1 (2)'!$C$70,'Sheet1 (2)'!$D$70*('Sheet1 (2)'!$D$72-rave_index)/'Sheet1 (2)'!$D$72,IF(shee2!D293='Sheet1 (2)'!$C$71,'Sheet1 (2)'!$D$71*('Sheet1 (2)'!$D$72-rave_index)/'Sheet1 (2)'!$D$72))))</f>
        <v>5</v>
      </c>
      <c r="AY293" s="157">
        <f>IF(IF(D293='Sheet1 (2)'!$C$69,'Sheet1 (2)'!$D$69*('Sheet1 (2)'!$D$72-rough_index)/'Sheet1 (2)'!$D$72,IF(shee2!D293='Sheet1 (2)'!$C$70,'Sheet1 (2)'!$D$70*('Sheet1 (2)'!$D$72-rough_index)/'Sheet1 (2)'!$D$72,IF(shee2!D293='Sheet1 (2)'!$C$71,'Sheet1 (2)'!$D$71*('Sheet1 (2)'!$D$72-rough_index)/'Sheet1 (2)'!$D$72)))&lt;0,0,IF(D293='Sheet1 (2)'!$C$69,'Sheet1 (2)'!$D$69*('Sheet1 (2)'!$D$72-rough_index)/'Sheet1 (2)'!$D$72,IF(shee2!D293='Sheet1 (2)'!$C$70,'Sheet1 (2)'!$D$70*('Sheet1 (2)'!$D$72-rough_index)/'Sheet1 (2)'!$D$72,IF(shee2!D293='Sheet1 (2)'!$C$71,'Sheet1 (2)'!$D$71*('Sheet1 (2)'!$D$72-rough_index)/'Sheet1 (2)'!$D$72))))</f>
        <v>1.6666666666666667</v>
      </c>
      <c r="AZ293" s="159">
        <f>+(AU293*'Sheet1 (2)'!$C$77)+(AV293*'Sheet1 (2)'!$C$78)+(AW293*'Sheet1 (2)'!$C$79)+(AX293*'Sheet1 (2)'!$C$80)+(AY293*'Sheet1 (2)'!$C$81)</f>
        <v>2.125</v>
      </c>
      <c r="BA293" s="213" t="str">
        <f t="shared" si="9"/>
        <v>Poor</v>
      </c>
      <c r="BE293">
        <f>IF(D293='Sheet1 (2)'!$C$61,'Sheet1 (2)'!$D$61*(counts^2)+'Sheet1 (2)'!$G$61*counts+'Sheet1 (2)'!$J$61,IF(D293='Sheet1 (2)'!$C$62,'Sheet1 (2)'!$D$62*counts+'Sheet1 (2)'!$G$62,IF(D293='Sheet1 (2)'!$C$63,'Sheet1 (2)'!$D$63*counts+'Sheet1 (2)'!$G$63,IF(D293='Sheet1 (2)'!$C$64,'Sheet1 (2)'!$D$64*counts+'Sheet1 (2)'!$G$64))))</f>
        <v>2.0984129299999998</v>
      </c>
    </row>
    <row r="294" spans="1:57" ht="12" customHeight="1">
      <c r="A294" s="145" t="s">
        <v>282</v>
      </c>
      <c r="B294" s="145" t="s">
        <v>76</v>
      </c>
      <c r="C294" s="170">
        <v>434</v>
      </c>
      <c r="D294" s="174" t="s">
        <v>77</v>
      </c>
      <c r="E294" s="171">
        <v>8</v>
      </c>
      <c r="F294" s="171">
        <v>1</v>
      </c>
      <c r="G294" s="171" t="s">
        <v>77</v>
      </c>
      <c r="H294" s="171">
        <v>0.5</v>
      </c>
      <c r="I294" s="171" t="s">
        <v>77</v>
      </c>
      <c r="J294" s="173" t="s">
        <v>80</v>
      </c>
      <c r="K294" s="173" t="s">
        <v>80</v>
      </c>
      <c r="L294" s="169">
        <f>VLOOKUP(CONCATENATE(J294,K294),'Sheet1 (2)'!$J$6:$K$26,2,FALSE)</f>
        <v>0</v>
      </c>
      <c r="M294" s="173" t="s">
        <v>80</v>
      </c>
      <c r="N294" s="173" t="s">
        <v>80</v>
      </c>
      <c r="O294" s="168">
        <f>VLOOKUP(CONCATENATE(M294,N294),'Sheet1 (2)'!$L$6:$M$26,2,FALSE)</f>
        <v>0</v>
      </c>
      <c r="P294" s="173" t="s">
        <v>80</v>
      </c>
      <c r="Q294" s="173" t="s">
        <v>80</v>
      </c>
      <c r="R294" s="168">
        <f>VLOOKUP(CONCATENATE(P294,Q294),'Sheet1 (2)'!$N$6:$O$26,2,FALSE)</f>
        <v>0</v>
      </c>
      <c r="S294" s="173" t="s">
        <v>80</v>
      </c>
      <c r="T294" s="173" t="s">
        <v>80</v>
      </c>
      <c r="U294" s="168">
        <f>VLOOKUP(CONCATENATE(S294,T294),'Sheet1 (2)'!$P$6:$Q$26,2,FALSE)</f>
        <v>0</v>
      </c>
      <c r="V294" s="173" t="s">
        <v>80</v>
      </c>
      <c r="W294" s="173" t="s">
        <v>80</v>
      </c>
      <c r="X294" s="168">
        <f>VLOOKUP(CONCATENATE(V294,W294),'Sheet1 (2)'!$R$6:$S$26,2,FALSE)</f>
        <v>0</v>
      </c>
      <c r="Y294" s="173" t="s">
        <v>80</v>
      </c>
      <c r="Z294" s="173" t="s">
        <v>80</v>
      </c>
      <c r="AA294" s="168">
        <f>VLOOKUP(CONCATENATE(Y294,Z294),'Sheet1 (2)'!$T$6:$U$26,2,FALSE)</f>
        <v>0</v>
      </c>
      <c r="AB294" s="173" t="s">
        <v>80</v>
      </c>
      <c r="AC294" s="173" t="s">
        <v>80</v>
      </c>
      <c r="AD294" s="168">
        <f>VLOOKUP(CONCATENATE(AB294,AC294),'Sheet1 (2)'!$X$6:$Y$26,2,FALSE)</f>
        <v>0</v>
      </c>
      <c r="AE294" s="173" t="s">
        <v>82</v>
      </c>
      <c r="AF294" s="173" t="s">
        <v>81</v>
      </c>
      <c r="AG294" s="168">
        <f>VLOOKUP(CONCATENATE(AE294,AF294),'Sheet1 (2)'!$Z$6:$AA$26,2,FALSE)</f>
        <v>66</v>
      </c>
      <c r="AH294" s="172"/>
      <c r="AI294" s="175"/>
      <c r="AJ294" s="140"/>
      <c r="AK294" s="176" t="s">
        <v>282</v>
      </c>
      <c r="AL294" s="176" t="s">
        <v>76</v>
      </c>
      <c r="AM294" s="170">
        <f t="shared" si="8"/>
        <v>434</v>
      </c>
      <c r="AN294" s="147"/>
      <c r="AO294" s="155"/>
      <c r="AP294" s="156"/>
      <c r="AQ294" s="157">
        <v>2.7976512623999996</v>
      </c>
      <c r="AR294" s="158"/>
      <c r="AS294" s="145">
        <f>LOOKUP(rufmkm,'Sheet1 (2)'!$V$62:$V$71,'Sheet1 (2)'!$W$62:$W$71)</f>
        <v>30</v>
      </c>
      <c r="AT294" s="140"/>
      <c r="AU294" s="157">
        <f>IF(IF(D294='Sheet1 (2)'!$C$69,'Sheet1 (2)'!$D$69*('Sheet1 (2)'!$D$72-rut_index)/'Sheet1 (2)'!$D$72,IF(shee2!D294='Sheet1 (2)'!$C$70,'Sheet1 (2)'!$D$70*('Sheet1 (2)'!$D$72-rut_index)/'Sheet1 (2)'!$D$72,IF(shee2!D294='Sheet1 (2)'!$C$71,'Sheet1 (2)'!$D$71*('Sheet1 (2)'!$D$72-rut_index)/'Sheet1 (2)'!$D$72)))&lt;0,0,IF(D294='Sheet1 (2)'!$C$69,'Sheet1 (2)'!$D$69*('Sheet1 (2)'!$D$72-rut_index)/'Sheet1 (2)'!$D$72,IF(shee2!D294='Sheet1 (2)'!$C$70,'Sheet1 (2)'!$D$70*('Sheet1 (2)'!$D$72-rut_index)/'Sheet1 (2)'!$D$72,IF(shee2!D294='Sheet1 (2)'!$C$71,'Sheet1 (2)'!$D$71*('Sheet1 (2)'!$D$72-rut_index)/'Sheet1 (2)'!$D$72))))</f>
        <v>5</v>
      </c>
      <c r="AV294" s="157">
        <f>IF(IF(D294='Sheet1 (2)'!$C$69,'Sheet1 (2)'!$D$69*('Sheet1 (2)'!$D$72-crack_s_index)/'Sheet1 (2)'!$D$72,IF(shee2!D294='Sheet1 (2)'!$C$70,'Sheet1 (2)'!$D$70*('Sheet1 (2)'!$D$72-crack_s_index)/'Sheet1 (2)'!$D$72,IF(shee2!D294='Sheet1 (2)'!$C$71,'Sheet1 (2)'!$D$71*('Sheet1 (2)'!$D$72-crack_s_index)/'Sheet1 (2)'!$D$72)))&lt;0,0,IF(D294='Sheet1 (2)'!$C$69,'Sheet1 (2)'!$D$69*('Sheet1 (2)'!$D$72-crack_s_index)/'Sheet1 (2)'!$D$72,IF(shee2!D294='Sheet1 (2)'!$C$70,'Sheet1 (2)'!$D$70*('Sheet1 (2)'!$D$72-crack_s_index)/'Sheet1 (2)'!$D$72,IF(shee2!D294='Sheet1 (2)'!$C$71,'Sheet1 (2)'!$D$71*('Sheet1 (2)'!$D$72-crack_s_index)/'Sheet1 (2)'!$D$72))))</f>
        <v>5</v>
      </c>
      <c r="AW294" s="157">
        <f>IF(IF(D294='Sheet1 (2)'!$C$69,'Sheet1 (2)'!$D$69*('Sheet1 (2)'!$D$72-crack_t_index)/'Sheet1 (2)'!$D$72,IF(shee2!D294='Sheet1 (2)'!$C$70,'Sheet1 (2)'!$D$70*('Sheet1 (2)'!$D$72-crack_t_index)/'Sheet1 (2)'!$D$72,IF(shee2!D294='Sheet1 (2)'!$C$71,'Sheet1 (2)'!$D$71*('Sheet1 (2)'!$D$72-crack_t_index)/'Sheet1 (2)'!$D$72)))&lt;0,0,IF(D294='Sheet1 (2)'!$C$69,'Sheet1 (2)'!$D$69*('Sheet1 (2)'!$D$72-crack_t_index)/'Sheet1 (2)'!$D$72,IF(shee2!D294='Sheet1 (2)'!$C$70,'Sheet1 (2)'!$D$70*('Sheet1 (2)'!$D$72-crack_t_index)/'Sheet1 (2)'!$D$72,IF(shee2!D294='Sheet1 (2)'!$C$71,'Sheet1 (2)'!$D$71*('Sheet1 (2)'!$D$72-crack_t_index)/'Sheet1 (2)'!$D$72))))</f>
        <v>5</v>
      </c>
      <c r="AX294" s="157">
        <f>IF(IF(D294='Sheet1 (2)'!$C$69,'Sheet1 (2)'!$D$69*('Sheet1 (2)'!$D$72-rave_index)/'Sheet1 (2)'!$D$72,IF(shee2!D294='Sheet1 (2)'!$C$70,'Sheet1 (2)'!$D$70*('Sheet1 (2)'!$D$72-rave_index)/'Sheet1 (2)'!$D$72,IF(shee2!D294='Sheet1 (2)'!$C$71,'Sheet1 (2)'!$D$71*('Sheet1 (2)'!$D$72-rave_index)/'Sheet1 (2)'!$D$72)))&lt;0,0,IF(D294='Sheet1 (2)'!$C$69,'Sheet1 (2)'!$D$69*('Sheet1 (2)'!$D$72-rave_index)/'Sheet1 (2)'!$D$72,IF(shee2!D294='Sheet1 (2)'!$C$70,'Sheet1 (2)'!$D$70*('Sheet1 (2)'!$D$72-rave_index)/'Sheet1 (2)'!$D$72,IF(shee2!D294='Sheet1 (2)'!$C$71,'Sheet1 (2)'!$D$71*('Sheet1 (2)'!$D$72-rave_index)/'Sheet1 (2)'!$D$72))))</f>
        <v>5</v>
      </c>
      <c r="AY294" s="157">
        <f>IF(IF(D294='Sheet1 (2)'!$C$69,'Sheet1 (2)'!$D$69*('Sheet1 (2)'!$D$72-rough_index)/'Sheet1 (2)'!$D$72,IF(shee2!D294='Sheet1 (2)'!$C$70,'Sheet1 (2)'!$D$70*('Sheet1 (2)'!$D$72-rough_index)/'Sheet1 (2)'!$D$72,IF(shee2!D294='Sheet1 (2)'!$C$71,'Sheet1 (2)'!$D$71*('Sheet1 (2)'!$D$72-rough_index)/'Sheet1 (2)'!$D$72)))&lt;0,0,IF(D294='Sheet1 (2)'!$C$69,'Sheet1 (2)'!$D$69*('Sheet1 (2)'!$D$72-rough_index)/'Sheet1 (2)'!$D$72,IF(shee2!D294='Sheet1 (2)'!$C$70,'Sheet1 (2)'!$D$70*('Sheet1 (2)'!$D$72-rough_index)/'Sheet1 (2)'!$D$72,IF(shee2!D294='Sheet1 (2)'!$C$71,'Sheet1 (2)'!$D$71*('Sheet1 (2)'!$D$72-rough_index)/'Sheet1 (2)'!$D$72))))</f>
        <v>2.5</v>
      </c>
      <c r="AZ294" s="159">
        <f>+(AU294*'Sheet1 (2)'!$C$77)+(AV294*'Sheet1 (2)'!$C$78)+(AW294*'Sheet1 (2)'!$C$79)+(AX294*'Sheet1 (2)'!$C$80)+(AY294*'Sheet1 (2)'!$C$81)</f>
        <v>4.25</v>
      </c>
      <c r="BA294" s="213" t="str">
        <f t="shared" si="9"/>
        <v>Good</v>
      </c>
      <c r="BE294">
        <f>IF(D294='Sheet1 (2)'!$C$61,'Sheet1 (2)'!$D$61*(counts^2)+'Sheet1 (2)'!$G$61*counts+'Sheet1 (2)'!$J$61,IF(D294='Sheet1 (2)'!$C$62,'Sheet1 (2)'!$D$62*counts+'Sheet1 (2)'!$G$62,IF(D294='Sheet1 (2)'!$C$63,'Sheet1 (2)'!$D$63*counts+'Sheet1 (2)'!$G$63,IF(D294='Sheet1 (2)'!$C$64,'Sheet1 (2)'!$D$64*counts+'Sheet1 (2)'!$G$64))))</f>
        <v>2.0984129299999998</v>
      </c>
    </row>
    <row r="295" spans="1:57" ht="12" customHeight="1">
      <c r="A295" s="145" t="s">
        <v>282</v>
      </c>
      <c r="B295" s="145" t="s">
        <v>76</v>
      </c>
      <c r="C295" s="170">
        <v>435</v>
      </c>
      <c r="D295" s="174" t="s">
        <v>77</v>
      </c>
      <c r="E295" s="171">
        <v>8</v>
      </c>
      <c r="F295" s="171">
        <v>1</v>
      </c>
      <c r="G295" s="171" t="s">
        <v>77</v>
      </c>
      <c r="H295" s="171">
        <v>0.5</v>
      </c>
      <c r="I295" s="171" t="s">
        <v>77</v>
      </c>
      <c r="J295" s="173" t="s">
        <v>80</v>
      </c>
      <c r="K295" s="173" t="s">
        <v>80</v>
      </c>
      <c r="L295" s="169">
        <f>VLOOKUP(CONCATENATE(J295,K295),'Sheet1 (2)'!$J$6:$K$26,2,FALSE)</f>
        <v>0</v>
      </c>
      <c r="M295" s="173" t="s">
        <v>80</v>
      </c>
      <c r="N295" s="173" t="s">
        <v>80</v>
      </c>
      <c r="O295" s="168">
        <f>VLOOKUP(CONCATENATE(M295,N295),'Sheet1 (2)'!$L$6:$M$26,2,FALSE)</f>
        <v>0</v>
      </c>
      <c r="P295" s="173" t="s">
        <v>80</v>
      </c>
      <c r="Q295" s="173" t="s">
        <v>80</v>
      </c>
      <c r="R295" s="168">
        <f>VLOOKUP(CONCATENATE(P295,Q295),'Sheet1 (2)'!$N$6:$O$26,2,FALSE)</f>
        <v>0</v>
      </c>
      <c r="S295" s="173" t="s">
        <v>80</v>
      </c>
      <c r="T295" s="173" t="s">
        <v>80</v>
      </c>
      <c r="U295" s="168">
        <f>VLOOKUP(CONCATENATE(S295,T295),'Sheet1 (2)'!$P$6:$Q$26,2,FALSE)</f>
        <v>0</v>
      </c>
      <c r="V295" s="173" t="s">
        <v>80</v>
      </c>
      <c r="W295" s="173" t="s">
        <v>80</v>
      </c>
      <c r="X295" s="168">
        <f>VLOOKUP(CONCATENATE(V295,W295),'Sheet1 (2)'!$R$6:$S$26,2,FALSE)</f>
        <v>0</v>
      </c>
      <c r="Y295" s="173" t="s">
        <v>80</v>
      </c>
      <c r="Z295" s="173" t="s">
        <v>80</v>
      </c>
      <c r="AA295" s="168">
        <f>VLOOKUP(CONCATENATE(Y295,Z295),'Sheet1 (2)'!$T$6:$U$26,2,FALSE)</f>
        <v>0</v>
      </c>
      <c r="AB295" s="173" t="s">
        <v>80</v>
      </c>
      <c r="AC295" s="173" t="s">
        <v>80</v>
      </c>
      <c r="AD295" s="168">
        <f>VLOOKUP(CONCATENATE(AB295,AC295),'Sheet1 (2)'!$X$6:$Y$26,2,FALSE)</f>
        <v>0</v>
      </c>
      <c r="AE295" s="173" t="s">
        <v>82</v>
      </c>
      <c r="AF295" s="173" t="s">
        <v>81</v>
      </c>
      <c r="AG295" s="168">
        <f>VLOOKUP(CONCATENATE(AE295,AF295),'Sheet1 (2)'!$Z$6:$AA$26,2,FALSE)</f>
        <v>66</v>
      </c>
      <c r="AH295" s="172"/>
      <c r="AI295" s="175"/>
      <c r="AJ295" s="140"/>
      <c r="AK295" s="176" t="s">
        <v>282</v>
      </c>
      <c r="AL295" s="176" t="s">
        <v>76</v>
      </c>
      <c r="AM295" s="170">
        <f t="shared" si="8"/>
        <v>435</v>
      </c>
      <c r="AN295" s="147"/>
      <c r="AO295" s="155" t="s">
        <v>431</v>
      </c>
      <c r="AP295" s="156"/>
      <c r="AQ295" s="157">
        <v>3.7405961763999995</v>
      </c>
      <c r="AR295" s="158"/>
      <c r="AS295" s="145">
        <f>LOOKUP(rufmkm,'Sheet1 (2)'!$V$62:$V$71,'Sheet1 (2)'!$W$62:$W$71)</f>
        <v>40</v>
      </c>
      <c r="AT295" s="140"/>
      <c r="AU295" s="157">
        <f>IF(IF(D295='Sheet1 (2)'!$C$69,'Sheet1 (2)'!$D$69*('Sheet1 (2)'!$D$72-rut_index)/'Sheet1 (2)'!$D$72,IF(shee2!D295='Sheet1 (2)'!$C$70,'Sheet1 (2)'!$D$70*('Sheet1 (2)'!$D$72-rut_index)/'Sheet1 (2)'!$D$72,IF(shee2!D295='Sheet1 (2)'!$C$71,'Sheet1 (2)'!$D$71*('Sheet1 (2)'!$D$72-rut_index)/'Sheet1 (2)'!$D$72)))&lt;0,0,IF(D295='Sheet1 (2)'!$C$69,'Sheet1 (2)'!$D$69*('Sheet1 (2)'!$D$72-rut_index)/'Sheet1 (2)'!$D$72,IF(shee2!D295='Sheet1 (2)'!$C$70,'Sheet1 (2)'!$D$70*('Sheet1 (2)'!$D$72-rut_index)/'Sheet1 (2)'!$D$72,IF(shee2!D295='Sheet1 (2)'!$C$71,'Sheet1 (2)'!$D$71*('Sheet1 (2)'!$D$72-rut_index)/'Sheet1 (2)'!$D$72))))</f>
        <v>5</v>
      </c>
      <c r="AV295" s="157">
        <f>IF(IF(D295='Sheet1 (2)'!$C$69,'Sheet1 (2)'!$D$69*('Sheet1 (2)'!$D$72-crack_s_index)/'Sheet1 (2)'!$D$72,IF(shee2!D295='Sheet1 (2)'!$C$70,'Sheet1 (2)'!$D$70*('Sheet1 (2)'!$D$72-crack_s_index)/'Sheet1 (2)'!$D$72,IF(shee2!D295='Sheet1 (2)'!$C$71,'Sheet1 (2)'!$D$71*('Sheet1 (2)'!$D$72-crack_s_index)/'Sheet1 (2)'!$D$72)))&lt;0,0,IF(D295='Sheet1 (2)'!$C$69,'Sheet1 (2)'!$D$69*('Sheet1 (2)'!$D$72-crack_s_index)/'Sheet1 (2)'!$D$72,IF(shee2!D295='Sheet1 (2)'!$C$70,'Sheet1 (2)'!$D$70*('Sheet1 (2)'!$D$72-crack_s_index)/'Sheet1 (2)'!$D$72,IF(shee2!D295='Sheet1 (2)'!$C$71,'Sheet1 (2)'!$D$71*('Sheet1 (2)'!$D$72-crack_s_index)/'Sheet1 (2)'!$D$72))))</f>
        <v>5</v>
      </c>
      <c r="AW295" s="157">
        <f>IF(IF(D295='Sheet1 (2)'!$C$69,'Sheet1 (2)'!$D$69*('Sheet1 (2)'!$D$72-crack_t_index)/'Sheet1 (2)'!$D$72,IF(shee2!D295='Sheet1 (2)'!$C$70,'Sheet1 (2)'!$D$70*('Sheet1 (2)'!$D$72-crack_t_index)/'Sheet1 (2)'!$D$72,IF(shee2!D295='Sheet1 (2)'!$C$71,'Sheet1 (2)'!$D$71*('Sheet1 (2)'!$D$72-crack_t_index)/'Sheet1 (2)'!$D$72)))&lt;0,0,IF(D295='Sheet1 (2)'!$C$69,'Sheet1 (2)'!$D$69*('Sheet1 (2)'!$D$72-crack_t_index)/'Sheet1 (2)'!$D$72,IF(shee2!D295='Sheet1 (2)'!$C$70,'Sheet1 (2)'!$D$70*('Sheet1 (2)'!$D$72-crack_t_index)/'Sheet1 (2)'!$D$72,IF(shee2!D295='Sheet1 (2)'!$C$71,'Sheet1 (2)'!$D$71*('Sheet1 (2)'!$D$72-crack_t_index)/'Sheet1 (2)'!$D$72))))</f>
        <v>5</v>
      </c>
      <c r="AX295" s="157">
        <f>IF(IF(D295='Sheet1 (2)'!$C$69,'Sheet1 (2)'!$D$69*('Sheet1 (2)'!$D$72-rave_index)/'Sheet1 (2)'!$D$72,IF(shee2!D295='Sheet1 (2)'!$C$70,'Sheet1 (2)'!$D$70*('Sheet1 (2)'!$D$72-rave_index)/'Sheet1 (2)'!$D$72,IF(shee2!D295='Sheet1 (2)'!$C$71,'Sheet1 (2)'!$D$71*('Sheet1 (2)'!$D$72-rave_index)/'Sheet1 (2)'!$D$72)))&lt;0,0,IF(D295='Sheet1 (2)'!$C$69,'Sheet1 (2)'!$D$69*('Sheet1 (2)'!$D$72-rave_index)/'Sheet1 (2)'!$D$72,IF(shee2!D295='Sheet1 (2)'!$C$70,'Sheet1 (2)'!$D$70*('Sheet1 (2)'!$D$72-rave_index)/'Sheet1 (2)'!$D$72,IF(shee2!D295='Sheet1 (2)'!$C$71,'Sheet1 (2)'!$D$71*('Sheet1 (2)'!$D$72-rave_index)/'Sheet1 (2)'!$D$72))))</f>
        <v>5</v>
      </c>
      <c r="AY295" s="157">
        <f>IF(IF(D295='Sheet1 (2)'!$C$69,'Sheet1 (2)'!$D$69*('Sheet1 (2)'!$D$72-rough_index)/'Sheet1 (2)'!$D$72,IF(shee2!D295='Sheet1 (2)'!$C$70,'Sheet1 (2)'!$D$70*('Sheet1 (2)'!$D$72-rough_index)/'Sheet1 (2)'!$D$72,IF(shee2!D295='Sheet1 (2)'!$C$71,'Sheet1 (2)'!$D$71*('Sheet1 (2)'!$D$72-rough_index)/'Sheet1 (2)'!$D$72)))&lt;0,0,IF(D295='Sheet1 (2)'!$C$69,'Sheet1 (2)'!$D$69*('Sheet1 (2)'!$D$72-rough_index)/'Sheet1 (2)'!$D$72,IF(shee2!D295='Sheet1 (2)'!$C$70,'Sheet1 (2)'!$D$70*('Sheet1 (2)'!$D$72-rough_index)/'Sheet1 (2)'!$D$72,IF(shee2!D295='Sheet1 (2)'!$C$71,'Sheet1 (2)'!$D$71*('Sheet1 (2)'!$D$72-rough_index)/'Sheet1 (2)'!$D$72))))</f>
        <v>1.6666666666666667</v>
      </c>
      <c r="AZ295" s="159">
        <f>+(AU295*'Sheet1 (2)'!$C$77)+(AV295*'Sheet1 (2)'!$C$78)+(AW295*'Sheet1 (2)'!$C$79)+(AX295*'Sheet1 (2)'!$C$80)+(AY295*'Sheet1 (2)'!$C$81)</f>
        <v>4</v>
      </c>
      <c r="BA295" s="213" t="str">
        <f t="shared" si="9"/>
        <v>Good</v>
      </c>
      <c r="BE295">
        <f>IF(D295='Sheet1 (2)'!$C$61,'Sheet1 (2)'!$D$61*(counts^2)+'Sheet1 (2)'!$G$61*counts+'Sheet1 (2)'!$J$61,IF(D295='Sheet1 (2)'!$C$62,'Sheet1 (2)'!$D$62*counts+'Sheet1 (2)'!$G$62,IF(D295='Sheet1 (2)'!$C$63,'Sheet1 (2)'!$D$63*counts+'Sheet1 (2)'!$G$63,IF(D295='Sheet1 (2)'!$C$64,'Sheet1 (2)'!$D$64*counts+'Sheet1 (2)'!$G$64))))</f>
        <v>2.0984129299999998</v>
      </c>
    </row>
    <row r="296" spans="1:57" ht="12" customHeight="1">
      <c r="A296" s="145" t="s">
        <v>282</v>
      </c>
      <c r="B296" s="145" t="s">
        <v>76</v>
      </c>
      <c r="C296" s="170">
        <v>436</v>
      </c>
      <c r="D296" s="174" t="s">
        <v>77</v>
      </c>
      <c r="E296" s="171">
        <v>8</v>
      </c>
      <c r="F296" s="171">
        <v>1</v>
      </c>
      <c r="G296" s="171" t="s">
        <v>77</v>
      </c>
      <c r="H296" s="171">
        <v>0.5</v>
      </c>
      <c r="I296" s="171" t="s">
        <v>77</v>
      </c>
      <c r="J296" s="173" t="s">
        <v>80</v>
      </c>
      <c r="K296" s="173" t="s">
        <v>80</v>
      </c>
      <c r="L296" s="169">
        <f>VLOOKUP(CONCATENATE(J296,K296),'Sheet1 (2)'!$J$6:$K$26,2,FALSE)</f>
        <v>0</v>
      </c>
      <c r="M296" s="173" t="s">
        <v>80</v>
      </c>
      <c r="N296" s="173" t="s">
        <v>80</v>
      </c>
      <c r="O296" s="168">
        <f>VLOOKUP(CONCATENATE(M296,N296),'Sheet1 (2)'!$L$6:$M$26,2,FALSE)</f>
        <v>0</v>
      </c>
      <c r="P296" s="173" t="s">
        <v>80</v>
      </c>
      <c r="Q296" s="173" t="s">
        <v>80</v>
      </c>
      <c r="R296" s="168">
        <f>VLOOKUP(CONCATENATE(P296,Q296),'Sheet1 (2)'!$N$6:$O$26,2,FALSE)</f>
        <v>0</v>
      </c>
      <c r="S296" s="173" t="s">
        <v>80</v>
      </c>
      <c r="T296" s="173" t="s">
        <v>80</v>
      </c>
      <c r="U296" s="168">
        <f>VLOOKUP(CONCATENATE(S296,T296),'Sheet1 (2)'!$P$6:$Q$26,2,FALSE)</f>
        <v>0</v>
      </c>
      <c r="V296" s="173" t="s">
        <v>80</v>
      </c>
      <c r="W296" s="173" t="s">
        <v>80</v>
      </c>
      <c r="X296" s="168">
        <f>VLOOKUP(CONCATENATE(V296,W296),'Sheet1 (2)'!$R$6:$S$26,2,FALSE)</f>
        <v>0</v>
      </c>
      <c r="Y296" s="173" t="s">
        <v>80</v>
      </c>
      <c r="Z296" s="173" t="s">
        <v>80</v>
      </c>
      <c r="AA296" s="168">
        <f>VLOOKUP(CONCATENATE(Y296,Z296),'Sheet1 (2)'!$T$6:$U$26,2,FALSE)</f>
        <v>0</v>
      </c>
      <c r="AB296" s="173" t="s">
        <v>80</v>
      </c>
      <c r="AC296" s="173" t="s">
        <v>80</v>
      </c>
      <c r="AD296" s="168">
        <f>VLOOKUP(CONCATENATE(AB296,AC296),'Sheet1 (2)'!$X$6:$Y$26,2,FALSE)</f>
        <v>0</v>
      </c>
      <c r="AE296" s="173" t="s">
        <v>82</v>
      </c>
      <c r="AF296" s="173" t="s">
        <v>81</v>
      </c>
      <c r="AG296" s="168">
        <f>VLOOKUP(CONCATENATE(AE296,AF296),'Sheet1 (2)'!$Z$6:$AA$26,2,FALSE)</f>
        <v>66</v>
      </c>
      <c r="AH296" s="172"/>
      <c r="AI296" s="175"/>
      <c r="AJ296" s="140"/>
      <c r="AK296" s="176" t="s">
        <v>282</v>
      </c>
      <c r="AL296" s="176" t="s">
        <v>76</v>
      </c>
      <c r="AM296" s="170">
        <f t="shared" si="8"/>
        <v>436</v>
      </c>
      <c r="AN296" s="147"/>
      <c r="AO296" s="155"/>
      <c r="AP296" s="156"/>
      <c r="AQ296" s="157">
        <v>1.7478307980000001</v>
      </c>
      <c r="AR296" s="158"/>
      <c r="AS296" s="145">
        <f>LOOKUP(rufmkm,'Sheet1 (2)'!$V$62:$V$71,'Sheet1 (2)'!$W$62:$W$71)</f>
        <v>20</v>
      </c>
      <c r="AT296" s="140"/>
      <c r="AU296" s="157">
        <f>IF(IF(D296='Sheet1 (2)'!$C$69,'Sheet1 (2)'!$D$69*('Sheet1 (2)'!$D$72-rut_index)/'Sheet1 (2)'!$D$72,IF(shee2!D296='Sheet1 (2)'!$C$70,'Sheet1 (2)'!$D$70*('Sheet1 (2)'!$D$72-rut_index)/'Sheet1 (2)'!$D$72,IF(shee2!D296='Sheet1 (2)'!$C$71,'Sheet1 (2)'!$D$71*('Sheet1 (2)'!$D$72-rut_index)/'Sheet1 (2)'!$D$72)))&lt;0,0,IF(D296='Sheet1 (2)'!$C$69,'Sheet1 (2)'!$D$69*('Sheet1 (2)'!$D$72-rut_index)/'Sheet1 (2)'!$D$72,IF(shee2!D296='Sheet1 (2)'!$C$70,'Sheet1 (2)'!$D$70*('Sheet1 (2)'!$D$72-rut_index)/'Sheet1 (2)'!$D$72,IF(shee2!D296='Sheet1 (2)'!$C$71,'Sheet1 (2)'!$D$71*('Sheet1 (2)'!$D$72-rut_index)/'Sheet1 (2)'!$D$72))))</f>
        <v>5</v>
      </c>
      <c r="AV296" s="157">
        <f>IF(IF(D296='Sheet1 (2)'!$C$69,'Sheet1 (2)'!$D$69*('Sheet1 (2)'!$D$72-crack_s_index)/'Sheet1 (2)'!$D$72,IF(shee2!D296='Sheet1 (2)'!$C$70,'Sheet1 (2)'!$D$70*('Sheet1 (2)'!$D$72-crack_s_index)/'Sheet1 (2)'!$D$72,IF(shee2!D296='Sheet1 (2)'!$C$71,'Sheet1 (2)'!$D$71*('Sheet1 (2)'!$D$72-crack_s_index)/'Sheet1 (2)'!$D$72)))&lt;0,0,IF(D296='Sheet1 (2)'!$C$69,'Sheet1 (2)'!$D$69*('Sheet1 (2)'!$D$72-crack_s_index)/'Sheet1 (2)'!$D$72,IF(shee2!D296='Sheet1 (2)'!$C$70,'Sheet1 (2)'!$D$70*('Sheet1 (2)'!$D$72-crack_s_index)/'Sheet1 (2)'!$D$72,IF(shee2!D296='Sheet1 (2)'!$C$71,'Sheet1 (2)'!$D$71*('Sheet1 (2)'!$D$72-crack_s_index)/'Sheet1 (2)'!$D$72))))</f>
        <v>5</v>
      </c>
      <c r="AW296" s="157">
        <f>IF(IF(D296='Sheet1 (2)'!$C$69,'Sheet1 (2)'!$D$69*('Sheet1 (2)'!$D$72-crack_t_index)/'Sheet1 (2)'!$D$72,IF(shee2!D296='Sheet1 (2)'!$C$70,'Sheet1 (2)'!$D$70*('Sheet1 (2)'!$D$72-crack_t_index)/'Sheet1 (2)'!$D$72,IF(shee2!D296='Sheet1 (2)'!$C$71,'Sheet1 (2)'!$D$71*('Sheet1 (2)'!$D$72-crack_t_index)/'Sheet1 (2)'!$D$72)))&lt;0,0,IF(D296='Sheet1 (2)'!$C$69,'Sheet1 (2)'!$D$69*('Sheet1 (2)'!$D$72-crack_t_index)/'Sheet1 (2)'!$D$72,IF(shee2!D296='Sheet1 (2)'!$C$70,'Sheet1 (2)'!$D$70*('Sheet1 (2)'!$D$72-crack_t_index)/'Sheet1 (2)'!$D$72,IF(shee2!D296='Sheet1 (2)'!$C$71,'Sheet1 (2)'!$D$71*('Sheet1 (2)'!$D$72-crack_t_index)/'Sheet1 (2)'!$D$72))))</f>
        <v>5</v>
      </c>
      <c r="AX296" s="157">
        <f>IF(IF(D296='Sheet1 (2)'!$C$69,'Sheet1 (2)'!$D$69*('Sheet1 (2)'!$D$72-rave_index)/'Sheet1 (2)'!$D$72,IF(shee2!D296='Sheet1 (2)'!$C$70,'Sheet1 (2)'!$D$70*('Sheet1 (2)'!$D$72-rave_index)/'Sheet1 (2)'!$D$72,IF(shee2!D296='Sheet1 (2)'!$C$71,'Sheet1 (2)'!$D$71*('Sheet1 (2)'!$D$72-rave_index)/'Sheet1 (2)'!$D$72)))&lt;0,0,IF(D296='Sheet1 (2)'!$C$69,'Sheet1 (2)'!$D$69*('Sheet1 (2)'!$D$72-rave_index)/'Sheet1 (2)'!$D$72,IF(shee2!D296='Sheet1 (2)'!$C$70,'Sheet1 (2)'!$D$70*('Sheet1 (2)'!$D$72-rave_index)/'Sheet1 (2)'!$D$72,IF(shee2!D296='Sheet1 (2)'!$C$71,'Sheet1 (2)'!$D$71*('Sheet1 (2)'!$D$72-rave_index)/'Sheet1 (2)'!$D$72))))</f>
        <v>5</v>
      </c>
      <c r="AY296" s="157">
        <f>IF(IF(D296='Sheet1 (2)'!$C$69,'Sheet1 (2)'!$D$69*('Sheet1 (2)'!$D$72-rough_index)/'Sheet1 (2)'!$D$72,IF(shee2!D296='Sheet1 (2)'!$C$70,'Sheet1 (2)'!$D$70*('Sheet1 (2)'!$D$72-rough_index)/'Sheet1 (2)'!$D$72,IF(shee2!D296='Sheet1 (2)'!$C$71,'Sheet1 (2)'!$D$71*('Sheet1 (2)'!$D$72-rough_index)/'Sheet1 (2)'!$D$72)))&lt;0,0,IF(D296='Sheet1 (2)'!$C$69,'Sheet1 (2)'!$D$69*('Sheet1 (2)'!$D$72-rough_index)/'Sheet1 (2)'!$D$72,IF(shee2!D296='Sheet1 (2)'!$C$70,'Sheet1 (2)'!$D$70*('Sheet1 (2)'!$D$72-rough_index)/'Sheet1 (2)'!$D$72,IF(shee2!D296='Sheet1 (2)'!$C$71,'Sheet1 (2)'!$D$71*('Sheet1 (2)'!$D$72-rough_index)/'Sheet1 (2)'!$D$72))))</f>
        <v>3.3333333333333335</v>
      </c>
      <c r="AZ296" s="159">
        <f>+(AU296*'Sheet1 (2)'!$C$77)+(AV296*'Sheet1 (2)'!$C$78)+(AW296*'Sheet1 (2)'!$C$79)+(AX296*'Sheet1 (2)'!$C$80)+(AY296*'Sheet1 (2)'!$C$81)</f>
        <v>4.5</v>
      </c>
      <c r="BA296" s="213" t="str">
        <f t="shared" si="9"/>
        <v>Good</v>
      </c>
      <c r="BE296">
        <f>IF(D296='Sheet1 (2)'!$C$61,'Sheet1 (2)'!$D$61*(counts^2)+'Sheet1 (2)'!$G$61*counts+'Sheet1 (2)'!$J$61,IF(D296='Sheet1 (2)'!$C$62,'Sheet1 (2)'!$D$62*counts+'Sheet1 (2)'!$G$62,IF(D296='Sheet1 (2)'!$C$63,'Sheet1 (2)'!$D$63*counts+'Sheet1 (2)'!$G$63,IF(D296='Sheet1 (2)'!$C$64,'Sheet1 (2)'!$D$64*counts+'Sheet1 (2)'!$G$64))))</f>
        <v>2.0984129299999998</v>
      </c>
    </row>
    <row r="297" spans="1:57" ht="12" customHeight="1">
      <c r="A297" s="145" t="s">
        <v>282</v>
      </c>
      <c r="B297" s="145" t="s">
        <v>76</v>
      </c>
      <c r="C297" s="170">
        <v>437</v>
      </c>
      <c r="D297" s="174" t="s">
        <v>77</v>
      </c>
      <c r="E297" s="171">
        <v>8</v>
      </c>
      <c r="F297" s="171">
        <v>1</v>
      </c>
      <c r="G297" s="171" t="s">
        <v>77</v>
      </c>
      <c r="H297" s="171">
        <v>0.5</v>
      </c>
      <c r="I297" s="171" t="s">
        <v>77</v>
      </c>
      <c r="J297" s="173" t="s">
        <v>80</v>
      </c>
      <c r="K297" s="173" t="s">
        <v>80</v>
      </c>
      <c r="L297" s="169">
        <f>VLOOKUP(CONCATENATE(J297,K297),'Sheet1 (2)'!$J$6:$K$26,2,FALSE)</f>
        <v>0</v>
      </c>
      <c r="M297" s="173" t="s">
        <v>80</v>
      </c>
      <c r="N297" s="173" t="s">
        <v>80</v>
      </c>
      <c r="O297" s="168">
        <f>VLOOKUP(CONCATENATE(M297,N297),'Sheet1 (2)'!$L$6:$M$26,2,FALSE)</f>
        <v>0</v>
      </c>
      <c r="P297" s="173" t="s">
        <v>80</v>
      </c>
      <c r="Q297" s="173" t="s">
        <v>80</v>
      </c>
      <c r="R297" s="168">
        <f>VLOOKUP(CONCATENATE(P297,Q297),'Sheet1 (2)'!$N$6:$O$26,2,FALSE)</f>
        <v>0</v>
      </c>
      <c r="S297" s="173" t="s">
        <v>80</v>
      </c>
      <c r="T297" s="173" t="s">
        <v>80</v>
      </c>
      <c r="U297" s="168">
        <f>VLOOKUP(CONCATENATE(S297,T297),'Sheet1 (2)'!$P$6:$Q$26,2,FALSE)</f>
        <v>0</v>
      </c>
      <c r="V297" s="173" t="s">
        <v>80</v>
      </c>
      <c r="W297" s="173" t="s">
        <v>80</v>
      </c>
      <c r="X297" s="168">
        <f>VLOOKUP(CONCATENATE(V297,W297),'Sheet1 (2)'!$R$6:$S$26,2,FALSE)</f>
        <v>0</v>
      </c>
      <c r="Y297" s="173" t="s">
        <v>80</v>
      </c>
      <c r="Z297" s="173" t="s">
        <v>80</v>
      </c>
      <c r="AA297" s="168">
        <f>VLOOKUP(CONCATENATE(Y297,Z297),'Sheet1 (2)'!$T$6:$U$26,2,FALSE)</f>
        <v>0</v>
      </c>
      <c r="AB297" s="173" t="s">
        <v>80</v>
      </c>
      <c r="AC297" s="173" t="s">
        <v>80</v>
      </c>
      <c r="AD297" s="168">
        <f>VLOOKUP(CONCATENATE(AB297,AC297),'Sheet1 (2)'!$X$6:$Y$26,2,FALSE)</f>
        <v>0</v>
      </c>
      <c r="AE297" s="173" t="s">
        <v>82</v>
      </c>
      <c r="AF297" s="173" t="s">
        <v>81</v>
      </c>
      <c r="AG297" s="168">
        <f>VLOOKUP(CONCATENATE(AE297,AF297),'Sheet1 (2)'!$Z$6:$AA$26,2,FALSE)</f>
        <v>66</v>
      </c>
      <c r="AH297" s="172"/>
      <c r="AI297" s="175"/>
      <c r="AJ297" s="140"/>
      <c r="AK297" s="176" t="s">
        <v>282</v>
      </c>
      <c r="AL297" s="176" t="s">
        <v>76</v>
      </c>
      <c r="AM297" s="170">
        <f t="shared" si="8"/>
        <v>437</v>
      </c>
      <c r="AN297" s="147"/>
      <c r="AO297" s="155"/>
      <c r="AP297" s="156"/>
      <c r="AQ297" s="157">
        <v>1.4568357716000002</v>
      </c>
      <c r="AR297" s="158"/>
      <c r="AS297" s="145">
        <f>LOOKUP(rufmkm,'Sheet1 (2)'!$V$62:$V$71,'Sheet1 (2)'!$W$62:$W$71)</f>
        <v>20</v>
      </c>
      <c r="AT297" s="140"/>
      <c r="AU297" s="157">
        <f>IF(IF(D297='Sheet1 (2)'!$C$69,'Sheet1 (2)'!$D$69*('Sheet1 (2)'!$D$72-rut_index)/'Sheet1 (2)'!$D$72,IF(shee2!D297='Sheet1 (2)'!$C$70,'Sheet1 (2)'!$D$70*('Sheet1 (2)'!$D$72-rut_index)/'Sheet1 (2)'!$D$72,IF(shee2!D297='Sheet1 (2)'!$C$71,'Sheet1 (2)'!$D$71*('Sheet1 (2)'!$D$72-rut_index)/'Sheet1 (2)'!$D$72)))&lt;0,0,IF(D297='Sheet1 (2)'!$C$69,'Sheet1 (2)'!$D$69*('Sheet1 (2)'!$D$72-rut_index)/'Sheet1 (2)'!$D$72,IF(shee2!D297='Sheet1 (2)'!$C$70,'Sheet1 (2)'!$D$70*('Sheet1 (2)'!$D$72-rut_index)/'Sheet1 (2)'!$D$72,IF(shee2!D297='Sheet1 (2)'!$C$71,'Sheet1 (2)'!$D$71*('Sheet1 (2)'!$D$72-rut_index)/'Sheet1 (2)'!$D$72))))</f>
        <v>5</v>
      </c>
      <c r="AV297" s="157">
        <f>IF(IF(D297='Sheet1 (2)'!$C$69,'Sheet1 (2)'!$D$69*('Sheet1 (2)'!$D$72-crack_s_index)/'Sheet1 (2)'!$D$72,IF(shee2!D297='Sheet1 (2)'!$C$70,'Sheet1 (2)'!$D$70*('Sheet1 (2)'!$D$72-crack_s_index)/'Sheet1 (2)'!$D$72,IF(shee2!D297='Sheet1 (2)'!$C$71,'Sheet1 (2)'!$D$71*('Sheet1 (2)'!$D$72-crack_s_index)/'Sheet1 (2)'!$D$72)))&lt;0,0,IF(D297='Sheet1 (2)'!$C$69,'Sheet1 (2)'!$D$69*('Sheet1 (2)'!$D$72-crack_s_index)/'Sheet1 (2)'!$D$72,IF(shee2!D297='Sheet1 (2)'!$C$70,'Sheet1 (2)'!$D$70*('Sheet1 (2)'!$D$72-crack_s_index)/'Sheet1 (2)'!$D$72,IF(shee2!D297='Sheet1 (2)'!$C$71,'Sheet1 (2)'!$D$71*('Sheet1 (2)'!$D$72-crack_s_index)/'Sheet1 (2)'!$D$72))))</f>
        <v>5</v>
      </c>
      <c r="AW297" s="157">
        <f>IF(IF(D297='Sheet1 (2)'!$C$69,'Sheet1 (2)'!$D$69*('Sheet1 (2)'!$D$72-crack_t_index)/'Sheet1 (2)'!$D$72,IF(shee2!D297='Sheet1 (2)'!$C$70,'Sheet1 (2)'!$D$70*('Sheet1 (2)'!$D$72-crack_t_index)/'Sheet1 (2)'!$D$72,IF(shee2!D297='Sheet1 (2)'!$C$71,'Sheet1 (2)'!$D$71*('Sheet1 (2)'!$D$72-crack_t_index)/'Sheet1 (2)'!$D$72)))&lt;0,0,IF(D297='Sheet1 (2)'!$C$69,'Sheet1 (2)'!$D$69*('Sheet1 (2)'!$D$72-crack_t_index)/'Sheet1 (2)'!$D$72,IF(shee2!D297='Sheet1 (2)'!$C$70,'Sheet1 (2)'!$D$70*('Sheet1 (2)'!$D$72-crack_t_index)/'Sheet1 (2)'!$D$72,IF(shee2!D297='Sheet1 (2)'!$C$71,'Sheet1 (2)'!$D$71*('Sheet1 (2)'!$D$72-crack_t_index)/'Sheet1 (2)'!$D$72))))</f>
        <v>5</v>
      </c>
      <c r="AX297" s="157">
        <f>IF(IF(D297='Sheet1 (2)'!$C$69,'Sheet1 (2)'!$D$69*('Sheet1 (2)'!$D$72-rave_index)/'Sheet1 (2)'!$D$72,IF(shee2!D297='Sheet1 (2)'!$C$70,'Sheet1 (2)'!$D$70*('Sheet1 (2)'!$D$72-rave_index)/'Sheet1 (2)'!$D$72,IF(shee2!D297='Sheet1 (2)'!$C$71,'Sheet1 (2)'!$D$71*('Sheet1 (2)'!$D$72-rave_index)/'Sheet1 (2)'!$D$72)))&lt;0,0,IF(D297='Sheet1 (2)'!$C$69,'Sheet1 (2)'!$D$69*('Sheet1 (2)'!$D$72-rave_index)/'Sheet1 (2)'!$D$72,IF(shee2!D297='Sheet1 (2)'!$C$70,'Sheet1 (2)'!$D$70*('Sheet1 (2)'!$D$72-rave_index)/'Sheet1 (2)'!$D$72,IF(shee2!D297='Sheet1 (2)'!$C$71,'Sheet1 (2)'!$D$71*('Sheet1 (2)'!$D$72-rave_index)/'Sheet1 (2)'!$D$72))))</f>
        <v>5</v>
      </c>
      <c r="AY297" s="157">
        <f>IF(IF(D297='Sheet1 (2)'!$C$69,'Sheet1 (2)'!$D$69*('Sheet1 (2)'!$D$72-rough_index)/'Sheet1 (2)'!$D$72,IF(shee2!D297='Sheet1 (2)'!$C$70,'Sheet1 (2)'!$D$70*('Sheet1 (2)'!$D$72-rough_index)/'Sheet1 (2)'!$D$72,IF(shee2!D297='Sheet1 (2)'!$C$71,'Sheet1 (2)'!$D$71*('Sheet1 (2)'!$D$72-rough_index)/'Sheet1 (2)'!$D$72)))&lt;0,0,IF(D297='Sheet1 (2)'!$C$69,'Sheet1 (2)'!$D$69*('Sheet1 (2)'!$D$72-rough_index)/'Sheet1 (2)'!$D$72,IF(shee2!D297='Sheet1 (2)'!$C$70,'Sheet1 (2)'!$D$70*('Sheet1 (2)'!$D$72-rough_index)/'Sheet1 (2)'!$D$72,IF(shee2!D297='Sheet1 (2)'!$C$71,'Sheet1 (2)'!$D$71*('Sheet1 (2)'!$D$72-rough_index)/'Sheet1 (2)'!$D$72))))</f>
        <v>3.3333333333333335</v>
      </c>
      <c r="AZ297" s="159">
        <f>+(AU297*'Sheet1 (2)'!$C$77)+(AV297*'Sheet1 (2)'!$C$78)+(AW297*'Sheet1 (2)'!$C$79)+(AX297*'Sheet1 (2)'!$C$80)+(AY297*'Sheet1 (2)'!$C$81)</f>
        <v>4.5</v>
      </c>
      <c r="BA297" s="213" t="str">
        <f t="shared" si="9"/>
        <v>Good</v>
      </c>
      <c r="BE297">
        <f>IF(D297='Sheet1 (2)'!$C$61,'Sheet1 (2)'!$D$61*(counts^2)+'Sheet1 (2)'!$G$61*counts+'Sheet1 (2)'!$J$61,IF(D297='Sheet1 (2)'!$C$62,'Sheet1 (2)'!$D$62*counts+'Sheet1 (2)'!$G$62,IF(D297='Sheet1 (2)'!$C$63,'Sheet1 (2)'!$D$63*counts+'Sheet1 (2)'!$G$63,IF(D297='Sheet1 (2)'!$C$64,'Sheet1 (2)'!$D$64*counts+'Sheet1 (2)'!$G$64))))</f>
        <v>2.0984129299999998</v>
      </c>
    </row>
    <row r="298" spans="1:57" ht="12" customHeight="1">
      <c r="A298" s="145" t="s">
        <v>282</v>
      </c>
      <c r="B298" s="145" t="s">
        <v>76</v>
      </c>
      <c r="C298" s="170">
        <v>438</v>
      </c>
      <c r="D298" s="174" t="s">
        <v>77</v>
      </c>
      <c r="E298" s="171">
        <v>8</v>
      </c>
      <c r="F298" s="171">
        <v>1</v>
      </c>
      <c r="G298" s="171" t="s">
        <v>77</v>
      </c>
      <c r="H298" s="171">
        <v>0.5</v>
      </c>
      <c r="I298" s="171" t="s">
        <v>77</v>
      </c>
      <c r="J298" s="173" t="s">
        <v>80</v>
      </c>
      <c r="K298" s="173" t="s">
        <v>80</v>
      </c>
      <c r="L298" s="169">
        <f>VLOOKUP(CONCATENATE(J298,K298),'Sheet1 (2)'!$J$6:$K$26,2,FALSE)</f>
        <v>0</v>
      </c>
      <c r="M298" s="173" t="s">
        <v>80</v>
      </c>
      <c r="N298" s="173" t="s">
        <v>80</v>
      </c>
      <c r="O298" s="168">
        <f>VLOOKUP(CONCATENATE(M298,N298),'Sheet1 (2)'!$L$6:$M$26,2,FALSE)</f>
        <v>0</v>
      </c>
      <c r="P298" s="173" t="s">
        <v>80</v>
      </c>
      <c r="Q298" s="173" t="s">
        <v>80</v>
      </c>
      <c r="R298" s="168">
        <f>VLOOKUP(CONCATENATE(P298,Q298),'Sheet1 (2)'!$N$6:$O$26,2,FALSE)</f>
        <v>0</v>
      </c>
      <c r="S298" s="173" t="s">
        <v>80</v>
      </c>
      <c r="T298" s="173" t="s">
        <v>80</v>
      </c>
      <c r="U298" s="168">
        <f>VLOOKUP(CONCATENATE(S298,T298),'Sheet1 (2)'!$P$6:$Q$26,2,FALSE)</f>
        <v>0</v>
      </c>
      <c r="V298" s="173" t="s">
        <v>80</v>
      </c>
      <c r="W298" s="173" t="s">
        <v>80</v>
      </c>
      <c r="X298" s="168">
        <f>VLOOKUP(CONCATENATE(V298,W298),'Sheet1 (2)'!$R$6:$S$26,2,FALSE)</f>
        <v>0</v>
      </c>
      <c r="Y298" s="173" t="s">
        <v>80</v>
      </c>
      <c r="Z298" s="173" t="s">
        <v>80</v>
      </c>
      <c r="AA298" s="168">
        <f>VLOOKUP(CONCATENATE(Y298,Z298),'Sheet1 (2)'!$T$6:$U$26,2,FALSE)</f>
        <v>0</v>
      </c>
      <c r="AB298" s="173" t="s">
        <v>80</v>
      </c>
      <c r="AC298" s="173" t="s">
        <v>80</v>
      </c>
      <c r="AD298" s="168">
        <f>VLOOKUP(CONCATENATE(AB298,AC298),'Sheet1 (2)'!$X$6:$Y$26,2,FALSE)</f>
        <v>0</v>
      </c>
      <c r="AE298" s="173" t="s">
        <v>82</v>
      </c>
      <c r="AF298" s="173" t="s">
        <v>81</v>
      </c>
      <c r="AG298" s="168">
        <f>VLOOKUP(CONCATENATE(AE298,AF298),'Sheet1 (2)'!$Z$6:$AA$26,2,FALSE)</f>
        <v>66</v>
      </c>
      <c r="AH298" s="172"/>
      <c r="AI298" s="175"/>
      <c r="AJ298" s="140"/>
      <c r="AK298" s="176" t="s">
        <v>282</v>
      </c>
      <c r="AL298" s="176" t="s">
        <v>76</v>
      </c>
      <c r="AM298" s="170">
        <f t="shared" si="8"/>
        <v>438</v>
      </c>
      <c r="AN298" s="147"/>
      <c r="AO298" s="155"/>
      <c r="AP298" s="156"/>
      <c r="AQ298" s="157">
        <v>1.6018183264000001</v>
      </c>
      <c r="AR298" s="158"/>
      <c r="AS298" s="145">
        <f>LOOKUP(rufmkm,'Sheet1 (2)'!$V$62:$V$71,'Sheet1 (2)'!$W$62:$W$71)</f>
        <v>20</v>
      </c>
      <c r="AT298" s="140"/>
      <c r="AU298" s="157">
        <f>IF(IF(D298='Sheet1 (2)'!$C$69,'Sheet1 (2)'!$D$69*('Sheet1 (2)'!$D$72-rut_index)/'Sheet1 (2)'!$D$72,IF(shee2!D298='Sheet1 (2)'!$C$70,'Sheet1 (2)'!$D$70*('Sheet1 (2)'!$D$72-rut_index)/'Sheet1 (2)'!$D$72,IF(shee2!D298='Sheet1 (2)'!$C$71,'Sheet1 (2)'!$D$71*('Sheet1 (2)'!$D$72-rut_index)/'Sheet1 (2)'!$D$72)))&lt;0,0,IF(D298='Sheet1 (2)'!$C$69,'Sheet1 (2)'!$D$69*('Sheet1 (2)'!$D$72-rut_index)/'Sheet1 (2)'!$D$72,IF(shee2!D298='Sheet1 (2)'!$C$70,'Sheet1 (2)'!$D$70*('Sheet1 (2)'!$D$72-rut_index)/'Sheet1 (2)'!$D$72,IF(shee2!D298='Sheet1 (2)'!$C$71,'Sheet1 (2)'!$D$71*('Sheet1 (2)'!$D$72-rut_index)/'Sheet1 (2)'!$D$72))))</f>
        <v>5</v>
      </c>
      <c r="AV298" s="157">
        <f>IF(IF(D298='Sheet1 (2)'!$C$69,'Sheet1 (2)'!$D$69*('Sheet1 (2)'!$D$72-crack_s_index)/'Sheet1 (2)'!$D$72,IF(shee2!D298='Sheet1 (2)'!$C$70,'Sheet1 (2)'!$D$70*('Sheet1 (2)'!$D$72-crack_s_index)/'Sheet1 (2)'!$D$72,IF(shee2!D298='Sheet1 (2)'!$C$71,'Sheet1 (2)'!$D$71*('Sheet1 (2)'!$D$72-crack_s_index)/'Sheet1 (2)'!$D$72)))&lt;0,0,IF(D298='Sheet1 (2)'!$C$69,'Sheet1 (2)'!$D$69*('Sheet1 (2)'!$D$72-crack_s_index)/'Sheet1 (2)'!$D$72,IF(shee2!D298='Sheet1 (2)'!$C$70,'Sheet1 (2)'!$D$70*('Sheet1 (2)'!$D$72-crack_s_index)/'Sheet1 (2)'!$D$72,IF(shee2!D298='Sheet1 (2)'!$C$71,'Sheet1 (2)'!$D$71*('Sheet1 (2)'!$D$72-crack_s_index)/'Sheet1 (2)'!$D$72))))</f>
        <v>5</v>
      </c>
      <c r="AW298" s="157">
        <f>IF(IF(D298='Sheet1 (2)'!$C$69,'Sheet1 (2)'!$D$69*('Sheet1 (2)'!$D$72-crack_t_index)/'Sheet1 (2)'!$D$72,IF(shee2!D298='Sheet1 (2)'!$C$70,'Sheet1 (2)'!$D$70*('Sheet1 (2)'!$D$72-crack_t_index)/'Sheet1 (2)'!$D$72,IF(shee2!D298='Sheet1 (2)'!$C$71,'Sheet1 (2)'!$D$71*('Sheet1 (2)'!$D$72-crack_t_index)/'Sheet1 (2)'!$D$72)))&lt;0,0,IF(D298='Sheet1 (2)'!$C$69,'Sheet1 (2)'!$D$69*('Sheet1 (2)'!$D$72-crack_t_index)/'Sheet1 (2)'!$D$72,IF(shee2!D298='Sheet1 (2)'!$C$70,'Sheet1 (2)'!$D$70*('Sheet1 (2)'!$D$72-crack_t_index)/'Sheet1 (2)'!$D$72,IF(shee2!D298='Sheet1 (2)'!$C$71,'Sheet1 (2)'!$D$71*('Sheet1 (2)'!$D$72-crack_t_index)/'Sheet1 (2)'!$D$72))))</f>
        <v>5</v>
      </c>
      <c r="AX298" s="157">
        <f>IF(IF(D298='Sheet1 (2)'!$C$69,'Sheet1 (2)'!$D$69*('Sheet1 (2)'!$D$72-rave_index)/'Sheet1 (2)'!$D$72,IF(shee2!D298='Sheet1 (2)'!$C$70,'Sheet1 (2)'!$D$70*('Sheet1 (2)'!$D$72-rave_index)/'Sheet1 (2)'!$D$72,IF(shee2!D298='Sheet1 (2)'!$C$71,'Sheet1 (2)'!$D$71*('Sheet1 (2)'!$D$72-rave_index)/'Sheet1 (2)'!$D$72)))&lt;0,0,IF(D298='Sheet1 (2)'!$C$69,'Sheet1 (2)'!$D$69*('Sheet1 (2)'!$D$72-rave_index)/'Sheet1 (2)'!$D$72,IF(shee2!D298='Sheet1 (2)'!$C$70,'Sheet1 (2)'!$D$70*('Sheet1 (2)'!$D$72-rave_index)/'Sheet1 (2)'!$D$72,IF(shee2!D298='Sheet1 (2)'!$C$71,'Sheet1 (2)'!$D$71*('Sheet1 (2)'!$D$72-rave_index)/'Sheet1 (2)'!$D$72))))</f>
        <v>5</v>
      </c>
      <c r="AY298" s="157">
        <f>IF(IF(D298='Sheet1 (2)'!$C$69,'Sheet1 (2)'!$D$69*('Sheet1 (2)'!$D$72-rough_index)/'Sheet1 (2)'!$D$72,IF(shee2!D298='Sheet1 (2)'!$C$70,'Sheet1 (2)'!$D$70*('Sheet1 (2)'!$D$72-rough_index)/'Sheet1 (2)'!$D$72,IF(shee2!D298='Sheet1 (2)'!$C$71,'Sheet1 (2)'!$D$71*('Sheet1 (2)'!$D$72-rough_index)/'Sheet1 (2)'!$D$72)))&lt;0,0,IF(D298='Sheet1 (2)'!$C$69,'Sheet1 (2)'!$D$69*('Sheet1 (2)'!$D$72-rough_index)/'Sheet1 (2)'!$D$72,IF(shee2!D298='Sheet1 (2)'!$C$70,'Sheet1 (2)'!$D$70*('Sheet1 (2)'!$D$72-rough_index)/'Sheet1 (2)'!$D$72,IF(shee2!D298='Sheet1 (2)'!$C$71,'Sheet1 (2)'!$D$71*('Sheet1 (2)'!$D$72-rough_index)/'Sheet1 (2)'!$D$72))))</f>
        <v>3.3333333333333335</v>
      </c>
      <c r="AZ298" s="159">
        <f>+(AU298*'Sheet1 (2)'!$C$77)+(AV298*'Sheet1 (2)'!$C$78)+(AW298*'Sheet1 (2)'!$C$79)+(AX298*'Sheet1 (2)'!$C$80)+(AY298*'Sheet1 (2)'!$C$81)</f>
        <v>4.5</v>
      </c>
      <c r="BA298" s="213" t="str">
        <f t="shared" si="9"/>
        <v>Good</v>
      </c>
      <c r="BE298">
        <f>IF(D298='Sheet1 (2)'!$C$61,'Sheet1 (2)'!$D$61*(counts^2)+'Sheet1 (2)'!$G$61*counts+'Sheet1 (2)'!$J$61,IF(D298='Sheet1 (2)'!$C$62,'Sheet1 (2)'!$D$62*counts+'Sheet1 (2)'!$G$62,IF(D298='Sheet1 (2)'!$C$63,'Sheet1 (2)'!$D$63*counts+'Sheet1 (2)'!$G$63,IF(D298='Sheet1 (2)'!$C$64,'Sheet1 (2)'!$D$64*counts+'Sheet1 (2)'!$G$64))))</f>
        <v>2.0984129299999998</v>
      </c>
    </row>
    <row r="299" spans="1:57" ht="12" customHeight="1">
      <c r="A299" s="145" t="s">
        <v>282</v>
      </c>
      <c r="B299" s="145" t="s">
        <v>76</v>
      </c>
      <c r="C299" s="170">
        <v>439</v>
      </c>
      <c r="D299" s="174" t="s">
        <v>77</v>
      </c>
      <c r="E299" s="171">
        <v>8</v>
      </c>
      <c r="F299" s="171">
        <v>1</v>
      </c>
      <c r="G299" s="171" t="s">
        <v>77</v>
      </c>
      <c r="H299" s="171">
        <v>0.5</v>
      </c>
      <c r="I299" s="171" t="s">
        <v>77</v>
      </c>
      <c r="J299" s="173" t="s">
        <v>80</v>
      </c>
      <c r="K299" s="173" t="s">
        <v>80</v>
      </c>
      <c r="L299" s="169">
        <f>VLOOKUP(CONCATENATE(J299,K299),'Sheet1 (2)'!$J$6:$K$26,2,FALSE)</f>
        <v>0</v>
      </c>
      <c r="M299" s="173" t="s">
        <v>80</v>
      </c>
      <c r="N299" s="173" t="s">
        <v>80</v>
      </c>
      <c r="O299" s="168">
        <f>VLOOKUP(CONCATENATE(M299,N299),'Sheet1 (2)'!$L$6:$M$26,2,FALSE)</f>
        <v>0</v>
      </c>
      <c r="P299" s="173" t="s">
        <v>80</v>
      </c>
      <c r="Q299" s="173" t="s">
        <v>80</v>
      </c>
      <c r="R299" s="168">
        <f>VLOOKUP(CONCATENATE(P299,Q299),'Sheet1 (2)'!$N$6:$O$26,2,FALSE)</f>
        <v>0</v>
      </c>
      <c r="S299" s="173" t="s">
        <v>80</v>
      </c>
      <c r="T299" s="173" t="s">
        <v>80</v>
      </c>
      <c r="U299" s="168">
        <f>VLOOKUP(CONCATENATE(S299,T299),'Sheet1 (2)'!$P$6:$Q$26,2,FALSE)</f>
        <v>0</v>
      </c>
      <c r="V299" s="173" t="s">
        <v>80</v>
      </c>
      <c r="W299" s="173" t="s">
        <v>80</v>
      </c>
      <c r="X299" s="168">
        <f>VLOOKUP(CONCATENATE(V299,W299),'Sheet1 (2)'!$R$6:$S$26,2,FALSE)</f>
        <v>0</v>
      </c>
      <c r="Y299" s="173" t="s">
        <v>80</v>
      </c>
      <c r="Z299" s="173" t="s">
        <v>80</v>
      </c>
      <c r="AA299" s="168">
        <f>VLOOKUP(CONCATENATE(Y299,Z299),'Sheet1 (2)'!$T$6:$U$26,2,FALSE)</f>
        <v>0</v>
      </c>
      <c r="AB299" s="173" t="s">
        <v>80</v>
      </c>
      <c r="AC299" s="173" t="s">
        <v>80</v>
      </c>
      <c r="AD299" s="168">
        <f>VLOOKUP(CONCATENATE(AB299,AC299),'Sheet1 (2)'!$X$6:$Y$26,2,FALSE)</f>
        <v>0</v>
      </c>
      <c r="AE299" s="173" t="s">
        <v>82</v>
      </c>
      <c r="AF299" s="173" t="s">
        <v>81</v>
      </c>
      <c r="AG299" s="168">
        <f>VLOOKUP(CONCATENATE(AE299,AF299),'Sheet1 (2)'!$Z$6:$AA$26,2,FALSE)</f>
        <v>66</v>
      </c>
      <c r="AH299" s="172"/>
      <c r="AI299" s="175"/>
      <c r="AJ299" s="140"/>
      <c r="AK299" s="176" t="s">
        <v>282</v>
      </c>
      <c r="AL299" s="176" t="s">
        <v>76</v>
      </c>
      <c r="AM299" s="170">
        <f t="shared" si="8"/>
        <v>439</v>
      </c>
      <c r="AN299" s="147"/>
      <c r="AO299" s="155"/>
      <c r="AP299" s="156"/>
      <c r="AQ299" s="157">
        <v>2.3020511271999999</v>
      </c>
      <c r="AR299" s="158"/>
      <c r="AS299" s="145">
        <f>LOOKUP(rufmkm,'Sheet1 (2)'!$V$62:$V$71,'Sheet1 (2)'!$W$62:$W$71)</f>
        <v>30</v>
      </c>
      <c r="AT299" s="140"/>
      <c r="AU299" s="157">
        <f>IF(IF(D299='Sheet1 (2)'!$C$69,'Sheet1 (2)'!$D$69*('Sheet1 (2)'!$D$72-rut_index)/'Sheet1 (2)'!$D$72,IF(shee2!D299='Sheet1 (2)'!$C$70,'Sheet1 (2)'!$D$70*('Sheet1 (2)'!$D$72-rut_index)/'Sheet1 (2)'!$D$72,IF(shee2!D299='Sheet1 (2)'!$C$71,'Sheet1 (2)'!$D$71*('Sheet1 (2)'!$D$72-rut_index)/'Sheet1 (2)'!$D$72)))&lt;0,0,IF(D299='Sheet1 (2)'!$C$69,'Sheet1 (2)'!$D$69*('Sheet1 (2)'!$D$72-rut_index)/'Sheet1 (2)'!$D$72,IF(shee2!D299='Sheet1 (2)'!$C$70,'Sheet1 (2)'!$D$70*('Sheet1 (2)'!$D$72-rut_index)/'Sheet1 (2)'!$D$72,IF(shee2!D299='Sheet1 (2)'!$C$71,'Sheet1 (2)'!$D$71*('Sheet1 (2)'!$D$72-rut_index)/'Sheet1 (2)'!$D$72))))</f>
        <v>5</v>
      </c>
      <c r="AV299" s="157">
        <f>IF(IF(D299='Sheet1 (2)'!$C$69,'Sheet1 (2)'!$D$69*('Sheet1 (2)'!$D$72-crack_s_index)/'Sheet1 (2)'!$D$72,IF(shee2!D299='Sheet1 (2)'!$C$70,'Sheet1 (2)'!$D$70*('Sheet1 (2)'!$D$72-crack_s_index)/'Sheet1 (2)'!$D$72,IF(shee2!D299='Sheet1 (2)'!$C$71,'Sheet1 (2)'!$D$71*('Sheet1 (2)'!$D$72-crack_s_index)/'Sheet1 (2)'!$D$72)))&lt;0,0,IF(D299='Sheet1 (2)'!$C$69,'Sheet1 (2)'!$D$69*('Sheet1 (2)'!$D$72-crack_s_index)/'Sheet1 (2)'!$D$72,IF(shee2!D299='Sheet1 (2)'!$C$70,'Sheet1 (2)'!$D$70*('Sheet1 (2)'!$D$72-crack_s_index)/'Sheet1 (2)'!$D$72,IF(shee2!D299='Sheet1 (2)'!$C$71,'Sheet1 (2)'!$D$71*('Sheet1 (2)'!$D$72-crack_s_index)/'Sheet1 (2)'!$D$72))))</f>
        <v>5</v>
      </c>
      <c r="AW299" s="157">
        <f>IF(IF(D299='Sheet1 (2)'!$C$69,'Sheet1 (2)'!$D$69*('Sheet1 (2)'!$D$72-crack_t_index)/'Sheet1 (2)'!$D$72,IF(shee2!D299='Sheet1 (2)'!$C$70,'Sheet1 (2)'!$D$70*('Sheet1 (2)'!$D$72-crack_t_index)/'Sheet1 (2)'!$D$72,IF(shee2!D299='Sheet1 (2)'!$C$71,'Sheet1 (2)'!$D$71*('Sheet1 (2)'!$D$72-crack_t_index)/'Sheet1 (2)'!$D$72)))&lt;0,0,IF(D299='Sheet1 (2)'!$C$69,'Sheet1 (2)'!$D$69*('Sheet1 (2)'!$D$72-crack_t_index)/'Sheet1 (2)'!$D$72,IF(shee2!D299='Sheet1 (2)'!$C$70,'Sheet1 (2)'!$D$70*('Sheet1 (2)'!$D$72-crack_t_index)/'Sheet1 (2)'!$D$72,IF(shee2!D299='Sheet1 (2)'!$C$71,'Sheet1 (2)'!$D$71*('Sheet1 (2)'!$D$72-crack_t_index)/'Sheet1 (2)'!$D$72))))</f>
        <v>5</v>
      </c>
      <c r="AX299" s="157">
        <f>IF(IF(D299='Sheet1 (2)'!$C$69,'Sheet1 (2)'!$D$69*('Sheet1 (2)'!$D$72-rave_index)/'Sheet1 (2)'!$D$72,IF(shee2!D299='Sheet1 (2)'!$C$70,'Sheet1 (2)'!$D$70*('Sheet1 (2)'!$D$72-rave_index)/'Sheet1 (2)'!$D$72,IF(shee2!D299='Sheet1 (2)'!$C$71,'Sheet1 (2)'!$D$71*('Sheet1 (2)'!$D$72-rave_index)/'Sheet1 (2)'!$D$72)))&lt;0,0,IF(D299='Sheet1 (2)'!$C$69,'Sheet1 (2)'!$D$69*('Sheet1 (2)'!$D$72-rave_index)/'Sheet1 (2)'!$D$72,IF(shee2!D299='Sheet1 (2)'!$C$70,'Sheet1 (2)'!$D$70*('Sheet1 (2)'!$D$72-rave_index)/'Sheet1 (2)'!$D$72,IF(shee2!D299='Sheet1 (2)'!$C$71,'Sheet1 (2)'!$D$71*('Sheet1 (2)'!$D$72-rave_index)/'Sheet1 (2)'!$D$72))))</f>
        <v>5</v>
      </c>
      <c r="AY299" s="157">
        <f>IF(IF(D299='Sheet1 (2)'!$C$69,'Sheet1 (2)'!$D$69*('Sheet1 (2)'!$D$72-rough_index)/'Sheet1 (2)'!$D$72,IF(shee2!D299='Sheet1 (2)'!$C$70,'Sheet1 (2)'!$D$70*('Sheet1 (2)'!$D$72-rough_index)/'Sheet1 (2)'!$D$72,IF(shee2!D299='Sheet1 (2)'!$C$71,'Sheet1 (2)'!$D$71*('Sheet1 (2)'!$D$72-rough_index)/'Sheet1 (2)'!$D$72)))&lt;0,0,IF(D299='Sheet1 (2)'!$C$69,'Sheet1 (2)'!$D$69*('Sheet1 (2)'!$D$72-rough_index)/'Sheet1 (2)'!$D$72,IF(shee2!D299='Sheet1 (2)'!$C$70,'Sheet1 (2)'!$D$70*('Sheet1 (2)'!$D$72-rough_index)/'Sheet1 (2)'!$D$72,IF(shee2!D299='Sheet1 (2)'!$C$71,'Sheet1 (2)'!$D$71*('Sheet1 (2)'!$D$72-rough_index)/'Sheet1 (2)'!$D$72))))</f>
        <v>2.5</v>
      </c>
      <c r="AZ299" s="159">
        <f>+(AU299*'Sheet1 (2)'!$C$77)+(AV299*'Sheet1 (2)'!$C$78)+(AW299*'Sheet1 (2)'!$C$79)+(AX299*'Sheet1 (2)'!$C$80)+(AY299*'Sheet1 (2)'!$C$81)</f>
        <v>4.25</v>
      </c>
      <c r="BA299" s="213" t="str">
        <f t="shared" si="9"/>
        <v>Good</v>
      </c>
      <c r="BE299">
        <f>IF(D299='Sheet1 (2)'!$C$61,'Sheet1 (2)'!$D$61*(counts^2)+'Sheet1 (2)'!$G$61*counts+'Sheet1 (2)'!$J$61,IF(D299='Sheet1 (2)'!$C$62,'Sheet1 (2)'!$D$62*counts+'Sheet1 (2)'!$G$62,IF(D299='Sheet1 (2)'!$C$63,'Sheet1 (2)'!$D$63*counts+'Sheet1 (2)'!$G$63,IF(D299='Sheet1 (2)'!$C$64,'Sheet1 (2)'!$D$64*counts+'Sheet1 (2)'!$G$64))))</f>
        <v>2.0984129299999998</v>
      </c>
    </row>
    <row r="300" spans="1:57" ht="12" customHeight="1">
      <c r="A300" s="145" t="s">
        <v>282</v>
      </c>
      <c r="B300" s="145" t="s">
        <v>76</v>
      </c>
      <c r="C300" s="170">
        <v>440</v>
      </c>
      <c r="D300" s="174" t="s">
        <v>77</v>
      </c>
      <c r="E300" s="171">
        <v>8</v>
      </c>
      <c r="F300" s="171">
        <v>1</v>
      </c>
      <c r="G300" s="171" t="s">
        <v>77</v>
      </c>
      <c r="H300" s="171">
        <v>0.5</v>
      </c>
      <c r="I300" s="171" t="s">
        <v>77</v>
      </c>
      <c r="J300" s="173" t="s">
        <v>80</v>
      </c>
      <c r="K300" s="173" t="s">
        <v>80</v>
      </c>
      <c r="L300" s="169">
        <f>VLOOKUP(CONCATENATE(J300,K300),'Sheet1 (2)'!$J$6:$K$26,2,FALSE)</f>
        <v>0</v>
      </c>
      <c r="M300" s="173" t="s">
        <v>80</v>
      </c>
      <c r="N300" s="173" t="s">
        <v>80</v>
      </c>
      <c r="O300" s="168">
        <f>VLOOKUP(CONCATENATE(M300,N300),'Sheet1 (2)'!$L$6:$M$26,2,FALSE)</f>
        <v>0</v>
      </c>
      <c r="P300" s="173" t="s">
        <v>80</v>
      </c>
      <c r="Q300" s="173" t="s">
        <v>80</v>
      </c>
      <c r="R300" s="168">
        <f>VLOOKUP(CONCATENATE(P300,Q300),'Sheet1 (2)'!$N$6:$O$26,2,FALSE)</f>
        <v>0</v>
      </c>
      <c r="S300" s="173" t="s">
        <v>80</v>
      </c>
      <c r="T300" s="173" t="s">
        <v>80</v>
      </c>
      <c r="U300" s="168">
        <f>VLOOKUP(CONCATENATE(S300,T300),'Sheet1 (2)'!$P$6:$Q$26,2,FALSE)</f>
        <v>0</v>
      </c>
      <c r="V300" s="173" t="s">
        <v>80</v>
      </c>
      <c r="W300" s="173" t="s">
        <v>80</v>
      </c>
      <c r="X300" s="168">
        <f>VLOOKUP(CONCATENATE(V300,W300),'Sheet1 (2)'!$R$6:$S$26,2,FALSE)</f>
        <v>0</v>
      </c>
      <c r="Y300" s="173" t="s">
        <v>80</v>
      </c>
      <c r="Z300" s="173" t="s">
        <v>80</v>
      </c>
      <c r="AA300" s="168">
        <f>VLOOKUP(CONCATENATE(Y300,Z300),'Sheet1 (2)'!$T$6:$U$26,2,FALSE)</f>
        <v>0</v>
      </c>
      <c r="AB300" s="173" t="s">
        <v>80</v>
      </c>
      <c r="AC300" s="173" t="s">
        <v>80</v>
      </c>
      <c r="AD300" s="168">
        <f>VLOOKUP(CONCATENATE(AB300,AC300),'Sheet1 (2)'!$X$6:$Y$26,2,FALSE)</f>
        <v>0</v>
      </c>
      <c r="AE300" s="173" t="s">
        <v>82</v>
      </c>
      <c r="AF300" s="173" t="s">
        <v>81</v>
      </c>
      <c r="AG300" s="168">
        <f>VLOOKUP(CONCATENATE(AE300,AF300),'Sheet1 (2)'!$Z$6:$AA$26,2,FALSE)</f>
        <v>66</v>
      </c>
      <c r="AH300" s="172"/>
      <c r="AI300" s="175"/>
      <c r="AJ300" s="140"/>
      <c r="AK300" s="176" t="s">
        <v>282</v>
      </c>
      <c r="AL300" s="176" t="s">
        <v>76</v>
      </c>
      <c r="AM300" s="170">
        <f t="shared" si="8"/>
        <v>440</v>
      </c>
      <c r="AN300" s="147"/>
      <c r="AO300" s="155"/>
      <c r="AP300" s="156"/>
      <c r="AQ300" s="157">
        <v>1.6431114862</v>
      </c>
      <c r="AR300" s="158"/>
      <c r="AS300" s="145">
        <f>LOOKUP(rufmkm,'Sheet1 (2)'!$V$62:$V$71,'Sheet1 (2)'!$W$62:$W$71)</f>
        <v>20</v>
      </c>
      <c r="AT300" s="140"/>
      <c r="AU300" s="157">
        <f>IF(IF(D300='Sheet1 (2)'!$C$69,'Sheet1 (2)'!$D$69*('Sheet1 (2)'!$D$72-rut_index)/'Sheet1 (2)'!$D$72,IF(shee2!D300='Sheet1 (2)'!$C$70,'Sheet1 (2)'!$D$70*('Sheet1 (2)'!$D$72-rut_index)/'Sheet1 (2)'!$D$72,IF(shee2!D300='Sheet1 (2)'!$C$71,'Sheet1 (2)'!$D$71*('Sheet1 (2)'!$D$72-rut_index)/'Sheet1 (2)'!$D$72)))&lt;0,0,IF(D300='Sheet1 (2)'!$C$69,'Sheet1 (2)'!$D$69*('Sheet1 (2)'!$D$72-rut_index)/'Sheet1 (2)'!$D$72,IF(shee2!D300='Sheet1 (2)'!$C$70,'Sheet1 (2)'!$D$70*('Sheet1 (2)'!$D$72-rut_index)/'Sheet1 (2)'!$D$72,IF(shee2!D300='Sheet1 (2)'!$C$71,'Sheet1 (2)'!$D$71*('Sheet1 (2)'!$D$72-rut_index)/'Sheet1 (2)'!$D$72))))</f>
        <v>5</v>
      </c>
      <c r="AV300" s="157">
        <f>IF(IF(D300='Sheet1 (2)'!$C$69,'Sheet1 (2)'!$D$69*('Sheet1 (2)'!$D$72-crack_s_index)/'Sheet1 (2)'!$D$72,IF(shee2!D300='Sheet1 (2)'!$C$70,'Sheet1 (2)'!$D$70*('Sheet1 (2)'!$D$72-crack_s_index)/'Sheet1 (2)'!$D$72,IF(shee2!D300='Sheet1 (2)'!$C$71,'Sheet1 (2)'!$D$71*('Sheet1 (2)'!$D$72-crack_s_index)/'Sheet1 (2)'!$D$72)))&lt;0,0,IF(D300='Sheet1 (2)'!$C$69,'Sheet1 (2)'!$D$69*('Sheet1 (2)'!$D$72-crack_s_index)/'Sheet1 (2)'!$D$72,IF(shee2!D300='Sheet1 (2)'!$C$70,'Sheet1 (2)'!$D$70*('Sheet1 (2)'!$D$72-crack_s_index)/'Sheet1 (2)'!$D$72,IF(shee2!D300='Sheet1 (2)'!$C$71,'Sheet1 (2)'!$D$71*('Sheet1 (2)'!$D$72-crack_s_index)/'Sheet1 (2)'!$D$72))))</f>
        <v>5</v>
      </c>
      <c r="AW300" s="157">
        <f>IF(IF(D300='Sheet1 (2)'!$C$69,'Sheet1 (2)'!$D$69*('Sheet1 (2)'!$D$72-crack_t_index)/'Sheet1 (2)'!$D$72,IF(shee2!D300='Sheet1 (2)'!$C$70,'Sheet1 (2)'!$D$70*('Sheet1 (2)'!$D$72-crack_t_index)/'Sheet1 (2)'!$D$72,IF(shee2!D300='Sheet1 (2)'!$C$71,'Sheet1 (2)'!$D$71*('Sheet1 (2)'!$D$72-crack_t_index)/'Sheet1 (2)'!$D$72)))&lt;0,0,IF(D300='Sheet1 (2)'!$C$69,'Sheet1 (2)'!$D$69*('Sheet1 (2)'!$D$72-crack_t_index)/'Sheet1 (2)'!$D$72,IF(shee2!D300='Sheet1 (2)'!$C$70,'Sheet1 (2)'!$D$70*('Sheet1 (2)'!$D$72-crack_t_index)/'Sheet1 (2)'!$D$72,IF(shee2!D300='Sheet1 (2)'!$C$71,'Sheet1 (2)'!$D$71*('Sheet1 (2)'!$D$72-crack_t_index)/'Sheet1 (2)'!$D$72))))</f>
        <v>5</v>
      </c>
      <c r="AX300" s="157">
        <f>IF(IF(D300='Sheet1 (2)'!$C$69,'Sheet1 (2)'!$D$69*('Sheet1 (2)'!$D$72-rave_index)/'Sheet1 (2)'!$D$72,IF(shee2!D300='Sheet1 (2)'!$C$70,'Sheet1 (2)'!$D$70*('Sheet1 (2)'!$D$72-rave_index)/'Sheet1 (2)'!$D$72,IF(shee2!D300='Sheet1 (2)'!$C$71,'Sheet1 (2)'!$D$71*('Sheet1 (2)'!$D$72-rave_index)/'Sheet1 (2)'!$D$72)))&lt;0,0,IF(D300='Sheet1 (2)'!$C$69,'Sheet1 (2)'!$D$69*('Sheet1 (2)'!$D$72-rave_index)/'Sheet1 (2)'!$D$72,IF(shee2!D300='Sheet1 (2)'!$C$70,'Sheet1 (2)'!$D$70*('Sheet1 (2)'!$D$72-rave_index)/'Sheet1 (2)'!$D$72,IF(shee2!D300='Sheet1 (2)'!$C$71,'Sheet1 (2)'!$D$71*('Sheet1 (2)'!$D$72-rave_index)/'Sheet1 (2)'!$D$72))))</f>
        <v>5</v>
      </c>
      <c r="AY300" s="157">
        <f>IF(IF(D300='Sheet1 (2)'!$C$69,'Sheet1 (2)'!$D$69*('Sheet1 (2)'!$D$72-rough_index)/'Sheet1 (2)'!$D$72,IF(shee2!D300='Sheet1 (2)'!$C$70,'Sheet1 (2)'!$D$70*('Sheet1 (2)'!$D$72-rough_index)/'Sheet1 (2)'!$D$72,IF(shee2!D300='Sheet1 (2)'!$C$71,'Sheet1 (2)'!$D$71*('Sheet1 (2)'!$D$72-rough_index)/'Sheet1 (2)'!$D$72)))&lt;0,0,IF(D300='Sheet1 (2)'!$C$69,'Sheet1 (2)'!$D$69*('Sheet1 (2)'!$D$72-rough_index)/'Sheet1 (2)'!$D$72,IF(shee2!D300='Sheet1 (2)'!$C$70,'Sheet1 (2)'!$D$70*('Sheet1 (2)'!$D$72-rough_index)/'Sheet1 (2)'!$D$72,IF(shee2!D300='Sheet1 (2)'!$C$71,'Sheet1 (2)'!$D$71*('Sheet1 (2)'!$D$72-rough_index)/'Sheet1 (2)'!$D$72))))</f>
        <v>3.3333333333333335</v>
      </c>
      <c r="AZ300" s="159">
        <f>+(AU300*'Sheet1 (2)'!$C$77)+(AV300*'Sheet1 (2)'!$C$78)+(AW300*'Sheet1 (2)'!$C$79)+(AX300*'Sheet1 (2)'!$C$80)+(AY300*'Sheet1 (2)'!$C$81)</f>
        <v>4.5</v>
      </c>
      <c r="BA300" s="213" t="str">
        <f t="shared" si="9"/>
        <v>Good</v>
      </c>
      <c r="BE300">
        <f>IF(D300='Sheet1 (2)'!$C$61,'Sheet1 (2)'!$D$61*(counts^2)+'Sheet1 (2)'!$G$61*counts+'Sheet1 (2)'!$J$61,IF(D300='Sheet1 (2)'!$C$62,'Sheet1 (2)'!$D$62*counts+'Sheet1 (2)'!$G$62,IF(D300='Sheet1 (2)'!$C$63,'Sheet1 (2)'!$D$63*counts+'Sheet1 (2)'!$G$63,IF(D300='Sheet1 (2)'!$C$64,'Sheet1 (2)'!$D$64*counts+'Sheet1 (2)'!$G$64))))</f>
        <v>2.0984129299999998</v>
      </c>
    </row>
    <row r="301" spans="1:57" ht="12" customHeight="1">
      <c r="A301" s="145" t="s">
        <v>282</v>
      </c>
      <c r="B301" s="145" t="s">
        <v>76</v>
      </c>
      <c r="C301" s="170">
        <v>441</v>
      </c>
      <c r="D301" s="174" t="s">
        <v>77</v>
      </c>
      <c r="E301" s="171">
        <v>8</v>
      </c>
      <c r="F301" s="171">
        <v>1</v>
      </c>
      <c r="G301" s="171" t="s">
        <v>77</v>
      </c>
      <c r="H301" s="171">
        <v>0.5</v>
      </c>
      <c r="I301" s="171" t="s">
        <v>77</v>
      </c>
      <c r="J301" s="173" t="s">
        <v>80</v>
      </c>
      <c r="K301" s="173" t="s">
        <v>80</v>
      </c>
      <c r="L301" s="169">
        <f>VLOOKUP(CONCATENATE(J301,K301),'Sheet1 (2)'!$J$6:$K$26,2,FALSE)</f>
        <v>0</v>
      </c>
      <c r="M301" s="173" t="s">
        <v>80</v>
      </c>
      <c r="N301" s="173" t="s">
        <v>80</v>
      </c>
      <c r="O301" s="168">
        <f>VLOOKUP(CONCATENATE(M301,N301),'Sheet1 (2)'!$L$6:$M$26,2,FALSE)</f>
        <v>0</v>
      </c>
      <c r="P301" s="173" t="s">
        <v>80</v>
      </c>
      <c r="Q301" s="173" t="s">
        <v>80</v>
      </c>
      <c r="R301" s="168">
        <f>VLOOKUP(CONCATENATE(P301,Q301),'Sheet1 (2)'!$N$6:$O$26,2,FALSE)</f>
        <v>0</v>
      </c>
      <c r="S301" s="173" t="s">
        <v>80</v>
      </c>
      <c r="T301" s="173" t="s">
        <v>80</v>
      </c>
      <c r="U301" s="168">
        <f>VLOOKUP(CONCATENATE(S301,T301),'Sheet1 (2)'!$P$6:$Q$26,2,FALSE)</f>
        <v>0</v>
      </c>
      <c r="V301" s="173" t="s">
        <v>80</v>
      </c>
      <c r="W301" s="173" t="s">
        <v>80</v>
      </c>
      <c r="X301" s="168">
        <f>VLOOKUP(CONCATENATE(V301,W301),'Sheet1 (2)'!$R$6:$S$26,2,FALSE)</f>
        <v>0</v>
      </c>
      <c r="Y301" s="173" t="s">
        <v>80</v>
      </c>
      <c r="Z301" s="173" t="s">
        <v>80</v>
      </c>
      <c r="AA301" s="168">
        <f>VLOOKUP(CONCATENATE(Y301,Z301),'Sheet1 (2)'!$T$6:$U$26,2,FALSE)</f>
        <v>0</v>
      </c>
      <c r="AB301" s="173" t="s">
        <v>80</v>
      </c>
      <c r="AC301" s="173" t="s">
        <v>80</v>
      </c>
      <c r="AD301" s="168">
        <f>VLOOKUP(CONCATENATE(AB301,AC301),'Sheet1 (2)'!$X$6:$Y$26,2,FALSE)</f>
        <v>0</v>
      </c>
      <c r="AE301" s="173" t="s">
        <v>82</v>
      </c>
      <c r="AF301" s="173" t="s">
        <v>81</v>
      </c>
      <c r="AG301" s="168">
        <f>VLOOKUP(CONCATENATE(AE301,AF301),'Sheet1 (2)'!$Z$6:$AA$26,2,FALSE)</f>
        <v>66</v>
      </c>
      <c r="AH301" s="172"/>
      <c r="AI301" s="175"/>
      <c r="AJ301" s="140"/>
      <c r="AK301" s="176" t="s">
        <v>282</v>
      </c>
      <c r="AL301" s="176" t="s">
        <v>76</v>
      </c>
      <c r="AM301" s="170">
        <f t="shared" si="8"/>
        <v>441</v>
      </c>
      <c r="AN301" s="147"/>
      <c r="AO301" s="155"/>
      <c r="AP301" s="156"/>
      <c r="AQ301" s="157">
        <v>2.1229201093999999</v>
      </c>
      <c r="AR301" s="158"/>
      <c r="AS301" s="145">
        <f>LOOKUP(rufmkm,'Sheet1 (2)'!$V$62:$V$71,'Sheet1 (2)'!$W$62:$W$71)</f>
        <v>30</v>
      </c>
      <c r="AT301" s="140"/>
      <c r="AU301" s="157">
        <f>IF(IF(D301='Sheet1 (2)'!$C$69,'Sheet1 (2)'!$D$69*('Sheet1 (2)'!$D$72-rut_index)/'Sheet1 (2)'!$D$72,IF(shee2!D301='Sheet1 (2)'!$C$70,'Sheet1 (2)'!$D$70*('Sheet1 (2)'!$D$72-rut_index)/'Sheet1 (2)'!$D$72,IF(shee2!D301='Sheet1 (2)'!$C$71,'Sheet1 (2)'!$D$71*('Sheet1 (2)'!$D$72-rut_index)/'Sheet1 (2)'!$D$72)))&lt;0,0,IF(D301='Sheet1 (2)'!$C$69,'Sheet1 (2)'!$D$69*('Sheet1 (2)'!$D$72-rut_index)/'Sheet1 (2)'!$D$72,IF(shee2!D301='Sheet1 (2)'!$C$70,'Sheet1 (2)'!$D$70*('Sheet1 (2)'!$D$72-rut_index)/'Sheet1 (2)'!$D$72,IF(shee2!D301='Sheet1 (2)'!$C$71,'Sheet1 (2)'!$D$71*('Sheet1 (2)'!$D$72-rut_index)/'Sheet1 (2)'!$D$72))))</f>
        <v>5</v>
      </c>
      <c r="AV301" s="157">
        <f>IF(IF(D301='Sheet1 (2)'!$C$69,'Sheet1 (2)'!$D$69*('Sheet1 (2)'!$D$72-crack_s_index)/'Sheet1 (2)'!$D$72,IF(shee2!D301='Sheet1 (2)'!$C$70,'Sheet1 (2)'!$D$70*('Sheet1 (2)'!$D$72-crack_s_index)/'Sheet1 (2)'!$D$72,IF(shee2!D301='Sheet1 (2)'!$C$71,'Sheet1 (2)'!$D$71*('Sheet1 (2)'!$D$72-crack_s_index)/'Sheet1 (2)'!$D$72)))&lt;0,0,IF(D301='Sheet1 (2)'!$C$69,'Sheet1 (2)'!$D$69*('Sheet1 (2)'!$D$72-crack_s_index)/'Sheet1 (2)'!$D$72,IF(shee2!D301='Sheet1 (2)'!$C$70,'Sheet1 (2)'!$D$70*('Sheet1 (2)'!$D$72-crack_s_index)/'Sheet1 (2)'!$D$72,IF(shee2!D301='Sheet1 (2)'!$C$71,'Sheet1 (2)'!$D$71*('Sheet1 (2)'!$D$72-crack_s_index)/'Sheet1 (2)'!$D$72))))</f>
        <v>5</v>
      </c>
      <c r="AW301" s="157">
        <f>IF(IF(D301='Sheet1 (2)'!$C$69,'Sheet1 (2)'!$D$69*('Sheet1 (2)'!$D$72-crack_t_index)/'Sheet1 (2)'!$D$72,IF(shee2!D301='Sheet1 (2)'!$C$70,'Sheet1 (2)'!$D$70*('Sheet1 (2)'!$D$72-crack_t_index)/'Sheet1 (2)'!$D$72,IF(shee2!D301='Sheet1 (2)'!$C$71,'Sheet1 (2)'!$D$71*('Sheet1 (2)'!$D$72-crack_t_index)/'Sheet1 (2)'!$D$72)))&lt;0,0,IF(D301='Sheet1 (2)'!$C$69,'Sheet1 (2)'!$D$69*('Sheet1 (2)'!$D$72-crack_t_index)/'Sheet1 (2)'!$D$72,IF(shee2!D301='Sheet1 (2)'!$C$70,'Sheet1 (2)'!$D$70*('Sheet1 (2)'!$D$72-crack_t_index)/'Sheet1 (2)'!$D$72,IF(shee2!D301='Sheet1 (2)'!$C$71,'Sheet1 (2)'!$D$71*('Sheet1 (2)'!$D$72-crack_t_index)/'Sheet1 (2)'!$D$72))))</f>
        <v>5</v>
      </c>
      <c r="AX301" s="157">
        <f>IF(IF(D301='Sheet1 (2)'!$C$69,'Sheet1 (2)'!$D$69*('Sheet1 (2)'!$D$72-rave_index)/'Sheet1 (2)'!$D$72,IF(shee2!D301='Sheet1 (2)'!$C$70,'Sheet1 (2)'!$D$70*('Sheet1 (2)'!$D$72-rave_index)/'Sheet1 (2)'!$D$72,IF(shee2!D301='Sheet1 (2)'!$C$71,'Sheet1 (2)'!$D$71*('Sheet1 (2)'!$D$72-rave_index)/'Sheet1 (2)'!$D$72)))&lt;0,0,IF(D301='Sheet1 (2)'!$C$69,'Sheet1 (2)'!$D$69*('Sheet1 (2)'!$D$72-rave_index)/'Sheet1 (2)'!$D$72,IF(shee2!D301='Sheet1 (2)'!$C$70,'Sheet1 (2)'!$D$70*('Sheet1 (2)'!$D$72-rave_index)/'Sheet1 (2)'!$D$72,IF(shee2!D301='Sheet1 (2)'!$C$71,'Sheet1 (2)'!$D$71*('Sheet1 (2)'!$D$72-rave_index)/'Sheet1 (2)'!$D$72))))</f>
        <v>5</v>
      </c>
      <c r="AY301" s="157">
        <f>IF(IF(D301='Sheet1 (2)'!$C$69,'Sheet1 (2)'!$D$69*('Sheet1 (2)'!$D$72-rough_index)/'Sheet1 (2)'!$D$72,IF(shee2!D301='Sheet1 (2)'!$C$70,'Sheet1 (2)'!$D$70*('Sheet1 (2)'!$D$72-rough_index)/'Sheet1 (2)'!$D$72,IF(shee2!D301='Sheet1 (2)'!$C$71,'Sheet1 (2)'!$D$71*('Sheet1 (2)'!$D$72-rough_index)/'Sheet1 (2)'!$D$72)))&lt;0,0,IF(D301='Sheet1 (2)'!$C$69,'Sheet1 (2)'!$D$69*('Sheet1 (2)'!$D$72-rough_index)/'Sheet1 (2)'!$D$72,IF(shee2!D301='Sheet1 (2)'!$C$70,'Sheet1 (2)'!$D$70*('Sheet1 (2)'!$D$72-rough_index)/'Sheet1 (2)'!$D$72,IF(shee2!D301='Sheet1 (2)'!$C$71,'Sheet1 (2)'!$D$71*('Sheet1 (2)'!$D$72-rough_index)/'Sheet1 (2)'!$D$72))))</f>
        <v>2.5</v>
      </c>
      <c r="AZ301" s="159">
        <f>+(AU301*'Sheet1 (2)'!$C$77)+(AV301*'Sheet1 (2)'!$C$78)+(AW301*'Sheet1 (2)'!$C$79)+(AX301*'Sheet1 (2)'!$C$80)+(AY301*'Sheet1 (2)'!$C$81)</f>
        <v>4.25</v>
      </c>
      <c r="BA301" s="213" t="str">
        <f t="shared" si="9"/>
        <v>Good</v>
      </c>
      <c r="BE301">
        <f>IF(D301='Sheet1 (2)'!$C$61,'Sheet1 (2)'!$D$61*(counts^2)+'Sheet1 (2)'!$G$61*counts+'Sheet1 (2)'!$J$61,IF(D301='Sheet1 (2)'!$C$62,'Sheet1 (2)'!$D$62*counts+'Sheet1 (2)'!$G$62,IF(D301='Sheet1 (2)'!$C$63,'Sheet1 (2)'!$D$63*counts+'Sheet1 (2)'!$G$63,IF(D301='Sheet1 (2)'!$C$64,'Sheet1 (2)'!$D$64*counts+'Sheet1 (2)'!$G$64))))</f>
        <v>2.0984129299999998</v>
      </c>
    </row>
    <row r="302" spans="1:57" ht="12" customHeight="1">
      <c r="A302" s="145" t="s">
        <v>282</v>
      </c>
      <c r="B302" s="145" t="s">
        <v>76</v>
      </c>
      <c r="C302" s="170">
        <v>442</v>
      </c>
      <c r="D302" s="174" t="s">
        <v>77</v>
      </c>
      <c r="E302" s="171">
        <v>8</v>
      </c>
      <c r="F302" s="171">
        <v>1</v>
      </c>
      <c r="G302" s="171" t="s">
        <v>77</v>
      </c>
      <c r="H302" s="171">
        <v>0.5</v>
      </c>
      <c r="I302" s="171" t="s">
        <v>77</v>
      </c>
      <c r="J302" s="173" t="s">
        <v>80</v>
      </c>
      <c r="K302" s="173" t="s">
        <v>80</v>
      </c>
      <c r="L302" s="169">
        <f>VLOOKUP(CONCATENATE(J302,K302),'Sheet1 (2)'!$J$6:$K$26,2,FALSE)</f>
        <v>0</v>
      </c>
      <c r="M302" s="173" t="s">
        <v>83</v>
      </c>
      <c r="N302" s="173" t="s">
        <v>82</v>
      </c>
      <c r="O302" s="168">
        <f>VLOOKUP(CONCATENATE(M302,N302),'Sheet1 (2)'!$L$6:$M$26,2,FALSE)</f>
        <v>18.75</v>
      </c>
      <c r="P302" s="173" t="s">
        <v>83</v>
      </c>
      <c r="Q302" s="173" t="s">
        <v>82</v>
      </c>
      <c r="R302" s="168">
        <f>VLOOKUP(CONCATENATE(P302,Q302),'Sheet1 (2)'!$N$6:$O$26,2,FALSE)</f>
        <v>18.75</v>
      </c>
      <c r="S302" s="173" t="s">
        <v>80</v>
      </c>
      <c r="T302" s="173" t="s">
        <v>80</v>
      </c>
      <c r="U302" s="168">
        <f>VLOOKUP(CONCATENATE(S302,T302),'Sheet1 (2)'!$P$6:$Q$26,2,FALSE)</f>
        <v>0</v>
      </c>
      <c r="V302" s="173" t="s">
        <v>80</v>
      </c>
      <c r="W302" s="173" t="s">
        <v>80</v>
      </c>
      <c r="X302" s="168">
        <f>VLOOKUP(CONCATENATE(V302,W302),'Sheet1 (2)'!$R$6:$S$26,2,FALSE)</f>
        <v>0</v>
      </c>
      <c r="Y302" s="173" t="s">
        <v>80</v>
      </c>
      <c r="Z302" s="173" t="s">
        <v>80</v>
      </c>
      <c r="AA302" s="168">
        <f>VLOOKUP(CONCATENATE(Y302,Z302),'Sheet1 (2)'!$T$6:$U$26,2,FALSE)</f>
        <v>0</v>
      </c>
      <c r="AB302" s="173" t="s">
        <v>80</v>
      </c>
      <c r="AC302" s="173" t="s">
        <v>80</v>
      </c>
      <c r="AD302" s="168">
        <f>VLOOKUP(CONCATENATE(AB302,AC302),'Sheet1 (2)'!$X$6:$Y$26,2,FALSE)</f>
        <v>0</v>
      </c>
      <c r="AE302" s="173" t="s">
        <v>82</v>
      </c>
      <c r="AF302" s="173" t="s">
        <v>81</v>
      </c>
      <c r="AG302" s="168">
        <f>VLOOKUP(CONCATENATE(AE302,AF302),'Sheet1 (2)'!$Z$6:$AA$26,2,FALSE)</f>
        <v>66</v>
      </c>
      <c r="AH302" s="172"/>
      <c r="AI302" s="175"/>
      <c r="AJ302" s="140"/>
      <c r="AK302" s="176" t="s">
        <v>282</v>
      </c>
      <c r="AL302" s="176" t="s">
        <v>76</v>
      </c>
      <c r="AM302" s="170">
        <f t="shared" si="8"/>
        <v>442</v>
      </c>
      <c r="AN302" s="147"/>
      <c r="AO302" s="155"/>
      <c r="AP302" s="156"/>
      <c r="AQ302" s="157">
        <v>2.2363386054000003</v>
      </c>
      <c r="AR302" s="158"/>
      <c r="AS302" s="145">
        <f>LOOKUP(rufmkm,'Sheet1 (2)'!$V$62:$V$71,'Sheet1 (2)'!$W$62:$W$71)</f>
        <v>30</v>
      </c>
      <c r="AT302" s="140"/>
      <c r="AU302" s="157">
        <f>IF(IF(D302='Sheet1 (2)'!$C$69,'Sheet1 (2)'!$D$69*('Sheet1 (2)'!$D$72-rut_index)/'Sheet1 (2)'!$D$72,IF(shee2!D302='Sheet1 (2)'!$C$70,'Sheet1 (2)'!$D$70*('Sheet1 (2)'!$D$72-rut_index)/'Sheet1 (2)'!$D$72,IF(shee2!D302='Sheet1 (2)'!$C$71,'Sheet1 (2)'!$D$71*('Sheet1 (2)'!$D$72-rut_index)/'Sheet1 (2)'!$D$72)))&lt;0,0,IF(D302='Sheet1 (2)'!$C$69,'Sheet1 (2)'!$D$69*('Sheet1 (2)'!$D$72-rut_index)/'Sheet1 (2)'!$D$72,IF(shee2!D302='Sheet1 (2)'!$C$70,'Sheet1 (2)'!$D$70*('Sheet1 (2)'!$D$72-rut_index)/'Sheet1 (2)'!$D$72,IF(shee2!D302='Sheet1 (2)'!$C$71,'Sheet1 (2)'!$D$71*('Sheet1 (2)'!$D$72-rut_index)/'Sheet1 (2)'!$D$72))))</f>
        <v>5</v>
      </c>
      <c r="AV302" s="157">
        <f>IF(IF(D302='Sheet1 (2)'!$C$69,'Sheet1 (2)'!$D$69*('Sheet1 (2)'!$D$72-crack_s_index)/'Sheet1 (2)'!$D$72,IF(shee2!D302='Sheet1 (2)'!$C$70,'Sheet1 (2)'!$D$70*('Sheet1 (2)'!$D$72-crack_s_index)/'Sheet1 (2)'!$D$72,IF(shee2!D302='Sheet1 (2)'!$C$71,'Sheet1 (2)'!$D$71*('Sheet1 (2)'!$D$72-crack_s_index)/'Sheet1 (2)'!$D$72)))&lt;0,0,IF(D302='Sheet1 (2)'!$C$69,'Sheet1 (2)'!$D$69*('Sheet1 (2)'!$D$72-crack_s_index)/'Sheet1 (2)'!$D$72,IF(shee2!D302='Sheet1 (2)'!$C$70,'Sheet1 (2)'!$D$70*('Sheet1 (2)'!$D$72-crack_s_index)/'Sheet1 (2)'!$D$72,IF(shee2!D302='Sheet1 (2)'!$C$71,'Sheet1 (2)'!$D$71*('Sheet1 (2)'!$D$72-crack_s_index)/'Sheet1 (2)'!$D$72))))</f>
        <v>3.4375</v>
      </c>
      <c r="AW302" s="157">
        <f>IF(IF(D302='Sheet1 (2)'!$C$69,'Sheet1 (2)'!$D$69*('Sheet1 (2)'!$D$72-crack_t_index)/'Sheet1 (2)'!$D$72,IF(shee2!D302='Sheet1 (2)'!$C$70,'Sheet1 (2)'!$D$70*('Sheet1 (2)'!$D$72-crack_t_index)/'Sheet1 (2)'!$D$72,IF(shee2!D302='Sheet1 (2)'!$C$71,'Sheet1 (2)'!$D$71*('Sheet1 (2)'!$D$72-crack_t_index)/'Sheet1 (2)'!$D$72)))&lt;0,0,IF(D302='Sheet1 (2)'!$C$69,'Sheet1 (2)'!$D$69*('Sheet1 (2)'!$D$72-crack_t_index)/'Sheet1 (2)'!$D$72,IF(shee2!D302='Sheet1 (2)'!$C$70,'Sheet1 (2)'!$D$70*('Sheet1 (2)'!$D$72-crack_t_index)/'Sheet1 (2)'!$D$72,IF(shee2!D302='Sheet1 (2)'!$C$71,'Sheet1 (2)'!$D$71*('Sheet1 (2)'!$D$72-crack_t_index)/'Sheet1 (2)'!$D$72))))</f>
        <v>3.4375</v>
      </c>
      <c r="AX302" s="157">
        <f>IF(IF(D302='Sheet1 (2)'!$C$69,'Sheet1 (2)'!$D$69*('Sheet1 (2)'!$D$72-rave_index)/'Sheet1 (2)'!$D$72,IF(shee2!D302='Sheet1 (2)'!$C$70,'Sheet1 (2)'!$D$70*('Sheet1 (2)'!$D$72-rave_index)/'Sheet1 (2)'!$D$72,IF(shee2!D302='Sheet1 (2)'!$C$71,'Sheet1 (2)'!$D$71*('Sheet1 (2)'!$D$72-rave_index)/'Sheet1 (2)'!$D$72)))&lt;0,0,IF(D302='Sheet1 (2)'!$C$69,'Sheet1 (2)'!$D$69*('Sheet1 (2)'!$D$72-rave_index)/'Sheet1 (2)'!$D$72,IF(shee2!D302='Sheet1 (2)'!$C$70,'Sheet1 (2)'!$D$70*('Sheet1 (2)'!$D$72-rave_index)/'Sheet1 (2)'!$D$72,IF(shee2!D302='Sheet1 (2)'!$C$71,'Sheet1 (2)'!$D$71*('Sheet1 (2)'!$D$72-rave_index)/'Sheet1 (2)'!$D$72))))</f>
        <v>5</v>
      </c>
      <c r="AY302" s="157">
        <f>IF(IF(D302='Sheet1 (2)'!$C$69,'Sheet1 (2)'!$D$69*('Sheet1 (2)'!$D$72-rough_index)/'Sheet1 (2)'!$D$72,IF(shee2!D302='Sheet1 (2)'!$C$70,'Sheet1 (2)'!$D$70*('Sheet1 (2)'!$D$72-rough_index)/'Sheet1 (2)'!$D$72,IF(shee2!D302='Sheet1 (2)'!$C$71,'Sheet1 (2)'!$D$71*('Sheet1 (2)'!$D$72-rough_index)/'Sheet1 (2)'!$D$72)))&lt;0,0,IF(D302='Sheet1 (2)'!$C$69,'Sheet1 (2)'!$D$69*('Sheet1 (2)'!$D$72-rough_index)/'Sheet1 (2)'!$D$72,IF(shee2!D302='Sheet1 (2)'!$C$70,'Sheet1 (2)'!$D$70*('Sheet1 (2)'!$D$72-rough_index)/'Sheet1 (2)'!$D$72,IF(shee2!D302='Sheet1 (2)'!$C$71,'Sheet1 (2)'!$D$71*('Sheet1 (2)'!$D$72-rough_index)/'Sheet1 (2)'!$D$72))))</f>
        <v>2.5</v>
      </c>
      <c r="AZ302" s="159">
        <f>+(AU302*'Sheet1 (2)'!$C$77)+(AV302*'Sheet1 (2)'!$C$78)+(AW302*'Sheet1 (2)'!$C$79)+(AX302*'Sheet1 (2)'!$C$80)+(AY302*'Sheet1 (2)'!$C$81)</f>
        <v>3.625</v>
      </c>
      <c r="BA302" s="213" t="str">
        <f t="shared" si="9"/>
        <v>Fair</v>
      </c>
      <c r="BE302">
        <f>IF(D302='Sheet1 (2)'!$C$61,'Sheet1 (2)'!$D$61*(counts^2)+'Sheet1 (2)'!$G$61*counts+'Sheet1 (2)'!$J$61,IF(D302='Sheet1 (2)'!$C$62,'Sheet1 (2)'!$D$62*counts+'Sheet1 (2)'!$G$62,IF(D302='Sheet1 (2)'!$C$63,'Sheet1 (2)'!$D$63*counts+'Sheet1 (2)'!$G$63,IF(D302='Sheet1 (2)'!$C$64,'Sheet1 (2)'!$D$64*counts+'Sheet1 (2)'!$G$64))))</f>
        <v>2.0984129299999998</v>
      </c>
    </row>
    <row r="303" spans="1:57" ht="12" customHeight="1">
      <c r="A303" s="145" t="s">
        <v>282</v>
      </c>
      <c r="B303" s="145" t="s">
        <v>76</v>
      </c>
      <c r="C303" s="170">
        <v>443</v>
      </c>
      <c r="D303" s="174" t="s">
        <v>77</v>
      </c>
      <c r="E303" s="171">
        <v>8</v>
      </c>
      <c r="F303" s="171">
        <v>1</v>
      </c>
      <c r="G303" s="171" t="s">
        <v>77</v>
      </c>
      <c r="H303" s="171">
        <v>0.5</v>
      </c>
      <c r="I303" s="171" t="s">
        <v>77</v>
      </c>
      <c r="J303" s="173" t="s">
        <v>80</v>
      </c>
      <c r="K303" s="173" t="s">
        <v>80</v>
      </c>
      <c r="L303" s="169">
        <f>VLOOKUP(CONCATENATE(J303,K303),'Sheet1 (2)'!$J$6:$K$26,2,FALSE)</f>
        <v>0</v>
      </c>
      <c r="M303" s="173" t="s">
        <v>80</v>
      </c>
      <c r="N303" s="173" t="s">
        <v>80</v>
      </c>
      <c r="O303" s="168">
        <f>VLOOKUP(CONCATENATE(M303,N303),'Sheet1 (2)'!$L$6:$M$26,2,FALSE)</f>
        <v>0</v>
      </c>
      <c r="P303" s="173" t="s">
        <v>80</v>
      </c>
      <c r="Q303" s="173" t="s">
        <v>80</v>
      </c>
      <c r="R303" s="168">
        <f>VLOOKUP(CONCATENATE(P303,Q303),'Sheet1 (2)'!$N$6:$O$26,2,FALSE)</f>
        <v>0</v>
      </c>
      <c r="S303" s="173" t="s">
        <v>80</v>
      </c>
      <c r="T303" s="173" t="s">
        <v>80</v>
      </c>
      <c r="U303" s="168">
        <f>VLOOKUP(CONCATENATE(S303,T303),'Sheet1 (2)'!$P$6:$Q$26,2,FALSE)</f>
        <v>0</v>
      </c>
      <c r="V303" s="173" t="s">
        <v>80</v>
      </c>
      <c r="W303" s="173" t="s">
        <v>80</v>
      </c>
      <c r="X303" s="168">
        <f>VLOOKUP(CONCATENATE(V303,W303),'Sheet1 (2)'!$R$6:$S$26,2,FALSE)</f>
        <v>0</v>
      </c>
      <c r="Y303" s="173" t="s">
        <v>80</v>
      </c>
      <c r="Z303" s="173" t="s">
        <v>80</v>
      </c>
      <c r="AA303" s="168">
        <f>VLOOKUP(CONCATENATE(Y303,Z303),'Sheet1 (2)'!$T$6:$U$26,2,FALSE)</f>
        <v>0</v>
      </c>
      <c r="AB303" s="173" t="s">
        <v>80</v>
      </c>
      <c r="AC303" s="173" t="s">
        <v>80</v>
      </c>
      <c r="AD303" s="168">
        <f>VLOOKUP(CONCATENATE(AB303,AC303),'Sheet1 (2)'!$X$6:$Y$26,2,FALSE)</f>
        <v>0</v>
      </c>
      <c r="AE303" s="173" t="s">
        <v>82</v>
      </c>
      <c r="AF303" s="173" t="s">
        <v>81</v>
      </c>
      <c r="AG303" s="168">
        <f>VLOOKUP(CONCATENATE(AE303,AF303),'Sheet1 (2)'!$Z$6:$AA$26,2,FALSE)</f>
        <v>66</v>
      </c>
      <c r="AH303" s="172"/>
      <c r="AI303" s="175"/>
      <c r="AJ303" s="140"/>
      <c r="AK303" s="176" t="s">
        <v>282</v>
      </c>
      <c r="AL303" s="176" t="s">
        <v>76</v>
      </c>
      <c r="AM303" s="170">
        <f t="shared" si="8"/>
        <v>443</v>
      </c>
      <c r="AN303" s="147"/>
      <c r="AO303" s="155"/>
      <c r="AP303" s="156"/>
      <c r="AQ303" s="157">
        <v>1.8928229068</v>
      </c>
      <c r="AR303" s="158"/>
      <c r="AS303" s="145">
        <f>LOOKUP(rufmkm,'Sheet1 (2)'!$V$62:$V$71,'Sheet1 (2)'!$W$62:$W$71)</f>
        <v>20</v>
      </c>
      <c r="AT303" s="140"/>
      <c r="AU303" s="157">
        <f>IF(IF(D303='Sheet1 (2)'!$C$69,'Sheet1 (2)'!$D$69*('Sheet1 (2)'!$D$72-rut_index)/'Sheet1 (2)'!$D$72,IF(shee2!D303='Sheet1 (2)'!$C$70,'Sheet1 (2)'!$D$70*('Sheet1 (2)'!$D$72-rut_index)/'Sheet1 (2)'!$D$72,IF(shee2!D303='Sheet1 (2)'!$C$71,'Sheet1 (2)'!$D$71*('Sheet1 (2)'!$D$72-rut_index)/'Sheet1 (2)'!$D$72)))&lt;0,0,IF(D303='Sheet1 (2)'!$C$69,'Sheet1 (2)'!$D$69*('Sheet1 (2)'!$D$72-rut_index)/'Sheet1 (2)'!$D$72,IF(shee2!D303='Sheet1 (2)'!$C$70,'Sheet1 (2)'!$D$70*('Sheet1 (2)'!$D$72-rut_index)/'Sheet1 (2)'!$D$72,IF(shee2!D303='Sheet1 (2)'!$C$71,'Sheet1 (2)'!$D$71*('Sheet1 (2)'!$D$72-rut_index)/'Sheet1 (2)'!$D$72))))</f>
        <v>5</v>
      </c>
      <c r="AV303" s="157">
        <f>IF(IF(D303='Sheet1 (2)'!$C$69,'Sheet1 (2)'!$D$69*('Sheet1 (2)'!$D$72-crack_s_index)/'Sheet1 (2)'!$D$72,IF(shee2!D303='Sheet1 (2)'!$C$70,'Sheet1 (2)'!$D$70*('Sheet1 (2)'!$D$72-crack_s_index)/'Sheet1 (2)'!$D$72,IF(shee2!D303='Sheet1 (2)'!$C$71,'Sheet1 (2)'!$D$71*('Sheet1 (2)'!$D$72-crack_s_index)/'Sheet1 (2)'!$D$72)))&lt;0,0,IF(D303='Sheet1 (2)'!$C$69,'Sheet1 (2)'!$D$69*('Sheet1 (2)'!$D$72-crack_s_index)/'Sheet1 (2)'!$D$72,IF(shee2!D303='Sheet1 (2)'!$C$70,'Sheet1 (2)'!$D$70*('Sheet1 (2)'!$D$72-crack_s_index)/'Sheet1 (2)'!$D$72,IF(shee2!D303='Sheet1 (2)'!$C$71,'Sheet1 (2)'!$D$71*('Sheet1 (2)'!$D$72-crack_s_index)/'Sheet1 (2)'!$D$72))))</f>
        <v>5</v>
      </c>
      <c r="AW303" s="157">
        <f>IF(IF(D303='Sheet1 (2)'!$C$69,'Sheet1 (2)'!$D$69*('Sheet1 (2)'!$D$72-crack_t_index)/'Sheet1 (2)'!$D$72,IF(shee2!D303='Sheet1 (2)'!$C$70,'Sheet1 (2)'!$D$70*('Sheet1 (2)'!$D$72-crack_t_index)/'Sheet1 (2)'!$D$72,IF(shee2!D303='Sheet1 (2)'!$C$71,'Sheet1 (2)'!$D$71*('Sheet1 (2)'!$D$72-crack_t_index)/'Sheet1 (2)'!$D$72)))&lt;0,0,IF(D303='Sheet1 (2)'!$C$69,'Sheet1 (2)'!$D$69*('Sheet1 (2)'!$D$72-crack_t_index)/'Sheet1 (2)'!$D$72,IF(shee2!D303='Sheet1 (2)'!$C$70,'Sheet1 (2)'!$D$70*('Sheet1 (2)'!$D$72-crack_t_index)/'Sheet1 (2)'!$D$72,IF(shee2!D303='Sheet1 (2)'!$C$71,'Sheet1 (2)'!$D$71*('Sheet1 (2)'!$D$72-crack_t_index)/'Sheet1 (2)'!$D$72))))</f>
        <v>5</v>
      </c>
      <c r="AX303" s="157">
        <f>IF(IF(D303='Sheet1 (2)'!$C$69,'Sheet1 (2)'!$D$69*('Sheet1 (2)'!$D$72-rave_index)/'Sheet1 (2)'!$D$72,IF(shee2!D303='Sheet1 (2)'!$C$70,'Sheet1 (2)'!$D$70*('Sheet1 (2)'!$D$72-rave_index)/'Sheet1 (2)'!$D$72,IF(shee2!D303='Sheet1 (2)'!$C$71,'Sheet1 (2)'!$D$71*('Sheet1 (2)'!$D$72-rave_index)/'Sheet1 (2)'!$D$72)))&lt;0,0,IF(D303='Sheet1 (2)'!$C$69,'Sheet1 (2)'!$D$69*('Sheet1 (2)'!$D$72-rave_index)/'Sheet1 (2)'!$D$72,IF(shee2!D303='Sheet1 (2)'!$C$70,'Sheet1 (2)'!$D$70*('Sheet1 (2)'!$D$72-rave_index)/'Sheet1 (2)'!$D$72,IF(shee2!D303='Sheet1 (2)'!$C$71,'Sheet1 (2)'!$D$71*('Sheet1 (2)'!$D$72-rave_index)/'Sheet1 (2)'!$D$72))))</f>
        <v>5</v>
      </c>
      <c r="AY303" s="157">
        <f>IF(IF(D303='Sheet1 (2)'!$C$69,'Sheet1 (2)'!$D$69*('Sheet1 (2)'!$D$72-rough_index)/'Sheet1 (2)'!$D$72,IF(shee2!D303='Sheet1 (2)'!$C$70,'Sheet1 (2)'!$D$70*('Sheet1 (2)'!$D$72-rough_index)/'Sheet1 (2)'!$D$72,IF(shee2!D303='Sheet1 (2)'!$C$71,'Sheet1 (2)'!$D$71*('Sheet1 (2)'!$D$72-rough_index)/'Sheet1 (2)'!$D$72)))&lt;0,0,IF(D303='Sheet1 (2)'!$C$69,'Sheet1 (2)'!$D$69*('Sheet1 (2)'!$D$72-rough_index)/'Sheet1 (2)'!$D$72,IF(shee2!D303='Sheet1 (2)'!$C$70,'Sheet1 (2)'!$D$70*('Sheet1 (2)'!$D$72-rough_index)/'Sheet1 (2)'!$D$72,IF(shee2!D303='Sheet1 (2)'!$C$71,'Sheet1 (2)'!$D$71*('Sheet1 (2)'!$D$72-rough_index)/'Sheet1 (2)'!$D$72))))</f>
        <v>3.3333333333333335</v>
      </c>
      <c r="AZ303" s="159">
        <f>+(AU303*'Sheet1 (2)'!$C$77)+(AV303*'Sheet1 (2)'!$C$78)+(AW303*'Sheet1 (2)'!$C$79)+(AX303*'Sheet1 (2)'!$C$80)+(AY303*'Sheet1 (2)'!$C$81)</f>
        <v>4.5</v>
      </c>
      <c r="BA303" s="213" t="str">
        <f t="shared" si="9"/>
        <v>Good</v>
      </c>
      <c r="BE303">
        <f>IF(D303='Sheet1 (2)'!$C$61,'Sheet1 (2)'!$D$61*(counts^2)+'Sheet1 (2)'!$G$61*counts+'Sheet1 (2)'!$J$61,IF(D303='Sheet1 (2)'!$C$62,'Sheet1 (2)'!$D$62*counts+'Sheet1 (2)'!$G$62,IF(D303='Sheet1 (2)'!$C$63,'Sheet1 (2)'!$D$63*counts+'Sheet1 (2)'!$G$63,IF(D303='Sheet1 (2)'!$C$64,'Sheet1 (2)'!$D$64*counts+'Sheet1 (2)'!$G$64))))</f>
        <v>2.0984129299999998</v>
      </c>
    </row>
    <row r="304" spans="1:57" ht="12" customHeight="1">
      <c r="A304" s="145" t="s">
        <v>282</v>
      </c>
      <c r="B304" s="145" t="s">
        <v>76</v>
      </c>
      <c r="C304" s="170">
        <v>444</v>
      </c>
      <c r="D304" s="174" t="s">
        <v>77</v>
      </c>
      <c r="E304" s="171">
        <v>8</v>
      </c>
      <c r="F304" s="171">
        <v>1</v>
      </c>
      <c r="G304" s="171" t="s">
        <v>77</v>
      </c>
      <c r="H304" s="171">
        <v>0.5</v>
      </c>
      <c r="I304" s="171" t="s">
        <v>77</v>
      </c>
      <c r="J304" s="173" t="s">
        <v>80</v>
      </c>
      <c r="K304" s="173" t="s">
        <v>80</v>
      </c>
      <c r="L304" s="169">
        <f>VLOOKUP(CONCATENATE(J304,K304),'Sheet1 (2)'!$J$6:$K$26,2,FALSE)</f>
        <v>0</v>
      </c>
      <c r="M304" s="173" t="s">
        <v>80</v>
      </c>
      <c r="N304" s="173" t="s">
        <v>80</v>
      </c>
      <c r="O304" s="168">
        <f>VLOOKUP(CONCATENATE(M304,N304),'Sheet1 (2)'!$L$6:$M$26,2,FALSE)</f>
        <v>0</v>
      </c>
      <c r="P304" s="173" t="s">
        <v>80</v>
      </c>
      <c r="Q304" s="173" t="s">
        <v>80</v>
      </c>
      <c r="R304" s="168">
        <f>VLOOKUP(CONCATENATE(P304,Q304),'Sheet1 (2)'!$N$6:$O$26,2,FALSE)</f>
        <v>0</v>
      </c>
      <c r="S304" s="173" t="s">
        <v>80</v>
      </c>
      <c r="T304" s="173" t="s">
        <v>80</v>
      </c>
      <c r="U304" s="168">
        <f>VLOOKUP(CONCATENATE(S304,T304),'Sheet1 (2)'!$P$6:$Q$26,2,FALSE)</f>
        <v>0</v>
      </c>
      <c r="V304" s="173" t="s">
        <v>80</v>
      </c>
      <c r="W304" s="173" t="s">
        <v>80</v>
      </c>
      <c r="X304" s="168">
        <f>VLOOKUP(CONCATENATE(V304,W304),'Sheet1 (2)'!$R$6:$S$26,2,FALSE)</f>
        <v>0</v>
      </c>
      <c r="Y304" s="173" t="s">
        <v>80</v>
      </c>
      <c r="Z304" s="173" t="s">
        <v>80</v>
      </c>
      <c r="AA304" s="168">
        <f>VLOOKUP(CONCATENATE(Y304,Z304),'Sheet1 (2)'!$T$6:$U$26,2,FALSE)</f>
        <v>0</v>
      </c>
      <c r="AB304" s="173" t="s">
        <v>80</v>
      </c>
      <c r="AC304" s="173" t="s">
        <v>80</v>
      </c>
      <c r="AD304" s="168">
        <f>VLOOKUP(CONCATENATE(AB304,AC304),'Sheet1 (2)'!$X$6:$Y$26,2,FALSE)</f>
        <v>0</v>
      </c>
      <c r="AE304" s="173" t="s">
        <v>82</v>
      </c>
      <c r="AF304" s="173" t="s">
        <v>81</v>
      </c>
      <c r="AG304" s="168">
        <f>VLOOKUP(CONCATENATE(AE304,AF304),'Sheet1 (2)'!$Z$6:$AA$26,2,FALSE)</f>
        <v>66</v>
      </c>
      <c r="AH304" s="172"/>
      <c r="AI304" s="175"/>
      <c r="AJ304" s="140"/>
      <c r="AK304" s="176" t="s">
        <v>282</v>
      </c>
      <c r="AL304" s="176" t="s">
        <v>76</v>
      </c>
      <c r="AM304" s="170">
        <f t="shared" si="8"/>
        <v>444</v>
      </c>
      <c r="AN304" s="147"/>
      <c r="AO304" s="155"/>
      <c r="AP304" s="156"/>
      <c r="AQ304" s="157">
        <v>2.3616001538</v>
      </c>
      <c r="AR304" s="158"/>
      <c r="AS304" s="145">
        <f>LOOKUP(rufmkm,'Sheet1 (2)'!$V$62:$V$71,'Sheet1 (2)'!$W$62:$W$71)</f>
        <v>30</v>
      </c>
      <c r="AT304" s="140"/>
      <c r="AU304" s="157">
        <f>IF(IF(D304='Sheet1 (2)'!$C$69,'Sheet1 (2)'!$D$69*('Sheet1 (2)'!$D$72-rut_index)/'Sheet1 (2)'!$D$72,IF(shee2!D304='Sheet1 (2)'!$C$70,'Sheet1 (2)'!$D$70*('Sheet1 (2)'!$D$72-rut_index)/'Sheet1 (2)'!$D$72,IF(shee2!D304='Sheet1 (2)'!$C$71,'Sheet1 (2)'!$D$71*('Sheet1 (2)'!$D$72-rut_index)/'Sheet1 (2)'!$D$72)))&lt;0,0,IF(D304='Sheet1 (2)'!$C$69,'Sheet1 (2)'!$D$69*('Sheet1 (2)'!$D$72-rut_index)/'Sheet1 (2)'!$D$72,IF(shee2!D304='Sheet1 (2)'!$C$70,'Sheet1 (2)'!$D$70*('Sheet1 (2)'!$D$72-rut_index)/'Sheet1 (2)'!$D$72,IF(shee2!D304='Sheet1 (2)'!$C$71,'Sheet1 (2)'!$D$71*('Sheet1 (2)'!$D$72-rut_index)/'Sheet1 (2)'!$D$72))))</f>
        <v>5</v>
      </c>
      <c r="AV304" s="157">
        <f>IF(IF(D304='Sheet1 (2)'!$C$69,'Sheet1 (2)'!$D$69*('Sheet1 (2)'!$D$72-crack_s_index)/'Sheet1 (2)'!$D$72,IF(shee2!D304='Sheet1 (2)'!$C$70,'Sheet1 (2)'!$D$70*('Sheet1 (2)'!$D$72-crack_s_index)/'Sheet1 (2)'!$D$72,IF(shee2!D304='Sheet1 (2)'!$C$71,'Sheet1 (2)'!$D$71*('Sheet1 (2)'!$D$72-crack_s_index)/'Sheet1 (2)'!$D$72)))&lt;0,0,IF(D304='Sheet1 (2)'!$C$69,'Sheet1 (2)'!$D$69*('Sheet1 (2)'!$D$72-crack_s_index)/'Sheet1 (2)'!$D$72,IF(shee2!D304='Sheet1 (2)'!$C$70,'Sheet1 (2)'!$D$70*('Sheet1 (2)'!$D$72-crack_s_index)/'Sheet1 (2)'!$D$72,IF(shee2!D304='Sheet1 (2)'!$C$71,'Sheet1 (2)'!$D$71*('Sheet1 (2)'!$D$72-crack_s_index)/'Sheet1 (2)'!$D$72))))</f>
        <v>5</v>
      </c>
      <c r="AW304" s="157">
        <f>IF(IF(D304='Sheet1 (2)'!$C$69,'Sheet1 (2)'!$D$69*('Sheet1 (2)'!$D$72-crack_t_index)/'Sheet1 (2)'!$D$72,IF(shee2!D304='Sheet1 (2)'!$C$70,'Sheet1 (2)'!$D$70*('Sheet1 (2)'!$D$72-crack_t_index)/'Sheet1 (2)'!$D$72,IF(shee2!D304='Sheet1 (2)'!$C$71,'Sheet1 (2)'!$D$71*('Sheet1 (2)'!$D$72-crack_t_index)/'Sheet1 (2)'!$D$72)))&lt;0,0,IF(D304='Sheet1 (2)'!$C$69,'Sheet1 (2)'!$D$69*('Sheet1 (2)'!$D$72-crack_t_index)/'Sheet1 (2)'!$D$72,IF(shee2!D304='Sheet1 (2)'!$C$70,'Sheet1 (2)'!$D$70*('Sheet1 (2)'!$D$72-crack_t_index)/'Sheet1 (2)'!$D$72,IF(shee2!D304='Sheet1 (2)'!$C$71,'Sheet1 (2)'!$D$71*('Sheet1 (2)'!$D$72-crack_t_index)/'Sheet1 (2)'!$D$72))))</f>
        <v>5</v>
      </c>
      <c r="AX304" s="157">
        <f>IF(IF(D304='Sheet1 (2)'!$C$69,'Sheet1 (2)'!$D$69*('Sheet1 (2)'!$D$72-rave_index)/'Sheet1 (2)'!$D$72,IF(shee2!D304='Sheet1 (2)'!$C$70,'Sheet1 (2)'!$D$70*('Sheet1 (2)'!$D$72-rave_index)/'Sheet1 (2)'!$D$72,IF(shee2!D304='Sheet1 (2)'!$C$71,'Sheet1 (2)'!$D$71*('Sheet1 (2)'!$D$72-rave_index)/'Sheet1 (2)'!$D$72)))&lt;0,0,IF(D304='Sheet1 (2)'!$C$69,'Sheet1 (2)'!$D$69*('Sheet1 (2)'!$D$72-rave_index)/'Sheet1 (2)'!$D$72,IF(shee2!D304='Sheet1 (2)'!$C$70,'Sheet1 (2)'!$D$70*('Sheet1 (2)'!$D$72-rave_index)/'Sheet1 (2)'!$D$72,IF(shee2!D304='Sheet1 (2)'!$C$71,'Sheet1 (2)'!$D$71*('Sheet1 (2)'!$D$72-rave_index)/'Sheet1 (2)'!$D$72))))</f>
        <v>5</v>
      </c>
      <c r="AY304" s="157">
        <f>IF(IF(D304='Sheet1 (2)'!$C$69,'Sheet1 (2)'!$D$69*('Sheet1 (2)'!$D$72-rough_index)/'Sheet1 (2)'!$D$72,IF(shee2!D304='Sheet1 (2)'!$C$70,'Sheet1 (2)'!$D$70*('Sheet1 (2)'!$D$72-rough_index)/'Sheet1 (2)'!$D$72,IF(shee2!D304='Sheet1 (2)'!$C$71,'Sheet1 (2)'!$D$71*('Sheet1 (2)'!$D$72-rough_index)/'Sheet1 (2)'!$D$72)))&lt;0,0,IF(D304='Sheet1 (2)'!$C$69,'Sheet1 (2)'!$D$69*('Sheet1 (2)'!$D$72-rough_index)/'Sheet1 (2)'!$D$72,IF(shee2!D304='Sheet1 (2)'!$C$70,'Sheet1 (2)'!$D$70*('Sheet1 (2)'!$D$72-rough_index)/'Sheet1 (2)'!$D$72,IF(shee2!D304='Sheet1 (2)'!$C$71,'Sheet1 (2)'!$D$71*('Sheet1 (2)'!$D$72-rough_index)/'Sheet1 (2)'!$D$72))))</f>
        <v>2.5</v>
      </c>
      <c r="AZ304" s="159">
        <f>+(AU304*'Sheet1 (2)'!$C$77)+(AV304*'Sheet1 (2)'!$C$78)+(AW304*'Sheet1 (2)'!$C$79)+(AX304*'Sheet1 (2)'!$C$80)+(AY304*'Sheet1 (2)'!$C$81)</f>
        <v>4.25</v>
      </c>
      <c r="BA304" s="213" t="str">
        <f t="shared" si="9"/>
        <v>Good</v>
      </c>
      <c r="BE304">
        <f>IF(D304='Sheet1 (2)'!$C$61,'Sheet1 (2)'!$D$61*(counts^2)+'Sheet1 (2)'!$G$61*counts+'Sheet1 (2)'!$J$61,IF(D304='Sheet1 (2)'!$C$62,'Sheet1 (2)'!$D$62*counts+'Sheet1 (2)'!$G$62,IF(D304='Sheet1 (2)'!$C$63,'Sheet1 (2)'!$D$63*counts+'Sheet1 (2)'!$G$63,IF(D304='Sheet1 (2)'!$C$64,'Sheet1 (2)'!$D$64*counts+'Sheet1 (2)'!$G$64))))</f>
        <v>2.0984129299999998</v>
      </c>
    </row>
    <row r="305" spans="1:57" ht="12" customHeight="1">
      <c r="A305" s="145" t="s">
        <v>282</v>
      </c>
      <c r="B305" s="145" t="s">
        <v>76</v>
      </c>
      <c r="C305" s="170">
        <v>445</v>
      </c>
      <c r="D305" s="174" t="s">
        <v>77</v>
      </c>
      <c r="E305" s="171">
        <v>8</v>
      </c>
      <c r="F305" s="171">
        <v>1</v>
      </c>
      <c r="G305" s="171" t="s">
        <v>77</v>
      </c>
      <c r="H305" s="171">
        <v>0.5</v>
      </c>
      <c r="I305" s="171" t="s">
        <v>77</v>
      </c>
      <c r="J305" s="173" t="s">
        <v>80</v>
      </c>
      <c r="K305" s="173" t="s">
        <v>80</v>
      </c>
      <c r="L305" s="169">
        <f>VLOOKUP(CONCATENATE(J305,K305),'Sheet1 (2)'!$J$6:$K$26,2,FALSE)</f>
        <v>0</v>
      </c>
      <c r="M305" s="173" t="s">
        <v>80</v>
      </c>
      <c r="N305" s="173" t="s">
        <v>80</v>
      </c>
      <c r="O305" s="168">
        <f>VLOOKUP(CONCATENATE(M305,N305),'Sheet1 (2)'!$L$6:$M$26,2,FALSE)</f>
        <v>0</v>
      </c>
      <c r="P305" s="173" t="s">
        <v>80</v>
      </c>
      <c r="Q305" s="173" t="s">
        <v>80</v>
      </c>
      <c r="R305" s="168">
        <f>VLOOKUP(CONCATENATE(P305,Q305),'Sheet1 (2)'!$N$6:$O$26,2,FALSE)</f>
        <v>0</v>
      </c>
      <c r="S305" s="173" t="s">
        <v>80</v>
      </c>
      <c r="T305" s="173" t="s">
        <v>80</v>
      </c>
      <c r="U305" s="168">
        <f>VLOOKUP(CONCATENATE(S305,T305),'Sheet1 (2)'!$P$6:$Q$26,2,FALSE)</f>
        <v>0</v>
      </c>
      <c r="V305" s="173" t="s">
        <v>80</v>
      </c>
      <c r="W305" s="173" t="s">
        <v>80</v>
      </c>
      <c r="X305" s="168">
        <f>VLOOKUP(CONCATENATE(V305,W305),'Sheet1 (2)'!$R$6:$S$26,2,FALSE)</f>
        <v>0</v>
      </c>
      <c r="Y305" s="173" t="s">
        <v>80</v>
      </c>
      <c r="Z305" s="173" t="s">
        <v>80</v>
      </c>
      <c r="AA305" s="168">
        <f>VLOOKUP(CONCATENATE(Y305,Z305),'Sheet1 (2)'!$T$6:$U$26,2,FALSE)</f>
        <v>0</v>
      </c>
      <c r="AB305" s="173" t="s">
        <v>80</v>
      </c>
      <c r="AC305" s="173" t="s">
        <v>80</v>
      </c>
      <c r="AD305" s="168">
        <f>VLOOKUP(CONCATENATE(AB305,AC305),'Sheet1 (2)'!$X$6:$Y$26,2,FALSE)</f>
        <v>0</v>
      </c>
      <c r="AE305" s="173" t="s">
        <v>82</v>
      </c>
      <c r="AF305" s="173" t="s">
        <v>81</v>
      </c>
      <c r="AG305" s="168">
        <f>VLOOKUP(CONCATENATE(AE305,AF305),'Sheet1 (2)'!$Z$6:$AA$26,2,FALSE)</f>
        <v>66</v>
      </c>
      <c r="AH305" s="172"/>
      <c r="AI305" s="175"/>
      <c r="AJ305" s="140"/>
      <c r="AK305" s="176" t="s">
        <v>282</v>
      </c>
      <c r="AL305" s="176" t="s">
        <v>76</v>
      </c>
      <c r="AM305" s="170">
        <f t="shared" si="8"/>
        <v>445</v>
      </c>
      <c r="AN305" s="147"/>
      <c r="AO305" s="155"/>
      <c r="AP305" s="156"/>
      <c r="AQ305" s="157">
        <v>5.9699909302000007</v>
      </c>
      <c r="AR305" s="158"/>
      <c r="AS305" s="145">
        <f>LOOKUP(rufmkm,'Sheet1 (2)'!$V$62:$V$71,'Sheet1 (2)'!$W$62:$W$71)</f>
        <v>60</v>
      </c>
      <c r="AT305" s="140"/>
      <c r="AU305" s="157">
        <f>IF(IF(D305='Sheet1 (2)'!$C$69,'Sheet1 (2)'!$D$69*('Sheet1 (2)'!$D$72-rut_index)/'Sheet1 (2)'!$D$72,IF(shee2!D305='Sheet1 (2)'!$C$70,'Sheet1 (2)'!$D$70*('Sheet1 (2)'!$D$72-rut_index)/'Sheet1 (2)'!$D$72,IF(shee2!D305='Sheet1 (2)'!$C$71,'Sheet1 (2)'!$D$71*('Sheet1 (2)'!$D$72-rut_index)/'Sheet1 (2)'!$D$72)))&lt;0,0,IF(D305='Sheet1 (2)'!$C$69,'Sheet1 (2)'!$D$69*('Sheet1 (2)'!$D$72-rut_index)/'Sheet1 (2)'!$D$72,IF(shee2!D305='Sheet1 (2)'!$C$70,'Sheet1 (2)'!$D$70*('Sheet1 (2)'!$D$72-rut_index)/'Sheet1 (2)'!$D$72,IF(shee2!D305='Sheet1 (2)'!$C$71,'Sheet1 (2)'!$D$71*('Sheet1 (2)'!$D$72-rut_index)/'Sheet1 (2)'!$D$72))))</f>
        <v>5</v>
      </c>
      <c r="AV305" s="157">
        <f>IF(IF(D305='Sheet1 (2)'!$C$69,'Sheet1 (2)'!$D$69*('Sheet1 (2)'!$D$72-crack_s_index)/'Sheet1 (2)'!$D$72,IF(shee2!D305='Sheet1 (2)'!$C$70,'Sheet1 (2)'!$D$70*('Sheet1 (2)'!$D$72-crack_s_index)/'Sheet1 (2)'!$D$72,IF(shee2!D305='Sheet1 (2)'!$C$71,'Sheet1 (2)'!$D$71*('Sheet1 (2)'!$D$72-crack_s_index)/'Sheet1 (2)'!$D$72)))&lt;0,0,IF(D305='Sheet1 (2)'!$C$69,'Sheet1 (2)'!$D$69*('Sheet1 (2)'!$D$72-crack_s_index)/'Sheet1 (2)'!$D$72,IF(shee2!D305='Sheet1 (2)'!$C$70,'Sheet1 (2)'!$D$70*('Sheet1 (2)'!$D$72-crack_s_index)/'Sheet1 (2)'!$D$72,IF(shee2!D305='Sheet1 (2)'!$C$71,'Sheet1 (2)'!$D$71*('Sheet1 (2)'!$D$72-crack_s_index)/'Sheet1 (2)'!$D$72))))</f>
        <v>5</v>
      </c>
      <c r="AW305" s="157">
        <f>IF(IF(D305='Sheet1 (2)'!$C$69,'Sheet1 (2)'!$D$69*('Sheet1 (2)'!$D$72-crack_t_index)/'Sheet1 (2)'!$D$72,IF(shee2!D305='Sheet1 (2)'!$C$70,'Sheet1 (2)'!$D$70*('Sheet1 (2)'!$D$72-crack_t_index)/'Sheet1 (2)'!$D$72,IF(shee2!D305='Sheet1 (2)'!$C$71,'Sheet1 (2)'!$D$71*('Sheet1 (2)'!$D$72-crack_t_index)/'Sheet1 (2)'!$D$72)))&lt;0,0,IF(D305='Sheet1 (2)'!$C$69,'Sheet1 (2)'!$D$69*('Sheet1 (2)'!$D$72-crack_t_index)/'Sheet1 (2)'!$D$72,IF(shee2!D305='Sheet1 (2)'!$C$70,'Sheet1 (2)'!$D$70*('Sheet1 (2)'!$D$72-crack_t_index)/'Sheet1 (2)'!$D$72,IF(shee2!D305='Sheet1 (2)'!$C$71,'Sheet1 (2)'!$D$71*('Sheet1 (2)'!$D$72-crack_t_index)/'Sheet1 (2)'!$D$72))))</f>
        <v>5</v>
      </c>
      <c r="AX305" s="157">
        <f>IF(IF(D305='Sheet1 (2)'!$C$69,'Sheet1 (2)'!$D$69*('Sheet1 (2)'!$D$72-rave_index)/'Sheet1 (2)'!$D$72,IF(shee2!D305='Sheet1 (2)'!$C$70,'Sheet1 (2)'!$D$70*('Sheet1 (2)'!$D$72-rave_index)/'Sheet1 (2)'!$D$72,IF(shee2!D305='Sheet1 (2)'!$C$71,'Sheet1 (2)'!$D$71*('Sheet1 (2)'!$D$72-rave_index)/'Sheet1 (2)'!$D$72)))&lt;0,0,IF(D305='Sheet1 (2)'!$C$69,'Sheet1 (2)'!$D$69*('Sheet1 (2)'!$D$72-rave_index)/'Sheet1 (2)'!$D$72,IF(shee2!D305='Sheet1 (2)'!$C$70,'Sheet1 (2)'!$D$70*('Sheet1 (2)'!$D$72-rave_index)/'Sheet1 (2)'!$D$72,IF(shee2!D305='Sheet1 (2)'!$C$71,'Sheet1 (2)'!$D$71*('Sheet1 (2)'!$D$72-rave_index)/'Sheet1 (2)'!$D$72))))</f>
        <v>5</v>
      </c>
      <c r="AY305" s="157">
        <f>IF(IF(D305='Sheet1 (2)'!$C$69,'Sheet1 (2)'!$D$69*('Sheet1 (2)'!$D$72-rough_index)/'Sheet1 (2)'!$D$72,IF(shee2!D305='Sheet1 (2)'!$C$70,'Sheet1 (2)'!$D$70*('Sheet1 (2)'!$D$72-rough_index)/'Sheet1 (2)'!$D$72,IF(shee2!D305='Sheet1 (2)'!$C$71,'Sheet1 (2)'!$D$71*('Sheet1 (2)'!$D$72-rough_index)/'Sheet1 (2)'!$D$72)))&lt;0,0,IF(D305='Sheet1 (2)'!$C$69,'Sheet1 (2)'!$D$69*('Sheet1 (2)'!$D$72-rough_index)/'Sheet1 (2)'!$D$72,IF(shee2!D305='Sheet1 (2)'!$C$70,'Sheet1 (2)'!$D$70*('Sheet1 (2)'!$D$72-rough_index)/'Sheet1 (2)'!$D$72,IF(shee2!D305='Sheet1 (2)'!$C$71,'Sheet1 (2)'!$D$71*('Sheet1 (2)'!$D$72-rough_index)/'Sheet1 (2)'!$D$72))))</f>
        <v>0</v>
      </c>
      <c r="AZ305" s="159">
        <f>+(AU305*'Sheet1 (2)'!$C$77)+(AV305*'Sheet1 (2)'!$C$78)+(AW305*'Sheet1 (2)'!$C$79)+(AX305*'Sheet1 (2)'!$C$80)+(AY305*'Sheet1 (2)'!$C$81)</f>
        <v>3.5</v>
      </c>
      <c r="BA305" s="213" t="str">
        <f t="shared" si="9"/>
        <v>Fair</v>
      </c>
      <c r="BE305">
        <f>IF(D305='Sheet1 (2)'!$C$61,'Sheet1 (2)'!$D$61*(counts^2)+'Sheet1 (2)'!$G$61*counts+'Sheet1 (2)'!$J$61,IF(D305='Sheet1 (2)'!$C$62,'Sheet1 (2)'!$D$62*counts+'Sheet1 (2)'!$G$62,IF(D305='Sheet1 (2)'!$C$63,'Sheet1 (2)'!$D$63*counts+'Sheet1 (2)'!$G$63,IF(D305='Sheet1 (2)'!$C$64,'Sheet1 (2)'!$D$64*counts+'Sheet1 (2)'!$G$64))))</f>
        <v>2.0984129299999998</v>
      </c>
    </row>
    <row r="306" spans="1:57" ht="12" customHeight="1">
      <c r="A306" s="145" t="s">
        <v>282</v>
      </c>
      <c r="B306" s="145" t="s">
        <v>76</v>
      </c>
      <c r="C306" s="170">
        <v>446</v>
      </c>
      <c r="D306" s="174" t="s">
        <v>77</v>
      </c>
      <c r="E306" s="171">
        <v>8</v>
      </c>
      <c r="F306" s="171">
        <v>1</v>
      </c>
      <c r="G306" s="171" t="s">
        <v>77</v>
      </c>
      <c r="H306" s="171">
        <v>0.5</v>
      </c>
      <c r="I306" s="171" t="s">
        <v>77</v>
      </c>
      <c r="J306" s="173" t="s">
        <v>80</v>
      </c>
      <c r="K306" s="173" t="s">
        <v>80</v>
      </c>
      <c r="L306" s="169">
        <f>VLOOKUP(CONCATENATE(J306,K306),'Sheet1 (2)'!$J$6:$K$26,2,FALSE)</f>
        <v>0</v>
      </c>
      <c r="M306" s="173" t="s">
        <v>80</v>
      </c>
      <c r="N306" s="173" t="s">
        <v>80</v>
      </c>
      <c r="O306" s="168">
        <f>VLOOKUP(CONCATENATE(M306,N306),'Sheet1 (2)'!$L$6:$M$26,2,FALSE)</f>
        <v>0</v>
      </c>
      <c r="P306" s="173" t="s">
        <v>80</v>
      </c>
      <c r="Q306" s="173" t="s">
        <v>80</v>
      </c>
      <c r="R306" s="168">
        <f>VLOOKUP(CONCATENATE(P306,Q306),'Sheet1 (2)'!$N$6:$O$26,2,FALSE)</f>
        <v>0</v>
      </c>
      <c r="S306" s="173" t="s">
        <v>80</v>
      </c>
      <c r="T306" s="173" t="s">
        <v>80</v>
      </c>
      <c r="U306" s="168">
        <f>VLOOKUP(CONCATENATE(S306,T306),'Sheet1 (2)'!$P$6:$Q$26,2,FALSE)</f>
        <v>0</v>
      </c>
      <c r="V306" s="173" t="s">
        <v>80</v>
      </c>
      <c r="W306" s="173" t="s">
        <v>80</v>
      </c>
      <c r="X306" s="168">
        <f>VLOOKUP(CONCATENATE(V306,W306),'Sheet1 (2)'!$R$6:$S$26,2,FALSE)</f>
        <v>0</v>
      </c>
      <c r="Y306" s="173" t="s">
        <v>80</v>
      </c>
      <c r="Z306" s="173" t="s">
        <v>80</v>
      </c>
      <c r="AA306" s="168">
        <f>VLOOKUP(CONCATENATE(Y306,Z306),'Sheet1 (2)'!$T$6:$U$26,2,FALSE)</f>
        <v>0</v>
      </c>
      <c r="AB306" s="173" t="s">
        <v>80</v>
      </c>
      <c r="AC306" s="173" t="s">
        <v>80</v>
      </c>
      <c r="AD306" s="168">
        <f>VLOOKUP(CONCATENATE(AB306,AC306),'Sheet1 (2)'!$X$6:$Y$26,2,FALSE)</f>
        <v>0</v>
      </c>
      <c r="AE306" s="173" t="s">
        <v>82</v>
      </c>
      <c r="AF306" s="173" t="s">
        <v>81</v>
      </c>
      <c r="AG306" s="168">
        <f>VLOOKUP(CONCATENATE(AE306,AF306),'Sheet1 (2)'!$Z$6:$AA$26,2,FALSE)</f>
        <v>66</v>
      </c>
      <c r="AH306" s="172"/>
      <c r="AI306" s="175"/>
      <c r="AJ306" s="140"/>
      <c r="AK306" s="176" t="s">
        <v>282</v>
      </c>
      <c r="AL306" s="176" t="s">
        <v>76</v>
      </c>
      <c r="AM306" s="170">
        <f t="shared" si="8"/>
        <v>446</v>
      </c>
      <c r="AN306" s="147"/>
      <c r="AO306" s="155" t="s">
        <v>432</v>
      </c>
      <c r="AP306" s="156"/>
      <c r="AQ306" s="157">
        <v>2.2546471742</v>
      </c>
      <c r="AR306" s="158"/>
      <c r="AS306" s="145">
        <f>LOOKUP(rufmkm,'Sheet1 (2)'!$V$62:$V$71,'Sheet1 (2)'!$W$62:$W$71)</f>
        <v>30</v>
      </c>
      <c r="AT306" s="140"/>
      <c r="AU306" s="157">
        <f>IF(IF(D306='Sheet1 (2)'!$C$69,'Sheet1 (2)'!$D$69*('Sheet1 (2)'!$D$72-rut_index)/'Sheet1 (2)'!$D$72,IF(shee2!D306='Sheet1 (2)'!$C$70,'Sheet1 (2)'!$D$70*('Sheet1 (2)'!$D$72-rut_index)/'Sheet1 (2)'!$D$72,IF(shee2!D306='Sheet1 (2)'!$C$71,'Sheet1 (2)'!$D$71*('Sheet1 (2)'!$D$72-rut_index)/'Sheet1 (2)'!$D$72)))&lt;0,0,IF(D306='Sheet1 (2)'!$C$69,'Sheet1 (2)'!$D$69*('Sheet1 (2)'!$D$72-rut_index)/'Sheet1 (2)'!$D$72,IF(shee2!D306='Sheet1 (2)'!$C$70,'Sheet1 (2)'!$D$70*('Sheet1 (2)'!$D$72-rut_index)/'Sheet1 (2)'!$D$72,IF(shee2!D306='Sheet1 (2)'!$C$71,'Sheet1 (2)'!$D$71*('Sheet1 (2)'!$D$72-rut_index)/'Sheet1 (2)'!$D$72))))</f>
        <v>5</v>
      </c>
      <c r="AV306" s="157">
        <f>IF(IF(D306='Sheet1 (2)'!$C$69,'Sheet1 (2)'!$D$69*('Sheet1 (2)'!$D$72-crack_s_index)/'Sheet1 (2)'!$D$72,IF(shee2!D306='Sheet1 (2)'!$C$70,'Sheet1 (2)'!$D$70*('Sheet1 (2)'!$D$72-crack_s_index)/'Sheet1 (2)'!$D$72,IF(shee2!D306='Sheet1 (2)'!$C$71,'Sheet1 (2)'!$D$71*('Sheet1 (2)'!$D$72-crack_s_index)/'Sheet1 (2)'!$D$72)))&lt;0,0,IF(D306='Sheet1 (2)'!$C$69,'Sheet1 (2)'!$D$69*('Sheet1 (2)'!$D$72-crack_s_index)/'Sheet1 (2)'!$D$72,IF(shee2!D306='Sheet1 (2)'!$C$70,'Sheet1 (2)'!$D$70*('Sheet1 (2)'!$D$72-crack_s_index)/'Sheet1 (2)'!$D$72,IF(shee2!D306='Sheet1 (2)'!$C$71,'Sheet1 (2)'!$D$71*('Sheet1 (2)'!$D$72-crack_s_index)/'Sheet1 (2)'!$D$72))))</f>
        <v>5</v>
      </c>
      <c r="AW306" s="157">
        <f>IF(IF(D306='Sheet1 (2)'!$C$69,'Sheet1 (2)'!$D$69*('Sheet1 (2)'!$D$72-crack_t_index)/'Sheet1 (2)'!$D$72,IF(shee2!D306='Sheet1 (2)'!$C$70,'Sheet1 (2)'!$D$70*('Sheet1 (2)'!$D$72-crack_t_index)/'Sheet1 (2)'!$D$72,IF(shee2!D306='Sheet1 (2)'!$C$71,'Sheet1 (2)'!$D$71*('Sheet1 (2)'!$D$72-crack_t_index)/'Sheet1 (2)'!$D$72)))&lt;0,0,IF(D306='Sheet1 (2)'!$C$69,'Sheet1 (2)'!$D$69*('Sheet1 (2)'!$D$72-crack_t_index)/'Sheet1 (2)'!$D$72,IF(shee2!D306='Sheet1 (2)'!$C$70,'Sheet1 (2)'!$D$70*('Sheet1 (2)'!$D$72-crack_t_index)/'Sheet1 (2)'!$D$72,IF(shee2!D306='Sheet1 (2)'!$C$71,'Sheet1 (2)'!$D$71*('Sheet1 (2)'!$D$72-crack_t_index)/'Sheet1 (2)'!$D$72))))</f>
        <v>5</v>
      </c>
      <c r="AX306" s="157">
        <f>IF(IF(D306='Sheet1 (2)'!$C$69,'Sheet1 (2)'!$D$69*('Sheet1 (2)'!$D$72-rave_index)/'Sheet1 (2)'!$D$72,IF(shee2!D306='Sheet1 (2)'!$C$70,'Sheet1 (2)'!$D$70*('Sheet1 (2)'!$D$72-rave_index)/'Sheet1 (2)'!$D$72,IF(shee2!D306='Sheet1 (2)'!$C$71,'Sheet1 (2)'!$D$71*('Sheet1 (2)'!$D$72-rave_index)/'Sheet1 (2)'!$D$72)))&lt;0,0,IF(D306='Sheet1 (2)'!$C$69,'Sheet1 (2)'!$D$69*('Sheet1 (2)'!$D$72-rave_index)/'Sheet1 (2)'!$D$72,IF(shee2!D306='Sheet1 (2)'!$C$70,'Sheet1 (2)'!$D$70*('Sheet1 (2)'!$D$72-rave_index)/'Sheet1 (2)'!$D$72,IF(shee2!D306='Sheet1 (2)'!$C$71,'Sheet1 (2)'!$D$71*('Sheet1 (2)'!$D$72-rave_index)/'Sheet1 (2)'!$D$72))))</f>
        <v>5</v>
      </c>
      <c r="AY306" s="157">
        <f>IF(IF(D306='Sheet1 (2)'!$C$69,'Sheet1 (2)'!$D$69*('Sheet1 (2)'!$D$72-rough_index)/'Sheet1 (2)'!$D$72,IF(shee2!D306='Sheet1 (2)'!$C$70,'Sheet1 (2)'!$D$70*('Sheet1 (2)'!$D$72-rough_index)/'Sheet1 (2)'!$D$72,IF(shee2!D306='Sheet1 (2)'!$C$71,'Sheet1 (2)'!$D$71*('Sheet1 (2)'!$D$72-rough_index)/'Sheet1 (2)'!$D$72)))&lt;0,0,IF(D306='Sheet1 (2)'!$C$69,'Sheet1 (2)'!$D$69*('Sheet1 (2)'!$D$72-rough_index)/'Sheet1 (2)'!$D$72,IF(shee2!D306='Sheet1 (2)'!$C$70,'Sheet1 (2)'!$D$70*('Sheet1 (2)'!$D$72-rough_index)/'Sheet1 (2)'!$D$72,IF(shee2!D306='Sheet1 (2)'!$C$71,'Sheet1 (2)'!$D$71*('Sheet1 (2)'!$D$72-rough_index)/'Sheet1 (2)'!$D$72))))</f>
        <v>2.5</v>
      </c>
      <c r="AZ306" s="159">
        <f>+(AU306*'Sheet1 (2)'!$C$77)+(AV306*'Sheet1 (2)'!$C$78)+(AW306*'Sheet1 (2)'!$C$79)+(AX306*'Sheet1 (2)'!$C$80)+(AY306*'Sheet1 (2)'!$C$81)</f>
        <v>4.25</v>
      </c>
      <c r="BA306" s="213" t="str">
        <f t="shared" si="9"/>
        <v>Good</v>
      </c>
      <c r="BE306">
        <f>IF(D306='Sheet1 (2)'!$C$61,'Sheet1 (2)'!$D$61*(counts^2)+'Sheet1 (2)'!$G$61*counts+'Sheet1 (2)'!$J$61,IF(D306='Sheet1 (2)'!$C$62,'Sheet1 (2)'!$D$62*counts+'Sheet1 (2)'!$G$62,IF(D306='Sheet1 (2)'!$C$63,'Sheet1 (2)'!$D$63*counts+'Sheet1 (2)'!$G$63,IF(D306='Sheet1 (2)'!$C$64,'Sheet1 (2)'!$D$64*counts+'Sheet1 (2)'!$G$64))))</f>
        <v>2.0984129299999998</v>
      </c>
    </row>
    <row r="307" spans="1:57" ht="12" customHeight="1">
      <c r="A307" s="145" t="s">
        <v>282</v>
      </c>
      <c r="B307" s="145" t="s">
        <v>76</v>
      </c>
      <c r="C307" s="170">
        <v>447</v>
      </c>
      <c r="D307" s="174" t="s">
        <v>77</v>
      </c>
      <c r="E307" s="171">
        <v>8</v>
      </c>
      <c r="F307" s="171">
        <v>1</v>
      </c>
      <c r="G307" s="171" t="s">
        <v>77</v>
      </c>
      <c r="H307" s="171">
        <v>0.5</v>
      </c>
      <c r="I307" s="171" t="s">
        <v>77</v>
      </c>
      <c r="J307" s="173" t="s">
        <v>80</v>
      </c>
      <c r="K307" s="173" t="s">
        <v>80</v>
      </c>
      <c r="L307" s="169">
        <f>VLOOKUP(CONCATENATE(J307,K307),'Sheet1 (2)'!$J$6:$K$26,2,FALSE)</f>
        <v>0</v>
      </c>
      <c r="M307" s="173" t="s">
        <v>80</v>
      </c>
      <c r="N307" s="173" t="s">
        <v>80</v>
      </c>
      <c r="O307" s="168">
        <f>VLOOKUP(CONCATENATE(M307,N307),'Sheet1 (2)'!$L$6:$M$26,2,FALSE)</f>
        <v>0</v>
      </c>
      <c r="P307" s="173" t="s">
        <v>80</v>
      </c>
      <c r="Q307" s="173" t="s">
        <v>80</v>
      </c>
      <c r="R307" s="168">
        <f>VLOOKUP(CONCATENATE(P307,Q307),'Sheet1 (2)'!$N$6:$O$26,2,FALSE)</f>
        <v>0</v>
      </c>
      <c r="S307" s="173" t="s">
        <v>80</v>
      </c>
      <c r="T307" s="173" t="s">
        <v>80</v>
      </c>
      <c r="U307" s="168">
        <f>VLOOKUP(CONCATENATE(S307,T307),'Sheet1 (2)'!$P$6:$Q$26,2,FALSE)</f>
        <v>0</v>
      </c>
      <c r="V307" s="173" t="s">
        <v>80</v>
      </c>
      <c r="W307" s="173" t="s">
        <v>80</v>
      </c>
      <c r="X307" s="168">
        <f>VLOOKUP(CONCATENATE(V307,W307),'Sheet1 (2)'!$R$6:$S$26,2,FALSE)</f>
        <v>0</v>
      </c>
      <c r="Y307" s="173" t="s">
        <v>80</v>
      </c>
      <c r="Z307" s="173" t="s">
        <v>80</v>
      </c>
      <c r="AA307" s="168">
        <f>VLOOKUP(CONCATENATE(Y307,Z307),'Sheet1 (2)'!$T$6:$U$26,2,FALSE)</f>
        <v>0</v>
      </c>
      <c r="AB307" s="173" t="s">
        <v>80</v>
      </c>
      <c r="AC307" s="173" t="s">
        <v>80</v>
      </c>
      <c r="AD307" s="168">
        <f>VLOOKUP(CONCATENATE(AB307,AC307),'Sheet1 (2)'!$X$6:$Y$26,2,FALSE)</f>
        <v>0</v>
      </c>
      <c r="AE307" s="173" t="s">
        <v>82</v>
      </c>
      <c r="AF307" s="173" t="s">
        <v>81</v>
      </c>
      <c r="AG307" s="168">
        <f>VLOOKUP(CONCATENATE(AE307,AF307),'Sheet1 (2)'!$Z$6:$AA$26,2,FALSE)</f>
        <v>66</v>
      </c>
      <c r="AH307" s="172"/>
      <c r="AI307" s="175"/>
      <c r="AJ307" s="140"/>
      <c r="AK307" s="176" t="s">
        <v>282</v>
      </c>
      <c r="AL307" s="176" t="s">
        <v>76</v>
      </c>
      <c r="AM307" s="170">
        <f t="shared" si="8"/>
        <v>447</v>
      </c>
      <c r="AN307" s="147"/>
      <c r="AO307" s="155"/>
      <c r="AP307" s="156"/>
      <c r="AQ307" s="157">
        <v>2.0548649170000002</v>
      </c>
      <c r="AR307" s="158"/>
      <c r="AS307" s="145">
        <f>LOOKUP(rufmkm,'Sheet1 (2)'!$V$62:$V$71,'Sheet1 (2)'!$W$62:$W$71)</f>
        <v>30</v>
      </c>
      <c r="AT307" s="140"/>
      <c r="AU307" s="157">
        <f>IF(IF(D307='Sheet1 (2)'!$C$69,'Sheet1 (2)'!$D$69*('Sheet1 (2)'!$D$72-rut_index)/'Sheet1 (2)'!$D$72,IF(shee2!D307='Sheet1 (2)'!$C$70,'Sheet1 (2)'!$D$70*('Sheet1 (2)'!$D$72-rut_index)/'Sheet1 (2)'!$D$72,IF(shee2!D307='Sheet1 (2)'!$C$71,'Sheet1 (2)'!$D$71*('Sheet1 (2)'!$D$72-rut_index)/'Sheet1 (2)'!$D$72)))&lt;0,0,IF(D307='Sheet1 (2)'!$C$69,'Sheet1 (2)'!$D$69*('Sheet1 (2)'!$D$72-rut_index)/'Sheet1 (2)'!$D$72,IF(shee2!D307='Sheet1 (2)'!$C$70,'Sheet1 (2)'!$D$70*('Sheet1 (2)'!$D$72-rut_index)/'Sheet1 (2)'!$D$72,IF(shee2!D307='Sheet1 (2)'!$C$71,'Sheet1 (2)'!$D$71*('Sheet1 (2)'!$D$72-rut_index)/'Sheet1 (2)'!$D$72))))</f>
        <v>5</v>
      </c>
      <c r="AV307" s="157">
        <f>IF(IF(D307='Sheet1 (2)'!$C$69,'Sheet1 (2)'!$D$69*('Sheet1 (2)'!$D$72-crack_s_index)/'Sheet1 (2)'!$D$72,IF(shee2!D307='Sheet1 (2)'!$C$70,'Sheet1 (2)'!$D$70*('Sheet1 (2)'!$D$72-crack_s_index)/'Sheet1 (2)'!$D$72,IF(shee2!D307='Sheet1 (2)'!$C$71,'Sheet1 (2)'!$D$71*('Sheet1 (2)'!$D$72-crack_s_index)/'Sheet1 (2)'!$D$72)))&lt;0,0,IF(D307='Sheet1 (2)'!$C$69,'Sheet1 (2)'!$D$69*('Sheet1 (2)'!$D$72-crack_s_index)/'Sheet1 (2)'!$D$72,IF(shee2!D307='Sheet1 (2)'!$C$70,'Sheet1 (2)'!$D$70*('Sheet1 (2)'!$D$72-crack_s_index)/'Sheet1 (2)'!$D$72,IF(shee2!D307='Sheet1 (2)'!$C$71,'Sheet1 (2)'!$D$71*('Sheet1 (2)'!$D$72-crack_s_index)/'Sheet1 (2)'!$D$72))))</f>
        <v>5</v>
      </c>
      <c r="AW307" s="157">
        <f>IF(IF(D307='Sheet1 (2)'!$C$69,'Sheet1 (2)'!$D$69*('Sheet1 (2)'!$D$72-crack_t_index)/'Sheet1 (2)'!$D$72,IF(shee2!D307='Sheet1 (2)'!$C$70,'Sheet1 (2)'!$D$70*('Sheet1 (2)'!$D$72-crack_t_index)/'Sheet1 (2)'!$D$72,IF(shee2!D307='Sheet1 (2)'!$C$71,'Sheet1 (2)'!$D$71*('Sheet1 (2)'!$D$72-crack_t_index)/'Sheet1 (2)'!$D$72)))&lt;0,0,IF(D307='Sheet1 (2)'!$C$69,'Sheet1 (2)'!$D$69*('Sheet1 (2)'!$D$72-crack_t_index)/'Sheet1 (2)'!$D$72,IF(shee2!D307='Sheet1 (2)'!$C$70,'Sheet1 (2)'!$D$70*('Sheet1 (2)'!$D$72-crack_t_index)/'Sheet1 (2)'!$D$72,IF(shee2!D307='Sheet1 (2)'!$C$71,'Sheet1 (2)'!$D$71*('Sheet1 (2)'!$D$72-crack_t_index)/'Sheet1 (2)'!$D$72))))</f>
        <v>5</v>
      </c>
      <c r="AX307" s="157">
        <f>IF(IF(D307='Sheet1 (2)'!$C$69,'Sheet1 (2)'!$D$69*('Sheet1 (2)'!$D$72-rave_index)/'Sheet1 (2)'!$D$72,IF(shee2!D307='Sheet1 (2)'!$C$70,'Sheet1 (2)'!$D$70*('Sheet1 (2)'!$D$72-rave_index)/'Sheet1 (2)'!$D$72,IF(shee2!D307='Sheet1 (2)'!$C$71,'Sheet1 (2)'!$D$71*('Sheet1 (2)'!$D$72-rave_index)/'Sheet1 (2)'!$D$72)))&lt;0,0,IF(D307='Sheet1 (2)'!$C$69,'Sheet1 (2)'!$D$69*('Sheet1 (2)'!$D$72-rave_index)/'Sheet1 (2)'!$D$72,IF(shee2!D307='Sheet1 (2)'!$C$70,'Sheet1 (2)'!$D$70*('Sheet1 (2)'!$D$72-rave_index)/'Sheet1 (2)'!$D$72,IF(shee2!D307='Sheet1 (2)'!$C$71,'Sheet1 (2)'!$D$71*('Sheet1 (2)'!$D$72-rave_index)/'Sheet1 (2)'!$D$72))))</f>
        <v>5</v>
      </c>
      <c r="AY307" s="157">
        <f>IF(IF(D307='Sheet1 (2)'!$C$69,'Sheet1 (2)'!$D$69*('Sheet1 (2)'!$D$72-rough_index)/'Sheet1 (2)'!$D$72,IF(shee2!D307='Sheet1 (2)'!$C$70,'Sheet1 (2)'!$D$70*('Sheet1 (2)'!$D$72-rough_index)/'Sheet1 (2)'!$D$72,IF(shee2!D307='Sheet1 (2)'!$C$71,'Sheet1 (2)'!$D$71*('Sheet1 (2)'!$D$72-rough_index)/'Sheet1 (2)'!$D$72)))&lt;0,0,IF(D307='Sheet1 (2)'!$C$69,'Sheet1 (2)'!$D$69*('Sheet1 (2)'!$D$72-rough_index)/'Sheet1 (2)'!$D$72,IF(shee2!D307='Sheet1 (2)'!$C$70,'Sheet1 (2)'!$D$70*('Sheet1 (2)'!$D$72-rough_index)/'Sheet1 (2)'!$D$72,IF(shee2!D307='Sheet1 (2)'!$C$71,'Sheet1 (2)'!$D$71*('Sheet1 (2)'!$D$72-rough_index)/'Sheet1 (2)'!$D$72))))</f>
        <v>2.5</v>
      </c>
      <c r="AZ307" s="159">
        <f>+(AU307*'Sheet1 (2)'!$C$77)+(AV307*'Sheet1 (2)'!$C$78)+(AW307*'Sheet1 (2)'!$C$79)+(AX307*'Sheet1 (2)'!$C$80)+(AY307*'Sheet1 (2)'!$C$81)</f>
        <v>4.25</v>
      </c>
      <c r="BA307" s="213" t="str">
        <f t="shared" si="9"/>
        <v>Good</v>
      </c>
      <c r="BE307">
        <f>IF(D307='Sheet1 (2)'!$C$61,'Sheet1 (2)'!$D$61*(counts^2)+'Sheet1 (2)'!$G$61*counts+'Sheet1 (2)'!$J$61,IF(D307='Sheet1 (2)'!$C$62,'Sheet1 (2)'!$D$62*counts+'Sheet1 (2)'!$G$62,IF(D307='Sheet1 (2)'!$C$63,'Sheet1 (2)'!$D$63*counts+'Sheet1 (2)'!$G$63,IF(D307='Sheet1 (2)'!$C$64,'Sheet1 (2)'!$D$64*counts+'Sheet1 (2)'!$G$64))))</f>
        <v>2.0984129299999998</v>
      </c>
    </row>
    <row r="308" spans="1:57" ht="12" customHeight="1">
      <c r="A308" s="145" t="s">
        <v>282</v>
      </c>
      <c r="B308" s="145" t="s">
        <v>76</v>
      </c>
      <c r="C308" s="170">
        <v>448</v>
      </c>
      <c r="D308" s="174" t="s">
        <v>77</v>
      </c>
      <c r="E308" s="171">
        <v>8</v>
      </c>
      <c r="F308" s="171">
        <v>1</v>
      </c>
      <c r="G308" s="171" t="s">
        <v>77</v>
      </c>
      <c r="H308" s="171">
        <v>0.5</v>
      </c>
      <c r="I308" s="171" t="s">
        <v>77</v>
      </c>
      <c r="J308" s="173" t="s">
        <v>80</v>
      </c>
      <c r="K308" s="173" t="s">
        <v>80</v>
      </c>
      <c r="L308" s="169">
        <f>VLOOKUP(CONCATENATE(J308,K308),'Sheet1 (2)'!$J$6:$K$26,2,FALSE)</f>
        <v>0</v>
      </c>
      <c r="M308" s="173" t="s">
        <v>80</v>
      </c>
      <c r="N308" s="173" t="s">
        <v>80</v>
      </c>
      <c r="O308" s="168">
        <f>VLOOKUP(CONCATENATE(M308,N308),'Sheet1 (2)'!$L$6:$M$26,2,FALSE)</f>
        <v>0</v>
      </c>
      <c r="P308" s="173" t="s">
        <v>80</v>
      </c>
      <c r="Q308" s="173" t="s">
        <v>80</v>
      </c>
      <c r="R308" s="168">
        <f>VLOOKUP(CONCATENATE(P308,Q308),'Sheet1 (2)'!$N$6:$O$26,2,FALSE)</f>
        <v>0</v>
      </c>
      <c r="S308" s="173" t="s">
        <v>80</v>
      </c>
      <c r="T308" s="173" t="s">
        <v>80</v>
      </c>
      <c r="U308" s="168">
        <f>VLOOKUP(CONCATENATE(S308,T308),'Sheet1 (2)'!$P$6:$Q$26,2,FALSE)</f>
        <v>0</v>
      </c>
      <c r="V308" s="173" t="s">
        <v>82</v>
      </c>
      <c r="W308" s="173" t="s">
        <v>81</v>
      </c>
      <c r="X308" s="168">
        <f>VLOOKUP(CONCATENATE(V308,W308),'Sheet1 (2)'!$R$6:$S$26,2,FALSE)</f>
        <v>50</v>
      </c>
      <c r="Y308" s="173" t="s">
        <v>80</v>
      </c>
      <c r="Z308" s="173" t="s">
        <v>80</v>
      </c>
      <c r="AA308" s="168">
        <f>VLOOKUP(CONCATENATE(Y308,Z308),'Sheet1 (2)'!$T$6:$U$26,2,FALSE)</f>
        <v>0</v>
      </c>
      <c r="AB308" s="173" t="s">
        <v>80</v>
      </c>
      <c r="AC308" s="173" t="s">
        <v>80</v>
      </c>
      <c r="AD308" s="168">
        <f>VLOOKUP(CONCATENATE(AB308,AC308),'Sheet1 (2)'!$X$6:$Y$26,2,FALSE)</f>
        <v>0</v>
      </c>
      <c r="AE308" s="173" t="s">
        <v>82</v>
      </c>
      <c r="AF308" s="173" t="s">
        <v>81</v>
      </c>
      <c r="AG308" s="168">
        <f>VLOOKUP(CONCATENATE(AE308,AF308),'Sheet1 (2)'!$Z$6:$AA$26,2,FALSE)</f>
        <v>66</v>
      </c>
      <c r="AH308" s="172"/>
      <c r="AI308" s="175"/>
      <c r="AJ308" s="140"/>
      <c r="AK308" s="176" t="s">
        <v>282</v>
      </c>
      <c r="AL308" s="176" t="s">
        <v>76</v>
      </c>
      <c r="AM308" s="170">
        <f t="shared" si="8"/>
        <v>448</v>
      </c>
      <c r="AN308" s="147"/>
      <c r="AO308" s="155"/>
      <c r="AP308" s="156"/>
      <c r="AQ308" s="157">
        <v>3.0880000074000002</v>
      </c>
      <c r="AR308" s="158"/>
      <c r="AS308" s="145">
        <f>LOOKUP(rufmkm,'Sheet1 (2)'!$V$62:$V$71,'Sheet1 (2)'!$W$62:$W$71)</f>
        <v>40</v>
      </c>
      <c r="AT308" s="140"/>
      <c r="AU308" s="157">
        <f>IF(IF(D308='Sheet1 (2)'!$C$69,'Sheet1 (2)'!$D$69*('Sheet1 (2)'!$D$72-rut_index)/'Sheet1 (2)'!$D$72,IF(shee2!D308='Sheet1 (2)'!$C$70,'Sheet1 (2)'!$D$70*('Sheet1 (2)'!$D$72-rut_index)/'Sheet1 (2)'!$D$72,IF(shee2!D308='Sheet1 (2)'!$C$71,'Sheet1 (2)'!$D$71*('Sheet1 (2)'!$D$72-rut_index)/'Sheet1 (2)'!$D$72)))&lt;0,0,IF(D308='Sheet1 (2)'!$C$69,'Sheet1 (2)'!$D$69*('Sheet1 (2)'!$D$72-rut_index)/'Sheet1 (2)'!$D$72,IF(shee2!D308='Sheet1 (2)'!$C$70,'Sheet1 (2)'!$D$70*('Sheet1 (2)'!$D$72-rut_index)/'Sheet1 (2)'!$D$72,IF(shee2!D308='Sheet1 (2)'!$C$71,'Sheet1 (2)'!$D$71*('Sheet1 (2)'!$D$72-rut_index)/'Sheet1 (2)'!$D$72))))</f>
        <v>5</v>
      </c>
      <c r="AV308" s="157">
        <f>IF(IF(D308='Sheet1 (2)'!$C$69,'Sheet1 (2)'!$D$69*('Sheet1 (2)'!$D$72-crack_s_index)/'Sheet1 (2)'!$D$72,IF(shee2!D308='Sheet1 (2)'!$C$70,'Sheet1 (2)'!$D$70*('Sheet1 (2)'!$D$72-crack_s_index)/'Sheet1 (2)'!$D$72,IF(shee2!D308='Sheet1 (2)'!$C$71,'Sheet1 (2)'!$D$71*('Sheet1 (2)'!$D$72-crack_s_index)/'Sheet1 (2)'!$D$72)))&lt;0,0,IF(D308='Sheet1 (2)'!$C$69,'Sheet1 (2)'!$D$69*('Sheet1 (2)'!$D$72-crack_s_index)/'Sheet1 (2)'!$D$72,IF(shee2!D308='Sheet1 (2)'!$C$70,'Sheet1 (2)'!$D$70*('Sheet1 (2)'!$D$72-crack_s_index)/'Sheet1 (2)'!$D$72,IF(shee2!D308='Sheet1 (2)'!$C$71,'Sheet1 (2)'!$D$71*('Sheet1 (2)'!$D$72-crack_s_index)/'Sheet1 (2)'!$D$72))))</f>
        <v>5</v>
      </c>
      <c r="AW308" s="157">
        <f>IF(IF(D308='Sheet1 (2)'!$C$69,'Sheet1 (2)'!$D$69*('Sheet1 (2)'!$D$72-crack_t_index)/'Sheet1 (2)'!$D$72,IF(shee2!D308='Sheet1 (2)'!$C$70,'Sheet1 (2)'!$D$70*('Sheet1 (2)'!$D$72-crack_t_index)/'Sheet1 (2)'!$D$72,IF(shee2!D308='Sheet1 (2)'!$C$71,'Sheet1 (2)'!$D$71*('Sheet1 (2)'!$D$72-crack_t_index)/'Sheet1 (2)'!$D$72)))&lt;0,0,IF(D308='Sheet1 (2)'!$C$69,'Sheet1 (2)'!$D$69*('Sheet1 (2)'!$D$72-crack_t_index)/'Sheet1 (2)'!$D$72,IF(shee2!D308='Sheet1 (2)'!$C$70,'Sheet1 (2)'!$D$70*('Sheet1 (2)'!$D$72-crack_t_index)/'Sheet1 (2)'!$D$72,IF(shee2!D308='Sheet1 (2)'!$C$71,'Sheet1 (2)'!$D$71*('Sheet1 (2)'!$D$72-crack_t_index)/'Sheet1 (2)'!$D$72))))</f>
        <v>5</v>
      </c>
      <c r="AX308" s="157">
        <f>IF(IF(D308='Sheet1 (2)'!$C$69,'Sheet1 (2)'!$D$69*('Sheet1 (2)'!$D$72-rave_index)/'Sheet1 (2)'!$D$72,IF(shee2!D308='Sheet1 (2)'!$C$70,'Sheet1 (2)'!$D$70*('Sheet1 (2)'!$D$72-rave_index)/'Sheet1 (2)'!$D$72,IF(shee2!D308='Sheet1 (2)'!$C$71,'Sheet1 (2)'!$D$71*('Sheet1 (2)'!$D$72-rave_index)/'Sheet1 (2)'!$D$72)))&lt;0,0,IF(D308='Sheet1 (2)'!$C$69,'Sheet1 (2)'!$D$69*('Sheet1 (2)'!$D$72-rave_index)/'Sheet1 (2)'!$D$72,IF(shee2!D308='Sheet1 (2)'!$C$70,'Sheet1 (2)'!$D$70*('Sheet1 (2)'!$D$72-rave_index)/'Sheet1 (2)'!$D$72,IF(shee2!D308='Sheet1 (2)'!$C$71,'Sheet1 (2)'!$D$71*('Sheet1 (2)'!$D$72-rave_index)/'Sheet1 (2)'!$D$72))))</f>
        <v>5</v>
      </c>
      <c r="AY308" s="157">
        <f>IF(IF(D308='Sheet1 (2)'!$C$69,'Sheet1 (2)'!$D$69*('Sheet1 (2)'!$D$72-rough_index)/'Sheet1 (2)'!$D$72,IF(shee2!D308='Sheet1 (2)'!$C$70,'Sheet1 (2)'!$D$70*('Sheet1 (2)'!$D$72-rough_index)/'Sheet1 (2)'!$D$72,IF(shee2!D308='Sheet1 (2)'!$C$71,'Sheet1 (2)'!$D$71*('Sheet1 (2)'!$D$72-rough_index)/'Sheet1 (2)'!$D$72)))&lt;0,0,IF(D308='Sheet1 (2)'!$C$69,'Sheet1 (2)'!$D$69*('Sheet1 (2)'!$D$72-rough_index)/'Sheet1 (2)'!$D$72,IF(shee2!D308='Sheet1 (2)'!$C$70,'Sheet1 (2)'!$D$70*('Sheet1 (2)'!$D$72-rough_index)/'Sheet1 (2)'!$D$72,IF(shee2!D308='Sheet1 (2)'!$C$71,'Sheet1 (2)'!$D$71*('Sheet1 (2)'!$D$72-rough_index)/'Sheet1 (2)'!$D$72))))</f>
        <v>1.6666666666666667</v>
      </c>
      <c r="AZ308" s="159">
        <f>+(AU308*'Sheet1 (2)'!$C$77)+(AV308*'Sheet1 (2)'!$C$78)+(AW308*'Sheet1 (2)'!$C$79)+(AX308*'Sheet1 (2)'!$C$80)+(AY308*'Sheet1 (2)'!$C$81)</f>
        <v>4</v>
      </c>
      <c r="BA308" s="213" t="str">
        <f t="shared" si="9"/>
        <v>Good</v>
      </c>
      <c r="BE308">
        <f>IF(D308='Sheet1 (2)'!$C$61,'Sheet1 (2)'!$D$61*(counts^2)+'Sheet1 (2)'!$G$61*counts+'Sheet1 (2)'!$J$61,IF(D308='Sheet1 (2)'!$C$62,'Sheet1 (2)'!$D$62*counts+'Sheet1 (2)'!$G$62,IF(D308='Sheet1 (2)'!$C$63,'Sheet1 (2)'!$D$63*counts+'Sheet1 (2)'!$G$63,IF(D308='Sheet1 (2)'!$C$64,'Sheet1 (2)'!$D$64*counts+'Sheet1 (2)'!$G$64))))</f>
        <v>2.0984129299999998</v>
      </c>
    </row>
    <row r="309" spans="1:57" ht="12" customHeight="1">
      <c r="A309" s="145" t="s">
        <v>282</v>
      </c>
      <c r="B309" s="145" t="s">
        <v>76</v>
      </c>
      <c r="C309" s="170">
        <v>449</v>
      </c>
      <c r="D309" s="174" t="s">
        <v>77</v>
      </c>
      <c r="E309" s="171">
        <v>8</v>
      </c>
      <c r="F309" s="171">
        <v>1</v>
      </c>
      <c r="G309" s="171" t="s">
        <v>77</v>
      </c>
      <c r="H309" s="171">
        <v>0.5</v>
      </c>
      <c r="I309" s="171" t="s">
        <v>77</v>
      </c>
      <c r="J309" s="173" t="s">
        <v>80</v>
      </c>
      <c r="K309" s="173" t="s">
        <v>80</v>
      </c>
      <c r="L309" s="169">
        <f>VLOOKUP(CONCATENATE(J309,K309),'Sheet1 (2)'!$J$6:$K$26,2,FALSE)</f>
        <v>0</v>
      </c>
      <c r="M309" s="173" t="s">
        <v>80</v>
      </c>
      <c r="N309" s="173" t="s">
        <v>80</v>
      </c>
      <c r="O309" s="168">
        <f>VLOOKUP(CONCATENATE(M309,N309),'Sheet1 (2)'!$L$6:$M$26,2,FALSE)</f>
        <v>0</v>
      </c>
      <c r="P309" s="173" t="s">
        <v>80</v>
      </c>
      <c r="Q309" s="173" t="s">
        <v>80</v>
      </c>
      <c r="R309" s="168">
        <f>VLOOKUP(CONCATENATE(P309,Q309),'Sheet1 (2)'!$N$6:$O$26,2,FALSE)</f>
        <v>0</v>
      </c>
      <c r="S309" s="173" t="s">
        <v>80</v>
      </c>
      <c r="T309" s="173" t="s">
        <v>80</v>
      </c>
      <c r="U309" s="168">
        <f>VLOOKUP(CONCATENATE(S309,T309),'Sheet1 (2)'!$P$6:$Q$26,2,FALSE)</f>
        <v>0</v>
      </c>
      <c r="V309" s="173" t="s">
        <v>80</v>
      </c>
      <c r="W309" s="173" t="s">
        <v>80</v>
      </c>
      <c r="X309" s="168">
        <f>VLOOKUP(CONCATENATE(V309,W309),'Sheet1 (2)'!$R$6:$S$26,2,FALSE)</f>
        <v>0</v>
      </c>
      <c r="Y309" s="173" t="s">
        <v>80</v>
      </c>
      <c r="Z309" s="173" t="s">
        <v>80</v>
      </c>
      <c r="AA309" s="168">
        <f>VLOOKUP(CONCATENATE(Y309,Z309),'Sheet1 (2)'!$T$6:$U$26,2,FALSE)</f>
        <v>0</v>
      </c>
      <c r="AB309" s="173" t="s">
        <v>80</v>
      </c>
      <c r="AC309" s="173" t="s">
        <v>80</v>
      </c>
      <c r="AD309" s="168">
        <f>VLOOKUP(CONCATENATE(AB309,AC309),'Sheet1 (2)'!$X$6:$Y$26,2,FALSE)</f>
        <v>0</v>
      </c>
      <c r="AE309" s="173" t="s">
        <v>82</v>
      </c>
      <c r="AF309" s="173" t="s">
        <v>81</v>
      </c>
      <c r="AG309" s="168">
        <f>VLOOKUP(CONCATENATE(AE309,AF309),'Sheet1 (2)'!$Z$6:$AA$26,2,FALSE)</f>
        <v>66</v>
      </c>
      <c r="AH309" s="172"/>
      <c r="AI309" s="175"/>
      <c r="AJ309" s="140"/>
      <c r="AK309" s="176" t="s">
        <v>282</v>
      </c>
      <c r="AL309" s="176" t="s">
        <v>76</v>
      </c>
      <c r="AM309" s="170">
        <f t="shared" si="8"/>
        <v>449</v>
      </c>
      <c r="AN309" s="147"/>
      <c r="AO309" s="155"/>
      <c r="AP309" s="156"/>
      <c r="AQ309" s="157">
        <v>1.8052501178</v>
      </c>
      <c r="AR309" s="158"/>
      <c r="AS309" s="145">
        <f>LOOKUP(rufmkm,'Sheet1 (2)'!$V$62:$V$71,'Sheet1 (2)'!$W$62:$W$71)</f>
        <v>20</v>
      </c>
      <c r="AT309" s="140"/>
      <c r="AU309" s="157">
        <f>IF(IF(D309='Sheet1 (2)'!$C$69,'Sheet1 (2)'!$D$69*('Sheet1 (2)'!$D$72-rut_index)/'Sheet1 (2)'!$D$72,IF(shee2!D309='Sheet1 (2)'!$C$70,'Sheet1 (2)'!$D$70*('Sheet1 (2)'!$D$72-rut_index)/'Sheet1 (2)'!$D$72,IF(shee2!D309='Sheet1 (2)'!$C$71,'Sheet1 (2)'!$D$71*('Sheet1 (2)'!$D$72-rut_index)/'Sheet1 (2)'!$D$72)))&lt;0,0,IF(D309='Sheet1 (2)'!$C$69,'Sheet1 (2)'!$D$69*('Sheet1 (2)'!$D$72-rut_index)/'Sheet1 (2)'!$D$72,IF(shee2!D309='Sheet1 (2)'!$C$70,'Sheet1 (2)'!$D$70*('Sheet1 (2)'!$D$72-rut_index)/'Sheet1 (2)'!$D$72,IF(shee2!D309='Sheet1 (2)'!$C$71,'Sheet1 (2)'!$D$71*('Sheet1 (2)'!$D$72-rut_index)/'Sheet1 (2)'!$D$72))))</f>
        <v>5</v>
      </c>
      <c r="AV309" s="157">
        <f>IF(IF(D309='Sheet1 (2)'!$C$69,'Sheet1 (2)'!$D$69*('Sheet1 (2)'!$D$72-crack_s_index)/'Sheet1 (2)'!$D$72,IF(shee2!D309='Sheet1 (2)'!$C$70,'Sheet1 (2)'!$D$70*('Sheet1 (2)'!$D$72-crack_s_index)/'Sheet1 (2)'!$D$72,IF(shee2!D309='Sheet1 (2)'!$C$71,'Sheet1 (2)'!$D$71*('Sheet1 (2)'!$D$72-crack_s_index)/'Sheet1 (2)'!$D$72)))&lt;0,0,IF(D309='Sheet1 (2)'!$C$69,'Sheet1 (2)'!$D$69*('Sheet1 (2)'!$D$72-crack_s_index)/'Sheet1 (2)'!$D$72,IF(shee2!D309='Sheet1 (2)'!$C$70,'Sheet1 (2)'!$D$70*('Sheet1 (2)'!$D$72-crack_s_index)/'Sheet1 (2)'!$D$72,IF(shee2!D309='Sheet1 (2)'!$C$71,'Sheet1 (2)'!$D$71*('Sheet1 (2)'!$D$72-crack_s_index)/'Sheet1 (2)'!$D$72))))</f>
        <v>5</v>
      </c>
      <c r="AW309" s="157">
        <f>IF(IF(D309='Sheet1 (2)'!$C$69,'Sheet1 (2)'!$D$69*('Sheet1 (2)'!$D$72-crack_t_index)/'Sheet1 (2)'!$D$72,IF(shee2!D309='Sheet1 (2)'!$C$70,'Sheet1 (2)'!$D$70*('Sheet1 (2)'!$D$72-crack_t_index)/'Sheet1 (2)'!$D$72,IF(shee2!D309='Sheet1 (2)'!$C$71,'Sheet1 (2)'!$D$71*('Sheet1 (2)'!$D$72-crack_t_index)/'Sheet1 (2)'!$D$72)))&lt;0,0,IF(D309='Sheet1 (2)'!$C$69,'Sheet1 (2)'!$D$69*('Sheet1 (2)'!$D$72-crack_t_index)/'Sheet1 (2)'!$D$72,IF(shee2!D309='Sheet1 (2)'!$C$70,'Sheet1 (2)'!$D$70*('Sheet1 (2)'!$D$72-crack_t_index)/'Sheet1 (2)'!$D$72,IF(shee2!D309='Sheet1 (2)'!$C$71,'Sheet1 (2)'!$D$71*('Sheet1 (2)'!$D$72-crack_t_index)/'Sheet1 (2)'!$D$72))))</f>
        <v>5</v>
      </c>
      <c r="AX309" s="157">
        <f>IF(IF(D309='Sheet1 (2)'!$C$69,'Sheet1 (2)'!$D$69*('Sheet1 (2)'!$D$72-rave_index)/'Sheet1 (2)'!$D$72,IF(shee2!D309='Sheet1 (2)'!$C$70,'Sheet1 (2)'!$D$70*('Sheet1 (2)'!$D$72-rave_index)/'Sheet1 (2)'!$D$72,IF(shee2!D309='Sheet1 (2)'!$C$71,'Sheet1 (2)'!$D$71*('Sheet1 (2)'!$D$72-rave_index)/'Sheet1 (2)'!$D$72)))&lt;0,0,IF(D309='Sheet1 (2)'!$C$69,'Sheet1 (2)'!$D$69*('Sheet1 (2)'!$D$72-rave_index)/'Sheet1 (2)'!$D$72,IF(shee2!D309='Sheet1 (2)'!$C$70,'Sheet1 (2)'!$D$70*('Sheet1 (2)'!$D$72-rave_index)/'Sheet1 (2)'!$D$72,IF(shee2!D309='Sheet1 (2)'!$C$71,'Sheet1 (2)'!$D$71*('Sheet1 (2)'!$D$72-rave_index)/'Sheet1 (2)'!$D$72))))</f>
        <v>5</v>
      </c>
      <c r="AY309" s="157">
        <f>IF(IF(D309='Sheet1 (2)'!$C$69,'Sheet1 (2)'!$D$69*('Sheet1 (2)'!$D$72-rough_index)/'Sheet1 (2)'!$D$72,IF(shee2!D309='Sheet1 (2)'!$C$70,'Sheet1 (2)'!$D$70*('Sheet1 (2)'!$D$72-rough_index)/'Sheet1 (2)'!$D$72,IF(shee2!D309='Sheet1 (2)'!$C$71,'Sheet1 (2)'!$D$71*('Sheet1 (2)'!$D$72-rough_index)/'Sheet1 (2)'!$D$72)))&lt;0,0,IF(D309='Sheet1 (2)'!$C$69,'Sheet1 (2)'!$D$69*('Sheet1 (2)'!$D$72-rough_index)/'Sheet1 (2)'!$D$72,IF(shee2!D309='Sheet1 (2)'!$C$70,'Sheet1 (2)'!$D$70*('Sheet1 (2)'!$D$72-rough_index)/'Sheet1 (2)'!$D$72,IF(shee2!D309='Sheet1 (2)'!$C$71,'Sheet1 (2)'!$D$71*('Sheet1 (2)'!$D$72-rough_index)/'Sheet1 (2)'!$D$72))))</f>
        <v>3.3333333333333335</v>
      </c>
      <c r="AZ309" s="159">
        <f>+(AU309*'Sheet1 (2)'!$C$77)+(AV309*'Sheet1 (2)'!$C$78)+(AW309*'Sheet1 (2)'!$C$79)+(AX309*'Sheet1 (2)'!$C$80)+(AY309*'Sheet1 (2)'!$C$81)</f>
        <v>4.5</v>
      </c>
      <c r="BA309" s="213" t="str">
        <f t="shared" si="9"/>
        <v>Good</v>
      </c>
      <c r="BE309">
        <f>IF(D309='Sheet1 (2)'!$C$61,'Sheet1 (2)'!$D$61*(counts^2)+'Sheet1 (2)'!$G$61*counts+'Sheet1 (2)'!$J$61,IF(D309='Sheet1 (2)'!$C$62,'Sheet1 (2)'!$D$62*counts+'Sheet1 (2)'!$G$62,IF(D309='Sheet1 (2)'!$C$63,'Sheet1 (2)'!$D$63*counts+'Sheet1 (2)'!$G$63,IF(D309='Sheet1 (2)'!$C$64,'Sheet1 (2)'!$D$64*counts+'Sheet1 (2)'!$G$64))))</f>
        <v>2.0984129299999998</v>
      </c>
    </row>
    <row r="310" spans="1:57" ht="12" customHeight="1">
      <c r="A310" s="145" t="s">
        <v>282</v>
      </c>
      <c r="B310" s="145" t="s">
        <v>76</v>
      </c>
      <c r="C310" s="170">
        <v>450</v>
      </c>
      <c r="D310" s="174" t="s">
        <v>77</v>
      </c>
      <c r="E310" s="171">
        <v>8</v>
      </c>
      <c r="F310" s="171">
        <v>1</v>
      </c>
      <c r="G310" s="171" t="s">
        <v>77</v>
      </c>
      <c r="H310" s="171">
        <v>0.5</v>
      </c>
      <c r="I310" s="171" t="s">
        <v>77</v>
      </c>
      <c r="J310" s="173" t="s">
        <v>80</v>
      </c>
      <c r="K310" s="173" t="s">
        <v>80</v>
      </c>
      <c r="L310" s="169">
        <f>VLOOKUP(CONCATENATE(J310,K310),'Sheet1 (2)'!$J$6:$K$26,2,FALSE)</f>
        <v>0</v>
      </c>
      <c r="M310" s="173" t="s">
        <v>80</v>
      </c>
      <c r="N310" s="173" t="s">
        <v>80</v>
      </c>
      <c r="O310" s="168">
        <f>VLOOKUP(CONCATENATE(M310,N310),'Sheet1 (2)'!$L$6:$M$26,2,FALSE)</f>
        <v>0</v>
      </c>
      <c r="P310" s="173" t="s">
        <v>80</v>
      </c>
      <c r="Q310" s="173" t="s">
        <v>80</v>
      </c>
      <c r="R310" s="168">
        <f>VLOOKUP(CONCATENATE(P310,Q310),'Sheet1 (2)'!$N$6:$O$26,2,FALSE)</f>
        <v>0</v>
      </c>
      <c r="S310" s="173" t="s">
        <v>80</v>
      </c>
      <c r="T310" s="173" t="s">
        <v>80</v>
      </c>
      <c r="U310" s="168">
        <f>VLOOKUP(CONCATENATE(S310,T310),'Sheet1 (2)'!$P$6:$Q$26,2,FALSE)</f>
        <v>0</v>
      </c>
      <c r="V310" s="173" t="s">
        <v>80</v>
      </c>
      <c r="W310" s="173" t="s">
        <v>80</v>
      </c>
      <c r="X310" s="168">
        <f>VLOOKUP(CONCATENATE(V310,W310),'Sheet1 (2)'!$R$6:$S$26,2,FALSE)</f>
        <v>0</v>
      </c>
      <c r="Y310" s="173" t="s">
        <v>80</v>
      </c>
      <c r="Z310" s="173" t="s">
        <v>80</v>
      </c>
      <c r="AA310" s="168">
        <f>VLOOKUP(CONCATENATE(Y310,Z310),'Sheet1 (2)'!$T$6:$U$26,2,FALSE)</f>
        <v>0</v>
      </c>
      <c r="AB310" s="173" t="s">
        <v>80</v>
      </c>
      <c r="AC310" s="173" t="s">
        <v>80</v>
      </c>
      <c r="AD310" s="168">
        <f>VLOOKUP(CONCATENATE(AB310,AC310),'Sheet1 (2)'!$X$6:$Y$26,2,FALSE)</f>
        <v>0</v>
      </c>
      <c r="AE310" s="173" t="s">
        <v>82</v>
      </c>
      <c r="AF310" s="173" t="s">
        <v>81</v>
      </c>
      <c r="AG310" s="168">
        <f>VLOOKUP(CONCATENATE(AE310,AF310),'Sheet1 (2)'!$Z$6:$AA$26,2,FALSE)</f>
        <v>66</v>
      </c>
      <c r="AH310" s="172"/>
      <c r="AI310" s="175"/>
      <c r="AJ310" s="140"/>
      <c r="AK310" s="176" t="s">
        <v>282</v>
      </c>
      <c r="AL310" s="176" t="s">
        <v>76</v>
      </c>
      <c r="AM310" s="170">
        <f t="shared" si="8"/>
        <v>450</v>
      </c>
      <c r="AN310" s="147"/>
      <c r="AO310" s="155"/>
      <c r="AP310" s="156"/>
      <c r="AQ310" s="157">
        <v>2.2685207537999998</v>
      </c>
      <c r="AR310" s="158"/>
      <c r="AS310" s="145">
        <f>LOOKUP(rufmkm,'Sheet1 (2)'!$V$62:$V$71,'Sheet1 (2)'!$W$62:$W$71)</f>
        <v>30</v>
      </c>
      <c r="AT310" s="140"/>
      <c r="AU310" s="157">
        <f>IF(IF(D310='Sheet1 (2)'!$C$69,'Sheet1 (2)'!$D$69*('Sheet1 (2)'!$D$72-rut_index)/'Sheet1 (2)'!$D$72,IF(shee2!D310='Sheet1 (2)'!$C$70,'Sheet1 (2)'!$D$70*('Sheet1 (2)'!$D$72-rut_index)/'Sheet1 (2)'!$D$72,IF(shee2!D310='Sheet1 (2)'!$C$71,'Sheet1 (2)'!$D$71*('Sheet1 (2)'!$D$72-rut_index)/'Sheet1 (2)'!$D$72)))&lt;0,0,IF(D310='Sheet1 (2)'!$C$69,'Sheet1 (2)'!$D$69*('Sheet1 (2)'!$D$72-rut_index)/'Sheet1 (2)'!$D$72,IF(shee2!D310='Sheet1 (2)'!$C$70,'Sheet1 (2)'!$D$70*('Sheet1 (2)'!$D$72-rut_index)/'Sheet1 (2)'!$D$72,IF(shee2!D310='Sheet1 (2)'!$C$71,'Sheet1 (2)'!$D$71*('Sheet1 (2)'!$D$72-rut_index)/'Sheet1 (2)'!$D$72))))</f>
        <v>5</v>
      </c>
      <c r="AV310" s="157">
        <f>IF(IF(D310='Sheet1 (2)'!$C$69,'Sheet1 (2)'!$D$69*('Sheet1 (2)'!$D$72-crack_s_index)/'Sheet1 (2)'!$D$72,IF(shee2!D310='Sheet1 (2)'!$C$70,'Sheet1 (2)'!$D$70*('Sheet1 (2)'!$D$72-crack_s_index)/'Sheet1 (2)'!$D$72,IF(shee2!D310='Sheet1 (2)'!$C$71,'Sheet1 (2)'!$D$71*('Sheet1 (2)'!$D$72-crack_s_index)/'Sheet1 (2)'!$D$72)))&lt;0,0,IF(D310='Sheet1 (2)'!$C$69,'Sheet1 (2)'!$D$69*('Sheet1 (2)'!$D$72-crack_s_index)/'Sheet1 (2)'!$D$72,IF(shee2!D310='Sheet1 (2)'!$C$70,'Sheet1 (2)'!$D$70*('Sheet1 (2)'!$D$72-crack_s_index)/'Sheet1 (2)'!$D$72,IF(shee2!D310='Sheet1 (2)'!$C$71,'Sheet1 (2)'!$D$71*('Sheet1 (2)'!$D$72-crack_s_index)/'Sheet1 (2)'!$D$72))))</f>
        <v>5</v>
      </c>
      <c r="AW310" s="157">
        <f>IF(IF(D310='Sheet1 (2)'!$C$69,'Sheet1 (2)'!$D$69*('Sheet1 (2)'!$D$72-crack_t_index)/'Sheet1 (2)'!$D$72,IF(shee2!D310='Sheet1 (2)'!$C$70,'Sheet1 (2)'!$D$70*('Sheet1 (2)'!$D$72-crack_t_index)/'Sheet1 (2)'!$D$72,IF(shee2!D310='Sheet1 (2)'!$C$71,'Sheet1 (2)'!$D$71*('Sheet1 (2)'!$D$72-crack_t_index)/'Sheet1 (2)'!$D$72)))&lt;0,0,IF(D310='Sheet1 (2)'!$C$69,'Sheet1 (2)'!$D$69*('Sheet1 (2)'!$D$72-crack_t_index)/'Sheet1 (2)'!$D$72,IF(shee2!D310='Sheet1 (2)'!$C$70,'Sheet1 (2)'!$D$70*('Sheet1 (2)'!$D$72-crack_t_index)/'Sheet1 (2)'!$D$72,IF(shee2!D310='Sheet1 (2)'!$C$71,'Sheet1 (2)'!$D$71*('Sheet1 (2)'!$D$72-crack_t_index)/'Sheet1 (2)'!$D$72))))</f>
        <v>5</v>
      </c>
      <c r="AX310" s="157">
        <f>IF(IF(D310='Sheet1 (2)'!$C$69,'Sheet1 (2)'!$D$69*('Sheet1 (2)'!$D$72-rave_index)/'Sheet1 (2)'!$D$72,IF(shee2!D310='Sheet1 (2)'!$C$70,'Sheet1 (2)'!$D$70*('Sheet1 (2)'!$D$72-rave_index)/'Sheet1 (2)'!$D$72,IF(shee2!D310='Sheet1 (2)'!$C$71,'Sheet1 (2)'!$D$71*('Sheet1 (2)'!$D$72-rave_index)/'Sheet1 (2)'!$D$72)))&lt;0,0,IF(D310='Sheet1 (2)'!$C$69,'Sheet1 (2)'!$D$69*('Sheet1 (2)'!$D$72-rave_index)/'Sheet1 (2)'!$D$72,IF(shee2!D310='Sheet1 (2)'!$C$70,'Sheet1 (2)'!$D$70*('Sheet1 (2)'!$D$72-rave_index)/'Sheet1 (2)'!$D$72,IF(shee2!D310='Sheet1 (2)'!$C$71,'Sheet1 (2)'!$D$71*('Sheet1 (2)'!$D$72-rave_index)/'Sheet1 (2)'!$D$72))))</f>
        <v>5</v>
      </c>
      <c r="AY310" s="157">
        <f>IF(IF(D310='Sheet1 (2)'!$C$69,'Sheet1 (2)'!$D$69*('Sheet1 (2)'!$D$72-rough_index)/'Sheet1 (2)'!$D$72,IF(shee2!D310='Sheet1 (2)'!$C$70,'Sheet1 (2)'!$D$70*('Sheet1 (2)'!$D$72-rough_index)/'Sheet1 (2)'!$D$72,IF(shee2!D310='Sheet1 (2)'!$C$71,'Sheet1 (2)'!$D$71*('Sheet1 (2)'!$D$72-rough_index)/'Sheet1 (2)'!$D$72)))&lt;0,0,IF(D310='Sheet1 (2)'!$C$69,'Sheet1 (2)'!$D$69*('Sheet1 (2)'!$D$72-rough_index)/'Sheet1 (2)'!$D$72,IF(shee2!D310='Sheet1 (2)'!$C$70,'Sheet1 (2)'!$D$70*('Sheet1 (2)'!$D$72-rough_index)/'Sheet1 (2)'!$D$72,IF(shee2!D310='Sheet1 (2)'!$C$71,'Sheet1 (2)'!$D$71*('Sheet1 (2)'!$D$72-rough_index)/'Sheet1 (2)'!$D$72))))</f>
        <v>2.5</v>
      </c>
      <c r="AZ310" s="159">
        <f>+(AU310*'Sheet1 (2)'!$C$77)+(AV310*'Sheet1 (2)'!$C$78)+(AW310*'Sheet1 (2)'!$C$79)+(AX310*'Sheet1 (2)'!$C$80)+(AY310*'Sheet1 (2)'!$C$81)</f>
        <v>4.25</v>
      </c>
      <c r="BA310" s="213" t="str">
        <f t="shared" si="9"/>
        <v>Good</v>
      </c>
      <c r="BE310">
        <f>IF(D310='Sheet1 (2)'!$C$61,'Sheet1 (2)'!$D$61*(counts^2)+'Sheet1 (2)'!$G$61*counts+'Sheet1 (2)'!$J$61,IF(D310='Sheet1 (2)'!$C$62,'Sheet1 (2)'!$D$62*counts+'Sheet1 (2)'!$G$62,IF(D310='Sheet1 (2)'!$C$63,'Sheet1 (2)'!$D$63*counts+'Sheet1 (2)'!$G$63,IF(D310='Sheet1 (2)'!$C$64,'Sheet1 (2)'!$D$64*counts+'Sheet1 (2)'!$G$64))))</f>
        <v>2.0984129299999998</v>
      </c>
    </row>
    <row r="311" spans="1:57" ht="12" customHeight="1">
      <c r="A311" s="145" t="s">
        <v>282</v>
      </c>
      <c r="B311" s="145" t="s">
        <v>76</v>
      </c>
      <c r="C311" s="170">
        <v>451</v>
      </c>
      <c r="D311" s="174" t="s">
        <v>77</v>
      </c>
      <c r="E311" s="171">
        <v>8</v>
      </c>
      <c r="F311" s="171">
        <v>1</v>
      </c>
      <c r="G311" s="171" t="s">
        <v>77</v>
      </c>
      <c r="H311" s="171">
        <v>0.5</v>
      </c>
      <c r="I311" s="171" t="s">
        <v>77</v>
      </c>
      <c r="J311" s="173" t="s">
        <v>78</v>
      </c>
      <c r="K311" s="173" t="s">
        <v>79</v>
      </c>
      <c r="L311" s="169">
        <f>VLOOKUP(CONCATENATE(J311,K311),'Sheet1 (2)'!$J$6:$K$26,2,FALSE)</f>
        <v>18.75</v>
      </c>
      <c r="M311" s="173" t="s">
        <v>80</v>
      </c>
      <c r="N311" s="173" t="s">
        <v>80</v>
      </c>
      <c r="O311" s="168">
        <f>VLOOKUP(CONCATENATE(M311,N311),'Sheet1 (2)'!$L$6:$M$26,2,FALSE)</f>
        <v>0</v>
      </c>
      <c r="P311" s="173" t="s">
        <v>80</v>
      </c>
      <c r="Q311" s="173" t="s">
        <v>80</v>
      </c>
      <c r="R311" s="168">
        <f>VLOOKUP(CONCATENATE(P311,Q311),'Sheet1 (2)'!$N$6:$O$26,2,FALSE)</f>
        <v>0</v>
      </c>
      <c r="S311" s="173" t="s">
        <v>80</v>
      </c>
      <c r="T311" s="173" t="s">
        <v>80</v>
      </c>
      <c r="U311" s="168">
        <f>VLOOKUP(CONCATENATE(S311,T311),'Sheet1 (2)'!$P$6:$Q$26,2,FALSE)</f>
        <v>0</v>
      </c>
      <c r="V311" s="173" t="s">
        <v>80</v>
      </c>
      <c r="W311" s="173" t="s">
        <v>80</v>
      </c>
      <c r="X311" s="168">
        <f>VLOOKUP(CONCATENATE(V311,W311),'Sheet1 (2)'!$R$6:$S$26,2,FALSE)</f>
        <v>0</v>
      </c>
      <c r="Y311" s="173" t="s">
        <v>80</v>
      </c>
      <c r="Z311" s="173" t="s">
        <v>80</v>
      </c>
      <c r="AA311" s="168">
        <f>VLOOKUP(CONCATENATE(Y311,Z311),'Sheet1 (2)'!$T$6:$U$26,2,FALSE)</f>
        <v>0</v>
      </c>
      <c r="AB311" s="173" t="s">
        <v>80</v>
      </c>
      <c r="AC311" s="173" t="s">
        <v>80</v>
      </c>
      <c r="AD311" s="168">
        <f>VLOOKUP(CONCATENATE(AB311,AC311),'Sheet1 (2)'!$X$6:$Y$26,2,FALSE)</f>
        <v>0</v>
      </c>
      <c r="AE311" s="173" t="s">
        <v>82</v>
      </c>
      <c r="AF311" s="173" t="s">
        <v>81</v>
      </c>
      <c r="AG311" s="168">
        <f>VLOOKUP(CONCATENATE(AE311,AF311),'Sheet1 (2)'!$Z$6:$AA$26,2,FALSE)</f>
        <v>66</v>
      </c>
      <c r="AH311" s="172"/>
      <c r="AI311" s="175"/>
      <c r="AJ311" s="140"/>
      <c r="AK311" s="176" t="s">
        <v>282</v>
      </c>
      <c r="AL311" s="176" t="s">
        <v>76</v>
      </c>
      <c r="AM311" s="170">
        <f t="shared" si="8"/>
        <v>451</v>
      </c>
      <c r="AN311" s="147"/>
      <c r="AO311" s="155"/>
      <c r="AP311" s="156"/>
      <c r="AQ311" s="157">
        <v>2.4131280382</v>
      </c>
      <c r="AR311" s="158"/>
      <c r="AS311" s="145">
        <f>LOOKUP(rufmkm,'Sheet1 (2)'!$V$62:$V$71,'Sheet1 (2)'!$W$62:$W$71)</f>
        <v>30</v>
      </c>
      <c r="AT311" s="140"/>
      <c r="AU311" s="157">
        <f>IF(IF(D311='Sheet1 (2)'!$C$69,'Sheet1 (2)'!$D$69*('Sheet1 (2)'!$D$72-rut_index)/'Sheet1 (2)'!$D$72,IF(shee2!D311='Sheet1 (2)'!$C$70,'Sheet1 (2)'!$D$70*('Sheet1 (2)'!$D$72-rut_index)/'Sheet1 (2)'!$D$72,IF(shee2!D311='Sheet1 (2)'!$C$71,'Sheet1 (2)'!$D$71*('Sheet1 (2)'!$D$72-rut_index)/'Sheet1 (2)'!$D$72)))&lt;0,0,IF(D311='Sheet1 (2)'!$C$69,'Sheet1 (2)'!$D$69*('Sheet1 (2)'!$D$72-rut_index)/'Sheet1 (2)'!$D$72,IF(shee2!D311='Sheet1 (2)'!$C$70,'Sheet1 (2)'!$D$70*('Sheet1 (2)'!$D$72-rut_index)/'Sheet1 (2)'!$D$72,IF(shee2!D311='Sheet1 (2)'!$C$71,'Sheet1 (2)'!$D$71*('Sheet1 (2)'!$D$72-rut_index)/'Sheet1 (2)'!$D$72))))</f>
        <v>3.4375</v>
      </c>
      <c r="AV311" s="157">
        <f>IF(IF(D311='Sheet1 (2)'!$C$69,'Sheet1 (2)'!$D$69*('Sheet1 (2)'!$D$72-crack_s_index)/'Sheet1 (2)'!$D$72,IF(shee2!D311='Sheet1 (2)'!$C$70,'Sheet1 (2)'!$D$70*('Sheet1 (2)'!$D$72-crack_s_index)/'Sheet1 (2)'!$D$72,IF(shee2!D311='Sheet1 (2)'!$C$71,'Sheet1 (2)'!$D$71*('Sheet1 (2)'!$D$72-crack_s_index)/'Sheet1 (2)'!$D$72)))&lt;0,0,IF(D311='Sheet1 (2)'!$C$69,'Sheet1 (2)'!$D$69*('Sheet1 (2)'!$D$72-crack_s_index)/'Sheet1 (2)'!$D$72,IF(shee2!D311='Sheet1 (2)'!$C$70,'Sheet1 (2)'!$D$70*('Sheet1 (2)'!$D$72-crack_s_index)/'Sheet1 (2)'!$D$72,IF(shee2!D311='Sheet1 (2)'!$C$71,'Sheet1 (2)'!$D$71*('Sheet1 (2)'!$D$72-crack_s_index)/'Sheet1 (2)'!$D$72))))</f>
        <v>5</v>
      </c>
      <c r="AW311" s="157">
        <f>IF(IF(D311='Sheet1 (2)'!$C$69,'Sheet1 (2)'!$D$69*('Sheet1 (2)'!$D$72-crack_t_index)/'Sheet1 (2)'!$D$72,IF(shee2!D311='Sheet1 (2)'!$C$70,'Sheet1 (2)'!$D$70*('Sheet1 (2)'!$D$72-crack_t_index)/'Sheet1 (2)'!$D$72,IF(shee2!D311='Sheet1 (2)'!$C$71,'Sheet1 (2)'!$D$71*('Sheet1 (2)'!$D$72-crack_t_index)/'Sheet1 (2)'!$D$72)))&lt;0,0,IF(D311='Sheet1 (2)'!$C$69,'Sheet1 (2)'!$D$69*('Sheet1 (2)'!$D$72-crack_t_index)/'Sheet1 (2)'!$D$72,IF(shee2!D311='Sheet1 (2)'!$C$70,'Sheet1 (2)'!$D$70*('Sheet1 (2)'!$D$72-crack_t_index)/'Sheet1 (2)'!$D$72,IF(shee2!D311='Sheet1 (2)'!$C$71,'Sheet1 (2)'!$D$71*('Sheet1 (2)'!$D$72-crack_t_index)/'Sheet1 (2)'!$D$72))))</f>
        <v>5</v>
      </c>
      <c r="AX311" s="157">
        <f>IF(IF(D311='Sheet1 (2)'!$C$69,'Sheet1 (2)'!$D$69*('Sheet1 (2)'!$D$72-rave_index)/'Sheet1 (2)'!$D$72,IF(shee2!D311='Sheet1 (2)'!$C$70,'Sheet1 (2)'!$D$70*('Sheet1 (2)'!$D$72-rave_index)/'Sheet1 (2)'!$D$72,IF(shee2!D311='Sheet1 (2)'!$C$71,'Sheet1 (2)'!$D$71*('Sheet1 (2)'!$D$72-rave_index)/'Sheet1 (2)'!$D$72)))&lt;0,0,IF(D311='Sheet1 (2)'!$C$69,'Sheet1 (2)'!$D$69*('Sheet1 (2)'!$D$72-rave_index)/'Sheet1 (2)'!$D$72,IF(shee2!D311='Sheet1 (2)'!$C$70,'Sheet1 (2)'!$D$70*('Sheet1 (2)'!$D$72-rave_index)/'Sheet1 (2)'!$D$72,IF(shee2!D311='Sheet1 (2)'!$C$71,'Sheet1 (2)'!$D$71*('Sheet1 (2)'!$D$72-rave_index)/'Sheet1 (2)'!$D$72))))</f>
        <v>5</v>
      </c>
      <c r="AY311" s="157">
        <f>IF(IF(D311='Sheet1 (2)'!$C$69,'Sheet1 (2)'!$D$69*('Sheet1 (2)'!$D$72-rough_index)/'Sheet1 (2)'!$D$72,IF(shee2!D311='Sheet1 (2)'!$C$70,'Sheet1 (2)'!$D$70*('Sheet1 (2)'!$D$72-rough_index)/'Sheet1 (2)'!$D$72,IF(shee2!D311='Sheet1 (2)'!$C$71,'Sheet1 (2)'!$D$71*('Sheet1 (2)'!$D$72-rough_index)/'Sheet1 (2)'!$D$72)))&lt;0,0,IF(D311='Sheet1 (2)'!$C$69,'Sheet1 (2)'!$D$69*('Sheet1 (2)'!$D$72-rough_index)/'Sheet1 (2)'!$D$72,IF(shee2!D311='Sheet1 (2)'!$C$70,'Sheet1 (2)'!$D$70*('Sheet1 (2)'!$D$72-rough_index)/'Sheet1 (2)'!$D$72,IF(shee2!D311='Sheet1 (2)'!$C$71,'Sheet1 (2)'!$D$71*('Sheet1 (2)'!$D$72-rough_index)/'Sheet1 (2)'!$D$72))))</f>
        <v>2.5</v>
      </c>
      <c r="AZ311" s="159">
        <f>+(AU311*'Sheet1 (2)'!$C$77)+(AV311*'Sheet1 (2)'!$C$78)+(AW311*'Sheet1 (2)'!$C$79)+(AX311*'Sheet1 (2)'!$C$80)+(AY311*'Sheet1 (2)'!$C$81)</f>
        <v>3.9375</v>
      </c>
      <c r="BA311" s="213" t="str">
        <f t="shared" si="9"/>
        <v>Fair</v>
      </c>
      <c r="BE311">
        <f>IF(D311='Sheet1 (2)'!$C$61,'Sheet1 (2)'!$D$61*(counts^2)+'Sheet1 (2)'!$G$61*counts+'Sheet1 (2)'!$J$61,IF(D311='Sheet1 (2)'!$C$62,'Sheet1 (2)'!$D$62*counts+'Sheet1 (2)'!$G$62,IF(D311='Sheet1 (2)'!$C$63,'Sheet1 (2)'!$D$63*counts+'Sheet1 (2)'!$G$63,IF(D311='Sheet1 (2)'!$C$64,'Sheet1 (2)'!$D$64*counts+'Sheet1 (2)'!$G$64))))</f>
        <v>2.0984129299999998</v>
      </c>
    </row>
    <row r="312" spans="1:57" ht="12" customHeight="1">
      <c r="A312" s="145" t="s">
        <v>282</v>
      </c>
      <c r="B312" s="145" t="s">
        <v>76</v>
      </c>
      <c r="C312" s="170">
        <v>452</v>
      </c>
      <c r="D312" s="174" t="s">
        <v>77</v>
      </c>
      <c r="E312" s="171">
        <v>8</v>
      </c>
      <c r="F312" s="171">
        <v>1</v>
      </c>
      <c r="G312" s="171" t="s">
        <v>77</v>
      </c>
      <c r="H312" s="171">
        <v>0.5</v>
      </c>
      <c r="I312" s="171" t="s">
        <v>77</v>
      </c>
      <c r="J312" s="173" t="s">
        <v>80</v>
      </c>
      <c r="K312" s="173" t="s">
        <v>80</v>
      </c>
      <c r="L312" s="169">
        <f>VLOOKUP(CONCATENATE(J312,K312),'Sheet1 (2)'!$J$6:$K$26,2,FALSE)</f>
        <v>0</v>
      </c>
      <c r="M312" s="173" t="s">
        <v>80</v>
      </c>
      <c r="N312" s="173" t="s">
        <v>80</v>
      </c>
      <c r="O312" s="168">
        <f>VLOOKUP(CONCATENATE(M312,N312),'Sheet1 (2)'!$L$6:$M$26,2,FALSE)</f>
        <v>0</v>
      </c>
      <c r="P312" s="173" t="s">
        <v>80</v>
      </c>
      <c r="Q312" s="173" t="s">
        <v>80</v>
      </c>
      <c r="R312" s="168">
        <f>VLOOKUP(CONCATENATE(P312,Q312),'Sheet1 (2)'!$N$6:$O$26,2,FALSE)</f>
        <v>0</v>
      </c>
      <c r="S312" s="173" t="s">
        <v>80</v>
      </c>
      <c r="T312" s="173" t="s">
        <v>80</v>
      </c>
      <c r="U312" s="168">
        <f>VLOOKUP(CONCATENATE(S312,T312),'Sheet1 (2)'!$P$6:$Q$26,2,FALSE)</f>
        <v>0</v>
      </c>
      <c r="V312" s="173" t="s">
        <v>80</v>
      </c>
      <c r="W312" s="173" t="s">
        <v>80</v>
      </c>
      <c r="X312" s="168">
        <f>VLOOKUP(CONCATENATE(V312,W312),'Sheet1 (2)'!$R$6:$S$26,2,FALSE)</f>
        <v>0</v>
      </c>
      <c r="Y312" s="173" t="s">
        <v>80</v>
      </c>
      <c r="Z312" s="173" t="s">
        <v>80</v>
      </c>
      <c r="AA312" s="168">
        <f>VLOOKUP(CONCATENATE(Y312,Z312),'Sheet1 (2)'!$T$6:$U$26,2,FALSE)</f>
        <v>0</v>
      </c>
      <c r="AB312" s="173" t="s">
        <v>80</v>
      </c>
      <c r="AC312" s="173" t="s">
        <v>80</v>
      </c>
      <c r="AD312" s="168">
        <f>VLOOKUP(CONCATENATE(AB312,AC312),'Sheet1 (2)'!$X$6:$Y$26,2,FALSE)</f>
        <v>0</v>
      </c>
      <c r="AE312" s="173" t="s">
        <v>82</v>
      </c>
      <c r="AF312" s="173" t="s">
        <v>81</v>
      </c>
      <c r="AG312" s="168">
        <f>VLOOKUP(CONCATENATE(AE312,AF312),'Sheet1 (2)'!$Z$6:$AA$26,2,FALSE)</f>
        <v>66</v>
      </c>
      <c r="AH312" s="172"/>
      <c r="AI312" s="175"/>
      <c r="AJ312" s="140"/>
      <c r="AK312" s="176" t="s">
        <v>282</v>
      </c>
      <c r="AL312" s="176" t="s">
        <v>76</v>
      </c>
      <c r="AM312" s="170">
        <f t="shared" si="8"/>
        <v>452</v>
      </c>
      <c r="AN312" s="147"/>
      <c r="AO312" s="155"/>
      <c r="AP312" s="156"/>
      <c r="AQ312" s="157">
        <v>3.0749347091999999</v>
      </c>
      <c r="AR312" s="158"/>
      <c r="AS312" s="145">
        <f>LOOKUP(rufmkm,'Sheet1 (2)'!$V$62:$V$71,'Sheet1 (2)'!$W$62:$W$71)</f>
        <v>40</v>
      </c>
      <c r="AT312" s="140"/>
      <c r="AU312" s="157">
        <f>IF(IF(D312='Sheet1 (2)'!$C$69,'Sheet1 (2)'!$D$69*('Sheet1 (2)'!$D$72-rut_index)/'Sheet1 (2)'!$D$72,IF(shee2!D312='Sheet1 (2)'!$C$70,'Sheet1 (2)'!$D$70*('Sheet1 (2)'!$D$72-rut_index)/'Sheet1 (2)'!$D$72,IF(shee2!D312='Sheet1 (2)'!$C$71,'Sheet1 (2)'!$D$71*('Sheet1 (2)'!$D$72-rut_index)/'Sheet1 (2)'!$D$72)))&lt;0,0,IF(D312='Sheet1 (2)'!$C$69,'Sheet1 (2)'!$D$69*('Sheet1 (2)'!$D$72-rut_index)/'Sheet1 (2)'!$D$72,IF(shee2!D312='Sheet1 (2)'!$C$70,'Sheet1 (2)'!$D$70*('Sheet1 (2)'!$D$72-rut_index)/'Sheet1 (2)'!$D$72,IF(shee2!D312='Sheet1 (2)'!$C$71,'Sheet1 (2)'!$D$71*('Sheet1 (2)'!$D$72-rut_index)/'Sheet1 (2)'!$D$72))))</f>
        <v>5</v>
      </c>
      <c r="AV312" s="157">
        <f>IF(IF(D312='Sheet1 (2)'!$C$69,'Sheet1 (2)'!$D$69*('Sheet1 (2)'!$D$72-crack_s_index)/'Sheet1 (2)'!$D$72,IF(shee2!D312='Sheet1 (2)'!$C$70,'Sheet1 (2)'!$D$70*('Sheet1 (2)'!$D$72-crack_s_index)/'Sheet1 (2)'!$D$72,IF(shee2!D312='Sheet1 (2)'!$C$71,'Sheet1 (2)'!$D$71*('Sheet1 (2)'!$D$72-crack_s_index)/'Sheet1 (2)'!$D$72)))&lt;0,0,IF(D312='Sheet1 (2)'!$C$69,'Sheet1 (2)'!$D$69*('Sheet1 (2)'!$D$72-crack_s_index)/'Sheet1 (2)'!$D$72,IF(shee2!D312='Sheet1 (2)'!$C$70,'Sheet1 (2)'!$D$70*('Sheet1 (2)'!$D$72-crack_s_index)/'Sheet1 (2)'!$D$72,IF(shee2!D312='Sheet1 (2)'!$C$71,'Sheet1 (2)'!$D$71*('Sheet1 (2)'!$D$72-crack_s_index)/'Sheet1 (2)'!$D$72))))</f>
        <v>5</v>
      </c>
      <c r="AW312" s="157">
        <f>IF(IF(D312='Sheet1 (2)'!$C$69,'Sheet1 (2)'!$D$69*('Sheet1 (2)'!$D$72-crack_t_index)/'Sheet1 (2)'!$D$72,IF(shee2!D312='Sheet1 (2)'!$C$70,'Sheet1 (2)'!$D$70*('Sheet1 (2)'!$D$72-crack_t_index)/'Sheet1 (2)'!$D$72,IF(shee2!D312='Sheet1 (2)'!$C$71,'Sheet1 (2)'!$D$71*('Sheet1 (2)'!$D$72-crack_t_index)/'Sheet1 (2)'!$D$72)))&lt;0,0,IF(D312='Sheet1 (2)'!$C$69,'Sheet1 (2)'!$D$69*('Sheet1 (2)'!$D$72-crack_t_index)/'Sheet1 (2)'!$D$72,IF(shee2!D312='Sheet1 (2)'!$C$70,'Sheet1 (2)'!$D$70*('Sheet1 (2)'!$D$72-crack_t_index)/'Sheet1 (2)'!$D$72,IF(shee2!D312='Sheet1 (2)'!$C$71,'Sheet1 (2)'!$D$71*('Sheet1 (2)'!$D$72-crack_t_index)/'Sheet1 (2)'!$D$72))))</f>
        <v>5</v>
      </c>
      <c r="AX312" s="157">
        <f>IF(IF(D312='Sheet1 (2)'!$C$69,'Sheet1 (2)'!$D$69*('Sheet1 (2)'!$D$72-rave_index)/'Sheet1 (2)'!$D$72,IF(shee2!D312='Sheet1 (2)'!$C$70,'Sheet1 (2)'!$D$70*('Sheet1 (2)'!$D$72-rave_index)/'Sheet1 (2)'!$D$72,IF(shee2!D312='Sheet1 (2)'!$C$71,'Sheet1 (2)'!$D$71*('Sheet1 (2)'!$D$72-rave_index)/'Sheet1 (2)'!$D$72)))&lt;0,0,IF(D312='Sheet1 (2)'!$C$69,'Sheet1 (2)'!$D$69*('Sheet1 (2)'!$D$72-rave_index)/'Sheet1 (2)'!$D$72,IF(shee2!D312='Sheet1 (2)'!$C$70,'Sheet1 (2)'!$D$70*('Sheet1 (2)'!$D$72-rave_index)/'Sheet1 (2)'!$D$72,IF(shee2!D312='Sheet1 (2)'!$C$71,'Sheet1 (2)'!$D$71*('Sheet1 (2)'!$D$72-rave_index)/'Sheet1 (2)'!$D$72))))</f>
        <v>5</v>
      </c>
      <c r="AY312" s="157">
        <f>IF(IF(D312='Sheet1 (2)'!$C$69,'Sheet1 (2)'!$D$69*('Sheet1 (2)'!$D$72-rough_index)/'Sheet1 (2)'!$D$72,IF(shee2!D312='Sheet1 (2)'!$C$70,'Sheet1 (2)'!$D$70*('Sheet1 (2)'!$D$72-rough_index)/'Sheet1 (2)'!$D$72,IF(shee2!D312='Sheet1 (2)'!$C$71,'Sheet1 (2)'!$D$71*('Sheet1 (2)'!$D$72-rough_index)/'Sheet1 (2)'!$D$72)))&lt;0,0,IF(D312='Sheet1 (2)'!$C$69,'Sheet1 (2)'!$D$69*('Sheet1 (2)'!$D$72-rough_index)/'Sheet1 (2)'!$D$72,IF(shee2!D312='Sheet1 (2)'!$C$70,'Sheet1 (2)'!$D$70*('Sheet1 (2)'!$D$72-rough_index)/'Sheet1 (2)'!$D$72,IF(shee2!D312='Sheet1 (2)'!$C$71,'Sheet1 (2)'!$D$71*('Sheet1 (2)'!$D$72-rough_index)/'Sheet1 (2)'!$D$72))))</f>
        <v>1.6666666666666667</v>
      </c>
      <c r="AZ312" s="159">
        <f>+(AU312*'Sheet1 (2)'!$C$77)+(AV312*'Sheet1 (2)'!$C$78)+(AW312*'Sheet1 (2)'!$C$79)+(AX312*'Sheet1 (2)'!$C$80)+(AY312*'Sheet1 (2)'!$C$81)</f>
        <v>4</v>
      </c>
      <c r="BA312" s="213" t="str">
        <f t="shared" si="9"/>
        <v>Good</v>
      </c>
      <c r="BE312">
        <f>IF(D312='Sheet1 (2)'!$C$61,'Sheet1 (2)'!$D$61*(counts^2)+'Sheet1 (2)'!$G$61*counts+'Sheet1 (2)'!$J$61,IF(D312='Sheet1 (2)'!$C$62,'Sheet1 (2)'!$D$62*counts+'Sheet1 (2)'!$G$62,IF(D312='Sheet1 (2)'!$C$63,'Sheet1 (2)'!$D$63*counts+'Sheet1 (2)'!$G$63,IF(D312='Sheet1 (2)'!$C$64,'Sheet1 (2)'!$D$64*counts+'Sheet1 (2)'!$G$64))))</f>
        <v>2.0984129299999998</v>
      </c>
    </row>
    <row r="313" spans="1:57" ht="12" customHeight="1">
      <c r="A313" s="145" t="s">
        <v>282</v>
      </c>
      <c r="B313" s="145" t="s">
        <v>76</v>
      </c>
      <c r="C313" s="170">
        <v>453</v>
      </c>
      <c r="D313" s="174" t="s">
        <v>77</v>
      </c>
      <c r="E313" s="171">
        <v>8</v>
      </c>
      <c r="F313" s="171">
        <v>1</v>
      </c>
      <c r="G313" s="171" t="s">
        <v>77</v>
      </c>
      <c r="H313" s="171">
        <v>0.5</v>
      </c>
      <c r="I313" s="171" t="s">
        <v>77</v>
      </c>
      <c r="J313" s="173" t="s">
        <v>80</v>
      </c>
      <c r="K313" s="173" t="s">
        <v>80</v>
      </c>
      <c r="L313" s="169">
        <f>VLOOKUP(CONCATENATE(J313,K313),'Sheet1 (2)'!$J$6:$K$26,2,FALSE)</f>
        <v>0</v>
      </c>
      <c r="M313" s="173" t="s">
        <v>80</v>
      </c>
      <c r="N313" s="173" t="s">
        <v>80</v>
      </c>
      <c r="O313" s="168">
        <f>VLOOKUP(CONCATENATE(M313,N313),'Sheet1 (2)'!$L$6:$M$26,2,FALSE)</f>
        <v>0</v>
      </c>
      <c r="P313" s="173" t="s">
        <v>80</v>
      </c>
      <c r="Q313" s="173" t="s">
        <v>80</v>
      </c>
      <c r="R313" s="168">
        <f>VLOOKUP(CONCATENATE(P313,Q313),'Sheet1 (2)'!$N$6:$O$26,2,FALSE)</f>
        <v>0</v>
      </c>
      <c r="S313" s="173" t="s">
        <v>80</v>
      </c>
      <c r="T313" s="173" t="s">
        <v>80</v>
      </c>
      <c r="U313" s="168">
        <f>VLOOKUP(CONCATENATE(S313,T313),'Sheet1 (2)'!$P$6:$Q$26,2,FALSE)</f>
        <v>0</v>
      </c>
      <c r="V313" s="173" t="s">
        <v>80</v>
      </c>
      <c r="W313" s="173" t="s">
        <v>80</v>
      </c>
      <c r="X313" s="168">
        <f>VLOOKUP(CONCATENATE(V313,W313),'Sheet1 (2)'!$R$6:$S$26,2,FALSE)</f>
        <v>0</v>
      </c>
      <c r="Y313" s="173" t="s">
        <v>80</v>
      </c>
      <c r="Z313" s="173" t="s">
        <v>80</v>
      </c>
      <c r="AA313" s="168">
        <f>VLOOKUP(CONCATENATE(Y313,Z313),'Sheet1 (2)'!$T$6:$U$26,2,FALSE)</f>
        <v>0</v>
      </c>
      <c r="AB313" s="173" t="s">
        <v>80</v>
      </c>
      <c r="AC313" s="173" t="s">
        <v>80</v>
      </c>
      <c r="AD313" s="168">
        <f>VLOOKUP(CONCATENATE(AB313,AC313),'Sheet1 (2)'!$X$6:$Y$26,2,FALSE)</f>
        <v>0</v>
      </c>
      <c r="AE313" s="173" t="s">
        <v>82</v>
      </c>
      <c r="AF313" s="173" t="s">
        <v>81</v>
      </c>
      <c r="AG313" s="168">
        <f>VLOOKUP(CONCATENATE(AE313,AF313),'Sheet1 (2)'!$Z$6:$AA$26,2,FALSE)</f>
        <v>66</v>
      </c>
      <c r="AH313" s="172"/>
      <c r="AI313" s="175"/>
      <c r="AJ313" s="140"/>
      <c r="AK313" s="176" t="s">
        <v>282</v>
      </c>
      <c r="AL313" s="176" t="s">
        <v>76</v>
      </c>
      <c r="AM313" s="170">
        <f t="shared" si="8"/>
        <v>453</v>
      </c>
      <c r="AN313" s="147"/>
      <c r="AO313" s="155" t="s">
        <v>409</v>
      </c>
      <c r="AP313" s="156"/>
      <c r="AQ313" s="157">
        <v>1.3836715192000002</v>
      </c>
      <c r="AR313" s="158"/>
      <c r="AS313" s="145">
        <f>LOOKUP(rufmkm,'Sheet1 (2)'!$V$62:$V$71,'Sheet1 (2)'!$W$62:$W$71)</f>
        <v>20</v>
      </c>
      <c r="AT313" s="140"/>
      <c r="AU313" s="157">
        <f>IF(IF(D313='Sheet1 (2)'!$C$69,'Sheet1 (2)'!$D$69*('Sheet1 (2)'!$D$72-rut_index)/'Sheet1 (2)'!$D$72,IF(shee2!D313='Sheet1 (2)'!$C$70,'Sheet1 (2)'!$D$70*('Sheet1 (2)'!$D$72-rut_index)/'Sheet1 (2)'!$D$72,IF(shee2!D313='Sheet1 (2)'!$C$71,'Sheet1 (2)'!$D$71*('Sheet1 (2)'!$D$72-rut_index)/'Sheet1 (2)'!$D$72)))&lt;0,0,IF(D313='Sheet1 (2)'!$C$69,'Sheet1 (2)'!$D$69*('Sheet1 (2)'!$D$72-rut_index)/'Sheet1 (2)'!$D$72,IF(shee2!D313='Sheet1 (2)'!$C$70,'Sheet1 (2)'!$D$70*('Sheet1 (2)'!$D$72-rut_index)/'Sheet1 (2)'!$D$72,IF(shee2!D313='Sheet1 (2)'!$C$71,'Sheet1 (2)'!$D$71*('Sheet1 (2)'!$D$72-rut_index)/'Sheet1 (2)'!$D$72))))</f>
        <v>5</v>
      </c>
      <c r="AV313" s="157">
        <f>IF(IF(D313='Sheet1 (2)'!$C$69,'Sheet1 (2)'!$D$69*('Sheet1 (2)'!$D$72-crack_s_index)/'Sheet1 (2)'!$D$72,IF(shee2!D313='Sheet1 (2)'!$C$70,'Sheet1 (2)'!$D$70*('Sheet1 (2)'!$D$72-crack_s_index)/'Sheet1 (2)'!$D$72,IF(shee2!D313='Sheet1 (2)'!$C$71,'Sheet1 (2)'!$D$71*('Sheet1 (2)'!$D$72-crack_s_index)/'Sheet1 (2)'!$D$72)))&lt;0,0,IF(D313='Sheet1 (2)'!$C$69,'Sheet1 (2)'!$D$69*('Sheet1 (2)'!$D$72-crack_s_index)/'Sheet1 (2)'!$D$72,IF(shee2!D313='Sheet1 (2)'!$C$70,'Sheet1 (2)'!$D$70*('Sheet1 (2)'!$D$72-crack_s_index)/'Sheet1 (2)'!$D$72,IF(shee2!D313='Sheet1 (2)'!$C$71,'Sheet1 (2)'!$D$71*('Sheet1 (2)'!$D$72-crack_s_index)/'Sheet1 (2)'!$D$72))))</f>
        <v>5</v>
      </c>
      <c r="AW313" s="157">
        <f>IF(IF(D313='Sheet1 (2)'!$C$69,'Sheet1 (2)'!$D$69*('Sheet1 (2)'!$D$72-crack_t_index)/'Sheet1 (2)'!$D$72,IF(shee2!D313='Sheet1 (2)'!$C$70,'Sheet1 (2)'!$D$70*('Sheet1 (2)'!$D$72-crack_t_index)/'Sheet1 (2)'!$D$72,IF(shee2!D313='Sheet1 (2)'!$C$71,'Sheet1 (2)'!$D$71*('Sheet1 (2)'!$D$72-crack_t_index)/'Sheet1 (2)'!$D$72)))&lt;0,0,IF(D313='Sheet1 (2)'!$C$69,'Sheet1 (2)'!$D$69*('Sheet1 (2)'!$D$72-crack_t_index)/'Sheet1 (2)'!$D$72,IF(shee2!D313='Sheet1 (2)'!$C$70,'Sheet1 (2)'!$D$70*('Sheet1 (2)'!$D$72-crack_t_index)/'Sheet1 (2)'!$D$72,IF(shee2!D313='Sheet1 (2)'!$C$71,'Sheet1 (2)'!$D$71*('Sheet1 (2)'!$D$72-crack_t_index)/'Sheet1 (2)'!$D$72))))</f>
        <v>5</v>
      </c>
      <c r="AX313" s="157">
        <f>IF(IF(D313='Sheet1 (2)'!$C$69,'Sheet1 (2)'!$D$69*('Sheet1 (2)'!$D$72-rave_index)/'Sheet1 (2)'!$D$72,IF(shee2!D313='Sheet1 (2)'!$C$70,'Sheet1 (2)'!$D$70*('Sheet1 (2)'!$D$72-rave_index)/'Sheet1 (2)'!$D$72,IF(shee2!D313='Sheet1 (2)'!$C$71,'Sheet1 (2)'!$D$71*('Sheet1 (2)'!$D$72-rave_index)/'Sheet1 (2)'!$D$72)))&lt;0,0,IF(D313='Sheet1 (2)'!$C$69,'Sheet1 (2)'!$D$69*('Sheet1 (2)'!$D$72-rave_index)/'Sheet1 (2)'!$D$72,IF(shee2!D313='Sheet1 (2)'!$C$70,'Sheet1 (2)'!$D$70*('Sheet1 (2)'!$D$72-rave_index)/'Sheet1 (2)'!$D$72,IF(shee2!D313='Sheet1 (2)'!$C$71,'Sheet1 (2)'!$D$71*('Sheet1 (2)'!$D$72-rave_index)/'Sheet1 (2)'!$D$72))))</f>
        <v>5</v>
      </c>
      <c r="AY313" s="157">
        <f>IF(IF(D313='Sheet1 (2)'!$C$69,'Sheet1 (2)'!$D$69*('Sheet1 (2)'!$D$72-rough_index)/'Sheet1 (2)'!$D$72,IF(shee2!D313='Sheet1 (2)'!$C$70,'Sheet1 (2)'!$D$70*('Sheet1 (2)'!$D$72-rough_index)/'Sheet1 (2)'!$D$72,IF(shee2!D313='Sheet1 (2)'!$C$71,'Sheet1 (2)'!$D$71*('Sheet1 (2)'!$D$72-rough_index)/'Sheet1 (2)'!$D$72)))&lt;0,0,IF(D313='Sheet1 (2)'!$C$69,'Sheet1 (2)'!$D$69*('Sheet1 (2)'!$D$72-rough_index)/'Sheet1 (2)'!$D$72,IF(shee2!D313='Sheet1 (2)'!$C$70,'Sheet1 (2)'!$D$70*('Sheet1 (2)'!$D$72-rough_index)/'Sheet1 (2)'!$D$72,IF(shee2!D313='Sheet1 (2)'!$C$71,'Sheet1 (2)'!$D$71*('Sheet1 (2)'!$D$72-rough_index)/'Sheet1 (2)'!$D$72))))</f>
        <v>3.3333333333333335</v>
      </c>
      <c r="AZ313" s="159">
        <f>+(AU313*'Sheet1 (2)'!$C$77)+(AV313*'Sheet1 (2)'!$C$78)+(AW313*'Sheet1 (2)'!$C$79)+(AX313*'Sheet1 (2)'!$C$80)+(AY313*'Sheet1 (2)'!$C$81)</f>
        <v>4.5</v>
      </c>
      <c r="BA313" s="213" t="str">
        <f t="shared" si="9"/>
        <v>Good</v>
      </c>
      <c r="BE313">
        <f>IF(D313='Sheet1 (2)'!$C$61,'Sheet1 (2)'!$D$61*(counts^2)+'Sheet1 (2)'!$G$61*counts+'Sheet1 (2)'!$J$61,IF(D313='Sheet1 (2)'!$C$62,'Sheet1 (2)'!$D$62*counts+'Sheet1 (2)'!$G$62,IF(D313='Sheet1 (2)'!$C$63,'Sheet1 (2)'!$D$63*counts+'Sheet1 (2)'!$G$63,IF(D313='Sheet1 (2)'!$C$64,'Sheet1 (2)'!$D$64*counts+'Sheet1 (2)'!$G$64))))</f>
        <v>2.0984129299999998</v>
      </c>
    </row>
    <row r="314" spans="1:57" ht="12" customHeight="1">
      <c r="A314" s="145" t="s">
        <v>282</v>
      </c>
      <c r="B314" s="145" t="s">
        <v>76</v>
      </c>
      <c r="C314" s="170">
        <v>454</v>
      </c>
      <c r="D314" s="174" t="s">
        <v>77</v>
      </c>
      <c r="E314" s="171">
        <v>8</v>
      </c>
      <c r="F314" s="171">
        <v>1</v>
      </c>
      <c r="G314" s="171" t="s">
        <v>77</v>
      </c>
      <c r="H314" s="171">
        <v>0.5</v>
      </c>
      <c r="I314" s="171" t="s">
        <v>77</v>
      </c>
      <c r="J314" s="173" t="s">
        <v>80</v>
      </c>
      <c r="K314" s="173" t="s">
        <v>80</v>
      </c>
      <c r="L314" s="169">
        <f>VLOOKUP(CONCATENATE(J314,K314),'Sheet1 (2)'!$J$6:$K$26,2,FALSE)</f>
        <v>0</v>
      </c>
      <c r="M314" s="173" t="s">
        <v>80</v>
      </c>
      <c r="N314" s="173" t="s">
        <v>80</v>
      </c>
      <c r="O314" s="168">
        <f>VLOOKUP(CONCATENATE(M314,N314),'Sheet1 (2)'!$L$6:$M$26,2,FALSE)</f>
        <v>0</v>
      </c>
      <c r="P314" s="173" t="s">
        <v>80</v>
      </c>
      <c r="Q314" s="173" t="s">
        <v>80</v>
      </c>
      <c r="R314" s="168">
        <f>VLOOKUP(CONCATENATE(P314,Q314),'Sheet1 (2)'!$N$6:$O$26,2,FALSE)</f>
        <v>0</v>
      </c>
      <c r="S314" s="173" t="s">
        <v>80</v>
      </c>
      <c r="T314" s="173" t="s">
        <v>80</v>
      </c>
      <c r="U314" s="168">
        <f>VLOOKUP(CONCATENATE(S314,T314),'Sheet1 (2)'!$P$6:$Q$26,2,FALSE)</f>
        <v>0</v>
      </c>
      <c r="V314" s="173" t="s">
        <v>80</v>
      </c>
      <c r="W314" s="173" t="s">
        <v>80</v>
      </c>
      <c r="X314" s="168">
        <f>VLOOKUP(CONCATENATE(V314,W314),'Sheet1 (2)'!$R$6:$S$26,2,FALSE)</f>
        <v>0</v>
      </c>
      <c r="Y314" s="173" t="s">
        <v>80</v>
      </c>
      <c r="Z314" s="173" t="s">
        <v>80</v>
      </c>
      <c r="AA314" s="168">
        <f>VLOOKUP(CONCATENATE(Y314,Z314),'Sheet1 (2)'!$T$6:$U$26,2,FALSE)</f>
        <v>0</v>
      </c>
      <c r="AB314" s="173" t="s">
        <v>80</v>
      </c>
      <c r="AC314" s="173" t="s">
        <v>80</v>
      </c>
      <c r="AD314" s="168">
        <f>VLOOKUP(CONCATENATE(AB314,AC314),'Sheet1 (2)'!$X$6:$Y$26,2,FALSE)</f>
        <v>0</v>
      </c>
      <c r="AE314" s="173" t="s">
        <v>82</v>
      </c>
      <c r="AF314" s="173" t="s">
        <v>81</v>
      </c>
      <c r="AG314" s="168">
        <f>VLOOKUP(CONCATENATE(AE314,AF314),'Sheet1 (2)'!$Z$6:$AA$26,2,FALSE)</f>
        <v>66</v>
      </c>
      <c r="AH314" s="172"/>
      <c r="AI314" s="175"/>
      <c r="AJ314" s="140"/>
      <c r="AK314" s="176" t="s">
        <v>282</v>
      </c>
      <c r="AL314" s="176" t="s">
        <v>76</v>
      </c>
      <c r="AM314" s="170">
        <f t="shared" si="8"/>
        <v>454</v>
      </c>
      <c r="AN314" s="147"/>
      <c r="AO314" s="155"/>
      <c r="AP314" s="156"/>
      <c r="AQ314" s="157">
        <v>1.8408306884000001</v>
      </c>
      <c r="AR314" s="158"/>
      <c r="AS314" s="145">
        <f>LOOKUP(rufmkm,'Sheet1 (2)'!$V$62:$V$71,'Sheet1 (2)'!$W$62:$W$71)</f>
        <v>20</v>
      </c>
      <c r="AT314" s="140"/>
      <c r="AU314" s="157">
        <f>IF(IF(D314='Sheet1 (2)'!$C$69,'Sheet1 (2)'!$D$69*('Sheet1 (2)'!$D$72-rut_index)/'Sheet1 (2)'!$D$72,IF(shee2!D314='Sheet1 (2)'!$C$70,'Sheet1 (2)'!$D$70*('Sheet1 (2)'!$D$72-rut_index)/'Sheet1 (2)'!$D$72,IF(shee2!D314='Sheet1 (2)'!$C$71,'Sheet1 (2)'!$D$71*('Sheet1 (2)'!$D$72-rut_index)/'Sheet1 (2)'!$D$72)))&lt;0,0,IF(D314='Sheet1 (2)'!$C$69,'Sheet1 (2)'!$D$69*('Sheet1 (2)'!$D$72-rut_index)/'Sheet1 (2)'!$D$72,IF(shee2!D314='Sheet1 (2)'!$C$70,'Sheet1 (2)'!$D$70*('Sheet1 (2)'!$D$72-rut_index)/'Sheet1 (2)'!$D$72,IF(shee2!D314='Sheet1 (2)'!$C$71,'Sheet1 (2)'!$D$71*('Sheet1 (2)'!$D$72-rut_index)/'Sheet1 (2)'!$D$72))))</f>
        <v>5</v>
      </c>
      <c r="AV314" s="157">
        <f>IF(IF(D314='Sheet1 (2)'!$C$69,'Sheet1 (2)'!$D$69*('Sheet1 (2)'!$D$72-crack_s_index)/'Sheet1 (2)'!$D$72,IF(shee2!D314='Sheet1 (2)'!$C$70,'Sheet1 (2)'!$D$70*('Sheet1 (2)'!$D$72-crack_s_index)/'Sheet1 (2)'!$D$72,IF(shee2!D314='Sheet1 (2)'!$C$71,'Sheet1 (2)'!$D$71*('Sheet1 (2)'!$D$72-crack_s_index)/'Sheet1 (2)'!$D$72)))&lt;0,0,IF(D314='Sheet1 (2)'!$C$69,'Sheet1 (2)'!$D$69*('Sheet1 (2)'!$D$72-crack_s_index)/'Sheet1 (2)'!$D$72,IF(shee2!D314='Sheet1 (2)'!$C$70,'Sheet1 (2)'!$D$70*('Sheet1 (2)'!$D$72-crack_s_index)/'Sheet1 (2)'!$D$72,IF(shee2!D314='Sheet1 (2)'!$C$71,'Sheet1 (2)'!$D$71*('Sheet1 (2)'!$D$72-crack_s_index)/'Sheet1 (2)'!$D$72))))</f>
        <v>5</v>
      </c>
      <c r="AW314" s="157">
        <f>IF(IF(D314='Sheet1 (2)'!$C$69,'Sheet1 (2)'!$D$69*('Sheet1 (2)'!$D$72-crack_t_index)/'Sheet1 (2)'!$D$72,IF(shee2!D314='Sheet1 (2)'!$C$70,'Sheet1 (2)'!$D$70*('Sheet1 (2)'!$D$72-crack_t_index)/'Sheet1 (2)'!$D$72,IF(shee2!D314='Sheet1 (2)'!$C$71,'Sheet1 (2)'!$D$71*('Sheet1 (2)'!$D$72-crack_t_index)/'Sheet1 (2)'!$D$72)))&lt;0,0,IF(D314='Sheet1 (2)'!$C$69,'Sheet1 (2)'!$D$69*('Sheet1 (2)'!$D$72-crack_t_index)/'Sheet1 (2)'!$D$72,IF(shee2!D314='Sheet1 (2)'!$C$70,'Sheet1 (2)'!$D$70*('Sheet1 (2)'!$D$72-crack_t_index)/'Sheet1 (2)'!$D$72,IF(shee2!D314='Sheet1 (2)'!$C$71,'Sheet1 (2)'!$D$71*('Sheet1 (2)'!$D$72-crack_t_index)/'Sheet1 (2)'!$D$72))))</f>
        <v>5</v>
      </c>
      <c r="AX314" s="157">
        <f>IF(IF(D314='Sheet1 (2)'!$C$69,'Sheet1 (2)'!$D$69*('Sheet1 (2)'!$D$72-rave_index)/'Sheet1 (2)'!$D$72,IF(shee2!D314='Sheet1 (2)'!$C$70,'Sheet1 (2)'!$D$70*('Sheet1 (2)'!$D$72-rave_index)/'Sheet1 (2)'!$D$72,IF(shee2!D314='Sheet1 (2)'!$C$71,'Sheet1 (2)'!$D$71*('Sheet1 (2)'!$D$72-rave_index)/'Sheet1 (2)'!$D$72)))&lt;0,0,IF(D314='Sheet1 (2)'!$C$69,'Sheet1 (2)'!$D$69*('Sheet1 (2)'!$D$72-rave_index)/'Sheet1 (2)'!$D$72,IF(shee2!D314='Sheet1 (2)'!$C$70,'Sheet1 (2)'!$D$70*('Sheet1 (2)'!$D$72-rave_index)/'Sheet1 (2)'!$D$72,IF(shee2!D314='Sheet1 (2)'!$C$71,'Sheet1 (2)'!$D$71*('Sheet1 (2)'!$D$72-rave_index)/'Sheet1 (2)'!$D$72))))</f>
        <v>5</v>
      </c>
      <c r="AY314" s="157">
        <f>IF(IF(D314='Sheet1 (2)'!$C$69,'Sheet1 (2)'!$D$69*('Sheet1 (2)'!$D$72-rough_index)/'Sheet1 (2)'!$D$72,IF(shee2!D314='Sheet1 (2)'!$C$70,'Sheet1 (2)'!$D$70*('Sheet1 (2)'!$D$72-rough_index)/'Sheet1 (2)'!$D$72,IF(shee2!D314='Sheet1 (2)'!$C$71,'Sheet1 (2)'!$D$71*('Sheet1 (2)'!$D$72-rough_index)/'Sheet1 (2)'!$D$72)))&lt;0,0,IF(D314='Sheet1 (2)'!$C$69,'Sheet1 (2)'!$D$69*('Sheet1 (2)'!$D$72-rough_index)/'Sheet1 (2)'!$D$72,IF(shee2!D314='Sheet1 (2)'!$C$70,'Sheet1 (2)'!$D$70*('Sheet1 (2)'!$D$72-rough_index)/'Sheet1 (2)'!$D$72,IF(shee2!D314='Sheet1 (2)'!$C$71,'Sheet1 (2)'!$D$71*('Sheet1 (2)'!$D$72-rough_index)/'Sheet1 (2)'!$D$72))))</f>
        <v>3.3333333333333335</v>
      </c>
      <c r="AZ314" s="159">
        <f>+(AU314*'Sheet1 (2)'!$C$77)+(AV314*'Sheet1 (2)'!$C$78)+(AW314*'Sheet1 (2)'!$C$79)+(AX314*'Sheet1 (2)'!$C$80)+(AY314*'Sheet1 (2)'!$C$81)</f>
        <v>4.5</v>
      </c>
      <c r="BA314" s="213" t="str">
        <f t="shared" si="9"/>
        <v>Good</v>
      </c>
      <c r="BE314">
        <f>IF(D314='Sheet1 (2)'!$C$61,'Sheet1 (2)'!$D$61*(counts^2)+'Sheet1 (2)'!$G$61*counts+'Sheet1 (2)'!$J$61,IF(D314='Sheet1 (2)'!$C$62,'Sheet1 (2)'!$D$62*counts+'Sheet1 (2)'!$G$62,IF(D314='Sheet1 (2)'!$C$63,'Sheet1 (2)'!$D$63*counts+'Sheet1 (2)'!$G$63,IF(D314='Sheet1 (2)'!$C$64,'Sheet1 (2)'!$D$64*counts+'Sheet1 (2)'!$G$64))))</f>
        <v>2.0984129299999998</v>
      </c>
    </row>
    <row r="315" spans="1:57" ht="12" customHeight="1">
      <c r="A315" s="145" t="s">
        <v>282</v>
      </c>
      <c r="B315" s="145" t="s">
        <v>76</v>
      </c>
      <c r="C315" s="170">
        <v>455</v>
      </c>
      <c r="D315" s="174" t="s">
        <v>77</v>
      </c>
      <c r="E315" s="171">
        <v>8</v>
      </c>
      <c r="F315" s="171">
        <v>1</v>
      </c>
      <c r="G315" s="171" t="s">
        <v>77</v>
      </c>
      <c r="H315" s="171">
        <v>0.5</v>
      </c>
      <c r="I315" s="171" t="s">
        <v>77</v>
      </c>
      <c r="J315" s="173" t="s">
        <v>80</v>
      </c>
      <c r="K315" s="173" t="s">
        <v>80</v>
      </c>
      <c r="L315" s="169">
        <f>VLOOKUP(CONCATENATE(J315,K315),'Sheet1 (2)'!$J$6:$K$26,2,FALSE)</f>
        <v>0</v>
      </c>
      <c r="M315" s="173" t="s">
        <v>80</v>
      </c>
      <c r="N315" s="173" t="s">
        <v>80</v>
      </c>
      <c r="O315" s="168">
        <f>VLOOKUP(CONCATENATE(M315,N315),'Sheet1 (2)'!$L$6:$M$26,2,FALSE)</f>
        <v>0</v>
      </c>
      <c r="P315" s="173" t="s">
        <v>80</v>
      </c>
      <c r="Q315" s="173" t="s">
        <v>80</v>
      </c>
      <c r="R315" s="168">
        <f>VLOOKUP(CONCATENATE(P315,Q315),'Sheet1 (2)'!$N$6:$O$26,2,FALSE)</f>
        <v>0</v>
      </c>
      <c r="S315" s="173" t="s">
        <v>80</v>
      </c>
      <c r="T315" s="173" t="s">
        <v>80</v>
      </c>
      <c r="U315" s="168">
        <f>VLOOKUP(CONCATENATE(S315,T315),'Sheet1 (2)'!$P$6:$Q$26,2,FALSE)</f>
        <v>0</v>
      </c>
      <c r="V315" s="173" t="s">
        <v>80</v>
      </c>
      <c r="W315" s="173" t="s">
        <v>80</v>
      </c>
      <c r="X315" s="168">
        <f>VLOOKUP(CONCATENATE(V315,W315),'Sheet1 (2)'!$R$6:$S$26,2,FALSE)</f>
        <v>0</v>
      </c>
      <c r="Y315" s="173" t="s">
        <v>80</v>
      </c>
      <c r="Z315" s="173" t="s">
        <v>80</v>
      </c>
      <c r="AA315" s="168">
        <f>VLOOKUP(CONCATENATE(Y315,Z315),'Sheet1 (2)'!$T$6:$U$26,2,FALSE)</f>
        <v>0</v>
      </c>
      <c r="AB315" s="173" t="s">
        <v>80</v>
      </c>
      <c r="AC315" s="173" t="s">
        <v>80</v>
      </c>
      <c r="AD315" s="168">
        <f>VLOOKUP(CONCATENATE(AB315,AC315),'Sheet1 (2)'!$X$6:$Y$26,2,FALSE)</f>
        <v>0</v>
      </c>
      <c r="AE315" s="173" t="s">
        <v>82</v>
      </c>
      <c r="AF315" s="173" t="s">
        <v>81</v>
      </c>
      <c r="AG315" s="168">
        <f>VLOOKUP(CONCATENATE(AE315,AF315),'Sheet1 (2)'!$Z$6:$AA$26,2,FALSE)</f>
        <v>66</v>
      </c>
      <c r="AH315" s="172"/>
      <c r="AI315" s="175"/>
      <c r="AJ315" s="140"/>
      <c r="AK315" s="176" t="s">
        <v>282</v>
      </c>
      <c r="AL315" s="176" t="s">
        <v>76</v>
      </c>
      <c r="AM315" s="170">
        <f t="shared" si="8"/>
        <v>455</v>
      </c>
      <c r="AN315" s="147"/>
      <c r="AO315" s="155"/>
      <c r="AP315" s="156"/>
      <c r="AQ315" s="157">
        <v>5.4783494816000005</v>
      </c>
      <c r="AR315" s="158"/>
      <c r="AS315" s="145">
        <f>LOOKUP(rufmkm,'Sheet1 (2)'!$V$62:$V$71,'Sheet1 (2)'!$W$62:$W$71)</f>
        <v>60</v>
      </c>
      <c r="AT315" s="140"/>
      <c r="AU315" s="157">
        <f>IF(IF(D315='Sheet1 (2)'!$C$69,'Sheet1 (2)'!$D$69*('Sheet1 (2)'!$D$72-rut_index)/'Sheet1 (2)'!$D$72,IF(shee2!D315='Sheet1 (2)'!$C$70,'Sheet1 (2)'!$D$70*('Sheet1 (2)'!$D$72-rut_index)/'Sheet1 (2)'!$D$72,IF(shee2!D315='Sheet1 (2)'!$C$71,'Sheet1 (2)'!$D$71*('Sheet1 (2)'!$D$72-rut_index)/'Sheet1 (2)'!$D$72)))&lt;0,0,IF(D315='Sheet1 (2)'!$C$69,'Sheet1 (2)'!$D$69*('Sheet1 (2)'!$D$72-rut_index)/'Sheet1 (2)'!$D$72,IF(shee2!D315='Sheet1 (2)'!$C$70,'Sheet1 (2)'!$D$70*('Sheet1 (2)'!$D$72-rut_index)/'Sheet1 (2)'!$D$72,IF(shee2!D315='Sheet1 (2)'!$C$71,'Sheet1 (2)'!$D$71*('Sheet1 (2)'!$D$72-rut_index)/'Sheet1 (2)'!$D$72))))</f>
        <v>5</v>
      </c>
      <c r="AV315" s="157">
        <f>IF(IF(D315='Sheet1 (2)'!$C$69,'Sheet1 (2)'!$D$69*('Sheet1 (2)'!$D$72-crack_s_index)/'Sheet1 (2)'!$D$72,IF(shee2!D315='Sheet1 (2)'!$C$70,'Sheet1 (2)'!$D$70*('Sheet1 (2)'!$D$72-crack_s_index)/'Sheet1 (2)'!$D$72,IF(shee2!D315='Sheet1 (2)'!$C$71,'Sheet1 (2)'!$D$71*('Sheet1 (2)'!$D$72-crack_s_index)/'Sheet1 (2)'!$D$72)))&lt;0,0,IF(D315='Sheet1 (2)'!$C$69,'Sheet1 (2)'!$D$69*('Sheet1 (2)'!$D$72-crack_s_index)/'Sheet1 (2)'!$D$72,IF(shee2!D315='Sheet1 (2)'!$C$70,'Sheet1 (2)'!$D$70*('Sheet1 (2)'!$D$72-crack_s_index)/'Sheet1 (2)'!$D$72,IF(shee2!D315='Sheet1 (2)'!$C$71,'Sheet1 (2)'!$D$71*('Sheet1 (2)'!$D$72-crack_s_index)/'Sheet1 (2)'!$D$72))))</f>
        <v>5</v>
      </c>
      <c r="AW315" s="157">
        <f>IF(IF(D315='Sheet1 (2)'!$C$69,'Sheet1 (2)'!$D$69*('Sheet1 (2)'!$D$72-crack_t_index)/'Sheet1 (2)'!$D$72,IF(shee2!D315='Sheet1 (2)'!$C$70,'Sheet1 (2)'!$D$70*('Sheet1 (2)'!$D$72-crack_t_index)/'Sheet1 (2)'!$D$72,IF(shee2!D315='Sheet1 (2)'!$C$71,'Sheet1 (2)'!$D$71*('Sheet1 (2)'!$D$72-crack_t_index)/'Sheet1 (2)'!$D$72)))&lt;0,0,IF(D315='Sheet1 (2)'!$C$69,'Sheet1 (2)'!$D$69*('Sheet1 (2)'!$D$72-crack_t_index)/'Sheet1 (2)'!$D$72,IF(shee2!D315='Sheet1 (2)'!$C$70,'Sheet1 (2)'!$D$70*('Sheet1 (2)'!$D$72-crack_t_index)/'Sheet1 (2)'!$D$72,IF(shee2!D315='Sheet1 (2)'!$C$71,'Sheet1 (2)'!$D$71*('Sheet1 (2)'!$D$72-crack_t_index)/'Sheet1 (2)'!$D$72))))</f>
        <v>5</v>
      </c>
      <c r="AX315" s="157">
        <f>IF(IF(D315='Sheet1 (2)'!$C$69,'Sheet1 (2)'!$D$69*('Sheet1 (2)'!$D$72-rave_index)/'Sheet1 (2)'!$D$72,IF(shee2!D315='Sheet1 (2)'!$C$70,'Sheet1 (2)'!$D$70*('Sheet1 (2)'!$D$72-rave_index)/'Sheet1 (2)'!$D$72,IF(shee2!D315='Sheet1 (2)'!$C$71,'Sheet1 (2)'!$D$71*('Sheet1 (2)'!$D$72-rave_index)/'Sheet1 (2)'!$D$72)))&lt;0,0,IF(D315='Sheet1 (2)'!$C$69,'Sheet1 (2)'!$D$69*('Sheet1 (2)'!$D$72-rave_index)/'Sheet1 (2)'!$D$72,IF(shee2!D315='Sheet1 (2)'!$C$70,'Sheet1 (2)'!$D$70*('Sheet1 (2)'!$D$72-rave_index)/'Sheet1 (2)'!$D$72,IF(shee2!D315='Sheet1 (2)'!$C$71,'Sheet1 (2)'!$D$71*('Sheet1 (2)'!$D$72-rave_index)/'Sheet1 (2)'!$D$72))))</f>
        <v>5</v>
      </c>
      <c r="AY315" s="157">
        <f>IF(IF(D315='Sheet1 (2)'!$C$69,'Sheet1 (2)'!$D$69*('Sheet1 (2)'!$D$72-rough_index)/'Sheet1 (2)'!$D$72,IF(shee2!D315='Sheet1 (2)'!$C$70,'Sheet1 (2)'!$D$70*('Sheet1 (2)'!$D$72-rough_index)/'Sheet1 (2)'!$D$72,IF(shee2!D315='Sheet1 (2)'!$C$71,'Sheet1 (2)'!$D$71*('Sheet1 (2)'!$D$72-rough_index)/'Sheet1 (2)'!$D$72)))&lt;0,0,IF(D315='Sheet1 (2)'!$C$69,'Sheet1 (2)'!$D$69*('Sheet1 (2)'!$D$72-rough_index)/'Sheet1 (2)'!$D$72,IF(shee2!D315='Sheet1 (2)'!$C$70,'Sheet1 (2)'!$D$70*('Sheet1 (2)'!$D$72-rough_index)/'Sheet1 (2)'!$D$72,IF(shee2!D315='Sheet1 (2)'!$C$71,'Sheet1 (2)'!$D$71*('Sheet1 (2)'!$D$72-rough_index)/'Sheet1 (2)'!$D$72))))</f>
        <v>0</v>
      </c>
      <c r="AZ315" s="159">
        <f>+(AU315*'Sheet1 (2)'!$C$77)+(AV315*'Sheet1 (2)'!$C$78)+(AW315*'Sheet1 (2)'!$C$79)+(AX315*'Sheet1 (2)'!$C$80)+(AY315*'Sheet1 (2)'!$C$81)</f>
        <v>3.5</v>
      </c>
      <c r="BA315" s="213" t="str">
        <f t="shared" si="9"/>
        <v>Fair</v>
      </c>
      <c r="BE315">
        <f>IF(D315='Sheet1 (2)'!$C$61,'Sheet1 (2)'!$D$61*(counts^2)+'Sheet1 (2)'!$G$61*counts+'Sheet1 (2)'!$J$61,IF(D315='Sheet1 (2)'!$C$62,'Sheet1 (2)'!$D$62*counts+'Sheet1 (2)'!$G$62,IF(D315='Sheet1 (2)'!$C$63,'Sheet1 (2)'!$D$63*counts+'Sheet1 (2)'!$G$63,IF(D315='Sheet1 (2)'!$C$64,'Sheet1 (2)'!$D$64*counts+'Sheet1 (2)'!$G$64))))</f>
        <v>2.0984129299999998</v>
      </c>
    </row>
    <row r="316" spans="1:57" ht="12" customHeight="1">
      <c r="A316" s="145" t="s">
        <v>282</v>
      </c>
      <c r="B316" s="145" t="s">
        <v>76</v>
      </c>
      <c r="C316" s="170">
        <v>456</v>
      </c>
      <c r="D316" s="174" t="s">
        <v>77</v>
      </c>
      <c r="E316" s="171">
        <v>8</v>
      </c>
      <c r="F316" s="171">
        <v>1</v>
      </c>
      <c r="G316" s="171" t="s">
        <v>77</v>
      </c>
      <c r="H316" s="171">
        <v>0.5</v>
      </c>
      <c r="I316" s="171" t="s">
        <v>77</v>
      </c>
      <c r="J316" s="173" t="s">
        <v>80</v>
      </c>
      <c r="K316" s="173" t="s">
        <v>80</v>
      </c>
      <c r="L316" s="169">
        <f>VLOOKUP(CONCATENATE(J316,K316),'Sheet1 (2)'!$J$6:$K$26,2,FALSE)</f>
        <v>0</v>
      </c>
      <c r="M316" s="173" t="s">
        <v>80</v>
      </c>
      <c r="N316" s="173" t="s">
        <v>80</v>
      </c>
      <c r="O316" s="168">
        <f>VLOOKUP(CONCATENATE(M316,N316),'Sheet1 (2)'!$L$6:$M$26,2,FALSE)</f>
        <v>0</v>
      </c>
      <c r="P316" s="173" t="s">
        <v>80</v>
      </c>
      <c r="Q316" s="173" t="s">
        <v>80</v>
      </c>
      <c r="R316" s="168">
        <f>VLOOKUP(CONCATENATE(P316,Q316),'Sheet1 (2)'!$N$6:$O$26,2,FALSE)</f>
        <v>0</v>
      </c>
      <c r="S316" s="173" t="s">
        <v>80</v>
      </c>
      <c r="T316" s="173" t="s">
        <v>80</v>
      </c>
      <c r="U316" s="168">
        <f>VLOOKUP(CONCATENATE(S316,T316),'Sheet1 (2)'!$P$6:$Q$26,2,FALSE)</f>
        <v>0</v>
      </c>
      <c r="V316" s="173" t="s">
        <v>80</v>
      </c>
      <c r="W316" s="173" t="s">
        <v>80</v>
      </c>
      <c r="X316" s="168">
        <f>VLOOKUP(CONCATENATE(V316,W316),'Sheet1 (2)'!$R$6:$S$26,2,FALSE)</f>
        <v>0</v>
      </c>
      <c r="Y316" s="173" t="s">
        <v>80</v>
      </c>
      <c r="Z316" s="173" t="s">
        <v>80</v>
      </c>
      <c r="AA316" s="168">
        <f>VLOOKUP(CONCATENATE(Y316,Z316),'Sheet1 (2)'!$T$6:$U$26,2,FALSE)</f>
        <v>0</v>
      </c>
      <c r="AB316" s="173" t="s">
        <v>80</v>
      </c>
      <c r="AC316" s="173" t="s">
        <v>80</v>
      </c>
      <c r="AD316" s="168">
        <f>VLOOKUP(CONCATENATE(AB316,AC316),'Sheet1 (2)'!$X$6:$Y$26,2,FALSE)</f>
        <v>0</v>
      </c>
      <c r="AE316" s="173" t="s">
        <v>82</v>
      </c>
      <c r="AF316" s="173" t="s">
        <v>81</v>
      </c>
      <c r="AG316" s="168">
        <f>VLOOKUP(CONCATENATE(AE316,AF316),'Sheet1 (2)'!$Z$6:$AA$26,2,FALSE)</f>
        <v>66</v>
      </c>
      <c r="AH316" s="172"/>
      <c r="AI316" s="175"/>
      <c r="AJ316" s="140"/>
      <c r="AK316" s="176" t="s">
        <v>282</v>
      </c>
      <c r="AL316" s="176" t="s">
        <v>76</v>
      </c>
      <c r="AM316" s="170">
        <f t="shared" si="8"/>
        <v>456</v>
      </c>
      <c r="AN316" s="147"/>
      <c r="AO316" s="155"/>
      <c r="AP316" s="156"/>
      <c r="AQ316" s="157">
        <v>1.6901877655999999</v>
      </c>
      <c r="AR316" s="158"/>
      <c r="AS316" s="145">
        <f>LOOKUP(rufmkm,'Sheet1 (2)'!$V$62:$V$71,'Sheet1 (2)'!$W$62:$W$71)</f>
        <v>20</v>
      </c>
      <c r="AT316" s="140"/>
      <c r="AU316" s="157">
        <f>IF(IF(D316='Sheet1 (2)'!$C$69,'Sheet1 (2)'!$D$69*('Sheet1 (2)'!$D$72-rut_index)/'Sheet1 (2)'!$D$72,IF(shee2!D316='Sheet1 (2)'!$C$70,'Sheet1 (2)'!$D$70*('Sheet1 (2)'!$D$72-rut_index)/'Sheet1 (2)'!$D$72,IF(shee2!D316='Sheet1 (2)'!$C$71,'Sheet1 (2)'!$D$71*('Sheet1 (2)'!$D$72-rut_index)/'Sheet1 (2)'!$D$72)))&lt;0,0,IF(D316='Sheet1 (2)'!$C$69,'Sheet1 (2)'!$D$69*('Sheet1 (2)'!$D$72-rut_index)/'Sheet1 (2)'!$D$72,IF(shee2!D316='Sheet1 (2)'!$C$70,'Sheet1 (2)'!$D$70*('Sheet1 (2)'!$D$72-rut_index)/'Sheet1 (2)'!$D$72,IF(shee2!D316='Sheet1 (2)'!$C$71,'Sheet1 (2)'!$D$71*('Sheet1 (2)'!$D$72-rut_index)/'Sheet1 (2)'!$D$72))))</f>
        <v>5</v>
      </c>
      <c r="AV316" s="157">
        <f>IF(IF(D316='Sheet1 (2)'!$C$69,'Sheet1 (2)'!$D$69*('Sheet1 (2)'!$D$72-crack_s_index)/'Sheet1 (2)'!$D$72,IF(shee2!D316='Sheet1 (2)'!$C$70,'Sheet1 (2)'!$D$70*('Sheet1 (2)'!$D$72-crack_s_index)/'Sheet1 (2)'!$D$72,IF(shee2!D316='Sheet1 (2)'!$C$71,'Sheet1 (2)'!$D$71*('Sheet1 (2)'!$D$72-crack_s_index)/'Sheet1 (2)'!$D$72)))&lt;0,0,IF(D316='Sheet1 (2)'!$C$69,'Sheet1 (2)'!$D$69*('Sheet1 (2)'!$D$72-crack_s_index)/'Sheet1 (2)'!$D$72,IF(shee2!D316='Sheet1 (2)'!$C$70,'Sheet1 (2)'!$D$70*('Sheet1 (2)'!$D$72-crack_s_index)/'Sheet1 (2)'!$D$72,IF(shee2!D316='Sheet1 (2)'!$C$71,'Sheet1 (2)'!$D$71*('Sheet1 (2)'!$D$72-crack_s_index)/'Sheet1 (2)'!$D$72))))</f>
        <v>5</v>
      </c>
      <c r="AW316" s="157">
        <f>IF(IF(D316='Sheet1 (2)'!$C$69,'Sheet1 (2)'!$D$69*('Sheet1 (2)'!$D$72-crack_t_index)/'Sheet1 (2)'!$D$72,IF(shee2!D316='Sheet1 (2)'!$C$70,'Sheet1 (2)'!$D$70*('Sheet1 (2)'!$D$72-crack_t_index)/'Sheet1 (2)'!$D$72,IF(shee2!D316='Sheet1 (2)'!$C$71,'Sheet1 (2)'!$D$71*('Sheet1 (2)'!$D$72-crack_t_index)/'Sheet1 (2)'!$D$72)))&lt;0,0,IF(D316='Sheet1 (2)'!$C$69,'Sheet1 (2)'!$D$69*('Sheet1 (2)'!$D$72-crack_t_index)/'Sheet1 (2)'!$D$72,IF(shee2!D316='Sheet1 (2)'!$C$70,'Sheet1 (2)'!$D$70*('Sheet1 (2)'!$D$72-crack_t_index)/'Sheet1 (2)'!$D$72,IF(shee2!D316='Sheet1 (2)'!$C$71,'Sheet1 (2)'!$D$71*('Sheet1 (2)'!$D$72-crack_t_index)/'Sheet1 (2)'!$D$72))))</f>
        <v>5</v>
      </c>
      <c r="AX316" s="157">
        <f>IF(IF(D316='Sheet1 (2)'!$C$69,'Sheet1 (2)'!$D$69*('Sheet1 (2)'!$D$72-rave_index)/'Sheet1 (2)'!$D$72,IF(shee2!D316='Sheet1 (2)'!$C$70,'Sheet1 (2)'!$D$70*('Sheet1 (2)'!$D$72-rave_index)/'Sheet1 (2)'!$D$72,IF(shee2!D316='Sheet1 (2)'!$C$71,'Sheet1 (2)'!$D$71*('Sheet1 (2)'!$D$72-rave_index)/'Sheet1 (2)'!$D$72)))&lt;0,0,IF(D316='Sheet1 (2)'!$C$69,'Sheet1 (2)'!$D$69*('Sheet1 (2)'!$D$72-rave_index)/'Sheet1 (2)'!$D$72,IF(shee2!D316='Sheet1 (2)'!$C$70,'Sheet1 (2)'!$D$70*('Sheet1 (2)'!$D$72-rave_index)/'Sheet1 (2)'!$D$72,IF(shee2!D316='Sheet1 (2)'!$C$71,'Sheet1 (2)'!$D$71*('Sheet1 (2)'!$D$72-rave_index)/'Sheet1 (2)'!$D$72))))</f>
        <v>5</v>
      </c>
      <c r="AY316" s="157">
        <f>IF(IF(D316='Sheet1 (2)'!$C$69,'Sheet1 (2)'!$D$69*('Sheet1 (2)'!$D$72-rough_index)/'Sheet1 (2)'!$D$72,IF(shee2!D316='Sheet1 (2)'!$C$70,'Sheet1 (2)'!$D$70*('Sheet1 (2)'!$D$72-rough_index)/'Sheet1 (2)'!$D$72,IF(shee2!D316='Sheet1 (2)'!$C$71,'Sheet1 (2)'!$D$71*('Sheet1 (2)'!$D$72-rough_index)/'Sheet1 (2)'!$D$72)))&lt;0,0,IF(D316='Sheet1 (2)'!$C$69,'Sheet1 (2)'!$D$69*('Sheet1 (2)'!$D$72-rough_index)/'Sheet1 (2)'!$D$72,IF(shee2!D316='Sheet1 (2)'!$C$70,'Sheet1 (2)'!$D$70*('Sheet1 (2)'!$D$72-rough_index)/'Sheet1 (2)'!$D$72,IF(shee2!D316='Sheet1 (2)'!$C$71,'Sheet1 (2)'!$D$71*('Sheet1 (2)'!$D$72-rough_index)/'Sheet1 (2)'!$D$72))))</f>
        <v>3.3333333333333335</v>
      </c>
      <c r="AZ316" s="159">
        <f>+(AU316*'Sheet1 (2)'!$C$77)+(AV316*'Sheet1 (2)'!$C$78)+(AW316*'Sheet1 (2)'!$C$79)+(AX316*'Sheet1 (2)'!$C$80)+(AY316*'Sheet1 (2)'!$C$81)</f>
        <v>4.5</v>
      </c>
      <c r="BA316" s="213" t="str">
        <f t="shared" si="9"/>
        <v>Good</v>
      </c>
      <c r="BE316">
        <f>IF(D316='Sheet1 (2)'!$C$61,'Sheet1 (2)'!$D$61*(counts^2)+'Sheet1 (2)'!$G$61*counts+'Sheet1 (2)'!$J$61,IF(D316='Sheet1 (2)'!$C$62,'Sheet1 (2)'!$D$62*counts+'Sheet1 (2)'!$G$62,IF(D316='Sheet1 (2)'!$C$63,'Sheet1 (2)'!$D$63*counts+'Sheet1 (2)'!$G$63,IF(D316='Sheet1 (2)'!$C$64,'Sheet1 (2)'!$D$64*counts+'Sheet1 (2)'!$G$64))))</f>
        <v>2.0984129299999998</v>
      </c>
    </row>
    <row r="317" spans="1:57" ht="12" customHeight="1">
      <c r="A317" s="145" t="s">
        <v>282</v>
      </c>
      <c r="B317" s="145" t="s">
        <v>76</v>
      </c>
      <c r="C317" s="170">
        <v>457</v>
      </c>
      <c r="D317" s="174" t="s">
        <v>77</v>
      </c>
      <c r="E317" s="171">
        <v>8</v>
      </c>
      <c r="F317" s="171">
        <v>1</v>
      </c>
      <c r="G317" s="171" t="s">
        <v>77</v>
      </c>
      <c r="H317" s="171">
        <v>0.5</v>
      </c>
      <c r="I317" s="171" t="s">
        <v>77</v>
      </c>
      <c r="J317" s="173" t="s">
        <v>80</v>
      </c>
      <c r="K317" s="173" t="s">
        <v>80</v>
      </c>
      <c r="L317" s="169">
        <f>VLOOKUP(CONCATENATE(J317,K317),'Sheet1 (2)'!$J$6:$K$26,2,FALSE)</f>
        <v>0</v>
      </c>
      <c r="M317" s="173" t="s">
        <v>79</v>
      </c>
      <c r="N317" s="173" t="s">
        <v>78</v>
      </c>
      <c r="O317" s="168">
        <f>VLOOKUP(CONCATENATE(M317,N317),'Sheet1 (2)'!$L$6:$M$26,2,FALSE)</f>
        <v>10</v>
      </c>
      <c r="P317" s="173" t="s">
        <v>80</v>
      </c>
      <c r="Q317" s="173" t="s">
        <v>80</v>
      </c>
      <c r="R317" s="168">
        <f>VLOOKUP(CONCATENATE(P317,Q317),'Sheet1 (2)'!$N$6:$O$26,2,FALSE)</f>
        <v>0</v>
      </c>
      <c r="S317" s="173" t="s">
        <v>80</v>
      </c>
      <c r="T317" s="173" t="s">
        <v>80</v>
      </c>
      <c r="U317" s="168">
        <f>VLOOKUP(CONCATENATE(S317,T317),'Sheet1 (2)'!$P$6:$Q$26,2,FALSE)</f>
        <v>0</v>
      </c>
      <c r="V317" s="173" t="s">
        <v>78</v>
      </c>
      <c r="W317" s="173" t="s">
        <v>81</v>
      </c>
      <c r="X317" s="168">
        <f>VLOOKUP(CONCATENATE(V317,W317),'Sheet1 (2)'!$R$6:$S$26,2,FALSE)</f>
        <v>25</v>
      </c>
      <c r="Y317" s="173" t="s">
        <v>80</v>
      </c>
      <c r="Z317" s="173" t="s">
        <v>80</v>
      </c>
      <c r="AA317" s="168">
        <f>VLOOKUP(CONCATENATE(Y317,Z317),'Sheet1 (2)'!$T$6:$U$26,2,FALSE)</f>
        <v>0</v>
      </c>
      <c r="AB317" s="173" t="s">
        <v>80</v>
      </c>
      <c r="AC317" s="173" t="s">
        <v>80</v>
      </c>
      <c r="AD317" s="168">
        <f>VLOOKUP(CONCATENATE(AB317,AC317),'Sheet1 (2)'!$X$6:$Y$26,2,FALSE)</f>
        <v>0</v>
      </c>
      <c r="AE317" s="173" t="s">
        <v>82</v>
      </c>
      <c r="AF317" s="173" t="s">
        <v>81</v>
      </c>
      <c r="AG317" s="168">
        <f>VLOOKUP(CONCATENATE(AE317,AF317),'Sheet1 (2)'!$Z$6:$AA$26,2,FALSE)</f>
        <v>66</v>
      </c>
      <c r="AH317" s="172"/>
      <c r="AI317" s="175"/>
      <c r="AJ317" s="140"/>
      <c r="AK317" s="176" t="s">
        <v>282</v>
      </c>
      <c r="AL317" s="176" t="s">
        <v>76</v>
      </c>
      <c r="AM317" s="170">
        <f t="shared" si="8"/>
        <v>457</v>
      </c>
      <c r="AN317" s="147"/>
      <c r="AO317" s="155"/>
      <c r="AP317" s="156"/>
      <c r="AQ317" s="157">
        <v>2.1483039584000005</v>
      </c>
      <c r="AR317" s="158"/>
      <c r="AS317" s="145">
        <f>LOOKUP(rufmkm,'Sheet1 (2)'!$V$62:$V$71,'Sheet1 (2)'!$W$62:$W$71)</f>
        <v>30</v>
      </c>
      <c r="AT317" s="140"/>
      <c r="AU317" s="157">
        <f>IF(IF(D317='Sheet1 (2)'!$C$69,'Sheet1 (2)'!$D$69*('Sheet1 (2)'!$D$72-rut_index)/'Sheet1 (2)'!$D$72,IF(shee2!D317='Sheet1 (2)'!$C$70,'Sheet1 (2)'!$D$70*('Sheet1 (2)'!$D$72-rut_index)/'Sheet1 (2)'!$D$72,IF(shee2!D317='Sheet1 (2)'!$C$71,'Sheet1 (2)'!$D$71*('Sheet1 (2)'!$D$72-rut_index)/'Sheet1 (2)'!$D$72)))&lt;0,0,IF(D317='Sheet1 (2)'!$C$69,'Sheet1 (2)'!$D$69*('Sheet1 (2)'!$D$72-rut_index)/'Sheet1 (2)'!$D$72,IF(shee2!D317='Sheet1 (2)'!$C$70,'Sheet1 (2)'!$D$70*('Sheet1 (2)'!$D$72-rut_index)/'Sheet1 (2)'!$D$72,IF(shee2!D317='Sheet1 (2)'!$C$71,'Sheet1 (2)'!$D$71*('Sheet1 (2)'!$D$72-rut_index)/'Sheet1 (2)'!$D$72))))</f>
        <v>5</v>
      </c>
      <c r="AV317" s="157">
        <f>IF(IF(D317='Sheet1 (2)'!$C$69,'Sheet1 (2)'!$D$69*('Sheet1 (2)'!$D$72-crack_s_index)/'Sheet1 (2)'!$D$72,IF(shee2!D317='Sheet1 (2)'!$C$70,'Sheet1 (2)'!$D$70*('Sheet1 (2)'!$D$72-crack_s_index)/'Sheet1 (2)'!$D$72,IF(shee2!D317='Sheet1 (2)'!$C$71,'Sheet1 (2)'!$D$71*('Sheet1 (2)'!$D$72-crack_s_index)/'Sheet1 (2)'!$D$72)))&lt;0,0,IF(D317='Sheet1 (2)'!$C$69,'Sheet1 (2)'!$D$69*('Sheet1 (2)'!$D$72-crack_s_index)/'Sheet1 (2)'!$D$72,IF(shee2!D317='Sheet1 (2)'!$C$70,'Sheet1 (2)'!$D$70*('Sheet1 (2)'!$D$72-crack_s_index)/'Sheet1 (2)'!$D$72,IF(shee2!D317='Sheet1 (2)'!$C$71,'Sheet1 (2)'!$D$71*('Sheet1 (2)'!$D$72-crack_s_index)/'Sheet1 (2)'!$D$72))))</f>
        <v>4.166666666666667</v>
      </c>
      <c r="AW317" s="157">
        <f>IF(IF(D317='Sheet1 (2)'!$C$69,'Sheet1 (2)'!$D$69*('Sheet1 (2)'!$D$72-crack_t_index)/'Sheet1 (2)'!$D$72,IF(shee2!D317='Sheet1 (2)'!$C$70,'Sheet1 (2)'!$D$70*('Sheet1 (2)'!$D$72-crack_t_index)/'Sheet1 (2)'!$D$72,IF(shee2!D317='Sheet1 (2)'!$C$71,'Sheet1 (2)'!$D$71*('Sheet1 (2)'!$D$72-crack_t_index)/'Sheet1 (2)'!$D$72)))&lt;0,0,IF(D317='Sheet1 (2)'!$C$69,'Sheet1 (2)'!$D$69*('Sheet1 (2)'!$D$72-crack_t_index)/'Sheet1 (2)'!$D$72,IF(shee2!D317='Sheet1 (2)'!$C$70,'Sheet1 (2)'!$D$70*('Sheet1 (2)'!$D$72-crack_t_index)/'Sheet1 (2)'!$D$72,IF(shee2!D317='Sheet1 (2)'!$C$71,'Sheet1 (2)'!$D$71*('Sheet1 (2)'!$D$72-crack_t_index)/'Sheet1 (2)'!$D$72))))</f>
        <v>5</v>
      </c>
      <c r="AX317" s="157">
        <f>IF(IF(D317='Sheet1 (2)'!$C$69,'Sheet1 (2)'!$D$69*('Sheet1 (2)'!$D$72-rave_index)/'Sheet1 (2)'!$D$72,IF(shee2!D317='Sheet1 (2)'!$C$70,'Sheet1 (2)'!$D$70*('Sheet1 (2)'!$D$72-rave_index)/'Sheet1 (2)'!$D$72,IF(shee2!D317='Sheet1 (2)'!$C$71,'Sheet1 (2)'!$D$71*('Sheet1 (2)'!$D$72-rave_index)/'Sheet1 (2)'!$D$72)))&lt;0,0,IF(D317='Sheet1 (2)'!$C$69,'Sheet1 (2)'!$D$69*('Sheet1 (2)'!$D$72-rave_index)/'Sheet1 (2)'!$D$72,IF(shee2!D317='Sheet1 (2)'!$C$70,'Sheet1 (2)'!$D$70*('Sheet1 (2)'!$D$72-rave_index)/'Sheet1 (2)'!$D$72,IF(shee2!D317='Sheet1 (2)'!$C$71,'Sheet1 (2)'!$D$71*('Sheet1 (2)'!$D$72-rave_index)/'Sheet1 (2)'!$D$72))))</f>
        <v>5</v>
      </c>
      <c r="AY317" s="157">
        <f>IF(IF(D317='Sheet1 (2)'!$C$69,'Sheet1 (2)'!$D$69*('Sheet1 (2)'!$D$72-rough_index)/'Sheet1 (2)'!$D$72,IF(shee2!D317='Sheet1 (2)'!$C$70,'Sheet1 (2)'!$D$70*('Sheet1 (2)'!$D$72-rough_index)/'Sheet1 (2)'!$D$72,IF(shee2!D317='Sheet1 (2)'!$C$71,'Sheet1 (2)'!$D$71*('Sheet1 (2)'!$D$72-rough_index)/'Sheet1 (2)'!$D$72)))&lt;0,0,IF(D317='Sheet1 (2)'!$C$69,'Sheet1 (2)'!$D$69*('Sheet1 (2)'!$D$72-rough_index)/'Sheet1 (2)'!$D$72,IF(shee2!D317='Sheet1 (2)'!$C$70,'Sheet1 (2)'!$D$70*('Sheet1 (2)'!$D$72-rough_index)/'Sheet1 (2)'!$D$72,IF(shee2!D317='Sheet1 (2)'!$C$71,'Sheet1 (2)'!$D$71*('Sheet1 (2)'!$D$72-rough_index)/'Sheet1 (2)'!$D$72))))</f>
        <v>2.5</v>
      </c>
      <c r="AZ317" s="159">
        <f>+(AU317*'Sheet1 (2)'!$C$77)+(AV317*'Sheet1 (2)'!$C$78)+(AW317*'Sheet1 (2)'!$C$79)+(AX317*'Sheet1 (2)'!$C$80)+(AY317*'Sheet1 (2)'!$C$81)</f>
        <v>3.95</v>
      </c>
      <c r="BA317" s="213" t="str">
        <f t="shared" si="9"/>
        <v>Fair</v>
      </c>
      <c r="BE317">
        <f>IF(D317='Sheet1 (2)'!$C$61,'Sheet1 (2)'!$D$61*(counts^2)+'Sheet1 (2)'!$G$61*counts+'Sheet1 (2)'!$J$61,IF(D317='Sheet1 (2)'!$C$62,'Sheet1 (2)'!$D$62*counts+'Sheet1 (2)'!$G$62,IF(D317='Sheet1 (2)'!$C$63,'Sheet1 (2)'!$D$63*counts+'Sheet1 (2)'!$G$63,IF(D317='Sheet1 (2)'!$C$64,'Sheet1 (2)'!$D$64*counts+'Sheet1 (2)'!$G$64))))</f>
        <v>2.0984129299999998</v>
      </c>
    </row>
    <row r="318" spans="1:57" ht="12" customHeight="1">
      <c r="A318" s="145" t="s">
        <v>282</v>
      </c>
      <c r="B318" s="145" t="s">
        <v>76</v>
      </c>
      <c r="C318" s="170">
        <v>458</v>
      </c>
      <c r="D318" s="174" t="s">
        <v>77</v>
      </c>
      <c r="E318" s="171">
        <v>8</v>
      </c>
      <c r="F318" s="171">
        <v>1</v>
      </c>
      <c r="G318" s="171" t="s">
        <v>77</v>
      </c>
      <c r="H318" s="171">
        <v>0.5</v>
      </c>
      <c r="I318" s="171" t="s">
        <v>77</v>
      </c>
      <c r="J318" s="173" t="s">
        <v>78</v>
      </c>
      <c r="K318" s="173" t="s">
        <v>83</v>
      </c>
      <c r="L318" s="169">
        <f>VLOOKUP(CONCATENATE(J318,K318),'Sheet1 (2)'!$J$6:$K$26,2,FALSE)</f>
        <v>12.5</v>
      </c>
      <c r="M318" s="173" t="s">
        <v>83</v>
      </c>
      <c r="N318" s="173" t="s">
        <v>82</v>
      </c>
      <c r="O318" s="168">
        <f>VLOOKUP(CONCATENATE(M318,N318),'Sheet1 (2)'!$L$6:$M$26,2,FALSE)</f>
        <v>18.75</v>
      </c>
      <c r="P318" s="173" t="s">
        <v>83</v>
      </c>
      <c r="Q318" s="173" t="s">
        <v>82</v>
      </c>
      <c r="R318" s="168">
        <f>VLOOKUP(CONCATENATE(P318,Q318),'Sheet1 (2)'!$N$6:$O$26,2,FALSE)</f>
        <v>18.75</v>
      </c>
      <c r="S318" s="173" t="s">
        <v>80</v>
      </c>
      <c r="T318" s="173" t="s">
        <v>80</v>
      </c>
      <c r="U318" s="168">
        <f>VLOOKUP(CONCATENATE(S318,T318),'Sheet1 (2)'!$P$6:$Q$26,2,FALSE)</f>
        <v>0</v>
      </c>
      <c r="V318" s="173" t="s">
        <v>80</v>
      </c>
      <c r="W318" s="173" t="s">
        <v>80</v>
      </c>
      <c r="X318" s="168">
        <f>VLOOKUP(CONCATENATE(V318,W318),'Sheet1 (2)'!$R$6:$S$26,2,FALSE)</f>
        <v>0</v>
      </c>
      <c r="Y318" s="173" t="s">
        <v>83</v>
      </c>
      <c r="Z318" s="173" t="s">
        <v>82</v>
      </c>
      <c r="AA318" s="168">
        <f>VLOOKUP(CONCATENATE(Y318,Z318),'Sheet1 (2)'!$T$6:$U$26,2,FALSE)</f>
        <v>18.75</v>
      </c>
      <c r="AB318" s="173" t="s">
        <v>80</v>
      </c>
      <c r="AC318" s="173" t="s">
        <v>80</v>
      </c>
      <c r="AD318" s="168">
        <f>VLOOKUP(CONCATENATE(AB318,AC318),'Sheet1 (2)'!$X$6:$Y$26,2,FALSE)</f>
        <v>0</v>
      </c>
      <c r="AE318" s="173" t="s">
        <v>82</v>
      </c>
      <c r="AF318" s="173" t="s">
        <v>81</v>
      </c>
      <c r="AG318" s="168">
        <f>VLOOKUP(CONCATENATE(AE318,AF318),'Sheet1 (2)'!$Z$6:$AA$26,2,FALSE)</f>
        <v>66</v>
      </c>
      <c r="AH318" s="172"/>
      <c r="AI318" s="175"/>
      <c r="AJ318" s="140"/>
      <c r="AK318" s="176" t="s">
        <v>282</v>
      </c>
      <c r="AL318" s="176" t="s">
        <v>76</v>
      </c>
      <c r="AM318" s="170">
        <f t="shared" si="8"/>
        <v>458</v>
      </c>
      <c r="AN318" s="147"/>
      <c r="AO318" s="155"/>
      <c r="AP318" s="156"/>
      <c r="AQ318" s="157">
        <v>3.1195180872000003</v>
      </c>
      <c r="AR318" s="158"/>
      <c r="AS318" s="145">
        <f>LOOKUP(rufmkm,'Sheet1 (2)'!$V$62:$V$71,'Sheet1 (2)'!$W$62:$W$71)</f>
        <v>40</v>
      </c>
      <c r="AT318" s="140"/>
      <c r="AU318" s="157">
        <f>IF(IF(D318='Sheet1 (2)'!$C$69,'Sheet1 (2)'!$D$69*('Sheet1 (2)'!$D$72-rut_index)/'Sheet1 (2)'!$D$72,IF(shee2!D318='Sheet1 (2)'!$C$70,'Sheet1 (2)'!$D$70*('Sheet1 (2)'!$D$72-rut_index)/'Sheet1 (2)'!$D$72,IF(shee2!D318='Sheet1 (2)'!$C$71,'Sheet1 (2)'!$D$71*('Sheet1 (2)'!$D$72-rut_index)/'Sheet1 (2)'!$D$72)))&lt;0,0,IF(D318='Sheet1 (2)'!$C$69,'Sheet1 (2)'!$D$69*('Sheet1 (2)'!$D$72-rut_index)/'Sheet1 (2)'!$D$72,IF(shee2!D318='Sheet1 (2)'!$C$70,'Sheet1 (2)'!$D$70*('Sheet1 (2)'!$D$72-rut_index)/'Sheet1 (2)'!$D$72,IF(shee2!D318='Sheet1 (2)'!$C$71,'Sheet1 (2)'!$D$71*('Sheet1 (2)'!$D$72-rut_index)/'Sheet1 (2)'!$D$72))))</f>
        <v>3.9583333333333335</v>
      </c>
      <c r="AV318" s="157">
        <f>IF(IF(D318='Sheet1 (2)'!$C$69,'Sheet1 (2)'!$D$69*('Sheet1 (2)'!$D$72-crack_s_index)/'Sheet1 (2)'!$D$72,IF(shee2!D318='Sheet1 (2)'!$C$70,'Sheet1 (2)'!$D$70*('Sheet1 (2)'!$D$72-crack_s_index)/'Sheet1 (2)'!$D$72,IF(shee2!D318='Sheet1 (2)'!$C$71,'Sheet1 (2)'!$D$71*('Sheet1 (2)'!$D$72-crack_s_index)/'Sheet1 (2)'!$D$72)))&lt;0,0,IF(D318='Sheet1 (2)'!$C$69,'Sheet1 (2)'!$D$69*('Sheet1 (2)'!$D$72-crack_s_index)/'Sheet1 (2)'!$D$72,IF(shee2!D318='Sheet1 (2)'!$C$70,'Sheet1 (2)'!$D$70*('Sheet1 (2)'!$D$72-crack_s_index)/'Sheet1 (2)'!$D$72,IF(shee2!D318='Sheet1 (2)'!$C$71,'Sheet1 (2)'!$D$71*('Sheet1 (2)'!$D$72-crack_s_index)/'Sheet1 (2)'!$D$72))))</f>
        <v>3.4375</v>
      </c>
      <c r="AW318" s="157">
        <f>IF(IF(D318='Sheet1 (2)'!$C$69,'Sheet1 (2)'!$D$69*('Sheet1 (2)'!$D$72-crack_t_index)/'Sheet1 (2)'!$D$72,IF(shee2!D318='Sheet1 (2)'!$C$70,'Sheet1 (2)'!$D$70*('Sheet1 (2)'!$D$72-crack_t_index)/'Sheet1 (2)'!$D$72,IF(shee2!D318='Sheet1 (2)'!$C$71,'Sheet1 (2)'!$D$71*('Sheet1 (2)'!$D$72-crack_t_index)/'Sheet1 (2)'!$D$72)))&lt;0,0,IF(D318='Sheet1 (2)'!$C$69,'Sheet1 (2)'!$D$69*('Sheet1 (2)'!$D$72-crack_t_index)/'Sheet1 (2)'!$D$72,IF(shee2!D318='Sheet1 (2)'!$C$70,'Sheet1 (2)'!$D$70*('Sheet1 (2)'!$D$72-crack_t_index)/'Sheet1 (2)'!$D$72,IF(shee2!D318='Sheet1 (2)'!$C$71,'Sheet1 (2)'!$D$71*('Sheet1 (2)'!$D$72-crack_t_index)/'Sheet1 (2)'!$D$72))))</f>
        <v>3.4375</v>
      </c>
      <c r="AX318" s="157">
        <f>IF(IF(D318='Sheet1 (2)'!$C$69,'Sheet1 (2)'!$D$69*('Sheet1 (2)'!$D$72-rave_index)/'Sheet1 (2)'!$D$72,IF(shee2!D318='Sheet1 (2)'!$C$70,'Sheet1 (2)'!$D$70*('Sheet1 (2)'!$D$72-rave_index)/'Sheet1 (2)'!$D$72,IF(shee2!D318='Sheet1 (2)'!$C$71,'Sheet1 (2)'!$D$71*('Sheet1 (2)'!$D$72-rave_index)/'Sheet1 (2)'!$D$72)))&lt;0,0,IF(D318='Sheet1 (2)'!$C$69,'Sheet1 (2)'!$D$69*('Sheet1 (2)'!$D$72-rave_index)/'Sheet1 (2)'!$D$72,IF(shee2!D318='Sheet1 (2)'!$C$70,'Sheet1 (2)'!$D$70*('Sheet1 (2)'!$D$72-rave_index)/'Sheet1 (2)'!$D$72,IF(shee2!D318='Sheet1 (2)'!$C$71,'Sheet1 (2)'!$D$71*('Sheet1 (2)'!$D$72-rave_index)/'Sheet1 (2)'!$D$72))))</f>
        <v>3.4375</v>
      </c>
      <c r="AY318" s="157">
        <f>IF(IF(D318='Sheet1 (2)'!$C$69,'Sheet1 (2)'!$D$69*('Sheet1 (2)'!$D$72-rough_index)/'Sheet1 (2)'!$D$72,IF(shee2!D318='Sheet1 (2)'!$C$70,'Sheet1 (2)'!$D$70*('Sheet1 (2)'!$D$72-rough_index)/'Sheet1 (2)'!$D$72,IF(shee2!D318='Sheet1 (2)'!$C$71,'Sheet1 (2)'!$D$71*('Sheet1 (2)'!$D$72-rough_index)/'Sheet1 (2)'!$D$72)))&lt;0,0,IF(D318='Sheet1 (2)'!$C$69,'Sheet1 (2)'!$D$69*('Sheet1 (2)'!$D$72-rough_index)/'Sheet1 (2)'!$D$72,IF(shee2!D318='Sheet1 (2)'!$C$70,'Sheet1 (2)'!$D$70*('Sheet1 (2)'!$D$72-rough_index)/'Sheet1 (2)'!$D$72,IF(shee2!D318='Sheet1 (2)'!$C$71,'Sheet1 (2)'!$D$71*('Sheet1 (2)'!$D$72-rough_index)/'Sheet1 (2)'!$D$72))))</f>
        <v>1.6666666666666667</v>
      </c>
      <c r="AZ318" s="159">
        <f>+(AU318*'Sheet1 (2)'!$C$77)+(AV318*'Sheet1 (2)'!$C$78)+(AW318*'Sheet1 (2)'!$C$79)+(AX318*'Sheet1 (2)'!$C$80)+(AY318*'Sheet1 (2)'!$C$81)</f>
        <v>3.010416666666667</v>
      </c>
      <c r="BA318" s="213" t="str">
        <f t="shared" si="9"/>
        <v>Fair</v>
      </c>
      <c r="BE318">
        <f>IF(D318='Sheet1 (2)'!$C$61,'Sheet1 (2)'!$D$61*(counts^2)+'Sheet1 (2)'!$G$61*counts+'Sheet1 (2)'!$J$61,IF(D318='Sheet1 (2)'!$C$62,'Sheet1 (2)'!$D$62*counts+'Sheet1 (2)'!$G$62,IF(D318='Sheet1 (2)'!$C$63,'Sheet1 (2)'!$D$63*counts+'Sheet1 (2)'!$G$63,IF(D318='Sheet1 (2)'!$C$64,'Sheet1 (2)'!$D$64*counts+'Sheet1 (2)'!$G$64))))</f>
        <v>2.0984129299999998</v>
      </c>
    </row>
    <row r="319" spans="1:57" ht="12" customHeight="1">
      <c r="A319" s="145" t="s">
        <v>282</v>
      </c>
      <c r="B319" s="145" t="s">
        <v>76</v>
      </c>
      <c r="C319" s="170">
        <v>459</v>
      </c>
      <c r="D319" s="174" t="s">
        <v>77</v>
      </c>
      <c r="E319" s="171">
        <v>8</v>
      </c>
      <c r="F319" s="171">
        <v>1</v>
      </c>
      <c r="G319" s="171" t="s">
        <v>77</v>
      </c>
      <c r="H319" s="171">
        <v>0.5</v>
      </c>
      <c r="I319" s="171" t="s">
        <v>77</v>
      </c>
      <c r="J319" s="173" t="s">
        <v>80</v>
      </c>
      <c r="K319" s="173" t="s">
        <v>80</v>
      </c>
      <c r="L319" s="169">
        <f>VLOOKUP(CONCATENATE(J319,K319),'Sheet1 (2)'!$J$6:$K$26,2,FALSE)</f>
        <v>0</v>
      </c>
      <c r="M319" s="173" t="s">
        <v>83</v>
      </c>
      <c r="N319" s="173" t="s">
        <v>78</v>
      </c>
      <c r="O319" s="168">
        <f>VLOOKUP(CONCATENATE(M319,N319),'Sheet1 (2)'!$L$6:$M$26,2,FALSE)</f>
        <v>7.5</v>
      </c>
      <c r="P319" s="173" t="s">
        <v>80</v>
      </c>
      <c r="Q319" s="173" t="s">
        <v>80</v>
      </c>
      <c r="R319" s="168">
        <f>VLOOKUP(CONCATENATE(P319,Q319),'Sheet1 (2)'!$N$6:$O$26,2,FALSE)</f>
        <v>0</v>
      </c>
      <c r="S319" s="173" t="s">
        <v>80</v>
      </c>
      <c r="T319" s="173" t="s">
        <v>80</v>
      </c>
      <c r="U319" s="168">
        <f>VLOOKUP(CONCATENATE(S319,T319),'Sheet1 (2)'!$P$6:$Q$26,2,FALSE)</f>
        <v>0</v>
      </c>
      <c r="V319" s="173" t="s">
        <v>82</v>
      </c>
      <c r="W319" s="173" t="s">
        <v>81</v>
      </c>
      <c r="X319" s="168">
        <f>VLOOKUP(CONCATENATE(V319,W319),'Sheet1 (2)'!$R$6:$S$26,2,FALSE)</f>
        <v>50</v>
      </c>
      <c r="Y319" s="173" t="s">
        <v>83</v>
      </c>
      <c r="Z319" s="173" t="s">
        <v>82</v>
      </c>
      <c r="AA319" s="168">
        <f>VLOOKUP(CONCATENATE(Y319,Z319),'Sheet1 (2)'!$T$6:$U$26,2,FALSE)</f>
        <v>18.75</v>
      </c>
      <c r="AB319" s="173" t="s">
        <v>80</v>
      </c>
      <c r="AC319" s="173" t="s">
        <v>80</v>
      </c>
      <c r="AD319" s="168">
        <f>VLOOKUP(CONCATENATE(AB319,AC319),'Sheet1 (2)'!$X$6:$Y$26,2,FALSE)</f>
        <v>0</v>
      </c>
      <c r="AE319" s="173" t="s">
        <v>82</v>
      </c>
      <c r="AF319" s="173" t="s">
        <v>81</v>
      </c>
      <c r="AG319" s="168">
        <f>VLOOKUP(CONCATENATE(AE319,AF319),'Sheet1 (2)'!$Z$6:$AA$26,2,FALSE)</f>
        <v>66</v>
      </c>
      <c r="AH319" s="172"/>
      <c r="AI319" s="175"/>
      <c r="AJ319" s="140"/>
      <c r="AK319" s="176" t="s">
        <v>282</v>
      </c>
      <c r="AL319" s="176" t="s">
        <v>76</v>
      </c>
      <c r="AM319" s="170">
        <f t="shared" si="8"/>
        <v>459</v>
      </c>
      <c r="AN319" s="147"/>
      <c r="AO319" s="155"/>
      <c r="AP319" s="156"/>
      <c r="AQ319" s="157">
        <v>2.5637681252000002</v>
      </c>
      <c r="AR319" s="158"/>
      <c r="AS319" s="145">
        <f>LOOKUP(rufmkm,'Sheet1 (2)'!$V$62:$V$71,'Sheet1 (2)'!$W$62:$W$71)</f>
        <v>30</v>
      </c>
      <c r="AT319" s="140"/>
      <c r="AU319" s="157">
        <f>IF(IF(D319='Sheet1 (2)'!$C$69,'Sheet1 (2)'!$D$69*('Sheet1 (2)'!$D$72-rut_index)/'Sheet1 (2)'!$D$72,IF(shee2!D319='Sheet1 (2)'!$C$70,'Sheet1 (2)'!$D$70*('Sheet1 (2)'!$D$72-rut_index)/'Sheet1 (2)'!$D$72,IF(shee2!D319='Sheet1 (2)'!$C$71,'Sheet1 (2)'!$D$71*('Sheet1 (2)'!$D$72-rut_index)/'Sheet1 (2)'!$D$72)))&lt;0,0,IF(D319='Sheet1 (2)'!$C$69,'Sheet1 (2)'!$D$69*('Sheet1 (2)'!$D$72-rut_index)/'Sheet1 (2)'!$D$72,IF(shee2!D319='Sheet1 (2)'!$C$70,'Sheet1 (2)'!$D$70*('Sheet1 (2)'!$D$72-rut_index)/'Sheet1 (2)'!$D$72,IF(shee2!D319='Sheet1 (2)'!$C$71,'Sheet1 (2)'!$D$71*('Sheet1 (2)'!$D$72-rut_index)/'Sheet1 (2)'!$D$72))))</f>
        <v>5</v>
      </c>
      <c r="AV319" s="157">
        <f>IF(IF(D319='Sheet1 (2)'!$C$69,'Sheet1 (2)'!$D$69*('Sheet1 (2)'!$D$72-crack_s_index)/'Sheet1 (2)'!$D$72,IF(shee2!D319='Sheet1 (2)'!$C$70,'Sheet1 (2)'!$D$70*('Sheet1 (2)'!$D$72-crack_s_index)/'Sheet1 (2)'!$D$72,IF(shee2!D319='Sheet1 (2)'!$C$71,'Sheet1 (2)'!$D$71*('Sheet1 (2)'!$D$72-crack_s_index)/'Sheet1 (2)'!$D$72)))&lt;0,0,IF(D319='Sheet1 (2)'!$C$69,'Sheet1 (2)'!$D$69*('Sheet1 (2)'!$D$72-crack_s_index)/'Sheet1 (2)'!$D$72,IF(shee2!D319='Sheet1 (2)'!$C$70,'Sheet1 (2)'!$D$70*('Sheet1 (2)'!$D$72-crack_s_index)/'Sheet1 (2)'!$D$72,IF(shee2!D319='Sheet1 (2)'!$C$71,'Sheet1 (2)'!$D$71*('Sheet1 (2)'!$D$72-crack_s_index)/'Sheet1 (2)'!$D$72))))</f>
        <v>4.375</v>
      </c>
      <c r="AW319" s="157">
        <f>IF(IF(D319='Sheet1 (2)'!$C$69,'Sheet1 (2)'!$D$69*('Sheet1 (2)'!$D$72-crack_t_index)/'Sheet1 (2)'!$D$72,IF(shee2!D319='Sheet1 (2)'!$C$70,'Sheet1 (2)'!$D$70*('Sheet1 (2)'!$D$72-crack_t_index)/'Sheet1 (2)'!$D$72,IF(shee2!D319='Sheet1 (2)'!$C$71,'Sheet1 (2)'!$D$71*('Sheet1 (2)'!$D$72-crack_t_index)/'Sheet1 (2)'!$D$72)))&lt;0,0,IF(D319='Sheet1 (2)'!$C$69,'Sheet1 (2)'!$D$69*('Sheet1 (2)'!$D$72-crack_t_index)/'Sheet1 (2)'!$D$72,IF(shee2!D319='Sheet1 (2)'!$C$70,'Sheet1 (2)'!$D$70*('Sheet1 (2)'!$D$72-crack_t_index)/'Sheet1 (2)'!$D$72,IF(shee2!D319='Sheet1 (2)'!$C$71,'Sheet1 (2)'!$D$71*('Sheet1 (2)'!$D$72-crack_t_index)/'Sheet1 (2)'!$D$72))))</f>
        <v>5</v>
      </c>
      <c r="AX319" s="157">
        <f>IF(IF(D319='Sheet1 (2)'!$C$69,'Sheet1 (2)'!$D$69*('Sheet1 (2)'!$D$72-rave_index)/'Sheet1 (2)'!$D$72,IF(shee2!D319='Sheet1 (2)'!$C$70,'Sheet1 (2)'!$D$70*('Sheet1 (2)'!$D$72-rave_index)/'Sheet1 (2)'!$D$72,IF(shee2!D319='Sheet1 (2)'!$C$71,'Sheet1 (2)'!$D$71*('Sheet1 (2)'!$D$72-rave_index)/'Sheet1 (2)'!$D$72)))&lt;0,0,IF(D319='Sheet1 (2)'!$C$69,'Sheet1 (2)'!$D$69*('Sheet1 (2)'!$D$72-rave_index)/'Sheet1 (2)'!$D$72,IF(shee2!D319='Sheet1 (2)'!$C$70,'Sheet1 (2)'!$D$70*('Sheet1 (2)'!$D$72-rave_index)/'Sheet1 (2)'!$D$72,IF(shee2!D319='Sheet1 (2)'!$C$71,'Sheet1 (2)'!$D$71*('Sheet1 (2)'!$D$72-rave_index)/'Sheet1 (2)'!$D$72))))</f>
        <v>3.4375</v>
      </c>
      <c r="AY319" s="157">
        <f>IF(IF(D319='Sheet1 (2)'!$C$69,'Sheet1 (2)'!$D$69*('Sheet1 (2)'!$D$72-rough_index)/'Sheet1 (2)'!$D$72,IF(shee2!D319='Sheet1 (2)'!$C$70,'Sheet1 (2)'!$D$70*('Sheet1 (2)'!$D$72-rough_index)/'Sheet1 (2)'!$D$72,IF(shee2!D319='Sheet1 (2)'!$C$71,'Sheet1 (2)'!$D$71*('Sheet1 (2)'!$D$72-rough_index)/'Sheet1 (2)'!$D$72)))&lt;0,0,IF(D319='Sheet1 (2)'!$C$69,'Sheet1 (2)'!$D$69*('Sheet1 (2)'!$D$72-rough_index)/'Sheet1 (2)'!$D$72,IF(shee2!D319='Sheet1 (2)'!$C$70,'Sheet1 (2)'!$D$70*('Sheet1 (2)'!$D$72-rough_index)/'Sheet1 (2)'!$D$72,IF(shee2!D319='Sheet1 (2)'!$C$71,'Sheet1 (2)'!$D$71*('Sheet1 (2)'!$D$72-rough_index)/'Sheet1 (2)'!$D$72))))</f>
        <v>2.5</v>
      </c>
      <c r="AZ319" s="159">
        <f>+(AU319*'Sheet1 (2)'!$C$77)+(AV319*'Sheet1 (2)'!$C$78)+(AW319*'Sheet1 (2)'!$C$79)+(AX319*'Sheet1 (2)'!$C$80)+(AY319*'Sheet1 (2)'!$C$81)</f>
        <v>3.8687500000000004</v>
      </c>
      <c r="BA319" s="213" t="str">
        <f t="shared" si="9"/>
        <v>Fair</v>
      </c>
      <c r="BE319">
        <f>IF(D319='Sheet1 (2)'!$C$61,'Sheet1 (2)'!$D$61*(counts^2)+'Sheet1 (2)'!$G$61*counts+'Sheet1 (2)'!$J$61,IF(D319='Sheet1 (2)'!$C$62,'Sheet1 (2)'!$D$62*counts+'Sheet1 (2)'!$G$62,IF(D319='Sheet1 (2)'!$C$63,'Sheet1 (2)'!$D$63*counts+'Sheet1 (2)'!$G$63,IF(D319='Sheet1 (2)'!$C$64,'Sheet1 (2)'!$D$64*counts+'Sheet1 (2)'!$G$64))))</f>
        <v>2.0984129299999998</v>
      </c>
    </row>
    <row r="320" spans="1:57" ht="12" customHeight="1">
      <c r="A320" s="145" t="s">
        <v>282</v>
      </c>
      <c r="B320" s="145" t="s">
        <v>76</v>
      </c>
      <c r="C320" s="170">
        <v>460</v>
      </c>
      <c r="D320" s="174" t="s">
        <v>77</v>
      </c>
      <c r="E320" s="171">
        <v>8</v>
      </c>
      <c r="F320" s="171">
        <v>1</v>
      </c>
      <c r="G320" s="171" t="s">
        <v>77</v>
      </c>
      <c r="H320" s="171">
        <v>0.5</v>
      </c>
      <c r="I320" s="171" t="s">
        <v>77</v>
      </c>
      <c r="J320" s="173" t="s">
        <v>80</v>
      </c>
      <c r="K320" s="173" t="s">
        <v>80</v>
      </c>
      <c r="L320" s="169">
        <f>VLOOKUP(CONCATENATE(J320,K320),'Sheet1 (2)'!$J$6:$K$26,2,FALSE)</f>
        <v>0</v>
      </c>
      <c r="M320" s="173" t="s">
        <v>80</v>
      </c>
      <c r="N320" s="173" t="s">
        <v>80</v>
      </c>
      <c r="O320" s="168">
        <f>VLOOKUP(CONCATENATE(M320,N320),'Sheet1 (2)'!$L$6:$M$26,2,FALSE)</f>
        <v>0</v>
      </c>
      <c r="P320" s="173" t="s">
        <v>80</v>
      </c>
      <c r="Q320" s="173" t="s">
        <v>80</v>
      </c>
      <c r="R320" s="168">
        <f>VLOOKUP(CONCATENATE(P320,Q320),'Sheet1 (2)'!$N$6:$O$26,2,FALSE)</f>
        <v>0</v>
      </c>
      <c r="S320" s="173" t="s">
        <v>80</v>
      </c>
      <c r="T320" s="173" t="s">
        <v>80</v>
      </c>
      <c r="U320" s="168">
        <f>VLOOKUP(CONCATENATE(S320,T320),'Sheet1 (2)'!$P$6:$Q$26,2,FALSE)</f>
        <v>0</v>
      </c>
      <c r="V320" s="173" t="s">
        <v>80</v>
      </c>
      <c r="W320" s="173" t="s">
        <v>80</v>
      </c>
      <c r="X320" s="168">
        <f>VLOOKUP(CONCATENATE(V320,W320),'Sheet1 (2)'!$R$6:$S$26,2,FALSE)</f>
        <v>0</v>
      </c>
      <c r="Y320" s="173" t="s">
        <v>80</v>
      </c>
      <c r="Z320" s="173" t="s">
        <v>80</v>
      </c>
      <c r="AA320" s="168">
        <f>VLOOKUP(CONCATENATE(Y320,Z320),'Sheet1 (2)'!$T$6:$U$26,2,FALSE)</f>
        <v>0</v>
      </c>
      <c r="AB320" s="173" t="s">
        <v>80</v>
      </c>
      <c r="AC320" s="173" t="s">
        <v>80</v>
      </c>
      <c r="AD320" s="168">
        <f>VLOOKUP(CONCATENATE(AB320,AC320),'Sheet1 (2)'!$X$6:$Y$26,2,FALSE)</f>
        <v>0</v>
      </c>
      <c r="AE320" s="173" t="s">
        <v>82</v>
      </c>
      <c r="AF320" s="173" t="s">
        <v>81</v>
      </c>
      <c r="AG320" s="168">
        <f>VLOOKUP(CONCATENATE(AE320,AF320),'Sheet1 (2)'!$Z$6:$AA$26,2,FALSE)</f>
        <v>66</v>
      </c>
      <c r="AH320" s="172"/>
      <c r="AI320" s="175"/>
      <c r="AJ320" s="140"/>
      <c r="AK320" s="176" t="s">
        <v>282</v>
      </c>
      <c r="AL320" s="176" t="s">
        <v>76</v>
      </c>
      <c r="AM320" s="170">
        <f t="shared" si="8"/>
        <v>460</v>
      </c>
      <c r="AN320" s="147"/>
      <c r="AO320" s="155"/>
      <c r="AP320" s="156"/>
      <c r="AQ320" s="157">
        <v>2.1819858977999997</v>
      </c>
      <c r="AR320" s="158"/>
      <c r="AS320" s="145">
        <f>LOOKUP(rufmkm,'Sheet1 (2)'!$V$62:$V$71,'Sheet1 (2)'!$W$62:$W$71)</f>
        <v>30</v>
      </c>
      <c r="AT320" s="140"/>
      <c r="AU320" s="157">
        <f>IF(IF(D320='Sheet1 (2)'!$C$69,'Sheet1 (2)'!$D$69*('Sheet1 (2)'!$D$72-rut_index)/'Sheet1 (2)'!$D$72,IF(shee2!D320='Sheet1 (2)'!$C$70,'Sheet1 (2)'!$D$70*('Sheet1 (2)'!$D$72-rut_index)/'Sheet1 (2)'!$D$72,IF(shee2!D320='Sheet1 (2)'!$C$71,'Sheet1 (2)'!$D$71*('Sheet1 (2)'!$D$72-rut_index)/'Sheet1 (2)'!$D$72)))&lt;0,0,IF(D320='Sheet1 (2)'!$C$69,'Sheet1 (2)'!$D$69*('Sheet1 (2)'!$D$72-rut_index)/'Sheet1 (2)'!$D$72,IF(shee2!D320='Sheet1 (2)'!$C$70,'Sheet1 (2)'!$D$70*('Sheet1 (2)'!$D$72-rut_index)/'Sheet1 (2)'!$D$72,IF(shee2!D320='Sheet1 (2)'!$C$71,'Sheet1 (2)'!$D$71*('Sheet1 (2)'!$D$72-rut_index)/'Sheet1 (2)'!$D$72))))</f>
        <v>5</v>
      </c>
      <c r="AV320" s="157">
        <f>IF(IF(D320='Sheet1 (2)'!$C$69,'Sheet1 (2)'!$D$69*('Sheet1 (2)'!$D$72-crack_s_index)/'Sheet1 (2)'!$D$72,IF(shee2!D320='Sheet1 (2)'!$C$70,'Sheet1 (2)'!$D$70*('Sheet1 (2)'!$D$72-crack_s_index)/'Sheet1 (2)'!$D$72,IF(shee2!D320='Sheet1 (2)'!$C$71,'Sheet1 (2)'!$D$71*('Sheet1 (2)'!$D$72-crack_s_index)/'Sheet1 (2)'!$D$72)))&lt;0,0,IF(D320='Sheet1 (2)'!$C$69,'Sheet1 (2)'!$D$69*('Sheet1 (2)'!$D$72-crack_s_index)/'Sheet1 (2)'!$D$72,IF(shee2!D320='Sheet1 (2)'!$C$70,'Sheet1 (2)'!$D$70*('Sheet1 (2)'!$D$72-crack_s_index)/'Sheet1 (2)'!$D$72,IF(shee2!D320='Sheet1 (2)'!$C$71,'Sheet1 (2)'!$D$71*('Sheet1 (2)'!$D$72-crack_s_index)/'Sheet1 (2)'!$D$72))))</f>
        <v>5</v>
      </c>
      <c r="AW320" s="157">
        <f>IF(IF(D320='Sheet1 (2)'!$C$69,'Sheet1 (2)'!$D$69*('Sheet1 (2)'!$D$72-crack_t_index)/'Sheet1 (2)'!$D$72,IF(shee2!D320='Sheet1 (2)'!$C$70,'Sheet1 (2)'!$D$70*('Sheet1 (2)'!$D$72-crack_t_index)/'Sheet1 (2)'!$D$72,IF(shee2!D320='Sheet1 (2)'!$C$71,'Sheet1 (2)'!$D$71*('Sheet1 (2)'!$D$72-crack_t_index)/'Sheet1 (2)'!$D$72)))&lt;0,0,IF(D320='Sheet1 (2)'!$C$69,'Sheet1 (2)'!$D$69*('Sheet1 (2)'!$D$72-crack_t_index)/'Sheet1 (2)'!$D$72,IF(shee2!D320='Sheet1 (2)'!$C$70,'Sheet1 (2)'!$D$70*('Sheet1 (2)'!$D$72-crack_t_index)/'Sheet1 (2)'!$D$72,IF(shee2!D320='Sheet1 (2)'!$C$71,'Sheet1 (2)'!$D$71*('Sheet1 (2)'!$D$72-crack_t_index)/'Sheet1 (2)'!$D$72))))</f>
        <v>5</v>
      </c>
      <c r="AX320" s="157">
        <f>IF(IF(D320='Sheet1 (2)'!$C$69,'Sheet1 (2)'!$D$69*('Sheet1 (2)'!$D$72-rave_index)/'Sheet1 (2)'!$D$72,IF(shee2!D320='Sheet1 (2)'!$C$70,'Sheet1 (2)'!$D$70*('Sheet1 (2)'!$D$72-rave_index)/'Sheet1 (2)'!$D$72,IF(shee2!D320='Sheet1 (2)'!$C$71,'Sheet1 (2)'!$D$71*('Sheet1 (2)'!$D$72-rave_index)/'Sheet1 (2)'!$D$72)))&lt;0,0,IF(D320='Sheet1 (2)'!$C$69,'Sheet1 (2)'!$D$69*('Sheet1 (2)'!$D$72-rave_index)/'Sheet1 (2)'!$D$72,IF(shee2!D320='Sheet1 (2)'!$C$70,'Sheet1 (2)'!$D$70*('Sheet1 (2)'!$D$72-rave_index)/'Sheet1 (2)'!$D$72,IF(shee2!D320='Sheet1 (2)'!$C$71,'Sheet1 (2)'!$D$71*('Sheet1 (2)'!$D$72-rave_index)/'Sheet1 (2)'!$D$72))))</f>
        <v>5</v>
      </c>
      <c r="AY320" s="157">
        <f>IF(IF(D320='Sheet1 (2)'!$C$69,'Sheet1 (2)'!$D$69*('Sheet1 (2)'!$D$72-rough_index)/'Sheet1 (2)'!$D$72,IF(shee2!D320='Sheet1 (2)'!$C$70,'Sheet1 (2)'!$D$70*('Sheet1 (2)'!$D$72-rough_index)/'Sheet1 (2)'!$D$72,IF(shee2!D320='Sheet1 (2)'!$C$71,'Sheet1 (2)'!$D$71*('Sheet1 (2)'!$D$72-rough_index)/'Sheet1 (2)'!$D$72)))&lt;0,0,IF(D320='Sheet1 (2)'!$C$69,'Sheet1 (2)'!$D$69*('Sheet1 (2)'!$D$72-rough_index)/'Sheet1 (2)'!$D$72,IF(shee2!D320='Sheet1 (2)'!$C$70,'Sheet1 (2)'!$D$70*('Sheet1 (2)'!$D$72-rough_index)/'Sheet1 (2)'!$D$72,IF(shee2!D320='Sheet1 (2)'!$C$71,'Sheet1 (2)'!$D$71*('Sheet1 (2)'!$D$72-rough_index)/'Sheet1 (2)'!$D$72))))</f>
        <v>2.5</v>
      </c>
      <c r="AZ320" s="159">
        <f>+(AU320*'Sheet1 (2)'!$C$77)+(AV320*'Sheet1 (2)'!$C$78)+(AW320*'Sheet1 (2)'!$C$79)+(AX320*'Sheet1 (2)'!$C$80)+(AY320*'Sheet1 (2)'!$C$81)</f>
        <v>4.25</v>
      </c>
      <c r="BA320" s="213" t="str">
        <f t="shared" si="9"/>
        <v>Good</v>
      </c>
      <c r="BE320">
        <f>IF(D320='Sheet1 (2)'!$C$61,'Sheet1 (2)'!$D$61*(counts^2)+'Sheet1 (2)'!$G$61*counts+'Sheet1 (2)'!$J$61,IF(D320='Sheet1 (2)'!$C$62,'Sheet1 (2)'!$D$62*counts+'Sheet1 (2)'!$G$62,IF(D320='Sheet1 (2)'!$C$63,'Sheet1 (2)'!$D$63*counts+'Sheet1 (2)'!$G$63,IF(D320='Sheet1 (2)'!$C$64,'Sheet1 (2)'!$D$64*counts+'Sheet1 (2)'!$G$64))))</f>
        <v>2.0984129299999998</v>
      </c>
    </row>
    <row r="321" spans="1:57" ht="12" customHeight="1">
      <c r="A321" s="145" t="s">
        <v>282</v>
      </c>
      <c r="B321" s="145" t="s">
        <v>76</v>
      </c>
      <c r="C321" s="170">
        <v>461</v>
      </c>
      <c r="D321" s="174" t="s">
        <v>77</v>
      </c>
      <c r="E321" s="171">
        <v>8</v>
      </c>
      <c r="F321" s="171">
        <v>1</v>
      </c>
      <c r="G321" s="171" t="s">
        <v>77</v>
      </c>
      <c r="H321" s="171">
        <v>0.5</v>
      </c>
      <c r="I321" s="171" t="s">
        <v>77</v>
      </c>
      <c r="J321" s="173" t="s">
        <v>80</v>
      </c>
      <c r="K321" s="173" t="s">
        <v>80</v>
      </c>
      <c r="L321" s="169">
        <f>VLOOKUP(CONCATENATE(J321,K321),'Sheet1 (2)'!$J$6:$K$26,2,FALSE)</f>
        <v>0</v>
      </c>
      <c r="M321" s="173" t="s">
        <v>80</v>
      </c>
      <c r="N321" s="173" t="s">
        <v>80</v>
      </c>
      <c r="O321" s="168">
        <f>VLOOKUP(CONCATENATE(M321,N321),'Sheet1 (2)'!$L$6:$M$26,2,FALSE)</f>
        <v>0</v>
      </c>
      <c r="P321" s="173" t="s">
        <v>80</v>
      </c>
      <c r="Q321" s="173" t="s">
        <v>80</v>
      </c>
      <c r="R321" s="168">
        <f>VLOOKUP(CONCATENATE(P321,Q321),'Sheet1 (2)'!$N$6:$O$26,2,FALSE)</f>
        <v>0</v>
      </c>
      <c r="S321" s="173" t="s">
        <v>78</v>
      </c>
      <c r="T321" s="173" t="s">
        <v>82</v>
      </c>
      <c r="U321" s="168">
        <f>VLOOKUP(CONCATENATE(S321,T321),'Sheet1 (2)'!$P$6:$Q$26,2,FALSE)</f>
        <v>6.25</v>
      </c>
      <c r="V321" s="173" t="s">
        <v>80</v>
      </c>
      <c r="W321" s="173" t="s">
        <v>80</v>
      </c>
      <c r="X321" s="168">
        <f>VLOOKUP(CONCATENATE(V321,W321),'Sheet1 (2)'!$R$6:$S$26,2,FALSE)</f>
        <v>0</v>
      </c>
      <c r="Y321" s="173" t="s">
        <v>80</v>
      </c>
      <c r="Z321" s="173" t="s">
        <v>80</v>
      </c>
      <c r="AA321" s="168">
        <f>VLOOKUP(CONCATENATE(Y321,Z321),'Sheet1 (2)'!$T$6:$U$26,2,FALSE)</f>
        <v>0</v>
      </c>
      <c r="AB321" s="173" t="s">
        <v>80</v>
      </c>
      <c r="AC321" s="173" t="s">
        <v>80</v>
      </c>
      <c r="AD321" s="168">
        <f>VLOOKUP(CONCATENATE(AB321,AC321),'Sheet1 (2)'!$X$6:$Y$26,2,FALSE)</f>
        <v>0</v>
      </c>
      <c r="AE321" s="173" t="s">
        <v>82</v>
      </c>
      <c r="AF321" s="173" t="s">
        <v>81</v>
      </c>
      <c r="AG321" s="168">
        <f>VLOOKUP(CONCATENATE(AE321,AF321),'Sheet1 (2)'!$Z$6:$AA$26,2,FALSE)</f>
        <v>66</v>
      </c>
      <c r="AH321" s="172"/>
      <c r="AI321" s="175"/>
      <c r="AJ321" s="140"/>
      <c r="AK321" s="176" t="s">
        <v>282</v>
      </c>
      <c r="AL321" s="176" t="s">
        <v>76</v>
      </c>
      <c r="AM321" s="170">
        <f t="shared" si="8"/>
        <v>461</v>
      </c>
      <c r="AN321" s="147"/>
      <c r="AO321" s="155"/>
      <c r="AP321" s="156"/>
      <c r="AQ321" s="157">
        <v>1.9433037635999999</v>
      </c>
      <c r="AR321" s="158"/>
      <c r="AS321" s="145">
        <f>LOOKUP(rufmkm,'Sheet1 (2)'!$V$62:$V$71,'Sheet1 (2)'!$W$62:$W$71)</f>
        <v>20</v>
      </c>
      <c r="AT321" s="140"/>
      <c r="AU321" s="157">
        <f>IF(IF(D321='Sheet1 (2)'!$C$69,'Sheet1 (2)'!$D$69*('Sheet1 (2)'!$D$72-rut_index)/'Sheet1 (2)'!$D$72,IF(shee2!D321='Sheet1 (2)'!$C$70,'Sheet1 (2)'!$D$70*('Sheet1 (2)'!$D$72-rut_index)/'Sheet1 (2)'!$D$72,IF(shee2!D321='Sheet1 (2)'!$C$71,'Sheet1 (2)'!$D$71*('Sheet1 (2)'!$D$72-rut_index)/'Sheet1 (2)'!$D$72)))&lt;0,0,IF(D321='Sheet1 (2)'!$C$69,'Sheet1 (2)'!$D$69*('Sheet1 (2)'!$D$72-rut_index)/'Sheet1 (2)'!$D$72,IF(shee2!D321='Sheet1 (2)'!$C$70,'Sheet1 (2)'!$D$70*('Sheet1 (2)'!$D$72-rut_index)/'Sheet1 (2)'!$D$72,IF(shee2!D321='Sheet1 (2)'!$C$71,'Sheet1 (2)'!$D$71*('Sheet1 (2)'!$D$72-rut_index)/'Sheet1 (2)'!$D$72))))</f>
        <v>5</v>
      </c>
      <c r="AV321" s="157">
        <f>IF(IF(D321='Sheet1 (2)'!$C$69,'Sheet1 (2)'!$D$69*('Sheet1 (2)'!$D$72-crack_s_index)/'Sheet1 (2)'!$D$72,IF(shee2!D321='Sheet1 (2)'!$C$70,'Sheet1 (2)'!$D$70*('Sheet1 (2)'!$D$72-crack_s_index)/'Sheet1 (2)'!$D$72,IF(shee2!D321='Sheet1 (2)'!$C$71,'Sheet1 (2)'!$D$71*('Sheet1 (2)'!$D$72-crack_s_index)/'Sheet1 (2)'!$D$72)))&lt;0,0,IF(D321='Sheet1 (2)'!$C$69,'Sheet1 (2)'!$D$69*('Sheet1 (2)'!$D$72-crack_s_index)/'Sheet1 (2)'!$D$72,IF(shee2!D321='Sheet1 (2)'!$C$70,'Sheet1 (2)'!$D$70*('Sheet1 (2)'!$D$72-crack_s_index)/'Sheet1 (2)'!$D$72,IF(shee2!D321='Sheet1 (2)'!$C$71,'Sheet1 (2)'!$D$71*('Sheet1 (2)'!$D$72-crack_s_index)/'Sheet1 (2)'!$D$72))))</f>
        <v>5</v>
      </c>
      <c r="AW321" s="157">
        <f>IF(IF(D321='Sheet1 (2)'!$C$69,'Sheet1 (2)'!$D$69*('Sheet1 (2)'!$D$72-crack_t_index)/'Sheet1 (2)'!$D$72,IF(shee2!D321='Sheet1 (2)'!$C$70,'Sheet1 (2)'!$D$70*('Sheet1 (2)'!$D$72-crack_t_index)/'Sheet1 (2)'!$D$72,IF(shee2!D321='Sheet1 (2)'!$C$71,'Sheet1 (2)'!$D$71*('Sheet1 (2)'!$D$72-crack_t_index)/'Sheet1 (2)'!$D$72)))&lt;0,0,IF(D321='Sheet1 (2)'!$C$69,'Sheet1 (2)'!$D$69*('Sheet1 (2)'!$D$72-crack_t_index)/'Sheet1 (2)'!$D$72,IF(shee2!D321='Sheet1 (2)'!$C$70,'Sheet1 (2)'!$D$70*('Sheet1 (2)'!$D$72-crack_t_index)/'Sheet1 (2)'!$D$72,IF(shee2!D321='Sheet1 (2)'!$C$71,'Sheet1 (2)'!$D$71*('Sheet1 (2)'!$D$72-crack_t_index)/'Sheet1 (2)'!$D$72))))</f>
        <v>5</v>
      </c>
      <c r="AX321" s="157">
        <f>IF(IF(D321='Sheet1 (2)'!$C$69,'Sheet1 (2)'!$D$69*('Sheet1 (2)'!$D$72-rave_index)/'Sheet1 (2)'!$D$72,IF(shee2!D321='Sheet1 (2)'!$C$70,'Sheet1 (2)'!$D$70*('Sheet1 (2)'!$D$72-rave_index)/'Sheet1 (2)'!$D$72,IF(shee2!D321='Sheet1 (2)'!$C$71,'Sheet1 (2)'!$D$71*('Sheet1 (2)'!$D$72-rave_index)/'Sheet1 (2)'!$D$72)))&lt;0,0,IF(D321='Sheet1 (2)'!$C$69,'Sheet1 (2)'!$D$69*('Sheet1 (2)'!$D$72-rave_index)/'Sheet1 (2)'!$D$72,IF(shee2!D321='Sheet1 (2)'!$C$70,'Sheet1 (2)'!$D$70*('Sheet1 (2)'!$D$72-rave_index)/'Sheet1 (2)'!$D$72,IF(shee2!D321='Sheet1 (2)'!$C$71,'Sheet1 (2)'!$D$71*('Sheet1 (2)'!$D$72-rave_index)/'Sheet1 (2)'!$D$72))))</f>
        <v>5</v>
      </c>
      <c r="AY321" s="157">
        <f>IF(IF(D321='Sheet1 (2)'!$C$69,'Sheet1 (2)'!$D$69*('Sheet1 (2)'!$D$72-rough_index)/'Sheet1 (2)'!$D$72,IF(shee2!D321='Sheet1 (2)'!$C$70,'Sheet1 (2)'!$D$70*('Sheet1 (2)'!$D$72-rough_index)/'Sheet1 (2)'!$D$72,IF(shee2!D321='Sheet1 (2)'!$C$71,'Sheet1 (2)'!$D$71*('Sheet1 (2)'!$D$72-rough_index)/'Sheet1 (2)'!$D$72)))&lt;0,0,IF(D321='Sheet1 (2)'!$C$69,'Sheet1 (2)'!$D$69*('Sheet1 (2)'!$D$72-rough_index)/'Sheet1 (2)'!$D$72,IF(shee2!D321='Sheet1 (2)'!$C$70,'Sheet1 (2)'!$D$70*('Sheet1 (2)'!$D$72-rough_index)/'Sheet1 (2)'!$D$72,IF(shee2!D321='Sheet1 (2)'!$C$71,'Sheet1 (2)'!$D$71*('Sheet1 (2)'!$D$72-rough_index)/'Sheet1 (2)'!$D$72))))</f>
        <v>3.3333333333333335</v>
      </c>
      <c r="AZ321" s="159">
        <f>+(AU321*'Sheet1 (2)'!$C$77)+(AV321*'Sheet1 (2)'!$C$78)+(AW321*'Sheet1 (2)'!$C$79)+(AX321*'Sheet1 (2)'!$C$80)+(AY321*'Sheet1 (2)'!$C$81)</f>
        <v>4.5</v>
      </c>
      <c r="BA321" s="213" t="str">
        <f t="shared" si="9"/>
        <v>Good</v>
      </c>
      <c r="BE321">
        <f>IF(D321='Sheet1 (2)'!$C$61,'Sheet1 (2)'!$D$61*(counts^2)+'Sheet1 (2)'!$G$61*counts+'Sheet1 (2)'!$J$61,IF(D321='Sheet1 (2)'!$C$62,'Sheet1 (2)'!$D$62*counts+'Sheet1 (2)'!$G$62,IF(D321='Sheet1 (2)'!$C$63,'Sheet1 (2)'!$D$63*counts+'Sheet1 (2)'!$G$63,IF(D321='Sheet1 (2)'!$C$64,'Sheet1 (2)'!$D$64*counts+'Sheet1 (2)'!$G$64))))</f>
        <v>2.0984129299999998</v>
      </c>
    </row>
    <row r="322" spans="1:57" ht="12" customHeight="1">
      <c r="A322" s="145" t="s">
        <v>282</v>
      </c>
      <c r="B322" s="145" t="s">
        <v>76</v>
      </c>
      <c r="C322" s="170">
        <v>462</v>
      </c>
      <c r="D322" s="174" t="s">
        <v>77</v>
      </c>
      <c r="E322" s="171">
        <v>8</v>
      </c>
      <c r="F322" s="171">
        <v>1</v>
      </c>
      <c r="G322" s="171" t="s">
        <v>77</v>
      </c>
      <c r="H322" s="171">
        <v>0.5</v>
      </c>
      <c r="I322" s="171" t="s">
        <v>77</v>
      </c>
      <c r="J322" s="173" t="s">
        <v>80</v>
      </c>
      <c r="K322" s="173" t="s">
        <v>80</v>
      </c>
      <c r="L322" s="169">
        <f>VLOOKUP(CONCATENATE(J322,K322),'Sheet1 (2)'!$J$6:$K$26,2,FALSE)</f>
        <v>0</v>
      </c>
      <c r="M322" s="173" t="s">
        <v>80</v>
      </c>
      <c r="N322" s="173" t="s">
        <v>80</v>
      </c>
      <c r="O322" s="168">
        <f>VLOOKUP(CONCATENATE(M322,N322),'Sheet1 (2)'!$L$6:$M$26,2,FALSE)</f>
        <v>0</v>
      </c>
      <c r="P322" s="173" t="s">
        <v>80</v>
      </c>
      <c r="Q322" s="173" t="s">
        <v>80</v>
      </c>
      <c r="R322" s="168">
        <f>VLOOKUP(CONCATENATE(P322,Q322),'Sheet1 (2)'!$N$6:$O$26,2,FALSE)</f>
        <v>0</v>
      </c>
      <c r="S322" s="173" t="s">
        <v>80</v>
      </c>
      <c r="T322" s="173" t="s">
        <v>80</v>
      </c>
      <c r="U322" s="168">
        <f>VLOOKUP(CONCATENATE(S322,T322),'Sheet1 (2)'!$P$6:$Q$26,2,FALSE)</f>
        <v>0</v>
      </c>
      <c r="V322" s="173" t="s">
        <v>82</v>
      </c>
      <c r="W322" s="173" t="s">
        <v>81</v>
      </c>
      <c r="X322" s="168">
        <f>VLOOKUP(CONCATENATE(V322,W322),'Sheet1 (2)'!$R$6:$S$26,2,FALSE)</f>
        <v>50</v>
      </c>
      <c r="Y322" s="173" t="s">
        <v>80</v>
      </c>
      <c r="Z322" s="173" t="s">
        <v>80</v>
      </c>
      <c r="AA322" s="168">
        <f>VLOOKUP(CONCATENATE(Y322,Z322),'Sheet1 (2)'!$T$6:$U$26,2,FALSE)</f>
        <v>0</v>
      </c>
      <c r="AB322" s="173" t="s">
        <v>80</v>
      </c>
      <c r="AC322" s="173" t="s">
        <v>80</v>
      </c>
      <c r="AD322" s="168">
        <f>VLOOKUP(CONCATENATE(AB322,AC322),'Sheet1 (2)'!$X$6:$Y$26,2,FALSE)</f>
        <v>0</v>
      </c>
      <c r="AE322" s="173" t="s">
        <v>82</v>
      </c>
      <c r="AF322" s="173" t="s">
        <v>81</v>
      </c>
      <c r="AG322" s="168">
        <f>VLOOKUP(CONCATENATE(AE322,AF322),'Sheet1 (2)'!$Z$6:$AA$26,2,FALSE)</f>
        <v>66</v>
      </c>
      <c r="AH322" s="172"/>
      <c r="AI322" s="175"/>
      <c r="AJ322" s="140"/>
      <c r="AK322" s="176" t="s">
        <v>282</v>
      </c>
      <c r="AL322" s="176" t="s">
        <v>76</v>
      </c>
      <c r="AM322" s="170">
        <f t="shared" si="8"/>
        <v>462</v>
      </c>
      <c r="AN322" s="147"/>
      <c r="AO322" s="155"/>
      <c r="AP322" s="156"/>
      <c r="AQ322" s="157">
        <v>2.4385864871999998</v>
      </c>
      <c r="AR322" s="158"/>
      <c r="AS322" s="145">
        <f>LOOKUP(rufmkm,'Sheet1 (2)'!$V$62:$V$71,'Sheet1 (2)'!$W$62:$W$71)</f>
        <v>30</v>
      </c>
      <c r="AT322" s="140"/>
      <c r="AU322" s="157">
        <f>IF(IF(D322='Sheet1 (2)'!$C$69,'Sheet1 (2)'!$D$69*('Sheet1 (2)'!$D$72-rut_index)/'Sheet1 (2)'!$D$72,IF(shee2!D322='Sheet1 (2)'!$C$70,'Sheet1 (2)'!$D$70*('Sheet1 (2)'!$D$72-rut_index)/'Sheet1 (2)'!$D$72,IF(shee2!D322='Sheet1 (2)'!$C$71,'Sheet1 (2)'!$D$71*('Sheet1 (2)'!$D$72-rut_index)/'Sheet1 (2)'!$D$72)))&lt;0,0,IF(D322='Sheet1 (2)'!$C$69,'Sheet1 (2)'!$D$69*('Sheet1 (2)'!$D$72-rut_index)/'Sheet1 (2)'!$D$72,IF(shee2!D322='Sheet1 (2)'!$C$70,'Sheet1 (2)'!$D$70*('Sheet1 (2)'!$D$72-rut_index)/'Sheet1 (2)'!$D$72,IF(shee2!D322='Sheet1 (2)'!$C$71,'Sheet1 (2)'!$D$71*('Sheet1 (2)'!$D$72-rut_index)/'Sheet1 (2)'!$D$72))))</f>
        <v>5</v>
      </c>
      <c r="AV322" s="157">
        <f>IF(IF(D322='Sheet1 (2)'!$C$69,'Sheet1 (2)'!$D$69*('Sheet1 (2)'!$D$72-crack_s_index)/'Sheet1 (2)'!$D$72,IF(shee2!D322='Sheet1 (2)'!$C$70,'Sheet1 (2)'!$D$70*('Sheet1 (2)'!$D$72-crack_s_index)/'Sheet1 (2)'!$D$72,IF(shee2!D322='Sheet1 (2)'!$C$71,'Sheet1 (2)'!$D$71*('Sheet1 (2)'!$D$72-crack_s_index)/'Sheet1 (2)'!$D$72)))&lt;0,0,IF(D322='Sheet1 (2)'!$C$69,'Sheet1 (2)'!$D$69*('Sheet1 (2)'!$D$72-crack_s_index)/'Sheet1 (2)'!$D$72,IF(shee2!D322='Sheet1 (2)'!$C$70,'Sheet1 (2)'!$D$70*('Sheet1 (2)'!$D$72-crack_s_index)/'Sheet1 (2)'!$D$72,IF(shee2!D322='Sheet1 (2)'!$C$71,'Sheet1 (2)'!$D$71*('Sheet1 (2)'!$D$72-crack_s_index)/'Sheet1 (2)'!$D$72))))</f>
        <v>5</v>
      </c>
      <c r="AW322" s="157">
        <f>IF(IF(D322='Sheet1 (2)'!$C$69,'Sheet1 (2)'!$D$69*('Sheet1 (2)'!$D$72-crack_t_index)/'Sheet1 (2)'!$D$72,IF(shee2!D322='Sheet1 (2)'!$C$70,'Sheet1 (2)'!$D$70*('Sheet1 (2)'!$D$72-crack_t_index)/'Sheet1 (2)'!$D$72,IF(shee2!D322='Sheet1 (2)'!$C$71,'Sheet1 (2)'!$D$71*('Sheet1 (2)'!$D$72-crack_t_index)/'Sheet1 (2)'!$D$72)))&lt;0,0,IF(D322='Sheet1 (2)'!$C$69,'Sheet1 (2)'!$D$69*('Sheet1 (2)'!$D$72-crack_t_index)/'Sheet1 (2)'!$D$72,IF(shee2!D322='Sheet1 (2)'!$C$70,'Sheet1 (2)'!$D$70*('Sheet1 (2)'!$D$72-crack_t_index)/'Sheet1 (2)'!$D$72,IF(shee2!D322='Sheet1 (2)'!$C$71,'Sheet1 (2)'!$D$71*('Sheet1 (2)'!$D$72-crack_t_index)/'Sheet1 (2)'!$D$72))))</f>
        <v>5</v>
      </c>
      <c r="AX322" s="157">
        <f>IF(IF(D322='Sheet1 (2)'!$C$69,'Sheet1 (2)'!$D$69*('Sheet1 (2)'!$D$72-rave_index)/'Sheet1 (2)'!$D$72,IF(shee2!D322='Sheet1 (2)'!$C$70,'Sheet1 (2)'!$D$70*('Sheet1 (2)'!$D$72-rave_index)/'Sheet1 (2)'!$D$72,IF(shee2!D322='Sheet1 (2)'!$C$71,'Sheet1 (2)'!$D$71*('Sheet1 (2)'!$D$72-rave_index)/'Sheet1 (2)'!$D$72)))&lt;0,0,IF(D322='Sheet1 (2)'!$C$69,'Sheet1 (2)'!$D$69*('Sheet1 (2)'!$D$72-rave_index)/'Sheet1 (2)'!$D$72,IF(shee2!D322='Sheet1 (2)'!$C$70,'Sheet1 (2)'!$D$70*('Sheet1 (2)'!$D$72-rave_index)/'Sheet1 (2)'!$D$72,IF(shee2!D322='Sheet1 (2)'!$C$71,'Sheet1 (2)'!$D$71*('Sheet1 (2)'!$D$72-rave_index)/'Sheet1 (2)'!$D$72))))</f>
        <v>5</v>
      </c>
      <c r="AY322" s="157">
        <f>IF(IF(D322='Sheet1 (2)'!$C$69,'Sheet1 (2)'!$D$69*('Sheet1 (2)'!$D$72-rough_index)/'Sheet1 (2)'!$D$72,IF(shee2!D322='Sheet1 (2)'!$C$70,'Sheet1 (2)'!$D$70*('Sheet1 (2)'!$D$72-rough_index)/'Sheet1 (2)'!$D$72,IF(shee2!D322='Sheet1 (2)'!$C$71,'Sheet1 (2)'!$D$71*('Sheet1 (2)'!$D$72-rough_index)/'Sheet1 (2)'!$D$72)))&lt;0,0,IF(D322='Sheet1 (2)'!$C$69,'Sheet1 (2)'!$D$69*('Sheet1 (2)'!$D$72-rough_index)/'Sheet1 (2)'!$D$72,IF(shee2!D322='Sheet1 (2)'!$C$70,'Sheet1 (2)'!$D$70*('Sheet1 (2)'!$D$72-rough_index)/'Sheet1 (2)'!$D$72,IF(shee2!D322='Sheet1 (2)'!$C$71,'Sheet1 (2)'!$D$71*('Sheet1 (2)'!$D$72-rough_index)/'Sheet1 (2)'!$D$72))))</f>
        <v>2.5</v>
      </c>
      <c r="AZ322" s="159">
        <f>+(AU322*'Sheet1 (2)'!$C$77)+(AV322*'Sheet1 (2)'!$C$78)+(AW322*'Sheet1 (2)'!$C$79)+(AX322*'Sheet1 (2)'!$C$80)+(AY322*'Sheet1 (2)'!$C$81)</f>
        <v>4.25</v>
      </c>
      <c r="BA322" s="213" t="str">
        <f t="shared" si="9"/>
        <v>Good</v>
      </c>
      <c r="BE322">
        <f>IF(D322='Sheet1 (2)'!$C$61,'Sheet1 (2)'!$D$61*(counts^2)+'Sheet1 (2)'!$G$61*counts+'Sheet1 (2)'!$J$61,IF(D322='Sheet1 (2)'!$C$62,'Sheet1 (2)'!$D$62*counts+'Sheet1 (2)'!$G$62,IF(D322='Sheet1 (2)'!$C$63,'Sheet1 (2)'!$D$63*counts+'Sheet1 (2)'!$G$63,IF(D322='Sheet1 (2)'!$C$64,'Sheet1 (2)'!$D$64*counts+'Sheet1 (2)'!$G$64))))</f>
        <v>2.0984129299999998</v>
      </c>
    </row>
    <row r="323" spans="1:57" ht="12" customHeight="1">
      <c r="A323" s="145" t="s">
        <v>282</v>
      </c>
      <c r="B323" s="145" t="s">
        <v>76</v>
      </c>
      <c r="C323" s="170">
        <v>463</v>
      </c>
      <c r="D323" s="174" t="s">
        <v>77</v>
      </c>
      <c r="E323" s="171">
        <v>8</v>
      </c>
      <c r="F323" s="171">
        <v>1</v>
      </c>
      <c r="G323" s="171" t="s">
        <v>77</v>
      </c>
      <c r="H323" s="171">
        <v>0.5</v>
      </c>
      <c r="I323" s="171" t="s">
        <v>77</v>
      </c>
      <c r="J323" s="173" t="s">
        <v>80</v>
      </c>
      <c r="K323" s="173" t="s">
        <v>80</v>
      </c>
      <c r="L323" s="169">
        <f>VLOOKUP(CONCATENATE(J323,K323),'Sheet1 (2)'!$J$6:$K$26,2,FALSE)</f>
        <v>0</v>
      </c>
      <c r="M323" s="173" t="s">
        <v>80</v>
      </c>
      <c r="N323" s="173" t="s">
        <v>80</v>
      </c>
      <c r="O323" s="168">
        <f>VLOOKUP(CONCATENATE(M323,N323),'Sheet1 (2)'!$L$6:$M$26,2,FALSE)</f>
        <v>0</v>
      </c>
      <c r="P323" s="173" t="s">
        <v>80</v>
      </c>
      <c r="Q323" s="173" t="s">
        <v>80</v>
      </c>
      <c r="R323" s="168">
        <f>VLOOKUP(CONCATENATE(P323,Q323),'Sheet1 (2)'!$N$6:$O$26,2,FALSE)</f>
        <v>0</v>
      </c>
      <c r="S323" s="173" t="s">
        <v>80</v>
      </c>
      <c r="T323" s="173" t="s">
        <v>80</v>
      </c>
      <c r="U323" s="168">
        <f>VLOOKUP(CONCATENATE(S323,T323),'Sheet1 (2)'!$P$6:$Q$26,2,FALSE)</f>
        <v>0</v>
      </c>
      <c r="V323" s="173" t="s">
        <v>82</v>
      </c>
      <c r="W323" s="173" t="s">
        <v>81</v>
      </c>
      <c r="X323" s="168">
        <f>VLOOKUP(CONCATENATE(V323,W323),'Sheet1 (2)'!$R$6:$S$26,2,FALSE)</f>
        <v>50</v>
      </c>
      <c r="Y323" s="173" t="s">
        <v>80</v>
      </c>
      <c r="Z323" s="173" t="s">
        <v>80</v>
      </c>
      <c r="AA323" s="168">
        <f>VLOOKUP(CONCATENATE(Y323,Z323),'Sheet1 (2)'!$T$6:$U$26,2,FALSE)</f>
        <v>0</v>
      </c>
      <c r="AB323" s="173" t="s">
        <v>80</v>
      </c>
      <c r="AC323" s="173" t="s">
        <v>80</v>
      </c>
      <c r="AD323" s="168">
        <f>VLOOKUP(CONCATENATE(AB323,AC323),'Sheet1 (2)'!$X$6:$Y$26,2,FALSE)</f>
        <v>0</v>
      </c>
      <c r="AE323" s="173" t="s">
        <v>82</v>
      </c>
      <c r="AF323" s="173" t="s">
        <v>81</v>
      </c>
      <c r="AG323" s="168">
        <f>VLOOKUP(CONCATENATE(AE323,AF323),'Sheet1 (2)'!$Z$6:$AA$26,2,FALSE)</f>
        <v>66</v>
      </c>
      <c r="AH323" s="172"/>
      <c r="AI323" s="175"/>
      <c r="AJ323" s="140"/>
      <c r="AK323" s="176" t="s">
        <v>282</v>
      </c>
      <c r="AL323" s="176" t="s">
        <v>76</v>
      </c>
      <c r="AM323" s="170">
        <f t="shared" si="8"/>
        <v>463</v>
      </c>
      <c r="AN323" s="147"/>
      <c r="AO323" s="155"/>
      <c r="AP323" s="156"/>
      <c r="AQ323" s="157">
        <v>2.2514411582</v>
      </c>
      <c r="AR323" s="158"/>
      <c r="AS323" s="145">
        <f>LOOKUP(rufmkm,'Sheet1 (2)'!$V$62:$V$71,'Sheet1 (2)'!$W$62:$W$71)</f>
        <v>30</v>
      </c>
      <c r="AT323" s="140"/>
      <c r="AU323" s="157">
        <f>IF(IF(D323='Sheet1 (2)'!$C$69,'Sheet1 (2)'!$D$69*('Sheet1 (2)'!$D$72-rut_index)/'Sheet1 (2)'!$D$72,IF(shee2!D323='Sheet1 (2)'!$C$70,'Sheet1 (2)'!$D$70*('Sheet1 (2)'!$D$72-rut_index)/'Sheet1 (2)'!$D$72,IF(shee2!D323='Sheet1 (2)'!$C$71,'Sheet1 (2)'!$D$71*('Sheet1 (2)'!$D$72-rut_index)/'Sheet1 (2)'!$D$72)))&lt;0,0,IF(D323='Sheet1 (2)'!$C$69,'Sheet1 (2)'!$D$69*('Sheet1 (2)'!$D$72-rut_index)/'Sheet1 (2)'!$D$72,IF(shee2!D323='Sheet1 (2)'!$C$70,'Sheet1 (2)'!$D$70*('Sheet1 (2)'!$D$72-rut_index)/'Sheet1 (2)'!$D$72,IF(shee2!D323='Sheet1 (2)'!$C$71,'Sheet1 (2)'!$D$71*('Sheet1 (2)'!$D$72-rut_index)/'Sheet1 (2)'!$D$72))))</f>
        <v>5</v>
      </c>
      <c r="AV323" s="157">
        <f>IF(IF(D323='Sheet1 (2)'!$C$69,'Sheet1 (2)'!$D$69*('Sheet1 (2)'!$D$72-crack_s_index)/'Sheet1 (2)'!$D$72,IF(shee2!D323='Sheet1 (2)'!$C$70,'Sheet1 (2)'!$D$70*('Sheet1 (2)'!$D$72-crack_s_index)/'Sheet1 (2)'!$D$72,IF(shee2!D323='Sheet1 (2)'!$C$71,'Sheet1 (2)'!$D$71*('Sheet1 (2)'!$D$72-crack_s_index)/'Sheet1 (2)'!$D$72)))&lt;0,0,IF(D323='Sheet1 (2)'!$C$69,'Sheet1 (2)'!$D$69*('Sheet1 (2)'!$D$72-crack_s_index)/'Sheet1 (2)'!$D$72,IF(shee2!D323='Sheet1 (2)'!$C$70,'Sheet1 (2)'!$D$70*('Sheet1 (2)'!$D$72-crack_s_index)/'Sheet1 (2)'!$D$72,IF(shee2!D323='Sheet1 (2)'!$C$71,'Sheet1 (2)'!$D$71*('Sheet1 (2)'!$D$72-crack_s_index)/'Sheet1 (2)'!$D$72))))</f>
        <v>5</v>
      </c>
      <c r="AW323" s="157">
        <f>IF(IF(D323='Sheet1 (2)'!$C$69,'Sheet1 (2)'!$D$69*('Sheet1 (2)'!$D$72-crack_t_index)/'Sheet1 (2)'!$D$72,IF(shee2!D323='Sheet1 (2)'!$C$70,'Sheet1 (2)'!$D$70*('Sheet1 (2)'!$D$72-crack_t_index)/'Sheet1 (2)'!$D$72,IF(shee2!D323='Sheet1 (2)'!$C$71,'Sheet1 (2)'!$D$71*('Sheet1 (2)'!$D$72-crack_t_index)/'Sheet1 (2)'!$D$72)))&lt;0,0,IF(D323='Sheet1 (2)'!$C$69,'Sheet1 (2)'!$D$69*('Sheet1 (2)'!$D$72-crack_t_index)/'Sheet1 (2)'!$D$72,IF(shee2!D323='Sheet1 (2)'!$C$70,'Sheet1 (2)'!$D$70*('Sheet1 (2)'!$D$72-crack_t_index)/'Sheet1 (2)'!$D$72,IF(shee2!D323='Sheet1 (2)'!$C$71,'Sheet1 (2)'!$D$71*('Sheet1 (2)'!$D$72-crack_t_index)/'Sheet1 (2)'!$D$72))))</f>
        <v>5</v>
      </c>
      <c r="AX323" s="157">
        <f>IF(IF(D323='Sheet1 (2)'!$C$69,'Sheet1 (2)'!$D$69*('Sheet1 (2)'!$D$72-rave_index)/'Sheet1 (2)'!$D$72,IF(shee2!D323='Sheet1 (2)'!$C$70,'Sheet1 (2)'!$D$70*('Sheet1 (2)'!$D$72-rave_index)/'Sheet1 (2)'!$D$72,IF(shee2!D323='Sheet1 (2)'!$C$71,'Sheet1 (2)'!$D$71*('Sheet1 (2)'!$D$72-rave_index)/'Sheet1 (2)'!$D$72)))&lt;0,0,IF(D323='Sheet1 (2)'!$C$69,'Sheet1 (2)'!$D$69*('Sheet1 (2)'!$D$72-rave_index)/'Sheet1 (2)'!$D$72,IF(shee2!D323='Sheet1 (2)'!$C$70,'Sheet1 (2)'!$D$70*('Sheet1 (2)'!$D$72-rave_index)/'Sheet1 (2)'!$D$72,IF(shee2!D323='Sheet1 (2)'!$C$71,'Sheet1 (2)'!$D$71*('Sheet1 (2)'!$D$72-rave_index)/'Sheet1 (2)'!$D$72))))</f>
        <v>5</v>
      </c>
      <c r="AY323" s="157">
        <f>IF(IF(D323='Sheet1 (2)'!$C$69,'Sheet1 (2)'!$D$69*('Sheet1 (2)'!$D$72-rough_index)/'Sheet1 (2)'!$D$72,IF(shee2!D323='Sheet1 (2)'!$C$70,'Sheet1 (2)'!$D$70*('Sheet1 (2)'!$D$72-rough_index)/'Sheet1 (2)'!$D$72,IF(shee2!D323='Sheet1 (2)'!$C$71,'Sheet1 (2)'!$D$71*('Sheet1 (2)'!$D$72-rough_index)/'Sheet1 (2)'!$D$72)))&lt;0,0,IF(D323='Sheet1 (2)'!$C$69,'Sheet1 (2)'!$D$69*('Sheet1 (2)'!$D$72-rough_index)/'Sheet1 (2)'!$D$72,IF(shee2!D323='Sheet1 (2)'!$C$70,'Sheet1 (2)'!$D$70*('Sheet1 (2)'!$D$72-rough_index)/'Sheet1 (2)'!$D$72,IF(shee2!D323='Sheet1 (2)'!$C$71,'Sheet1 (2)'!$D$71*('Sheet1 (2)'!$D$72-rough_index)/'Sheet1 (2)'!$D$72))))</f>
        <v>2.5</v>
      </c>
      <c r="AZ323" s="159">
        <f>+(AU323*'Sheet1 (2)'!$C$77)+(AV323*'Sheet1 (2)'!$C$78)+(AW323*'Sheet1 (2)'!$C$79)+(AX323*'Sheet1 (2)'!$C$80)+(AY323*'Sheet1 (2)'!$C$81)</f>
        <v>4.25</v>
      </c>
      <c r="BA323" s="213" t="str">
        <f t="shared" si="9"/>
        <v>Good</v>
      </c>
      <c r="BE323">
        <f>IF(D323='Sheet1 (2)'!$C$61,'Sheet1 (2)'!$D$61*(counts^2)+'Sheet1 (2)'!$G$61*counts+'Sheet1 (2)'!$J$61,IF(D323='Sheet1 (2)'!$C$62,'Sheet1 (2)'!$D$62*counts+'Sheet1 (2)'!$G$62,IF(D323='Sheet1 (2)'!$C$63,'Sheet1 (2)'!$D$63*counts+'Sheet1 (2)'!$G$63,IF(D323='Sheet1 (2)'!$C$64,'Sheet1 (2)'!$D$64*counts+'Sheet1 (2)'!$G$64))))</f>
        <v>2.0984129299999998</v>
      </c>
    </row>
    <row r="324" spans="1:57" ht="12" customHeight="1">
      <c r="A324" s="145" t="s">
        <v>282</v>
      </c>
      <c r="B324" s="145" t="s">
        <v>76</v>
      </c>
      <c r="C324" s="170">
        <v>464</v>
      </c>
      <c r="D324" s="174" t="s">
        <v>77</v>
      </c>
      <c r="E324" s="171">
        <v>8</v>
      </c>
      <c r="F324" s="171">
        <v>1</v>
      </c>
      <c r="G324" s="171" t="s">
        <v>77</v>
      </c>
      <c r="H324" s="171">
        <v>0.5</v>
      </c>
      <c r="I324" s="171" t="s">
        <v>77</v>
      </c>
      <c r="J324" s="173" t="s">
        <v>80</v>
      </c>
      <c r="K324" s="173" t="s">
        <v>80</v>
      </c>
      <c r="L324" s="169">
        <f>VLOOKUP(CONCATENATE(J324,K324),'Sheet1 (2)'!$J$6:$K$26,2,FALSE)</f>
        <v>0</v>
      </c>
      <c r="M324" s="173" t="s">
        <v>80</v>
      </c>
      <c r="N324" s="173" t="s">
        <v>80</v>
      </c>
      <c r="O324" s="168">
        <f>VLOOKUP(CONCATENATE(M324,N324),'Sheet1 (2)'!$L$6:$M$26,2,FALSE)</f>
        <v>0</v>
      </c>
      <c r="P324" s="173" t="s">
        <v>80</v>
      </c>
      <c r="Q324" s="173" t="s">
        <v>80</v>
      </c>
      <c r="R324" s="168">
        <f>VLOOKUP(CONCATENATE(P324,Q324),'Sheet1 (2)'!$N$6:$O$26,2,FALSE)</f>
        <v>0</v>
      </c>
      <c r="S324" s="173" t="s">
        <v>80</v>
      </c>
      <c r="T324" s="173" t="s">
        <v>80</v>
      </c>
      <c r="U324" s="168">
        <f>VLOOKUP(CONCATENATE(S324,T324),'Sheet1 (2)'!$P$6:$Q$26,2,FALSE)</f>
        <v>0</v>
      </c>
      <c r="V324" s="173" t="s">
        <v>82</v>
      </c>
      <c r="W324" s="173" t="s">
        <v>81</v>
      </c>
      <c r="X324" s="168">
        <f>VLOOKUP(CONCATENATE(V324,W324),'Sheet1 (2)'!$R$6:$S$26,2,FALSE)</f>
        <v>50</v>
      </c>
      <c r="Y324" s="173" t="s">
        <v>80</v>
      </c>
      <c r="Z324" s="173" t="s">
        <v>80</v>
      </c>
      <c r="AA324" s="168">
        <f>VLOOKUP(CONCATENATE(Y324,Z324),'Sheet1 (2)'!$T$6:$U$26,2,FALSE)</f>
        <v>0</v>
      </c>
      <c r="AB324" s="173" t="s">
        <v>80</v>
      </c>
      <c r="AC324" s="173" t="s">
        <v>80</v>
      </c>
      <c r="AD324" s="168">
        <f>VLOOKUP(CONCATENATE(AB324,AC324),'Sheet1 (2)'!$X$6:$Y$26,2,FALSE)</f>
        <v>0</v>
      </c>
      <c r="AE324" s="173" t="s">
        <v>82</v>
      </c>
      <c r="AF324" s="173" t="s">
        <v>81</v>
      </c>
      <c r="AG324" s="168">
        <f>VLOOKUP(CONCATENATE(AE324,AF324),'Sheet1 (2)'!$Z$6:$AA$26,2,FALSE)</f>
        <v>66</v>
      </c>
      <c r="AH324" s="172"/>
      <c r="AI324" s="175"/>
      <c r="AJ324" s="140"/>
      <c r="AK324" s="176" t="s">
        <v>282</v>
      </c>
      <c r="AL324" s="176" t="s">
        <v>76</v>
      </c>
      <c r="AM324" s="170">
        <f t="shared" si="8"/>
        <v>464</v>
      </c>
      <c r="AN324" s="147"/>
      <c r="AO324" s="155"/>
      <c r="AP324" s="156"/>
      <c r="AQ324" s="157">
        <v>2.0678263528</v>
      </c>
      <c r="AR324" s="158"/>
      <c r="AS324" s="145">
        <f>LOOKUP(rufmkm,'Sheet1 (2)'!$V$62:$V$71,'Sheet1 (2)'!$W$62:$W$71)</f>
        <v>30</v>
      </c>
      <c r="AT324" s="140"/>
      <c r="AU324" s="157">
        <f>IF(IF(D324='Sheet1 (2)'!$C$69,'Sheet1 (2)'!$D$69*('Sheet1 (2)'!$D$72-rut_index)/'Sheet1 (2)'!$D$72,IF(shee2!D324='Sheet1 (2)'!$C$70,'Sheet1 (2)'!$D$70*('Sheet1 (2)'!$D$72-rut_index)/'Sheet1 (2)'!$D$72,IF(shee2!D324='Sheet1 (2)'!$C$71,'Sheet1 (2)'!$D$71*('Sheet1 (2)'!$D$72-rut_index)/'Sheet1 (2)'!$D$72)))&lt;0,0,IF(D324='Sheet1 (2)'!$C$69,'Sheet1 (2)'!$D$69*('Sheet1 (2)'!$D$72-rut_index)/'Sheet1 (2)'!$D$72,IF(shee2!D324='Sheet1 (2)'!$C$70,'Sheet1 (2)'!$D$70*('Sheet1 (2)'!$D$72-rut_index)/'Sheet1 (2)'!$D$72,IF(shee2!D324='Sheet1 (2)'!$C$71,'Sheet1 (2)'!$D$71*('Sheet1 (2)'!$D$72-rut_index)/'Sheet1 (2)'!$D$72))))</f>
        <v>5</v>
      </c>
      <c r="AV324" s="157">
        <f>IF(IF(D324='Sheet1 (2)'!$C$69,'Sheet1 (2)'!$D$69*('Sheet1 (2)'!$D$72-crack_s_index)/'Sheet1 (2)'!$D$72,IF(shee2!D324='Sheet1 (2)'!$C$70,'Sheet1 (2)'!$D$70*('Sheet1 (2)'!$D$72-crack_s_index)/'Sheet1 (2)'!$D$72,IF(shee2!D324='Sheet1 (2)'!$C$71,'Sheet1 (2)'!$D$71*('Sheet1 (2)'!$D$72-crack_s_index)/'Sheet1 (2)'!$D$72)))&lt;0,0,IF(D324='Sheet1 (2)'!$C$69,'Sheet1 (2)'!$D$69*('Sheet1 (2)'!$D$72-crack_s_index)/'Sheet1 (2)'!$D$72,IF(shee2!D324='Sheet1 (2)'!$C$70,'Sheet1 (2)'!$D$70*('Sheet1 (2)'!$D$72-crack_s_index)/'Sheet1 (2)'!$D$72,IF(shee2!D324='Sheet1 (2)'!$C$71,'Sheet1 (2)'!$D$71*('Sheet1 (2)'!$D$72-crack_s_index)/'Sheet1 (2)'!$D$72))))</f>
        <v>5</v>
      </c>
      <c r="AW324" s="157">
        <f>IF(IF(D324='Sheet1 (2)'!$C$69,'Sheet1 (2)'!$D$69*('Sheet1 (2)'!$D$72-crack_t_index)/'Sheet1 (2)'!$D$72,IF(shee2!D324='Sheet1 (2)'!$C$70,'Sheet1 (2)'!$D$70*('Sheet1 (2)'!$D$72-crack_t_index)/'Sheet1 (2)'!$D$72,IF(shee2!D324='Sheet1 (2)'!$C$71,'Sheet1 (2)'!$D$71*('Sheet1 (2)'!$D$72-crack_t_index)/'Sheet1 (2)'!$D$72)))&lt;0,0,IF(D324='Sheet1 (2)'!$C$69,'Sheet1 (2)'!$D$69*('Sheet1 (2)'!$D$72-crack_t_index)/'Sheet1 (2)'!$D$72,IF(shee2!D324='Sheet1 (2)'!$C$70,'Sheet1 (2)'!$D$70*('Sheet1 (2)'!$D$72-crack_t_index)/'Sheet1 (2)'!$D$72,IF(shee2!D324='Sheet1 (2)'!$C$71,'Sheet1 (2)'!$D$71*('Sheet1 (2)'!$D$72-crack_t_index)/'Sheet1 (2)'!$D$72))))</f>
        <v>5</v>
      </c>
      <c r="AX324" s="157">
        <f>IF(IF(D324='Sheet1 (2)'!$C$69,'Sheet1 (2)'!$D$69*('Sheet1 (2)'!$D$72-rave_index)/'Sheet1 (2)'!$D$72,IF(shee2!D324='Sheet1 (2)'!$C$70,'Sheet1 (2)'!$D$70*('Sheet1 (2)'!$D$72-rave_index)/'Sheet1 (2)'!$D$72,IF(shee2!D324='Sheet1 (2)'!$C$71,'Sheet1 (2)'!$D$71*('Sheet1 (2)'!$D$72-rave_index)/'Sheet1 (2)'!$D$72)))&lt;0,0,IF(D324='Sheet1 (2)'!$C$69,'Sheet1 (2)'!$D$69*('Sheet1 (2)'!$D$72-rave_index)/'Sheet1 (2)'!$D$72,IF(shee2!D324='Sheet1 (2)'!$C$70,'Sheet1 (2)'!$D$70*('Sheet1 (2)'!$D$72-rave_index)/'Sheet1 (2)'!$D$72,IF(shee2!D324='Sheet1 (2)'!$C$71,'Sheet1 (2)'!$D$71*('Sheet1 (2)'!$D$72-rave_index)/'Sheet1 (2)'!$D$72))))</f>
        <v>5</v>
      </c>
      <c r="AY324" s="157">
        <f>IF(IF(D324='Sheet1 (2)'!$C$69,'Sheet1 (2)'!$D$69*('Sheet1 (2)'!$D$72-rough_index)/'Sheet1 (2)'!$D$72,IF(shee2!D324='Sheet1 (2)'!$C$70,'Sheet1 (2)'!$D$70*('Sheet1 (2)'!$D$72-rough_index)/'Sheet1 (2)'!$D$72,IF(shee2!D324='Sheet1 (2)'!$C$71,'Sheet1 (2)'!$D$71*('Sheet1 (2)'!$D$72-rough_index)/'Sheet1 (2)'!$D$72)))&lt;0,0,IF(D324='Sheet1 (2)'!$C$69,'Sheet1 (2)'!$D$69*('Sheet1 (2)'!$D$72-rough_index)/'Sheet1 (2)'!$D$72,IF(shee2!D324='Sheet1 (2)'!$C$70,'Sheet1 (2)'!$D$70*('Sheet1 (2)'!$D$72-rough_index)/'Sheet1 (2)'!$D$72,IF(shee2!D324='Sheet1 (2)'!$C$71,'Sheet1 (2)'!$D$71*('Sheet1 (2)'!$D$72-rough_index)/'Sheet1 (2)'!$D$72))))</f>
        <v>2.5</v>
      </c>
      <c r="AZ324" s="159">
        <f>+(AU324*'Sheet1 (2)'!$C$77)+(AV324*'Sheet1 (2)'!$C$78)+(AW324*'Sheet1 (2)'!$C$79)+(AX324*'Sheet1 (2)'!$C$80)+(AY324*'Sheet1 (2)'!$C$81)</f>
        <v>4.25</v>
      </c>
      <c r="BA324" s="213" t="str">
        <f t="shared" si="9"/>
        <v>Good</v>
      </c>
      <c r="BE324">
        <f>IF(D324='Sheet1 (2)'!$C$61,'Sheet1 (2)'!$D$61*(counts^2)+'Sheet1 (2)'!$G$61*counts+'Sheet1 (2)'!$J$61,IF(D324='Sheet1 (2)'!$C$62,'Sheet1 (2)'!$D$62*counts+'Sheet1 (2)'!$G$62,IF(D324='Sheet1 (2)'!$C$63,'Sheet1 (2)'!$D$63*counts+'Sheet1 (2)'!$G$63,IF(D324='Sheet1 (2)'!$C$64,'Sheet1 (2)'!$D$64*counts+'Sheet1 (2)'!$G$64))))</f>
        <v>2.0984129299999998</v>
      </c>
    </row>
    <row r="325" spans="1:57" ht="12" customHeight="1">
      <c r="A325" s="145" t="s">
        <v>282</v>
      </c>
      <c r="B325" s="145" t="s">
        <v>76</v>
      </c>
      <c r="C325" s="170">
        <v>465</v>
      </c>
      <c r="D325" s="174" t="s">
        <v>77</v>
      </c>
      <c r="E325" s="171">
        <v>8</v>
      </c>
      <c r="F325" s="171">
        <v>1</v>
      </c>
      <c r="G325" s="171" t="s">
        <v>77</v>
      </c>
      <c r="H325" s="171">
        <v>0.5</v>
      </c>
      <c r="I325" s="171" t="s">
        <v>77</v>
      </c>
      <c r="J325" s="173" t="s">
        <v>80</v>
      </c>
      <c r="K325" s="173" t="s">
        <v>80</v>
      </c>
      <c r="L325" s="169">
        <f>VLOOKUP(CONCATENATE(J325,K325),'Sheet1 (2)'!$J$6:$K$26,2,FALSE)</f>
        <v>0</v>
      </c>
      <c r="M325" s="173" t="s">
        <v>83</v>
      </c>
      <c r="N325" s="173" t="s">
        <v>78</v>
      </c>
      <c r="O325" s="168">
        <f>VLOOKUP(CONCATENATE(M325,N325),'Sheet1 (2)'!$L$6:$M$26,2,FALSE)</f>
        <v>7.5</v>
      </c>
      <c r="P325" s="173" t="s">
        <v>80</v>
      </c>
      <c r="Q325" s="173" t="s">
        <v>80</v>
      </c>
      <c r="R325" s="168">
        <f>VLOOKUP(CONCATENATE(P325,Q325),'Sheet1 (2)'!$N$6:$O$26,2,FALSE)</f>
        <v>0</v>
      </c>
      <c r="S325" s="173" t="s">
        <v>80</v>
      </c>
      <c r="T325" s="173" t="s">
        <v>80</v>
      </c>
      <c r="U325" s="168">
        <f>VLOOKUP(CONCATENATE(S325,T325),'Sheet1 (2)'!$P$6:$Q$26,2,FALSE)</f>
        <v>0</v>
      </c>
      <c r="V325" s="173" t="s">
        <v>80</v>
      </c>
      <c r="W325" s="173" t="s">
        <v>80</v>
      </c>
      <c r="X325" s="168">
        <f>VLOOKUP(CONCATENATE(V325,W325),'Sheet1 (2)'!$R$6:$S$26,2,FALSE)</f>
        <v>0</v>
      </c>
      <c r="Y325" s="173" t="s">
        <v>80</v>
      </c>
      <c r="Z325" s="173" t="s">
        <v>80</v>
      </c>
      <c r="AA325" s="168">
        <f>VLOOKUP(CONCATENATE(Y325,Z325),'Sheet1 (2)'!$T$6:$U$26,2,FALSE)</f>
        <v>0</v>
      </c>
      <c r="AB325" s="173" t="s">
        <v>80</v>
      </c>
      <c r="AC325" s="173" t="s">
        <v>80</v>
      </c>
      <c r="AD325" s="168">
        <f>VLOOKUP(CONCATENATE(AB325,AC325),'Sheet1 (2)'!$X$6:$Y$26,2,FALSE)</f>
        <v>0</v>
      </c>
      <c r="AE325" s="173" t="s">
        <v>82</v>
      </c>
      <c r="AF325" s="173" t="s">
        <v>81</v>
      </c>
      <c r="AG325" s="168">
        <f>VLOOKUP(CONCATENATE(AE325,AF325),'Sheet1 (2)'!$Z$6:$AA$26,2,FALSE)</f>
        <v>66</v>
      </c>
      <c r="AH325" s="172"/>
      <c r="AI325" s="175"/>
      <c r="AJ325" s="140"/>
      <c r="AK325" s="176" t="s">
        <v>282</v>
      </c>
      <c r="AL325" s="176" t="s">
        <v>76</v>
      </c>
      <c r="AM325" s="170">
        <f t="shared" si="8"/>
        <v>465</v>
      </c>
      <c r="AN325" s="147"/>
      <c r="AO325" s="155"/>
      <c r="AP325" s="156"/>
      <c r="AQ325" s="157">
        <v>8.3434512830000003</v>
      </c>
      <c r="AR325" s="158"/>
      <c r="AS325" s="145">
        <f>LOOKUP(rufmkm,'Sheet1 (2)'!$V$62:$V$71,'Sheet1 (2)'!$W$62:$W$71)</f>
        <v>90</v>
      </c>
      <c r="AT325" s="140"/>
      <c r="AU325" s="157">
        <f>IF(IF(D325='Sheet1 (2)'!$C$69,'Sheet1 (2)'!$D$69*('Sheet1 (2)'!$D$72-rut_index)/'Sheet1 (2)'!$D$72,IF(shee2!D325='Sheet1 (2)'!$C$70,'Sheet1 (2)'!$D$70*('Sheet1 (2)'!$D$72-rut_index)/'Sheet1 (2)'!$D$72,IF(shee2!D325='Sheet1 (2)'!$C$71,'Sheet1 (2)'!$D$71*('Sheet1 (2)'!$D$72-rut_index)/'Sheet1 (2)'!$D$72)))&lt;0,0,IF(D325='Sheet1 (2)'!$C$69,'Sheet1 (2)'!$D$69*('Sheet1 (2)'!$D$72-rut_index)/'Sheet1 (2)'!$D$72,IF(shee2!D325='Sheet1 (2)'!$C$70,'Sheet1 (2)'!$D$70*('Sheet1 (2)'!$D$72-rut_index)/'Sheet1 (2)'!$D$72,IF(shee2!D325='Sheet1 (2)'!$C$71,'Sheet1 (2)'!$D$71*('Sheet1 (2)'!$D$72-rut_index)/'Sheet1 (2)'!$D$72))))</f>
        <v>5</v>
      </c>
      <c r="AV325" s="157">
        <f>IF(IF(D325='Sheet1 (2)'!$C$69,'Sheet1 (2)'!$D$69*('Sheet1 (2)'!$D$72-crack_s_index)/'Sheet1 (2)'!$D$72,IF(shee2!D325='Sheet1 (2)'!$C$70,'Sheet1 (2)'!$D$70*('Sheet1 (2)'!$D$72-crack_s_index)/'Sheet1 (2)'!$D$72,IF(shee2!D325='Sheet1 (2)'!$C$71,'Sheet1 (2)'!$D$71*('Sheet1 (2)'!$D$72-crack_s_index)/'Sheet1 (2)'!$D$72)))&lt;0,0,IF(D325='Sheet1 (2)'!$C$69,'Sheet1 (2)'!$D$69*('Sheet1 (2)'!$D$72-crack_s_index)/'Sheet1 (2)'!$D$72,IF(shee2!D325='Sheet1 (2)'!$C$70,'Sheet1 (2)'!$D$70*('Sheet1 (2)'!$D$72-crack_s_index)/'Sheet1 (2)'!$D$72,IF(shee2!D325='Sheet1 (2)'!$C$71,'Sheet1 (2)'!$D$71*('Sheet1 (2)'!$D$72-crack_s_index)/'Sheet1 (2)'!$D$72))))</f>
        <v>4.375</v>
      </c>
      <c r="AW325" s="157">
        <f>IF(IF(D325='Sheet1 (2)'!$C$69,'Sheet1 (2)'!$D$69*('Sheet1 (2)'!$D$72-crack_t_index)/'Sheet1 (2)'!$D$72,IF(shee2!D325='Sheet1 (2)'!$C$70,'Sheet1 (2)'!$D$70*('Sheet1 (2)'!$D$72-crack_t_index)/'Sheet1 (2)'!$D$72,IF(shee2!D325='Sheet1 (2)'!$C$71,'Sheet1 (2)'!$D$71*('Sheet1 (2)'!$D$72-crack_t_index)/'Sheet1 (2)'!$D$72)))&lt;0,0,IF(D325='Sheet1 (2)'!$C$69,'Sheet1 (2)'!$D$69*('Sheet1 (2)'!$D$72-crack_t_index)/'Sheet1 (2)'!$D$72,IF(shee2!D325='Sheet1 (2)'!$C$70,'Sheet1 (2)'!$D$70*('Sheet1 (2)'!$D$72-crack_t_index)/'Sheet1 (2)'!$D$72,IF(shee2!D325='Sheet1 (2)'!$C$71,'Sheet1 (2)'!$D$71*('Sheet1 (2)'!$D$72-crack_t_index)/'Sheet1 (2)'!$D$72))))</f>
        <v>5</v>
      </c>
      <c r="AX325" s="157">
        <f>IF(IF(D325='Sheet1 (2)'!$C$69,'Sheet1 (2)'!$D$69*('Sheet1 (2)'!$D$72-rave_index)/'Sheet1 (2)'!$D$72,IF(shee2!D325='Sheet1 (2)'!$C$70,'Sheet1 (2)'!$D$70*('Sheet1 (2)'!$D$72-rave_index)/'Sheet1 (2)'!$D$72,IF(shee2!D325='Sheet1 (2)'!$C$71,'Sheet1 (2)'!$D$71*('Sheet1 (2)'!$D$72-rave_index)/'Sheet1 (2)'!$D$72)))&lt;0,0,IF(D325='Sheet1 (2)'!$C$69,'Sheet1 (2)'!$D$69*('Sheet1 (2)'!$D$72-rave_index)/'Sheet1 (2)'!$D$72,IF(shee2!D325='Sheet1 (2)'!$C$70,'Sheet1 (2)'!$D$70*('Sheet1 (2)'!$D$72-rave_index)/'Sheet1 (2)'!$D$72,IF(shee2!D325='Sheet1 (2)'!$C$71,'Sheet1 (2)'!$D$71*('Sheet1 (2)'!$D$72-rave_index)/'Sheet1 (2)'!$D$72))))</f>
        <v>5</v>
      </c>
      <c r="AY325" s="157">
        <f>IF(IF(D325='Sheet1 (2)'!$C$69,'Sheet1 (2)'!$D$69*('Sheet1 (2)'!$D$72-rough_index)/'Sheet1 (2)'!$D$72,IF(shee2!D325='Sheet1 (2)'!$C$70,'Sheet1 (2)'!$D$70*('Sheet1 (2)'!$D$72-rough_index)/'Sheet1 (2)'!$D$72,IF(shee2!D325='Sheet1 (2)'!$C$71,'Sheet1 (2)'!$D$71*('Sheet1 (2)'!$D$72-rough_index)/'Sheet1 (2)'!$D$72)))&lt;0,0,IF(D325='Sheet1 (2)'!$C$69,'Sheet1 (2)'!$D$69*('Sheet1 (2)'!$D$72-rough_index)/'Sheet1 (2)'!$D$72,IF(shee2!D325='Sheet1 (2)'!$C$70,'Sheet1 (2)'!$D$70*('Sheet1 (2)'!$D$72-rough_index)/'Sheet1 (2)'!$D$72,IF(shee2!D325='Sheet1 (2)'!$C$71,'Sheet1 (2)'!$D$71*('Sheet1 (2)'!$D$72-rough_index)/'Sheet1 (2)'!$D$72))))</f>
        <v>0</v>
      </c>
      <c r="AZ325" s="159">
        <f>+(AU325*'Sheet1 (2)'!$C$77)+(AV325*'Sheet1 (2)'!$C$78)+(AW325*'Sheet1 (2)'!$C$79)+(AX325*'Sheet1 (2)'!$C$80)+(AY325*'Sheet1 (2)'!$C$81)</f>
        <v>3.2750000000000004</v>
      </c>
      <c r="BA325" s="213" t="str">
        <f t="shared" si="9"/>
        <v>Fair</v>
      </c>
      <c r="BE325">
        <f>IF(D325='Sheet1 (2)'!$C$61,'Sheet1 (2)'!$D$61*(counts^2)+'Sheet1 (2)'!$G$61*counts+'Sheet1 (2)'!$J$61,IF(D325='Sheet1 (2)'!$C$62,'Sheet1 (2)'!$D$62*counts+'Sheet1 (2)'!$G$62,IF(D325='Sheet1 (2)'!$C$63,'Sheet1 (2)'!$D$63*counts+'Sheet1 (2)'!$G$63,IF(D325='Sheet1 (2)'!$C$64,'Sheet1 (2)'!$D$64*counts+'Sheet1 (2)'!$G$64))))</f>
        <v>2.0984129299999998</v>
      </c>
    </row>
    <row r="326" spans="1:57" ht="12" customHeight="1">
      <c r="A326" s="145" t="s">
        <v>282</v>
      </c>
      <c r="B326" s="145" t="s">
        <v>76</v>
      </c>
      <c r="C326" s="170">
        <v>466</v>
      </c>
      <c r="D326" s="174" t="s">
        <v>77</v>
      </c>
      <c r="E326" s="171">
        <v>8</v>
      </c>
      <c r="F326" s="171">
        <v>1</v>
      </c>
      <c r="G326" s="171" t="s">
        <v>77</v>
      </c>
      <c r="H326" s="171">
        <v>0.5</v>
      </c>
      <c r="I326" s="171" t="s">
        <v>77</v>
      </c>
      <c r="J326" s="173" t="s">
        <v>80</v>
      </c>
      <c r="K326" s="173" t="s">
        <v>80</v>
      </c>
      <c r="L326" s="169">
        <f>VLOOKUP(CONCATENATE(J326,K326),'Sheet1 (2)'!$J$6:$K$26,2,FALSE)</f>
        <v>0</v>
      </c>
      <c r="M326" s="173" t="s">
        <v>80</v>
      </c>
      <c r="N326" s="173" t="s">
        <v>80</v>
      </c>
      <c r="O326" s="168">
        <f>VLOOKUP(CONCATENATE(M326,N326),'Sheet1 (2)'!$L$6:$M$26,2,FALSE)</f>
        <v>0</v>
      </c>
      <c r="P326" s="173" t="s">
        <v>80</v>
      </c>
      <c r="Q326" s="173" t="s">
        <v>80</v>
      </c>
      <c r="R326" s="168">
        <f>VLOOKUP(CONCATENATE(P326,Q326),'Sheet1 (2)'!$N$6:$O$26,2,FALSE)</f>
        <v>0</v>
      </c>
      <c r="S326" s="173" t="s">
        <v>80</v>
      </c>
      <c r="T326" s="173" t="s">
        <v>80</v>
      </c>
      <c r="U326" s="168">
        <f>VLOOKUP(CONCATENATE(S326,T326),'Sheet1 (2)'!$P$6:$Q$26,2,FALSE)</f>
        <v>0</v>
      </c>
      <c r="V326" s="173" t="s">
        <v>80</v>
      </c>
      <c r="W326" s="173" t="s">
        <v>80</v>
      </c>
      <c r="X326" s="168">
        <f>VLOOKUP(CONCATENATE(V326,W326),'Sheet1 (2)'!$R$6:$S$26,2,FALSE)</f>
        <v>0</v>
      </c>
      <c r="Y326" s="173" t="s">
        <v>80</v>
      </c>
      <c r="Z326" s="173" t="s">
        <v>80</v>
      </c>
      <c r="AA326" s="168">
        <f>VLOOKUP(CONCATENATE(Y326,Z326),'Sheet1 (2)'!$T$6:$U$26,2,FALSE)</f>
        <v>0</v>
      </c>
      <c r="AB326" s="173" t="s">
        <v>80</v>
      </c>
      <c r="AC326" s="173" t="s">
        <v>80</v>
      </c>
      <c r="AD326" s="168">
        <f>VLOOKUP(CONCATENATE(AB326,AC326),'Sheet1 (2)'!$X$6:$Y$26,2,FALSE)</f>
        <v>0</v>
      </c>
      <c r="AE326" s="173" t="s">
        <v>82</v>
      </c>
      <c r="AF326" s="173" t="s">
        <v>81</v>
      </c>
      <c r="AG326" s="168">
        <f>VLOOKUP(CONCATENATE(AE326,AF326),'Sheet1 (2)'!$Z$6:$AA$26,2,FALSE)</f>
        <v>66</v>
      </c>
      <c r="AH326" s="172"/>
      <c r="AI326" s="175"/>
      <c r="AJ326" s="140"/>
      <c r="AK326" s="176" t="s">
        <v>282</v>
      </c>
      <c r="AL326" s="176" t="s">
        <v>76</v>
      </c>
      <c r="AM326" s="170">
        <f t="shared" si="8"/>
        <v>466</v>
      </c>
      <c r="AN326" s="147"/>
      <c r="AO326" s="155"/>
      <c r="AP326" s="156"/>
      <c r="AQ326" s="157">
        <v>3.0479831064000003</v>
      </c>
      <c r="AR326" s="158"/>
      <c r="AS326" s="145">
        <f>LOOKUP(rufmkm,'Sheet1 (2)'!$V$62:$V$71,'Sheet1 (2)'!$W$62:$W$71)</f>
        <v>40</v>
      </c>
      <c r="AT326" s="140"/>
      <c r="AU326" s="157">
        <f>IF(IF(D326='Sheet1 (2)'!$C$69,'Sheet1 (2)'!$D$69*('Sheet1 (2)'!$D$72-rut_index)/'Sheet1 (2)'!$D$72,IF(shee2!D326='Sheet1 (2)'!$C$70,'Sheet1 (2)'!$D$70*('Sheet1 (2)'!$D$72-rut_index)/'Sheet1 (2)'!$D$72,IF(shee2!D326='Sheet1 (2)'!$C$71,'Sheet1 (2)'!$D$71*('Sheet1 (2)'!$D$72-rut_index)/'Sheet1 (2)'!$D$72)))&lt;0,0,IF(D326='Sheet1 (2)'!$C$69,'Sheet1 (2)'!$D$69*('Sheet1 (2)'!$D$72-rut_index)/'Sheet1 (2)'!$D$72,IF(shee2!D326='Sheet1 (2)'!$C$70,'Sheet1 (2)'!$D$70*('Sheet1 (2)'!$D$72-rut_index)/'Sheet1 (2)'!$D$72,IF(shee2!D326='Sheet1 (2)'!$C$71,'Sheet1 (2)'!$D$71*('Sheet1 (2)'!$D$72-rut_index)/'Sheet1 (2)'!$D$72))))</f>
        <v>5</v>
      </c>
      <c r="AV326" s="157">
        <f>IF(IF(D326='Sheet1 (2)'!$C$69,'Sheet1 (2)'!$D$69*('Sheet1 (2)'!$D$72-crack_s_index)/'Sheet1 (2)'!$D$72,IF(shee2!D326='Sheet1 (2)'!$C$70,'Sheet1 (2)'!$D$70*('Sheet1 (2)'!$D$72-crack_s_index)/'Sheet1 (2)'!$D$72,IF(shee2!D326='Sheet1 (2)'!$C$71,'Sheet1 (2)'!$D$71*('Sheet1 (2)'!$D$72-crack_s_index)/'Sheet1 (2)'!$D$72)))&lt;0,0,IF(D326='Sheet1 (2)'!$C$69,'Sheet1 (2)'!$D$69*('Sheet1 (2)'!$D$72-crack_s_index)/'Sheet1 (2)'!$D$72,IF(shee2!D326='Sheet1 (2)'!$C$70,'Sheet1 (2)'!$D$70*('Sheet1 (2)'!$D$72-crack_s_index)/'Sheet1 (2)'!$D$72,IF(shee2!D326='Sheet1 (2)'!$C$71,'Sheet1 (2)'!$D$71*('Sheet1 (2)'!$D$72-crack_s_index)/'Sheet1 (2)'!$D$72))))</f>
        <v>5</v>
      </c>
      <c r="AW326" s="157">
        <f>IF(IF(D326='Sheet1 (2)'!$C$69,'Sheet1 (2)'!$D$69*('Sheet1 (2)'!$D$72-crack_t_index)/'Sheet1 (2)'!$D$72,IF(shee2!D326='Sheet1 (2)'!$C$70,'Sheet1 (2)'!$D$70*('Sheet1 (2)'!$D$72-crack_t_index)/'Sheet1 (2)'!$D$72,IF(shee2!D326='Sheet1 (2)'!$C$71,'Sheet1 (2)'!$D$71*('Sheet1 (2)'!$D$72-crack_t_index)/'Sheet1 (2)'!$D$72)))&lt;0,0,IF(D326='Sheet1 (2)'!$C$69,'Sheet1 (2)'!$D$69*('Sheet1 (2)'!$D$72-crack_t_index)/'Sheet1 (2)'!$D$72,IF(shee2!D326='Sheet1 (2)'!$C$70,'Sheet1 (2)'!$D$70*('Sheet1 (2)'!$D$72-crack_t_index)/'Sheet1 (2)'!$D$72,IF(shee2!D326='Sheet1 (2)'!$C$71,'Sheet1 (2)'!$D$71*('Sheet1 (2)'!$D$72-crack_t_index)/'Sheet1 (2)'!$D$72))))</f>
        <v>5</v>
      </c>
      <c r="AX326" s="157">
        <f>IF(IF(D326='Sheet1 (2)'!$C$69,'Sheet1 (2)'!$D$69*('Sheet1 (2)'!$D$72-rave_index)/'Sheet1 (2)'!$D$72,IF(shee2!D326='Sheet1 (2)'!$C$70,'Sheet1 (2)'!$D$70*('Sheet1 (2)'!$D$72-rave_index)/'Sheet1 (2)'!$D$72,IF(shee2!D326='Sheet1 (2)'!$C$71,'Sheet1 (2)'!$D$71*('Sheet1 (2)'!$D$72-rave_index)/'Sheet1 (2)'!$D$72)))&lt;0,0,IF(D326='Sheet1 (2)'!$C$69,'Sheet1 (2)'!$D$69*('Sheet1 (2)'!$D$72-rave_index)/'Sheet1 (2)'!$D$72,IF(shee2!D326='Sheet1 (2)'!$C$70,'Sheet1 (2)'!$D$70*('Sheet1 (2)'!$D$72-rave_index)/'Sheet1 (2)'!$D$72,IF(shee2!D326='Sheet1 (2)'!$C$71,'Sheet1 (2)'!$D$71*('Sheet1 (2)'!$D$72-rave_index)/'Sheet1 (2)'!$D$72))))</f>
        <v>5</v>
      </c>
      <c r="AY326" s="157">
        <f>IF(IF(D326='Sheet1 (2)'!$C$69,'Sheet1 (2)'!$D$69*('Sheet1 (2)'!$D$72-rough_index)/'Sheet1 (2)'!$D$72,IF(shee2!D326='Sheet1 (2)'!$C$70,'Sheet1 (2)'!$D$70*('Sheet1 (2)'!$D$72-rough_index)/'Sheet1 (2)'!$D$72,IF(shee2!D326='Sheet1 (2)'!$C$71,'Sheet1 (2)'!$D$71*('Sheet1 (2)'!$D$72-rough_index)/'Sheet1 (2)'!$D$72)))&lt;0,0,IF(D326='Sheet1 (2)'!$C$69,'Sheet1 (2)'!$D$69*('Sheet1 (2)'!$D$72-rough_index)/'Sheet1 (2)'!$D$72,IF(shee2!D326='Sheet1 (2)'!$C$70,'Sheet1 (2)'!$D$70*('Sheet1 (2)'!$D$72-rough_index)/'Sheet1 (2)'!$D$72,IF(shee2!D326='Sheet1 (2)'!$C$71,'Sheet1 (2)'!$D$71*('Sheet1 (2)'!$D$72-rough_index)/'Sheet1 (2)'!$D$72))))</f>
        <v>1.6666666666666667</v>
      </c>
      <c r="AZ326" s="159">
        <f>+(AU326*'Sheet1 (2)'!$C$77)+(AV326*'Sheet1 (2)'!$C$78)+(AW326*'Sheet1 (2)'!$C$79)+(AX326*'Sheet1 (2)'!$C$80)+(AY326*'Sheet1 (2)'!$C$81)</f>
        <v>4</v>
      </c>
      <c r="BA326" s="213" t="str">
        <f t="shared" si="9"/>
        <v>Good</v>
      </c>
      <c r="BE326">
        <f>IF(D326='Sheet1 (2)'!$C$61,'Sheet1 (2)'!$D$61*(counts^2)+'Sheet1 (2)'!$G$61*counts+'Sheet1 (2)'!$J$61,IF(D326='Sheet1 (2)'!$C$62,'Sheet1 (2)'!$D$62*counts+'Sheet1 (2)'!$G$62,IF(D326='Sheet1 (2)'!$C$63,'Sheet1 (2)'!$D$63*counts+'Sheet1 (2)'!$G$63,IF(D326='Sheet1 (2)'!$C$64,'Sheet1 (2)'!$D$64*counts+'Sheet1 (2)'!$G$64))))</f>
        <v>2.0984129299999998</v>
      </c>
    </row>
    <row r="327" spans="1:57" ht="12" customHeight="1">
      <c r="A327" s="145" t="s">
        <v>282</v>
      </c>
      <c r="B327" s="145" t="s">
        <v>76</v>
      </c>
      <c r="C327" s="170">
        <v>467</v>
      </c>
      <c r="D327" s="174" t="s">
        <v>77</v>
      </c>
      <c r="E327" s="171">
        <v>8</v>
      </c>
      <c r="F327" s="171">
        <v>1</v>
      </c>
      <c r="G327" s="171" t="s">
        <v>77</v>
      </c>
      <c r="H327" s="171">
        <v>0.5</v>
      </c>
      <c r="I327" s="171" t="s">
        <v>77</v>
      </c>
      <c r="J327" s="173" t="s">
        <v>80</v>
      </c>
      <c r="K327" s="173" t="s">
        <v>80</v>
      </c>
      <c r="L327" s="169">
        <f>VLOOKUP(CONCATENATE(J327,K327),'Sheet1 (2)'!$J$6:$K$26,2,FALSE)</f>
        <v>0</v>
      </c>
      <c r="M327" s="173" t="s">
        <v>80</v>
      </c>
      <c r="N327" s="173" t="s">
        <v>80</v>
      </c>
      <c r="O327" s="168">
        <f>VLOOKUP(CONCATENATE(M327,N327),'Sheet1 (2)'!$L$6:$M$26,2,FALSE)</f>
        <v>0</v>
      </c>
      <c r="P327" s="173" t="s">
        <v>80</v>
      </c>
      <c r="Q327" s="173" t="s">
        <v>80</v>
      </c>
      <c r="R327" s="168">
        <f>VLOOKUP(CONCATENATE(P327,Q327),'Sheet1 (2)'!$N$6:$O$26,2,FALSE)</f>
        <v>0</v>
      </c>
      <c r="S327" s="173" t="s">
        <v>80</v>
      </c>
      <c r="T327" s="173" t="s">
        <v>80</v>
      </c>
      <c r="U327" s="168">
        <f>VLOOKUP(CONCATENATE(S327,T327),'Sheet1 (2)'!$P$6:$Q$26,2,FALSE)</f>
        <v>0</v>
      </c>
      <c r="V327" s="173" t="s">
        <v>80</v>
      </c>
      <c r="W327" s="173" t="s">
        <v>80</v>
      </c>
      <c r="X327" s="168">
        <f>VLOOKUP(CONCATENATE(V327,W327),'Sheet1 (2)'!$R$6:$S$26,2,FALSE)</f>
        <v>0</v>
      </c>
      <c r="Y327" s="173" t="s">
        <v>80</v>
      </c>
      <c r="Z327" s="173" t="s">
        <v>80</v>
      </c>
      <c r="AA327" s="168">
        <f>VLOOKUP(CONCATENATE(Y327,Z327),'Sheet1 (2)'!$T$6:$U$26,2,FALSE)</f>
        <v>0</v>
      </c>
      <c r="AB327" s="173" t="s">
        <v>80</v>
      </c>
      <c r="AC327" s="173" t="s">
        <v>80</v>
      </c>
      <c r="AD327" s="168">
        <f>VLOOKUP(CONCATENATE(AB327,AC327),'Sheet1 (2)'!$X$6:$Y$26,2,FALSE)</f>
        <v>0</v>
      </c>
      <c r="AE327" s="173" t="s">
        <v>82</v>
      </c>
      <c r="AF327" s="173" t="s">
        <v>81</v>
      </c>
      <c r="AG327" s="168">
        <f>VLOOKUP(CONCATENATE(AE327,AF327),'Sheet1 (2)'!$Z$6:$AA$26,2,FALSE)</f>
        <v>66</v>
      </c>
      <c r="AH327" s="172"/>
      <c r="AI327" s="175"/>
      <c r="AJ327" s="140"/>
      <c r="AK327" s="176" t="s">
        <v>282</v>
      </c>
      <c r="AL327" s="176" t="s">
        <v>76</v>
      </c>
      <c r="AM327" s="170">
        <f t="shared" si="8"/>
        <v>467</v>
      </c>
      <c r="AN327" s="147"/>
      <c r="AO327" s="155"/>
      <c r="AP327" s="156"/>
      <c r="AQ327" s="157">
        <v>3.2935320454000001</v>
      </c>
      <c r="AR327" s="158"/>
      <c r="AS327" s="145">
        <f>LOOKUP(rufmkm,'Sheet1 (2)'!$V$62:$V$71,'Sheet1 (2)'!$W$62:$W$71)</f>
        <v>40</v>
      </c>
      <c r="AT327" s="140"/>
      <c r="AU327" s="157">
        <f>IF(IF(D327='Sheet1 (2)'!$C$69,'Sheet1 (2)'!$D$69*('Sheet1 (2)'!$D$72-rut_index)/'Sheet1 (2)'!$D$72,IF(shee2!D327='Sheet1 (2)'!$C$70,'Sheet1 (2)'!$D$70*('Sheet1 (2)'!$D$72-rut_index)/'Sheet1 (2)'!$D$72,IF(shee2!D327='Sheet1 (2)'!$C$71,'Sheet1 (2)'!$D$71*('Sheet1 (2)'!$D$72-rut_index)/'Sheet1 (2)'!$D$72)))&lt;0,0,IF(D327='Sheet1 (2)'!$C$69,'Sheet1 (2)'!$D$69*('Sheet1 (2)'!$D$72-rut_index)/'Sheet1 (2)'!$D$72,IF(shee2!D327='Sheet1 (2)'!$C$70,'Sheet1 (2)'!$D$70*('Sheet1 (2)'!$D$72-rut_index)/'Sheet1 (2)'!$D$72,IF(shee2!D327='Sheet1 (2)'!$C$71,'Sheet1 (2)'!$D$71*('Sheet1 (2)'!$D$72-rut_index)/'Sheet1 (2)'!$D$72))))</f>
        <v>5</v>
      </c>
      <c r="AV327" s="157">
        <f>IF(IF(D327='Sheet1 (2)'!$C$69,'Sheet1 (2)'!$D$69*('Sheet1 (2)'!$D$72-crack_s_index)/'Sheet1 (2)'!$D$72,IF(shee2!D327='Sheet1 (2)'!$C$70,'Sheet1 (2)'!$D$70*('Sheet1 (2)'!$D$72-crack_s_index)/'Sheet1 (2)'!$D$72,IF(shee2!D327='Sheet1 (2)'!$C$71,'Sheet1 (2)'!$D$71*('Sheet1 (2)'!$D$72-crack_s_index)/'Sheet1 (2)'!$D$72)))&lt;0,0,IF(D327='Sheet1 (2)'!$C$69,'Sheet1 (2)'!$D$69*('Sheet1 (2)'!$D$72-crack_s_index)/'Sheet1 (2)'!$D$72,IF(shee2!D327='Sheet1 (2)'!$C$70,'Sheet1 (2)'!$D$70*('Sheet1 (2)'!$D$72-crack_s_index)/'Sheet1 (2)'!$D$72,IF(shee2!D327='Sheet1 (2)'!$C$71,'Sheet1 (2)'!$D$71*('Sheet1 (2)'!$D$72-crack_s_index)/'Sheet1 (2)'!$D$72))))</f>
        <v>5</v>
      </c>
      <c r="AW327" s="157">
        <f>IF(IF(D327='Sheet1 (2)'!$C$69,'Sheet1 (2)'!$D$69*('Sheet1 (2)'!$D$72-crack_t_index)/'Sheet1 (2)'!$D$72,IF(shee2!D327='Sheet1 (2)'!$C$70,'Sheet1 (2)'!$D$70*('Sheet1 (2)'!$D$72-crack_t_index)/'Sheet1 (2)'!$D$72,IF(shee2!D327='Sheet1 (2)'!$C$71,'Sheet1 (2)'!$D$71*('Sheet1 (2)'!$D$72-crack_t_index)/'Sheet1 (2)'!$D$72)))&lt;0,0,IF(D327='Sheet1 (2)'!$C$69,'Sheet1 (2)'!$D$69*('Sheet1 (2)'!$D$72-crack_t_index)/'Sheet1 (2)'!$D$72,IF(shee2!D327='Sheet1 (2)'!$C$70,'Sheet1 (2)'!$D$70*('Sheet1 (2)'!$D$72-crack_t_index)/'Sheet1 (2)'!$D$72,IF(shee2!D327='Sheet1 (2)'!$C$71,'Sheet1 (2)'!$D$71*('Sheet1 (2)'!$D$72-crack_t_index)/'Sheet1 (2)'!$D$72))))</f>
        <v>5</v>
      </c>
      <c r="AX327" s="157">
        <f>IF(IF(D327='Sheet1 (2)'!$C$69,'Sheet1 (2)'!$D$69*('Sheet1 (2)'!$D$72-rave_index)/'Sheet1 (2)'!$D$72,IF(shee2!D327='Sheet1 (2)'!$C$70,'Sheet1 (2)'!$D$70*('Sheet1 (2)'!$D$72-rave_index)/'Sheet1 (2)'!$D$72,IF(shee2!D327='Sheet1 (2)'!$C$71,'Sheet1 (2)'!$D$71*('Sheet1 (2)'!$D$72-rave_index)/'Sheet1 (2)'!$D$72)))&lt;0,0,IF(D327='Sheet1 (2)'!$C$69,'Sheet1 (2)'!$D$69*('Sheet1 (2)'!$D$72-rave_index)/'Sheet1 (2)'!$D$72,IF(shee2!D327='Sheet1 (2)'!$C$70,'Sheet1 (2)'!$D$70*('Sheet1 (2)'!$D$72-rave_index)/'Sheet1 (2)'!$D$72,IF(shee2!D327='Sheet1 (2)'!$C$71,'Sheet1 (2)'!$D$71*('Sheet1 (2)'!$D$72-rave_index)/'Sheet1 (2)'!$D$72))))</f>
        <v>5</v>
      </c>
      <c r="AY327" s="157">
        <f>IF(IF(D327='Sheet1 (2)'!$C$69,'Sheet1 (2)'!$D$69*('Sheet1 (2)'!$D$72-rough_index)/'Sheet1 (2)'!$D$72,IF(shee2!D327='Sheet1 (2)'!$C$70,'Sheet1 (2)'!$D$70*('Sheet1 (2)'!$D$72-rough_index)/'Sheet1 (2)'!$D$72,IF(shee2!D327='Sheet1 (2)'!$C$71,'Sheet1 (2)'!$D$71*('Sheet1 (2)'!$D$72-rough_index)/'Sheet1 (2)'!$D$72)))&lt;0,0,IF(D327='Sheet1 (2)'!$C$69,'Sheet1 (2)'!$D$69*('Sheet1 (2)'!$D$72-rough_index)/'Sheet1 (2)'!$D$72,IF(shee2!D327='Sheet1 (2)'!$C$70,'Sheet1 (2)'!$D$70*('Sheet1 (2)'!$D$72-rough_index)/'Sheet1 (2)'!$D$72,IF(shee2!D327='Sheet1 (2)'!$C$71,'Sheet1 (2)'!$D$71*('Sheet1 (2)'!$D$72-rough_index)/'Sheet1 (2)'!$D$72))))</f>
        <v>1.6666666666666667</v>
      </c>
      <c r="AZ327" s="159">
        <f>+(AU327*'Sheet1 (2)'!$C$77)+(AV327*'Sheet1 (2)'!$C$78)+(AW327*'Sheet1 (2)'!$C$79)+(AX327*'Sheet1 (2)'!$C$80)+(AY327*'Sheet1 (2)'!$C$81)</f>
        <v>4</v>
      </c>
      <c r="BA327" s="213" t="str">
        <f t="shared" si="9"/>
        <v>Good</v>
      </c>
      <c r="BE327">
        <f>IF(D327='Sheet1 (2)'!$C$61,'Sheet1 (2)'!$D$61*(counts^2)+'Sheet1 (2)'!$G$61*counts+'Sheet1 (2)'!$J$61,IF(D327='Sheet1 (2)'!$C$62,'Sheet1 (2)'!$D$62*counts+'Sheet1 (2)'!$G$62,IF(D327='Sheet1 (2)'!$C$63,'Sheet1 (2)'!$D$63*counts+'Sheet1 (2)'!$G$63,IF(D327='Sheet1 (2)'!$C$64,'Sheet1 (2)'!$D$64*counts+'Sheet1 (2)'!$G$64))))</f>
        <v>2.0984129299999998</v>
      </c>
    </row>
    <row r="328" spans="1:57" ht="12" customHeight="1">
      <c r="A328" s="145" t="s">
        <v>282</v>
      </c>
      <c r="B328" s="145" t="s">
        <v>76</v>
      </c>
      <c r="C328" s="170">
        <v>468</v>
      </c>
      <c r="D328" s="174" t="s">
        <v>77</v>
      </c>
      <c r="E328" s="171">
        <v>8</v>
      </c>
      <c r="F328" s="171">
        <v>1</v>
      </c>
      <c r="G328" s="171" t="s">
        <v>77</v>
      </c>
      <c r="H328" s="171">
        <v>0.5</v>
      </c>
      <c r="I328" s="171" t="s">
        <v>77</v>
      </c>
      <c r="J328" s="173" t="s">
        <v>80</v>
      </c>
      <c r="K328" s="173" t="s">
        <v>80</v>
      </c>
      <c r="L328" s="169">
        <f>VLOOKUP(CONCATENATE(J328,K328),'Sheet1 (2)'!$J$6:$K$26,2,FALSE)</f>
        <v>0</v>
      </c>
      <c r="M328" s="173" t="s">
        <v>80</v>
      </c>
      <c r="N328" s="173" t="s">
        <v>80</v>
      </c>
      <c r="O328" s="168">
        <f>VLOOKUP(CONCATENATE(M328,N328),'Sheet1 (2)'!$L$6:$M$26,2,FALSE)</f>
        <v>0</v>
      </c>
      <c r="P328" s="173" t="s">
        <v>80</v>
      </c>
      <c r="Q328" s="173" t="s">
        <v>80</v>
      </c>
      <c r="R328" s="168">
        <f>VLOOKUP(CONCATENATE(P328,Q328),'Sheet1 (2)'!$N$6:$O$26,2,FALSE)</f>
        <v>0</v>
      </c>
      <c r="S328" s="173" t="s">
        <v>80</v>
      </c>
      <c r="T328" s="173" t="s">
        <v>80</v>
      </c>
      <c r="U328" s="168">
        <f>VLOOKUP(CONCATENATE(S328,T328),'Sheet1 (2)'!$P$6:$Q$26,2,FALSE)</f>
        <v>0</v>
      </c>
      <c r="V328" s="173" t="s">
        <v>80</v>
      </c>
      <c r="W328" s="173" t="s">
        <v>80</v>
      </c>
      <c r="X328" s="168">
        <f>VLOOKUP(CONCATENATE(V328,W328),'Sheet1 (2)'!$R$6:$S$26,2,FALSE)</f>
        <v>0</v>
      </c>
      <c r="Y328" s="173" t="s">
        <v>80</v>
      </c>
      <c r="Z328" s="173" t="s">
        <v>80</v>
      </c>
      <c r="AA328" s="168">
        <f>VLOOKUP(CONCATENATE(Y328,Z328),'Sheet1 (2)'!$T$6:$U$26,2,FALSE)</f>
        <v>0</v>
      </c>
      <c r="AB328" s="173" t="s">
        <v>80</v>
      </c>
      <c r="AC328" s="173" t="s">
        <v>80</v>
      </c>
      <c r="AD328" s="168">
        <f>VLOOKUP(CONCATENATE(AB328,AC328),'Sheet1 (2)'!$X$6:$Y$26,2,FALSE)</f>
        <v>0</v>
      </c>
      <c r="AE328" s="173" t="s">
        <v>82</v>
      </c>
      <c r="AF328" s="173" t="s">
        <v>81</v>
      </c>
      <c r="AG328" s="168">
        <f>VLOOKUP(CONCATENATE(AE328,AF328),'Sheet1 (2)'!$Z$6:$AA$26,2,FALSE)</f>
        <v>66</v>
      </c>
      <c r="AH328" s="172"/>
      <c r="AI328" s="175"/>
      <c r="AJ328" s="140"/>
      <c r="AK328" s="176" t="s">
        <v>282</v>
      </c>
      <c r="AL328" s="176" t="s">
        <v>76</v>
      </c>
      <c r="AM328" s="170">
        <f t="shared" si="8"/>
        <v>468</v>
      </c>
      <c r="AN328" s="147"/>
      <c r="AO328" s="155"/>
      <c r="AP328" s="156"/>
      <c r="AQ328" s="157">
        <v>3.022351464759871</v>
      </c>
      <c r="AR328" s="158"/>
      <c r="AS328" s="145">
        <f>LOOKUP(rufmkm,'Sheet1 (2)'!$V$62:$V$71,'Sheet1 (2)'!$W$62:$W$71)</f>
        <v>40</v>
      </c>
      <c r="AT328" s="140"/>
      <c r="AU328" s="157">
        <f>IF(IF(D328='Sheet1 (2)'!$C$69,'Sheet1 (2)'!$D$69*('Sheet1 (2)'!$D$72-rut_index)/'Sheet1 (2)'!$D$72,IF(shee2!D328='Sheet1 (2)'!$C$70,'Sheet1 (2)'!$D$70*('Sheet1 (2)'!$D$72-rut_index)/'Sheet1 (2)'!$D$72,IF(shee2!D328='Sheet1 (2)'!$C$71,'Sheet1 (2)'!$D$71*('Sheet1 (2)'!$D$72-rut_index)/'Sheet1 (2)'!$D$72)))&lt;0,0,IF(D328='Sheet1 (2)'!$C$69,'Sheet1 (2)'!$D$69*('Sheet1 (2)'!$D$72-rut_index)/'Sheet1 (2)'!$D$72,IF(shee2!D328='Sheet1 (2)'!$C$70,'Sheet1 (2)'!$D$70*('Sheet1 (2)'!$D$72-rut_index)/'Sheet1 (2)'!$D$72,IF(shee2!D328='Sheet1 (2)'!$C$71,'Sheet1 (2)'!$D$71*('Sheet1 (2)'!$D$72-rut_index)/'Sheet1 (2)'!$D$72))))</f>
        <v>5</v>
      </c>
      <c r="AV328" s="157">
        <f>IF(IF(D328='Sheet1 (2)'!$C$69,'Sheet1 (2)'!$D$69*('Sheet1 (2)'!$D$72-crack_s_index)/'Sheet1 (2)'!$D$72,IF(shee2!D328='Sheet1 (2)'!$C$70,'Sheet1 (2)'!$D$70*('Sheet1 (2)'!$D$72-crack_s_index)/'Sheet1 (2)'!$D$72,IF(shee2!D328='Sheet1 (2)'!$C$71,'Sheet1 (2)'!$D$71*('Sheet1 (2)'!$D$72-crack_s_index)/'Sheet1 (2)'!$D$72)))&lt;0,0,IF(D328='Sheet1 (2)'!$C$69,'Sheet1 (2)'!$D$69*('Sheet1 (2)'!$D$72-crack_s_index)/'Sheet1 (2)'!$D$72,IF(shee2!D328='Sheet1 (2)'!$C$70,'Sheet1 (2)'!$D$70*('Sheet1 (2)'!$D$72-crack_s_index)/'Sheet1 (2)'!$D$72,IF(shee2!D328='Sheet1 (2)'!$C$71,'Sheet1 (2)'!$D$71*('Sheet1 (2)'!$D$72-crack_s_index)/'Sheet1 (2)'!$D$72))))</f>
        <v>5</v>
      </c>
      <c r="AW328" s="157">
        <f>IF(IF(D328='Sheet1 (2)'!$C$69,'Sheet1 (2)'!$D$69*('Sheet1 (2)'!$D$72-crack_t_index)/'Sheet1 (2)'!$D$72,IF(shee2!D328='Sheet1 (2)'!$C$70,'Sheet1 (2)'!$D$70*('Sheet1 (2)'!$D$72-crack_t_index)/'Sheet1 (2)'!$D$72,IF(shee2!D328='Sheet1 (2)'!$C$71,'Sheet1 (2)'!$D$71*('Sheet1 (2)'!$D$72-crack_t_index)/'Sheet1 (2)'!$D$72)))&lt;0,0,IF(D328='Sheet1 (2)'!$C$69,'Sheet1 (2)'!$D$69*('Sheet1 (2)'!$D$72-crack_t_index)/'Sheet1 (2)'!$D$72,IF(shee2!D328='Sheet1 (2)'!$C$70,'Sheet1 (2)'!$D$70*('Sheet1 (2)'!$D$72-crack_t_index)/'Sheet1 (2)'!$D$72,IF(shee2!D328='Sheet1 (2)'!$C$71,'Sheet1 (2)'!$D$71*('Sheet1 (2)'!$D$72-crack_t_index)/'Sheet1 (2)'!$D$72))))</f>
        <v>5</v>
      </c>
      <c r="AX328" s="157">
        <f>IF(IF(D328='Sheet1 (2)'!$C$69,'Sheet1 (2)'!$D$69*('Sheet1 (2)'!$D$72-rave_index)/'Sheet1 (2)'!$D$72,IF(shee2!D328='Sheet1 (2)'!$C$70,'Sheet1 (2)'!$D$70*('Sheet1 (2)'!$D$72-rave_index)/'Sheet1 (2)'!$D$72,IF(shee2!D328='Sheet1 (2)'!$C$71,'Sheet1 (2)'!$D$71*('Sheet1 (2)'!$D$72-rave_index)/'Sheet1 (2)'!$D$72)))&lt;0,0,IF(D328='Sheet1 (2)'!$C$69,'Sheet1 (2)'!$D$69*('Sheet1 (2)'!$D$72-rave_index)/'Sheet1 (2)'!$D$72,IF(shee2!D328='Sheet1 (2)'!$C$70,'Sheet1 (2)'!$D$70*('Sheet1 (2)'!$D$72-rave_index)/'Sheet1 (2)'!$D$72,IF(shee2!D328='Sheet1 (2)'!$C$71,'Sheet1 (2)'!$D$71*('Sheet1 (2)'!$D$72-rave_index)/'Sheet1 (2)'!$D$72))))</f>
        <v>5</v>
      </c>
      <c r="AY328" s="157">
        <f>IF(IF(D328='Sheet1 (2)'!$C$69,'Sheet1 (2)'!$D$69*('Sheet1 (2)'!$D$72-rough_index)/'Sheet1 (2)'!$D$72,IF(shee2!D328='Sheet1 (2)'!$C$70,'Sheet1 (2)'!$D$70*('Sheet1 (2)'!$D$72-rough_index)/'Sheet1 (2)'!$D$72,IF(shee2!D328='Sheet1 (2)'!$C$71,'Sheet1 (2)'!$D$71*('Sheet1 (2)'!$D$72-rough_index)/'Sheet1 (2)'!$D$72)))&lt;0,0,IF(D328='Sheet1 (2)'!$C$69,'Sheet1 (2)'!$D$69*('Sheet1 (2)'!$D$72-rough_index)/'Sheet1 (2)'!$D$72,IF(shee2!D328='Sheet1 (2)'!$C$70,'Sheet1 (2)'!$D$70*('Sheet1 (2)'!$D$72-rough_index)/'Sheet1 (2)'!$D$72,IF(shee2!D328='Sheet1 (2)'!$C$71,'Sheet1 (2)'!$D$71*('Sheet1 (2)'!$D$72-rough_index)/'Sheet1 (2)'!$D$72))))</f>
        <v>1.6666666666666667</v>
      </c>
      <c r="AZ328" s="159">
        <f>+(AU328*'Sheet1 (2)'!$C$77)+(AV328*'Sheet1 (2)'!$C$78)+(AW328*'Sheet1 (2)'!$C$79)+(AX328*'Sheet1 (2)'!$C$80)+(AY328*'Sheet1 (2)'!$C$81)</f>
        <v>4</v>
      </c>
      <c r="BA328" s="213" t="str">
        <f t="shared" si="9"/>
        <v>Good</v>
      </c>
      <c r="BE328">
        <f>IF(D328='Sheet1 (2)'!$C$61,'Sheet1 (2)'!$D$61*(counts^2)+'Sheet1 (2)'!$G$61*counts+'Sheet1 (2)'!$J$61,IF(D328='Sheet1 (2)'!$C$62,'Sheet1 (2)'!$D$62*counts+'Sheet1 (2)'!$G$62,IF(D328='Sheet1 (2)'!$C$63,'Sheet1 (2)'!$D$63*counts+'Sheet1 (2)'!$G$63,IF(D328='Sheet1 (2)'!$C$64,'Sheet1 (2)'!$D$64*counts+'Sheet1 (2)'!$G$64))))</f>
        <v>2.0984129299999998</v>
      </c>
    </row>
    <row r="329" spans="1:57" ht="12" customHeight="1">
      <c r="A329" s="145" t="s">
        <v>282</v>
      </c>
      <c r="B329" s="145" t="s">
        <v>76</v>
      </c>
      <c r="C329" s="170">
        <v>469</v>
      </c>
      <c r="D329" s="174" t="s">
        <v>77</v>
      </c>
      <c r="E329" s="171">
        <v>8</v>
      </c>
      <c r="F329" s="171">
        <v>1</v>
      </c>
      <c r="G329" s="171" t="s">
        <v>77</v>
      </c>
      <c r="H329" s="171">
        <v>0.5</v>
      </c>
      <c r="I329" s="171" t="s">
        <v>77</v>
      </c>
      <c r="J329" s="173" t="s">
        <v>80</v>
      </c>
      <c r="K329" s="173" t="s">
        <v>80</v>
      </c>
      <c r="L329" s="169">
        <f>VLOOKUP(CONCATENATE(J329,K329),'Sheet1 (2)'!$J$6:$K$26,2,FALSE)</f>
        <v>0</v>
      </c>
      <c r="M329" s="173" t="s">
        <v>80</v>
      </c>
      <c r="N329" s="173" t="s">
        <v>80</v>
      </c>
      <c r="O329" s="168">
        <f>VLOOKUP(CONCATENATE(M329,N329),'Sheet1 (2)'!$L$6:$M$26,2,FALSE)</f>
        <v>0</v>
      </c>
      <c r="P329" s="173" t="s">
        <v>80</v>
      </c>
      <c r="Q329" s="173" t="s">
        <v>80</v>
      </c>
      <c r="R329" s="168">
        <f>VLOOKUP(CONCATENATE(P329,Q329),'Sheet1 (2)'!$N$6:$O$26,2,FALSE)</f>
        <v>0</v>
      </c>
      <c r="S329" s="173" t="s">
        <v>80</v>
      </c>
      <c r="T329" s="173" t="s">
        <v>80</v>
      </c>
      <c r="U329" s="168">
        <f>VLOOKUP(CONCATENATE(S329,T329),'Sheet1 (2)'!$P$6:$Q$26,2,FALSE)</f>
        <v>0</v>
      </c>
      <c r="V329" s="173" t="s">
        <v>80</v>
      </c>
      <c r="W329" s="173" t="s">
        <v>80</v>
      </c>
      <c r="X329" s="168">
        <f>VLOOKUP(CONCATENATE(V329,W329),'Sheet1 (2)'!$R$6:$S$26,2,FALSE)</f>
        <v>0</v>
      </c>
      <c r="Y329" s="173" t="s">
        <v>80</v>
      </c>
      <c r="Z329" s="173" t="s">
        <v>80</v>
      </c>
      <c r="AA329" s="168">
        <f>VLOOKUP(CONCATENATE(Y329,Z329),'Sheet1 (2)'!$T$6:$U$26,2,FALSE)</f>
        <v>0</v>
      </c>
      <c r="AB329" s="173" t="s">
        <v>80</v>
      </c>
      <c r="AC329" s="173" t="s">
        <v>80</v>
      </c>
      <c r="AD329" s="168">
        <f>VLOOKUP(CONCATENATE(AB329,AC329),'Sheet1 (2)'!$X$6:$Y$26,2,FALSE)</f>
        <v>0</v>
      </c>
      <c r="AE329" s="173" t="s">
        <v>82</v>
      </c>
      <c r="AF329" s="173" t="s">
        <v>81</v>
      </c>
      <c r="AG329" s="168">
        <f>VLOOKUP(CONCATENATE(AE329,AF329),'Sheet1 (2)'!$Z$6:$AA$26,2,FALSE)</f>
        <v>66</v>
      </c>
      <c r="AH329" s="172"/>
      <c r="AI329" s="175"/>
      <c r="AJ329" s="140"/>
      <c r="AK329" s="176" t="s">
        <v>282</v>
      </c>
      <c r="AL329" s="176" t="s">
        <v>76</v>
      </c>
      <c r="AM329" s="170">
        <f t="shared" si="8"/>
        <v>469</v>
      </c>
      <c r="AN329" s="147"/>
      <c r="AO329" s="155"/>
      <c r="AP329" s="156"/>
      <c r="AQ329" s="157">
        <v>3.9807890281284037</v>
      </c>
      <c r="AR329" s="158"/>
      <c r="AS329" s="145">
        <f>LOOKUP(rufmkm,'Sheet1 (2)'!$V$62:$V$71,'Sheet1 (2)'!$W$62:$W$71)</f>
        <v>40</v>
      </c>
      <c r="AT329" s="140"/>
      <c r="AU329" s="157">
        <f>IF(IF(D329='Sheet1 (2)'!$C$69,'Sheet1 (2)'!$D$69*('Sheet1 (2)'!$D$72-rut_index)/'Sheet1 (2)'!$D$72,IF(shee2!D329='Sheet1 (2)'!$C$70,'Sheet1 (2)'!$D$70*('Sheet1 (2)'!$D$72-rut_index)/'Sheet1 (2)'!$D$72,IF(shee2!D329='Sheet1 (2)'!$C$71,'Sheet1 (2)'!$D$71*('Sheet1 (2)'!$D$72-rut_index)/'Sheet1 (2)'!$D$72)))&lt;0,0,IF(D329='Sheet1 (2)'!$C$69,'Sheet1 (2)'!$D$69*('Sheet1 (2)'!$D$72-rut_index)/'Sheet1 (2)'!$D$72,IF(shee2!D329='Sheet1 (2)'!$C$70,'Sheet1 (2)'!$D$70*('Sheet1 (2)'!$D$72-rut_index)/'Sheet1 (2)'!$D$72,IF(shee2!D329='Sheet1 (2)'!$C$71,'Sheet1 (2)'!$D$71*('Sheet1 (2)'!$D$72-rut_index)/'Sheet1 (2)'!$D$72))))</f>
        <v>5</v>
      </c>
      <c r="AV329" s="157">
        <f>IF(IF(D329='Sheet1 (2)'!$C$69,'Sheet1 (2)'!$D$69*('Sheet1 (2)'!$D$72-crack_s_index)/'Sheet1 (2)'!$D$72,IF(shee2!D329='Sheet1 (2)'!$C$70,'Sheet1 (2)'!$D$70*('Sheet1 (2)'!$D$72-crack_s_index)/'Sheet1 (2)'!$D$72,IF(shee2!D329='Sheet1 (2)'!$C$71,'Sheet1 (2)'!$D$71*('Sheet1 (2)'!$D$72-crack_s_index)/'Sheet1 (2)'!$D$72)))&lt;0,0,IF(D329='Sheet1 (2)'!$C$69,'Sheet1 (2)'!$D$69*('Sheet1 (2)'!$D$72-crack_s_index)/'Sheet1 (2)'!$D$72,IF(shee2!D329='Sheet1 (2)'!$C$70,'Sheet1 (2)'!$D$70*('Sheet1 (2)'!$D$72-crack_s_index)/'Sheet1 (2)'!$D$72,IF(shee2!D329='Sheet1 (2)'!$C$71,'Sheet1 (2)'!$D$71*('Sheet1 (2)'!$D$72-crack_s_index)/'Sheet1 (2)'!$D$72))))</f>
        <v>5</v>
      </c>
      <c r="AW329" s="157">
        <f>IF(IF(D329='Sheet1 (2)'!$C$69,'Sheet1 (2)'!$D$69*('Sheet1 (2)'!$D$72-crack_t_index)/'Sheet1 (2)'!$D$72,IF(shee2!D329='Sheet1 (2)'!$C$70,'Sheet1 (2)'!$D$70*('Sheet1 (2)'!$D$72-crack_t_index)/'Sheet1 (2)'!$D$72,IF(shee2!D329='Sheet1 (2)'!$C$71,'Sheet1 (2)'!$D$71*('Sheet1 (2)'!$D$72-crack_t_index)/'Sheet1 (2)'!$D$72)))&lt;0,0,IF(D329='Sheet1 (2)'!$C$69,'Sheet1 (2)'!$D$69*('Sheet1 (2)'!$D$72-crack_t_index)/'Sheet1 (2)'!$D$72,IF(shee2!D329='Sheet1 (2)'!$C$70,'Sheet1 (2)'!$D$70*('Sheet1 (2)'!$D$72-crack_t_index)/'Sheet1 (2)'!$D$72,IF(shee2!D329='Sheet1 (2)'!$C$71,'Sheet1 (2)'!$D$71*('Sheet1 (2)'!$D$72-crack_t_index)/'Sheet1 (2)'!$D$72))))</f>
        <v>5</v>
      </c>
      <c r="AX329" s="157">
        <f>IF(IF(D329='Sheet1 (2)'!$C$69,'Sheet1 (2)'!$D$69*('Sheet1 (2)'!$D$72-rave_index)/'Sheet1 (2)'!$D$72,IF(shee2!D329='Sheet1 (2)'!$C$70,'Sheet1 (2)'!$D$70*('Sheet1 (2)'!$D$72-rave_index)/'Sheet1 (2)'!$D$72,IF(shee2!D329='Sheet1 (2)'!$C$71,'Sheet1 (2)'!$D$71*('Sheet1 (2)'!$D$72-rave_index)/'Sheet1 (2)'!$D$72)))&lt;0,0,IF(D329='Sheet1 (2)'!$C$69,'Sheet1 (2)'!$D$69*('Sheet1 (2)'!$D$72-rave_index)/'Sheet1 (2)'!$D$72,IF(shee2!D329='Sheet1 (2)'!$C$70,'Sheet1 (2)'!$D$70*('Sheet1 (2)'!$D$72-rave_index)/'Sheet1 (2)'!$D$72,IF(shee2!D329='Sheet1 (2)'!$C$71,'Sheet1 (2)'!$D$71*('Sheet1 (2)'!$D$72-rave_index)/'Sheet1 (2)'!$D$72))))</f>
        <v>5</v>
      </c>
      <c r="AY329" s="157">
        <f>IF(IF(D329='Sheet1 (2)'!$C$69,'Sheet1 (2)'!$D$69*('Sheet1 (2)'!$D$72-rough_index)/'Sheet1 (2)'!$D$72,IF(shee2!D329='Sheet1 (2)'!$C$70,'Sheet1 (2)'!$D$70*('Sheet1 (2)'!$D$72-rough_index)/'Sheet1 (2)'!$D$72,IF(shee2!D329='Sheet1 (2)'!$C$71,'Sheet1 (2)'!$D$71*('Sheet1 (2)'!$D$72-rough_index)/'Sheet1 (2)'!$D$72)))&lt;0,0,IF(D329='Sheet1 (2)'!$C$69,'Sheet1 (2)'!$D$69*('Sheet1 (2)'!$D$72-rough_index)/'Sheet1 (2)'!$D$72,IF(shee2!D329='Sheet1 (2)'!$C$70,'Sheet1 (2)'!$D$70*('Sheet1 (2)'!$D$72-rough_index)/'Sheet1 (2)'!$D$72,IF(shee2!D329='Sheet1 (2)'!$C$71,'Sheet1 (2)'!$D$71*('Sheet1 (2)'!$D$72-rough_index)/'Sheet1 (2)'!$D$72))))</f>
        <v>1.6666666666666667</v>
      </c>
      <c r="AZ329" s="159">
        <f>+(AU329*'Sheet1 (2)'!$C$77)+(AV329*'Sheet1 (2)'!$C$78)+(AW329*'Sheet1 (2)'!$C$79)+(AX329*'Sheet1 (2)'!$C$80)+(AY329*'Sheet1 (2)'!$C$81)</f>
        <v>4</v>
      </c>
      <c r="BA329" s="213" t="str">
        <f t="shared" si="9"/>
        <v>Good</v>
      </c>
      <c r="BE329">
        <f>IF(D329='Sheet1 (2)'!$C$61,'Sheet1 (2)'!$D$61*(counts^2)+'Sheet1 (2)'!$G$61*counts+'Sheet1 (2)'!$J$61,IF(D329='Sheet1 (2)'!$C$62,'Sheet1 (2)'!$D$62*counts+'Sheet1 (2)'!$G$62,IF(D329='Sheet1 (2)'!$C$63,'Sheet1 (2)'!$D$63*counts+'Sheet1 (2)'!$G$63,IF(D329='Sheet1 (2)'!$C$64,'Sheet1 (2)'!$D$64*counts+'Sheet1 (2)'!$G$64))))</f>
        <v>2.0984129299999998</v>
      </c>
    </row>
    <row r="330" spans="1:57" ht="12" customHeight="1">
      <c r="A330" s="145" t="s">
        <v>282</v>
      </c>
      <c r="B330" s="145" t="s">
        <v>76</v>
      </c>
      <c r="C330" s="170">
        <v>470</v>
      </c>
      <c r="D330" s="174" t="s">
        <v>77</v>
      </c>
      <c r="E330" s="171">
        <v>8</v>
      </c>
      <c r="F330" s="171">
        <v>1</v>
      </c>
      <c r="G330" s="171" t="s">
        <v>77</v>
      </c>
      <c r="H330" s="171">
        <v>0.5</v>
      </c>
      <c r="I330" s="171" t="s">
        <v>77</v>
      </c>
      <c r="J330" s="173" t="s">
        <v>80</v>
      </c>
      <c r="K330" s="173" t="s">
        <v>80</v>
      </c>
      <c r="L330" s="169">
        <f>VLOOKUP(CONCATENATE(J330,K330),'Sheet1 (2)'!$J$6:$K$26,2,FALSE)</f>
        <v>0</v>
      </c>
      <c r="M330" s="173" t="s">
        <v>80</v>
      </c>
      <c r="N330" s="173" t="s">
        <v>80</v>
      </c>
      <c r="O330" s="168">
        <f>VLOOKUP(CONCATENATE(M330,N330),'Sheet1 (2)'!$L$6:$M$26,2,FALSE)</f>
        <v>0</v>
      </c>
      <c r="P330" s="173" t="s">
        <v>80</v>
      </c>
      <c r="Q330" s="173" t="s">
        <v>80</v>
      </c>
      <c r="R330" s="168">
        <f>VLOOKUP(CONCATENATE(P330,Q330),'Sheet1 (2)'!$N$6:$O$26,2,FALSE)</f>
        <v>0</v>
      </c>
      <c r="S330" s="173" t="s">
        <v>80</v>
      </c>
      <c r="T330" s="173" t="s">
        <v>80</v>
      </c>
      <c r="U330" s="168">
        <f>VLOOKUP(CONCATENATE(S330,T330),'Sheet1 (2)'!$P$6:$Q$26,2,FALSE)</f>
        <v>0</v>
      </c>
      <c r="V330" s="173" t="s">
        <v>80</v>
      </c>
      <c r="W330" s="173" t="s">
        <v>80</v>
      </c>
      <c r="X330" s="168">
        <f>VLOOKUP(CONCATENATE(V330,W330),'Sheet1 (2)'!$R$6:$S$26,2,FALSE)</f>
        <v>0</v>
      </c>
      <c r="Y330" s="173" t="s">
        <v>80</v>
      </c>
      <c r="Z330" s="173" t="s">
        <v>80</v>
      </c>
      <c r="AA330" s="168">
        <f>VLOOKUP(CONCATENATE(Y330,Z330),'Sheet1 (2)'!$T$6:$U$26,2,FALSE)</f>
        <v>0</v>
      </c>
      <c r="AB330" s="173" t="s">
        <v>80</v>
      </c>
      <c r="AC330" s="173" t="s">
        <v>80</v>
      </c>
      <c r="AD330" s="168">
        <f>VLOOKUP(CONCATENATE(AB330,AC330),'Sheet1 (2)'!$X$6:$Y$26,2,FALSE)</f>
        <v>0</v>
      </c>
      <c r="AE330" s="173" t="s">
        <v>82</v>
      </c>
      <c r="AF330" s="173" t="s">
        <v>81</v>
      </c>
      <c r="AG330" s="168">
        <f>VLOOKUP(CONCATENATE(AE330,AF330),'Sheet1 (2)'!$Z$6:$AA$26,2,FALSE)</f>
        <v>66</v>
      </c>
      <c r="AH330" s="172"/>
      <c r="AI330" s="175"/>
      <c r="AJ330" s="140"/>
      <c r="AK330" s="176" t="s">
        <v>282</v>
      </c>
      <c r="AL330" s="176" t="s">
        <v>76</v>
      </c>
      <c r="AM330" s="170">
        <f t="shared" si="8"/>
        <v>470</v>
      </c>
      <c r="AN330" s="147"/>
      <c r="AO330" s="155"/>
      <c r="AP330" s="156"/>
      <c r="AQ330" s="157">
        <v>3.1285824506636617</v>
      </c>
      <c r="AR330" s="158"/>
      <c r="AS330" s="145">
        <f>LOOKUP(rufmkm,'Sheet1 (2)'!$V$62:$V$71,'Sheet1 (2)'!$W$62:$W$71)</f>
        <v>40</v>
      </c>
      <c r="AT330" s="140"/>
      <c r="AU330" s="157">
        <f>IF(IF(D330='Sheet1 (2)'!$C$69,'Sheet1 (2)'!$D$69*('Sheet1 (2)'!$D$72-rut_index)/'Sheet1 (2)'!$D$72,IF(shee2!D330='Sheet1 (2)'!$C$70,'Sheet1 (2)'!$D$70*('Sheet1 (2)'!$D$72-rut_index)/'Sheet1 (2)'!$D$72,IF(shee2!D330='Sheet1 (2)'!$C$71,'Sheet1 (2)'!$D$71*('Sheet1 (2)'!$D$72-rut_index)/'Sheet1 (2)'!$D$72)))&lt;0,0,IF(D330='Sheet1 (2)'!$C$69,'Sheet1 (2)'!$D$69*('Sheet1 (2)'!$D$72-rut_index)/'Sheet1 (2)'!$D$72,IF(shee2!D330='Sheet1 (2)'!$C$70,'Sheet1 (2)'!$D$70*('Sheet1 (2)'!$D$72-rut_index)/'Sheet1 (2)'!$D$72,IF(shee2!D330='Sheet1 (2)'!$C$71,'Sheet1 (2)'!$D$71*('Sheet1 (2)'!$D$72-rut_index)/'Sheet1 (2)'!$D$72))))</f>
        <v>5</v>
      </c>
      <c r="AV330" s="157">
        <f>IF(IF(D330='Sheet1 (2)'!$C$69,'Sheet1 (2)'!$D$69*('Sheet1 (2)'!$D$72-crack_s_index)/'Sheet1 (2)'!$D$72,IF(shee2!D330='Sheet1 (2)'!$C$70,'Sheet1 (2)'!$D$70*('Sheet1 (2)'!$D$72-crack_s_index)/'Sheet1 (2)'!$D$72,IF(shee2!D330='Sheet1 (2)'!$C$71,'Sheet1 (2)'!$D$71*('Sheet1 (2)'!$D$72-crack_s_index)/'Sheet1 (2)'!$D$72)))&lt;0,0,IF(D330='Sheet1 (2)'!$C$69,'Sheet1 (2)'!$D$69*('Sheet1 (2)'!$D$72-crack_s_index)/'Sheet1 (2)'!$D$72,IF(shee2!D330='Sheet1 (2)'!$C$70,'Sheet1 (2)'!$D$70*('Sheet1 (2)'!$D$72-crack_s_index)/'Sheet1 (2)'!$D$72,IF(shee2!D330='Sheet1 (2)'!$C$71,'Sheet1 (2)'!$D$71*('Sheet1 (2)'!$D$72-crack_s_index)/'Sheet1 (2)'!$D$72))))</f>
        <v>5</v>
      </c>
      <c r="AW330" s="157">
        <f>IF(IF(D330='Sheet1 (2)'!$C$69,'Sheet1 (2)'!$D$69*('Sheet1 (2)'!$D$72-crack_t_index)/'Sheet1 (2)'!$D$72,IF(shee2!D330='Sheet1 (2)'!$C$70,'Sheet1 (2)'!$D$70*('Sheet1 (2)'!$D$72-crack_t_index)/'Sheet1 (2)'!$D$72,IF(shee2!D330='Sheet1 (2)'!$C$71,'Sheet1 (2)'!$D$71*('Sheet1 (2)'!$D$72-crack_t_index)/'Sheet1 (2)'!$D$72)))&lt;0,0,IF(D330='Sheet1 (2)'!$C$69,'Sheet1 (2)'!$D$69*('Sheet1 (2)'!$D$72-crack_t_index)/'Sheet1 (2)'!$D$72,IF(shee2!D330='Sheet1 (2)'!$C$70,'Sheet1 (2)'!$D$70*('Sheet1 (2)'!$D$72-crack_t_index)/'Sheet1 (2)'!$D$72,IF(shee2!D330='Sheet1 (2)'!$C$71,'Sheet1 (2)'!$D$71*('Sheet1 (2)'!$D$72-crack_t_index)/'Sheet1 (2)'!$D$72))))</f>
        <v>5</v>
      </c>
      <c r="AX330" s="157">
        <f>IF(IF(D330='Sheet1 (2)'!$C$69,'Sheet1 (2)'!$D$69*('Sheet1 (2)'!$D$72-rave_index)/'Sheet1 (2)'!$D$72,IF(shee2!D330='Sheet1 (2)'!$C$70,'Sheet1 (2)'!$D$70*('Sheet1 (2)'!$D$72-rave_index)/'Sheet1 (2)'!$D$72,IF(shee2!D330='Sheet1 (2)'!$C$71,'Sheet1 (2)'!$D$71*('Sheet1 (2)'!$D$72-rave_index)/'Sheet1 (2)'!$D$72)))&lt;0,0,IF(D330='Sheet1 (2)'!$C$69,'Sheet1 (2)'!$D$69*('Sheet1 (2)'!$D$72-rave_index)/'Sheet1 (2)'!$D$72,IF(shee2!D330='Sheet1 (2)'!$C$70,'Sheet1 (2)'!$D$70*('Sheet1 (2)'!$D$72-rave_index)/'Sheet1 (2)'!$D$72,IF(shee2!D330='Sheet1 (2)'!$C$71,'Sheet1 (2)'!$D$71*('Sheet1 (2)'!$D$72-rave_index)/'Sheet1 (2)'!$D$72))))</f>
        <v>5</v>
      </c>
      <c r="AY330" s="157">
        <f>IF(IF(D330='Sheet1 (2)'!$C$69,'Sheet1 (2)'!$D$69*('Sheet1 (2)'!$D$72-rough_index)/'Sheet1 (2)'!$D$72,IF(shee2!D330='Sheet1 (2)'!$C$70,'Sheet1 (2)'!$D$70*('Sheet1 (2)'!$D$72-rough_index)/'Sheet1 (2)'!$D$72,IF(shee2!D330='Sheet1 (2)'!$C$71,'Sheet1 (2)'!$D$71*('Sheet1 (2)'!$D$72-rough_index)/'Sheet1 (2)'!$D$72)))&lt;0,0,IF(D330='Sheet1 (2)'!$C$69,'Sheet1 (2)'!$D$69*('Sheet1 (2)'!$D$72-rough_index)/'Sheet1 (2)'!$D$72,IF(shee2!D330='Sheet1 (2)'!$C$70,'Sheet1 (2)'!$D$70*('Sheet1 (2)'!$D$72-rough_index)/'Sheet1 (2)'!$D$72,IF(shee2!D330='Sheet1 (2)'!$C$71,'Sheet1 (2)'!$D$71*('Sheet1 (2)'!$D$72-rough_index)/'Sheet1 (2)'!$D$72))))</f>
        <v>1.6666666666666667</v>
      </c>
      <c r="AZ330" s="159">
        <f>+(AU330*'Sheet1 (2)'!$C$77)+(AV330*'Sheet1 (2)'!$C$78)+(AW330*'Sheet1 (2)'!$C$79)+(AX330*'Sheet1 (2)'!$C$80)+(AY330*'Sheet1 (2)'!$C$81)</f>
        <v>4</v>
      </c>
      <c r="BA330" s="213" t="str">
        <f t="shared" si="9"/>
        <v>Good</v>
      </c>
      <c r="BE330">
        <f>IF(D330='Sheet1 (2)'!$C$61,'Sheet1 (2)'!$D$61*(counts^2)+'Sheet1 (2)'!$G$61*counts+'Sheet1 (2)'!$J$61,IF(D330='Sheet1 (2)'!$C$62,'Sheet1 (2)'!$D$62*counts+'Sheet1 (2)'!$G$62,IF(D330='Sheet1 (2)'!$C$63,'Sheet1 (2)'!$D$63*counts+'Sheet1 (2)'!$G$63,IF(D330='Sheet1 (2)'!$C$64,'Sheet1 (2)'!$D$64*counts+'Sheet1 (2)'!$G$64))))</f>
        <v>2.0984129299999998</v>
      </c>
    </row>
    <row r="331" spans="1:57" ht="12" customHeight="1">
      <c r="A331" s="145" t="s">
        <v>282</v>
      </c>
      <c r="B331" s="145" t="s">
        <v>76</v>
      </c>
      <c r="C331" s="170">
        <v>471</v>
      </c>
      <c r="D331" s="174" t="s">
        <v>77</v>
      </c>
      <c r="E331" s="171">
        <v>8</v>
      </c>
      <c r="F331" s="171">
        <v>1</v>
      </c>
      <c r="G331" s="171" t="s">
        <v>77</v>
      </c>
      <c r="H331" s="171">
        <v>0.5</v>
      </c>
      <c r="I331" s="171" t="s">
        <v>77</v>
      </c>
      <c r="J331" s="173" t="s">
        <v>80</v>
      </c>
      <c r="K331" s="173" t="s">
        <v>80</v>
      </c>
      <c r="L331" s="169">
        <f>VLOOKUP(CONCATENATE(J331,K331),'Sheet1 (2)'!$J$6:$K$26,2,FALSE)</f>
        <v>0</v>
      </c>
      <c r="M331" s="173" t="s">
        <v>80</v>
      </c>
      <c r="N331" s="173" t="s">
        <v>80</v>
      </c>
      <c r="O331" s="168">
        <f>VLOOKUP(CONCATENATE(M331,N331),'Sheet1 (2)'!$L$6:$M$26,2,FALSE)</f>
        <v>0</v>
      </c>
      <c r="P331" s="173" t="s">
        <v>80</v>
      </c>
      <c r="Q331" s="173" t="s">
        <v>80</v>
      </c>
      <c r="R331" s="168">
        <f>VLOOKUP(CONCATENATE(P331,Q331),'Sheet1 (2)'!$N$6:$O$26,2,FALSE)</f>
        <v>0</v>
      </c>
      <c r="S331" s="173" t="s">
        <v>80</v>
      </c>
      <c r="T331" s="173" t="s">
        <v>80</v>
      </c>
      <c r="U331" s="168">
        <f>VLOOKUP(CONCATENATE(S331,T331),'Sheet1 (2)'!$P$6:$Q$26,2,FALSE)</f>
        <v>0</v>
      </c>
      <c r="V331" s="173" t="s">
        <v>80</v>
      </c>
      <c r="W331" s="173" t="s">
        <v>80</v>
      </c>
      <c r="X331" s="168">
        <f>VLOOKUP(CONCATENATE(V331,W331),'Sheet1 (2)'!$R$6:$S$26,2,FALSE)</f>
        <v>0</v>
      </c>
      <c r="Y331" s="173" t="s">
        <v>80</v>
      </c>
      <c r="Z331" s="173" t="s">
        <v>80</v>
      </c>
      <c r="AA331" s="168">
        <f>VLOOKUP(CONCATENATE(Y331,Z331),'Sheet1 (2)'!$T$6:$U$26,2,FALSE)</f>
        <v>0</v>
      </c>
      <c r="AB331" s="173" t="s">
        <v>80</v>
      </c>
      <c r="AC331" s="173" t="s">
        <v>80</v>
      </c>
      <c r="AD331" s="168">
        <f>VLOOKUP(CONCATENATE(AB331,AC331),'Sheet1 (2)'!$X$6:$Y$26,2,FALSE)</f>
        <v>0</v>
      </c>
      <c r="AE331" s="173" t="s">
        <v>82</v>
      </c>
      <c r="AF331" s="173" t="s">
        <v>81</v>
      </c>
      <c r="AG331" s="168">
        <f>VLOOKUP(CONCATENATE(AE331,AF331),'Sheet1 (2)'!$Z$6:$AA$26,2,FALSE)</f>
        <v>66</v>
      </c>
      <c r="AH331" s="172"/>
      <c r="AI331" s="175"/>
      <c r="AJ331" s="140"/>
      <c r="AK331" s="176" t="s">
        <v>282</v>
      </c>
      <c r="AL331" s="176" t="s">
        <v>76</v>
      </c>
      <c r="AM331" s="170">
        <f t="shared" ref="AM331:AM394" si="10">C331</f>
        <v>471</v>
      </c>
      <c r="AN331" s="147"/>
      <c r="AO331" s="155"/>
      <c r="AP331" s="156"/>
      <c r="AQ331" s="157">
        <v>3.1421103984356535</v>
      </c>
      <c r="AR331" s="158"/>
      <c r="AS331" s="145">
        <f>LOOKUP(rufmkm,'Sheet1 (2)'!$V$62:$V$71,'Sheet1 (2)'!$W$62:$W$71)</f>
        <v>40</v>
      </c>
      <c r="AT331" s="140"/>
      <c r="AU331" s="157">
        <f>IF(IF(D331='Sheet1 (2)'!$C$69,'Sheet1 (2)'!$D$69*('Sheet1 (2)'!$D$72-rut_index)/'Sheet1 (2)'!$D$72,IF(shee2!D331='Sheet1 (2)'!$C$70,'Sheet1 (2)'!$D$70*('Sheet1 (2)'!$D$72-rut_index)/'Sheet1 (2)'!$D$72,IF(shee2!D331='Sheet1 (2)'!$C$71,'Sheet1 (2)'!$D$71*('Sheet1 (2)'!$D$72-rut_index)/'Sheet1 (2)'!$D$72)))&lt;0,0,IF(D331='Sheet1 (2)'!$C$69,'Sheet1 (2)'!$D$69*('Sheet1 (2)'!$D$72-rut_index)/'Sheet1 (2)'!$D$72,IF(shee2!D331='Sheet1 (2)'!$C$70,'Sheet1 (2)'!$D$70*('Sheet1 (2)'!$D$72-rut_index)/'Sheet1 (2)'!$D$72,IF(shee2!D331='Sheet1 (2)'!$C$71,'Sheet1 (2)'!$D$71*('Sheet1 (2)'!$D$72-rut_index)/'Sheet1 (2)'!$D$72))))</f>
        <v>5</v>
      </c>
      <c r="AV331" s="157">
        <f>IF(IF(D331='Sheet1 (2)'!$C$69,'Sheet1 (2)'!$D$69*('Sheet1 (2)'!$D$72-crack_s_index)/'Sheet1 (2)'!$D$72,IF(shee2!D331='Sheet1 (2)'!$C$70,'Sheet1 (2)'!$D$70*('Sheet1 (2)'!$D$72-crack_s_index)/'Sheet1 (2)'!$D$72,IF(shee2!D331='Sheet1 (2)'!$C$71,'Sheet1 (2)'!$D$71*('Sheet1 (2)'!$D$72-crack_s_index)/'Sheet1 (2)'!$D$72)))&lt;0,0,IF(D331='Sheet1 (2)'!$C$69,'Sheet1 (2)'!$D$69*('Sheet1 (2)'!$D$72-crack_s_index)/'Sheet1 (2)'!$D$72,IF(shee2!D331='Sheet1 (2)'!$C$70,'Sheet1 (2)'!$D$70*('Sheet1 (2)'!$D$72-crack_s_index)/'Sheet1 (2)'!$D$72,IF(shee2!D331='Sheet1 (2)'!$C$71,'Sheet1 (2)'!$D$71*('Sheet1 (2)'!$D$72-crack_s_index)/'Sheet1 (2)'!$D$72))))</f>
        <v>5</v>
      </c>
      <c r="AW331" s="157">
        <f>IF(IF(D331='Sheet1 (2)'!$C$69,'Sheet1 (2)'!$D$69*('Sheet1 (2)'!$D$72-crack_t_index)/'Sheet1 (2)'!$D$72,IF(shee2!D331='Sheet1 (2)'!$C$70,'Sheet1 (2)'!$D$70*('Sheet1 (2)'!$D$72-crack_t_index)/'Sheet1 (2)'!$D$72,IF(shee2!D331='Sheet1 (2)'!$C$71,'Sheet1 (2)'!$D$71*('Sheet1 (2)'!$D$72-crack_t_index)/'Sheet1 (2)'!$D$72)))&lt;0,0,IF(D331='Sheet1 (2)'!$C$69,'Sheet1 (2)'!$D$69*('Sheet1 (2)'!$D$72-crack_t_index)/'Sheet1 (2)'!$D$72,IF(shee2!D331='Sheet1 (2)'!$C$70,'Sheet1 (2)'!$D$70*('Sheet1 (2)'!$D$72-crack_t_index)/'Sheet1 (2)'!$D$72,IF(shee2!D331='Sheet1 (2)'!$C$71,'Sheet1 (2)'!$D$71*('Sheet1 (2)'!$D$72-crack_t_index)/'Sheet1 (2)'!$D$72))))</f>
        <v>5</v>
      </c>
      <c r="AX331" s="157">
        <f>IF(IF(D331='Sheet1 (2)'!$C$69,'Sheet1 (2)'!$D$69*('Sheet1 (2)'!$D$72-rave_index)/'Sheet1 (2)'!$D$72,IF(shee2!D331='Sheet1 (2)'!$C$70,'Sheet1 (2)'!$D$70*('Sheet1 (2)'!$D$72-rave_index)/'Sheet1 (2)'!$D$72,IF(shee2!D331='Sheet1 (2)'!$C$71,'Sheet1 (2)'!$D$71*('Sheet1 (2)'!$D$72-rave_index)/'Sheet1 (2)'!$D$72)))&lt;0,0,IF(D331='Sheet1 (2)'!$C$69,'Sheet1 (2)'!$D$69*('Sheet1 (2)'!$D$72-rave_index)/'Sheet1 (2)'!$D$72,IF(shee2!D331='Sheet1 (2)'!$C$70,'Sheet1 (2)'!$D$70*('Sheet1 (2)'!$D$72-rave_index)/'Sheet1 (2)'!$D$72,IF(shee2!D331='Sheet1 (2)'!$C$71,'Sheet1 (2)'!$D$71*('Sheet1 (2)'!$D$72-rave_index)/'Sheet1 (2)'!$D$72))))</f>
        <v>5</v>
      </c>
      <c r="AY331" s="157">
        <f>IF(IF(D331='Sheet1 (2)'!$C$69,'Sheet1 (2)'!$D$69*('Sheet1 (2)'!$D$72-rough_index)/'Sheet1 (2)'!$D$72,IF(shee2!D331='Sheet1 (2)'!$C$70,'Sheet1 (2)'!$D$70*('Sheet1 (2)'!$D$72-rough_index)/'Sheet1 (2)'!$D$72,IF(shee2!D331='Sheet1 (2)'!$C$71,'Sheet1 (2)'!$D$71*('Sheet1 (2)'!$D$72-rough_index)/'Sheet1 (2)'!$D$72)))&lt;0,0,IF(D331='Sheet1 (2)'!$C$69,'Sheet1 (2)'!$D$69*('Sheet1 (2)'!$D$72-rough_index)/'Sheet1 (2)'!$D$72,IF(shee2!D331='Sheet1 (2)'!$C$70,'Sheet1 (2)'!$D$70*('Sheet1 (2)'!$D$72-rough_index)/'Sheet1 (2)'!$D$72,IF(shee2!D331='Sheet1 (2)'!$C$71,'Sheet1 (2)'!$D$71*('Sheet1 (2)'!$D$72-rough_index)/'Sheet1 (2)'!$D$72))))</f>
        <v>1.6666666666666667</v>
      </c>
      <c r="AZ331" s="159">
        <f>+(AU331*'Sheet1 (2)'!$C$77)+(AV331*'Sheet1 (2)'!$C$78)+(AW331*'Sheet1 (2)'!$C$79)+(AX331*'Sheet1 (2)'!$C$80)+(AY331*'Sheet1 (2)'!$C$81)</f>
        <v>4</v>
      </c>
      <c r="BA331" s="213" t="str">
        <f t="shared" ref="BA331:BA394" si="11">IF(AZ331="",$AH331,IF(AZ331&gt;=4,"Good",IF(AZ331&gt;=2.5,"Fair",IF(AZ331&gt;=1,"Poor",IF(AZ331&gt;=0,"Very Poor","")))))</f>
        <v>Good</v>
      </c>
      <c r="BE331">
        <f>IF(D331='Sheet1 (2)'!$C$61,'Sheet1 (2)'!$D$61*(counts^2)+'Sheet1 (2)'!$G$61*counts+'Sheet1 (2)'!$J$61,IF(D331='Sheet1 (2)'!$C$62,'Sheet1 (2)'!$D$62*counts+'Sheet1 (2)'!$G$62,IF(D331='Sheet1 (2)'!$C$63,'Sheet1 (2)'!$D$63*counts+'Sheet1 (2)'!$G$63,IF(D331='Sheet1 (2)'!$C$64,'Sheet1 (2)'!$D$64*counts+'Sheet1 (2)'!$G$64))))</f>
        <v>2.0984129299999998</v>
      </c>
    </row>
    <row r="332" spans="1:57" ht="12" customHeight="1">
      <c r="A332" s="145" t="s">
        <v>282</v>
      </c>
      <c r="B332" s="145" t="s">
        <v>76</v>
      </c>
      <c r="C332" s="170">
        <v>472</v>
      </c>
      <c r="D332" s="174" t="s">
        <v>77</v>
      </c>
      <c r="E332" s="171">
        <v>8</v>
      </c>
      <c r="F332" s="171">
        <v>1</v>
      </c>
      <c r="G332" s="171" t="s">
        <v>77</v>
      </c>
      <c r="H332" s="171">
        <v>0.5</v>
      </c>
      <c r="I332" s="171" t="s">
        <v>77</v>
      </c>
      <c r="J332" s="173" t="s">
        <v>80</v>
      </c>
      <c r="K332" s="173" t="s">
        <v>80</v>
      </c>
      <c r="L332" s="169">
        <f>VLOOKUP(CONCATENATE(J332,K332),'Sheet1 (2)'!$J$6:$K$26,2,FALSE)</f>
        <v>0</v>
      </c>
      <c r="M332" s="173" t="s">
        <v>80</v>
      </c>
      <c r="N332" s="173" t="s">
        <v>80</v>
      </c>
      <c r="O332" s="168">
        <f>VLOOKUP(CONCATENATE(M332,N332),'Sheet1 (2)'!$L$6:$M$26,2,FALSE)</f>
        <v>0</v>
      </c>
      <c r="P332" s="173" t="s">
        <v>80</v>
      </c>
      <c r="Q332" s="173" t="s">
        <v>80</v>
      </c>
      <c r="R332" s="168">
        <f>VLOOKUP(CONCATENATE(P332,Q332),'Sheet1 (2)'!$N$6:$O$26,2,FALSE)</f>
        <v>0</v>
      </c>
      <c r="S332" s="173" t="s">
        <v>80</v>
      </c>
      <c r="T332" s="173" t="s">
        <v>80</v>
      </c>
      <c r="U332" s="168">
        <f>VLOOKUP(CONCATENATE(S332,T332),'Sheet1 (2)'!$P$6:$Q$26,2,FALSE)</f>
        <v>0</v>
      </c>
      <c r="V332" s="173" t="s">
        <v>80</v>
      </c>
      <c r="W332" s="173" t="s">
        <v>80</v>
      </c>
      <c r="X332" s="168">
        <f>VLOOKUP(CONCATENATE(V332,W332),'Sheet1 (2)'!$R$6:$S$26,2,FALSE)</f>
        <v>0</v>
      </c>
      <c r="Y332" s="173" t="s">
        <v>80</v>
      </c>
      <c r="Z332" s="173" t="s">
        <v>80</v>
      </c>
      <c r="AA332" s="168">
        <f>VLOOKUP(CONCATENATE(Y332,Z332),'Sheet1 (2)'!$T$6:$U$26,2,FALSE)</f>
        <v>0</v>
      </c>
      <c r="AB332" s="173" t="s">
        <v>80</v>
      </c>
      <c r="AC332" s="173" t="s">
        <v>80</v>
      </c>
      <c r="AD332" s="168">
        <f>VLOOKUP(CONCATENATE(AB332,AC332),'Sheet1 (2)'!$X$6:$Y$26,2,FALSE)</f>
        <v>0</v>
      </c>
      <c r="AE332" s="173" t="s">
        <v>82</v>
      </c>
      <c r="AF332" s="173" t="s">
        <v>81</v>
      </c>
      <c r="AG332" s="168">
        <f>VLOOKUP(CONCATENATE(AE332,AF332),'Sheet1 (2)'!$Z$6:$AA$26,2,FALSE)</f>
        <v>66</v>
      </c>
      <c r="AH332" s="172"/>
      <c r="AI332" s="175"/>
      <c r="AJ332" s="140"/>
      <c r="AK332" s="176" t="s">
        <v>282</v>
      </c>
      <c r="AL332" s="176" t="s">
        <v>76</v>
      </c>
      <c r="AM332" s="170">
        <f t="shared" si="10"/>
        <v>472</v>
      </c>
      <c r="AN332" s="147"/>
      <c r="AO332" s="155" t="s">
        <v>409</v>
      </c>
      <c r="AP332" s="156"/>
      <c r="AQ332" s="157">
        <v>3.1041339127570078</v>
      </c>
      <c r="AR332" s="158"/>
      <c r="AS332" s="145">
        <f>LOOKUP(rufmkm,'Sheet1 (2)'!$V$62:$V$71,'Sheet1 (2)'!$W$62:$W$71)</f>
        <v>40</v>
      </c>
      <c r="AT332" s="140"/>
      <c r="AU332" s="157">
        <f>IF(IF(D332='Sheet1 (2)'!$C$69,'Sheet1 (2)'!$D$69*('Sheet1 (2)'!$D$72-rut_index)/'Sheet1 (2)'!$D$72,IF(shee2!D332='Sheet1 (2)'!$C$70,'Sheet1 (2)'!$D$70*('Sheet1 (2)'!$D$72-rut_index)/'Sheet1 (2)'!$D$72,IF(shee2!D332='Sheet1 (2)'!$C$71,'Sheet1 (2)'!$D$71*('Sheet1 (2)'!$D$72-rut_index)/'Sheet1 (2)'!$D$72)))&lt;0,0,IF(D332='Sheet1 (2)'!$C$69,'Sheet1 (2)'!$D$69*('Sheet1 (2)'!$D$72-rut_index)/'Sheet1 (2)'!$D$72,IF(shee2!D332='Sheet1 (2)'!$C$70,'Sheet1 (2)'!$D$70*('Sheet1 (2)'!$D$72-rut_index)/'Sheet1 (2)'!$D$72,IF(shee2!D332='Sheet1 (2)'!$C$71,'Sheet1 (2)'!$D$71*('Sheet1 (2)'!$D$72-rut_index)/'Sheet1 (2)'!$D$72))))</f>
        <v>5</v>
      </c>
      <c r="AV332" s="157">
        <f>IF(IF(D332='Sheet1 (2)'!$C$69,'Sheet1 (2)'!$D$69*('Sheet1 (2)'!$D$72-crack_s_index)/'Sheet1 (2)'!$D$72,IF(shee2!D332='Sheet1 (2)'!$C$70,'Sheet1 (2)'!$D$70*('Sheet1 (2)'!$D$72-crack_s_index)/'Sheet1 (2)'!$D$72,IF(shee2!D332='Sheet1 (2)'!$C$71,'Sheet1 (2)'!$D$71*('Sheet1 (2)'!$D$72-crack_s_index)/'Sheet1 (2)'!$D$72)))&lt;0,0,IF(D332='Sheet1 (2)'!$C$69,'Sheet1 (2)'!$D$69*('Sheet1 (2)'!$D$72-crack_s_index)/'Sheet1 (2)'!$D$72,IF(shee2!D332='Sheet1 (2)'!$C$70,'Sheet1 (2)'!$D$70*('Sheet1 (2)'!$D$72-crack_s_index)/'Sheet1 (2)'!$D$72,IF(shee2!D332='Sheet1 (2)'!$C$71,'Sheet1 (2)'!$D$71*('Sheet1 (2)'!$D$72-crack_s_index)/'Sheet1 (2)'!$D$72))))</f>
        <v>5</v>
      </c>
      <c r="AW332" s="157">
        <f>IF(IF(D332='Sheet1 (2)'!$C$69,'Sheet1 (2)'!$D$69*('Sheet1 (2)'!$D$72-crack_t_index)/'Sheet1 (2)'!$D$72,IF(shee2!D332='Sheet1 (2)'!$C$70,'Sheet1 (2)'!$D$70*('Sheet1 (2)'!$D$72-crack_t_index)/'Sheet1 (2)'!$D$72,IF(shee2!D332='Sheet1 (2)'!$C$71,'Sheet1 (2)'!$D$71*('Sheet1 (2)'!$D$72-crack_t_index)/'Sheet1 (2)'!$D$72)))&lt;0,0,IF(D332='Sheet1 (2)'!$C$69,'Sheet1 (2)'!$D$69*('Sheet1 (2)'!$D$72-crack_t_index)/'Sheet1 (2)'!$D$72,IF(shee2!D332='Sheet1 (2)'!$C$70,'Sheet1 (2)'!$D$70*('Sheet1 (2)'!$D$72-crack_t_index)/'Sheet1 (2)'!$D$72,IF(shee2!D332='Sheet1 (2)'!$C$71,'Sheet1 (2)'!$D$71*('Sheet1 (2)'!$D$72-crack_t_index)/'Sheet1 (2)'!$D$72))))</f>
        <v>5</v>
      </c>
      <c r="AX332" s="157">
        <f>IF(IF(D332='Sheet1 (2)'!$C$69,'Sheet1 (2)'!$D$69*('Sheet1 (2)'!$D$72-rave_index)/'Sheet1 (2)'!$D$72,IF(shee2!D332='Sheet1 (2)'!$C$70,'Sheet1 (2)'!$D$70*('Sheet1 (2)'!$D$72-rave_index)/'Sheet1 (2)'!$D$72,IF(shee2!D332='Sheet1 (2)'!$C$71,'Sheet1 (2)'!$D$71*('Sheet1 (2)'!$D$72-rave_index)/'Sheet1 (2)'!$D$72)))&lt;0,0,IF(D332='Sheet1 (2)'!$C$69,'Sheet1 (2)'!$D$69*('Sheet1 (2)'!$D$72-rave_index)/'Sheet1 (2)'!$D$72,IF(shee2!D332='Sheet1 (2)'!$C$70,'Sheet1 (2)'!$D$70*('Sheet1 (2)'!$D$72-rave_index)/'Sheet1 (2)'!$D$72,IF(shee2!D332='Sheet1 (2)'!$C$71,'Sheet1 (2)'!$D$71*('Sheet1 (2)'!$D$72-rave_index)/'Sheet1 (2)'!$D$72))))</f>
        <v>5</v>
      </c>
      <c r="AY332" s="157">
        <f>IF(IF(D332='Sheet1 (2)'!$C$69,'Sheet1 (2)'!$D$69*('Sheet1 (2)'!$D$72-rough_index)/'Sheet1 (2)'!$D$72,IF(shee2!D332='Sheet1 (2)'!$C$70,'Sheet1 (2)'!$D$70*('Sheet1 (2)'!$D$72-rough_index)/'Sheet1 (2)'!$D$72,IF(shee2!D332='Sheet1 (2)'!$C$71,'Sheet1 (2)'!$D$71*('Sheet1 (2)'!$D$72-rough_index)/'Sheet1 (2)'!$D$72)))&lt;0,0,IF(D332='Sheet1 (2)'!$C$69,'Sheet1 (2)'!$D$69*('Sheet1 (2)'!$D$72-rough_index)/'Sheet1 (2)'!$D$72,IF(shee2!D332='Sheet1 (2)'!$C$70,'Sheet1 (2)'!$D$70*('Sheet1 (2)'!$D$72-rough_index)/'Sheet1 (2)'!$D$72,IF(shee2!D332='Sheet1 (2)'!$C$71,'Sheet1 (2)'!$D$71*('Sheet1 (2)'!$D$72-rough_index)/'Sheet1 (2)'!$D$72))))</f>
        <v>1.6666666666666667</v>
      </c>
      <c r="AZ332" s="159">
        <f>+(AU332*'Sheet1 (2)'!$C$77)+(AV332*'Sheet1 (2)'!$C$78)+(AW332*'Sheet1 (2)'!$C$79)+(AX332*'Sheet1 (2)'!$C$80)+(AY332*'Sheet1 (2)'!$C$81)</f>
        <v>4</v>
      </c>
      <c r="BA332" s="213" t="str">
        <f t="shared" si="11"/>
        <v>Good</v>
      </c>
      <c r="BE332">
        <f>IF(D332='Sheet1 (2)'!$C$61,'Sheet1 (2)'!$D$61*(counts^2)+'Sheet1 (2)'!$G$61*counts+'Sheet1 (2)'!$J$61,IF(D332='Sheet1 (2)'!$C$62,'Sheet1 (2)'!$D$62*counts+'Sheet1 (2)'!$G$62,IF(D332='Sheet1 (2)'!$C$63,'Sheet1 (2)'!$D$63*counts+'Sheet1 (2)'!$G$63,IF(D332='Sheet1 (2)'!$C$64,'Sheet1 (2)'!$D$64*counts+'Sheet1 (2)'!$G$64))))</f>
        <v>2.0984129299999998</v>
      </c>
    </row>
    <row r="333" spans="1:57" ht="12" customHeight="1">
      <c r="A333" s="145" t="s">
        <v>282</v>
      </c>
      <c r="B333" s="145" t="s">
        <v>76</v>
      </c>
      <c r="C333" s="170">
        <v>473</v>
      </c>
      <c r="D333" s="174" t="s">
        <v>77</v>
      </c>
      <c r="E333" s="171">
        <v>8</v>
      </c>
      <c r="F333" s="171">
        <v>1</v>
      </c>
      <c r="G333" s="171" t="s">
        <v>77</v>
      </c>
      <c r="H333" s="171">
        <v>0.5</v>
      </c>
      <c r="I333" s="171" t="s">
        <v>77</v>
      </c>
      <c r="J333" s="173" t="s">
        <v>80</v>
      </c>
      <c r="K333" s="173" t="s">
        <v>80</v>
      </c>
      <c r="L333" s="169">
        <f>VLOOKUP(CONCATENATE(J333,K333),'Sheet1 (2)'!$J$6:$K$26,2,FALSE)</f>
        <v>0</v>
      </c>
      <c r="M333" s="173" t="s">
        <v>80</v>
      </c>
      <c r="N333" s="173" t="s">
        <v>80</v>
      </c>
      <c r="O333" s="168">
        <f>VLOOKUP(CONCATENATE(M333,N333),'Sheet1 (2)'!$L$6:$M$26,2,FALSE)</f>
        <v>0</v>
      </c>
      <c r="P333" s="173" t="s">
        <v>80</v>
      </c>
      <c r="Q333" s="173" t="s">
        <v>80</v>
      </c>
      <c r="R333" s="168">
        <f>VLOOKUP(CONCATENATE(P333,Q333),'Sheet1 (2)'!$N$6:$O$26,2,FALSE)</f>
        <v>0</v>
      </c>
      <c r="S333" s="173" t="s">
        <v>80</v>
      </c>
      <c r="T333" s="173" t="s">
        <v>80</v>
      </c>
      <c r="U333" s="168">
        <f>VLOOKUP(CONCATENATE(S333,T333),'Sheet1 (2)'!$P$6:$Q$26,2,FALSE)</f>
        <v>0</v>
      </c>
      <c r="V333" s="173" t="s">
        <v>80</v>
      </c>
      <c r="W333" s="173" t="s">
        <v>80</v>
      </c>
      <c r="X333" s="168">
        <f>VLOOKUP(CONCATENATE(V333,W333),'Sheet1 (2)'!$R$6:$S$26,2,FALSE)</f>
        <v>0</v>
      </c>
      <c r="Y333" s="173" t="s">
        <v>80</v>
      </c>
      <c r="Z333" s="173" t="s">
        <v>80</v>
      </c>
      <c r="AA333" s="168">
        <f>VLOOKUP(CONCATENATE(Y333,Z333),'Sheet1 (2)'!$T$6:$U$26,2,FALSE)</f>
        <v>0</v>
      </c>
      <c r="AB333" s="173" t="s">
        <v>80</v>
      </c>
      <c r="AC333" s="173" t="s">
        <v>80</v>
      </c>
      <c r="AD333" s="168">
        <f>VLOOKUP(CONCATENATE(AB333,AC333),'Sheet1 (2)'!$X$6:$Y$26,2,FALSE)</f>
        <v>0</v>
      </c>
      <c r="AE333" s="173" t="s">
        <v>82</v>
      </c>
      <c r="AF333" s="173" t="s">
        <v>81</v>
      </c>
      <c r="AG333" s="168">
        <f>VLOOKUP(CONCATENATE(AE333,AF333),'Sheet1 (2)'!$Z$6:$AA$26,2,FALSE)</f>
        <v>66</v>
      </c>
      <c r="AH333" s="172"/>
      <c r="AI333" s="175"/>
      <c r="AJ333" s="140"/>
      <c r="AK333" s="176" t="s">
        <v>282</v>
      </c>
      <c r="AL333" s="176" t="s">
        <v>76</v>
      </c>
      <c r="AM333" s="170">
        <f t="shared" si="10"/>
        <v>473</v>
      </c>
      <c r="AN333" s="147"/>
      <c r="AO333" s="155"/>
      <c r="AP333" s="156"/>
      <c r="AQ333" s="157">
        <v>2.7412680490192689</v>
      </c>
      <c r="AR333" s="158"/>
      <c r="AS333" s="145">
        <f>LOOKUP(rufmkm,'Sheet1 (2)'!$V$62:$V$71,'Sheet1 (2)'!$W$62:$W$71)</f>
        <v>30</v>
      </c>
      <c r="AT333" s="140"/>
      <c r="AU333" s="157">
        <f>IF(IF(D333='Sheet1 (2)'!$C$69,'Sheet1 (2)'!$D$69*('Sheet1 (2)'!$D$72-rut_index)/'Sheet1 (2)'!$D$72,IF(shee2!D333='Sheet1 (2)'!$C$70,'Sheet1 (2)'!$D$70*('Sheet1 (2)'!$D$72-rut_index)/'Sheet1 (2)'!$D$72,IF(shee2!D333='Sheet1 (2)'!$C$71,'Sheet1 (2)'!$D$71*('Sheet1 (2)'!$D$72-rut_index)/'Sheet1 (2)'!$D$72)))&lt;0,0,IF(D333='Sheet1 (2)'!$C$69,'Sheet1 (2)'!$D$69*('Sheet1 (2)'!$D$72-rut_index)/'Sheet1 (2)'!$D$72,IF(shee2!D333='Sheet1 (2)'!$C$70,'Sheet1 (2)'!$D$70*('Sheet1 (2)'!$D$72-rut_index)/'Sheet1 (2)'!$D$72,IF(shee2!D333='Sheet1 (2)'!$C$71,'Sheet1 (2)'!$D$71*('Sheet1 (2)'!$D$72-rut_index)/'Sheet1 (2)'!$D$72))))</f>
        <v>5</v>
      </c>
      <c r="AV333" s="157">
        <f>IF(IF(D333='Sheet1 (2)'!$C$69,'Sheet1 (2)'!$D$69*('Sheet1 (2)'!$D$72-crack_s_index)/'Sheet1 (2)'!$D$72,IF(shee2!D333='Sheet1 (2)'!$C$70,'Sheet1 (2)'!$D$70*('Sheet1 (2)'!$D$72-crack_s_index)/'Sheet1 (2)'!$D$72,IF(shee2!D333='Sheet1 (2)'!$C$71,'Sheet1 (2)'!$D$71*('Sheet1 (2)'!$D$72-crack_s_index)/'Sheet1 (2)'!$D$72)))&lt;0,0,IF(D333='Sheet1 (2)'!$C$69,'Sheet1 (2)'!$D$69*('Sheet1 (2)'!$D$72-crack_s_index)/'Sheet1 (2)'!$D$72,IF(shee2!D333='Sheet1 (2)'!$C$70,'Sheet1 (2)'!$D$70*('Sheet1 (2)'!$D$72-crack_s_index)/'Sheet1 (2)'!$D$72,IF(shee2!D333='Sheet1 (2)'!$C$71,'Sheet1 (2)'!$D$71*('Sheet1 (2)'!$D$72-crack_s_index)/'Sheet1 (2)'!$D$72))))</f>
        <v>5</v>
      </c>
      <c r="AW333" s="157">
        <f>IF(IF(D333='Sheet1 (2)'!$C$69,'Sheet1 (2)'!$D$69*('Sheet1 (2)'!$D$72-crack_t_index)/'Sheet1 (2)'!$D$72,IF(shee2!D333='Sheet1 (2)'!$C$70,'Sheet1 (2)'!$D$70*('Sheet1 (2)'!$D$72-crack_t_index)/'Sheet1 (2)'!$D$72,IF(shee2!D333='Sheet1 (2)'!$C$71,'Sheet1 (2)'!$D$71*('Sheet1 (2)'!$D$72-crack_t_index)/'Sheet1 (2)'!$D$72)))&lt;0,0,IF(D333='Sheet1 (2)'!$C$69,'Sheet1 (2)'!$D$69*('Sheet1 (2)'!$D$72-crack_t_index)/'Sheet1 (2)'!$D$72,IF(shee2!D333='Sheet1 (2)'!$C$70,'Sheet1 (2)'!$D$70*('Sheet1 (2)'!$D$72-crack_t_index)/'Sheet1 (2)'!$D$72,IF(shee2!D333='Sheet1 (2)'!$C$71,'Sheet1 (2)'!$D$71*('Sheet1 (2)'!$D$72-crack_t_index)/'Sheet1 (2)'!$D$72))))</f>
        <v>5</v>
      </c>
      <c r="AX333" s="157">
        <f>IF(IF(D333='Sheet1 (2)'!$C$69,'Sheet1 (2)'!$D$69*('Sheet1 (2)'!$D$72-rave_index)/'Sheet1 (2)'!$D$72,IF(shee2!D333='Sheet1 (2)'!$C$70,'Sheet1 (2)'!$D$70*('Sheet1 (2)'!$D$72-rave_index)/'Sheet1 (2)'!$D$72,IF(shee2!D333='Sheet1 (2)'!$C$71,'Sheet1 (2)'!$D$71*('Sheet1 (2)'!$D$72-rave_index)/'Sheet1 (2)'!$D$72)))&lt;0,0,IF(D333='Sheet1 (2)'!$C$69,'Sheet1 (2)'!$D$69*('Sheet1 (2)'!$D$72-rave_index)/'Sheet1 (2)'!$D$72,IF(shee2!D333='Sheet1 (2)'!$C$70,'Sheet1 (2)'!$D$70*('Sheet1 (2)'!$D$72-rave_index)/'Sheet1 (2)'!$D$72,IF(shee2!D333='Sheet1 (2)'!$C$71,'Sheet1 (2)'!$D$71*('Sheet1 (2)'!$D$72-rave_index)/'Sheet1 (2)'!$D$72))))</f>
        <v>5</v>
      </c>
      <c r="AY333" s="157">
        <f>IF(IF(D333='Sheet1 (2)'!$C$69,'Sheet1 (2)'!$D$69*('Sheet1 (2)'!$D$72-rough_index)/'Sheet1 (2)'!$D$72,IF(shee2!D333='Sheet1 (2)'!$C$70,'Sheet1 (2)'!$D$70*('Sheet1 (2)'!$D$72-rough_index)/'Sheet1 (2)'!$D$72,IF(shee2!D333='Sheet1 (2)'!$C$71,'Sheet1 (2)'!$D$71*('Sheet1 (2)'!$D$72-rough_index)/'Sheet1 (2)'!$D$72)))&lt;0,0,IF(D333='Sheet1 (2)'!$C$69,'Sheet1 (2)'!$D$69*('Sheet1 (2)'!$D$72-rough_index)/'Sheet1 (2)'!$D$72,IF(shee2!D333='Sheet1 (2)'!$C$70,'Sheet1 (2)'!$D$70*('Sheet1 (2)'!$D$72-rough_index)/'Sheet1 (2)'!$D$72,IF(shee2!D333='Sheet1 (2)'!$C$71,'Sheet1 (2)'!$D$71*('Sheet1 (2)'!$D$72-rough_index)/'Sheet1 (2)'!$D$72))))</f>
        <v>2.5</v>
      </c>
      <c r="AZ333" s="159">
        <f>+(AU333*'Sheet1 (2)'!$C$77)+(AV333*'Sheet1 (2)'!$C$78)+(AW333*'Sheet1 (2)'!$C$79)+(AX333*'Sheet1 (2)'!$C$80)+(AY333*'Sheet1 (2)'!$C$81)</f>
        <v>4.25</v>
      </c>
      <c r="BA333" s="213" t="str">
        <f t="shared" si="11"/>
        <v>Good</v>
      </c>
      <c r="BE333">
        <f>IF(D333='Sheet1 (2)'!$C$61,'Sheet1 (2)'!$D$61*(counts^2)+'Sheet1 (2)'!$G$61*counts+'Sheet1 (2)'!$J$61,IF(D333='Sheet1 (2)'!$C$62,'Sheet1 (2)'!$D$62*counts+'Sheet1 (2)'!$G$62,IF(D333='Sheet1 (2)'!$C$63,'Sheet1 (2)'!$D$63*counts+'Sheet1 (2)'!$G$63,IF(D333='Sheet1 (2)'!$C$64,'Sheet1 (2)'!$D$64*counts+'Sheet1 (2)'!$G$64))))</f>
        <v>2.0984129299999998</v>
      </c>
    </row>
    <row r="334" spans="1:57" ht="12" customHeight="1">
      <c r="A334" s="145" t="s">
        <v>282</v>
      </c>
      <c r="B334" s="145" t="s">
        <v>76</v>
      </c>
      <c r="C334" s="170">
        <v>474</v>
      </c>
      <c r="D334" s="174" t="s">
        <v>77</v>
      </c>
      <c r="E334" s="171">
        <v>8</v>
      </c>
      <c r="F334" s="171">
        <v>1</v>
      </c>
      <c r="G334" s="171" t="s">
        <v>77</v>
      </c>
      <c r="H334" s="171">
        <v>0.5</v>
      </c>
      <c r="I334" s="171" t="s">
        <v>77</v>
      </c>
      <c r="J334" s="173" t="s">
        <v>80</v>
      </c>
      <c r="K334" s="173" t="s">
        <v>80</v>
      </c>
      <c r="L334" s="169">
        <f>VLOOKUP(CONCATENATE(J334,K334),'Sheet1 (2)'!$J$6:$K$26,2,FALSE)</f>
        <v>0</v>
      </c>
      <c r="M334" s="173" t="s">
        <v>80</v>
      </c>
      <c r="N334" s="173" t="s">
        <v>80</v>
      </c>
      <c r="O334" s="168">
        <f>VLOOKUP(CONCATENATE(M334,N334),'Sheet1 (2)'!$L$6:$M$26,2,FALSE)</f>
        <v>0</v>
      </c>
      <c r="P334" s="173" t="s">
        <v>80</v>
      </c>
      <c r="Q334" s="173" t="s">
        <v>80</v>
      </c>
      <c r="R334" s="168">
        <f>VLOOKUP(CONCATENATE(P334,Q334),'Sheet1 (2)'!$N$6:$O$26,2,FALSE)</f>
        <v>0</v>
      </c>
      <c r="S334" s="173" t="s">
        <v>80</v>
      </c>
      <c r="T334" s="173" t="s">
        <v>80</v>
      </c>
      <c r="U334" s="168">
        <f>VLOOKUP(CONCATENATE(S334,T334),'Sheet1 (2)'!$P$6:$Q$26,2,FALSE)</f>
        <v>0</v>
      </c>
      <c r="V334" s="173" t="s">
        <v>80</v>
      </c>
      <c r="W334" s="173" t="s">
        <v>80</v>
      </c>
      <c r="X334" s="168">
        <f>VLOOKUP(CONCATENATE(V334,W334),'Sheet1 (2)'!$R$6:$S$26,2,FALSE)</f>
        <v>0</v>
      </c>
      <c r="Y334" s="173" t="s">
        <v>80</v>
      </c>
      <c r="Z334" s="173" t="s">
        <v>80</v>
      </c>
      <c r="AA334" s="168">
        <f>VLOOKUP(CONCATENATE(Y334,Z334),'Sheet1 (2)'!$T$6:$U$26,2,FALSE)</f>
        <v>0</v>
      </c>
      <c r="AB334" s="173" t="s">
        <v>80</v>
      </c>
      <c r="AC334" s="173" t="s">
        <v>80</v>
      </c>
      <c r="AD334" s="168">
        <f>VLOOKUP(CONCATENATE(AB334,AC334),'Sheet1 (2)'!$X$6:$Y$26,2,FALSE)</f>
        <v>0</v>
      </c>
      <c r="AE334" s="173" t="s">
        <v>82</v>
      </c>
      <c r="AF334" s="173" t="s">
        <v>81</v>
      </c>
      <c r="AG334" s="168">
        <f>VLOOKUP(CONCATENATE(AE334,AF334),'Sheet1 (2)'!$Z$6:$AA$26,2,FALSE)</f>
        <v>66</v>
      </c>
      <c r="AH334" s="172"/>
      <c r="AI334" s="175"/>
      <c r="AJ334" s="140"/>
      <c r="AK334" s="176" t="s">
        <v>282</v>
      </c>
      <c r="AL334" s="176" t="s">
        <v>76</v>
      </c>
      <c r="AM334" s="170">
        <f t="shared" si="10"/>
        <v>474</v>
      </c>
      <c r="AN334" s="147"/>
      <c r="AO334" s="155"/>
      <c r="AP334" s="156"/>
      <c r="AQ334" s="157">
        <v>2.6682878031913821</v>
      </c>
      <c r="AR334" s="158"/>
      <c r="AS334" s="145">
        <f>LOOKUP(rufmkm,'Sheet1 (2)'!$V$62:$V$71,'Sheet1 (2)'!$W$62:$W$71)</f>
        <v>30</v>
      </c>
      <c r="AT334" s="140"/>
      <c r="AU334" s="157">
        <f>IF(IF(D334='Sheet1 (2)'!$C$69,'Sheet1 (2)'!$D$69*('Sheet1 (2)'!$D$72-rut_index)/'Sheet1 (2)'!$D$72,IF(shee2!D334='Sheet1 (2)'!$C$70,'Sheet1 (2)'!$D$70*('Sheet1 (2)'!$D$72-rut_index)/'Sheet1 (2)'!$D$72,IF(shee2!D334='Sheet1 (2)'!$C$71,'Sheet1 (2)'!$D$71*('Sheet1 (2)'!$D$72-rut_index)/'Sheet1 (2)'!$D$72)))&lt;0,0,IF(D334='Sheet1 (2)'!$C$69,'Sheet1 (2)'!$D$69*('Sheet1 (2)'!$D$72-rut_index)/'Sheet1 (2)'!$D$72,IF(shee2!D334='Sheet1 (2)'!$C$70,'Sheet1 (2)'!$D$70*('Sheet1 (2)'!$D$72-rut_index)/'Sheet1 (2)'!$D$72,IF(shee2!D334='Sheet1 (2)'!$C$71,'Sheet1 (2)'!$D$71*('Sheet1 (2)'!$D$72-rut_index)/'Sheet1 (2)'!$D$72))))</f>
        <v>5</v>
      </c>
      <c r="AV334" s="157">
        <f>IF(IF(D334='Sheet1 (2)'!$C$69,'Sheet1 (2)'!$D$69*('Sheet1 (2)'!$D$72-crack_s_index)/'Sheet1 (2)'!$D$72,IF(shee2!D334='Sheet1 (2)'!$C$70,'Sheet1 (2)'!$D$70*('Sheet1 (2)'!$D$72-crack_s_index)/'Sheet1 (2)'!$D$72,IF(shee2!D334='Sheet1 (2)'!$C$71,'Sheet1 (2)'!$D$71*('Sheet1 (2)'!$D$72-crack_s_index)/'Sheet1 (2)'!$D$72)))&lt;0,0,IF(D334='Sheet1 (2)'!$C$69,'Sheet1 (2)'!$D$69*('Sheet1 (2)'!$D$72-crack_s_index)/'Sheet1 (2)'!$D$72,IF(shee2!D334='Sheet1 (2)'!$C$70,'Sheet1 (2)'!$D$70*('Sheet1 (2)'!$D$72-crack_s_index)/'Sheet1 (2)'!$D$72,IF(shee2!D334='Sheet1 (2)'!$C$71,'Sheet1 (2)'!$D$71*('Sheet1 (2)'!$D$72-crack_s_index)/'Sheet1 (2)'!$D$72))))</f>
        <v>5</v>
      </c>
      <c r="AW334" s="157">
        <f>IF(IF(D334='Sheet1 (2)'!$C$69,'Sheet1 (2)'!$D$69*('Sheet1 (2)'!$D$72-crack_t_index)/'Sheet1 (2)'!$D$72,IF(shee2!D334='Sheet1 (2)'!$C$70,'Sheet1 (2)'!$D$70*('Sheet1 (2)'!$D$72-crack_t_index)/'Sheet1 (2)'!$D$72,IF(shee2!D334='Sheet1 (2)'!$C$71,'Sheet1 (2)'!$D$71*('Sheet1 (2)'!$D$72-crack_t_index)/'Sheet1 (2)'!$D$72)))&lt;0,0,IF(D334='Sheet1 (2)'!$C$69,'Sheet1 (2)'!$D$69*('Sheet1 (2)'!$D$72-crack_t_index)/'Sheet1 (2)'!$D$72,IF(shee2!D334='Sheet1 (2)'!$C$70,'Sheet1 (2)'!$D$70*('Sheet1 (2)'!$D$72-crack_t_index)/'Sheet1 (2)'!$D$72,IF(shee2!D334='Sheet1 (2)'!$C$71,'Sheet1 (2)'!$D$71*('Sheet1 (2)'!$D$72-crack_t_index)/'Sheet1 (2)'!$D$72))))</f>
        <v>5</v>
      </c>
      <c r="AX334" s="157">
        <f>IF(IF(D334='Sheet1 (2)'!$C$69,'Sheet1 (2)'!$D$69*('Sheet1 (2)'!$D$72-rave_index)/'Sheet1 (2)'!$D$72,IF(shee2!D334='Sheet1 (2)'!$C$70,'Sheet1 (2)'!$D$70*('Sheet1 (2)'!$D$72-rave_index)/'Sheet1 (2)'!$D$72,IF(shee2!D334='Sheet1 (2)'!$C$71,'Sheet1 (2)'!$D$71*('Sheet1 (2)'!$D$72-rave_index)/'Sheet1 (2)'!$D$72)))&lt;0,0,IF(D334='Sheet1 (2)'!$C$69,'Sheet1 (2)'!$D$69*('Sheet1 (2)'!$D$72-rave_index)/'Sheet1 (2)'!$D$72,IF(shee2!D334='Sheet1 (2)'!$C$70,'Sheet1 (2)'!$D$70*('Sheet1 (2)'!$D$72-rave_index)/'Sheet1 (2)'!$D$72,IF(shee2!D334='Sheet1 (2)'!$C$71,'Sheet1 (2)'!$D$71*('Sheet1 (2)'!$D$72-rave_index)/'Sheet1 (2)'!$D$72))))</f>
        <v>5</v>
      </c>
      <c r="AY334" s="157">
        <f>IF(IF(D334='Sheet1 (2)'!$C$69,'Sheet1 (2)'!$D$69*('Sheet1 (2)'!$D$72-rough_index)/'Sheet1 (2)'!$D$72,IF(shee2!D334='Sheet1 (2)'!$C$70,'Sheet1 (2)'!$D$70*('Sheet1 (2)'!$D$72-rough_index)/'Sheet1 (2)'!$D$72,IF(shee2!D334='Sheet1 (2)'!$C$71,'Sheet1 (2)'!$D$71*('Sheet1 (2)'!$D$72-rough_index)/'Sheet1 (2)'!$D$72)))&lt;0,0,IF(D334='Sheet1 (2)'!$C$69,'Sheet1 (2)'!$D$69*('Sheet1 (2)'!$D$72-rough_index)/'Sheet1 (2)'!$D$72,IF(shee2!D334='Sheet1 (2)'!$C$70,'Sheet1 (2)'!$D$70*('Sheet1 (2)'!$D$72-rough_index)/'Sheet1 (2)'!$D$72,IF(shee2!D334='Sheet1 (2)'!$C$71,'Sheet1 (2)'!$D$71*('Sheet1 (2)'!$D$72-rough_index)/'Sheet1 (2)'!$D$72))))</f>
        <v>2.5</v>
      </c>
      <c r="AZ334" s="159">
        <f>+(AU334*'Sheet1 (2)'!$C$77)+(AV334*'Sheet1 (2)'!$C$78)+(AW334*'Sheet1 (2)'!$C$79)+(AX334*'Sheet1 (2)'!$C$80)+(AY334*'Sheet1 (2)'!$C$81)</f>
        <v>4.25</v>
      </c>
      <c r="BA334" s="213" t="str">
        <f t="shared" si="11"/>
        <v>Good</v>
      </c>
      <c r="BE334">
        <f>IF(D334='Sheet1 (2)'!$C$61,'Sheet1 (2)'!$D$61*(counts^2)+'Sheet1 (2)'!$G$61*counts+'Sheet1 (2)'!$J$61,IF(D334='Sheet1 (2)'!$C$62,'Sheet1 (2)'!$D$62*counts+'Sheet1 (2)'!$G$62,IF(D334='Sheet1 (2)'!$C$63,'Sheet1 (2)'!$D$63*counts+'Sheet1 (2)'!$G$63,IF(D334='Sheet1 (2)'!$C$64,'Sheet1 (2)'!$D$64*counts+'Sheet1 (2)'!$G$64))))</f>
        <v>2.0984129299999998</v>
      </c>
    </row>
    <row r="335" spans="1:57" ht="12" customHeight="1">
      <c r="A335" s="145" t="s">
        <v>282</v>
      </c>
      <c r="B335" s="145" t="s">
        <v>76</v>
      </c>
      <c r="C335" s="170">
        <v>475</v>
      </c>
      <c r="D335" s="174" t="s">
        <v>77</v>
      </c>
      <c r="E335" s="171">
        <v>8</v>
      </c>
      <c r="F335" s="171">
        <v>1</v>
      </c>
      <c r="G335" s="171" t="s">
        <v>77</v>
      </c>
      <c r="H335" s="171">
        <v>0.5</v>
      </c>
      <c r="I335" s="171" t="s">
        <v>77</v>
      </c>
      <c r="J335" s="173" t="s">
        <v>80</v>
      </c>
      <c r="K335" s="173" t="s">
        <v>80</v>
      </c>
      <c r="L335" s="169">
        <f>VLOOKUP(CONCATENATE(J335,K335),'Sheet1 (2)'!$J$6:$K$26,2,FALSE)</f>
        <v>0</v>
      </c>
      <c r="M335" s="173" t="s">
        <v>80</v>
      </c>
      <c r="N335" s="173" t="s">
        <v>80</v>
      </c>
      <c r="O335" s="168">
        <f>VLOOKUP(CONCATENATE(M335,N335),'Sheet1 (2)'!$L$6:$M$26,2,FALSE)</f>
        <v>0</v>
      </c>
      <c r="P335" s="173" t="s">
        <v>80</v>
      </c>
      <c r="Q335" s="173" t="s">
        <v>80</v>
      </c>
      <c r="R335" s="168">
        <f>VLOOKUP(CONCATENATE(P335,Q335),'Sheet1 (2)'!$N$6:$O$26,2,FALSE)</f>
        <v>0</v>
      </c>
      <c r="S335" s="173" t="s">
        <v>80</v>
      </c>
      <c r="T335" s="173" t="s">
        <v>80</v>
      </c>
      <c r="U335" s="168">
        <f>VLOOKUP(CONCATENATE(S335,T335),'Sheet1 (2)'!$P$6:$Q$26,2,FALSE)</f>
        <v>0</v>
      </c>
      <c r="V335" s="173" t="s">
        <v>80</v>
      </c>
      <c r="W335" s="173" t="s">
        <v>80</v>
      </c>
      <c r="X335" s="168">
        <f>VLOOKUP(CONCATENATE(V335,W335),'Sheet1 (2)'!$R$6:$S$26,2,FALSE)</f>
        <v>0</v>
      </c>
      <c r="Y335" s="173" t="s">
        <v>80</v>
      </c>
      <c r="Z335" s="173" t="s">
        <v>80</v>
      </c>
      <c r="AA335" s="168">
        <f>VLOOKUP(CONCATENATE(Y335,Z335),'Sheet1 (2)'!$T$6:$U$26,2,FALSE)</f>
        <v>0</v>
      </c>
      <c r="AB335" s="173" t="s">
        <v>80</v>
      </c>
      <c r="AC335" s="173" t="s">
        <v>80</v>
      </c>
      <c r="AD335" s="168">
        <f>VLOOKUP(CONCATENATE(AB335,AC335),'Sheet1 (2)'!$X$6:$Y$26,2,FALSE)</f>
        <v>0</v>
      </c>
      <c r="AE335" s="173" t="s">
        <v>82</v>
      </c>
      <c r="AF335" s="173" t="s">
        <v>81</v>
      </c>
      <c r="AG335" s="168">
        <f>VLOOKUP(CONCATENATE(AE335,AF335),'Sheet1 (2)'!$Z$6:$AA$26,2,FALSE)</f>
        <v>66</v>
      </c>
      <c r="AH335" s="172"/>
      <c r="AI335" s="175"/>
      <c r="AJ335" s="140"/>
      <c r="AK335" s="176" t="s">
        <v>282</v>
      </c>
      <c r="AL335" s="176" t="s">
        <v>76</v>
      </c>
      <c r="AM335" s="170">
        <f t="shared" si="10"/>
        <v>475</v>
      </c>
      <c r="AN335" s="147"/>
      <c r="AO335" s="155"/>
      <c r="AP335" s="156"/>
      <c r="AQ335" s="157">
        <v>2.7511708841197433</v>
      </c>
      <c r="AR335" s="158"/>
      <c r="AS335" s="145">
        <f>LOOKUP(rufmkm,'Sheet1 (2)'!$V$62:$V$71,'Sheet1 (2)'!$W$62:$W$71)</f>
        <v>30</v>
      </c>
      <c r="AT335" s="140"/>
      <c r="AU335" s="157">
        <f>IF(IF(D335='Sheet1 (2)'!$C$69,'Sheet1 (2)'!$D$69*('Sheet1 (2)'!$D$72-rut_index)/'Sheet1 (2)'!$D$72,IF(shee2!D335='Sheet1 (2)'!$C$70,'Sheet1 (2)'!$D$70*('Sheet1 (2)'!$D$72-rut_index)/'Sheet1 (2)'!$D$72,IF(shee2!D335='Sheet1 (2)'!$C$71,'Sheet1 (2)'!$D$71*('Sheet1 (2)'!$D$72-rut_index)/'Sheet1 (2)'!$D$72)))&lt;0,0,IF(D335='Sheet1 (2)'!$C$69,'Sheet1 (2)'!$D$69*('Sheet1 (2)'!$D$72-rut_index)/'Sheet1 (2)'!$D$72,IF(shee2!D335='Sheet1 (2)'!$C$70,'Sheet1 (2)'!$D$70*('Sheet1 (2)'!$D$72-rut_index)/'Sheet1 (2)'!$D$72,IF(shee2!D335='Sheet1 (2)'!$C$71,'Sheet1 (2)'!$D$71*('Sheet1 (2)'!$D$72-rut_index)/'Sheet1 (2)'!$D$72))))</f>
        <v>5</v>
      </c>
      <c r="AV335" s="157">
        <f>IF(IF(D335='Sheet1 (2)'!$C$69,'Sheet1 (2)'!$D$69*('Sheet1 (2)'!$D$72-crack_s_index)/'Sheet1 (2)'!$D$72,IF(shee2!D335='Sheet1 (2)'!$C$70,'Sheet1 (2)'!$D$70*('Sheet1 (2)'!$D$72-crack_s_index)/'Sheet1 (2)'!$D$72,IF(shee2!D335='Sheet1 (2)'!$C$71,'Sheet1 (2)'!$D$71*('Sheet1 (2)'!$D$72-crack_s_index)/'Sheet1 (2)'!$D$72)))&lt;0,0,IF(D335='Sheet1 (2)'!$C$69,'Sheet1 (2)'!$D$69*('Sheet1 (2)'!$D$72-crack_s_index)/'Sheet1 (2)'!$D$72,IF(shee2!D335='Sheet1 (2)'!$C$70,'Sheet1 (2)'!$D$70*('Sheet1 (2)'!$D$72-crack_s_index)/'Sheet1 (2)'!$D$72,IF(shee2!D335='Sheet1 (2)'!$C$71,'Sheet1 (2)'!$D$71*('Sheet1 (2)'!$D$72-crack_s_index)/'Sheet1 (2)'!$D$72))))</f>
        <v>5</v>
      </c>
      <c r="AW335" s="157">
        <f>IF(IF(D335='Sheet1 (2)'!$C$69,'Sheet1 (2)'!$D$69*('Sheet1 (2)'!$D$72-crack_t_index)/'Sheet1 (2)'!$D$72,IF(shee2!D335='Sheet1 (2)'!$C$70,'Sheet1 (2)'!$D$70*('Sheet1 (2)'!$D$72-crack_t_index)/'Sheet1 (2)'!$D$72,IF(shee2!D335='Sheet1 (2)'!$C$71,'Sheet1 (2)'!$D$71*('Sheet1 (2)'!$D$72-crack_t_index)/'Sheet1 (2)'!$D$72)))&lt;0,0,IF(D335='Sheet1 (2)'!$C$69,'Sheet1 (2)'!$D$69*('Sheet1 (2)'!$D$72-crack_t_index)/'Sheet1 (2)'!$D$72,IF(shee2!D335='Sheet1 (2)'!$C$70,'Sheet1 (2)'!$D$70*('Sheet1 (2)'!$D$72-crack_t_index)/'Sheet1 (2)'!$D$72,IF(shee2!D335='Sheet1 (2)'!$C$71,'Sheet1 (2)'!$D$71*('Sheet1 (2)'!$D$72-crack_t_index)/'Sheet1 (2)'!$D$72))))</f>
        <v>5</v>
      </c>
      <c r="AX335" s="157">
        <f>IF(IF(D335='Sheet1 (2)'!$C$69,'Sheet1 (2)'!$D$69*('Sheet1 (2)'!$D$72-rave_index)/'Sheet1 (2)'!$D$72,IF(shee2!D335='Sheet1 (2)'!$C$70,'Sheet1 (2)'!$D$70*('Sheet1 (2)'!$D$72-rave_index)/'Sheet1 (2)'!$D$72,IF(shee2!D335='Sheet1 (2)'!$C$71,'Sheet1 (2)'!$D$71*('Sheet1 (2)'!$D$72-rave_index)/'Sheet1 (2)'!$D$72)))&lt;0,0,IF(D335='Sheet1 (2)'!$C$69,'Sheet1 (2)'!$D$69*('Sheet1 (2)'!$D$72-rave_index)/'Sheet1 (2)'!$D$72,IF(shee2!D335='Sheet1 (2)'!$C$70,'Sheet1 (2)'!$D$70*('Sheet1 (2)'!$D$72-rave_index)/'Sheet1 (2)'!$D$72,IF(shee2!D335='Sheet1 (2)'!$C$71,'Sheet1 (2)'!$D$71*('Sheet1 (2)'!$D$72-rave_index)/'Sheet1 (2)'!$D$72))))</f>
        <v>5</v>
      </c>
      <c r="AY335" s="157">
        <f>IF(IF(D335='Sheet1 (2)'!$C$69,'Sheet1 (2)'!$D$69*('Sheet1 (2)'!$D$72-rough_index)/'Sheet1 (2)'!$D$72,IF(shee2!D335='Sheet1 (2)'!$C$70,'Sheet1 (2)'!$D$70*('Sheet1 (2)'!$D$72-rough_index)/'Sheet1 (2)'!$D$72,IF(shee2!D335='Sheet1 (2)'!$C$71,'Sheet1 (2)'!$D$71*('Sheet1 (2)'!$D$72-rough_index)/'Sheet1 (2)'!$D$72)))&lt;0,0,IF(D335='Sheet1 (2)'!$C$69,'Sheet1 (2)'!$D$69*('Sheet1 (2)'!$D$72-rough_index)/'Sheet1 (2)'!$D$72,IF(shee2!D335='Sheet1 (2)'!$C$70,'Sheet1 (2)'!$D$70*('Sheet1 (2)'!$D$72-rough_index)/'Sheet1 (2)'!$D$72,IF(shee2!D335='Sheet1 (2)'!$C$71,'Sheet1 (2)'!$D$71*('Sheet1 (2)'!$D$72-rough_index)/'Sheet1 (2)'!$D$72))))</f>
        <v>2.5</v>
      </c>
      <c r="AZ335" s="159">
        <f>+(AU335*'Sheet1 (2)'!$C$77)+(AV335*'Sheet1 (2)'!$C$78)+(AW335*'Sheet1 (2)'!$C$79)+(AX335*'Sheet1 (2)'!$C$80)+(AY335*'Sheet1 (2)'!$C$81)</f>
        <v>4.25</v>
      </c>
      <c r="BA335" s="213" t="str">
        <f t="shared" si="11"/>
        <v>Good</v>
      </c>
      <c r="BE335">
        <f>IF(D335='Sheet1 (2)'!$C$61,'Sheet1 (2)'!$D$61*(counts^2)+'Sheet1 (2)'!$G$61*counts+'Sheet1 (2)'!$J$61,IF(D335='Sheet1 (2)'!$C$62,'Sheet1 (2)'!$D$62*counts+'Sheet1 (2)'!$G$62,IF(D335='Sheet1 (2)'!$C$63,'Sheet1 (2)'!$D$63*counts+'Sheet1 (2)'!$G$63,IF(D335='Sheet1 (2)'!$C$64,'Sheet1 (2)'!$D$64*counts+'Sheet1 (2)'!$G$64))))</f>
        <v>2.0984129299999998</v>
      </c>
    </row>
    <row r="336" spans="1:57" ht="12" customHeight="1">
      <c r="A336" s="145" t="s">
        <v>282</v>
      </c>
      <c r="B336" s="145" t="s">
        <v>76</v>
      </c>
      <c r="C336" s="170">
        <v>476</v>
      </c>
      <c r="D336" s="174" t="s">
        <v>77</v>
      </c>
      <c r="E336" s="171">
        <v>8</v>
      </c>
      <c r="F336" s="171">
        <v>1</v>
      </c>
      <c r="G336" s="171" t="s">
        <v>77</v>
      </c>
      <c r="H336" s="171">
        <v>0.5</v>
      </c>
      <c r="I336" s="171" t="s">
        <v>77</v>
      </c>
      <c r="J336" s="173" t="s">
        <v>80</v>
      </c>
      <c r="K336" s="173" t="s">
        <v>80</v>
      </c>
      <c r="L336" s="169">
        <f>VLOOKUP(CONCATENATE(J336,K336),'Sheet1 (2)'!$J$6:$K$26,2,FALSE)</f>
        <v>0</v>
      </c>
      <c r="M336" s="173" t="s">
        <v>83</v>
      </c>
      <c r="N336" s="173" t="s">
        <v>83</v>
      </c>
      <c r="O336" s="168">
        <f>VLOOKUP(CONCATENATE(M336,N336),'Sheet1 (2)'!$L$6:$M$26,2,FALSE)</f>
        <v>37.5</v>
      </c>
      <c r="P336" s="173" t="s">
        <v>83</v>
      </c>
      <c r="Q336" s="173" t="s">
        <v>82</v>
      </c>
      <c r="R336" s="168">
        <f>VLOOKUP(CONCATENATE(P336,Q336),'Sheet1 (2)'!$N$6:$O$26,2,FALSE)</f>
        <v>18.75</v>
      </c>
      <c r="S336" s="173" t="s">
        <v>78</v>
      </c>
      <c r="T336" s="173" t="s">
        <v>82</v>
      </c>
      <c r="U336" s="168">
        <f>VLOOKUP(CONCATENATE(S336,T336),'Sheet1 (2)'!$P$6:$Q$26,2,FALSE)</f>
        <v>6.25</v>
      </c>
      <c r="V336" s="173" t="s">
        <v>80</v>
      </c>
      <c r="W336" s="173" t="s">
        <v>80</v>
      </c>
      <c r="X336" s="168">
        <f>VLOOKUP(CONCATENATE(V336,W336),'Sheet1 (2)'!$R$6:$S$26,2,FALSE)</f>
        <v>0</v>
      </c>
      <c r="Y336" s="173" t="s">
        <v>83</v>
      </c>
      <c r="Z336" s="173" t="s">
        <v>82</v>
      </c>
      <c r="AA336" s="168">
        <f>VLOOKUP(CONCATENATE(Y336,Z336),'Sheet1 (2)'!$T$6:$U$26,2,FALSE)</f>
        <v>18.75</v>
      </c>
      <c r="AB336" s="173" t="s">
        <v>80</v>
      </c>
      <c r="AC336" s="173" t="s">
        <v>80</v>
      </c>
      <c r="AD336" s="168">
        <f>VLOOKUP(CONCATENATE(AB336,AC336),'Sheet1 (2)'!$X$6:$Y$26,2,FALSE)</f>
        <v>0</v>
      </c>
      <c r="AE336" s="173" t="s">
        <v>82</v>
      </c>
      <c r="AF336" s="173" t="s">
        <v>81</v>
      </c>
      <c r="AG336" s="168">
        <f>VLOOKUP(CONCATENATE(AE336,AF336),'Sheet1 (2)'!$Z$6:$AA$26,2,FALSE)</f>
        <v>66</v>
      </c>
      <c r="AH336" s="172"/>
      <c r="AI336" s="175"/>
      <c r="AJ336" s="140"/>
      <c r="AK336" s="176" t="s">
        <v>282</v>
      </c>
      <c r="AL336" s="176" t="s">
        <v>76</v>
      </c>
      <c r="AM336" s="170">
        <f t="shared" si="10"/>
        <v>476</v>
      </c>
      <c r="AN336" s="147"/>
      <c r="AO336" s="155"/>
      <c r="AP336" s="156"/>
      <c r="AQ336" s="157">
        <v>4.9392265914969355</v>
      </c>
      <c r="AR336" s="158"/>
      <c r="AS336" s="145">
        <f>LOOKUP(rufmkm,'Sheet1 (2)'!$V$62:$V$71,'Sheet1 (2)'!$W$62:$W$71)</f>
        <v>50</v>
      </c>
      <c r="AT336" s="140"/>
      <c r="AU336" s="157">
        <f>IF(IF(D336='Sheet1 (2)'!$C$69,'Sheet1 (2)'!$D$69*('Sheet1 (2)'!$D$72-rut_index)/'Sheet1 (2)'!$D$72,IF(shee2!D336='Sheet1 (2)'!$C$70,'Sheet1 (2)'!$D$70*('Sheet1 (2)'!$D$72-rut_index)/'Sheet1 (2)'!$D$72,IF(shee2!D336='Sheet1 (2)'!$C$71,'Sheet1 (2)'!$D$71*('Sheet1 (2)'!$D$72-rut_index)/'Sheet1 (2)'!$D$72)))&lt;0,0,IF(D336='Sheet1 (2)'!$C$69,'Sheet1 (2)'!$D$69*('Sheet1 (2)'!$D$72-rut_index)/'Sheet1 (2)'!$D$72,IF(shee2!D336='Sheet1 (2)'!$C$70,'Sheet1 (2)'!$D$70*('Sheet1 (2)'!$D$72-rut_index)/'Sheet1 (2)'!$D$72,IF(shee2!D336='Sheet1 (2)'!$C$71,'Sheet1 (2)'!$D$71*('Sheet1 (2)'!$D$72-rut_index)/'Sheet1 (2)'!$D$72))))</f>
        <v>5</v>
      </c>
      <c r="AV336" s="157">
        <f>IF(IF(D336='Sheet1 (2)'!$C$69,'Sheet1 (2)'!$D$69*('Sheet1 (2)'!$D$72-crack_s_index)/'Sheet1 (2)'!$D$72,IF(shee2!D336='Sheet1 (2)'!$C$70,'Sheet1 (2)'!$D$70*('Sheet1 (2)'!$D$72-crack_s_index)/'Sheet1 (2)'!$D$72,IF(shee2!D336='Sheet1 (2)'!$C$71,'Sheet1 (2)'!$D$71*('Sheet1 (2)'!$D$72-crack_s_index)/'Sheet1 (2)'!$D$72)))&lt;0,0,IF(D336='Sheet1 (2)'!$C$69,'Sheet1 (2)'!$D$69*('Sheet1 (2)'!$D$72-crack_s_index)/'Sheet1 (2)'!$D$72,IF(shee2!D336='Sheet1 (2)'!$C$70,'Sheet1 (2)'!$D$70*('Sheet1 (2)'!$D$72-crack_s_index)/'Sheet1 (2)'!$D$72,IF(shee2!D336='Sheet1 (2)'!$C$71,'Sheet1 (2)'!$D$71*('Sheet1 (2)'!$D$72-crack_s_index)/'Sheet1 (2)'!$D$72))))</f>
        <v>1.875</v>
      </c>
      <c r="AW336" s="157">
        <f>IF(IF(D336='Sheet1 (2)'!$C$69,'Sheet1 (2)'!$D$69*('Sheet1 (2)'!$D$72-crack_t_index)/'Sheet1 (2)'!$D$72,IF(shee2!D336='Sheet1 (2)'!$C$70,'Sheet1 (2)'!$D$70*('Sheet1 (2)'!$D$72-crack_t_index)/'Sheet1 (2)'!$D$72,IF(shee2!D336='Sheet1 (2)'!$C$71,'Sheet1 (2)'!$D$71*('Sheet1 (2)'!$D$72-crack_t_index)/'Sheet1 (2)'!$D$72)))&lt;0,0,IF(D336='Sheet1 (2)'!$C$69,'Sheet1 (2)'!$D$69*('Sheet1 (2)'!$D$72-crack_t_index)/'Sheet1 (2)'!$D$72,IF(shee2!D336='Sheet1 (2)'!$C$70,'Sheet1 (2)'!$D$70*('Sheet1 (2)'!$D$72-crack_t_index)/'Sheet1 (2)'!$D$72,IF(shee2!D336='Sheet1 (2)'!$C$71,'Sheet1 (2)'!$D$71*('Sheet1 (2)'!$D$72-crack_t_index)/'Sheet1 (2)'!$D$72))))</f>
        <v>3.4375</v>
      </c>
      <c r="AX336" s="157">
        <f>IF(IF(D336='Sheet1 (2)'!$C$69,'Sheet1 (2)'!$D$69*('Sheet1 (2)'!$D$72-rave_index)/'Sheet1 (2)'!$D$72,IF(shee2!D336='Sheet1 (2)'!$C$70,'Sheet1 (2)'!$D$70*('Sheet1 (2)'!$D$72-rave_index)/'Sheet1 (2)'!$D$72,IF(shee2!D336='Sheet1 (2)'!$C$71,'Sheet1 (2)'!$D$71*('Sheet1 (2)'!$D$72-rave_index)/'Sheet1 (2)'!$D$72)))&lt;0,0,IF(D336='Sheet1 (2)'!$C$69,'Sheet1 (2)'!$D$69*('Sheet1 (2)'!$D$72-rave_index)/'Sheet1 (2)'!$D$72,IF(shee2!D336='Sheet1 (2)'!$C$70,'Sheet1 (2)'!$D$70*('Sheet1 (2)'!$D$72-rave_index)/'Sheet1 (2)'!$D$72,IF(shee2!D336='Sheet1 (2)'!$C$71,'Sheet1 (2)'!$D$71*('Sheet1 (2)'!$D$72-rave_index)/'Sheet1 (2)'!$D$72))))</f>
        <v>3.4375</v>
      </c>
      <c r="AY336" s="157">
        <f>IF(IF(D336='Sheet1 (2)'!$C$69,'Sheet1 (2)'!$D$69*('Sheet1 (2)'!$D$72-rough_index)/'Sheet1 (2)'!$D$72,IF(shee2!D336='Sheet1 (2)'!$C$70,'Sheet1 (2)'!$D$70*('Sheet1 (2)'!$D$72-rough_index)/'Sheet1 (2)'!$D$72,IF(shee2!D336='Sheet1 (2)'!$C$71,'Sheet1 (2)'!$D$71*('Sheet1 (2)'!$D$72-rough_index)/'Sheet1 (2)'!$D$72)))&lt;0,0,IF(D336='Sheet1 (2)'!$C$69,'Sheet1 (2)'!$D$69*('Sheet1 (2)'!$D$72-rough_index)/'Sheet1 (2)'!$D$72,IF(shee2!D336='Sheet1 (2)'!$C$70,'Sheet1 (2)'!$D$70*('Sheet1 (2)'!$D$72-rough_index)/'Sheet1 (2)'!$D$72,IF(shee2!D336='Sheet1 (2)'!$C$71,'Sheet1 (2)'!$D$71*('Sheet1 (2)'!$D$72-rough_index)/'Sheet1 (2)'!$D$72))))</f>
        <v>0.83333333333333337</v>
      </c>
      <c r="AZ336" s="159">
        <f>+(AU336*'Sheet1 (2)'!$C$77)+(AV336*'Sheet1 (2)'!$C$78)+(AW336*'Sheet1 (2)'!$C$79)+(AX336*'Sheet1 (2)'!$C$80)+(AY336*'Sheet1 (2)'!$C$81)</f>
        <v>2.40625</v>
      </c>
      <c r="BA336" s="213" t="str">
        <f t="shared" si="11"/>
        <v>Poor</v>
      </c>
      <c r="BE336">
        <f>IF(D336='Sheet1 (2)'!$C$61,'Sheet1 (2)'!$D$61*(counts^2)+'Sheet1 (2)'!$G$61*counts+'Sheet1 (2)'!$J$61,IF(D336='Sheet1 (2)'!$C$62,'Sheet1 (2)'!$D$62*counts+'Sheet1 (2)'!$G$62,IF(D336='Sheet1 (2)'!$C$63,'Sheet1 (2)'!$D$63*counts+'Sheet1 (2)'!$G$63,IF(D336='Sheet1 (2)'!$C$64,'Sheet1 (2)'!$D$64*counts+'Sheet1 (2)'!$G$64))))</f>
        <v>2.0984129299999998</v>
      </c>
    </row>
    <row r="337" spans="1:57" ht="12" customHeight="1">
      <c r="A337" s="145" t="s">
        <v>282</v>
      </c>
      <c r="B337" s="145" t="s">
        <v>76</v>
      </c>
      <c r="C337" s="170">
        <v>477</v>
      </c>
      <c r="D337" s="174" t="s">
        <v>77</v>
      </c>
      <c r="E337" s="171">
        <v>8</v>
      </c>
      <c r="F337" s="171">
        <v>1</v>
      </c>
      <c r="G337" s="171" t="s">
        <v>77</v>
      </c>
      <c r="H337" s="171">
        <v>0.5</v>
      </c>
      <c r="I337" s="171" t="s">
        <v>77</v>
      </c>
      <c r="J337" s="173" t="s">
        <v>80</v>
      </c>
      <c r="K337" s="173" t="s">
        <v>80</v>
      </c>
      <c r="L337" s="169">
        <f>VLOOKUP(CONCATENATE(J337,K337),'Sheet1 (2)'!$J$6:$K$26,2,FALSE)</f>
        <v>0</v>
      </c>
      <c r="M337" s="173" t="s">
        <v>80</v>
      </c>
      <c r="N337" s="173" t="s">
        <v>80</v>
      </c>
      <c r="O337" s="168">
        <f>VLOOKUP(CONCATENATE(M337,N337),'Sheet1 (2)'!$L$6:$M$26,2,FALSE)</f>
        <v>0</v>
      </c>
      <c r="P337" s="173" t="s">
        <v>80</v>
      </c>
      <c r="Q337" s="173" t="s">
        <v>80</v>
      </c>
      <c r="R337" s="168">
        <f>VLOOKUP(CONCATENATE(P337,Q337),'Sheet1 (2)'!$N$6:$O$26,2,FALSE)</f>
        <v>0</v>
      </c>
      <c r="S337" s="173" t="s">
        <v>80</v>
      </c>
      <c r="T337" s="173" t="s">
        <v>80</v>
      </c>
      <c r="U337" s="168">
        <f>VLOOKUP(CONCATENATE(S337,T337),'Sheet1 (2)'!$P$6:$Q$26,2,FALSE)</f>
        <v>0</v>
      </c>
      <c r="V337" s="173" t="s">
        <v>80</v>
      </c>
      <c r="W337" s="173" t="s">
        <v>80</v>
      </c>
      <c r="X337" s="168">
        <f>VLOOKUP(CONCATENATE(V337,W337),'Sheet1 (2)'!$R$6:$S$26,2,FALSE)</f>
        <v>0</v>
      </c>
      <c r="Y337" s="173" t="s">
        <v>80</v>
      </c>
      <c r="Z337" s="173" t="s">
        <v>80</v>
      </c>
      <c r="AA337" s="168">
        <f>VLOOKUP(CONCATENATE(Y337,Z337),'Sheet1 (2)'!$T$6:$U$26,2,FALSE)</f>
        <v>0</v>
      </c>
      <c r="AB337" s="173" t="s">
        <v>80</v>
      </c>
      <c r="AC337" s="173" t="s">
        <v>80</v>
      </c>
      <c r="AD337" s="168">
        <f>VLOOKUP(CONCATENATE(AB337,AC337),'Sheet1 (2)'!$X$6:$Y$26,2,FALSE)</f>
        <v>0</v>
      </c>
      <c r="AE337" s="173" t="s">
        <v>82</v>
      </c>
      <c r="AF337" s="173" t="s">
        <v>81</v>
      </c>
      <c r="AG337" s="168">
        <f>VLOOKUP(CONCATENATE(AE337,AF337),'Sheet1 (2)'!$Z$6:$AA$26,2,FALSE)</f>
        <v>66</v>
      </c>
      <c r="AH337" s="172"/>
      <c r="AI337" s="175"/>
      <c r="AJ337" s="140"/>
      <c r="AK337" s="176" t="s">
        <v>282</v>
      </c>
      <c r="AL337" s="176" t="s">
        <v>76</v>
      </c>
      <c r="AM337" s="170">
        <f t="shared" si="10"/>
        <v>477</v>
      </c>
      <c r="AN337" s="147"/>
      <c r="AO337" s="155"/>
      <c r="AP337" s="156"/>
      <c r="AQ337" s="157">
        <v>2.2763758731989197</v>
      </c>
      <c r="AR337" s="158"/>
      <c r="AS337" s="145">
        <f>LOOKUP(rufmkm,'Sheet1 (2)'!$V$62:$V$71,'Sheet1 (2)'!$W$62:$W$71)</f>
        <v>30</v>
      </c>
      <c r="AT337" s="140"/>
      <c r="AU337" s="157">
        <f>IF(IF(D337='Sheet1 (2)'!$C$69,'Sheet1 (2)'!$D$69*('Sheet1 (2)'!$D$72-rut_index)/'Sheet1 (2)'!$D$72,IF(shee2!D337='Sheet1 (2)'!$C$70,'Sheet1 (2)'!$D$70*('Sheet1 (2)'!$D$72-rut_index)/'Sheet1 (2)'!$D$72,IF(shee2!D337='Sheet1 (2)'!$C$71,'Sheet1 (2)'!$D$71*('Sheet1 (2)'!$D$72-rut_index)/'Sheet1 (2)'!$D$72)))&lt;0,0,IF(D337='Sheet1 (2)'!$C$69,'Sheet1 (2)'!$D$69*('Sheet1 (2)'!$D$72-rut_index)/'Sheet1 (2)'!$D$72,IF(shee2!D337='Sheet1 (2)'!$C$70,'Sheet1 (2)'!$D$70*('Sheet1 (2)'!$D$72-rut_index)/'Sheet1 (2)'!$D$72,IF(shee2!D337='Sheet1 (2)'!$C$71,'Sheet1 (2)'!$D$71*('Sheet1 (2)'!$D$72-rut_index)/'Sheet1 (2)'!$D$72))))</f>
        <v>5</v>
      </c>
      <c r="AV337" s="157">
        <f>IF(IF(D337='Sheet1 (2)'!$C$69,'Sheet1 (2)'!$D$69*('Sheet1 (2)'!$D$72-crack_s_index)/'Sheet1 (2)'!$D$72,IF(shee2!D337='Sheet1 (2)'!$C$70,'Sheet1 (2)'!$D$70*('Sheet1 (2)'!$D$72-crack_s_index)/'Sheet1 (2)'!$D$72,IF(shee2!D337='Sheet1 (2)'!$C$71,'Sheet1 (2)'!$D$71*('Sheet1 (2)'!$D$72-crack_s_index)/'Sheet1 (2)'!$D$72)))&lt;0,0,IF(D337='Sheet1 (2)'!$C$69,'Sheet1 (2)'!$D$69*('Sheet1 (2)'!$D$72-crack_s_index)/'Sheet1 (2)'!$D$72,IF(shee2!D337='Sheet1 (2)'!$C$70,'Sheet1 (2)'!$D$70*('Sheet1 (2)'!$D$72-crack_s_index)/'Sheet1 (2)'!$D$72,IF(shee2!D337='Sheet1 (2)'!$C$71,'Sheet1 (2)'!$D$71*('Sheet1 (2)'!$D$72-crack_s_index)/'Sheet1 (2)'!$D$72))))</f>
        <v>5</v>
      </c>
      <c r="AW337" s="157">
        <f>IF(IF(D337='Sheet1 (2)'!$C$69,'Sheet1 (2)'!$D$69*('Sheet1 (2)'!$D$72-crack_t_index)/'Sheet1 (2)'!$D$72,IF(shee2!D337='Sheet1 (2)'!$C$70,'Sheet1 (2)'!$D$70*('Sheet1 (2)'!$D$72-crack_t_index)/'Sheet1 (2)'!$D$72,IF(shee2!D337='Sheet1 (2)'!$C$71,'Sheet1 (2)'!$D$71*('Sheet1 (2)'!$D$72-crack_t_index)/'Sheet1 (2)'!$D$72)))&lt;0,0,IF(D337='Sheet1 (2)'!$C$69,'Sheet1 (2)'!$D$69*('Sheet1 (2)'!$D$72-crack_t_index)/'Sheet1 (2)'!$D$72,IF(shee2!D337='Sheet1 (2)'!$C$70,'Sheet1 (2)'!$D$70*('Sheet1 (2)'!$D$72-crack_t_index)/'Sheet1 (2)'!$D$72,IF(shee2!D337='Sheet1 (2)'!$C$71,'Sheet1 (2)'!$D$71*('Sheet1 (2)'!$D$72-crack_t_index)/'Sheet1 (2)'!$D$72))))</f>
        <v>5</v>
      </c>
      <c r="AX337" s="157">
        <f>IF(IF(D337='Sheet1 (2)'!$C$69,'Sheet1 (2)'!$D$69*('Sheet1 (2)'!$D$72-rave_index)/'Sheet1 (2)'!$D$72,IF(shee2!D337='Sheet1 (2)'!$C$70,'Sheet1 (2)'!$D$70*('Sheet1 (2)'!$D$72-rave_index)/'Sheet1 (2)'!$D$72,IF(shee2!D337='Sheet1 (2)'!$C$71,'Sheet1 (2)'!$D$71*('Sheet1 (2)'!$D$72-rave_index)/'Sheet1 (2)'!$D$72)))&lt;0,0,IF(D337='Sheet1 (2)'!$C$69,'Sheet1 (2)'!$D$69*('Sheet1 (2)'!$D$72-rave_index)/'Sheet1 (2)'!$D$72,IF(shee2!D337='Sheet1 (2)'!$C$70,'Sheet1 (2)'!$D$70*('Sheet1 (2)'!$D$72-rave_index)/'Sheet1 (2)'!$D$72,IF(shee2!D337='Sheet1 (2)'!$C$71,'Sheet1 (2)'!$D$71*('Sheet1 (2)'!$D$72-rave_index)/'Sheet1 (2)'!$D$72))))</f>
        <v>5</v>
      </c>
      <c r="AY337" s="157">
        <f>IF(IF(D337='Sheet1 (2)'!$C$69,'Sheet1 (2)'!$D$69*('Sheet1 (2)'!$D$72-rough_index)/'Sheet1 (2)'!$D$72,IF(shee2!D337='Sheet1 (2)'!$C$70,'Sheet1 (2)'!$D$70*('Sheet1 (2)'!$D$72-rough_index)/'Sheet1 (2)'!$D$72,IF(shee2!D337='Sheet1 (2)'!$C$71,'Sheet1 (2)'!$D$71*('Sheet1 (2)'!$D$72-rough_index)/'Sheet1 (2)'!$D$72)))&lt;0,0,IF(D337='Sheet1 (2)'!$C$69,'Sheet1 (2)'!$D$69*('Sheet1 (2)'!$D$72-rough_index)/'Sheet1 (2)'!$D$72,IF(shee2!D337='Sheet1 (2)'!$C$70,'Sheet1 (2)'!$D$70*('Sheet1 (2)'!$D$72-rough_index)/'Sheet1 (2)'!$D$72,IF(shee2!D337='Sheet1 (2)'!$C$71,'Sheet1 (2)'!$D$71*('Sheet1 (2)'!$D$72-rough_index)/'Sheet1 (2)'!$D$72))))</f>
        <v>2.5</v>
      </c>
      <c r="AZ337" s="159">
        <f>+(AU337*'Sheet1 (2)'!$C$77)+(AV337*'Sheet1 (2)'!$C$78)+(AW337*'Sheet1 (2)'!$C$79)+(AX337*'Sheet1 (2)'!$C$80)+(AY337*'Sheet1 (2)'!$C$81)</f>
        <v>4.25</v>
      </c>
      <c r="BA337" s="213" t="str">
        <f t="shared" si="11"/>
        <v>Good</v>
      </c>
      <c r="BE337">
        <f>IF(D337='Sheet1 (2)'!$C$61,'Sheet1 (2)'!$D$61*(counts^2)+'Sheet1 (2)'!$G$61*counts+'Sheet1 (2)'!$J$61,IF(D337='Sheet1 (2)'!$C$62,'Sheet1 (2)'!$D$62*counts+'Sheet1 (2)'!$G$62,IF(D337='Sheet1 (2)'!$C$63,'Sheet1 (2)'!$D$63*counts+'Sheet1 (2)'!$G$63,IF(D337='Sheet1 (2)'!$C$64,'Sheet1 (2)'!$D$64*counts+'Sheet1 (2)'!$G$64))))</f>
        <v>2.0984129299999998</v>
      </c>
    </row>
    <row r="338" spans="1:57" ht="12" customHeight="1">
      <c r="A338" s="145" t="s">
        <v>282</v>
      </c>
      <c r="B338" s="145" t="s">
        <v>76</v>
      </c>
      <c r="C338" s="170">
        <v>478</v>
      </c>
      <c r="D338" s="174" t="s">
        <v>77</v>
      </c>
      <c r="E338" s="171">
        <v>8</v>
      </c>
      <c r="F338" s="171">
        <v>1</v>
      </c>
      <c r="G338" s="171" t="s">
        <v>77</v>
      </c>
      <c r="H338" s="171">
        <v>0.5</v>
      </c>
      <c r="I338" s="171" t="s">
        <v>77</v>
      </c>
      <c r="J338" s="173" t="s">
        <v>80</v>
      </c>
      <c r="K338" s="173" t="s">
        <v>80</v>
      </c>
      <c r="L338" s="169">
        <f>VLOOKUP(CONCATENATE(J338,K338),'Sheet1 (2)'!$J$6:$K$26,2,FALSE)</f>
        <v>0</v>
      </c>
      <c r="M338" s="173" t="s">
        <v>80</v>
      </c>
      <c r="N338" s="173" t="s">
        <v>80</v>
      </c>
      <c r="O338" s="168">
        <f>VLOOKUP(CONCATENATE(M338,N338),'Sheet1 (2)'!$L$6:$M$26,2,FALSE)</f>
        <v>0</v>
      </c>
      <c r="P338" s="173" t="s">
        <v>80</v>
      </c>
      <c r="Q338" s="173" t="s">
        <v>80</v>
      </c>
      <c r="R338" s="168">
        <f>VLOOKUP(CONCATENATE(P338,Q338),'Sheet1 (2)'!$N$6:$O$26,2,FALSE)</f>
        <v>0</v>
      </c>
      <c r="S338" s="173" t="s">
        <v>80</v>
      </c>
      <c r="T338" s="173" t="s">
        <v>80</v>
      </c>
      <c r="U338" s="168">
        <f>VLOOKUP(CONCATENATE(S338,T338),'Sheet1 (2)'!$P$6:$Q$26,2,FALSE)</f>
        <v>0</v>
      </c>
      <c r="V338" s="173" t="s">
        <v>80</v>
      </c>
      <c r="W338" s="173" t="s">
        <v>80</v>
      </c>
      <c r="X338" s="168">
        <f>VLOOKUP(CONCATENATE(V338,W338),'Sheet1 (2)'!$R$6:$S$26,2,FALSE)</f>
        <v>0</v>
      </c>
      <c r="Y338" s="173" t="s">
        <v>80</v>
      </c>
      <c r="Z338" s="173" t="s">
        <v>80</v>
      </c>
      <c r="AA338" s="168">
        <f>VLOOKUP(CONCATENATE(Y338,Z338),'Sheet1 (2)'!$T$6:$U$26,2,FALSE)</f>
        <v>0</v>
      </c>
      <c r="AB338" s="173" t="s">
        <v>80</v>
      </c>
      <c r="AC338" s="173" t="s">
        <v>80</v>
      </c>
      <c r="AD338" s="168">
        <f>VLOOKUP(CONCATENATE(AB338,AC338),'Sheet1 (2)'!$X$6:$Y$26,2,FALSE)</f>
        <v>0</v>
      </c>
      <c r="AE338" s="173" t="s">
        <v>82</v>
      </c>
      <c r="AF338" s="173" t="s">
        <v>81</v>
      </c>
      <c r="AG338" s="168">
        <f>VLOOKUP(CONCATENATE(AE338,AF338),'Sheet1 (2)'!$Z$6:$AA$26,2,FALSE)</f>
        <v>66</v>
      </c>
      <c r="AH338" s="172"/>
      <c r="AI338" s="175"/>
      <c r="AJ338" s="140"/>
      <c r="AK338" s="176" t="s">
        <v>282</v>
      </c>
      <c r="AL338" s="176" t="s">
        <v>76</v>
      </c>
      <c r="AM338" s="170">
        <f t="shared" si="10"/>
        <v>478</v>
      </c>
      <c r="AN338" s="147"/>
      <c r="AO338" s="155"/>
      <c r="AP338" s="156"/>
      <c r="AQ338" s="157">
        <v>3.1556383462076454</v>
      </c>
      <c r="AR338" s="158"/>
      <c r="AS338" s="145">
        <f>LOOKUP(rufmkm,'Sheet1 (2)'!$V$62:$V$71,'Sheet1 (2)'!$W$62:$W$71)</f>
        <v>40</v>
      </c>
      <c r="AT338" s="140"/>
      <c r="AU338" s="157">
        <f>IF(IF(D338='Sheet1 (2)'!$C$69,'Sheet1 (2)'!$D$69*('Sheet1 (2)'!$D$72-rut_index)/'Sheet1 (2)'!$D$72,IF(shee2!D338='Sheet1 (2)'!$C$70,'Sheet1 (2)'!$D$70*('Sheet1 (2)'!$D$72-rut_index)/'Sheet1 (2)'!$D$72,IF(shee2!D338='Sheet1 (2)'!$C$71,'Sheet1 (2)'!$D$71*('Sheet1 (2)'!$D$72-rut_index)/'Sheet1 (2)'!$D$72)))&lt;0,0,IF(D338='Sheet1 (2)'!$C$69,'Sheet1 (2)'!$D$69*('Sheet1 (2)'!$D$72-rut_index)/'Sheet1 (2)'!$D$72,IF(shee2!D338='Sheet1 (2)'!$C$70,'Sheet1 (2)'!$D$70*('Sheet1 (2)'!$D$72-rut_index)/'Sheet1 (2)'!$D$72,IF(shee2!D338='Sheet1 (2)'!$C$71,'Sheet1 (2)'!$D$71*('Sheet1 (2)'!$D$72-rut_index)/'Sheet1 (2)'!$D$72))))</f>
        <v>5</v>
      </c>
      <c r="AV338" s="157">
        <f>IF(IF(D338='Sheet1 (2)'!$C$69,'Sheet1 (2)'!$D$69*('Sheet1 (2)'!$D$72-crack_s_index)/'Sheet1 (2)'!$D$72,IF(shee2!D338='Sheet1 (2)'!$C$70,'Sheet1 (2)'!$D$70*('Sheet1 (2)'!$D$72-crack_s_index)/'Sheet1 (2)'!$D$72,IF(shee2!D338='Sheet1 (2)'!$C$71,'Sheet1 (2)'!$D$71*('Sheet1 (2)'!$D$72-crack_s_index)/'Sheet1 (2)'!$D$72)))&lt;0,0,IF(D338='Sheet1 (2)'!$C$69,'Sheet1 (2)'!$D$69*('Sheet1 (2)'!$D$72-crack_s_index)/'Sheet1 (2)'!$D$72,IF(shee2!D338='Sheet1 (2)'!$C$70,'Sheet1 (2)'!$D$70*('Sheet1 (2)'!$D$72-crack_s_index)/'Sheet1 (2)'!$D$72,IF(shee2!D338='Sheet1 (2)'!$C$71,'Sheet1 (2)'!$D$71*('Sheet1 (2)'!$D$72-crack_s_index)/'Sheet1 (2)'!$D$72))))</f>
        <v>5</v>
      </c>
      <c r="AW338" s="157">
        <f>IF(IF(D338='Sheet1 (2)'!$C$69,'Sheet1 (2)'!$D$69*('Sheet1 (2)'!$D$72-crack_t_index)/'Sheet1 (2)'!$D$72,IF(shee2!D338='Sheet1 (2)'!$C$70,'Sheet1 (2)'!$D$70*('Sheet1 (2)'!$D$72-crack_t_index)/'Sheet1 (2)'!$D$72,IF(shee2!D338='Sheet1 (2)'!$C$71,'Sheet1 (2)'!$D$71*('Sheet1 (2)'!$D$72-crack_t_index)/'Sheet1 (2)'!$D$72)))&lt;0,0,IF(D338='Sheet1 (2)'!$C$69,'Sheet1 (2)'!$D$69*('Sheet1 (2)'!$D$72-crack_t_index)/'Sheet1 (2)'!$D$72,IF(shee2!D338='Sheet1 (2)'!$C$70,'Sheet1 (2)'!$D$70*('Sheet1 (2)'!$D$72-crack_t_index)/'Sheet1 (2)'!$D$72,IF(shee2!D338='Sheet1 (2)'!$C$71,'Sheet1 (2)'!$D$71*('Sheet1 (2)'!$D$72-crack_t_index)/'Sheet1 (2)'!$D$72))))</f>
        <v>5</v>
      </c>
      <c r="AX338" s="157">
        <f>IF(IF(D338='Sheet1 (2)'!$C$69,'Sheet1 (2)'!$D$69*('Sheet1 (2)'!$D$72-rave_index)/'Sheet1 (2)'!$D$72,IF(shee2!D338='Sheet1 (2)'!$C$70,'Sheet1 (2)'!$D$70*('Sheet1 (2)'!$D$72-rave_index)/'Sheet1 (2)'!$D$72,IF(shee2!D338='Sheet1 (2)'!$C$71,'Sheet1 (2)'!$D$71*('Sheet1 (2)'!$D$72-rave_index)/'Sheet1 (2)'!$D$72)))&lt;0,0,IF(D338='Sheet1 (2)'!$C$69,'Sheet1 (2)'!$D$69*('Sheet1 (2)'!$D$72-rave_index)/'Sheet1 (2)'!$D$72,IF(shee2!D338='Sheet1 (2)'!$C$70,'Sheet1 (2)'!$D$70*('Sheet1 (2)'!$D$72-rave_index)/'Sheet1 (2)'!$D$72,IF(shee2!D338='Sheet1 (2)'!$C$71,'Sheet1 (2)'!$D$71*('Sheet1 (2)'!$D$72-rave_index)/'Sheet1 (2)'!$D$72))))</f>
        <v>5</v>
      </c>
      <c r="AY338" s="157">
        <f>IF(IF(D338='Sheet1 (2)'!$C$69,'Sheet1 (2)'!$D$69*('Sheet1 (2)'!$D$72-rough_index)/'Sheet1 (2)'!$D$72,IF(shee2!D338='Sheet1 (2)'!$C$70,'Sheet1 (2)'!$D$70*('Sheet1 (2)'!$D$72-rough_index)/'Sheet1 (2)'!$D$72,IF(shee2!D338='Sheet1 (2)'!$C$71,'Sheet1 (2)'!$D$71*('Sheet1 (2)'!$D$72-rough_index)/'Sheet1 (2)'!$D$72)))&lt;0,0,IF(D338='Sheet1 (2)'!$C$69,'Sheet1 (2)'!$D$69*('Sheet1 (2)'!$D$72-rough_index)/'Sheet1 (2)'!$D$72,IF(shee2!D338='Sheet1 (2)'!$C$70,'Sheet1 (2)'!$D$70*('Sheet1 (2)'!$D$72-rough_index)/'Sheet1 (2)'!$D$72,IF(shee2!D338='Sheet1 (2)'!$C$71,'Sheet1 (2)'!$D$71*('Sheet1 (2)'!$D$72-rough_index)/'Sheet1 (2)'!$D$72))))</f>
        <v>1.6666666666666667</v>
      </c>
      <c r="AZ338" s="159">
        <f>+(AU338*'Sheet1 (2)'!$C$77)+(AV338*'Sheet1 (2)'!$C$78)+(AW338*'Sheet1 (2)'!$C$79)+(AX338*'Sheet1 (2)'!$C$80)+(AY338*'Sheet1 (2)'!$C$81)</f>
        <v>4</v>
      </c>
      <c r="BA338" s="213" t="str">
        <f t="shared" si="11"/>
        <v>Good</v>
      </c>
      <c r="BE338">
        <f>IF(D338='Sheet1 (2)'!$C$61,'Sheet1 (2)'!$D$61*(counts^2)+'Sheet1 (2)'!$G$61*counts+'Sheet1 (2)'!$J$61,IF(D338='Sheet1 (2)'!$C$62,'Sheet1 (2)'!$D$62*counts+'Sheet1 (2)'!$G$62,IF(D338='Sheet1 (2)'!$C$63,'Sheet1 (2)'!$D$63*counts+'Sheet1 (2)'!$G$63,IF(D338='Sheet1 (2)'!$C$64,'Sheet1 (2)'!$D$64*counts+'Sheet1 (2)'!$G$64))))</f>
        <v>2.0984129299999998</v>
      </c>
    </row>
    <row r="339" spans="1:57" ht="12" customHeight="1">
      <c r="A339" s="145" t="s">
        <v>282</v>
      </c>
      <c r="B339" s="145" t="s">
        <v>76</v>
      </c>
      <c r="C339" s="170">
        <v>479</v>
      </c>
      <c r="D339" s="174" t="s">
        <v>77</v>
      </c>
      <c r="E339" s="171">
        <v>8</v>
      </c>
      <c r="F339" s="171">
        <v>1</v>
      </c>
      <c r="G339" s="171" t="s">
        <v>77</v>
      </c>
      <c r="H339" s="171">
        <v>0.5</v>
      </c>
      <c r="I339" s="171" t="s">
        <v>77</v>
      </c>
      <c r="J339" s="173" t="s">
        <v>80</v>
      </c>
      <c r="K339" s="173" t="s">
        <v>80</v>
      </c>
      <c r="L339" s="169">
        <f>VLOOKUP(CONCATENATE(J339,K339),'Sheet1 (2)'!$J$6:$K$26,2,FALSE)</f>
        <v>0</v>
      </c>
      <c r="M339" s="173" t="s">
        <v>83</v>
      </c>
      <c r="N339" s="173" t="s">
        <v>82</v>
      </c>
      <c r="O339" s="168">
        <f>VLOOKUP(CONCATENATE(M339,N339),'Sheet1 (2)'!$L$6:$M$26,2,FALSE)</f>
        <v>18.75</v>
      </c>
      <c r="P339" s="173" t="s">
        <v>83</v>
      </c>
      <c r="Q339" s="173" t="s">
        <v>82</v>
      </c>
      <c r="R339" s="168">
        <f>VLOOKUP(CONCATENATE(P339,Q339),'Sheet1 (2)'!$N$6:$O$26,2,FALSE)</f>
        <v>18.75</v>
      </c>
      <c r="S339" s="173" t="s">
        <v>78</v>
      </c>
      <c r="T339" s="173" t="s">
        <v>82</v>
      </c>
      <c r="U339" s="168">
        <f>VLOOKUP(CONCATENATE(S339,T339),'Sheet1 (2)'!$P$6:$Q$26,2,FALSE)</f>
        <v>6.25</v>
      </c>
      <c r="V339" s="173" t="s">
        <v>80</v>
      </c>
      <c r="W339" s="173" t="s">
        <v>80</v>
      </c>
      <c r="X339" s="168">
        <f>VLOOKUP(CONCATENATE(V339,W339),'Sheet1 (2)'!$R$6:$S$26,2,FALSE)</f>
        <v>0</v>
      </c>
      <c r="Y339" s="173" t="s">
        <v>83</v>
      </c>
      <c r="Z339" s="173" t="s">
        <v>82</v>
      </c>
      <c r="AA339" s="168">
        <f>VLOOKUP(CONCATENATE(Y339,Z339),'Sheet1 (2)'!$T$6:$U$26,2,FALSE)</f>
        <v>18.75</v>
      </c>
      <c r="AB339" s="173" t="s">
        <v>80</v>
      </c>
      <c r="AC339" s="173" t="s">
        <v>80</v>
      </c>
      <c r="AD339" s="168">
        <f>VLOOKUP(CONCATENATE(AB339,AC339),'Sheet1 (2)'!$X$6:$Y$26,2,FALSE)</f>
        <v>0</v>
      </c>
      <c r="AE339" s="173" t="s">
        <v>82</v>
      </c>
      <c r="AF339" s="173" t="s">
        <v>81</v>
      </c>
      <c r="AG339" s="168">
        <f>VLOOKUP(CONCATENATE(AE339,AF339),'Sheet1 (2)'!$Z$6:$AA$26,2,FALSE)</f>
        <v>66</v>
      </c>
      <c r="AH339" s="172"/>
      <c r="AI339" s="175"/>
      <c r="AJ339" s="140"/>
      <c r="AK339" s="176" t="s">
        <v>282</v>
      </c>
      <c r="AL339" s="176" t="s">
        <v>76</v>
      </c>
      <c r="AM339" s="170">
        <f t="shared" si="10"/>
        <v>479</v>
      </c>
      <c r="AN339" s="147"/>
      <c r="AO339" s="155"/>
      <c r="AP339" s="156"/>
      <c r="AQ339" s="157">
        <v>3.0661574270783629</v>
      </c>
      <c r="AR339" s="158"/>
      <c r="AS339" s="145">
        <f>LOOKUP(rufmkm,'Sheet1 (2)'!$V$62:$V$71,'Sheet1 (2)'!$W$62:$W$71)</f>
        <v>40</v>
      </c>
      <c r="AT339" s="140"/>
      <c r="AU339" s="157">
        <f>IF(IF(D339='Sheet1 (2)'!$C$69,'Sheet1 (2)'!$D$69*('Sheet1 (2)'!$D$72-rut_index)/'Sheet1 (2)'!$D$72,IF(shee2!D339='Sheet1 (2)'!$C$70,'Sheet1 (2)'!$D$70*('Sheet1 (2)'!$D$72-rut_index)/'Sheet1 (2)'!$D$72,IF(shee2!D339='Sheet1 (2)'!$C$71,'Sheet1 (2)'!$D$71*('Sheet1 (2)'!$D$72-rut_index)/'Sheet1 (2)'!$D$72)))&lt;0,0,IF(D339='Sheet1 (2)'!$C$69,'Sheet1 (2)'!$D$69*('Sheet1 (2)'!$D$72-rut_index)/'Sheet1 (2)'!$D$72,IF(shee2!D339='Sheet1 (2)'!$C$70,'Sheet1 (2)'!$D$70*('Sheet1 (2)'!$D$72-rut_index)/'Sheet1 (2)'!$D$72,IF(shee2!D339='Sheet1 (2)'!$C$71,'Sheet1 (2)'!$D$71*('Sheet1 (2)'!$D$72-rut_index)/'Sheet1 (2)'!$D$72))))</f>
        <v>5</v>
      </c>
      <c r="AV339" s="157">
        <f>IF(IF(D339='Sheet1 (2)'!$C$69,'Sheet1 (2)'!$D$69*('Sheet1 (2)'!$D$72-crack_s_index)/'Sheet1 (2)'!$D$72,IF(shee2!D339='Sheet1 (2)'!$C$70,'Sheet1 (2)'!$D$70*('Sheet1 (2)'!$D$72-crack_s_index)/'Sheet1 (2)'!$D$72,IF(shee2!D339='Sheet1 (2)'!$C$71,'Sheet1 (2)'!$D$71*('Sheet1 (2)'!$D$72-crack_s_index)/'Sheet1 (2)'!$D$72)))&lt;0,0,IF(D339='Sheet1 (2)'!$C$69,'Sheet1 (2)'!$D$69*('Sheet1 (2)'!$D$72-crack_s_index)/'Sheet1 (2)'!$D$72,IF(shee2!D339='Sheet1 (2)'!$C$70,'Sheet1 (2)'!$D$70*('Sheet1 (2)'!$D$72-crack_s_index)/'Sheet1 (2)'!$D$72,IF(shee2!D339='Sheet1 (2)'!$C$71,'Sheet1 (2)'!$D$71*('Sheet1 (2)'!$D$72-crack_s_index)/'Sheet1 (2)'!$D$72))))</f>
        <v>3.4375</v>
      </c>
      <c r="AW339" s="157">
        <f>IF(IF(D339='Sheet1 (2)'!$C$69,'Sheet1 (2)'!$D$69*('Sheet1 (2)'!$D$72-crack_t_index)/'Sheet1 (2)'!$D$72,IF(shee2!D339='Sheet1 (2)'!$C$70,'Sheet1 (2)'!$D$70*('Sheet1 (2)'!$D$72-crack_t_index)/'Sheet1 (2)'!$D$72,IF(shee2!D339='Sheet1 (2)'!$C$71,'Sheet1 (2)'!$D$71*('Sheet1 (2)'!$D$72-crack_t_index)/'Sheet1 (2)'!$D$72)))&lt;0,0,IF(D339='Sheet1 (2)'!$C$69,'Sheet1 (2)'!$D$69*('Sheet1 (2)'!$D$72-crack_t_index)/'Sheet1 (2)'!$D$72,IF(shee2!D339='Sheet1 (2)'!$C$70,'Sheet1 (2)'!$D$70*('Sheet1 (2)'!$D$72-crack_t_index)/'Sheet1 (2)'!$D$72,IF(shee2!D339='Sheet1 (2)'!$C$71,'Sheet1 (2)'!$D$71*('Sheet1 (2)'!$D$72-crack_t_index)/'Sheet1 (2)'!$D$72))))</f>
        <v>3.4375</v>
      </c>
      <c r="AX339" s="157">
        <f>IF(IF(D339='Sheet1 (2)'!$C$69,'Sheet1 (2)'!$D$69*('Sheet1 (2)'!$D$72-rave_index)/'Sheet1 (2)'!$D$72,IF(shee2!D339='Sheet1 (2)'!$C$70,'Sheet1 (2)'!$D$70*('Sheet1 (2)'!$D$72-rave_index)/'Sheet1 (2)'!$D$72,IF(shee2!D339='Sheet1 (2)'!$C$71,'Sheet1 (2)'!$D$71*('Sheet1 (2)'!$D$72-rave_index)/'Sheet1 (2)'!$D$72)))&lt;0,0,IF(D339='Sheet1 (2)'!$C$69,'Sheet1 (2)'!$D$69*('Sheet1 (2)'!$D$72-rave_index)/'Sheet1 (2)'!$D$72,IF(shee2!D339='Sheet1 (2)'!$C$70,'Sheet1 (2)'!$D$70*('Sheet1 (2)'!$D$72-rave_index)/'Sheet1 (2)'!$D$72,IF(shee2!D339='Sheet1 (2)'!$C$71,'Sheet1 (2)'!$D$71*('Sheet1 (2)'!$D$72-rave_index)/'Sheet1 (2)'!$D$72))))</f>
        <v>3.4375</v>
      </c>
      <c r="AY339" s="157">
        <f>IF(IF(D339='Sheet1 (2)'!$C$69,'Sheet1 (2)'!$D$69*('Sheet1 (2)'!$D$72-rough_index)/'Sheet1 (2)'!$D$72,IF(shee2!D339='Sheet1 (2)'!$C$70,'Sheet1 (2)'!$D$70*('Sheet1 (2)'!$D$72-rough_index)/'Sheet1 (2)'!$D$72,IF(shee2!D339='Sheet1 (2)'!$C$71,'Sheet1 (2)'!$D$71*('Sheet1 (2)'!$D$72-rough_index)/'Sheet1 (2)'!$D$72)))&lt;0,0,IF(D339='Sheet1 (2)'!$C$69,'Sheet1 (2)'!$D$69*('Sheet1 (2)'!$D$72-rough_index)/'Sheet1 (2)'!$D$72,IF(shee2!D339='Sheet1 (2)'!$C$70,'Sheet1 (2)'!$D$70*('Sheet1 (2)'!$D$72-rough_index)/'Sheet1 (2)'!$D$72,IF(shee2!D339='Sheet1 (2)'!$C$71,'Sheet1 (2)'!$D$71*('Sheet1 (2)'!$D$72-rough_index)/'Sheet1 (2)'!$D$72))))</f>
        <v>1.6666666666666667</v>
      </c>
      <c r="AZ339" s="159">
        <f>+(AU339*'Sheet1 (2)'!$C$77)+(AV339*'Sheet1 (2)'!$C$78)+(AW339*'Sheet1 (2)'!$C$79)+(AX339*'Sheet1 (2)'!$C$80)+(AY339*'Sheet1 (2)'!$C$81)</f>
        <v>3.21875</v>
      </c>
      <c r="BA339" s="213" t="str">
        <f t="shared" si="11"/>
        <v>Fair</v>
      </c>
      <c r="BE339">
        <f>IF(D339='Sheet1 (2)'!$C$61,'Sheet1 (2)'!$D$61*(counts^2)+'Sheet1 (2)'!$G$61*counts+'Sheet1 (2)'!$J$61,IF(D339='Sheet1 (2)'!$C$62,'Sheet1 (2)'!$D$62*counts+'Sheet1 (2)'!$G$62,IF(D339='Sheet1 (2)'!$C$63,'Sheet1 (2)'!$D$63*counts+'Sheet1 (2)'!$G$63,IF(D339='Sheet1 (2)'!$C$64,'Sheet1 (2)'!$D$64*counts+'Sheet1 (2)'!$G$64))))</f>
        <v>2.0984129299999998</v>
      </c>
    </row>
    <row r="340" spans="1:57" ht="12" customHeight="1">
      <c r="A340" s="145" t="s">
        <v>282</v>
      </c>
      <c r="B340" s="145" t="s">
        <v>76</v>
      </c>
      <c r="C340" s="170">
        <v>480</v>
      </c>
      <c r="D340" s="174" t="s">
        <v>77</v>
      </c>
      <c r="E340" s="171">
        <v>8</v>
      </c>
      <c r="F340" s="171">
        <v>1</v>
      </c>
      <c r="G340" s="171" t="s">
        <v>77</v>
      </c>
      <c r="H340" s="171">
        <v>0.5</v>
      </c>
      <c r="I340" s="171" t="s">
        <v>77</v>
      </c>
      <c r="J340" s="173" t="s">
        <v>80</v>
      </c>
      <c r="K340" s="173" t="s">
        <v>80</v>
      </c>
      <c r="L340" s="169">
        <f>VLOOKUP(CONCATENATE(J340,K340),'Sheet1 (2)'!$J$6:$K$26,2,FALSE)</f>
        <v>0</v>
      </c>
      <c r="M340" s="173" t="s">
        <v>80</v>
      </c>
      <c r="N340" s="173" t="s">
        <v>80</v>
      </c>
      <c r="O340" s="168">
        <f>VLOOKUP(CONCATENATE(M340,N340),'Sheet1 (2)'!$L$6:$M$26,2,FALSE)</f>
        <v>0</v>
      </c>
      <c r="P340" s="173" t="s">
        <v>80</v>
      </c>
      <c r="Q340" s="173" t="s">
        <v>80</v>
      </c>
      <c r="R340" s="168">
        <f>VLOOKUP(CONCATENATE(P340,Q340),'Sheet1 (2)'!$N$6:$O$26,2,FALSE)</f>
        <v>0</v>
      </c>
      <c r="S340" s="173" t="s">
        <v>80</v>
      </c>
      <c r="T340" s="173" t="s">
        <v>80</v>
      </c>
      <c r="U340" s="168">
        <f>VLOOKUP(CONCATENATE(S340,T340),'Sheet1 (2)'!$P$6:$Q$26,2,FALSE)</f>
        <v>0</v>
      </c>
      <c r="V340" s="173" t="s">
        <v>80</v>
      </c>
      <c r="W340" s="173" t="s">
        <v>80</v>
      </c>
      <c r="X340" s="168">
        <f>VLOOKUP(CONCATENATE(V340,W340),'Sheet1 (2)'!$R$6:$S$26,2,FALSE)</f>
        <v>0</v>
      </c>
      <c r="Y340" s="173" t="s">
        <v>80</v>
      </c>
      <c r="Z340" s="173" t="s">
        <v>80</v>
      </c>
      <c r="AA340" s="168">
        <f>VLOOKUP(CONCATENATE(Y340,Z340),'Sheet1 (2)'!$T$6:$U$26,2,FALSE)</f>
        <v>0</v>
      </c>
      <c r="AB340" s="173" t="s">
        <v>80</v>
      </c>
      <c r="AC340" s="173" t="s">
        <v>80</v>
      </c>
      <c r="AD340" s="168">
        <f>VLOOKUP(CONCATENATE(AB340,AC340),'Sheet1 (2)'!$X$6:$Y$26,2,FALSE)</f>
        <v>0</v>
      </c>
      <c r="AE340" s="173" t="s">
        <v>82</v>
      </c>
      <c r="AF340" s="173" t="s">
        <v>81</v>
      </c>
      <c r="AG340" s="168">
        <f>VLOOKUP(CONCATENATE(AE340,AF340),'Sheet1 (2)'!$Z$6:$AA$26,2,FALSE)</f>
        <v>66</v>
      </c>
      <c r="AH340" s="172"/>
      <c r="AI340" s="175"/>
      <c r="AJ340" s="140"/>
      <c r="AK340" s="176" t="s">
        <v>282</v>
      </c>
      <c r="AL340" s="176" t="s">
        <v>76</v>
      </c>
      <c r="AM340" s="170">
        <f t="shared" si="10"/>
        <v>480</v>
      </c>
      <c r="AN340" s="147"/>
      <c r="AO340" s="155" t="s">
        <v>433</v>
      </c>
      <c r="AP340" s="156"/>
      <c r="AQ340" s="157">
        <v>2.37840218528153</v>
      </c>
      <c r="AR340" s="158"/>
      <c r="AS340" s="145">
        <f>LOOKUP(rufmkm,'Sheet1 (2)'!$V$62:$V$71,'Sheet1 (2)'!$W$62:$W$71)</f>
        <v>30</v>
      </c>
      <c r="AT340" s="140"/>
      <c r="AU340" s="157">
        <f>IF(IF(D340='Sheet1 (2)'!$C$69,'Sheet1 (2)'!$D$69*('Sheet1 (2)'!$D$72-rut_index)/'Sheet1 (2)'!$D$72,IF(shee2!D340='Sheet1 (2)'!$C$70,'Sheet1 (2)'!$D$70*('Sheet1 (2)'!$D$72-rut_index)/'Sheet1 (2)'!$D$72,IF(shee2!D340='Sheet1 (2)'!$C$71,'Sheet1 (2)'!$D$71*('Sheet1 (2)'!$D$72-rut_index)/'Sheet1 (2)'!$D$72)))&lt;0,0,IF(D340='Sheet1 (2)'!$C$69,'Sheet1 (2)'!$D$69*('Sheet1 (2)'!$D$72-rut_index)/'Sheet1 (2)'!$D$72,IF(shee2!D340='Sheet1 (2)'!$C$70,'Sheet1 (2)'!$D$70*('Sheet1 (2)'!$D$72-rut_index)/'Sheet1 (2)'!$D$72,IF(shee2!D340='Sheet1 (2)'!$C$71,'Sheet1 (2)'!$D$71*('Sheet1 (2)'!$D$72-rut_index)/'Sheet1 (2)'!$D$72))))</f>
        <v>5</v>
      </c>
      <c r="AV340" s="157">
        <f>IF(IF(D340='Sheet1 (2)'!$C$69,'Sheet1 (2)'!$D$69*('Sheet1 (2)'!$D$72-crack_s_index)/'Sheet1 (2)'!$D$72,IF(shee2!D340='Sheet1 (2)'!$C$70,'Sheet1 (2)'!$D$70*('Sheet1 (2)'!$D$72-crack_s_index)/'Sheet1 (2)'!$D$72,IF(shee2!D340='Sheet1 (2)'!$C$71,'Sheet1 (2)'!$D$71*('Sheet1 (2)'!$D$72-crack_s_index)/'Sheet1 (2)'!$D$72)))&lt;0,0,IF(D340='Sheet1 (2)'!$C$69,'Sheet1 (2)'!$D$69*('Sheet1 (2)'!$D$72-crack_s_index)/'Sheet1 (2)'!$D$72,IF(shee2!D340='Sheet1 (2)'!$C$70,'Sheet1 (2)'!$D$70*('Sheet1 (2)'!$D$72-crack_s_index)/'Sheet1 (2)'!$D$72,IF(shee2!D340='Sheet1 (2)'!$C$71,'Sheet1 (2)'!$D$71*('Sheet1 (2)'!$D$72-crack_s_index)/'Sheet1 (2)'!$D$72))))</f>
        <v>5</v>
      </c>
      <c r="AW340" s="157">
        <f>IF(IF(D340='Sheet1 (2)'!$C$69,'Sheet1 (2)'!$D$69*('Sheet1 (2)'!$D$72-crack_t_index)/'Sheet1 (2)'!$D$72,IF(shee2!D340='Sheet1 (2)'!$C$70,'Sheet1 (2)'!$D$70*('Sheet1 (2)'!$D$72-crack_t_index)/'Sheet1 (2)'!$D$72,IF(shee2!D340='Sheet1 (2)'!$C$71,'Sheet1 (2)'!$D$71*('Sheet1 (2)'!$D$72-crack_t_index)/'Sheet1 (2)'!$D$72)))&lt;0,0,IF(D340='Sheet1 (2)'!$C$69,'Sheet1 (2)'!$D$69*('Sheet1 (2)'!$D$72-crack_t_index)/'Sheet1 (2)'!$D$72,IF(shee2!D340='Sheet1 (2)'!$C$70,'Sheet1 (2)'!$D$70*('Sheet1 (2)'!$D$72-crack_t_index)/'Sheet1 (2)'!$D$72,IF(shee2!D340='Sheet1 (2)'!$C$71,'Sheet1 (2)'!$D$71*('Sheet1 (2)'!$D$72-crack_t_index)/'Sheet1 (2)'!$D$72))))</f>
        <v>5</v>
      </c>
      <c r="AX340" s="157">
        <f>IF(IF(D340='Sheet1 (2)'!$C$69,'Sheet1 (2)'!$D$69*('Sheet1 (2)'!$D$72-rave_index)/'Sheet1 (2)'!$D$72,IF(shee2!D340='Sheet1 (2)'!$C$70,'Sheet1 (2)'!$D$70*('Sheet1 (2)'!$D$72-rave_index)/'Sheet1 (2)'!$D$72,IF(shee2!D340='Sheet1 (2)'!$C$71,'Sheet1 (2)'!$D$71*('Sheet1 (2)'!$D$72-rave_index)/'Sheet1 (2)'!$D$72)))&lt;0,0,IF(D340='Sheet1 (2)'!$C$69,'Sheet1 (2)'!$D$69*('Sheet1 (2)'!$D$72-rave_index)/'Sheet1 (2)'!$D$72,IF(shee2!D340='Sheet1 (2)'!$C$70,'Sheet1 (2)'!$D$70*('Sheet1 (2)'!$D$72-rave_index)/'Sheet1 (2)'!$D$72,IF(shee2!D340='Sheet1 (2)'!$C$71,'Sheet1 (2)'!$D$71*('Sheet1 (2)'!$D$72-rave_index)/'Sheet1 (2)'!$D$72))))</f>
        <v>5</v>
      </c>
      <c r="AY340" s="157">
        <f>IF(IF(D340='Sheet1 (2)'!$C$69,'Sheet1 (2)'!$D$69*('Sheet1 (2)'!$D$72-rough_index)/'Sheet1 (2)'!$D$72,IF(shee2!D340='Sheet1 (2)'!$C$70,'Sheet1 (2)'!$D$70*('Sheet1 (2)'!$D$72-rough_index)/'Sheet1 (2)'!$D$72,IF(shee2!D340='Sheet1 (2)'!$C$71,'Sheet1 (2)'!$D$71*('Sheet1 (2)'!$D$72-rough_index)/'Sheet1 (2)'!$D$72)))&lt;0,0,IF(D340='Sheet1 (2)'!$C$69,'Sheet1 (2)'!$D$69*('Sheet1 (2)'!$D$72-rough_index)/'Sheet1 (2)'!$D$72,IF(shee2!D340='Sheet1 (2)'!$C$70,'Sheet1 (2)'!$D$70*('Sheet1 (2)'!$D$72-rough_index)/'Sheet1 (2)'!$D$72,IF(shee2!D340='Sheet1 (2)'!$C$71,'Sheet1 (2)'!$D$71*('Sheet1 (2)'!$D$72-rough_index)/'Sheet1 (2)'!$D$72))))</f>
        <v>2.5</v>
      </c>
      <c r="AZ340" s="159">
        <f>+(AU340*'Sheet1 (2)'!$C$77)+(AV340*'Sheet1 (2)'!$C$78)+(AW340*'Sheet1 (2)'!$C$79)+(AX340*'Sheet1 (2)'!$C$80)+(AY340*'Sheet1 (2)'!$C$81)</f>
        <v>4.25</v>
      </c>
      <c r="BA340" s="213" t="str">
        <f t="shared" si="11"/>
        <v>Good</v>
      </c>
      <c r="BE340">
        <f>IF(D340='Sheet1 (2)'!$C$61,'Sheet1 (2)'!$D$61*(counts^2)+'Sheet1 (2)'!$G$61*counts+'Sheet1 (2)'!$J$61,IF(D340='Sheet1 (2)'!$C$62,'Sheet1 (2)'!$D$62*counts+'Sheet1 (2)'!$G$62,IF(D340='Sheet1 (2)'!$C$63,'Sheet1 (2)'!$D$63*counts+'Sheet1 (2)'!$G$63,IF(D340='Sheet1 (2)'!$C$64,'Sheet1 (2)'!$D$64*counts+'Sheet1 (2)'!$G$64))))</f>
        <v>2.0984129299999998</v>
      </c>
    </row>
    <row r="341" spans="1:57" ht="12" customHeight="1">
      <c r="A341" s="145" t="s">
        <v>282</v>
      </c>
      <c r="B341" s="145" t="s">
        <v>76</v>
      </c>
      <c r="C341" s="170">
        <v>481</v>
      </c>
      <c r="D341" s="174" t="s">
        <v>77</v>
      </c>
      <c r="E341" s="171">
        <v>8</v>
      </c>
      <c r="F341" s="171">
        <v>1</v>
      </c>
      <c r="G341" s="171" t="s">
        <v>77</v>
      </c>
      <c r="H341" s="171">
        <v>0.5</v>
      </c>
      <c r="I341" s="171" t="s">
        <v>77</v>
      </c>
      <c r="J341" s="173" t="s">
        <v>80</v>
      </c>
      <c r="K341" s="173" t="s">
        <v>80</v>
      </c>
      <c r="L341" s="169">
        <f>VLOOKUP(CONCATENATE(J341,K341),'Sheet1 (2)'!$J$6:$K$26,2,FALSE)</f>
        <v>0</v>
      </c>
      <c r="M341" s="173" t="s">
        <v>80</v>
      </c>
      <c r="N341" s="173" t="s">
        <v>80</v>
      </c>
      <c r="O341" s="168">
        <f>VLOOKUP(CONCATENATE(M341,N341),'Sheet1 (2)'!$L$6:$M$26,2,FALSE)</f>
        <v>0</v>
      </c>
      <c r="P341" s="173" t="s">
        <v>80</v>
      </c>
      <c r="Q341" s="173" t="s">
        <v>80</v>
      </c>
      <c r="R341" s="168">
        <f>VLOOKUP(CONCATENATE(P341,Q341),'Sheet1 (2)'!$N$6:$O$26,2,FALSE)</f>
        <v>0</v>
      </c>
      <c r="S341" s="173" t="s">
        <v>80</v>
      </c>
      <c r="T341" s="173" t="s">
        <v>80</v>
      </c>
      <c r="U341" s="168">
        <f>VLOOKUP(CONCATENATE(S341,T341),'Sheet1 (2)'!$P$6:$Q$26,2,FALSE)</f>
        <v>0</v>
      </c>
      <c r="V341" s="173" t="s">
        <v>80</v>
      </c>
      <c r="W341" s="173" t="s">
        <v>80</v>
      </c>
      <c r="X341" s="168">
        <f>VLOOKUP(CONCATENATE(V341,W341),'Sheet1 (2)'!$R$6:$S$26,2,FALSE)</f>
        <v>0</v>
      </c>
      <c r="Y341" s="173" t="s">
        <v>80</v>
      </c>
      <c r="Z341" s="173" t="s">
        <v>80</v>
      </c>
      <c r="AA341" s="168">
        <f>VLOOKUP(CONCATENATE(Y341,Z341),'Sheet1 (2)'!$T$6:$U$26,2,FALSE)</f>
        <v>0</v>
      </c>
      <c r="AB341" s="173" t="s">
        <v>80</v>
      </c>
      <c r="AC341" s="173" t="s">
        <v>80</v>
      </c>
      <c r="AD341" s="168">
        <f>VLOOKUP(CONCATENATE(AB341,AC341),'Sheet1 (2)'!$X$6:$Y$26,2,FALSE)</f>
        <v>0</v>
      </c>
      <c r="AE341" s="173" t="s">
        <v>82</v>
      </c>
      <c r="AF341" s="173" t="s">
        <v>81</v>
      </c>
      <c r="AG341" s="168">
        <f>VLOOKUP(CONCATENATE(AE341,AF341),'Sheet1 (2)'!$Z$6:$AA$26,2,FALSE)</f>
        <v>66</v>
      </c>
      <c r="AH341" s="172"/>
      <c r="AI341" s="175"/>
      <c r="AJ341" s="140"/>
      <c r="AK341" s="176" t="s">
        <v>282</v>
      </c>
      <c r="AL341" s="176" t="s">
        <v>76</v>
      </c>
      <c r="AM341" s="170">
        <f t="shared" si="10"/>
        <v>481</v>
      </c>
      <c r="AN341" s="147"/>
      <c r="AO341" s="155"/>
      <c r="AP341" s="156"/>
      <c r="AQ341" s="157">
        <v>2.5953075573634949</v>
      </c>
      <c r="AR341" s="158"/>
      <c r="AS341" s="145">
        <f>LOOKUP(rufmkm,'Sheet1 (2)'!$V$62:$V$71,'Sheet1 (2)'!$W$62:$W$71)</f>
        <v>30</v>
      </c>
      <c r="AT341" s="140"/>
      <c r="AU341" s="157">
        <f>IF(IF(D341='Sheet1 (2)'!$C$69,'Sheet1 (2)'!$D$69*('Sheet1 (2)'!$D$72-rut_index)/'Sheet1 (2)'!$D$72,IF(shee2!D341='Sheet1 (2)'!$C$70,'Sheet1 (2)'!$D$70*('Sheet1 (2)'!$D$72-rut_index)/'Sheet1 (2)'!$D$72,IF(shee2!D341='Sheet1 (2)'!$C$71,'Sheet1 (2)'!$D$71*('Sheet1 (2)'!$D$72-rut_index)/'Sheet1 (2)'!$D$72)))&lt;0,0,IF(D341='Sheet1 (2)'!$C$69,'Sheet1 (2)'!$D$69*('Sheet1 (2)'!$D$72-rut_index)/'Sheet1 (2)'!$D$72,IF(shee2!D341='Sheet1 (2)'!$C$70,'Sheet1 (2)'!$D$70*('Sheet1 (2)'!$D$72-rut_index)/'Sheet1 (2)'!$D$72,IF(shee2!D341='Sheet1 (2)'!$C$71,'Sheet1 (2)'!$D$71*('Sheet1 (2)'!$D$72-rut_index)/'Sheet1 (2)'!$D$72))))</f>
        <v>5</v>
      </c>
      <c r="AV341" s="157">
        <f>IF(IF(D341='Sheet1 (2)'!$C$69,'Sheet1 (2)'!$D$69*('Sheet1 (2)'!$D$72-crack_s_index)/'Sheet1 (2)'!$D$72,IF(shee2!D341='Sheet1 (2)'!$C$70,'Sheet1 (2)'!$D$70*('Sheet1 (2)'!$D$72-crack_s_index)/'Sheet1 (2)'!$D$72,IF(shee2!D341='Sheet1 (2)'!$C$71,'Sheet1 (2)'!$D$71*('Sheet1 (2)'!$D$72-crack_s_index)/'Sheet1 (2)'!$D$72)))&lt;0,0,IF(D341='Sheet1 (2)'!$C$69,'Sheet1 (2)'!$D$69*('Sheet1 (2)'!$D$72-crack_s_index)/'Sheet1 (2)'!$D$72,IF(shee2!D341='Sheet1 (2)'!$C$70,'Sheet1 (2)'!$D$70*('Sheet1 (2)'!$D$72-crack_s_index)/'Sheet1 (2)'!$D$72,IF(shee2!D341='Sheet1 (2)'!$C$71,'Sheet1 (2)'!$D$71*('Sheet1 (2)'!$D$72-crack_s_index)/'Sheet1 (2)'!$D$72))))</f>
        <v>5</v>
      </c>
      <c r="AW341" s="157">
        <f>IF(IF(D341='Sheet1 (2)'!$C$69,'Sheet1 (2)'!$D$69*('Sheet1 (2)'!$D$72-crack_t_index)/'Sheet1 (2)'!$D$72,IF(shee2!D341='Sheet1 (2)'!$C$70,'Sheet1 (2)'!$D$70*('Sheet1 (2)'!$D$72-crack_t_index)/'Sheet1 (2)'!$D$72,IF(shee2!D341='Sheet1 (2)'!$C$71,'Sheet1 (2)'!$D$71*('Sheet1 (2)'!$D$72-crack_t_index)/'Sheet1 (2)'!$D$72)))&lt;0,0,IF(D341='Sheet1 (2)'!$C$69,'Sheet1 (2)'!$D$69*('Sheet1 (2)'!$D$72-crack_t_index)/'Sheet1 (2)'!$D$72,IF(shee2!D341='Sheet1 (2)'!$C$70,'Sheet1 (2)'!$D$70*('Sheet1 (2)'!$D$72-crack_t_index)/'Sheet1 (2)'!$D$72,IF(shee2!D341='Sheet1 (2)'!$C$71,'Sheet1 (2)'!$D$71*('Sheet1 (2)'!$D$72-crack_t_index)/'Sheet1 (2)'!$D$72))))</f>
        <v>5</v>
      </c>
      <c r="AX341" s="157">
        <f>IF(IF(D341='Sheet1 (2)'!$C$69,'Sheet1 (2)'!$D$69*('Sheet1 (2)'!$D$72-rave_index)/'Sheet1 (2)'!$D$72,IF(shee2!D341='Sheet1 (2)'!$C$70,'Sheet1 (2)'!$D$70*('Sheet1 (2)'!$D$72-rave_index)/'Sheet1 (2)'!$D$72,IF(shee2!D341='Sheet1 (2)'!$C$71,'Sheet1 (2)'!$D$71*('Sheet1 (2)'!$D$72-rave_index)/'Sheet1 (2)'!$D$72)))&lt;0,0,IF(D341='Sheet1 (2)'!$C$69,'Sheet1 (2)'!$D$69*('Sheet1 (2)'!$D$72-rave_index)/'Sheet1 (2)'!$D$72,IF(shee2!D341='Sheet1 (2)'!$C$70,'Sheet1 (2)'!$D$70*('Sheet1 (2)'!$D$72-rave_index)/'Sheet1 (2)'!$D$72,IF(shee2!D341='Sheet1 (2)'!$C$71,'Sheet1 (2)'!$D$71*('Sheet1 (2)'!$D$72-rave_index)/'Sheet1 (2)'!$D$72))))</f>
        <v>5</v>
      </c>
      <c r="AY341" s="157">
        <f>IF(IF(D341='Sheet1 (2)'!$C$69,'Sheet1 (2)'!$D$69*('Sheet1 (2)'!$D$72-rough_index)/'Sheet1 (2)'!$D$72,IF(shee2!D341='Sheet1 (2)'!$C$70,'Sheet1 (2)'!$D$70*('Sheet1 (2)'!$D$72-rough_index)/'Sheet1 (2)'!$D$72,IF(shee2!D341='Sheet1 (2)'!$C$71,'Sheet1 (2)'!$D$71*('Sheet1 (2)'!$D$72-rough_index)/'Sheet1 (2)'!$D$72)))&lt;0,0,IF(D341='Sheet1 (2)'!$C$69,'Sheet1 (2)'!$D$69*('Sheet1 (2)'!$D$72-rough_index)/'Sheet1 (2)'!$D$72,IF(shee2!D341='Sheet1 (2)'!$C$70,'Sheet1 (2)'!$D$70*('Sheet1 (2)'!$D$72-rough_index)/'Sheet1 (2)'!$D$72,IF(shee2!D341='Sheet1 (2)'!$C$71,'Sheet1 (2)'!$D$71*('Sheet1 (2)'!$D$72-rough_index)/'Sheet1 (2)'!$D$72))))</f>
        <v>2.5</v>
      </c>
      <c r="AZ341" s="159">
        <f>+(AU341*'Sheet1 (2)'!$C$77)+(AV341*'Sheet1 (2)'!$C$78)+(AW341*'Sheet1 (2)'!$C$79)+(AX341*'Sheet1 (2)'!$C$80)+(AY341*'Sheet1 (2)'!$C$81)</f>
        <v>4.25</v>
      </c>
      <c r="BA341" s="213" t="str">
        <f t="shared" si="11"/>
        <v>Good</v>
      </c>
      <c r="BE341">
        <f>IF(D341='Sheet1 (2)'!$C$61,'Sheet1 (2)'!$D$61*(counts^2)+'Sheet1 (2)'!$G$61*counts+'Sheet1 (2)'!$J$61,IF(D341='Sheet1 (2)'!$C$62,'Sheet1 (2)'!$D$62*counts+'Sheet1 (2)'!$G$62,IF(D341='Sheet1 (2)'!$C$63,'Sheet1 (2)'!$D$63*counts+'Sheet1 (2)'!$G$63,IF(D341='Sheet1 (2)'!$C$64,'Sheet1 (2)'!$D$64*counts+'Sheet1 (2)'!$G$64))))</f>
        <v>2.0984129299999998</v>
      </c>
    </row>
    <row r="342" spans="1:57" ht="12" customHeight="1">
      <c r="A342" s="145" t="s">
        <v>282</v>
      </c>
      <c r="B342" s="145" t="s">
        <v>76</v>
      </c>
      <c r="C342" s="170">
        <v>482</v>
      </c>
      <c r="D342" s="174" t="s">
        <v>77</v>
      </c>
      <c r="E342" s="171">
        <v>8</v>
      </c>
      <c r="F342" s="171">
        <v>1</v>
      </c>
      <c r="G342" s="171" t="s">
        <v>77</v>
      </c>
      <c r="H342" s="171">
        <v>0.5</v>
      </c>
      <c r="I342" s="171" t="s">
        <v>77</v>
      </c>
      <c r="J342" s="173" t="s">
        <v>80</v>
      </c>
      <c r="K342" s="173" t="s">
        <v>80</v>
      </c>
      <c r="L342" s="169">
        <f>VLOOKUP(CONCATENATE(J342,K342),'Sheet1 (2)'!$J$6:$K$26,2,FALSE)</f>
        <v>0</v>
      </c>
      <c r="M342" s="173" t="s">
        <v>83</v>
      </c>
      <c r="N342" s="173" t="s">
        <v>82</v>
      </c>
      <c r="O342" s="168">
        <f>VLOOKUP(CONCATENATE(M342,N342),'Sheet1 (2)'!$L$6:$M$26,2,FALSE)</f>
        <v>18.75</v>
      </c>
      <c r="P342" s="173" t="s">
        <v>83</v>
      </c>
      <c r="Q342" s="173" t="s">
        <v>82</v>
      </c>
      <c r="R342" s="168">
        <f>VLOOKUP(CONCATENATE(P342,Q342),'Sheet1 (2)'!$N$6:$O$26,2,FALSE)</f>
        <v>18.75</v>
      </c>
      <c r="S342" s="173" t="s">
        <v>80</v>
      </c>
      <c r="T342" s="173" t="s">
        <v>80</v>
      </c>
      <c r="U342" s="168">
        <f>VLOOKUP(CONCATENATE(S342,T342),'Sheet1 (2)'!$P$6:$Q$26,2,FALSE)</f>
        <v>0</v>
      </c>
      <c r="V342" s="173" t="s">
        <v>82</v>
      </c>
      <c r="W342" s="173" t="s">
        <v>81</v>
      </c>
      <c r="X342" s="168">
        <f>VLOOKUP(CONCATENATE(V342,W342),'Sheet1 (2)'!$R$6:$S$26,2,FALSE)</f>
        <v>50</v>
      </c>
      <c r="Y342" s="173" t="s">
        <v>82</v>
      </c>
      <c r="Z342" s="173" t="s">
        <v>83</v>
      </c>
      <c r="AA342" s="168">
        <f>VLOOKUP(CONCATENATE(Y342,Z342),'Sheet1 (2)'!$T$6:$U$26,2,FALSE)</f>
        <v>25</v>
      </c>
      <c r="AB342" s="173" t="s">
        <v>80</v>
      </c>
      <c r="AC342" s="173" t="s">
        <v>80</v>
      </c>
      <c r="AD342" s="168">
        <f>VLOOKUP(CONCATENATE(AB342,AC342),'Sheet1 (2)'!$X$6:$Y$26,2,FALSE)</f>
        <v>0</v>
      </c>
      <c r="AE342" s="173" t="s">
        <v>82</v>
      </c>
      <c r="AF342" s="173" t="s">
        <v>81</v>
      </c>
      <c r="AG342" s="168">
        <f>VLOOKUP(CONCATENATE(AE342,AF342),'Sheet1 (2)'!$Z$6:$AA$26,2,FALSE)</f>
        <v>66</v>
      </c>
      <c r="AH342" s="172"/>
      <c r="AI342" s="175"/>
      <c r="AJ342" s="140"/>
      <c r="AK342" s="176" t="s">
        <v>282</v>
      </c>
      <c r="AL342" s="176" t="s">
        <v>76</v>
      </c>
      <c r="AM342" s="170">
        <f t="shared" si="10"/>
        <v>482</v>
      </c>
      <c r="AN342" s="147"/>
      <c r="AO342" s="155"/>
      <c r="AP342" s="156"/>
      <c r="AQ342" s="157">
        <v>2.6804299213023084</v>
      </c>
      <c r="AR342" s="158"/>
      <c r="AS342" s="145">
        <f>LOOKUP(rufmkm,'Sheet1 (2)'!$V$62:$V$71,'Sheet1 (2)'!$W$62:$W$71)</f>
        <v>30</v>
      </c>
      <c r="AT342" s="140"/>
      <c r="AU342" s="157">
        <f>IF(IF(D342='Sheet1 (2)'!$C$69,'Sheet1 (2)'!$D$69*('Sheet1 (2)'!$D$72-rut_index)/'Sheet1 (2)'!$D$72,IF(shee2!D342='Sheet1 (2)'!$C$70,'Sheet1 (2)'!$D$70*('Sheet1 (2)'!$D$72-rut_index)/'Sheet1 (2)'!$D$72,IF(shee2!D342='Sheet1 (2)'!$C$71,'Sheet1 (2)'!$D$71*('Sheet1 (2)'!$D$72-rut_index)/'Sheet1 (2)'!$D$72)))&lt;0,0,IF(D342='Sheet1 (2)'!$C$69,'Sheet1 (2)'!$D$69*('Sheet1 (2)'!$D$72-rut_index)/'Sheet1 (2)'!$D$72,IF(shee2!D342='Sheet1 (2)'!$C$70,'Sheet1 (2)'!$D$70*('Sheet1 (2)'!$D$72-rut_index)/'Sheet1 (2)'!$D$72,IF(shee2!D342='Sheet1 (2)'!$C$71,'Sheet1 (2)'!$D$71*('Sheet1 (2)'!$D$72-rut_index)/'Sheet1 (2)'!$D$72))))</f>
        <v>5</v>
      </c>
      <c r="AV342" s="157">
        <f>IF(IF(D342='Sheet1 (2)'!$C$69,'Sheet1 (2)'!$D$69*('Sheet1 (2)'!$D$72-crack_s_index)/'Sheet1 (2)'!$D$72,IF(shee2!D342='Sheet1 (2)'!$C$70,'Sheet1 (2)'!$D$70*('Sheet1 (2)'!$D$72-crack_s_index)/'Sheet1 (2)'!$D$72,IF(shee2!D342='Sheet1 (2)'!$C$71,'Sheet1 (2)'!$D$71*('Sheet1 (2)'!$D$72-crack_s_index)/'Sheet1 (2)'!$D$72)))&lt;0,0,IF(D342='Sheet1 (2)'!$C$69,'Sheet1 (2)'!$D$69*('Sheet1 (2)'!$D$72-crack_s_index)/'Sheet1 (2)'!$D$72,IF(shee2!D342='Sheet1 (2)'!$C$70,'Sheet1 (2)'!$D$70*('Sheet1 (2)'!$D$72-crack_s_index)/'Sheet1 (2)'!$D$72,IF(shee2!D342='Sheet1 (2)'!$C$71,'Sheet1 (2)'!$D$71*('Sheet1 (2)'!$D$72-crack_s_index)/'Sheet1 (2)'!$D$72))))</f>
        <v>3.4375</v>
      </c>
      <c r="AW342" s="157">
        <f>IF(IF(D342='Sheet1 (2)'!$C$69,'Sheet1 (2)'!$D$69*('Sheet1 (2)'!$D$72-crack_t_index)/'Sheet1 (2)'!$D$72,IF(shee2!D342='Sheet1 (2)'!$C$70,'Sheet1 (2)'!$D$70*('Sheet1 (2)'!$D$72-crack_t_index)/'Sheet1 (2)'!$D$72,IF(shee2!D342='Sheet1 (2)'!$C$71,'Sheet1 (2)'!$D$71*('Sheet1 (2)'!$D$72-crack_t_index)/'Sheet1 (2)'!$D$72)))&lt;0,0,IF(D342='Sheet1 (2)'!$C$69,'Sheet1 (2)'!$D$69*('Sheet1 (2)'!$D$72-crack_t_index)/'Sheet1 (2)'!$D$72,IF(shee2!D342='Sheet1 (2)'!$C$70,'Sheet1 (2)'!$D$70*('Sheet1 (2)'!$D$72-crack_t_index)/'Sheet1 (2)'!$D$72,IF(shee2!D342='Sheet1 (2)'!$C$71,'Sheet1 (2)'!$D$71*('Sheet1 (2)'!$D$72-crack_t_index)/'Sheet1 (2)'!$D$72))))</f>
        <v>3.4375</v>
      </c>
      <c r="AX342" s="157">
        <f>IF(IF(D342='Sheet1 (2)'!$C$69,'Sheet1 (2)'!$D$69*('Sheet1 (2)'!$D$72-rave_index)/'Sheet1 (2)'!$D$72,IF(shee2!D342='Sheet1 (2)'!$C$70,'Sheet1 (2)'!$D$70*('Sheet1 (2)'!$D$72-rave_index)/'Sheet1 (2)'!$D$72,IF(shee2!D342='Sheet1 (2)'!$C$71,'Sheet1 (2)'!$D$71*('Sheet1 (2)'!$D$72-rave_index)/'Sheet1 (2)'!$D$72)))&lt;0,0,IF(D342='Sheet1 (2)'!$C$69,'Sheet1 (2)'!$D$69*('Sheet1 (2)'!$D$72-rave_index)/'Sheet1 (2)'!$D$72,IF(shee2!D342='Sheet1 (2)'!$C$70,'Sheet1 (2)'!$D$70*('Sheet1 (2)'!$D$72-rave_index)/'Sheet1 (2)'!$D$72,IF(shee2!D342='Sheet1 (2)'!$C$71,'Sheet1 (2)'!$D$71*('Sheet1 (2)'!$D$72-rave_index)/'Sheet1 (2)'!$D$72))))</f>
        <v>2.9166666666666665</v>
      </c>
      <c r="AY342" s="157">
        <f>IF(IF(D342='Sheet1 (2)'!$C$69,'Sheet1 (2)'!$D$69*('Sheet1 (2)'!$D$72-rough_index)/'Sheet1 (2)'!$D$72,IF(shee2!D342='Sheet1 (2)'!$C$70,'Sheet1 (2)'!$D$70*('Sheet1 (2)'!$D$72-rough_index)/'Sheet1 (2)'!$D$72,IF(shee2!D342='Sheet1 (2)'!$C$71,'Sheet1 (2)'!$D$71*('Sheet1 (2)'!$D$72-rough_index)/'Sheet1 (2)'!$D$72)))&lt;0,0,IF(D342='Sheet1 (2)'!$C$69,'Sheet1 (2)'!$D$69*('Sheet1 (2)'!$D$72-rough_index)/'Sheet1 (2)'!$D$72,IF(shee2!D342='Sheet1 (2)'!$C$70,'Sheet1 (2)'!$D$70*('Sheet1 (2)'!$D$72-rough_index)/'Sheet1 (2)'!$D$72,IF(shee2!D342='Sheet1 (2)'!$C$71,'Sheet1 (2)'!$D$71*('Sheet1 (2)'!$D$72-rough_index)/'Sheet1 (2)'!$D$72))))</f>
        <v>2.5</v>
      </c>
      <c r="AZ342" s="159">
        <f>+(AU342*'Sheet1 (2)'!$C$77)+(AV342*'Sheet1 (2)'!$C$78)+(AW342*'Sheet1 (2)'!$C$79)+(AX342*'Sheet1 (2)'!$C$80)+(AY342*'Sheet1 (2)'!$C$81)</f>
        <v>3.4166666666666665</v>
      </c>
      <c r="BA342" s="213" t="str">
        <f t="shared" si="11"/>
        <v>Fair</v>
      </c>
      <c r="BE342">
        <f>IF(D342='Sheet1 (2)'!$C$61,'Sheet1 (2)'!$D$61*(counts^2)+'Sheet1 (2)'!$G$61*counts+'Sheet1 (2)'!$J$61,IF(D342='Sheet1 (2)'!$C$62,'Sheet1 (2)'!$D$62*counts+'Sheet1 (2)'!$G$62,IF(D342='Sheet1 (2)'!$C$63,'Sheet1 (2)'!$D$63*counts+'Sheet1 (2)'!$G$63,IF(D342='Sheet1 (2)'!$C$64,'Sheet1 (2)'!$D$64*counts+'Sheet1 (2)'!$G$64))))</f>
        <v>2.0984129299999998</v>
      </c>
    </row>
    <row r="343" spans="1:57" ht="12" customHeight="1">
      <c r="A343" s="145" t="s">
        <v>282</v>
      </c>
      <c r="B343" s="145" t="s">
        <v>76</v>
      </c>
      <c r="C343" s="170">
        <v>483</v>
      </c>
      <c r="D343" s="174" t="s">
        <v>77</v>
      </c>
      <c r="E343" s="171">
        <v>8</v>
      </c>
      <c r="F343" s="171">
        <v>1</v>
      </c>
      <c r="G343" s="171" t="s">
        <v>77</v>
      </c>
      <c r="H343" s="171">
        <v>0.5</v>
      </c>
      <c r="I343" s="171" t="s">
        <v>77</v>
      </c>
      <c r="J343" s="173" t="s">
        <v>80</v>
      </c>
      <c r="K343" s="173" t="s">
        <v>80</v>
      </c>
      <c r="L343" s="169">
        <f>VLOOKUP(CONCATENATE(J343,K343),'Sheet1 (2)'!$J$6:$K$26,2,FALSE)</f>
        <v>0</v>
      </c>
      <c r="M343" s="173" t="s">
        <v>83</v>
      </c>
      <c r="N343" s="173" t="s">
        <v>78</v>
      </c>
      <c r="O343" s="168">
        <f>VLOOKUP(CONCATENATE(M343,N343),'Sheet1 (2)'!$L$6:$M$26,2,FALSE)</f>
        <v>7.5</v>
      </c>
      <c r="P343" s="173" t="s">
        <v>80</v>
      </c>
      <c r="Q343" s="173" t="s">
        <v>80</v>
      </c>
      <c r="R343" s="168">
        <f>VLOOKUP(CONCATENATE(P343,Q343),'Sheet1 (2)'!$N$6:$O$26,2,FALSE)</f>
        <v>0</v>
      </c>
      <c r="S343" s="173" t="s">
        <v>80</v>
      </c>
      <c r="T343" s="173" t="s">
        <v>80</v>
      </c>
      <c r="U343" s="168">
        <f>VLOOKUP(CONCATENATE(S343,T343),'Sheet1 (2)'!$P$6:$Q$26,2,FALSE)</f>
        <v>0</v>
      </c>
      <c r="V343" s="173" t="s">
        <v>80</v>
      </c>
      <c r="W343" s="173" t="s">
        <v>80</v>
      </c>
      <c r="X343" s="168">
        <f>VLOOKUP(CONCATENATE(V343,W343),'Sheet1 (2)'!$R$6:$S$26,2,FALSE)</f>
        <v>0</v>
      </c>
      <c r="Y343" s="173" t="s">
        <v>80</v>
      </c>
      <c r="Z343" s="173" t="s">
        <v>80</v>
      </c>
      <c r="AA343" s="168">
        <f>VLOOKUP(CONCATENATE(Y343,Z343),'Sheet1 (2)'!$T$6:$U$26,2,FALSE)</f>
        <v>0</v>
      </c>
      <c r="AB343" s="173" t="s">
        <v>80</v>
      </c>
      <c r="AC343" s="173" t="s">
        <v>80</v>
      </c>
      <c r="AD343" s="168">
        <f>VLOOKUP(CONCATENATE(AB343,AC343),'Sheet1 (2)'!$X$6:$Y$26,2,FALSE)</f>
        <v>0</v>
      </c>
      <c r="AE343" s="173" t="s">
        <v>82</v>
      </c>
      <c r="AF343" s="173" t="s">
        <v>81</v>
      </c>
      <c r="AG343" s="168">
        <f>VLOOKUP(CONCATENATE(AE343,AF343),'Sheet1 (2)'!$Z$6:$AA$26,2,FALSE)</f>
        <v>66</v>
      </c>
      <c r="AH343" s="172"/>
      <c r="AI343" s="175"/>
      <c r="AJ343" s="140"/>
      <c r="AK343" s="176" t="s">
        <v>282</v>
      </c>
      <c r="AL343" s="176" t="s">
        <v>76</v>
      </c>
      <c r="AM343" s="170">
        <f t="shared" si="10"/>
        <v>483</v>
      </c>
      <c r="AN343" s="147"/>
      <c r="AO343" s="155"/>
      <c r="AP343" s="156"/>
      <c r="AQ343" s="157">
        <v>2.4533679826444188</v>
      </c>
      <c r="AR343" s="158"/>
      <c r="AS343" s="145">
        <f>LOOKUP(rufmkm,'Sheet1 (2)'!$V$62:$V$71,'Sheet1 (2)'!$W$62:$W$71)</f>
        <v>30</v>
      </c>
      <c r="AT343" s="140"/>
      <c r="AU343" s="157">
        <f>IF(IF(D343='Sheet1 (2)'!$C$69,'Sheet1 (2)'!$D$69*('Sheet1 (2)'!$D$72-rut_index)/'Sheet1 (2)'!$D$72,IF(shee2!D343='Sheet1 (2)'!$C$70,'Sheet1 (2)'!$D$70*('Sheet1 (2)'!$D$72-rut_index)/'Sheet1 (2)'!$D$72,IF(shee2!D343='Sheet1 (2)'!$C$71,'Sheet1 (2)'!$D$71*('Sheet1 (2)'!$D$72-rut_index)/'Sheet1 (2)'!$D$72)))&lt;0,0,IF(D343='Sheet1 (2)'!$C$69,'Sheet1 (2)'!$D$69*('Sheet1 (2)'!$D$72-rut_index)/'Sheet1 (2)'!$D$72,IF(shee2!D343='Sheet1 (2)'!$C$70,'Sheet1 (2)'!$D$70*('Sheet1 (2)'!$D$72-rut_index)/'Sheet1 (2)'!$D$72,IF(shee2!D343='Sheet1 (2)'!$C$71,'Sheet1 (2)'!$D$71*('Sheet1 (2)'!$D$72-rut_index)/'Sheet1 (2)'!$D$72))))</f>
        <v>5</v>
      </c>
      <c r="AV343" s="157">
        <f>IF(IF(D343='Sheet1 (2)'!$C$69,'Sheet1 (2)'!$D$69*('Sheet1 (2)'!$D$72-crack_s_index)/'Sheet1 (2)'!$D$72,IF(shee2!D343='Sheet1 (2)'!$C$70,'Sheet1 (2)'!$D$70*('Sheet1 (2)'!$D$72-crack_s_index)/'Sheet1 (2)'!$D$72,IF(shee2!D343='Sheet1 (2)'!$C$71,'Sheet1 (2)'!$D$71*('Sheet1 (2)'!$D$72-crack_s_index)/'Sheet1 (2)'!$D$72)))&lt;0,0,IF(D343='Sheet1 (2)'!$C$69,'Sheet1 (2)'!$D$69*('Sheet1 (2)'!$D$72-crack_s_index)/'Sheet1 (2)'!$D$72,IF(shee2!D343='Sheet1 (2)'!$C$70,'Sheet1 (2)'!$D$70*('Sheet1 (2)'!$D$72-crack_s_index)/'Sheet1 (2)'!$D$72,IF(shee2!D343='Sheet1 (2)'!$C$71,'Sheet1 (2)'!$D$71*('Sheet1 (2)'!$D$72-crack_s_index)/'Sheet1 (2)'!$D$72))))</f>
        <v>4.375</v>
      </c>
      <c r="AW343" s="157">
        <f>IF(IF(D343='Sheet1 (2)'!$C$69,'Sheet1 (2)'!$D$69*('Sheet1 (2)'!$D$72-crack_t_index)/'Sheet1 (2)'!$D$72,IF(shee2!D343='Sheet1 (2)'!$C$70,'Sheet1 (2)'!$D$70*('Sheet1 (2)'!$D$72-crack_t_index)/'Sheet1 (2)'!$D$72,IF(shee2!D343='Sheet1 (2)'!$C$71,'Sheet1 (2)'!$D$71*('Sheet1 (2)'!$D$72-crack_t_index)/'Sheet1 (2)'!$D$72)))&lt;0,0,IF(D343='Sheet1 (2)'!$C$69,'Sheet1 (2)'!$D$69*('Sheet1 (2)'!$D$72-crack_t_index)/'Sheet1 (2)'!$D$72,IF(shee2!D343='Sheet1 (2)'!$C$70,'Sheet1 (2)'!$D$70*('Sheet1 (2)'!$D$72-crack_t_index)/'Sheet1 (2)'!$D$72,IF(shee2!D343='Sheet1 (2)'!$C$71,'Sheet1 (2)'!$D$71*('Sheet1 (2)'!$D$72-crack_t_index)/'Sheet1 (2)'!$D$72))))</f>
        <v>5</v>
      </c>
      <c r="AX343" s="157">
        <f>IF(IF(D343='Sheet1 (2)'!$C$69,'Sheet1 (2)'!$D$69*('Sheet1 (2)'!$D$72-rave_index)/'Sheet1 (2)'!$D$72,IF(shee2!D343='Sheet1 (2)'!$C$70,'Sheet1 (2)'!$D$70*('Sheet1 (2)'!$D$72-rave_index)/'Sheet1 (2)'!$D$72,IF(shee2!D343='Sheet1 (2)'!$C$71,'Sheet1 (2)'!$D$71*('Sheet1 (2)'!$D$72-rave_index)/'Sheet1 (2)'!$D$72)))&lt;0,0,IF(D343='Sheet1 (2)'!$C$69,'Sheet1 (2)'!$D$69*('Sheet1 (2)'!$D$72-rave_index)/'Sheet1 (2)'!$D$72,IF(shee2!D343='Sheet1 (2)'!$C$70,'Sheet1 (2)'!$D$70*('Sheet1 (2)'!$D$72-rave_index)/'Sheet1 (2)'!$D$72,IF(shee2!D343='Sheet1 (2)'!$C$71,'Sheet1 (2)'!$D$71*('Sheet1 (2)'!$D$72-rave_index)/'Sheet1 (2)'!$D$72))))</f>
        <v>5</v>
      </c>
      <c r="AY343" s="157">
        <f>IF(IF(D343='Sheet1 (2)'!$C$69,'Sheet1 (2)'!$D$69*('Sheet1 (2)'!$D$72-rough_index)/'Sheet1 (2)'!$D$72,IF(shee2!D343='Sheet1 (2)'!$C$70,'Sheet1 (2)'!$D$70*('Sheet1 (2)'!$D$72-rough_index)/'Sheet1 (2)'!$D$72,IF(shee2!D343='Sheet1 (2)'!$C$71,'Sheet1 (2)'!$D$71*('Sheet1 (2)'!$D$72-rough_index)/'Sheet1 (2)'!$D$72)))&lt;0,0,IF(D343='Sheet1 (2)'!$C$69,'Sheet1 (2)'!$D$69*('Sheet1 (2)'!$D$72-rough_index)/'Sheet1 (2)'!$D$72,IF(shee2!D343='Sheet1 (2)'!$C$70,'Sheet1 (2)'!$D$70*('Sheet1 (2)'!$D$72-rough_index)/'Sheet1 (2)'!$D$72,IF(shee2!D343='Sheet1 (2)'!$C$71,'Sheet1 (2)'!$D$71*('Sheet1 (2)'!$D$72-rough_index)/'Sheet1 (2)'!$D$72))))</f>
        <v>2.5</v>
      </c>
      <c r="AZ343" s="159">
        <f>+(AU343*'Sheet1 (2)'!$C$77)+(AV343*'Sheet1 (2)'!$C$78)+(AW343*'Sheet1 (2)'!$C$79)+(AX343*'Sheet1 (2)'!$C$80)+(AY343*'Sheet1 (2)'!$C$81)</f>
        <v>4.0250000000000004</v>
      </c>
      <c r="BA343" s="213" t="str">
        <f t="shared" si="11"/>
        <v>Good</v>
      </c>
      <c r="BE343">
        <f>IF(D343='Sheet1 (2)'!$C$61,'Sheet1 (2)'!$D$61*(counts^2)+'Sheet1 (2)'!$G$61*counts+'Sheet1 (2)'!$J$61,IF(D343='Sheet1 (2)'!$C$62,'Sheet1 (2)'!$D$62*counts+'Sheet1 (2)'!$G$62,IF(D343='Sheet1 (2)'!$C$63,'Sheet1 (2)'!$D$63*counts+'Sheet1 (2)'!$G$63,IF(D343='Sheet1 (2)'!$C$64,'Sheet1 (2)'!$D$64*counts+'Sheet1 (2)'!$G$64))))</f>
        <v>2.0984129299999998</v>
      </c>
    </row>
    <row r="344" spans="1:57" ht="12" customHeight="1">
      <c r="A344" s="145" t="s">
        <v>282</v>
      </c>
      <c r="B344" s="145" t="s">
        <v>76</v>
      </c>
      <c r="C344" s="170">
        <v>484</v>
      </c>
      <c r="D344" s="174" t="s">
        <v>77</v>
      </c>
      <c r="E344" s="171">
        <v>8</v>
      </c>
      <c r="F344" s="171">
        <v>1</v>
      </c>
      <c r="G344" s="171" t="s">
        <v>77</v>
      </c>
      <c r="H344" s="171">
        <v>0.5</v>
      </c>
      <c r="I344" s="171" t="s">
        <v>77</v>
      </c>
      <c r="J344" s="173" t="s">
        <v>80</v>
      </c>
      <c r="K344" s="173" t="s">
        <v>80</v>
      </c>
      <c r="L344" s="169">
        <f>VLOOKUP(CONCATENATE(J344,K344),'Sheet1 (2)'!$J$6:$K$26,2,FALSE)</f>
        <v>0</v>
      </c>
      <c r="M344" s="173" t="s">
        <v>83</v>
      </c>
      <c r="N344" s="173" t="s">
        <v>82</v>
      </c>
      <c r="O344" s="168">
        <f>VLOOKUP(CONCATENATE(M344,N344),'Sheet1 (2)'!$L$6:$M$26,2,FALSE)</f>
        <v>18.75</v>
      </c>
      <c r="P344" s="173" t="s">
        <v>80</v>
      </c>
      <c r="Q344" s="173" t="s">
        <v>80</v>
      </c>
      <c r="R344" s="168">
        <f>VLOOKUP(CONCATENATE(P344,Q344),'Sheet1 (2)'!$N$6:$O$26,2,FALSE)</f>
        <v>0</v>
      </c>
      <c r="S344" s="173" t="s">
        <v>80</v>
      </c>
      <c r="T344" s="173" t="s">
        <v>80</v>
      </c>
      <c r="U344" s="168">
        <f>VLOOKUP(CONCATENATE(S344,T344),'Sheet1 (2)'!$P$6:$Q$26,2,FALSE)</f>
        <v>0</v>
      </c>
      <c r="V344" s="173" t="s">
        <v>80</v>
      </c>
      <c r="W344" s="173" t="s">
        <v>80</v>
      </c>
      <c r="X344" s="168">
        <f>VLOOKUP(CONCATENATE(V344,W344),'Sheet1 (2)'!$R$6:$S$26,2,FALSE)</f>
        <v>0</v>
      </c>
      <c r="Y344" s="173" t="s">
        <v>80</v>
      </c>
      <c r="Z344" s="173" t="s">
        <v>80</v>
      </c>
      <c r="AA344" s="168">
        <f>VLOOKUP(CONCATENATE(Y344,Z344),'Sheet1 (2)'!$T$6:$U$26,2,FALSE)</f>
        <v>0</v>
      </c>
      <c r="AB344" s="173" t="s">
        <v>80</v>
      </c>
      <c r="AC344" s="173" t="s">
        <v>80</v>
      </c>
      <c r="AD344" s="168">
        <f>VLOOKUP(CONCATENATE(AB344,AC344),'Sheet1 (2)'!$X$6:$Y$26,2,FALSE)</f>
        <v>0</v>
      </c>
      <c r="AE344" s="173" t="s">
        <v>82</v>
      </c>
      <c r="AF344" s="173" t="s">
        <v>81</v>
      </c>
      <c r="AG344" s="168">
        <f>VLOOKUP(CONCATENATE(AE344,AF344),'Sheet1 (2)'!$Z$6:$AA$26,2,FALSE)</f>
        <v>66</v>
      </c>
      <c r="AH344" s="172"/>
      <c r="AI344" s="175"/>
      <c r="AJ344" s="140"/>
      <c r="AK344" s="176" t="s">
        <v>282</v>
      </c>
      <c r="AL344" s="176" t="s">
        <v>76</v>
      </c>
      <c r="AM344" s="170">
        <f t="shared" si="10"/>
        <v>484</v>
      </c>
      <c r="AN344" s="147"/>
      <c r="AO344" s="155"/>
      <c r="AP344" s="156"/>
      <c r="AQ344" s="157">
        <v>4.0670889464502178</v>
      </c>
      <c r="AR344" s="158"/>
      <c r="AS344" s="145">
        <f>LOOKUP(rufmkm,'Sheet1 (2)'!$V$62:$V$71,'Sheet1 (2)'!$W$62:$W$71)</f>
        <v>50</v>
      </c>
      <c r="AT344" s="140"/>
      <c r="AU344" s="157">
        <f>IF(IF(D344='Sheet1 (2)'!$C$69,'Sheet1 (2)'!$D$69*('Sheet1 (2)'!$D$72-rut_index)/'Sheet1 (2)'!$D$72,IF(shee2!D344='Sheet1 (2)'!$C$70,'Sheet1 (2)'!$D$70*('Sheet1 (2)'!$D$72-rut_index)/'Sheet1 (2)'!$D$72,IF(shee2!D344='Sheet1 (2)'!$C$71,'Sheet1 (2)'!$D$71*('Sheet1 (2)'!$D$72-rut_index)/'Sheet1 (2)'!$D$72)))&lt;0,0,IF(D344='Sheet1 (2)'!$C$69,'Sheet1 (2)'!$D$69*('Sheet1 (2)'!$D$72-rut_index)/'Sheet1 (2)'!$D$72,IF(shee2!D344='Sheet1 (2)'!$C$70,'Sheet1 (2)'!$D$70*('Sheet1 (2)'!$D$72-rut_index)/'Sheet1 (2)'!$D$72,IF(shee2!D344='Sheet1 (2)'!$C$71,'Sheet1 (2)'!$D$71*('Sheet1 (2)'!$D$72-rut_index)/'Sheet1 (2)'!$D$72))))</f>
        <v>5</v>
      </c>
      <c r="AV344" s="157">
        <f>IF(IF(D344='Sheet1 (2)'!$C$69,'Sheet1 (2)'!$D$69*('Sheet1 (2)'!$D$72-crack_s_index)/'Sheet1 (2)'!$D$72,IF(shee2!D344='Sheet1 (2)'!$C$70,'Sheet1 (2)'!$D$70*('Sheet1 (2)'!$D$72-crack_s_index)/'Sheet1 (2)'!$D$72,IF(shee2!D344='Sheet1 (2)'!$C$71,'Sheet1 (2)'!$D$71*('Sheet1 (2)'!$D$72-crack_s_index)/'Sheet1 (2)'!$D$72)))&lt;0,0,IF(D344='Sheet1 (2)'!$C$69,'Sheet1 (2)'!$D$69*('Sheet1 (2)'!$D$72-crack_s_index)/'Sheet1 (2)'!$D$72,IF(shee2!D344='Sheet1 (2)'!$C$70,'Sheet1 (2)'!$D$70*('Sheet1 (2)'!$D$72-crack_s_index)/'Sheet1 (2)'!$D$72,IF(shee2!D344='Sheet1 (2)'!$C$71,'Sheet1 (2)'!$D$71*('Sheet1 (2)'!$D$72-crack_s_index)/'Sheet1 (2)'!$D$72))))</f>
        <v>3.4375</v>
      </c>
      <c r="AW344" s="157">
        <f>IF(IF(D344='Sheet1 (2)'!$C$69,'Sheet1 (2)'!$D$69*('Sheet1 (2)'!$D$72-crack_t_index)/'Sheet1 (2)'!$D$72,IF(shee2!D344='Sheet1 (2)'!$C$70,'Sheet1 (2)'!$D$70*('Sheet1 (2)'!$D$72-crack_t_index)/'Sheet1 (2)'!$D$72,IF(shee2!D344='Sheet1 (2)'!$C$71,'Sheet1 (2)'!$D$71*('Sheet1 (2)'!$D$72-crack_t_index)/'Sheet1 (2)'!$D$72)))&lt;0,0,IF(D344='Sheet1 (2)'!$C$69,'Sheet1 (2)'!$D$69*('Sheet1 (2)'!$D$72-crack_t_index)/'Sheet1 (2)'!$D$72,IF(shee2!D344='Sheet1 (2)'!$C$70,'Sheet1 (2)'!$D$70*('Sheet1 (2)'!$D$72-crack_t_index)/'Sheet1 (2)'!$D$72,IF(shee2!D344='Sheet1 (2)'!$C$71,'Sheet1 (2)'!$D$71*('Sheet1 (2)'!$D$72-crack_t_index)/'Sheet1 (2)'!$D$72))))</f>
        <v>5</v>
      </c>
      <c r="AX344" s="157">
        <f>IF(IF(D344='Sheet1 (2)'!$C$69,'Sheet1 (2)'!$D$69*('Sheet1 (2)'!$D$72-rave_index)/'Sheet1 (2)'!$D$72,IF(shee2!D344='Sheet1 (2)'!$C$70,'Sheet1 (2)'!$D$70*('Sheet1 (2)'!$D$72-rave_index)/'Sheet1 (2)'!$D$72,IF(shee2!D344='Sheet1 (2)'!$C$71,'Sheet1 (2)'!$D$71*('Sheet1 (2)'!$D$72-rave_index)/'Sheet1 (2)'!$D$72)))&lt;0,0,IF(D344='Sheet1 (2)'!$C$69,'Sheet1 (2)'!$D$69*('Sheet1 (2)'!$D$72-rave_index)/'Sheet1 (2)'!$D$72,IF(shee2!D344='Sheet1 (2)'!$C$70,'Sheet1 (2)'!$D$70*('Sheet1 (2)'!$D$72-rave_index)/'Sheet1 (2)'!$D$72,IF(shee2!D344='Sheet1 (2)'!$C$71,'Sheet1 (2)'!$D$71*('Sheet1 (2)'!$D$72-rave_index)/'Sheet1 (2)'!$D$72))))</f>
        <v>5</v>
      </c>
      <c r="AY344" s="157">
        <f>IF(IF(D344='Sheet1 (2)'!$C$69,'Sheet1 (2)'!$D$69*('Sheet1 (2)'!$D$72-rough_index)/'Sheet1 (2)'!$D$72,IF(shee2!D344='Sheet1 (2)'!$C$70,'Sheet1 (2)'!$D$70*('Sheet1 (2)'!$D$72-rough_index)/'Sheet1 (2)'!$D$72,IF(shee2!D344='Sheet1 (2)'!$C$71,'Sheet1 (2)'!$D$71*('Sheet1 (2)'!$D$72-rough_index)/'Sheet1 (2)'!$D$72)))&lt;0,0,IF(D344='Sheet1 (2)'!$C$69,'Sheet1 (2)'!$D$69*('Sheet1 (2)'!$D$72-rough_index)/'Sheet1 (2)'!$D$72,IF(shee2!D344='Sheet1 (2)'!$C$70,'Sheet1 (2)'!$D$70*('Sheet1 (2)'!$D$72-rough_index)/'Sheet1 (2)'!$D$72,IF(shee2!D344='Sheet1 (2)'!$C$71,'Sheet1 (2)'!$D$71*('Sheet1 (2)'!$D$72-rough_index)/'Sheet1 (2)'!$D$72))))</f>
        <v>0.83333333333333337</v>
      </c>
      <c r="AZ344" s="159">
        <f>+(AU344*'Sheet1 (2)'!$C$77)+(AV344*'Sheet1 (2)'!$C$78)+(AW344*'Sheet1 (2)'!$C$79)+(AX344*'Sheet1 (2)'!$C$80)+(AY344*'Sheet1 (2)'!$C$81)</f>
        <v>3.1875</v>
      </c>
      <c r="BA344" s="213" t="str">
        <f t="shared" si="11"/>
        <v>Fair</v>
      </c>
      <c r="BE344">
        <f>IF(D344='Sheet1 (2)'!$C$61,'Sheet1 (2)'!$D$61*(counts^2)+'Sheet1 (2)'!$G$61*counts+'Sheet1 (2)'!$J$61,IF(D344='Sheet1 (2)'!$C$62,'Sheet1 (2)'!$D$62*counts+'Sheet1 (2)'!$G$62,IF(D344='Sheet1 (2)'!$C$63,'Sheet1 (2)'!$D$63*counts+'Sheet1 (2)'!$G$63,IF(D344='Sheet1 (2)'!$C$64,'Sheet1 (2)'!$D$64*counts+'Sheet1 (2)'!$G$64))))</f>
        <v>2.0984129299999998</v>
      </c>
    </row>
    <row r="345" spans="1:57" ht="12" customHeight="1">
      <c r="A345" s="145" t="s">
        <v>282</v>
      </c>
      <c r="B345" s="145" t="s">
        <v>76</v>
      </c>
      <c r="C345" s="170">
        <v>485</v>
      </c>
      <c r="D345" s="174" t="s">
        <v>77</v>
      </c>
      <c r="E345" s="171">
        <v>8</v>
      </c>
      <c r="F345" s="171">
        <v>1</v>
      </c>
      <c r="G345" s="171" t="s">
        <v>77</v>
      </c>
      <c r="H345" s="171">
        <v>0.5</v>
      </c>
      <c r="I345" s="171" t="s">
        <v>77</v>
      </c>
      <c r="J345" s="173" t="s">
        <v>80</v>
      </c>
      <c r="K345" s="173" t="s">
        <v>80</v>
      </c>
      <c r="L345" s="169">
        <f>VLOOKUP(CONCATENATE(J345,K345),'Sheet1 (2)'!$J$6:$K$26,2,FALSE)</f>
        <v>0</v>
      </c>
      <c r="M345" s="173" t="s">
        <v>83</v>
      </c>
      <c r="N345" s="173" t="s">
        <v>83</v>
      </c>
      <c r="O345" s="168">
        <f>VLOOKUP(CONCATENATE(M345,N345),'Sheet1 (2)'!$L$6:$M$26,2,FALSE)</f>
        <v>37.5</v>
      </c>
      <c r="P345" s="173" t="s">
        <v>83</v>
      </c>
      <c r="Q345" s="173" t="s">
        <v>82</v>
      </c>
      <c r="R345" s="168">
        <f>VLOOKUP(CONCATENATE(P345,Q345),'Sheet1 (2)'!$N$6:$O$26,2,FALSE)</f>
        <v>18.75</v>
      </c>
      <c r="S345" s="173" t="s">
        <v>80</v>
      </c>
      <c r="T345" s="173" t="s">
        <v>80</v>
      </c>
      <c r="U345" s="168">
        <f>VLOOKUP(CONCATENATE(S345,T345),'Sheet1 (2)'!$P$6:$Q$26,2,FALSE)</f>
        <v>0</v>
      </c>
      <c r="V345" s="173" t="s">
        <v>80</v>
      </c>
      <c r="W345" s="173" t="s">
        <v>80</v>
      </c>
      <c r="X345" s="168">
        <f>VLOOKUP(CONCATENATE(V345,W345),'Sheet1 (2)'!$R$6:$S$26,2,FALSE)</f>
        <v>0</v>
      </c>
      <c r="Y345" s="173" t="s">
        <v>83</v>
      </c>
      <c r="Z345" s="173" t="s">
        <v>83</v>
      </c>
      <c r="AA345" s="168">
        <f>VLOOKUP(CONCATENATE(Y345,Z345),'Sheet1 (2)'!$T$6:$U$26,2,FALSE)</f>
        <v>37.5</v>
      </c>
      <c r="AB345" s="173" t="s">
        <v>80</v>
      </c>
      <c r="AC345" s="173" t="s">
        <v>80</v>
      </c>
      <c r="AD345" s="168">
        <f>VLOOKUP(CONCATENATE(AB345,AC345),'Sheet1 (2)'!$X$6:$Y$26,2,FALSE)</f>
        <v>0</v>
      </c>
      <c r="AE345" s="173" t="s">
        <v>82</v>
      </c>
      <c r="AF345" s="173" t="s">
        <v>81</v>
      </c>
      <c r="AG345" s="168">
        <f>VLOOKUP(CONCATENATE(AE345,AF345),'Sheet1 (2)'!$Z$6:$AA$26,2,FALSE)</f>
        <v>66</v>
      </c>
      <c r="AH345" s="172"/>
      <c r="AI345" s="175"/>
      <c r="AJ345" s="140"/>
      <c r="AK345" s="176" t="s">
        <v>282</v>
      </c>
      <c r="AL345" s="176" t="s">
        <v>76</v>
      </c>
      <c r="AM345" s="170">
        <f t="shared" si="10"/>
        <v>485</v>
      </c>
      <c r="AN345" s="147"/>
      <c r="AO345" s="155"/>
      <c r="AP345" s="156"/>
      <c r="AQ345" s="157">
        <v>2.2511011377070602</v>
      </c>
      <c r="AR345" s="158"/>
      <c r="AS345" s="145">
        <f>LOOKUP(rufmkm,'Sheet1 (2)'!$V$62:$V$71,'Sheet1 (2)'!$W$62:$W$71)</f>
        <v>30</v>
      </c>
      <c r="AT345" s="140"/>
      <c r="AU345" s="157">
        <f>IF(IF(D345='Sheet1 (2)'!$C$69,'Sheet1 (2)'!$D$69*('Sheet1 (2)'!$D$72-rut_index)/'Sheet1 (2)'!$D$72,IF(shee2!D345='Sheet1 (2)'!$C$70,'Sheet1 (2)'!$D$70*('Sheet1 (2)'!$D$72-rut_index)/'Sheet1 (2)'!$D$72,IF(shee2!D345='Sheet1 (2)'!$C$71,'Sheet1 (2)'!$D$71*('Sheet1 (2)'!$D$72-rut_index)/'Sheet1 (2)'!$D$72)))&lt;0,0,IF(D345='Sheet1 (2)'!$C$69,'Sheet1 (2)'!$D$69*('Sheet1 (2)'!$D$72-rut_index)/'Sheet1 (2)'!$D$72,IF(shee2!D345='Sheet1 (2)'!$C$70,'Sheet1 (2)'!$D$70*('Sheet1 (2)'!$D$72-rut_index)/'Sheet1 (2)'!$D$72,IF(shee2!D345='Sheet1 (2)'!$C$71,'Sheet1 (2)'!$D$71*('Sheet1 (2)'!$D$72-rut_index)/'Sheet1 (2)'!$D$72))))</f>
        <v>5</v>
      </c>
      <c r="AV345" s="157">
        <f>IF(IF(D345='Sheet1 (2)'!$C$69,'Sheet1 (2)'!$D$69*('Sheet1 (2)'!$D$72-crack_s_index)/'Sheet1 (2)'!$D$72,IF(shee2!D345='Sheet1 (2)'!$C$70,'Sheet1 (2)'!$D$70*('Sheet1 (2)'!$D$72-crack_s_index)/'Sheet1 (2)'!$D$72,IF(shee2!D345='Sheet1 (2)'!$C$71,'Sheet1 (2)'!$D$71*('Sheet1 (2)'!$D$72-crack_s_index)/'Sheet1 (2)'!$D$72)))&lt;0,0,IF(D345='Sheet1 (2)'!$C$69,'Sheet1 (2)'!$D$69*('Sheet1 (2)'!$D$72-crack_s_index)/'Sheet1 (2)'!$D$72,IF(shee2!D345='Sheet1 (2)'!$C$70,'Sheet1 (2)'!$D$70*('Sheet1 (2)'!$D$72-crack_s_index)/'Sheet1 (2)'!$D$72,IF(shee2!D345='Sheet1 (2)'!$C$71,'Sheet1 (2)'!$D$71*('Sheet1 (2)'!$D$72-crack_s_index)/'Sheet1 (2)'!$D$72))))</f>
        <v>1.875</v>
      </c>
      <c r="AW345" s="157">
        <f>IF(IF(D345='Sheet1 (2)'!$C$69,'Sheet1 (2)'!$D$69*('Sheet1 (2)'!$D$72-crack_t_index)/'Sheet1 (2)'!$D$72,IF(shee2!D345='Sheet1 (2)'!$C$70,'Sheet1 (2)'!$D$70*('Sheet1 (2)'!$D$72-crack_t_index)/'Sheet1 (2)'!$D$72,IF(shee2!D345='Sheet1 (2)'!$C$71,'Sheet1 (2)'!$D$71*('Sheet1 (2)'!$D$72-crack_t_index)/'Sheet1 (2)'!$D$72)))&lt;0,0,IF(D345='Sheet1 (2)'!$C$69,'Sheet1 (2)'!$D$69*('Sheet1 (2)'!$D$72-crack_t_index)/'Sheet1 (2)'!$D$72,IF(shee2!D345='Sheet1 (2)'!$C$70,'Sheet1 (2)'!$D$70*('Sheet1 (2)'!$D$72-crack_t_index)/'Sheet1 (2)'!$D$72,IF(shee2!D345='Sheet1 (2)'!$C$71,'Sheet1 (2)'!$D$71*('Sheet1 (2)'!$D$72-crack_t_index)/'Sheet1 (2)'!$D$72))))</f>
        <v>3.4375</v>
      </c>
      <c r="AX345" s="157">
        <f>IF(IF(D345='Sheet1 (2)'!$C$69,'Sheet1 (2)'!$D$69*('Sheet1 (2)'!$D$72-rave_index)/'Sheet1 (2)'!$D$72,IF(shee2!D345='Sheet1 (2)'!$C$70,'Sheet1 (2)'!$D$70*('Sheet1 (2)'!$D$72-rave_index)/'Sheet1 (2)'!$D$72,IF(shee2!D345='Sheet1 (2)'!$C$71,'Sheet1 (2)'!$D$71*('Sheet1 (2)'!$D$72-rave_index)/'Sheet1 (2)'!$D$72)))&lt;0,0,IF(D345='Sheet1 (2)'!$C$69,'Sheet1 (2)'!$D$69*('Sheet1 (2)'!$D$72-rave_index)/'Sheet1 (2)'!$D$72,IF(shee2!D345='Sheet1 (2)'!$C$70,'Sheet1 (2)'!$D$70*('Sheet1 (2)'!$D$72-rave_index)/'Sheet1 (2)'!$D$72,IF(shee2!D345='Sheet1 (2)'!$C$71,'Sheet1 (2)'!$D$71*('Sheet1 (2)'!$D$72-rave_index)/'Sheet1 (2)'!$D$72))))</f>
        <v>1.875</v>
      </c>
      <c r="AY345" s="157">
        <f>IF(IF(D345='Sheet1 (2)'!$C$69,'Sheet1 (2)'!$D$69*('Sheet1 (2)'!$D$72-rough_index)/'Sheet1 (2)'!$D$72,IF(shee2!D345='Sheet1 (2)'!$C$70,'Sheet1 (2)'!$D$70*('Sheet1 (2)'!$D$72-rough_index)/'Sheet1 (2)'!$D$72,IF(shee2!D345='Sheet1 (2)'!$C$71,'Sheet1 (2)'!$D$71*('Sheet1 (2)'!$D$72-rough_index)/'Sheet1 (2)'!$D$72)))&lt;0,0,IF(D345='Sheet1 (2)'!$C$69,'Sheet1 (2)'!$D$69*('Sheet1 (2)'!$D$72-rough_index)/'Sheet1 (2)'!$D$72,IF(shee2!D345='Sheet1 (2)'!$C$70,'Sheet1 (2)'!$D$70*('Sheet1 (2)'!$D$72-rough_index)/'Sheet1 (2)'!$D$72,IF(shee2!D345='Sheet1 (2)'!$C$71,'Sheet1 (2)'!$D$71*('Sheet1 (2)'!$D$72-rough_index)/'Sheet1 (2)'!$D$72))))</f>
        <v>2.5</v>
      </c>
      <c r="AZ345" s="159">
        <f>+(AU345*'Sheet1 (2)'!$C$77)+(AV345*'Sheet1 (2)'!$C$78)+(AW345*'Sheet1 (2)'!$C$79)+(AX345*'Sheet1 (2)'!$C$80)+(AY345*'Sheet1 (2)'!$C$81)</f>
        <v>2.75</v>
      </c>
      <c r="BA345" s="213" t="str">
        <f t="shared" si="11"/>
        <v>Fair</v>
      </c>
      <c r="BE345">
        <f>IF(D345='Sheet1 (2)'!$C$61,'Sheet1 (2)'!$D$61*(counts^2)+'Sheet1 (2)'!$G$61*counts+'Sheet1 (2)'!$J$61,IF(D345='Sheet1 (2)'!$C$62,'Sheet1 (2)'!$D$62*counts+'Sheet1 (2)'!$G$62,IF(D345='Sheet1 (2)'!$C$63,'Sheet1 (2)'!$D$63*counts+'Sheet1 (2)'!$G$63,IF(D345='Sheet1 (2)'!$C$64,'Sheet1 (2)'!$D$64*counts+'Sheet1 (2)'!$G$64))))</f>
        <v>2.0984129299999998</v>
      </c>
    </row>
    <row r="346" spans="1:57" ht="12" customHeight="1">
      <c r="A346" s="145" t="s">
        <v>282</v>
      </c>
      <c r="B346" s="145" t="s">
        <v>76</v>
      </c>
      <c r="C346" s="170">
        <v>486</v>
      </c>
      <c r="D346" s="174" t="s">
        <v>77</v>
      </c>
      <c r="E346" s="171">
        <v>8</v>
      </c>
      <c r="F346" s="171">
        <v>1</v>
      </c>
      <c r="G346" s="171" t="s">
        <v>77</v>
      </c>
      <c r="H346" s="171">
        <v>0.5</v>
      </c>
      <c r="I346" s="171" t="s">
        <v>77</v>
      </c>
      <c r="J346" s="173" t="s">
        <v>80</v>
      </c>
      <c r="K346" s="173" t="s">
        <v>80</v>
      </c>
      <c r="L346" s="169">
        <f>VLOOKUP(CONCATENATE(J346,K346),'Sheet1 (2)'!$J$6:$K$26,2,FALSE)</f>
        <v>0</v>
      </c>
      <c r="M346" s="173" t="s">
        <v>83</v>
      </c>
      <c r="N346" s="173" t="s">
        <v>83</v>
      </c>
      <c r="O346" s="168">
        <f>VLOOKUP(CONCATENATE(M346,N346),'Sheet1 (2)'!$L$6:$M$26,2,FALSE)</f>
        <v>37.5</v>
      </c>
      <c r="P346" s="173" t="s">
        <v>83</v>
      </c>
      <c r="Q346" s="173" t="s">
        <v>82</v>
      </c>
      <c r="R346" s="168">
        <f>VLOOKUP(CONCATENATE(P346,Q346),'Sheet1 (2)'!$N$6:$O$26,2,FALSE)</f>
        <v>18.75</v>
      </c>
      <c r="S346" s="173" t="s">
        <v>80</v>
      </c>
      <c r="T346" s="173" t="s">
        <v>80</v>
      </c>
      <c r="U346" s="168">
        <f>VLOOKUP(CONCATENATE(S346,T346),'Sheet1 (2)'!$P$6:$Q$26,2,FALSE)</f>
        <v>0</v>
      </c>
      <c r="V346" s="173" t="s">
        <v>80</v>
      </c>
      <c r="W346" s="173" t="s">
        <v>80</v>
      </c>
      <c r="X346" s="168">
        <f>VLOOKUP(CONCATENATE(V346,W346),'Sheet1 (2)'!$R$6:$S$26,2,FALSE)</f>
        <v>0</v>
      </c>
      <c r="Y346" s="173" t="s">
        <v>80</v>
      </c>
      <c r="Z346" s="173" t="s">
        <v>80</v>
      </c>
      <c r="AA346" s="168">
        <f>VLOOKUP(CONCATENATE(Y346,Z346),'Sheet1 (2)'!$T$6:$U$26,2,FALSE)</f>
        <v>0</v>
      </c>
      <c r="AB346" s="173" t="s">
        <v>80</v>
      </c>
      <c r="AC346" s="173" t="s">
        <v>80</v>
      </c>
      <c r="AD346" s="168">
        <f>VLOOKUP(CONCATENATE(AB346,AC346),'Sheet1 (2)'!$X$6:$Y$26,2,FALSE)</f>
        <v>0</v>
      </c>
      <c r="AE346" s="173" t="s">
        <v>82</v>
      </c>
      <c r="AF346" s="173" t="s">
        <v>81</v>
      </c>
      <c r="AG346" s="168">
        <f>VLOOKUP(CONCATENATE(AE346,AF346),'Sheet1 (2)'!$Z$6:$AA$26,2,FALSE)</f>
        <v>66</v>
      </c>
      <c r="AH346" s="172"/>
      <c r="AI346" s="175"/>
      <c r="AJ346" s="140"/>
      <c r="AK346" s="176" t="s">
        <v>282</v>
      </c>
      <c r="AL346" s="176" t="s">
        <v>76</v>
      </c>
      <c r="AM346" s="170">
        <f t="shared" si="10"/>
        <v>486</v>
      </c>
      <c r="AN346" s="147"/>
      <c r="AO346" s="155"/>
      <c r="AP346" s="156"/>
      <c r="AQ346" s="157">
        <v>3.3434923986</v>
      </c>
      <c r="AR346" s="158"/>
      <c r="AS346" s="145">
        <f>LOOKUP(rufmkm,'Sheet1 (2)'!$V$62:$V$71,'Sheet1 (2)'!$W$62:$W$71)</f>
        <v>40</v>
      </c>
      <c r="AT346" s="140"/>
      <c r="AU346" s="157">
        <f>IF(IF(D346='Sheet1 (2)'!$C$69,'Sheet1 (2)'!$D$69*('Sheet1 (2)'!$D$72-rut_index)/'Sheet1 (2)'!$D$72,IF(shee2!D346='Sheet1 (2)'!$C$70,'Sheet1 (2)'!$D$70*('Sheet1 (2)'!$D$72-rut_index)/'Sheet1 (2)'!$D$72,IF(shee2!D346='Sheet1 (2)'!$C$71,'Sheet1 (2)'!$D$71*('Sheet1 (2)'!$D$72-rut_index)/'Sheet1 (2)'!$D$72)))&lt;0,0,IF(D346='Sheet1 (2)'!$C$69,'Sheet1 (2)'!$D$69*('Sheet1 (2)'!$D$72-rut_index)/'Sheet1 (2)'!$D$72,IF(shee2!D346='Sheet1 (2)'!$C$70,'Sheet1 (2)'!$D$70*('Sheet1 (2)'!$D$72-rut_index)/'Sheet1 (2)'!$D$72,IF(shee2!D346='Sheet1 (2)'!$C$71,'Sheet1 (2)'!$D$71*('Sheet1 (2)'!$D$72-rut_index)/'Sheet1 (2)'!$D$72))))</f>
        <v>5</v>
      </c>
      <c r="AV346" s="157">
        <f>IF(IF(D346='Sheet1 (2)'!$C$69,'Sheet1 (2)'!$D$69*('Sheet1 (2)'!$D$72-crack_s_index)/'Sheet1 (2)'!$D$72,IF(shee2!D346='Sheet1 (2)'!$C$70,'Sheet1 (2)'!$D$70*('Sheet1 (2)'!$D$72-crack_s_index)/'Sheet1 (2)'!$D$72,IF(shee2!D346='Sheet1 (2)'!$C$71,'Sheet1 (2)'!$D$71*('Sheet1 (2)'!$D$72-crack_s_index)/'Sheet1 (2)'!$D$72)))&lt;0,0,IF(D346='Sheet1 (2)'!$C$69,'Sheet1 (2)'!$D$69*('Sheet1 (2)'!$D$72-crack_s_index)/'Sheet1 (2)'!$D$72,IF(shee2!D346='Sheet1 (2)'!$C$70,'Sheet1 (2)'!$D$70*('Sheet1 (2)'!$D$72-crack_s_index)/'Sheet1 (2)'!$D$72,IF(shee2!D346='Sheet1 (2)'!$C$71,'Sheet1 (2)'!$D$71*('Sheet1 (2)'!$D$72-crack_s_index)/'Sheet1 (2)'!$D$72))))</f>
        <v>1.875</v>
      </c>
      <c r="AW346" s="157">
        <f>IF(IF(D346='Sheet1 (2)'!$C$69,'Sheet1 (2)'!$D$69*('Sheet1 (2)'!$D$72-crack_t_index)/'Sheet1 (2)'!$D$72,IF(shee2!D346='Sheet1 (2)'!$C$70,'Sheet1 (2)'!$D$70*('Sheet1 (2)'!$D$72-crack_t_index)/'Sheet1 (2)'!$D$72,IF(shee2!D346='Sheet1 (2)'!$C$71,'Sheet1 (2)'!$D$71*('Sheet1 (2)'!$D$72-crack_t_index)/'Sheet1 (2)'!$D$72)))&lt;0,0,IF(D346='Sheet1 (2)'!$C$69,'Sheet1 (2)'!$D$69*('Sheet1 (2)'!$D$72-crack_t_index)/'Sheet1 (2)'!$D$72,IF(shee2!D346='Sheet1 (2)'!$C$70,'Sheet1 (2)'!$D$70*('Sheet1 (2)'!$D$72-crack_t_index)/'Sheet1 (2)'!$D$72,IF(shee2!D346='Sheet1 (2)'!$C$71,'Sheet1 (2)'!$D$71*('Sheet1 (2)'!$D$72-crack_t_index)/'Sheet1 (2)'!$D$72))))</f>
        <v>3.4375</v>
      </c>
      <c r="AX346" s="157">
        <f>IF(IF(D346='Sheet1 (2)'!$C$69,'Sheet1 (2)'!$D$69*('Sheet1 (2)'!$D$72-rave_index)/'Sheet1 (2)'!$D$72,IF(shee2!D346='Sheet1 (2)'!$C$70,'Sheet1 (2)'!$D$70*('Sheet1 (2)'!$D$72-rave_index)/'Sheet1 (2)'!$D$72,IF(shee2!D346='Sheet1 (2)'!$C$71,'Sheet1 (2)'!$D$71*('Sheet1 (2)'!$D$72-rave_index)/'Sheet1 (2)'!$D$72)))&lt;0,0,IF(D346='Sheet1 (2)'!$C$69,'Sheet1 (2)'!$D$69*('Sheet1 (2)'!$D$72-rave_index)/'Sheet1 (2)'!$D$72,IF(shee2!D346='Sheet1 (2)'!$C$70,'Sheet1 (2)'!$D$70*('Sheet1 (2)'!$D$72-rave_index)/'Sheet1 (2)'!$D$72,IF(shee2!D346='Sheet1 (2)'!$C$71,'Sheet1 (2)'!$D$71*('Sheet1 (2)'!$D$72-rave_index)/'Sheet1 (2)'!$D$72))))</f>
        <v>5</v>
      </c>
      <c r="AY346" s="157">
        <f>IF(IF(D346='Sheet1 (2)'!$C$69,'Sheet1 (2)'!$D$69*('Sheet1 (2)'!$D$72-rough_index)/'Sheet1 (2)'!$D$72,IF(shee2!D346='Sheet1 (2)'!$C$70,'Sheet1 (2)'!$D$70*('Sheet1 (2)'!$D$72-rough_index)/'Sheet1 (2)'!$D$72,IF(shee2!D346='Sheet1 (2)'!$C$71,'Sheet1 (2)'!$D$71*('Sheet1 (2)'!$D$72-rough_index)/'Sheet1 (2)'!$D$72)))&lt;0,0,IF(D346='Sheet1 (2)'!$C$69,'Sheet1 (2)'!$D$69*('Sheet1 (2)'!$D$72-rough_index)/'Sheet1 (2)'!$D$72,IF(shee2!D346='Sheet1 (2)'!$C$70,'Sheet1 (2)'!$D$70*('Sheet1 (2)'!$D$72-rough_index)/'Sheet1 (2)'!$D$72,IF(shee2!D346='Sheet1 (2)'!$C$71,'Sheet1 (2)'!$D$71*('Sheet1 (2)'!$D$72-rough_index)/'Sheet1 (2)'!$D$72))))</f>
        <v>1.6666666666666667</v>
      </c>
      <c r="AZ346" s="159">
        <f>+(AU346*'Sheet1 (2)'!$C$77)+(AV346*'Sheet1 (2)'!$C$78)+(AW346*'Sheet1 (2)'!$C$79)+(AX346*'Sheet1 (2)'!$C$80)+(AY346*'Sheet1 (2)'!$C$81)</f>
        <v>2.8125</v>
      </c>
      <c r="BA346" s="213" t="str">
        <f t="shared" si="11"/>
        <v>Fair</v>
      </c>
      <c r="BE346">
        <f>IF(D346='Sheet1 (2)'!$C$61,'Sheet1 (2)'!$D$61*(counts^2)+'Sheet1 (2)'!$G$61*counts+'Sheet1 (2)'!$J$61,IF(D346='Sheet1 (2)'!$C$62,'Sheet1 (2)'!$D$62*counts+'Sheet1 (2)'!$G$62,IF(D346='Sheet1 (2)'!$C$63,'Sheet1 (2)'!$D$63*counts+'Sheet1 (2)'!$G$63,IF(D346='Sheet1 (2)'!$C$64,'Sheet1 (2)'!$D$64*counts+'Sheet1 (2)'!$G$64))))</f>
        <v>2.0984129299999998</v>
      </c>
    </row>
    <row r="347" spans="1:57" ht="12" customHeight="1">
      <c r="A347" s="145" t="s">
        <v>282</v>
      </c>
      <c r="B347" s="145" t="s">
        <v>76</v>
      </c>
      <c r="C347" s="170">
        <v>487</v>
      </c>
      <c r="D347" s="174" t="s">
        <v>77</v>
      </c>
      <c r="E347" s="171">
        <v>8</v>
      </c>
      <c r="F347" s="171">
        <v>1</v>
      </c>
      <c r="G347" s="171" t="s">
        <v>77</v>
      </c>
      <c r="H347" s="171">
        <v>0.5</v>
      </c>
      <c r="I347" s="171" t="s">
        <v>77</v>
      </c>
      <c r="J347" s="173" t="s">
        <v>80</v>
      </c>
      <c r="K347" s="173" t="s">
        <v>80</v>
      </c>
      <c r="L347" s="169">
        <f>VLOOKUP(CONCATENATE(J347,K347),'Sheet1 (2)'!$J$6:$K$26,2,FALSE)</f>
        <v>0</v>
      </c>
      <c r="M347" s="173" t="s">
        <v>83</v>
      </c>
      <c r="N347" s="173" t="s">
        <v>82</v>
      </c>
      <c r="O347" s="168">
        <f>VLOOKUP(CONCATENATE(M347,N347),'Sheet1 (2)'!$L$6:$M$26,2,FALSE)</f>
        <v>18.75</v>
      </c>
      <c r="P347" s="173" t="s">
        <v>83</v>
      </c>
      <c r="Q347" s="173" t="s">
        <v>82</v>
      </c>
      <c r="R347" s="168">
        <f>VLOOKUP(CONCATENATE(P347,Q347),'Sheet1 (2)'!$N$6:$O$26,2,FALSE)</f>
        <v>18.75</v>
      </c>
      <c r="S347" s="173" t="s">
        <v>80</v>
      </c>
      <c r="T347" s="173" t="s">
        <v>80</v>
      </c>
      <c r="U347" s="168">
        <f>VLOOKUP(CONCATENATE(S347,T347),'Sheet1 (2)'!$P$6:$Q$26,2,FALSE)</f>
        <v>0</v>
      </c>
      <c r="V347" s="173" t="s">
        <v>80</v>
      </c>
      <c r="W347" s="173" t="s">
        <v>80</v>
      </c>
      <c r="X347" s="168">
        <f>VLOOKUP(CONCATENATE(V347,W347),'Sheet1 (2)'!$R$6:$S$26,2,FALSE)</f>
        <v>0</v>
      </c>
      <c r="Y347" s="173" t="s">
        <v>82</v>
      </c>
      <c r="Z347" s="173" t="s">
        <v>83</v>
      </c>
      <c r="AA347" s="168">
        <f>VLOOKUP(CONCATENATE(Y347,Z347),'Sheet1 (2)'!$T$6:$U$26,2,FALSE)</f>
        <v>25</v>
      </c>
      <c r="AB347" s="173" t="s">
        <v>80</v>
      </c>
      <c r="AC347" s="173" t="s">
        <v>80</v>
      </c>
      <c r="AD347" s="168">
        <f>VLOOKUP(CONCATENATE(AB347,AC347),'Sheet1 (2)'!$X$6:$Y$26,2,FALSE)</f>
        <v>0</v>
      </c>
      <c r="AE347" s="173" t="s">
        <v>82</v>
      </c>
      <c r="AF347" s="173" t="s">
        <v>81</v>
      </c>
      <c r="AG347" s="168">
        <f>VLOOKUP(CONCATENATE(AE347,AF347),'Sheet1 (2)'!$Z$6:$AA$26,2,FALSE)</f>
        <v>66</v>
      </c>
      <c r="AH347" s="172"/>
      <c r="AI347" s="175"/>
      <c r="AJ347" s="140"/>
      <c r="AK347" s="176" t="s">
        <v>282</v>
      </c>
      <c r="AL347" s="176" t="s">
        <v>76</v>
      </c>
      <c r="AM347" s="170">
        <f t="shared" si="10"/>
        <v>487</v>
      </c>
      <c r="AN347" s="147"/>
      <c r="AO347" s="155" t="s">
        <v>434</v>
      </c>
      <c r="AP347" s="156"/>
      <c r="AQ347" s="157">
        <v>6.2140416111999999</v>
      </c>
      <c r="AR347" s="158"/>
      <c r="AS347" s="145">
        <f>LOOKUP(rufmkm,'Sheet1 (2)'!$V$62:$V$71,'Sheet1 (2)'!$W$62:$W$71)</f>
        <v>70</v>
      </c>
      <c r="AT347" s="140"/>
      <c r="AU347" s="157">
        <f>IF(IF(D347='Sheet1 (2)'!$C$69,'Sheet1 (2)'!$D$69*('Sheet1 (2)'!$D$72-rut_index)/'Sheet1 (2)'!$D$72,IF(shee2!D347='Sheet1 (2)'!$C$70,'Sheet1 (2)'!$D$70*('Sheet1 (2)'!$D$72-rut_index)/'Sheet1 (2)'!$D$72,IF(shee2!D347='Sheet1 (2)'!$C$71,'Sheet1 (2)'!$D$71*('Sheet1 (2)'!$D$72-rut_index)/'Sheet1 (2)'!$D$72)))&lt;0,0,IF(D347='Sheet1 (2)'!$C$69,'Sheet1 (2)'!$D$69*('Sheet1 (2)'!$D$72-rut_index)/'Sheet1 (2)'!$D$72,IF(shee2!D347='Sheet1 (2)'!$C$70,'Sheet1 (2)'!$D$70*('Sheet1 (2)'!$D$72-rut_index)/'Sheet1 (2)'!$D$72,IF(shee2!D347='Sheet1 (2)'!$C$71,'Sheet1 (2)'!$D$71*('Sheet1 (2)'!$D$72-rut_index)/'Sheet1 (2)'!$D$72))))</f>
        <v>5</v>
      </c>
      <c r="AV347" s="157">
        <f>IF(IF(D347='Sheet1 (2)'!$C$69,'Sheet1 (2)'!$D$69*('Sheet1 (2)'!$D$72-crack_s_index)/'Sheet1 (2)'!$D$72,IF(shee2!D347='Sheet1 (2)'!$C$70,'Sheet1 (2)'!$D$70*('Sheet1 (2)'!$D$72-crack_s_index)/'Sheet1 (2)'!$D$72,IF(shee2!D347='Sheet1 (2)'!$C$71,'Sheet1 (2)'!$D$71*('Sheet1 (2)'!$D$72-crack_s_index)/'Sheet1 (2)'!$D$72)))&lt;0,0,IF(D347='Sheet1 (2)'!$C$69,'Sheet1 (2)'!$D$69*('Sheet1 (2)'!$D$72-crack_s_index)/'Sheet1 (2)'!$D$72,IF(shee2!D347='Sheet1 (2)'!$C$70,'Sheet1 (2)'!$D$70*('Sheet1 (2)'!$D$72-crack_s_index)/'Sheet1 (2)'!$D$72,IF(shee2!D347='Sheet1 (2)'!$C$71,'Sheet1 (2)'!$D$71*('Sheet1 (2)'!$D$72-crack_s_index)/'Sheet1 (2)'!$D$72))))</f>
        <v>3.4375</v>
      </c>
      <c r="AW347" s="157">
        <f>IF(IF(D347='Sheet1 (2)'!$C$69,'Sheet1 (2)'!$D$69*('Sheet1 (2)'!$D$72-crack_t_index)/'Sheet1 (2)'!$D$72,IF(shee2!D347='Sheet1 (2)'!$C$70,'Sheet1 (2)'!$D$70*('Sheet1 (2)'!$D$72-crack_t_index)/'Sheet1 (2)'!$D$72,IF(shee2!D347='Sheet1 (2)'!$C$71,'Sheet1 (2)'!$D$71*('Sheet1 (2)'!$D$72-crack_t_index)/'Sheet1 (2)'!$D$72)))&lt;0,0,IF(D347='Sheet1 (2)'!$C$69,'Sheet1 (2)'!$D$69*('Sheet1 (2)'!$D$72-crack_t_index)/'Sheet1 (2)'!$D$72,IF(shee2!D347='Sheet1 (2)'!$C$70,'Sheet1 (2)'!$D$70*('Sheet1 (2)'!$D$72-crack_t_index)/'Sheet1 (2)'!$D$72,IF(shee2!D347='Sheet1 (2)'!$C$71,'Sheet1 (2)'!$D$71*('Sheet1 (2)'!$D$72-crack_t_index)/'Sheet1 (2)'!$D$72))))</f>
        <v>3.4375</v>
      </c>
      <c r="AX347" s="157">
        <f>IF(IF(D347='Sheet1 (2)'!$C$69,'Sheet1 (2)'!$D$69*('Sheet1 (2)'!$D$72-rave_index)/'Sheet1 (2)'!$D$72,IF(shee2!D347='Sheet1 (2)'!$C$70,'Sheet1 (2)'!$D$70*('Sheet1 (2)'!$D$72-rave_index)/'Sheet1 (2)'!$D$72,IF(shee2!D347='Sheet1 (2)'!$C$71,'Sheet1 (2)'!$D$71*('Sheet1 (2)'!$D$72-rave_index)/'Sheet1 (2)'!$D$72)))&lt;0,0,IF(D347='Sheet1 (2)'!$C$69,'Sheet1 (2)'!$D$69*('Sheet1 (2)'!$D$72-rave_index)/'Sheet1 (2)'!$D$72,IF(shee2!D347='Sheet1 (2)'!$C$70,'Sheet1 (2)'!$D$70*('Sheet1 (2)'!$D$72-rave_index)/'Sheet1 (2)'!$D$72,IF(shee2!D347='Sheet1 (2)'!$C$71,'Sheet1 (2)'!$D$71*('Sheet1 (2)'!$D$72-rave_index)/'Sheet1 (2)'!$D$72))))</f>
        <v>2.9166666666666665</v>
      </c>
      <c r="AY347" s="157">
        <f>IF(IF(D347='Sheet1 (2)'!$C$69,'Sheet1 (2)'!$D$69*('Sheet1 (2)'!$D$72-rough_index)/'Sheet1 (2)'!$D$72,IF(shee2!D347='Sheet1 (2)'!$C$70,'Sheet1 (2)'!$D$70*('Sheet1 (2)'!$D$72-rough_index)/'Sheet1 (2)'!$D$72,IF(shee2!D347='Sheet1 (2)'!$C$71,'Sheet1 (2)'!$D$71*('Sheet1 (2)'!$D$72-rough_index)/'Sheet1 (2)'!$D$72)))&lt;0,0,IF(D347='Sheet1 (2)'!$C$69,'Sheet1 (2)'!$D$69*('Sheet1 (2)'!$D$72-rough_index)/'Sheet1 (2)'!$D$72,IF(shee2!D347='Sheet1 (2)'!$C$70,'Sheet1 (2)'!$D$70*('Sheet1 (2)'!$D$72-rough_index)/'Sheet1 (2)'!$D$72,IF(shee2!D347='Sheet1 (2)'!$C$71,'Sheet1 (2)'!$D$71*('Sheet1 (2)'!$D$72-rough_index)/'Sheet1 (2)'!$D$72))))</f>
        <v>0</v>
      </c>
      <c r="AZ347" s="159">
        <f>+(AU347*'Sheet1 (2)'!$C$77)+(AV347*'Sheet1 (2)'!$C$78)+(AW347*'Sheet1 (2)'!$C$79)+(AX347*'Sheet1 (2)'!$C$80)+(AY347*'Sheet1 (2)'!$C$81)</f>
        <v>2.6666666666666665</v>
      </c>
      <c r="BA347" s="213" t="str">
        <f t="shared" si="11"/>
        <v>Fair</v>
      </c>
      <c r="BE347">
        <f>IF(D347='Sheet1 (2)'!$C$61,'Sheet1 (2)'!$D$61*(counts^2)+'Sheet1 (2)'!$G$61*counts+'Sheet1 (2)'!$J$61,IF(D347='Sheet1 (2)'!$C$62,'Sheet1 (2)'!$D$62*counts+'Sheet1 (2)'!$G$62,IF(D347='Sheet1 (2)'!$C$63,'Sheet1 (2)'!$D$63*counts+'Sheet1 (2)'!$G$63,IF(D347='Sheet1 (2)'!$C$64,'Sheet1 (2)'!$D$64*counts+'Sheet1 (2)'!$G$64))))</f>
        <v>2.0984129299999998</v>
      </c>
    </row>
    <row r="348" spans="1:57" ht="12" customHeight="1">
      <c r="A348" s="145" t="s">
        <v>282</v>
      </c>
      <c r="B348" s="145" t="s">
        <v>76</v>
      </c>
      <c r="C348" s="170">
        <v>488</v>
      </c>
      <c r="D348" s="174" t="s">
        <v>77</v>
      </c>
      <c r="E348" s="171">
        <v>8</v>
      </c>
      <c r="F348" s="171">
        <v>1</v>
      </c>
      <c r="G348" s="171" t="s">
        <v>77</v>
      </c>
      <c r="H348" s="171">
        <v>0.5</v>
      </c>
      <c r="I348" s="171" t="s">
        <v>77</v>
      </c>
      <c r="J348" s="173" t="s">
        <v>80</v>
      </c>
      <c r="K348" s="173" t="s">
        <v>80</v>
      </c>
      <c r="L348" s="169">
        <f>VLOOKUP(CONCATENATE(J348,K348),'Sheet1 (2)'!$J$6:$K$26,2,FALSE)</f>
        <v>0</v>
      </c>
      <c r="M348" s="173" t="s">
        <v>79</v>
      </c>
      <c r="N348" s="173" t="s">
        <v>83</v>
      </c>
      <c r="O348" s="168">
        <f>VLOOKUP(CONCATENATE(M348,N348),'Sheet1 (2)'!$L$6:$M$26,2,FALSE)</f>
        <v>50</v>
      </c>
      <c r="P348" s="173" t="s">
        <v>79</v>
      </c>
      <c r="Q348" s="173" t="s">
        <v>83</v>
      </c>
      <c r="R348" s="168">
        <f>VLOOKUP(CONCATENATE(P348,Q348),'Sheet1 (2)'!$N$6:$O$26,2,FALSE)</f>
        <v>50</v>
      </c>
      <c r="S348" s="173" t="s">
        <v>80</v>
      </c>
      <c r="T348" s="173" t="s">
        <v>80</v>
      </c>
      <c r="U348" s="168">
        <f>VLOOKUP(CONCATENATE(S348,T348),'Sheet1 (2)'!$P$6:$Q$26,2,FALSE)</f>
        <v>0</v>
      </c>
      <c r="V348" s="173" t="s">
        <v>78</v>
      </c>
      <c r="W348" s="173" t="s">
        <v>81</v>
      </c>
      <c r="X348" s="168">
        <f>VLOOKUP(CONCATENATE(V348,W348),'Sheet1 (2)'!$R$6:$S$26,2,FALSE)</f>
        <v>25</v>
      </c>
      <c r="Y348" s="173" t="s">
        <v>80</v>
      </c>
      <c r="Z348" s="173" t="s">
        <v>80</v>
      </c>
      <c r="AA348" s="168">
        <f>VLOOKUP(CONCATENATE(Y348,Z348),'Sheet1 (2)'!$T$6:$U$26,2,FALSE)</f>
        <v>0</v>
      </c>
      <c r="AB348" s="173" t="s">
        <v>80</v>
      </c>
      <c r="AC348" s="173" t="s">
        <v>80</v>
      </c>
      <c r="AD348" s="168">
        <f>VLOOKUP(CONCATENATE(AB348,AC348),'Sheet1 (2)'!$X$6:$Y$26,2,FALSE)</f>
        <v>0</v>
      </c>
      <c r="AE348" s="173" t="s">
        <v>82</v>
      </c>
      <c r="AF348" s="173" t="s">
        <v>81</v>
      </c>
      <c r="AG348" s="168">
        <f>VLOOKUP(CONCATENATE(AE348,AF348),'Sheet1 (2)'!$Z$6:$AA$26,2,FALSE)</f>
        <v>66</v>
      </c>
      <c r="AH348" s="172"/>
      <c r="AI348" s="175"/>
      <c r="AJ348" s="140"/>
      <c r="AK348" s="176" t="s">
        <v>282</v>
      </c>
      <c r="AL348" s="176" t="s">
        <v>76</v>
      </c>
      <c r="AM348" s="170">
        <f t="shared" si="10"/>
        <v>488</v>
      </c>
      <c r="AN348" s="147"/>
      <c r="AO348" s="155"/>
      <c r="AP348" s="156"/>
      <c r="AQ348" s="157">
        <v>2.2759266014000001</v>
      </c>
      <c r="AR348" s="158"/>
      <c r="AS348" s="145">
        <f>LOOKUP(rufmkm,'Sheet1 (2)'!$V$62:$V$71,'Sheet1 (2)'!$W$62:$W$71)</f>
        <v>30</v>
      </c>
      <c r="AT348" s="140"/>
      <c r="AU348" s="157">
        <f>IF(IF(D348='Sheet1 (2)'!$C$69,'Sheet1 (2)'!$D$69*('Sheet1 (2)'!$D$72-rut_index)/'Sheet1 (2)'!$D$72,IF(shee2!D348='Sheet1 (2)'!$C$70,'Sheet1 (2)'!$D$70*('Sheet1 (2)'!$D$72-rut_index)/'Sheet1 (2)'!$D$72,IF(shee2!D348='Sheet1 (2)'!$C$71,'Sheet1 (2)'!$D$71*('Sheet1 (2)'!$D$72-rut_index)/'Sheet1 (2)'!$D$72)))&lt;0,0,IF(D348='Sheet1 (2)'!$C$69,'Sheet1 (2)'!$D$69*('Sheet1 (2)'!$D$72-rut_index)/'Sheet1 (2)'!$D$72,IF(shee2!D348='Sheet1 (2)'!$C$70,'Sheet1 (2)'!$D$70*('Sheet1 (2)'!$D$72-rut_index)/'Sheet1 (2)'!$D$72,IF(shee2!D348='Sheet1 (2)'!$C$71,'Sheet1 (2)'!$D$71*('Sheet1 (2)'!$D$72-rut_index)/'Sheet1 (2)'!$D$72))))</f>
        <v>5</v>
      </c>
      <c r="AV348" s="157">
        <f>IF(IF(D348='Sheet1 (2)'!$C$69,'Sheet1 (2)'!$D$69*('Sheet1 (2)'!$D$72-crack_s_index)/'Sheet1 (2)'!$D$72,IF(shee2!D348='Sheet1 (2)'!$C$70,'Sheet1 (2)'!$D$70*('Sheet1 (2)'!$D$72-crack_s_index)/'Sheet1 (2)'!$D$72,IF(shee2!D348='Sheet1 (2)'!$C$71,'Sheet1 (2)'!$D$71*('Sheet1 (2)'!$D$72-crack_s_index)/'Sheet1 (2)'!$D$72)))&lt;0,0,IF(D348='Sheet1 (2)'!$C$69,'Sheet1 (2)'!$D$69*('Sheet1 (2)'!$D$72-crack_s_index)/'Sheet1 (2)'!$D$72,IF(shee2!D348='Sheet1 (2)'!$C$70,'Sheet1 (2)'!$D$70*('Sheet1 (2)'!$D$72-crack_s_index)/'Sheet1 (2)'!$D$72,IF(shee2!D348='Sheet1 (2)'!$C$71,'Sheet1 (2)'!$D$71*('Sheet1 (2)'!$D$72-crack_s_index)/'Sheet1 (2)'!$D$72))))</f>
        <v>0.83333333333333337</v>
      </c>
      <c r="AW348" s="157">
        <f>IF(IF(D348='Sheet1 (2)'!$C$69,'Sheet1 (2)'!$D$69*('Sheet1 (2)'!$D$72-crack_t_index)/'Sheet1 (2)'!$D$72,IF(shee2!D348='Sheet1 (2)'!$C$70,'Sheet1 (2)'!$D$70*('Sheet1 (2)'!$D$72-crack_t_index)/'Sheet1 (2)'!$D$72,IF(shee2!D348='Sheet1 (2)'!$C$71,'Sheet1 (2)'!$D$71*('Sheet1 (2)'!$D$72-crack_t_index)/'Sheet1 (2)'!$D$72)))&lt;0,0,IF(D348='Sheet1 (2)'!$C$69,'Sheet1 (2)'!$D$69*('Sheet1 (2)'!$D$72-crack_t_index)/'Sheet1 (2)'!$D$72,IF(shee2!D348='Sheet1 (2)'!$C$70,'Sheet1 (2)'!$D$70*('Sheet1 (2)'!$D$72-crack_t_index)/'Sheet1 (2)'!$D$72,IF(shee2!D348='Sheet1 (2)'!$C$71,'Sheet1 (2)'!$D$71*('Sheet1 (2)'!$D$72-crack_t_index)/'Sheet1 (2)'!$D$72))))</f>
        <v>0.83333333333333337</v>
      </c>
      <c r="AX348" s="157">
        <f>IF(IF(D348='Sheet1 (2)'!$C$69,'Sheet1 (2)'!$D$69*('Sheet1 (2)'!$D$72-rave_index)/'Sheet1 (2)'!$D$72,IF(shee2!D348='Sheet1 (2)'!$C$70,'Sheet1 (2)'!$D$70*('Sheet1 (2)'!$D$72-rave_index)/'Sheet1 (2)'!$D$72,IF(shee2!D348='Sheet1 (2)'!$C$71,'Sheet1 (2)'!$D$71*('Sheet1 (2)'!$D$72-rave_index)/'Sheet1 (2)'!$D$72)))&lt;0,0,IF(D348='Sheet1 (2)'!$C$69,'Sheet1 (2)'!$D$69*('Sheet1 (2)'!$D$72-rave_index)/'Sheet1 (2)'!$D$72,IF(shee2!D348='Sheet1 (2)'!$C$70,'Sheet1 (2)'!$D$70*('Sheet1 (2)'!$D$72-rave_index)/'Sheet1 (2)'!$D$72,IF(shee2!D348='Sheet1 (2)'!$C$71,'Sheet1 (2)'!$D$71*('Sheet1 (2)'!$D$72-rave_index)/'Sheet1 (2)'!$D$72))))</f>
        <v>5</v>
      </c>
      <c r="AY348" s="157">
        <f>IF(IF(D348='Sheet1 (2)'!$C$69,'Sheet1 (2)'!$D$69*('Sheet1 (2)'!$D$72-rough_index)/'Sheet1 (2)'!$D$72,IF(shee2!D348='Sheet1 (2)'!$C$70,'Sheet1 (2)'!$D$70*('Sheet1 (2)'!$D$72-rough_index)/'Sheet1 (2)'!$D$72,IF(shee2!D348='Sheet1 (2)'!$C$71,'Sheet1 (2)'!$D$71*('Sheet1 (2)'!$D$72-rough_index)/'Sheet1 (2)'!$D$72)))&lt;0,0,IF(D348='Sheet1 (2)'!$C$69,'Sheet1 (2)'!$D$69*('Sheet1 (2)'!$D$72-rough_index)/'Sheet1 (2)'!$D$72,IF(shee2!D348='Sheet1 (2)'!$C$70,'Sheet1 (2)'!$D$70*('Sheet1 (2)'!$D$72-rough_index)/'Sheet1 (2)'!$D$72,IF(shee2!D348='Sheet1 (2)'!$C$71,'Sheet1 (2)'!$D$71*('Sheet1 (2)'!$D$72-rough_index)/'Sheet1 (2)'!$D$72))))</f>
        <v>2.5</v>
      </c>
      <c r="AZ348" s="159">
        <f>+(AU348*'Sheet1 (2)'!$C$77)+(AV348*'Sheet1 (2)'!$C$78)+(AW348*'Sheet1 (2)'!$C$79)+(AX348*'Sheet1 (2)'!$C$80)+(AY348*'Sheet1 (2)'!$C$81)</f>
        <v>2.5833333333333335</v>
      </c>
      <c r="BA348" s="213" t="str">
        <f t="shared" si="11"/>
        <v>Fair</v>
      </c>
      <c r="BE348">
        <f>IF(D348='Sheet1 (2)'!$C$61,'Sheet1 (2)'!$D$61*(counts^2)+'Sheet1 (2)'!$G$61*counts+'Sheet1 (2)'!$J$61,IF(D348='Sheet1 (2)'!$C$62,'Sheet1 (2)'!$D$62*counts+'Sheet1 (2)'!$G$62,IF(D348='Sheet1 (2)'!$C$63,'Sheet1 (2)'!$D$63*counts+'Sheet1 (2)'!$G$63,IF(D348='Sheet1 (2)'!$C$64,'Sheet1 (2)'!$D$64*counts+'Sheet1 (2)'!$G$64))))</f>
        <v>2.0984129299999998</v>
      </c>
    </row>
    <row r="349" spans="1:57" ht="12" customHeight="1">
      <c r="A349" s="145" t="s">
        <v>282</v>
      </c>
      <c r="B349" s="145" t="s">
        <v>76</v>
      </c>
      <c r="C349" s="170">
        <v>489</v>
      </c>
      <c r="D349" s="174" t="s">
        <v>77</v>
      </c>
      <c r="E349" s="171">
        <v>8</v>
      </c>
      <c r="F349" s="171">
        <v>1</v>
      </c>
      <c r="G349" s="171" t="s">
        <v>77</v>
      </c>
      <c r="H349" s="171">
        <v>0.5</v>
      </c>
      <c r="I349" s="171" t="s">
        <v>77</v>
      </c>
      <c r="J349" s="173" t="s">
        <v>80</v>
      </c>
      <c r="K349" s="173" t="s">
        <v>80</v>
      </c>
      <c r="L349" s="169">
        <f>VLOOKUP(CONCATENATE(J349,K349),'Sheet1 (2)'!$J$6:$K$26,2,FALSE)</f>
        <v>0</v>
      </c>
      <c r="M349" s="173" t="s">
        <v>79</v>
      </c>
      <c r="N349" s="173" t="s">
        <v>79</v>
      </c>
      <c r="O349" s="168">
        <f>VLOOKUP(CONCATENATE(M349,N349),'Sheet1 (2)'!$L$6:$M$26,2,FALSE)</f>
        <v>75</v>
      </c>
      <c r="P349" s="173" t="s">
        <v>79</v>
      </c>
      <c r="Q349" s="173" t="s">
        <v>83</v>
      </c>
      <c r="R349" s="168">
        <f>VLOOKUP(CONCATENATE(P349,Q349),'Sheet1 (2)'!$N$6:$O$26,2,FALSE)</f>
        <v>50</v>
      </c>
      <c r="S349" s="173" t="s">
        <v>80</v>
      </c>
      <c r="T349" s="173" t="s">
        <v>80</v>
      </c>
      <c r="U349" s="168">
        <f>VLOOKUP(CONCATENATE(S349,T349),'Sheet1 (2)'!$P$6:$Q$26,2,FALSE)</f>
        <v>0</v>
      </c>
      <c r="V349" s="173" t="s">
        <v>82</v>
      </c>
      <c r="W349" s="173" t="s">
        <v>81</v>
      </c>
      <c r="X349" s="168">
        <f>VLOOKUP(CONCATENATE(V349,W349),'Sheet1 (2)'!$R$6:$S$26,2,FALSE)</f>
        <v>50</v>
      </c>
      <c r="Y349" s="173" t="s">
        <v>80</v>
      </c>
      <c r="Z349" s="173" t="s">
        <v>80</v>
      </c>
      <c r="AA349" s="168">
        <f>VLOOKUP(CONCATENATE(Y349,Z349),'Sheet1 (2)'!$T$6:$U$26,2,FALSE)</f>
        <v>0</v>
      </c>
      <c r="AB349" s="173" t="s">
        <v>80</v>
      </c>
      <c r="AC349" s="173" t="s">
        <v>80</v>
      </c>
      <c r="AD349" s="168">
        <f>VLOOKUP(CONCATENATE(AB349,AC349),'Sheet1 (2)'!$X$6:$Y$26,2,FALSE)</f>
        <v>0</v>
      </c>
      <c r="AE349" s="173" t="s">
        <v>82</v>
      </c>
      <c r="AF349" s="173" t="s">
        <v>81</v>
      </c>
      <c r="AG349" s="168">
        <f>VLOOKUP(CONCATENATE(AE349,AF349),'Sheet1 (2)'!$Z$6:$AA$26,2,FALSE)</f>
        <v>66</v>
      </c>
      <c r="AH349" s="172"/>
      <c r="AI349" s="175"/>
      <c r="AJ349" s="140"/>
      <c r="AK349" s="176" t="s">
        <v>282</v>
      </c>
      <c r="AL349" s="176" t="s">
        <v>76</v>
      </c>
      <c r="AM349" s="170">
        <f t="shared" si="10"/>
        <v>489</v>
      </c>
      <c r="AN349" s="147"/>
      <c r="AO349" s="155"/>
      <c r="AP349" s="156"/>
      <c r="AQ349" s="157">
        <v>2.4578773566000001</v>
      </c>
      <c r="AR349" s="158"/>
      <c r="AS349" s="145">
        <f>LOOKUP(rufmkm,'Sheet1 (2)'!$V$62:$V$71,'Sheet1 (2)'!$W$62:$W$71)</f>
        <v>30</v>
      </c>
      <c r="AT349" s="140"/>
      <c r="AU349" s="157">
        <f>IF(IF(D349='Sheet1 (2)'!$C$69,'Sheet1 (2)'!$D$69*('Sheet1 (2)'!$D$72-rut_index)/'Sheet1 (2)'!$D$72,IF(shee2!D349='Sheet1 (2)'!$C$70,'Sheet1 (2)'!$D$70*('Sheet1 (2)'!$D$72-rut_index)/'Sheet1 (2)'!$D$72,IF(shee2!D349='Sheet1 (2)'!$C$71,'Sheet1 (2)'!$D$71*('Sheet1 (2)'!$D$72-rut_index)/'Sheet1 (2)'!$D$72)))&lt;0,0,IF(D349='Sheet1 (2)'!$C$69,'Sheet1 (2)'!$D$69*('Sheet1 (2)'!$D$72-rut_index)/'Sheet1 (2)'!$D$72,IF(shee2!D349='Sheet1 (2)'!$C$70,'Sheet1 (2)'!$D$70*('Sheet1 (2)'!$D$72-rut_index)/'Sheet1 (2)'!$D$72,IF(shee2!D349='Sheet1 (2)'!$C$71,'Sheet1 (2)'!$D$71*('Sheet1 (2)'!$D$72-rut_index)/'Sheet1 (2)'!$D$72))))</f>
        <v>5</v>
      </c>
      <c r="AV349" s="157">
        <f>IF(IF(D349='Sheet1 (2)'!$C$69,'Sheet1 (2)'!$D$69*('Sheet1 (2)'!$D$72-crack_s_index)/'Sheet1 (2)'!$D$72,IF(shee2!D349='Sheet1 (2)'!$C$70,'Sheet1 (2)'!$D$70*('Sheet1 (2)'!$D$72-crack_s_index)/'Sheet1 (2)'!$D$72,IF(shee2!D349='Sheet1 (2)'!$C$71,'Sheet1 (2)'!$D$71*('Sheet1 (2)'!$D$72-crack_s_index)/'Sheet1 (2)'!$D$72)))&lt;0,0,IF(D349='Sheet1 (2)'!$C$69,'Sheet1 (2)'!$D$69*('Sheet1 (2)'!$D$72-crack_s_index)/'Sheet1 (2)'!$D$72,IF(shee2!D349='Sheet1 (2)'!$C$70,'Sheet1 (2)'!$D$70*('Sheet1 (2)'!$D$72-crack_s_index)/'Sheet1 (2)'!$D$72,IF(shee2!D349='Sheet1 (2)'!$C$71,'Sheet1 (2)'!$D$71*('Sheet1 (2)'!$D$72-crack_s_index)/'Sheet1 (2)'!$D$72))))</f>
        <v>0</v>
      </c>
      <c r="AW349" s="157">
        <f>IF(IF(D349='Sheet1 (2)'!$C$69,'Sheet1 (2)'!$D$69*('Sheet1 (2)'!$D$72-crack_t_index)/'Sheet1 (2)'!$D$72,IF(shee2!D349='Sheet1 (2)'!$C$70,'Sheet1 (2)'!$D$70*('Sheet1 (2)'!$D$72-crack_t_index)/'Sheet1 (2)'!$D$72,IF(shee2!D349='Sheet1 (2)'!$C$71,'Sheet1 (2)'!$D$71*('Sheet1 (2)'!$D$72-crack_t_index)/'Sheet1 (2)'!$D$72)))&lt;0,0,IF(D349='Sheet1 (2)'!$C$69,'Sheet1 (2)'!$D$69*('Sheet1 (2)'!$D$72-crack_t_index)/'Sheet1 (2)'!$D$72,IF(shee2!D349='Sheet1 (2)'!$C$70,'Sheet1 (2)'!$D$70*('Sheet1 (2)'!$D$72-crack_t_index)/'Sheet1 (2)'!$D$72,IF(shee2!D349='Sheet1 (2)'!$C$71,'Sheet1 (2)'!$D$71*('Sheet1 (2)'!$D$72-crack_t_index)/'Sheet1 (2)'!$D$72))))</f>
        <v>0.83333333333333337</v>
      </c>
      <c r="AX349" s="157">
        <f>IF(IF(D349='Sheet1 (2)'!$C$69,'Sheet1 (2)'!$D$69*('Sheet1 (2)'!$D$72-rave_index)/'Sheet1 (2)'!$D$72,IF(shee2!D349='Sheet1 (2)'!$C$70,'Sheet1 (2)'!$D$70*('Sheet1 (2)'!$D$72-rave_index)/'Sheet1 (2)'!$D$72,IF(shee2!D349='Sheet1 (2)'!$C$71,'Sheet1 (2)'!$D$71*('Sheet1 (2)'!$D$72-rave_index)/'Sheet1 (2)'!$D$72)))&lt;0,0,IF(D349='Sheet1 (2)'!$C$69,'Sheet1 (2)'!$D$69*('Sheet1 (2)'!$D$72-rave_index)/'Sheet1 (2)'!$D$72,IF(shee2!D349='Sheet1 (2)'!$C$70,'Sheet1 (2)'!$D$70*('Sheet1 (2)'!$D$72-rave_index)/'Sheet1 (2)'!$D$72,IF(shee2!D349='Sheet1 (2)'!$C$71,'Sheet1 (2)'!$D$71*('Sheet1 (2)'!$D$72-rave_index)/'Sheet1 (2)'!$D$72))))</f>
        <v>5</v>
      </c>
      <c r="AY349" s="157">
        <f>IF(IF(D349='Sheet1 (2)'!$C$69,'Sheet1 (2)'!$D$69*('Sheet1 (2)'!$D$72-rough_index)/'Sheet1 (2)'!$D$72,IF(shee2!D349='Sheet1 (2)'!$C$70,'Sheet1 (2)'!$D$70*('Sheet1 (2)'!$D$72-rough_index)/'Sheet1 (2)'!$D$72,IF(shee2!D349='Sheet1 (2)'!$C$71,'Sheet1 (2)'!$D$71*('Sheet1 (2)'!$D$72-rough_index)/'Sheet1 (2)'!$D$72)))&lt;0,0,IF(D349='Sheet1 (2)'!$C$69,'Sheet1 (2)'!$D$69*('Sheet1 (2)'!$D$72-rough_index)/'Sheet1 (2)'!$D$72,IF(shee2!D349='Sheet1 (2)'!$C$70,'Sheet1 (2)'!$D$70*('Sheet1 (2)'!$D$72-rough_index)/'Sheet1 (2)'!$D$72,IF(shee2!D349='Sheet1 (2)'!$C$71,'Sheet1 (2)'!$D$71*('Sheet1 (2)'!$D$72-rough_index)/'Sheet1 (2)'!$D$72))))</f>
        <v>2.5</v>
      </c>
      <c r="AZ349" s="159">
        <f>+(AU349*'Sheet1 (2)'!$C$77)+(AV349*'Sheet1 (2)'!$C$78)+(AW349*'Sheet1 (2)'!$C$79)+(AX349*'Sheet1 (2)'!$C$80)+(AY349*'Sheet1 (2)'!$C$81)</f>
        <v>2.2833333333333332</v>
      </c>
      <c r="BA349" s="213" t="str">
        <f t="shared" si="11"/>
        <v>Poor</v>
      </c>
      <c r="BE349">
        <f>IF(D349='Sheet1 (2)'!$C$61,'Sheet1 (2)'!$D$61*(counts^2)+'Sheet1 (2)'!$G$61*counts+'Sheet1 (2)'!$J$61,IF(D349='Sheet1 (2)'!$C$62,'Sheet1 (2)'!$D$62*counts+'Sheet1 (2)'!$G$62,IF(D349='Sheet1 (2)'!$C$63,'Sheet1 (2)'!$D$63*counts+'Sheet1 (2)'!$G$63,IF(D349='Sheet1 (2)'!$C$64,'Sheet1 (2)'!$D$64*counts+'Sheet1 (2)'!$G$64))))</f>
        <v>2.0984129299999998</v>
      </c>
    </row>
    <row r="350" spans="1:57" ht="12" customHeight="1">
      <c r="A350" s="145" t="s">
        <v>282</v>
      </c>
      <c r="B350" s="145" t="s">
        <v>76</v>
      </c>
      <c r="C350" s="170">
        <v>490</v>
      </c>
      <c r="D350" s="174" t="s">
        <v>77</v>
      </c>
      <c r="E350" s="171">
        <v>8</v>
      </c>
      <c r="F350" s="171">
        <v>1</v>
      </c>
      <c r="G350" s="171" t="s">
        <v>77</v>
      </c>
      <c r="H350" s="171">
        <v>0.5</v>
      </c>
      <c r="I350" s="171" t="s">
        <v>77</v>
      </c>
      <c r="J350" s="173" t="s">
        <v>80</v>
      </c>
      <c r="K350" s="173" t="s">
        <v>80</v>
      </c>
      <c r="L350" s="169">
        <f>VLOOKUP(CONCATENATE(J350,K350),'Sheet1 (2)'!$J$6:$K$26,2,FALSE)</f>
        <v>0</v>
      </c>
      <c r="M350" s="173" t="s">
        <v>83</v>
      </c>
      <c r="N350" s="173" t="s">
        <v>79</v>
      </c>
      <c r="O350" s="168">
        <f>VLOOKUP(CONCATENATE(M350,N350),'Sheet1 (2)'!$L$6:$M$26,2,FALSE)</f>
        <v>56.25</v>
      </c>
      <c r="P350" s="173" t="s">
        <v>83</v>
      </c>
      <c r="Q350" s="173" t="s">
        <v>83</v>
      </c>
      <c r="R350" s="168">
        <f>VLOOKUP(CONCATENATE(P350,Q350),'Sheet1 (2)'!$N$6:$O$26,2,FALSE)</f>
        <v>37.5</v>
      </c>
      <c r="S350" s="173" t="s">
        <v>80</v>
      </c>
      <c r="T350" s="173" t="s">
        <v>80</v>
      </c>
      <c r="U350" s="168">
        <f>VLOOKUP(CONCATENATE(S350,T350),'Sheet1 (2)'!$P$6:$Q$26,2,FALSE)</f>
        <v>0</v>
      </c>
      <c r="V350" s="173" t="s">
        <v>82</v>
      </c>
      <c r="W350" s="173" t="s">
        <v>81</v>
      </c>
      <c r="X350" s="168">
        <f>VLOOKUP(CONCATENATE(V350,W350),'Sheet1 (2)'!$R$6:$S$26,2,FALSE)</f>
        <v>50</v>
      </c>
      <c r="Y350" s="173" t="s">
        <v>83</v>
      </c>
      <c r="Z350" s="173" t="s">
        <v>78</v>
      </c>
      <c r="AA350" s="168">
        <f>VLOOKUP(CONCATENATE(Y350,Z350),'Sheet1 (2)'!$T$6:$U$26,2,FALSE)</f>
        <v>7.5</v>
      </c>
      <c r="AB350" s="173" t="s">
        <v>80</v>
      </c>
      <c r="AC350" s="173" t="s">
        <v>80</v>
      </c>
      <c r="AD350" s="168">
        <f>VLOOKUP(CONCATENATE(AB350,AC350),'Sheet1 (2)'!$X$6:$Y$26,2,FALSE)</f>
        <v>0</v>
      </c>
      <c r="AE350" s="173" t="s">
        <v>82</v>
      </c>
      <c r="AF350" s="173" t="s">
        <v>81</v>
      </c>
      <c r="AG350" s="168">
        <f>VLOOKUP(CONCATENATE(AE350,AF350),'Sheet1 (2)'!$Z$6:$AA$26,2,FALSE)</f>
        <v>66</v>
      </c>
      <c r="AH350" s="172"/>
      <c r="AI350" s="175"/>
      <c r="AJ350" s="140"/>
      <c r="AK350" s="176" t="s">
        <v>282</v>
      </c>
      <c r="AL350" s="176" t="s">
        <v>76</v>
      </c>
      <c r="AM350" s="170">
        <f t="shared" si="10"/>
        <v>490</v>
      </c>
      <c r="AN350" s="147"/>
      <c r="AO350" s="155"/>
      <c r="AP350" s="156"/>
      <c r="AQ350" s="157">
        <v>2.6947501586000002</v>
      </c>
      <c r="AR350" s="158"/>
      <c r="AS350" s="145">
        <f>LOOKUP(rufmkm,'Sheet1 (2)'!$V$62:$V$71,'Sheet1 (2)'!$W$62:$W$71)</f>
        <v>30</v>
      </c>
      <c r="AT350" s="140"/>
      <c r="AU350" s="157">
        <f>IF(IF(D350='Sheet1 (2)'!$C$69,'Sheet1 (2)'!$D$69*('Sheet1 (2)'!$D$72-rut_index)/'Sheet1 (2)'!$D$72,IF(shee2!D350='Sheet1 (2)'!$C$70,'Sheet1 (2)'!$D$70*('Sheet1 (2)'!$D$72-rut_index)/'Sheet1 (2)'!$D$72,IF(shee2!D350='Sheet1 (2)'!$C$71,'Sheet1 (2)'!$D$71*('Sheet1 (2)'!$D$72-rut_index)/'Sheet1 (2)'!$D$72)))&lt;0,0,IF(D350='Sheet1 (2)'!$C$69,'Sheet1 (2)'!$D$69*('Sheet1 (2)'!$D$72-rut_index)/'Sheet1 (2)'!$D$72,IF(shee2!D350='Sheet1 (2)'!$C$70,'Sheet1 (2)'!$D$70*('Sheet1 (2)'!$D$72-rut_index)/'Sheet1 (2)'!$D$72,IF(shee2!D350='Sheet1 (2)'!$C$71,'Sheet1 (2)'!$D$71*('Sheet1 (2)'!$D$72-rut_index)/'Sheet1 (2)'!$D$72))))</f>
        <v>5</v>
      </c>
      <c r="AV350" s="157">
        <f>IF(IF(D350='Sheet1 (2)'!$C$69,'Sheet1 (2)'!$D$69*('Sheet1 (2)'!$D$72-crack_s_index)/'Sheet1 (2)'!$D$72,IF(shee2!D350='Sheet1 (2)'!$C$70,'Sheet1 (2)'!$D$70*('Sheet1 (2)'!$D$72-crack_s_index)/'Sheet1 (2)'!$D$72,IF(shee2!D350='Sheet1 (2)'!$C$71,'Sheet1 (2)'!$D$71*('Sheet1 (2)'!$D$72-crack_s_index)/'Sheet1 (2)'!$D$72)))&lt;0,0,IF(D350='Sheet1 (2)'!$C$69,'Sheet1 (2)'!$D$69*('Sheet1 (2)'!$D$72-crack_s_index)/'Sheet1 (2)'!$D$72,IF(shee2!D350='Sheet1 (2)'!$C$70,'Sheet1 (2)'!$D$70*('Sheet1 (2)'!$D$72-crack_s_index)/'Sheet1 (2)'!$D$72,IF(shee2!D350='Sheet1 (2)'!$C$71,'Sheet1 (2)'!$D$71*('Sheet1 (2)'!$D$72-crack_s_index)/'Sheet1 (2)'!$D$72))))</f>
        <v>0.3125</v>
      </c>
      <c r="AW350" s="157">
        <f>IF(IF(D350='Sheet1 (2)'!$C$69,'Sheet1 (2)'!$D$69*('Sheet1 (2)'!$D$72-crack_t_index)/'Sheet1 (2)'!$D$72,IF(shee2!D350='Sheet1 (2)'!$C$70,'Sheet1 (2)'!$D$70*('Sheet1 (2)'!$D$72-crack_t_index)/'Sheet1 (2)'!$D$72,IF(shee2!D350='Sheet1 (2)'!$C$71,'Sheet1 (2)'!$D$71*('Sheet1 (2)'!$D$72-crack_t_index)/'Sheet1 (2)'!$D$72)))&lt;0,0,IF(D350='Sheet1 (2)'!$C$69,'Sheet1 (2)'!$D$69*('Sheet1 (2)'!$D$72-crack_t_index)/'Sheet1 (2)'!$D$72,IF(shee2!D350='Sheet1 (2)'!$C$70,'Sheet1 (2)'!$D$70*('Sheet1 (2)'!$D$72-crack_t_index)/'Sheet1 (2)'!$D$72,IF(shee2!D350='Sheet1 (2)'!$C$71,'Sheet1 (2)'!$D$71*('Sheet1 (2)'!$D$72-crack_t_index)/'Sheet1 (2)'!$D$72))))</f>
        <v>1.875</v>
      </c>
      <c r="AX350" s="157">
        <f>IF(IF(D350='Sheet1 (2)'!$C$69,'Sheet1 (2)'!$D$69*('Sheet1 (2)'!$D$72-rave_index)/'Sheet1 (2)'!$D$72,IF(shee2!D350='Sheet1 (2)'!$C$70,'Sheet1 (2)'!$D$70*('Sheet1 (2)'!$D$72-rave_index)/'Sheet1 (2)'!$D$72,IF(shee2!D350='Sheet1 (2)'!$C$71,'Sheet1 (2)'!$D$71*('Sheet1 (2)'!$D$72-rave_index)/'Sheet1 (2)'!$D$72)))&lt;0,0,IF(D350='Sheet1 (2)'!$C$69,'Sheet1 (2)'!$D$69*('Sheet1 (2)'!$D$72-rave_index)/'Sheet1 (2)'!$D$72,IF(shee2!D350='Sheet1 (2)'!$C$70,'Sheet1 (2)'!$D$70*('Sheet1 (2)'!$D$72-rave_index)/'Sheet1 (2)'!$D$72,IF(shee2!D350='Sheet1 (2)'!$C$71,'Sheet1 (2)'!$D$71*('Sheet1 (2)'!$D$72-rave_index)/'Sheet1 (2)'!$D$72))))</f>
        <v>4.375</v>
      </c>
      <c r="AY350" s="157">
        <f>IF(IF(D350='Sheet1 (2)'!$C$69,'Sheet1 (2)'!$D$69*('Sheet1 (2)'!$D$72-rough_index)/'Sheet1 (2)'!$D$72,IF(shee2!D350='Sheet1 (2)'!$C$70,'Sheet1 (2)'!$D$70*('Sheet1 (2)'!$D$72-rough_index)/'Sheet1 (2)'!$D$72,IF(shee2!D350='Sheet1 (2)'!$C$71,'Sheet1 (2)'!$D$71*('Sheet1 (2)'!$D$72-rough_index)/'Sheet1 (2)'!$D$72)))&lt;0,0,IF(D350='Sheet1 (2)'!$C$69,'Sheet1 (2)'!$D$69*('Sheet1 (2)'!$D$72-rough_index)/'Sheet1 (2)'!$D$72,IF(shee2!D350='Sheet1 (2)'!$C$70,'Sheet1 (2)'!$D$70*('Sheet1 (2)'!$D$72-rough_index)/'Sheet1 (2)'!$D$72,IF(shee2!D350='Sheet1 (2)'!$C$71,'Sheet1 (2)'!$D$71*('Sheet1 (2)'!$D$72-rough_index)/'Sheet1 (2)'!$D$72))))</f>
        <v>2.5</v>
      </c>
      <c r="AZ350" s="159">
        <f>+(AU350*'Sheet1 (2)'!$C$77)+(AV350*'Sheet1 (2)'!$C$78)+(AW350*'Sheet1 (2)'!$C$79)+(AX350*'Sheet1 (2)'!$C$80)+(AY350*'Sheet1 (2)'!$C$81)</f>
        <v>2.375</v>
      </c>
      <c r="BA350" s="213" t="str">
        <f t="shared" si="11"/>
        <v>Poor</v>
      </c>
      <c r="BE350">
        <f>IF(D350='Sheet1 (2)'!$C$61,'Sheet1 (2)'!$D$61*(counts^2)+'Sheet1 (2)'!$G$61*counts+'Sheet1 (2)'!$J$61,IF(D350='Sheet1 (2)'!$C$62,'Sheet1 (2)'!$D$62*counts+'Sheet1 (2)'!$G$62,IF(D350='Sheet1 (2)'!$C$63,'Sheet1 (2)'!$D$63*counts+'Sheet1 (2)'!$G$63,IF(D350='Sheet1 (2)'!$C$64,'Sheet1 (2)'!$D$64*counts+'Sheet1 (2)'!$G$64))))</f>
        <v>2.0984129299999998</v>
      </c>
    </row>
    <row r="351" spans="1:57" ht="12" customHeight="1">
      <c r="A351" s="145" t="s">
        <v>282</v>
      </c>
      <c r="B351" s="145" t="s">
        <v>76</v>
      </c>
      <c r="C351" s="170">
        <v>491</v>
      </c>
      <c r="D351" s="174" t="s">
        <v>77</v>
      </c>
      <c r="E351" s="171">
        <v>8</v>
      </c>
      <c r="F351" s="171">
        <v>1</v>
      </c>
      <c r="G351" s="171" t="s">
        <v>77</v>
      </c>
      <c r="H351" s="171">
        <v>0.5</v>
      </c>
      <c r="I351" s="171" t="s">
        <v>77</v>
      </c>
      <c r="J351" s="173" t="s">
        <v>80</v>
      </c>
      <c r="K351" s="173" t="s">
        <v>80</v>
      </c>
      <c r="L351" s="169">
        <f>VLOOKUP(CONCATENATE(J351,K351),'Sheet1 (2)'!$J$6:$K$26,2,FALSE)</f>
        <v>0</v>
      </c>
      <c r="M351" s="173" t="s">
        <v>83</v>
      </c>
      <c r="N351" s="173" t="s">
        <v>82</v>
      </c>
      <c r="O351" s="168">
        <f>VLOOKUP(CONCATENATE(M351,N351),'Sheet1 (2)'!$L$6:$M$26,2,FALSE)</f>
        <v>18.75</v>
      </c>
      <c r="P351" s="173" t="s">
        <v>83</v>
      </c>
      <c r="Q351" s="173" t="s">
        <v>78</v>
      </c>
      <c r="R351" s="168">
        <f>VLOOKUP(CONCATENATE(P351,Q351),'Sheet1 (2)'!$N$6:$O$26,2,FALSE)</f>
        <v>7.5</v>
      </c>
      <c r="S351" s="173" t="s">
        <v>80</v>
      </c>
      <c r="T351" s="173" t="s">
        <v>80</v>
      </c>
      <c r="U351" s="168">
        <f>VLOOKUP(CONCATENATE(S351,T351),'Sheet1 (2)'!$P$6:$Q$26,2,FALSE)</f>
        <v>0</v>
      </c>
      <c r="V351" s="173" t="s">
        <v>82</v>
      </c>
      <c r="W351" s="173" t="s">
        <v>81</v>
      </c>
      <c r="X351" s="168">
        <f>VLOOKUP(CONCATENATE(V351,W351),'Sheet1 (2)'!$R$6:$S$26,2,FALSE)</f>
        <v>50</v>
      </c>
      <c r="Y351" s="173" t="s">
        <v>80</v>
      </c>
      <c r="Z351" s="173" t="s">
        <v>80</v>
      </c>
      <c r="AA351" s="168">
        <f>VLOOKUP(CONCATENATE(Y351,Z351),'Sheet1 (2)'!$T$6:$U$26,2,FALSE)</f>
        <v>0</v>
      </c>
      <c r="AB351" s="173" t="s">
        <v>80</v>
      </c>
      <c r="AC351" s="173" t="s">
        <v>80</v>
      </c>
      <c r="AD351" s="168">
        <f>VLOOKUP(CONCATENATE(AB351,AC351),'Sheet1 (2)'!$X$6:$Y$26,2,FALSE)</f>
        <v>0</v>
      </c>
      <c r="AE351" s="173" t="s">
        <v>82</v>
      </c>
      <c r="AF351" s="173" t="s">
        <v>81</v>
      </c>
      <c r="AG351" s="168">
        <f>VLOOKUP(CONCATENATE(AE351,AF351),'Sheet1 (2)'!$Z$6:$AA$26,2,FALSE)</f>
        <v>66</v>
      </c>
      <c r="AH351" s="172"/>
      <c r="AI351" s="175"/>
      <c r="AJ351" s="140"/>
      <c r="AK351" s="176" t="s">
        <v>282</v>
      </c>
      <c r="AL351" s="176" t="s">
        <v>76</v>
      </c>
      <c r="AM351" s="170">
        <f t="shared" si="10"/>
        <v>491</v>
      </c>
      <c r="AN351" s="147"/>
      <c r="AO351" s="155"/>
      <c r="AP351" s="156"/>
      <c r="AQ351" s="157">
        <v>1.8650920049999999</v>
      </c>
      <c r="AR351" s="158"/>
      <c r="AS351" s="145">
        <f>LOOKUP(rufmkm,'Sheet1 (2)'!$V$62:$V$71,'Sheet1 (2)'!$W$62:$W$71)</f>
        <v>20</v>
      </c>
      <c r="AT351" s="140"/>
      <c r="AU351" s="157">
        <f>IF(IF(D351='Sheet1 (2)'!$C$69,'Sheet1 (2)'!$D$69*('Sheet1 (2)'!$D$72-rut_index)/'Sheet1 (2)'!$D$72,IF(shee2!D351='Sheet1 (2)'!$C$70,'Sheet1 (2)'!$D$70*('Sheet1 (2)'!$D$72-rut_index)/'Sheet1 (2)'!$D$72,IF(shee2!D351='Sheet1 (2)'!$C$71,'Sheet1 (2)'!$D$71*('Sheet1 (2)'!$D$72-rut_index)/'Sheet1 (2)'!$D$72)))&lt;0,0,IF(D351='Sheet1 (2)'!$C$69,'Sheet1 (2)'!$D$69*('Sheet1 (2)'!$D$72-rut_index)/'Sheet1 (2)'!$D$72,IF(shee2!D351='Sheet1 (2)'!$C$70,'Sheet1 (2)'!$D$70*('Sheet1 (2)'!$D$72-rut_index)/'Sheet1 (2)'!$D$72,IF(shee2!D351='Sheet1 (2)'!$C$71,'Sheet1 (2)'!$D$71*('Sheet1 (2)'!$D$72-rut_index)/'Sheet1 (2)'!$D$72))))</f>
        <v>5</v>
      </c>
      <c r="AV351" s="157">
        <f>IF(IF(D351='Sheet1 (2)'!$C$69,'Sheet1 (2)'!$D$69*('Sheet1 (2)'!$D$72-crack_s_index)/'Sheet1 (2)'!$D$72,IF(shee2!D351='Sheet1 (2)'!$C$70,'Sheet1 (2)'!$D$70*('Sheet1 (2)'!$D$72-crack_s_index)/'Sheet1 (2)'!$D$72,IF(shee2!D351='Sheet1 (2)'!$C$71,'Sheet1 (2)'!$D$71*('Sheet1 (2)'!$D$72-crack_s_index)/'Sheet1 (2)'!$D$72)))&lt;0,0,IF(D351='Sheet1 (2)'!$C$69,'Sheet1 (2)'!$D$69*('Sheet1 (2)'!$D$72-crack_s_index)/'Sheet1 (2)'!$D$72,IF(shee2!D351='Sheet1 (2)'!$C$70,'Sheet1 (2)'!$D$70*('Sheet1 (2)'!$D$72-crack_s_index)/'Sheet1 (2)'!$D$72,IF(shee2!D351='Sheet1 (2)'!$C$71,'Sheet1 (2)'!$D$71*('Sheet1 (2)'!$D$72-crack_s_index)/'Sheet1 (2)'!$D$72))))</f>
        <v>3.4375</v>
      </c>
      <c r="AW351" s="157">
        <f>IF(IF(D351='Sheet1 (2)'!$C$69,'Sheet1 (2)'!$D$69*('Sheet1 (2)'!$D$72-crack_t_index)/'Sheet1 (2)'!$D$72,IF(shee2!D351='Sheet1 (2)'!$C$70,'Sheet1 (2)'!$D$70*('Sheet1 (2)'!$D$72-crack_t_index)/'Sheet1 (2)'!$D$72,IF(shee2!D351='Sheet1 (2)'!$C$71,'Sheet1 (2)'!$D$71*('Sheet1 (2)'!$D$72-crack_t_index)/'Sheet1 (2)'!$D$72)))&lt;0,0,IF(D351='Sheet1 (2)'!$C$69,'Sheet1 (2)'!$D$69*('Sheet1 (2)'!$D$72-crack_t_index)/'Sheet1 (2)'!$D$72,IF(shee2!D351='Sheet1 (2)'!$C$70,'Sheet1 (2)'!$D$70*('Sheet1 (2)'!$D$72-crack_t_index)/'Sheet1 (2)'!$D$72,IF(shee2!D351='Sheet1 (2)'!$C$71,'Sheet1 (2)'!$D$71*('Sheet1 (2)'!$D$72-crack_t_index)/'Sheet1 (2)'!$D$72))))</f>
        <v>4.375</v>
      </c>
      <c r="AX351" s="157">
        <f>IF(IF(D351='Sheet1 (2)'!$C$69,'Sheet1 (2)'!$D$69*('Sheet1 (2)'!$D$72-rave_index)/'Sheet1 (2)'!$D$72,IF(shee2!D351='Sheet1 (2)'!$C$70,'Sheet1 (2)'!$D$70*('Sheet1 (2)'!$D$72-rave_index)/'Sheet1 (2)'!$D$72,IF(shee2!D351='Sheet1 (2)'!$C$71,'Sheet1 (2)'!$D$71*('Sheet1 (2)'!$D$72-rave_index)/'Sheet1 (2)'!$D$72)))&lt;0,0,IF(D351='Sheet1 (2)'!$C$69,'Sheet1 (2)'!$D$69*('Sheet1 (2)'!$D$72-rave_index)/'Sheet1 (2)'!$D$72,IF(shee2!D351='Sheet1 (2)'!$C$70,'Sheet1 (2)'!$D$70*('Sheet1 (2)'!$D$72-rave_index)/'Sheet1 (2)'!$D$72,IF(shee2!D351='Sheet1 (2)'!$C$71,'Sheet1 (2)'!$D$71*('Sheet1 (2)'!$D$72-rave_index)/'Sheet1 (2)'!$D$72))))</f>
        <v>5</v>
      </c>
      <c r="AY351" s="157">
        <f>IF(IF(D351='Sheet1 (2)'!$C$69,'Sheet1 (2)'!$D$69*('Sheet1 (2)'!$D$72-rough_index)/'Sheet1 (2)'!$D$72,IF(shee2!D351='Sheet1 (2)'!$C$70,'Sheet1 (2)'!$D$70*('Sheet1 (2)'!$D$72-rough_index)/'Sheet1 (2)'!$D$72,IF(shee2!D351='Sheet1 (2)'!$C$71,'Sheet1 (2)'!$D$71*('Sheet1 (2)'!$D$72-rough_index)/'Sheet1 (2)'!$D$72)))&lt;0,0,IF(D351='Sheet1 (2)'!$C$69,'Sheet1 (2)'!$D$69*('Sheet1 (2)'!$D$72-rough_index)/'Sheet1 (2)'!$D$72,IF(shee2!D351='Sheet1 (2)'!$C$70,'Sheet1 (2)'!$D$70*('Sheet1 (2)'!$D$72-rough_index)/'Sheet1 (2)'!$D$72,IF(shee2!D351='Sheet1 (2)'!$C$71,'Sheet1 (2)'!$D$71*('Sheet1 (2)'!$D$72-rough_index)/'Sheet1 (2)'!$D$72))))</f>
        <v>3.3333333333333335</v>
      </c>
      <c r="AZ351" s="159">
        <f>+(AU351*'Sheet1 (2)'!$C$77)+(AV351*'Sheet1 (2)'!$C$78)+(AW351*'Sheet1 (2)'!$C$79)+(AX351*'Sheet1 (2)'!$C$80)+(AY351*'Sheet1 (2)'!$C$81)</f>
        <v>3.9124999999999996</v>
      </c>
      <c r="BA351" s="213" t="str">
        <f t="shared" si="11"/>
        <v>Fair</v>
      </c>
      <c r="BE351">
        <f>IF(D351='Sheet1 (2)'!$C$61,'Sheet1 (2)'!$D$61*(counts^2)+'Sheet1 (2)'!$G$61*counts+'Sheet1 (2)'!$J$61,IF(D351='Sheet1 (2)'!$C$62,'Sheet1 (2)'!$D$62*counts+'Sheet1 (2)'!$G$62,IF(D351='Sheet1 (2)'!$C$63,'Sheet1 (2)'!$D$63*counts+'Sheet1 (2)'!$G$63,IF(D351='Sheet1 (2)'!$C$64,'Sheet1 (2)'!$D$64*counts+'Sheet1 (2)'!$G$64))))</f>
        <v>2.0984129299999998</v>
      </c>
    </row>
    <row r="352" spans="1:57" ht="12" customHeight="1">
      <c r="A352" s="145" t="s">
        <v>282</v>
      </c>
      <c r="B352" s="145" t="s">
        <v>76</v>
      </c>
      <c r="C352" s="170">
        <v>492</v>
      </c>
      <c r="D352" s="174" t="s">
        <v>77</v>
      </c>
      <c r="E352" s="171">
        <v>8</v>
      </c>
      <c r="F352" s="171">
        <v>1</v>
      </c>
      <c r="G352" s="171" t="s">
        <v>77</v>
      </c>
      <c r="H352" s="171">
        <v>0.5</v>
      </c>
      <c r="I352" s="171" t="s">
        <v>77</v>
      </c>
      <c r="J352" s="173" t="s">
        <v>80</v>
      </c>
      <c r="K352" s="173" t="s">
        <v>80</v>
      </c>
      <c r="L352" s="169">
        <f>VLOOKUP(CONCATENATE(J352,K352),'Sheet1 (2)'!$J$6:$K$26,2,FALSE)</f>
        <v>0</v>
      </c>
      <c r="M352" s="173" t="s">
        <v>83</v>
      </c>
      <c r="N352" s="173" t="s">
        <v>82</v>
      </c>
      <c r="O352" s="168">
        <f>VLOOKUP(CONCATENATE(M352,N352),'Sheet1 (2)'!$L$6:$M$26,2,FALSE)</f>
        <v>18.75</v>
      </c>
      <c r="P352" s="173" t="s">
        <v>80</v>
      </c>
      <c r="Q352" s="173" t="s">
        <v>80</v>
      </c>
      <c r="R352" s="168">
        <f>VLOOKUP(CONCATENATE(P352,Q352),'Sheet1 (2)'!$N$6:$O$26,2,FALSE)</f>
        <v>0</v>
      </c>
      <c r="S352" s="173" t="s">
        <v>80</v>
      </c>
      <c r="T352" s="173" t="s">
        <v>80</v>
      </c>
      <c r="U352" s="168">
        <f>VLOOKUP(CONCATENATE(S352,T352),'Sheet1 (2)'!$P$6:$Q$26,2,FALSE)</f>
        <v>0</v>
      </c>
      <c r="V352" s="173" t="s">
        <v>80</v>
      </c>
      <c r="W352" s="173" t="s">
        <v>80</v>
      </c>
      <c r="X352" s="168">
        <f>VLOOKUP(CONCATENATE(V352,W352),'Sheet1 (2)'!$R$6:$S$26,2,FALSE)</f>
        <v>0</v>
      </c>
      <c r="Y352" s="173" t="s">
        <v>80</v>
      </c>
      <c r="Z352" s="173" t="s">
        <v>80</v>
      </c>
      <c r="AA352" s="168">
        <f>VLOOKUP(CONCATENATE(Y352,Z352),'Sheet1 (2)'!$T$6:$U$26,2,FALSE)</f>
        <v>0</v>
      </c>
      <c r="AB352" s="173" t="s">
        <v>80</v>
      </c>
      <c r="AC352" s="173" t="s">
        <v>80</v>
      </c>
      <c r="AD352" s="168">
        <f>VLOOKUP(CONCATENATE(AB352,AC352),'Sheet1 (2)'!$X$6:$Y$26,2,FALSE)</f>
        <v>0</v>
      </c>
      <c r="AE352" s="173" t="s">
        <v>82</v>
      </c>
      <c r="AF352" s="173" t="s">
        <v>81</v>
      </c>
      <c r="AG352" s="168">
        <f>VLOOKUP(CONCATENATE(AE352,AF352),'Sheet1 (2)'!$Z$6:$AA$26,2,FALSE)</f>
        <v>66</v>
      </c>
      <c r="AH352" s="172"/>
      <c r="AI352" s="175"/>
      <c r="AJ352" s="140"/>
      <c r="AK352" s="176" t="s">
        <v>282</v>
      </c>
      <c r="AL352" s="176" t="s">
        <v>76</v>
      </c>
      <c r="AM352" s="170">
        <f t="shared" si="10"/>
        <v>492</v>
      </c>
      <c r="AN352" s="147"/>
      <c r="AO352" s="155" t="s">
        <v>435</v>
      </c>
      <c r="AP352" s="156"/>
      <c r="AQ352" s="157">
        <v>1.9626940216000002</v>
      </c>
      <c r="AR352" s="158"/>
      <c r="AS352" s="145">
        <f>LOOKUP(rufmkm,'Sheet1 (2)'!$V$62:$V$71,'Sheet1 (2)'!$W$62:$W$71)</f>
        <v>20</v>
      </c>
      <c r="AT352" s="140"/>
      <c r="AU352" s="157">
        <f>IF(IF(D352='Sheet1 (2)'!$C$69,'Sheet1 (2)'!$D$69*('Sheet1 (2)'!$D$72-rut_index)/'Sheet1 (2)'!$D$72,IF(shee2!D352='Sheet1 (2)'!$C$70,'Sheet1 (2)'!$D$70*('Sheet1 (2)'!$D$72-rut_index)/'Sheet1 (2)'!$D$72,IF(shee2!D352='Sheet1 (2)'!$C$71,'Sheet1 (2)'!$D$71*('Sheet1 (2)'!$D$72-rut_index)/'Sheet1 (2)'!$D$72)))&lt;0,0,IF(D352='Sheet1 (2)'!$C$69,'Sheet1 (2)'!$D$69*('Sheet1 (2)'!$D$72-rut_index)/'Sheet1 (2)'!$D$72,IF(shee2!D352='Sheet1 (2)'!$C$70,'Sheet1 (2)'!$D$70*('Sheet1 (2)'!$D$72-rut_index)/'Sheet1 (2)'!$D$72,IF(shee2!D352='Sheet1 (2)'!$C$71,'Sheet1 (2)'!$D$71*('Sheet1 (2)'!$D$72-rut_index)/'Sheet1 (2)'!$D$72))))</f>
        <v>5</v>
      </c>
      <c r="AV352" s="157">
        <f>IF(IF(D352='Sheet1 (2)'!$C$69,'Sheet1 (2)'!$D$69*('Sheet1 (2)'!$D$72-crack_s_index)/'Sheet1 (2)'!$D$72,IF(shee2!D352='Sheet1 (2)'!$C$70,'Sheet1 (2)'!$D$70*('Sheet1 (2)'!$D$72-crack_s_index)/'Sheet1 (2)'!$D$72,IF(shee2!D352='Sheet1 (2)'!$C$71,'Sheet1 (2)'!$D$71*('Sheet1 (2)'!$D$72-crack_s_index)/'Sheet1 (2)'!$D$72)))&lt;0,0,IF(D352='Sheet1 (2)'!$C$69,'Sheet1 (2)'!$D$69*('Sheet1 (2)'!$D$72-crack_s_index)/'Sheet1 (2)'!$D$72,IF(shee2!D352='Sheet1 (2)'!$C$70,'Sheet1 (2)'!$D$70*('Sheet1 (2)'!$D$72-crack_s_index)/'Sheet1 (2)'!$D$72,IF(shee2!D352='Sheet1 (2)'!$C$71,'Sheet1 (2)'!$D$71*('Sheet1 (2)'!$D$72-crack_s_index)/'Sheet1 (2)'!$D$72))))</f>
        <v>3.4375</v>
      </c>
      <c r="AW352" s="157">
        <f>IF(IF(D352='Sheet1 (2)'!$C$69,'Sheet1 (2)'!$D$69*('Sheet1 (2)'!$D$72-crack_t_index)/'Sheet1 (2)'!$D$72,IF(shee2!D352='Sheet1 (2)'!$C$70,'Sheet1 (2)'!$D$70*('Sheet1 (2)'!$D$72-crack_t_index)/'Sheet1 (2)'!$D$72,IF(shee2!D352='Sheet1 (2)'!$C$71,'Sheet1 (2)'!$D$71*('Sheet1 (2)'!$D$72-crack_t_index)/'Sheet1 (2)'!$D$72)))&lt;0,0,IF(D352='Sheet1 (2)'!$C$69,'Sheet1 (2)'!$D$69*('Sheet1 (2)'!$D$72-crack_t_index)/'Sheet1 (2)'!$D$72,IF(shee2!D352='Sheet1 (2)'!$C$70,'Sheet1 (2)'!$D$70*('Sheet1 (2)'!$D$72-crack_t_index)/'Sheet1 (2)'!$D$72,IF(shee2!D352='Sheet1 (2)'!$C$71,'Sheet1 (2)'!$D$71*('Sheet1 (2)'!$D$72-crack_t_index)/'Sheet1 (2)'!$D$72))))</f>
        <v>5</v>
      </c>
      <c r="AX352" s="157">
        <f>IF(IF(D352='Sheet1 (2)'!$C$69,'Sheet1 (2)'!$D$69*('Sheet1 (2)'!$D$72-rave_index)/'Sheet1 (2)'!$D$72,IF(shee2!D352='Sheet1 (2)'!$C$70,'Sheet1 (2)'!$D$70*('Sheet1 (2)'!$D$72-rave_index)/'Sheet1 (2)'!$D$72,IF(shee2!D352='Sheet1 (2)'!$C$71,'Sheet1 (2)'!$D$71*('Sheet1 (2)'!$D$72-rave_index)/'Sheet1 (2)'!$D$72)))&lt;0,0,IF(D352='Sheet1 (2)'!$C$69,'Sheet1 (2)'!$D$69*('Sheet1 (2)'!$D$72-rave_index)/'Sheet1 (2)'!$D$72,IF(shee2!D352='Sheet1 (2)'!$C$70,'Sheet1 (2)'!$D$70*('Sheet1 (2)'!$D$72-rave_index)/'Sheet1 (2)'!$D$72,IF(shee2!D352='Sheet1 (2)'!$C$71,'Sheet1 (2)'!$D$71*('Sheet1 (2)'!$D$72-rave_index)/'Sheet1 (2)'!$D$72))))</f>
        <v>5</v>
      </c>
      <c r="AY352" s="157">
        <f>IF(IF(D352='Sheet1 (2)'!$C$69,'Sheet1 (2)'!$D$69*('Sheet1 (2)'!$D$72-rough_index)/'Sheet1 (2)'!$D$72,IF(shee2!D352='Sheet1 (2)'!$C$70,'Sheet1 (2)'!$D$70*('Sheet1 (2)'!$D$72-rough_index)/'Sheet1 (2)'!$D$72,IF(shee2!D352='Sheet1 (2)'!$C$71,'Sheet1 (2)'!$D$71*('Sheet1 (2)'!$D$72-rough_index)/'Sheet1 (2)'!$D$72)))&lt;0,0,IF(D352='Sheet1 (2)'!$C$69,'Sheet1 (2)'!$D$69*('Sheet1 (2)'!$D$72-rough_index)/'Sheet1 (2)'!$D$72,IF(shee2!D352='Sheet1 (2)'!$C$70,'Sheet1 (2)'!$D$70*('Sheet1 (2)'!$D$72-rough_index)/'Sheet1 (2)'!$D$72,IF(shee2!D352='Sheet1 (2)'!$C$71,'Sheet1 (2)'!$D$71*('Sheet1 (2)'!$D$72-rough_index)/'Sheet1 (2)'!$D$72))))</f>
        <v>3.3333333333333335</v>
      </c>
      <c r="AZ352" s="159">
        <f>+(AU352*'Sheet1 (2)'!$C$77)+(AV352*'Sheet1 (2)'!$C$78)+(AW352*'Sheet1 (2)'!$C$79)+(AX352*'Sheet1 (2)'!$C$80)+(AY352*'Sheet1 (2)'!$C$81)</f>
        <v>3.9375</v>
      </c>
      <c r="BA352" s="213" t="str">
        <f t="shared" si="11"/>
        <v>Fair</v>
      </c>
      <c r="BE352">
        <f>IF(D352='Sheet1 (2)'!$C$61,'Sheet1 (2)'!$D$61*(counts^2)+'Sheet1 (2)'!$G$61*counts+'Sheet1 (2)'!$J$61,IF(D352='Sheet1 (2)'!$C$62,'Sheet1 (2)'!$D$62*counts+'Sheet1 (2)'!$G$62,IF(D352='Sheet1 (2)'!$C$63,'Sheet1 (2)'!$D$63*counts+'Sheet1 (2)'!$G$63,IF(D352='Sheet1 (2)'!$C$64,'Sheet1 (2)'!$D$64*counts+'Sheet1 (2)'!$G$64))))</f>
        <v>2.0984129299999998</v>
      </c>
    </row>
    <row r="353" spans="1:57" ht="12" customHeight="1">
      <c r="A353" s="145" t="s">
        <v>282</v>
      </c>
      <c r="B353" s="145" t="s">
        <v>76</v>
      </c>
      <c r="C353" s="170">
        <v>493</v>
      </c>
      <c r="D353" s="174" t="s">
        <v>77</v>
      </c>
      <c r="E353" s="171">
        <v>8</v>
      </c>
      <c r="F353" s="171">
        <v>1</v>
      </c>
      <c r="G353" s="171" t="s">
        <v>77</v>
      </c>
      <c r="H353" s="171">
        <v>0.5</v>
      </c>
      <c r="I353" s="171" t="s">
        <v>77</v>
      </c>
      <c r="J353" s="173" t="s">
        <v>80</v>
      </c>
      <c r="K353" s="173" t="s">
        <v>80</v>
      </c>
      <c r="L353" s="169">
        <f>VLOOKUP(CONCATENATE(J353,K353),'Sheet1 (2)'!$J$6:$K$26,2,FALSE)</f>
        <v>0</v>
      </c>
      <c r="M353" s="173" t="s">
        <v>83</v>
      </c>
      <c r="N353" s="173" t="s">
        <v>78</v>
      </c>
      <c r="O353" s="168">
        <f>VLOOKUP(CONCATENATE(M353,N353),'Sheet1 (2)'!$L$6:$M$26,2,FALSE)</f>
        <v>7.5</v>
      </c>
      <c r="P353" s="173" t="s">
        <v>83</v>
      </c>
      <c r="Q353" s="173" t="s">
        <v>78</v>
      </c>
      <c r="R353" s="168">
        <f>VLOOKUP(CONCATENATE(P353,Q353),'Sheet1 (2)'!$N$6:$O$26,2,FALSE)</f>
        <v>7.5</v>
      </c>
      <c r="S353" s="173" t="s">
        <v>80</v>
      </c>
      <c r="T353" s="173" t="s">
        <v>80</v>
      </c>
      <c r="U353" s="168">
        <f>VLOOKUP(CONCATENATE(S353,T353),'Sheet1 (2)'!$P$6:$Q$26,2,FALSE)</f>
        <v>0</v>
      </c>
      <c r="V353" s="173" t="s">
        <v>82</v>
      </c>
      <c r="W353" s="173" t="s">
        <v>81</v>
      </c>
      <c r="X353" s="168">
        <f>VLOOKUP(CONCATENATE(V353,W353),'Sheet1 (2)'!$R$6:$S$26,2,FALSE)</f>
        <v>50</v>
      </c>
      <c r="Y353" s="173" t="s">
        <v>80</v>
      </c>
      <c r="Z353" s="173" t="s">
        <v>80</v>
      </c>
      <c r="AA353" s="168">
        <f>VLOOKUP(CONCATENATE(Y353,Z353),'Sheet1 (2)'!$T$6:$U$26,2,FALSE)</f>
        <v>0</v>
      </c>
      <c r="AB353" s="173" t="s">
        <v>80</v>
      </c>
      <c r="AC353" s="173" t="s">
        <v>80</v>
      </c>
      <c r="AD353" s="168">
        <f>VLOOKUP(CONCATENATE(AB353,AC353),'Sheet1 (2)'!$X$6:$Y$26,2,FALSE)</f>
        <v>0</v>
      </c>
      <c r="AE353" s="173" t="s">
        <v>82</v>
      </c>
      <c r="AF353" s="173" t="s">
        <v>81</v>
      </c>
      <c r="AG353" s="168">
        <f>VLOOKUP(CONCATENATE(AE353,AF353),'Sheet1 (2)'!$Z$6:$AA$26,2,FALSE)</f>
        <v>66</v>
      </c>
      <c r="AH353" s="172"/>
      <c r="AI353" s="175"/>
      <c r="AJ353" s="140"/>
      <c r="AK353" s="176" t="s">
        <v>282</v>
      </c>
      <c r="AL353" s="176" t="s">
        <v>76</v>
      </c>
      <c r="AM353" s="170">
        <f t="shared" si="10"/>
        <v>493</v>
      </c>
      <c r="AN353" s="147"/>
      <c r="AO353" s="155"/>
      <c r="AP353" s="156"/>
      <c r="AQ353" s="157">
        <v>3.137494228</v>
      </c>
      <c r="AR353" s="158"/>
      <c r="AS353" s="145">
        <f>LOOKUP(rufmkm,'Sheet1 (2)'!$V$62:$V$71,'Sheet1 (2)'!$W$62:$W$71)</f>
        <v>40</v>
      </c>
      <c r="AT353" s="140"/>
      <c r="AU353" s="157">
        <f>IF(IF(D353='Sheet1 (2)'!$C$69,'Sheet1 (2)'!$D$69*('Sheet1 (2)'!$D$72-rut_index)/'Sheet1 (2)'!$D$72,IF(shee2!D353='Sheet1 (2)'!$C$70,'Sheet1 (2)'!$D$70*('Sheet1 (2)'!$D$72-rut_index)/'Sheet1 (2)'!$D$72,IF(shee2!D353='Sheet1 (2)'!$C$71,'Sheet1 (2)'!$D$71*('Sheet1 (2)'!$D$72-rut_index)/'Sheet1 (2)'!$D$72)))&lt;0,0,IF(D353='Sheet1 (2)'!$C$69,'Sheet1 (2)'!$D$69*('Sheet1 (2)'!$D$72-rut_index)/'Sheet1 (2)'!$D$72,IF(shee2!D353='Sheet1 (2)'!$C$70,'Sheet1 (2)'!$D$70*('Sheet1 (2)'!$D$72-rut_index)/'Sheet1 (2)'!$D$72,IF(shee2!D353='Sheet1 (2)'!$C$71,'Sheet1 (2)'!$D$71*('Sheet1 (2)'!$D$72-rut_index)/'Sheet1 (2)'!$D$72))))</f>
        <v>5</v>
      </c>
      <c r="AV353" s="157">
        <f>IF(IF(D353='Sheet1 (2)'!$C$69,'Sheet1 (2)'!$D$69*('Sheet1 (2)'!$D$72-crack_s_index)/'Sheet1 (2)'!$D$72,IF(shee2!D353='Sheet1 (2)'!$C$70,'Sheet1 (2)'!$D$70*('Sheet1 (2)'!$D$72-crack_s_index)/'Sheet1 (2)'!$D$72,IF(shee2!D353='Sheet1 (2)'!$C$71,'Sheet1 (2)'!$D$71*('Sheet1 (2)'!$D$72-crack_s_index)/'Sheet1 (2)'!$D$72)))&lt;0,0,IF(D353='Sheet1 (2)'!$C$69,'Sheet1 (2)'!$D$69*('Sheet1 (2)'!$D$72-crack_s_index)/'Sheet1 (2)'!$D$72,IF(shee2!D353='Sheet1 (2)'!$C$70,'Sheet1 (2)'!$D$70*('Sheet1 (2)'!$D$72-crack_s_index)/'Sheet1 (2)'!$D$72,IF(shee2!D353='Sheet1 (2)'!$C$71,'Sheet1 (2)'!$D$71*('Sheet1 (2)'!$D$72-crack_s_index)/'Sheet1 (2)'!$D$72))))</f>
        <v>4.375</v>
      </c>
      <c r="AW353" s="157">
        <f>IF(IF(D353='Sheet1 (2)'!$C$69,'Sheet1 (2)'!$D$69*('Sheet1 (2)'!$D$72-crack_t_index)/'Sheet1 (2)'!$D$72,IF(shee2!D353='Sheet1 (2)'!$C$70,'Sheet1 (2)'!$D$70*('Sheet1 (2)'!$D$72-crack_t_index)/'Sheet1 (2)'!$D$72,IF(shee2!D353='Sheet1 (2)'!$C$71,'Sheet1 (2)'!$D$71*('Sheet1 (2)'!$D$72-crack_t_index)/'Sheet1 (2)'!$D$72)))&lt;0,0,IF(D353='Sheet1 (2)'!$C$69,'Sheet1 (2)'!$D$69*('Sheet1 (2)'!$D$72-crack_t_index)/'Sheet1 (2)'!$D$72,IF(shee2!D353='Sheet1 (2)'!$C$70,'Sheet1 (2)'!$D$70*('Sheet1 (2)'!$D$72-crack_t_index)/'Sheet1 (2)'!$D$72,IF(shee2!D353='Sheet1 (2)'!$C$71,'Sheet1 (2)'!$D$71*('Sheet1 (2)'!$D$72-crack_t_index)/'Sheet1 (2)'!$D$72))))</f>
        <v>4.375</v>
      </c>
      <c r="AX353" s="157">
        <f>IF(IF(D353='Sheet1 (2)'!$C$69,'Sheet1 (2)'!$D$69*('Sheet1 (2)'!$D$72-rave_index)/'Sheet1 (2)'!$D$72,IF(shee2!D353='Sheet1 (2)'!$C$70,'Sheet1 (2)'!$D$70*('Sheet1 (2)'!$D$72-rave_index)/'Sheet1 (2)'!$D$72,IF(shee2!D353='Sheet1 (2)'!$C$71,'Sheet1 (2)'!$D$71*('Sheet1 (2)'!$D$72-rave_index)/'Sheet1 (2)'!$D$72)))&lt;0,0,IF(D353='Sheet1 (2)'!$C$69,'Sheet1 (2)'!$D$69*('Sheet1 (2)'!$D$72-rave_index)/'Sheet1 (2)'!$D$72,IF(shee2!D353='Sheet1 (2)'!$C$70,'Sheet1 (2)'!$D$70*('Sheet1 (2)'!$D$72-rave_index)/'Sheet1 (2)'!$D$72,IF(shee2!D353='Sheet1 (2)'!$C$71,'Sheet1 (2)'!$D$71*('Sheet1 (2)'!$D$72-rave_index)/'Sheet1 (2)'!$D$72))))</f>
        <v>5</v>
      </c>
      <c r="AY353" s="157">
        <f>IF(IF(D353='Sheet1 (2)'!$C$69,'Sheet1 (2)'!$D$69*('Sheet1 (2)'!$D$72-rough_index)/'Sheet1 (2)'!$D$72,IF(shee2!D353='Sheet1 (2)'!$C$70,'Sheet1 (2)'!$D$70*('Sheet1 (2)'!$D$72-rough_index)/'Sheet1 (2)'!$D$72,IF(shee2!D353='Sheet1 (2)'!$C$71,'Sheet1 (2)'!$D$71*('Sheet1 (2)'!$D$72-rough_index)/'Sheet1 (2)'!$D$72)))&lt;0,0,IF(D353='Sheet1 (2)'!$C$69,'Sheet1 (2)'!$D$69*('Sheet1 (2)'!$D$72-rough_index)/'Sheet1 (2)'!$D$72,IF(shee2!D353='Sheet1 (2)'!$C$70,'Sheet1 (2)'!$D$70*('Sheet1 (2)'!$D$72-rough_index)/'Sheet1 (2)'!$D$72,IF(shee2!D353='Sheet1 (2)'!$C$71,'Sheet1 (2)'!$D$71*('Sheet1 (2)'!$D$72-rough_index)/'Sheet1 (2)'!$D$72))))</f>
        <v>1.6666666666666667</v>
      </c>
      <c r="AZ353" s="159">
        <f>+(AU353*'Sheet1 (2)'!$C$77)+(AV353*'Sheet1 (2)'!$C$78)+(AW353*'Sheet1 (2)'!$C$79)+(AX353*'Sheet1 (2)'!$C$80)+(AY353*'Sheet1 (2)'!$C$81)</f>
        <v>3.75</v>
      </c>
      <c r="BA353" s="213" t="str">
        <f t="shared" si="11"/>
        <v>Fair</v>
      </c>
      <c r="BE353">
        <f>IF(D353='Sheet1 (2)'!$C$61,'Sheet1 (2)'!$D$61*(counts^2)+'Sheet1 (2)'!$G$61*counts+'Sheet1 (2)'!$J$61,IF(D353='Sheet1 (2)'!$C$62,'Sheet1 (2)'!$D$62*counts+'Sheet1 (2)'!$G$62,IF(D353='Sheet1 (2)'!$C$63,'Sheet1 (2)'!$D$63*counts+'Sheet1 (2)'!$G$63,IF(D353='Sheet1 (2)'!$C$64,'Sheet1 (2)'!$D$64*counts+'Sheet1 (2)'!$G$64))))</f>
        <v>2.0984129299999998</v>
      </c>
    </row>
    <row r="354" spans="1:57" ht="12" customHeight="1">
      <c r="A354" s="145" t="s">
        <v>282</v>
      </c>
      <c r="B354" s="145" t="s">
        <v>76</v>
      </c>
      <c r="C354" s="170">
        <v>494</v>
      </c>
      <c r="D354" s="174" t="s">
        <v>77</v>
      </c>
      <c r="E354" s="171">
        <v>8</v>
      </c>
      <c r="F354" s="171">
        <v>1</v>
      </c>
      <c r="G354" s="171" t="s">
        <v>77</v>
      </c>
      <c r="H354" s="171">
        <v>0.5</v>
      </c>
      <c r="I354" s="171" t="s">
        <v>77</v>
      </c>
      <c r="J354" s="173" t="s">
        <v>80</v>
      </c>
      <c r="K354" s="173" t="s">
        <v>80</v>
      </c>
      <c r="L354" s="169">
        <f>VLOOKUP(CONCATENATE(J354,K354),'Sheet1 (2)'!$J$6:$K$26,2,FALSE)</f>
        <v>0</v>
      </c>
      <c r="M354" s="173" t="s">
        <v>83</v>
      </c>
      <c r="N354" s="173" t="s">
        <v>82</v>
      </c>
      <c r="O354" s="168">
        <f>VLOOKUP(CONCATENATE(M354,N354),'Sheet1 (2)'!$L$6:$M$26,2,FALSE)</f>
        <v>18.75</v>
      </c>
      <c r="P354" s="173" t="s">
        <v>83</v>
      </c>
      <c r="Q354" s="173" t="s">
        <v>82</v>
      </c>
      <c r="R354" s="168">
        <f>VLOOKUP(CONCATENATE(P354,Q354),'Sheet1 (2)'!$N$6:$O$26,2,FALSE)</f>
        <v>18.75</v>
      </c>
      <c r="S354" s="173" t="s">
        <v>80</v>
      </c>
      <c r="T354" s="173" t="s">
        <v>80</v>
      </c>
      <c r="U354" s="168">
        <f>VLOOKUP(CONCATENATE(S354,T354),'Sheet1 (2)'!$P$6:$Q$26,2,FALSE)</f>
        <v>0</v>
      </c>
      <c r="V354" s="173" t="s">
        <v>82</v>
      </c>
      <c r="W354" s="173" t="s">
        <v>81</v>
      </c>
      <c r="X354" s="168">
        <f>VLOOKUP(CONCATENATE(V354,W354),'Sheet1 (2)'!$R$6:$S$26,2,FALSE)</f>
        <v>50</v>
      </c>
      <c r="Y354" s="173" t="s">
        <v>80</v>
      </c>
      <c r="Z354" s="173" t="s">
        <v>80</v>
      </c>
      <c r="AA354" s="168">
        <f>VLOOKUP(CONCATENATE(Y354,Z354),'Sheet1 (2)'!$T$6:$U$26,2,FALSE)</f>
        <v>0</v>
      </c>
      <c r="AB354" s="173" t="s">
        <v>80</v>
      </c>
      <c r="AC354" s="173" t="s">
        <v>80</v>
      </c>
      <c r="AD354" s="168">
        <f>VLOOKUP(CONCATENATE(AB354,AC354),'Sheet1 (2)'!$X$6:$Y$26,2,FALSE)</f>
        <v>0</v>
      </c>
      <c r="AE354" s="173" t="s">
        <v>82</v>
      </c>
      <c r="AF354" s="173" t="s">
        <v>81</v>
      </c>
      <c r="AG354" s="168">
        <f>VLOOKUP(CONCATENATE(AE354,AF354),'Sheet1 (2)'!$Z$6:$AA$26,2,FALSE)</f>
        <v>66</v>
      </c>
      <c r="AH354" s="172"/>
      <c r="AI354" s="175"/>
      <c r="AJ354" s="140"/>
      <c r="AK354" s="176" t="s">
        <v>282</v>
      </c>
      <c r="AL354" s="176" t="s">
        <v>76</v>
      </c>
      <c r="AM354" s="170">
        <f t="shared" si="10"/>
        <v>494</v>
      </c>
      <c r="AN354" s="147"/>
      <c r="AO354" s="155"/>
      <c r="AP354" s="156"/>
      <c r="AQ354" s="157">
        <v>2.4599699548</v>
      </c>
      <c r="AR354" s="158"/>
      <c r="AS354" s="145">
        <f>LOOKUP(rufmkm,'Sheet1 (2)'!$V$62:$V$71,'Sheet1 (2)'!$W$62:$W$71)</f>
        <v>30</v>
      </c>
      <c r="AT354" s="140"/>
      <c r="AU354" s="157">
        <f>IF(IF(D354='Sheet1 (2)'!$C$69,'Sheet1 (2)'!$D$69*('Sheet1 (2)'!$D$72-rut_index)/'Sheet1 (2)'!$D$72,IF(shee2!D354='Sheet1 (2)'!$C$70,'Sheet1 (2)'!$D$70*('Sheet1 (2)'!$D$72-rut_index)/'Sheet1 (2)'!$D$72,IF(shee2!D354='Sheet1 (2)'!$C$71,'Sheet1 (2)'!$D$71*('Sheet1 (2)'!$D$72-rut_index)/'Sheet1 (2)'!$D$72)))&lt;0,0,IF(D354='Sheet1 (2)'!$C$69,'Sheet1 (2)'!$D$69*('Sheet1 (2)'!$D$72-rut_index)/'Sheet1 (2)'!$D$72,IF(shee2!D354='Sheet1 (2)'!$C$70,'Sheet1 (2)'!$D$70*('Sheet1 (2)'!$D$72-rut_index)/'Sheet1 (2)'!$D$72,IF(shee2!D354='Sheet1 (2)'!$C$71,'Sheet1 (2)'!$D$71*('Sheet1 (2)'!$D$72-rut_index)/'Sheet1 (2)'!$D$72))))</f>
        <v>5</v>
      </c>
      <c r="AV354" s="157">
        <f>IF(IF(D354='Sheet1 (2)'!$C$69,'Sheet1 (2)'!$D$69*('Sheet1 (2)'!$D$72-crack_s_index)/'Sheet1 (2)'!$D$72,IF(shee2!D354='Sheet1 (2)'!$C$70,'Sheet1 (2)'!$D$70*('Sheet1 (2)'!$D$72-crack_s_index)/'Sheet1 (2)'!$D$72,IF(shee2!D354='Sheet1 (2)'!$C$71,'Sheet1 (2)'!$D$71*('Sheet1 (2)'!$D$72-crack_s_index)/'Sheet1 (2)'!$D$72)))&lt;0,0,IF(D354='Sheet1 (2)'!$C$69,'Sheet1 (2)'!$D$69*('Sheet1 (2)'!$D$72-crack_s_index)/'Sheet1 (2)'!$D$72,IF(shee2!D354='Sheet1 (2)'!$C$70,'Sheet1 (2)'!$D$70*('Sheet1 (2)'!$D$72-crack_s_index)/'Sheet1 (2)'!$D$72,IF(shee2!D354='Sheet1 (2)'!$C$71,'Sheet1 (2)'!$D$71*('Sheet1 (2)'!$D$72-crack_s_index)/'Sheet1 (2)'!$D$72))))</f>
        <v>3.4375</v>
      </c>
      <c r="AW354" s="157">
        <f>IF(IF(D354='Sheet1 (2)'!$C$69,'Sheet1 (2)'!$D$69*('Sheet1 (2)'!$D$72-crack_t_index)/'Sheet1 (2)'!$D$72,IF(shee2!D354='Sheet1 (2)'!$C$70,'Sheet1 (2)'!$D$70*('Sheet1 (2)'!$D$72-crack_t_index)/'Sheet1 (2)'!$D$72,IF(shee2!D354='Sheet1 (2)'!$C$71,'Sheet1 (2)'!$D$71*('Sheet1 (2)'!$D$72-crack_t_index)/'Sheet1 (2)'!$D$72)))&lt;0,0,IF(D354='Sheet1 (2)'!$C$69,'Sheet1 (2)'!$D$69*('Sheet1 (2)'!$D$72-crack_t_index)/'Sheet1 (2)'!$D$72,IF(shee2!D354='Sheet1 (2)'!$C$70,'Sheet1 (2)'!$D$70*('Sheet1 (2)'!$D$72-crack_t_index)/'Sheet1 (2)'!$D$72,IF(shee2!D354='Sheet1 (2)'!$C$71,'Sheet1 (2)'!$D$71*('Sheet1 (2)'!$D$72-crack_t_index)/'Sheet1 (2)'!$D$72))))</f>
        <v>3.4375</v>
      </c>
      <c r="AX354" s="157">
        <f>IF(IF(D354='Sheet1 (2)'!$C$69,'Sheet1 (2)'!$D$69*('Sheet1 (2)'!$D$72-rave_index)/'Sheet1 (2)'!$D$72,IF(shee2!D354='Sheet1 (2)'!$C$70,'Sheet1 (2)'!$D$70*('Sheet1 (2)'!$D$72-rave_index)/'Sheet1 (2)'!$D$72,IF(shee2!D354='Sheet1 (2)'!$C$71,'Sheet1 (2)'!$D$71*('Sheet1 (2)'!$D$72-rave_index)/'Sheet1 (2)'!$D$72)))&lt;0,0,IF(D354='Sheet1 (2)'!$C$69,'Sheet1 (2)'!$D$69*('Sheet1 (2)'!$D$72-rave_index)/'Sheet1 (2)'!$D$72,IF(shee2!D354='Sheet1 (2)'!$C$70,'Sheet1 (2)'!$D$70*('Sheet1 (2)'!$D$72-rave_index)/'Sheet1 (2)'!$D$72,IF(shee2!D354='Sheet1 (2)'!$C$71,'Sheet1 (2)'!$D$71*('Sheet1 (2)'!$D$72-rave_index)/'Sheet1 (2)'!$D$72))))</f>
        <v>5</v>
      </c>
      <c r="AY354" s="157">
        <f>IF(IF(D354='Sheet1 (2)'!$C$69,'Sheet1 (2)'!$D$69*('Sheet1 (2)'!$D$72-rough_index)/'Sheet1 (2)'!$D$72,IF(shee2!D354='Sheet1 (2)'!$C$70,'Sheet1 (2)'!$D$70*('Sheet1 (2)'!$D$72-rough_index)/'Sheet1 (2)'!$D$72,IF(shee2!D354='Sheet1 (2)'!$C$71,'Sheet1 (2)'!$D$71*('Sheet1 (2)'!$D$72-rough_index)/'Sheet1 (2)'!$D$72)))&lt;0,0,IF(D354='Sheet1 (2)'!$C$69,'Sheet1 (2)'!$D$69*('Sheet1 (2)'!$D$72-rough_index)/'Sheet1 (2)'!$D$72,IF(shee2!D354='Sheet1 (2)'!$C$70,'Sheet1 (2)'!$D$70*('Sheet1 (2)'!$D$72-rough_index)/'Sheet1 (2)'!$D$72,IF(shee2!D354='Sheet1 (2)'!$C$71,'Sheet1 (2)'!$D$71*('Sheet1 (2)'!$D$72-rough_index)/'Sheet1 (2)'!$D$72))))</f>
        <v>2.5</v>
      </c>
      <c r="AZ354" s="159">
        <f>+(AU354*'Sheet1 (2)'!$C$77)+(AV354*'Sheet1 (2)'!$C$78)+(AW354*'Sheet1 (2)'!$C$79)+(AX354*'Sheet1 (2)'!$C$80)+(AY354*'Sheet1 (2)'!$C$81)</f>
        <v>3.625</v>
      </c>
      <c r="BA354" s="213" t="str">
        <f t="shared" si="11"/>
        <v>Fair</v>
      </c>
      <c r="BE354">
        <f>IF(D354='Sheet1 (2)'!$C$61,'Sheet1 (2)'!$D$61*(counts^2)+'Sheet1 (2)'!$G$61*counts+'Sheet1 (2)'!$J$61,IF(D354='Sheet1 (2)'!$C$62,'Sheet1 (2)'!$D$62*counts+'Sheet1 (2)'!$G$62,IF(D354='Sheet1 (2)'!$C$63,'Sheet1 (2)'!$D$63*counts+'Sheet1 (2)'!$G$63,IF(D354='Sheet1 (2)'!$C$64,'Sheet1 (2)'!$D$64*counts+'Sheet1 (2)'!$G$64))))</f>
        <v>2.0984129299999998</v>
      </c>
    </row>
    <row r="355" spans="1:57" ht="12" customHeight="1">
      <c r="A355" s="145" t="s">
        <v>282</v>
      </c>
      <c r="B355" s="145" t="s">
        <v>76</v>
      </c>
      <c r="C355" s="170">
        <v>495</v>
      </c>
      <c r="D355" s="174" t="s">
        <v>77</v>
      </c>
      <c r="E355" s="171">
        <v>8</v>
      </c>
      <c r="F355" s="171">
        <v>1</v>
      </c>
      <c r="G355" s="171" t="s">
        <v>77</v>
      </c>
      <c r="H355" s="171">
        <v>0.5</v>
      </c>
      <c r="I355" s="171" t="s">
        <v>77</v>
      </c>
      <c r="J355" s="173" t="s">
        <v>78</v>
      </c>
      <c r="K355" s="173" t="s">
        <v>82</v>
      </c>
      <c r="L355" s="169">
        <f>VLOOKUP(CONCATENATE(J355,K355),'Sheet1 (2)'!$J$6:$K$26,2,FALSE)</f>
        <v>6.25</v>
      </c>
      <c r="M355" s="173" t="s">
        <v>83</v>
      </c>
      <c r="N355" s="173" t="s">
        <v>82</v>
      </c>
      <c r="O355" s="168">
        <f>VLOOKUP(CONCATENATE(M355,N355),'Sheet1 (2)'!$L$6:$M$26,2,FALSE)</f>
        <v>18.75</v>
      </c>
      <c r="P355" s="173" t="s">
        <v>83</v>
      </c>
      <c r="Q355" s="173" t="s">
        <v>82</v>
      </c>
      <c r="R355" s="168">
        <f>VLOOKUP(CONCATENATE(P355,Q355),'Sheet1 (2)'!$N$6:$O$26,2,FALSE)</f>
        <v>18.75</v>
      </c>
      <c r="S355" s="173" t="s">
        <v>80</v>
      </c>
      <c r="T355" s="173" t="s">
        <v>80</v>
      </c>
      <c r="U355" s="168">
        <f>VLOOKUP(CONCATENATE(S355,T355),'Sheet1 (2)'!$P$6:$Q$26,2,FALSE)</f>
        <v>0</v>
      </c>
      <c r="V355" s="173" t="s">
        <v>82</v>
      </c>
      <c r="W355" s="173" t="s">
        <v>81</v>
      </c>
      <c r="X355" s="168">
        <f>VLOOKUP(CONCATENATE(V355,W355),'Sheet1 (2)'!$R$6:$S$26,2,FALSE)</f>
        <v>50</v>
      </c>
      <c r="Y355" s="173" t="s">
        <v>83</v>
      </c>
      <c r="Z355" s="173" t="s">
        <v>82</v>
      </c>
      <c r="AA355" s="168">
        <f>VLOOKUP(CONCATENATE(Y355,Z355),'Sheet1 (2)'!$T$6:$U$26,2,FALSE)</f>
        <v>18.75</v>
      </c>
      <c r="AB355" s="173" t="s">
        <v>80</v>
      </c>
      <c r="AC355" s="173" t="s">
        <v>80</v>
      </c>
      <c r="AD355" s="168">
        <f>VLOOKUP(CONCATENATE(AB355,AC355),'Sheet1 (2)'!$X$6:$Y$26,2,FALSE)</f>
        <v>0</v>
      </c>
      <c r="AE355" s="173" t="s">
        <v>82</v>
      </c>
      <c r="AF355" s="173" t="s">
        <v>81</v>
      </c>
      <c r="AG355" s="168">
        <f>VLOOKUP(CONCATENATE(AE355,AF355),'Sheet1 (2)'!$Z$6:$AA$26,2,FALSE)</f>
        <v>66</v>
      </c>
      <c r="AH355" s="172"/>
      <c r="AI355" s="175"/>
      <c r="AJ355" s="140"/>
      <c r="AK355" s="176" t="s">
        <v>282</v>
      </c>
      <c r="AL355" s="176" t="s">
        <v>76</v>
      </c>
      <c r="AM355" s="170">
        <f t="shared" si="10"/>
        <v>495</v>
      </c>
      <c r="AN355" s="147"/>
      <c r="AO355" s="155"/>
      <c r="AP355" s="156"/>
      <c r="AQ355" s="157">
        <v>2.7883608158000004</v>
      </c>
      <c r="AR355" s="158"/>
      <c r="AS355" s="145">
        <f>LOOKUP(rufmkm,'Sheet1 (2)'!$V$62:$V$71,'Sheet1 (2)'!$W$62:$W$71)</f>
        <v>30</v>
      </c>
      <c r="AT355" s="140"/>
      <c r="AU355" s="157">
        <f>IF(IF(D355='Sheet1 (2)'!$C$69,'Sheet1 (2)'!$D$69*('Sheet1 (2)'!$D$72-rut_index)/'Sheet1 (2)'!$D$72,IF(shee2!D355='Sheet1 (2)'!$C$70,'Sheet1 (2)'!$D$70*('Sheet1 (2)'!$D$72-rut_index)/'Sheet1 (2)'!$D$72,IF(shee2!D355='Sheet1 (2)'!$C$71,'Sheet1 (2)'!$D$71*('Sheet1 (2)'!$D$72-rut_index)/'Sheet1 (2)'!$D$72)))&lt;0,0,IF(D355='Sheet1 (2)'!$C$69,'Sheet1 (2)'!$D$69*('Sheet1 (2)'!$D$72-rut_index)/'Sheet1 (2)'!$D$72,IF(shee2!D355='Sheet1 (2)'!$C$70,'Sheet1 (2)'!$D$70*('Sheet1 (2)'!$D$72-rut_index)/'Sheet1 (2)'!$D$72,IF(shee2!D355='Sheet1 (2)'!$C$71,'Sheet1 (2)'!$D$71*('Sheet1 (2)'!$D$72-rut_index)/'Sheet1 (2)'!$D$72))))</f>
        <v>4.479166666666667</v>
      </c>
      <c r="AV355" s="157">
        <f>IF(IF(D355='Sheet1 (2)'!$C$69,'Sheet1 (2)'!$D$69*('Sheet1 (2)'!$D$72-crack_s_index)/'Sheet1 (2)'!$D$72,IF(shee2!D355='Sheet1 (2)'!$C$70,'Sheet1 (2)'!$D$70*('Sheet1 (2)'!$D$72-crack_s_index)/'Sheet1 (2)'!$D$72,IF(shee2!D355='Sheet1 (2)'!$C$71,'Sheet1 (2)'!$D$71*('Sheet1 (2)'!$D$72-crack_s_index)/'Sheet1 (2)'!$D$72)))&lt;0,0,IF(D355='Sheet1 (2)'!$C$69,'Sheet1 (2)'!$D$69*('Sheet1 (2)'!$D$72-crack_s_index)/'Sheet1 (2)'!$D$72,IF(shee2!D355='Sheet1 (2)'!$C$70,'Sheet1 (2)'!$D$70*('Sheet1 (2)'!$D$72-crack_s_index)/'Sheet1 (2)'!$D$72,IF(shee2!D355='Sheet1 (2)'!$C$71,'Sheet1 (2)'!$D$71*('Sheet1 (2)'!$D$72-crack_s_index)/'Sheet1 (2)'!$D$72))))</f>
        <v>3.4375</v>
      </c>
      <c r="AW355" s="157">
        <f>IF(IF(D355='Sheet1 (2)'!$C$69,'Sheet1 (2)'!$D$69*('Sheet1 (2)'!$D$72-crack_t_index)/'Sheet1 (2)'!$D$72,IF(shee2!D355='Sheet1 (2)'!$C$70,'Sheet1 (2)'!$D$70*('Sheet1 (2)'!$D$72-crack_t_index)/'Sheet1 (2)'!$D$72,IF(shee2!D355='Sheet1 (2)'!$C$71,'Sheet1 (2)'!$D$71*('Sheet1 (2)'!$D$72-crack_t_index)/'Sheet1 (2)'!$D$72)))&lt;0,0,IF(D355='Sheet1 (2)'!$C$69,'Sheet1 (2)'!$D$69*('Sheet1 (2)'!$D$72-crack_t_index)/'Sheet1 (2)'!$D$72,IF(shee2!D355='Sheet1 (2)'!$C$70,'Sheet1 (2)'!$D$70*('Sheet1 (2)'!$D$72-crack_t_index)/'Sheet1 (2)'!$D$72,IF(shee2!D355='Sheet1 (2)'!$C$71,'Sheet1 (2)'!$D$71*('Sheet1 (2)'!$D$72-crack_t_index)/'Sheet1 (2)'!$D$72))))</f>
        <v>3.4375</v>
      </c>
      <c r="AX355" s="157">
        <f>IF(IF(D355='Sheet1 (2)'!$C$69,'Sheet1 (2)'!$D$69*('Sheet1 (2)'!$D$72-rave_index)/'Sheet1 (2)'!$D$72,IF(shee2!D355='Sheet1 (2)'!$C$70,'Sheet1 (2)'!$D$70*('Sheet1 (2)'!$D$72-rave_index)/'Sheet1 (2)'!$D$72,IF(shee2!D355='Sheet1 (2)'!$C$71,'Sheet1 (2)'!$D$71*('Sheet1 (2)'!$D$72-rave_index)/'Sheet1 (2)'!$D$72)))&lt;0,0,IF(D355='Sheet1 (2)'!$C$69,'Sheet1 (2)'!$D$69*('Sheet1 (2)'!$D$72-rave_index)/'Sheet1 (2)'!$D$72,IF(shee2!D355='Sheet1 (2)'!$C$70,'Sheet1 (2)'!$D$70*('Sheet1 (2)'!$D$72-rave_index)/'Sheet1 (2)'!$D$72,IF(shee2!D355='Sheet1 (2)'!$C$71,'Sheet1 (2)'!$D$71*('Sheet1 (2)'!$D$72-rave_index)/'Sheet1 (2)'!$D$72))))</f>
        <v>3.4375</v>
      </c>
      <c r="AY355" s="157">
        <f>IF(IF(D355='Sheet1 (2)'!$C$69,'Sheet1 (2)'!$D$69*('Sheet1 (2)'!$D$72-rough_index)/'Sheet1 (2)'!$D$72,IF(shee2!D355='Sheet1 (2)'!$C$70,'Sheet1 (2)'!$D$70*('Sheet1 (2)'!$D$72-rough_index)/'Sheet1 (2)'!$D$72,IF(shee2!D355='Sheet1 (2)'!$C$71,'Sheet1 (2)'!$D$71*('Sheet1 (2)'!$D$72-rough_index)/'Sheet1 (2)'!$D$72)))&lt;0,0,IF(D355='Sheet1 (2)'!$C$69,'Sheet1 (2)'!$D$69*('Sheet1 (2)'!$D$72-rough_index)/'Sheet1 (2)'!$D$72,IF(shee2!D355='Sheet1 (2)'!$C$70,'Sheet1 (2)'!$D$70*('Sheet1 (2)'!$D$72-rough_index)/'Sheet1 (2)'!$D$72,IF(shee2!D355='Sheet1 (2)'!$C$71,'Sheet1 (2)'!$D$71*('Sheet1 (2)'!$D$72-rough_index)/'Sheet1 (2)'!$D$72))))</f>
        <v>2.5</v>
      </c>
      <c r="AZ355" s="159">
        <f>+(AU355*'Sheet1 (2)'!$C$77)+(AV355*'Sheet1 (2)'!$C$78)+(AW355*'Sheet1 (2)'!$C$79)+(AX355*'Sheet1 (2)'!$C$80)+(AY355*'Sheet1 (2)'!$C$81)</f>
        <v>3.3645833333333339</v>
      </c>
      <c r="BA355" s="213" t="str">
        <f t="shared" si="11"/>
        <v>Fair</v>
      </c>
      <c r="BE355">
        <f>IF(D355='Sheet1 (2)'!$C$61,'Sheet1 (2)'!$D$61*(counts^2)+'Sheet1 (2)'!$G$61*counts+'Sheet1 (2)'!$J$61,IF(D355='Sheet1 (2)'!$C$62,'Sheet1 (2)'!$D$62*counts+'Sheet1 (2)'!$G$62,IF(D355='Sheet1 (2)'!$C$63,'Sheet1 (2)'!$D$63*counts+'Sheet1 (2)'!$G$63,IF(D355='Sheet1 (2)'!$C$64,'Sheet1 (2)'!$D$64*counts+'Sheet1 (2)'!$G$64))))</f>
        <v>2.0984129299999998</v>
      </c>
    </row>
    <row r="356" spans="1:57" ht="12" customHeight="1">
      <c r="A356" s="145" t="s">
        <v>282</v>
      </c>
      <c r="B356" s="145" t="s">
        <v>76</v>
      </c>
      <c r="C356" s="170">
        <v>496</v>
      </c>
      <c r="D356" s="174" t="s">
        <v>77</v>
      </c>
      <c r="E356" s="171">
        <v>8</v>
      </c>
      <c r="F356" s="171">
        <v>1</v>
      </c>
      <c r="G356" s="171" t="s">
        <v>77</v>
      </c>
      <c r="H356" s="171">
        <v>0.5</v>
      </c>
      <c r="I356" s="171" t="s">
        <v>77</v>
      </c>
      <c r="J356" s="173" t="s">
        <v>80</v>
      </c>
      <c r="K356" s="173" t="s">
        <v>80</v>
      </c>
      <c r="L356" s="169">
        <f>VLOOKUP(CONCATENATE(J356,K356),'Sheet1 (2)'!$J$6:$K$26,2,FALSE)</f>
        <v>0</v>
      </c>
      <c r="M356" s="173" t="s">
        <v>83</v>
      </c>
      <c r="N356" s="173" t="s">
        <v>79</v>
      </c>
      <c r="O356" s="168">
        <f>VLOOKUP(CONCATENATE(M356,N356),'Sheet1 (2)'!$L$6:$M$26,2,FALSE)</f>
        <v>56.25</v>
      </c>
      <c r="P356" s="173" t="s">
        <v>83</v>
      </c>
      <c r="Q356" s="173" t="s">
        <v>83</v>
      </c>
      <c r="R356" s="168">
        <f>VLOOKUP(CONCATENATE(P356,Q356),'Sheet1 (2)'!$N$6:$O$26,2,FALSE)</f>
        <v>37.5</v>
      </c>
      <c r="S356" s="173" t="s">
        <v>80</v>
      </c>
      <c r="T356" s="173" t="s">
        <v>80</v>
      </c>
      <c r="U356" s="168">
        <f>VLOOKUP(CONCATENATE(S356,T356),'Sheet1 (2)'!$P$6:$Q$26,2,FALSE)</f>
        <v>0</v>
      </c>
      <c r="V356" s="173" t="s">
        <v>80</v>
      </c>
      <c r="W356" s="173" t="s">
        <v>80</v>
      </c>
      <c r="X356" s="168">
        <f>VLOOKUP(CONCATENATE(V356,W356),'Sheet1 (2)'!$R$6:$S$26,2,FALSE)</f>
        <v>0</v>
      </c>
      <c r="Y356" s="173" t="s">
        <v>83</v>
      </c>
      <c r="Z356" s="173" t="s">
        <v>83</v>
      </c>
      <c r="AA356" s="168">
        <f>VLOOKUP(CONCATENATE(Y356,Z356),'Sheet1 (2)'!$T$6:$U$26,2,FALSE)</f>
        <v>37.5</v>
      </c>
      <c r="AB356" s="173" t="s">
        <v>80</v>
      </c>
      <c r="AC356" s="173" t="s">
        <v>80</v>
      </c>
      <c r="AD356" s="168">
        <f>VLOOKUP(CONCATENATE(AB356,AC356),'Sheet1 (2)'!$X$6:$Y$26,2,FALSE)</f>
        <v>0</v>
      </c>
      <c r="AE356" s="173" t="s">
        <v>82</v>
      </c>
      <c r="AF356" s="173" t="s">
        <v>81</v>
      </c>
      <c r="AG356" s="168">
        <f>VLOOKUP(CONCATENATE(AE356,AF356),'Sheet1 (2)'!$Z$6:$AA$26,2,FALSE)</f>
        <v>66</v>
      </c>
      <c r="AH356" s="172"/>
      <c r="AI356" s="175"/>
      <c r="AJ356" s="140"/>
      <c r="AK356" s="176" t="s">
        <v>282</v>
      </c>
      <c r="AL356" s="176" t="s">
        <v>76</v>
      </c>
      <c r="AM356" s="170">
        <f t="shared" si="10"/>
        <v>496</v>
      </c>
      <c r="AN356" s="147"/>
      <c r="AO356" s="155"/>
      <c r="AP356" s="156"/>
      <c r="AQ356" s="157">
        <v>2.0515617032</v>
      </c>
      <c r="AR356" s="158"/>
      <c r="AS356" s="145">
        <f>LOOKUP(rufmkm,'Sheet1 (2)'!$V$62:$V$71,'Sheet1 (2)'!$W$62:$W$71)</f>
        <v>30</v>
      </c>
      <c r="AT356" s="140"/>
      <c r="AU356" s="157">
        <f>IF(IF(D356='Sheet1 (2)'!$C$69,'Sheet1 (2)'!$D$69*('Sheet1 (2)'!$D$72-rut_index)/'Sheet1 (2)'!$D$72,IF(shee2!D356='Sheet1 (2)'!$C$70,'Sheet1 (2)'!$D$70*('Sheet1 (2)'!$D$72-rut_index)/'Sheet1 (2)'!$D$72,IF(shee2!D356='Sheet1 (2)'!$C$71,'Sheet1 (2)'!$D$71*('Sheet1 (2)'!$D$72-rut_index)/'Sheet1 (2)'!$D$72)))&lt;0,0,IF(D356='Sheet1 (2)'!$C$69,'Sheet1 (2)'!$D$69*('Sheet1 (2)'!$D$72-rut_index)/'Sheet1 (2)'!$D$72,IF(shee2!D356='Sheet1 (2)'!$C$70,'Sheet1 (2)'!$D$70*('Sheet1 (2)'!$D$72-rut_index)/'Sheet1 (2)'!$D$72,IF(shee2!D356='Sheet1 (2)'!$C$71,'Sheet1 (2)'!$D$71*('Sheet1 (2)'!$D$72-rut_index)/'Sheet1 (2)'!$D$72))))</f>
        <v>5</v>
      </c>
      <c r="AV356" s="157">
        <f>IF(IF(D356='Sheet1 (2)'!$C$69,'Sheet1 (2)'!$D$69*('Sheet1 (2)'!$D$72-crack_s_index)/'Sheet1 (2)'!$D$72,IF(shee2!D356='Sheet1 (2)'!$C$70,'Sheet1 (2)'!$D$70*('Sheet1 (2)'!$D$72-crack_s_index)/'Sheet1 (2)'!$D$72,IF(shee2!D356='Sheet1 (2)'!$C$71,'Sheet1 (2)'!$D$71*('Sheet1 (2)'!$D$72-crack_s_index)/'Sheet1 (2)'!$D$72)))&lt;0,0,IF(D356='Sheet1 (2)'!$C$69,'Sheet1 (2)'!$D$69*('Sheet1 (2)'!$D$72-crack_s_index)/'Sheet1 (2)'!$D$72,IF(shee2!D356='Sheet1 (2)'!$C$70,'Sheet1 (2)'!$D$70*('Sheet1 (2)'!$D$72-crack_s_index)/'Sheet1 (2)'!$D$72,IF(shee2!D356='Sheet1 (2)'!$C$71,'Sheet1 (2)'!$D$71*('Sheet1 (2)'!$D$72-crack_s_index)/'Sheet1 (2)'!$D$72))))</f>
        <v>0.3125</v>
      </c>
      <c r="AW356" s="157">
        <f>IF(IF(D356='Sheet1 (2)'!$C$69,'Sheet1 (2)'!$D$69*('Sheet1 (2)'!$D$72-crack_t_index)/'Sheet1 (2)'!$D$72,IF(shee2!D356='Sheet1 (2)'!$C$70,'Sheet1 (2)'!$D$70*('Sheet1 (2)'!$D$72-crack_t_index)/'Sheet1 (2)'!$D$72,IF(shee2!D356='Sheet1 (2)'!$C$71,'Sheet1 (2)'!$D$71*('Sheet1 (2)'!$D$72-crack_t_index)/'Sheet1 (2)'!$D$72)))&lt;0,0,IF(D356='Sheet1 (2)'!$C$69,'Sheet1 (2)'!$D$69*('Sheet1 (2)'!$D$72-crack_t_index)/'Sheet1 (2)'!$D$72,IF(shee2!D356='Sheet1 (2)'!$C$70,'Sheet1 (2)'!$D$70*('Sheet1 (2)'!$D$72-crack_t_index)/'Sheet1 (2)'!$D$72,IF(shee2!D356='Sheet1 (2)'!$C$71,'Sheet1 (2)'!$D$71*('Sheet1 (2)'!$D$72-crack_t_index)/'Sheet1 (2)'!$D$72))))</f>
        <v>1.875</v>
      </c>
      <c r="AX356" s="157">
        <f>IF(IF(D356='Sheet1 (2)'!$C$69,'Sheet1 (2)'!$D$69*('Sheet1 (2)'!$D$72-rave_index)/'Sheet1 (2)'!$D$72,IF(shee2!D356='Sheet1 (2)'!$C$70,'Sheet1 (2)'!$D$70*('Sheet1 (2)'!$D$72-rave_index)/'Sheet1 (2)'!$D$72,IF(shee2!D356='Sheet1 (2)'!$C$71,'Sheet1 (2)'!$D$71*('Sheet1 (2)'!$D$72-rave_index)/'Sheet1 (2)'!$D$72)))&lt;0,0,IF(D356='Sheet1 (2)'!$C$69,'Sheet1 (2)'!$D$69*('Sheet1 (2)'!$D$72-rave_index)/'Sheet1 (2)'!$D$72,IF(shee2!D356='Sheet1 (2)'!$C$70,'Sheet1 (2)'!$D$70*('Sheet1 (2)'!$D$72-rave_index)/'Sheet1 (2)'!$D$72,IF(shee2!D356='Sheet1 (2)'!$C$71,'Sheet1 (2)'!$D$71*('Sheet1 (2)'!$D$72-rave_index)/'Sheet1 (2)'!$D$72))))</f>
        <v>1.875</v>
      </c>
      <c r="AY356" s="157">
        <f>IF(IF(D356='Sheet1 (2)'!$C$69,'Sheet1 (2)'!$D$69*('Sheet1 (2)'!$D$72-rough_index)/'Sheet1 (2)'!$D$72,IF(shee2!D356='Sheet1 (2)'!$C$70,'Sheet1 (2)'!$D$70*('Sheet1 (2)'!$D$72-rough_index)/'Sheet1 (2)'!$D$72,IF(shee2!D356='Sheet1 (2)'!$C$71,'Sheet1 (2)'!$D$71*('Sheet1 (2)'!$D$72-rough_index)/'Sheet1 (2)'!$D$72)))&lt;0,0,IF(D356='Sheet1 (2)'!$C$69,'Sheet1 (2)'!$D$69*('Sheet1 (2)'!$D$72-rough_index)/'Sheet1 (2)'!$D$72,IF(shee2!D356='Sheet1 (2)'!$C$70,'Sheet1 (2)'!$D$70*('Sheet1 (2)'!$D$72-rough_index)/'Sheet1 (2)'!$D$72,IF(shee2!D356='Sheet1 (2)'!$C$71,'Sheet1 (2)'!$D$71*('Sheet1 (2)'!$D$72-rough_index)/'Sheet1 (2)'!$D$72))))</f>
        <v>2.5</v>
      </c>
      <c r="AZ356" s="159">
        <f>+(AU356*'Sheet1 (2)'!$C$77)+(AV356*'Sheet1 (2)'!$C$78)+(AW356*'Sheet1 (2)'!$C$79)+(AX356*'Sheet1 (2)'!$C$80)+(AY356*'Sheet1 (2)'!$C$81)</f>
        <v>2.125</v>
      </c>
      <c r="BA356" s="213" t="str">
        <f t="shared" si="11"/>
        <v>Poor</v>
      </c>
      <c r="BE356">
        <f>IF(D356='Sheet1 (2)'!$C$61,'Sheet1 (2)'!$D$61*(counts^2)+'Sheet1 (2)'!$G$61*counts+'Sheet1 (2)'!$J$61,IF(D356='Sheet1 (2)'!$C$62,'Sheet1 (2)'!$D$62*counts+'Sheet1 (2)'!$G$62,IF(D356='Sheet1 (2)'!$C$63,'Sheet1 (2)'!$D$63*counts+'Sheet1 (2)'!$G$63,IF(D356='Sheet1 (2)'!$C$64,'Sheet1 (2)'!$D$64*counts+'Sheet1 (2)'!$G$64))))</f>
        <v>2.0984129299999998</v>
      </c>
    </row>
    <row r="357" spans="1:57" ht="12" customHeight="1">
      <c r="A357" s="145" t="s">
        <v>282</v>
      </c>
      <c r="B357" s="145" t="s">
        <v>76</v>
      </c>
      <c r="C357" s="170">
        <v>497</v>
      </c>
      <c r="D357" s="174" t="s">
        <v>77</v>
      </c>
      <c r="E357" s="171">
        <v>8</v>
      </c>
      <c r="F357" s="171">
        <v>1</v>
      </c>
      <c r="G357" s="171" t="s">
        <v>77</v>
      </c>
      <c r="H357" s="171">
        <v>0.5</v>
      </c>
      <c r="I357" s="171" t="s">
        <v>77</v>
      </c>
      <c r="J357" s="173" t="s">
        <v>80</v>
      </c>
      <c r="K357" s="173" t="s">
        <v>80</v>
      </c>
      <c r="L357" s="169">
        <f>VLOOKUP(CONCATENATE(J357,K357),'Sheet1 (2)'!$J$6:$K$26,2,FALSE)</f>
        <v>0</v>
      </c>
      <c r="M357" s="173" t="s">
        <v>83</v>
      </c>
      <c r="N357" s="173" t="s">
        <v>78</v>
      </c>
      <c r="O357" s="168">
        <f>VLOOKUP(CONCATENATE(M357,N357),'Sheet1 (2)'!$L$6:$M$26,2,FALSE)</f>
        <v>7.5</v>
      </c>
      <c r="P357" s="173" t="s">
        <v>80</v>
      </c>
      <c r="Q357" s="173" t="s">
        <v>80</v>
      </c>
      <c r="R357" s="168">
        <f>VLOOKUP(CONCATENATE(P357,Q357),'Sheet1 (2)'!$N$6:$O$26,2,FALSE)</f>
        <v>0</v>
      </c>
      <c r="S357" s="173" t="s">
        <v>80</v>
      </c>
      <c r="T357" s="173" t="s">
        <v>80</v>
      </c>
      <c r="U357" s="168">
        <f>VLOOKUP(CONCATENATE(S357,T357),'Sheet1 (2)'!$P$6:$Q$26,2,FALSE)</f>
        <v>0</v>
      </c>
      <c r="V357" s="173" t="s">
        <v>80</v>
      </c>
      <c r="W357" s="173" t="s">
        <v>80</v>
      </c>
      <c r="X357" s="168">
        <f>VLOOKUP(CONCATENATE(V357,W357),'Sheet1 (2)'!$R$6:$S$26,2,FALSE)</f>
        <v>0</v>
      </c>
      <c r="Y357" s="173" t="s">
        <v>80</v>
      </c>
      <c r="Z357" s="173" t="s">
        <v>80</v>
      </c>
      <c r="AA357" s="168">
        <f>VLOOKUP(CONCATENATE(Y357,Z357),'Sheet1 (2)'!$T$6:$U$26,2,FALSE)</f>
        <v>0</v>
      </c>
      <c r="AB357" s="173" t="s">
        <v>80</v>
      </c>
      <c r="AC357" s="173" t="s">
        <v>80</v>
      </c>
      <c r="AD357" s="168">
        <f>VLOOKUP(CONCATENATE(AB357,AC357),'Sheet1 (2)'!$X$6:$Y$26,2,FALSE)</f>
        <v>0</v>
      </c>
      <c r="AE357" s="173" t="s">
        <v>82</v>
      </c>
      <c r="AF357" s="173" t="s">
        <v>81</v>
      </c>
      <c r="AG357" s="168">
        <f>VLOOKUP(CONCATENATE(AE357,AF357),'Sheet1 (2)'!$Z$6:$AA$26,2,FALSE)</f>
        <v>66</v>
      </c>
      <c r="AH357" s="172"/>
      <c r="AI357" s="175"/>
      <c r="AJ357" s="140"/>
      <c r="AK357" s="176" t="s">
        <v>282</v>
      </c>
      <c r="AL357" s="176" t="s">
        <v>76</v>
      </c>
      <c r="AM357" s="170">
        <f t="shared" si="10"/>
        <v>497</v>
      </c>
      <c r="AN357" s="147"/>
      <c r="AO357" s="155"/>
      <c r="AP357" s="156"/>
      <c r="AQ357" s="157">
        <v>1.9686081124000001</v>
      </c>
      <c r="AR357" s="158"/>
      <c r="AS357" s="145">
        <f>LOOKUP(rufmkm,'Sheet1 (2)'!$V$62:$V$71,'Sheet1 (2)'!$W$62:$W$71)</f>
        <v>20</v>
      </c>
      <c r="AT357" s="140"/>
      <c r="AU357" s="157">
        <f>IF(IF(D357='Sheet1 (2)'!$C$69,'Sheet1 (2)'!$D$69*('Sheet1 (2)'!$D$72-rut_index)/'Sheet1 (2)'!$D$72,IF(shee2!D357='Sheet1 (2)'!$C$70,'Sheet1 (2)'!$D$70*('Sheet1 (2)'!$D$72-rut_index)/'Sheet1 (2)'!$D$72,IF(shee2!D357='Sheet1 (2)'!$C$71,'Sheet1 (2)'!$D$71*('Sheet1 (2)'!$D$72-rut_index)/'Sheet1 (2)'!$D$72)))&lt;0,0,IF(D357='Sheet1 (2)'!$C$69,'Sheet1 (2)'!$D$69*('Sheet1 (2)'!$D$72-rut_index)/'Sheet1 (2)'!$D$72,IF(shee2!D357='Sheet1 (2)'!$C$70,'Sheet1 (2)'!$D$70*('Sheet1 (2)'!$D$72-rut_index)/'Sheet1 (2)'!$D$72,IF(shee2!D357='Sheet1 (2)'!$C$71,'Sheet1 (2)'!$D$71*('Sheet1 (2)'!$D$72-rut_index)/'Sheet1 (2)'!$D$72))))</f>
        <v>5</v>
      </c>
      <c r="AV357" s="157">
        <f>IF(IF(D357='Sheet1 (2)'!$C$69,'Sheet1 (2)'!$D$69*('Sheet1 (2)'!$D$72-crack_s_index)/'Sheet1 (2)'!$D$72,IF(shee2!D357='Sheet1 (2)'!$C$70,'Sheet1 (2)'!$D$70*('Sheet1 (2)'!$D$72-crack_s_index)/'Sheet1 (2)'!$D$72,IF(shee2!D357='Sheet1 (2)'!$C$71,'Sheet1 (2)'!$D$71*('Sheet1 (2)'!$D$72-crack_s_index)/'Sheet1 (2)'!$D$72)))&lt;0,0,IF(D357='Sheet1 (2)'!$C$69,'Sheet1 (2)'!$D$69*('Sheet1 (2)'!$D$72-crack_s_index)/'Sheet1 (2)'!$D$72,IF(shee2!D357='Sheet1 (2)'!$C$70,'Sheet1 (2)'!$D$70*('Sheet1 (2)'!$D$72-crack_s_index)/'Sheet1 (2)'!$D$72,IF(shee2!D357='Sheet1 (2)'!$C$71,'Sheet1 (2)'!$D$71*('Sheet1 (2)'!$D$72-crack_s_index)/'Sheet1 (2)'!$D$72))))</f>
        <v>4.375</v>
      </c>
      <c r="AW357" s="157">
        <f>IF(IF(D357='Sheet1 (2)'!$C$69,'Sheet1 (2)'!$D$69*('Sheet1 (2)'!$D$72-crack_t_index)/'Sheet1 (2)'!$D$72,IF(shee2!D357='Sheet1 (2)'!$C$70,'Sheet1 (2)'!$D$70*('Sheet1 (2)'!$D$72-crack_t_index)/'Sheet1 (2)'!$D$72,IF(shee2!D357='Sheet1 (2)'!$C$71,'Sheet1 (2)'!$D$71*('Sheet1 (2)'!$D$72-crack_t_index)/'Sheet1 (2)'!$D$72)))&lt;0,0,IF(D357='Sheet1 (2)'!$C$69,'Sheet1 (2)'!$D$69*('Sheet1 (2)'!$D$72-crack_t_index)/'Sheet1 (2)'!$D$72,IF(shee2!D357='Sheet1 (2)'!$C$70,'Sheet1 (2)'!$D$70*('Sheet1 (2)'!$D$72-crack_t_index)/'Sheet1 (2)'!$D$72,IF(shee2!D357='Sheet1 (2)'!$C$71,'Sheet1 (2)'!$D$71*('Sheet1 (2)'!$D$72-crack_t_index)/'Sheet1 (2)'!$D$72))))</f>
        <v>5</v>
      </c>
      <c r="AX357" s="157">
        <f>IF(IF(D357='Sheet1 (2)'!$C$69,'Sheet1 (2)'!$D$69*('Sheet1 (2)'!$D$72-rave_index)/'Sheet1 (2)'!$D$72,IF(shee2!D357='Sheet1 (2)'!$C$70,'Sheet1 (2)'!$D$70*('Sheet1 (2)'!$D$72-rave_index)/'Sheet1 (2)'!$D$72,IF(shee2!D357='Sheet1 (2)'!$C$71,'Sheet1 (2)'!$D$71*('Sheet1 (2)'!$D$72-rave_index)/'Sheet1 (2)'!$D$72)))&lt;0,0,IF(D357='Sheet1 (2)'!$C$69,'Sheet1 (2)'!$D$69*('Sheet1 (2)'!$D$72-rave_index)/'Sheet1 (2)'!$D$72,IF(shee2!D357='Sheet1 (2)'!$C$70,'Sheet1 (2)'!$D$70*('Sheet1 (2)'!$D$72-rave_index)/'Sheet1 (2)'!$D$72,IF(shee2!D357='Sheet1 (2)'!$C$71,'Sheet1 (2)'!$D$71*('Sheet1 (2)'!$D$72-rave_index)/'Sheet1 (2)'!$D$72))))</f>
        <v>5</v>
      </c>
      <c r="AY357" s="157">
        <f>IF(IF(D357='Sheet1 (2)'!$C$69,'Sheet1 (2)'!$D$69*('Sheet1 (2)'!$D$72-rough_index)/'Sheet1 (2)'!$D$72,IF(shee2!D357='Sheet1 (2)'!$C$70,'Sheet1 (2)'!$D$70*('Sheet1 (2)'!$D$72-rough_index)/'Sheet1 (2)'!$D$72,IF(shee2!D357='Sheet1 (2)'!$C$71,'Sheet1 (2)'!$D$71*('Sheet1 (2)'!$D$72-rough_index)/'Sheet1 (2)'!$D$72)))&lt;0,0,IF(D357='Sheet1 (2)'!$C$69,'Sheet1 (2)'!$D$69*('Sheet1 (2)'!$D$72-rough_index)/'Sheet1 (2)'!$D$72,IF(shee2!D357='Sheet1 (2)'!$C$70,'Sheet1 (2)'!$D$70*('Sheet1 (2)'!$D$72-rough_index)/'Sheet1 (2)'!$D$72,IF(shee2!D357='Sheet1 (2)'!$C$71,'Sheet1 (2)'!$D$71*('Sheet1 (2)'!$D$72-rough_index)/'Sheet1 (2)'!$D$72))))</f>
        <v>3.3333333333333335</v>
      </c>
      <c r="AZ357" s="159">
        <f>+(AU357*'Sheet1 (2)'!$C$77)+(AV357*'Sheet1 (2)'!$C$78)+(AW357*'Sheet1 (2)'!$C$79)+(AX357*'Sheet1 (2)'!$C$80)+(AY357*'Sheet1 (2)'!$C$81)</f>
        <v>4.2750000000000004</v>
      </c>
      <c r="BA357" s="213" t="str">
        <f t="shared" si="11"/>
        <v>Good</v>
      </c>
      <c r="BE357">
        <f>IF(D357='Sheet1 (2)'!$C$61,'Sheet1 (2)'!$D$61*(counts^2)+'Sheet1 (2)'!$G$61*counts+'Sheet1 (2)'!$J$61,IF(D357='Sheet1 (2)'!$C$62,'Sheet1 (2)'!$D$62*counts+'Sheet1 (2)'!$G$62,IF(D357='Sheet1 (2)'!$C$63,'Sheet1 (2)'!$D$63*counts+'Sheet1 (2)'!$G$63,IF(D357='Sheet1 (2)'!$C$64,'Sheet1 (2)'!$D$64*counts+'Sheet1 (2)'!$G$64))))</f>
        <v>2.0984129299999998</v>
      </c>
    </row>
    <row r="358" spans="1:57" ht="12" customHeight="1">
      <c r="A358" s="145" t="s">
        <v>282</v>
      </c>
      <c r="B358" s="145" t="s">
        <v>76</v>
      </c>
      <c r="C358" s="170">
        <v>498</v>
      </c>
      <c r="D358" s="174" t="s">
        <v>77</v>
      </c>
      <c r="E358" s="171">
        <v>8</v>
      </c>
      <c r="F358" s="171">
        <v>1</v>
      </c>
      <c r="G358" s="171" t="s">
        <v>77</v>
      </c>
      <c r="H358" s="171">
        <v>0.5</v>
      </c>
      <c r="I358" s="171" t="s">
        <v>77</v>
      </c>
      <c r="J358" s="173" t="s">
        <v>80</v>
      </c>
      <c r="K358" s="173" t="s">
        <v>80</v>
      </c>
      <c r="L358" s="169">
        <f>VLOOKUP(CONCATENATE(J358,K358),'Sheet1 (2)'!$J$6:$K$26,2,FALSE)</f>
        <v>0</v>
      </c>
      <c r="M358" s="173" t="s">
        <v>83</v>
      </c>
      <c r="N358" s="173" t="s">
        <v>82</v>
      </c>
      <c r="O358" s="168">
        <f>VLOOKUP(CONCATENATE(M358,N358),'Sheet1 (2)'!$L$6:$M$26,2,FALSE)</f>
        <v>18.75</v>
      </c>
      <c r="P358" s="173" t="s">
        <v>80</v>
      </c>
      <c r="Q358" s="173" t="s">
        <v>80</v>
      </c>
      <c r="R358" s="168">
        <f>VLOOKUP(CONCATENATE(P358,Q358),'Sheet1 (2)'!$N$6:$O$26,2,FALSE)</f>
        <v>0</v>
      </c>
      <c r="S358" s="173" t="s">
        <v>80</v>
      </c>
      <c r="T358" s="173" t="s">
        <v>80</v>
      </c>
      <c r="U358" s="168">
        <f>VLOOKUP(CONCATENATE(S358,T358),'Sheet1 (2)'!$P$6:$Q$26,2,FALSE)</f>
        <v>0</v>
      </c>
      <c r="V358" s="173" t="s">
        <v>82</v>
      </c>
      <c r="W358" s="173" t="s">
        <v>81</v>
      </c>
      <c r="X358" s="168">
        <f>VLOOKUP(CONCATENATE(V358,W358),'Sheet1 (2)'!$R$6:$S$26,2,FALSE)</f>
        <v>50</v>
      </c>
      <c r="Y358" s="173" t="s">
        <v>80</v>
      </c>
      <c r="Z358" s="173" t="s">
        <v>80</v>
      </c>
      <c r="AA358" s="168">
        <f>VLOOKUP(CONCATENATE(Y358,Z358),'Sheet1 (2)'!$T$6:$U$26,2,FALSE)</f>
        <v>0</v>
      </c>
      <c r="AB358" s="173" t="s">
        <v>80</v>
      </c>
      <c r="AC358" s="173" t="s">
        <v>80</v>
      </c>
      <c r="AD358" s="168">
        <f>VLOOKUP(CONCATENATE(AB358,AC358),'Sheet1 (2)'!$X$6:$Y$26,2,FALSE)</f>
        <v>0</v>
      </c>
      <c r="AE358" s="173" t="s">
        <v>82</v>
      </c>
      <c r="AF358" s="173" t="s">
        <v>81</v>
      </c>
      <c r="AG358" s="168">
        <f>VLOOKUP(CONCATENATE(AE358,AF358),'Sheet1 (2)'!$Z$6:$AA$26,2,FALSE)</f>
        <v>66</v>
      </c>
      <c r="AH358" s="172"/>
      <c r="AI358" s="175"/>
      <c r="AJ358" s="140"/>
      <c r="AK358" s="176" t="s">
        <v>282</v>
      </c>
      <c r="AL358" s="176" t="s">
        <v>76</v>
      </c>
      <c r="AM358" s="170">
        <f t="shared" si="10"/>
        <v>498</v>
      </c>
      <c r="AN358" s="147"/>
      <c r="AO358" s="155"/>
      <c r="AP358" s="156"/>
      <c r="AQ358" s="157">
        <v>2.2501715400000002</v>
      </c>
      <c r="AR358" s="158"/>
      <c r="AS358" s="145">
        <f>LOOKUP(rufmkm,'Sheet1 (2)'!$V$62:$V$71,'Sheet1 (2)'!$W$62:$W$71)</f>
        <v>30</v>
      </c>
      <c r="AT358" s="140"/>
      <c r="AU358" s="157">
        <f>IF(IF(D358='Sheet1 (2)'!$C$69,'Sheet1 (2)'!$D$69*('Sheet1 (2)'!$D$72-rut_index)/'Sheet1 (2)'!$D$72,IF(shee2!D358='Sheet1 (2)'!$C$70,'Sheet1 (2)'!$D$70*('Sheet1 (2)'!$D$72-rut_index)/'Sheet1 (2)'!$D$72,IF(shee2!D358='Sheet1 (2)'!$C$71,'Sheet1 (2)'!$D$71*('Sheet1 (2)'!$D$72-rut_index)/'Sheet1 (2)'!$D$72)))&lt;0,0,IF(D358='Sheet1 (2)'!$C$69,'Sheet1 (2)'!$D$69*('Sheet1 (2)'!$D$72-rut_index)/'Sheet1 (2)'!$D$72,IF(shee2!D358='Sheet1 (2)'!$C$70,'Sheet1 (2)'!$D$70*('Sheet1 (2)'!$D$72-rut_index)/'Sheet1 (2)'!$D$72,IF(shee2!D358='Sheet1 (2)'!$C$71,'Sheet1 (2)'!$D$71*('Sheet1 (2)'!$D$72-rut_index)/'Sheet1 (2)'!$D$72))))</f>
        <v>5</v>
      </c>
      <c r="AV358" s="157">
        <f>IF(IF(D358='Sheet1 (2)'!$C$69,'Sheet1 (2)'!$D$69*('Sheet1 (2)'!$D$72-crack_s_index)/'Sheet1 (2)'!$D$72,IF(shee2!D358='Sheet1 (2)'!$C$70,'Sheet1 (2)'!$D$70*('Sheet1 (2)'!$D$72-crack_s_index)/'Sheet1 (2)'!$D$72,IF(shee2!D358='Sheet1 (2)'!$C$71,'Sheet1 (2)'!$D$71*('Sheet1 (2)'!$D$72-crack_s_index)/'Sheet1 (2)'!$D$72)))&lt;0,0,IF(D358='Sheet1 (2)'!$C$69,'Sheet1 (2)'!$D$69*('Sheet1 (2)'!$D$72-crack_s_index)/'Sheet1 (2)'!$D$72,IF(shee2!D358='Sheet1 (2)'!$C$70,'Sheet1 (2)'!$D$70*('Sheet1 (2)'!$D$72-crack_s_index)/'Sheet1 (2)'!$D$72,IF(shee2!D358='Sheet1 (2)'!$C$71,'Sheet1 (2)'!$D$71*('Sheet1 (2)'!$D$72-crack_s_index)/'Sheet1 (2)'!$D$72))))</f>
        <v>3.4375</v>
      </c>
      <c r="AW358" s="157">
        <f>IF(IF(D358='Sheet1 (2)'!$C$69,'Sheet1 (2)'!$D$69*('Sheet1 (2)'!$D$72-crack_t_index)/'Sheet1 (2)'!$D$72,IF(shee2!D358='Sheet1 (2)'!$C$70,'Sheet1 (2)'!$D$70*('Sheet1 (2)'!$D$72-crack_t_index)/'Sheet1 (2)'!$D$72,IF(shee2!D358='Sheet1 (2)'!$C$71,'Sheet1 (2)'!$D$71*('Sheet1 (2)'!$D$72-crack_t_index)/'Sheet1 (2)'!$D$72)))&lt;0,0,IF(D358='Sheet1 (2)'!$C$69,'Sheet1 (2)'!$D$69*('Sheet1 (2)'!$D$72-crack_t_index)/'Sheet1 (2)'!$D$72,IF(shee2!D358='Sheet1 (2)'!$C$70,'Sheet1 (2)'!$D$70*('Sheet1 (2)'!$D$72-crack_t_index)/'Sheet1 (2)'!$D$72,IF(shee2!D358='Sheet1 (2)'!$C$71,'Sheet1 (2)'!$D$71*('Sheet1 (2)'!$D$72-crack_t_index)/'Sheet1 (2)'!$D$72))))</f>
        <v>5</v>
      </c>
      <c r="AX358" s="157">
        <f>IF(IF(D358='Sheet1 (2)'!$C$69,'Sheet1 (2)'!$D$69*('Sheet1 (2)'!$D$72-rave_index)/'Sheet1 (2)'!$D$72,IF(shee2!D358='Sheet1 (2)'!$C$70,'Sheet1 (2)'!$D$70*('Sheet1 (2)'!$D$72-rave_index)/'Sheet1 (2)'!$D$72,IF(shee2!D358='Sheet1 (2)'!$C$71,'Sheet1 (2)'!$D$71*('Sheet1 (2)'!$D$72-rave_index)/'Sheet1 (2)'!$D$72)))&lt;0,0,IF(D358='Sheet1 (2)'!$C$69,'Sheet1 (2)'!$D$69*('Sheet1 (2)'!$D$72-rave_index)/'Sheet1 (2)'!$D$72,IF(shee2!D358='Sheet1 (2)'!$C$70,'Sheet1 (2)'!$D$70*('Sheet1 (2)'!$D$72-rave_index)/'Sheet1 (2)'!$D$72,IF(shee2!D358='Sheet1 (2)'!$C$71,'Sheet1 (2)'!$D$71*('Sheet1 (2)'!$D$72-rave_index)/'Sheet1 (2)'!$D$72))))</f>
        <v>5</v>
      </c>
      <c r="AY358" s="157">
        <f>IF(IF(D358='Sheet1 (2)'!$C$69,'Sheet1 (2)'!$D$69*('Sheet1 (2)'!$D$72-rough_index)/'Sheet1 (2)'!$D$72,IF(shee2!D358='Sheet1 (2)'!$C$70,'Sheet1 (2)'!$D$70*('Sheet1 (2)'!$D$72-rough_index)/'Sheet1 (2)'!$D$72,IF(shee2!D358='Sheet1 (2)'!$C$71,'Sheet1 (2)'!$D$71*('Sheet1 (2)'!$D$72-rough_index)/'Sheet1 (2)'!$D$72)))&lt;0,0,IF(D358='Sheet1 (2)'!$C$69,'Sheet1 (2)'!$D$69*('Sheet1 (2)'!$D$72-rough_index)/'Sheet1 (2)'!$D$72,IF(shee2!D358='Sheet1 (2)'!$C$70,'Sheet1 (2)'!$D$70*('Sheet1 (2)'!$D$72-rough_index)/'Sheet1 (2)'!$D$72,IF(shee2!D358='Sheet1 (2)'!$C$71,'Sheet1 (2)'!$D$71*('Sheet1 (2)'!$D$72-rough_index)/'Sheet1 (2)'!$D$72))))</f>
        <v>2.5</v>
      </c>
      <c r="AZ358" s="159">
        <f>+(AU358*'Sheet1 (2)'!$C$77)+(AV358*'Sheet1 (2)'!$C$78)+(AW358*'Sheet1 (2)'!$C$79)+(AX358*'Sheet1 (2)'!$C$80)+(AY358*'Sheet1 (2)'!$C$81)</f>
        <v>3.6875</v>
      </c>
      <c r="BA358" s="213" t="str">
        <f t="shared" si="11"/>
        <v>Fair</v>
      </c>
      <c r="BE358">
        <f>IF(D358='Sheet1 (2)'!$C$61,'Sheet1 (2)'!$D$61*(counts^2)+'Sheet1 (2)'!$G$61*counts+'Sheet1 (2)'!$J$61,IF(D358='Sheet1 (2)'!$C$62,'Sheet1 (2)'!$D$62*counts+'Sheet1 (2)'!$G$62,IF(D358='Sheet1 (2)'!$C$63,'Sheet1 (2)'!$D$63*counts+'Sheet1 (2)'!$G$63,IF(D358='Sheet1 (2)'!$C$64,'Sheet1 (2)'!$D$64*counts+'Sheet1 (2)'!$G$64))))</f>
        <v>2.0984129299999998</v>
      </c>
    </row>
    <row r="359" spans="1:57" ht="12" customHeight="1">
      <c r="A359" s="145" t="s">
        <v>282</v>
      </c>
      <c r="B359" s="145" t="s">
        <v>76</v>
      </c>
      <c r="C359" s="170">
        <v>499</v>
      </c>
      <c r="D359" s="174" t="s">
        <v>77</v>
      </c>
      <c r="E359" s="171">
        <v>8</v>
      </c>
      <c r="F359" s="171">
        <v>1</v>
      </c>
      <c r="G359" s="171" t="s">
        <v>77</v>
      </c>
      <c r="H359" s="171">
        <v>0.5</v>
      </c>
      <c r="I359" s="171" t="s">
        <v>77</v>
      </c>
      <c r="J359" s="173" t="s">
        <v>80</v>
      </c>
      <c r="K359" s="173" t="s">
        <v>80</v>
      </c>
      <c r="L359" s="169">
        <f>VLOOKUP(CONCATENATE(J359,K359),'Sheet1 (2)'!$J$6:$K$26,2,FALSE)</f>
        <v>0</v>
      </c>
      <c r="M359" s="173" t="s">
        <v>83</v>
      </c>
      <c r="N359" s="173" t="s">
        <v>82</v>
      </c>
      <c r="O359" s="168">
        <f>VLOOKUP(CONCATENATE(M359,N359),'Sheet1 (2)'!$L$6:$M$26,2,FALSE)</f>
        <v>18.75</v>
      </c>
      <c r="P359" s="173" t="s">
        <v>80</v>
      </c>
      <c r="Q359" s="173" t="s">
        <v>80</v>
      </c>
      <c r="R359" s="168">
        <f>VLOOKUP(CONCATENATE(P359,Q359),'Sheet1 (2)'!$N$6:$O$26,2,FALSE)</f>
        <v>0</v>
      </c>
      <c r="S359" s="173" t="s">
        <v>80</v>
      </c>
      <c r="T359" s="173" t="s">
        <v>80</v>
      </c>
      <c r="U359" s="168">
        <f>VLOOKUP(CONCATENATE(S359,T359),'Sheet1 (2)'!$P$6:$Q$26,2,FALSE)</f>
        <v>0</v>
      </c>
      <c r="V359" s="173" t="s">
        <v>80</v>
      </c>
      <c r="W359" s="173" t="s">
        <v>80</v>
      </c>
      <c r="X359" s="168">
        <f>VLOOKUP(CONCATENATE(V359,W359),'Sheet1 (2)'!$R$6:$S$26,2,FALSE)</f>
        <v>0</v>
      </c>
      <c r="Y359" s="173" t="s">
        <v>80</v>
      </c>
      <c r="Z359" s="173" t="s">
        <v>80</v>
      </c>
      <c r="AA359" s="168">
        <f>VLOOKUP(CONCATENATE(Y359,Z359),'Sheet1 (2)'!$T$6:$U$26,2,FALSE)</f>
        <v>0</v>
      </c>
      <c r="AB359" s="173" t="s">
        <v>80</v>
      </c>
      <c r="AC359" s="173" t="s">
        <v>80</v>
      </c>
      <c r="AD359" s="168">
        <f>VLOOKUP(CONCATENATE(AB359,AC359),'Sheet1 (2)'!$X$6:$Y$26,2,FALSE)</f>
        <v>0</v>
      </c>
      <c r="AE359" s="173" t="s">
        <v>82</v>
      </c>
      <c r="AF359" s="173" t="s">
        <v>81</v>
      </c>
      <c r="AG359" s="168">
        <f>VLOOKUP(CONCATENATE(AE359,AF359),'Sheet1 (2)'!$Z$6:$AA$26,2,FALSE)</f>
        <v>66</v>
      </c>
      <c r="AH359" s="172"/>
      <c r="AI359" s="175"/>
      <c r="AJ359" s="140"/>
      <c r="AK359" s="176" t="s">
        <v>282</v>
      </c>
      <c r="AL359" s="176" t="s">
        <v>76</v>
      </c>
      <c r="AM359" s="170">
        <f t="shared" si="10"/>
        <v>499</v>
      </c>
      <c r="AN359" s="147"/>
      <c r="AO359" s="155"/>
      <c r="AP359" s="156"/>
      <c r="AQ359" s="157">
        <v>5.7481851136</v>
      </c>
      <c r="AR359" s="158"/>
      <c r="AS359" s="145">
        <f>LOOKUP(rufmkm,'Sheet1 (2)'!$V$62:$V$71,'Sheet1 (2)'!$W$62:$W$71)</f>
        <v>60</v>
      </c>
      <c r="AT359" s="140"/>
      <c r="AU359" s="157">
        <f>IF(IF(D359='Sheet1 (2)'!$C$69,'Sheet1 (2)'!$D$69*('Sheet1 (2)'!$D$72-rut_index)/'Sheet1 (2)'!$D$72,IF(shee2!D359='Sheet1 (2)'!$C$70,'Sheet1 (2)'!$D$70*('Sheet1 (2)'!$D$72-rut_index)/'Sheet1 (2)'!$D$72,IF(shee2!D359='Sheet1 (2)'!$C$71,'Sheet1 (2)'!$D$71*('Sheet1 (2)'!$D$72-rut_index)/'Sheet1 (2)'!$D$72)))&lt;0,0,IF(D359='Sheet1 (2)'!$C$69,'Sheet1 (2)'!$D$69*('Sheet1 (2)'!$D$72-rut_index)/'Sheet1 (2)'!$D$72,IF(shee2!D359='Sheet1 (2)'!$C$70,'Sheet1 (2)'!$D$70*('Sheet1 (2)'!$D$72-rut_index)/'Sheet1 (2)'!$D$72,IF(shee2!D359='Sheet1 (2)'!$C$71,'Sheet1 (2)'!$D$71*('Sheet1 (2)'!$D$72-rut_index)/'Sheet1 (2)'!$D$72))))</f>
        <v>5</v>
      </c>
      <c r="AV359" s="157">
        <f>IF(IF(D359='Sheet1 (2)'!$C$69,'Sheet1 (2)'!$D$69*('Sheet1 (2)'!$D$72-crack_s_index)/'Sheet1 (2)'!$D$72,IF(shee2!D359='Sheet1 (2)'!$C$70,'Sheet1 (2)'!$D$70*('Sheet1 (2)'!$D$72-crack_s_index)/'Sheet1 (2)'!$D$72,IF(shee2!D359='Sheet1 (2)'!$C$71,'Sheet1 (2)'!$D$71*('Sheet1 (2)'!$D$72-crack_s_index)/'Sheet1 (2)'!$D$72)))&lt;0,0,IF(D359='Sheet1 (2)'!$C$69,'Sheet1 (2)'!$D$69*('Sheet1 (2)'!$D$72-crack_s_index)/'Sheet1 (2)'!$D$72,IF(shee2!D359='Sheet1 (2)'!$C$70,'Sheet1 (2)'!$D$70*('Sheet1 (2)'!$D$72-crack_s_index)/'Sheet1 (2)'!$D$72,IF(shee2!D359='Sheet1 (2)'!$C$71,'Sheet1 (2)'!$D$71*('Sheet1 (2)'!$D$72-crack_s_index)/'Sheet1 (2)'!$D$72))))</f>
        <v>3.4375</v>
      </c>
      <c r="AW359" s="157">
        <f>IF(IF(D359='Sheet1 (2)'!$C$69,'Sheet1 (2)'!$D$69*('Sheet1 (2)'!$D$72-crack_t_index)/'Sheet1 (2)'!$D$72,IF(shee2!D359='Sheet1 (2)'!$C$70,'Sheet1 (2)'!$D$70*('Sheet1 (2)'!$D$72-crack_t_index)/'Sheet1 (2)'!$D$72,IF(shee2!D359='Sheet1 (2)'!$C$71,'Sheet1 (2)'!$D$71*('Sheet1 (2)'!$D$72-crack_t_index)/'Sheet1 (2)'!$D$72)))&lt;0,0,IF(D359='Sheet1 (2)'!$C$69,'Sheet1 (2)'!$D$69*('Sheet1 (2)'!$D$72-crack_t_index)/'Sheet1 (2)'!$D$72,IF(shee2!D359='Sheet1 (2)'!$C$70,'Sheet1 (2)'!$D$70*('Sheet1 (2)'!$D$72-crack_t_index)/'Sheet1 (2)'!$D$72,IF(shee2!D359='Sheet1 (2)'!$C$71,'Sheet1 (2)'!$D$71*('Sheet1 (2)'!$D$72-crack_t_index)/'Sheet1 (2)'!$D$72))))</f>
        <v>5</v>
      </c>
      <c r="AX359" s="157">
        <f>IF(IF(D359='Sheet1 (2)'!$C$69,'Sheet1 (2)'!$D$69*('Sheet1 (2)'!$D$72-rave_index)/'Sheet1 (2)'!$D$72,IF(shee2!D359='Sheet1 (2)'!$C$70,'Sheet1 (2)'!$D$70*('Sheet1 (2)'!$D$72-rave_index)/'Sheet1 (2)'!$D$72,IF(shee2!D359='Sheet1 (2)'!$C$71,'Sheet1 (2)'!$D$71*('Sheet1 (2)'!$D$72-rave_index)/'Sheet1 (2)'!$D$72)))&lt;0,0,IF(D359='Sheet1 (2)'!$C$69,'Sheet1 (2)'!$D$69*('Sheet1 (2)'!$D$72-rave_index)/'Sheet1 (2)'!$D$72,IF(shee2!D359='Sheet1 (2)'!$C$70,'Sheet1 (2)'!$D$70*('Sheet1 (2)'!$D$72-rave_index)/'Sheet1 (2)'!$D$72,IF(shee2!D359='Sheet1 (2)'!$C$71,'Sheet1 (2)'!$D$71*('Sheet1 (2)'!$D$72-rave_index)/'Sheet1 (2)'!$D$72))))</f>
        <v>5</v>
      </c>
      <c r="AY359" s="157">
        <f>IF(IF(D359='Sheet1 (2)'!$C$69,'Sheet1 (2)'!$D$69*('Sheet1 (2)'!$D$72-rough_index)/'Sheet1 (2)'!$D$72,IF(shee2!D359='Sheet1 (2)'!$C$70,'Sheet1 (2)'!$D$70*('Sheet1 (2)'!$D$72-rough_index)/'Sheet1 (2)'!$D$72,IF(shee2!D359='Sheet1 (2)'!$C$71,'Sheet1 (2)'!$D$71*('Sheet1 (2)'!$D$72-rough_index)/'Sheet1 (2)'!$D$72)))&lt;0,0,IF(D359='Sheet1 (2)'!$C$69,'Sheet1 (2)'!$D$69*('Sheet1 (2)'!$D$72-rough_index)/'Sheet1 (2)'!$D$72,IF(shee2!D359='Sheet1 (2)'!$C$70,'Sheet1 (2)'!$D$70*('Sheet1 (2)'!$D$72-rough_index)/'Sheet1 (2)'!$D$72,IF(shee2!D359='Sheet1 (2)'!$C$71,'Sheet1 (2)'!$D$71*('Sheet1 (2)'!$D$72-rough_index)/'Sheet1 (2)'!$D$72))))</f>
        <v>0</v>
      </c>
      <c r="AZ359" s="159">
        <f>+(AU359*'Sheet1 (2)'!$C$77)+(AV359*'Sheet1 (2)'!$C$78)+(AW359*'Sheet1 (2)'!$C$79)+(AX359*'Sheet1 (2)'!$C$80)+(AY359*'Sheet1 (2)'!$C$81)</f>
        <v>2.9375</v>
      </c>
      <c r="BA359" s="213" t="str">
        <f t="shared" si="11"/>
        <v>Fair</v>
      </c>
      <c r="BE359">
        <f>IF(D359='Sheet1 (2)'!$C$61,'Sheet1 (2)'!$D$61*(counts^2)+'Sheet1 (2)'!$G$61*counts+'Sheet1 (2)'!$J$61,IF(D359='Sheet1 (2)'!$C$62,'Sheet1 (2)'!$D$62*counts+'Sheet1 (2)'!$G$62,IF(D359='Sheet1 (2)'!$C$63,'Sheet1 (2)'!$D$63*counts+'Sheet1 (2)'!$G$63,IF(D359='Sheet1 (2)'!$C$64,'Sheet1 (2)'!$D$64*counts+'Sheet1 (2)'!$G$64))))</f>
        <v>2.0984129299999998</v>
      </c>
    </row>
    <row r="360" spans="1:57" ht="12" customHeight="1">
      <c r="A360" s="145" t="s">
        <v>282</v>
      </c>
      <c r="B360" s="145" t="s">
        <v>76</v>
      </c>
      <c r="C360" s="170">
        <v>500</v>
      </c>
      <c r="D360" s="174" t="s">
        <v>77</v>
      </c>
      <c r="E360" s="171">
        <v>8</v>
      </c>
      <c r="F360" s="171">
        <v>2</v>
      </c>
      <c r="G360" s="171" t="s">
        <v>77</v>
      </c>
      <c r="H360" s="171">
        <v>1</v>
      </c>
      <c r="I360" s="171" t="s">
        <v>77</v>
      </c>
      <c r="J360" s="173" t="s">
        <v>80</v>
      </c>
      <c r="K360" s="173" t="s">
        <v>80</v>
      </c>
      <c r="L360" s="169">
        <f>VLOOKUP(CONCATENATE(J360,K360),'Sheet1 (2)'!$J$6:$K$26,2,FALSE)</f>
        <v>0</v>
      </c>
      <c r="M360" s="173" t="s">
        <v>83</v>
      </c>
      <c r="N360" s="173" t="s">
        <v>83</v>
      </c>
      <c r="O360" s="168">
        <f>VLOOKUP(CONCATENATE(M360,N360),'Sheet1 (2)'!$L$6:$M$26,2,FALSE)</f>
        <v>37.5</v>
      </c>
      <c r="P360" s="173" t="s">
        <v>80</v>
      </c>
      <c r="Q360" s="173" t="s">
        <v>80</v>
      </c>
      <c r="R360" s="168">
        <f>VLOOKUP(CONCATENATE(P360,Q360),'Sheet1 (2)'!$N$6:$O$26,2,FALSE)</f>
        <v>0</v>
      </c>
      <c r="S360" s="173" t="s">
        <v>80</v>
      </c>
      <c r="T360" s="173" t="s">
        <v>80</v>
      </c>
      <c r="U360" s="168">
        <f>VLOOKUP(CONCATENATE(S360,T360),'Sheet1 (2)'!$P$6:$Q$26,2,FALSE)</f>
        <v>0</v>
      </c>
      <c r="V360" s="173" t="s">
        <v>82</v>
      </c>
      <c r="W360" s="173" t="s">
        <v>81</v>
      </c>
      <c r="X360" s="168">
        <f>VLOOKUP(CONCATENATE(V360,W360),'Sheet1 (2)'!$R$6:$S$26,2,FALSE)</f>
        <v>50</v>
      </c>
      <c r="Y360" s="173" t="s">
        <v>80</v>
      </c>
      <c r="Z360" s="173" t="s">
        <v>80</v>
      </c>
      <c r="AA360" s="168">
        <f>VLOOKUP(CONCATENATE(Y360,Z360),'Sheet1 (2)'!$T$6:$U$26,2,FALSE)</f>
        <v>0</v>
      </c>
      <c r="AB360" s="173" t="s">
        <v>80</v>
      </c>
      <c r="AC360" s="173" t="s">
        <v>80</v>
      </c>
      <c r="AD360" s="168">
        <f>VLOOKUP(CONCATENATE(AB360,AC360),'Sheet1 (2)'!$X$6:$Y$26,2,FALSE)</f>
        <v>0</v>
      </c>
      <c r="AE360" s="173" t="s">
        <v>82</v>
      </c>
      <c r="AF360" s="173" t="s">
        <v>81</v>
      </c>
      <c r="AG360" s="168">
        <f>VLOOKUP(CONCATENATE(AE360,AF360),'Sheet1 (2)'!$Z$6:$AA$26,2,FALSE)</f>
        <v>66</v>
      </c>
      <c r="AH360" s="172"/>
      <c r="AI360" s="175"/>
      <c r="AJ360" s="140"/>
      <c r="AK360" s="176" t="s">
        <v>282</v>
      </c>
      <c r="AL360" s="176" t="s">
        <v>76</v>
      </c>
      <c r="AM360" s="170">
        <f t="shared" si="10"/>
        <v>500</v>
      </c>
      <c r="AN360" s="147"/>
      <c r="AO360" s="155"/>
      <c r="AP360" s="156"/>
      <c r="AQ360" s="157">
        <v>2.7655601266000001</v>
      </c>
      <c r="AR360" s="158"/>
      <c r="AS360" s="145">
        <f>LOOKUP(rufmkm,'Sheet1 (2)'!$V$62:$V$71,'Sheet1 (2)'!$W$62:$W$71)</f>
        <v>30</v>
      </c>
      <c r="AT360" s="140"/>
      <c r="AU360" s="157">
        <f>IF(IF(D360='Sheet1 (2)'!$C$69,'Sheet1 (2)'!$D$69*('Sheet1 (2)'!$D$72-rut_index)/'Sheet1 (2)'!$D$72,IF(shee2!D360='Sheet1 (2)'!$C$70,'Sheet1 (2)'!$D$70*('Sheet1 (2)'!$D$72-rut_index)/'Sheet1 (2)'!$D$72,IF(shee2!D360='Sheet1 (2)'!$C$71,'Sheet1 (2)'!$D$71*('Sheet1 (2)'!$D$72-rut_index)/'Sheet1 (2)'!$D$72)))&lt;0,0,IF(D360='Sheet1 (2)'!$C$69,'Sheet1 (2)'!$D$69*('Sheet1 (2)'!$D$72-rut_index)/'Sheet1 (2)'!$D$72,IF(shee2!D360='Sheet1 (2)'!$C$70,'Sheet1 (2)'!$D$70*('Sheet1 (2)'!$D$72-rut_index)/'Sheet1 (2)'!$D$72,IF(shee2!D360='Sheet1 (2)'!$C$71,'Sheet1 (2)'!$D$71*('Sheet1 (2)'!$D$72-rut_index)/'Sheet1 (2)'!$D$72))))</f>
        <v>5</v>
      </c>
      <c r="AV360" s="157">
        <f>IF(IF(D360='Sheet1 (2)'!$C$69,'Sheet1 (2)'!$D$69*('Sheet1 (2)'!$D$72-crack_s_index)/'Sheet1 (2)'!$D$72,IF(shee2!D360='Sheet1 (2)'!$C$70,'Sheet1 (2)'!$D$70*('Sheet1 (2)'!$D$72-crack_s_index)/'Sheet1 (2)'!$D$72,IF(shee2!D360='Sheet1 (2)'!$C$71,'Sheet1 (2)'!$D$71*('Sheet1 (2)'!$D$72-crack_s_index)/'Sheet1 (2)'!$D$72)))&lt;0,0,IF(D360='Sheet1 (2)'!$C$69,'Sheet1 (2)'!$D$69*('Sheet1 (2)'!$D$72-crack_s_index)/'Sheet1 (2)'!$D$72,IF(shee2!D360='Sheet1 (2)'!$C$70,'Sheet1 (2)'!$D$70*('Sheet1 (2)'!$D$72-crack_s_index)/'Sheet1 (2)'!$D$72,IF(shee2!D360='Sheet1 (2)'!$C$71,'Sheet1 (2)'!$D$71*('Sheet1 (2)'!$D$72-crack_s_index)/'Sheet1 (2)'!$D$72))))</f>
        <v>1.875</v>
      </c>
      <c r="AW360" s="157">
        <f>IF(IF(D360='Sheet1 (2)'!$C$69,'Sheet1 (2)'!$D$69*('Sheet1 (2)'!$D$72-crack_t_index)/'Sheet1 (2)'!$D$72,IF(shee2!D360='Sheet1 (2)'!$C$70,'Sheet1 (2)'!$D$70*('Sheet1 (2)'!$D$72-crack_t_index)/'Sheet1 (2)'!$D$72,IF(shee2!D360='Sheet1 (2)'!$C$71,'Sheet1 (2)'!$D$71*('Sheet1 (2)'!$D$72-crack_t_index)/'Sheet1 (2)'!$D$72)))&lt;0,0,IF(D360='Sheet1 (2)'!$C$69,'Sheet1 (2)'!$D$69*('Sheet1 (2)'!$D$72-crack_t_index)/'Sheet1 (2)'!$D$72,IF(shee2!D360='Sheet1 (2)'!$C$70,'Sheet1 (2)'!$D$70*('Sheet1 (2)'!$D$72-crack_t_index)/'Sheet1 (2)'!$D$72,IF(shee2!D360='Sheet1 (2)'!$C$71,'Sheet1 (2)'!$D$71*('Sheet1 (2)'!$D$72-crack_t_index)/'Sheet1 (2)'!$D$72))))</f>
        <v>5</v>
      </c>
      <c r="AX360" s="157">
        <f>IF(IF(D360='Sheet1 (2)'!$C$69,'Sheet1 (2)'!$D$69*('Sheet1 (2)'!$D$72-rave_index)/'Sheet1 (2)'!$D$72,IF(shee2!D360='Sheet1 (2)'!$C$70,'Sheet1 (2)'!$D$70*('Sheet1 (2)'!$D$72-rave_index)/'Sheet1 (2)'!$D$72,IF(shee2!D360='Sheet1 (2)'!$C$71,'Sheet1 (2)'!$D$71*('Sheet1 (2)'!$D$72-rave_index)/'Sheet1 (2)'!$D$72)))&lt;0,0,IF(D360='Sheet1 (2)'!$C$69,'Sheet1 (2)'!$D$69*('Sheet1 (2)'!$D$72-rave_index)/'Sheet1 (2)'!$D$72,IF(shee2!D360='Sheet1 (2)'!$C$70,'Sheet1 (2)'!$D$70*('Sheet1 (2)'!$D$72-rave_index)/'Sheet1 (2)'!$D$72,IF(shee2!D360='Sheet1 (2)'!$C$71,'Sheet1 (2)'!$D$71*('Sheet1 (2)'!$D$72-rave_index)/'Sheet1 (2)'!$D$72))))</f>
        <v>5</v>
      </c>
      <c r="AY360" s="157">
        <f>IF(IF(D360='Sheet1 (2)'!$C$69,'Sheet1 (2)'!$D$69*('Sheet1 (2)'!$D$72-rough_index)/'Sheet1 (2)'!$D$72,IF(shee2!D360='Sheet1 (2)'!$C$70,'Sheet1 (2)'!$D$70*('Sheet1 (2)'!$D$72-rough_index)/'Sheet1 (2)'!$D$72,IF(shee2!D360='Sheet1 (2)'!$C$71,'Sheet1 (2)'!$D$71*('Sheet1 (2)'!$D$72-rough_index)/'Sheet1 (2)'!$D$72)))&lt;0,0,IF(D360='Sheet1 (2)'!$C$69,'Sheet1 (2)'!$D$69*('Sheet1 (2)'!$D$72-rough_index)/'Sheet1 (2)'!$D$72,IF(shee2!D360='Sheet1 (2)'!$C$70,'Sheet1 (2)'!$D$70*('Sheet1 (2)'!$D$72-rough_index)/'Sheet1 (2)'!$D$72,IF(shee2!D360='Sheet1 (2)'!$C$71,'Sheet1 (2)'!$D$71*('Sheet1 (2)'!$D$72-rough_index)/'Sheet1 (2)'!$D$72))))</f>
        <v>2.5</v>
      </c>
      <c r="AZ360" s="159">
        <f>+(AU360*'Sheet1 (2)'!$C$77)+(AV360*'Sheet1 (2)'!$C$78)+(AW360*'Sheet1 (2)'!$C$79)+(AX360*'Sheet1 (2)'!$C$80)+(AY360*'Sheet1 (2)'!$C$81)</f>
        <v>3.125</v>
      </c>
      <c r="BA360" s="213" t="str">
        <f t="shared" si="11"/>
        <v>Fair</v>
      </c>
      <c r="BE360">
        <f>IF(D360='Sheet1 (2)'!$C$61,'Sheet1 (2)'!$D$61*(counts^2)+'Sheet1 (2)'!$G$61*counts+'Sheet1 (2)'!$J$61,IF(D360='Sheet1 (2)'!$C$62,'Sheet1 (2)'!$D$62*counts+'Sheet1 (2)'!$G$62,IF(D360='Sheet1 (2)'!$C$63,'Sheet1 (2)'!$D$63*counts+'Sheet1 (2)'!$G$63,IF(D360='Sheet1 (2)'!$C$64,'Sheet1 (2)'!$D$64*counts+'Sheet1 (2)'!$G$64))))</f>
        <v>2.0984129299999998</v>
      </c>
    </row>
    <row r="361" spans="1:57" ht="12" customHeight="1">
      <c r="A361" s="145" t="s">
        <v>282</v>
      </c>
      <c r="B361" s="145" t="s">
        <v>76</v>
      </c>
      <c r="C361" s="170">
        <v>501</v>
      </c>
      <c r="D361" s="174" t="s">
        <v>77</v>
      </c>
      <c r="E361" s="171">
        <v>8</v>
      </c>
      <c r="F361" s="171">
        <v>2</v>
      </c>
      <c r="G361" s="171" t="s">
        <v>77</v>
      </c>
      <c r="H361" s="171">
        <v>1</v>
      </c>
      <c r="I361" s="171" t="s">
        <v>77</v>
      </c>
      <c r="J361" s="173" t="s">
        <v>78</v>
      </c>
      <c r="K361" s="173" t="s">
        <v>83</v>
      </c>
      <c r="L361" s="169">
        <f>VLOOKUP(CONCATENATE(J361,K361),'Sheet1 (2)'!$J$6:$K$26,2,FALSE)</f>
        <v>12.5</v>
      </c>
      <c r="M361" s="173" t="s">
        <v>83</v>
      </c>
      <c r="N361" s="173" t="s">
        <v>78</v>
      </c>
      <c r="O361" s="168">
        <f>VLOOKUP(CONCATENATE(M361,N361),'Sheet1 (2)'!$L$6:$M$26,2,FALSE)</f>
        <v>7.5</v>
      </c>
      <c r="P361" s="173" t="s">
        <v>80</v>
      </c>
      <c r="Q361" s="173" t="s">
        <v>80</v>
      </c>
      <c r="R361" s="168">
        <f>VLOOKUP(CONCATENATE(P361,Q361),'Sheet1 (2)'!$N$6:$O$26,2,FALSE)</f>
        <v>0</v>
      </c>
      <c r="S361" s="173" t="s">
        <v>80</v>
      </c>
      <c r="T361" s="173" t="s">
        <v>80</v>
      </c>
      <c r="U361" s="168">
        <f>VLOOKUP(CONCATENATE(S361,T361),'Sheet1 (2)'!$P$6:$Q$26,2,FALSE)</f>
        <v>0</v>
      </c>
      <c r="V361" s="173" t="s">
        <v>80</v>
      </c>
      <c r="W361" s="173" t="s">
        <v>80</v>
      </c>
      <c r="X361" s="168">
        <f>VLOOKUP(CONCATENATE(V361,W361),'Sheet1 (2)'!$R$6:$S$26,2,FALSE)</f>
        <v>0</v>
      </c>
      <c r="Y361" s="173" t="s">
        <v>83</v>
      </c>
      <c r="Z361" s="173" t="s">
        <v>82</v>
      </c>
      <c r="AA361" s="168">
        <f>VLOOKUP(CONCATENATE(Y361,Z361),'Sheet1 (2)'!$T$6:$U$26,2,FALSE)</f>
        <v>18.75</v>
      </c>
      <c r="AB361" s="173" t="s">
        <v>80</v>
      </c>
      <c r="AC361" s="173" t="s">
        <v>80</v>
      </c>
      <c r="AD361" s="168">
        <f>VLOOKUP(CONCATENATE(AB361,AC361),'Sheet1 (2)'!$X$6:$Y$26,2,FALSE)</f>
        <v>0</v>
      </c>
      <c r="AE361" s="173" t="s">
        <v>82</v>
      </c>
      <c r="AF361" s="173" t="s">
        <v>81</v>
      </c>
      <c r="AG361" s="168">
        <f>VLOOKUP(CONCATENATE(AE361,AF361),'Sheet1 (2)'!$Z$6:$AA$26,2,FALSE)</f>
        <v>66</v>
      </c>
      <c r="AH361" s="172"/>
      <c r="AI361" s="175"/>
      <c r="AJ361" s="140"/>
      <c r="AK361" s="176" t="s">
        <v>282</v>
      </c>
      <c r="AL361" s="176" t="s">
        <v>76</v>
      </c>
      <c r="AM361" s="170">
        <f t="shared" si="10"/>
        <v>501</v>
      </c>
      <c r="AN361" s="147"/>
      <c r="AO361" s="155"/>
      <c r="AP361" s="156"/>
      <c r="AQ361" s="157">
        <v>2.3066356612000001</v>
      </c>
      <c r="AR361" s="158"/>
      <c r="AS361" s="145">
        <f>LOOKUP(rufmkm,'Sheet1 (2)'!$V$62:$V$71,'Sheet1 (2)'!$W$62:$W$71)</f>
        <v>30</v>
      </c>
      <c r="AT361" s="140"/>
      <c r="AU361" s="157">
        <f>IF(IF(D361='Sheet1 (2)'!$C$69,'Sheet1 (2)'!$D$69*('Sheet1 (2)'!$D$72-rut_index)/'Sheet1 (2)'!$D$72,IF(shee2!D361='Sheet1 (2)'!$C$70,'Sheet1 (2)'!$D$70*('Sheet1 (2)'!$D$72-rut_index)/'Sheet1 (2)'!$D$72,IF(shee2!D361='Sheet1 (2)'!$C$71,'Sheet1 (2)'!$D$71*('Sheet1 (2)'!$D$72-rut_index)/'Sheet1 (2)'!$D$72)))&lt;0,0,IF(D361='Sheet1 (2)'!$C$69,'Sheet1 (2)'!$D$69*('Sheet1 (2)'!$D$72-rut_index)/'Sheet1 (2)'!$D$72,IF(shee2!D361='Sheet1 (2)'!$C$70,'Sheet1 (2)'!$D$70*('Sheet1 (2)'!$D$72-rut_index)/'Sheet1 (2)'!$D$72,IF(shee2!D361='Sheet1 (2)'!$C$71,'Sheet1 (2)'!$D$71*('Sheet1 (2)'!$D$72-rut_index)/'Sheet1 (2)'!$D$72))))</f>
        <v>3.9583333333333335</v>
      </c>
      <c r="AV361" s="157">
        <f>IF(IF(D361='Sheet1 (2)'!$C$69,'Sheet1 (2)'!$D$69*('Sheet1 (2)'!$D$72-crack_s_index)/'Sheet1 (2)'!$D$72,IF(shee2!D361='Sheet1 (2)'!$C$70,'Sheet1 (2)'!$D$70*('Sheet1 (2)'!$D$72-crack_s_index)/'Sheet1 (2)'!$D$72,IF(shee2!D361='Sheet1 (2)'!$C$71,'Sheet1 (2)'!$D$71*('Sheet1 (2)'!$D$72-crack_s_index)/'Sheet1 (2)'!$D$72)))&lt;0,0,IF(D361='Sheet1 (2)'!$C$69,'Sheet1 (2)'!$D$69*('Sheet1 (2)'!$D$72-crack_s_index)/'Sheet1 (2)'!$D$72,IF(shee2!D361='Sheet1 (2)'!$C$70,'Sheet1 (2)'!$D$70*('Sheet1 (2)'!$D$72-crack_s_index)/'Sheet1 (2)'!$D$72,IF(shee2!D361='Sheet1 (2)'!$C$71,'Sheet1 (2)'!$D$71*('Sheet1 (2)'!$D$72-crack_s_index)/'Sheet1 (2)'!$D$72))))</f>
        <v>4.375</v>
      </c>
      <c r="AW361" s="157">
        <f>IF(IF(D361='Sheet1 (2)'!$C$69,'Sheet1 (2)'!$D$69*('Sheet1 (2)'!$D$72-crack_t_index)/'Sheet1 (2)'!$D$72,IF(shee2!D361='Sheet1 (2)'!$C$70,'Sheet1 (2)'!$D$70*('Sheet1 (2)'!$D$72-crack_t_index)/'Sheet1 (2)'!$D$72,IF(shee2!D361='Sheet1 (2)'!$C$71,'Sheet1 (2)'!$D$71*('Sheet1 (2)'!$D$72-crack_t_index)/'Sheet1 (2)'!$D$72)))&lt;0,0,IF(D361='Sheet1 (2)'!$C$69,'Sheet1 (2)'!$D$69*('Sheet1 (2)'!$D$72-crack_t_index)/'Sheet1 (2)'!$D$72,IF(shee2!D361='Sheet1 (2)'!$C$70,'Sheet1 (2)'!$D$70*('Sheet1 (2)'!$D$72-crack_t_index)/'Sheet1 (2)'!$D$72,IF(shee2!D361='Sheet1 (2)'!$C$71,'Sheet1 (2)'!$D$71*('Sheet1 (2)'!$D$72-crack_t_index)/'Sheet1 (2)'!$D$72))))</f>
        <v>5</v>
      </c>
      <c r="AX361" s="157">
        <f>IF(IF(D361='Sheet1 (2)'!$C$69,'Sheet1 (2)'!$D$69*('Sheet1 (2)'!$D$72-rave_index)/'Sheet1 (2)'!$D$72,IF(shee2!D361='Sheet1 (2)'!$C$70,'Sheet1 (2)'!$D$70*('Sheet1 (2)'!$D$72-rave_index)/'Sheet1 (2)'!$D$72,IF(shee2!D361='Sheet1 (2)'!$C$71,'Sheet1 (2)'!$D$71*('Sheet1 (2)'!$D$72-rave_index)/'Sheet1 (2)'!$D$72)))&lt;0,0,IF(D361='Sheet1 (2)'!$C$69,'Sheet1 (2)'!$D$69*('Sheet1 (2)'!$D$72-rave_index)/'Sheet1 (2)'!$D$72,IF(shee2!D361='Sheet1 (2)'!$C$70,'Sheet1 (2)'!$D$70*('Sheet1 (2)'!$D$72-rave_index)/'Sheet1 (2)'!$D$72,IF(shee2!D361='Sheet1 (2)'!$C$71,'Sheet1 (2)'!$D$71*('Sheet1 (2)'!$D$72-rave_index)/'Sheet1 (2)'!$D$72))))</f>
        <v>3.4375</v>
      </c>
      <c r="AY361" s="157">
        <f>IF(IF(D361='Sheet1 (2)'!$C$69,'Sheet1 (2)'!$D$69*('Sheet1 (2)'!$D$72-rough_index)/'Sheet1 (2)'!$D$72,IF(shee2!D361='Sheet1 (2)'!$C$70,'Sheet1 (2)'!$D$70*('Sheet1 (2)'!$D$72-rough_index)/'Sheet1 (2)'!$D$72,IF(shee2!D361='Sheet1 (2)'!$C$71,'Sheet1 (2)'!$D$71*('Sheet1 (2)'!$D$72-rough_index)/'Sheet1 (2)'!$D$72)))&lt;0,0,IF(D361='Sheet1 (2)'!$C$69,'Sheet1 (2)'!$D$69*('Sheet1 (2)'!$D$72-rough_index)/'Sheet1 (2)'!$D$72,IF(shee2!D361='Sheet1 (2)'!$C$70,'Sheet1 (2)'!$D$70*('Sheet1 (2)'!$D$72-rough_index)/'Sheet1 (2)'!$D$72,IF(shee2!D361='Sheet1 (2)'!$C$71,'Sheet1 (2)'!$D$71*('Sheet1 (2)'!$D$72-rough_index)/'Sheet1 (2)'!$D$72))))</f>
        <v>2.5</v>
      </c>
      <c r="AZ361" s="159">
        <f>+(AU361*'Sheet1 (2)'!$C$77)+(AV361*'Sheet1 (2)'!$C$78)+(AW361*'Sheet1 (2)'!$C$79)+(AX361*'Sheet1 (2)'!$C$80)+(AY361*'Sheet1 (2)'!$C$81)</f>
        <v>3.6604166666666669</v>
      </c>
      <c r="BA361" s="213" t="str">
        <f t="shared" si="11"/>
        <v>Fair</v>
      </c>
      <c r="BE361">
        <f>IF(D361='Sheet1 (2)'!$C$61,'Sheet1 (2)'!$D$61*(counts^2)+'Sheet1 (2)'!$G$61*counts+'Sheet1 (2)'!$J$61,IF(D361='Sheet1 (2)'!$C$62,'Sheet1 (2)'!$D$62*counts+'Sheet1 (2)'!$G$62,IF(D361='Sheet1 (2)'!$C$63,'Sheet1 (2)'!$D$63*counts+'Sheet1 (2)'!$G$63,IF(D361='Sheet1 (2)'!$C$64,'Sheet1 (2)'!$D$64*counts+'Sheet1 (2)'!$G$64))))</f>
        <v>2.0984129299999998</v>
      </c>
    </row>
    <row r="362" spans="1:57" ht="12" customHeight="1">
      <c r="A362" s="145" t="s">
        <v>282</v>
      </c>
      <c r="B362" s="145" t="s">
        <v>76</v>
      </c>
      <c r="C362" s="170">
        <v>502</v>
      </c>
      <c r="D362" s="174" t="s">
        <v>77</v>
      </c>
      <c r="E362" s="171">
        <v>8</v>
      </c>
      <c r="F362" s="171">
        <v>2</v>
      </c>
      <c r="G362" s="171" t="s">
        <v>77</v>
      </c>
      <c r="H362" s="171">
        <v>1</v>
      </c>
      <c r="I362" s="171" t="s">
        <v>77</v>
      </c>
      <c r="J362" s="173" t="s">
        <v>78</v>
      </c>
      <c r="K362" s="173" t="s">
        <v>79</v>
      </c>
      <c r="L362" s="169">
        <f>VLOOKUP(CONCATENATE(J362,K362),'Sheet1 (2)'!$J$6:$K$26,2,FALSE)</f>
        <v>18.75</v>
      </c>
      <c r="M362" s="173" t="s">
        <v>83</v>
      </c>
      <c r="N362" s="173" t="s">
        <v>78</v>
      </c>
      <c r="O362" s="168">
        <f>VLOOKUP(CONCATENATE(M362,N362),'Sheet1 (2)'!$L$6:$M$26,2,FALSE)</f>
        <v>7.5</v>
      </c>
      <c r="P362" s="173" t="s">
        <v>80</v>
      </c>
      <c r="Q362" s="173" t="s">
        <v>80</v>
      </c>
      <c r="R362" s="168">
        <f>VLOOKUP(CONCATENATE(P362,Q362),'Sheet1 (2)'!$N$6:$O$26,2,FALSE)</f>
        <v>0</v>
      </c>
      <c r="S362" s="173" t="s">
        <v>80</v>
      </c>
      <c r="T362" s="173" t="s">
        <v>80</v>
      </c>
      <c r="U362" s="168">
        <f>VLOOKUP(CONCATENATE(S362,T362),'Sheet1 (2)'!$P$6:$Q$26,2,FALSE)</f>
        <v>0</v>
      </c>
      <c r="V362" s="173" t="s">
        <v>80</v>
      </c>
      <c r="W362" s="173" t="s">
        <v>80</v>
      </c>
      <c r="X362" s="168">
        <f>VLOOKUP(CONCATENATE(V362,W362),'Sheet1 (2)'!$R$6:$S$26,2,FALSE)</f>
        <v>0</v>
      </c>
      <c r="Y362" s="173" t="s">
        <v>80</v>
      </c>
      <c r="Z362" s="173" t="s">
        <v>80</v>
      </c>
      <c r="AA362" s="168">
        <f>VLOOKUP(CONCATENATE(Y362,Z362),'Sheet1 (2)'!$T$6:$U$26,2,FALSE)</f>
        <v>0</v>
      </c>
      <c r="AB362" s="173" t="s">
        <v>80</v>
      </c>
      <c r="AC362" s="173" t="s">
        <v>80</v>
      </c>
      <c r="AD362" s="168">
        <f>VLOOKUP(CONCATENATE(AB362,AC362),'Sheet1 (2)'!$X$6:$Y$26,2,FALSE)</f>
        <v>0</v>
      </c>
      <c r="AE362" s="173" t="s">
        <v>82</v>
      </c>
      <c r="AF362" s="173" t="s">
        <v>81</v>
      </c>
      <c r="AG362" s="168">
        <f>VLOOKUP(CONCATENATE(AE362,AF362),'Sheet1 (2)'!$Z$6:$AA$26,2,FALSE)</f>
        <v>66</v>
      </c>
      <c r="AH362" s="172"/>
      <c r="AI362" s="175"/>
      <c r="AJ362" s="140"/>
      <c r="AK362" s="176" t="s">
        <v>282</v>
      </c>
      <c r="AL362" s="176" t="s">
        <v>76</v>
      </c>
      <c r="AM362" s="170">
        <f t="shared" si="10"/>
        <v>502</v>
      </c>
      <c r="AN362" s="147"/>
      <c r="AO362" s="155"/>
      <c r="AP362" s="156"/>
      <c r="AQ362" s="157">
        <v>2.9781769175999999</v>
      </c>
      <c r="AR362" s="158"/>
      <c r="AS362" s="145">
        <f>LOOKUP(rufmkm,'Sheet1 (2)'!$V$62:$V$71,'Sheet1 (2)'!$W$62:$W$71)</f>
        <v>30</v>
      </c>
      <c r="AT362" s="140"/>
      <c r="AU362" s="157">
        <f>IF(IF(D362='Sheet1 (2)'!$C$69,'Sheet1 (2)'!$D$69*('Sheet1 (2)'!$D$72-rut_index)/'Sheet1 (2)'!$D$72,IF(shee2!D362='Sheet1 (2)'!$C$70,'Sheet1 (2)'!$D$70*('Sheet1 (2)'!$D$72-rut_index)/'Sheet1 (2)'!$D$72,IF(shee2!D362='Sheet1 (2)'!$C$71,'Sheet1 (2)'!$D$71*('Sheet1 (2)'!$D$72-rut_index)/'Sheet1 (2)'!$D$72)))&lt;0,0,IF(D362='Sheet1 (2)'!$C$69,'Sheet1 (2)'!$D$69*('Sheet1 (2)'!$D$72-rut_index)/'Sheet1 (2)'!$D$72,IF(shee2!D362='Sheet1 (2)'!$C$70,'Sheet1 (2)'!$D$70*('Sheet1 (2)'!$D$72-rut_index)/'Sheet1 (2)'!$D$72,IF(shee2!D362='Sheet1 (2)'!$C$71,'Sheet1 (2)'!$D$71*('Sheet1 (2)'!$D$72-rut_index)/'Sheet1 (2)'!$D$72))))</f>
        <v>3.4375</v>
      </c>
      <c r="AV362" s="157">
        <f>IF(IF(D362='Sheet1 (2)'!$C$69,'Sheet1 (2)'!$D$69*('Sheet1 (2)'!$D$72-crack_s_index)/'Sheet1 (2)'!$D$72,IF(shee2!D362='Sheet1 (2)'!$C$70,'Sheet1 (2)'!$D$70*('Sheet1 (2)'!$D$72-crack_s_index)/'Sheet1 (2)'!$D$72,IF(shee2!D362='Sheet1 (2)'!$C$71,'Sheet1 (2)'!$D$71*('Sheet1 (2)'!$D$72-crack_s_index)/'Sheet1 (2)'!$D$72)))&lt;0,0,IF(D362='Sheet1 (2)'!$C$69,'Sheet1 (2)'!$D$69*('Sheet1 (2)'!$D$72-crack_s_index)/'Sheet1 (2)'!$D$72,IF(shee2!D362='Sheet1 (2)'!$C$70,'Sheet1 (2)'!$D$70*('Sheet1 (2)'!$D$72-crack_s_index)/'Sheet1 (2)'!$D$72,IF(shee2!D362='Sheet1 (2)'!$C$71,'Sheet1 (2)'!$D$71*('Sheet1 (2)'!$D$72-crack_s_index)/'Sheet1 (2)'!$D$72))))</f>
        <v>4.375</v>
      </c>
      <c r="AW362" s="157">
        <f>IF(IF(D362='Sheet1 (2)'!$C$69,'Sheet1 (2)'!$D$69*('Sheet1 (2)'!$D$72-crack_t_index)/'Sheet1 (2)'!$D$72,IF(shee2!D362='Sheet1 (2)'!$C$70,'Sheet1 (2)'!$D$70*('Sheet1 (2)'!$D$72-crack_t_index)/'Sheet1 (2)'!$D$72,IF(shee2!D362='Sheet1 (2)'!$C$71,'Sheet1 (2)'!$D$71*('Sheet1 (2)'!$D$72-crack_t_index)/'Sheet1 (2)'!$D$72)))&lt;0,0,IF(D362='Sheet1 (2)'!$C$69,'Sheet1 (2)'!$D$69*('Sheet1 (2)'!$D$72-crack_t_index)/'Sheet1 (2)'!$D$72,IF(shee2!D362='Sheet1 (2)'!$C$70,'Sheet1 (2)'!$D$70*('Sheet1 (2)'!$D$72-crack_t_index)/'Sheet1 (2)'!$D$72,IF(shee2!D362='Sheet1 (2)'!$C$71,'Sheet1 (2)'!$D$71*('Sheet1 (2)'!$D$72-crack_t_index)/'Sheet1 (2)'!$D$72))))</f>
        <v>5</v>
      </c>
      <c r="AX362" s="157">
        <f>IF(IF(D362='Sheet1 (2)'!$C$69,'Sheet1 (2)'!$D$69*('Sheet1 (2)'!$D$72-rave_index)/'Sheet1 (2)'!$D$72,IF(shee2!D362='Sheet1 (2)'!$C$70,'Sheet1 (2)'!$D$70*('Sheet1 (2)'!$D$72-rave_index)/'Sheet1 (2)'!$D$72,IF(shee2!D362='Sheet1 (2)'!$C$71,'Sheet1 (2)'!$D$71*('Sheet1 (2)'!$D$72-rave_index)/'Sheet1 (2)'!$D$72)))&lt;0,0,IF(D362='Sheet1 (2)'!$C$69,'Sheet1 (2)'!$D$69*('Sheet1 (2)'!$D$72-rave_index)/'Sheet1 (2)'!$D$72,IF(shee2!D362='Sheet1 (2)'!$C$70,'Sheet1 (2)'!$D$70*('Sheet1 (2)'!$D$72-rave_index)/'Sheet1 (2)'!$D$72,IF(shee2!D362='Sheet1 (2)'!$C$71,'Sheet1 (2)'!$D$71*('Sheet1 (2)'!$D$72-rave_index)/'Sheet1 (2)'!$D$72))))</f>
        <v>5</v>
      </c>
      <c r="AY362" s="157">
        <f>IF(IF(D362='Sheet1 (2)'!$C$69,'Sheet1 (2)'!$D$69*('Sheet1 (2)'!$D$72-rough_index)/'Sheet1 (2)'!$D$72,IF(shee2!D362='Sheet1 (2)'!$C$70,'Sheet1 (2)'!$D$70*('Sheet1 (2)'!$D$72-rough_index)/'Sheet1 (2)'!$D$72,IF(shee2!D362='Sheet1 (2)'!$C$71,'Sheet1 (2)'!$D$71*('Sheet1 (2)'!$D$72-rough_index)/'Sheet1 (2)'!$D$72)))&lt;0,0,IF(D362='Sheet1 (2)'!$C$69,'Sheet1 (2)'!$D$69*('Sheet1 (2)'!$D$72-rough_index)/'Sheet1 (2)'!$D$72,IF(shee2!D362='Sheet1 (2)'!$C$70,'Sheet1 (2)'!$D$70*('Sheet1 (2)'!$D$72-rough_index)/'Sheet1 (2)'!$D$72,IF(shee2!D362='Sheet1 (2)'!$C$71,'Sheet1 (2)'!$D$71*('Sheet1 (2)'!$D$72-rough_index)/'Sheet1 (2)'!$D$72))))</f>
        <v>2.5</v>
      </c>
      <c r="AZ362" s="159">
        <f>+(AU362*'Sheet1 (2)'!$C$77)+(AV362*'Sheet1 (2)'!$C$78)+(AW362*'Sheet1 (2)'!$C$79)+(AX362*'Sheet1 (2)'!$C$80)+(AY362*'Sheet1 (2)'!$C$81)</f>
        <v>3.7125000000000004</v>
      </c>
      <c r="BA362" s="213" t="str">
        <f t="shared" si="11"/>
        <v>Fair</v>
      </c>
      <c r="BE362">
        <f>IF(D362='Sheet1 (2)'!$C$61,'Sheet1 (2)'!$D$61*(counts^2)+'Sheet1 (2)'!$G$61*counts+'Sheet1 (2)'!$J$61,IF(D362='Sheet1 (2)'!$C$62,'Sheet1 (2)'!$D$62*counts+'Sheet1 (2)'!$G$62,IF(D362='Sheet1 (2)'!$C$63,'Sheet1 (2)'!$D$63*counts+'Sheet1 (2)'!$G$63,IF(D362='Sheet1 (2)'!$C$64,'Sheet1 (2)'!$D$64*counts+'Sheet1 (2)'!$G$64))))</f>
        <v>2.0984129299999998</v>
      </c>
    </row>
    <row r="363" spans="1:57" ht="12" customHeight="1">
      <c r="A363" s="145" t="s">
        <v>282</v>
      </c>
      <c r="B363" s="145" t="s">
        <v>76</v>
      </c>
      <c r="C363" s="170">
        <v>503</v>
      </c>
      <c r="D363" s="174" t="s">
        <v>77</v>
      </c>
      <c r="E363" s="171">
        <v>8</v>
      </c>
      <c r="F363" s="171">
        <v>2</v>
      </c>
      <c r="G363" s="171" t="s">
        <v>77</v>
      </c>
      <c r="H363" s="171">
        <v>1</v>
      </c>
      <c r="I363" s="171" t="s">
        <v>77</v>
      </c>
      <c r="J363" s="173" t="s">
        <v>78</v>
      </c>
      <c r="K363" s="173" t="s">
        <v>79</v>
      </c>
      <c r="L363" s="169">
        <f>VLOOKUP(CONCATENATE(J363,K363),'Sheet1 (2)'!$J$6:$K$26,2,FALSE)</f>
        <v>18.75</v>
      </c>
      <c r="M363" s="173" t="s">
        <v>80</v>
      </c>
      <c r="N363" s="173" t="s">
        <v>80</v>
      </c>
      <c r="O363" s="168">
        <f>VLOOKUP(CONCATENATE(M363,N363),'Sheet1 (2)'!$L$6:$M$26,2,FALSE)</f>
        <v>0</v>
      </c>
      <c r="P363" s="173" t="s">
        <v>79</v>
      </c>
      <c r="Q363" s="173" t="s">
        <v>78</v>
      </c>
      <c r="R363" s="168">
        <f>VLOOKUP(CONCATENATE(P363,Q363),'Sheet1 (2)'!$N$6:$O$26,2,FALSE)</f>
        <v>10</v>
      </c>
      <c r="S363" s="173" t="s">
        <v>80</v>
      </c>
      <c r="T363" s="173" t="s">
        <v>80</v>
      </c>
      <c r="U363" s="168">
        <f>VLOOKUP(CONCATENATE(S363,T363),'Sheet1 (2)'!$P$6:$Q$26,2,FALSE)</f>
        <v>0</v>
      </c>
      <c r="V363" s="173" t="s">
        <v>80</v>
      </c>
      <c r="W363" s="173" t="s">
        <v>80</v>
      </c>
      <c r="X363" s="168">
        <f>VLOOKUP(CONCATENATE(V363,W363),'Sheet1 (2)'!$R$6:$S$26,2,FALSE)</f>
        <v>0</v>
      </c>
      <c r="Y363" s="173" t="s">
        <v>80</v>
      </c>
      <c r="Z363" s="173" t="s">
        <v>80</v>
      </c>
      <c r="AA363" s="168">
        <f>VLOOKUP(CONCATENATE(Y363,Z363),'Sheet1 (2)'!$T$6:$U$26,2,FALSE)</f>
        <v>0</v>
      </c>
      <c r="AB363" s="173" t="s">
        <v>80</v>
      </c>
      <c r="AC363" s="173" t="s">
        <v>80</v>
      </c>
      <c r="AD363" s="168">
        <f>VLOOKUP(CONCATENATE(AB363,AC363),'Sheet1 (2)'!$X$6:$Y$26,2,FALSE)</f>
        <v>0</v>
      </c>
      <c r="AE363" s="173" t="s">
        <v>82</v>
      </c>
      <c r="AF363" s="173" t="s">
        <v>81</v>
      </c>
      <c r="AG363" s="168">
        <f>VLOOKUP(CONCATENATE(AE363,AF363),'Sheet1 (2)'!$Z$6:$AA$26,2,FALSE)</f>
        <v>66</v>
      </c>
      <c r="AH363" s="172"/>
      <c r="AI363" s="175"/>
      <c r="AJ363" s="140"/>
      <c r="AK363" s="176" t="s">
        <v>282</v>
      </c>
      <c r="AL363" s="176" t="s">
        <v>76</v>
      </c>
      <c r="AM363" s="170">
        <f t="shared" si="10"/>
        <v>503</v>
      </c>
      <c r="AN363" s="147"/>
      <c r="AO363" s="155"/>
      <c r="AP363" s="156"/>
      <c r="AQ363" s="157">
        <v>3.660144098</v>
      </c>
      <c r="AR363" s="158"/>
      <c r="AS363" s="145">
        <f>LOOKUP(rufmkm,'Sheet1 (2)'!$V$62:$V$71,'Sheet1 (2)'!$W$62:$W$71)</f>
        <v>40</v>
      </c>
      <c r="AT363" s="140"/>
      <c r="AU363" s="157">
        <f>IF(IF(D363='Sheet1 (2)'!$C$69,'Sheet1 (2)'!$D$69*('Sheet1 (2)'!$D$72-rut_index)/'Sheet1 (2)'!$D$72,IF(shee2!D363='Sheet1 (2)'!$C$70,'Sheet1 (2)'!$D$70*('Sheet1 (2)'!$D$72-rut_index)/'Sheet1 (2)'!$D$72,IF(shee2!D363='Sheet1 (2)'!$C$71,'Sheet1 (2)'!$D$71*('Sheet1 (2)'!$D$72-rut_index)/'Sheet1 (2)'!$D$72)))&lt;0,0,IF(D363='Sheet1 (2)'!$C$69,'Sheet1 (2)'!$D$69*('Sheet1 (2)'!$D$72-rut_index)/'Sheet1 (2)'!$D$72,IF(shee2!D363='Sheet1 (2)'!$C$70,'Sheet1 (2)'!$D$70*('Sheet1 (2)'!$D$72-rut_index)/'Sheet1 (2)'!$D$72,IF(shee2!D363='Sheet1 (2)'!$C$71,'Sheet1 (2)'!$D$71*('Sheet1 (2)'!$D$72-rut_index)/'Sheet1 (2)'!$D$72))))</f>
        <v>3.4375</v>
      </c>
      <c r="AV363" s="157">
        <f>IF(IF(D363='Sheet1 (2)'!$C$69,'Sheet1 (2)'!$D$69*('Sheet1 (2)'!$D$72-crack_s_index)/'Sheet1 (2)'!$D$72,IF(shee2!D363='Sheet1 (2)'!$C$70,'Sheet1 (2)'!$D$70*('Sheet1 (2)'!$D$72-crack_s_index)/'Sheet1 (2)'!$D$72,IF(shee2!D363='Sheet1 (2)'!$C$71,'Sheet1 (2)'!$D$71*('Sheet1 (2)'!$D$72-crack_s_index)/'Sheet1 (2)'!$D$72)))&lt;0,0,IF(D363='Sheet1 (2)'!$C$69,'Sheet1 (2)'!$D$69*('Sheet1 (2)'!$D$72-crack_s_index)/'Sheet1 (2)'!$D$72,IF(shee2!D363='Sheet1 (2)'!$C$70,'Sheet1 (2)'!$D$70*('Sheet1 (2)'!$D$72-crack_s_index)/'Sheet1 (2)'!$D$72,IF(shee2!D363='Sheet1 (2)'!$C$71,'Sheet1 (2)'!$D$71*('Sheet1 (2)'!$D$72-crack_s_index)/'Sheet1 (2)'!$D$72))))</f>
        <v>5</v>
      </c>
      <c r="AW363" s="157">
        <f>IF(IF(D363='Sheet1 (2)'!$C$69,'Sheet1 (2)'!$D$69*('Sheet1 (2)'!$D$72-crack_t_index)/'Sheet1 (2)'!$D$72,IF(shee2!D363='Sheet1 (2)'!$C$70,'Sheet1 (2)'!$D$70*('Sheet1 (2)'!$D$72-crack_t_index)/'Sheet1 (2)'!$D$72,IF(shee2!D363='Sheet1 (2)'!$C$71,'Sheet1 (2)'!$D$71*('Sheet1 (2)'!$D$72-crack_t_index)/'Sheet1 (2)'!$D$72)))&lt;0,0,IF(D363='Sheet1 (2)'!$C$69,'Sheet1 (2)'!$D$69*('Sheet1 (2)'!$D$72-crack_t_index)/'Sheet1 (2)'!$D$72,IF(shee2!D363='Sheet1 (2)'!$C$70,'Sheet1 (2)'!$D$70*('Sheet1 (2)'!$D$72-crack_t_index)/'Sheet1 (2)'!$D$72,IF(shee2!D363='Sheet1 (2)'!$C$71,'Sheet1 (2)'!$D$71*('Sheet1 (2)'!$D$72-crack_t_index)/'Sheet1 (2)'!$D$72))))</f>
        <v>4.166666666666667</v>
      </c>
      <c r="AX363" s="157">
        <f>IF(IF(D363='Sheet1 (2)'!$C$69,'Sheet1 (2)'!$D$69*('Sheet1 (2)'!$D$72-rave_index)/'Sheet1 (2)'!$D$72,IF(shee2!D363='Sheet1 (2)'!$C$70,'Sheet1 (2)'!$D$70*('Sheet1 (2)'!$D$72-rave_index)/'Sheet1 (2)'!$D$72,IF(shee2!D363='Sheet1 (2)'!$C$71,'Sheet1 (2)'!$D$71*('Sheet1 (2)'!$D$72-rave_index)/'Sheet1 (2)'!$D$72)))&lt;0,0,IF(D363='Sheet1 (2)'!$C$69,'Sheet1 (2)'!$D$69*('Sheet1 (2)'!$D$72-rave_index)/'Sheet1 (2)'!$D$72,IF(shee2!D363='Sheet1 (2)'!$C$70,'Sheet1 (2)'!$D$70*('Sheet1 (2)'!$D$72-rave_index)/'Sheet1 (2)'!$D$72,IF(shee2!D363='Sheet1 (2)'!$C$71,'Sheet1 (2)'!$D$71*('Sheet1 (2)'!$D$72-rave_index)/'Sheet1 (2)'!$D$72))))</f>
        <v>5</v>
      </c>
      <c r="AY363" s="157">
        <f>IF(IF(D363='Sheet1 (2)'!$C$69,'Sheet1 (2)'!$D$69*('Sheet1 (2)'!$D$72-rough_index)/'Sheet1 (2)'!$D$72,IF(shee2!D363='Sheet1 (2)'!$C$70,'Sheet1 (2)'!$D$70*('Sheet1 (2)'!$D$72-rough_index)/'Sheet1 (2)'!$D$72,IF(shee2!D363='Sheet1 (2)'!$C$71,'Sheet1 (2)'!$D$71*('Sheet1 (2)'!$D$72-rough_index)/'Sheet1 (2)'!$D$72)))&lt;0,0,IF(D363='Sheet1 (2)'!$C$69,'Sheet1 (2)'!$D$69*('Sheet1 (2)'!$D$72-rough_index)/'Sheet1 (2)'!$D$72,IF(shee2!D363='Sheet1 (2)'!$C$70,'Sheet1 (2)'!$D$70*('Sheet1 (2)'!$D$72-rough_index)/'Sheet1 (2)'!$D$72,IF(shee2!D363='Sheet1 (2)'!$C$71,'Sheet1 (2)'!$D$71*('Sheet1 (2)'!$D$72-rough_index)/'Sheet1 (2)'!$D$72))))</f>
        <v>1.6666666666666667</v>
      </c>
      <c r="AZ363" s="159">
        <f>+(AU363*'Sheet1 (2)'!$C$77)+(AV363*'Sheet1 (2)'!$C$78)+(AW363*'Sheet1 (2)'!$C$79)+(AX363*'Sheet1 (2)'!$C$80)+(AY363*'Sheet1 (2)'!$C$81)</f>
        <v>3.6541666666666663</v>
      </c>
      <c r="BA363" s="213" t="str">
        <f t="shared" si="11"/>
        <v>Fair</v>
      </c>
      <c r="BE363">
        <f>IF(D363='Sheet1 (2)'!$C$61,'Sheet1 (2)'!$D$61*(counts^2)+'Sheet1 (2)'!$G$61*counts+'Sheet1 (2)'!$J$61,IF(D363='Sheet1 (2)'!$C$62,'Sheet1 (2)'!$D$62*counts+'Sheet1 (2)'!$G$62,IF(D363='Sheet1 (2)'!$C$63,'Sheet1 (2)'!$D$63*counts+'Sheet1 (2)'!$G$63,IF(D363='Sheet1 (2)'!$C$64,'Sheet1 (2)'!$D$64*counts+'Sheet1 (2)'!$G$64))))</f>
        <v>2.0984129299999998</v>
      </c>
    </row>
    <row r="364" spans="1:57" ht="12" customHeight="1">
      <c r="A364" s="145" t="s">
        <v>282</v>
      </c>
      <c r="B364" s="145" t="s">
        <v>76</v>
      </c>
      <c r="C364" s="170">
        <v>504</v>
      </c>
      <c r="D364" s="174" t="s">
        <v>77</v>
      </c>
      <c r="E364" s="171">
        <v>8</v>
      </c>
      <c r="F364" s="171">
        <v>2</v>
      </c>
      <c r="G364" s="171" t="s">
        <v>77</v>
      </c>
      <c r="H364" s="171">
        <v>1</v>
      </c>
      <c r="I364" s="171" t="s">
        <v>77</v>
      </c>
      <c r="J364" s="173" t="s">
        <v>80</v>
      </c>
      <c r="K364" s="173" t="s">
        <v>80</v>
      </c>
      <c r="L364" s="169">
        <f>VLOOKUP(CONCATENATE(J364,K364),'Sheet1 (2)'!$J$6:$K$26,2,FALSE)</f>
        <v>0</v>
      </c>
      <c r="M364" s="173" t="s">
        <v>80</v>
      </c>
      <c r="N364" s="173" t="s">
        <v>80</v>
      </c>
      <c r="O364" s="168">
        <f>VLOOKUP(CONCATENATE(M364,N364),'Sheet1 (2)'!$L$6:$M$26,2,FALSE)</f>
        <v>0</v>
      </c>
      <c r="P364" s="173" t="s">
        <v>79</v>
      </c>
      <c r="Q364" s="173" t="s">
        <v>82</v>
      </c>
      <c r="R364" s="168">
        <f>VLOOKUP(CONCATENATE(P364,Q364),'Sheet1 (2)'!$N$6:$O$26,2,FALSE)</f>
        <v>25</v>
      </c>
      <c r="S364" s="173" t="s">
        <v>80</v>
      </c>
      <c r="T364" s="173" t="s">
        <v>80</v>
      </c>
      <c r="U364" s="168">
        <f>VLOOKUP(CONCATENATE(S364,T364),'Sheet1 (2)'!$P$6:$Q$26,2,FALSE)</f>
        <v>0</v>
      </c>
      <c r="V364" s="173" t="s">
        <v>80</v>
      </c>
      <c r="W364" s="173" t="s">
        <v>80</v>
      </c>
      <c r="X364" s="168">
        <f>VLOOKUP(CONCATENATE(V364,W364),'Sheet1 (2)'!$R$6:$S$26,2,FALSE)</f>
        <v>0</v>
      </c>
      <c r="Y364" s="173" t="s">
        <v>80</v>
      </c>
      <c r="Z364" s="173" t="s">
        <v>80</v>
      </c>
      <c r="AA364" s="168">
        <f>VLOOKUP(CONCATENATE(Y364,Z364),'Sheet1 (2)'!$T$6:$U$26,2,FALSE)</f>
        <v>0</v>
      </c>
      <c r="AB364" s="173" t="s">
        <v>80</v>
      </c>
      <c r="AC364" s="173" t="s">
        <v>80</v>
      </c>
      <c r="AD364" s="168">
        <f>VLOOKUP(CONCATENATE(AB364,AC364),'Sheet1 (2)'!$X$6:$Y$26,2,FALSE)</f>
        <v>0</v>
      </c>
      <c r="AE364" s="173" t="s">
        <v>82</v>
      </c>
      <c r="AF364" s="173" t="s">
        <v>81</v>
      </c>
      <c r="AG364" s="168">
        <f>VLOOKUP(CONCATENATE(AE364,AF364),'Sheet1 (2)'!$Z$6:$AA$26,2,FALSE)</f>
        <v>66</v>
      </c>
      <c r="AH364" s="172"/>
      <c r="AI364" s="175"/>
      <c r="AJ364" s="140"/>
      <c r="AK364" s="176" t="s">
        <v>282</v>
      </c>
      <c r="AL364" s="176" t="s">
        <v>76</v>
      </c>
      <c r="AM364" s="170">
        <f t="shared" si="10"/>
        <v>504</v>
      </c>
      <c r="AN364" s="147"/>
      <c r="AO364" s="155"/>
      <c r="AP364" s="156"/>
      <c r="AQ364" s="157">
        <v>2.8836033169999999</v>
      </c>
      <c r="AR364" s="158"/>
      <c r="AS364" s="145">
        <f>LOOKUP(rufmkm,'Sheet1 (2)'!$V$62:$V$71,'Sheet1 (2)'!$W$62:$W$71)</f>
        <v>30</v>
      </c>
      <c r="AT364" s="140"/>
      <c r="AU364" s="157">
        <f>IF(IF(D364='Sheet1 (2)'!$C$69,'Sheet1 (2)'!$D$69*('Sheet1 (2)'!$D$72-rut_index)/'Sheet1 (2)'!$D$72,IF(shee2!D364='Sheet1 (2)'!$C$70,'Sheet1 (2)'!$D$70*('Sheet1 (2)'!$D$72-rut_index)/'Sheet1 (2)'!$D$72,IF(shee2!D364='Sheet1 (2)'!$C$71,'Sheet1 (2)'!$D$71*('Sheet1 (2)'!$D$72-rut_index)/'Sheet1 (2)'!$D$72)))&lt;0,0,IF(D364='Sheet1 (2)'!$C$69,'Sheet1 (2)'!$D$69*('Sheet1 (2)'!$D$72-rut_index)/'Sheet1 (2)'!$D$72,IF(shee2!D364='Sheet1 (2)'!$C$70,'Sheet1 (2)'!$D$70*('Sheet1 (2)'!$D$72-rut_index)/'Sheet1 (2)'!$D$72,IF(shee2!D364='Sheet1 (2)'!$C$71,'Sheet1 (2)'!$D$71*('Sheet1 (2)'!$D$72-rut_index)/'Sheet1 (2)'!$D$72))))</f>
        <v>5</v>
      </c>
      <c r="AV364" s="157">
        <f>IF(IF(D364='Sheet1 (2)'!$C$69,'Sheet1 (2)'!$D$69*('Sheet1 (2)'!$D$72-crack_s_index)/'Sheet1 (2)'!$D$72,IF(shee2!D364='Sheet1 (2)'!$C$70,'Sheet1 (2)'!$D$70*('Sheet1 (2)'!$D$72-crack_s_index)/'Sheet1 (2)'!$D$72,IF(shee2!D364='Sheet1 (2)'!$C$71,'Sheet1 (2)'!$D$71*('Sheet1 (2)'!$D$72-crack_s_index)/'Sheet1 (2)'!$D$72)))&lt;0,0,IF(D364='Sheet1 (2)'!$C$69,'Sheet1 (2)'!$D$69*('Sheet1 (2)'!$D$72-crack_s_index)/'Sheet1 (2)'!$D$72,IF(shee2!D364='Sheet1 (2)'!$C$70,'Sheet1 (2)'!$D$70*('Sheet1 (2)'!$D$72-crack_s_index)/'Sheet1 (2)'!$D$72,IF(shee2!D364='Sheet1 (2)'!$C$71,'Sheet1 (2)'!$D$71*('Sheet1 (2)'!$D$72-crack_s_index)/'Sheet1 (2)'!$D$72))))</f>
        <v>5</v>
      </c>
      <c r="AW364" s="157">
        <f>IF(IF(D364='Sheet1 (2)'!$C$69,'Sheet1 (2)'!$D$69*('Sheet1 (2)'!$D$72-crack_t_index)/'Sheet1 (2)'!$D$72,IF(shee2!D364='Sheet1 (2)'!$C$70,'Sheet1 (2)'!$D$70*('Sheet1 (2)'!$D$72-crack_t_index)/'Sheet1 (2)'!$D$72,IF(shee2!D364='Sheet1 (2)'!$C$71,'Sheet1 (2)'!$D$71*('Sheet1 (2)'!$D$72-crack_t_index)/'Sheet1 (2)'!$D$72)))&lt;0,0,IF(D364='Sheet1 (2)'!$C$69,'Sheet1 (2)'!$D$69*('Sheet1 (2)'!$D$72-crack_t_index)/'Sheet1 (2)'!$D$72,IF(shee2!D364='Sheet1 (2)'!$C$70,'Sheet1 (2)'!$D$70*('Sheet1 (2)'!$D$72-crack_t_index)/'Sheet1 (2)'!$D$72,IF(shee2!D364='Sheet1 (2)'!$C$71,'Sheet1 (2)'!$D$71*('Sheet1 (2)'!$D$72-crack_t_index)/'Sheet1 (2)'!$D$72))))</f>
        <v>2.9166666666666665</v>
      </c>
      <c r="AX364" s="157">
        <f>IF(IF(D364='Sheet1 (2)'!$C$69,'Sheet1 (2)'!$D$69*('Sheet1 (2)'!$D$72-rave_index)/'Sheet1 (2)'!$D$72,IF(shee2!D364='Sheet1 (2)'!$C$70,'Sheet1 (2)'!$D$70*('Sheet1 (2)'!$D$72-rave_index)/'Sheet1 (2)'!$D$72,IF(shee2!D364='Sheet1 (2)'!$C$71,'Sheet1 (2)'!$D$71*('Sheet1 (2)'!$D$72-rave_index)/'Sheet1 (2)'!$D$72)))&lt;0,0,IF(D364='Sheet1 (2)'!$C$69,'Sheet1 (2)'!$D$69*('Sheet1 (2)'!$D$72-rave_index)/'Sheet1 (2)'!$D$72,IF(shee2!D364='Sheet1 (2)'!$C$70,'Sheet1 (2)'!$D$70*('Sheet1 (2)'!$D$72-rave_index)/'Sheet1 (2)'!$D$72,IF(shee2!D364='Sheet1 (2)'!$C$71,'Sheet1 (2)'!$D$71*('Sheet1 (2)'!$D$72-rave_index)/'Sheet1 (2)'!$D$72))))</f>
        <v>5</v>
      </c>
      <c r="AY364" s="157">
        <f>IF(IF(D364='Sheet1 (2)'!$C$69,'Sheet1 (2)'!$D$69*('Sheet1 (2)'!$D$72-rough_index)/'Sheet1 (2)'!$D$72,IF(shee2!D364='Sheet1 (2)'!$C$70,'Sheet1 (2)'!$D$70*('Sheet1 (2)'!$D$72-rough_index)/'Sheet1 (2)'!$D$72,IF(shee2!D364='Sheet1 (2)'!$C$71,'Sheet1 (2)'!$D$71*('Sheet1 (2)'!$D$72-rough_index)/'Sheet1 (2)'!$D$72)))&lt;0,0,IF(D364='Sheet1 (2)'!$C$69,'Sheet1 (2)'!$D$69*('Sheet1 (2)'!$D$72-rough_index)/'Sheet1 (2)'!$D$72,IF(shee2!D364='Sheet1 (2)'!$C$70,'Sheet1 (2)'!$D$70*('Sheet1 (2)'!$D$72-rough_index)/'Sheet1 (2)'!$D$72,IF(shee2!D364='Sheet1 (2)'!$C$71,'Sheet1 (2)'!$D$71*('Sheet1 (2)'!$D$72-rough_index)/'Sheet1 (2)'!$D$72))))</f>
        <v>2.5</v>
      </c>
      <c r="AZ364" s="159">
        <f>+(AU364*'Sheet1 (2)'!$C$77)+(AV364*'Sheet1 (2)'!$C$78)+(AW364*'Sheet1 (2)'!$C$79)+(AX364*'Sheet1 (2)'!$C$80)+(AY364*'Sheet1 (2)'!$C$81)</f>
        <v>4.1666666666666661</v>
      </c>
      <c r="BA364" s="213" t="str">
        <f t="shared" si="11"/>
        <v>Good</v>
      </c>
      <c r="BE364">
        <f>IF(D364='Sheet1 (2)'!$C$61,'Sheet1 (2)'!$D$61*(counts^2)+'Sheet1 (2)'!$G$61*counts+'Sheet1 (2)'!$J$61,IF(D364='Sheet1 (2)'!$C$62,'Sheet1 (2)'!$D$62*counts+'Sheet1 (2)'!$G$62,IF(D364='Sheet1 (2)'!$C$63,'Sheet1 (2)'!$D$63*counts+'Sheet1 (2)'!$G$63,IF(D364='Sheet1 (2)'!$C$64,'Sheet1 (2)'!$D$64*counts+'Sheet1 (2)'!$G$64))))</f>
        <v>2.0984129299999998</v>
      </c>
    </row>
    <row r="365" spans="1:57" ht="12" customHeight="1">
      <c r="A365" s="145" t="s">
        <v>282</v>
      </c>
      <c r="B365" s="145" t="s">
        <v>76</v>
      </c>
      <c r="C365" s="170">
        <v>505</v>
      </c>
      <c r="D365" s="174" t="s">
        <v>77</v>
      </c>
      <c r="E365" s="171">
        <v>8</v>
      </c>
      <c r="F365" s="171">
        <v>2</v>
      </c>
      <c r="G365" s="171" t="s">
        <v>77</v>
      </c>
      <c r="H365" s="171">
        <v>1</v>
      </c>
      <c r="I365" s="171" t="s">
        <v>77</v>
      </c>
      <c r="J365" s="173" t="s">
        <v>78</v>
      </c>
      <c r="K365" s="173" t="s">
        <v>79</v>
      </c>
      <c r="L365" s="169">
        <f>VLOOKUP(CONCATENATE(J365,K365),'Sheet1 (2)'!$J$6:$K$26,2,FALSE)</f>
        <v>18.75</v>
      </c>
      <c r="M365" s="173" t="s">
        <v>80</v>
      </c>
      <c r="N365" s="173" t="s">
        <v>80</v>
      </c>
      <c r="O365" s="168">
        <f>VLOOKUP(CONCATENATE(M365,N365),'Sheet1 (2)'!$L$6:$M$26,2,FALSE)</f>
        <v>0</v>
      </c>
      <c r="P365" s="173" t="s">
        <v>79</v>
      </c>
      <c r="Q365" s="173" t="s">
        <v>82</v>
      </c>
      <c r="R365" s="168">
        <f>VLOOKUP(CONCATENATE(P365,Q365),'Sheet1 (2)'!$N$6:$O$26,2,FALSE)</f>
        <v>25</v>
      </c>
      <c r="S365" s="173" t="s">
        <v>80</v>
      </c>
      <c r="T365" s="173" t="s">
        <v>80</v>
      </c>
      <c r="U365" s="168">
        <f>VLOOKUP(CONCATENATE(S365,T365),'Sheet1 (2)'!$P$6:$Q$26,2,FALSE)</f>
        <v>0</v>
      </c>
      <c r="V365" s="173" t="s">
        <v>80</v>
      </c>
      <c r="W365" s="173" t="s">
        <v>80</v>
      </c>
      <c r="X365" s="168">
        <f>VLOOKUP(CONCATENATE(V365,W365),'Sheet1 (2)'!$R$6:$S$26,2,FALSE)</f>
        <v>0</v>
      </c>
      <c r="Y365" s="173" t="s">
        <v>80</v>
      </c>
      <c r="Z365" s="173" t="s">
        <v>80</v>
      </c>
      <c r="AA365" s="168">
        <f>VLOOKUP(CONCATENATE(Y365,Z365),'Sheet1 (2)'!$T$6:$U$26,2,FALSE)</f>
        <v>0</v>
      </c>
      <c r="AB365" s="173" t="s">
        <v>80</v>
      </c>
      <c r="AC365" s="173" t="s">
        <v>80</v>
      </c>
      <c r="AD365" s="168">
        <f>VLOOKUP(CONCATENATE(AB365,AC365),'Sheet1 (2)'!$X$6:$Y$26,2,FALSE)</f>
        <v>0</v>
      </c>
      <c r="AE365" s="173" t="s">
        <v>82</v>
      </c>
      <c r="AF365" s="173" t="s">
        <v>81</v>
      </c>
      <c r="AG365" s="168">
        <f>VLOOKUP(CONCATENATE(AE365,AF365),'Sheet1 (2)'!$Z$6:$AA$26,2,FALSE)</f>
        <v>66</v>
      </c>
      <c r="AH365" s="172"/>
      <c r="AI365" s="175"/>
      <c r="AJ365" s="140"/>
      <c r="AK365" s="176" t="s">
        <v>282</v>
      </c>
      <c r="AL365" s="176" t="s">
        <v>76</v>
      </c>
      <c r="AM365" s="170">
        <f t="shared" si="10"/>
        <v>505</v>
      </c>
      <c r="AN365" s="147"/>
      <c r="AO365" s="155" t="s">
        <v>409</v>
      </c>
      <c r="AP365" s="156"/>
      <c r="AQ365" s="157">
        <v>2.6214397093999997</v>
      </c>
      <c r="AR365" s="158"/>
      <c r="AS365" s="145">
        <f>LOOKUP(rufmkm,'Sheet1 (2)'!$V$62:$V$71,'Sheet1 (2)'!$W$62:$W$71)</f>
        <v>30</v>
      </c>
      <c r="AT365" s="140"/>
      <c r="AU365" s="157">
        <f>IF(IF(D365='Sheet1 (2)'!$C$69,'Sheet1 (2)'!$D$69*('Sheet1 (2)'!$D$72-rut_index)/'Sheet1 (2)'!$D$72,IF(shee2!D365='Sheet1 (2)'!$C$70,'Sheet1 (2)'!$D$70*('Sheet1 (2)'!$D$72-rut_index)/'Sheet1 (2)'!$D$72,IF(shee2!D365='Sheet1 (2)'!$C$71,'Sheet1 (2)'!$D$71*('Sheet1 (2)'!$D$72-rut_index)/'Sheet1 (2)'!$D$72)))&lt;0,0,IF(D365='Sheet1 (2)'!$C$69,'Sheet1 (2)'!$D$69*('Sheet1 (2)'!$D$72-rut_index)/'Sheet1 (2)'!$D$72,IF(shee2!D365='Sheet1 (2)'!$C$70,'Sheet1 (2)'!$D$70*('Sheet1 (2)'!$D$72-rut_index)/'Sheet1 (2)'!$D$72,IF(shee2!D365='Sheet1 (2)'!$C$71,'Sheet1 (2)'!$D$71*('Sheet1 (2)'!$D$72-rut_index)/'Sheet1 (2)'!$D$72))))</f>
        <v>3.4375</v>
      </c>
      <c r="AV365" s="157">
        <f>IF(IF(D365='Sheet1 (2)'!$C$69,'Sheet1 (2)'!$D$69*('Sheet1 (2)'!$D$72-crack_s_index)/'Sheet1 (2)'!$D$72,IF(shee2!D365='Sheet1 (2)'!$C$70,'Sheet1 (2)'!$D$70*('Sheet1 (2)'!$D$72-crack_s_index)/'Sheet1 (2)'!$D$72,IF(shee2!D365='Sheet1 (2)'!$C$71,'Sheet1 (2)'!$D$71*('Sheet1 (2)'!$D$72-crack_s_index)/'Sheet1 (2)'!$D$72)))&lt;0,0,IF(D365='Sheet1 (2)'!$C$69,'Sheet1 (2)'!$D$69*('Sheet1 (2)'!$D$72-crack_s_index)/'Sheet1 (2)'!$D$72,IF(shee2!D365='Sheet1 (2)'!$C$70,'Sheet1 (2)'!$D$70*('Sheet1 (2)'!$D$72-crack_s_index)/'Sheet1 (2)'!$D$72,IF(shee2!D365='Sheet1 (2)'!$C$71,'Sheet1 (2)'!$D$71*('Sheet1 (2)'!$D$72-crack_s_index)/'Sheet1 (2)'!$D$72))))</f>
        <v>5</v>
      </c>
      <c r="AW365" s="157">
        <f>IF(IF(D365='Sheet1 (2)'!$C$69,'Sheet1 (2)'!$D$69*('Sheet1 (2)'!$D$72-crack_t_index)/'Sheet1 (2)'!$D$72,IF(shee2!D365='Sheet1 (2)'!$C$70,'Sheet1 (2)'!$D$70*('Sheet1 (2)'!$D$72-crack_t_index)/'Sheet1 (2)'!$D$72,IF(shee2!D365='Sheet1 (2)'!$C$71,'Sheet1 (2)'!$D$71*('Sheet1 (2)'!$D$72-crack_t_index)/'Sheet1 (2)'!$D$72)))&lt;0,0,IF(D365='Sheet1 (2)'!$C$69,'Sheet1 (2)'!$D$69*('Sheet1 (2)'!$D$72-crack_t_index)/'Sheet1 (2)'!$D$72,IF(shee2!D365='Sheet1 (2)'!$C$70,'Sheet1 (2)'!$D$70*('Sheet1 (2)'!$D$72-crack_t_index)/'Sheet1 (2)'!$D$72,IF(shee2!D365='Sheet1 (2)'!$C$71,'Sheet1 (2)'!$D$71*('Sheet1 (2)'!$D$72-crack_t_index)/'Sheet1 (2)'!$D$72))))</f>
        <v>2.9166666666666665</v>
      </c>
      <c r="AX365" s="157">
        <f>IF(IF(D365='Sheet1 (2)'!$C$69,'Sheet1 (2)'!$D$69*('Sheet1 (2)'!$D$72-rave_index)/'Sheet1 (2)'!$D$72,IF(shee2!D365='Sheet1 (2)'!$C$70,'Sheet1 (2)'!$D$70*('Sheet1 (2)'!$D$72-rave_index)/'Sheet1 (2)'!$D$72,IF(shee2!D365='Sheet1 (2)'!$C$71,'Sheet1 (2)'!$D$71*('Sheet1 (2)'!$D$72-rave_index)/'Sheet1 (2)'!$D$72)))&lt;0,0,IF(D365='Sheet1 (2)'!$C$69,'Sheet1 (2)'!$D$69*('Sheet1 (2)'!$D$72-rave_index)/'Sheet1 (2)'!$D$72,IF(shee2!D365='Sheet1 (2)'!$C$70,'Sheet1 (2)'!$D$70*('Sheet1 (2)'!$D$72-rave_index)/'Sheet1 (2)'!$D$72,IF(shee2!D365='Sheet1 (2)'!$C$71,'Sheet1 (2)'!$D$71*('Sheet1 (2)'!$D$72-rave_index)/'Sheet1 (2)'!$D$72))))</f>
        <v>5</v>
      </c>
      <c r="AY365" s="157">
        <f>IF(IF(D365='Sheet1 (2)'!$C$69,'Sheet1 (2)'!$D$69*('Sheet1 (2)'!$D$72-rough_index)/'Sheet1 (2)'!$D$72,IF(shee2!D365='Sheet1 (2)'!$C$70,'Sheet1 (2)'!$D$70*('Sheet1 (2)'!$D$72-rough_index)/'Sheet1 (2)'!$D$72,IF(shee2!D365='Sheet1 (2)'!$C$71,'Sheet1 (2)'!$D$71*('Sheet1 (2)'!$D$72-rough_index)/'Sheet1 (2)'!$D$72)))&lt;0,0,IF(D365='Sheet1 (2)'!$C$69,'Sheet1 (2)'!$D$69*('Sheet1 (2)'!$D$72-rough_index)/'Sheet1 (2)'!$D$72,IF(shee2!D365='Sheet1 (2)'!$C$70,'Sheet1 (2)'!$D$70*('Sheet1 (2)'!$D$72-rough_index)/'Sheet1 (2)'!$D$72,IF(shee2!D365='Sheet1 (2)'!$C$71,'Sheet1 (2)'!$D$71*('Sheet1 (2)'!$D$72-rough_index)/'Sheet1 (2)'!$D$72))))</f>
        <v>2.5</v>
      </c>
      <c r="AZ365" s="159">
        <f>+(AU365*'Sheet1 (2)'!$C$77)+(AV365*'Sheet1 (2)'!$C$78)+(AW365*'Sheet1 (2)'!$C$79)+(AX365*'Sheet1 (2)'!$C$80)+(AY365*'Sheet1 (2)'!$C$81)</f>
        <v>3.8541666666666665</v>
      </c>
      <c r="BA365" s="213" t="str">
        <f t="shared" si="11"/>
        <v>Fair</v>
      </c>
      <c r="BE365">
        <f>IF(D365='Sheet1 (2)'!$C$61,'Sheet1 (2)'!$D$61*(counts^2)+'Sheet1 (2)'!$G$61*counts+'Sheet1 (2)'!$J$61,IF(D365='Sheet1 (2)'!$C$62,'Sheet1 (2)'!$D$62*counts+'Sheet1 (2)'!$G$62,IF(D365='Sheet1 (2)'!$C$63,'Sheet1 (2)'!$D$63*counts+'Sheet1 (2)'!$G$63,IF(D365='Sheet1 (2)'!$C$64,'Sheet1 (2)'!$D$64*counts+'Sheet1 (2)'!$G$64))))</f>
        <v>2.0984129299999998</v>
      </c>
    </row>
    <row r="366" spans="1:57" ht="12" customHeight="1">
      <c r="A366" s="145" t="s">
        <v>282</v>
      </c>
      <c r="B366" s="145" t="s">
        <v>76</v>
      </c>
      <c r="C366" s="170">
        <v>506</v>
      </c>
      <c r="D366" s="174" t="s">
        <v>77</v>
      </c>
      <c r="E366" s="171">
        <v>8</v>
      </c>
      <c r="F366" s="171">
        <v>2</v>
      </c>
      <c r="G366" s="171" t="s">
        <v>77</v>
      </c>
      <c r="H366" s="171">
        <v>1</v>
      </c>
      <c r="I366" s="171" t="s">
        <v>77</v>
      </c>
      <c r="J366" s="173" t="s">
        <v>78</v>
      </c>
      <c r="K366" s="173" t="s">
        <v>79</v>
      </c>
      <c r="L366" s="169">
        <f>VLOOKUP(CONCATENATE(J366,K366),'Sheet1 (2)'!$J$6:$K$26,2,FALSE)</f>
        <v>18.75</v>
      </c>
      <c r="M366" s="173" t="s">
        <v>83</v>
      </c>
      <c r="N366" s="173" t="s">
        <v>79</v>
      </c>
      <c r="O366" s="168">
        <f>VLOOKUP(CONCATENATE(M366,N366),'Sheet1 (2)'!$L$6:$M$26,2,FALSE)</f>
        <v>56.25</v>
      </c>
      <c r="P366" s="173" t="s">
        <v>80</v>
      </c>
      <c r="Q366" s="173" t="s">
        <v>80</v>
      </c>
      <c r="R366" s="168">
        <f>VLOOKUP(CONCATENATE(P366,Q366),'Sheet1 (2)'!$N$6:$O$26,2,FALSE)</f>
        <v>0</v>
      </c>
      <c r="S366" s="173" t="s">
        <v>80</v>
      </c>
      <c r="T366" s="173" t="s">
        <v>80</v>
      </c>
      <c r="U366" s="168">
        <f>VLOOKUP(CONCATENATE(S366,T366),'Sheet1 (2)'!$P$6:$Q$26,2,FALSE)</f>
        <v>0</v>
      </c>
      <c r="V366" s="173" t="s">
        <v>80</v>
      </c>
      <c r="W366" s="173" t="s">
        <v>80</v>
      </c>
      <c r="X366" s="168">
        <f>VLOOKUP(CONCATENATE(V366,W366),'Sheet1 (2)'!$R$6:$S$26,2,FALSE)</f>
        <v>0</v>
      </c>
      <c r="Y366" s="173" t="s">
        <v>82</v>
      </c>
      <c r="Z366" s="173" t="s">
        <v>83</v>
      </c>
      <c r="AA366" s="168">
        <f>VLOOKUP(CONCATENATE(Y366,Z366),'Sheet1 (2)'!$T$6:$U$26,2,FALSE)</f>
        <v>25</v>
      </c>
      <c r="AB366" s="173" t="s">
        <v>80</v>
      </c>
      <c r="AC366" s="173" t="s">
        <v>80</v>
      </c>
      <c r="AD366" s="168">
        <f>VLOOKUP(CONCATENATE(AB366,AC366),'Sheet1 (2)'!$X$6:$Y$26,2,FALSE)</f>
        <v>0</v>
      </c>
      <c r="AE366" s="173" t="s">
        <v>82</v>
      </c>
      <c r="AF366" s="173" t="s">
        <v>81</v>
      </c>
      <c r="AG366" s="168">
        <f>VLOOKUP(CONCATENATE(AE366,AF366),'Sheet1 (2)'!$Z$6:$AA$26,2,FALSE)</f>
        <v>66</v>
      </c>
      <c r="AH366" s="172"/>
      <c r="AI366" s="175"/>
      <c r="AJ366" s="140"/>
      <c r="AK366" s="176" t="s">
        <v>282</v>
      </c>
      <c r="AL366" s="176" t="s">
        <v>76</v>
      </c>
      <c r="AM366" s="170">
        <f t="shared" si="10"/>
        <v>506</v>
      </c>
      <c r="AN366" s="147"/>
      <c r="AO366" s="155"/>
      <c r="AP366" s="156"/>
      <c r="AQ366" s="157">
        <v>2.9252670586000002</v>
      </c>
      <c r="AR366" s="158"/>
      <c r="AS366" s="145">
        <f>LOOKUP(rufmkm,'Sheet1 (2)'!$V$62:$V$71,'Sheet1 (2)'!$W$62:$W$71)</f>
        <v>30</v>
      </c>
      <c r="AT366" s="140"/>
      <c r="AU366" s="157">
        <f>IF(IF(D366='Sheet1 (2)'!$C$69,'Sheet1 (2)'!$D$69*('Sheet1 (2)'!$D$72-rut_index)/'Sheet1 (2)'!$D$72,IF(shee2!D366='Sheet1 (2)'!$C$70,'Sheet1 (2)'!$D$70*('Sheet1 (2)'!$D$72-rut_index)/'Sheet1 (2)'!$D$72,IF(shee2!D366='Sheet1 (2)'!$C$71,'Sheet1 (2)'!$D$71*('Sheet1 (2)'!$D$72-rut_index)/'Sheet1 (2)'!$D$72)))&lt;0,0,IF(D366='Sheet1 (2)'!$C$69,'Sheet1 (2)'!$D$69*('Sheet1 (2)'!$D$72-rut_index)/'Sheet1 (2)'!$D$72,IF(shee2!D366='Sheet1 (2)'!$C$70,'Sheet1 (2)'!$D$70*('Sheet1 (2)'!$D$72-rut_index)/'Sheet1 (2)'!$D$72,IF(shee2!D366='Sheet1 (2)'!$C$71,'Sheet1 (2)'!$D$71*('Sheet1 (2)'!$D$72-rut_index)/'Sheet1 (2)'!$D$72))))</f>
        <v>3.4375</v>
      </c>
      <c r="AV366" s="157">
        <f>IF(IF(D366='Sheet1 (2)'!$C$69,'Sheet1 (2)'!$D$69*('Sheet1 (2)'!$D$72-crack_s_index)/'Sheet1 (2)'!$D$72,IF(shee2!D366='Sheet1 (2)'!$C$70,'Sheet1 (2)'!$D$70*('Sheet1 (2)'!$D$72-crack_s_index)/'Sheet1 (2)'!$D$72,IF(shee2!D366='Sheet1 (2)'!$C$71,'Sheet1 (2)'!$D$71*('Sheet1 (2)'!$D$72-crack_s_index)/'Sheet1 (2)'!$D$72)))&lt;0,0,IF(D366='Sheet1 (2)'!$C$69,'Sheet1 (2)'!$D$69*('Sheet1 (2)'!$D$72-crack_s_index)/'Sheet1 (2)'!$D$72,IF(shee2!D366='Sheet1 (2)'!$C$70,'Sheet1 (2)'!$D$70*('Sheet1 (2)'!$D$72-crack_s_index)/'Sheet1 (2)'!$D$72,IF(shee2!D366='Sheet1 (2)'!$C$71,'Sheet1 (2)'!$D$71*('Sheet1 (2)'!$D$72-crack_s_index)/'Sheet1 (2)'!$D$72))))</f>
        <v>0.3125</v>
      </c>
      <c r="AW366" s="157">
        <f>IF(IF(D366='Sheet1 (2)'!$C$69,'Sheet1 (2)'!$D$69*('Sheet1 (2)'!$D$72-crack_t_index)/'Sheet1 (2)'!$D$72,IF(shee2!D366='Sheet1 (2)'!$C$70,'Sheet1 (2)'!$D$70*('Sheet1 (2)'!$D$72-crack_t_index)/'Sheet1 (2)'!$D$72,IF(shee2!D366='Sheet1 (2)'!$C$71,'Sheet1 (2)'!$D$71*('Sheet1 (2)'!$D$72-crack_t_index)/'Sheet1 (2)'!$D$72)))&lt;0,0,IF(D366='Sheet1 (2)'!$C$69,'Sheet1 (2)'!$D$69*('Sheet1 (2)'!$D$72-crack_t_index)/'Sheet1 (2)'!$D$72,IF(shee2!D366='Sheet1 (2)'!$C$70,'Sheet1 (2)'!$D$70*('Sheet1 (2)'!$D$72-crack_t_index)/'Sheet1 (2)'!$D$72,IF(shee2!D366='Sheet1 (2)'!$C$71,'Sheet1 (2)'!$D$71*('Sheet1 (2)'!$D$72-crack_t_index)/'Sheet1 (2)'!$D$72))))</f>
        <v>5</v>
      </c>
      <c r="AX366" s="157">
        <f>IF(IF(D366='Sheet1 (2)'!$C$69,'Sheet1 (2)'!$D$69*('Sheet1 (2)'!$D$72-rave_index)/'Sheet1 (2)'!$D$72,IF(shee2!D366='Sheet1 (2)'!$C$70,'Sheet1 (2)'!$D$70*('Sheet1 (2)'!$D$72-rave_index)/'Sheet1 (2)'!$D$72,IF(shee2!D366='Sheet1 (2)'!$C$71,'Sheet1 (2)'!$D$71*('Sheet1 (2)'!$D$72-rave_index)/'Sheet1 (2)'!$D$72)))&lt;0,0,IF(D366='Sheet1 (2)'!$C$69,'Sheet1 (2)'!$D$69*('Sheet1 (2)'!$D$72-rave_index)/'Sheet1 (2)'!$D$72,IF(shee2!D366='Sheet1 (2)'!$C$70,'Sheet1 (2)'!$D$70*('Sheet1 (2)'!$D$72-rave_index)/'Sheet1 (2)'!$D$72,IF(shee2!D366='Sheet1 (2)'!$C$71,'Sheet1 (2)'!$D$71*('Sheet1 (2)'!$D$72-rave_index)/'Sheet1 (2)'!$D$72))))</f>
        <v>2.9166666666666665</v>
      </c>
      <c r="AY366" s="157">
        <f>IF(IF(D366='Sheet1 (2)'!$C$69,'Sheet1 (2)'!$D$69*('Sheet1 (2)'!$D$72-rough_index)/'Sheet1 (2)'!$D$72,IF(shee2!D366='Sheet1 (2)'!$C$70,'Sheet1 (2)'!$D$70*('Sheet1 (2)'!$D$72-rough_index)/'Sheet1 (2)'!$D$72,IF(shee2!D366='Sheet1 (2)'!$C$71,'Sheet1 (2)'!$D$71*('Sheet1 (2)'!$D$72-rough_index)/'Sheet1 (2)'!$D$72)))&lt;0,0,IF(D366='Sheet1 (2)'!$C$69,'Sheet1 (2)'!$D$69*('Sheet1 (2)'!$D$72-rough_index)/'Sheet1 (2)'!$D$72,IF(shee2!D366='Sheet1 (2)'!$C$70,'Sheet1 (2)'!$D$70*('Sheet1 (2)'!$D$72-rough_index)/'Sheet1 (2)'!$D$72,IF(shee2!D366='Sheet1 (2)'!$C$71,'Sheet1 (2)'!$D$71*('Sheet1 (2)'!$D$72-rough_index)/'Sheet1 (2)'!$D$72))))</f>
        <v>2.5</v>
      </c>
      <c r="AZ366" s="159">
        <f>+(AU366*'Sheet1 (2)'!$C$77)+(AV366*'Sheet1 (2)'!$C$78)+(AW366*'Sheet1 (2)'!$C$79)+(AX366*'Sheet1 (2)'!$C$80)+(AY366*'Sheet1 (2)'!$C$81)</f>
        <v>2.041666666666667</v>
      </c>
      <c r="BA366" s="213" t="str">
        <f t="shared" si="11"/>
        <v>Poor</v>
      </c>
      <c r="BE366">
        <f>IF(D366='Sheet1 (2)'!$C$61,'Sheet1 (2)'!$D$61*(counts^2)+'Sheet1 (2)'!$G$61*counts+'Sheet1 (2)'!$J$61,IF(D366='Sheet1 (2)'!$C$62,'Sheet1 (2)'!$D$62*counts+'Sheet1 (2)'!$G$62,IF(D366='Sheet1 (2)'!$C$63,'Sheet1 (2)'!$D$63*counts+'Sheet1 (2)'!$G$63,IF(D366='Sheet1 (2)'!$C$64,'Sheet1 (2)'!$D$64*counts+'Sheet1 (2)'!$G$64))))</f>
        <v>2.0984129299999998</v>
      </c>
    </row>
    <row r="367" spans="1:57" ht="12" customHeight="1">
      <c r="A367" s="145" t="s">
        <v>282</v>
      </c>
      <c r="B367" s="145" t="s">
        <v>76</v>
      </c>
      <c r="C367" s="170">
        <v>507</v>
      </c>
      <c r="D367" s="174" t="s">
        <v>77</v>
      </c>
      <c r="E367" s="171">
        <v>8</v>
      </c>
      <c r="F367" s="171">
        <v>2</v>
      </c>
      <c r="G367" s="171" t="s">
        <v>77</v>
      </c>
      <c r="H367" s="171">
        <v>1</v>
      </c>
      <c r="I367" s="171" t="s">
        <v>77</v>
      </c>
      <c r="J367" s="173" t="s">
        <v>80</v>
      </c>
      <c r="K367" s="173" t="s">
        <v>80</v>
      </c>
      <c r="L367" s="169">
        <f>VLOOKUP(CONCATENATE(J367,K367),'Sheet1 (2)'!$J$6:$K$26,2,FALSE)</f>
        <v>0</v>
      </c>
      <c r="M367" s="173" t="s">
        <v>83</v>
      </c>
      <c r="N367" s="173" t="s">
        <v>82</v>
      </c>
      <c r="O367" s="168">
        <f>VLOOKUP(CONCATENATE(M367,N367),'Sheet1 (2)'!$L$6:$M$26,2,FALSE)</f>
        <v>18.75</v>
      </c>
      <c r="P367" s="173" t="s">
        <v>80</v>
      </c>
      <c r="Q367" s="173" t="s">
        <v>80</v>
      </c>
      <c r="R367" s="168">
        <f>VLOOKUP(CONCATENATE(P367,Q367),'Sheet1 (2)'!$N$6:$O$26,2,FALSE)</f>
        <v>0</v>
      </c>
      <c r="S367" s="173" t="s">
        <v>80</v>
      </c>
      <c r="T367" s="173" t="s">
        <v>80</v>
      </c>
      <c r="U367" s="168">
        <f>VLOOKUP(CONCATENATE(S367,T367),'Sheet1 (2)'!$P$6:$Q$26,2,FALSE)</f>
        <v>0</v>
      </c>
      <c r="V367" s="173" t="s">
        <v>82</v>
      </c>
      <c r="W367" s="173" t="s">
        <v>81</v>
      </c>
      <c r="X367" s="168">
        <f>VLOOKUP(CONCATENATE(V367,W367),'Sheet1 (2)'!$R$6:$S$26,2,FALSE)</f>
        <v>50</v>
      </c>
      <c r="Y367" s="173" t="s">
        <v>80</v>
      </c>
      <c r="Z367" s="173" t="s">
        <v>80</v>
      </c>
      <c r="AA367" s="168">
        <f>VLOOKUP(CONCATENATE(Y367,Z367),'Sheet1 (2)'!$T$6:$U$26,2,FALSE)</f>
        <v>0</v>
      </c>
      <c r="AB367" s="173" t="s">
        <v>80</v>
      </c>
      <c r="AC367" s="173" t="s">
        <v>80</v>
      </c>
      <c r="AD367" s="168">
        <f>VLOOKUP(CONCATENATE(AB367,AC367),'Sheet1 (2)'!$X$6:$Y$26,2,FALSE)</f>
        <v>0</v>
      </c>
      <c r="AE367" s="173" t="s">
        <v>82</v>
      </c>
      <c r="AF367" s="173" t="s">
        <v>81</v>
      </c>
      <c r="AG367" s="168">
        <f>VLOOKUP(CONCATENATE(AE367,AF367),'Sheet1 (2)'!$Z$6:$AA$26,2,FALSE)</f>
        <v>66</v>
      </c>
      <c r="AH367" s="172"/>
      <c r="AI367" s="175"/>
      <c r="AJ367" s="140"/>
      <c r="AK367" s="176" t="s">
        <v>282</v>
      </c>
      <c r="AL367" s="176" t="s">
        <v>76</v>
      </c>
      <c r="AM367" s="170">
        <f t="shared" si="10"/>
        <v>507</v>
      </c>
      <c r="AN367" s="147"/>
      <c r="AO367" s="155"/>
      <c r="AP367" s="156"/>
      <c r="AQ367" s="157">
        <v>2.2108506810000002</v>
      </c>
      <c r="AR367" s="158"/>
      <c r="AS367" s="145">
        <f>LOOKUP(rufmkm,'Sheet1 (2)'!$V$62:$V$71,'Sheet1 (2)'!$W$62:$W$71)</f>
        <v>30</v>
      </c>
      <c r="AT367" s="140"/>
      <c r="AU367" s="157">
        <f>IF(IF(D367='Sheet1 (2)'!$C$69,'Sheet1 (2)'!$D$69*('Sheet1 (2)'!$D$72-rut_index)/'Sheet1 (2)'!$D$72,IF(shee2!D367='Sheet1 (2)'!$C$70,'Sheet1 (2)'!$D$70*('Sheet1 (2)'!$D$72-rut_index)/'Sheet1 (2)'!$D$72,IF(shee2!D367='Sheet1 (2)'!$C$71,'Sheet1 (2)'!$D$71*('Sheet1 (2)'!$D$72-rut_index)/'Sheet1 (2)'!$D$72)))&lt;0,0,IF(D367='Sheet1 (2)'!$C$69,'Sheet1 (2)'!$D$69*('Sheet1 (2)'!$D$72-rut_index)/'Sheet1 (2)'!$D$72,IF(shee2!D367='Sheet1 (2)'!$C$70,'Sheet1 (2)'!$D$70*('Sheet1 (2)'!$D$72-rut_index)/'Sheet1 (2)'!$D$72,IF(shee2!D367='Sheet1 (2)'!$C$71,'Sheet1 (2)'!$D$71*('Sheet1 (2)'!$D$72-rut_index)/'Sheet1 (2)'!$D$72))))</f>
        <v>5</v>
      </c>
      <c r="AV367" s="157">
        <f>IF(IF(D367='Sheet1 (2)'!$C$69,'Sheet1 (2)'!$D$69*('Sheet1 (2)'!$D$72-crack_s_index)/'Sheet1 (2)'!$D$72,IF(shee2!D367='Sheet1 (2)'!$C$70,'Sheet1 (2)'!$D$70*('Sheet1 (2)'!$D$72-crack_s_index)/'Sheet1 (2)'!$D$72,IF(shee2!D367='Sheet1 (2)'!$C$71,'Sheet1 (2)'!$D$71*('Sheet1 (2)'!$D$72-crack_s_index)/'Sheet1 (2)'!$D$72)))&lt;0,0,IF(D367='Sheet1 (2)'!$C$69,'Sheet1 (2)'!$D$69*('Sheet1 (2)'!$D$72-crack_s_index)/'Sheet1 (2)'!$D$72,IF(shee2!D367='Sheet1 (2)'!$C$70,'Sheet1 (2)'!$D$70*('Sheet1 (2)'!$D$72-crack_s_index)/'Sheet1 (2)'!$D$72,IF(shee2!D367='Sheet1 (2)'!$C$71,'Sheet1 (2)'!$D$71*('Sheet1 (2)'!$D$72-crack_s_index)/'Sheet1 (2)'!$D$72))))</f>
        <v>3.4375</v>
      </c>
      <c r="AW367" s="157">
        <f>IF(IF(D367='Sheet1 (2)'!$C$69,'Sheet1 (2)'!$D$69*('Sheet1 (2)'!$D$72-crack_t_index)/'Sheet1 (2)'!$D$72,IF(shee2!D367='Sheet1 (2)'!$C$70,'Sheet1 (2)'!$D$70*('Sheet1 (2)'!$D$72-crack_t_index)/'Sheet1 (2)'!$D$72,IF(shee2!D367='Sheet1 (2)'!$C$71,'Sheet1 (2)'!$D$71*('Sheet1 (2)'!$D$72-crack_t_index)/'Sheet1 (2)'!$D$72)))&lt;0,0,IF(D367='Sheet1 (2)'!$C$69,'Sheet1 (2)'!$D$69*('Sheet1 (2)'!$D$72-crack_t_index)/'Sheet1 (2)'!$D$72,IF(shee2!D367='Sheet1 (2)'!$C$70,'Sheet1 (2)'!$D$70*('Sheet1 (2)'!$D$72-crack_t_index)/'Sheet1 (2)'!$D$72,IF(shee2!D367='Sheet1 (2)'!$C$71,'Sheet1 (2)'!$D$71*('Sheet1 (2)'!$D$72-crack_t_index)/'Sheet1 (2)'!$D$72))))</f>
        <v>5</v>
      </c>
      <c r="AX367" s="157">
        <f>IF(IF(D367='Sheet1 (2)'!$C$69,'Sheet1 (2)'!$D$69*('Sheet1 (2)'!$D$72-rave_index)/'Sheet1 (2)'!$D$72,IF(shee2!D367='Sheet1 (2)'!$C$70,'Sheet1 (2)'!$D$70*('Sheet1 (2)'!$D$72-rave_index)/'Sheet1 (2)'!$D$72,IF(shee2!D367='Sheet1 (2)'!$C$71,'Sheet1 (2)'!$D$71*('Sheet1 (2)'!$D$72-rave_index)/'Sheet1 (2)'!$D$72)))&lt;0,0,IF(D367='Sheet1 (2)'!$C$69,'Sheet1 (2)'!$D$69*('Sheet1 (2)'!$D$72-rave_index)/'Sheet1 (2)'!$D$72,IF(shee2!D367='Sheet1 (2)'!$C$70,'Sheet1 (2)'!$D$70*('Sheet1 (2)'!$D$72-rave_index)/'Sheet1 (2)'!$D$72,IF(shee2!D367='Sheet1 (2)'!$C$71,'Sheet1 (2)'!$D$71*('Sheet1 (2)'!$D$72-rave_index)/'Sheet1 (2)'!$D$72))))</f>
        <v>5</v>
      </c>
      <c r="AY367" s="157">
        <f>IF(IF(D367='Sheet1 (2)'!$C$69,'Sheet1 (2)'!$D$69*('Sheet1 (2)'!$D$72-rough_index)/'Sheet1 (2)'!$D$72,IF(shee2!D367='Sheet1 (2)'!$C$70,'Sheet1 (2)'!$D$70*('Sheet1 (2)'!$D$72-rough_index)/'Sheet1 (2)'!$D$72,IF(shee2!D367='Sheet1 (2)'!$C$71,'Sheet1 (2)'!$D$71*('Sheet1 (2)'!$D$72-rough_index)/'Sheet1 (2)'!$D$72)))&lt;0,0,IF(D367='Sheet1 (2)'!$C$69,'Sheet1 (2)'!$D$69*('Sheet1 (2)'!$D$72-rough_index)/'Sheet1 (2)'!$D$72,IF(shee2!D367='Sheet1 (2)'!$C$70,'Sheet1 (2)'!$D$70*('Sheet1 (2)'!$D$72-rough_index)/'Sheet1 (2)'!$D$72,IF(shee2!D367='Sheet1 (2)'!$C$71,'Sheet1 (2)'!$D$71*('Sheet1 (2)'!$D$72-rough_index)/'Sheet1 (2)'!$D$72))))</f>
        <v>2.5</v>
      </c>
      <c r="AZ367" s="159">
        <f>+(AU367*'Sheet1 (2)'!$C$77)+(AV367*'Sheet1 (2)'!$C$78)+(AW367*'Sheet1 (2)'!$C$79)+(AX367*'Sheet1 (2)'!$C$80)+(AY367*'Sheet1 (2)'!$C$81)</f>
        <v>3.6875</v>
      </c>
      <c r="BA367" s="213" t="str">
        <f t="shared" si="11"/>
        <v>Fair</v>
      </c>
      <c r="BE367">
        <f>IF(D367='Sheet1 (2)'!$C$61,'Sheet1 (2)'!$D$61*(counts^2)+'Sheet1 (2)'!$G$61*counts+'Sheet1 (2)'!$J$61,IF(D367='Sheet1 (2)'!$C$62,'Sheet1 (2)'!$D$62*counts+'Sheet1 (2)'!$G$62,IF(D367='Sheet1 (2)'!$C$63,'Sheet1 (2)'!$D$63*counts+'Sheet1 (2)'!$G$63,IF(D367='Sheet1 (2)'!$C$64,'Sheet1 (2)'!$D$64*counts+'Sheet1 (2)'!$G$64))))</f>
        <v>2.0984129299999998</v>
      </c>
    </row>
    <row r="368" spans="1:57" ht="12" customHeight="1">
      <c r="A368" s="145" t="s">
        <v>282</v>
      </c>
      <c r="B368" s="145" t="s">
        <v>76</v>
      </c>
      <c r="C368" s="170">
        <v>508</v>
      </c>
      <c r="D368" s="174" t="s">
        <v>77</v>
      </c>
      <c r="E368" s="171">
        <v>8</v>
      </c>
      <c r="F368" s="171">
        <v>2</v>
      </c>
      <c r="G368" s="171" t="s">
        <v>77</v>
      </c>
      <c r="H368" s="171">
        <v>1</v>
      </c>
      <c r="I368" s="171" t="s">
        <v>77</v>
      </c>
      <c r="J368" s="173" t="s">
        <v>78</v>
      </c>
      <c r="K368" s="173" t="s">
        <v>83</v>
      </c>
      <c r="L368" s="169">
        <f>VLOOKUP(CONCATENATE(J368,K368),'Sheet1 (2)'!$J$6:$K$26,2,FALSE)</f>
        <v>12.5</v>
      </c>
      <c r="M368" s="173" t="s">
        <v>83</v>
      </c>
      <c r="N368" s="173" t="s">
        <v>83</v>
      </c>
      <c r="O368" s="168">
        <f>VLOOKUP(CONCATENATE(M368,N368),'Sheet1 (2)'!$L$6:$M$26,2,FALSE)</f>
        <v>37.5</v>
      </c>
      <c r="P368" s="173" t="s">
        <v>80</v>
      </c>
      <c r="Q368" s="173" t="s">
        <v>80</v>
      </c>
      <c r="R368" s="168">
        <f>VLOOKUP(CONCATENATE(P368,Q368),'Sheet1 (2)'!$N$6:$O$26,2,FALSE)</f>
        <v>0</v>
      </c>
      <c r="S368" s="173" t="s">
        <v>80</v>
      </c>
      <c r="T368" s="173" t="s">
        <v>80</v>
      </c>
      <c r="U368" s="168">
        <f>VLOOKUP(CONCATENATE(S368,T368),'Sheet1 (2)'!$P$6:$Q$26,2,FALSE)</f>
        <v>0</v>
      </c>
      <c r="V368" s="173" t="s">
        <v>80</v>
      </c>
      <c r="W368" s="173" t="s">
        <v>80</v>
      </c>
      <c r="X368" s="168">
        <f>VLOOKUP(CONCATENATE(V368,W368),'Sheet1 (2)'!$R$6:$S$26,2,FALSE)</f>
        <v>0</v>
      </c>
      <c r="Y368" s="173" t="s">
        <v>82</v>
      </c>
      <c r="Z368" s="173" t="s">
        <v>83</v>
      </c>
      <c r="AA368" s="168">
        <f>VLOOKUP(CONCATENATE(Y368,Z368),'Sheet1 (2)'!$T$6:$U$26,2,FALSE)</f>
        <v>25</v>
      </c>
      <c r="AB368" s="173" t="s">
        <v>80</v>
      </c>
      <c r="AC368" s="173" t="s">
        <v>80</v>
      </c>
      <c r="AD368" s="168">
        <f>VLOOKUP(CONCATENATE(AB368,AC368),'Sheet1 (2)'!$X$6:$Y$26,2,FALSE)</f>
        <v>0</v>
      </c>
      <c r="AE368" s="173" t="s">
        <v>82</v>
      </c>
      <c r="AF368" s="173" t="s">
        <v>81</v>
      </c>
      <c r="AG368" s="168">
        <f>VLOOKUP(CONCATENATE(AE368,AF368),'Sheet1 (2)'!$Z$6:$AA$26,2,FALSE)</f>
        <v>66</v>
      </c>
      <c r="AH368" s="172"/>
      <c r="AI368" s="175"/>
      <c r="AJ368" s="140"/>
      <c r="AK368" s="176" t="s">
        <v>282</v>
      </c>
      <c r="AL368" s="176" t="s">
        <v>76</v>
      </c>
      <c r="AM368" s="170">
        <f t="shared" si="10"/>
        <v>508</v>
      </c>
      <c r="AN368" s="147"/>
      <c r="AO368" s="155"/>
      <c r="AP368" s="156"/>
      <c r="AQ368" s="157">
        <v>2.1785438500000001</v>
      </c>
      <c r="AR368" s="158"/>
      <c r="AS368" s="145">
        <f>LOOKUP(rufmkm,'Sheet1 (2)'!$V$62:$V$71,'Sheet1 (2)'!$W$62:$W$71)</f>
        <v>30</v>
      </c>
      <c r="AT368" s="140"/>
      <c r="AU368" s="157">
        <f>IF(IF(D368='Sheet1 (2)'!$C$69,'Sheet1 (2)'!$D$69*('Sheet1 (2)'!$D$72-rut_index)/'Sheet1 (2)'!$D$72,IF(shee2!D368='Sheet1 (2)'!$C$70,'Sheet1 (2)'!$D$70*('Sheet1 (2)'!$D$72-rut_index)/'Sheet1 (2)'!$D$72,IF(shee2!D368='Sheet1 (2)'!$C$71,'Sheet1 (2)'!$D$71*('Sheet1 (2)'!$D$72-rut_index)/'Sheet1 (2)'!$D$72)))&lt;0,0,IF(D368='Sheet1 (2)'!$C$69,'Sheet1 (2)'!$D$69*('Sheet1 (2)'!$D$72-rut_index)/'Sheet1 (2)'!$D$72,IF(shee2!D368='Sheet1 (2)'!$C$70,'Sheet1 (2)'!$D$70*('Sheet1 (2)'!$D$72-rut_index)/'Sheet1 (2)'!$D$72,IF(shee2!D368='Sheet1 (2)'!$C$71,'Sheet1 (2)'!$D$71*('Sheet1 (2)'!$D$72-rut_index)/'Sheet1 (2)'!$D$72))))</f>
        <v>3.9583333333333335</v>
      </c>
      <c r="AV368" s="157">
        <f>IF(IF(D368='Sheet1 (2)'!$C$69,'Sheet1 (2)'!$D$69*('Sheet1 (2)'!$D$72-crack_s_index)/'Sheet1 (2)'!$D$72,IF(shee2!D368='Sheet1 (2)'!$C$70,'Sheet1 (2)'!$D$70*('Sheet1 (2)'!$D$72-crack_s_index)/'Sheet1 (2)'!$D$72,IF(shee2!D368='Sheet1 (2)'!$C$71,'Sheet1 (2)'!$D$71*('Sheet1 (2)'!$D$72-crack_s_index)/'Sheet1 (2)'!$D$72)))&lt;0,0,IF(D368='Sheet1 (2)'!$C$69,'Sheet1 (2)'!$D$69*('Sheet1 (2)'!$D$72-crack_s_index)/'Sheet1 (2)'!$D$72,IF(shee2!D368='Sheet1 (2)'!$C$70,'Sheet1 (2)'!$D$70*('Sheet1 (2)'!$D$72-crack_s_index)/'Sheet1 (2)'!$D$72,IF(shee2!D368='Sheet1 (2)'!$C$71,'Sheet1 (2)'!$D$71*('Sheet1 (2)'!$D$72-crack_s_index)/'Sheet1 (2)'!$D$72))))</f>
        <v>1.875</v>
      </c>
      <c r="AW368" s="157">
        <f>IF(IF(D368='Sheet1 (2)'!$C$69,'Sheet1 (2)'!$D$69*('Sheet1 (2)'!$D$72-crack_t_index)/'Sheet1 (2)'!$D$72,IF(shee2!D368='Sheet1 (2)'!$C$70,'Sheet1 (2)'!$D$70*('Sheet1 (2)'!$D$72-crack_t_index)/'Sheet1 (2)'!$D$72,IF(shee2!D368='Sheet1 (2)'!$C$71,'Sheet1 (2)'!$D$71*('Sheet1 (2)'!$D$72-crack_t_index)/'Sheet1 (2)'!$D$72)))&lt;0,0,IF(D368='Sheet1 (2)'!$C$69,'Sheet1 (2)'!$D$69*('Sheet1 (2)'!$D$72-crack_t_index)/'Sheet1 (2)'!$D$72,IF(shee2!D368='Sheet1 (2)'!$C$70,'Sheet1 (2)'!$D$70*('Sheet1 (2)'!$D$72-crack_t_index)/'Sheet1 (2)'!$D$72,IF(shee2!D368='Sheet1 (2)'!$C$71,'Sheet1 (2)'!$D$71*('Sheet1 (2)'!$D$72-crack_t_index)/'Sheet1 (2)'!$D$72))))</f>
        <v>5</v>
      </c>
      <c r="AX368" s="157">
        <f>IF(IF(D368='Sheet1 (2)'!$C$69,'Sheet1 (2)'!$D$69*('Sheet1 (2)'!$D$72-rave_index)/'Sheet1 (2)'!$D$72,IF(shee2!D368='Sheet1 (2)'!$C$70,'Sheet1 (2)'!$D$70*('Sheet1 (2)'!$D$72-rave_index)/'Sheet1 (2)'!$D$72,IF(shee2!D368='Sheet1 (2)'!$C$71,'Sheet1 (2)'!$D$71*('Sheet1 (2)'!$D$72-rave_index)/'Sheet1 (2)'!$D$72)))&lt;0,0,IF(D368='Sheet1 (2)'!$C$69,'Sheet1 (2)'!$D$69*('Sheet1 (2)'!$D$72-rave_index)/'Sheet1 (2)'!$D$72,IF(shee2!D368='Sheet1 (2)'!$C$70,'Sheet1 (2)'!$D$70*('Sheet1 (2)'!$D$72-rave_index)/'Sheet1 (2)'!$D$72,IF(shee2!D368='Sheet1 (2)'!$C$71,'Sheet1 (2)'!$D$71*('Sheet1 (2)'!$D$72-rave_index)/'Sheet1 (2)'!$D$72))))</f>
        <v>2.9166666666666665</v>
      </c>
      <c r="AY368" s="157">
        <f>IF(IF(D368='Sheet1 (2)'!$C$69,'Sheet1 (2)'!$D$69*('Sheet1 (2)'!$D$72-rough_index)/'Sheet1 (2)'!$D$72,IF(shee2!D368='Sheet1 (2)'!$C$70,'Sheet1 (2)'!$D$70*('Sheet1 (2)'!$D$72-rough_index)/'Sheet1 (2)'!$D$72,IF(shee2!D368='Sheet1 (2)'!$C$71,'Sheet1 (2)'!$D$71*('Sheet1 (2)'!$D$72-rough_index)/'Sheet1 (2)'!$D$72)))&lt;0,0,IF(D368='Sheet1 (2)'!$C$69,'Sheet1 (2)'!$D$69*('Sheet1 (2)'!$D$72-rough_index)/'Sheet1 (2)'!$D$72,IF(shee2!D368='Sheet1 (2)'!$C$70,'Sheet1 (2)'!$D$70*('Sheet1 (2)'!$D$72-rough_index)/'Sheet1 (2)'!$D$72,IF(shee2!D368='Sheet1 (2)'!$C$71,'Sheet1 (2)'!$D$71*('Sheet1 (2)'!$D$72-rough_index)/'Sheet1 (2)'!$D$72))))</f>
        <v>2.5</v>
      </c>
      <c r="AZ368" s="159">
        <f>+(AU368*'Sheet1 (2)'!$C$77)+(AV368*'Sheet1 (2)'!$C$78)+(AW368*'Sheet1 (2)'!$C$79)+(AX368*'Sheet1 (2)'!$C$80)+(AY368*'Sheet1 (2)'!$C$81)</f>
        <v>2.7083333333333335</v>
      </c>
      <c r="BA368" s="213" t="str">
        <f t="shared" si="11"/>
        <v>Fair</v>
      </c>
      <c r="BE368">
        <f>IF(D368='Sheet1 (2)'!$C$61,'Sheet1 (2)'!$D$61*(counts^2)+'Sheet1 (2)'!$G$61*counts+'Sheet1 (2)'!$J$61,IF(D368='Sheet1 (2)'!$C$62,'Sheet1 (2)'!$D$62*counts+'Sheet1 (2)'!$G$62,IF(D368='Sheet1 (2)'!$C$63,'Sheet1 (2)'!$D$63*counts+'Sheet1 (2)'!$G$63,IF(D368='Sheet1 (2)'!$C$64,'Sheet1 (2)'!$D$64*counts+'Sheet1 (2)'!$G$64))))</f>
        <v>2.0984129299999998</v>
      </c>
    </row>
    <row r="369" spans="1:57" ht="12" customHeight="1">
      <c r="A369" s="145" t="s">
        <v>282</v>
      </c>
      <c r="B369" s="145" t="s">
        <v>76</v>
      </c>
      <c r="C369" s="170">
        <v>509</v>
      </c>
      <c r="D369" s="174" t="s">
        <v>77</v>
      </c>
      <c r="E369" s="171">
        <v>8</v>
      </c>
      <c r="F369" s="171">
        <v>2</v>
      </c>
      <c r="G369" s="171" t="s">
        <v>77</v>
      </c>
      <c r="H369" s="171">
        <v>1</v>
      </c>
      <c r="I369" s="171" t="s">
        <v>77</v>
      </c>
      <c r="J369" s="173" t="s">
        <v>78</v>
      </c>
      <c r="K369" s="173" t="s">
        <v>83</v>
      </c>
      <c r="L369" s="169">
        <f>VLOOKUP(CONCATENATE(J369,K369),'Sheet1 (2)'!$J$6:$K$26,2,FALSE)</f>
        <v>12.5</v>
      </c>
      <c r="M369" s="173" t="s">
        <v>83</v>
      </c>
      <c r="N369" s="173" t="s">
        <v>79</v>
      </c>
      <c r="O369" s="168">
        <f>VLOOKUP(CONCATENATE(M369,N369),'Sheet1 (2)'!$L$6:$M$26,2,FALSE)</f>
        <v>56.25</v>
      </c>
      <c r="P369" s="173" t="s">
        <v>80</v>
      </c>
      <c r="Q369" s="173" t="s">
        <v>80</v>
      </c>
      <c r="R369" s="168">
        <f>VLOOKUP(CONCATENATE(P369,Q369),'Sheet1 (2)'!$N$6:$O$26,2,FALSE)</f>
        <v>0</v>
      </c>
      <c r="S369" s="173" t="s">
        <v>80</v>
      </c>
      <c r="T369" s="173" t="s">
        <v>80</v>
      </c>
      <c r="U369" s="168">
        <f>VLOOKUP(CONCATENATE(S369,T369),'Sheet1 (2)'!$P$6:$Q$26,2,FALSE)</f>
        <v>0</v>
      </c>
      <c r="V369" s="173" t="s">
        <v>80</v>
      </c>
      <c r="W369" s="173" t="s">
        <v>80</v>
      </c>
      <c r="X369" s="168">
        <f>VLOOKUP(CONCATENATE(V369,W369),'Sheet1 (2)'!$R$6:$S$26,2,FALSE)</f>
        <v>0</v>
      </c>
      <c r="Y369" s="173" t="s">
        <v>82</v>
      </c>
      <c r="Z369" s="173" t="s">
        <v>83</v>
      </c>
      <c r="AA369" s="168">
        <f>VLOOKUP(CONCATENATE(Y369,Z369),'Sheet1 (2)'!$T$6:$U$26,2,FALSE)</f>
        <v>25</v>
      </c>
      <c r="AB369" s="173" t="s">
        <v>80</v>
      </c>
      <c r="AC369" s="173" t="s">
        <v>80</v>
      </c>
      <c r="AD369" s="168">
        <f>VLOOKUP(CONCATENATE(AB369,AC369),'Sheet1 (2)'!$X$6:$Y$26,2,FALSE)</f>
        <v>0</v>
      </c>
      <c r="AE369" s="173" t="s">
        <v>82</v>
      </c>
      <c r="AF369" s="173" t="s">
        <v>81</v>
      </c>
      <c r="AG369" s="168">
        <f>VLOOKUP(CONCATENATE(AE369,AF369),'Sheet1 (2)'!$Z$6:$AA$26,2,FALSE)</f>
        <v>66</v>
      </c>
      <c r="AH369" s="172"/>
      <c r="AI369" s="175"/>
      <c r="AJ369" s="140"/>
      <c r="AK369" s="176" t="s">
        <v>282</v>
      </c>
      <c r="AL369" s="176" t="s">
        <v>76</v>
      </c>
      <c r="AM369" s="170">
        <f t="shared" si="10"/>
        <v>509</v>
      </c>
      <c r="AN369" s="147"/>
      <c r="AO369" s="155"/>
      <c r="AP369" s="156"/>
      <c r="AQ369" s="157">
        <v>6.1290110294</v>
      </c>
      <c r="AR369" s="158"/>
      <c r="AS369" s="145">
        <f>LOOKUP(rufmkm,'Sheet1 (2)'!$V$62:$V$71,'Sheet1 (2)'!$W$62:$W$71)</f>
        <v>70</v>
      </c>
      <c r="AT369" s="140"/>
      <c r="AU369" s="157">
        <f>IF(IF(D369='Sheet1 (2)'!$C$69,'Sheet1 (2)'!$D$69*('Sheet1 (2)'!$D$72-rut_index)/'Sheet1 (2)'!$D$72,IF(shee2!D369='Sheet1 (2)'!$C$70,'Sheet1 (2)'!$D$70*('Sheet1 (2)'!$D$72-rut_index)/'Sheet1 (2)'!$D$72,IF(shee2!D369='Sheet1 (2)'!$C$71,'Sheet1 (2)'!$D$71*('Sheet1 (2)'!$D$72-rut_index)/'Sheet1 (2)'!$D$72)))&lt;0,0,IF(D369='Sheet1 (2)'!$C$69,'Sheet1 (2)'!$D$69*('Sheet1 (2)'!$D$72-rut_index)/'Sheet1 (2)'!$D$72,IF(shee2!D369='Sheet1 (2)'!$C$70,'Sheet1 (2)'!$D$70*('Sheet1 (2)'!$D$72-rut_index)/'Sheet1 (2)'!$D$72,IF(shee2!D369='Sheet1 (2)'!$C$71,'Sheet1 (2)'!$D$71*('Sheet1 (2)'!$D$72-rut_index)/'Sheet1 (2)'!$D$72))))</f>
        <v>3.9583333333333335</v>
      </c>
      <c r="AV369" s="157">
        <f>IF(IF(D369='Sheet1 (2)'!$C$69,'Sheet1 (2)'!$D$69*('Sheet1 (2)'!$D$72-crack_s_index)/'Sheet1 (2)'!$D$72,IF(shee2!D369='Sheet1 (2)'!$C$70,'Sheet1 (2)'!$D$70*('Sheet1 (2)'!$D$72-crack_s_index)/'Sheet1 (2)'!$D$72,IF(shee2!D369='Sheet1 (2)'!$C$71,'Sheet1 (2)'!$D$71*('Sheet1 (2)'!$D$72-crack_s_index)/'Sheet1 (2)'!$D$72)))&lt;0,0,IF(D369='Sheet1 (2)'!$C$69,'Sheet1 (2)'!$D$69*('Sheet1 (2)'!$D$72-crack_s_index)/'Sheet1 (2)'!$D$72,IF(shee2!D369='Sheet1 (2)'!$C$70,'Sheet1 (2)'!$D$70*('Sheet1 (2)'!$D$72-crack_s_index)/'Sheet1 (2)'!$D$72,IF(shee2!D369='Sheet1 (2)'!$C$71,'Sheet1 (2)'!$D$71*('Sheet1 (2)'!$D$72-crack_s_index)/'Sheet1 (2)'!$D$72))))</f>
        <v>0.3125</v>
      </c>
      <c r="AW369" s="157">
        <f>IF(IF(D369='Sheet1 (2)'!$C$69,'Sheet1 (2)'!$D$69*('Sheet1 (2)'!$D$72-crack_t_index)/'Sheet1 (2)'!$D$72,IF(shee2!D369='Sheet1 (2)'!$C$70,'Sheet1 (2)'!$D$70*('Sheet1 (2)'!$D$72-crack_t_index)/'Sheet1 (2)'!$D$72,IF(shee2!D369='Sheet1 (2)'!$C$71,'Sheet1 (2)'!$D$71*('Sheet1 (2)'!$D$72-crack_t_index)/'Sheet1 (2)'!$D$72)))&lt;0,0,IF(D369='Sheet1 (2)'!$C$69,'Sheet1 (2)'!$D$69*('Sheet1 (2)'!$D$72-crack_t_index)/'Sheet1 (2)'!$D$72,IF(shee2!D369='Sheet1 (2)'!$C$70,'Sheet1 (2)'!$D$70*('Sheet1 (2)'!$D$72-crack_t_index)/'Sheet1 (2)'!$D$72,IF(shee2!D369='Sheet1 (2)'!$C$71,'Sheet1 (2)'!$D$71*('Sheet1 (2)'!$D$72-crack_t_index)/'Sheet1 (2)'!$D$72))))</f>
        <v>5</v>
      </c>
      <c r="AX369" s="157">
        <f>IF(IF(D369='Sheet1 (2)'!$C$69,'Sheet1 (2)'!$D$69*('Sheet1 (2)'!$D$72-rave_index)/'Sheet1 (2)'!$D$72,IF(shee2!D369='Sheet1 (2)'!$C$70,'Sheet1 (2)'!$D$70*('Sheet1 (2)'!$D$72-rave_index)/'Sheet1 (2)'!$D$72,IF(shee2!D369='Sheet1 (2)'!$C$71,'Sheet1 (2)'!$D$71*('Sheet1 (2)'!$D$72-rave_index)/'Sheet1 (2)'!$D$72)))&lt;0,0,IF(D369='Sheet1 (2)'!$C$69,'Sheet1 (2)'!$D$69*('Sheet1 (2)'!$D$72-rave_index)/'Sheet1 (2)'!$D$72,IF(shee2!D369='Sheet1 (2)'!$C$70,'Sheet1 (2)'!$D$70*('Sheet1 (2)'!$D$72-rave_index)/'Sheet1 (2)'!$D$72,IF(shee2!D369='Sheet1 (2)'!$C$71,'Sheet1 (2)'!$D$71*('Sheet1 (2)'!$D$72-rave_index)/'Sheet1 (2)'!$D$72))))</f>
        <v>2.9166666666666665</v>
      </c>
      <c r="AY369" s="157">
        <f>IF(IF(D369='Sheet1 (2)'!$C$69,'Sheet1 (2)'!$D$69*('Sheet1 (2)'!$D$72-rough_index)/'Sheet1 (2)'!$D$72,IF(shee2!D369='Sheet1 (2)'!$C$70,'Sheet1 (2)'!$D$70*('Sheet1 (2)'!$D$72-rough_index)/'Sheet1 (2)'!$D$72,IF(shee2!D369='Sheet1 (2)'!$C$71,'Sheet1 (2)'!$D$71*('Sheet1 (2)'!$D$72-rough_index)/'Sheet1 (2)'!$D$72)))&lt;0,0,IF(D369='Sheet1 (2)'!$C$69,'Sheet1 (2)'!$D$69*('Sheet1 (2)'!$D$72-rough_index)/'Sheet1 (2)'!$D$72,IF(shee2!D369='Sheet1 (2)'!$C$70,'Sheet1 (2)'!$D$70*('Sheet1 (2)'!$D$72-rough_index)/'Sheet1 (2)'!$D$72,IF(shee2!D369='Sheet1 (2)'!$C$71,'Sheet1 (2)'!$D$71*('Sheet1 (2)'!$D$72-rough_index)/'Sheet1 (2)'!$D$72))))</f>
        <v>0</v>
      </c>
      <c r="AZ369" s="159">
        <f>+(AU369*'Sheet1 (2)'!$C$77)+(AV369*'Sheet1 (2)'!$C$78)+(AW369*'Sheet1 (2)'!$C$79)+(AX369*'Sheet1 (2)'!$C$80)+(AY369*'Sheet1 (2)'!$C$81)</f>
        <v>1.3958333333333335</v>
      </c>
      <c r="BA369" s="213" t="str">
        <f t="shared" si="11"/>
        <v>Poor</v>
      </c>
      <c r="BE369">
        <f>IF(D369='Sheet1 (2)'!$C$61,'Sheet1 (2)'!$D$61*(counts^2)+'Sheet1 (2)'!$G$61*counts+'Sheet1 (2)'!$J$61,IF(D369='Sheet1 (2)'!$C$62,'Sheet1 (2)'!$D$62*counts+'Sheet1 (2)'!$G$62,IF(D369='Sheet1 (2)'!$C$63,'Sheet1 (2)'!$D$63*counts+'Sheet1 (2)'!$G$63,IF(D369='Sheet1 (2)'!$C$64,'Sheet1 (2)'!$D$64*counts+'Sheet1 (2)'!$G$64))))</f>
        <v>2.0984129299999998</v>
      </c>
    </row>
    <row r="370" spans="1:57" ht="12" customHeight="1">
      <c r="A370" s="145" t="s">
        <v>282</v>
      </c>
      <c r="B370" s="145" t="s">
        <v>76</v>
      </c>
      <c r="C370" s="170">
        <v>510</v>
      </c>
      <c r="D370" s="174" t="s">
        <v>77</v>
      </c>
      <c r="E370" s="171">
        <v>8</v>
      </c>
      <c r="F370" s="171">
        <v>2</v>
      </c>
      <c r="G370" s="171" t="s">
        <v>77</v>
      </c>
      <c r="H370" s="171">
        <v>1</v>
      </c>
      <c r="I370" s="171" t="s">
        <v>77</v>
      </c>
      <c r="J370" s="173" t="s">
        <v>80</v>
      </c>
      <c r="K370" s="173" t="s">
        <v>80</v>
      </c>
      <c r="L370" s="169">
        <f>VLOOKUP(CONCATENATE(J370,K370),'Sheet1 (2)'!$J$6:$K$26,2,FALSE)</f>
        <v>0</v>
      </c>
      <c r="M370" s="173" t="s">
        <v>80</v>
      </c>
      <c r="N370" s="173" t="s">
        <v>80</v>
      </c>
      <c r="O370" s="168">
        <f>VLOOKUP(CONCATENATE(M370,N370),'Sheet1 (2)'!$L$6:$M$26,2,FALSE)</f>
        <v>0</v>
      </c>
      <c r="P370" s="173" t="s">
        <v>80</v>
      </c>
      <c r="Q370" s="173" t="s">
        <v>80</v>
      </c>
      <c r="R370" s="168">
        <f>VLOOKUP(CONCATENATE(P370,Q370),'Sheet1 (2)'!$N$6:$O$26,2,FALSE)</f>
        <v>0</v>
      </c>
      <c r="S370" s="173" t="s">
        <v>80</v>
      </c>
      <c r="T370" s="173" t="s">
        <v>80</v>
      </c>
      <c r="U370" s="168">
        <f>VLOOKUP(CONCATENATE(S370,T370),'Sheet1 (2)'!$P$6:$Q$26,2,FALSE)</f>
        <v>0</v>
      </c>
      <c r="V370" s="173" t="s">
        <v>80</v>
      </c>
      <c r="W370" s="173" t="s">
        <v>80</v>
      </c>
      <c r="X370" s="168">
        <f>VLOOKUP(CONCATENATE(V370,W370),'Sheet1 (2)'!$R$6:$S$26,2,FALSE)</f>
        <v>0</v>
      </c>
      <c r="Y370" s="173" t="s">
        <v>80</v>
      </c>
      <c r="Z370" s="173" t="s">
        <v>80</v>
      </c>
      <c r="AA370" s="168">
        <f>VLOOKUP(CONCATENATE(Y370,Z370),'Sheet1 (2)'!$T$6:$U$26,2,FALSE)</f>
        <v>0</v>
      </c>
      <c r="AB370" s="173" t="s">
        <v>80</v>
      </c>
      <c r="AC370" s="173" t="s">
        <v>80</v>
      </c>
      <c r="AD370" s="168">
        <f>VLOOKUP(CONCATENATE(AB370,AC370),'Sheet1 (2)'!$X$6:$Y$26,2,FALSE)</f>
        <v>0</v>
      </c>
      <c r="AE370" s="173" t="s">
        <v>82</v>
      </c>
      <c r="AF370" s="173" t="s">
        <v>81</v>
      </c>
      <c r="AG370" s="168">
        <f>VLOOKUP(CONCATENATE(AE370,AF370),'Sheet1 (2)'!$Z$6:$AA$26,2,FALSE)</f>
        <v>66</v>
      </c>
      <c r="AH370" s="172"/>
      <c r="AI370" s="175"/>
      <c r="AJ370" s="140"/>
      <c r="AK370" s="176" t="s">
        <v>282</v>
      </c>
      <c r="AL370" s="176" t="s">
        <v>76</v>
      </c>
      <c r="AM370" s="170">
        <f t="shared" si="10"/>
        <v>510</v>
      </c>
      <c r="AN370" s="147"/>
      <c r="AO370" s="155"/>
      <c r="AP370" s="156"/>
      <c r="AQ370" s="157">
        <v>2.2900129528000002</v>
      </c>
      <c r="AR370" s="158"/>
      <c r="AS370" s="145">
        <f>LOOKUP(rufmkm,'Sheet1 (2)'!$V$62:$V$71,'Sheet1 (2)'!$W$62:$W$71)</f>
        <v>30</v>
      </c>
      <c r="AT370" s="140"/>
      <c r="AU370" s="157">
        <f>IF(IF(D370='Sheet1 (2)'!$C$69,'Sheet1 (2)'!$D$69*('Sheet1 (2)'!$D$72-rut_index)/'Sheet1 (2)'!$D$72,IF(shee2!D370='Sheet1 (2)'!$C$70,'Sheet1 (2)'!$D$70*('Sheet1 (2)'!$D$72-rut_index)/'Sheet1 (2)'!$D$72,IF(shee2!D370='Sheet1 (2)'!$C$71,'Sheet1 (2)'!$D$71*('Sheet1 (2)'!$D$72-rut_index)/'Sheet1 (2)'!$D$72)))&lt;0,0,IF(D370='Sheet1 (2)'!$C$69,'Sheet1 (2)'!$D$69*('Sheet1 (2)'!$D$72-rut_index)/'Sheet1 (2)'!$D$72,IF(shee2!D370='Sheet1 (2)'!$C$70,'Sheet1 (2)'!$D$70*('Sheet1 (2)'!$D$72-rut_index)/'Sheet1 (2)'!$D$72,IF(shee2!D370='Sheet1 (2)'!$C$71,'Sheet1 (2)'!$D$71*('Sheet1 (2)'!$D$72-rut_index)/'Sheet1 (2)'!$D$72))))</f>
        <v>5</v>
      </c>
      <c r="AV370" s="157">
        <f>IF(IF(D370='Sheet1 (2)'!$C$69,'Sheet1 (2)'!$D$69*('Sheet1 (2)'!$D$72-crack_s_index)/'Sheet1 (2)'!$D$72,IF(shee2!D370='Sheet1 (2)'!$C$70,'Sheet1 (2)'!$D$70*('Sheet1 (2)'!$D$72-crack_s_index)/'Sheet1 (2)'!$D$72,IF(shee2!D370='Sheet1 (2)'!$C$71,'Sheet1 (2)'!$D$71*('Sheet1 (2)'!$D$72-crack_s_index)/'Sheet1 (2)'!$D$72)))&lt;0,0,IF(D370='Sheet1 (2)'!$C$69,'Sheet1 (2)'!$D$69*('Sheet1 (2)'!$D$72-crack_s_index)/'Sheet1 (2)'!$D$72,IF(shee2!D370='Sheet1 (2)'!$C$70,'Sheet1 (2)'!$D$70*('Sheet1 (2)'!$D$72-crack_s_index)/'Sheet1 (2)'!$D$72,IF(shee2!D370='Sheet1 (2)'!$C$71,'Sheet1 (2)'!$D$71*('Sheet1 (2)'!$D$72-crack_s_index)/'Sheet1 (2)'!$D$72))))</f>
        <v>5</v>
      </c>
      <c r="AW370" s="157">
        <f>IF(IF(D370='Sheet1 (2)'!$C$69,'Sheet1 (2)'!$D$69*('Sheet1 (2)'!$D$72-crack_t_index)/'Sheet1 (2)'!$D$72,IF(shee2!D370='Sheet1 (2)'!$C$70,'Sheet1 (2)'!$D$70*('Sheet1 (2)'!$D$72-crack_t_index)/'Sheet1 (2)'!$D$72,IF(shee2!D370='Sheet1 (2)'!$C$71,'Sheet1 (2)'!$D$71*('Sheet1 (2)'!$D$72-crack_t_index)/'Sheet1 (2)'!$D$72)))&lt;0,0,IF(D370='Sheet1 (2)'!$C$69,'Sheet1 (2)'!$D$69*('Sheet1 (2)'!$D$72-crack_t_index)/'Sheet1 (2)'!$D$72,IF(shee2!D370='Sheet1 (2)'!$C$70,'Sheet1 (2)'!$D$70*('Sheet1 (2)'!$D$72-crack_t_index)/'Sheet1 (2)'!$D$72,IF(shee2!D370='Sheet1 (2)'!$C$71,'Sheet1 (2)'!$D$71*('Sheet1 (2)'!$D$72-crack_t_index)/'Sheet1 (2)'!$D$72))))</f>
        <v>5</v>
      </c>
      <c r="AX370" s="157">
        <f>IF(IF(D370='Sheet1 (2)'!$C$69,'Sheet1 (2)'!$D$69*('Sheet1 (2)'!$D$72-rave_index)/'Sheet1 (2)'!$D$72,IF(shee2!D370='Sheet1 (2)'!$C$70,'Sheet1 (2)'!$D$70*('Sheet1 (2)'!$D$72-rave_index)/'Sheet1 (2)'!$D$72,IF(shee2!D370='Sheet1 (2)'!$C$71,'Sheet1 (2)'!$D$71*('Sheet1 (2)'!$D$72-rave_index)/'Sheet1 (2)'!$D$72)))&lt;0,0,IF(D370='Sheet1 (2)'!$C$69,'Sheet1 (2)'!$D$69*('Sheet1 (2)'!$D$72-rave_index)/'Sheet1 (2)'!$D$72,IF(shee2!D370='Sheet1 (2)'!$C$70,'Sheet1 (2)'!$D$70*('Sheet1 (2)'!$D$72-rave_index)/'Sheet1 (2)'!$D$72,IF(shee2!D370='Sheet1 (2)'!$C$71,'Sheet1 (2)'!$D$71*('Sheet1 (2)'!$D$72-rave_index)/'Sheet1 (2)'!$D$72))))</f>
        <v>5</v>
      </c>
      <c r="AY370" s="157">
        <f>IF(IF(D370='Sheet1 (2)'!$C$69,'Sheet1 (2)'!$D$69*('Sheet1 (2)'!$D$72-rough_index)/'Sheet1 (2)'!$D$72,IF(shee2!D370='Sheet1 (2)'!$C$70,'Sheet1 (2)'!$D$70*('Sheet1 (2)'!$D$72-rough_index)/'Sheet1 (2)'!$D$72,IF(shee2!D370='Sheet1 (2)'!$C$71,'Sheet1 (2)'!$D$71*('Sheet1 (2)'!$D$72-rough_index)/'Sheet1 (2)'!$D$72)))&lt;0,0,IF(D370='Sheet1 (2)'!$C$69,'Sheet1 (2)'!$D$69*('Sheet1 (2)'!$D$72-rough_index)/'Sheet1 (2)'!$D$72,IF(shee2!D370='Sheet1 (2)'!$C$70,'Sheet1 (2)'!$D$70*('Sheet1 (2)'!$D$72-rough_index)/'Sheet1 (2)'!$D$72,IF(shee2!D370='Sheet1 (2)'!$C$71,'Sheet1 (2)'!$D$71*('Sheet1 (2)'!$D$72-rough_index)/'Sheet1 (2)'!$D$72))))</f>
        <v>2.5</v>
      </c>
      <c r="AZ370" s="159">
        <f>+(AU370*'Sheet1 (2)'!$C$77)+(AV370*'Sheet1 (2)'!$C$78)+(AW370*'Sheet1 (2)'!$C$79)+(AX370*'Sheet1 (2)'!$C$80)+(AY370*'Sheet1 (2)'!$C$81)</f>
        <v>4.25</v>
      </c>
      <c r="BA370" s="213" t="str">
        <f t="shared" si="11"/>
        <v>Good</v>
      </c>
      <c r="BE370">
        <f>IF(D370='Sheet1 (2)'!$C$61,'Sheet1 (2)'!$D$61*(counts^2)+'Sheet1 (2)'!$G$61*counts+'Sheet1 (2)'!$J$61,IF(D370='Sheet1 (2)'!$C$62,'Sheet1 (2)'!$D$62*counts+'Sheet1 (2)'!$G$62,IF(D370='Sheet1 (2)'!$C$63,'Sheet1 (2)'!$D$63*counts+'Sheet1 (2)'!$G$63,IF(D370='Sheet1 (2)'!$C$64,'Sheet1 (2)'!$D$64*counts+'Sheet1 (2)'!$G$64))))</f>
        <v>2.0984129299999998</v>
      </c>
    </row>
    <row r="371" spans="1:57" ht="12" customHeight="1">
      <c r="A371" s="145" t="s">
        <v>282</v>
      </c>
      <c r="B371" s="145" t="s">
        <v>76</v>
      </c>
      <c r="C371" s="170">
        <v>511</v>
      </c>
      <c r="D371" s="174" t="s">
        <v>77</v>
      </c>
      <c r="E371" s="171">
        <v>8</v>
      </c>
      <c r="F371" s="171">
        <v>2</v>
      </c>
      <c r="G371" s="171" t="s">
        <v>77</v>
      </c>
      <c r="H371" s="171">
        <v>1</v>
      </c>
      <c r="I371" s="171" t="s">
        <v>77</v>
      </c>
      <c r="J371" s="173" t="s">
        <v>80</v>
      </c>
      <c r="K371" s="173" t="s">
        <v>80</v>
      </c>
      <c r="L371" s="169">
        <f>VLOOKUP(CONCATENATE(J371,K371),'Sheet1 (2)'!$J$6:$K$26,2,FALSE)</f>
        <v>0</v>
      </c>
      <c r="M371" s="173" t="s">
        <v>80</v>
      </c>
      <c r="N371" s="173" t="s">
        <v>80</v>
      </c>
      <c r="O371" s="168">
        <f>VLOOKUP(CONCATENATE(M371,N371),'Sheet1 (2)'!$L$6:$M$26,2,FALSE)</f>
        <v>0</v>
      </c>
      <c r="P371" s="173" t="s">
        <v>80</v>
      </c>
      <c r="Q371" s="173" t="s">
        <v>80</v>
      </c>
      <c r="R371" s="168">
        <f>VLOOKUP(CONCATENATE(P371,Q371),'Sheet1 (2)'!$N$6:$O$26,2,FALSE)</f>
        <v>0</v>
      </c>
      <c r="S371" s="173" t="s">
        <v>80</v>
      </c>
      <c r="T371" s="173" t="s">
        <v>80</v>
      </c>
      <c r="U371" s="168">
        <f>VLOOKUP(CONCATENATE(S371,T371),'Sheet1 (2)'!$P$6:$Q$26,2,FALSE)</f>
        <v>0</v>
      </c>
      <c r="V371" s="173" t="s">
        <v>80</v>
      </c>
      <c r="W371" s="173" t="s">
        <v>80</v>
      </c>
      <c r="X371" s="168">
        <f>VLOOKUP(CONCATENATE(V371,W371),'Sheet1 (2)'!$R$6:$S$26,2,FALSE)</f>
        <v>0</v>
      </c>
      <c r="Y371" s="173" t="s">
        <v>80</v>
      </c>
      <c r="Z371" s="173" t="s">
        <v>80</v>
      </c>
      <c r="AA371" s="168">
        <f>VLOOKUP(CONCATENATE(Y371,Z371),'Sheet1 (2)'!$T$6:$U$26,2,FALSE)</f>
        <v>0</v>
      </c>
      <c r="AB371" s="173" t="s">
        <v>80</v>
      </c>
      <c r="AC371" s="173" t="s">
        <v>80</v>
      </c>
      <c r="AD371" s="168">
        <f>VLOOKUP(CONCATENATE(AB371,AC371),'Sheet1 (2)'!$X$6:$Y$26,2,FALSE)</f>
        <v>0</v>
      </c>
      <c r="AE371" s="173" t="s">
        <v>82</v>
      </c>
      <c r="AF371" s="173" t="s">
        <v>81</v>
      </c>
      <c r="AG371" s="168">
        <f>VLOOKUP(CONCATENATE(AE371,AF371),'Sheet1 (2)'!$Z$6:$AA$26,2,FALSE)</f>
        <v>66</v>
      </c>
      <c r="AH371" s="172"/>
      <c r="AI371" s="175"/>
      <c r="AJ371" s="140"/>
      <c r="AK371" s="176" t="s">
        <v>282</v>
      </c>
      <c r="AL371" s="176" t="s">
        <v>76</v>
      </c>
      <c r="AM371" s="170">
        <f t="shared" si="10"/>
        <v>511</v>
      </c>
      <c r="AN371" s="147"/>
      <c r="AO371" s="155"/>
      <c r="AP371" s="156"/>
      <c r="AQ371" s="157">
        <v>5.8108798094000012</v>
      </c>
      <c r="AR371" s="158"/>
      <c r="AS371" s="145">
        <f>LOOKUP(rufmkm,'Sheet1 (2)'!$V$62:$V$71,'Sheet1 (2)'!$W$62:$W$71)</f>
        <v>60</v>
      </c>
      <c r="AT371" s="140"/>
      <c r="AU371" s="157">
        <f>IF(IF(D371='Sheet1 (2)'!$C$69,'Sheet1 (2)'!$D$69*('Sheet1 (2)'!$D$72-rut_index)/'Sheet1 (2)'!$D$72,IF(shee2!D371='Sheet1 (2)'!$C$70,'Sheet1 (2)'!$D$70*('Sheet1 (2)'!$D$72-rut_index)/'Sheet1 (2)'!$D$72,IF(shee2!D371='Sheet1 (2)'!$C$71,'Sheet1 (2)'!$D$71*('Sheet1 (2)'!$D$72-rut_index)/'Sheet1 (2)'!$D$72)))&lt;0,0,IF(D371='Sheet1 (2)'!$C$69,'Sheet1 (2)'!$D$69*('Sheet1 (2)'!$D$72-rut_index)/'Sheet1 (2)'!$D$72,IF(shee2!D371='Sheet1 (2)'!$C$70,'Sheet1 (2)'!$D$70*('Sheet1 (2)'!$D$72-rut_index)/'Sheet1 (2)'!$D$72,IF(shee2!D371='Sheet1 (2)'!$C$71,'Sheet1 (2)'!$D$71*('Sheet1 (2)'!$D$72-rut_index)/'Sheet1 (2)'!$D$72))))</f>
        <v>5</v>
      </c>
      <c r="AV371" s="157">
        <f>IF(IF(D371='Sheet1 (2)'!$C$69,'Sheet1 (2)'!$D$69*('Sheet1 (2)'!$D$72-crack_s_index)/'Sheet1 (2)'!$D$72,IF(shee2!D371='Sheet1 (2)'!$C$70,'Sheet1 (2)'!$D$70*('Sheet1 (2)'!$D$72-crack_s_index)/'Sheet1 (2)'!$D$72,IF(shee2!D371='Sheet1 (2)'!$C$71,'Sheet1 (2)'!$D$71*('Sheet1 (2)'!$D$72-crack_s_index)/'Sheet1 (2)'!$D$72)))&lt;0,0,IF(D371='Sheet1 (2)'!$C$69,'Sheet1 (2)'!$D$69*('Sheet1 (2)'!$D$72-crack_s_index)/'Sheet1 (2)'!$D$72,IF(shee2!D371='Sheet1 (2)'!$C$70,'Sheet1 (2)'!$D$70*('Sheet1 (2)'!$D$72-crack_s_index)/'Sheet1 (2)'!$D$72,IF(shee2!D371='Sheet1 (2)'!$C$71,'Sheet1 (2)'!$D$71*('Sheet1 (2)'!$D$72-crack_s_index)/'Sheet1 (2)'!$D$72))))</f>
        <v>5</v>
      </c>
      <c r="AW371" s="157">
        <f>IF(IF(D371='Sheet1 (2)'!$C$69,'Sheet1 (2)'!$D$69*('Sheet1 (2)'!$D$72-crack_t_index)/'Sheet1 (2)'!$D$72,IF(shee2!D371='Sheet1 (2)'!$C$70,'Sheet1 (2)'!$D$70*('Sheet1 (2)'!$D$72-crack_t_index)/'Sheet1 (2)'!$D$72,IF(shee2!D371='Sheet1 (2)'!$C$71,'Sheet1 (2)'!$D$71*('Sheet1 (2)'!$D$72-crack_t_index)/'Sheet1 (2)'!$D$72)))&lt;0,0,IF(D371='Sheet1 (2)'!$C$69,'Sheet1 (2)'!$D$69*('Sheet1 (2)'!$D$72-crack_t_index)/'Sheet1 (2)'!$D$72,IF(shee2!D371='Sheet1 (2)'!$C$70,'Sheet1 (2)'!$D$70*('Sheet1 (2)'!$D$72-crack_t_index)/'Sheet1 (2)'!$D$72,IF(shee2!D371='Sheet1 (2)'!$C$71,'Sheet1 (2)'!$D$71*('Sheet1 (2)'!$D$72-crack_t_index)/'Sheet1 (2)'!$D$72))))</f>
        <v>5</v>
      </c>
      <c r="AX371" s="157">
        <f>IF(IF(D371='Sheet1 (2)'!$C$69,'Sheet1 (2)'!$D$69*('Sheet1 (2)'!$D$72-rave_index)/'Sheet1 (2)'!$D$72,IF(shee2!D371='Sheet1 (2)'!$C$70,'Sheet1 (2)'!$D$70*('Sheet1 (2)'!$D$72-rave_index)/'Sheet1 (2)'!$D$72,IF(shee2!D371='Sheet1 (2)'!$C$71,'Sheet1 (2)'!$D$71*('Sheet1 (2)'!$D$72-rave_index)/'Sheet1 (2)'!$D$72)))&lt;0,0,IF(D371='Sheet1 (2)'!$C$69,'Sheet1 (2)'!$D$69*('Sheet1 (2)'!$D$72-rave_index)/'Sheet1 (2)'!$D$72,IF(shee2!D371='Sheet1 (2)'!$C$70,'Sheet1 (2)'!$D$70*('Sheet1 (2)'!$D$72-rave_index)/'Sheet1 (2)'!$D$72,IF(shee2!D371='Sheet1 (2)'!$C$71,'Sheet1 (2)'!$D$71*('Sheet1 (2)'!$D$72-rave_index)/'Sheet1 (2)'!$D$72))))</f>
        <v>5</v>
      </c>
      <c r="AY371" s="157">
        <f>IF(IF(D371='Sheet1 (2)'!$C$69,'Sheet1 (2)'!$D$69*('Sheet1 (2)'!$D$72-rough_index)/'Sheet1 (2)'!$D$72,IF(shee2!D371='Sheet1 (2)'!$C$70,'Sheet1 (2)'!$D$70*('Sheet1 (2)'!$D$72-rough_index)/'Sheet1 (2)'!$D$72,IF(shee2!D371='Sheet1 (2)'!$C$71,'Sheet1 (2)'!$D$71*('Sheet1 (2)'!$D$72-rough_index)/'Sheet1 (2)'!$D$72)))&lt;0,0,IF(D371='Sheet1 (2)'!$C$69,'Sheet1 (2)'!$D$69*('Sheet1 (2)'!$D$72-rough_index)/'Sheet1 (2)'!$D$72,IF(shee2!D371='Sheet1 (2)'!$C$70,'Sheet1 (2)'!$D$70*('Sheet1 (2)'!$D$72-rough_index)/'Sheet1 (2)'!$D$72,IF(shee2!D371='Sheet1 (2)'!$C$71,'Sheet1 (2)'!$D$71*('Sheet1 (2)'!$D$72-rough_index)/'Sheet1 (2)'!$D$72))))</f>
        <v>0</v>
      </c>
      <c r="AZ371" s="159">
        <f>+(AU371*'Sheet1 (2)'!$C$77)+(AV371*'Sheet1 (2)'!$C$78)+(AW371*'Sheet1 (2)'!$C$79)+(AX371*'Sheet1 (2)'!$C$80)+(AY371*'Sheet1 (2)'!$C$81)</f>
        <v>3.5</v>
      </c>
      <c r="BA371" s="213" t="str">
        <f t="shared" si="11"/>
        <v>Fair</v>
      </c>
      <c r="BE371">
        <f>IF(D371='Sheet1 (2)'!$C$61,'Sheet1 (2)'!$D$61*(counts^2)+'Sheet1 (2)'!$G$61*counts+'Sheet1 (2)'!$J$61,IF(D371='Sheet1 (2)'!$C$62,'Sheet1 (2)'!$D$62*counts+'Sheet1 (2)'!$G$62,IF(D371='Sheet1 (2)'!$C$63,'Sheet1 (2)'!$D$63*counts+'Sheet1 (2)'!$G$63,IF(D371='Sheet1 (2)'!$C$64,'Sheet1 (2)'!$D$64*counts+'Sheet1 (2)'!$G$64))))</f>
        <v>2.0984129299999998</v>
      </c>
    </row>
    <row r="372" spans="1:57" ht="12" customHeight="1">
      <c r="A372" s="145" t="s">
        <v>282</v>
      </c>
      <c r="B372" s="145" t="s">
        <v>76</v>
      </c>
      <c r="C372" s="170">
        <v>512</v>
      </c>
      <c r="D372" s="174" t="s">
        <v>77</v>
      </c>
      <c r="E372" s="171">
        <v>8</v>
      </c>
      <c r="F372" s="171">
        <v>2</v>
      </c>
      <c r="G372" s="171" t="s">
        <v>77</v>
      </c>
      <c r="H372" s="171">
        <v>1</v>
      </c>
      <c r="I372" s="171" t="s">
        <v>77</v>
      </c>
      <c r="J372" s="173" t="s">
        <v>80</v>
      </c>
      <c r="K372" s="173" t="s">
        <v>80</v>
      </c>
      <c r="L372" s="169">
        <f>VLOOKUP(CONCATENATE(J372,K372),'Sheet1 (2)'!$J$6:$K$26,2,FALSE)</f>
        <v>0</v>
      </c>
      <c r="M372" s="173" t="s">
        <v>80</v>
      </c>
      <c r="N372" s="173" t="s">
        <v>80</v>
      </c>
      <c r="O372" s="168">
        <f>VLOOKUP(CONCATENATE(M372,N372),'Sheet1 (2)'!$L$6:$M$26,2,FALSE)</f>
        <v>0</v>
      </c>
      <c r="P372" s="173" t="s">
        <v>80</v>
      </c>
      <c r="Q372" s="173" t="s">
        <v>80</v>
      </c>
      <c r="R372" s="168">
        <f>VLOOKUP(CONCATENATE(P372,Q372),'Sheet1 (2)'!$N$6:$O$26,2,FALSE)</f>
        <v>0</v>
      </c>
      <c r="S372" s="173" t="s">
        <v>80</v>
      </c>
      <c r="T372" s="173" t="s">
        <v>80</v>
      </c>
      <c r="U372" s="168">
        <f>VLOOKUP(CONCATENATE(S372,T372),'Sheet1 (2)'!$P$6:$Q$26,2,FALSE)</f>
        <v>0</v>
      </c>
      <c r="V372" s="173" t="s">
        <v>80</v>
      </c>
      <c r="W372" s="173" t="s">
        <v>80</v>
      </c>
      <c r="X372" s="168">
        <f>VLOOKUP(CONCATENATE(V372,W372),'Sheet1 (2)'!$R$6:$S$26,2,FALSE)</f>
        <v>0</v>
      </c>
      <c r="Y372" s="173" t="s">
        <v>80</v>
      </c>
      <c r="Z372" s="173" t="s">
        <v>80</v>
      </c>
      <c r="AA372" s="168">
        <f>VLOOKUP(CONCATENATE(Y372,Z372),'Sheet1 (2)'!$T$6:$U$26,2,FALSE)</f>
        <v>0</v>
      </c>
      <c r="AB372" s="173" t="s">
        <v>80</v>
      </c>
      <c r="AC372" s="173" t="s">
        <v>80</v>
      </c>
      <c r="AD372" s="168">
        <f>VLOOKUP(CONCATENATE(AB372,AC372),'Sheet1 (2)'!$X$6:$Y$26,2,FALSE)</f>
        <v>0</v>
      </c>
      <c r="AE372" s="173" t="s">
        <v>82</v>
      </c>
      <c r="AF372" s="173" t="s">
        <v>81</v>
      </c>
      <c r="AG372" s="168">
        <f>VLOOKUP(CONCATENATE(AE372,AF372),'Sheet1 (2)'!$Z$6:$AA$26,2,FALSE)</f>
        <v>66</v>
      </c>
      <c r="AH372" s="172"/>
      <c r="AI372" s="175"/>
      <c r="AJ372" s="140"/>
      <c r="AK372" s="176" t="s">
        <v>282</v>
      </c>
      <c r="AL372" s="176" t="s">
        <v>76</v>
      </c>
      <c r="AM372" s="170">
        <f t="shared" si="10"/>
        <v>512</v>
      </c>
      <c r="AN372" s="147"/>
      <c r="AO372" s="155"/>
      <c r="AP372" s="156"/>
      <c r="AQ372" s="157">
        <v>3.7516046209999998</v>
      </c>
      <c r="AR372" s="158"/>
      <c r="AS372" s="145">
        <f>LOOKUP(rufmkm,'Sheet1 (2)'!$V$62:$V$71,'Sheet1 (2)'!$W$62:$W$71)</f>
        <v>40</v>
      </c>
      <c r="AT372" s="140"/>
      <c r="AU372" s="157">
        <f>IF(IF(D372='Sheet1 (2)'!$C$69,'Sheet1 (2)'!$D$69*('Sheet1 (2)'!$D$72-rut_index)/'Sheet1 (2)'!$D$72,IF(shee2!D372='Sheet1 (2)'!$C$70,'Sheet1 (2)'!$D$70*('Sheet1 (2)'!$D$72-rut_index)/'Sheet1 (2)'!$D$72,IF(shee2!D372='Sheet1 (2)'!$C$71,'Sheet1 (2)'!$D$71*('Sheet1 (2)'!$D$72-rut_index)/'Sheet1 (2)'!$D$72)))&lt;0,0,IF(D372='Sheet1 (2)'!$C$69,'Sheet1 (2)'!$D$69*('Sheet1 (2)'!$D$72-rut_index)/'Sheet1 (2)'!$D$72,IF(shee2!D372='Sheet1 (2)'!$C$70,'Sheet1 (2)'!$D$70*('Sheet1 (2)'!$D$72-rut_index)/'Sheet1 (2)'!$D$72,IF(shee2!D372='Sheet1 (2)'!$C$71,'Sheet1 (2)'!$D$71*('Sheet1 (2)'!$D$72-rut_index)/'Sheet1 (2)'!$D$72))))</f>
        <v>5</v>
      </c>
      <c r="AV372" s="157">
        <f>IF(IF(D372='Sheet1 (2)'!$C$69,'Sheet1 (2)'!$D$69*('Sheet1 (2)'!$D$72-crack_s_index)/'Sheet1 (2)'!$D$72,IF(shee2!D372='Sheet1 (2)'!$C$70,'Sheet1 (2)'!$D$70*('Sheet1 (2)'!$D$72-crack_s_index)/'Sheet1 (2)'!$D$72,IF(shee2!D372='Sheet1 (2)'!$C$71,'Sheet1 (2)'!$D$71*('Sheet1 (2)'!$D$72-crack_s_index)/'Sheet1 (2)'!$D$72)))&lt;0,0,IF(D372='Sheet1 (2)'!$C$69,'Sheet1 (2)'!$D$69*('Sheet1 (2)'!$D$72-crack_s_index)/'Sheet1 (2)'!$D$72,IF(shee2!D372='Sheet1 (2)'!$C$70,'Sheet1 (2)'!$D$70*('Sheet1 (2)'!$D$72-crack_s_index)/'Sheet1 (2)'!$D$72,IF(shee2!D372='Sheet1 (2)'!$C$71,'Sheet1 (2)'!$D$71*('Sheet1 (2)'!$D$72-crack_s_index)/'Sheet1 (2)'!$D$72))))</f>
        <v>5</v>
      </c>
      <c r="AW372" s="157">
        <f>IF(IF(D372='Sheet1 (2)'!$C$69,'Sheet1 (2)'!$D$69*('Sheet1 (2)'!$D$72-crack_t_index)/'Sheet1 (2)'!$D$72,IF(shee2!D372='Sheet1 (2)'!$C$70,'Sheet1 (2)'!$D$70*('Sheet1 (2)'!$D$72-crack_t_index)/'Sheet1 (2)'!$D$72,IF(shee2!D372='Sheet1 (2)'!$C$71,'Sheet1 (2)'!$D$71*('Sheet1 (2)'!$D$72-crack_t_index)/'Sheet1 (2)'!$D$72)))&lt;0,0,IF(D372='Sheet1 (2)'!$C$69,'Sheet1 (2)'!$D$69*('Sheet1 (2)'!$D$72-crack_t_index)/'Sheet1 (2)'!$D$72,IF(shee2!D372='Sheet1 (2)'!$C$70,'Sheet1 (2)'!$D$70*('Sheet1 (2)'!$D$72-crack_t_index)/'Sheet1 (2)'!$D$72,IF(shee2!D372='Sheet1 (2)'!$C$71,'Sheet1 (2)'!$D$71*('Sheet1 (2)'!$D$72-crack_t_index)/'Sheet1 (2)'!$D$72))))</f>
        <v>5</v>
      </c>
      <c r="AX372" s="157">
        <f>IF(IF(D372='Sheet1 (2)'!$C$69,'Sheet1 (2)'!$D$69*('Sheet1 (2)'!$D$72-rave_index)/'Sheet1 (2)'!$D$72,IF(shee2!D372='Sheet1 (2)'!$C$70,'Sheet1 (2)'!$D$70*('Sheet1 (2)'!$D$72-rave_index)/'Sheet1 (2)'!$D$72,IF(shee2!D372='Sheet1 (2)'!$C$71,'Sheet1 (2)'!$D$71*('Sheet1 (2)'!$D$72-rave_index)/'Sheet1 (2)'!$D$72)))&lt;0,0,IF(D372='Sheet1 (2)'!$C$69,'Sheet1 (2)'!$D$69*('Sheet1 (2)'!$D$72-rave_index)/'Sheet1 (2)'!$D$72,IF(shee2!D372='Sheet1 (2)'!$C$70,'Sheet1 (2)'!$D$70*('Sheet1 (2)'!$D$72-rave_index)/'Sheet1 (2)'!$D$72,IF(shee2!D372='Sheet1 (2)'!$C$71,'Sheet1 (2)'!$D$71*('Sheet1 (2)'!$D$72-rave_index)/'Sheet1 (2)'!$D$72))))</f>
        <v>5</v>
      </c>
      <c r="AY372" s="157">
        <f>IF(IF(D372='Sheet1 (2)'!$C$69,'Sheet1 (2)'!$D$69*('Sheet1 (2)'!$D$72-rough_index)/'Sheet1 (2)'!$D$72,IF(shee2!D372='Sheet1 (2)'!$C$70,'Sheet1 (2)'!$D$70*('Sheet1 (2)'!$D$72-rough_index)/'Sheet1 (2)'!$D$72,IF(shee2!D372='Sheet1 (2)'!$C$71,'Sheet1 (2)'!$D$71*('Sheet1 (2)'!$D$72-rough_index)/'Sheet1 (2)'!$D$72)))&lt;0,0,IF(D372='Sheet1 (2)'!$C$69,'Sheet1 (2)'!$D$69*('Sheet1 (2)'!$D$72-rough_index)/'Sheet1 (2)'!$D$72,IF(shee2!D372='Sheet1 (2)'!$C$70,'Sheet1 (2)'!$D$70*('Sheet1 (2)'!$D$72-rough_index)/'Sheet1 (2)'!$D$72,IF(shee2!D372='Sheet1 (2)'!$C$71,'Sheet1 (2)'!$D$71*('Sheet1 (2)'!$D$72-rough_index)/'Sheet1 (2)'!$D$72))))</f>
        <v>1.6666666666666667</v>
      </c>
      <c r="AZ372" s="159">
        <f>+(AU372*'Sheet1 (2)'!$C$77)+(AV372*'Sheet1 (2)'!$C$78)+(AW372*'Sheet1 (2)'!$C$79)+(AX372*'Sheet1 (2)'!$C$80)+(AY372*'Sheet1 (2)'!$C$81)</f>
        <v>4</v>
      </c>
      <c r="BA372" s="213" t="str">
        <f t="shared" si="11"/>
        <v>Good</v>
      </c>
      <c r="BE372">
        <f>IF(D372='Sheet1 (2)'!$C$61,'Sheet1 (2)'!$D$61*(counts^2)+'Sheet1 (2)'!$G$61*counts+'Sheet1 (2)'!$J$61,IF(D372='Sheet1 (2)'!$C$62,'Sheet1 (2)'!$D$62*counts+'Sheet1 (2)'!$G$62,IF(D372='Sheet1 (2)'!$C$63,'Sheet1 (2)'!$D$63*counts+'Sheet1 (2)'!$G$63,IF(D372='Sheet1 (2)'!$C$64,'Sheet1 (2)'!$D$64*counts+'Sheet1 (2)'!$G$64))))</f>
        <v>2.0984129299999998</v>
      </c>
    </row>
    <row r="373" spans="1:57" ht="12" customHeight="1">
      <c r="A373" s="145" t="s">
        <v>282</v>
      </c>
      <c r="B373" s="145" t="s">
        <v>76</v>
      </c>
      <c r="C373" s="170">
        <v>513</v>
      </c>
      <c r="D373" s="174" t="s">
        <v>77</v>
      </c>
      <c r="E373" s="171">
        <v>8</v>
      </c>
      <c r="F373" s="171">
        <v>2</v>
      </c>
      <c r="G373" s="171" t="s">
        <v>77</v>
      </c>
      <c r="H373" s="171">
        <v>1</v>
      </c>
      <c r="I373" s="171" t="s">
        <v>77</v>
      </c>
      <c r="J373" s="173" t="s">
        <v>80</v>
      </c>
      <c r="K373" s="173" t="s">
        <v>80</v>
      </c>
      <c r="L373" s="169">
        <f>VLOOKUP(CONCATENATE(J373,K373),'Sheet1 (2)'!$J$6:$K$26,2,FALSE)</f>
        <v>0</v>
      </c>
      <c r="M373" s="173" t="s">
        <v>79</v>
      </c>
      <c r="N373" s="173" t="s">
        <v>82</v>
      </c>
      <c r="O373" s="168">
        <f>VLOOKUP(CONCATENATE(M373,N373),'Sheet1 (2)'!$L$6:$M$26,2,FALSE)</f>
        <v>25</v>
      </c>
      <c r="P373" s="173" t="s">
        <v>80</v>
      </c>
      <c r="Q373" s="173" t="s">
        <v>80</v>
      </c>
      <c r="R373" s="168">
        <f>VLOOKUP(CONCATENATE(P373,Q373),'Sheet1 (2)'!$N$6:$O$26,2,FALSE)</f>
        <v>0</v>
      </c>
      <c r="S373" s="173" t="s">
        <v>80</v>
      </c>
      <c r="T373" s="173" t="s">
        <v>80</v>
      </c>
      <c r="U373" s="168">
        <f>VLOOKUP(CONCATENATE(S373,T373),'Sheet1 (2)'!$P$6:$Q$26,2,FALSE)</f>
        <v>0</v>
      </c>
      <c r="V373" s="173" t="s">
        <v>80</v>
      </c>
      <c r="W373" s="173" t="s">
        <v>80</v>
      </c>
      <c r="X373" s="168">
        <f>VLOOKUP(CONCATENATE(V373,W373),'Sheet1 (2)'!$R$6:$S$26,2,FALSE)</f>
        <v>0</v>
      </c>
      <c r="Y373" s="173" t="s">
        <v>79</v>
      </c>
      <c r="Z373" s="173" t="s">
        <v>83</v>
      </c>
      <c r="AA373" s="168">
        <f>VLOOKUP(CONCATENATE(Y373,Z373),'Sheet1 (2)'!$T$6:$U$26,2,FALSE)</f>
        <v>50</v>
      </c>
      <c r="AB373" s="173" t="s">
        <v>80</v>
      </c>
      <c r="AC373" s="173" t="s">
        <v>80</v>
      </c>
      <c r="AD373" s="168">
        <f>VLOOKUP(CONCATENATE(AB373,AC373),'Sheet1 (2)'!$X$6:$Y$26,2,FALSE)</f>
        <v>0</v>
      </c>
      <c r="AE373" s="173" t="s">
        <v>82</v>
      </c>
      <c r="AF373" s="173" t="s">
        <v>81</v>
      </c>
      <c r="AG373" s="168">
        <f>VLOOKUP(CONCATENATE(AE373,AF373),'Sheet1 (2)'!$Z$6:$AA$26,2,FALSE)</f>
        <v>66</v>
      </c>
      <c r="AH373" s="172"/>
      <c r="AI373" s="175"/>
      <c r="AJ373" s="140"/>
      <c r="AK373" s="176" t="s">
        <v>282</v>
      </c>
      <c r="AL373" s="176" t="s">
        <v>76</v>
      </c>
      <c r="AM373" s="170">
        <f t="shared" si="10"/>
        <v>513</v>
      </c>
      <c r="AN373" s="147"/>
      <c r="AO373" s="155"/>
      <c r="AP373" s="156"/>
      <c r="AQ373" s="157">
        <v>2.5686609902000006</v>
      </c>
      <c r="AR373" s="158"/>
      <c r="AS373" s="145">
        <f>LOOKUP(rufmkm,'Sheet1 (2)'!$V$62:$V$71,'Sheet1 (2)'!$W$62:$W$71)</f>
        <v>30</v>
      </c>
      <c r="AT373" s="140"/>
      <c r="AU373" s="157">
        <f>IF(IF(D373='Sheet1 (2)'!$C$69,'Sheet1 (2)'!$D$69*('Sheet1 (2)'!$D$72-rut_index)/'Sheet1 (2)'!$D$72,IF(shee2!D373='Sheet1 (2)'!$C$70,'Sheet1 (2)'!$D$70*('Sheet1 (2)'!$D$72-rut_index)/'Sheet1 (2)'!$D$72,IF(shee2!D373='Sheet1 (2)'!$C$71,'Sheet1 (2)'!$D$71*('Sheet1 (2)'!$D$72-rut_index)/'Sheet1 (2)'!$D$72)))&lt;0,0,IF(D373='Sheet1 (2)'!$C$69,'Sheet1 (2)'!$D$69*('Sheet1 (2)'!$D$72-rut_index)/'Sheet1 (2)'!$D$72,IF(shee2!D373='Sheet1 (2)'!$C$70,'Sheet1 (2)'!$D$70*('Sheet1 (2)'!$D$72-rut_index)/'Sheet1 (2)'!$D$72,IF(shee2!D373='Sheet1 (2)'!$C$71,'Sheet1 (2)'!$D$71*('Sheet1 (2)'!$D$72-rut_index)/'Sheet1 (2)'!$D$72))))</f>
        <v>5</v>
      </c>
      <c r="AV373" s="157">
        <f>IF(IF(D373='Sheet1 (2)'!$C$69,'Sheet1 (2)'!$D$69*('Sheet1 (2)'!$D$72-crack_s_index)/'Sheet1 (2)'!$D$72,IF(shee2!D373='Sheet1 (2)'!$C$70,'Sheet1 (2)'!$D$70*('Sheet1 (2)'!$D$72-crack_s_index)/'Sheet1 (2)'!$D$72,IF(shee2!D373='Sheet1 (2)'!$C$71,'Sheet1 (2)'!$D$71*('Sheet1 (2)'!$D$72-crack_s_index)/'Sheet1 (2)'!$D$72)))&lt;0,0,IF(D373='Sheet1 (2)'!$C$69,'Sheet1 (2)'!$D$69*('Sheet1 (2)'!$D$72-crack_s_index)/'Sheet1 (2)'!$D$72,IF(shee2!D373='Sheet1 (2)'!$C$70,'Sheet1 (2)'!$D$70*('Sheet1 (2)'!$D$72-crack_s_index)/'Sheet1 (2)'!$D$72,IF(shee2!D373='Sheet1 (2)'!$C$71,'Sheet1 (2)'!$D$71*('Sheet1 (2)'!$D$72-crack_s_index)/'Sheet1 (2)'!$D$72))))</f>
        <v>2.9166666666666665</v>
      </c>
      <c r="AW373" s="157">
        <f>IF(IF(D373='Sheet1 (2)'!$C$69,'Sheet1 (2)'!$D$69*('Sheet1 (2)'!$D$72-crack_t_index)/'Sheet1 (2)'!$D$72,IF(shee2!D373='Sheet1 (2)'!$C$70,'Sheet1 (2)'!$D$70*('Sheet1 (2)'!$D$72-crack_t_index)/'Sheet1 (2)'!$D$72,IF(shee2!D373='Sheet1 (2)'!$C$71,'Sheet1 (2)'!$D$71*('Sheet1 (2)'!$D$72-crack_t_index)/'Sheet1 (2)'!$D$72)))&lt;0,0,IF(D373='Sheet1 (2)'!$C$69,'Sheet1 (2)'!$D$69*('Sheet1 (2)'!$D$72-crack_t_index)/'Sheet1 (2)'!$D$72,IF(shee2!D373='Sheet1 (2)'!$C$70,'Sheet1 (2)'!$D$70*('Sheet1 (2)'!$D$72-crack_t_index)/'Sheet1 (2)'!$D$72,IF(shee2!D373='Sheet1 (2)'!$C$71,'Sheet1 (2)'!$D$71*('Sheet1 (2)'!$D$72-crack_t_index)/'Sheet1 (2)'!$D$72))))</f>
        <v>5</v>
      </c>
      <c r="AX373" s="157">
        <f>IF(IF(D373='Sheet1 (2)'!$C$69,'Sheet1 (2)'!$D$69*('Sheet1 (2)'!$D$72-rave_index)/'Sheet1 (2)'!$D$72,IF(shee2!D373='Sheet1 (2)'!$C$70,'Sheet1 (2)'!$D$70*('Sheet1 (2)'!$D$72-rave_index)/'Sheet1 (2)'!$D$72,IF(shee2!D373='Sheet1 (2)'!$C$71,'Sheet1 (2)'!$D$71*('Sheet1 (2)'!$D$72-rave_index)/'Sheet1 (2)'!$D$72)))&lt;0,0,IF(D373='Sheet1 (2)'!$C$69,'Sheet1 (2)'!$D$69*('Sheet1 (2)'!$D$72-rave_index)/'Sheet1 (2)'!$D$72,IF(shee2!D373='Sheet1 (2)'!$C$70,'Sheet1 (2)'!$D$70*('Sheet1 (2)'!$D$72-rave_index)/'Sheet1 (2)'!$D$72,IF(shee2!D373='Sheet1 (2)'!$C$71,'Sheet1 (2)'!$D$71*('Sheet1 (2)'!$D$72-rave_index)/'Sheet1 (2)'!$D$72))))</f>
        <v>0.83333333333333337</v>
      </c>
      <c r="AY373" s="157">
        <f>IF(IF(D373='Sheet1 (2)'!$C$69,'Sheet1 (2)'!$D$69*('Sheet1 (2)'!$D$72-rough_index)/'Sheet1 (2)'!$D$72,IF(shee2!D373='Sheet1 (2)'!$C$70,'Sheet1 (2)'!$D$70*('Sheet1 (2)'!$D$72-rough_index)/'Sheet1 (2)'!$D$72,IF(shee2!D373='Sheet1 (2)'!$C$71,'Sheet1 (2)'!$D$71*('Sheet1 (2)'!$D$72-rough_index)/'Sheet1 (2)'!$D$72)))&lt;0,0,IF(D373='Sheet1 (2)'!$C$69,'Sheet1 (2)'!$D$69*('Sheet1 (2)'!$D$72-rough_index)/'Sheet1 (2)'!$D$72,IF(shee2!D373='Sheet1 (2)'!$C$70,'Sheet1 (2)'!$D$70*('Sheet1 (2)'!$D$72-rough_index)/'Sheet1 (2)'!$D$72,IF(shee2!D373='Sheet1 (2)'!$C$71,'Sheet1 (2)'!$D$71*('Sheet1 (2)'!$D$72-rough_index)/'Sheet1 (2)'!$D$72))))</f>
        <v>2.5</v>
      </c>
      <c r="AZ373" s="159">
        <f>+(AU373*'Sheet1 (2)'!$C$77)+(AV373*'Sheet1 (2)'!$C$78)+(AW373*'Sheet1 (2)'!$C$79)+(AX373*'Sheet1 (2)'!$C$80)+(AY373*'Sheet1 (2)'!$C$81)</f>
        <v>3.0833333333333335</v>
      </c>
      <c r="BA373" s="213" t="str">
        <f t="shared" si="11"/>
        <v>Fair</v>
      </c>
      <c r="BE373">
        <f>IF(D373='Sheet1 (2)'!$C$61,'Sheet1 (2)'!$D$61*(counts^2)+'Sheet1 (2)'!$G$61*counts+'Sheet1 (2)'!$J$61,IF(D373='Sheet1 (2)'!$C$62,'Sheet1 (2)'!$D$62*counts+'Sheet1 (2)'!$G$62,IF(D373='Sheet1 (2)'!$C$63,'Sheet1 (2)'!$D$63*counts+'Sheet1 (2)'!$G$63,IF(D373='Sheet1 (2)'!$C$64,'Sheet1 (2)'!$D$64*counts+'Sheet1 (2)'!$G$64))))</f>
        <v>2.0984129299999998</v>
      </c>
    </row>
    <row r="374" spans="1:57" ht="12" customHeight="1">
      <c r="A374" s="145" t="s">
        <v>282</v>
      </c>
      <c r="B374" s="145" t="s">
        <v>76</v>
      </c>
      <c r="C374" s="170">
        <v>514</v>
      </c>
      <c r="D374" s="174" t="s">
        <v>77</v>
      </c>
      <c r="E374" s="171">
        <v>8</v>
      </c>
      <c r="F374" s="171">
        <v>2</v>
      </c>
      <c r="G374" s="171" t="s">
        <v>77</v>
      </c>
      <c r="H374" s="171">
        <v>1</v>
      </c>
      <c r="I374" s="171" t="s">
        <v>77</v>
      </c>
      <c r="J374" s="173" t="s">
        <v>80</v>
      </c>
      <c r="K374" s="173" t="s">
        <v>80</v>
      </c>
      <c r="L374" s="169">
        <f>VLOOKUP(CONCATENATE(J374,K374),'Sheet1 (2)'!$J$6:$K$26,2,FALSE)</f>
        <v>0</v>
      </c>
      <c r="M374" s="173" t="s">
        <v>79</v>
      </c>
      <c r="N374" s="173" t="s">
        <v>83</v>
      </c>
      <c r="O374" s="168">
        <f>VLOOKUP(CONCATENATE(M374,N374),'Sheet1 (2)'!$L$6:$M$26,2,FALSE)</f>
        <v>50</v>
      </c>
      <c r="P374" s="173" t="s">
        <v>80</v>
      </c>
      <c r="Q374" s="173" t="s">
        <v>80</v>
      </c>
      <c r="R374" s="168">
        <f>VLOOKUP(CONCATENATE(P374,Q374),'Sheet1 (2)'!$N$6:$O$26,2,FALSE)</f>
        <v>0</v>
      </c>
      <c r="S374" s="173" t="s">
        <v>80</v>
      </c>
      <c r="T374" s="173" t="s">
        <v>80</v>
      </c>
      <c r="U374" s="168">
        <f>VLOOKUP(CONCATENATE(S374,T374),'Sheet1 (2)'!$P$6:$Q$26,2,FALSE)</f>
        <v>0</v>
      </c>
      <c r="V374" s="173" t="s">
        <v>80</v>
      </c>
      <c r="W374" s="173" t="s">
        <v>80</v>
      </c>
      <c r="X374" s="168">
        <f>VLOOKUP(CONCATENATE(V374,W374),'Sheet1 (2)'!$R$6:$S$26,2,FALSE)</f>
        <v>0</v>
      </c>
      <c r="Y374" s="173" t="s">
        <v>79</v>
      </c>
      <c r="Z374" s="173" t="s">
        <v>78</v>
      </c>
      <c r="AA374" s="168">
        <f>VLOOKUP(CONCATENATE(Y374,Z374),'Sheet1 (2)'!$T$6:$U$26,2,FALSE)</f>
        <v>10</v>
      </c>
      <c r="AB374" s="173" t="s">
        <v>80</v>
      </c>
      <c r="AC374" s="173" t="s">
        <v>80</v>
      </c>
      <c r="AD374" s="168">
        <f>VLOOKUP(CONCATENATE(AB374,AC374),'Sheet1 (2)'!$X$6:$Y$26,2,FALSE)</f>
        <v>0</v>
      </c>
      <c r="AE374" s="173" t="s">
        <v>82</v>
      </c>
      <c r="AF374" s="173" t="s">
        <v>81</v>
      </c>
      <c r="AG374" s="168">
        <f>VLOOKUP(CONCATENATE(AE374,AF374),'Sheet1 (2)'!$Z$6:$AA$26,2,FALSE)</f>
        <v>66</v>
      </c>
      <c r="AH374" s="172"/>
      <c r="AI374" s="175"/>
      <c r="AJ374" s="140"/>
      <c r="AK374" s="176" t="s">
        <v>282</v>
      </c>
      <c r="AL374" s="176" t="s">
        <v>76</v>
      </c>
      <c r="AM374" s="170">
        <f t="shared" si="10"/>
        <v>514</v>
      </c>
      <c r="AN374" s="147"/>
      <c r="AO374" s="155"/>
      <c r="AP374" s="156"/>
      <c r="AQ374" s="157">
        <v>2.7124254573999997</v>
      </c>
      <c r="AR374" s="158"/>
      <c r="AS374" s="145">
        <f>LOOKUP(rufmkm,'Sheet1 (2)'!$V$62:$V$71,'Sheet1 (2)'!$W$62:$W$71)</f>
        <v>30</v>
      </c>
      <c r="AT374" s="140"/>
      <c r="AU374" s="157">
        <f>IF(IF(D374='Sheet1 (2)'!$C$69,'Sheet1 (2)'!$D$69*('Sheet1 (2)'!$D$72-rut_index)/'Sheet1 (2)'!$D$72,IF(shee2!D374='Sheet1 (2)'!$C$70,'Sheet1 (2)'!$D$70*('Sheet1 (2)'!$D$72-rut_index)/'Sheet1 (2)'!$D$72,IF(shee2!D374='Sheet1 (2)'!$C$71,'Sheet1 (2)'!$D$71*('Sheet1 (2)'!$D$72-rut_index)/'Sheet1 (2)'!$D$72)))&lt;0,0,IF(D374='Sheet1 (2)'!$C$69,'Sheet1 (2)'!$D$69*('Sheet1 (2)'!$D$72-rut_index)/'Sheet1 (2)'!$D$72,IF(shee2!D374='Sheet1 (2)'!$C$70,'Sheet1 (2)'!$D$70*('Sheet1 (2)'!$D$72-rut_index)/'Sheet1 (2)'!$D$72,IF(shee2!D374='Sheet1 (2)'!$C$71,'Sheet1 (2)'!$D$71*('Sheet1 (2)'!$D$72-rut_index)/'Sheet1 (2)'!$D$72))))</f>
        <v>5</v>
      </c>
      <c r="AV374" s="157">
        <f>IF(IF(D374='Sheet1 (2)'!$C$69,'Sheet1 (2)'!$D$69*('Sheet1 (2)'!$D$72-crack_s_index)/'Sheet1 (2)'!$D$72,IF(shee2!D374='Sheet1 (2)'!$C$70,'Sheet1 (2)'!$D$70*('Sheet1 (2)'!$D$72-crack_s_index)/'Sheet1 (2)'!$D$72,IF(shee2!D374='Sheet1 (2)'!$C$71,'Sheet1 (2)'!$D$71*('Sheet1 (2)'!$D$72-crack_s_index)/'Sheet1 (2)'!$D$72)))&lt;0,0,IF(D374='Sheet1 (2)'!$C$69,'Sheet1 (2)'!$D$69*('Sheet1 (2)'!$D$72-crack_s_index)/'Sheet1 (2)'!$D$72,IF(shee2!D374='Sheet1 (2)'!$C$70,'Sheet1 (2)'!$D$70*('Sheet1 (2)'!$D$72-crack_s_index)/'Sheet1 (2)'!$D$72,IF(shee2!D374='Sheet1 (2)'!$C$71,'Sheet1 (2)'!$D$71*('Sheet1 (2)'!$D$72-crack_s_index)/'Sheet1 (2)'!$D$72))))</f>
        <v>0.83333333333333337</v>
      </c>
      <c r="AW374" s="157">
        <f>IF(IF(D374='Sheet1 (2)'!$C$69,'Sheet1 (2)'!$D$69*('Sheet1 (2)'!$D$72-crack_t_index)/'Sheet1 (2)'!$D$72,IF(shee2!D374='Sheet1 (2)'!$C$70,'Sheet1 (2)'!$D$70*('Sheet1 (2)'!$D$72-crack_t_index)/'Sheet1 (2)'!$D$72,IF(shee2!D374='Sheet1 (2)'!$C$71,'Sheet1 (2)'!$D$71*('Sheet1 (2)'!$D$72-crack_t_index)/'Sheet1 (2)'!$D$72)))&lt;0,0,IF(D374='Sheet1 (2)'!$C$69,'Sheet1 (2)'!$D$69*('Sheet1 (2)'!$D$72-crack_t_index)/'Sheet1 (2)'!$D$72,IF(shee2!D374='Sheet1 (2)'!$C$70,'Sheet1 (2)'!$D$70*('Sheet1 (2)'!$D$72-crack_t_index)/'Sheet1 (2)'!$D$72,IF(shee2!D374='Sheet1 (2)'!$C$71,'Sheet1 (2)'!$D$71*('Sheet1 (2)'!$D$72-crack_t_index)/'Sheet1 (2)'!$D$72))))</f>
        <v>5</v>
      </c>
      <c r="AX374" s="157">
        <f>IF(IF(D374='Sheet1 (2)'!$C$69,'Sheet1 (2)'!$D$69*('Sheet1 (2)'!$D$72-rave_index)/'Sheet1 (2)'!$D$72,IF(shee2!D374='Sheet1 (2)'!$C$70,'Sheet1 (2)'!$D$70*('Sheet1 (2)'!$D$72-rave_index)/'Sheet1 (2)'!$D$72,IF(shee2!D374='Sheet1 (2)'!$C$71,'Sheet1 (2)'!$D$71*('Sheet1 (2)'!$D$72-rave_index)/'Sheet1 (2)'!$D$72)))&lt;0,0,IF(D374='Sheet1 (2)'!$C$69,'Sheet1 (2)'!$D$69*('Sheet1 (2)'!$D$72-rave_index)/'Sheet1 (2)'!$D$72,IF(shee2!D374='Sheet1 (2)'!$C$70,'Sheet1 (2)'!$D$70*('Sheet1 (2)'!$D$72-rave_index)/'Sheet1 (2)'!$D$72,IF(shee2!D374='Sheet1 (2)'!$C$71,'Sheet1 (2)'!$D$71*('Sheet1 (2)'!$D$72-rave_index)/'Sheet1 (2)'!$D$72))))</f>
        <v>4.166666666666667</v>
      </c>
      <c r="AY374" s="157">
        <f>IF(IF(D374='Sheet1 (2)'!$C$69,'Sheet1 (2)'!$D$69*('Sheet1 (2)'!$D$72-rough_index)/'Sheet1 (2)'!$D$72,IF(shee2!D374='Sheet1 (2)'!$C$70,'Sheet1 (2)'!$D$70*('Sheet1 (2)'!$D$72-rough_index)/'Sheet1 (2)'!$D$72,IF(shee2!D374='Sheet1 (2)'!$C$71,'Sheet1 (2)'!$D$71*('Sheet1 (2)'!$D$72-rough_index)/'Sheet1 (2)'!$D$72)))&lt;0,0,IF(D374='Sheet1 (2)'!$C$69,'Sheet1 (2)'!$D$69*('Sheet1 (2)'!$D$72-rough_index)/'Sheet1 (2)'!$D$72,IF(shee2!D374='Sheet1 (2)'!$C$70,'Sheet1 (2)'!$D$70*('Sheet1 (2)'!$D$72-rough_index)/'Sheet1 (2)'!$D$72,IF(shee2!D374='Sheet1 (2)'!$C$71,'Sheet1 (2)'!$D$71*('Sheet1 (2)'!$D$72-rough_index)/'Sheet1 (2)'!$D$72))))</f>
        <v>2.5</v>
      </c>
      <c r="AZ374" s="159">
        <f>+(AU374*'Sheet1 (2)'!$C$77)+(AV374*'Sheet1 (2)'!$C$78)+(AW374*'Sheet1 (2)'!$C$79)+(AX374*'Sheet1 (2)'!$C$80)+(AY374*'Sheet1 (2)'!$C$81)</f>
        <v>2.666666666666667</v>
      </c>
      <c r="BA374" s="213" t="str">
        <f t="shared" si="11"/>
        <v>Fair</v>
      </c>
      <c r="BE374">
        <f>IF(D374='Sheet1 (2)'!$C$61,'Sheet1 (2)'!$D$61*(counts^2)+'Sheet1 (2)'!$G$61*counts+'Sheet1 (2)'!$J$61,IF(D374='Sheet1 (2)'!$C$62,'Sheet1 (2)'!$D$62*counts+'Sheet1 (2)'!$G$62,IF(D374='Sheet1 (2)'!$C$63,'Sheet1 (2)'!$D$63*counts+'Sheet1 (2)'!$G$63,IF(D374='Sheet1 (2)'!$C$64,'Sheet1 (2)'!$D$64*counts+'Sheet1 (2)'!$G$64))))</f>
        <v>2.0984129299999998</v>
      </c>
    </row>
    <row r="375" spans="1:57" ht="12" customHeight="1">
      <c r="A375" s="145" t="s">
        <v>282</v>
      </c>
      <c r="B375" s="145" t="s">
        <v>76</v>
      </c>
      <c r="C375" s="170">
        <v>515</v>
      </c>
      <c r="D375" s="174" t="s">
        <v>77</v>
      </c>
      <c r="E375" s="171">
        <v>8</v>
      </c>
      <c r="F375" s="171">
        <v>2</v>
      </c>
      <c r="G375" s="171" t="s">
        <v>77</v>
      </c>
      <c r="H375" s="171">
        <v>1</v>
      </c>
      <c r="I375" s="171" t="s">
        <v>77</v>
      </c>
      <c r="J375" s="173" t="s">
        <v>80</v>
      </c>
      <c r="K375" s="173" t="s">
        <v>80</v>
      </c>
      <c r="L375" s="169">
        <f>VLOOKUP(CONCATENATE(J375,K375),'Sheet1 (2)'!$J$6:$K$26,2,FALSE)</f>
        <v>0</v>
      </c>
      <c r="M375" s="173" t="s">
        <v>80</v>
      </c>
      <c r="N375" s="173" t="s">
        <v>80</v>
      </c>
      <c r="O375" s="168">
        <f>VLOOKUP(CONCATENATE(M375,N375),'Sheet1 (2)'!$L$6:$M$26,2,FALSE)</f>
        <v>0</v>
      </c>
      <c r="P375" s="173" t="s">
        <v>80</v>
      </c>
      <c r="Q375" s="173" t="s">
        <v>80</v>
      </c>
      <c r="R375" s="168">
        <f>VLOOKUP(CONCATENATE(P375,Q375),'Sheet1 (2)'!$N$6:$O$26,2,FALSE)</f>
        <v>0</v>
      </c>
      <c r="S375" s="173" t="s">
        <v>80</v>
      </c>
      <c r="T375" s="173" t="s">
        <v>80</v>
      </c>
      <c r="U375" s="168">
        <f>VLOOKUP(CONCATENATE(S375,T375),'Sheet1 (2)'!$P$6:$Q$26,2,FALSE)</f>
        <v>0</v>
      </c>
      <c r="V375" s="173" t="s">
        <v>80</v>
      </c>
      <c r="W375" s="173" t="s">
        <v>80</v>
      </c>
      <c r="X375" s="168">
        <f>VLOOKUP(CONCATENATE(V375,W375),'Sheet1 (2)'!$R$6:$S$26,2,FALSE)</f>
        <v>0</v>
      </c>
      <c r="Y375" s="173" t="s">
        <v>80</v>
      </c>
      <c r="Z375" s="173" t="s">
        <v>80</v>
      </c>
      <c r="AA375" s="168">
        <f>VLOOKUP(CONCATENATE(Y375,Z375),'Sheet1 (2)'!$T$6:$U$26,2,FALSE)</f>
        <v>0</v>
      </c>
      <c r="AB375" s="173" t="s">
        <v>80</v>
      </c>
      <c r="AC375" s="173" t="s">
        <v>80</v>
      </c>
      <c r="AD375" s="168">
        <f>VLOOKUP(CONCATENATE(AB375,AC375),'Sheet1 (2)'!$X$6:$Y$26,2,FALSE)</f>
        <v>0</v>
      </c>
      <c r="AE375" s="173" t="s">
        <v>82</v>
      </c>
      <c r="AF375" s="173" t="s">
        <v>81</v>
      </c>
      <c r="AG375" s="168">
        <f>VLOOKUP(CONCATENATE(AE375,AF375),'Sheet1 (2)'!$Z$6:$AA$26,2,FALSE)</f>
        <v>66</v>
      </c>
      <c r="AH375" s="172"/>
      <c r="AI375" s="175"/>
      <c r="AJ375" s="140"/>
      <c r="AK375" s="176" t="s">
        <v>282</v>
      </c>
      <c r="AL375" s="176" t="s">
        <v>76</v>
      </c>
      <c r="AM375" s="170">
        <f t="shared" si="10"/>
        <v>515</v>
      </c>
      <c r="AN375" s="147"/>
      <c r="AO375" s="155"/>
      <c r="AP375" s="156"/>
      <c r="AQ375" s="157">
        <v>2.4019595123999999</v>
      </c>
      <c r="AR375" s="158"/>
      <c r="AS375" s="145">
        <f>LOOKUP(rufmkm,'Sheet1 (2)'!$V$62:$V$71,'Sheet1 (2)'!$W$62:$W$71)</f>
        <v>30</v>
      </c>
      <c r="AT375" s="140"/>
      <c r="AU375" s="157">
        <f>IF(IF(D375='Sheet1 (2)'!$C$69,'Sheet1 (2)'!$D$69*('Sheet1 (2)'!$D$72-rut_index)/'Sheet1 (2)'!$D$72,IF(shee2!D375='Sheet1 (2)'!$C$70,'Sheet1 (2)'!$D$70*('Sheet1 (2)'!$D$72-rut_index)/'Sheet1 (2)'!$D$72,IF(shee2!D375='Sheet1 (2)'!$C$71,'Sheet1 (2)'!$D$71*('Sheet1 (2)'!$D$72-rut_index)/'Sheet1 (2)'!$D$72)))&lt;0,0,IF(D375='Sheet1 (2)'!$C$69,'Sheet1 (2)'!$D$69*('Sheet1 (2)'!$D$72-rut_index)/'Sheet1 (2)'!$D$72,IF(shee2!D375='Sheet1 (2)'!$C$70,'Sheet1 (2)'!$D$70*('Sheet1 (2)'!$D$72-rut_index)/'Sheet1 (2)'!$D$72,IF(shee2!D375='Sheet1 (2)'!$C$71,'Sheet1 (2)'!$D$71*('Sheet1 (2)'!$D$72-rut_index)/'Sheet1 (2)'!$D$72))))</f>
        <v>5</v>
      </c>
      <c r="AV375" s="157">
        <f>IF(IF(D375='Sheet1 (2)'!$C$69,'Sheet1 (2)'!$D$69*('Sheet1 (2)'!$D$72-crack_s_index)/'Sheet1 (2)'!$D$72,IF(shee2!D375='Sheet1 (2)'!$C$70,'Sheet1 (2)'!$D$70*('Sheet1 (2)'!$D$72-crack_s_index)/'Sheet1 (2)'!$D$72,IF(shee2!D375='Sheet1 (2)'!$C$71,'Sheet1 (2)'!$D$71*('Sheet1 (2)'!$D$72-crack_s_index)/'Sheet1 (2)'!$D$72)))&lt;0,0,IF(D375='Sheet1 (2)'!$C$69,'Sheet1 (2)'!$D$69*('Sheet1 (2)'!$D$72-crack_s_index)/'Sheet1 (2)'!$D$72,IF(shee2!D375='Sheet1 (2)'!$C$70,'Sheet1 (2)'!$D$70*('Sheet1 (2)'!$D$72-crack_s_index)/'Sheet1 (2)'!$D$72,IF(shee2!D375='Sheet1 (2)'!$C$71,'Sheet1 (2)'!$D$71*('Sheet1 (2)'!$D$72-crack_s_index)/'Sheet1 (2)'!$D$72))))</f>
        <v>5</v>
      </c>
      <c r="AW375" s="157">
        <f>IF(IF(D375='Sheet1 (2)'!$C$69,'Sheet1 (2)'!$D$69*('Sheet1 (2)'!$D$72-crack_t_index)/'Sheet1 (2)'!$D$72,IF(shee2!D375='Sheet1 (2)'!$C$70,'Sheet1 (2)'!$D$70*('Sheet1 (2)'!$D$72-crack_t_index)/'Sheet1 (2)'!$D$72,IF(shee2!D375='Sheet1 (2)'!$C$71,'Sheet1 (2)'!$D$71*('Sheet1 (2)'!$D$72-crack_t_index)/'Sheet1 (2)'!$D$72)))&lt;0,0,IF(D375='Sheet1 (2)'!$C$69,'Sheet1 (2)'!$D$69*('Sheet1 (2)'!$D$72-crack_t_index)/'Sheet1 (2)'!$D$72,IF(shee2!D375='Sheet1 (2)'!$C$70,'Sheet1 (2)'!$D$70*('Sheet1 (2)'!$D$72-crack_t_index)/'Sheet1 (2)'!$D$72,IF(shee2!D375='Sheet1 (2)'!$C$71,'Sheet1 (2)'!$D$71*('Sheet1 (2)'!$D$72-crack_t_index)/'Sheet1 (2)'!$D$72))))</f>
        <v>5</v>
      </c>
      <c r="AX375" s="157">
        <f>IF(IF(D375='Sheet1 (2)'!$C$69,'Sheet1 (2)'!$D$69*('Sheet1 (2)'!$D$72-rave_index)/'Sheet1 (2)'!$D$72,IF(shee2!D375='Sheet1 (2)'!$C$70,'Sheet1 (2)'!$D$70*('Sheet1 (2)'!$D$72-rave_index)/'Sheet1 (2)'!$D$72,IF(shee2!D375='Sheet1 (2)'!$C$71,'Sheet1 (2)'!$D$71*('Sheet1 (2)'!$D$72-rave_index)/'Sheet1 (2)'!$D$72)))&lt;0,0,IF(D375='Sheet1 (2)'!$C$69,'Sheet1 (2)'!$D$69*('Sheet1 (2)'!$D$72-rave_index)/'Sheet1 (2)'!$D$72,IF(shee2!D375='Sheet1 (2)'!$C$70,'Sheet1 (2)'!$D$70*('Sheet1 (2)'!$D$72-rave_index)/'Sheet1 (2)'!$D$72,IF(shee2!D375='Sheet1 (2)'!$C$71,'Sheet1 (2)'!$D$71*('Sheet1 (2)'!$D$72-rave_index)/'Sheet1 (2)'!$D$72))))</f>
        <v>5</v>
      </c>
      <c r="AY375" s="157">
        <f>IF(IF(D375='Sheet1 (2)'!$C$69,'Sheet1 (2)'!$D$69*('Sheet1 (2)'!$D$72-rough_index)/'Sheet1 (2)'!$D$72,IF(shee2!D375='Sheet1 (2)'!$C$70,'Sheet1 (2)'!$D$70*('Sheet1 (2)'!$D$72-rough_index)/'Sheet1 (2)'!$D$72,IF(shee2!D375='Sheet1 (2)'!$C$71,'Sheet1 (2)'!$D$71*('Sheet1 (2)'!$D$72-rough_index)/'Sheet1 (2)'!$D$72)))&lt;0,0,IF(D375='Sheet1 (2)'!$C$69,'Sheet1 (2)'!$D$69*('Sheet1 (2)'!$D$72-rough_index)/'Sheet1 (2)'!$D$72,IF(shee2!D375='Sheet1 (2)'!$C$70,'Sheet1 (2)'!$D$70*('Sheet1 (2)'!$D$72-rough_index)/'Sheet1 (2)'!$D$72,IF(shee2!D375='Sheet1 (2)'!$C$71,'Sheet1 (2)'!$D$71*('Sheet1 (2)'!$D$72-rough_index)/'Sheet1 (2)'!$D$72))))</f>
        <v>2.5</v>
      </c>
      <c r="AZ375" s="159">
        <f>+(AU375*'Sheet1 (2)'!$C$77)+(AV375*'Sheet1 (2)'!$C$78)+(AW375*'Sheet1 (2)'!$C$79)+(AX375*'Sheet1 (2)'!$C$80)+(AY375*'Sheet1 (2)'!$C$81)</f>
        <v>4.25</v>
      </c>
      <c r="BA375" s="213" t="str">
        <f t="shared" si="11"/>
        <v>Good</v>
      </c>
      <c r="BE375">
        <f>IF(D375='Sheet1 (2)'!$C$61,'Sheet1 (2)'!$D$61*(counts^2)+'Sheet1 (2)'!$G$61*counts+'Sheet1 (2)'!$J$61,IF(D375='Sheet1 (2)'!$C$62,'Sheet1 (2)'!$D$62*counts+'Sheet1 (2)'!$G$62,IF(D375='Sheet1 (2)'!$C$63,'Sheet1 (2)'!$D$63*counts+'Sheet1 (2)'!$G$63,IF(D375='Sheet1 (2)'!$C$64,'Sheet1 (2)'!$D$64*counts+'Sheet1 (2)'!$G$64))))</f>
        <v>2.0984129299999998</v>
      </c>
    </row>
    <row r="376" spans="1:57" ht="12" customHeight="1">
      <c r="A376" s="145" t="s">
        <v>282</v>
      </c>
      <c r="B376" s="145" t="s">
        <v>76</v>
      </c>
      <c r="C376" s="170">
        <v>516</v>
      </c>
      <c r="D376" s="174" t="s">
        <v>77</v>
      </c>
      <c r="E376" s="171">
        <v>8</v>
      </c>
      <c r="F376" s="171">
        <v>2</v>
      </c>
      <c r="G376" s="171" t="s">
        <v>77</v>
      </c>
      <c r="H376" s="171">
        <v>1</v>
      </c>
      <c r="I376" s="171" t="s">
        <v>77</v>
      </c>
      <c r="J376" s="173" t="s">
        <v>80</v>
      </c>
      <c r="K376" s="173" t="s">
        <v>80</v>
      </c>
      <c r="L376" s="169">
        <f>VLOOKUP(CONCATENATE(J376,K376),'Sheet1 (2)'!$J$6:$K$26,2,FALSE)</f>
        <v>0</v>
      </c>
      <c r="M376" s="173" t="s">
        <v>80</v>
      </c>
      <c r="N376" s="173" t="s">
        <v>80</v>
      </c>
      <c r="O376" s="168">
        <f>VLOOKUP(CONCATENATE(M376,N376),'Sheet1 (2)'!$L$6:$M$26,2,FALSE)</f>
        <v>0</v>
      </c>
      <c r="P376" s="173" t="s">
        <v>80</v>
      </c>
      <c r="Q376" s="173" t="s">
        <v>80</v>
      </c>
      <c r="R376" s="168">
        <f>VLOOKUP(CONCATENATE(P376,Q376),'Sheet1 (2)'!$N$6:$O$26,2,FALSE)</f>
        <v>0</v>
      </c>
      <c r="S376" s="173" t="s">
        <v>80</v>
      </c>
      <c r="T376" s="173" t="s">
        <v>80</v>
      </c>
      <c r="U376" s="168">
        <f>VLOOKUP(CONCATENATE(S376,T376),'Sheet1 (2)'!$P$6:$Q$26,2,FALSE)</f>
        <v>0</v>
      </c>
      <c r="V376" s="173" t="s">
        <v>80</v>
      </c>
      <c r="W376" s="173" t="s">
        <v>80</v>
      </c>
      <c r="X376" s="168">
        <f>VLOOKUP(CONCATENATE(V376,W376),'Sheet1 (2)'!$R$6:$S$26,2,FALSE)</f>
        <v>0</v>
      </c>
      <c r="Y376" s="173" t="s">
        <v>80</v>
      </c>
      <c r="Z376" s="173" t="s">
        <v>80</v>
      </c>
      <c r="AA376" s="168">
        <f>VLOOKUP(CONCATENATE(Y376,Z376),'Sheet1 (2)'!$T$6:$U$26,2,FALSE)</f>
        <v>0</v>
      </c>
      <c r="AB376" s="173" t="s">
        <v>80</v>
      </c>
      <c r="AC376" s="173" t="s">
        <v>80</v>
      </c>
      <c r="AD376" s="168">
        <f>VLOOKUP(CONCATENATE(AB376,AC376),'Sheet1 (2)'!$X$6:$Y$26,2,FALSE)</f>
        <v>0</v>
      </c>
      <c r="AE376" s="173" t="s">
        <v>82</v>
      </c>
      <c r="AF376" s="173" t="s">
        <v>81</v>
      </c>
      <c r="AG376" s="168">
        <f>VLOOKUP(CONCATENATE(AE376,AF376),'Sheet1 (2)'!$Z$6:$AA$26,2,FALSE)</f>
        <v>66</v>
      </c>
      <c r="AH376" s="172"/>
      <c r="AI376" s="175"/>
      <c r="AJ376" s="140"/>
      <c r="AK376" s="176" t="s">
        <v>282</v>
      </c>
      <c r="AL376" s="176" t="s">
        <v>76</v>
      </c>
      <c r="AM376" s="170">
        <f t="shared" si="10"/>
        <v>516</v>
      </c>
      <c r="AN376" s="147"/>
      <c r="AO376" s="155"/>
      <c r="AP376" s="156"/>
      <c r="AQ376" s="157">
        <v>3.295793679</v>
      </c>
      <c r="AR376" s="158"/>
      <c r="AS376" s="145">
        <f>LOOKUP(rufmkm,'Sheet1 (2)'!$V$62:$V$71,'Sheet1 (2)'!$W$62:$W$71)</f>
        <v>40</v>
      </c>
      <c r="AT376" s="140"/>
      <c r="AU376" s="157">
        <f>IF(IF(D376='Sheet1 (2)'!$C$69,'Sheet1 (2)'!$D$69*('Sheet1 (2)'!$D$72-rut_index)/'Sheet1 (2)'!$D$72,IF(shee2!D376='Sheet1 (2)'!$C$70,'Sheet1 (2)'!$D$70*('Sheet1 (2)'!$D$72-rut_index)/'Sheet1 (2)'!$D$72,IF(shee2!D376='Sheet1 (2)'!$C$71,'Sheet1 (2)'!$D$71*('Sheet1 (2)'!$D$72-rut_index)/'Sheet1 (2)'!$D$72)))&lt;0,0,IF(D376='Sheet1 (2)'!$C$69,'Sheet1 (2)'!$D$69*('Sheet1 (2)'!$D$72-rut_index)/'Sheet1 (2)'!$D$72,IF(shee2!D376='Sheet1 (2)'!$C$70,'Sheet1 (2)'!$D$70*('Sheet1 (2)'!$D$72-rut_index)/'Sheet1 (2)'!$D$72,IF(shee2!D376='Sheet1 (2)'!$C$71,'Sheet1 (2)'!$D$71*('Sheet1 (2)'!$D$72-rut_index)/'Sheet1 (2)'!$D$72))))</f>
        <v>5</v>
      </c>
      <c r="AV376" s="157">
        <f>IF(IF(D376='Sheet1 (2)'!$C$69,'Sheet1 (2)'!$D$69*('Sheet1 (2)'!$D$72-crack_s_index)/'Sheet1 (2)'!$D$72,IF(shee2!D376='Sheet1 (2)'!$C$70,'Sheet1 (2)'!$D$70*('Sheet1 (2)'!$D$72-crack_s_index)/'Sheet1 (2)'!$D$72,IF(shee2!D376='Sheet1 (2)'!$C$71,'Sheet1 (2)'!$D$71*('Sheet1 (2)'!$D$72-crack_s_index)/'Sheet1 (2)'!$D$72)))&lt;0,0,IF(D376='Sheet1 (2)'!$C$69,'Sheet1 (2)'!$D$69*('Sheet1 (2)'!$D$72-crack_s_index)/'Sheet1 (2)'!$D$72,IF(shee2!D376='Sheet1 (2)'!$C$70,'Sheet1 (2)'!$D$70*('Sheet1 (2)'!$D$72-crack_s_index)/'Sheet1 (2)'!$D$72,IF(shee2!D376='Sheet1 (2)'!$C$71,'Sheet1 (2)'!$D$71*('Sheet1 (2)'!$D$72-crack_s_index)/'Sheet1 (2)'!$D$72))))</f>
        <v>5</v>
      </c>
      <c r="AW376" s="157">
        <f>IF(IF(D376='Sheet1 (2)'!$C$69,'Sheet1 (2)'!$D$69*('Sheet1 (2)'!$D$72-crack_t_index)/'Sheet1 (2)'!$D$72,IF(shee2!D376='Sheet1 (2)'!$C$70,'Sheet1 (2)'!$D$70*('Sheet1 (2)'!$D$72-crack_t_index)/'Sheet1 (2)'!$D$72,IF(shee2!D376='Sheet1 (2)'!$C$71,'Sheet1 (2)'!$D$71*('Sheet1 (2)'!$D$72-crack_t_index)/'Sheet1 (2)'!$D$72)))&lt;0,0,IF(D376='Sheet1 (2)'!$C$69,'Sheet1 (2)'!$D$69*('Sheet1 (2)'!$D$72-crack_t_index)/'Sheet1 (2)'!$D$72,IF(shee2!D376='Sheet1 (2)'!$C$70,'Sheet1 (2)'!$D$70*('Sheet1 (2)'!$D$72-crack_t_index)/'Sheet1 (2)'!$D$72,IF(shee2!D376='Sheet1 (2)'!$C$71,'Sheet1 (2)'!$D$71*('Sheet1 (2)'!$D$72-crack_t_index)/'Sheet1 (2)'!$D$72))))</f>
        <v>5</v>
      </c>
      <c r="AX376" s="157">
        <f>IF(IF(D376='Sheet1 (2)'!$C$69,'Sheet1 (2)'!$D$69*('Sheet1 (2)'!$D$72-rave_index)/'Sheet1 (2)'!$D$72,IF(shee2!D376='Sheet1 (2)'!$C$70,'Sheet1 (2)'!$D$70*('Sheet1 (2)'!$D$72-rave_index)/'Sheet1 (2)'!$D$72,IF(shee2!D376='Sheet1 (2)'!$C$71,'Sheet1 (2)'!$D$71*('Sheet1 (2)'!$D$72-rave_index)/'Sheet1 (2)'!$D$72)))&lt;0,0,IF(D376='Sheet1 (2)'!$C$69,'Sheet1 (2)'!$D$69*('Sheet1 (2)'!$D$72-rave_index)/'Sheet1 (2)'!$D$72,IF(shee2!D376='Sheet1 (2)'!$C$70,'Sheet1 (2)'!$D$70*('Sheet1 (2)'!$D$72-rave_index)/'Sheet1 (2)'!$D$72,IF(shee2!D376='Sheet1 (2)'!$C$71,'Sheet1 (2)'!$D$71*('Sheet1 (2)'!$D$72-rave_index)/'Sheet1 (2)'!$D$72))))</f>
        <v>5</v>
      </c>
      <c r="AY376" s="157">
        <f>IF(IF(D376='Sheet1 (2)'!$C$69,'Sheet1 (2)'!$D$69*('Sheet1 (2)'!$D$72-rough_index)/'Sheet1 (2)'!$D$72,IF(shee2!D376='Sheet1 (2)'!$C$70,'Sheet1 (2)'!$D$70*('Sheet1 (2)'!$D$72-rough_index)/'Sheet1 (2)'!$D$72,IF(shee2!D376='Sheet1 (2)'!$C$71,'Sheet1 (2)'!$D$71*('Sheet1 (2)'!$D$72-rough_index)/'Sheet1 (2)'!$D$72)))&lt;0,0,IF(D376='Sheet1 (2)'!$C$69,'Sheet1 (2)'!$D$69*('Sheet1 (2)'!$D$72-rough_index)/'Sheet1 (2)'!$D$72,IF(shee2!D376='Sheet1 (2)'!$C$70,'Sheet1 (2)'!$D$70*('Sheet1 (2)'!$D$72-rough_index)/'Sheet1 (2)'!$D$72,IF(shee2!D376='Sheet1 (2)'!$C$71,'Sheet1 (2)'!$D$71*('Sheet1 (2)'!$D$72-rough_index)/'Sheet1 (2)'!$D$72))))</f>
        <v>1.6666666666666667</v>
      </c>
      <c r="AZ376" s="159">
        <f>+(AU376*'Sheet1 (2)'!$C$77)+(AV376*'Sheet1 (2)'!$C$78)+(AW376*'Sheet1 (2)'!$C$79)+(AX376*'Sheet1 (2)'!$C$80)+(AY376*'Sheet1 (2)'!$C$81)</f>
        <v>4</v>
      </c>
      <c r="BA376" s="213" t="str">
        <f t="shared" si="11"/>
        <v>Good</v>
      </c>
      <c r="BE376">
        <f>IF(D376='Sheet1 (2)'!$C$61,'Sheet1 (2)'!$D$61*(counts^2)+'Sheet1 (2)'!$G$61*counts+'Sheet1 (2)'!$J$61,IF(D376='Sheet1 (2)'!$C$62,'Sheet1 (2)'!$D$62*counts+'Sheet1 (2)'!$G$62,IF(D376='Sheet1 (2)'!$C$63,'Sheet1 (2)'!$D$63*counts+'Sheet1 (2)'!$G$63,IF(D376='Sheet1 (2)'!$C$64,'Sheet1 (2)'!$D$64*counts+'Sheet1 (2)'!$G$64))))</f>
        <v>2.0984129299999998</v>
      </c>
    </row>
    <row r="377" spans="1:57" ht="12" customHeight="1">
      <c r="A377" s="145" t="s">
        <v>282</v>
      </c>
      <c r="B377" s="145" t="s">
        <v>76</v>
      </c>
      <c r="C377" s="170">
        <v>517</v>
      </c>
      <c r="D377" s="174" t="s">
        <v>77</v>
      </c>
      <c r="E377" s="171">
        <v>8</v>
      </c>
      <c r="F377" s="171">
        <v>2</v>
      </c>
      <c r="G377" s="171" t="s">
        <v>77</v>
      </c>
      <c r="H377" s="171">
        <v>1</v>
      </c>
      <c r="I377" s="171" t="s">
        <v>77</v>
      </c>
      <c r="J377" s="173" t="s">
        <v>80</v>
      </c>
      <c r="K377" s="173" t="s">
        <v>80</v>
      </c>
      <c r="L377" s="169">
        <f>VLOOKUP(CONCATENATE(J377,K377),'Sheet1 (2)'!$J$6:$K$26,2,FALSE)</f>
        <v>0</v>
      </c>
      <c r="M377" s="173" t="s">
        <v>80</v>
      </c>
      <c r="N377" s="173" t="s">
        <v>80</v>
      </c>
      <c r="O377" s="168">
        <f>VLOOKUP(CONCATENATE(M377,N377),'Sheet1 (2)'!$L$6:$M$26,2,FALSE)</f>
        <v>0</v>
      </c>
      <c r="P377" s="173" t="s">
        <v>80</v>
      </c>
      <c r="Q377" s="173" t="s">
        <v>80</v>
      </c>
      <c r="R377" s="168">
        <f>VLOOKUP(CONCATENATE(P377,Q377),'Sheet1 (2)'!$N$6:$O$26,2,FALSE)</f>
        <v>0</v>
      </c>
      <c r="S377" s="173" t="s">
        <v>80</v>
      </c>
      <c r="T377" s="173" t="s">
        <v>80</v>
      </c>
      <c r="U377" s="168">
        <f>VLOOKUP(CONCATENATE(S377,T377),'Sheet1 (2)'!$P$6:$Q$26,2,FALSE)</f>
        <v>0</v>
      </c>
      <c r="V377" s="173" t="s">
        <v>80</v>
      </c>
      <c r="W377" s="173" t="s">
        <v>80</v>
      </c>
      <c r="X377" s="168">
        <f>VLOOKUP(CONCATENATE(V377,W377),'Sheet1 (2)'!$R$6:$S$26,2,FALSE)</f>
        <v>0</v>
      </c>
      <c r="Y377" s="173" t="s">
        <v>80</v>
      </c>
      <c r="Z377" s="173" t="s">
        <v>80</v>
      </c>
      <c r="AA377" s="168">
        <f>VLOOKUP(CONCATENATE(Y377,Z377),'Sheet1 (2)'!$T$6:$U$26,2,FALSE)</f>
        <v>0</v>
      </c>
      <c r="AB377" s="173" t="s">
        <v>80</v>
      </c>
      <c r="AC377" s="173" t="s">
        <v>80</v>
      </c>
      <c r="AD377" s="168">
        <f>VLOOKUP(CONCATENATE(AB377,AC377),'Sheet1 (2)'!$X$6:$Y$26,2,FALSE)</f>
        <v>0</v>
      </c>
      <c r="AE377" s="173" t="s">
        <v>82</v>
      </c>
      <c r="AF377" s="173" t="s">
        <v>81</v>
      </c>
      <c r="AG377" s="168">
        <f>VLOOKUP(CONCATENATE(AE377,AF377),'Sheet1 (2)'!$Z$6:$AA$26,2,FALSE)</f>
        <v>66</v>
      </c>
      <c r="AH377" s="172"/>
      <c r="AI377" s="175"/>
      <c r="AJ377" s="140"/>
      <c r="AK377" s="176" t="s">
        <v>282</v>
      </c>
      <c r="AL377" s="176" t="s">
        <v>76</v>
      </c>
      <c r="AM377" s="170">
        <f t="shared" si="10"/>
        <v>517</v>
      </c>
      <c r="AN377" s="147"/>
      <c r="AO377" s="155"/>
      <c r="AP377" s="156"/>
      <c r="AQ377" s="157">
        <v>2.7003922490000001</v>
      </c>
      <c r="AR377" s="158"/>
      <c r="AS377" s="145">
        <f>LOOKUP(rufmkm,'Sheet1 (2)'!$V$62:$V$71,'Sheet1 (2)'!$W$62:$W$71)</f>
        <v>30</v>
      </c>
      <c r="AT377" s="140"/>
      <c r="AU377" s="157">
        <f>IF(IF(D377='Sheet1 (2)'!$C$69,'Sheet1 (2)'!$D$69*('Sheet1 (2)'!$D$72-rut_index)/'Sheet1 (2)'!$D$72,IF(shee2!D377='Sheet1 (2)'!$C$70,'Sheet1 (2)'!$D$70*('Sheet1 (2)'!$D$72-rut_index)/'Sheet1 (2)'!$D$72,IF(shee2!D377='Sheet1 (2)'!$C$71,'Sheet1 (2)'!$D$71*('Sheet1 (2)'!$D$72-rut_index)/'Sheet1 (2)'!$D$72)))&lt;0,0,IF(D377='Sheet1 (2)'!$C$69,'Sheet1 (2)'!$D$69*('Sheet1 (2)'!$D$72-rut_index)/'Sheet1 (2)'!$D$72,IF(shee2!D377='Sheet1 (2)'!$C$70,'Sheet1 (2)'!$D$70*('Sheet1 (2)'!$D$72-rut_index)/'Sheet1 (2)'!$D$72,IF(shee2!D377='Sheet1 (2)'!$C$71,'Sheet1 (2)'!$D$71*('Sheet1 (2)'!$D$72-rut_index)/'Sheet1 (2)'!$D$72))))</f>
        <v>5</v>
      </c>
      <c r="AV377" s="157">
        <f>IF(IF(D377='Sheet1 (2)'!$C$69,'Sheet1 (2)'!$D$69*('Sheet1 (2)'!$D$72-crack_s_index)/'Sheet1 (2)'!$D$72,IF(shee2!D377='Sheet1 (2)'!$C$70,'Sheet1 (2)'!$D$70*('Sheet1 (2)'!$D$72-crack_s_index)/'Sheet1 (2)'!$D$72,IF(shee2!D377='Sheet1 (2)'!$C$71,'Sheet1 (2)'!$D$71*('Sheet1 (2)'!$D$72-crack_s_index)/'Sheet1 (2)'!$D$72)))&lt;0,0,IF(D377='Sheet1 (2)'!$C$69,'Sheet1 (2)'!$D$69*('Sheet1 (2)'!$D$72-crack_s_index)/'Sheet1 (2)'!$D$72,IF(shee2!D377='Sheet1 (2)'!$C$70,'Sheet1 (2)'!$D$70*('Sheet1 (2)'!$D$72-crack_s_index)/'Sheet1 (2)'!$D$72,IF(shee2!D377='Sheet1 (2)'!$C$71,'Sheet1 (2)'!$D$71*('Sheet1 (2)'!$D$72-crack_s_index)/'Sheet1 (2)'!$D$72))))</f>
        <v>5</v>
      </c>
      <c r="AW377" s="157">
        <f>IF(IF(D377='Sheet1 (2)'!$C$69,'Sheet1 (2)'!$D$69*('Sheet1 (2)'!$D$72-crack_t_index)/'Sheet1 (2)'!$D$72,IF(shee2!D377='Sheet1 (2)'!$C$70,'Sheet1 (2)'!$D$70*('Sheet1 (2)'!$D$72-crack_t_index)/'Sheet1 (2)'!$D$72,IF(shee2!D377='Sheet1 (2)'!$C$71,'Sheet1 (2)'!$D$71*('Sheet1 (2)'!$D$72-crack_t_index)/'Sheet1 (2)'!$D$72)))&lt;0,0,IF(D377='Sheet1 (2)'!$C$69,'Sheet1 (2)'!$D$69*('Sheet1 (2)'!$D$72-crack_t_index)/'Sheet1 (2)'!$D$72,IF(shee2!D377='Sheet1 (2)'!$C$70,'Sheet1 (2)'!$D$70*('Sheet1 (2)'!$D$72-crack_t_index)/'Sheet1 (2)'!$D$72,IF(shee2!D377='Sheet1 (2)'!$C$71,'Sheet1 (2)'!$D$71*('Sheet1 (2)'!$D$72-crack_t_index)/'Sheet1 (2)'!$D$72))))</f>
        <v>5</v>
      </c>
      <c r="AX377" s="157">
        <f>IF(IF(D377='Sheet1 (2)'!$C$69,'Sheet1 (2)'!$D$69*('Sheet1 (2)'!$D$72-rave_index)/'Sheet1 (2)'!$D$72,IF(shee2!D377='Sheet1 (2)'!$C$70,'Sheet1 (2)'!$D$70*('Sheet1 (2)'!$D$72-rave_index)/'Sheet1 (2)'!$D$72,IF(shee2!D377='Sheet1 (2)'!$C$71,'Sheet1 (2)'!$D$71*('Sheet1 (2)'!$D$72-rave_index)/'Sheet1 (2)'!$D$72)))&lt;0,0,IF(D377='Sheet1 (2)'!$C$69,'Sheet1 (2)'!$D$69*('Sheet1 (2)'!$D$72-rave_index)/'Sheet1 (2)'!$D$72,IF(shee2!D377='Sheet1 (2)'!$C$70,'Sheet1 (2)'!$D$70*('Sheet1 (2)'!$D$72-rave_index)/'Sheet1 (2)'!$D$72,IF(shee2!D377='Sheet1 (2)'!$C$71,'Sheet1 (2)'!$D$71*('Sheet1 (2)'!$D$72-rave_index)/'Sheet1 (2)'!$D$72))))</f>
        <v>5</v>
      </c>
      <c r="AY377" s="157">
        <f>IF(IF(D377='Sheet1 (2)'!$C$69,'Sheet1 (2)'!$D$69*('Sheet1 (2)'!$D$72-rough_index)/'Sheet1 (2)'!$D$72,IF(shee2!D377='Sheet1 (2)'!$C$70,'Sheet1 (2)'!$D$70*('Sheet1 (2)'!$D$72-rough_index)/'Sheet1 (2)'!$D$72,IF(shee2!D377='Sheet1 (2)'!$C$71,'Sheet1 (2)'!$D$71*('Sheet1 (2)'!$D$72-rough_index)/'Sheet1 (2)'!$D$72)))&lt;0,0,IF(D377='Sheet1 (2)'!$C$69,'Sheet1 (2)'!$D$69*('Sheet1 (2)'!$D$72-rough_index)/'Sheet1 (2)'!$D$72,IF(shee2!D377='Sheet1 (2)'!$C$70,'Sheet1 (2)'!$D$70*('Sheet1 (2)'!$D$72-rough_index)/'Sheet1 (2)'!$D$72,IF(shee2!D377='Sheet1 (2)'!$C$71,'Sheet1 (2)'!$D$71*('Sheet1 (2)'!$D$72-rough_index)/'Sheet1 (2)'!$D$72))))</f>
        <v>2.5</v>
      </c>
      <c r="AZ377" s="159">
        <f>+(AU377*'Sheet1 (2)'!$C$77)+(AV377*'Sheet1 (2)'!$C$78)+(AW377*'Sheet1 (2)'!$C$79)+(AX377*'Sheet1 (2)'!$C$80)+(AY377*'Sheet1 (2)'!$C$81)</f>
        <v>4.25</v>
      </c>
      <c r="BA377" s="213" t="str">
        <f t="shared" si="11"/>
        <v>Good</v>
      </c>
      <c r="BE377">
        <f>IF(D377='Sheet1 (2)'!$C$61,'Sheet1 (2)'!$D$61*(counts^2)+'Sheet1 (2)'!$G$61*counts+'Sheet1 (2)'!$J$61,IF(D377='Sheet1 (2)'!$C$62,'Sheet1 (2)'!$D$62*counts+'Sheet1 (2)'!$G$62,IF(D377='Sheet1 (2)'!$C$63,'Sheet1 (2)'!$D$63*counts+'Sheet1 (2)'!$G$63,IF(D377='Sheet1 (2)'!$C$64,'Sheet1 (2)'!$D$64*counts+'Sheet1 (2)'!$G$64))))</f>
        <v>2.0984129299999998</v>
      </c>
    </row>
    <row r="378" spans="1:57" ht="12" customHeight="1">
      <c r="A378" s="145" t="s">
        <v>282</v>
      </c>
      <c r="B378" s="145" t="s">
        <v>76</v>
      </c>
      <c r="C378" s="170">
        <v>518</v>
      </c>
      <c r="D378" s="174" t="s">
        <v>77</v>
      </c>
      <c r="E378" s="171">
        <v>8</v>
      </c>
      <c r="F378" s="171">
        <v>2</v>
      </c>
      <c r="G378" s="171" t="s">
        <v>77</v>
      </c>
      <c r="H378" s="171">
        <v>1</v>
      </c>
      <c r="I378" s="171" t="s">
        <v>77</v>
      </c>
      <c r="J378" s="173" t="s">
        <v>80</v>
      </c>
      <c r="K378" s="173" t="s">
        <v>80</v>
      </c>
      <c r="L378" s="169">
        <f>VLOOKUP(CONCATENATE(J378,K378),'Sheet1 (2)'!$J$6:$K$26,2,FALSE)</f>
        <v>0</v>
      </c>
      <c r="M378" s="173" t="s">
        <v>80</v>
      </c>
      <c r="N378" s="173" t="s">
        <v>80</v>
      </c>
      <c r="O378" s="168">
        <f>VLOOKUP(CONCATENATE(M378,N378),'Sheet1 (2)'!$L$6:$M$26,2,FALSE)</f>
        <v>0</v>
      </c>
      <c r="P378" s="173" t="s">
        <v>80</v>
      </c>
      <c r="Q378" s="173" t="s">
        <v>80</v>
      </c>
      <c r="R378" s="168">
        <f>VLOOKUP(CONCATENATE(P378,Q378),'Sheet1 (2)'!$N$6:$O$26,2,FALSE)</f>
        <v>0</v>
      </c>
      <c r="S378" s="173" t="s">
        <v>80</v>
      </c>
      <c r="T378" s="173" t="s">
        <v>80</v>
      </c>
      <c r="U378" s="168">
        <f>VLOOKUP(CONCATENATE(S378,T378),'Sheet1 (2)'!$P$6:$Q$26,2,FALSE)</f>
        <v>0</v>
      </c>
      <c r="V378" s="173" t="s">
        <v>80</v>
      </c>
      <c r="W378" s="173" t="s">
        <v>80</v>
      </c>
      <c r="X378" s="168">
        <f>VLOOKUP(CONCATENATE(V378,W378),'Sheet1 (2)'!$R$6:$S$26,2,FALSE)</f>
        <v>0</v>
      </c>
      <c r="Y378" s="173" t="s">
        <v>80</v>
      </c>
      <c r="Z378" s="173" t="s">
        <v>80</v>
      </c>
      <c r="AA378" s="168">
        <f>VLOOKUP(CONCATENATE(Y378,Z378),'Sheet1 (2)'!$T$6:$U$26,2,FALSE)</f>
        <v>0</v>
      </c>
      <c r="AB378" s="173" t="s">
        <v>80</v>
      </c>
      <c r="AC378" s="173" t="s">
        <v>80</v>
      </c>
      <c r="AD378" s="168">
        <f>VLOOKUP(CONCATENATE(AB378,AC378),'Sheet1 (2)'!$X$6:$Y$26,2,FALSE)</f>
        <v>0</v>
      </c>
      <c r="AE378" s="173" t="s">
        <v>82</v>
      </c>
      <c r="AF378" s="173" t="s">
        <v>81</v>
      </c>
      <c r="AG378" s="168">
        <f>VLOOKUP(CONCATENATE(AE378,AF378),'Sheet1 (2)'!$Z$6:$AA$26,2,FALSE)</f>
        <v>66</v>
      </c>
      <c r="AH378" s="172"/>
      <c r="AI378" s="175"/>
      <c r="AJ378" s="140"/>
      <c r="AK378" s="176" t="s">
        <v>282</v>
      </c>
      <c r="AL378" s="176" t="s">
        <v>76</v>
      </c>
      <c r="AM378" s="170">
        <f t="shared" si="10"/>
        <v>518</v>
      </c>
      <c r="AN378" s="147"/>
      <c r="AO378" s="155"/>
      <c r="AP378" s="156"/>
      <c r="AQ378" s="157">
        <v>2.4233571552000002</v>
      </c>
      <c r="AR378" s="158"/>
      <c r="AS378" s="145">
        <f>LOOKUP(rufmkm,'Sheet1 (2)'!$V$62:$V$71,'Sheet1 (2)'!$W$62:$W$71)</f>
        <v>30</v>
      </c>
      <c r="AT378" s="140"/>
      <c r="AU378" s="157">
        <f>IF(IF(D378='Sheet1 (2)'!$C$69,'Sheet1 (2)'!$D$69*('Sheet1 (2)'!$D$72-rut_index)/'Sheet1 (2)'!$D$72,IF(shee2!D378='Sheet1 (2)'!$C$70,'Sheet1 (2)'!$D$70*('Sheet1 (2)'!$D$72-rut_index)/'Sheet1 (2)'!$D$72,IF(shee2!D378='Sheet1 (2)'!$C$71,'Sheet1 (2)'!$D$71*('Sheet1 (2)'!$D$72-rut_index)/'Sheet1 (2)'!$D$72)))&lt;0,0,IF(D378='Sheet1 (2)'!$C$69,'Sheet1 (2)'!$D$69*('Sheet1 (2)'!$D$72-rut_index)/'Sheet1 (2)'!$D$72,IF(shee2!D378='Sheet1 (2)'!$C$70,'Sheet1 (2)'!$D$70*('Sheet1 (2)'!$D$72-rut_index)/'Sheet1 (2)'!$D$72,IF(shee2!D378='Sheet1 (2)'!$C$71,'Sheet1 (2)'!$D$71*('Sheet1 (2)'!$D$72-rut_index)/'Sheet1 (2)'!$D$72))))</f>
        <v>5</v>
      </c>
      <c r="AV378" s="157">
        <f>IF(IF(D378='Sheet1 (2)'!$C$69,'Sheet1 (2)'!$D$69*('Sheet1 (2)'!$D$72-crack_s_index)/'Sheet1 (2)'!$D$72,IF(shee2!D378='Sheet1 (2)'!$C$70,'Sheet1 (2)'!$D$70*('Sheet1 (2)'!$D$72-crack_s_index)/'Sheet1 (2)'!$D$72,IF(shee2!D378='Sheet1 (2)'!$C$71,'Sheet1 (2)'!$D$71*('Sheet1 (2)'!$D$72-crack_s_index)/'Sheet1 (2)'!$D$72)))&lt;0,0,IF(D378='Sheet1 (2)'!$C$69,'Sheet1 (2)'!$D$69*('Sheet1 (2)'!$D$72-crack_s_index)/'Sheet1 (2)'!$D$72,IF(shee2!D378='Sheet1 (2)'!$C$70,'Sheet1 (2)'!$D$70*('Sheet1 (2)'!$D$72-crack_s_index)/'Sheet1 (2)'!$D$72,IF(shee2!D378='Sheet1 (2)'!$C$71,'Sheet1 (2)'!$D$71*('Sheet1 (2)'!$D$72-crack_s_index)/'Sheet1 (2)'!$D$72))))</f>
        <v>5</v>
      </c>
      <c r="AW378" s="157">
        <f>IF(IF(D378='Sheet1 (2)'!$C$69,'Sheet1 (2)'!$D$69*('Sheet1 (2)'!$D$72-crack_t_index)/'Sheet1 (2)'!$D$72,IF(shee2!D378='Sheet1 (2)'!$C$70,'Sheet1 (2)'!$D$70*('Sheet1 (2)'!$D$72-crack_t_index)/'Sheet1 (2)'!$D$72,IF(shee2!D378='Sheet1 (2)'!$C$71,'Sheet1 (2)'!$D$71*('Sheet1 (2)'!$D$72-crack_t_index)/'Sheet1 (2)'!$D$72)))&lt;0,0,IF(D378='Sheet1 (2)'!$C$69,'Sheet1 (2)'!$D$69*('Sheet1 (2)'!$D$72-crack_t_index)/'Sheet1 (2)'!$D$72,IF(shee2!D378='Sheet1 (2)'!$C$70,'Sheet1 (2)'!$D$70*('Sheet1 (2)'!$D$72-crack_t_index)/'Sheet1 (2)'!$D$72,IF(shee2!D378='Sheet1 (2)'!$C$71,'Sheet1 (2)'!$D$71*('Sheet1 (2)'!$D$72-crack_t_index)/'Sheet1 (2)'!$D$72))))</f>
        <v>5</v>
      </c>
      <c r="AX378" s="157">
        <f>IF(IF(D378='Sheet1 (2)'!$C$69,'Sheet1 (2)'!$D$69*('Sheet1 (2)'!$D$72-rave_index)/'Sheet1 (2)'!$D$72,IF(shee2!D378='Sheet1 (2)'!$C$70,'Sheet1 (2)'!$D$70*('Sheet1 (2)'!$D$72-rave_index)/'Sheet1 (2)'!$D$72,IF(shee2!D378='Sheet1 (2)'!$C$71,'Sheet1 (2)'!$D$71*('Sheet1 (2)'!$D$72-rave_index)/'Sheet1 (2)'!$D$72)))&lt;0,0,IF(D378='Sheet1 (2)'!$C$69,'Sheet1 (2)'!$D$69*('Sheet1 (2)'!$D$72-rave_index)/'Sheet1 (2)'!$D$72,IF(shee2!D378='Sheet1 (2)'!$C$70,'Sheet1 (2)'!$D$70*('Sheet1 (2)'!$D$72-rave_index)/'Sheet1 (2)'!$D$72,IF(shee2!D378='Sheet1 (2)'!$C$71,'Sheet1 (2)'!$D$71*('Sheet1 (2)'!$D$72-rave_index)/'Sheet1 (2)'!$D$72))))</f>
        <v>5</v>
      </c>
      <c r="AY378" s="157">
        <f>IF(IF(D378='Sheet1 (2)'!$C$69,'Sheet1 (2)'!$D$69*('Sheet1 (2)'!$D$72-rough_index)/'Sheet1 (2)'!$D$72,IF(shee2!D378='Sheet1 (2)'!$C$70,'Sheet1 (2)'!$D$70*('Sheet1 (2)'!$D$72-rough_index)/'Sheet1 (2)'!$D$72,IF(shee2!D378='Sheet1 (2)'!$C$71,'Sheet1 (2)'!$D$71*('Sheet1 (2)'!$D$72-rough_index)/'Sheet1 (2)'!$D$72)))&lt;0,0,IF(D378='Sheet1 (2)'!$C$69,'Sheet1 (2)'!$D$69*('Sheet1 (2)'!$D$72-rough_index)/'Sheet1 (2)'!$D$72,IF(shee2!D378='Sheet1 (2)'!$C$70,'Sheet1 (2)'!$D$70*('Sheet1 (2)'!$D$72-rough_index)/'Sheet1 (2)'!$D$72,IF(shee2!D378='Sheet1 (2)'!$C$71,'Sheet1 (2)'!$D$71*('Sheet1 (2)'!$D$72-rough_index)/'Sheet1 (2)'!$D$72))))</f>
        <v>2.5</v>
      </c>
      <c r="AZ378" s="159">
        <f>+(AU378*'Sheet1 (2)'!$C$77)+(AV378*'Sheet1 (2)'!$C$78)+(AW378*'Sheet1 (2)'!$C$79)+(AX378*'Sheet1 (2)'!$C$80)+(AY378*'Sheet1 (2)'!$C$81)</f>
        <v>4.25</v>
      </c>
      <c r="BA378" s="213" t="str">
        <f t="shared" si="11"/>
        <v>Good</v>
      </c>
      <c r="BE378">
        <f>IF(D378='Sheet1 (2)'!$C$61,'Sheet1 (2)'!$D$61*(counts^2)+'Sheet1 (2)'!$G$61*counts+'Sheet1 (2)'!$J$61,IF(D378='Sheet1 (2)'!$C$62,'Sheet1 (2)'!$D$62*counts+'Sheet1 (2)'!$G$62,IF(D378='Sheet1 (2)'!$C$63,'Sheet1 (2)'!$D$63*counts+'Sheet1 (2)'!$G$63,IF(D378='Sheet1 (2)'!$C$64,'Sheet1 (2)'!$D$64*counts+'Sheet1 (2)'!$G$64))))</f>
        <v>2.0984129299999998</v>
      </c>
    </row>
    <row r="379" spans="1:57" ht="12" customHeight="1">
      <c r="A379" s="145" t="s">
        <v>282</v>
      </c>
      <c r="B379" s="145" t="s">
        <v>76</v>
      </c>
      <c r="C379" s="170">
        <v>519</v>
      </c>
      <c r="D379" s="174" t="s">
        <v>77</v>
      </c>
      <c r="E379" s="171">
        <v>8</v>
      </c>
      <c r="F379" s="171">
        <v>2</v>
      </c>
      <c r="G379" s="171" t="s">
        <v>77</v>
      </c>
      <c r="H379" s="171">
        <v>1</v>
      </c>
      <c r="I379" s="171" t="s">
        <v>77</v>
      </c>
      <c r="J379" s="173" t="s">
        <v>80</v>
      </c>
      <c r="K379" s="173" t="s">
        <v>80</v>
      </c>
      <c r="L379" s="169">
        <f>VLOOKUP(CONCATENATE(J379,K379),'Sheet1 (2)'!$J$6:$K$26,2,FALSE)</f>
        <v>0</v>
      </c>
      <c r="M379" s="173" t="s">
        <v>80</v>
      </c>
      <c r="N379" s="173" t="s">
        <v>80</v>
      </c>
      <c r="O379" s="168">
        <f>VLOOKUP(CONCATENATE(M379,N379),'Sheet1 (2)'!$L$6:$M$26,2,FALSE)</f>
        <v>0</v>
      </c>
      <c r="P379" s="173" t="s">
        <v>80</v>
      </c>
      <c r="Q379" s="173" t="s">
        <v>80</v>
      </c>
      <c r="R379" s="168">
        <f>VLOOKUP(CONCATENATE(P379,Q379),'Sheet1 (2)'!$N$6:$O$26,2,FALSE)</f>
        <v>0</v>
      </c>
      <c r="S379" s="173" t="s">
        <v>78</v>
      </c>
      <c r="T379" s="173" t="s">
        <v>82</v>
      </c>
      <c r="U379" s="168">
        <f>VLOOKUP(CONCATENATE(S379,T379),'Sheet1 (2)'!$P$6:$Q$26,2,FALSE)</f>
        <v>6.25</v>
      </c>
      <c r="V379" s="173" t="s">
        <v>80</v>
      </c>
      <c r="W379" s="173" t="s">
        <v>80</v>
      </c>
      <c r="X379" s="168">
        <f>VLOOKUP(CONCATENATE(V379,W379),'Sheet1 (2)'!$R$6:$S$26,2,FALSE)</f>
        <v>0</v>
      </c>
      <c r="Y379" s="173" t="s">
        <v>80</v>
      </c>
      <c r="Z379" s="173" t="s">
        <v>80</v>
      </c>
      <c r="AA379" s="168">
        <f>VLOOKUP(CONCATENATE(Y379,Z379),'Sheet1 (2)'!$T$6:$U$26,2,FALSE)</f>
        <v>0</v>
      </c>
      <c r="AB379" s="173" t="s">
        <v>80</v>
      </c>
      <c r="AC379" s="173" t="s">
        <v>80</v>
      </c>
      <c r="AD379" s="168">
        <f>VLOOKUP(CONCATENATE(AB379,AC379),'Sheet1 (2)'!$X$6:$Y$26,2,FALSE)</f>
        <v>0</v>
      </c>
      <c r="AE379" s="173" t="s">
        <v>82</v>
      </c>
      <c r="AF379" s="173" t="s">
        <v>81</v>
      </c>
      <c r="AG379" s="168">
        <f>VLOOKUP(CONCATENATE(AE379,AF379),'Sheet1 (2)'!$Z$6:$AA$26,2,FALSE)</f>
        <v>66</v>
      </c>
      <c r="AH379" s="172"/>
      <c r="AI379" s="175"/>
      <c r="AJ379" s="140"/>
      <c r="AK379" s="176" t="s">
        <v>282</v>
      </c>
      <c r="AL379" s="176" t="s">
        <v>76</v>
      </c>
      <c r="AM379" s="170">
        <f t="shared" si="10"/>
        <v>519</v>
      </c>
      <c r="AN379" s="147"/>
      <c r="AO379" s="155"/>
      <c r="AP379" s="156"/>
      <c r="AQ379" s="157">
        <v>9.5737006501999993</v>
      </c>
      <c r="AR379" s="158"/>
      <c r="AS379" s="145">
        <f>LOOKUP(rufmkm,'Sheet1 (2)'!$V$62:$V$71,'Sheet1 (2)'!$W$62:$W$71)</f>
        <v>100</v>
      </c>
      <c r="AT379" s="140"/>
      <c r="AU379" s="157">
        <f>IF(IF(D379='Sheet1 (2)'!$C$69,'Sheet1 (2)'!$D$69*('Sheet1 (2)'!$D$72-rut_index)/'Sheet1 (2)'!$D$72,IF(shee2!D379='Sheet1 (2)'!$C$70,'Sheet1 (2)'!$D$70*('Sheet1 (2)'!$D$72-rut_index)/'Sheet1 (2)'!$D$72,IF(shee2!D379='Sheet1 (2)'!$C$71,'Sheet1 (2)'!$D$71*('Sheet1 (2)'!$D$72-rut_index)/'Sheet1 (2)'!$D$72)))&lt;0,0,IF(D379='Sheet1 (2)'!$C$69,'Sheet1 (2)'!$D$69*('Sheet1 (2)'!$D$72-rut_index)/'Sheet1 (2)'!$D$72,IF(shee2!D379='Sheet1 (2)'!$C$70,'Sheet1 (2)'!$D$70*('Sheet1 (2)'!$D$72-rut_index)/'Sheet1 (2)'!$D$72,IF(shee2!D379='Sheet1 (2)'!$C$71,'Sheet1 (2)'!$D$71*('Sheet1 (2)'!$D$72-rut_index)/'Sheet1 (2)'!$D$72))))</f>
        <v>5</v>
      </c>
      <c r="AV379" s="157">
        <f>IF(IF(D379='Sheet1 (2)'!$C$69,'Sheet1 (2)'!$D$69*('Sheet1 (2)'!$D$72-crack_s_index)/'Sheet1 (2)'!$D$72,IF(shee2!D379='Sheet1 (2)'!$C$70,'Sheet1 (2)'!$D$70*('Sheet1 (2)'!$D$72-crack_s_index)/'Sheet1 (2)'!$D$72,IF(shee2!D379='Sheet1 (2)'!$C$71,'Sheet1 (2)'!$D$71*('Sheet1 (2)'!$D$72-crack_s_index)/'Sheet1 (2)'!$D$72)))&lt;0,0,IF(D379='Sheet1 (2)'!$C$69,'Sheet1 (2)'!$D$69*('Sheet1 (2)'!$D$72-crack_s_index)/'Sheet1 (2)'!$D$72,IF(shee2!D379='Sheet1 (2)'!$C$70,'Sheet1 (2)'!$D$70*('Sheet1 (2)'!$D$72-crack_s_index)/'Sheet1 (2)'!$D$72,IF(shee2!D379='Sheet1 (2)'!$C$71,'Sheet1 (2)'!$D$71*('Sheet1 (2)'!$D$72-crack_s_index)/'Sheet1 (2)'!$D$72))))</f>
        <v>5</v>
      </c>
      <c r="AW379" s="157">
        <f>IF(IF(D379='Sheet1 (2)'!$C$69,'Sheet1 (2)'!$D$69*('Sheet1 (2)'!$D$72-crack_t_index)/'Sheet1 (2)'!$D$72,IF(shee2!D379='Sheet1 (2)'!$C$70,'Sheet1 (2)'!$D$70*('Sheet1 (2)'!$D$72-crack_t_index)/'Sheet1 (2)'!$D$72,IF(shee2!D379='Sheet1 (2)'!$C$71,'Sheet1 (2)'!$D$71*('Sheet1 (2)'!$D$72-crack_t_index)/'Sheet1 (2)'!$D$72)))&lt;0,0,IF(D379='Sheet1 (2)'!$C$69,'Sheet1 (2)'!$D$69*('Sheet1 (2)'!$D$72-crack_t_index)/'Sheet1 (2)'!$D$72,IF(shee2!D379='Sheet1 (2)'!$C$70,'Sheet1 (2)'!$D$70*('Sheet1 (2)'!$D$72-crack_t_index)/'Sheet1 (2)'!$D$72,IF(shee2!D379='Sheet1 (2)'!$C$71,'Sheet1 (2)'!$D$71*('Sheet1 (2)'!$D$72-crack_t_index)/'Sheet1 (2)'!$D$72))))</f>
        <v>5</v>
      </c>
      <c r="AX379" s="157">
        <f>IF(IF(D379='Sheet1 (2)'!$C$69,'Sheet1 (2)'!$D$69*('Sheet1 (2)'!$D$72-rave_index)/'Sheet1 (2)'!$D$72,IF(shee2!D379='Sheet1 (2)'!$C$70,'Sheet1 (2)'!$D$70*('Sheet1 (2)'!$D$72-rave_index)/'Sheet1 (2)'!$D$72,IF(shee2!D379='Sheet1 (2)'!$C$71,'Sheet1 (2)'!$D$71*('Sheet1 (2)'!$D$72-rave_index)/'Sheet1 (2)'!$D$72)))&lt;0,0,IF(D379='Sheet1 (2)'!$C$69,'Sheet1 (2)'!$D$69*('Sheet1 (2)'!$D$72-rave_index)/'Sheet1 (2)'!$D$72,IF(shee2!D379='Sheet1 (2)'!$C$70,'Sheet1 (2)'!$D$70*('Sheet1 (2)'!$D$72-rave_index)/'Sheet1 (2)'!$D$72,IF(shee2!D379='Sheet1 (2)'!$C$71,'Sheet1 (2)'!$D$71*('Sheet1 (2)'!$D$72-rave_index)/'Sheet1 (2)'!$D$72))))</f>
        <v>5</v>
      </c>
      <c r="AY379" s="157">
        <f>IF(IF(D379='Sheet1 (2)'!$C$69,'Sheet1 (2)'!$D$69*('Sheet1 (2)'!$D$72-rough_index)/'Sheet1 (2)'!$D$72,IF(shee2!D379='Sheet1 (2)'!$C$70,'Sheet1 (2)'!$D$70*('Sheet1 (2)'!$D$72-rough_index)/'Sheet1 (2)'!$D$72,IF(shee2!D379='Sheet1 (2)'!$C$71,'Sheet1 (2)'!$D$71*('Sheet1 (2)'!$D$72-rough_index)/'Sheet1 (2)'!$D$72)))&lt;0,0,IF(D379='Sheet1 (2)'!$C$69,'Sheet1 (2)'!$D$69*('Sheet1 (2)'!$D$72-rough_index)/'Sheet1 (2)'!$D$72,IF(shee2!D379='Sheet1 (2)'!$C$70,'Sheet1 (2)'!$D$70*('Sheet1 (2)'!$D$72-rough_index)/'Sheet1 (2)'!$D$72,IF(shee2!D379='Sheet1 (2)'!$C$71,'Sheet1 (2)'!$D$71*('Sheet1 (2)'!$D$72-rough_index)/'Sheet1 (2)'!$D$72))))</f>
        <v>0</v>
      </c>
      <c r="AZ379" s="159">
        <f>+(AU379*'Sheet1 (2)'!$C$77)+(AV379*'Sheet1 (2)'!$C$78)+(AW379*'Sheet1 (2)'!$C$79)+(AX379*'Sheet1 (2)'!$C$80)+(AY379*'Sheet1 (2)'!$C$81)</f>
        <v>3.5</v>
      </c>
      <c r="BA379" s="213" t="str">
        <f t="shared" si="11"/>
        <v>Fair</v>
      </c>
      <c r="BE379">
        <f>IF(D379='Sheet1 (2)'!$C$61,'Sheet1 (2)'!$D$61*(counts^2)+'Sheet1 (2)'!$G$61*counts+'Sheet1 (2)'!$J$61,IF(D379='Sheet1 (2)'!$C$62,'Sheet1 (2)'!$D$62*counts+'Sheet1 (2)'!$G$62,IF(D379='Sheet1 (2)'!$C$63,'Sheet1 (2)'!$D$63*counts+'Sheet1 (2)'!$G$63,IF(D379='Sheet1 (2)'!$C$64,'Sheet1 (2)'!$D$64*counts+'Sheet1 (2)'!$G$64))))</f>
        <v>2.0984129299999998</v>
      </c>
    </row>
    <row r="380" spans="1:57" ht="12" customHeight="1">
      <c r="A380" s="145" t="s">
        <v>282</v>
      </c>
      <c r="B380" s="145" t="s">
        <v>76</v>
      </c>
      <c r="C380" s="170">
        <v>520</v>
      </c>
      <c r="D380" s="174" t="s">
        <v>77</v>
      </c>
      <c r="E380" s="171">
        <v>8</v>
      </c>
      <c r="F380" s="171">
        <v>2</v>
      </c>
      <c r="G380" s="171" t="s">
        <v>77</v>
      </c>
      <c r="H380" s="171">
        <v>1</v>
      </c>
      <c r="I380" s="171" t="s">
        <v>77</v>
      </c>
      <c r="J380" s="173" t="s">
        <v>80</v>
      </c>
      <c r="K380" s="173" t="s">
        <v>80</v>
      </c>
      <c r="L380" s="169">
        <f>VLOOKUP(CONCATENATE(J380,K380),'Sheet1 (2)'!$J$6:$K$26,2,FALSE)</f>
        <v>0</v>
      </c>
      <c r="M380" s="173" t="s">
        <v>80</v>
      </c>
      <c r="N380" s="173" t="s">
        <v>80</v>
      </c>
      <c r="O380" s="168">
        <f>VLOOKUP(CONCATENATE(M380,N380),'Sheet1 (2)'!$L$6:$M$26,2,FALSE)</f>
        <v>0</v>
      </c>
      <c r="P380" s="173" t="s">
        <v>80</v>
      </c>
      <c r="Q380" s="173" t="s">
        <v>80</v>
      </c>
      <c r="R380" s="168">
        <f>VLOOKUP(CONCATENATE(P380,Q380),'Sheet1 (2)'!$N$6:$O$26,2,FALSE)</f>
        <v>0</v>
      </c>
      <c r="S380" s="173" t="s">
        <v>80</v>
      </c>
      <c r="T380" s="173" t="s">
        <v>80</v>
      </c>
      <c r="U380" s="168">
        <f>VLOOKUP(CONCATENATE(S380,T380),'Sheet1 (2)'!$P$6:$Q$26,2,FALSE)</f>
        <v>0</v>
      </c>
      <c r="V380" s="173" t="s">
        <v>80</v>
      </c>
      <c r="W380" s="173" t="s">
        <v>80</v>
      </c>
      <c r="X380" s="168">
        <f>VLOOKUP(CONCATENATE(V380,W380),'Sheet1 (2)'!$R$6:$S$26,2,FALSE)</f>
        <v>0</v>
      </c>
      <c r="Y380" s="173" t="s">
        <v>80</v>
      </c>
      <c r="Z380" s="173" t="s">
        <v>80</v>
      </c>
      <c r="AA380" s="168">
        <f>VLOOKUP(CONCATENATE(Y380,Z380),'Sheet1 (2)'!$T$6:$U$26,2,FALSE)</f>
        <v>0</v>
      </c>
      <c r="AB380" s="173" t="s">
        <v>80</v>
      </c>
      <c r="AC380" s="173" t="s">
        <v>80</v>
      </c>
      <c r="AD380" s="168">
        <f>VLOOKUP(CONCATENATE(AB380,AC380),'Sheet1 (2)'!$X$6:$Y$26,2,FALSE)</f>
        <v>0</v>
      </c>
      <c r="AE380" s="173" t="s">
        <v>82</v>
      </c>
      <c r="AF380" s="173" t="s">
        <v>81</v>
      </c>
      <c r="AG380" s="168">
        <f>VLOOKUP(CONCATENATE(AE380,AF380),'Sheet1 (2)'!$Z$6:$AA$26,2,FALSE)</f>
        <v>66</v>
      </c>
      <c r="AH380" s="172"/>
      <c r="AI380" s="175"/>
      <c r="AJ380" s="140"/>
      <c r="AK380" s="176" t="s">
        <v>282</v>
      </c>
      <c r="AL380" s="176" t="s">
        <v>76</v>
      </c>
      <c r="AM380" s="170">
        <f t="shared" si="10"/>
        <v>520</v>
      </c>
      <c r="AN380" s="147"/>
      <c r="AO380" s="155"/>
      <c r="AP380" s="156"/>
      <c r="AQ380" s="157">
        <v>1.9625143246000001</v>
      </c>
      <c r="AR380" s="158"/>
      <c r="AS380" s="145">
        <f>LOOKUP(rufmkm,'Sheet1 (2)'!$V$62:$V$71,'Sheet1 (2)'!$W$62:$W$71)</f>
        <v>20</v>
      </c>
      <c r="AT380" s="140"/>
      <c r="AU380" s="157">
        <f>IF(IF(D380='Sheet1 (2)'!$C$69,'Sheet1 (2)'!$D$69*('Sheet1 (2)'!$D$72-rut_index)/'Sheet1 (2)'!$D$72,IF(shee2!D380='Sheet1 (2)'!$C$70,'Sheet1 (2)'!$D$70*('Sheet1 (2)'!$D$72-rut_index)/'Sheet1 (2)'!$D$72,IF(shee2!D380='Sheet1 (2)'!$C$71,'Sheet1 (2)'!$D$71*('Sheet1 (2)'!$D$72-rut_index)/'Sheet1 (2)'!$D$72)))&lt;0,0,IF(D380='Sheet1 (2)'!$C$69,'Sheet1 (2)'!$D$69*('Sheet1 (2)'!$D$72-rut_index)/'Sheet1 (2)'!$D$72,IF(shee2!D380='Sheet1 (2)'!$C$70,'Sheet1 (2)'!$D$70*('Sheet1 (2)'!$D$72-rut_index)/'Sheet1 (2)'!$D$72,IF(shee2!D380='Sheet1 (2)'!$C$71,'Sheet1 (2)'!$D$71*('Sheet1 (2)'!$D$72-rut_index)/'Sheet1 (2)'!$D$72))))</f>
        <v>5</v>
      </c>
      <c r="AV380" s="157">
        <f>IF(IF(D380='Sheet1 (2)'!$C$69,'Sheet1 (2)'!$D$69*('Sheet1 (2)'!$D$72-crack_s_index)/'Sheet1 (2)'!$D$72,IF(shee2!D380='Sheet1 (2)'!$C$70,'Sheet1 (2)'!$D$70*('Sheet1 (2)'!$D$72-crack_s_index)/'Sheet1 (2)'!$D$72,IF(shee2!D380='Sheet1 (2)'!$C$71,'Sheet1 (2)'!$D$71*('Sheet1 (2)'!$D$72-crack_s_index)/'Sheet1 (2)'!$D$72)))&lt;0,0,IF(D380='Sheet1 (2)'!$C$69,'Sheet1 (2)'!$D$69*('Sheet1 (2)'!$D$72-crack_s_index)/'Sheet1 (2)'!$D$72,IF(shee2!D380='Sheet1 (2)'!$C$70,'Sheet1 (2)'!$D$70*('Sheet1 (2)'!$D$72-crack_s_index)/'Sheet1 (2)'!$D$72,IF(shee2!D380='Sheet1 (2)'!$C$71,'Sheet1 (2)'!$D$71*('Sheet1 (2)'!$D$72-crack_s_index)/'Sheet1 (2)'!$D$72))))</f>
        <v>5</v>
      </c>
      <c r="AW380" s="157">
        <f>IF(IF(D380='Sheet1 (2)'!$C$69,'Sheet1 (2)'!$D$69*('Sheet1 (2)'!$D$72-crack_t_index)/'Sheet1 (2)'!$D$72,IF(shee2!D380='Sheet1 (2)'!$C$70,'Sheet1 (2)'!$D$70*('Sheet1 (2)'!$D$72-crack_t_index)/'Sheet1 (2)'!$D$72,IF(shee2!D380='Sheet1 (2)'!$C$71,'Sheet1 (2)'!$D$71*('Sheet1 (2)'!$D$72-crack_t_index)/'Sheet1 (2)'!$D$72)))&lt;0,0,IF(D380='Sheet1 (2)'!$C$69,'Sheet1 (2)'!$D$69*('Sheet1 (2)'!$D$72-crack_t_index)/'Sheet1 (2)'!$D$72,IF(shee2!D380='Sheet1 (2)'!$C$70,'Sheet1 (2)'!$D$70*('Sheet1 (2)'!$D$72-crack_t_index)/'Sheet1 (2)'!$D$72,IF(shee2!D380='Sheet1 (2)'!$C$71,'Sheet1 (2)'!$D$71*('Sheet1 (2)'!$D$72-crack_t_index)/'Sheet1 (2)'!$D$72))))</f>
        <v>5</v>
      </c>
      <c r="AX380" s="157">
        <f>IF(IF(D380='Sheet1 (2)'!$C$69,'Sheet1 (2)'!$D$69*('Sheet1 (2)'!$D$72-rave_index)/'Sheet1 (2)'!$D$72,IF(shee2!D380='Sheet1 (2)'!$C$70,'Sheet1 (2)'!$D$70*('Sheet1 (2)'!$D$72-rave_index)/'Sheet1 (2)'!$D$72,IF(shee2!D380='Sheet1 (2)'!$C$71,'Sheet1 (2)'!$D$71*('Sheet1 (2)'!$D$72-rave_index)/'Sheet1 (2)'!$D$72)))&lt;0,0,IF(D380='Sheet1 (2)'!$C$69,'Sheet1 (2)'!$D$69*('Sheet1 (2)'!$D$72-rave_index)/'Sheet1 (2)'!$D$72,IF(shee2!D380='Sheet1 (2)'!$C$70,'Sheet1 (2)'!$D$70*('Sheet1 (2)'!$D$72-rave_index)/'Sheet1 (2)'!$D$72,IF(shee2!D380='Sheet1 (2)'!$C$71,'Sheet1 (2)'!$D$71*('Sheet1 (2)'!$D$72-rave_index)/'Sheet1 (2)'!$D$72))))</f>
        <v>5</v>
      </c>
      <c r="AY380" s="157">
        <f>IF(IF(D380='Sheet1 (2)'!$C$69,'Sheet1 (2)'!$D$69*('Sheet1 (2)'!$D$72-rough_index)/'Sheet1 (2)'!$D$72,IF(shee2!D380='Sheet1 (2)'!$C$70,'Sheet1 (2)'!$D$70*('Sheet1 (2)'!$D$72-rough_index)/'Sheet1 (2)'!$D$72,IF(shee2!D380='Sheet1 (2)'!$C$71,'Sheet1 (2)'!$D$71*('Sheet1 (2)'!$D$72-rough_index)/'Sheet1 (2)'!$D$72)))&lt;0,0,IF(D380='Sheet1 (2)'!$C$69,'Sheet1 (2)'!$D$69*('Sheet1 (2)'!$D$72-rough_index)/'Sheet1 (2)'!$D$72,IF(shee2!D380='Sheet1 (2)'!$C$70,'Sheet1 (2)'!$D$70*('Sheet1 (2)'!$D$72-rough_index)/'Sheet1 (2)'!$D$72,IF(shee2!D380='Sheet1 (2)'!$C$71,'Sheet1 (2)'!$D$71*('Sheet1 (2)'!$D$72-rough_index)/'Sheet1 (2)'!$D$72))))</f>
        <v>3.3333333333333335</v>
      </c>
      <c r="AZ380" s="159">
        <f>+(AU380*'Sheet1 (2)'!$C$77)+(AV380*'Sheet1 (2)'!$C$78)+(AW380*'Sheet1 (2)'!$C$79)+(AX380*'Sheet1 (2)'!$C$80)+(AY380*'Sheet1 (2)'!$C$81)</f>
        <v>4.5</v>
      </c>
      <c r="BA380" s="213" t="str">
        <f t="shared" si="11"/>
        <v>Good</v>
      </c>
      <c r="BE380">
        <f>IF(D380='Sheet1 (2)'!$C$61,'Sheet1 (2)'!$D$61*(counts^2)+'Sheet1 (2)'!$G$61*counts+'Sheet1 (2)'!$J$61,IF(D380='Sheet1 (2)'!$C$62,'Sheet1 (2)'!$D$62*counts+'Sheet1 (2)'!$G$62,IF(D380='Sheet1 (2)'!$C$63,'Sheet1 (2)'!$D$63*counts+'Sheet1 (2)'!$G$63,IF(D380='Sheet1 (2)'!$C$64,'Sheet1 (2)'!$D$64*counts+'Sheet1 (2)'!$G$64))))</f>
        <v>2.0984129299999998</v>
      </c>
    </row>
    <row r="381" spans="1:57" ht="12" customHeight="1">
      <c r="A381" s="145" t="s">
        <v>282</v>
      </c>
      <c r="B381" s="145" t="s">
        <v>76</v>
      </c>
      <c r="C381" s="170">
        <v>521</v>
      </c>
      <c r="D381" s="174" t="s">
        <v>77</v>
      </c>
      <c r="E381" s="171">
        <v>8</v>
      </c>
      <c r="F381" s="171">
        <v>2</v>
      </c>
      <c r="G381" s="171" t="s">
        <v>77</v>
      </c>
      <c r="H381" s="171">
        <v>1</v>
      </c>
      <c r="I381" s="171" t="s">
        <v>77</v>
      </c>
      <c r="J381" s="173" t="s">
        <v>80</v>
      </c>
      <c r="K381" s="173" t="s">
        <v>80</v>
      </c>
      <c r="L381" s="169">
        <f>VLOOKUP(CONCATENATE(J381,K381),'Sheet1 (2)'!$J$6:$K$26,2,FALSE)</f>
        <v>0</v>
      </c>
      <c r="M381" s="173" t="s">
        <v>80</v>
      </c>
      <c r="N381" s="173" t="s">
        <v>80</v>
      </c>
      <c r="O381" s="168">
        <f>VLOOKUP(CONCATENATE(M381,N381),'Sheet1 (2)'!$L$6:$M$26,2,FALSE)</f>
        <v>0</v>
      </c>
      <c r="P381" s="173" t="s">
        <v>80</v>
      </c>
      <c r="Q381" s="173" t="s">
        <v>80</v>
      </c>
      <c r="R381" s="168">
        <f>VLOOKUP(CONCATENATE(P381,Q381),'Sheet1 (2)'!$N$6:$O$26,2,FALSE)</f>
        <v>0</v>
      </c>
      <c r="S381" s="173" t="s">
        <v>80</v>
      </c>
      <c r="T381" s="173" t="s">
        <v>80</v>
      </c>
      <c r="U381" s="168">
        <f>VLOOKUP(CONCATENATE(S381,T381),'Sheet1 (2)'!$P$6:$Q$26,2,FALSE)</f>
        <v>0</v>
      </c>
      <c r="V381" s="173" t="s">
        <v>80</v>
      </c>
      <c r="W381" s="173" t="s">
        <v>80</v>
      </c>
      <c r="X381" s="168">
        <f>VLOOKUP(CONCATENATE(V381,W381),'Sheet1 (2)'!$R$6:$S$26,2,FALSE)</f>
        <v>0</v>
      </c>
      <c r="Y381" s="173" t="s">
        <v>80</v>
      </c>
      <c r="Z381" s="173" t="s">
        <v>80</v>
      </c>
      <c r="AA381" s="168">
        <f>VLOOKUP(CONCATENATE(Y381,Z381),'Sheet1 (2)'!$T$6:$U$26,2,FALSE)</f>
        <v>0</v>
      </c>
      <c r="AB381" s="173" t="s">
        <v>80</v>
      </c>
      <c r="AC381" s="173" t="s">
        <v>80</v>
      </c>
      <c r="AD381" s="168">
        <f>VLOOKUP(CONCATENATE(AB381,AC381),'Sheet1 (2)'!$X$6:$Y$26,2,FALSE)</f>
        <v>0</v>
      </c>
      <c r="AE381" s="173" t="s">
        <v>82</v>
      </c>
      <c r="AF381" s="173" t="s">
        <v>81</v>
      </c>
      <c r="AG381" s="168">
        <f>VLOOKUP(CONCATENATE(AE381,AF381),'Sheet1 (2)'!$Z$6:$AA$26,2,FALSE)</f>
        <v>66</v>
      </c>
      <c r="AH381" s="172"/>
      <c r="AI381" s="175"/>
      <c r="AJ381" s="140"/>
      <c r="AK381" s="176" t="s">
        <v>282</v>
      </c>
      <c r="AL381" s="176" t="s">
        <v>76</v>
      </c>
      <c r="AM381" s="170">
        <f t="shared" si="10"/>
        <v>521</v>
      </c>
      <c r="AN381" s="147"/>
      <c r="AO381" s="155"/>
      <c r="AP381" s="156"/>
      <c r="AQ381" s="157">
        <v>2.2084933914000002</v>
      </c>
      <c r="AR381" s="158"/>
      <c r="AS381" s="145">
        <f>LOOKUP(rufmkm,'Sheet1 (2)'!$V$62:$V$71,'Sheet1 (2)'!$W$62:$W$71)</f>
        <v>30</v>
      </c>
      <c r="AT381" s="140"/>
      <c r="AU381" s="157">
        <f>IF(IF(D381='Sheet1 (2)'!$C$69,'Sheet1 (2)'!$D$69*('Sheet1 (2)'!$D$72-rut_index)/'Sheet1 (2)'!$D$72,IF(shee2!D381='Sheet1 (2)'!$C$70,'Sheet1 (2)'!$D$70*('Sheet1 (2)'!$D$72-rut_index)/'Sheet1 (2)'!$D$72,IF(shee2!D381='Sheet1 (2)'!$C$71,'Sheet1 (2)'!$D$71*('Sheet1 (2)'!$D$72-rut_index)/'Sheet1 (2)'!$D$72)))&lt;0,0,IF(D381='Sheet1 (2)'!$C$69,'Sheet1 (2)'!$D$69*('Sheet1 (2)'!$D$72-rut_index)/'Sheet1 (2)'!$D$72,IF(shee2!D381='Sheet1 (2)'!$C$70,'Sheet1 (2)'!$D$70*('Sheet1 (2)'!$D$72-rut_index)/'Sheet1 (2)'!$D$72,IF(shee2!D381='Sheet1 (2)'!$C$71,'Sheet1 (2)'!$D$71*('Sheet1 (2)'!$D$72-rut_index)/'Sheet1 (2)'!$D$72))))</f>
        <v>5</v>
      </c>
      <c r="AV381" s="157">
        <f>IF(IF(D381='Sheet1 (2)'!$C$69,'Sheet1 (2)'!$D$69*('Sheet1 (2)'!$D$72-crack_s_index)/'Sheet1 (2)'!$D$72,IF(shee2!D381='Sheet1 (2)'!$C$70,'Sheet1 (2)'!$D$70*('Sheet1 (2)'!$D$72-crack_s_index)/'Sheet1 (2)'!$D$72,IF(shee2!D381='Sheet1 (2)'!$C$71,'Sheet1 (2)'!$D$71*('Sheet1 (2)'!$D$72-crack_s_index)/'Sheet1 (2)'!$D$72)))&lt;0,0,IF(D381='Sheet1 (2)'!$C$69,'Sheet1 (2)'!$D$69*('Sheet1 (2)'!$D$72-crack_s_index)/'Sheet1 (2)'!$D$72,IF(shee2!D381='Sheet1 (2)'!$C$70,'Sheet1 (2)'!$D$70*('Sheet1 (2)'!$D$72-crack_s_index)/'Sheet1 (2)'!$D$72,IF(shee2!D381='Sheet1 (2)'!$C$71,'Sheet1 (2)'!$D$71*('Sheet1 (2)'!$D$72-crack_s_index)/'Sheet1 (2)'!$D$72))))</f>
        <v>5</v>
      </c>
      <c r="AW381" s="157">
        <f>IF(IF(D381='Sheet1 (2)'!$C$69,'Sheet1 (2)'!$D$69*('Sheet1 (2)'!$D$72-crack_t_index)/'Sheet1 (2)'!$D$72,IF(shee2!D381='Sheet1 (2)'!$C$70,'Sheet1 (2)'!$D$70*('Sheet1 (2)'!$D$72-crack_t_index)/'Sheet1 (2)'!$D$72,IF(shee2!D381='Sheet1 (2)'!$C$71,'Sheet1 (2)'!$D$71*('Sheet1 (2)'!$D$72-crack_t_index)/'Sheet1 (2)'!$D$72)))&lt;0,0,IF(D381='Sheet1 (2)'!$C$69,'Sheet1 (2)'!$D$69*('Sheet1 (2)'!$D$72-crack_t_index)/'Sheet1 (2)'!$D$72,IF(shee2!D381='Sheet1 (2)'!$C$70,'Sheet1 (2)'!$D$70*('Sheet1 (2)'!$D$72-crack_t_index)/'Sheet1 (2)'!$D$72,IF(shee2!D381='Sheet1 (2)'!$C$71,'Sheet1 (2)'!$D$71*('Sheet1 (2)'!$D$72-crack_t_index)/'Sheet1 (2)'!$D$72))))</f>
        <v>5</v>
      </c>
      <c r="AX381" s="157">
        <f>IF(IF(D381='Sheet1 (2)'!$C$69,'Sheet1 (2)'!$D$69*('Sheet1 (2)'!$D$72-rave_index)/'Sheet1 (2)'!$D$72,IF(shee2!D381='Sheet1 (2)'!$C$70,'Sheet1 (2)'!$D$70*('Sheet1 (2)'!$D$72-rave_index)/'Sheet1 (2)'!$D$72,IF(shee2!D381='Sheet1 (2)'!$C$71,'Sheet1 (2)'!$D$71*('Sheet1 (2)'!$D$72-rave_index)/'Sheet1 (2)'!$D$72)))&lt;0,0,IF(D381='Sheet1 (2)'!$C$69,'Sheet1 (2)'!$D$69*('Sheet1 (2)'!$D$72-rave_index)/'Sheet1 (2)'!$D$72,IF(shee2!D381='Sheet1 (2)'!$C$70,'Sheet1 (2)'!$D$70*('Sheet1 (2)'!$D$72-rave_index)/'Sheet1 (2)'!$D$72,IF(shee2!D381='Sheet1 (2)'!$C$71,'Sheet1 (2)'!$D$71*('Sheet1 (2)'!$D$72-rave_index)/'Sheet1 (2)'!$D$72))))</f>
        <v>5</v>
      </c>
      <c r="AY381" s="157">
        <f>IF(IF(D381='Sheet1 (2)'!$C$69,'Sheet1 (2)'!$D$69*('Sheet1 (2)'!$D$72-rough_index)/'Sheet1 (2)'!$D$72,IF(shee2!D381='Sheet1 (2)'!$C$70,'Sheet1 (2)'!$D$70*('Sheet1 (2)'!$D$72-rough_index)/'Sheet1 (2)'!$D$72,IF(shee2!D381='Sheet1 (2)'!$C$71,'Sheet1 (2)'!$D$71*('Sheet1 (2)'!$D$72-rough_index)/'Sheet1 (2)'!$D$72)))&lt;0,0,IF(D381='Sheet1 (2)'!$C$69,'Sheet1 (2)'!$D$69*('Sheet1 (2)'!$D$72-rough_index)/'Sheet1 (2)'!$D$72,IF(shee2!D381='Sheet1 (2)'!$C$70,'Sheet1 (2)'!$D$70*('Sheet1 (2)'!$D$72-rough_index)/'Sheet1 (2)'!$D$72,IF(shee2!D381='Sheet1 (2)'!$C$71,'Sheet1 (2)'!$D$71*('Sheet1 (2)'!$D$72-rough_index)/'Sheet1 (2)'!$D$72))))</f>
        <v>2.5</v>
      </c>
      <c r="AZ381" s="159">
        <f>+(AU381*'Sheet1 (2)'!$C$77)+(AV381*'Sheet1 (2)'!$C$78)+(AW381*'Sheet1 (2)'!$C$79)+(AX381*'Sheet1 (2)'!$C$80)+(AY381*'Sheet1 (2)'!$C$81)</f>
        <v>4.25</v>
      </c>
      <c r="BA381" s="213" t="str">
        <f t="shared" si="11"/>
        <v>Good</v>
      </c>
      <c r="BE381">
        <f>IF(D381='Sheet1 (2)'!$C$61,'Sheet1 (2)'!$D$61*(counts^2)+'Sheet1 (2)'!$G$61*counts+'Sheet1 (2)'!$J$61,IF(D381='Sheet1 (2)'!$C$62,'Sheet1 (2)'!$D$62*counts+'Sheet1 (2)'!$G$62,IF(D381='Sheet1 (2)'!$C$63,'Sheet1 (2)'!$D$63*counts+'Sheet1 (2)'!$G$63,IF(D381='Sheet1 (2)'!$C$64,'Sheet1 (2)'!$D$64*counts+'Sheet1 (2)'!$G$64))))</f>
        <v>2.0984129299999998</v>
      </c>
    </row>
    <row r="382" spans="1:57" ht="12" customHeight="1">
      <c r="A382" s="145" t="s">
        <v>282</v>
      </c>
      <c r="B382" s="145" t="s">
        <v>76</v>
      </c>
      <c r="C382" s="170">
        <v>522</v>
      </c>
      <c r="D382" s="174" t="s">
        <v>77</v>
      </c>
      <c r="E382" s="171">
        <v>8</v>
      </c>
      <c r="F382" s="171">
        <v>2</v>
      </c>
      <c r="G382" s="171" t="s">
        <v>77</v>
      </c>
      <c r="H382" s="171">
        <v>1</v>
      </c>
      <c r="I382" s="171" t="s">
        <v>77</v>
      </c>
      <c r="J382" s="173" t="s">
        <v>80</v>
      </c>
      <c r="K382" s="173" t="s">
        <v>80</v>
      </c>
      <c r="L382" s="169">
        <f>VLOOKUP(CONCATENATE(J382,K382),'Sheet1 (2)'!$J$6:$K$26,2,FALSE)</f>
        <v>0</v>
      </c>
      <c r="M382" s="173" t="s">
        <v>80</v>
      </c>
      <c r="N382" s="173" t="s">
        <v>80</v>
      </c>
      <c r="O382" s="168">
        <f>VLOOKUP(CONCATENATE(M382,N382),'Sheet1 (2)'!$L$6:$M$26,2,FALSE)</f>
        <v>0</v>
      </c>
      <c r="P382" s="173" t="s">
        <v>80</v>
      </c>
      <c r="Q382" s="173" t="s">
        <v>80</v>
      </c>
      <c r="R382" s="168">
        <f>VLOOKUP(CONCATENATE(P382,Q382),'Sheet1 (2)'!$N$6:$O$26,2,FALSE)</f>
        <v>0</v>
      </c>
      <c r="S382" s="173" t="s">
        <v>80</v>
      </c>
      <c r="T382" s="173" t="s">
        <v>80</v>
      </c>
      <c r="U382" s="168">
        <f>VLOOKUP(CONCATENATE(S382,T382),'Sheet1 (2)'!$P$6:$Q$26,2,FALSE)</f>
        <v>0</v>
      </c>
      <c r="V382" s="173" t="s">
        <v>80</v>
      </c>
      <c r="W382" s="173" t="s">
        <v>80</v>
      </c>
      <c r="X382" s="168">
        <f>VLOOKUP(CONCATENATE(V382,W382),'Sheet1 (2)'!$R$6:$S$26,2,FALSE)</f>
        <v>0</v>
      </c>
      <c r="Y382" s="173" t="s">
        <v>80</v>
      </c>
      <c r="Z382" s="173" t="s">
        <v>80</v>
      </c>
      <c r="AA382" s="168">
        <f>VLOOKUP(CONCATENATE(Y382,Z382),'Sheet1 (2)'!$T$6:$U$26,2,FALSE)</f>
        <v>0</v>
      </c>
      <c r="AB382" s="173" t="s">
        <v>80</v>
      </c>
      <c r="AC382" s="173" t="s">
        <v>80</v>
      </c>
      <c r="AD382" s="168">
        <f>VLOOKUP(CONCATENATE(AB382,AC382),'Sheet1 (2)'!$X$6:$Y$26,2,FALSE)</f>
        <v>0</v>
      </c>
      <c r="AE382" s="173" t="s">
        <v>82</v>
      </c>
      <c r="AF382" s="173" t="s">
        <v>81</v>
      </c>
      <c r="AG382" s="168">
        <f>VLOOKUP(CONCATENATE(AE382,AF382),'Sheet1 (2)'!$Z$6:$AA$26,2,FALSE)</f>
        <v>66</v>
      </c>
      <c r="AH382" s="172"/>
      <c r="AI382" s="175"/>
      <c r="AJ382" s="140"/>
      <c r="AK382" s="176" t="s">
        <v>282</v>
      </c>
      <c r="AL382" s="176" t="s">
        <v>76</v>
      </c>
      <c r="AM382" s="170">
        <f t="shared" si="10"/>
        <v>522</v>
      </c>
      <c r="AN382" s="147"/>
      <c r="AO382" s="155"/>
      <c r="AP382" s="156"/>
      <c r="AQ382" s="157">
        <v>2.3010421140000004</v>
      </c>
      <c r="AR382" s="158"/>
      <c r="AS382" s="145">
        <f>LOOKUP(rufmkm,'Sheet1 (2)'!$V$62:$V$71,'Sheet1 (2)'!$W$62:$W$71)</f>
        <v>30</v>
      </c>
      <c r="AT382" s="140"/>
      <c r="AU382" s="157">
        <f>IF(IF(D382='Sheet1 (2)'!$C$69,'Sheet1 (2)'!$D$69*('Sheet1 (2)'!$D$72-rut_index)/'Sheet1 (2)'!$D$72,IF(shee2!D382='Sheet1 (2)'!$C$70,'Sheet1 (2)'!$D$70*('Sheet1 (2)'!$D$72-rut_index)/'Sheet1 (2)'!$D$72,IF(shee2!D382='Sheet1 (2)'!$C$71,'Sheet1 (2)'!$D$71*('Sheet1 (2)'!$D$72-rut_index)/'Sheet1 (2)'!$D$72)))&lt;0,0,IF(D382='Sheet1 (2)'!$C$69,'Sheet1 (2)'!$D$69*('Sheet1 (2)'!$D$72-rut_index)/'Sheet1 (2)'!$D$72,IF(shee2!D382='Sheet1 (2)'!$C$70,'Sheet1 (2)'!$D$70*('Sheet1 (2)'!$D$72-rut_index)/'Sheet1 (2)'!$D$72,IF(shee2!D382='Sheet1 (2)'!$C$71,'Sheet1 (2)'!$D$71*('Sheet1 (2)'!$D$72-rut_index)/'Sheet1 (2)'!$D$72))))</f>
        <v>5</v>
      </c>
      <c r="AV382" s="157">
        <f>IF(IF(D382='Sheet1 (2)'!$C$69,'Sheet1 (2)'!$D$69*('Sheet1 (2)'!$D$72-crack_s_index)/'Sheet1 (2)'!$D$72,IF(shee2!D382='Sheet1 (2)'!$C$70,'Sheet1 (2)'!$D$70*('Sheet1 (2)'!$D$72-crack_s_index)/'Sheet1 (2)'!$D$72,IF(shee2!D382='Sheet1 (2)'!$C$71,'Sheet1 (2)'!$D$71*('Sheet1 (2)'!$D$72-crack_s_index)/'Sheet1 (2)'!$D$72)))&lt;0,0,IF(D382='Sheet1 (2)'!$C$69,'Sheet1 (2)'!$D$69*('Sheet1 (2)'!$D$72-crack_s_index)/'Sheet1 (2)'!$D$72,IF(shee2!D382='Sheet1 (2)'!$C$70,'Sheet1 (2)'!$D$70*('Sheet1 (2)'!$D$72-crack_s_index)/'Sheet1 (2)'!$D$72,IF(shee2!D382='Sheet1 (2)'!$C$71,'Sheet1 (2)'!$D$71*('Sheet1 (2)'!$D$72-crack_s_index)/'Sheet1 (2)'!$D$72))))</f>
        <v>5</v>
      </c>
      <c r="AW382" s="157">
        <f>IF(IF(D382='Sheet1 (2)'!$C$69,'Sheet1 (2)'!$D$69*('Sheet1 (2)'!$D$72-crack_t_index)/'Sheet1 (2)'!$D$72,IF(shee2!D382='Sheet1 (2)'!$C$70,'Sheet1 (2)'!$D$70*('Sheet1 (2)'!$D$72-crack_t_index)/'Sheet1 (2)'!$D$72,IF(shee2!D382='Sheet1 (2)'!$C$71,'Sheet1 (2)'!$D$71*('Sheet1 (2)'!$D$72-crack_t_index)/'Sheet1 (2)'!$D$72)))&lt;0,0,IF(D382='Sheet1 (2)'!$C$69,'Sheet1 (2)'!$D$69*('Sheet1 (2)'!$D$72-crack_t_index)/'Sheet1 (2)'!$D$72,IF(shee2!D382='Sheet1 (2)'!$C$70,'Sheet1 (2)'!$D$70*('Sheet1 (2)'!$D$72-crack_t_index)/'Sheet1 (2)'!$D$72,IF(shee2!D382='Sheet1 (2)'!$C$71,'Sheet1 (2)'!$D$71*('Sheet1 (2)'!$D$72-crack_t_index)/'Sheet1 (2)'!$D$72))))</f>
        <v>5</v>
      </c>
      <c r="AX382" s="157">
        <f>IF(IF(D382='Sheet1 (2)'!$C$69,'Sheet1 (2)'!$D$69*('Sheet1 (2)'!$D$72-rave_index)/'Sheet1 (2)'!$D$72,IF(shee2!D382='Sheet1 (2)'!$C$70,'Sheet1 (2)'!$D$70*('Sheet1 (2)'!$D$72-rave_index)/'Sheet1 (2)'!$D$72,IF(shee2!D382='Sheet1 (2)'!$C$71,'Sheet1 (2)'!$D$71*('Sheet1 (2)'!$D$72-rave_index)/'Sheet1 (2)'!$D$72)))&lt;0,0,IF(D382='Sheet1 (2)'!$C$69,'Sheet1 (2)'!$D$69*('Sheet1 (2)'!$D$72-rave_index)/'Sheet1 (2)'!$D$72,IF(shee2!D382='Sheet1 (2)'!$C$70,'Sheet1 (2)'!$D$70*('Sheet1 (2)'!$D$72-rave_index)/'Sheet1 (2)'!$D$72,IF(shee2!D382='Sheet1 (2)'!$C$71,'Sheet1 (2)'!$D$71*('Sheet1 (2)'!$D$72-rave_index)/'Sheet1 (2)'!$D$72))))</f>
        <v>5</v>
      </c>
      <c r="AY382" s="157">
        <f>IF(IF(D382='Sheet1 (2)'!$C$69,'Sheet1 (2)'!$D$69*('Sheet1 (2)'!$D$72-rough_index)/'Sheet1 (2)'!$D$72,IF(shee2!D382='Sheet1 (2)'!$C$70,'Sheet1 (2)'!$D$70*('Sheet1 (2)'!$D$72-rough_index)/'Sheet1 (2)'!$D$72,IF(shee2!D382='Sheet1 (2)'!$C$71,'Sheet1 (2)'!$D$71*('Sheet1 (2)'!$D$72-rough_index)/'Sheet1 (2)'!$D$72)))&lt;0,0,IF(D382='Sheet1 (2)'!$C$69,'Sheet1 (2)'!$D$69*('Sheet1 (2)'!$D$72-rough_index)/'Sheet1 (2)'!$D$72,IF(shee2!D382='Sheet1 (2)'!$C$70,'Sheet1 (2)'!$D$70*('Sheet1 (2)'!$D$72-rough_index)/'Sheet1 (2)'!$D$72,IF(shee2!D382='Sheet1 (2)'!$C$71,'Sheet1 (2)'!$D$71*('Sheet1 (2)'!$D$72-rough_index)/'Sheet1 (2)'!$D$72))))</f>
        <v>2.5</v>
      </c>
      <c r="AZ382" s="159">
        <f>+(AU382*'Sheet1 (2)'!$C$77)+(AV382*'Sheet1 (2)'!$C$78)+(AW382*'Sheet1 (2)'!$C$79)+(AX382*'Sheet1 (2)'!$C$80)+(AY382*'Sheet1 (2)'!$C$81)</f>
        <v>4.25</v>
      </c>
      <c r="BA382" s="213" t="str">
        <f t="shared" si="11"/>
        <v>Good</v>
      </c>
      <c r="BE382">
        <f>IF(D382='Sheet1 (2)'!$C$61,'Sheet1 (2)'!$D$61*(counts^2)+'Sheet1 (2)'!$G$61*counts+'Sheet1 (2)'!$J$61,IF(D382='Sheet1 (2)'!$C$62,'Sheet1 (2)'!$D$62*counts+'Sheet1 (2)'!$G$62,IF(D382='Sheet1 (2)'!$C$63,'Sheet1 (2)'!$D$63*counts+'Sheet1 (2)'!$G$63,IF(D382='Sheet1 (2)'!$C$64,'Sheet1 (2)'!$D$64*counts+'Sheet1 (2)'!$G$64))))</f>
        <v>2.0984129299999998</v>
      </c>
    </row>
    <row r="383" spans="1:57" ht="12" customHeight="1">
      <c r="A383" s="145" t="s">
        <v>282</v>
      </c>
      <c r="B383" s="145" t="s">
        <v>76</v>
      </c>
      <c r="C383" s="170">
        <v>523</v>
      </c>
      <c r="D383" s="174" t="s">
        <v>77</v>
      </c>
      <c r="E383" s="171">
        <v>8</v>
      </c>
      <c r="F383" s="171">
        <v>2</v>
      </c>
      <c r="G383" s="171" t="s">
        <v>77</v>
      </c>
      <c r="H383" s="171">
        <v>1</v>
      </c>
      <c r="I383" s="171" t="s">
        <v>77</v>
      </c>
      <c r="J383" s="173" t="s">
        <v>80</v>
      </c>
      <c r="K383" s="173" t="s">
        <v>80</v>
      </c>
      <c r="L383" s="169">
        <f>VLOOKUP(CONCATENATE(J383,K383),'Sheet1 (2)'!$J$6:$K$26,2,FALSE)</f>
        <v>0</v>
      </c>
      <c r="M383" s="173" t="s">
        <v>83</v>
      </c>
      <c r="N383" s="173" t="s">
        <v>82</v>
      </c>
      <c r="O383" s="168">
        <f>VLOOKUP(CONCATENATE(M383,N383),'Sheet1 (2)'!$L$6:$M$26,2,FALSE)</f>
        <v>18.75</v>
      </c>
      <c r="P383" s="173" t="s">
        <v>83</v>
      </c>
      <c r="Q383" s="173" t="s">
        <v>82</v>
      </c>
      <c r="R383" s="168">
        <f>VLOOKUP(CONCATENATE(P383,Q383),'Sheet1 (2)'!$N$6:$O$26,2,FALSE)</f>
        <v>18.75</v>
      </c>
      <c r="S383" s="173" t="s">
        <v>80</v>
      </c>
      <c r="T383" s="173" t="s">
        <v>80</v>
      </c>
      <c r="U383" s="168">
        <f>VLOOKUP(CONCATENATE(S383,T383),'Sheet1 (2)'!$P$6:$Q$26,2,FALSE)</f>
        <v>0</v>
      </c>
      <c r="V383" s="173" t="s">
        <v>80</v>
      </c>
      <c r="W383" s="173" t="s">
        <v>80</v>
      </c>
      <c r="X383" s="168">
        <f>VLOOKUP(CONCATENATE(V383,W383),'Sheet1 (2)'!$R$6:$S$26,2,FALSE)</f>
        <v>0</v>
      </c>
      <c r="Y383" s="173" t="s">
        <v>80</v>
      </c>
      <c r="Z383" s="173" t="s">
        <v>80</v>
      </c>
      <c r="AA383" s="168">
        <f>VLOOKUP(CONCATENATE(Y383,Z383),'Sheet1 (2)'!$T$6:$U$26,2,FALSE)</f>
        <v>0</v>
      </c>
      <c r="AB383" s="173" t="s">
        <v>80</v>
      </c>
      <c r="AC383" s="173" t="s">
        <v>80</v>
      </c>
      <c r="AD383" s="168">
        <f>VLOOKUP(CONCATENATE(AB383,AC383),'Sheet1 (2)'!$X$6:$Y$26,2,FALSE)</f>
        <v>0</v>
      </c>
      <c r="AE383" s="173" t="s">
        <v>82</v>
      </c>
      <c r="AF383" s="173" t="s">
        <v>81</v>
      </c>
      <c r="AG383" s="168">
        <f>VLOOKUP(CONCATENATE(AE383,AF383),'Sheet1 (2)'!$Z$6:$AA$26,2,FALSE)</f>
        <v>66</v>
      </c>
      <c r="AH383" s="172"/>
      <c r="AI383" s="175"/>
      <c r="AJ383" s="140"/>
      <c r="AK383" s="176" t="s">
        <v>282</v>
      </c>
      <c r="AL383" s="176" t="s">
        <v>76</v>
      </c>
      <c r="AM383" s="170">
        <f t="shared" si="10"/>
        <v>523</v>
      </c>
      <c r="AN383" s="147"/>
      <c r="AO383" s="155"/>
      <c r="AP383" s="156"/>
      <c r="AQ383" s="157">
        <v>2.4015162257999996</v>
      </c>
      <c r="AR383" s="158"/>
      <c r="AS383" s="145">
        <f>LOOKUP(rufmkm,'Sheet1 (2)'!$V$62:$V$71,'Sheet1 (2)'!$W$62:$W$71)</f>
        <v>30</v>
      </c>
      <c r="AT383" s="140"/>
      <c r="AU383" s="157">
        <f>IF(IF(D383='Sheet1 (2)'!$C$69,'Sheet1 (2)'!$D$69*('Sheet1 (2)'!$D$72-rut_index)/'Sheet1 (2)'!$D$72,IF(shee2!D383='Sheet1 (2)'!$C$70,'Sheet1 (2)'!$D$70*('Sheet1 (2)'!$D$72-rut_index)/'Sheet1 (2)'!$D$72,IF(shee2!D383='Sheet1 (2)'!$C$71,'Sheet1 (2)'!$D$71*('Sheet1 (2)'!$D$72-rut_index)/'Sheet1 (2)'!$D$72)))&lt;0,0,IF(D383='Sheet1 (2)'!$C$69,'Sheet1 (2)'!$D$69*('Sheet1 (2)'!$D$72-rut_index)/'Sheet1 (2)'!$D$72,IF(shee2!D383='Sheet1 (2)'!$C$70,'Sheet1 (2)'!$D$70*('Sheet1 (2)'!$D$72-rut_index)/'Sheet1 (2)'!$D$72,IF(shee2!D383='Sheet1 (2)'!$C$71,'Sheet1 (2)'!$D$71*('Sheet1 (2)'!$D$72-rut_index)/'Sheet1 (2)'!$D$72))))</f>
        <v>5</v>
      </c>
      <c r="AV383" s="157">
        <f>IF(IF(D383='Sheet1 (2)'!$C$69,'Sheet1 (2)'!$D$69*('Sheet1 (2)'!$D$72-crack_s_index)/'Sheet1 (2)'!$D$72,IF(shee2!D383='Sheet1 (2)'!$C$70,'Sheet1 (2)'!$D$70*('Sheet1 (2)'!$D$72-crack_s_index)/'Sheet1 (2)'!$D$72,IF(shee2!D383='Sheet1 (2)'!$C$71,'Sheet1 (2)'!$D$71*('Sheet1 (2)'!$D$72-crack_s_index)/'Sheet1 (2)'!$D$72)))&lt;0,0,IF(D383='Sheet1 (2)'!$C$69,'Sheet1 (2)'!$D$69*('Sheet1 (2)'!$D$72-crack_s_index)/'Sheet1 (2)'!$D$72,IF(shee2!D383='Sheet1 (2)'!$C$70,'Sheet1 (2)'!$D$70*('Sheet1 (2)'!$D$72-crack_s_index)/'Sheet1 (2)'!$D$72,IF(shee2!D383='Sheet1 (2)'!$C$71,'Sheet1 (2)'!$D$71*('Sheet1 (2)'!$D$72-crack_s_index)/'Sheet1 (2)'!$D$72))))</f>
        <v>3.4375</v>
      </c>
      <c r="AW383" s="157">
        <f>IF(IF(D383='Sheet1 (2)'!$C$69,'Sheet1 (2)'!$D$69*('Sheet1 (2)'!$D$72-crack_t_index)/'Sheet1 (2)'!$D$72,IF(shee2!D383='Sheet1 (2)'!$C$70,'Sheet1 (2)'!$D$70*('Sheet1 (2)'!$D$72-crack_t_index)/'Sheet1 (2)'!$D$72,IF(shee2!D383='Sheet1 (2)'!$C$71,'Sheet1 (2)'!$D$71*('Sheet1 (2)'!$D$72-crack_t_index)/'Sheet1 (2)'!$D$72)))&lt;0,0,IF(D383='Sheet1 (2)'!$C$69,'Sheet1 (2)'!$D$69*('Sheet1 (2)'!$D$72-crack_t_index)/'Sheet1 (2)'!$D$72,IF(shee2!D383='Sheet1 (2)'!$C$70,'Sheet1 (2)'!$D$70*('Sheet1 (2)'!$D$72-crack_t_index)/'Sheet1 (2)'!$D$72,IF(shee2!D383='Sheet1 (2)'!$C$71,'Sheet1 (2)'!$D$71*('Sheet1 (2)'!$D$72-crack_t_index)/'Sheet1 (2)'!$D$72))))</f>
        <v>3.4375</v>
      </c>
      <c r="AX383" s="157">
        <f>IF(IF(D383='Sheet1 (2)'!$C$69,'Sheet1 (2)'!$D$69*('Sheet1 (2)'!$D$72-rave_index)/'Sheet1 (2)'!$D$72,IF(shee2!D383='Sheet1 (2)'!$C$70,'Sheet1 (2)'!$D$70*('Sheet1 (2)'!$D$72-rave_index)/'Sheet1 (2)'!$D$72,IF(shee2!D383='Sheet1 (2)'!$C$71,'Sheet1 (2)'!$D$71*('Sheet1 (2)'!$D$72-rave_index)/'Sheet1 (2)'!$D$72)))&lt;0,0,IF(D383='Sheet1 (2)'!$C$69,'Sheet1 (2)'!$D$69*('Sheet1 (2)'!$D$72-rave_index)/'Sheet1 (2)'!$D$72,IF(shee2!D383='Sheet1 (2)'!$C$70,'Sheet1 (2)'!$D$70*('Sheet1 (2)'!$D$72-rave_index)/'Sheet1 (2)'!$D$72,IF(shee2!D383='Sheet1 (2)'!$C$71,'Sheet1 (2)'!$D$71*('Sheet1 (2)'!$D$72-rave_index)/'Sheet1 (2)'!$D$72))))</f>
        <v>5</v>
      </c>
      <c r="AY383" s="157">
        <f>IF(IF(D383='Sheet1 (2)'!$C$69,'Sheet1 (2)'!$D$69*('Sheet1 (2)'!$D$72-rough_index)/'Sheet1 (2)'!$D$72,IF(shee2!D383='Sheet1 (2)'!$C$70,'Sheet1 (2)'!$D$70*('Sheet1 (2)'!$D$72-rough_index)/'Sheet1 (2)'!$D$72,IF(shee2!D383='Sheet1 (2)'!$C$71,'Sheet1 (2)'!$D$71*('Sheet1 (2)'!$D$72-rough_index)/'Sheet1 (2)'!$D$72)))&lt;0,0,IF(D383='Sheet1 (2)'!$C$69,'Sheet1 (2)'!$D$69*('Sheet1 (2)'!$D$72-rough_index)/'Sheet1 (2)'!$D$72,IF(shee2!D383='Sheet1 (2)'!$C$70,'Sheet1 (2)'!$D$70*('Sheet1 (2)'!$D$72-rough_index)/'Sheet1 (2)'!$D$72,IF(shee2!D383='Sheet1 (2)'!$C$71,'Sheet1 (2)'!$D$71*('Sheet1 (2)'!$D$72-rough_index)/'Sheet1 (2)'!$D$72))))</f>
        <v>2.5</v>
      </c>
      <c r="AZ383" s="159">
        <f>+(AU383*'Sheet1 (2)'!$C$77)+(AV383*'Sheet1 (2)'!$C$78)+(AW383*'Sheet1 (2)'!$C$79)+(AX383*'Sheet1 (2)'!$C$80)+(AY383*'Sheet1 (2)'!$C$81)</f>
        <v>3.625</v>
      </c>
      <c r="BA383" s="213" t="str">
        <f t="shared" si="11"/>
        <v>Fair</v>
      </c>
      <c r="BE383">
        <f>IF(D383='Sheet1 (2)'!$C$61,'Sheet1 (2)'!$D$61*(counts^2)+'Sheet1 (2)'!$G$61*counts+'Sheet1 (2)'!$J$61,IF(D383='Sheet1 (2)'!$C$62,'Sheet1 (2)'!$D$62*counts+'Sheet1 (2)'!$G$62,IF(D383='Sheet1 (2)'!$C$63,'Sheet1 (2)'!$D$63*counts+'Sheet1 (2)'!$G$63,IF(D383='Sheet1 (2)'!$C$64,'Sheet1 (2)'!$D$64*counts+'Sheet1 (2)'!$G$64))))</f>
        <v>2.0984129299999998</v>
      </c>
    </row>
    <row r="384" spans="1:57" ht="12" customHeight="1">
      <c r="A384" s="145" t="s">
        <v>282</v>
      </c>
      <c r="B384" s="145" t="s">
        <v>76</v>
      </c>
      <c r="C384" s="170">
        <v>524</v>
      </c>
      <c r="D384" s="174" t="s">
        <v>77</v>
      </c>
      <c r="E384" s="171">
        <v>8</v>
      </c>
      <c r="F384" s="171">
        <v>2</v>
      </c>
      <c r="G384" s="171" t="s">
        <v>77</v>
      </c>
      <c r="H384" s="171">
        <v>1</v>
      </c>
      <c r="I384" s="171" t="s">
        <v>77</v>
      </c>
      <c r="J384" s="173" t="s">
        <v>80</v>
      </c>
      <c r="K384" s="173" t="s">
        <v>80</v>
      </c>
      <c r="L384" s="169">
        <f>VLOOKUP(CONCATENATE(J384,K384),'Sheet1 (2)'!$J$6:$K$26,2,FALSE)</f>
        <v>0</v>
      </c>
      <c r="M384" s="173" t="s">
        <v>83</v>
      </c>
      <c r="N384" s="173" t="s">
        <v>82</v>
      </c>
      <c r="O384" s="168">
        <f>VLOOKUP(CONCATENATE(M384,N384),'Sheet1 (2)'!$L$6:$M$26,2,FALSE)</f>
        <v>18.75</v>
      </c>
      <c r="P384" s="173" t="s">
        <v>83</v>
      </c>
      <c r="Q384" s="173" t="s">
        <v>82</v>
      </c>
      <c r="R384" s="168">
        <f>VLOOKUP(CONCATENATE(P384,Q384),'Sheet1 (2)'!$N$6:$O$26,2,FALSE)</f>
        <v>18.75</v>
      </c>
      <c r="S384" s="173" t="s">
        <v>80</v>
      </c>
      <c r="T384" s="173" t="s">
        <v>80</v>
      </c>
      <c r="U384" s="168">
        <f>VLOOKUP(CONCATENATE(S384,T384),'Sheet1 (2)'!$P$6:$Q$26,2,FALSE)</f>
        <v>0</v>
      </c>
      <c r="V384" s="173" t="s">
        <v>80</v>
      </c>
      <c r="W384" s="173" t="s">
        <v>80</v>
      </c>
      <c r="X384" s="168">
        <f>VLOOKUP(CONCATENATE(V384,W384),'Sheet1 (2)'!$R$6:$S$26,2,FALSE)</f>
        <v>0</v>
      </c>
      <c r="Y384" s="173" t="s">
        <v>80</v>
      </c>
      <c r="Z384" s="173" t="s">
        <v>80</v>
      </c>
      <c r="AA384" s="168">
        <f>VLOOKUP(CONCATENATE(Y384,Z384),'Sheet1 (2)'!$T$6:$U$26,2,FALSE)</f>
        <v>0</v>
      </c>
      <c r="AB384" s="173" t="s">
        <v>80</v>
      </c>
      <c r="AC384" s="173" t="s">
        <v>80</v>
      </c>
      <c r="AD384" s="168">
        <f>VLOOKUP(CONCATENATE(AB384,AC384),'Sheet1 (2)'!$X$6:$Y$26,2,FALSE)</f>
        <v>0</v>
      </c>
      <c r="AE384" s="173" t="s">
        <v>82</v>
      </c>
      <c r="AF384" s="173" t="s">
        <v>81</v>
      </c>
      <c r="AG384" s="168">
        <f>VLOOKUP(CONCATENATE(AE384,AF384),'Sheet1 (2)'!$Z$6:$AA$26,2,FALSE)</f>
        <v>66</v>
      </c>
      <c r="AH384" s="172"/>
      <c r="AI384" s="175"/>
      <c r="AJ384" s="140"/>
      <c r="AK384" s="176" t="s">
        <v>282</v>
      </c>
      <c r="AL384" s="176" t="s">
        <v>76</v>
      </c>
      <c r="AM384" s="170">
        <f t="shared" si="10"/>
        <v>524</v>
      </c>
      <c r="AN384" s="147"/>
      <c r="AO384" s="155" t="s">
        <v>436</v>
      </c>
      <c r="AP384" s="156"/>
      <c r="AQ384" s="157">
        <v>2.0163062203999997</v>
      </c>
      <c r="AR384" s="158"/>
      <c r="AS384" s="145">
        <f>LOOKUP(rufmkm,'Sheet1 (2)'!$V$62:$V$71,'Sheet1 (2)'!$W$62:$W$71)</f>
        <v>30</v>
      </c>
      <c r="AT384" s="140"/>
      <c r="AU384" s="157">
        <f>IF(IF(D384='Sheet1 (2)'!$C$69,'Sheet1 (2)'!$D$69*('Sheet1 (2)'!$D$72-rut_index)/'Sheet1 (2)'!$D$72,IF(shee2!D384='Sheet1 (2)'!$C$70,'Sheet1 (2)'!$D$70*('Sheet1 (2)'!$D$72-rut_index)/'Sheet1 (2)'!$D$72,IF(shee2!D384='Sheet1 (2)'!$C$71,'Sheet1 (2)'!$D$71*('Sheet1 (2)'!$D$72-rut_index)/'Sheet1 (2)'!$D$72)))&lt;0,0,IF(D384='Sheet1 (2)'!$C$69,'Sheet1 (2)'!$D$69*('Sheet1 (2)'!$D$72-rut_index)/'Sheet1 (2)'!$D$72,IF(shee2!D384='Sheet1 (2)'!$C$70,'Sheet1 (2)'!$D$70*('Sheet1 (2)'!$D$72-rut_index)/'Sheet1 (2)'!$D$72,IF(shee2!D384='Sheet1 (2)'!$C$71,'Sheet1 (2)'!$D$71*('Sheet1 (2)'!$D$72-rut_index)/'Sheet1 (2)'!$D$72))))</f>
        <v>5</v>
      </c>
      <c r="AV384" s="157">
        <f>IF(IF(D384='Sheet1 (2)'!$C$69,'Sheet1 (2)'!$D$69*('Sheet1 (2)'!$D$72-crack_s_index)/'Sheet1 (2)'!$D$72,IF(shee2!D384='Sheet1 (2)'!$C$70,'Sheet1 (2)'!$D$70*('Sheet1 (2)'!$D$72-crack_s_index)/'Sheet1 (2)'!$D$72,IF(shee2!D384='Sheet1 (2)'!$C$71,'Sheet1 (2)'!$D$71*('Sheet1 (2)'!$D$72-crack_s_index)/'Sheet1 (2)'!$D$72)))&lt;0,0,IF(D384='Sheet1 (2)'!$C$69,'Sheet1 (2)'!$D$69*('Sheet1 (2)'!$D$72-crack_s_index)/'Sheet1 (2)'!$D$72,IF(shee2!D384='Sheet1 (2)'!$C$70,'Sheet1 (2)'!$D$70*('Sheet1 (2)'!$D$72-crack_s_index)/'Sheet1 (2)'!$D$72,IF(shee2!D384='Sheet1 (2)'!$C$71,'Sheet1 (2)'!$D$71*('Sheet1 (2)'!$D$72-crack_s_index)/'Sheet1 (2)'!$D$72))))</f>
        <v>3.4375</v>
      </c>
      <c r="AW384" s="157">
        <f>IF(IF(D384='Sheet1 (2)'!$C$69,'Sheet1 (2)'!$D$69*('Sheet1 (2)'!$D$72-crack_t_index)/'Sheet1 (2)'!$D$72,IF(shee2!D384='Sheet1 (2)'!$C$70,'Sheet1 (2)'!$D$70*('Sheet1 (2)'!$D$72-crack_t_index)/'Sheet1 (2)'!$D$72,IF(shee2!D384='Sheet1 (2)'!$C$71,'Sheet1 (2)'!$D$71*('Sheet1 (2)'!$D$72-crack_t_index)/'Sheet1 (2)'!$D$72)))&lt;0,0,IF(D384='Sheet1 (2)'!$C$69,'Sheet1 (2)'!$D$69*('Sheet1 (2)'!$D$72-crack_t_index)/'Sheet1 (2)'!$D$72,IF(shee2!D384='Sheet1 (2)'!$C$70,'Sheet1 (2)'!$D$70*('Sheet1 (2)'!$D$72-crack_t_index)/'Sheet1 (2)'!$D$72,IF(shee2!D384='Sheet1 (2)'!$C$71,'Sheet1 (2)'!$D$71*('Sheet1 (2)'!$D$72-crack_t_index)/'Sheet1 (2)'!$D$72))))</f>
        <v>3.4375</v>
      </c>
      <c r="AX384" s="157">
        <f>IF(IF(D384='Sheet1 (2)'!$C$69,'Sheet1 (2)'!$D$69*('Sheet1 (2)'!$D$72-rave_index)/'Sheet1 (2)'!$D$72,IF(shee2!D384='Sheet1 (2)'!$C$70,'Sheet1 (2)'!$D$70*('Sheet1 (2)'!$D$72-rave_index)/'Sheet1 (2)'!$D$72,IF(shee2!D384='Sheet1 (2)'!$C$71,'Sheet1 (2)'!$D$71*('Sheet1 (2)'!$D$72-rave_index)/'Sheet1 (2)'!$D$72)))&lt;0,0,IF(D384='Sheet1 (2)'!$C$69,'Sheet1 (2)'!$D$69*('Sheet1 (2)'!$D$72-rave_index)/'Sheet1 (2)'!$D$72,IF(shee2!D384='Sheet1 (2)'!$C$70,'Sheet1 (2)'!$D$70*('Sheet1 (2)'!$D$72-rave_index)/'Sheet1 (2)'!$D$72,IF(shee2!D384='Sheet1 (2)'!$C$71,'Sheet1 (2)'!$D$71*('Sheet1 (2)'!$D$72-rave_index)/'Sheet1 (2)'!$D$72))))</f>
        <v>5</v>
      </c>
      <c r="AY384" s="157">
        <f>IF(IF(D384='Sheet1 (2)'!$C$69,'Sheet1 (2)'!$D$69*('Sheet1 (2)'!$D$72-rough_index)/'Sheet1 (2)'!$D$72,IF(shee2!D384='Sheet1 (2)'!$C$70,'Sheet1 (2)'!$D$70*('Sheet1 (2)'!$D$72-rough_index)/'Sheet1 (2)'!$D$72,IF(shee2!D384='Sheet1 (2)'!$C$71,'Sheet1 (2)'!$D$71*('Sheet1 (2)'!$D$72-rough_index)/'Sheet1 (2)'!$D$72)))&lt;0,0,IF(D384='Sheet1 (2)'!$C$69,'Sheet1 (2)'!$D$69*('Sheet1 (2)'!$D$72-rough_index)/'Sheet1 (2)'!$D$72,IF(shee2!D384='Sheet1 (2)'!$C$70,'Sheet1 (2)'!$D$70*('Sheet1 (2)'!$D$72-rough_index)/'Sheet1 (2)'!$D$72,IF(shee2!D384='Sheet1 (2)'!$C$71,'Sheet1 (2)'!$D$71*('Sheet1 (2)'!$D$72-rough_index)/'Sheet1 (2)'!$D$72))))</f>
        <v>2.5</v>
      </c>
      <c r="AZ384" s="159">
        <f>+(AU384*'Sheet1 (2)'!$C$77)+(AV384*'Sheet1 (2)'!$C$78)+(AW384*'Sheet1 (2)'!$C$79)+(AX384*'Sheet1 (2)'!$C$80)+(AY384*'Sheet1 (2)'!$C$81)</f>
        <v>3.625</v>
      </c>
      <c r="BA384" s="213" t="str">
        <f t="shared" si="11"/>
        <v>Fair</v>
      </c>
      <c r="BE384">
        <f>IF(D384='Sheet1 (2)'!$C$61,'Sheet1 (2)'!$D$61*(counts^2)+'Sheet1 (2)'!$G$61*counts+'Sheet1 (2)'!$J$61,IF(D384='Sheet1 (2)'!$C$62,'Sheet1 (2)'!$D$62*counts+'Sheet1 (2)'!$G$62,IF(D384='Sheet1 (2)'!$C$63,'Sheet1 (2)'!$D$63*counts+'Sheet1 (2)'!$G$63,IF(D384='Sheet1 (2)'!$C$64,'Sheet1 (2)'!$D$64*counts+'Sheet1 (2)'!$G$64))))</f>
        <v>2.0984129299999998</v>
      </c>
    </row>
    <row r="385" spans="1:57" ht="12" customHeight="1">
      <c r="A385" s="145" t="s">
        <v>282</v>
      </c>
      <c r="B385" s="145" t="s">
        <v>76</v>
      </c>
      <c r="C385" s="170">
        <v>525</v>
      </c>
      <c r="D385" s="174" t="s">
        <v>77</v>
      </c>
      <c r="E385" s="171">
        <v>8</v>
      </c>
      <c r="F385" s="171">
        <v>2</v>
      </c>
      <c r="G385" s="171" t="s">
        <v>77</v>
      </c>
      <c r="H385" s="171">
        <v>1</v>
      </c>
      <c r="I385" s="171" t="s">
        <v>77</v>
      </c>
      <c r="J385" s="173" t="s">
        <v>80</v>
      </c>
      <c r="K385" s="173" t="s">
        <v>80</v>
      </c>
      <c r="L385" s="169">
        <f>VLOOKUP(CONCATENATE(J385,K385),'Sheet1 (2)'!$J$6:$K$26,2,FALSE)</f>
        <v>0</v>
      </c>
      <c r="M385" s="173" t="s">
        <v>83</v>
      </c>
      <c r="N385" s="173" t="s">
        <v>82</v>
      </c>
      <c r="O385" s="168">
        <f>VLOOKUP(CONCATENATE(M385,N385),'Sheet1 (2)'!$L$6:$M$26,2,FALSE)</f>
        <v>18.75</v>
      </c>
      <c r="P385" s="173" t="s">
        <v>80</v>
      </c>
      <c r="Q385" s="173" t="s">
        <v>80</v>
      </c>
      <c r="R385" s="168">
        <f>VLOOKUP(CONCATENATE(P385,Q385),'Sheet1 (2)'!$N$6:$O$26,2,FALSE)</f>
        <v>0</v>
      </c>
      <c r="S385" s="173" t="s">
        <v>80</v>
      </c>
      <c r="T385" s="173" t="s">
        <v>80</v>
      </c>
      <c r="U385" s="168">
        <f>VLOOKUP(CONCATENATE(S385,T385),'Sheet1 (2)'!$P$6:$Q$26,2,FALSE)</f>
        <v>0</v>
      </c>
      <c r="V385" s="173" t="s">
        <v>78</v>
      </c>
      <c r="W385" s="173" t="s">
        <v>82</v>
      </c>
      <c r="X385" s="168">
        <f>VLOOKUP(CONCATENATE(V385,W385),'Sheet1 (2)'!$R$6:$S$26,2,FALSE)</f>
        <v>6.25</v>
      </c>
      <c r="Y385" s="173" t="s">
        <v>80</v>
      </c>
      <c r="Z385" s="173" t="s">
        <v>80</v>
      </c>
      <c r="AA385" s="168">
        <f>VLOOKUP(CONCATENATE(Y385,Z385),'Sheet1 (2)'!$T$6:$U$26,2,FALSE)</f>
        <v>0</v>
      </c>
      <c r="AB385" s="173" t="s">
        <v>80</v>
      </c>
      <c r="AC385" s="173" t="s">
        <v>80</v>
      </c>
      <c r="AD385" s="168">
        <f>VLOOKUP(CONCATENATE(AB385,AC385),'Sheet1 (2)'!$X$6:$Y$26,2,FALSE)</f>
        <v>0</v>
      </c>
      <c r="AE385" s="173" t="s">
        <v>82</v>
      </c>
      <c r="AF385" s="173" t="s">
        <v>81</v>
      </c>
      <c r="AG385" s="168">
        <f>VLOOKUP(CONCATENATE(AE385,AF385),'Sheet1 (2)'!$Z$6:$AA$26,2,FALSE)</f>
        <v>66</v>
      </c>
      <c r="AH385" s="172"/>
      <c r="AI385" s="175"/>
      <c r="AJ385" s="140"/>
      <c r="AK385" s="176" t="s">
        <v>282</v>
      </c>
      <c r="AL385" s="176" t="s">
        <v>76</v>
      </c>
      <c r="AM385" s="170">
        <f t="shared" si="10"/>
        <v>525</v>
      </c>
      <c r="AN385" s="147"/>
      <c r="AO385" s="155"/>
      <c r="AP385" s="156"/>
      <c r="AQ385" s="157">
        <v>1.7798124893999998</v>
      </c>
      <c r="AR385" s="158"/>
      <c r="AS385" s="145">
        <f>LOOKUP(rufmkm,'Sheet1 (2)'!$V$62:$V$71,'Sheet1 (2)'!$W$62:$W$71)</f>
        <v>20</v>
      </c>
      <c r="AT385" s="140"/>
      <c r="AU385" s="157">
        <f>IF(IF(D385='Sheet1 (2)'!$C$69,'Sheet1 (2)'!$D$69*('Sheet1 (2)'!$D$72-rut_index)/'Sheet1 (2)'!$D$72,IF(shee2!D385='Sheet1 (2)'!$C$70,'Sheet1 (2)'!$D$70*('Sheet1 (2)'!$D$72-rut_index)/'Sheet1 (2)'!$D$72,IF(shee2!D385='Sheet1 (2)'!$C$71,'Sheet1 (2)'!$D$71*('Sheet1 (2)'!$D$72-rut_index)/'Sheet1 (2)'!$D$72)))&lt;0,0,IF(D385='Sheet1 (2)'!$C$69,'Sheet1 (2)'!$D$69*('Sheet1 (2)'!$D$72-rut_index)/'Sheet1 (2)'!$D$72,IF(shee2!D385='Sheet1 (2)'!$C$70,'Sheet1 (2)'!$D$70*('Sheet1 (2)'!$D$72-rut_index)/'Sheet1 (2)'!$D$72,IF(shee2!D385='Sheet1 (2)'!$C$71,'Sheet1 (2)'!$D$71*('Sheet1 (2)'!$D$72-rut_index)/'Sheet1 (2)'!$D$72))))</f>
        <v>5</v>
      </c>
      <c r="AV385" s="157">
        <f>IF(IF(D385='Sheet1 (2)'!$C$69,'Sheet1 (2)'!$D$69*('Sheet1 (2)'!$D$72-crack_s_index)/'Sheet1 (2)'!$D$72,IF(shee2!D385='Sheet1 (2)'!$C$70,'Sheet1 (2)'!$D$70*('Sheet1 (2)'!$D$72-crack_s_index)/'Sheet1 (2)'!$D$72,IF(shee2!D385='Sheet1 (2)'!$C$71,'Sheet1 (2)'!$D$71*('Sheet1 (2)'!$D$72-crack_s_index)/'Sheet1 (2)'!$D$72)))&lt;0,0,IF(D385='Sheet1 (2)'!$C$69,'Sheet1 (2)'!$D$69*('Sheet1 (2)'!$D$72-crack_s_index)/'Sheet1 (2)'!$D$72,IF(shee2!D385='Sheet1 (2)'!$C$70,'Sheet1 (2)'!$D$70*('Sheet1 (2)'!$D$72-crack_s_index)/'Sheet1 (2)'!$D$72,IF(shee2!D385='Sheet1 (2)'!$C$71,'Sheet1 (2)'!$D$71*('Sheet1 (2)'!$D$72-crack_s_index)/'Sheet1 (2)'!$D$72))))</f>
        <v>3.4375</v>
      </c>
      <c r="AW385" s="157">
        <f>IF(IF(D385='Sheet1 (2)'!$C$69,'Sheet1 (2)'!$D$69*('Sheet1 (2)'!$D$72-crack_t_index)/'Sheet1 (2)'!$D$72,IF(shee2!D385='Sheet1 (2)'!$C$70,'Sheet1 (2)'!$D$70*('Sheet1 (2)'!$D$72-crack_t_index)/'Sheet1 (2)'!$D$72,IF(shee2!D385='Sheet1 (2)'!$C$71,'Sheet1 (2)'!$D$71*('Sheet1 (2)'!$D$72-crack_t_index)/'Sheet1 (2)'!$D$72)))&lt;0,0,IF(D385='Sheet1 (2)'!$C$69,'Sheet1 (2)'!$D$69*('Sheet1 (2)'!$D$72-crack_t_index)/'Sheet1 (2)'!$D$72,IF(shee2!D385='Sheet1 (2)'!$C$70,'Sheet1 (2)'!$D$70*('Sheet1 (2)'!$D$72-crack_t_index)/'Sheet1 (2)'!$D$72,IF(shee2!D385='Sheet1 (2)'!$C$71,'Sheet1 (2)'!$D$71*('Sheet1 (2)'!$D$72-crack_t_index)/'Sheet1 (2)'!$D$72))))</f>
        <v>5</v>
      </c>
      <c r="AX385" s="157">
        <f>IF(IF(D385='Sheet1 (2)'!$C$69,'Sheet1 (2)'!$D$69*('Sheet1 (2)'!$D$72-rave_index)/'Sheet1 (2)'!$D$72,IF(shee2!D385='Sheet1 (2)'!$C$70,'Sheet1 (2)'!$D$70*('Sheet1 (2)'!$D$72-rave_index)/'Sheet1 (2)'!$D$72,IF(shee2!D385='Sheet1 (2)'!$C$71,'Sheet1 (2)'!$D$71*('Sheet1 (2)'!$D$72-rave_index)/'Sheet1 (2)'!$D$72)))&lt;0,0,IF(D385='Sheet1 (2)'!$C$69,'Sheet1 (2)'!$D$69*('Sheet1 (2)'!$D$72-rave_index)/'Sheet1 (2)'!$D$72,IF(shee2!D385='Sheet1 (2)'!$C$70,'Sheet1 (2)'!$D$70*('Sheet1 (2)'!$D$72-rave_index)/'Sheet1 (2)'!$D$72,IF(shee2!D385='Sheet1 (2)'!$C$71,'Sheet1 (2)'!$D$71*('Sheet1 (2)'!$D$72-rave_index)/'Sheet1 (2)'!$D$72))))</f>
        <v>5</v>
      </c>
      <c r="AY385" s="157">
        <f>IF(IF(D385='Sheet1 (2)'!$C$69,'Sheet1 (2)'!$D$69*('Sheet1 (2)'!$D$72-rough_index)/'Sheet1 (2)'!$D$72,IF(shee2!D385='Sheet1 (2)'!$C$70,'Sheet1 (2)'!$D$70*('Sheet1 (2)'!$D$72-rough_index)/'Sheet1 (2)'!$D$72,IF(shee2!D385='Sheet1 (2)'!$C$71,'Sheet1 (2)'!$D$71*('Sheet1 (2)'!$D$72-rough_index)/'Sheet1 (2)'!$D$72)))&lt;0,0,IF(D385='Sheet1 (2)'!$C$69,'Sheet1 (2)'!$D$69*('Sheet1 (2)'!$D$72-rough_index)/'Sheet1 (2)'!$D$72,IF(shee2!D385='Sheet1 (2)'!$C$70,'Sheet1 (2)'!$D$70*('Sheet1 (2)'!$D$72-rough_index)/'Sheet1 (2)'!$D$72,IF(shee2!D385='Sheet1 (2)'!$C$71,'Sheet1 (2)'!$D$71*('Sheet1 (2)'!$D$72-rough_index)/'Sheet1 (2)'!$D$72))))</f>
        <v>3.3333333333333335</v>
      </c>
      <c r="AZ385" s="159">
        <f>+(AU385*'Sheet1 (2)'!$C$77)+(AV385*'Sheet1 (2)'!$C$78)+(AW385*'Sheet1 (2)'!$C$79)+(AX385*'Sheet1 (2)'!$C$80)+(AY385*'Sheet1 (2)'!$C$81)</f>
        <v>3.9375</v>
      </c>
      <c r="BA385" s="213" t="str">
        <f t="shared" si="11"/>
        <v>Fair</v>
      </c>
      <c r="BE385">
        <f>IF(D385='Sheet1 (2)'!$C$61,'Sheet1 (2)'!$D$61*(counts^2)+'Sheet1 (2)'!$G$61*counts+'Sheet1 (2)'!$J$61,IF(D385='Sheet1 (2)'!$C$62,'Sheet1 (2)'!$D$62*counts+'Sheet1 (2)'!$G$62,IF(D385='Sheet1 (2)'!$C$63,'Sheet1 (2)'!$D$63*counts+'Sheet1 (2)'!$G$63,IF(D385='Sheet1 (2)'!$C$64,'Sheet1 (2)'!$D$64*counts+'Sheet1 (2)'!$G$64))))</f>
        <v>2.0984129299999998</v>
      </c>
    </row>
    <row r="386" spans="1:57" ht="12" customHeight="1">
      <c r="A386" s="145" t="s">
        <v>282</v>
      </c>
      <c r="B386" s="145" t="s">
        <v>76</v>
      </c>
      <c r="C386" s="170">
        <v>526</v>
      </c>
      <c r="D386" s="174" t="s">
        <v>77</v>
      </c>
      <c r="E386" s="171">
        <v>8</v>
      </c>
      <c r="F386" s="171">
        <v>2</v>
      </c>
      <c r="G386" s="171" t="s">
        <v>77</v>
      </c>
      <c r="H386" s="171">
        <v>1</v>
      </c>
      <c r="I386" s="171" t="s">
        <v>77</v>
      </c>
      <c r="J386" s="173" t="s">
        <v>80</v>
      </c>
      <c r="K386" s="173" t="s">
        <v>80</v>
      </c>
      <c r="L386" s="169">
        <f>VLOOKUP(CONCATENATE(J386,K386),'Sheet1 (2)'!$J$6:$K$26,2,FALSE)</f>
        <v>0</v>
      </c>
      <c r="M386" s="173" t="s">
        <v>83</v>
      </c>
      <c r="N386" s="173" t="s">
        <v>78</v>
      </c>
      <c r="O386" s="168">
        <f>VLOOKUP(CONCATENATE(M386,N386),'Sheet1 (2)'!$L$6:$M$26,2,FALSE)</f>
        <v>7.5</v>
      </c>
      <c r="P386" s="173" t="s">
        <v>83</v>
      </c>
      <c r="Q386" s="173" t="s">
        <v>78</v>
      </c>
      <c r="R386" s="168">
        <f>VLOOKUP(CONCATENATE(P386,Q386),'Sheet1 (2)'!$N$6:$O$26,2,FALSE)</f>
        <v>7.5</v>
      </c>
      <c r="S386" s="173" t="s">
        <v>80</v>
      </c>
      <c r="T386" s="173" t="s">
        <v>80</v>
      </c>
      <c r="U386" s="168">
        <f>VLOOKUP(CONCATENATE(S386,T386),'Sheet1 (2)'!$P$6:$Q$26,2,FALSE)</f>
        <v>0</v>
      </c>
      <c r="V386" s="173" t="s">
        <v>80</v>
      </c>
      <c r="W386" s="173" t="s">
        <v>80</v>
      </c>
      <c r="X386" s="168">
        <f>VLOOKUP(CONCATENATE(V386,W386),'Sheet1 (2)'!$R$6:$S$26,2,FALSE)</f>
        <v>0</v>
      </c>
      <c r="Y386" s="173" t="s">
        <v>80</v>
      </c>
      <c r="Z386" s="173" t="s">
        <v>80</v>
      </c>
      <c r="AA386" s="168">
        <f>VLOOKUP(CONCATENATE(Y386,Z386),'Sheet1 (2)'!$T$6:$U$26,2,FALSE)</f>
        <v>0</v>
      </c>
      <c r="AB386" s="173" t="s">
        <v>80</v>
      </c>
      <c r="AC386" s="173" t="s">
        <v>80</v>
      </c>
      <c r="AD386" s="168">
        <f>VLOOKUP(CONCATENATE(AB386,AC386),'Sheet1 (2)'!$X$6:$Y$26,2,FALSE)</f>
        <v>0</v>
      </c>
      <c r="AE386" s="173" t="s">
        <v>82</v>
      </c>
      <c r="AF386" s="173" t="s">
        <v>81</v>
      </c>
      <c r="AG386" s="168">
        <f>VLOOKUP(CONCATENATE(AE386,AF386),'Sheet1 (2)'!$Z$6:$AA$26,2,FALSE)</f>
        <v>66</v>
      </c>
      <c r="AH386" s="172"/>
      <c r="AI386" s="175"/>
      <c r="AJ386" s="140"/>
      <c r="AK386" s="176" t="s">
        <v>282</v>
      </c>
      <c r="AL386" s="176" t="s">
        <v>76</v>
      </c>
      <c r="AM386" s="170">
        <f t="shared" si="10"/>
        <v>526</v>
      </c>
      <c r="AN386" s="147"/>
      <c r="AO386" s="155" t="s">
        <v>409</v>
      </c>
      <c r="AP386" s="156"/>
      <c r="AQ386" s="157">
        <v>2.3177528686000004</v>
      </c>
      <c r="AR386" s="158"/>
      <c r="AS386" s="145">
        <f>LOOKUP(rufmkm,'Sheet1 (2)'!$V$62:$V$71,'Sheet1 (2)'!$W$62:$W$71)</f>
        <v>30</v>
      </c>
      <c r="AT386" s="140"/>
      <c r="AU386" s="157">
        <f>IF(IF(D386='Sheet1 (2)'!$C$69,'Sheet1 (2)'!$D$69*('Sheet1 (2)'!$D$72-rut_index)/'Sheet1 (2)'!$D$72,IF(shee2!D386='Sheet1 (2)'!$C$70,'Sheet1 (2)'!$D$70*('Sheet1 (2)'!$D$72-rut_index)/'Sheet1 (2)'!$D$72,IF(shee2!D386='Sheet1 (2)'!$C$71,'Sheet1 (2)'!$D$71*('Sheet1 (2)'!$D$72-rut_index)/'Sheet1 (2)'!$D$72)))&lt;0,0,IF(D386='Sheet1 (2)'!$C$69,'Sheet1 (2)'!$D$69*('Sheet1 (2)'!$D$72-rut_index)/'Sheet1 (2)'!$D$72,IF(shee2!D386='Sheet1 (2)'!$C$70,'Sheet1 (2)'!$D$70*('Sheet1 (2)'!$D$72-rut_index)/'Sheet1 (2)'!$D$72,IF(shee2!D386='Sheet1 (2)'!$C$71,'Sheet1 (2)'!$D$71*('Sheet1 (2)'!$D$72-rut_index)/'Sheet1 (2)'!$D$72))))</f>
        <v>5</v>
      </c>
      <c r="AV386" s="157">
        <f>IF(IF(D386='Sheet1 (2)'!$C$69,'Sheet1 (2)'!$D$69*('Sheet1 (2)'!$D$72-crack_s_index)/'Sheet1 (2)'!$D$72,IF(shee2!D386='Sheet1 (2)'!$C$70,'Sheet1 (2)'!$D$70*('Sheet1 (2)'!$D$72-crack_s_index)/'Sheet1 (2)'!$D$72,IF(shee2!D386='Sheet1 (2)'!$C$71,'Sheet1 (2)'!$D$71*('Sheet1 (2)'!$D$72-crack_s_index)/'Sheet1 (2)'!$D$72)))&lt;0,0,IF(D386='Sheet1 (2)'!$C$69,'Sheet1 (2)'!$D$69*('Sheet1 (2)'!$D$72-crack_s_index)/'Sheet1 (2)'!$D$72,IF(shee2!D386='Sheet1 (2)'!$C$70,'Sheet1 (2)'!$D$70*('Sheet1 (2)'!$D$72-crack_s_index)/'Sheet1 (2)'!$D$72,IF(shee2!D386='Sheet1 (2)'!$C$71,'Sheet1 (2)'!$D$71*('Sheet1 (2)'!$D$72-crack_s_index)/'Sheet1 (2)'!$D$72))))</f>
        <v>4.375</v>
      </c>
      <c r="AW386" s="157">
        <f>IF(IF(D386='Sheet1 (2)'!$C$69,'Sheet1 (2)'!$D$69*('Sheet1 (2)'!$D$72-crack_t_index)/'Sheet1 (2)'!$D$72,IF(shee2!D386='Sheet1 (2)'!$C$70,'Sheet1 (2)'!$D$70*('Sheet1 (2)'!$D$72-crack_t_index)/'Sheet1 (2)'!$D$72,IF(shee2!D386='Sheet1 (2)'!$C$71,'Sheet1 (2)'!$D$71*('Sheet1 (2)'!$D$72-crack_t_index)/'Sheet1 (2)'!$D$72)))&lt;0,0,IF(D386='Sheet1 (2)'!$C$69,'Sheet1 (2)'!$D$69*('Sheet1 (2)'!$D$72-crack_t_index)/'Sheet1 (2)'!$D$72,IF(shee2!D386='Sheet1 (2)'!$C$70,'Sheet1 (2)'!$D$70*('Sheet1 (2)'!$D$72-crack_t_index)/'Sheet1 (2)'!$D$72,IF(shee2!D386='Sheet1 (2)'!$C$71,'Sheet1 (2)'!$D$71*('Sheet1 (2)'!$D$72-crack_t_index)/'Sheet1 (2)'!$D$72))))</f>
        <v>4.375</v>
      </c>
      <c r="AX386" s="157">
        <f>IF(IF(D386='Sheet1 (2)'!$C$69,'Sheet1 (2)'!$D$69*('Sheet1 (2)'!$D$72-rave_index)/'Sheet1 (2)'!$D$72,IF(shee2!D386='Sheet1 (2)'!$C$70,'Sheet1 (2)'!$D$70*('Sheet1 (2)'!$D$72-rave_index)/'Sheet1 (2)'!$D$72,IF(shee2!D386='Sheet1 (2)'!$C$71,'Sheet1 (2)'!$D$71*('Sheet1 (2)'!$D$72-rave_index)/'Sheet1 (2)'!$D$72)))&lt;0,0,IF(D386='Sheet1 (2)'!$C$69,'Sheet1 (2)'!$D$69*('Sheet1 (2)'!$D$72-rave_index)/'Sheet1 (2)'!$D$72,IF(shee2!D386='Sheet1 (2)'!$C$70,'Sheet1 (2)'!$D$70*('Sheet1 (2)'!$D$72-rave_index)/'Sheet1 (2)'!$D$72,IF(shee2!D386='Sheet1 (2)'!$C$71,'Sheet1 (2)'!$D$71*('Sheet1 (2)'!$D$72-rave_index)/'Sheet1 (2)'!$D$72))))</f>
        <v>5</v>
      </c>
      <c r="AY386" s="157">
        <f>IF(IF(D386='Sheet1 (2)'!$C$69,'Sheet1 (2)'!$D$69*('Sheet1 (2)'!$D$72-rough_index)/'Sheet1 (2)'!$D$72,IF(shee2!D386='Sheet1 (2)'!$C$70,'Sheet1 (2)'!$D$70*('Sheet1 (2)'!$D$72-rough_index)/'Sheet1 (2)'!$D$72,IF(shee2!D386='Sheet1 (2)'!$C$71,'Sheet1 (2)'!$D$71*('Sheet1 (2)'!$D$72-rough_index)/'Sheet1 (2)'!$D$72)))&lt;0,0,IF(D386='Sheet1 (2)'!$C$69,'Sheet1 (2)'!$D$69*('Sheet1 (2)'!$D$72-rough_index)/'Sheet1 (2)'!$D$72,IF(shee2!D386='Sheet1 (2)'!$C$70,'Sheet1 (2)'!$D$70*('Sheet1 (2)'!$D$72-rough_index)/'Sheet1 (2)'!$D$72,IF(shee2!D386='Sheet1 (2)'!$C$71,'Sheet1 (2)'!$D$71*('Sheet1 (2)'!$D$72-rough_index)/'Sheet1 (2)'!$D$72))))</f>
        <v>2.5</v>
      </c>
      <c r="AZ386" s="159">
        <f>+(AU386*'Sheet1 (2)'!$C$77)+(AV386*'Sheet1 (2)'!$C$78)+(AW386*'Sheet1 (2)'!$C$79)+(AX386*'Sheet1 (2)'!$C$80)+(AY386*'Sheet1 (2)'!$C$81)</f>
        <v>4</v>
      </c>
      <c r="BA386" s="213" t="str">
        <f t="shared" si="11"/>
        <v>Good</v>
      </c>
      <c r="BE386">
        <f>IF(D386='Sheet1 (2)'!$C$61,'Sheet1 (2)'!$D$61*(counts^2)+'Sheet1 (2)'!$G$61*counts+'Sheet1 (2)'!$J$61,IF(D386='Sheet1 (2)'!$C$62,'Sheet1 (2)'!$D$62*counts+'Sheet1 (2)'!$G$62,IF(D386='Sheet1 (2)'!$C$63,'Sheet1 (2)'!$D$63*counts+'Sheet1 (2)'!$G$63,IF(D386='Sheet1 (2)'!$C$64,'Sheet1 (2)'!$D$64*counts+'Sheet1 (2)'!$G$64))))</f>
        <v>2.0984129299999998</v>
      </c>
    </row>
    <row r="387" spans="1:57" ht="12" customHeight="1">
      <c r="A387" s="145" t="s">
        <v>282</v>
      </c>
      <c r="B387" s="145" t="s">
        <v>76</v>
      </c>
      <c r="C387" s="170">
        <v>527</v>
      </c>
      <c r="D387" s="174" t="s">
        <v>77</v>
      </c>
      <c r="E387" s="171">
        <v>8</v>
      </c>
      <c r="F387" s="171">
        <v>2</v>
      </c>
      <c r="G387" s="171" t="s">
        <v>77</v>
      </c>
      <c r="H387" s="171">
        <v>1</v>
      </c>
      <c r="I387" s="171" t="s">
        <v>77</v>
      </c>
      <c r="J387" s="173" t="s">
        <v>78</v>
      </c>
      <c r="K387" s="173" t="s">
        <v>83</v>
      </c>
      <c r="L387" s="169">
        <f>VLOOKUP(CONCATENATE(J387,K387),'Sheet1 (2)'!$J$6:$K$26,2,FALSE)</f>
        <v>12.5</v>
      </c>
      <c r="M387" s="173" t="s">
        <v>80</v>
      </c>
      <c r="N387" s="173" t="s">
        <v>80</v>
      </c>
      <c r="O387" s="168">
        <f>VLOOKUP(CONCATENATE(M387,N387),'Sheet1 (2)'!$L$6:$M$26,2,FALSE)</f>
        <v>0</v>
      </c>
      <c r="P387" s="173" t="s">
        <v>80</v>
      </c>
      <c r="Q387" s="173" t="s">
        <v>80</v>
      </c>
      <c r="R387" s="168">
        <f>VLOOKUP(CONCATENATE(P387,Q387),'Sheet1 (2)'!$N$6:$O$26,2,FALSE)</f>
        <v>0</v>
      </c>
      <c r="S387" s="173" t="s">
        <v>80</v>
      </c>
      <c r="T387" s="173" t="s">
        <v>80</v>
      </c>
      <c r="U387" s="168">
        <f>VLOOKUP(CONCATENATE(S387,T387),'Sheet1 (2)'!$P$6:$Q$26,2,FALSE)</f>
        <v>0</v>
      </c>
      <c r="V387" s="173" t="s">
        <v>80</v>
      </c>
      <c r="W387" s="173" t="s">
        <v>80</v>
      </c>
      <c r="X387" s="168">
        <f>VLOOKUP(CONCATENATE(V387,W387),'Sheet1 (2)'!$R$6:$S$26,2,FALSE)</f>
        <v>0</v>
      </c>
      <c r="Y387" s="173" t="s">
        <v>80</v>
      </c>
      <c r="Z387" s="173" t="s">
        <v>80</v>
      </c>
      <c r="AA387" s="168">
        <f>VLOOKUP(CONCATENATE(Y387,Z387),'Sheet1 (2)'!$T$6:$U$26,2,FALSE)</f>
        <v>0</v>
      </c>
      <c r="AB387" s="173" t="s">
        <v>80</v>
      </c>
      <c r="AC387" s="173" t="s">
        <v>80</v>
      </c>
      <c r="AD387" s="168">
        <f>VLOOKUP(CONCATENATE(AB387,AC387),'Sheet1 (2)'!$X$6:$Y$26,2,FALSE)</f>
        <v>0</v>
      </c>
      <c r="AE387" s="173" t="s">
        <v>82</v>
      </c>
      <c r="AF387" s="173" t="s">
        <v>81</v>
      </c>
      <c r="AG387" s="168">
        <f>VLOOKUP(CONCATENATE(AE387,AF387),'Sheet1 (2)'!$Z$6:$AA$26,2,FALSE)</f>
        <v>66</v>
      </c>
      <c r="AH387" s="172"/>
      <c r="AI387" s="175"/>
      <c r="AJ387" s="140"/>
      <c r="AK387" s="176" t="s">
        <v>282</v>
      </c>
      <c r="AL387" s="176" t="s">
        <v>76</v>
      </c>
      <c r="AM387" s="170">
        <f t="shared" si="10"/>
        <v>527</v>
      </c>
      <c r="AN387" s="147"/>
      <c r="AO387" s="155"/>
      <c r="AP387" s="156"/>
      <c r="AQ387" s="157">
        <v>2.3266836714000005</v>
      </c>
      <c r="AR387" s="158"/>
      <c r="AS387" s="145">
        <f>LOOKUP(rufmkm,'Sheet1 (2)'!$V$62:$V$71,'Sheet1 (2)'!$W$62:$W$71)</f>
        <v>30</v>
      </c>
      <c r="AT387" s="140"/>
      <c r="AU387" s="157">
        <f>IF(IF(D387='Sheet1 (2)'!$C$69,'Sheet1 (2)'!$D$69*('Sheet1 (2)'!$D$72-rut_index)/'Sheet1 (2)'!$D$72,IF(shee2!D387='Sheet1 (2)'!$C$70,'Sheet1 (2)'!$D$70*('Sheet1 (2)'!$D$72-rut_index)/'Sheet1 (2)'!$D$72,IF(shee2!D387='Sheet1 (2)'!$C$71,'Sheet1 (2)'!$D$71*('Sheet1 (2)'!$D$72-rut_index)/'Sheet1 (2)'!$D$72)))&lt;0,0,IF(D387='Sheet1 (2)'!$C$69,'Sheet1 (2)'!$D$69*('Sheet1 (2)'!$D$72-rut_index)/'Sheet1 (2)'!$D$72,IF(shee2!D387='Sheet1 (2)'!$C$70,'Sheet1 (2)'!$D$70*('Sheet1 (2)'!$D$72-rut_index)/'Sheet1 (2)'!$D$72,IF(shee2!D387='Sheet1 (2)'!$C$71,'Sheet1 (2)'!$D$71*('Sheet1 (2)'!$D$72-rut_index)/'Sheet1 (2)'!$D$72))))</f>
        <v>3.9583333333333335</v>
      </c>
      <c r="AV387" s="157">
        <f>IF(IF(D387='Sheet1 (2)'!$C$69,'Sheet1 (2)'!$D$69*('Sheet1 (2)'!$D$72-crack_s_index)/'Sheet1 (2)'!$D$72,IF(shee2!D387='Sheet1 (2)'!$C$70,'Sheet1 (2)'!$D$70*('Sheet1 (2)'!$D$72-crack_s_index)/'Sheet1 (2)'!$D$72,IF(shee2!D387='Sheet1 (2)'!$C$71,'Sheet1 (2)'!$D$71*('Sheet1 (2)'!$D$72-crack_s_index)/'Sheet1 (2)'!$D$72)))&lt;0,0,IF(D387='Sheet1 (2)'!$C$69,'Sheet1 (2)'!$D$69*('Sheet1 (2)'!$D$72-crack_s_index)/'Sheet1 (2)'!$D$72,IF(shee2!D387='Sheet1 (2)'!$C$70,'Sheet1 (2)'!$D$70*('Sheet1 (2)'!$D$72-crack_s_index)/'Sheet1 (2)'!$D$72,IF(shee2!D387='Sheet1 (2)'!$C$71,'Sheet1 (2)'!$D$71*('Sheet1 (2)'!$D$72-crack_s_index)/'Sheet1 (2)'!$D$72))))</f>
        <v>5</v>
      </c>
      <c r="AW387" s="157">
        <f>IF(IF(D387='Sheet1 (2)'!$C$69,'Sheet1 (2)'!$D$69*('Sheet1 (2)'!$D$72-crack_t_index)/'Sheet1 (2)'!$D$72,IF(shee2!D387='Sheet1 (2)'!$C$70,'Sheet1 (2)'!$D$70*('Sheet1 (2)'!$D$72-crack_t_index)/'Sheet1 (2)'!$D$72,IF(shee2!D387='Sheet1 (2)'!$C$71,'Sheet1 (2)'!$D$71*('Sheet1 (2)'!$D$72-crack_t_index)/'Sheet1 (2)'!$D$72)))&lt;0,0,IF(D387='Sheet1 (2)'!$C$69,'Sheet1 (2)'!$D$69*('Sheet1 (2)'!$D$72-crack_t_index)/'Sheet1 (2)'!$D$72,IF(shee2!D387='Sheet1 (2)'!$C$70,'Sheet1 (2)'!$D$70*('Sheet1 (2)'!$D$72-crack_t_index)/'Sheet1 (2)'!$D$72,IF(shee2!D387='Sheet1 (2)'!$C$71,'Sheet1 (2)'!$D$71*('Sheet1 (2)'!$D$72-crack_t_index)/'Sheet1 (2)'!$D$72))))</f>
        <v>5</v>
      </c>
      <c r="AX387" s="157">
        <f>IF(IF(D387='Sheet1 (2)'!$C$69,'Sheet1 (2)'!$D$69*('Sheet1 (2)'!$D$72-rave_index)/'Sheet1 (2)'!$D$72,IF(shee2!D387='Sheet1 (2)'!$C$70,'Sheet1 (2)'!$D$70*('Sheet1 (2)'!$D$72-rave_index)/'Sheet1 (2)'!$D$72,IF(shee2!D387='Sheet1 (2)'!$C$71,'Sheet1 (2)'!$D$71*('Sheet1 (2)'!$D$72-rave_index)/'Sheet1 (2)'!$D$72)))&lt;0,0,IF(D387='Sheet1 (2)'!$C$69,'Sheet1 (2)'!$D$69*('Sheet1 (2)'!$D$72-rave_index)/'Sheet1 (2)'!$D$72,IF(shee2!D387='Sheet1 (2)'!$C$70,'Sheet1 (2)'!$D$70*('Sheet1 (2)'!$D$72-rave_index)/'Sheet1 (2)'!$D$72,IF(shee2!D387='Sheet1 (2)'!$C$71,'Sheet1 (2)'!$D$71*('Sheet1 (2)'!$D$72-rave_index)/'Sheet1 (2)'!$D$72))))</f>
        <v>5</v>
      </c>
      <c r="AY387" s="157">
        <f>IF(IF(D387='Sheet1 (2)'!$C$69,'Sheet1 (2)'!$D$69*('Sheet1 (2)'!$D$72-rough_index)/'Sheet1 (2)'!$D$72,IF(shee2!D387='Sheet1 (2)'!$C$70,'Sheet1 (2)'!$D$70*('Sheet1 (2)'!$D$72-rough_index)/'Sheet1 (2)'!$D$72,IF(shee2!D387='Sheet1 (2)'!$C$71,'Sheet1 (2)'!$D$71*('Sheet1 (2)'!$D$72-rough_index)/'Sheet1 (2)'!$D$72)))&lt;0,0,IF(D387='Sheet1 (2)'!$C$69,'Sheet1 (2)'!$D$69*('Sheet1 (2)'!$D$72-rough_index)/'Sheet1 (2)'!$D$72,IF(shee2!D387='Sheet1 (2)'!$C$70,'Sheet1 (2)'!$D$70*('Sheet1 (2)'!$D$72-rough_index)/'Sheet1 (2)'!$D$72,IF(shee2!D387='Sheet1 (2)'!$C$71,'Sheet1 (2)'!$D$71*('Sheet1 (2)'!$D$72-rough_index)/'Sheet1 (2)'!$D$72))))</f>
        <v>2.5</v>
      </c>
      <c r="AZ387" s="159">
        <f>+(AU387*'Sheet1 (2)'!$C$77)+(AV387*'Sheet1 (2)'!$C$78)+(AW387*'Sheet1 (2)'!$C$79)+(AX387*'Sheet1 (2)'!$C$80)+(AY387*'Sheet1 (2)'!$C$81)</f>
        <v>4.041666666666667</v>
      </c>
      <c r="BA387" s="213" t="str">
        <f t="shared" si="11"/>
        <v>Good</v>
      </c>
      <c r="BE387">
        <f>IF(D387='Sheet1 (2)'!$C$61,'Sheet1 (2)'!$D$61*(counts^2)+'Sheet1 (2)'!$G$61*counts+'Sheet1 (2)'!$J$61,IF(D387='Sheet1 (2)'!$C$62,'Sheet1 (2)'!$D$62*counts+'Sheet1 (2)'!$G$62,IF(D387='Sheet1 (2)'!$C$63,'Sheet1 (2)'!$D$63*counts+'Sheet1 (2)'!$G$63,IF(D387='Sheet1 (2)'!$C$64,'Sheet1 (2)'!$D$64*counts+'Sheet1 (2)'!$G$64))))</f>
        <v>2.0984129299999998</v>
      </c>
    </row>
    <row r="388" spans="1:57" ht="12" customHeight="1">
      <c r="A388" s="145" t="s">
        <v>282</v>
      </c>
      <c r="B388" s="145" t="s">
        <v>76</v>
      </c>
      <c r="C388" s="170">
        <v>528</v>
      </c>
      <c r="D388" s="174" t="s">
        <v>77</v>
      </c>
      <c r="E388" s="171">
        <v>8</v>
      </c>
      <c r="F388" s="171">
        <v>2</v>
      </c>
      <c r="G388" s="171" t="s">
        <v>77</v>
      </c>
      <c r="H388" s="171">
        <v>1</v>
      </c>
      <c r="I388" s="171" t="s">
        <v>77</v>
      </c>
      <c r="J388" s="173" t="s">
        <v>78</v>
      </c>
      <c r="K388" s="173" t="s">
        <v>79</v>
      </c>
      <c r="L388" s="169">
        <f>VLOOKUP(CONCATENATE(J388,K388),'Sheet1 (2)'!$J$6:$K$26,2,FALSE)</f>
        <v>18.75</v>
      </c>
      <c r="M388" s="173" t="s">
        <v>80</v>
      </c>
      <c r="N388" s="173" t="s">
        <v>80</v>
      </c>
      <c r="O388" s="168">
        <f>VLOOKUP(CONCATENATE(M388,N388),'Sheet1 (2)'!$L$6:$M$26,2,FALSE)</f>
        <v>0</v>
      </c>
      <c r="P388" s="173" t="s">
        <v>83</v>
      </c>
      <c r="Q388" s="173" t="s">
        <v>82</v>
      </c>
      <c r="R388" s="168">
        <f>VLOOKUP(CONCATENATE(P388,Q388),'Sheet1 (2)'!$N$6:$O$26,2,FALSE)</f>
        <v>18.75</v>
      </c>
      <c r="S388" s="173" t="s">
        <v>80</v>
      </c>
      <c r="T388" s="173" t="s">
        <v>80</v>
      </c>
      <c r="U388" s="168">
        <f>VLOOKUP(CONCATENATE(S388,T388),'Sheet1 (2)'!$P$6:$Q$26,2,FALSE)</f>
        <v>0</v>
      </c>
      <c r="V388" s="173" t="s">
        <v>80</v>
      </c>
      <c r="W388" s="173" t="s">
        <v>80</v>
      </c>
      <c r="X388" s="168">
        <f>VLOOKUP(CONCATENATE(V388,W388),'Sheet1 (2)'!$R$6:$S$26,2,FALSE)</f>
        <v>0</v>
      </c>
      <c r="Y388" s="173" t="s">
        <v>80</v>
      </c>
      <c r="Z388" s="173" t="s">
        <v>80</v>
      </c>
      <c r="AA388" s="168">
        <f>VLOOKUP(CONCATENATE(Y388,Z388),'Sheet1 (2)'!$T$6:$U$26,2,FALSE)</f>
        <v>0</v>
      </c>
      <c r="AB388" s="173" t="s">
        <v>80</v>
      </c>
      <c r="AC388" s="173" t="s">
        <v>80</v>
      </c>
      <c r="AD388" s="168">
        <f>VLOOKUP(CONCATENATE(AB388,AC388),'Sheet1 (2)'!$X$6:$Y$26,2,FALSE)</f>
        <v>0</v>
      </c>
      <c r="AE388" s="173" t="s">
        <v>82</v>
      </c>
      <c r="AF388" s="173" t="s">
        <v>81</v>
      </c>
      <c r="AG388" s="168">
        <f>VLOOKUP(CONCATENATE(AE388,AF388),'Sheet1 (2)'!$Z$6:$AA$26,2,FALSE)</f>
        <v>66</v>
      </c>
      <c r="AH388" s="172"/>
      <c r="AI388" s="175"/>
      <c r="AJ388" s="140"/>
      <c r="AK388" s="176" t="s">
        <v>282</v>
      </c>
      <c r="AL388" s="176" t="s">
        <v>76</v>
      </c>
      <c r="AM388" s="170">
        <f t="shared" si="10"/>
        <v>528</v>
      </c>
      <c r="AN388" s="147"/>
      <c r="AO388" s="155"/>
      <c r="AP388" s="156"/>
      <c r="AQ388" s="157">
        <v>2.7471832581999998</v>
      </c>
      <c r="AR388" s="158"/>
      <c r="AS388" s="145">
        <f>LOOKUP(rufmkm,'Sheet1 (2)'!$V$62:$V$71,'Sheet1 (2)'!$W$62:$W$71)</f>
        <v>30</v>
      </c>
      <c r="AT388" s="140"/>
      <c r="AU388" s="157">
        <f>IF(IF(D388='Sheet1 (2)'!$C$69,'Sheet1 (2)'!$D$69*('Sheet1 (2)'!$D$72-rut_index)/'Sheet1 (2)'!$D$72,IF(shee2!D388='Sheet1 (2)'!$C$70,'Sheet1 (2)'!$D$70*('Sheet1 (2)'!$D$72-rut_index)/'Sheet1 (2)'!$D$72,IF(shee2!D388='Sheet1 (2)'!$C$71,'Sheet1 (2)'!$D$71*('Sheet1 (2)'!$D$72-rut_index)/'Sheet1 (2)'!$D$72)))&lt;0,0,IF(D388='Sheet1 (2)'!$C$69,'Sheet1 (2)'!$D$69*('Sheet1 (2)'!$D$72-rut_index)/'Sheet1 (2)'!$D$72,IF(shee2!D388='Sheet1 (2)'!$C$70,'Sheet1 (2)'!$D$70*('Sheet1 (2)'!$D$72-rut_index)/'Sheet1 (2)'!$D$72,IF(shee2!D388='Sheet1 (2)'!$C$71,'Sheet1 (2)'!$D$71*('Sheet1 (2)'!$D$72-rut_index)/'Sheet1 (2)'!$D$72))))</f>
        <v>3.4375</v>
      </c>
      <c r="AV388" s="157">
        <f>IF(IF(D388='Sheet1 (2)'!$C$69,'Sheet1 (2)'!$D$69*('Sheet1 (2)'!$D$72-crack_s_index)/'Sheet1 (2)'!$D$72,IF(shee2!D388='Sheet1 (2)'!$C$70,'Sheet1 (2)'!$D$70*('Sheet1 (2)'!$D$72-crack_s_index)/'Sheet1 (2)'!$D$72,IF(shee2!D388='Sheet1 (2)'!$C$71,'Sheet1 (2)'!$D$71*('Sheet1 (2)'!$D$72-crack_s_index)/'Sheet1 (2)'!$D$72)))&lt;0,0,IF(D388='Sheet1 (2)'!$C$69,'Sheet1 (2)'!$D$69*('Sheet1 (2)'!$D$72-crack_s_index)/'Sheet1 (2)'!$D$72,IF(shee2!D388='Sheet1 (2)'!$C$70,'Sheet1 (2)'!$D$70*('Sheet1 (2)'!$D$72-crack_s_index)/'Sheet1 (2)'!$D$72,IF(shee2!D388='Sheet1 (2)'!$C$71,'Sheet1 (2)'!$D$71*('Sheet1 (2)'!$D$72-crack_s_index)/'Sheet1 (2)'!$D$72))))</f>
        <v>5</v>
      </c>
      <c r="AW388" s="157">
        <f>IF(IF(D388='Sheet1 (2)'!$C$69,'Sheet1 (2)'!$D$69*('Sheet1 (2)'!$D$72-crack_t_index)/'Sheet1 (2)'!$D$72,IF(shee2!D388='Sheet1 (2)'!$C$70,'Sheet1 (2)'!$D$70*('Sheet1 (2)'!$D$72-crack_t_index)/'Sheet1 (2)'!$D$72,IF(shee2!D388='Sheet1 (2)'!$C$71,'Sheet1 (2)'!$D$71*('Sheet1 (2)'!$D$72-crack_t_index)/'Sheet1 (2)'!$D$72)))&lt;0,0,IF(D388='Sheet1 (2)'!$C$69,'Sheet1 (2)'!$D$69*('Sheet1 (2)'!$D$72-crack_t_index)/'Sheet1 (2)'!$D$72,IF(shee2!D388='Sheet1 (2)'!$C$70,'Sheet1 (2)'!$D$70*('Sheet1 (2)'!$D$72-crack_t_index)/'Sheet1 (2)'!$D$72,IF(shee2!D388='Sheet1 (2)'!$C$71,'Sheet1 (2)'!$D$71*('Sheet1 (2)'!$D$72-crack_t_index)/'Sheet1 (2)'!$D$72))))</f>
        <v>3.4375</v>
      </c>
      <c r="AX388" s="157">
        <f>IF(IF(D388='Sheet1 (2)'!$C$69,'Sheet1 (2)'!$D$69*('Sheet1 (2)'!$D$72-rave_index)/'Sheet1 (2)'!$D$72,IF(shee2!D388='Sheet1 (2)'!$C$70,'Sheet1 (2)'!$D$70*('Sheet1 (2)'!$D$72-rave_index)/'Sheet1 (2)'!$D$72,IF(shee2!D388='Sheet1 (2)'!$C$71,'Sheet1 (2)'!$D$71*('Sheet1 (2)'!$D$72-rave_index)/'Sheet1 (2)'!$D$72)))&lt;0,0,IF(D388='Sheet1 (2)'!$C$69,'Sheet1 (2)'!$D$69*('Sheet1 (2)'!$D$72-rave_index)/'Sheet1 (2)'!$D$72,IF(shee2!D388='Sheet1 (2)'!$C$70,'Sheet1 (2)'!$D$70*('Sheet1 (2)'!$D$72-rave_index)/'Sheet1 (2)'!$D$72,IF(shee2!D388='Sheet1 (2)'!$C$71,'Sheet1 (2)'!$D$71*('Sheet1 (2)'!$D$72-rave_index)/'Sheet1 (2)'!$D$72))))</f>
        <v>5</v>
      </c>
      <c r="AY388" s="157">
        <f>IF(IF(D388='Sheet1 (2)'!$C$69,'Sheet1 (2)'!$D$69*('Sheet1 (2)'!$D$72-rough_index)/'Sheet1 (2)'!$D$72,IF(shee2!D388='Sheet1 (2)'!$C$70,'Sheet1 (2)'!$D$70*('Sheet1 (2)'!$D$72-rough_index)/'Sheet1 (2)'!$D$72,IF(shee2!D388='Sheet1 (2)'!$C$71,'Sheet1 (2)'!$D$71*('Sheet1 (2)'!$D$72-rough_index)/'Sheet1 (2)'!$D$72)))&lt;0,0,IF(D388='Sheet1 (2)'!$C$69,'Sheet1 (2)'!$D$69*('Sheet1 (2)'!$D$72-rough_index)/'Sheet1 (2)'!$D$72,IF(shee2!D388='Sheet1 (2)'!$C$70,'Sheet1 (2)'!$D$70*('Sheet1 (2)'!$D$72-rough_index)/'Sheet1 (2)'!$D$72,IF(shee2!D388='Sheet1 (2)'!$C$71,'Sheet1 (2)'!$D$71*('Sheet1 (2)'!$D$72-rough_index)/'Sheet1 (2)'!$D$72))))</f>
        <v>2.5</v>
      </c>
      <c r="AZ388" s="159">
        <f>+(AU388*'Sheet1 (2)'!$C$77)+(AV388*'Sheet1 (2)'!$C$78)+(AW388*'Sheet1 (2)'!$C$79)+(AX388*'Sheet1 (2)'!$C$80)+(AY388*'Sheet1 (2)'!$C$81)</f>
        <v>3.875</v>
      </c>
      <c r="BA388" s="213" t="str">
        <f t="shared" si="11"/>
        <v>Fair</v>
      </c>
      <c r="BE388">
        <f>IF(D388='Sheet1 (2)'!$C$61,'Sheet1 (2)'!$D$61*(counts^2)+'Sheet1 (2)'!$G$61*counts+'Sheet1 (2)'!$J$61,IF(D388='Sheet1 (2)'!$C$62,'Sheet1 (2)'!$D$62*counts+'Sheet1 (2)'!$G$62,IF(D388='Sheet1 (2)'!$C$63,'Sheet1 (2)'!$D$63*counts+'Sheet1 (2)'!$G$63,IF(D388='Sheet1 (2)'!$C$64,'Sheet1 (2)'!$D$64*counts+'Sheet1 (2)'!$G$64))))</f>
        <v>2.0984129299999998</v>
      </c>
    </row>
    <row r="389" spans="1:57" ht="12" customHeight="1">
      <c r="A389" s="145" t="s">
        <v>282</v>
      </c>
      <c r="B389" s="145" t="s">
        <v>76</v>
      </c>
      <c r="C389" s="170">
        <v>529</v>
      </c>
      <c r="D389" s="174" t="s">
        <v>77</v>
      </c>
      <c r="E389" s="171">
        <v>8</v>
      </c>
      <c r="F389" s="171">
        <v>2</v>
      </c>
      <c r="G389" s="171" t="s">
        <v>77</v>
      </c>
      <c r="H389" s="171">
        <v>1</v>
      </c>
      <c r="I389" s="171" t="s">
        <v>77</v>
      </c>
      <c r="J389" s="173" t="s">
        <v>80</v>
      </c>
      <c r="K389" s="173" t="s">
        <v>80</v>
      </c>
      <c r="L389" s="169">
        <f>VLOOKUP(CONCATENATE(J389,K389),'Sheet1 (2)'!$J$6:$K$26,2,FALSE)</f>
        <v>0</v>
      </c>
      <c r="M389" s="173" t="s">
        <v>83</v>
      </c>
      <c r="N389" s="173" t="s">
        <v>78</v>
      </c>
      <c r="O389" s="168">
        <f>VLOOKUP(CONCATENATE(M389,N389),'Sheet1 (2)'!$L$6:$M$26,2,FALSE)</f>
        <v>7.5</v>
      </c>
      <c r="P389" s="173" t="s">
        <v>80</v>
      </c>
      <c r="Q389" s="173" t="s">
        <v>80</v>
      </c>
      <c r="R389" s="168">
        <f>VLOOKUP(CONCATENATE(P389,Q389),'Sheet1 (2)'!$N$6:$O$26,2,FALSE)</f>
        <v>0</v>
      </c>
      <c r="S389" s="173" t="s">
        <v>80</v>
      </c>
      <c r="T389" s="173" t="s">
        <v>80</v>
      </c>
      <c r="U389" s="168">
        <f>VLOOKUP(CONCATENATE(S389,T389),'Sheet1 (2)'!$P$6:$Q$26,2,FALSE)</f>
        <v>0</v>
      </c>
      <c r="V389" s="173" t="s">
        <v>80</v>
      </c>
      <c r="W389" s="173" t="s">
        <v>80</v>
      </c>
      <c r="X389" s="168">
        <f>VLOOKUP(CONCATENATE(V389,W389),'Sheet1 (2)'!$R$6:$S$26,2,FALSE)</f>
        <v>0</v>
      </c>
      <c r="Y389" s="173" t="s">
        <v>80</v>
      </c>
      <c r="Z389" s="173" t="s">
        <v>80</v>
      </c>
      <c r="AA389" s="168">
        <f>VLOOKUP(CONCATENATE(Y389,Z389),'Sheet1 (2)'!$T$6:$U$26,2,FALSE)</f>
        <v>0</v>
      </c>
      <c r="AB389" s="173" t="s">
        <v>80</v>
      </c>
      <c r="AC389" s="173" t="s">
        <v>80</v>
      </c>
      <c r="AD389" s="168">
        <f>VLOOKUP(CONCATENATE(AB389,AC389),'Sheet1 (2)'!$X$6:$Y$26,2,FALSE)</f>
        <v>0</v>
      </c>
      <c r="AE389" s="173" t="s">
        <v>82</v>
      </c>
      <c r="AF389" s="173" t="s">
        <v>81</v>
      </c>
      <c r="AG389" s="168">
        <f>VLOOKUP(CONCATENATE(AE389,AF389),'Sheet1 (2)'!$Z$6:$AA$26,2,FALSE)</f>
        <v>66</v>
      </c>
      <c r="AH389" s="172"/>
      <c r="AI389" s="175"/>
      <c r="AJ389" s="140"/>
      <c r="AK389" s="176" t="s">
        <v>282</v>
      </c>
      <c r="AL389" s="176" t="s">
        <v>76</v>
      </c>
      <c r="AM389" s="170">
        <f t="shared" si="10"/>
        <v>529</v>
      </c>
      <c r="AN389" s="147"/>
      <c r="AO389" s="155"/>
      <c r="AP389" s="156"/>
      <c r="AQ389" s="157">
        <v>5.121852303199999</v>
      </c>
      <c r="AR389" s="158"/>
      <c r="AS389" s="145">
        <f>LOOKUP(rufmkm,'Sheet1 (2)'!$V$62:$V$71,'Sheet1 (2)'!$W$62:$W$71)</f>
        <v>60</v>
      </c>
      <c r="AT389" s="140"/>
      <c r="AU389" s="157">
        <f>IF(IF(D389='Sheet1 (2)'!$C$69,'Sheet1 (2)'!$D$69*('Sheet1 (2)'!$D$72-rut_index)/'Sheet1 (2)'!$D$72,IF(shee2!D389='Sheet1 (2)'!$C$70,'Sheet1 (2)'!$D$70*('Sheet1 (2)'!$D$72-rut_index)/'Sheet1 (2)'!$D$72,IF(shee2!D389='Sheet1 (2)'!$C$71,'Sheet1 (2)'!$D$71*('Sheet1 (2)'!$D$72-rut_index)/'Sheet1 (2)'!$D$72)))&lt;0,0,IF(D389='Sheet1 (2)'!$C$69,'Sheet1 (2)'!$D$69*('Sheet1 (2)'!$D$72-rut_index)/'Sheet1 (2)'!$D$72,IF(shee2!D389='Sheet1 (2)'!$C$70,'Sheet1 (2)'!$D$70*('Sheet1 (2)'!$D$72-rut_index)/'Sheet1 (2)'!$D$72,IF(shee2!D389='Sheet1 (2)'!$C$71,'Sheet1 (2)'!$D$71*('Sheet1 (2)'!$D$72-rut_index)/'Sheet1 (2)'!$D$72))))</f>
        <v>5</v>
      </c>
      <c r="AV389" s="157">
        <f>IF(IF(D389='Sheet1 (2)'!$C$69,'Sheet1 (2)'!$D$69*('Sheet1 (2)'!$D$72-crack_s_index)/'Sheet1 (2)'!$D$72,IF(shee2!D389='Sheet1 (2)'!$C$70,'Sheet1 (2)'!$D$70*('Sheet1 (2)'!$D$72-crack_s_index)/'Sheet1 (2)'!$D$72,IF(shee2!D389='Sheet1 (2)'!$C$71,'Sheet1 (2)'!$D$71*('Sheet1 (2)'!$D$72-crack_s_index)/'Sheet1 (2)'!$D$72)))&lt;0,0,IF(D389='Sheet1 (2)'!$C$69,'Sheet1 (2)'!$D$69*('Sheet1 (2)'!$D$72-crack_s_index)/'Sheet1 (2)'!$D$72,IF(shee2!D389='Sheet1 (2)'!$C$70,'Sheet1 (2)'!$D$70*('Sheet1 (2)'!$D$72-crack_s_index)/'Sheet1 (2)'!$D$72,IF(shee2!D389='Sheet1 (2)'!$C$71,'Sheet1 (2)'!$D$71*('Sheet1 (2)'!$D$72-crack_s_index)/'Sheet1 (2)'!$D$72))))</f>
        <v>4.375</v>
      </c>
      <c r="AW389" s="157">
        <f>IF(IF(D389='Sheet1 (2)'!$C$69,'Sheet1 (2)'!$D$69*('Sheet1 (2)'!$D$72-crack_t_index)/'Sheet1 (2)'!$D$72,IF(shee2!D389='Sheet1 (2)'!$C$70,'Sheet1 (2)'!$D$70*('Sheet1 (2)'!$D$72-crack_t_index)/'Sheet1 (2)'!$D$72,IF(shee2!D389='Sheet1 (2)'!$C$71,'Sheet1 (2)'!$D$71*('Sheet1 (2)'!$D$72-crack_t_index)/'Sheet1 (2)'!$D$72)))&lt;0,0,IF(D389='Sheet1 (2)'!$C$69,'Sheet1 (2)'!$D$69*('Sheet1 (2)'!$D$72-crack_t_index)/'Sheet1 (2)'!$D$72,IF(shee2!D389='Sheet1 (2)'!$C$70,'Sheet1 (2)'!$D$70*('Sheet1 (2)'!$D$72-crack_t_index)/'Sheet1 (2)'!$D$72,IF(shee2!D389='Sheet1 (2)'!$C$71,'Sheet1 (2)'!$D$71*('Sheet1 (2)'!$D$72-crack_t_index)/'Sheet1 (2)'!$D$72))))</f>
        <v>5</v>
      </c>
      <c r="AX389" s="157">
        <f>IF(IF(D389='Sheet1 (2)'!$C$69,'Sheet1 (2)'!$D$69*('Sheet1 (2)'!$D$72-rave_index)/'Sheet1 (2)'!$D$72,IF(shee2!D389='Sheet1 (2)'!$C$70,'Sheet1 (2)'!$D$70*('Sheet1 (2)'!$D$72-rave_index)/'Sheet1 (2)'!$D$72,IF(shee2!D389='Sheet1 (2)'!$C$71,'Sheet1 (2)'!$D$71*('Sheet1 (2)'!$D$72-rave_index)/'Sheet1 (2)'!$D$72)))&lt;0,0,IF(D389='Sheet1 (2)'!$C$69,'Sheet1 (2)'!$D$69*('Sheet1 (2)'!$D$72-rave_index)/'Sheet1 (2)'!$D$72,IF(shee2!D389='Sheet1 (2)'!$C$70,'Sheet1 (2)'!$D$70*('Sheet1 (2)'!$D$72-rave_index)/'Sheet1 (2)'!$D$72,IF(shee2!D389='Sheet1 (2)'!$C$71,'Sheet1 (2)'!$D$71*('Sheet1 (2)'!$D$72-rave_index)/'Sheet1 (2)'!$D$72))))</f>
        <v>5</v>
      </c>
      <c r="AY389" s="157">
        <f>IF(IF(D389='Sheet1 (2)'!$C$69,'Sheet1 (2)'!$D$69*('Sheet1 (2)'!$D$72-rough_index)/'Sheet1 (2)'!$D$72,IF(shee2!D389='Sheet1 (2)'!$C$70,'Sheet1 (2)'!$D$70*('Sheet1 (2)'!$D$72-rough_index)/'Sheet1 (2)'!$D$72,IF(shee2!D389='Sheet1 (2)'!$C$71,'Sheet1 (2)'!$D$71*('Sheet1 (2)'!$D$72-rough_index)/'Sheet1 (2)'!$D$72)))&lt;0,0,IF(D389='Sheet1 (2)'!$C$69,'Sheet1 (2)'!$D$69*('Sheet1 (2)'!$D$72-rough_index)/'Sheet1 (2)'!$D$72,IF(shee2!D389='Sheet1 (2)'!$C$70,'Sheet1 (2)'!$D$70*('Sheet1 (2)'!$D$72-rough_index)/'Sheet1 (2)'!$D$72,IF(shee2!D389='Sheet1 (2)'!$C$71,'Sheet1 (2)'!$D$71*('Sheet1 (2)'!$D$72-rough_index)/'Sheet1 (2)'!$D$72))))</f>
        <v>0</v>
      </c>
      <c r="AZ389" s="159">
        <f>+(AU389*'Sheet1 (2)'!$C$77)+(AV389*'Sheet1 (2)'!$C$78)+(AW389*'Sheet1 (2)'!$C$79)+(AX389*'Sheet1 (2)'!$C$80)+(AY389*'Sheet1 (2)'!$C$81)</f>
        <v>3.2750000000000004</v>
      </c>
      <c r="BA389" s="213" t="str">
        <f t="shared" si="11"/>
        <v>Fair</v>
      </c>
      <c r="BE389">
        <f>IF(D389='Sheet1 (2)'!$C$61,'Sheet1 (2)'!$D$61*(counts^2)+'Sheet1 (2)'!$G$61*counts+'Sheet1 (2)'!$J$61,IF(D389='Sheet1 (2)'!$C$62,'Sheet1 (2)'!$D$62*counts+'Sheet1 (2)'!$G$62,IF(D389='Sheet1 (2)'!$C$63,'Sheet1 (2)'!$D$63*counts+'Sheet1 (2)'!$G$63,IF(D389='Sheet1 (2)'!$C$64,'Sheet1 (2)'!$D$64*counts+'Sheet1 (2)'!$G$64))))</f>
        <v>2.0984129299999998</v>
      </c>
    </row>
    <row r="390" spans="1:57" ht="12" customHeight="1">
      <c r="A390" s="145" t="s">
        <v>282</v>
      </c>
      <c r="B390" s="145" t="s">
        <v>76</v>
      </c>
      <c r="C390" s="170">
        <v>530</v>
      </c>
      <c r="D390" s="174" t="s">
        <v>77</v>
      </c>
      <c r="E390" s="171">
        <v>8</v>
      </c>
      <c r="F390" s="171">
        <v>2</v>
      </c>
      <c r="G390" s="171" t="s">
        <v>77</v>
      </c>
      <c r="H390" s="171">
        <v>1</v>
      </c>
      <c r="I390" s="171" t="s">
        <v>77</v>
      </c>
      <c r="J390" s="173" t="s">
        <v>80</v>
      </c>
      <c r="K390" s="173" t="s">
        <v>80</v>
      </c>
      <c r="L390" s="169">
        <f>VLOOKUP(CONCATENATE(J390,K390),'Sheet1 (2)'!$J$6:$K$26,2,FALSE)</f>
        <v>0</v>
      </c>
      <c r="M390" s="173" t="s">
        <v>83</v>
      </c>
      <c r="N390" s="173" t="s">
        <v>82</v>
      </c>
      <c r="O390" s="168">
        <f>VLOOKUP(CONCATENATE(M390,N390),'Sheet1 (2)'!$L$6:$M$26,2,FALSE)</f>
        <v>18.75</v>
      </c>
      <c r="P390" s="173" t="s">
        <v>83</v>
      </c>
      <c r="Q390" s="173" t="s">
        <v>82</v>
      </c>
      <c r="R390" s="168">
        <f>VLOOKUP(CONCATENATE(P390,Q390),'Sheet1 (2)'!$N$6:$O$26,2,FALSE)</f>
        <v>18.75</v>
      </c>
      <c r="S390" s="173" t="s">
        <v>80</v>
      </c>
      <c r="T390" s="173" t="s">
        <v>80</v>
      </c>
      <c r="U390" s="168">
        <f>VLOOKUP(CONCATENATE(S390,T390),'Sheet1 (2)'!$P$6:$Q$26,2,FALSE)</f>
        <v>0</v>
      </c>
      <c r="V390" s="173" t="s">
        <v>83</v>
      </c>
      <c r="W390" s="173" t="s">
        <v>83</v>
      </c>
      <c r="X390" s="168">
        <f>VLOOKUP(CONCATENATE(V390,W390),'Sheet1 (2)'!$R$6:$S$26,2,FALSE)</f>
        <v>37.5</v>
      </c>
      <c r="Y390" s="173" t="s">
        <v>80</v>
      </c>
      <c r="Z390" s="173" t="s">
        <v>80</v>
      </c>
      <c r="AA390" s="168">
        <f>VLOOKUP(CONCATENATE(Y390,Z390),'Sheet1 (2)'!$T$6:$U$26,2,FALSE)</f>
        <v>0</v>
      </c>
      <c r="AB390" s="173" t="s">
        <v>80</v>
      </c>
      <c r="AC390" s="173" t="s">
        <v>80</v>
      </c>
      <c r="AD390" s="168">
        <f>VLOOKUP(CONCATENATE(AB390,AC390),'Sheet1 (2)'!$X$6:$Y$26,2,FALSE)</f>
        <v>0</v>
      </c>
      <c r="AE390" s="173" t="s">
        <v>82</v>
      </c>
      <c r="AF390" s="173" t="s">
        <v>81</v>
      </c>
      <c r="AG390" s="168">
        <f>VLOOKUP(CONCATENATE(AE390,AF390),'Sheet1 (2)'!$Z$6:$AA$26,2,FALSE)</f>
        <v>66</v>
      </c>
      <c r="AH390" s="172"/>
      <c r="AI390" s="175"/>
      <c r="AJ390" s="140"/>
      <c r="AK390" s="176" t="s">
        <v>282</v>
      </c>
      <c r="AL390" s="176" t="s">
        <v>76</v>
      </c>
      <c r="AM390" s="170">
        <f t="shared" si="10"/>
        <v>530</v>
      </c>
      <c r="AN390" s="147"/>
      <c r="AO390" s="155"/>
      <c r="AP390" s="156"/>
      <c r="AQ390" s="157">
        <v>1.7028434797999998</v>
      </c>
      <c r="AR390" s="158"/>
      <c r="AS390" s="145">
        <f>LOOKUP(rufmkm,'Sheet1 (2)'!$V$62:$V$71,'Sheet1 (2)'!$W$62:$W$71)</f>
        <v>20</v>
      </c>
      <c r="AT390" s="140"/>
      <c r="AU390" s="157">
        <f>IF(IF(D390='Sheet1 (2)'!$C$69,'Sheet1 (2)'!$D$69*('Sheet1 (2)'!$D$72-rut_index)/'Sheet1 (2)'!$D$72,IF(shee2!D390='Sheet1 (2)'!$C$70,'Sheet1 (2)'!$D$70*('Sheet1 (2)'!$D$72-rut_index)/'Sheet1 (2)'!$D$72,IF(shee2!D390='Sheet1 (2)'!$C$71,'Sheet1 (2)'!$D$71*('Sheet1 (2)'!$D$72-rut_index)/'Sheet1 (2)'!$D$72)))&lt;0,0,IF(D390='Sheet1 (2)'!$C$69,'Sheet1 (2)'!$D$69*('Sheet1 (2)'!$D$72-rut_index)/'Sheet1 (2)'!$D$72,IF(shee2!D390='Sheet1 (2)'!$C$70,'Sheet1 (2)'!$D$70*('Sheet1 (2)'!$D$72-rut_index)/'Sheet1 (2)'!$D$72,IF(shee2!D390='Sheet1 (2)'!$C$71,'Sheet1 (2)'!$D$71*('Sheet1 (2)'!$D$72-rut_index)/'Sheet1 (2)'!$D$72))))</f>
        <v>5</v>
      </c>
      <c r="AV390" s="157">
        <f>IF(IF(D390='Sheet1 (2)'!$C$69,'Sheet1 (2)'!$D$69*('Sheet1 (2)'!$D$72-crack_s_index)/'Sheet1 (2)'!$D$72,IF(shee2!D390='Sheet1 (2)'!$C$70,'Sheet1 (2)'!$D$70*('Sheet1 (2)'!$D$72-crack_s_index)/'Sheet1 (2)'!$D$72,IF(shee2!D390='Sheet1 (2)'!$C$71,'Sheet1 (2)'!$D$71*('Sheet1 (2)'!$D$72-crack_s_index)/'Sheet1 (2)'!$D$72)))&lt;0,0,IF(D390='Sheet1 (2)'!$C$69,'Sheet1 (2)'!$D$69*('Sheet1 (2)'!$D$72-crack_s_index)/'Sheet1 (2)'!$D$72,IF(shee2!D390='Sheet1 (2)'!$C$70,'Sheet1 (2)'!$D$70*('Sheet1 (2)'!$D$72-crack_s_index)/'Sheet1 (2)'!$D$72,IF(shee2!D390='Sheet1 (2)'!$C$71,'Sheet1 (2)'!$D$71*('Sheet1 (2)'!$D$72-crack_s_index)/'Sheet1 (2)'!$D$72))))</f>
        <v>3.4375</v>
      </c>
      <c r="AW390" s="157">
        <f>IF(IF(D390='Sheet1 (2)'!$C$69,'Sheet1 (2)'!$D$69*('Sheet1 (2)'!$D$72-crack_t_index)/'Sheet1 (2)'!$D$72,IF(shee2!D390='Sheet1 (2)'!$C$70,'Sheet1 (2)'!$D$70*('Sheet1 (2)'!$D$72-crack_t_index)/'Sheet1 (2)'!$D$72,IF(shee2!D390='Sheet1 (2)'!$C$71,'Sheet1 (2)'!$D$71*('Sheet1 (2)'!$D$72-crack_t_index)/'Sheet1 (2)'!$D$72)))&lt;0,0,IF(D390='Sheet1 (2)'!$C$69,'Sheet1 (2)'!$D$69*('Sheet1 (2)'!$D$72-crack_t_index)/'Sheet1 (2)'!$D$72,IF(shee2!D390='Sheet1 (2)'!$C$70,'Sheet1 (2)'!$D$70*('Sheet1 (2)'!$D$72-crack_t_index)/'Sheet1 (2)'!$D$72,IF(shee2!D390='Sheet1 (2)'!$C$71,'Sheet1 (2)'!$D$71*('Sheet1 (2)'!$D$72-crack_t_index)/'Sheet1 (2)'!$D$72))))</f>
        <v>3.4375</v>
      </c>
      <c r="AX390" s="157">
        <f>IF(IF(D390='Sheet1 (2)'!$C$69,'Sheet1 (2)'!$D$69*('Sheet1 (2)'!$D$72-rave_index)/'Sheet1 (2)'!$D$72,IF(shee2!D390='Sheet1 (2)'!$C$70,'Sheet1 (2)'!$D$70*('Sheet1 (2)'!$D$72-rave_index)/'Sheet1 (2)'!$D$72,IF(shee2!D390='Sheet1 (2)'!$C$71,'Sheet1 (2)'!$D$71*('Sheet1 (2)'!$D$72-rave_index)/'Sheet1 (2)'!$D$72)))&lt;0,0,IF(D390='Sheet1 (2)'!$C$69,'Sheet1 (2)'!$D$69*('Sheet1 (2)'!$D$72-rave_index)/'Sheet1 (2)'!$D$72,IF(shee2!D390='Sheet1 (2)'!$C$70,'Sheet1 (2)'!$D$70*('Sheet1 (2)'!$D$72-rave_index)/'Sheet1 (2)'!$D$72,IF(shee2!D390='Sheet1 (2)'!$C$71,'Sheet1 (2)'!$D$71*('Sheet1 (2)'!$D$72-rave_index)/'Sheet1 (2)'!$D$72))))</f>
        <v>5</v>
      </c>
      <c r="AY390" s="157">
        <f>IF(IF(D390='Sheet1 (2)'!$C$69,'Sheet1 (2)'!$D$69*('Sheet1 (2)'!$D$72-rough_index)/'Sheet1 (2)'!$D$72,IF(shee2!D390='Sheet1 (2)'!$C$70,'Sheet1 (2)'!$D$70*('Sheet1 (2)'!$D$72-rough_index)/'Sheet1 (2)'!$D$72,IF(shee2!D390='Sheet1 (2)'!$C$71,'Sheet1 (2)'!$D$71*('Sheet1 (2)'!$D$72-rough_index)/'Sheet1 (2)'!$D$72)))&lt;0,0,IF(D390='Sheet1 (2)'!$C$69,'Sheet1 (2)'!$D$69*('Sheet1 (2)'!$D$72-rough_index)/'Sheet1 (2)'!$D$72,IF(shee2!D390='Sheet1 (2)'!$C$70,'Sheet1 (2)'!$D$70*('Sheet1 (2)'!$D$72-rough_index)/'Sheet1 (2)'!$D$72,IF(shee2!D390='Sheet1 (2)'!$C$71,'Sheet1 (2)'!$D$71*('Sheet1 (2)'!$D$72-rough_index)/'Sheet1 (2)'!$D$72))))</f>
        <v>3.3333333333333335</v>
      </c>
      <c r="AZ390" s="159">
        <f>+(AU390*'Sheet1 (2)'!$C$77)+(AV390*'Sheet1 (2)'!$C$78)+(AW390*'Sheet1 (2)'!$C$79)+(AX390*'Sheet1 (2)'!$C$80)+(AY390*'Sheet1 (2)'!$C$81)</f>
        <v>3.875</v>
      </c>
      <c r="BA390" s="213" t="str">
        <f t="shared" si="11"/>
        <v>Fair</v>
      </c>
      <c r="BE390">
        <f>IF(D390='Sheet1 (2)'!$C$61,'Sheet1 (2)'!$D$61*(counts^2)+'Sheet1 (2)'!$G$61*counts+'Sheet1 (2)'!$J$61,IF(D390='Sheet1 (2)'!$C$62,'Sheet1 (2)'!$D$62*counts+'Sheet1 (2)'!$G$62,IF(D390='Sheet1 (2)'!$C$63,'Sheet1 (2)'!$D$63*counts+'Sheet1 (2)'!$G$63,IF(D390='Sheet1 (2)'!$C$64,'Sheet1 (2)'!$D$64*counts+'Sheet1 (2)'!$G$64))))</f>
        <v>2.0984129299999998</v>
      </c>
    </row>
    <row r="391" spans="1:57" ht="12" customHeight="1">
      <c r="A391" s="145" t="s">
        <v>282</v>
      </c>
      <c r="B391" s="145" t="s">
        <v>76</v>
      </c>
      <c r="C391" s="170">
        <v>531</v>
      </c>
      <c r="D391" s="174" t="s">
        <v>77</v>
      </c>
      <c r="E391" s="171">
        <v>8</v>
      </c>
      <c r="F391" s="171">
        <v>2</v>
      </c>
      <c r="G391" s="171" t="s">
        <v>77</v>
      </c>
      <c r="H391" s="171">
        <v>1</v>
      </c>
      <c r="I391" s="171" t="s">
        <v>77</v>
      </c>
      <c r="J391" s="173" t="s">
        <v>80</v>
      </c>
      <c r="K391" s="173" t="s">
        <v>80</v>
      </c>
      <c r="L391" s="169">
        <f>VLOOKUP(CONCATENATE(J391,K391),'Sheet1 (2)'!$J$6:$K$26,2,FALSE)</f>
        <v>0</v>
      </c>
      <c r="M391" s="173" t="s">
        <v>83</v>
      </c>
      <c r="N391" s="173" t="s">
        <v>82</v>
      </c>
      <c r="O391" s="168">
        <f>VLOOKUP(CONCATENATE(M391,N391),'Sheet1 (2)'!$L$6:$M$26,2,FALSE)</f>
        <v>18.75</v>
      </c>
      <c r="P391" s="173" t="s">
        <v>80</v>
      </c>
      <c r="Q391" s="173" t="s">
        <v>80</v>
      </c>
      <c r="R391" s="168">
        <f>VLOOKUP(CONCATENATE(P391,Q391),'Sheet1 (2)'!$N$6:$O$26,2,FALSE)</f>
        <v>0</v>
      </c>
      <c r="S391" s="173" t="s">
        <v>80</v>
      </c>
      <c r="T391" s="173" t="s">
        <v>80</v>
      </c>
      <c r="U391" s="168">
        <f>VLOOKUP(CONCATENATE(S391,T391),'Sheet1 (2)'!$P$6:$Q$26,2,FALSE)</f>
        <v>0</v>
      </c>
      <c r="V391" s="173" t="s">
        <v>78</v>
      </c>
      <c r="W391" s="173" t="s">
        <v>83</v>
      </c>
      <c r="X391" s="168">
        <f>VLOOKUP(CONCATENATE(V391,W391),'Sheet1 (2)'!$R$6:$S$26,2,FALSE)</f>
        <v>12.5</v>
      </c>
      <c r="Y391" s="173" t="s">
        <v>80</v>
      </c>
      <c r="Z391" s="173" t="s">
        <v>80</v>
      </c>
      <c r="AA391" s="168">
        <f>VLOOKUP(CONCATENATE(Y391,Z391),'Sheet1 (2)'!$T$6:$U$26,2,FALSE)</f>
        <v>0</v>
      </c>
      <c r="AB391" s="173" t="s">
        <v>80</v>
      </c>
      <c r="AC391" s="173" t="s">
        <v>80</v>
      </c>
      <c r="AD391" s="168">
        <f>VLOOKUP(CONCATENATE(AB391,AC391),'Sheet1 (2)'!$X$6:$Y$26,2,FALSE)</f>
        <v>0</v>
      </c>
      <c r="AE391" s="173" t="s">
        <v>82</v>
      </c>
      <c r="AF391" s="173" t="s">
        <v>81</v>
      </c>
      <c r="AG391" s="168">
        <f>VLOOKUP(CONCATENATE(AE391,AF391),'Sheet1 (2)'!$Z$6:$AA$26,2,FALSE)</f>
        <v>66</v>
      </c>
      <c r="AH391" s="172"/>
      <c r="AI391" s="175"/>
      <c r="AJ391" s="140"/>
      <c r="AK391" s="176" t="s">
        <v>282</v>
      </c>
      <c r="AL391" s="176" t="s">
        <v>76</v>
      </c>
      <c r="AM391" s="170">
        <f t="shared" si="10"/>
        <v>531</v>
      </c>
      <c r="AN391" s="147"/>
      <c r="AO391" s="155"/>
      <c r="AP391" s="156"/>
      <c r="AQ391" s="157">
        <v>2.2657432057999998</v>
      </c>
      <c r="AR391" s="158"/>
      <c r="AS391" s="145">
        <f>LOOKUP(rufmkm,'Sheet1 (2)'!$V$62:$V$71,'Sheet1 (2)'!$W$62:$W$71)</f>
        <v>30</v>
      </c>
      <c r="AT391" s="140"/>
      <c r="AU391" s="157">
        <f>IF(IF(D391='Sheet1 (2)'!$C$69,'Sheet1 (2)'!$D$69*('Sheet1 (2)'!$D$72-rut_index)/'Sheet1 (2)'!$D$72,IF(shee2!D391='Sheet1 (2)'!$C$70,'Sheet1 (2)'!$D$70*('Sheet1 (2)'!$D$72-rut_index)/'Sheet1 (2)'!$D$72,IF(shee2!D391='Sheet1 (2)'!$C$71,'Sheet1 (2)'!$D$71*('Sheet1 (2)'!$D$72-rut_index)/'Sheet1 (2)'!$D$72)))&lt;0,0,IF(D391='Sheet1 (2)'!$C$69,'Sheet1 (2)'!$D$69*('Sheet1 (2)'!$D$72-rut_index)/'Sheet1 (2)'!$D$72,IF(shee2!D391='Sheet1 (2)'!$C$70,'Sheet1 (2)'!$D$70*('Sheet1 (2)'!$D$72-rut_index)/'Sheet1 (2)'!$D$72,IF(shee2!D391='Sheet1 (2)'!$C$71,'Sheet1 (2)'!$D$71*('Sheet1 (2)'!$D$72-rut_index)/'Sheet1 (2)'!$D$72))))</f>
        <v>5</v>
      </c>
      <c r="AV391" s="157">
        <f>IF(IF(D391='Sheet1 (2)'!$C$69,'Sheet1 (2)'!$D$69*('Sheet1 (2)'!$D$72-crack_s_index)/'Sheet1 (2)'!$D$72,IF(shee2!D391='Sheet1 (2)'!$C$70,'Sheet1 (2)'!$D$70*('Sheet1 (2)'!$D$72-crack_s_index)/'Sheet1 (2)'!$D$72,IF(shee2!D391='Sheet1 (2)'!$C$71,'Sheet1 (2)'!$D$71*('Sheet1 (2)'!$D$72-crack_s_index)/'Sheet1 (2)'!$D$72)))&lt;0,0,IF(D391='Sheet1 (2)'!$C$69,'Sheet1 (2)'!$D$69*('Sheet1 (2)'!$D$72-crack_s_index)/'Sheet1 (2)'!$D$72,IF(shee2!D391='Sheet1 (2)'!$C$70,'Sheet1 (2)'!$D$70*('Sheet1 (2)'!$D$72-crack_s_index)/'Sheet1 (2)'!$D$72,IF(shee2!D391='Sheet1 (2)'!$C$71,'Sheet1 (2)'!$D$71*('Sheet1 (2)'!$D$72-crack_s_index)/'Sheet1 (2)'!$D$72))))</f>
        <v>3.4375</v>
      </c>
      <c r="AW391" s="157">
        <f>IF(IF(D391='Sheet1 (2)'!$C$69,'Sheet1 (2)'!$D$69*('Sheet1 (2)'!$D$72-crack_t_index)/'Sheet1 (2)'!$D$72,IF(shee2!D391='Sheet1 (2)'!$C$70,'Sheet1 (2)'!$D$70*('Sheet1 (2)'!$D$72-crack_t_index)/'Sheet1 (2)'!$D$72,IF(shee2!D391='Sheet1 (2)'!$C$71,'Sheet1 (2)'!$D$71*('Sheet1 (2)'!$D$72-crack_t_index)/'Sheet1 (2)'!$D$72)))&lt;0,0,IF(D391='Sheet1 (2)'!$C$69,'Sheet1 (2)'!$D$69*('Sheet1 (2)'!$D$72-crack_t_index)/'Sheet1 (2)'!$D$72,IF(shee2!D391='Sheet1 (2)'!$C$70,'Sheet1 (2)'!$D$70*('Sheet1 (2)'!$D$72-crack_t_index)/'Sheet1 (2)'!$D$72,IF(shee2!D391='Sheet1 (2)'!$C$71,'Sheet1 (2)'!$D$71*('Sheet1 (2)'!$D$72-crack_t_index)/'Sheet1 (2)'!$D$72))))</f>
        <v>5</v>
      </c>
      <c r="AX391" s="157">
        <f>IF(IF(D391='Sheet1 (2)'!$C$69,'Sheet1 (2)'!$D$69*('Sheet1 (2)'!$D$72-rave_index)/'Sheet1 (2)'!$D$72,IF(shee2!D391='Sheet1 (2)'!$C$70,'Sheet1 (2)'!$D$70*('Sheet1 (2)'!$D$72-rave_index)/'Sheet1 (2)'!$D$72,IF(shee2!D391='Sheet1 (2)'!$C$71,'Sheet1 (2)'!$D$71*('Sheet1 (2)'!$D$72-rave_index)/'Sheet1 (2)'!$D$72)))&lt;0,0,IF(D391='Sheet1 (2)'!$C$69,'Sheet1 (2)'!$D$69*('Sheet1 (2)'!$D$72-rave_index)/'Sheet1 (2)'!$D$72,IF(shee2!D391='Sheet1 (2)'!$C$70,'Sheet1 (2)'!$D$70*('Sheet1 (2)'!$D$72-rave_index)/'Sheet1 (2)'!$D$72,IF(shee2!D391='Sheet1 (2)'!$C$71,'Sheet1 (2)'!$D$71*('Sheet1 (2)'!$D$72-rave_index)/'Sheet1 (2)'!$D$72))))</f>
        <v>5</v>
      </c>
      <c r="AY391" s="157">
        <f>IF(IF(D391='Sheet1 (2)'!$C$69,'Sheet1 (2)'!$D$69*('Sheet1 (2)'!$D$72-rough_index)/'Sheet1 (2)'!$D$72,IF(shee2!D391='Sheet1 (2)'!$C$70,'Sheet1 (2)'!$D$70*('Sheet1 (2)'!$D$72-rough_index)/'Sheet1 (2)'!$D$72,IF(shee2!D391='Sheet1 (2)'!$C$71,'Sheet1 (2)'!$D$71*('Sheet1 (2)'!$D$72-rough_index)/'Sheet1 (2)'!$D$72)))&lt;0,0,IF(D391='Sheet1 (2)'!$C$69,'Sheet1 (2)'!$D$69*('Sheet1 (2)'!$D$72-rough_index)/'Sheet1 (2)'!$D$72,IF(shee2!D391='Sheet1 (2)'!$C$70,'Sheet1 (2)'!$D$70*('Sheet1 (2)'!$D$72-rough_index)/'Sheet1 (2)'!$D$72,IF(shee2!D391='Sheet1 (2)'!$C$71,'Sheet1 (2)'!$D$71*('Sheet1 (2)'!$D$72-rough_index)/'Sheet1 (2)'!$D$72))))</f>
        <v>2.5</v>
      </c>
      <c r="AZ391" s="159">
        <f>+(AU391*'Sheet1 (2)'!$C$77)+(AV391*'Sheet1 (2)'!$C$78)+(AW391*'Sheet1 (2)'!$C$79)+(AX391*'Sheet1 (2)'!$C$80)+(AY391*'Sheet1 (2)'!$C$81)</f>
        <v>3.6875</v>
      </c>
      <c r="BA391" s="213" t="str">
        <f t="shared" si="11"/>
        <v>Fair</v>
      </c>
      <c r="BE391">
        <f>IF(D391='Sheet1 (2)'!$C$61,'Sheet1 (2)'!$D$61*(counts^2)+'Sheet1 (2)'!$G$61*counts+'Sheet1 (2)'!$J$61,IF(D391='Sheet1 (2)'!$C$62,'Sheet1 (2)'!$D$62*counts+'Sheet1 (2)'!$G$62,IF(D391='Sheet1 (2)'!$C$63,'Sheet1 (2)'!$D$63*counts+'Sheet1 (2)'!$G$63,IF(D391='Sheet1 (2)'!$C$64,'Sheet1 (2)'!$D$64*counts+'Sheet1 (2)'!$G$64))))</f>
        <v>2.0984129299999998</v>
      </c>
    </row>
    <row r="392" spans="1:57" ht="12" customHeight="1">
      <c r="A392" s="145" t="s">
        <v>282</v>
      </c>
      <c r="B392" s="145" t="s">
        <v>76</v>
      </c>
      <c r="C392" s="170">
        <v>532</v>
      </c>
      <c r="D392" s="174" t="s">
        <v>77</v>
      </c>
      <c r="E392" s="171">
        <v>8</v>
      </c>
      <c r="F392" s="171">
        <v>2</v>
      </c>
      <c r="G392" s="171" t="s">
        <v>77</v>
      </c>
      <c r="H392" s="171">
        <v>1</v>
      </c>
      <c r="I392" s="171" t="s">
        <v>77</v>
      </c>
      <c r="J392" s="173" t="s">
        <v>80</v>
      </c>
      <c r="K392" s="173" t="s">
        <v>80</v>
      </c>
      <c r="L392" s="169">
        <f>VLOOKUP(CONCATENATE(J392,K392),'Sheet1 (2)'!$J$6:$K$26,2,FALSE)</f>
        <v>0</v>
      </c>
      <c r="M392" s="173" t="s">
        <v>83</v>
      </c>
      <c r="N392" s="173" t="s">
        <v>78</v>
      </c>
      <c r="O392" s="168">
        <f>VLOOKUP(CONCATENATE(M392,N392),'Sheet1 (2)'!$L$6:$M$26,2,FALSE)</f>
        <v>7.5</v>
      </c>
      <c r="P392" s="173" t="s">
        <v>80</v>
      </c>
      <c r="Q392" s="173" t="s">
        <v>80</v>
      </c>
      <c r="R392" s="168">
        <f>VLOOKUP(CONCATENATE(P392,Q392),'Sheet1 (2)'!$N$6:$O$26,2,FALSE)</f>
        <v>0</v>
      </c>
      <c r="S392" s="173" t="s">
        <v>80</v>
      </c>
      <c r="T392" s="173" t="s">
        <v>80</v>
      </c>
      <c r="U392" s="168">
        <f>VLOOKUP(CONCATENATE(S392,T392),'Sheet1 (2)'!$P$6:$Q$26,2,FALSE)</f>
        <v>0</v>
      </c>
      <c r="V392" s="173" t="s">
        <v>80</v>
      </c>
      <c r="W392" s="173" t="s">
        <v>80</v>
      </c>
      <c r="X392" s="168">
        <f>VLOOKUP(CONCATENATE(V392,W392),'Sheet1 (2)'!$R$6:$S$26,2,FALSE)</f>
        <v>0</v>
      </c>
      <c r="Y392" s="173" t="s">
        <v>80</v>
      </c>
      <c r="Z392" s="173" t="s">
        <v>80</v>
      </c>
      <c r="AA392" s="168">
        <f>VLOOKUP(CONCATENATE(Y392,Z392),'Sheet1 (2)'!$T$6:$U$26,2,FALSE)</f>
        <v>0</v>
      </c>
      <c r="AB392" s="173" t="s">
        <v>80</v>
      </c>
      <c r="AC392" s="173" t="s">
        <v>80</v>
      </c>
      <c r="AD392" s="168">
        <f>VLOOKUP(CONCATENATE(AB392,AC392),'Sheet1 (2)'!$X$6:$Y$26,2,FALSE)</f>
        <v>0</v>
      </c>
      <c r="AE392" s="173" t="s">
        <v>82</v>
      </c>
      <c r="AF392" s="173" t="s">
        <v>81</v>
      </c>
      <c r="AG392" s="168">
        <f>VLOOKUP(CONCATENATE(AE392,AF392),'Sheet1 (2)'!$Z$6:$AA$26,2,FALSE)</f>
        <v>66</v>
      </c>
      <c r="AH392" s="172"/>
      <c r="AI392" s="175"/>
      <c r="AJ392" s="140"/>
      <c r="AK392" s="176" t="s">
        <v>282</v>
      </c>
      <c r="AL392" s="176" t="s">
        <v>76</v>
      </c>
      <c r="AM392" s="170">
        <f t="shared" si="10"/>
        <v>532</v>
      </c>
      <c r="AN392" s="147"/>
      <c r="AO392" s="155"/>
      <c r="AP392" s="156"/>
      <c r="AQ392" s="157">
        <v>4.5638356915999996</v>
      </c>
      <c r="AR392" s="158"/>
      <c r="AS392" s="145">
        <f>LOOKUP(rufmkm,'Sheet1 (2)'!$V$62:$V$71,'Sheet1 (2)'!$W$62:$W$71)</f>
        <v>50</v>
      </c>
      <c r="AT392" s="140"/>
      <c r="AU392" s="157">
        <f>IF(IF(D392='Sheet1 (2)'!$C$69,'Sheet1 (2)'!$D$69*('Sheet1 (2)'!$D$72-rut_index)/'Sheet1 (2)'!$D$72,IF(shee2!D392='Sheet1 (2)'!$C$70,'Sheet1 (2)'!$D$70*('Sheet1 (2)'!$D$72-rut_index)/'Sheet1 (2)'!$D$72,IF(shee2!D392='Sheet1 (2)'!$C$71,'Sheet1 (2)'!$D$71*('Sheet1 (2)'!$D$72-rut_index)/'Sheet1 (2)'!$D$72)))&lt;0,0,IF(D392='Sheet1 (2)'!$C$69,'Sheet1 (2)'!$D$69*('Sheet1 (2)'!$D$72-rut_index)/'Sheet1 (2)'!$D$72,IF(shee2!D392='Sheet1 (2)'!$C$70,'Sheet1 (2)'!$D$70*('Sheet1 (2)'!$D$72-rut_index)/'Sheet1 (2)'!$D$72,IF(shee2!D392='Sheet1 (2)'!$C$71,'Sheet1 (2)'!$D$71*('Sheet1 (2)'!$D$72-rut_index)/'Sheet1 (2)'!$D$72))))</f>
        <v>5</v>
      </c>
      <c r="AV392" s="157">
        <f>IF(IF(D392='Sheet1 (2)'!$C$69,'Sheet1 (2)'!$D$69*('Sheet1 (2)'!$D$72-crack_s_index)/'Sheet1 (2)'!$D$72,IF(shee2!D392='Sheet1 (2)'!$C$70,'Sheet1 (2)'!$D$70*('Sheet1 (2)'!$D$72-crack_s_index)/'Sheet1 (2)'!$D$72,IF(shee2!D392='Sheet1 (2)'!$C$71,'Sheet1 (2)'!$D$71*('Sheet1 (2)'!$D$72-crack_s_index)/'Sheet1 (2)'!$D$72)))&lt;0,0,IF(D392='Sheet1 (2)'!$C$69,'Sheet1 (2)'!$D$69*('Sheet1 (2)'!$D$72-crack_s_index)/'Sheet1 (2)'!$D$72,IF(shee2!D392='Sheet1 (2)'!$C$70,'Sheet1 (2)'!$D$70*('Sheet1 (2)'!$D$72-crack_s_index)/'Sheet1 (2)'!$D$72,IF(shee2!D392='Sheet1 (2)'!$C$71,'Sheet1 (2)'!$D$71*('Sheet1 (2)'!$D$72-crack_s_index)/'Sheet1 (2)'!$D$72))))</f>
        <v>4.375</v>
      </c>
      <c r="AW392" s="157">
        <f>IF(IF(D392='Sheet1 (2)'!$C$69,'Sheet1 (2)'!$D$69*('Sheet1 (2)'!$D$72-crack_t_index)/'Sheet1 (2)'!$D$72,IF(shee2!D392='Sheet1 (2)'!$C$70,'Sheet1 (2)'!$D$70*('Sheet1 (2)'!$D$72-crack_t_index)/'Sheet1 (2)'!$D$72,IF(shee2!D392='Sheet1 (2)'!$C$71,'Sheet1 (2)'!$D$71*('Sheet1 (2)'!$D$72-crack_t_index)/'Sheet1 (2)'!$D$72)))&lt;0,0,IF(D392='Sheet1 (2)'!$C$69,'Sheet1 (2)'!$D$69*('Sheet1 (2)'!$D$72-crack_t_index)/'Sheet1 (2)'!$D$72,IF(shee2!D392='Sheet1 (2)'!$C$70,'Sheet1 (2)'!$D$70*('Sheet1 (2)'!$D$72-crack_t_index)/'Sheet1 (2)'!$D$72,IF(shee2!D392='Sheet1 (2)'!$C$71,'Sheet1 (2)'!$D$71*('Sheet1 (2)'!$D$72-crack_t_index)/'Sheet1 (2)'!$D$72))))</f>
        <v>5</v>
      </c>
      <c r="AX392" s="157">
        <f>IF(IF(D392='Sheet1 (2)'!$C$69,'Sheet1 (2)'!$D$69*('Sheet1 (2)'!$D$72-rave_index)/'Sheet1 (2)'!$D$72,IF(shee2!D392='Sheet1 (2)'!$C$70,'Sheet1 (2)'!$D$70*('Sheet1 (2)'!$D$72-rave_index)/'Sheet1 (2)'!$D$72,IF(shee2!D392='Sheet1 (2)'!$C$71,'Sheet1 (2)'!$D$71*('Sheet1 (2)'!$D$72-rave_index)/'Sheet1 (2)'!$D$72)))&lt;0,0,IF(D392='Sheet1 (2)'!$C$69,'Sheet1 (2)'!$D$69*('Sheet1 (2)'!$D$72-rave_index)/'Sheet1 (2)'!$D$72,IF(shee2!D392='Sheet1 (2)'!$C$70,'Sheet1 (2)'!$D$70*('Sheet1 (2)'!$D$72-rave_index)/'Sheet1 (2)'!$D$72,IF(shee2!D392='Sheet1 (2)'!$C$71,'Sheet1 (2)'!$D$71*('Sheet1 (2)'!$D$72-rave_index)/'Sheet1 (2)'!$D$72))))</f>
        <v>5</v>
      </c>
      <c r="AY392" s="157">
        <f>IF(IF(D392='Sheet1 (2)'!$C$69,'Sheet1 (2)'!$D$69*('Sheet1 (2)'!$D$72-rough_index)/'Sheet1 (2)'!$D$72,IF(shee2!D392='Sheet1 (2)'!$C$70,'Sheet1 (2)'!$D$70*('Sheet1 (2)'!$D$72-rough_index)/'Sheet1 (2)'!$D$72,IF(shee2!D392='Sheet1 (2)'!$C$71,'Sheet1 (2)'!$D$71*('Sheet1 (2)'!$D$72-rough_index)/'Sheet1 (2)'!$D$72)))&lt;0,0,IF(D392='Sheet1 (2)'!$C$69,'Sheet1 (2)'!$D$69*('Sheet1 (2)'!$D$72-rough_index)/'Sheet1 (2)'!$D$72,IF(shee2!D392='Sheet1 (2)'!$C$70,'Sheet1 (2)'!$D$70*('Sheet1 (2)'!$D$72-rough_index)/'Sheet1 (2)'!$D$72,IF(shee2!D392='Sheet1 (2)'!$C$71,'Sheet1 (2)'!$D$71*('Sheet1 (2)'!$D$72-rough_index)/'Sheet1 (2)'!$D$72))))</f>
        <v>0.83333333333333337</v>
      </c>
      <c r="AZ392" s="159">
        <f>+(AU392*'Sheet1 (2)'!$C$77)+(AV392*'Sheet1 (2)'!$C$78)+(AW392*'Sheet1 (2)'!$C$79)+(AX392*'Sheet1 (2)'!$C$80)+(AY392*'Sheet1 (2)'!$C$81)</f>
        <v>3.5250000000000004</v>
      </c>
      <c r="BA392" s="213" t="str">
        <f t="shared" si="11"/>
        <v>Fair</v>
      </c>
      <c r="BE392">
        <f>IF(D392='Sheet1 (2)'!$C$61,'Sheet1 (2)'!$D$61*(counts^2)+'Sheet1 (2)'!$G$61*counts+'Sheet1 (2)'!$J$61,IF(D392='Sheet1 (2)'!$C$62,'Sheet1 (2)'!$D$62*counts+'Sheet1 (2)'!$G$62,IF(D392='Sheet1 (2)'!$C$63,'Sheet1 (2)'!$D$63*counts+'Sheet1 (2)'!$G$63,IF(D392='Sheet1 (2)'!$C$64,'Sheet1 (2)'!$D$64*counts+'Sheet1 (2)'!$G$64))))</f>
        <v>2.0984129299999998</v>
      </c>
    </row>
    <row r="393" spans="1:57" ht="12" customHeight="1">
      <c r="A393" s="145" t="s">
        <v>282</v>
      </c>
      <c r="B393" s="145" t="s">
        <v>76</v>
      </c>
      <c r="C393" s="170">
        <v>533</v>
      </c>
      <c r="D393" s="174" t="s">
        <v>77</v>
      </c>
      <c r="E393" s="171">
        <v>8</v>
      </c>
      <c r="F393" s="171">
        <v>2</v>
      </c>
      <c r="G393" s="171" t="s">
        <v>77</v>
      </c>
      <c r="H393" s="171">
        <v>1</v>
      </c>
      <c r="I393" s="171" t="s">
        <v>77</v>
      </c>
      <c r="J393" s="173" t="s">
        <v>78</v>
      </c>
      <c r="K393" s="173" t="s">
        <v>78</v>
      </c>
      <c r="L393" s="169">
        <f>VLOOKUP(CONCATENATE(J393,K393),'Sheet1 (2)'!$J$6:$K$26,2,FALSE)</f>
        <v>2.5</v>
      </c>
      <c r="M393" s="173" t="s">
        <v>83</v>
      </c>
      <c r="N393" s="173" t="s">
        <v>83</v>
      </c>
      <c r="O393" s="168">
        <f>VLOOKUP(CONCATENATE(M393,N393),'Sheet1 (2)'!$L$6:$M$26,2,FALSE)</f>
        <v>37.5</v>
      </c>
      <c r="P393" s="173" t="s">
        <v>83</v>
      </c>
      <c r="Q393" s="173" t="s">
        <v>78</v>
      </c>
      <c r="R393" s="168">
        <f>VLOOKUP(CONCATENATE(P393,Q393),'Sheet1 (2)'!$N$6:$O$26,2,FALSE)</f>
        <v>7.5</v>
      </c>
      <c r="S393" s="173" t="s">
        <v>80</v>
      </c>
      <c r="T393" s="173" t="s">
        <v>80</v>
      </c>
      <c r="U393" s="168">
        <f>VLOOKUP(CONCATENATE(S393,T393),'Sheet1 (2)'!$P$6:$Q$26,2,FALSE)</f>
        <v>0</v>
      </c>
      <c r="V393" s="173" t="s">
        <v>82</v>
      </c>
      <c r="W393" s="173" t="s">
        <v>82</v>
      </c>
      <c r="X393" s="168">
        <f>VLOOKUP(CONCATENATE(V393,W393),'Sheet1 (2)'!$R$6:$S$26,2,FALSE)</f>
        <v>12.5</v>
      </c>
      <c r="Y393" s="173" t="s">
        <v>80</v>
      </c>
      <c r="Z393" s="173" t="s">
        <v>80</v>
      </c>
      <c r="AA393" s="168">
        <f>VLOOKUP(CONCATENATE(Y393,Z393),'Sheet1 (2)'!$T$6:$U$26,2,FALSE)</f>
        <v>0</v>
      </c>
      <c r="AB393" s="173" t="s">
        <v>80</v>
      </c>
      <c r="AC393" s="173" t="s">
        <v>80</v>
      </c>
      <c r="AD393" s="168">
        <f>VLOOKUP(CONCATENATE(AB393,AC393),'Sheet1 (2)'!$X$6:$Y$26,2,FALSE)</f>
        <v>0</v>
      </c>
      <c r="AE393" s="173" t="s">
        <v>82</v>
      </c>
      <c r="AF393" s="173" t="s">
        <v>81</v>
      </c>
      <c r="AG393" s="168">
        <f>VLOOKUP(CONCATENATE(AE393,AF393),'Sheet1 (2)'!$Z$6:$AA$26,2,FALSE)</f>
        <v>66</v>
      </c>
      <c r="AH393" s="172"/>
      <c r="AI393" s="175"/>
      <c r="AJ393" s="140"/>
      <c r="AK393" s="176" t="s">
        <v>282</v>
      </c>
      <c r="AL393" s="176" t="s">
        <v>76</v>
      </c>
      <c r="AM393" s="170">
        <f t="shared" si="10"/>
        <v>533</v>
      </c>
      <c r="AN393" s="147"/>
      <c r="AO393" s="155"/>
      <c r="AP393" s="156"/>
      <c r="AQ393" s="157">
        <v>1.9100282849999999</v>
      </c>
      <c r="AR393" s="158"/>
      <c r="AS393" s="145">
        <f>LOOKUP(rufmkm,'Sheet1 (2)'!$V$62:$V$71,'Sheet1 (2)'!$W$62:$W$71)</f>
        <v>20</v>
      </c>
      <c r="AT393" s="140"/>
      <c r="AU393" s="157">
        <f>IF(IF(D393='Sheet1 (2)'!$C$69,'Sheet1 (2)'!$D$69*('Sheet1 (2)'!$D$72-rut_index)/'Sheet1 (2)'!$D$72,IF(shee2!D393='Sheet1 (2)'!$C$70,'Sheet1 (2)'!$D$70*('Sheet1 (2)'!$D$72-rut_index)/'Sheet1 (2)'!$D$72,IF(shee2!D393='Sheet1 (2)'!$C$71,'Sheet1 (2)'!$D$71*('Sheet1 (2)'!$D$72-rut_index)/'Sheet1 (2)'!$D$72)))&lt;0,0,IF(D393='Sheet1 (2)'!$C$69,'Sheet1 (2)'!$D$69*('Sheet1 (2)'!$D$72-rut_index)/'Sheet1 (2)'!$D$72,IF(shee2!D393='Sheet1 (2)'!$C$70,'Sheet1 (2)'!$D$70*('Sheet1 (2)'!$D$72-rut_index)/'Sheet1 (2)'!$D$72,IF(shee2!D393='Sheet1 (2)'!$C$71,'Sheet1 (2)'!$D$71*('Sheet1 (2)'!$D$72-rut_index)/'Sheet1 (2)'!$D$72))))</f>
        <v>4.791666666666667</v>
      </c>
      <c r="AV393" s="157">
        <f>IF(IF(D393='Sheet1 (2)'!$C$69,'Sheet1 (2)'!$D$69*('Sheet1 (2)'!$D$72-crack_s_index)/'Sheet1 (2)'!$D$72,IF(shee2!D393='Sheet1 (2)'!$C$70,'Sheet1 (2)'!$D$70*('Sheet1 (2)'!$D$72-crack_s_index)/'Sheet1 (2)'!$D$72,IF(shee2!D393='Sheet1 (2)'!$C$71,'Sheet1 (2)'!$D$71*('Sheet1 (2)'!$D$72-crack_s_index)/'Sheet1 (2)'!$D$72)))&lt;0,0,IF(D393='Sheet1 (2)'!$C$69,'Sheet1 (2)'!$D$69*('Sheet1 (2)'!$D$72-crack_s_index)/'Sheet1 (2)'!$D$72,IF(shee2!D393='Sheet1 (2)'!$C$70,'Sheet1 (2)'!$D$70*('Sheet1 (2)'!$D$72-crack_s_index)/'Sheet1 (2)'!$D$72,IF(shee2!D393='Sheet1 (2)'!$C$71,'Sheet1 (2)'!$D$71*('Sheet1 (2)'!$D$72-crack_s_index)/'Sheet1 (2)'!$D$72))))</f>
        <v>1.875</v>
      </c>
      <c r="AW393" s="157">
        <f>IF(IF(D393='Sheet1 (2)'!$C$69,'Sheet1 (2)'!$D$69*('Sheet1 (2)'!$D$72-crack_t_index)/'Sheet1 (2)'!$D$72,IF(shee2!D393='Sheet1 (2)'!$C$70,'Sheet1 (2)'!$D$70*('Sheet1 (2)'!$D$72-crack_t_index)/'Sheet1 (2)'!$D$72,IF(shee2!D393='Sheet1 (2)'!$C$71,'Sheet1 (2)'!$D$71*('Sheet1 (2)'!$D$72-crack_t_index)/'Sheet1 (2)'!$D$72)))&lt;0,0,IF(D393='Sheet1 (2)'!$C$69,'Sheet1 (2)'!$D$69*('Sheet1 (2)'!$D$72-crack_t_index)/'Sheet1 (2)'!$D$72,IF(shee2!D393='Sheet1 (2)'!$C$70,'Sheet1 (2)'!$D$70*('Sheet1 (2)'!$D$72-crack_t_index)/'Sheet1 (2)'!$D$72,IF(shee2!D393='Sheet1 (2)'!$C$71,'Sheet1 (2)'!$D$71*('Sheet1 (2)'!$D$72-crack_t_index)/'Sheet1 (2)'!$D$72))))</f>
        <v>4.375</v>
      </c>
      <c r="AX393" s="157">
        <f>IF(IF(D393='Sheet1 (2)'!$C$69,'Sheet1 (2)'!$D$69*('Sheet1 (2)'!$D$72-rave_index)/'Sheet1 (2)'!$D$72,IF(shee2!D393='Sheet1 (2)'!$C$70,'Sheet1 (2)'!$D$70*('Sheet1 (2)'!$D$72-rave_index)/'Sheet1 (2)'!$D$72,IF(shee2!D393='Sheet1 (2)'!$C$71,'Sheet1 (2)'!$D$71*('Sheet1 (2)'!$D$72-rave_index)/'Sheet1 (2)'!$D$72)))&lt;0,0,IF(D393='Sheet1 (2)'!$C$69,'Sheet1 (2)'!$D$69*('Sheet1 (2)'!$D$72-rave_index)/'Sheet1 (2)'!$D$72,IF(shee2!D393='Sheet1 (2)'!$C$70,'Sheet1 (2)'!$D$70*('Sheet1 (2)'!$D$72-rave_index)/'Sheet1 (2)'!$D$72,IF(shee2!D393='Sheet1 (2)'!$C$71,'Sheet1 (2)'!$D$71*('Sheet1 (2)'!$D$72-rave_index)/'Sheet1 (2)'!$D$72))))</f>
        <v>5</v>
      </c>
      <c r="AY393" s="157">
        <f>IF(IF(D393='Sheet1 (2)'!$C$69,'Sheet1 (2)'!$D$69*('Sheet1 (2)'!$D$72-rough_index)/'Sheet1 (2)'!$D$72,IF(shee2!D393='Sheet1 (2)'!$C$70,'Sheet1 (2)'!$D$70*('Sheet1 (2)'!$D$72-rough_index)/'Sheet1 (2)'!$D$72,IF(shee2!D393='Sheet1 (2)'!$C$71,'Sheet1 (2)'!$D$71*('Sheet1 (2)'!$D$72-rough_index)/'Sheet1 (2)'!$D$72)))&lt;0,0,IF(D393='Sheet1 (2)'!$C$69,'Sheet1 (2)'!$D$69*('Sheet1 (2)'!$D$72-rough_index)/'Sheet1 (2)'!$D$72,IF(shee2!D393='Sheet1 (2)'!$C$70,'Sheet1 (2)'!$D$70*('Sheet1 (2)'!$D$72-rough_index)/'Sheet1 (2)'!$D$72,IF(shee2!D393='Sheet1 (2)'!$C$71,'Sheet1 (2)'!$D$71*('Sheet1 (2)'!$D$72-rough_index)/'Sheet1 (2)'!$D$72))))</f>
        <v>3.3333333333333335</v>
      </c>
      <c r="AZ393" s="159">
        <f>+(AU393*'Sheet1 (2)'!$C$77)+(AV393*'Sheet1 (2)'!$C$78)+(AW393*'Sheet1 (2)'!$C$79)+(AX393*'Sheet1 (2)'!$C$80)+(AY393*'Sheet1 (2)'!$C$81)</f>
        <v>3.3083333333333336</v>
      </c>
      <c r="BA393" s="213" t="str">
        <f t="shared" si="11"/>
        <v>Fair</v>
      </c>
      <c r="BE393">
        <f>IF(D393='Sheet1 (2)'!$C$61,'Sheet1 (2)'!$D$61*(counts^2)+'Sheet1 (2)'!$G$61*counts+'Sheet1 (2)'!$J$61,IF(D393='Sheet1 (2)'!$C$62,'Sheet1 (2)'!$D$62*counts+'Sheet1 (2)'!$G$62,IF(D393='Sheet1 (2)'!$C$63,'Sheet1 (2)'!$D$63*counts+'Sheet1 (2)'!$G$63,IF(D393='Sheet1 (2)'!$C$64,'Sheet1 (2)'!$D$64*counts+'Sheet1 (2)'!$G$64))))</f>
        <v>2.0984129299999998</v>
      </c>
    </row>
    <row r="394" spans="1:57" ht="12" customHeight="1">
      <c r="A394" s="145" t="s">
        <v>282</v>
      </c>
      <c r="B394" s="145" t="s">
        <v>76</v>
      </c>
      <c r="C394" s="170">
        <v>534</v>
      </c>
      <c r="D394" s="174" t="s">
        <v>77</v>
      </c>
      <c r="E394" s="171">
        <v>8</v>
      </c>
      <c r="F394" s="171">
        <v>2</v>
      </c>
      <c r="G394" s="171" t="s">
        <v>77</v>
      </c>
      <c r="H394" s="171">
        <v>1</v>
      </c>
      <c r="I394" s="171" t="s">
        <v>77</v>
      </c>
      <c r="J394" s="173" t="s">
        <v>80</v>
      </c>
      <c r="K394" s="173" t="s">
        <v>80</v>
      </c>
      <c r="L394" s="169">
        <f>VLOOKUP(CONCATENATE(J394,K394),'Sheet1 (2)'!$J$6:$K$26,2,FALSE)</f>
        <v>0</v>
      </c>
      <c r="M394" s="173" t="s">
        <v>83</v>
      </c>
      <c r="N394" s="173" t="s">
        <v>83</v>
      </c>
      <c r="O394" s="168">
        <f>VLOOKUP(CONCATENATE(M394,N394),'Sheet1 (2)'!$L$6:$M$26,2,FALSE)</f>
        <v>37.5</v>
      </c>
      <c r="P394" s="173" t="s">
        <v>83</v>
      </c>
      <c r="Q394" s="173" t="s">
        <v>82</v>
      </c>
      <c r="R394" s="168">
        <f>VLOOKUP(CONCATENATE(P394,Q394),'Sheet1 (2)'!$N$6:$O$26,2,FALSE)</f>
        <v>18.75</v>
      </c>
      <c r="S394" s="173" t="s">
        <v>78</v>
      </c>
      <c r="T394" s="173" t="s">
        <v>82</v>
      </c>
      <c r="U394" s="168">
        <f>VLOOKUP(CONCATENATE(S394,T394),'Sheet1 (2)'!$P$6:$Q$26,2,FALSE)</f>
        <v>6.25</v>
      </c>
      <c r="V394" s="173" t="s">
        <v>82</v>
      </c>
      <c r="W394" s="173" t="s">
        <v>81</v>
      </c>
      <c r="X394" s="168">
        <f>VLOOKUP(CONCATENATE(V394,W394),'Sheet1 (2)'!$R$6:$S$26,2,FALSE)</f>
        <v>50</v>
      </c>
      <c r="Y394" s="173" t="s">
        <v>80</v>
      </c>
      <c r="Z394" s="173" t="s">
        <v>80</v>
      </c>
      <c r="AA394" s="168">
        <f>VLOOKUP(CONCATENATE(Y394,Z394),'Sheet1 (2)'!$T$6:$U$26,2,FALSE)</f>
        <v>0</v>
      </c>
      <c r="AB394" s="173" t="s">
        <v>80</v>
      </c>
      <c r="AC394" s="173" t="s">
        <v>80</v>
      </c>
      <c r="AD394" s="168">
        <f>VLOOKUP(CONCATENATE(AB394,AC394),'Sheet1 (2)'!$X$6:$Y$26,2,FALSE)</f>
        <v>0</v>
      </c>
      <c r="AE394" s="173" t="s">
        <v>82</v>
      </c>
      <c r="AF394" s="173" t="s">
        <v>81</v>
      </c>
      <c r="AG394" s="168">
        <f>VLOOKUP(CONCATENATE(AE394,AF394),'Sheet1 (2)'!$Z$6:$AA$26,2,FALSE)</f>
        <v>66</v>
      </c>
      <c r="AH394" s="172"/>
      <c r="AI394" s="175"/>
      <c r="AJ394" s="140"/>
      <c r="AK394" s="176" t="s">
        <v>282</v>
      </c>
      <c r="AL394" s="176" t="s">
        <v>76</v>
      </c>
      <c r="AM394" s="170">
        <f t="shared" si="10"/>
        <v>534</v>
      </c>
      <c r="AN394" s="147"/>
      <c r="AO394" s="155"/>
      <c r="AP394" s="156"/>
      <c r="AQ394" s="157">
        <v>2.3437643166000002</v>
      </c>
      <c r="AR394" s="158"/>
      <c r="AS394" s="145">
        <f>LOOKUP(rufmkm,'Sheet1 (2)'!$V$62:$V$71,'Sheet1 (2)'!$W$62:$W$71)</f>
        <v>30</v>
      </c>
      <c r="AT394" s="140"/>
      <c r="AU394" s="157">
        <f>IF(IF(D394='Sheet1 (2)'!$C$69,'Sheet1 (2)'!$D$69*('Sheet1 (2)'!$D$72-rut_index)/'Sheet1 (2)'!$D$72,IF(shee2!D394='Sheet1 (2)'!$C$70,'Sheet1 (2)'!$D$70*('Sheet1 (2)'!$D$72-rut_index)/'Sheet1 (2)'!$D$72,IF(shee2!D394='Sheet1 (2)'!$C$71,'Sheet1 (2)'!$D$71*('Sheet1 (2)'!$D$72-rut_index)/'Sheet1 (2)'!$D$72)))&lt;0,0,IF(D394='Sheet1 (2)'!$C$69,'Sheet1 (2)'!$D$69*('Sheet1 (2)'!$D$72-rut_index)/'Sheet1 (2)'!$D$72,IF(shee2!D394='Sheet1 (2)'!$C$70,'Sheet1 (2)'!$D$70*('Sheet1 (2)'!$D$72-rut_index)/'Sheet1 (2)'!$D$72,IF(shee2!D394='Sheet1 (2)'!$C$71,'Sheet1 (2)'!$D$71*('Sheet1 (2)'!$D$72-rut_index)/'Sheet1 (2)'!$D$72))))</f>
        <v>5</v>
      </c>
      <c r="AV394" s="157">
        <f>IF(IF(D394='Sheet1 (2)'!$C$69,'Sheet1 (2)'!$D$69*('Sheet1 (2)'!$D$72-crack_s_index)/'Sheet1 (2)'!$D$72,IF(shee2!D394='Sheet1 (2)'!$C$70,'Sheet1 (2)'!$D$70*('Sheet1 (2)'!$D$72-crack_s_index)/'Sheet1 (2)'!$D$72,IF(shee2!D394='Sheet1 (2)'!$C$71,'Sheet1 (2)'!$D$71*('Sheet1 (2)'!$D$72-crack_s_index)/'Sheet1 (2)'!$D$72)))&lt;0,0,IF(D394='Sheet1 (2)'!$C$69,'Sheet1 (2)'!$D$69*('Sheet1 (2)'!$D$72-crack_s_index)/'Sheet1 (2)'!$D$72,IF(shee2!D394='Sheet1 (2)'!$C$70,'Sheet1 (2)'!$D$70*('Sheet1 (2)'!$D$72-crack_s_index)/'Sheet1 (2)'!$D$72,IF(shee2!D394='Sheet1 (2)'!$C$71,'Sheet1 (2)'!$D$71*('Sheet1 (2)'!$D$72-crack_s_index)/'Sheet1 (2)'!$D$72))))</f>
        <v>1.875</v>
      </c>
      <c r="AW394" s="157">
        <f>IF(IF(D394='Sheet1 (2)'!$C$69,'Sheet1 (2)'!$D$69*('Sheet1 (2)'!$D$72-crack_t_index)/'Sheet1 (2)'!$D$72,IF(shee2!D394='Sheet1 (2)'!$C$70,'Sheet1 (2)'!$D$70*('Sheet1 (2)'!$D$72-crack_t_index)/'Sheet1 (2)'!$D$72,IF(shee2!D394='Sheet1 (2)'!$C$71,'Sheet1 (2)'!$D$71*('Sheet1 (2)'!$D$72-crack_t_index)/'Sheet1 (2)'!$D$72)))&lt;0,0,IF(D394='Sheet1 (2)'!$C$69,'Sheet1 (2)'!$D$69*('Sheet1 (2)'!$D$72-crack_t_index)/'Sheet1 (2)'!$D$72,IF(shee2!D394='Sheet1 (2)'!$C$70,'Sheet1 (2)'!$D$70*('Sheet1 (2)'!$D$72-crack_t_index)/'Sheet1 (2)'!$D$72,IF(shee2!D394='Sheet1 (2)'!$C$71,'Sheet1 (2)'!$D$71*('Sheet1 (2)'!$D$72-crack_t_index)/'Sheet1 (2)'!$D$72))))</f>
        <v>3.4375</v>
      </c>
      <c r="AX394" s="157">
        <f>IF(IF(D394='Sheet1 (2)'!$C$69,'Sheet1 (2)'!$D$69*('Sheet1 (2)'!$D$72-rave_index)/'Sheet1 (2)'!$D$72,IF(shee2!D394='Sheet1 (2)'!$C$70,'Sheet1 (2)'!$D$70*('Sheet1 (2)'!$D$72-rave_index)/'Sheet1 (2)'!$D$72,IF(shee2!D394='Sheet1 (2)'!$C$71,'Sheet1 (2)'!$D$71*('Sheet1 (2)'!$D$72-rave_index)/'Sheet1 (2)'!$D$72)))&lt;0,0,IF(D394='Sheet1 (2)'!$C$69,'Sheet1 (2)'!$D$69*('Sheet1 (2)'!$D$72-rave_index)/'Sheet1 (2)'!$D$72,IF(shee2!D394='Sheet1 (2)'!$C$70,'Sheet1 (2)'!$D$70*('Sheet1 (2)'!$D$72-rave_index)/'Sheet1 (2)'!$D$72,IF(shee2!D394='Sheet1 (2)'!$C$71,'Sheet1 (2)'!$D$71*('Sheet1 (2)'!$D$72-rave_index)/'Sheet1 (2)'!$D$72))))</f>
        <v>5</v>
      </c>
      <c r="AY394" s="157">
        <f>IF(IF(D394='Sheet1 (2)'!$C$69,'Sheet1 (2)'!$D$69*('Sheet1 (2)'!$D$72-rough_index)/'Sheet1 (2)'!$D$72,IF(shee2!D394='Sheet1 (2)'!$C$70,'Sheet1 (2)'!$D$70*('Sheet1 (2)'!$D$72-rough_index)/'Sheet1 (2)'!$D$72,IF(shee2!D394='Sheet1 (2)'!$C$71,'Sheet1 (2)'!$D$71*('Sheet1 (2)'!$D$72-rough_index)/'Sheet1 (2)'!$D$72)))&lt;0,0,IF(D394='Sheet1 (2)'!$C$69,'Sheet1 (2)'!$D$69*('Sheet1 (2)'!$D$72-rough_index)/'Sheet1 (2)'!$D$72,IF(shee2!D394='Sheet1 (2)'!$C$70,'Sheet1 (2)'!$D$70*('Sheet1 (2)'!$D$72-rough_index)/'Sheet1 (2)'!$D$72,IF(shee2!D394='Sheet1 (2)'!$C$71,'Sheet1 (2)'!$D$71*('Sheet1 (2)'!$D$72-rough_index)/'Sheet1 (2)'!$D$72))))</f>
        <v>2.5</v>
      </c>
      <c r="AZ394" s="159">
        <f>+(AU394*'Sheet1 (2)'!$C$77)+(AV394*'Sheet1 (2)'!$C$78)+(AW394*'Sheet1 (2)'!$C$79)+(AX394*'Sheet1 (2)'!$C$80)+(AY394*'Sheet1 (2)'!$C$81)</f>
        <v>3.0625</v>
      </c>
      <c r="BA394" s="213" t="str">
        <f t="shared" si="11"/>
        <v>Fair</v>
      </c>
      <c r="BE394">
        <f>IF(D394='Sheet1 (2)'!$C$61,'Sheet1 (2)'!$D$61*(counts^2)+'Sheet1 (2)'!$G$61*counts+'Sheet1 (2)'!$J$61,IF(D394='Sheet1 (2)'!$C$62,'Sheet1 (2)'!$D$62*counts+'Sheet1 (2)'!$G$62,IF(D394='Sheet1 (2)'!$C$63,'Sheet1 (2)'!$D$63*counts+'Sheet1 (2)'!$G$63,IF(D394='Sheet1 (2)'!$C$64,'Sheet1 (2)'!$D$64*counts+'Sheet1 (2)'!$G$64))))</f>
        <v>2.0984129299999998</v>
      </c>
    </row>
    <row r="395" spans="1:57" ht="12" customHeight="1">
      <c r="A395" s="145" t="s">
        <v>282</v>
      </c>
      <c r="B395" s="145" t="s">
        <v>76</v>
      </c>
      <c r="C395" s="170">
        <v>535</v>
      </c>
      <c r="D395" s="174" t="s">
        <v>77</v>
      </c>
      <c r="E395" s="171">
        <v>8</v>
      </c>
      <c r="F395" s="171">
        <v>2</v>
      </c>
      <c r="G395" s="171" t="s">
        <v>77</v>
      </c>
      <c r="H395" s="171">
        <v>1</v>
      </c>
      <c r="I395" s="171" t="s">
        <v>77</v>
      </c>
      <c r="J395" s="173" t="s">
        <v>80</v>
      </c>
      <c r="K395" s="173" t="s">
        <v>80</v>
      </c>
      <c r="L395" s="169">
        <f>VLOOKUP(CONCATENATE(J395,K395),'Sheet1 (2)'!$J$6:$K$26,2,FALSE)</f>
        <v>0</v>
      </c>
      <c r="M395" s="173" t="s">
        <v>83</v>
      </c>
      <c r="N395" s="173" t="s">
        <v>79</v>
      </c>
      <c r="O395" s="168">
        <f>VLOOKUP(CONCATENATE(M395,N395),'Sheet1 (2)'!$L$6:$M$26,2,FALSE)</f>
        <v>56.25</v>
      </c>
      <c r="P395" s="173" t="s">
        <v>79</v>
      </c>
      <c r="Q395" s="173" t="s">
        <v>82</v>
      </c>
      <c r="R395" s="168">
        <f>VLOOKUP(CONCATENATE(P395,Q395),'Sheet1 (2)'!$N$6:$O$26,2,FALSE)</f>
        <v>25</v>
      </c>
      <c r="S395" s="173" t="s">
        <v>80</v>
      </c>
      <c r="T395" s="173" t="s">
        <v>80</v>
      </c>
      <c r="U395" s="168">
        <f>VLOOKUP(CONCATENATE(S395,T395),'Sheet1 (2)'!$P$6:$Q$26,2,FALSE)</f>
        <v>0</v>
      </c>
      <c r="V395" s="173" t="s">
        <v>82</v>
      </c>
      <c r="W395" s="173" t="s">
        <v>81</v>
      </c>
      <c r="X395" s="168">
        <f>VLOOKUP(CONCATENATE(V395,W395),'Sheet1 (2)'!$R$6:$S$26,2,FALSE)</f>
        <v>50</v>
      </c>
      <c r="Y395" s="173" t="s">
        <v>80</v>
      </c>
      <c r="Z395" s="173" t="s">
        <v>80</v>
      </c>
      <c r="AA395" s="168">
        <f>VLOOKUP(CONCATENATE(Y395,Z395),'Sheet1 (2)'!$T$6:$U$26,2,FALSE)</f>
        <v>0</v>
      </c>
      <c r="AB395" s="173" t="s">
        <v>80</v>
      </c>
      <c r="AC395" s="173" t="s">
        <v>80</v>
      </c>
      <c r="AD395" s="168">
        <f>VLOOKUP(CONCATENATE(AB395,AC395),'Sheet1 (2)'!$X$6:$Y$26,2,FALSE)</f>
        <v>0</v>
      </c>
      <c r="AE395" s="173" t="s">
        <v>82</v>
      </c>
      <c r="AF395" s="173" t="s">
        <v>81</v>
      </c>
      <c r="AG395" s="168">
        <f>VLOOKUP(CONCATENATE(AE395,AF395),'Sheet1 (2)'!$Z$6:$AA$26,2,FALSE)</f>
        <v>66</v>
      </c>
      <c r="AH395" s="172"/>
      <c r="AI395" s="175"/>
      <c r="AJ395" s="140"/>
      <c r="AK395" s="176" t="s">
        <v>282</v>
      </c>
      <c r="AL395" s="176" t="s">
        <v>76</v>
      </c>
      <c r="AM395" s="170">
        <f t="shared" ref="AM395:AM458" si="12">C395</f>
        <v>535</v>
      </c>
      <c r="AN395" s="147"/>
      <c r="AO395" s="155"/>
      <c r="AP395" s="156"/>
      <c r="AQ395" s="157">
        <v>2.1689368538</v>
      </c>
      <c r="AR395" s="158"/>
      <c r="AS395" s="145">
        <f>LOOKUP(rufmkm,'Sheet1 (2)'!$V$62:$V$71,'Sheet1 (2)'!$W$62:$W$71)</f>
        <v>30</v>
      </c>
      <c r="AT395" s="140"/>
      <c r="AU395" s="157">
        <f>IF(IF(D395='Sheet1 (2)'!$C$69,'Sheet1 (2)'!$D$69*('Sheet1 (2)'!$D$72-rut_index)/'Sheet1 (2)'!$D$72,IF(shee2!D395='Sheet1 (2)'!$C$70,'Sheet1 (2)'!$D$70*('Sheet1 (2)'!$D$72-rut_index)/'Sheet1 (2)'!$D$72,IF(shee2!D395='Sheet1 (2)'!$C$71,'Sheet1 (2)'!$D$71*('Sheet1 (2)'!$D$72-rut_index)/'Sheet1 (2)'!$D$72)))&lt;0,0,IF(D395='Sheet1 (2)'!$C$69,'Sheet1 (2)'!$D$69*('Sheet1 (2)'!$D$72-rut_index)/'Sheet1 (2)'!$D$72,IF(shee2!D395='Sheet1 (2)'!$C$70,'Sheet1 (2)'!$D$70*('Sheet1 (2)'!$D$72-rut_index)/'Sheet1 (2)'!$D$72,IF(shee2!D395='Sheet1 (2)'!$C$71,'Sheet1 (2)'!$D$71*('Sheet1 (2)'!$D$72-rut_index)/'Sheet1 (2)'!$D$72))))</f>
        <v>5</v>
      </c>
      <c r="AV395" s="157">
        <f>IF(IF(D395='Sheet1 (2)'!$C$69,'Sheet1 (2)'!$D$69*('Sheet1 (2)'!$D$72-crack_s_index)/'Sheet1 (2)'!$D$72,IF(shee2!D395='Sheet1 (2)'!$C$70,'Sheet1 (2)'!$D$70*('Sheet1 (2)'!$D$72-crack_s_index)/'Sheet1 (2)'!$D$72,IF(shee2!D395='Sheet1 (2)'!$C$71,'Sheet1 (2)'!$D$71*('Sheet1 (2)'!$D$72-crack_s_index)/'Sheet1 (2)'!$D$72)))&lt;0,0,IF(D395='Sheet1 (2)'!$C$69,'Sheet1 (2)'!$D$69*('Sheet1 (2)'!$D$72-crack_s_index)/'Sheet1 (2)'!$D$72,IF(shee2!D395='Sheet1 (2)'!$C$70,'Sheet1 (2)'!$D$70*('Sheet1 (2)'!$D$72-crack_s_index)/'Sheet1 (2)'!$D$72,IF(shee2!D395='Sheet1 (2)'!$C$71,'Sheet1 (2)'!$D$71*('Sheet1 (2)'!$D$72-crack_s_index)/'Sheet1 (2)'!$D$72))))</f>
        <v>0.3125</v>
      </c>
      <c r="AW395" s="157">
        <f>IF(IF(D395='Sheet1 (2)'!$C$69,'Sheet1 (2)'!$D$69*('Sheet1 (2)'!$D$72-crack_t_index)/'Sheet1 (2)'!$D$72,IF(shee2!D395='Sheet1 (2)'!$C$70,'Sheet1 (2)'!$D$70*('Sheet1 (2)'!$D$72-crack_t_index)/'Sheet1 (2)'!$D$72,IF(shee2!D395='Sheet1 (2)'!$C$71,'Sheet1 (2)'!$D$71*('Sheet1 (2)'!$D$72-crack_t_index)/'Sheet1 (2)'!$D$72)))&lt;0,0,IF(D395='Sheet1 (2)'!$C$69,'Sheet1 (2)'!$D$69*('Sheet1 (2)'!$D$72-crack_t_index)/'Sheet1 (2)'!$D$72,IF(shee2!D395='Sheet1 (2)'!$C$70,'Sheet1 (2)'!$D$70*('Sheet1 (2)'!$D$72-crack_t_index)/'Sheet1 (2)'!$D$72,IF(shee2!D395='Sheet1 (2)'!$C$71,'Sheet1 (2)'!$D$71*('Sheet1 (2)'!$D$72-crack_t_index)/'Sheet1 (2)'!$D$72))))</f>
        <v>2.9166666666666665</v>
      </c>
      <c r="AX395" s="157">
        <f>IF(IF(D395='Sheet1 (2)'!$C$69,'Sheet1 (2)'!$D$69*('Sheet1 (2)'!$D$72-rave_index)/'Sheet1 (2)'!$D$72,IF(shee2!D395='Sheet1 (2)'!$C$70,'Sheet1 (2)'!$D$70*('Sheet1 (2)'!$D$72-rave_index)/'Sheet1 (2)'!$D$72,IF(shee2!D395='Sheet1 (2)'!$C$71,'Sheet1 (2)'!$D$71*('Sheet1 (2)'!$D$72-rave_index)/'Sheet1 (2)'!$D$72)))&lt;0,0,IF(D395='Sheet1 (2)'!$C$69,'Sheet1 (2)'!$D$69*('Sheet1 (2)'!$D$72-rave_index)/'Sheet1 (2)'!$D$72,IF(shee2!D395='Sheet1 (2)'!$C$70,'Sheet1 (2)'!$D$70*('Sheet1 (2)'!$D$72-rave_index)/'Sheet1 (2)'!$D$72,IF(shee2!D395='Sheet1 (2)'!$C$71,'Sheet1 (2)'!$D$71*('Sheet1 (2)'!$D$72-rave_index)/'Sheet1 (2)'!$D$72))))</f>
        <v>5</v>
      </c>
      <c r="AY395" s="157">
        <f>IF(IF(D395='Sheet1 (2)'!$C$69,'Sheet1 (2)'!$D$69*('Sheet1 (2)'!$D$72-rough_index)/'Sheet1 (2)'!$D$72,IF(shee2!D395='Sheet1 (2)'!$C$70,'Sheet1 (2)'!$D$70*('Sheet1 (2)'!$D$72-rough_index)/'Sheet1 (2)'!$D$72,IF(shee2!D395='Sheet1 (2)'!$C$71,'Sheet1 (2)'!$D$71*('Sheet1 (2)'!$D$72-rough_index)/'Sheet1 (2)'!$D$72)))&lt;0,0,IF(D395='Sheet1 (2)'!$C$69,'Sheet1 (2)'!$D$69*('Sheet1 (2)'!$D$72-rough_index)/'Sheet1 (2)'!$D$72,IF(shee2!D395='Sheet1 (2)'!$C$70,'Sheet1 (2)'!$D$70*('Sheet1 (2)'!$D$72-rough_index)/'Sheet1 (2)'!$D$72,IF(shee2!D395='Sheet1 (2)'!$C$71,'Sheet1 (2)'!$D$71*('Sheet1 (2)'!$D$72-rough_index)/'Sheet1 (2)'!$D$72))))</f>
        <v>2.5</v>
      </c>
      <c r="AZ395" s="159">
        <f>+(AU395*'Sheet1 (2)'!$C$77)+(AV395*'Sheet1 (2)'!$C$78)+(AW395*'Sheet1 (2)'!$C$79)+(AX395*'Sheet1 (2)'!$C$80)+(AY395*'Sheet1 (2)'!$C$81)</f>
        <v>2.479166666666667</v>
      </c>
      <c r="BA395" s="213" t="str">
        <f t="shared" ref="BA395:BA458" si="13">IF(AZ395="",$AH395,IF(AZ395&gt;=4,"Good",IF(AZ395&gt;=2.5,"Fair",IF(AZ395&gt;=1,"Poor",IF(AZ395&gt;=0,"Very Poor","")))))</f>
        <v>Poor</v>
      </c>
      <c r="BE395">
        <f>IF(D395='Sheet1 (2)'!$C$61,'Sheet1 (2)'!$D$61*(counts^2)+'Sheet1 (2)'!$G$61*counts+'Sheet1 (2)'!$J$61,IF(D395='Sheet1 (2)'!$C$62,'Sheet1 (2)'!$D$62*counts+'Sheet1 (2)'!$G$62,IF(D395='Sheet1 (2)'!$C$63,'Sheet1 (2)'!$D$63*counts+'Sheet1 (2)'!$G$63,IF(D395='Sheet1 (2)'!$C$64,'Sheet1 (2)'!$D$64*counts+'Sheet1 (2)'!$G$64))))</f>
        <v>2.0984129299999998</v>
      </c>
    </row>
    <row r="396" spans="1:57" ht="12" customHeight="1">
      <c r="A396" s="145" t="s">
        <v>282</v>
      </c>
      <c r="B396" s="145" t="s">
        <v>76</v>
      </c>
      <c r="C396" s="170">
        <v>536</v>
      </c>
      <c r="D396" s="174" t="s">
        <v>77</v>
      </c>
      <c r="E396" s="171">
        <v>8</v>
      </c>
      <c r="F396" s="171">
        <v>2</v>
      </c>
      <c r="G396" s="171" t="s">
        <v>77</v>
      </c>
      <c r="H396" s="171">
        <v>1</v>
      </c>
      <c r="I396" s="171" t="s">
        <v>77</v>
      </c>
      <c r="J396" s="173" t="s">
        <v>80</v>
      </c>
      <c r="K396" s="173" t="s">
        <v>80</v>
      </c>
      <c r="L396" s="169">
        <f>VLOOKUP(CONCATENATE(J396,K396),'Sheet1 (2)'!$J$6:$K$26,2,FALSE)</f>
        <v>0</v>
      </c>
      <c r="M396" s="173" t="s">
        <v>83</v>
      </c>
      <c r="N396" s="173" t="s">
        <v>82</v>
      </c>
      <c r="O396" s="168">
        <f>VLOOKUP(CONCATENATE(M396,N396),'Sheet1 (2)'!$L$6:$M$26,2,FALSE)</f>
        <v>18.75</v>
      </c>
      <c r="P396" s="173" t="s">
        <v>83</v>
      </c>
      <c r="Q396" s="173" t="s">
        <v>82</v>
      </c>
      <c r="R396" s="168">
        <f>VLOOKUP(CONCATENATE(P396,Q396),'Sheet1 (2)'!$N$6:$O$26,2,FALSE)</f>
        <v>18.75</v>
      </c>
      <c r="S396" s="173" t="s">
        <v>80</v>
      </c>
      <c r="T396" s="173" t="s">
        <v>80</v>
      </c>
      <c r="U396" s="168">
        <f>VLOOKUP(CONCATENATE(S396,T396),'Sheet1 (2)'!$P$6:$Q$26,2,FALSE)</f>
        <v>0</v>
      </c>
      <c r="V396" s="173" t="s">
        <v>80</v>
      </c>
      <c r="W396" s="173" t="s">
        <v>80</v>
      </c>
      <c r="X396" s="168">
        <f>VLOOKUP(CONCATENATE(V396,W396),'Sheet1 (2)'!$R$6:$S$26,2,FALSE)</f>
        <v>0</v>
      </c>
      <c r="Y396" s="173" t="s">
        <v>82</v>
      </c>
      <c r="Z396" s="173" t="s">
        <v>82</v>
      </c>
      <c r="AA396" s="168">
        <f>VLOOKUP(CONCATENATE(Y396,Z396),'Sheet1 (2)'!$T$6:$U$26,2,FALSE)</f>
        <v>12.5</v>
      </c>
      <c r="AB396" s="173" t="s">
        <v>80</v>
      </c>
      <c r="AC396" s="173" t="s">
        <v>80</v>
      </c>
      <c r="AD396" s="168">
        <f>VLOOKUP(CONCATENATE(AB396,AC396),'Sheet1 (2)'!$X$6:$Y$26,2,FALSE)</f>
        <v>0</v>
      </c>
      <c r="AE396" s="173" t="s">
        <v>82</v>
      </c>
      <c r="AF396" s="173" t="s">
        <v>81</v>
      </c>
      <c r="AG396" s="168">
        <f>VLOOKUP(CONCATENATE(AE396,AF396),'Sheet1 (2)'!$Z$6:$AA$26,2,FALSE)</f>
        <v>66</v>
      </c>
      <c r="AH396" s="172"/>
      <c r="AI396" s="175"/>
      <c r="AJ396" s="140"/>
      <c r="AK396" s="176" t="s">
        <v>282</v>
      </c>
      <c r="AL396" s="176" t="s">
        <v>76</v>
      </c>
      <c r="AM396" s="170">
        <f t="shared" si="12"/>
        <v>536</v>
      </c>
      <c r="AN396" s="147"/>
      <c r="AO396" s="155"/>
      <c r="AP396" s="156"/>
      <c r="AQ396" s="157">
        <v>2.3734528379999995</v>
      </c>
      <c r="AR396" s="158"/>
      <c r="AS396" s="145">
        <f>LOOKUP(rufmkm,'Sheet1 (2)'!$V$62:$V$71,'Sheet1 (2)'!$W$62:$W$71)</f>
        <v>30</v>
      </c>
      <c r="AT396" s="140"/>
      <c r="AU396" s="157">
        <f>IF(IF(D396='Sheet1 (2)'!$C$69,'Sheet1 (2)'!$D$69*('Sheet1 (2)'!$D$72-rut_index)/'Sheet1 (2)'!$D$72,IF(shee2!D396='Sheet1 (2)'!$C$70,'Sheet1 (2)'!$D$70*('Sheet1 (2)'!$D$72-rut_index)/'Sheet1 (2)'!$D$72,IF(shee2!D396='Sheet1 (2)'!$C$71,'Sheet1 (2)'!$D$71*('Sheet1 (2)'!$D$72-rut_index)/'Sheet1 (2)'!$D$72)))&lt;0,0,IF(D396='Sheet1 (2)'!$C$69,'Sheet1 (2)'!$D$69*('Sheet1 (2)'!$D$72-rut_index)/'Sheet1 (2)'!$D$72,IF(shee2!D396='Sheet1 (2)'!$C$70,'Sheet1 (2)'!$D$70*('Sheet1 (2)'!$D$72-rut_index)/'Sheet1 (2)'!$D$72,IF(shee2!D396='Sheet1 (2)'!$C$71,'Sheet1 (2)'!$D$71*('Sheet1 (2)'!$D$72-rut_index)/'Sheet1 (2)'!$D$72))))</f>
        <v>5</v>
      </c>
      <c r="AV396" s="157">
        <f>IF(IF(D396='Sheet1 (2)'!$C$69,'Sheet1 (2)'!$D$69*('Sheet1 (2)'!$D$72-crack_s_index)/'Sheet1 (2)'!$D$72,IF(shee2!D396='Sheet1 (2)'!$C$70,'Sheet1 (2)'!$D$70*('Sheet1 (2)'!$D$72-crack_s_index)/'Sheet1 (2)'!$D$72,IF(shee2!D396='Sheet1 (2)'!$C$71,'Sheet1 (2)'!$D$71*('Sheet1 (2)'!$D$72-crack_s_index)/'Sheet1 (2)'!$D$72)))&lt;0,0,IF(D396='Sheet1 (2)'!$C$69,'Sheet1 (2)'!$D$69*('Sheet1 (2)'!$D$72-crack_s_index)/'Sheet1 (2)'!$D$72,IF(shee2!D396='Sheet1 (2)'!$C$70,'Sheet1 (2)'!$D$70*('Sheet1 (2)'!$D$72-crack_s_index)/'Sheet1 (2)'!$D$72,IF(shee2!D396='Sheet1 (2)'!$C$71,'Sheet1 (2)'!$D$71*('Sheet1 (2)'!$D$72-crack_s_index)/'Sheet1 (2)'!$D$72))))</f>
        <v>3.4375</v>
      </c>
      <c r="AW396" s="157">
        <f>IF(IF(D396='Sheet1 (2)'!$C$69,'Sheet1 (2)'!$D$69*('Sheet1 (2)'!$D$72-crack_t_index)/'Sheet1 (2)'!$D$72,IF(shee2!D396='Sheet1 (2)'!$C$70,'Sheet1 (2)'!$D$70*('Sheet1 (2)'!$D$72-crack_t_index)/'Sheet1 (2)'!$D$72,IF(shee2!D396='Sheet1 (2)'!$C$71,'Sheet1 (2)'!$D$71*('Sheet1 (2)'!$D$72-crack_t_index)/'Sheet1 (2)'!$D$72)))&lt;0,0,IF(D396='Sheet1 (2)'!$C$69,'Sheet1 (2)'!$D$69*('Sheet1 (2)'!$D$72-crack_t_index)/'Sheet1 (2)'!$D$72,IF(shee2!D396='Sheet1 (2)'!$C$70,'Sheet1 (2)'!$D$70*('Sheet1 (2)'!$D$72-crack_t_index)/'Sheet1 (2)'!$D$72,IF(shee2!D396='Sheet1 (2)'!$C$71,'Sheet1 (2)'!$D$71*('Sheet1 (2)'!$D$72-crack_t_index)/'Sheet1 (2)'!$D$72))))</f>
        <v>3.4375</v>
      </c>
      <c r="AX396" s="157">
        <f>IF(IF(D396='Sheet1 (2)'!$C$69,'Sheet1 (2)'!$D$69*('Sheet1 (2)'!$D$72-rave_index)/'Sheet1 (2)'!$D$72,IF(shee2!D396='Sheet1 (2)'!$C$70,'Sheet1 (2)'!$D$70*('Sheet1 (2)'!$D$72-rave_index)/'Sheet1 (2)'!$D$72,IF(shee2!D396='Sheet1 (2)'!$C$71,'Sheet1 (2)'!$D$71*('Sheet1 (2)'!$D$72-rave_index)/'Sheet1 (2)'!$D$72)))&lt;0,0,IF(D396='Sheet1 (2)'!$C$69,'Sheet1 (2)'!$D$69*('Sheet1 (2)'!$D$72-rave_index)/'Sheet1 (2)'!$D$72,IF(shee2!D396='Sheet1 (2)'!$C$70,'Sheet1 (2)'!$D$70*('Sheet1 (2)'!$D$72-rave_index)/'Sheet1 (2)'!$D$72,IF(shee2!D396='Sheet1 (2)'!$C$71,'Sheet1 (2)'!$D$71*('Sheet1 (2)'!$D$72-rave_index)/'Sheet1 (2)'!$D$72))))</f>
        <v>3.9583333333333335</v>
      </c>
      <c r="AY396" s="157">
        <f>IF(IF(D396='Sheet1 (2)'!$C$69,'Sheet1 (2)'!$D$69*('Sheet1 (2)'!$D$72-rough_index)/'Sheet1 (2)'!$D$72,IF(shee2!D396='Sheet1 (2)'!$C$70,'Sheet1 (2)'!$D$70*('Sheet1 (2)'!$D$72-rough_index)/'Sheet1 (2)'!$D$72,IF(shee2!D396='Sheet1 (2)'!$C$71,'Sheet1 (2)'!$D$71*('Sheet1 (2)'!$D$72-rough_index)/'Sheet1 (2)'!$D$72)))&lt;0,0,IF(D396='Sheet1 (2)'!$C$69,'Sheet1 (2)'!$D$69*('Sheet1 (2)'!$D$72-rough_index)/'Sheet1 (2)'!$D$72,IF(shee2!D396='Sheet1 (2)'!$C$70,'Sheet1 (2)'!$D$70*('Sheet1 (2)'!$D$72-rough_index)/'Sheet1 (2)'!$D$72,IF(shee2!D396='Sheet1 (2)'!$C$71,'Sheet1 (2)'!$D$71*('Sheet1 (2)'!$D$72-rough_index)/'Sheet1 (2)'!$D$72))))</f>
        <v>2.5</v>
      </c>
      <c r="AZ396" s="159">
        <f>+(AU396*'Sheet1 (2)'!$C$77)+(AV396*'Sheet1 (2)'!$C$78)+(AW396*'Sheet1 (2)'!$C$79)+(AX396*'Sheet1 (2)'!$C$80)+(AY396*'Sheet1 (2)'!$C$81)</f>
        <v>3.5208333333333335</v>
      </c>
      <c r="BA396" s="213" t="str">
        <f t="shared" si="13"/>
        <v>Fair</v>
      </c>
      <c r="BE396">
        <f>IF(D396='Sheet1 (2)'!$C$61,'Sheet1 (2)'!$D$61*(counts^2)+'Sheet1 (2)'!$G$61*counts+'Sheet1 (2)'!$J$61,IF(D396='Sheet1 (2)'!$C$62,'Sheet1 (2)'!$D$62*counts+'Sheet1 (2)'!$G$62,IF(D396='Sheet1 (2)'!$C$63,'Sheet1 (2)'!$D$63*counts+'Sheet1 (2)'!$G$63,IF(D396='Sheet1 (2)'!$C$64,'Sheet1 (2)'!$D$64*counts+'Sheet1 (2)'!$G$64))))</f>
        <v>2.0984129299999998</v>
      </c>
    </row>
    <row r="397" spans="1:57" ht="12" customHeight="1">
      <c r="A397" s="145" t="s">
        <v>282</v>
      </c>
      <c r="B397" s="145" t="s">
        <v>76</v>
      </c>
      <c r="C397" s="170">
        <v>537</v>
      </c>
      <c r="D397" s="174" t="s">
        <v>77</v>
      </c>
      <c r="E397" s="171">
        <v>8</v>
      </c>
      <c r="F397" s="171">
        <v>2</v>
      </c>
      <c r="G397" s="171" t="s">
        <v>77</v>
      </c>
      <c r="H397" s="171">
        <v>1</v>
      </c>
      <c r="I397" s="171" t="s">
        <v>77</v>
      </c>
      <c r="J397" s="173" t="s">
        <v>80</v>
      </c>
      <c r="K397" s="173" t="s">
        <v>80</v>
      </c>
      <c r="L397" s="169">
        <f>VLOOKUP(CONCATENATE(J397,K397),'Sheet1 (2)'!$J$6:$K$26,2,FALSE)</f>
        <v>0</v>
      </c>
      <c r="M397" s="173" t="s">
        <v>83</v>
      </c>
      <c r="N397" s="173" t="s">
        <v>79</v>
      </c>
      <c r="O397" s="168">
        <f>VLOOKUP(CONCATENATE(M397,N397),'Sheet1 (2)'!$L$6:$M$26,2,FALSE)</f>
        <v>56.25</v>
      </c>
      <c r="P397" s="173" t="s">
        <v>83</v>
      </c>
      <c r="Q397" s="173" t="s">
        <v>83</v>
      </c>
      <c r="R397" s="168">
        <f>VLOOKUP(CONCATENATE(P397,Q397),'Sheet1 (2)'!$N$6:$O$26,2,FALSE)</f>
        <v>37.5</v>
      </c>
      <c r="S397" s="173" t="s">
        <v>80</v>
      </c>
      <c r="T397" s="173" t="s">
        <v>80</v>
      </c>
      <c r="U397" s="168">
        <f>VLOOKUP(CONCATENATE(S397,T397),'Sheet1 (2)'!$P$6:$Q$26,2,FALSE)</f>
        <v>0</v>
      </c>
      <c r="V397" s="173" t="s">
        <v>82</v>
      </c>
      <c r="W397" s="173" t="s">
        <v>81</v>
      </c>
      <c r="X397" s="168">
        <f>VLOOKUP(CONCATENATE(V397,W397),'Sheet1 (2)'!$R$6:$S$26,2,FALSE)</f>
        <v>50</v>
      </c>
      <c r="Y397" s="173" t="s">
        <v>80</v>
      </c>
      <c r="Z397" s="173" t="s">
        <v>80</v>
      </c>
      <c r="AA397" s="168">
        <f>VLOOKUP(CONCATENATE(Y397,Z397),'Sheet1 (2)'!$T$6:$U$26,2,FALSE)</f>
        <v>0</v>
      </c>
      <c r="AB397" s="173" t="s">
        <v>80</v>
      </c>
      <c r="AC397" s="173" t="s">
        <v>80</v>
      </c>
      <c r="AD397" s="168">
        <f>VLOOKUP(CONCATENATE(AB397,AC397),'Sheet1 (2)'!$X$6:$Y$26,2,FALSE)</f>
        <v>0</v>
      </c>
      <c r="AE397" s="173" t="s">
        <v>82</v>
      </c>
      <c r="AF397" s="173" t="s">
        <v>81</v>
      </c>
      <c r="AG397" s="168">
        <f>VLOOKUP(CONCATENATE(AE397,AF397),'Sheet1 (2)'!$Z$6:$AA$26,2,FALSE)</f>
        <v>66</v>
      </c>
      <c r="AH397" s="172"/>
      <c r="AI397" s="175"/>
      <c r="AJ397" s="140"/>
      <c r="AK397" s="176" t="s">
        <v>282</v>
      </c>
      <c r="AL397" s="176" t="s">
        <v>76</v>
      </c>
      <c r="AM397" s="170">
        <f t="shared" si="12"/>
        <v>537</v>
      </c>
      <c r="AN397" s="147"/>
      <c r="AO397" s="155"/>
      <c r="AP397" s="156"/>
      <c r="AQ397" s="157">
        <v>1.9079727918</v>
      </c>
      <c r="AR397" s="158"/>
      <c r="AS397" s="145">
        <f>LOOKUP(rufmkm,'Sheet1 (2)'!$V$62:$V$71,'Sheet1 (2)'!$W$62:$W$71)</f>
        <v>20</v>
      </c>
      <c r="AT397" s="140"/>
      <c r="AU397" s="157">
        <f>IF(IF(D397='Sheet1 (2)'!$C$69,'Sheet1 (2)'!$D$69*('Sheet1 (2)'!$D$72-rut_index)/'Sheet1 (2)'!$D$72,IF(shee2!D397='Sheet1 (2)'!$C$70,'Sheet1 (2)'!$D$70*('Sheet1 (2)'!$D$72-rut_index)/'Sheet1 (2)'!$D$72,IF(shee2!D397='Sheet1 (2)'!$C$71,'Sheet1 (2)'!$D$71*('Sheet1 (2)'!$D$72-rut_index)/'Sheet1 (2)'!$D$72)))&lt;0,0,IF(D397='Sheet1 (2)'!$C$69,'Sheet1 (2)'!$D$69*('Sheet1 (2)'!$D$72-rut_index)/'Sheet1 (2)'!$D$72,IF(shee2!D397='Sheet1 (2)'!$C$70,'Sheet1 (2)'!$D$70*('Sheet1 (2)'!$D$72-rut_index)/'Sheet1 (2)'!$D$72,IF(shee2!D397='Sheet1 (2)'!$C$71,'Sheet1 (2)'!$D$71*('Sheet1 (2)'!$D$72-rut_index)/'Sheet1 (2)'!$D$72))))</f>
        <v>5</v>
      </c>
      <c r="AV397" s="157">
        <f>IF(IF(D397='Sheet1 (2)'!$C$69,'Sheet1 (2)'!$D$69*('Sheet1 (2)'!$D$72-crack_s_index)/'Sheet1 (2)'!$D$72,IF(shee2!D397='Sheet1 (2)'!$C$70,'Sheet1 (2)'!$D$70*('Sheet1 (2)'!$D$72-crack_s_index)/'Sheet1 (2)'!$D$72,IF(shee2!D397='Sheet1 (2)'!$C$71,'Sheet1 (2)'!$D$71*('Sheet1 (2)'!$D$72-crack_s_index)/'Sheet1 (2)'!$D$72)))&lt;0,0,IF(D397='Sheet1 (2)'!$C$69,'Sheet1 (2)'!$D$69*('Sheet1 (2)'!$D$72-crack_s_index)/'Sheet1 (2)'!$D$72,IF(shee2!D397='Sheet1 (2)'!$C$70,'Sheet1 (2)'!$D$70*('Sheet1 (2)'!$D$72-crack_s_index)/'Sheet1 (2)'!$D$72,IF(shee2!D397='Sheet1 (2)'!$C$71,'Sheet1 (2)'!$D$71*('Sheet1 (2)'!$D$72-crack_s_index)/'Sheet1 (2)'!$D$72))))</f>
        <v>0.3125</v>
      </c>
      <c r="AW397" s="157">
        <f>IF(IF(D397='Sheet1 (2)'!$C$69,'Sheet1 (2)'!$D$69*('Sheet1 (2)'!$D$72-crack_t_index)/'Sheet1 (2)'!$D$72,IF(shee2!D397='Sheet1 (2)'!$C$70,'Sheet1 (2)'!$D$70*('Sheet1 (2)'!$D$72-crack_t_index)/'Sheet1 (2)'!$D$72,IF(shee2!D397='Sheet1 (2)'!$C$71,'Sheet1 (2)'!$D$71*('Sheet1 (2)'!$D$72-crack_t_index)/'Sheet1 (2)'!$D$72)))&lt;0,0,IF(D397='Sheet1 (2)'!$C$69,'Sheet1 (2)'!$D$69*('Sheet1 (2)'!$D$72-crack_t_index)/'Sheet1 (2)'!$D$72,IF(shee2!D397='Sheet1 (2)'!$C$70,'Sheet1 (2)'!$D$70*('Sheet1 (2)'!$D$72-crack_t_index)/'Sheet1 (2)'!$D$72,IF(shee2!D397='Sheet1 (2)'!$C$71,'Sheet1 (2)'!$D$71*('Sheet1 (2)'!$D$72-crack_t_index)/'Sheet1 (2)'!$D$72))))</f>
        <v>1.875</v>
      </c>
      <c r="AX397" s="157">
        <f>IF(IF(D397='Sheet1 (2)'!$C$69,'Sheet1 (2)'!$D$69*('Sheet1 (2)'!$D$72-rave_index)/'Sheet1 (2)'!$D$72,IF(shee2!D397='Sheet1 (2)'!$C$70,'Sheet1 (2)'!$D$70*('Sheet1 (2)'!$D$72-rave_index)/'Sheet1 (2)'!$D$72,IF(shee2!D397='Sheet1 (2)'!$C$71,'Sheet1 (2)'!$D$71*('Sheet1 (2)'!$D$72-rave_index)/'Sheet1 (2)'!$D$72)))&lt;0,0,IF(D397='Sheet1 (2)'!$C$69,'Sheet1 (2)'!$D$69*('Sheet1 (2)'!$D$72-rave_index)/'Sheet1 (2)'!$D$72,IF(shee2!D397='Sheet1 (2)'!$C$70,'Sheet1 (2)'!$D$70*('Sheet1 (2)'!$D$72-rave_index)/'Sheet1 (2)'!$D$72,IF(shee2!D397='Sheet1 (2)'!$C$71,'Sheet1 (2)'!$D$71*('Sheet1 (2)'!$D$72-rave_index)/'Sheet1 (2)'!$D$72))))</f>
        <v>5</v>
      </c>
      <c r="AY397" s="157">
        <f>IF(IF(D397='Sheet1 (2)'!$C$69,'Sheet1 (2)'!$D$69*('Sheet1 (2)'!$D$72-rough_index)/'Sheet1 (2)'!$D$72,IF(shee2!D397='Sheet1 (2)'!$C$70,'Sheet1 (2)'!$D$70*('Sheet1 (2)'!$D$72-rough_index)/'Sheet1 (2)'!$D$72,IF(shee2!D397='Sheet1 (2)'!$C$71,'Sheet1 (2)'!$D$71*('Sheet1 (2)'!$D$72-rough_index)/'Sheet1 (2)'!$D$72)))&lt;0,0,IF(D397='Sheet1 (2)'!$C$69,'Sheet1 (2)'!$D$69*('Sheet1 (2)'!$D$72-rough_index)/'Sheet1 (2)'!$D$72,IF(shee2!D397='Sheet1 (2)'!$C$70,'Sheet1 (2)'!$D$70*('Sheet1 (2)'!$D$72-rough_index)/'Sheet1 (2)'!$D$72,IF(shee2!D397='Sheet1 (2)'!$C$71,'Sheet1 (2)'!$D$71*('Sheet1 (2)'!$D$72-rough_index)/'Sheet1 (2)'!$D$72))))</f>
        <v>3.3333333333333335</v>
      </c>
      <c r="AZ397" s="159">
        <f>+(AU397*'Sheet1 (2)'!$C$77)+(AV397*'Sheet1 (2)'!$C$78)+(AW397*'Sheet1 (2)'!$C$79)+(AX397*'Sheet1 (2)'!$C$80)+(AY397*'Sheet1 (2)'!$C$81)</f>
        <v>2.6875</v>
      </c>
      <c r="BA397" s="213" t="str">
        <f t="shared" si="13"/>
        <v>Fair</v>
      </c>
      <c r="BE397">
        <f>IF(D397='Sheet1 (2)'!$C$61,'Sheet1 (2)'!$D$61*(counts^2)+'Sheet1 (2)'!$G$61*counts+'Sheet1 (2)'!$J$61,IF(D397='Sheet1 (2)'!$C$62,'Sheet1 (2)'!$D$62*counts+'Sheet1 (2)'!$G$62,IF(D397='Sheet1 (2)'!$C$63,'Sheet1 (2)'!$D$63*counts+'Sheet1 (2)'!$G$63,IF(D397='Sheet1 (2)'!$C$64,'Sheet1 (2)'!$D$64*counts+'Sheet1 (2)'!$G$64))))</f>
        <v>2.0984129299999998</v>
      </c>
    </row>
    <row r="398" spans="1:57" ht="12" customHeight="1">
      <c r="A398" s="145" t="s">
        <v>282</v>
      </c>
      <c r="B398" s="145" t="s">
        <v>76</v>
      </c>
      <c r="C398" s="170">
        <v>538</v>
      </c>
      <c r="D398" s="174" t="s">
        <v>77</v>
      </c>
      <c r="E398" s="171">
        <v>8</v>
      </c>
      <c r="F398" s="171">
        <v>2</v>
      </c>
      <c r="G398" s="171" t="s">
        <v>77</v>
      </c>
      <c r="H398" s="171">
        <v>1</v>
      </c>
      <c r="I398" s="171" t="s">
        <v>77</v>
      </c>
      <c r="J398" s="173" t="s">
        <v>80</v>
      </c>
      <c r="K398" s="173" t="s">
        <v>80</v>
      </c>
      <c r="L398" s="169">
        <f>VLOOKUP(CONCATENATE(J398,K398),'Sheet1 (2)'!$J$6:$K$26,2,FALSE)</f>
        <v>0</v>
      </c>
      <c r="M398" s="173" t="s">
        <v>83</v>
      </c>
      <c r="N398" s="173" t="s">
        <v>83</v>
      </c>
      <c r="O398" s="168">
        <f>VLOOKUP(CONCATENATE(M398,N398),'Sheet1 (2)'!$L$6:$M$26,2,FALSE)</f>
        <v>37.5</v>
      </c>
      <c r="P398" s="173" t="s">
        <v>83</v>
      </c>
      <c r="Q398" s="173" t="s">
        <v>83</v>
      </c>
      <c r="R398" s="168">
        <f>VLOOKUP(CONCATENATE(P398,Q398),'Sheet1 (2)'!$N$6:$O$26,2,FALSE)</f>
        <v>37.5</v>
      </c>
      <c r="S398" s="173" t="s">
        <v>80</v>
      </c>
      <c r="T398" s="173" t="s">
        <v>80</v>
      </c>
      <c r="U398" s="168">
        <f>VLOOKUP(CONCATENATE(S398,T398),'Sheet1 (2)'!$P$6:$Q$26,2,FALSE)</f>
        <v>0</v>
      </c>
      <c r="V398" s="173" t="s">
        <v>82</v>
      </c>
      <c r="W398" s="173" t="s">
        <v>81</v>
      </c>
      <c r="X398" s="168">
        <f>VLOOKUP(CONCATENATE(V398,W398),'Sheet1 (2)'!$R$6:$S$26,2,FALSE)</f>
        <v>50</v>
      </c>
      <c r="Y398" s="173" t="s">
        <v>80</v>
      </c>
      <c r="Z398" s="173" t="s">
        <v>80</v>
      </c>
      <c r="AA398" s="168">
        <f>VLOOKUP(CONCATENATE(Y398,Z398),'Sheet1 (2)'!$T$6:$U$26,2,FALSE)</f>
        <v>0</v>
      </c>
      <c r="AB398" s="173" t="s">
        <v>80</v>
      </c>
      <c r="AC398" s="173" t="s">
        <v>80</v>
      </c>
      <c r="AD398" s="168">
        <f>VLOOKUP(CONCATENATE(AB398,AC398),'Sheet1 (2)'!$X$6:$Y$26,2,FALSE)</f>
        <v>0</v>
      </c>
      <c r="AE398" s="173" t="s">
        <v>82</v>
      </c>
      <c r="AF398" s="173" t="s">
        <v>81</v>
      </c>
      <c r="AG398" s="168">
        <f>VLOOKUP(CONCATENATE(AE398,AF398),'Sheet1 (2)'!$Z$6:$AA$26,2,FALSE)</f>
        <v>66</v>
      </c>
      <c r="AH398" s="172"/>
      <c r="AI398" s="175"/>
      <c r="AJ398" s="140"/>
      <c r="AK398" s="176" t="s">
        <v>282</v>
      </c>
      <c r="AL398" s="176" t="s">
        <v>76</v>
      </c>
      <c r="AM398" s="170">
        <f t="shared" si="12"/>
        <v>538</v>
      </c>
      <c r="AN398" s="147"/>
      <c r="AO398" s="155"/>
      <c r="AP398" s="156"/>
      <c r="AQ398" s="157">
        <v>2.1021048864000003</v>
      </c>
      <c r="AR398" s="158"/>
      <c r="AS398" s="145">
        <f>LOOKUP(rufmkm,'Sheet1 (2)'!$V$62:$V$71,'Sheet1 (2)'!$W$62:$W$71)</f>
        <v>30</v>
      </c>
      <c r="AT398" s="140"/>
      <c r="AU398" s="157">
        <f>IF(IF(D398='Sheet1 (2)'!$C$69,'Sheet1 (2)'!$D$69*('Sheet1 (2)'!$D$72-rut_index)/'Sheet1 (2)'!$D$72,IF(shee2!D398='Sheet1 (2)'!$C$70,'Sheet1 (2)'!$D$70*('Sheet1 (2)'!$D$72-rut_index)/'Sheet1 (2)'!$D$72,IF(shee2!D398='Sheet1 (2)'!$C$71,'Sheet1 (2)'!$D$71*('Sheet1 (2)'!$D$72-rut_index)/'Sheet1 (2)'!$D$72)))&lt;0,0,IF(D398='Sheet1 (2)'!$C$69,'Sheet1 (2)'!$D$69*('Sheet1 (2)'!$D$72-rut_index)/'Sheet1 (2)'!$D$72,IF(shee2!D398='Sheet1 (2)'!$C$70,'Sheet1 (2)'!$D$70*('Sheet1 (2)'!$D$72-rut_index)/'Sheet1 (2)'!$D$72,IF(shee2!D398='Sheet1 (2)'!$C$71,'Sheet1 (2)'!$D$71*('Sheet1 (2)'!$D$72-rut_index)/'Sheet1 (2)'!$D$72))))</f>
        <v>5</v>
      </c>
      <c r="AV398" s="157">
        <f>IF(IF(D398='Sheet1 (2)'!$C$69,'Sheet1 (2)'!$D$69*('Sheet1 (2)'!$D$72-crack_s_index)/'Sheet1 (2)'!$D$72,IF(shee2!D398='Sheet1 (2)'!$C$70,'Sheet1 (2)'!$D$70*('Sheet1 (2)'!$D$72-crack_s_index)/'Sheet1 (2)'!$D$72,IF(shee2!D398='Sheet1 (2)'!$C$71,'Sheet1 (2)'!$D$71*('Sheet1 (2)'!$D$72-crack_s_index)/'Sheet1 (2)'!$D$72)))&lt;0,0,IF(D398='Sheet1 (2)'!$C$69,'Sheet1 (2)'!$D$69*('Sheet1 (2)'!$D$72-crack_s_index)/'Sheet1 (2)'!$D$72,IF(shee2!D398='Sheet1 (2)'!$C$70,'Sheet1 (2)'!$D$70*('Sheet1 (2)'!$D$72-crack_s_index)/'Sheet1 (2)'!$D$72,IF(shee2!D398='Sheet1 (2)'!$C$71,'Sheet1 (2)'!$D$71*('Sheet1 (2)'!$D$72-crack_s_index)/'Sheet1 (2)'!$D$72))))</f>
        <v>1.875</v>
      </c>
      <c r="AW398" s="157">
        <f>IF(IF(D398='Sheet1 (2)'!$C$69,'Sheet1 (2)'!$D$69*('Sheet1 (2)'!$D$72-crack_t_index)/'Sheet1 (2)'!$D$72,IF(shee2!D398='Sheet1 (2)'!$C$70,'Sheet1 (2)'!$D$70*('Sheet1 (2)'!$D$72-crack_t_index)/'Sheet1 (2)'!$D$72,IF(shee2!D398='Sheet1 (2)'!$C$71,'Sheet1 (2)'!$D$71*('Sheet1 (2)'!$D$72-crack_t_index)/'Sheet1 (2)'!$D$72)))&lt;0,0,IF(D398='Sheet1 (2)'!$C$69,'Sheet1 (2)'!$D$69*('Sheet1 (2)'!$D$72-crack_t_index)/'Sheet1 (2)'!$D$72,IF(shee2!D398='Sheet1 (2)'!$C$70,'Sheet1 (2)'!$D$70*('Sheet1 (2)'!$D$72-crack_t_index)/'Sheet1 (2)'!$D$72,IF(shee2!D398='Sheet1 (2)'!$C$71,'Sheet1 (2)'!$D$71*('Sheet1 (2)'!$D$72-crack_t_index)/'Sheet1 (2)'!$D$72))))</f>
        <v>1.875</v>
      </c>
      <c r="AX398" s="157">
        <f>IF(IF(D398='Sheet1 (2)'!$C$69,'Sheet1 (2)'!$D$69*('Sheet1 (2)'!$D$72-rave_index)/'Sheet1 (2)'!$D$72,IF(shee2!D398='Sheet1 (2)'!$C$70,'Sheet1 (2)'!$D$70*('Sheet1 (2)'!$D$72-rave_index)/'Sheet1 (2)'!$D$72,IF(shee2!D398='Sheet1 (2)'!$C$71,'Sheet1 (2)'!$D$71*('Sheet1 (2)'!$D$72-rave_index)/'Sheet1 (2)'!$D$72)))&lt;0,0,IF(D398='Sheet1 (2)'!$C$69,'Sheet1 (2)'!$D$69*('Sheet1 (2)'!$D$72-rave_index)/'Sheet1 (2)'!$D$72,IF(shee2!D398='Sheet1 (2)'!$C$70,'Sheet1 (2)'!$D$70*('Sheet1 (2)'!$D$72-rave_index)/'Sheet1 (2)'!$D$72,IF(shee2!D398='Sheet1 (2)'!$C$71,'Sheet1 (2)'!$D$71*('Sheet1 (2)'!$D$72-rave_index)/'Sheet1 (2)'!$D$72))))</f>
        <v>5</v>
      </c>
      <c r="AY398" s="157">
        <f>IF(IF(D398='Sheet1 (2)'!$C$69,'Sheet1 (2)'!$D$69*('Sheet1 (2)'!$D$72-rough_index)/'Sheet1 (2)'!$D$72,IF(shee2!D398='Sheet1 (2)'!$C$70,'Sheet1 (2)'!$D$70*('Sheet1 (2)'!$D$72-rough_index)/'Sheet1 (2)'!$D$72,IF(shee2!D398='Sheet1 (2)'!$C$71,'Sheet1 (2)'!$D$71*('Sheet1 (2)'!$D$72-rough_index)/'Sheet1 (2)'!$D$72)))&lt;0,0,IF(D398='Sheet1 (2)'!$C$69,'Sheet1 (2)'!$D$69*('Sheet1 (2)'!$D$72-rough_index)/'Sheet1 (2)'!$D$72,IF(shee2!D398='Sheet1 (2)'!$C$70,'Sheet1 (2)'!$D$70*('Sheet1 (2)'!$D$72-rough_index)/'Sheet1 (2)'!$D$72,IF(shee2!D398='Sheet1 (2)'!$C$71,'Sheet1 (2)'!$D$71*('Sheet1 (2)'!$D$72-rough_index)/'Sheet1 (2)'!$D$72))))</f>
        <v>2.5</v>
      </c>
      <c r="AZ398" s="159">
        <f>+(AU398*'Sheet1 (2)'!$C$77)+(AV398*'Sheet1 (2)'!$C$78)+(AW398*'Sheet1 (2)'!$C$79)+(AX398*'Sheet1 (2)'!$C$80)+(AY398*'Sheet1 (2)'!$C$81)</f>
        <v>3</v>
      </c>
      <c r="BA398" s="213" t="str">
        <f t="shared" si="13"/>
        <v>Fair</v>
      </c>
      <c r="BE398">
        <f>IF(D398='Sheet1 (2)'!$C$61,'Sheet1 (2)'!$D$61*(counts^2)+'Sheet1 (2)'!$G$61*counts+'Sheet1 (2)'!$J$61,IF(D398='Sheet1 (2)'!$C$62,'Sheet1 (2)'!$D$62*counts+'Sheet1 (2)'!$G$62,IF(D398='Sheet1 (2)'!$C$63,'Sheet1 (2)'!$D$63*counts+'Sheet1 (2)'!$G$63,IF(D398='Sheet1 (2)'!$C$64,'Sheet1 (2)'!$D$64*counts+'Sheet1 (2)'!$G$64))))</f>
        <v>2.0984129299999998</v>
      </c>
    </row>
    <row r="399" spans="1:57" ht="12" customHeight="1">
      <c r="A399" s="145" t="s">
        <v>282</v>
      </c>
      <c r="B399" s="145" t="s">
        <v>76</v>
      </c>
      <c r="C399" s="170">
        <v>539</v>
      </c>
      <c r="D399" s="174" t="s">
        <v>77</v>
      </c>
      <c r="E399" s="171">
        <v>8</v>
      </c>
      <c r="F399" s="171">
        <v>2</v>
      </c>
      <c r="G399" s="171" t="s">
        <v>77</v>
      </c>
      <c r="H399" s="171">
        <v>1</v>
      </c>
      <c r="I399" s="171" t="s">
        <v>77</v>
      </c>
      <c r="J399" s="173" t="s">
        <v>80</v>
      </c>
      <c r="K399" s="173" t="s">
        <v>80</v>
      </c>
      <c r="L399" s="169">
        <f>VLOOKUP(CONCATENATE(J399,K399),'Sheet1 (2)'!$J$6:$K$26,2,FALSE)</f>
        <v>0</v>
      </c>
      <c r="M399" s="173" t="s">
        <v>83</v>
      </c>
      <c r="N399" s="173" t="s">
        <v>83</v>
      </c>
      <c r="O399" s="168">
        <f>VLOOKUP(CONCATENATE(M399,N399),'Sheet1 (2)'!$L$6:$M$26,2,FALSE)</f>
        <v>37.5</v>
      </c>
      <c r="P399" s="173" t="s">
        <v>83</v>
      </c>
      <c r="Q399" s="173" t="s">
        <v>83</v>
      </c>
      <c r="R399" s="168">
        <f>VLOOKUP(CONCATENATE(P399,Q399),'Sheet1 (2)'!$N$6:$O$26,2,FALSE)</f>
        <v>37.5</v>
      </c>
      <c r="S399" s="173" t="s">
        <v>82</v>
      </c>
      <c r="T399" s="173" t="s">
        <v>81</v>
      </c>
      <c r="U399" s="168">
        <f>VLOOKUP(CONCATENATE(S399,T399),'Sheet1 (2)'!$P$6:$Q$26,2,FALSE)</f>
        <v>50</v>
      </c>
      <c r="V399" s="173" t="s">
        <v>80</v>
      </c>
      <c r="W399" s="173" t="s">
        <v>80</v>
      </c>
      <c r="X399" s="168">
        <f>VLOOKUP(CONCATENATE(V399,W399),'Sheet1 (2)'!$R$6:$S$26,2,FALSE)</f>
        <v>0</v>
      </c>
      <c r="Y399" s="173" t="s">
        <v>80</v>
      </c>
      <c r="Z399" s="173" t="s">
        <v>80</v>
      </c>
      <c r="AA399" s="168">
        <f>VLOOKUP(CONCATENATE(Y399,Z399),'Sheet1 (2)'!$T$6:$U$26,2,FALSE)</f>
        <v>0</v>
      </c>
      <c r="AB399" s="173" t="s">
        <v>80</v>
      </c>
      <c r="AC399" s="173" t="s">
        <v>80</v>
      </c>
      <c r="AD399" s="168">
        <f>VLOOKUP(CONCATENATE(AB399,AC399),'Sheet1 (2)'!$X$6:$Y$26,2,FALSE)</f>
        <v>0</v>
      </c>
      <c r="AE399" s="173" t="s">
        <v>82</v>
      </c>
      <c r="AF399" s="173" t="s">
        <v>81</v>
      </c>
      <c r="AG399" s="168">
        <f>VLOOKUP(CONCATENATE(AE399,AF399),'Sheet1 (2)'!$Z$6:$AA$26,2,FALSE)</f>
        <v>66</v>
      </c>
      <c r="AH399" s="172"/>
      <c r="AI399" s="175"/>
      <c r="AJ399" s="140"/>
      <c r="AK399" s="176" t="s">
        <v>282</v>
      </c>
      <c r="AL399" s="176" t="s">
        <v>76</v>
      </c>
      <c r="AM399" s="170">
        <f t="shared" si="12"/>
        <v>539</v>
      </c>
      <c r="AN399" s="147"/>
      <c r="AO399" s="155"/>
      <c r="AP399" s="156"/>
      <c r="AQ399" s="157">
        <v>2.8091351356000001</v>
      </c>
      <c r="AR399" s="158"/>
      <c r="AS399" s="145">
        <f>LOOKUP(rufmkm,'Sheet1 (2)'!$V$62:$V$71,'Sheet1 (2)'!$W$62:$W$71)</f>
        <v>30</v>
      </c>
      <c r="AT399" s="140"/>
      <c r="AU399" s="157">
        <f>IF(IF(D399='Sheet1 (2)'!$C$69,'Sheet1 (2)'!$D$69*('Sheet1 (2)'!$D$72-rut_index)/'Sheet1 (2)'!$D$72,IF(shee2!D399='Sheet1 (2)'!$C$70,'Sheet1 (2)'!$D$70*('Sheet1 (2)'!$D$72-rut_index)/'Sheet1 (2)'!$D$72,IF(shee2!D399='Sheet1 (2)'!$C$71,'Sheet1 (2)'!$D$71*('Sheet1 (2)'!$D$72-rut_index)/'Sheet1 (2)'!$D$72)))&lt;0,0,IF(D399='Sheet1 (2)'!$C$69,'Sheet1 (2)'!$D$69*('Sheet1 (2)'!$D$72-rut_index)/'Sheet1 (2)'!$D$72,IF(shee2!D399='Sheet1 (2)'!$C$70,'Sheet1 (2)'!$D$70*('Sheet1 (2)'!$D$72-rut_index)/'Sheet1 (2)'!$D$72,IF(shee2!D399='Sheet1 (2)'!$C$71,'Sheet1 (2)'!$D$71*('Sheet1 (2)'!$D$72-rut_index)/'Sheet1 (2)'!$D$72))))</f>
        <v>5</v>
      </c>
      <c r="AV399" s="157">
        <f>IF(IF(D399='Sheet1 (2)'!$C$69,'Sheet1 (2)'!$D$69*('Sheet1 (2)'!$D$72-crack_s_index)/'Sheet1 (2)'!$D$72,IF(shee2!D399='Sheet1 (2)'!$C$70,'Sheet1 (2)'!$D$70*('Sheet1 (2)'!$D$72-crack_s_index)/'Sheet1 (2)'!$D$72,IF(shee2!D399='Sheet1 (2)'!$C$71,'Sheet1 (2)'!$D$71*('Sheet1 (2)'!$D$72-crack_s_index)/'Sheet1 (2)'!$D$72)))&lt;0,0,IF(D399='Sheet1 (2)'!$C$69,'Sheet1 (2)'!$D$69*('Sheet1 (2)'!$D$72-crack_s_index)/'Sheet1 (2)'!$D$72,IF(shee2!D399='Sheet1 (2)'!$C$70,'Sheet1 (2)'!$D$70*('Sheet1 (2)'!$D$72-crack_s_index)/'Sheet1 (2)'!$D$72,IF(shee2!D399='Sheet1 (2)'!$C$71,'Sheet1 (2)'!$D$71*('Sheet1 (2)'!$D$72-crack_s_index)/'Sheet1 (2)'!$D$72))))</f>
        <v>1.875</v>
      </c>
      <c r="AW399" s="157">
        <f>IF(IF(D399='Sheet1 (2)'!$C$69,'Sheet1 (2)'!$D$69*('Sheet1 (2)'!$D$72-crack_t_index)/'Sheet1 (2)'!$D$72,IF(shee2!D399='Sheet1 (2)'!$C$70,'Sheet1 (2)'!$D$70*('Sheet1 (2)'!$D$72-crack_t_index)/'Sheet1 (2)'!$D$72,IF(shee2!D399='Sheet1 (2)'!$C$71,'Sheet1 (2)'!$D$71*('Sheet1 (2)'!$D$72-crack_t_index)/'Sheet1 (2)'!$D$72)))&lt;0,0,IF(D399='Sheet1 (2)'!$C$69,'Sheet1 (2)'!$D$69*('Sheet1 (2)'!$D$72-crack_t_index)/'Sheet1 (2)'!$D$72,IF(shee2!D399='Sheet1 (2)'!$C$70,'Sheet1 (2)'!$D$70*('Sheet1 (2)'!$D$72-crack_t_index)/'Sheet1 (2)'!$D$72,IF(shee2!D399='Sheet1 (2)'!$C$71,'Sheet1 (2)'!$D$71*('Sheet1 (2)'!$D$72-crack_t_index)/'Sheet1 (2)'!$D$72))))</f>
        <v>1.875</v>
      </c>
      <c r="AX399" s="157">
        <f>IF(IF(D399='Sheet1 (2)'!$C$69,'Sheet1 (2)'!$D$69*('Sheet1 (2)'!$D$72-rave_index)/'Sheet1 (2)'!$D$72,IF(shee2!D399='Sheet1 (2)'!$C$70,'Sheet1 (2)'!$D$70*('Sheet1 (2)'!$D$72-rave_index)/'Sheet1 (2)'!$D$72,IF(shee2!D399='Sheet1 (2)'!$C$71,'Sheet1 (2)'!$D$71*('Sheet1 (2)'!$D$72-rave_index)/'Sheet1 (2)'!$D$72)))&lt;0,0,IF(D399='Sheet1 (2)'!$C$69,'Sheet1 (2)'!$D$69*('Sheet1 (2)'!$D$72-rave_index)/'Sheet1 (2)'!$D$72,IF(shee2!D399='Sheet1 (2)'!$C$70,'Sheet1 (2)'!$D$70*('Sheet1 (2)'!$D$72-rave_index)/'Sheet1 (2)'!$D$72,IF(shee2!D399='Sheet1 (2)'!$C$71,'Sheet1 (2)'!$D$71*('Sheet1 (2)'!$D$72-rave_index)/'Sheet1 (2)'!$D$72))))</f>
        <v>5</v>
      </c>
      <c r="AY399" s="157">
        <f>IF(IF(D399='Sheet1 (2)'!$C$69,'Sheet1 (2)'!$D$69*('Sheet1 (2)'!$D$72-rough_index)/'Sheet1 (2)'!$D$72,IF(shee2!D399='Sheet1 (2)'!$C$70,'Sheet1 (2)'!$D$70*('Sheet1 (2)'!$D$72-rough_index)/'Sheet1 (2)'!$D$72,IF(shee2!D399='Sheet1 (2)'!$C$71,'Sheet1 (2)'!$D$71*('Sheet1 (2)'!$D$72-rough_index)/'Sheet1 (2)'!$D$72)))&lt;0,0,IF(D399='Sheet1 (2)'!$C$69,'Sheet1 (2)'!$D$69*('Sheet1 (2)'!$D$72-rough_index)/'Sheet1 (2)'!$D$72,IF(shee2!D399='Sheet1 (2)'!$C$70,'Sheet1 (2)'!$D$70*('Sheet1 (2)'!$D$72-rough_index)/'Sheet1 (2)'!$D$72,IF(shee2!D399='Sheet1 (2)'!$C$71,'Sheet1 (2)'!$D$71*('Sheet1 (2)'!$D$72-rough_index)/'Sheet1 (2)'!$D$72))))</f>
        <v>2.5</v>
      </c>
      <c r="AZ399" s="159">
        <f>+(AU399*'Sheet1 (2)'!$C$77)+(AV399*'Sheet1 (2)'!$C$78)+(AW399*'Sheet1 (2)'!$C$79)+(AX399*'Sheet1 (2)'!$C$80)+(AY399*'Sheet1 (2)'!$C$81)</f>
        <v>3</v>
      </c>
      <c r="BA399" s="213" t="str">
        <f t="shared" si="13"/>
        <v>Fair</v>
      </c>
      <c r="BE399">
        <f>IF(D399='Sheet1 (2)'!$C$61,'Sheet1 (2)'!$D$61*(counts^2)+'Sheet1 (2)'!$G$61*counts+'Sheet1 (2)'!$J$61,IF(D399='Sheet1 (2)'!$C$62,'Sheet1 (2)'!$D$62*counts+'Sheet1 (2)'!$G$62,IF(D399='Sheet1 (2)'!$C$63,'Sheet1 (2)'!$D$63*counts+'Sheet1 (2)'!$G$63,IF(D399='Sheet1 (2)'!$C$64,'Sheet1 (2)'!$D$64*counts+'Sheet1 (2)'!$G$64))))</f>
        <v>2.0984129299999998</v>
      </c>
    </row>
    <row r="400" spans="1:57" ht="12" customHeight="1">
      <c r="A400" s="145" t="s">
        <v>282</v>
      </c>
      <c r="B400" s="145" t="s">
        <v>76</v>
      </c>
      <c r="C400" s="170">
        <v>540</v>
      </c>
      <c r="D400" s="174" t="s">
        <v>77</v>
      </c>
      <c r="E400" s="171">
        <v>8</v>
      </c>
      <c r="F400" s="171">
        <v>2</v>
      </c>
      <c r="G400" s="171" t="s">
        <v>77</v>
      </c>
      <c r="H400" s="171">
        <v>1</v>
      </c>
      <c r="I400" s="171" t="s">
        <v>77</v>
      </c>
      <c r="J400" s="173" t="s">
        <v>80</v>
      </c>
      <c r="K400" s="173" t="s">
        <v>80</v>
      </c>
      <c r="L400" s="169">
        <f>VLOOKUP(CONCATENATE(J400,K400),'Sheet1 (2)'!$J$6:$K$26,2,FALSE)</f>
        <v>0</v>
      </c>
      <c r="M400" s="173" t="s">
        <v>83</v>
      </c>
      <c r="N400" s="173" t="s">
        <v>82</v>
      </c>
      <c r="O400" s="168">
        <f>VLOOKUP(CONCATENATE(M400,N400),'Sheet1 (2)'!$L$6:$M$26,2,FALSE)</f>
        <v>18.75</v>
      </c>
      <c r="P400" s="173" t="s">
        <v>83</v>
      </c>
      <c r="Q400" s="173" t="s">
        <v>82</v>
      </c>
      <c r="R400" s="168">
        <f>VLOOKUP(CONCATENATE(P400,Q400),'Sheet1 (2)'!$N$6:$O$26,2,FALSE)</f>
        <v>18.75</v>
      </c>
      <c r="S400" s="173" t="s">
        <v>80</v>
      </c>
      <c r="T400" s="173" t="s">
        <v>80</v>
      </c>
      <c r="U400" s="168">
        <f>VLOOKUP(CONCATENATE(S400,T400),'Sheet1 (2)'!$P$6:$Q$26,2,FALSE)</f>
        <v>0</v>
      </c>
      <c r="V400" s="173" t="s">
        <v>80</v>
      </c>
      <c r="W400" s="173" t="s">
        <v>80</v>
      </c>
      <c r="X400" s="168">
        <f>VLOOKUP(CONCATENATE(V400,W400),'Sheet1 (2)'!$R$6:$S$26,2,FALSE)</f>
        <v>0</v>
      </c>
      <c r="Y400" s="173" t="s">
        <v>80</v>
      </c>
      <c r="Z400" s="173" t="s">
        <v>80</v>
      </c>
      <c r="AA400" s="168">
        <f>VLOOKUP(CONCATENATE(Y400,Z400),'Sheet1 (2)'!$T$6:$U$26,2,FALSE)</f>
        <v>0</v>
      </c>
      <c r="AB400" s="173" t="s">
        <v>80</v>
      </c>
      <c r="AC400" s="173" t="s">
        <v>80</v>
      </c>
      <c r="AD400" s="168">
        <f>VLOOKUP(CONCATENATE(AB400,AC400),'Sheet1 (2)'!$X$6:$Y$26,2,FALSE)</f>
        <v>0</v>
      </c>
      <c r="AE400" s="173" t="s">
        <v>82</v>
      </c>
      <c r="AF400" s="173" t="s">
        <v>81</v>
      </c>
      <c r="AG400" s="168">
        <f>VLOOKUP(CONCATENATE(AE400,AF400),'Sheet1 (2)'!$Z$6:$AA$26,2,FALSE)</f>
        <v>66</v>
      </c>
      <c r="AH400" s="172"/>
      <c r="AI400" s="175"/>
      <c r="AJ400" s="140"/>
      <c r="AK400" s="176" t="s">
        <v>282</v>
      </c>
      <c r="AL400" s="176" t="s">
        <v>76</v>
      </c>
      <c r="AM400" s="170">
        <f t="shared" si="12"/>
        <v>540</v>
      </c>
      <c r="AN400" s="147"/>
      <c r="AO400" s="155" t="s">
        <v>409</v>
      </c>
      <c r="AP400" s="156"/>
      <c r="AQ400" s="157">
        <v>2.1765494674000001</v>
      </c>
      <c r="AR400" s="158"/>
      <c r="AS400" s="145">
        <f>LOOKUP(rufmkm,'Sheet1 (2)'!$V$62:$V$71,'Sheet1 (2)'!$W$62:$W$71)</f>
        <v>30</v>
      </c>
      <c r="AT400" s="140"/>
      <c r="AU400" s="157">
        <f>IF(IF(D400='Sheet1 (2)'!$C$69,'Sheet1 (2)'!$D$69*('Sheet1 (2)'!$D$72-rut_index)/'Sheet1 (2)'!$D$72,IF(shee2!D400='Sheet1 (2)'!$C$70,'Sheet1 (2)'!$D$70*('Sheet1 (2)'!$D$72-rut_index)/'Sheet1 (2)'!$D$72,IF(shee2!D400='Sheet1 (2)'!$C$71,'Sheet1 (2)'!$D$71*('Sheet1 (2)'!$D$72-rut_index)/'Sheet1 (2)'!$D$72)))&lt;0,0,IF(D400='Sheet1 (2)'!$C$69,'Sheet1 (2)'!$D$69*('Sheet1 (2)'!$D$72-rut_index)/'Sheet1 (2)'!$D$72,IF(shee2!D400='Sheet1 (2)'!$C$70,'Sheet1 (2)'!$D$70*('Sheet1 (2)'!$D$72-rut_index)/'Sheet1 (2)'!$D$72,IF(shee2!D400='Sheet1 (2)'!$C$71,'Sheet1 (2)'!$D$71*('Sheet1 (2)'!$D$72-rut_index)/'Sheet1 (2)'!$D$72))))</f>
        <v>5</v>
      </c>
      <c r="AV400" s="157">
        <f>IF(IF(D400='Sheet1 (2)'!$C$69,'Sheet1 (2)'!$D$69*('Sheet1 (2)'!$D$72-crack_s_index)/'Sheet1 (2)'!$D$72,IF(shee2!D400='Sheet1 (2)'!$C$70,'Sheet1 (2)'!$D$70*('Sheet1 (2)'!$D$72-crack_s_index)/'Sheet1 (2)'!$D$72,IF(shee2!D400='Sheet1 (2)'!$C$71,'Sheet1 (2)'!$D$71*('Sheet1 (2)'!$D$72-crack_s_index)/'Sheet1 (2)'!$D$72)))&lt;0,0,IF(D400='Sheet1 (2)'!$C$69,'Sheet1 (2)'!$D$69*('Sheet1 (2)'!$D$72-crack_s_index)/'Sheet1 (2)'!$D$72,IF(shee2!D400='Sheet1 (2)'!$C$70,'Sheet1 (2)'!$D$70*('Sheet1 (2)'!$D$72-crack_s_index)/'Sheet1 (2)'!$D$72,IF(shee2!D400='Sheet1 (2)'!$C$71,'Sheet1 (2)'!$D$71*('Sheet1 (2)'!$D$72-crack_s_index)/'Sheet1 (2)'!$D$72))))</f>
        <v>3.4375</v>
      </c>
      <c r="AW400" s="157">
        <f>IF(IF(D400='Sheet1 (2)'!$C$69,'Sheet1 (2)'!$D$69*('Sheet1 (2)'!$D$72-crack_t_index)/'Sheet1 (2)'!$D$72,IF(shee2!D400='Sheet1 (2)'!$C$70,'Sheet1 (2)'!$D$70*('Sheet1 (2)'!$D$72-crack_t_index)/'Sheet1 (2)'!$D$72,IF(shee2!D400='Sheet1 (2)'!$C$71,'Sheet1 (2)'!$D$71*('Sheet1 (2)'!$D$72-crack_t_index)/'Sheet1 (2)'!$D$72)))&lt;0,0,IF(D400='Sheet1 (2)'!$C$69,'Sheet1 (2)'!$D$69*('Sheet1 (2)'!$D$72-crack_t_index)/'Sheet1 (2)'!$D$72,IF(shee2!D400='Sheet1 (2)'!$C$70,'Sheet1 (2)'!$D$70*('Sheet1 (2)'!$D$72-crack_t_index)/'Sheet1 (2)'!$D$72,IF(shee2!D400='Sheet1 (2)'!$C$71,'Sheet1 (2)'!$D$71*('Sheet1 (2)'!$D$72-crack_t_index)/'Sheet1 (2)'!$D$72))))</f>
        <v>3.4375</v>
      </c>
      <c r="AX400" s="157">
        <f>IF(IF(D400='Sheet1 (2)'!$C$69,'Sheet1 (2)'!$D$69*('Sheet1 (2)'!$D$72-rave_index)/'Sheet1 (2)'!$D$72,IF(shee2!D400='Sheet1 (2)'!$C$70,'Sheet1 (2)'!$D$70*('Sheet1 (2)'!$D$72-rave_index)/'Sheet1 (2)'!$D$72,IF(shee2!D400='Sheet1 (2)'!$C$71,'Sheet1 (2)'!$D$71*('Sheet1 (2)'!$D$72-rave_index)/'Sheet1 (2)'!$D$72)))&lt;0,0,IF(D400='Sheet1 (2)'!$C$69,'Sheet1 (2)'!$D$69*('Sheet1 (2)'!$D$72-rave_index)/'Sheet1 (2)'!$D$72,IF(shee2!D400='Sheet1 (2)'!$C$70,'Sheet1 (2)'!$D$70*('Sheet1 (2)'!$D$72-rave_index)/'Sheet1 (2)'!$D$72,IF(shee2!D400='Sheet1 (2)'!$C$71,'Sheet1 (2)'!$D$71*('Sheet1 (2)'!$D$72-rave_index)/'Sheet1 (2)'!$D$72))))</f>
        <v>5</v>
      </c>
      <c r="AY400" s="157">
        <f>IF(IF(D400='Sheet1 (2)'!$C$69,'Sheet1 (2)'!$D$69*('Sheet1 (2)'!$D$72-rough_index)/'Sheet1 (2)'!$D$72,IF(shee2!D400='Sheet1 (2)'!$C$70,'Sheet1 (2)'!$D$70*('Sheet1 (2)'!$D$72-rough_index)/'Sheet1 (2)'!$D$72,IF(shee2!D400='Sheet1 (2)'!$C$71,'Sheet1 (2)'!$D$71*('Sheet1 (2)'!$D$72-rough_index)/'Sheet1 (2)'!$D$72)))&lt;0,0,IF(D400='Sheet1 (2)'!$C$69,'Sheet1 (2)'!$D$69*('Sheet1 (2)'!$D$72-rough_index)/'Sheet1 (2)'!$D$72,IF(shee2!D400='Sheet1 (2)'!$C$70,'Sheet1 (2)'!$D$70*('Sheet1 (2)'!$D$72-rough_index)/'Sheet1 (2)'!$D$72,IF(shee2!D400='Sheet1 (2)'!$C$71,'Sheet1 (2)'!$D$71*('Sheet1 (2)'!$D$72-rough_index)/'Sheet1 (2)'!$D$72))))</f>
        <v>2.5</v>
      </c>
      <c r="AZ400" s="159">
        <f>+(AU400*'Sheet1 (2)'!$C$77)+(AV400*'Sheet1 (2)'!$C$78)+(AW400*'Sheet1 (2)'!$C$79)+(AX400*'Sheet1 (2)'!$C$80)+(AY400*'Sheet1 (2)'!$C$81)</f>
        <v>3.625</v>
      </c>
      <c r="BA400" s="213" t="str">
        <f t="shared" si="13"/>
        <v>Fair</v>
      </c>
      <c r="BE400">
        <f>IF(D400='Sheet1 (2)'!$C$61,'Sheet1 (2)'!$D$61*(counts^2)+'Sheet1 (2)'!$G$61*counts+'Sheet1 (2)'!$J$61,IF(D400='Sheet1 (2)'!$C$62,'Sheet1 (2)'!$D$62*counts+'Sheet1 (2)'!$G$62,IF(D400='Sheet1 (2)'!$C$63,'Sheet1 (2)'!$D$63*counts+'Sheet1 (2)'!$G$63,IF(D400='Sheet1 (2)'!$C$64,'Sheet1 (2)'!$D$64*counts+'Sheet1 (2)'!$G$64))))</f>
        <v>2.0984129299999998</v>
      </c>
    </row>
    <row r="401" spans="1:57" ht="12" customHeight="1">
      <c r="A401" s="145" t="s">
        <v>282</v>
      </c>
      <c r="B401" s="145" t="s">
        <v>76</v>
      </c>
      <c r="C401" s="170">
        <v>541</v>
      </c>
      <c r="D401" s="174" t="s">
        <v>77</v>
      </c>
      <c r="E401" s="171">
        <v>8</v>
      </c>
      <c r="F401" s="171">
        <v>2</v>
      </c>
      <c r="G401" s="171" t="s">
        <v>77</v>
      </c>
      <c r="H401" s="171">
        <v>1</v>
      </c>
      <c r="I401" s="171" t="s">
        <v>77</v>
      </c>
      <c r="J401" s="173" t="s">
        <v>80</v>
      </c>
      <c r="K401" s="173" t="s">
        <v>80</v>
      </c>
      <c r="L401" s="169">
        <f>VLOOKUP(CONCATENATE(J401,K401),'Sheet1 (2)'!$J$6:$K$26,2,FALSE)</f>
        <v>0</v>
      </c>
      <c r="M401" s="173" t="s">
        <v>83</v>
      </c>
      <c r="N401" s="173" t="s">
        <v>82</v>
      </c>
      <c r="O401" s="168">
        <f>VLOOKUP(CONCATENATE(M401,N401),'Sheet1 (2)'!$L$6:$M$26,2,FALSE)</f>
        <v>18.75</v>
      </c>
      <c r="P401" s="173" t="s">
        <v>83</v>
      </c>
      <c r="Q401" s="173" t="s">
        <v>82</v>
      </c>
      <c r="R401" s="168">
        <f>VLOOKUP(CONCATENATE(P401,Q401),'Sheet1 (2)'!$N$6:$O$26,2,FALSE)</f>
        <v>18.75</v>
      </c>
      <c r="S401" s="173" t="s">
        <v>80</v>
      </c>
      <c r="T401" s="173" t="s">
        <v>80</v>
      </c>
      <c r="U401" s="168">
        <f>VLOOKUP(CONCATENATE(S401,T401),'Sheet1 (2)'!$P$6:$Q$26,2,FALSE)</f>
        <v>0</v>
      </c>
      <c r="V401" s="173" t="s">
        <v>78</v>
      </c>
      <c r="W401" s="173" t="s">
        <v>83</v>
      </c>
      <c r="X401" s="168">
        <f>VLOOKUP(CONCATENATE(V401,W401),'Sheet1 (2)'!$R$6:$S$26,2,FALSE)</f>
        <v>12.5</v>
      </c>
      <c r="Y401" s="173" t="s">
        <v>80</v>
      </c>
      <c r="Z401" s="173" t="s">
        <v>80</v>
      </c>
      <c r="AA401" s="168">
        <f>VLOOKUP(CONCATENATE(Y401,Z401),'Sheet1 (2)'!$T$6:$U$26,2,FALSE)</f>
        <v>0</v>
      </c>
      <c r="AB401" s="173" t="s">
        <v>80</v>
      </c>
      <c r="AC401" s="173" t="s">
        <v>80</v>
      </c>
      <c r="AD401" s="168">
        <f>VLOOKUP(CONCATENATE(AB401,AC401),'Sheet1 (2)'!$X$6:$Y$26,2,FALSE)</f>
        <v>0</v>
      </c>
      <c r="AE401" s="173" t="s">
        <v>82</v>
      </c>
      <c r="AF401" s="173" t="s">
        <v>81</v>
      </c>
      <c r="AG401" s="168">
        <f>VLOOKUP(CONCATENATE(AE401,AF401),'Sheet1 (2)'!$Z$6:$AA$26,2,FALSE)</f>
        <v>66</v>
      </c>
      <c r="AH401" s="172"/>
      <c r="AI401" s="175"/>
      <c r="AJ401" s="140"/>
      <c r="AK401" s="176" t="s">
        <v>282</v>
      </c>
      <c r="AL401" s="176" t="s">
        <v>76</v>
      </c>
      <c r="AM401" s="170">
        <f t="shared" si="12"/>
        <v>541</v>
      </c>
      <c r="AN401" s="147"/>
      <c r="AO401" s="155"/>
      <c r="AP401" s="156"/>
      <c r="AQ401" s="157">
        <v>2.9486407847999998</v>
      </c>
      <c r="AR401" s="158"/>
      <c r="AS401" s="145">
        <f>LOOKUP(rufmkm,'Sheet1 (2)'!$V$62:$V$71,'Sheet1 (2)'!$W$62:$W$71)</f>
        <v>30</v>
      </c>
      <c r="AT401" s="140"/>
      <c r="AU401" s="157">
        <f>IF(IF(D401='Sheet1 (2)'!$C$69,'Sheet1 (2)'!$D$69*('Sheet1 (2)'!$D$72-rut_index)/'Sheet1 (2)'!$D$72,IF(shee2!D401='Sheet1 (2)'!$C$70,'Sheet1 (2)'!$D$70*('Sheet1 (2)'!$D$72-rut_index)/'Sheet1 (2)'!$D$72,IF(shee2!D401='Sheet1 (2)'!$C$71,'Sheet1 (2)'!$D$71*('Sheet1 (2)'!$D$72-rut_index)/'Sheet1 (2)'!$D$72)))&lt;0,0,IF(D401='Sheet1 (2)'!$C$69,'Sheet1 (2)'!$D$69*('Sheet1 (2)'!$D$72-rut_index)/'Sheet1 (2)'!$D$72,IF(shee2!D401='Sheet1 (2)'!$C$70,'Sheet1 (2)'!$D$70*('Sheet1 (2)'!$D$72-rut_index)/'Sheet1 (2)'!$D$72,IF(shee2!D401='Sheet1 (2)'!$C$71,'Sheet1 (2)'!$D$71*('Sheet1 (2)'!$D$72-rut_index)/'Sheet1 (2)'!$D$72))))</f>
        <v>5</v>
      </c>
      <c r="AV401" s="157">
        <f>IF(IF(D401='Sheet1 (2)'!$C$69,'Sheet1 (2)'!$D$69*('Sheet1 (2)'!$D$72-crack_s_index)/'Sheet1 (2)'!$D$72,IF(shee2!D401='Sheet1 (2)'!$C$70,'Sheet1 (2)'!$D$70*('Sheet1 (2)'!$D$72-crack_s_index)/'Sheet1 (2)'!$D$72,IF(shee2!D401='Sheet1 (2)'!$C$71,'Sheet1 (2)'!$D$71*('Sheet1 (2)'!$D$72-crack_s_index)/'Sheet1 (2)'!$D$72)))&lt;0,0,IF(D401='Sheet1 (2)'!$C$69,'Sheet1 (2)'!$D$69*('Sheet1 (2)'!$D$72-crack_s_index)/'Sheet1 (2)'!$D$72,IF(shee2!D401='Sheet1 (2)'!$C$70,'Sheet1 (2)'!$D$70*('Sheet1 (2)'!$D$72-crack_s_index)/'Sheet1 (2)'!$D$72,IF(shee2!D401='Sheet1 (2)'!$C$71,'Sheet1 (2)'!$D$71*('Sheet1 (2)'!$D$72-crack_s_index)/'Sheet1 (2)'!$D$72))))</f>
        <v>3.4375</v>
      </c>
      <c r="AW401" s="157">
        <f>IF(IF(D401='Sheet1 (2)'!$C$69,'Sheet1 (2)'!$D$69*('Sheet1 (2)'!$D$72-crack_t_index)/'Sheet1 (2)'!$D$72,IF(shee2!D401='Sheet1 (2)'!$C$70,'Sheet1 (2)'!$D$70*('Sheet1 (2)'!$D$72-crack_t_index)/'Sheet1 (2)'!$D$72,IF(shee2!D401='Sheet1 (2)'!$C$71,'Sheet1 (2)'!$D$71*('Sheet1 (2)'!$D$72-crack_t_index)/'Sheet1 (2)'!$D$72)))&lt;0,0,IF(D401='Sheet1 (2)'!$C$69,'Sheet1 (2)'!$D$69*('Sheet1 (2)'!$D$72-crack_t_index)/'Sheet1 (2)'!$D$72,IF(shee2!D401='Sheet1 (2)'!$C$70,'Sheet1 (2)'!$D$70*('Sheet1 (2)'!$D$72-crack_t_index)/'Sheet1 (2)'!$D$72,IF(shee2!D401='Sheet1 (2)'!$C$71,'Sheet1 (2)'!$D$71*('Sheet1 (2)'!$D$72-crack_t_index)/'Sheet1 (2)'!$D$72))))</f>
        <v>3.4375</v>
      </c>
      <c r="AX401" s="157">
        <f>IF(IF(D401='Sheet1 (2)'!$C$69,'Sheet1 (2)'!$D$69*('Sheet1 (2)'!$D$72-rave_index)/'Sheet1 (2)'!$D$72,IF(shee2!D401='Sheet1 (2)'!$C$70,'Sheet1 (2)'!$D$70*('Sheet1 (2)'!$D$72-rave_index)/'Sheet1 (2)'!$D$72,IF(shee2!D401='Sheet1 (2)'!$C$71,'Sheet1 (2)'!$D$71*('Sheet1 (2)'!$D$72-rave_index)/'Sheet1 (2)'!$D$72)))&lt;0,0,IF(D401='Sheet1 (2)'!$C$69,'Sheet1 (2)'!$D$69*('Sheet1 (2)'!$D$72-rave_index)/'Sheet1 (2)'!$D$72,IF(shee2!D401='Sheet1 (2)'!$C$70,'Sheet1 (2)'!$D$70*('Sheet1 (2)'!$D$72-rave_index)/'Sheet1 (2)'!$D$72,IF(shee2!D401='Sheet1 (2)'!$C$71,'Sheet1 (2)'!$D$71*('Sheet1 (2)'!$D$72-rave_index)/'Sheet1 (2)'!$D$72))))</f>
        <v>5</v>
      </c>
      <c r="AY401" s="157">
        <f>IF(IF(D401='Sheet1 (2)'!$C$69,'Sheet1 (2)'!$D$69*('Sheet1 (2)'!$D$72-rough_index)/'Sheet1 (2)'!$D$72,IF(shee2!D401='Sheet1 (2)'!$C$70,'Sheet1 (2)'!$D$70*('Sheet1 (2)'!$D$72-rough_index)/'Sheet1 (2)'!$D$72,IF(shee2!D401='Sheet1 (2)'!$C$71,'Sheet1 (2)'!$D$71*('Sheet1 (2)'!$D$72-rough_index)/'Sheet1 (2)'!$D$72)))&lt;0,0,IF(D401='Sheet1 (2)'!$C$69,'Sheet1 (2)'!$D$69*('Sheet1 (2)'!$D$72-rough_index)/'Sheet1 (2)'!$D$72,IF(shee2!D401='Sheet1 (2)'!$C$70,'Sheet1 (2)'!$D$70*('Sheet1 (2)'!$D$72-rough_index)/'Sheet1 (2)'!$D$72,IF(shee2!D401='Sheet1 (2)'!$C$71,'Sheet1 (2)'!$D$71*('Sheet1 (2)'!$D$72-rough_index)/'Sheet1 (2)'!$D$72))))</f>
        <v>2.5</v>
      </c>
      <c r="AZ401" s="159">
        <f>+(AU401*'Sheet1 (2)'!$C$77)+(AV401*'Sheet1 (2)'!$C$78)+(AW401*'Sheet1 (2)'!$C$79)+(AX401*'Sheet1 (2)'!$C$80)+(AY401*'Sheet1 (2)'!$C$81)</f>
        <v>3.625</v>
      </c>
      <c r="BA401" s="213" t="str">
        <f t="shared" si="13"/>
        <v>Fair</v>
      </c>
      <c r="BE401">
        <f>IF(D401='Sheet1 (2)'!$C$61,'Sheet1 (2)'!$D$61*(counts^2)+'Sheet1 (2)'!$G$61*counts+'Sheet1 (2)'!$J$61,IF(D401='Sheet1 (2)'!$C$62,'Sheet1 (2)'!$D$62*counts+'Sheet1 (2)'!$G$62,IF(D401='Sheet1 (2)'!$C$63,'Sheet1 (2)'!$D$63*counts+'Sheet1 (2)'!$G$63,IF(D401='Sheet1 (2)'!$C$64,'Sheet1 (2)'!$D$64*counts+'Sheet1 (2)'!$G$64))))</f>
        <v>2.0984129299999998</v>
      </c>
    </row>
    <row r="402" spans="1:57" ht="12" customHeight="1">
      <c r="A402" s="145" t="s">
        <v>282</v>
      </c>
      <c r="B402" s="145" t="s">
        <v>76</v>
      </c>
      <c r="C402" s="170">
        <v>542</v>
      </c>
      <c r="D402" s="174" t="s">
        <v>77</v>
      </c>
      <c r="E402" s="171">
        <v>8</v>
      </c>
      <c r="F402" s="171">
        <v>2</v>
      </c>
      <c r="G402" s="171" t="s">
        <v>77</v>
      </c>
      <c r="H402" s="171">
        <v>1</v>
      </c>
      <c r="I402" s="171" t="s">
        <v>77</v>
      </c>
      <c r="J402" s="173" t="s">
        <v>80</v>
      </c>
      <c r="K402" s="173" t="s">
        <v>80</v>
      </c>
      <c r="L402" s="169">
        <f>VLOOKUP(CONCATENATE(J402,K402),'Sheet1 (2)'!$J$6:$K$26,2,FALSE)</f>
        <v>0</v>
      </c>
      <c r="M402" s="173" t="s">
        <v>83</v>
      </c>
      <c r="N402" s="173" t="s">
        <v>82</v>
      </c>
      <c r="O402" s="168">
        <f>VLOOKUP(CONCATENATE(M402,N402),'Sheet1 (2)'!$L$6:$M$26,2,FALSE)</f>
        <v>18.75</v>
      </c>
      <c r="P402" s="173" t="s">
        <v>83</v>
      </c>
      <c r="Q402" s="173" t="s">
        <v>82</v>
      </c>
      <c r="R402" s="168">
        <f>VLOOKUP(CONCATENATE(P402,Q402),'Sheet1 (2)'!$N$6:$O$26,2,FALSE)</f>
        <v>18.75</v>
      </c>
      <c r="S402" s="173" t="s">
        <v>80</v>
      </c>
      <c r="T402" s="173" t="s">
        <v>80</v>
      </c>
      <c r="U402" s="168">
        <f>VLOOKUP(CONCATENATE(S402,T402),'Sheet1 (2)'!$P$6:$Q$26,2,FALSE)</f>
        <v>0</v>
      </c>
      <c r="V402" s="173" t="s">
        <v>80</v>
      </c>
      <c r="W402" s="173" t="s">
        <v>80</v>
      </c>
      <c r="X402" s="168">
        <f>VLOOKUP(CONCATENATE(V402,W402),'Sheet1 (2)'!$R$6:$S$26,2,FALSE)</f>
        <v>0</v>
      </c>
      <c r="Y402" s="173" t="s">
        <v>80</v>
      </c>
      <c r="Z402" s="173" t="s">
        <v>80</v>
      </c>
      <c r="AA402" s="168">
        <f>VLOOKUP(CONCATENATE(Y402,Z402),'Sheet1 (2)'!$T$6:$U$26,2,FALSE)</f>
        <v>0</v>
      </c>
      <c r="AB402" s="173" t="s">
        <v>80</v>
      </c>
      <c r="AC402" s="173" t="s">
        <v>80</v>
      </c>
      <c r="AD402" s="168">
        <f>VLOOKUP(CONCATENATE(AB402,AC402),'Sheet1 (2)'!$X$6:$Y$26,2,FALSE)</f>
        <v>0</v>
      </c>
      <c r="AE402" s="173" t="s">
        <v>82</v>
      </c>
      <c r="AF402" s="173" t="s">
        <v>81</v>
      </c>
      <c r="AG402" s="168">
        <f>VLOOKUP(CONCATENATE(AE402,AF402),'Sheet1 (2)'!$Z$6:$AA$26,2,FALSE)</f>
        <v>66</v>
      </c>
      <c r="AH402" s="172"/>
      <c r="AI402" s="175"/>
      <c r="AJ402" s="140"/>
      <c r="AK402" s="176" t="s">
        <v>282</v>
      </c>
      <c r="AL402" s="176" t="s">
        <v>76</v>
      </c>
      <c r="AM402" s="170">
        <f t="shared" si="12"/>
        <v>542</v>
      </c>
      <c r="AN402" s="147"/>
      <c r="AO402" s="155"/>
      <c r="AP402" s="156"/>
      <c r="AQ402" s="157">
        <v>1.9694999272</v>
      </c>
      <c r="AR402" s="158"/>
      <c r="AS402" s="145">
        <f>LOOKUP(rufmkm,'Sheet1 (2)'!$V$62:$V$71,'Sheet1 (2)'!$W$62:$W$71)</f>
        <v>20</v>
      </c>
      <c r="AT402" s="140"/>
      <c r="AU402" s="157">
        <f>IF(IF(D402='Sheet1 (2)'!$C$69,'Sheet1 (2)'!$D$69*('Sheet1 (2)'!$D$72-rut_index)/'Sheet1 (2)'!$D$72,IF(shee2!D402='Sheet1 (2)'!$C$70,'Sheet1 (2)'!$D$70*('Sheet1 (2)'!$D$72-rut_index)/'Sheet1 (2)'!$D$72,IF(shee2!D402='Sheet1 (2)'!$C$71,'Sheet1 (2)'!$D$71*('Sheet1 (2)'!$D$72-rut_index)/'Sheet1 (2)'!$D$72)))&lt;0,0,IF(D402='Sheet1 (2)'!$C$69,'Sheet1 (2)'!$D$69*('Sheet1 (2)'!$D$72-rut_index)/'Sheet1 (2)'!$D$72,IF(shee2!D402='Sheet1 (2)'!$C$70,'Sheet1 (2)'!$D$70*('Sheet1 (2)'!$D$72-rut_index)/'Sheet1 (2)'!$D$72,IF(shee2!D402='Sheet1 (2)'!$C$71,'Sheet1 (2)'!$D$71*('Sheet1 (2)'!$D$72-rut_index)/'Sheet1 (2)'!$D$72))))</f>
        <v>5</v>
      </c>
      <c r="AV402" s="157">
        <f>IF(IF(D402='Sheet1 (2)'!$C$69,'Sheet1 (2)'!$D$69*('Sheet1 (2)'!$D$72-crack_s_index)/'Sheet1 (2)'!$D$72,IF(shee2!D402='Sheet1 (2)'!$C$70,'Sheet1 (2)'!$D$70*('Sheet1 (2)'!$D$72-crack_s_index)/'Sheet1 (2)'!$D$72,IF(shee2!D402='Sheet1 (2)'!$C$71,'Sheet1 (2)'!$D$71*('Sheet1 (2)'!$D$72-crack_s_index)/'Sheet1 (2)'!$D$72)))&lt;0,0,IF(D402='Sheet1 (2)'!$C$69,'Sheet1 (2)'!$D$69*('Sheet1 (2)'!$D$72-crack_s_index)/'Sheet1 (2)'!$D$72,IF(shee2!D402='Sheet1 (2)'!$C$70,'Sheet1 (2)'!$D$70*('Sheet1 (2)'!$D$72-crack_s_index)/'Sheet1 (2)'!$D$72,IF(shee2!D402='Sheet1 (2)'!$C$71,'Sheet1 (2)'!$D$71*('Sheet1 (2)'!$D$72-crack_s_index)/'Sheet1 (2)'!$D$72))))</f>
        <v>3.4375</v>
      </c>
      <c r="AW402" s="157">
        <f>IF(IF(D402='Sheet1 (2)'!$C$69,'Sheet1 (2)'!$D$69*('Sheet1 (2)'!$D$72-crack_t_index)/'Sheet1 (2)'!$D$72,IF(shee2!D402='Sheet1 (2)'!$C$70,'Sheet1 (2)'!$D$70*('Sheet1 (2)'!$D$72-crack_t_index)/'Sheet1 (2)'!$D$72,IF(shee2!D402='Sheet1 (2)'!$C$71,'Sheet1 (2)'!$D$71*('Sheet1 (2)'!$D$72-crack_t_index)/'Sheet1 (2)'!$D$72)))&lt;0,0,IF(D402='Sheet1 (2)'!$C$69,'Sheet1 (2)'!$D$69*('Sheet1 (2)'!$D$72-crack_t_index)/'Sheet1 (2)'!$D$72,IF(shee2!D402='Sheet1 (2)'!$C$70,'Sheet1 (2)'!$D$70*('Sheet1 (2)'!$D$72-crack_t_index)/'Sheet1 (2)'!$D$72,IF(shee2!D402='Sheet1 (2)'!$C$71,'Sheet1 (2)'!$D$71*('Sheet1 (2)'!$D$72-crack_t_index)/'Sheet1 (2)'!$D$72))))</f>
        <v>3.4375</v>
      </c>
      <c r="AX402" s="157">
        <f>IF(IF(D402='Sheet1 (2)'!$C$69,'Sheet1 (2)'!$D$69*('Sheet1 (2)'!$D$72-rave_index)/'Sheet1 (2)'!$D$72,IF(shee2!D402='Sheet1 (2)'!$C$70,'Sheet1 (2)'!$D$70*('Sheet1 (2)'!$D$72-rave_index)/'Sheet1 (2)'!$D$72,IF(shee2!D402='Sheet1 (2)'!$C$71,'Sheet1 (2)'!$D$71*('Sheet1 (2)'!$D$72-rave_index)/'Sheet1 (2)'!$D$72)))&lt;0,0,IF(D402='Sheet1 (2)'!$C$69,'Sheet1 (2)'!$D$69*('Sheet1 (2)'!$D$72-rave_index)/'Sheet1 (2)'!$D$72,IF(shee2!D402='Sheet1 (2)'!$C$70,'Sheet1 (2)'!$D$70*('Sheet1 (2)'!$D$72-rave_index)/'Sheet1 (2)'!$D$72,IF(shee2!D402='Sheet1 (2)'!$C$71,'Sheet1 (2)'!$D$71*('Sheet1 (2)'!$D$72-rave_index)/'Sheet1 (2)'!$D$72))))</f>
        <v>5</v>
      </c>
      <c r="AY402" s="157">
        <f>IF(IF(D402='Sheet1 (2)'!$C$69,'Sheet1 (2)'!$D$69*('Sheet1 (2)'!$D$72-rough_index)/'Sheet1 (2)'!$D$72,IF(shee2!D402='Sheet1 (2)'!$C$70,'Sheet1 (2)'!$D$70*('Sheet1 (2)'!$D$72-rough_index)/'Sheet1 (2)'!$D$72,IF(shee2!D402='Sheet1 (2)'!$C$71,'Sheet1 (2)'!$D$71*('Sheet1 (2)'!$D$72-rough_index)/'Sheet1 (2)'!$D$72)))&lt;0,0,IF(D402='Sheet1 (2)'!$C$69,'Sheet1 (2)'!$D$69*('Sheet1 (2)'!$D$72-rough_index)/'Sheet1 (2)'!$D$72,IF(shee2!D402='Sheet1 (2)'!$C$70,'Sheet1 (2)'!$D$70*('Sheet1 (2)'!$D$72-rough_index)/'Sheet1 (2)'!$D$72,IF(shee2!D402='Sheet1 (2)'!$C$71,'Sheet1 (2)'!$D$71*('Sheet1 (2)'!$D$72-rough_index)/'Sheet1 (2)'!$D$72))))</f>
        <v>3.3333333333333335</v>
      </c>
      <c r="AZ402" s="159">
        <f>+(AU402*'Sheet1 (2)'!$C$77)+(AV402*'Sheet1 (2)'!$C$78)+(AW402*'Sheet1 (2)'!$C$79)+(AX402*'Sheet1 (2)'!$C$80)+(AY402*'Sheet1 (2)'!$C$81)</f>
        <v>3.875</v>
      </c>
      <c r="BA402" s="213" t="str">
        <f t="shared" si="13"/>
        <v>Fair</v>
      </c>
      <c r="BE402">
        <f>IF(D402='Sheet1 (2)'!$C$61,'Sheet1 (2)'!$D$61*(counts^2)+'Sheet1 (2)'!$G$61*counts+'Sheet1 (2)'!$J$61,IF(D402='Sheet1 (2)'!$C$62,'Sheet1 (2)'!$D$62*counts+'Sheet1 (2)'!$G$62,IF(D402='Sheet1 (2)'!$C$63,'Sheet1 (2)'!$D$63*counts+'Sheet1 (2)'!$G$63,IF(D402='Sheet1 (2)'!$C$64,'Sheet1 (2)'!$D$64*counts+'Sheet1 (2)'!$G$64))))</f>
        <v>2.0984129299999998</v>
      </c>
    </row>
    <row r="403" spans="1:57" ht="12" customHeight="1">
      <c r="A403" s="145" t="s">
        <v>282</v>
      </c>
      <c r="B403" s="145" t="s">
        <v>76</v>
      </c>
      <c r="C403" s="170">
        <v>543</v>
      </c>
      <c r="D403" s="174" t="s">
        <v>77</v>
      </c>
      <c r="E403" s="171">
        <v>8</v>
      </c>
      <c r="F403" s="171">
        <v>2</v>
      </c>
      <c r="G403" s="171" t="s">
        <v>77</v>
      </c>
      <c r="H403" s="171">
        <v>1</v>
      </c>
      <c r="I403" s="171" t="s">
        <v>77</v>
      </c>
      <c r="J403" s="173" t="s">
        <v>80</v>
      </c>
      <c r="K403" s="173" t="s">
        <v>80</v>
      </c>
      <c r="L403" s="169">
        <f>VLOOKUP(CONCATENATE(J403,K403),'Sheet1 (2)'!$J$6:$K$26,2,FALSE)</f>
        <v>0</v>
      </c>
      <c r="M403" s="173" t="s">
        <v>83</v>
      </c>
      <c r="N403" s="173" t="s">
        <v>82</v>
      </c>
      <c r="O403" s="168">
        <f>VLOOKUP(CONCATENATE(M403,N403),'Sheet1 (2)'!$L$6:$M$26,2,FALSE)</f>
        <v>18.75</v>
      </c>
      <c r="P403" s="173" t="s">
        <v>83</v>
      </c>
      <c r="Q403" s="173" t="s">
        <v>82</v>
      </c>
      <c r="R403" s="168">
        <f>VLOOKUP(CONCATENATE(P403,Q403),'Sheet1 (2)'!$N$6:$O$26,2,FALSE)</f>
        <v>18.75</v>
      </c>
      <c r="S403" s="173" t="s">
        <v>80</v>
      </c>
      <c r="T403" s="173" t="s">
        <v>80</v>
      </c>
      <c r="U403" s="168">
        <f>VLOOKUP(CONCATENATE(S403,T403),'Sheet1 (2)'!$P$6:$Q$26,2,FALSE)</f>
        <v>0</v>
      </c>
      <c r="V403" s="173" t="s">
        <v>80</v>
      </c>
      <c r="W403" s="173" t="s">
        <v>80</v>
      </c>
      <c r="X403" s="168">
        <f>VLOOKUP(CONCATENATE(V403,W403),'Sheet1 (2)'!$R$6:$S$26,2,FALSE)</f>
        <v>0</v>
      </c>
      <c r="Y403" s="173" t="s">
        <v>80</v>
      </c>
      <c r="Z403" s="173" t="s">
        <v>80</v>
      </c>
      <c r="AA403" s="168">
        <f>VLOOKUP(CONCATENATE(Y403,Z403),'Sheet1 (2)'!$T$6:$U$26,2,FALSE)</f>
        <v>0</v>
      </c>
      <c r="AB403" s="173" t="s">
        <v>80</v>
      </c>
      <c r="AC403" s="173" t="s">
        <v>80</v>
      </c>
      <c r="AD403" s="168">
        <f>VLOOKUP(CONCATENATE(AB403,AC403),'Sheet1 (2)'!$X$6:$Y$26,2,FALSE)</f>
        <v>0</v>
      </c>
      <c r="AE403" s="173" t="s">
        <v>82</v>
      </c>
      <c r="AF403" s="173" t="s">
        <v>81</v>
      </c>
      <c r="AG403" s="168">
        <f>VLOOKUP(CONCATENATE(AE403,AF403),'Sheet1 (2)'!$Z$6:$AA$26,2,FALSE)</f>
        <v>66</v>
      </c>
      <c r="AH403" s="172"/>
      <c r="AI403" s="175"/>
      <c r="AJ403" s="140"/>
      <c r="AK403" s="176" t="s">
        <v>282</v>
      </c>
      <c r="AL403" s="176" t="s">
        <v>76</v>
      </c>
      <c r="AM403" s="170">
        <f t="shared" si="12"/>
        <v>543</v>
      </c>
      <c r="AN403" s="147"/>
      <c r="AO403" s="155"/>
      <c r="AP403" s="156"/>
      <c r="AQ403" s="157">
        <v>2.4752090372</v>
      </c>
      <c r="AR403" s="158"/>
      <c r="AS403" s="145">
        <f>LOOKUP(rufmkm,'Sheet1 (2)'!$V$62:$V$71,'Sheet1 (2)'!$W$62:$W$71)</f>
        <v>30</v>
      </c>
      <c r="AT403" s="140"/>
      <c r="AU403" s="157">
        <f>IF(IF(D403='Sheet1 (2)'!$C$69,'Sheet1 (2)'!$D$69*('Sheet1 (2)'!$D$72-rut_index)/'Sheet1 (2)'!$D$72,IF(shee2!D403='Sheet1 (2)'!$C$70,'Sheet1 (2)'!$D$70*('Sheet1 (2)'!$D$72-rut_index)/'Sheet1 (2)'!$D$72,IF(shee2!D403='Sheet1 (2)'!$C$71,'Sheet1 (2)'!$D$71*('Sheet1 (2)'!$D$72-rut_index)/'Sheet1 (2)'!$D$72)))&lt;0,0,IF(D403='Sheet1 (2)'!$C$69,'Sheet1 (2)'!$D$69*('Sheet1 (2)'!$D$72-rut_index)/'Sheet1 (2)'!$D$72,IF(shee2!D403='Sheet1 (2)'!$C$70,'Sheet1 (2)'!$D$70*('Sheet1 (2)'!$D$72-rut_index)/'Sheet1 (2)'!$D$72,IF(shee2!D403='Sheet1 (2)'!$C$71,'Sheet1 (2)'!$D$71*('Sheet1 (2)'!$D$72-rut_index)/'Sheet1 (2)'!$D$72))))</f>
        <v>5</v>
      </c>
      <c r="AV403" s="157">
        <f>IF(IF(D403='Sheet1 (2)'!$C$69,'Sheet1 (2)'!$D$69*('Sheet1 (2)'!$D$72-crack_s_index)/'Sheet1 (2)'!$D$72,IF(shee2!D403='Sheet1 (2)'!$C$70,'Sheet1 (2)'!$D$70*('Sheet1 (2)'!$D$72-crack_s_index)/'Sheet1 (2)'!$D$72,IF(shee2!D403='Sheet1 (2)'!$C$71,'Sheet1 (2)'!$D$71*('Sheet1 (2)'!$D$72-crack_s_index)/'Sheet1 (2)'!$D$72)))&lt;0,0,IF(D403='Sheet1 (2)'!$C$69,'Sheet1 (2)'!$D$69*('Sheet1 (2)'!$D$72-crack_s_index)/'Sheet1 (2)'!$D$72,IF(shee2!D403='Sheet1 (2)'!$C$70,'Sheet1 (2)'!$D$70*('Sheet1 (2)'!$D$72-crack_s_index)/'Sheet1 (2)'!$D$72,IF(shee2!D403='Sheet1 (2)'!$C$71,'Sheet1 (2)'!$D$71*('Sheet1 (2)'!$D$72-crack_s_index)/'Sheet1 (2)'!$D$72))))</f>
        <v>3.4375</v>
      </c>
      <c r="AW403" s="157">
        <f>IF(IF(D403='Sheet1 (2)'!$C$69,'Sheet1 (2)'!$D$69*('Sheet1 (2)'!$D$72-crack_t_index)/'Sheet1 (2)'!$D$72,IF(shee2!D403='Sheet1 (2)'!$C$70,'Sheet1 (2)'!$D$70*('Sheet1 (2)'!$D$72-crack_t_index)/'Sheet1 (2)'!$D$72,IF(shee2!D403='Sheet1 (2)'!$C$71,'Sheet1 (2)'!$D$71*('Sheet1 (2)'!$D$72-crack_t_index)/'Sheet1 (2)'!$D$72)))&lt;0,0,IF(D403='Sheet1 (2)'!$C$69,'Sheet1 (2)'!$D$69*('Sheet1 (2)'!$D$72-crack_t_index)/'Sheet1 (2)'!$D$72,IF(shee2!D403='Sheet1 (2)'!$C$70,'Sheet1 (2)'!$D$70*('Sheet1 (2)'!$D$72-crack_t_index)/'Sheet1 (2)'!$D$72,IF(shee2!D403='Sheet1 (2)'!$C$71,'Sheet1 (2)'!$D$71*('Sheet1 (2)'!$D$72-crack_t_index)/'Sheet1 (2)'!$D$72))))</f>
        <v>3.4375</v>
      </c>
      <c r="AX403" s="157">
        <f>IF(IF(D403='Sheet1 (2)'!$C$69,'Sheet1 (2)'!$D$69*('Sheet1 (2)'!$D$72-rave_index)/'Sheet1 (2)'!$D$72,IF(shee2!D403='Sheet1 (2)'!$C$70,'Sheet1 (2)'!$D$70*('Sheet1 (2)'!$D$72-rave_index)/'Sheet1 (2)'!$D$72,IF(shee2!D403='Sheet1 (2)'!$C$71,'Sheet1 (2)'!$D$71*('Sheet1 (2)'!$D$72-rave_index)/'Sheet1 (2)'!$D$72)))&lt;0,0,IF(D403='Sheet1 (2)'!$C$69,'Sheet1 (2)'!$D$69*('Sheet1 (2)'!$D$72-rave_index)/'Sheet1 (2)'!$D$72,IF(shee2!D403='Sheet1 (2)'!$C$70,'Sheet1 (2)'!$D$70*('Sheet1 (2)'!$D$72-rave_index)/'Sheet1 (2)'!$D$72,IF(shee2!D403='Sheet1 (2)'!$C$71,'Sheet1 (2)'!$D$71*('Sheet1 (2)'!$D$72-rave_index)/'Sheet1 (2)'!$D$72))))</f>
        <v>5</v>
      </c>
      <c r="AY403" s="157">
        <f>IF(IF(D403='Sheet1 (2)'!$C$69,'Sheet1 (2)'!$D$69*('Sheet1 (2)'!$D$72-rough_index)/'Sheet1 (2)'!$D$72,IF(shee2!D403='Sheet1 (2)'!$C$70,'Sheet1 (2)'!$D$70*('Sheet1 (2)'!$D$72-rough_index)/'Sheet1 (2)'!$D$72,IF(shee2!D403='Sheet1 (2)'!$C$71,'Sheet1 (2)'!$D$71*('Sheet1 (2)'!$D$72-rough_index)/'Sheet1 (2)'!$D$72)))&lt;0,0,IF(D403='Sheet1 (2)'!$C$69,'Sheet1 (2)'!$D$69*('Sheet1 (2)'!$D$72-rough_index)/'Sheet1 (2)'!$D$72,IF(shee2!D403='Sheet1 (2)'!$C$70,'Sheet1 (2)'!$D$70*('Sheet1 (2)'!$D$72-rough_index)/'Sheet1 (2)'!$D$72,IF(shee2!D403='Sheet1 (2)'!$C$71,'Sheet1 (2)'!$D$71*('Sheet1 (2)'!$D$72-rough_index)/'Sheet1 (2)'!$D$72))))</f>
        <v>2.5</v>
      </c>
      <c r="AZ403" s="159">
        <f>+(AU403*'Sheet1 (2)'!$C$77)+(AV403*'Sheet1 (2)'!$C$78)+(AW403*'Sheet1 (2)'!$C$79)+(AX403*'Sheet1 (2)'!$C$80)+(AY403*'Sheet1 (2)'!$C$81)</f>
        <v>3.625</v>
      </c>
      <c r="BA403" s="213" t="str">
        <f t="shared" si="13"/>
        <v>Fair</v>
      </c>
      <c r="BE403">
        <f>IF(D403='Sheet1 (2)'!$C$61,'Sheet1 (2)'!$D$61*(counts^2)+'Sheet1 (2)'!$G$61*counts+'Sheet1 (2)'!$J$61,IF(D403='Sheet1 (2)'!$C$62,'Sheet1 (2)'!$D$62*counts+'Sheet1 (2)'!$G$62,IF(D403='Sheet1 (2)'!$C$63,'Sheet1 (2)'!$D$63*counts+'Sheet1 (2)'!$G$63,IF(D403='Sheet1 (2)'!$C$64,'Sheet1 (2)'!$D$64*counts+'Sheet1 (2)'!$G$64))))</f>
        <v>2.0984129299999998</v>
      </c>
    </row>
    <row r="404" spans="1:57" ht="12" customHeight="1">
      <c r="A404" s="145" t="s">
        <v>282</v>
      </c>
      <c r="B404" s="145" t="s">
        <v>76</v>
      </c>
      <c r="C404" s="170">
        <v>544</v>
      </c>
      <c r="D404" s="174" t="s">
        <v>77</v>
      </c>
      <c r="E404" s="171">
        <v>8</v>
      </c>
      <c r="F404" s="171">
        <v>2</v>
      </c>
      <c r="G404" s="171" t="s">
        <v>77</v>
      </c>
      <c r="H404" s="171">
        <v>1</v>
      </c>
      <c r="I404" s="171" t="s">
        <v>77</v>
      </c>
      <c r="J404" s="173" t="s">
        <v>80</v>
      </c>
      <c r="K404" s="173" t="s">
        <v>80</v>
      </c>
      <c r="L404" s="169">
        <f>VLOOKUP(CONCATENATE(J404,K404),'Sheet1 (2)'!$J$6:$K$26,2,FALSE)</f>
        <v>0</v>
      </c>
      <c r="M404" s="173" t="s">
        <v>83</v>
      </c>
      <c r="N404" s="173" t="s">
        <v>83</v>
      </c>
      <c r="O404" s="168">
        <f>VLOOKUP(CONCATENATE(M404,N404),'Sheet1 (2)'!$L$6:$M$26,2,FALSE)</f>
        <v>37.5</v>
      </c>
      <c r="P404" s="173" t="s">
        <v>83</v>
      </c>
      <c r="Q404" s="173" t="s">
        <v>83</v>
      </c>
      <c r="R404" s="168">
        <f>VLOOKUP(CONCATENATE(P404,Q404),'Sheet1 (2)'!$N$6:$O$26,2,FALSE)</f>
        <v>37.5</v>
      </c>
      <c r="S404" s="173" t="s">
        <v>80</v>
      </c>
      <c r="T404" s="173" t="s">
        <v>80</v>
      </c>
      <c r="U404" s="168">
        <f>VLOOKUP(CONCATENATE(S404,T404),'Sheet1 (2)'!$P$6:$Q$26,2,FALSE)</f>
        <v>0</v>
      </c>
      <c r="V404" s="173" t="s">
        <v>80</v>
      </c>
      <c r="W404" s="173" t="s">
        <v>80</v>
      </c>
      <c r="X404" s="168">
        <f>VLOOKUP(CONCATENATE(V404,W404),'Sheet1 (2)'!$R$6:$S$26,2,FALSE)</f>
        <v>0</v>
      </c>
      <c r="Y404" s="173" t="s">
        <v>80</v>
      </c>
      <c r="Z404" s="173" t="s">
        <v>80</v>
      </c>
      <c r="AA404" s="168">
        <f>VLOOKUP(CONCATENATE(Y404,Z404),'Sheet1 (2)'!$T$6:$U$26,2,FALSE)</f>
        <v>0</v>
      </c>
      <c r="AB404" s="173" t="s">
        <v>80</v>
      </c>
      <c r="AC404" s="173" t="s">
        <v>80</v>
      </c>
      <c r="AD404" s="168">
        <f>VLOOKUP(CONCATENATE(AB404,AC404),'Sheet1 (2)'!$X$6:$Y$26,2,FALSE)</f>
        <v>0</v>
      </c>
      <c r="AE404" s="173" t="s">
        <v>82</v>
      </c>
      <c r="AF404" s="173" t="s">
        <v>81</v>
      </c>
      <c r="AG404" s="168">
        <f>VLOOKUP(CONCATENATE(AE404,AF404),'Sheet1 (2)'!$Z$6:$AA$26,2,FALSE)</f>
        <v>66</v>
      </c>
      <c r="AH404" s="172"/>
      <c r="AI404" s="175"/>
      <c r="AJ404" s="140"/>
      <c r="AK404" s="176" t="s">
        <v>282</v>
      </c>
      <c r="AL404" s="176" t="s">
        <v>76</v>
      </c>
      <c r="AM404" s="170">
        <f t="shared" si="12"/>
        <v>544</v>
      </c>
      <c r="AN404" s="147"/>
      <c r="AO404" s="155" t="s">
        <v>437</v>
      </c>
      <c r="AP404" s="156"/>
      <c r="AQ404" s="157">
        <v>2.5567836518</v>
      </c>
      <c r="AR404" s="158"/>
      <c r="AS404" s="145">
        <f>LOOKUP(rufmkm,'Sheet1 (2)'!$V$62:$V$71,'Sheet1 (2)'!$W$62:$W$71)</f>
        <v>30</v>
      </c>
      <c r="AT404" s="140"/>
      <c r="AU404" s="157">
        <f>IF(IF(D404='Sheet1 (2)'!$C$69,'Sheet1 (2)'!$D$69*('Sheet1 (2)'!$D$72-rut_index)/'Sheet1 (2)'!$D$72,IF(shee2!D404='Sheet1 (2)'!$C$70,'Sheet1 (2)'!$D$70*('Sheet1 (2)'!$D$72-rut_index)/'Sheet1 (2)'!$D$72,IF(shee2!D404='Sheet1 (2)'!$C$71,'Sheet1 (2)'!$D$71*('Sheet1 (2)'!$D$72-rut_index)/'Sheet1 (2)'!$D$72)))&lt;0,0,IF(D404='Sheet1 (2)'!$C$69,'Sheet1 (2)'!$D$69*('Sheet1 (2)'!$D$72-rut_index)/'Sheet1 (2)'!$D$72,IF(shee2!D404='Sheet1 (2)'!$C$70,'Sheet1 (2)'!$D$70*('Sheet1 (2)'!$D$72-rut_index)/'Sheet1 (2)'!$D$72,IF(shee2!D404='Sheet1 (2)'!$C$71,'Sheet1 (2)'!$D$71*('Sheet1 (2)'!$D$72-rut_index)/'Sheet1 (2)'!$D$72))))</f>
        <v>5</v>
      </c>
      <c r="AV404" s="157">
        <f>IF(IF(D404='Sheet1 (2)'!$C$69,'Sheet1 (2)'!$D$69*('Sheet1 (2)'!$D$72-crack_s_index)/'Sheet1 (2)'!$D$72,IF(shee2!D404='Sheet1 (2)'!$C$70,'Sheet1 (2)'!$D$70*('Sheet1 (2)'!$D$72-crack_s_index)/'Sheet1 (2)'!$D$72,IF(shee2!D404='Sheet1 (2)'!$C$71,'Sheet1 (2)'!$D$71*('Sheet1 (2)'!$D$72-crack_s_index)/'Sheet1 (2)'!$D$72)))&lt;0,0,IF(D404='Sheet1 (2)'!$C$69,'Sheet1 (2)'!$D$69*('Sheet1 (2)'!$D$72-crack_s_index)/'Sheet1 (2)'!$D$72,IF(shee2!D404='Sheet1 (2)'!$C$70,'Sheet1 (2)'!$D$70*('Sheet1 (2)'!$D$72-crack_s_index)/'Sheet1 (2)'!$D$72,IF(shee2!D404='Sheet1 (2)'!$C$71,'Sheet1 (2)'!$D$71*('Sheet1 (2)'!$D$72-crack_s_index)/'Sheet1 (2)'!$D$72))))</f>
        <v>1.875</v>
      </c>
      <c r="AW404" s="157">
        <f>IF(IF(D404='Sheet1 (2)'!$C$69,'Sheet1 (2)'!$D$69*('Sheet1 (2)'!$D$72-crack_t_index)/'Sheet1 (2)'!$D$72,IF(shee2!D404='Sheet1 (2)'!$C$70,'Sheet1 (2)'!$D$70*('Sheet1 (2)'!$D$72-crack_t_index)/'Sheet1 (2)'!$D$72,IF(shee2!D404='Sheet1 (2)'!$C$71,'Sheet1 (2)'!$D$71*('Sheet1 (2)'!$D$72-crack_t_index)/'Sheet1 (2)'!$D$72)))&lt;0,0,IF(D404='Sheet1 (2)'!$C$69,'Sheet1 (2)'!$D$69*('Sheet1 (2)'!$D$72-crack_t_index)/'Sheet1 (2)'!$D$72,IF(shee2!D404='Sheet1 (2)'!$C$70,'Sheet1 (2)'!$D$70*('Sheet1 (2)'!$D$72-crack_t_index)/'Sheet1 (2)'!$D$72,IF(shee2!D404='Sheet1 (2)'!$C$71,'Sheet1 (2)'!$D$71*('Sheet1 (2)'!$D$72-crack_t_index)/'Sheet1 (2)'!$D$72))))</f>
        <v>1.875</v>
      </c>
      <c r="AX404" s="157">
        <f>IF(IF(D404='Sheet1 (2)'!$C$69,'Sheet1 (2)'!$D$69*('Sheet1 (2)'!$D$72-rave_index)/'Sheet1 (2)'!$D$72,IF(shee2!D404='Sheet1 (2)'!$C$70,'Sheet1 (2)'!$D$70*('Sheet1 (2)'!$D$72-rave_index)/'Sheet1 (2)'!$D$72,IF(shee2!D404='Sheet1 (2)'!$C$71,'Sheet1 (2)'!$D$71*('Sheet1 (2)'!$D$72-rave_index)/'Sheet1 (2)'!$D$72)))&lt;0,0,IF(D404='Sheet1 (2)'!$C$69,'Sheet1 (2)'!$D$69*('Sheet1 (2)'!$D$72-rave_index)/'Sheet1 (2)'!$D$72,IF(shee2!D404='Sheet1 (2)'!$C$70,'Sheet1 (2)'!$D$70*('Sheet1 (2)'!$D$72-rave_index)/'Sheet1 (2)'!$D$72,IF(shee2!D404='Sheet1 (2)'!$C$71,'Sheet1 (2)'!$D$71*('Sheet1 (2)'!$D$72-rave_index)/'Sheet1 (2)'!$D$72))))</f>
        <v>5</v>
      </c>
      <c r="AY404" s="157">
        <f>IF(IF(D404='Sheet1 (2)'!$C$69,'Sheet1 (2)'!$D$69*('Sheet1 (2)'!$D$72-rough_index)/'Sheet1 (2)'!$D$72,IF(shee2!D404='Sheet1 (2)'!$C$70,'Sheet1 (2)'!$D$70*('Sheet1 (2)'!$D$72-rough_index)/'Sheet1 (2)'!$D$72,IF(shee2!D404='Sheet1 (2)'!$C$71,'Sheet1 (2)'!$D$71*('Sheet1 (2)'!$D$72-rough_index)/'Sheet1 (2)'!$D$72)))&lt;0,0,IF(D404='Sheet1 (2)'!$C$69,'Sheet1 (2)'!$D$69*('Sheet1 (2)'!$D$72-rough_index)/'Sheet1 (2)'!$D$72,IF(shee2!D404='Sheet1 (2)'!$C$70,'Sheet1 (2)'!$D$70*('Sheet1 (2)'!$D$72-rough_index)/'Sheet1 (2)'!$D$72,IF(shee2!D404='Sheet1 (2)'!$C$71,'Sheet1 (2)'!$D$71*('Sheet1 (2)'!$D$72-rough_index)/'Sheet1 (2)'!$D$72))))</f>
        <v>2.5</v>
      </c>
      <c r="AZ404" s="159">
        <f>+(AU404*'Sheet1 (2)'!$C$77)+(AV404*'Sheet1 (2)'!$C$78)+(AW404*'Sheet1 (2)'!$C$79)+(AX404*'Sheet1 (2)'!$C$80)+(AY404*'Sheet1 (2)'!$C$81)</f>
        <v>3</v>
      </c>
      <c r="BA404" s="213" t="str">
        <f t="shared" si="13"/>
        <v>Fair</v>
      </c>
      <c r="BE404">
        <f>IF(D404='Sheet1 (2)'!$C$61,'Sheet1 (2)'!$D$61*(counts^2)+'Sheet1 (2)'!$G$61*counts+'Sheet1 (2)'!$J$61,IF(D404='Sheet1 (2)'!$C$62,'Sheet1 (2)'!$D$62*counts+'Sheet1 (2)'!$G$62,IF(D404='Sheet1 (2)'!$C$63,'Sheet1 (2)'!$D$63*counts+'Sheet1 (2)'!$G$63,IF(D404='Sheet1 (2)'!$C$64,'Sheet1 (2)'!$D$64*counts+'Sheet1 (2)'!$G$64))))</f>
        <v>2.0984129299999998</v>
      </c>
    </row>
    <row r="405" spans="1:57" ht="12" customHeight="1">
      <c r="A405" s="145" t="s">
        <v>282</v>
      </c>
      <c r="B405" s="145" t="s">
        <v>76</v>
      </c>
      <c r="C405" s="170">
        <v>545</v>
      </c>
      <c r="D405" s="174" t="s">
        <v>77</v>
      </c>
      <c r="E405" s="171">
        <v>8</v>
      </c>
      <c r="F405" s="171">
        <v>2</v>
      </c>
      <c r="G405" s="171" t="s">
        <v>77</v>
      </c>
      <c r="H405" s="171">
        <v>1</v>
      </c>
      <c r="I405" s="171" t="s">
        <v>77</v>
      </c>
      <c r="J405" s="173" t="s">
        <v>80</v>
      </c>
      <c r="K405" s="173" t="s">
        <v>80</v>
      </c>
      <c r="L405" s="169">
        <f>VLOOKUP(CONCATENATE(J405,K405),'Sheet1 (2)'!$J$6:$K$26,2,FALSE)</f>
        <v>0</v>
      </c>
      <c r="M405" s="173" t="s">
        <v>83</v>
      </c>
      <c r="N405" s="173" t="s">
        <v>83</v>
      </c>
      <c r="O405" s="168">
        <f>VLOOKUP(CONCATENATE(M405,N405),'Sheet1 (2)'!$L$6:$M$26,2,FALSE)</f>
        <v>37.5</v>
      </c>
      <c r="P405" s="173" t="s">
        <v>83</v>
      </c>
      <c r="Q405" s="173" t="s">
        <v>82</v>
      </c>
      <c r="R405" s="168">
        <f>VLOOKUP(CONCATENATE(P405,Q405),'Sheet1 (2)'!$N$6:$O$26,2,FALSE)</f>
        <v>18.75</v>
      </c>
      <c r="S405" s="173" t="s">
        <v>80</v>
      </c>
      <c r="T405" s="173" t="s">
        <v>80</v>
      </c>
      <c r="U405" s="168">
        <f>VLOOKUP(CONCATENATE(S405,T405),'Sheet1 (2)'!$P$6:$Q$26,2,FALSE)</f>
        <v>0</v>
      </c>
      <c r="V405" s="173" t="s">
        <v>80</v>
      </c>
      <c r="W405" s="173" t="s">
        <v>80</v>
      </c>
      <c r="X405" s="168">
        <f>VLOOKUP(CONCATENATE(V405,W405),'Sheet1 (2)'!$R$6:$S$26,2,FALSE)</f>
        <v>0</v>
      </c>
      <c r="Y405" s="173" t="s">
        <v>80</v>
      </c>
      <c r="Z405" s="173" t="s">
        <v>80</v>
      </c>
      <c r="AA405" s="168">
        <f>VLOOKUP(CONCATENATE(Y405,Z405),'Sheet1 (2)'!$T$6:$U$26,2,FALSE)</f>
        <v>0</v>
      </c>
      <c r="AB405" s="173" t="s">
        <v>80</v>
      </c>
      <c r="AC405" s="173" t="s">
        <v>80</v>
      </c>
      <c r="AD405" s="168">
        <f>VLOOKUP(CONCATENATE(AB405,AC405),'Sheet1 (2)'!$X$6:$Y$26,2,FALSE)</f>
        <v>0</v>
      </c>
      <c r="AE405" s="173" t="s">
        <v>82</v>
      </c>
      <c r="AF405" s="173" t="s">
        <v>81</v>
      </c>
      <c r="AG405" s="168">
        <f>VLOOKUP(CONCATENATE(AE405,AF405),'Sheet1 (2)'!$Z$6:$AA$26,2,FALSE)</f>
        <v>66</v>
      </c>
      <c r="AH405" s="172"/>
      <c r="AI405" s="175"/>
      <c r="AJ405" s="140"/>
      <c r="AK405" s="176" t="s">
        <v>282</v>
      </c>
      <c r="AL405" s="176" t="s">
        <v>76</v>
      </c>
      <c r="AM405" s="170">
        <f t="shared" si="12"/>
        <v>545</v>
      </c>
      <c r="AN405" s="147"/>
      <c r="AO405" s="155"/>
      <c r="AP405" s="156"/>
      <c r="AQ405" s="157">
        <v>2.4005762971999998</v>
      </c>
      <c r="AR405" s="158"/>
      <c r="AS405" s="145">
        <f>LOOKUP(rufmkm,'Sheet1 (2)'!$V$62:$V$71,'Sheet1 (2)'!$W$62:$W$71)</f>
        <v>30</v>
      </c>
      <c r="AT405" s="140"/>
      <c r="AU405" s="157">
        <f>IF(IF(D405='Sheet1 (2)'!$C$69,'Sheet1 (2)'!$D$69*('Sheet1 (2)'!$D$72-rut_index)/'Sheet1 (2)'!$D$72,IF(shee2!D405='Sheet1 (2)'!$C$70,'Sheet1 (2)'!$D$70*('Sheet1 (2)'!$D$72-rut_index)/'Sheet1 (2)'!$D$72,IF(shee2!D405='Sheet1 (2)'!$C$71,'Sheet1 (2)'!$D$71*('Sheet1 (2)'!$D$72-rut_index)/'Sheet1 (2)'!$D$72)))&lt;0,0,IF(D405='Sheet1 (2)'!$C$69,'Sheet1 (2)'!$D$69*('Sheet1 (2)'!$D$72-rut_index)/'Sheet1 (2)'!$D$72,IF(shee2!D405='Sheet1 (2)'!$C$70,'Sheet1 (2)'!$D$70*('Sheet1 (2)'!$D$72-rut_index)/'Sheet1 (2)'!$D$72,IF(shee2!D405='Sheet1 (2)'!$C$71,'Sheet1 (2)'!$D$71*('Sheet1 (2)'!$D$72-rut_index)/'Sheet1 (2)'!$D$72))))</f>
        <v>5</v>
      </c>
      <c r="AV405" s="157">
        <f>IF(IF(D405='Sheet1 (2)'!$C$69,'Sheet1 (2)'!$D$69*('Sheet1 (2)'!$D$72-crack_s_index)/'Sheet1 (2)'!$D$72,IF(shee2!D405='Sheet1 (2)'!$C$70,'Sheet1 (2)'!$D$70*('Sheet1 (2)'!$D$72-crack_s_index)/'Sheet1 (2)'!$D$72,IF(shee2!D405='Sheet1 (2)'!$C$71,'Sheet1 (2)'!$D$71*('Sheet1 (2)'!$D$72-crack_s_index)/'Sheet1 (2)'!$D$72)))&lt;0,0,IF(D405='Sheet1 (2)'!$C$69,'Sheet1 (2)'!$D$69*('Sheet1 (2)'!$D$72-crack_s_index)/'Sheet1 (2)'!$D$72,IF(shee2!D405='Sheet1 (2)'!$C$70,'Sheet1 (2)'!$D$70*('Sheet1 (2)'!$D$72-crack_s_index)/'Sheet1 (2)'!$D$72,IF(shee2!D405='Sheet1 (2)'!$C$71,'Sheet1 (2)'!$D$71*('Sheet1 (2)'!$D$72-crack_s_index)/'Sheet1 (2)'!$D$72))))</f>
        <v>1.875</v>
      </c>
      <c r="AW405" s="157">
        <f>IF(IF(D405='Sheet1 (2)'!$C$69,'Sheet1 (2)'!$D$69*('Sheet1 (2)'!$D$72-crack_t_index)/'Sheet1 (2)'!$D$72,IF(shee2!D405='Sheet1 (2)'!$C$70,'Sheet1 (2)'!$D$70*('Sheet1 (2)'!$D$72-crack_t_index)/'Sheet1 (2)'!$D$72,IF(shee2!D405='Sheet1 (2)'!$C$71,'Sheet1 (2)'!$D$71*('Sheet1 (2)'!$D$72-crack_t_index)/'Sheet1 (2)'!$D$72)))&lt;0,0,IF(D405='Sheet1 (2)'!$C$69,'Sheet1 (2)'!$D$69*('Sheet1 (2)'!$D$72-crack_t_index)/'Sheet1 (2)'!$D$72,IF(shee2!D405='Sheet1 (2)'!$C$70,'Sheet1 (2)'!$D$70*('Sheet1 (2)'!$D$72-crack_t_index)/'Sheet1 (2)'!$D$72,IF(shee2!D405='Sheet1 (2)'!$C$71,'Sheet1 (2)'!$D$71*('Sheet1 (2)'!$D$72-crack_t_index)/'Sheet1 (2)'!$D$72))))</f>
        <v>3.4375</v>
      </c>
      <c r="AX405" s="157">
        <f>IF(IF(D405='Sheet1 (2)'!$C$69,'Sheet1 (2)'!$D$69*('Sheet1 (2)'!$D$72-rave_index)/'Sheet1 (2)'!$D$72,IF(shee2!D405='Sheet1 (2)'!$C$70,'Sheet1 (2)'!$D$70*('Sheet1 (2)'!$D$72-rave_index)/'Sheet1 (2)'!$D$72,IF(shee2!D405='Sheet1 (2)'!$C$71,'Sheet1 (2)'!$D$71*('Sheet1 (2)'!$D$72-rave_index)/'Sheet1 (2)'!$D$72)))&lt;0,0,IF(D405='Sheet1 (2)'!$C$69,'Sheet1 (2)'!$D$69*('Sheet1 (2)'!$D$72-rave_index)/'Sheet1 (2)'!$D$72,IF(shee2!D405='Sheet1 (2)'!$C$70,'Sheet1 (2)'!$D$70*('Sheet1 (2)'!$D$72-rave_index)/'Sheet1 (2)'!$D$72,IF(shee2!D405='Sheet1 (2)'!$C$71,'Sheet1 (2)'!$D$71*('Sheet1 (2)'!$D$72-rave_index)/'Sheet1 (2)'!$D$72))))</f>
        <v>5</v>
      </c>
      <c r="AY405" s="157">
        <f>IF(IF(D405='Sheet1 (2)'!$C$69,'Sheet1 (2)'!$D$69*('Sheet1 (2)'!$D$72-rough_index)/'Sheet1 (2)'!$D$72,IF(shee2!D405='Sheet1 (2)'!$C$70,'Sheet1 (2)'!$D$70*('Sheet1 (2)'!$D$72-rough_index)/'Sheet1 (2)'!$D$72,IF(shee2!D405='Sheet1 (2)'!$C$71,'Sheet1 (2)'!$D$71*('Sheet1 (2)'!$D$72-rough_index)/'Sheet1 (2)'!$D$72)))&lt;0,0,IF(D405='Sheet1 (2)'!$C$69,'Sheet1 (2)'!$D$69*('Sheet1 (2)'!$D$72-rough_index)/'Sheet1 (2)'!$D$72,IF(shee2!D405='Sheet1 (2)'!$C$70,'Sheet1 (2)'!$D$70*('Sheet1 (2)'!$D$72-rough_index)/'Sheet1 (2)'!$D$72,IF(shee2!D405='Sheet1 (2)'!$C$71,'Sheet1 (2)'!$D$71*('Sheet1 (2)'!$D$72-rough_index)/'Sheet1 (2)'!$D$72))))</f>
        <v>2.5</v>
      </c>
      <c r="AZ405" s="159">
        <f>+(AU405*'Sheet1 (2)'!$C$77)+(AV405*'Sheet1 (2)'!$C$78)+(AW405*'Sheet1 (2)'!$C$79)+(AX405*'Sheet1 (2)'!$C$80)+(AY405*'Sheet1 (2)'!$C$81)</f>
        <v>3.0625</v>
      </c>
      <c r="BA405" s="213" t="str">
        <f t="shared" si="13"/>
        <v>Fair</v>
      </c>
      <c r="BE405">
        <f>IF(D405='Sheet1 (2)'!$C$61,'Sheet1 (2)'!$D$61*(counts^2)+'Sheet1 (2)'!$G$61*counts+'Sheet1 (2)'!$J$61,IF(D405='Sheet1 (2)'!$C$62,'Sheet1 (2)'!$D$62*counts+'Sheet1 (2)'!$G$62,IF(D405='Sheet1 (2)'!$C$63,'Sheet1 (2)'!$D$63*counts+'Sheet1 (2)'!$G$63,IF(D405='Sheet1 (2)'!$C$64,'Sheet1 (2)'!$D$64*counts+'Sheet1 (2)'!$G$64))))</f>
        <v>2.0984129299999998</v>
      </c>
    </row>
    <row r="406" spans="1:57" ht="12" customHeight="1">
      <c r="A406" s="145" t="s">
        <v>282</v>
      </c>
      <c r="B406" s="145" t="s">
        <v>76</v>
      </c>
      <c r="C406" s="170">
        <v>546</v>
      </c>
      <c r="D406" s="174" t="s">
        <v>77</v>
      </c>
      <c r="E406" s="171">
        <v>8</v>
      </c>
      <c r="F406" s="171">
        <v>2</v>
      </c>
      <c r="G406" s="171" t="s">
        <v>77</v>
      </c>
      <c r="H406" s="171">
        <v>1</v>
      </c>
      <c r="I406" s="171" t="s">
        <v>77</v>
      </c>
      <c r="J406" s="173" t="s">
        <v>78</v>
      </c>
      <c r="K406" s="173" t="s">
        <v>83</v>
      </c>
      <c r="L406" s="169">
        <f>VLOOKUP(CONCATENATE(J406,K406),'Sheet1 (2)'!$J$6:$K$26,2,FALSE)</f>
        <v>12.5</v>
      </c>
      <c r="M406" s="173" t="s">
        <v>83</v>
      </c>
      <c r="N406" s="173" t="s">
        <v>79</v>
      </c>
      <c r="O406" s="168">
        <f>VLOOKUP(CONCATENATE(M406,N406),'Sheet1 (2)'!$L$6:$M$26,2,FALSE)</f>
        <v>56.25</v>
      </c>
      <c r="P406" s="173" t="s">
        <v>83</v>
      </c>
      <c r="Q406" s="173" t="s">
        <v>83</v>
      </c>
      <c r="R406" s="168">
        <f>VLOOKUP(CONCATENATE(P406,Q406),'Sheet1 (2)'!$N$6:$O$26,2,FALSE)</f>
        <v>37.5</v>
      </c>
      <c r="S406" s="173" t="s">
        <v>80</v>
      </c>
      <c r="T406" s="173" t="s">
        <v>80</v>
      </c>
      <c r="U406" s="168">
        <f>VLOOKUP(CONCATENATE(S406,T406),'Sheet1 (2)'!$P$6:$Q$26,2,FALSE)</f>
        <v>0</v>
      </c>
      <c r="V406" s="173" t="s">
        <v>80</v>
      </c>
      <c r="W406" s="173" t="s">
        <v>80</v>
      </c>
      <c r="X406" s="168">
        <f>VLOOKUP(CONCATENATE(V406,W406),'Sheet1 (2)'!$R$6:$S$26,2,FALSE)</f>
        <v>0</v>
      </c>
      <c r="Y406" s="173" t="s">
        <v>80</v>
      </c>
      <c r="Z406" s="173" t="s">
        <v>80</v>
      </c>
      <c r="AA406" s="168">
        <f>VLOOKUP(CONCATENATE(Y406,Z406),'Sheet1 (2)'!$T$6:$U$26,2,FALSE)</f>
        <v>0</v>
      </c>
      <c r="AB406" s="173" t="s">
        <v>80</v>
      </c>
      <c r="AC406" s="173" t="s">
        <v>80</v>
      </c>
      <c r="AD406" s="168">
        <f>VLOOKUP(CONCATENATE(AB406,AC406),'Sheet1 (2)'!$X$6:$Y$26,2,FALSE)</f>
        <v>0</v>
      </c>
      <c r="AE406" s="173" t="s">
        <v>82</v>
      </c>
      <c r="AF406" s="173" t="s">
        <v>81</v>
      </c>
      <c r="AG406" s="168">
        <f>VLOOKUP(CONCATENATE(AE406,AF406),'Sheet1 (2)'!$Z$6:$AA$26,2,FALSE)</f>
        <v>66</v>
      </c>
      <c r="AH406" s="172"/>
      <c r="AI406" s="175"/>
      <c r="AJ406" s="140"/>
      <c r="AK406" s="176" t="s">
        <v>282</v>
      </c>
      <c r="AL406" s="176" t="s">
        <v>76</v>
      </c>
      <c r="AM406" s="170">
        <f t="shared" si="12"/>
        <v>546</v>
      </c>
      <c r="AN406" s="147"/>
      <c r="AO406" s="155"/>
      <c r="AP406" s="156"/>
      <c r="AQ406" s="157">
        <v>2.4264661083999997</v>
      </c>
      <c r="AR406" s="158"/>
      <c r="AS406" s="145">
        <f>LOOKUP(rufmkm,'Sheet1 (2)'!$V$62:$V$71,'Sheet1 (2)'!$W$62:$W$71)</f>
        <v>30</v>
      </c>
      <c r="AT406" s="140"/>
      <c r="AU406" s="157">
        <f>IF(IF(D406='Sheet1 (2)'!$C$69,'Sheet1 (2)'!$D$69*('Sheet1 (2)'!$D$72-rut_index)/'Sheet1 (2)'!$D$72,IF(shee2!D406='Sheet1 (2)'!$C$70,'Sheet1 (2)'!$D$70*('Sheet1 (2)'!$D$72-rut_index)/'Sheet1 (2)'!$D$72,IF(shee2!D406='Sheet1 (2)'!$C$71,'Sheet1 (2)'!$D$71*('Sheet1 (2)'!$D$72-rut_index)/'Sheet1 (2)'!$D$72)))&lt;0,0,IF(D406='Sheet1 (2)'!$C$69,'Sheet1 (2)'!$D$69*('Sheet1 (2)'!$D$72-rut_index)/'Sheet1 (2)'!$D$72,IF(shee2!D406='Sheet1 (2)'!$C$70,'Sheet1 (2)'!$D$70*('Sheet1 (2)'!$D$72-rut_index)/'Sheet1 (2)'!$D$72,IF(shee2!D406='Sheet1 (2)'!$C$71,'Sheet1 (2)'!$D$71*('Sheet1 (2)'!$D$72-rut_index)/'Sheet1 (2)'!$D$72))))</f>
        <v>3.9583333333333335</v>
      </c>
      <c r="AV406" s="157">
        <f>IF(IF(D406='Sheet1 (2)'!$C$69,'Sheet1 (2)'!$D$69*('Sheet1 (2)'!$D$72-crack_s_index)/'Sheet1 (2)'!$D$72,IF(shee2!D406='Sheet1 (2)'!$C$70,'Sheet1 (2)'!$D$70*('Sheet1 (2)'!$D$72-crack_s_index)/'Sheet1 (2)'!$D$72,IF(shee2!D406='Sheet1 (2)'!$C$71,'Sheet1 (2)'!$D$71*('Sheet1 (2)'!$D$72-crack_s_index)/'Sheet1 (2)'!$D$72)))&lt;0,0,IF(D406='Sheet1 (2)'!$C$69,'Sheet1 (2)'!$D$69*('Sheet1 (2)'!$D$72-crack_s_index)/'Sheet1 (2)'!$D$72,IF(shee2!D406='Sheet1 (2)'!$C$70,'Sheet1 (2)'!$D$70*('Sheet1 (2)'!$D$72-crack_s_index)/'Sheet1 (2)'!$D$72,IF(shee2!D406='Sheet1 (2)'!$C$71,'Sheet1 (2)'!$D$71*('Sheet1 (2)'!$D$72-crack_s_index)/'Sheet1 (2)'!$D$72))))</f>
        <v>0.3125</v>
      </c>
      <c r="AW406" s="157">
        <f>IF(IF(D406='Sheet1 (2)'!$C$69,'Sheet1 (2)'!$D$69*('Sheet1 (2)'!$D$72-crack_t_index)/'Sheet1 (2)'!$D$72,IF(shee2!D406='Sheet1 (2)'!$C$70,'Sheet1 (2)'!$D$70*('Sheet1 (2)'!$D$72-crack_t_index)/'Sheet1 (2)'!$D$72,IF(shee2!D406='Sheet1 (2)'!$C$71,'Sheet1 (2)'!$D$71*('Sheet1 (2)'!$D$72-crack_t_index)/'Sheet1 (2)'!$D$72)))&lt;0,0,IF(D406='Sheet1 (2)'!$C$69,'Sheet1 (2)'!$D$69*('Sheet1 (2)'!$D$72-crack_t_index)/'Sheet1 (2)'!$D$72,IF(shee2!D406='Sheet1 (2)'!$C$70,'Sheet1 (2)'!$D$70*('Sheet1 (2)'!$D$72-crack_t_index)/'Sheet1 (2)'!$D$72,IF(shee2!D406='Sheet1 (2)'!$C$71,'Sheet1 (2)'!$D$71*('Sheet1 (2)'!$D$72-crack_t_index)/'Sheet1 (2)'!$D$72))))</f>
        <v>1.875</v>
      </c>
      <c r="AX406" s="157">
        <f>IF(IF(D406='Sheet1 (2)'!$C$69,'Sheet1 (2)'!$D$69*('Sheet1 (2)'!$D$72-rave_index)/'Sheet1 (2)'!$D$72,IF(shee2!D406='Sheet1 (2)'!$C$70,'Sheet1 (2)'!$D$70*('Sheet1 (2)'!$D$72-rave_index)/'Sheet1 (2)'!$D$72,IF(shee2!D406='Sheet1 (2)'!$C$71,'Sheet1 (2)'!$D$71*('Sheet1 (2)'!$D$72-rave_index)/'Sheet1 (2)'!$D$72)))&lt;0,0,IF(D406='Sheet1 (2)'!$C$69,'Sheet1 (2)'!$D$69*('Sheet1 (2)'!$D$72-rave_index)/'Sheet1 (2)'!$D$72,IF(shee2!D406='Sheet1 (2)'!$C$70,'Sheet1 (2)'!$D$70*('Sheet1 (2)'!$D$72-rave_index)/'Sheet1 (2)'!$D$72,IF(shee2!D406='Sheet1 (2)'!$C$71,'Sheet1 (2)'!$D$71*('Sheet1 (2)'!$D$72-rave_index)/'Sheet1 (2)'!$D$72))))</f>
        <v>5</v>
      </c>
      <c r="AY406" s="157">
        <f>IF(IF(D406='Sheet1 (2)'!$C$69,'Sheet1 (2)'!$D$69*('Sheet1 (2)'!$D$72-rough_index)/'Sheet1 (2)'!$D$72,IF(shee2!D406='Sheet1 (2)'!$C$70,'Sheet1 (2)'!$D$70*('Sheet1 (2)'!$D$72-rough_index)/'Sheet1 (2)'!$D$72,IF(shee2!D406='Sheet1 (2)'!$C$71,'Sheet1 (2)'!$D$71*('Sheet1 (2)'!$D$72-rough_index)/'Sheet1 (2)'!$D$72)))&lt;0,0,IF(D406='Sheet1 (2)'!$C$69,'Sheet1 (2)'!$D$69*('Sheet1 (2)'!$D$72-rough_index)/'Sheet1 (2)'!$D$72,IF(shee2!D406='Sheet1 (2)'!$C$70,'Sheet1 (2)'!$D$70*('Sheet1 (2)'!$D$72-rough_index)/'Sheet1 (2)'!$D$72,IF(shee2!D406='Sheet1 (2)'!$C$71,'Sheet1 (2)'!$D$71*('Sheet1 (2)'!$D$72-rough_index)/'Sheet1 (2)'!$D$72))))</f>
        <v>2.5</v>
      </c>
      <c r="AZ406" s="159">
        <f>+(AU406*'Sheet1 (2)'!$C$77)+(AV406*'Sheet1 (2)'!$C$78)+(AW406*'Sheet1 (2)'!$C$79)+(AX406*'Sheet1 (2)'!$C$80)+(AY406*'Sheet1 (2)'!$C$81)</f>
        <v>2.229166666666667</v>
      </c>
      <c r="BA406" s="213" t="str">
        <f t="shared" si="13"/>
        <v>Poor</v>
      </c>
      <c r="BE406">
        <f>IF(D406='Sheet1 (2)'!$C$61,'Sheet1 (2)'!$D$61*(counts^2)+'Sheet1 (2)'!$G$61*counts+'Sheet1 (2)'!$J$61,IF(D406='Sheet1 (2)'!$C$62,'Sheet1 (2)'!$D$62*counts+'Sheet1 (2)'!$G$62,IF(D406='Sheet1 (2)'!$C$63,'Sheet1 (2)'!$D$63*counts+'Sheet1 (2)'!$G$63,IF(D406='Sheet1 (2)'!$C$64,'Sheet1 (2)'!$D$64*counts+'Sheet1 (2)'!$G$64))))</f>
        <v>2.0984129299999998</v>
      </c>
    </row>
    <row r="407" spans="1:57" ht="12" customHeight="1">
      <c r="A407" s="145" t="s">
        <v>282</v>
      </c>
      <c r="B407" s="145" t="s">
        <v>76</v>
      </c>
      <c r="C407" s="170">
        <v>547</v>
      </c>
      <c r="D407" s="174" t="s">
        <v>77</v>
      </c>
      <c r="E407" s="171">
        <v>8</v>
      </c>
      <c r="F407" s="171">
        <v>2</v>
      </c>
      <c r="G407" s="171" t="s">
        <v>77</v>
      </c>
      <c r="H407" s="171">
        <v>1</v>
      </c>
      <c r="I407" s="171" t="s">
        <v>77</v>
      </c>
      <c r="J407" s="173" t="s">
        <v>78</v>
      </c>
      <c r="K407" s="173" t="s">
        <v>81</v>
      </c>
      <c r="L407" s="169">
        <f>VLOOKUP(CONCATENATE(J407,K407),'Sheet1 (2)'!$J$6:$K$26,2,FALSE)</f>
        <v>25</v>
      </c>
      <c r="M407" s="173" t="s">
        <v>83</v>
      </c>
      <c r="N407" s="173" t="s">
        <v>83</v>
      </c>
      <c r="O407" s="168">
        <f>VLOOKUP(CONCATENATE(M407,N407),'Sheet1 (2)'!$L$6:$M$26,2,FALSE)</f>
        <v>37.5</v>
      </c>
      <c r="P407" s="173" t="s">
        <v>83</v>
      </c>
      <c r="Q407" s="173" t="s">
        <v>82</v>
      </c>
      <c r="R407" s="168">
        <f>VLOOKUP(CONCATENATE(P407,Q407),'Sheet1 (2)'!$N$6:$O$26,2,FALSE)</f>
        <v>18.75</v>
      </c>
      <c r="S407" s="173" t="s">
        <v>80</v>
      </c>
      <c r="T407" s="173" t="s">
        <v>80</v>
      </c>
      <c r="U407" s="168">
        <f>VLOOKUP(CONCATENATE(S407,T407),'Sheet1 (2)'!$P$6:$Q$26,2,FALSE)</f>
        <v>0</v>
      </c>
      <c r="V407" s="173" t="s">
        <v>80</v>
      </c>
      <c r="W407" s="173" t="s">
        <v>80</v>
      </c>
      <c r="X407" s="168">
        <f>VLOOKUP(CONCATENATE(V407,W407),'Sheet1 (2)'!$R$6:$S$26,2,FALSE)</f>
        <v>0</v>
      </c>
      <c r="Y407" s="173" t="s">
        <v>80</v>
      </c>
      <c r="Z407" s="173" t="s">
        <v>80</v>
      </c>
      <c r="AA407" s="168">
        <f>VLOOKUP(CONCATENATE(Y407,Z407),'Sheet1 (2)'!$T$6:$U$26,2,FALSE)</f>
        <v>0</v>
      </c>
      <c r="AB407" s="173" t="s">
        <v>80</v>
      </c>
      <c r="AC407" s="173" t="s">
        <v>80</v>
      </c>
      <c r="AD407" s="168">
        <f>VLOOKUP(CONCATENATE(AB407,AC407),'Sheet1 (2)'!$X$6:$Y$26,2,FALSE)</f>
        <v>0</v>
      </c>
      <c r="AE407" s="173" t="s">
        <v>82</v>
      </c>
      <c r="AF407" s="173" t="s">
        <v>81</v>
      </c>
      <c r="AG407" s="168">
        <f>VLOOKUP(CONCATENATE(AE407,AF407),'Sheet1 (2)'!$Z$6:$AA$26,2,FALSE)</f>
        <v>66</v>
      </c>
      <c r="AH407" s="172"/>
      <c r="AI407" s="175"/>
      <c r="AJ407" s="140"/>
      <c r="AK407" s="176" t="s">
        <v>282</v>
      </c>
      <c r="AL407" s="176" t="s">
        <v>76</v>
      </c>
      <c r="AM407" s="170">
        <f t="shared" si="12"/>
        <v>547</v>
      </c>
      <c r="AN407" s="147"/>
      <c r="AO407" s="155"/>
      <c r="AP407" s="156"/>
      <c r="AQ407" s="157">
        <v>2.7339673283999999</v>
      </c>
      <c r="AR407" s="158"/>
      <c r="AS407" s="145">
        <f>LOOKUP(rufmkm,'Sheet1 (2)'!$V$62:$V$71,'Sheet1 (2)'!$W$62:$W$71)</f>
        <v>30</v>
      </c>
      <c r="AT407" s="140"/>
      <c r="AU407" s="157">
        <f>IF(IF(D407='Sheet1 (2)'!$C$69,'Sheet1 (2)'!$D$69*('Sheet1 (2)'!$D$72-rut_index)/'Sheet1 (2)'!$D$72,IF(shee2!D407='Sheet1 (2)'!$C$70,'Sheet1 (2)'!$D$70*('Sheet1 (2)'!$D$72-rut_index)/'Sheet1 (2)'!$D$72,IF(shee2!D407='Sheet1 (2)'!$C$71,'Sheet1 (2)'!$D$71*('Sheet1 (2)'!$D$72-rut_index)/'Sheet1 (2)'!$D$72)))&lt;0,0,IF(D407='Sheet1 (2)'!$C$69,'Sheet1 (2)'!$D$69*('Sheet1 (2)'!$D$72-rut_index)/'Sheet1 (2)'!$D$72,IF(shee2!D407='Sheet1 (2)'!$C$70,'Sheet1 (2)'!$D$70*('Sheet1 (2)'!$D$72-rut_index)/'Sheet1 (2)'!$D$72,IF(shee2!D407='Sheet1 (2)'!$C$71,'Sheet1 (2)'!$D$71*('Sheet1 (2)'!$D$72-rut_index)/'Sheet1 (2)'!$D$72))))</f>
        <v>2.9166666666666665</v>
      </c>
      <c r="AV407" s="157">
        <f>IF(IF(D407='Sheet1 (2)'!$C$69,'Sheet1 (2)'!$D$69*('Sheet1 (2)'!$D$72-crack_s_index)/'Sheet1 (2)'!$D$72,IF(shee2!D407='Sheet1 (2)'!$C$70,'Sheet1 (2)'!$D$70*('Sheet1 (2)'!$D$72-crack_s_index)/'Sheet1 (2)'!$D$72,IF(shee2!D407='Sheet1 (2)'!$C$71,'Sheet1 (2)'!$D$71*('Sheet1 (2)'!$D$72-crack_s_index)/'Sheet1 (2)'!$D$72)))&lt;0,0,IF(D407='Sheet1 (2)'!$C$69,'Sheet1 (2)'!$D$69*('Sheet1 (2)'!$D$72-crack_s_index)/'Sheet1 (2)'!$D$72,IF(shee2!D407='Sheet1 (2)'!$C$70,'Sheet1 (2)'!$D$70*('Sheet1 (2)'!$D$72-crack_s_index)/'Sheet1 (2)'!$D$72,IF(shee2!D407='Sheet1 (2)'!$C$71,'Sheet1 (2)'!$D$71*('Sheet1 (2)'!$D$72-crack_s_index)/'Sheet1 (2)'!$D$72))))</f>
        <v>1.875</v>
      </c>
      <c r="AW407" s="157">
        <f>IF(IF(D407='Sheet1 (2)'!$C$69,'Sheet1 (2)'!$D$69*('Sheet1 (2)'!$D$72-crack_t_index)/'Sheet1 (2)'!$D$72,IF(shee2!D407='Sheet1 (2)'!$C$70,'Sheet1 (2)'!$D$70*('Sheet1 (2)'!$D$72-crack_t_index)/'Sheet1 (2)'!$D$72,IF(shee2!D407='Sheet1 (2)'!$C$71,'Sheet1 (2)'!$D$71*('Sheet1 (2)'!$D$72-crack_t_index)/'Sheet1 (2)'!$D$72)))&lt;0,0,IF(D407='Sheet1 (2)'!$C$69,'Sheet1 (2)'!$D$69*('Sheet1 (2)'!$D$72-crack_t_index)/'Sheet1 (2)'!$D$72,IF(shee2!D407='Sheet1 (2)'!$C$70,'Sheet1 (2)'!$D$70*('Sheet1 (2)'!$D$72-crack_t_index)/'Sheet1 (2)'!$D$72,IF(shee2!D407='Sheet1 (2)'!$C$71,'Sheet1 (2)'!$D$71*('Sheet1 (2)'!$D$72-crack_t_index)/'Sheet1 (2)'!$D$72))))</f>
        <v>3.4375</v>
      </c>
      <c r="AX407" s="157">
        <f>IF(IF(D407='Sheet1 (2)'!$C$69,'Sheet1 (2)'!$D$69*('Sheet1 (2)'!$D$72-rave_index)/'Sheet1 (2)'!$D$72,IF(shee2!D407='Sheet1 (2)'!$C$70,'Sheet1 (2)'!$D$70*('Sheet1 (2)'!$D$72-rave_index)/'Sheet1 (2)'!$D$72,IF(shee2!D407='Sheet1 (2)'!$C$71,'Sheet1 (2)'!$D$71*('Sheet1 (2)'!$D$72-rave_index)/'Sheet1 (2)'!$D$72)))&lt;0,0,IF(D407='Sheet1 (2)'!$C$69,'Sheet1 (2)'!$D$69*('Sheet1 (2)'!$D$72-rave_index)/'Sheet1 (2)'!$D$72,IF(shee2!D407='Sheet1 (2)'!$C$70,'Sheet1 (2)'!$D$70*('Sheet1 (2)'!$D$72-rave_index)/'Sheet1 (2)'!$D$72,IF(shee2!D407='Sheet1 (2)'!$C$71,'Sheet1 (2)'!$D$71*('Sheet1 (2)'!$D$72-rave_index)/'Sheet1 (2)'!$D$72))))</f>
        <v>5</v>
      </c>
      <c r="AY407" s="157">
        <f>IF(IF(D407='Sheet1 (2)'!$C$69,'Sheet1 (2)'!$D$69*('Sheet1 (2)'!$D$72-rough_index)/'Sheet1 (2)'!$D$72,IF(shee2!D407='Sheet1 (2)'!$C$70,'Sheet1 (2)'!$D$70*('Sheet1 (2)'!$D$72-rough_index)/'Sheet1 (2)'!$D$72,IF(shee2!D407='Sheet1 (2)'!$C$71,'Sheet1 (2)'!$D$71*('Sheet1 (2)'!$D$72-rough_index)/'Sheet1 (2)'!$D$72)))&lt;0,0,IF(D407='Sheet1 (2)'!$C$69,'Sheet1 (2)'!$D$69*('Sheet1 (2)'!$D$72-rough_index)/'Sheet1 (2)'!$D$72,IF(shee2!D407='Sheet1 (2)'!$C$70,'Sheet1 (2)'!$D$70*('Sheet1 (2)'!$D$72-rough_index)/'Sheet1 (2)'!$D$72,IF(shee2!D407='Sheet1 (2)'!$C$71,'Sheet1 (2)'!$D$71*('Sheet1 (2)'!$D$72-rough_index)/'Sheet1 (2)'!$D$72))))</f>
        <v>2.5</v>
      </c>
      <c r="AZ407" s="159">
        <f>+(AU407*'Sheet1 (2)'!$C$77)+(AV407*'Sheet1 (2)'!$C$78)+(AW407*'Sheet1 (2)'!$C$79)+(AX407*'Sheet1 (2)'!$C$80)+(AY407*'Sheet1 (2)'!$C$81)</f>
        <v>2.645833333333333</v>
      </c>
      <c r="BA407" s="213" t="str">
        <f t="shared" si="13"/>
        <v>Fair</v>
      </c>
      <c r="BE407">
        <f>IF(D407='Sheet1 (2)'!$C$61,'Sheet1 (2)'!$D$61*(counts^2)+'Sheet1 (2)'!$G$61*counts+'Sheet1 (2)'!$J$61,IF(D407='Sheet1 (2)'!$C$62,'Sheet1 (2)'!$D$62*counts+'Sheet1 (2)'!$G$62,IF(D407='Sheet1 (2)'!$C$63,'Sheet1 (2)'!$D$63*counts+'Sheet1 (2)'!$G$63,IF(D407='Sheet1 (2)'!$C$64,'Sheet1 (2)'!$D$64*counts+'Sheet1 (2)'!$G$64))))</f>
        <v>2.0984129299999998</v>
      </c>
    </row>
    <row r="408" spans="1:57" ht="12" customHeight="1">
      <c r="A408" s="145" t="s">
        <v>282</v>
      </c>
      <c r="B408" s="145" t="s">
        <v>76</v>
      </c>
      <c r="C408" s="170">
        <v>548</v>
      </c>
      <c r="D408" s="174" t="s">
        <v>77</v>
      </c>
      <c r="E408" s="171">
        <v>8</v>
      </c>
      <c r="F408" s="171">
        <v>2</v>
      </c>
      <c r="G408" s="171" t="s">
        <v>77</v>
      </c>
      <c r="H408" s="171">
        <v>1</v>
      </c>
      <c r="I408" s="171" t="s">
        <v>77</v>
      </c>
      <c r="J408" s="173" t="s">
        <v>80</v>
      </c>
      <c r="K408" s="173" t="s">
        <v>80</v>
      </c>
      <c r="L408" s="169">
        <f>VLOOKUP(CONCATENATE(J408,K408),'Sheet1 (2)'!$J$6:$K$26,2,FALSE)</f>
        <v>0</v>
      </c>
      <c r="M408" s="173" t="s">
        <v>83</v>
      </c>
      <c r="N408" s="173" t="s">
        <v>83</v>
      </c>
      <c r="O408" s="168">
        <f>VLOOKUP(CONCATENATE(M408,N408),'Sheet1 (2)'!$L$6:$M$26,2,FALSE)</f>
        <v>37.5</v>
      </c>
      <c r="P408" s="173" t="s">
        <v>83</v>
      </c>
      <c r="Q408" s="173" t="s">
        <v>83</v>
      </c>
      <c r="R408" s="168">
        <f>VLOOKUP(CONCATENATE(P408,Q408),'Sheet1 (2)'!$N$6:$O$26,2,FALSE)</f>
        <v>37.5</v>
      </c>
      <c r="S408" s="173" t="s">
        <v>80</v>
      </c>
      <c r="T408" s="173" t="s">
        <v>80</v>
      </c>
      <c r="U408" s="168">
        <f>VLOOKUP(CONCATENATE(S408,T408),'Sheet1 (2)'!$P$6:$Q$26,2,FALSE)</f>
        <v>0</v>
      </c>
      <c r="V408" s="173" t="s">
        <v>80</v>
      </c>
      <c r="W408" s="173" t="s">
        <v>80</v>
      </c>
      <c r="X408" s="168">
        <f>VLOOKUP(CONCATENATE(V408,W408),'Sheet1 (2)'!$R$6:$S$26,2,FALSE)</f>
        <v>0</v>
      </c>
      <c r="Y408" s="173" t="s">
        <v>80</v>
      </c>
      <c r="Z408" s="173" t="s">
        <v>80</v>
      </c>
      <c r="AA408" s="168">
        <f>VLOOKUP(CONCATENATE(Y408,Z408),'Sheet1 (2)'!$T$6:$U$26,2,FALSE)</f>
        <v>0</v>
      </c>
      <c r="AB408" s="173" t="s">
        <v>80</v>
      </c>
      <c r="AC408" s="173" t="s">
        <v>80</v>
      </c>
      <c r="AD408" s="168">
        <f>VLOOKUP(CONCATENATE(AB408,AC408),'Sheet1 (2)'!$X$6:$Y$26,2,FALSE)</f>
        <v>0</v>
      </c>
      <c r="AE408" s="173" t="s">
        <v>82</v>
      </c>
      <c r="AF408" s="173" t="s">
        <v>81</v>
      </c>
      <c r="AG408" s="168">
        <f>VLOOKUP(CONCATENATE(AE408,AF408),'Sheet1 (2)'!$Z$6:$AA$26,2,FALSE)</f>
        <v>66</v>
      </c>
      <c r="AH408" s="172"/>
      <c r="AI408" s="175"/>
      <c r="AJ408" s="140"/>
      <c r="AK408" s="176" t="s">
        <v>282</v>
      </c>
      <c r="AL408" s="176" t="s">
        <v>76</v>
      </c>
      <c r="AM408" s="170">
        <f t="shared" si="12"/>
        <v>548</v>
      </c>
      <c r="AN408" s="147"/>
      <c r="AO408" s="155"/>
      <c r="AP408" s="156"/>
      <c r="AQ408" s="157">
        <v>2.9464066542</v>
      </c>
      <c r="AR408" s="158"/>
      <c r="AS408" s="145">
        <f>LOOKUP(rufmkm,'Sheet1 (2)'!$V$62:$V$71,'Sheet1 (2)'!$W$62:$W$71)</f>
        <v>30</v>
      </c>
      <c r="AT408" s="140"/>
      <c r="AU408" s="157">
        <f>IF(IF(D408='Sheet1 (2)'!$C$69,'Sheet1 (2)'!$D$69*('Sheet1 (2)'!$D$72-rut_index)/'Sheet1 (2)'!$D$72,IF(shee2!D408='Sheet1 (2)'!$C$70,'Sheet1 (2)'!$D$70*('Sheet1 (2)'!$D$72-rut_index)/'Sheet1 (2)'!$D$72,IF(shee2!D408='Sheet1 (2)'!$C$71,'Sheet1 (2)'!$D$71*('Sheet1 (2)'!$D$72-rut_index)/'Sheet1 (2)'!$D$72)))&lt;0,0,IF(D408='Sheet1 (2)'!$C$69,'Sheet1 (2)'!$D$69*('Sheet1 (2)'!$D$72-rut_index)/'Sheet1 (2)'!$D$72,IF(shee2!D408='Sheet1 (2)'!$C$70,'Sheet1 (2)'!$D$70*('Sheet1 (2)'!$D$72-rut_index)/'Sheet1 (2)'!$D$72,IF(shee2!D408='Sheet1 (2)'!$C$71,'Sheet1 (2)'!$D$71*('Sheet1 (2)'!$D$72-rut_index)/'Sheet1 (2)'!$D$72))))</f>
        <v>5</v>
      </c>
      <c r="AV408" s="157">
        <f>IF(IF(D408='Sheet1 (2)'!$C$69,'Sheet1 (2)'!$D$69*('Sheet1 (2)'!$D$72-crack_s_index)/'Sheet1 (2)'!$D$72,IF(shee2!D408='Sheet1 (2)'!$C$70,'Sheet1 (2)'!$D$70*('Sheet1 (2)'!$D$72-crack_s_index)/'Sheet1 (2)'!$D$72,IF(shee2!D408='Sheet1 (2)'!$C$71,'Sheet1 (2)'!$D$71*('Sheet1 (2)'!$D$72-crack_s_index)/'Sheet1 (2)'!$D$72)))&lt;0,0,IF(D408='Sheet1 (2)'!$C$69,'Sheet1 (2)'!$D$69*('Sheet1 (2)'!$D$72-crack_s_index)/'Sheet1 (2)'!$D$72,IF(shee2!D408='Sheet1 (2)'!$C$70,'Sheet1 (2)'!$D$70*('Sheet1 (2)'!$D$72-crack_s_index)/'Sheet1 (2)'!$D$72,IF(shee2!D408='Sheet1 (2)'!$C$71,'Sheet1 (2)'!$D$71*('Sheet1 (2)'!$D$72-crack_s_index)/'Sheet1 (2)'!$D$72))))</f>
        <v>1.875</v>
      </c>
      <c r="AW408" s="157">
        <f>IF(IF(D408='Sheet1 (2)'!$C$69,'Sheet1 (2)'!$D$69*('Sheet1 (2)'!$D$72-crack_t_index)/'Sheet1 (2)'!$D$72,IF(shee2!D408='Sheet1 (2)'!$C$70,'Sheet1 (2)'!$D$70*('Sheet1 (2)'!$D$72-crack_t_index)/'Sheet1 (2)'!$D$72,IF(shee2!D408='Sheet1 (2)'!$C$71,'Sheet1 (2)'!$D$71*('Sheet1 (2)'!$D$72-crack_t_index)/'Sheet1 (2)'!$D$72)))&lt;0,0,IF(D408='Sheet1 (2)'!$C$69,'Sheet1 (2)'!$D$69*('Sheet1 (2)'!$D$72-crack_t_index)/'Sheet1 (2)'!$D$72,IF(shee2!D408='Sheet1 (2)'!$C$70,'Sheet1 (2)'!$D$70*('Sheet1 (2)'!$D$72-crack_t_index)/'Sheet1 (2)'!$D$72,IF(shee2!D408='Sheet1 (2)'!$C$71,'Sheet1 (2)'!$D$71*('Sheet1 (2)'!$D$72-crack_t_index)/'Sheet1 (2)'!$D$72))))</f>
        <v>1.875</v>
      </c>
      <c r="AX408" s="157">
        <f>IF(IF(D408='Sheet1 (2)'!$C$69,'Sheet1 (2)'!$D$69*('Sheet1 (2)'!$D$72-rave_index)/'Sheet1 (2)'!$D$72,IF(shee2!D408='Sheet1 (2)'!$C$70,'Sheet1 (2)'!$D$70*('Sheet1 (2)'!$D$72-rave_index)/'Sheet1 (2)'!$D$72,IF(shee2!D408='Sheet1 (2)'!$C$71,'Sheet1 (2)'!$D$71*('Sheet1 (2)'!$D$72-rave_index)/'Sheet1 (2)'!$D$72)))&lt;0,0,IF(D408='Sheet1 (2)'!$C$69,'Sheet1 (2)'!$D$69*('Sheet1 (2)'!$D$72-rave_index)/'Sheet1 (2)'!$D$72,IF(shee2!D408='Sheet1 (2)'!$C$70,'Sheet1 (2)'!$D$70*('Sheet1 (2)'!$D$72-rave_index)/'Sheet1 (2)'!$D$72,IF(shee2!D408='Sheet1 (2)'!$C$71,'Sheet1 (2)'!$D$71*('Sheet1 (2)'!$D$72-rave_index)/'Sheet1 (2)'!$D$72))))</f>
        <v>5</v>
      </c>
      <c r="AY408" s="157">
        <f>IF(IF(D408='Sheet1 (2)'!$C$69,'Sheet1 (2)'!$D$69*('Sheet1 (2)'!$D$72-rough_index)/'Sheet1 (2)'!$D$72,IF(shee2!D408='Sheet1 (2)'!$C$70,'Sheet1 (2)'!$D$70*('Sheet1 (2)'!$D$72-rough_index)/'Sheet1 (2)'!$D$72,IF(shee2!D408='Sheet1 (2)'!$C$71,'Sheet1 (2)'!$D$71*('Sheet1 (2)'!$D$72-rough_index)/'Sheet1 (2)'!$D$72)))&lt;0,0,IF(D408='Sheet1 (2)'!$C$69,'Sheet1 (2)'!$D$69*('Sheet1 (2)'!$D$72-rough_index)/'Sheet1 (2)'!$D$72,IF(shee2!D408='Sheet1 (2)'!$C$70,'Sheet1 (2)'!$D$70*('Sheet1 (2)'!$D$72-rough_index)/'Sheet1 (2)'!$D$72,IF(shee2!D408='Sheet1 (2)'!$C$71,'Sheet1 (2)'!$D$71*('Sheet1 (2)'!$D$72-rough_index)/'Sheet1 (2)'!$D$72))))</f>
        <v>2.5</v>
      </c>
      <c r="AZ408" s="159">
        <f>+(AU408*'Sheet1 (2)'!$C$77)+(AV408*'Sheet1 (2)'!$C$78)+(AW408*'Sheet1 (2)'!$C$79)+(AX408*'Sheet1 (2)'!$C$80)+(AY408*'Sheet1 (2)'!$C$81)</f>
        <v>3</v>
      </c>
      <c r="BA408" s="213" t="str">
        <f t="shared" si="13"/>
        <v>Fair</v>
      </c>
      <c r="BE408">
        <f>IF(D408='Sheet1 (2)'!$C$61,'Sheet1 (2)'!$D$61*(counts^2)+'Sheet1 (2)'!$G$61*counts+'Sheet1 (2)'!$J$61,IF(D408='Sheet1 (2)'!$C$62,'Sheet1 (2)'!$D$62*counts+'Sheet1 (2)'!$G$62,IF(D408='Sheet1 (2)'!$C$63,'Sheet1 (2)'!$D$63*counts+'Sheet1 (2)'!$G$63,IF(D408='Sheet1 (2)'!$C$64,'Sheet1 (2)'!$D$64*counts+'Sheet1 (2)'!$G$64))))</f>
        <v>2.0984129299999998</v>
      </c>
    </row>
    <row r="409" spans="1:57" ht="12" customHeight="1">
      <c r="A409" s="145" t="s">
        <v>282</v>
      </c>
      <c r="B409" s="145" t="s">
        <v>76</v>
      </c>
      <c r="C409" s="170">
        <v>549</v>
      </c>
      <c r="D409" s="174" t="s">
        <v>77</v>
      </c>
      <c r="E409" s="171">
        <v>8</v>
      </c>
      <c r="F409" s="171">
        <v>2</v>
      </c>
      <c r="G409" s="171" t="s">
        <v>77</v>
      </c>
      <c r="H409" s="171">
        <v>1</v>
      </c>
      <c r="I409" s="171" t="s">
        <v>77</v>
      </c>
      <c r="J409" s="173" t="s">
        <v>80</v>
      </c>
      <c r="K409" s="173" t="s">
        <v>80</v>
      </c>
      <c r="L409" s="169">
        <f>VLOOKUP(CONCATENATE(J409,K409),'Sheet1 (2)'!$J$6:$K$26,2,FALSE)</f>
        <v>0</v>
      </c>
      <c r="M409" s="173" t="s">
        <v>83</v>
      </c>
      <c r="N409" s="173" t="s">
        <v>82</v>
      </c>
      <c r="O409" s="168">
        <f>VLOOKUP(CONCATENATE(M409,N409),'Sheet1 (2)'!$L$6:$M$26,2,FALSE)</f>
        <v>18.75</v>
      </c>
      <c r="P409" s="173" t="s">
        <v>83</v>
      </c>
      <c r="Q409" s="173" t="s">
        <v>82</v>
      </c>
      <c r="R409" s="168">
        <f>VLOOKUP(CONCATENATE(P409,Q409),'Sheet1 (2)'!$N$6:$O$26,2,FALSE)</f>
        <v>18.75</v>
      </c>
      <c r="S409" s="173" t="s">
        <v>80</v>
      </c>
      <c r="T409" s="173" t="s">
        <v>80</v>
      </c>
      <c r="U409" s="168">
        <f>VLOOKUP(CONCATENATE(S409,T409),'Sheet1 (2)'!$P$6:$Q$26,2,FALSE)</f>
        <v>0</v>
      </c>
      <c r="V409" s="173" t="s">
        <v>80</v>
      </c>
      <c r="W409" s="173" t="s">
        <v>80</v>
      </c>
      <c r="X409" s="168">
        <f>VLOOKUP(CONCATENATE(V409,W409),'Sheet1 (2)'!$R$6:$S$26,2,FALSE)</f>
        <v>0</v>
      </c>
      <c r="Y409" s="173" t="s">
        <v>80</v>
      </c>
      <c r="Z409" s="173" t="s">
        <v>80</v>
      </c>
      <c r="AA409" s="168">
        <f>VLOOKUP(CONCATENATE(Y409,Z409),'Sheet1 (2)'!$T$6:$U$26,2,FALSE)</f>
        <v>0</v>
      </c>
      <c r="AB409" s="173" t="s">
        <v>80</v>
      </c>
      <c r="AC409" s="173" t="s">
        <v>80</v>
      </c>
      <c r="AD409" s="168">
        <f>VLOOKUP(CONCATENATE(AB409,AC409),'Sheet1 (2)'!$X$6:$Y$26,2,FALSE)</f>
        <v>0</v>
      </c>
      <c r="AE409" s="173" t="s">
        <v>82</v>
      </c>
      <c r="AF409" s="173" t="s">
        <v>81</v>
      </c>
      <c r="AG409" s="168">
        <f>VLOOKUP(CONCATENATE(AE409,AF409),'Sheet1 (2)'!$Z$6:$AA$26,2,FALSE)</f>
        <v>66</v>
      </c>
      <c r="AH409" s="172"/>
      <c r="AI409" s="175"/>
      <c r="AJ409" s="140"/>
      <c r="AK409" s="176" t="s">
        <v>282</v>
      </c>
      <c r="AL409" s="176" t="s">
        <v>76</v>
      </c>
      <c r="AM409" s="170">
        <f t="shared" si="12"/>
        <v>549</v>
      </c>
      <c r="AN409" s="147"/>
      <c r="AO409" s="155"/>
      <c r="AP409" s="156"/>
      <c r="AQ409" s="157">
        <v>4.6220198022000005</v>
      </c>
      <c r="AR409" s="158"/>
      <c r="AS409" s="145">
        <f>LOOKUP(rufmkm,'Sheet1 (2)'!$V$62:$V$71,'Sheet1 (2)'!$W$62:$W$71)</f>
        <v>50</v>
      </c>
      <c r="AT409" s="140"/>
      <c r="AU409" s="157">
        <f>IF(IF(D409='Sheet1 (2)'!$C$69,'Sheet1 (2)'!$D$69*('Sheet1 (2)'!$D$72-rut_index)/'Sheet1 (2)'!$D$72,IF(shee2!D409='Sheet1 (2)'!$C$70,'Sheet1 (2)'!$D$70*('Sheet1 (2)'!$D$72-rut_index)/'Sheet1 (2)'!$D$72,IF(shee2!D409='Sheet1 (2)'!$C$71,'Sheet1 (2)'!$D$71*('Sheet1 (2)'!$D$72-rut_index)/'Sheet1 (2)'!$D$72)))&lt;0,0,IF(D409='Sheet1 (2)'!$C$69,'Sheet1 (2)'!$D$69*('Sheet1 (2)'!$D$72-rut_index)/'Sheet1 (2)'!$D$72,IF(shee2!D409='Sheet1 (2)'!$C$70,'Sheet1 (2)'!$D$70*('Sheet1 (2)'!$D$72-rut_index)/'Sheet1 (2)'!$D$72,IF(shee2!D409='Sheet1 (2)'!$C$71,'Sheet1 (2)'!$D$71*('Sheet1 (2)'!$D$72-rut_index)/'Sheet1 (2)'!$D$72))))</f>
        <v>5</v>
      </c>
      <c r="AV409" s="157">
        <f>IF(IF(D409='Sheet1 (2)'!$C$69,'Sheet1 (2)'!$D$69*('Sheet1 (2)'!$D$72-crack_s_index)/'Sheet1 (2)'!$D$72,IF(shee2!D409='Sheet1 (2)'!$C$70,'Sheet1 (2)'!$D$70*('Sheet1 (2)'!$D$72-crack_s_index)/'Sheet1 (2)'!$D$72,IF(shee2!D409='Sheet1 (2)'!$C$71,'Sheet1 (2)'!$D$71*('Sheet1 (2)'!$D$72-crack_s_index)/'Sheet1 (2)'!$D$72)))&lt;0,0,IF(D409='Sheet1 (2)'!$C$69,'Sheet1 (2)'!$D$69*('Sheet1 (2)'!$D$72-crack_s_index)/'Sheet1 (2)'!$D$72,IF(shee2!D409='Sheet1 (2)'!$C$70,'Sheet1 (2)'!$D$70*('Sheet1 (2)'!$D$72-crack_s_index)/'Sheet1 (2)'!$D$72,IF(shee2!D409='Sheet1 (2)'!$C$71,'Sheet1 (2)'!$D$71*('Sheet1 (2)'!$D$72-crack_s_index)/'Sheet1 (2)'!$D$72))))</f>
        <v>3.4375</v>
      </c>
      <c r="AW409" s="157">
        <f>IF(IF(D409='Sheet1 (2)'!$C$69,'Sheet1 (2)'!$D$69*('Sheet1 (2)'!$D$72-crack_t_index)/'Sheet1 (2)'!$D$72,IF(shee2!D409='Sheet1 (2)'!$C$70,'Sheet1 (2)'!$D$70*('Sheet1 (2)'!$D$72-crack_t_index)/'Sheet1 (2)'!$D$72,IF(shee2!D409='Sheet1 (2)'!$C$71,'Sheet1 (2)'!$D$71*('Sheet1 (2)'!$D$72-crack_t_index)/'Sheet1 (2)'!$D$72)))&lt;0,0,IF(D409='Sheet1 (2)'!$C$69,'Sheet1 (2)'!$D$69*('Sheet1 (2)'!$D$72-crack_t_index)/'Sheet1 (2)'!$D$72,IF(shee2!D409='Sheet1 (2)'!$C$70,'Sheet1 (2)'!$D$70*('Sheet1 (2)'!$D$72-crack_t_index)/'Sheet1 (2)'!$D$72,IF(shee2!D409='Sheet1 (2)'!$C$71,'Sheet1 (2)'!$D$71*('Sheet1 (2)'!$D$72-crack_t_index)/'Sheet1 (2)'!$D$72))))</f>
        <v>3.4375</v>
      </c>
      <c r="AX409" s="157">
        <f>IF(IF(D409='Sheet1 (2)'!$C$69,'Sheet1 (2)'!$D$69*('Sheet1 (2)'!$D$72-rave_index)/'Sheet1 (2)'!$D$72,IF(shee2!D409='Sheet1 (2)'!$C$70,'Sheet1 (2)'!$D$70*('Sheet1 (2)'!$D$72-rave_index)/'Sheet1 (2)'!$D$72,IF(shee2!D409='Sheet1 (2)'!$C$71,'Sheet1 (2)'!$D$71*('Sheet1 (2)'!$D$72-rave_index)/'Sheet1 (2)'!$D$72)))&lt;0,0,IF(D409='Sheet1 (2)'!$C$69,'Sheet1 (2)'!$D$69*('Sheet1 (2)'!$D$72-rave_index)/'Sheet1 (2)'!$D$72,IF(shee2!D409='Sheet1 (2)'!$C$70,'Sheet1 (2)'!$D$70*('Sheet1 (2)'!$D$72-rave_index)/'Sheet1 (2)'!$D$72,IF(shee2!D409='Sheet1 (2)'!$C$71,'Sheet1 (2)'!$D$71*('Sheet1 (2)'!$D$72-rave_index)/'Sheet1 (2)'!$D$72))))</f>
        <v>5</v>
      </c>
      <c r="AY409" s="157">
        <f>IF(IF(D409='Sheet1 (2)'!$C$69,'Sheet1 (2)'!$D$69*('Sheet1 (2)'!$D$72-rough_index)/'Sheet1 (2)'!$D$72,IF(shee2!D409='Sheet1 (2)'!$C$70,'Sheet1 (2)'!$D$70*('Sheet1 (2)'!$D$72-rough_index)/'Sheet1 (2)'!$D$72,IF(shee2!D409='Sheet1 (2)'!$C$71,'Sheet1 (2)'!$D$71*('Sheet1 (2)'!$D$72-rough_index)/'Sheet1 (2)'!$D$72)))&lt;0,0,IF(D409='Sheet1 (2)'!$C$69,'Sheet1 (2)'!$D$69*('Sheet1 (2)'!$D$72-rough_index)/'Sheet1 (2)'!$D$72,IF(shee2!D409='Sheet1 (2)'!$C$70,'Sheet1 (2)'!$D$70*('Sheet1 (2)'!$D$72-rough_index)/'Sheet1 (2)'!$D$72,IF(shee2!D409='Sheet1 (2)'!$C$71,'Sheet1 (2)'!$D$71*('Sheet1 (2)'!$D$72-rough_index)/'Sheet1 (2)'!$D$72))))</f>
        <v>0.83333333333333337</v>
      </c>
      <c r="AZ409" s="159">
        <f>+(AU409*'Sheet1 (2)'!$C$77)+(AV409*'Sheet1 (2)'!$C$78)+(AW409*'Sheet1 (2)'!$C$79)+(AX409*'Sheet1 (2)'!$C$80)+(AY409*'Sheet1 (2)'!$C$81)</f>
        <v>3.125</v>
      </c>
      <c r="BA409" s="213" t="str">
        <f t="shared" si="13"/>
        <v>Fair</v>
      </c>
      <c r="BE409">
        <f>IF(D409='Sheet1 (2)'!$C$61,'Sheet1 (2)'!$D$61*(counts^2)+'Sheet1 (2)'!$G$61*counts+'Sheet1 (2)'!$J$61,IF(D409='Sheet1 (2)'!$C$62,'Sheet1 (2)'!$D$62*counts+'Sheet1 (2)'!$G$62,IF(D409='Sheet1 (2)'!$C$63,'Sheet1 (2)'!$D$63*counts+'Sheet1 (2)'!$G$63,IF(D409='Sheet1 (2)'!$C$64,'Sheet1 (2)'!$D$64*counts+'Sheet1 (2)'!$G$64))))</f>
        <v>2.0984129299999998</v>
      </c>
    </row>
    <row r="410" spans="1:57" ht="12" customHeight="1">
      <c r="A410" s="145" t="s">
        <v>282</v>
      </c>
      <c r="B410" s="145" t="s">
        <v>76</v>
      </c>
      <c r="C410" s="170">
        <v>550</v>
      </c>
      <c r="D410" s="174" t="s">
        <v>77</v>
      </c>
      <c r="E410" s="171">
        <v>8</v>
      </c>
      <c r="F410" s="171">
        <v>2</v>
      </c>
      <c r="G410" s="171" t="s">
        <v>77</v>
      </c>
      <c r="H410" s="171">
        <v>1</v>
      </c>
      <c r="I410" s="171" t="s">
        <v>77</v>
      </c>
      <c r="J410" s="173" t="s">
        <v>82</v>
      </c>
      <c r="K410" s="173" t="s">
        <v>79</v>
      </c>
      <c r="L410" s="169">
        <f>VLOOKUP(CONCATENATE(J410,K410),'Sheet1 (2)'!$J$6:$K$26,2,FALSE)</f>
        <v>37.5</v>
      </c>
      <c r="M410" s="173" t="s">
        <v>80</v>
      </c>
      <c r="N410" s="173" t="s">
        <v>80</v>
      </c>
      <c r="O410" s="168">
        <f>VLOOKUP(CONCATENATE(M410,N410),'Sheet1 (2)'!$L$6:$M$26,2,FALSE)</f>
        <v>0</v>
      </c>
      <c r="P410" s="173" t="s">
        <v>80</v>
      </c>
      <c r="Q410" s="173" t="s">
        <v>80</v>
      </c>
      <c r="R410" s="168">
        <f>VLOOKUP(CONCATENATE(P410,Q410),'Sheet1 (2)'!$N$6:$O$26,2,FALSE)</f>
        <v>0</v>
      </c>
      <c r="S410" s="173" t="s">
        <v>80</v>
      </c>
      <c r="T410" s="173" t="s">
        <v>80</v>
      </c>
      <c r="U410" s="168">
        <f>VLOOKUP(CONCATENATE(S410,T410),'Sheet1 (2)'!$P$6:$Q$26,2,FALSE)</f>
        <v>0</v>
      </c>
      <c r="V410" s="173" t="s">
        <v>80</v>
      </c>
      <c r="W410" s="173" t="s">
        <v>80</v>
      </c>
      <c r="X410" s="168">
        <f>VLOOKUP(CONCATENATE(V410,W410),'Sheet1 (2)'!$R$6:$S$26,2,FALSE)</f>
        <v>0</v>
      </c>
      <c r="Y410" s="173" t="s">
        <v>80</v>
      </c>
      <c r="Z410" s="173" t="s">
        <v>80</v>
      </c>
      <c r="AA410" s="168">
        <f>VLOOKUP(CONCATENATE(Y410,Z410),'Sheet1 (2)'!$T$6:$U$26,2,FALSE)</f>
        <v>0</v>
      </c>
      <c r="AB410" s="173" t="s">
        <v>80</v>
      </c>
      <c r="AC410" s="173" t="s">
        <v>80</v>
      </c>
      <c r="AD410" s="168">
        <f>VLOOKUP(CONCATENATE(AB410,AC410),'Sheet1 (2)'!$X$6:$Y$26,2,FALSE)</f>
        <v>0</v>
      </c>
      <c r="AE410" s="173" t="s">
        <v>82</v>
      </c>
      <c r="AF410" s="173" t="s">
        <v>81</v>
      </c>
      <c r="AG410" s="168">
        <f>VLOOKUP(CONCATENATE(AE410,AF410),'Sheet1 (2)'!$Z$6:$AA$26,2,FALSE)</f>
        <v>66</v>
      </c>
      <c r="AH410" s="172"/>
      <c r="AI410" s="175"/>
      <c r="AJ410" s="140"/>
      <c r="AK410" s="176" t="s">
        <v>282</v>
      </c>
      <c r="AL410" s="176" t="s">
        <v>76</v>
      </c>
      <c r="AM410" s="170">
        <f t="shared" si="12"/>
        <v>550</v>
      </c>
      <c r="AN410" s="147"/>
      <c r="AO410" s="155"/>
      <c r="AP410" s="156"/>
      <c r="AQ410" s="157">
        <v>2.9886422638054517</v>
      </c>
      <c r="AR410" s="158"/>
      <c r="AS410" s="145">
        <f>LOOKUP(rufmkm,'Sheet1 (2)'!$V$62:$V$71,'Sheet1 (2)'!$W$62:$W$71)</f>
        <v>30</v>
      </c>
      <c r="AT410" s="140"/>
      <c r="AU410" s="157">
        <f>IF(IF(D410='Sheet1 (2)'!$C$69,'Sheet1 (2)'!$D$69*('Sheet1 (2)'!$D$72-rut_index)/'Sheet1 (2)'!$D$72,IF(shee2!D410='Sheet1 (2)'!$C$70,'Sheet1 (2)'!$D$70*('Sheet1 (2)'!$D$72-rut_index)/'Sheet1 (2)'!$D$72,IF(shee2!D410='Sheet1 (2)'!$C$71,'Sheet1 (2)'!$D$71*('Sheet1 (2)'!$D$72-rut_index)/'Sheet1 (2)'!$D$72)))&lt;0,0,IF(D410='Sheet1 (2)'!$C$69,'Sheet1 (2)'!$D$69*('Sheet1 (2)'!$D$72-rut_index)/'Sheet1 (2)'!$D$72,IF(shee2!D410='Sheet1 (2)'!$C$70,'Sheet1 (2)'!$D$70*('Sheet1 (2)'!$D$72-rut_index)/'Sheet1 (2)'!$D$72,IF(shee2!D410='Sheet1 (2)'!$C$71,'Sheet1 (2)'!$D$71*('Sheet1 (2)'!$D$72-rut_index)/'Sheet1 (2)'!$D$72))))</f>
        <v>1.875</v>
      </c>
      <c r="AV410" s="157">
        <f>IF(IF(D410='Sheet1 (2)'!$C$69,'Sheet1 (2)'!$D$69*('Sheet1 (2)'!$D$72-crack_s_index)/'Sheet1 (2)'!$D$72,IF(shee2!D410='Sheet1 (2)'!$C$70,'Sheet1 (2)'!$D$70*('Sheet1 (2)'!$D$72-crack_s_index)/'Sheet1 (2)'!$D$72,IF(shee2!D410='Sheet1 (2)'!$C$71,'Sheet1 (2)'!$D$71*('Sheet1 (2)'!$D$72-crack_s_index)/'Sheet1 (2)'!$D$72)))&lt;0,0,IF(D410='Sheet1 (2)'!$C$69,'Sheet1 (2)'!$D$69*('Sheet1 (2)'!$D$72-crack_s_index)/'Sheet1 (2)'!$D$72,IF(shee2!D410='Sheet1 (2)'!$C$70,'Sheet1 (2)'!$D$70*('Sheet1 (2)'!$D$72-crack_s_index)/'Sheet1 (2)'!$D$72,IF(shee2!D410='Sheet1 (2)'!$C$71,'Sheet1 (2)'!$D$71*('Sheet1 (2)'!$D$72-crack_s_index)/'Sheet1 (2)'!$D$72))))</f>
        <v>5</v>
      </c>
      <c r="AW410" s="157">
        <f>IF(IF(D410='Sheet1 (2)'!$C$69,'Sheet1 (2)'!$D$69*('Sheet1 (2)'!$D$72-crack_t_index)/'Sheet1 (2)'!$D$72,IF(shee2!D410='Sheet1 (2)'!$C$70,'Sheet1 (2)'!$D$70*('Sheet1 (2)'!$D$72-crack_t_index)/'Sheet1 (2)'!$D$72,IF(shee2!D410='Sheet1 (2)'!$C$71,'Sheet1 (2)'!$D$71*('Sheet1 (2)'!$D$72-crack_t_index)/'Sheet1 (2)'!$D$72)))&lt;0,0,IF(D410='Sheet1 (2)'!$C$69,'Sheet1 (2)'!$D$69*('Sheet1 (2)'!$D$72-crack_t_index)/'Sheet1 (2)'!$D$72,IF(shee2!D410='Sheet1 (2)'!$C$70,'Sheet1 (2)'!$D$70*('Sheet1 (2)'!$D$72-crack_t_index)/'Sheet1 (2)'!$D$72,IF(shee2!D410='Sheet1 (2)'!$C$71,'Sheet1 (2)'!$D$71*('Sheet1 (2)'!$D$72-crack_t_index)/'Sheet1 (2)'!$D$72))))</f>
        <v>5</v>
      </c>
      <c r="AX410" s="157">
        <f>IF(IF(D410='Sheet1 (2)'!$C$69,'Sheet1 (2)'!$D$69*('Sheet1 (2)'!$D$72-rave_index)/'Sheet1 (2)'!$D$72,IF(shee2!D410='Sheet1 (2)'!$C$70,'Sheet1 (2)'!$D$70*('Sheet1 (2)'!$D$72-rave_index)/'Sheet1 (2)'!$D$72,IF(shee2!D410='Sheet1 (2)'!$C$71,'Sheet1 (2)'!$D$71*('Sheet1 (2)'!$D$72-rave_index)/'Sheet1 (2)'!$D$72)))&lt;0,0,IF(D410='Sheet1 (2)'!$C$69,'Sheet1 (2)'!$D$69*('Sheet1 (2)'!$D$72-rave_index)/'Sheet1 (2)'!$D$72,IF(shee2!D410='Sheet1 (2)'!$C$70,'Sheet1 (2)'!$D$70*('Sheet1 (2)'!$D$72-rave_index)/'Sheet1 (2)'!$D$72,IF(shee2!D410='Sheet1 (2)'!$C$71,'Sheet1 (2)'!$D$71*('Sheet1 (2)'!$D$72-rave_index)/'Sheet1 (2)'!$D$72))))</f>
        <v>5</v>
      </c>
      <c r="AY410" s="157">
        <f>IF(IF(D410='Sheet1 (2)'!$C$69,'Sheet1 (2)'!$D$69*('Sheet1 (2)'!$D$72-rough_index)/'Sheet1 (2)'!$D$72,IF(shee2!D410='Sheet1 (2)'!$C$70,'Sheet1 (2)'!$D$70*('Sheet1 (2)'!$D$72-rough_index)/'Sheet1 (2)'!$D$72,IF(shee2!D410='Sheet1 (2)'!$C$71,'Sheet1 (2)'!$D$71*('Sheet1 (2)'!$D$72-rough_index)/'Sheet1 (2)'!$D$72)))&lt;0,0,IF(D410='Sheet1 (2)'!$C$69,'Sheet1 (2)'!$D$69*('Sheet1 (2)'!$D$72-rough_index)/'Sheet1 (2)'!$D$72,IF(shee2!D410='Sheet1 (2)'!$C$70,'Sheet1 (2)'!$D$70*('Sheet1 (2)'!$D$72-rough_index)/'Sheet1 (2)'!$D$72,IF(shee2!D410='Sheet1 (2)'!$C$71,'Sheet1 (2)'!$D$71*('Sheet1 (2)'!$D$72-rough_index)/'Sheet1 (2)'!$D$72))))</f>
        <v>2.5</v>
      </c>
      <c r="AZ410" s="159">
        <f>+(AU410*'Sheet1 (2)'!$C$77)+(AV410*'Sheet1 (2)'!$C$78)+(AW410*'Sheet1 (2)'!$C$79)+(AX410*'Sheet1 (2)'!$C$80)+(AY410*'Sheet1 (2)'!$C$81)</f>
        <v>3.625</v>
      </c>
      <c r="BA410" s="213" t="str">
        <f t="shared" si="13"/>
        <v>Fair</v>
      </c>
      <c r="BE410">
        <f>IF(D410='Sheet1 (2)'!$C$61,'Sheet1 (2)'!$D$61*(counts^2)+'Sheet1 (2)'!$G$61*counts+'Sheet1 (2)'!$J$61,IF(D410='Sheet1 (2)'!$C$62,'Sheet1 (2)'!$D$62*counts+'Sheet1 (2)'!$G$62,IF(D410='Sheet1 (2)'!$C$63,'Sheet1 (2)'!$D$63*counts+'Sheet1 (2)'!$G$63,IF(D410='Sheet1 (2)'!$C$64,'Sheet1 (2)'!$D$64*counts+'Sheet1 (2)'!$G$64))))</f>
        <v>2.0984129299999998</v>
      </c>
    </row>
    <row r="411" spans="1:57" ht="12" customHeight="1">
      <c r="A411" s="145" t="s">
        <v>282</v>
      </c>
      <c r="B411" s="145" t="s">
        <v>76</v>
      </c>
      <c r="C411" s="170">
        <v>551</v>
      </c>
      <c r="D411" s="174" t="s">
        <v>77</v>
      </c>
      <c r="E411" s="171">
        <v>8</v>
      </c>
      <c r="F411" s="171">
        <v>2</v>
      </c>
      <c r="G411" s="171" t="s">
        <v>77</v>
      </c>
      <c r="H411" s="171">
        <v>1</v>
      </c>
      <c r="I411" s="171" t="s">
        <v>77</v>
      </c>
      <c r="J411" s="173" t="s">
        <v>82</v>
      </c>
      <c r="K411" s="173" t="s">
        <v>81</v>
      </c>
      <c r="L411" s="169">
        <f>VLOOKUP(CONCATENATE(J411,K411),'Sheet1 (2)'!$J$6:$K$26,2,FALSE)</f>
        <v>50</v>
      </c>
      <c r="M411" s="173" t="s">
        <v>83</v>
      </c>
      <c r="N411" s="173" t="s">
        <v>82</v>
      </c>
      <c r="O411" s="168">
        <f>VLOOKUP(CONCATENATE(M411,N411),'Sheet1 (2)'!$L$6:$M$26,2,FALSE)</f>
        <v>18.75</v>
      </c>
      <c r="P411" s="173" t="s">
        <v>80</v>
      </c>
      <c r="Q411" s="173" t="s">
        <v>80</v>
      </c>
      <c r="R411" s="168">
        <f>VLOOKUP(CONCATENATE(P411,Q411),'Sheet1 (2)'!$N$6:$O$26,2,FALSE)</f>
        <v>0</v>
      </c>
      <c r="S411" s="173" t="s">
        <v>80</v>
      </c>
      <c r="T411" s="173" t="s">
        <v>80</v>
      </c>
      <c r="U411" s="168">
        <f>VLOOKUP(CONCATENATE(S411,T411),'Sheet1 (2)'!$P$6:$Q$26,2,FALSE)</f>
        <v>0</v>
      </c>
      <c r="V411" s="173" t="s">
        <v>80</v>
      </c>
      <c r="W411" s="173" t="s">
        <v>80</v>
      </c>
      <c r="X411" s="168">
        <f>VLOOKUP(CONCATENATE(V411,W411),'Sheet1 (2)'!$R$6:$S$26,2,FALSE)</f>
        <v>0</v>
      </c>
      <c r="Y411" s="173" t="s">
        <v>80</v>
      </c>
      <c r="Z411" s="173" t="s">
        <v>80</v>
      </c>
      <c r="AA411" s="168">
        <f>VLOOKUP(CONCATENATE(Y411,Z411),'Sheet1 (2)'!$T$6:$U$26,2,FALSE)</f>
        <v>0</v>
      </c>
      <c r="AB411" s="173" t="s">
        <v>80</v>
      </c>
      <c r="AC411" s="173" t="s">
        <v>80</v>
      </c>
      <c r="AD411" s="168">
        <f>VLOOKUP(CONCATENATE(AB411,AC411),'Sheet1 (2)'!$X$6:$Y$26,2,FALSE)</f>
        <v>0</v>
      </c>
      <c r="AE411" s="173" t="s">
        <v>82</v>
      </c>
      <c r="AF411" s="173" t="s">
        <v>81</v>
      </c>
      <c r="AG411" s="168">
        <f>VLOOKUP(CONCATENATE(AE411,AF411),'Sheet1 (2)'!$Z$6:$AA$26,2,FALSE)</f>
        <v>66</v>
      </c>
      <c r="AH411" s="172"/>
      <c r="AI411" s="175"/>
      <c r="AJ411" s="140"/>
      <c r="AK411" s="176" t="s">
        <v>282</v>
      </c>
      <c r="AL411" s="176" t="s">
        <v>76</v>
      </c>
      <c r="AM411" s="170">
        <f t="shared" si="12"/>
        <v>551</v>
      </c>
      <c r="AN411" s="147"/>
      <c r="AO411" s="155" t="s">
        <v>409</v>
      </c>
      <c r="AP411" s="156"/>
      <c r="AQ411" s="157">
        <v>2.9685035467243783</v>
      </c>
      <c r="AR411" s="158"/>
      <c r="AS411" s="145">
        <f>LOOKUP(rufmkm,'Sheet1 (2)'!$V$62:$V$71,'Sheet1 (2)'!$W$62:$W$71)</f>
        <v>30</v>
      </c>
      <c r="AT411" s="140"/>
      <c r="AU411" s="157">
        <f>IF(IF(D411='Sheet1 (2)'!$C$69,'Sheet1 (2)'!$D$69*('Sheet1 (2)'!$D$72-rut_index)/'Sheet1 (2)'!$D$72,IF(shee2!D411='Sheet1 (2)'!$C$70,'Sheet1 (2)'!$D$70*('Sheet1 (2)'!$D$72-rut_index)/'Sheet1 (2)'!$D$72,IF(shee2!D411='Sheet1 (2)'!$C$71,'Sheet1 (2)'!$D$71*('Sheet1 (2)'!$D$72-rut_index)/'Sheet1 (2)'!$D$72)))&lt;0,0,IF(D411='Sheet1 (2)'!$C$69,'Sheet1 (2)'!$D$69*('Sheet1 (2)'!$D$72-rut_index)/'Sheet1 (2)'!$D$72,IF(shee2!D411='Sheet1 (2)'!$C$70,'Sheet1 (2)'!$D$70*('Sheet1 (2)'!$D$72-rut_index)/'Sheet1 (2)'!$D$72,IF(shee2!D411='Sheet1 (2)'!$C$71,'Sheet1 (2)'!$D$71*('Sheet1 (2)'!$D$72-rut_index)/'Sheet1 (2)'!$D$72))))</f>
        <v>0.83333333333333337</v>
      </c>
      <c r="AV411" s="157">
        <f>IF(IF(D411='Sheet1 (2)'!$C$69,'Sheet1 (2)'!$D$69*('Sheet1 (2)'!$D$72-crack_s_index)/'Sheet1 (2)'!$D$72,IF(shee2!D411='Sheet1 (2)'!$C$70,'Sheet1 (2)'!$D$70*('Sheet1 (2)'!$D$72-crack_s_index)/'Sheet1 (2)'!$D$72,IF(shee2!D411='Sheet1 (2)'!$C$71,'Sheet1 (2)'!$D$71*('Sheet1 (2)'!$D$72-crack_s_index)/'Sheet1 (2)'!$D$72)))&lt;0,0,IF(D411='Sheet1 (2)'!$C$69,'Sheet1 (2)'!$D$69*('Sheet1 (2)'!$D$72-crack_s_index)/'Sheet1 (2)'!$D$72,IF(shee2!D411='Sheet1 (2)'!$C$70,'Sheet1 (2)'!$D$70*('Sheet1 (2)'!$D$72-crack_s_index)/'Sheet1 (2)'!$D$72,IF(shee2!D411='Sheet1 (2)'!$C$71,'Sheet1 (2)'!$D$71*('Sheet1 (2)'!$D$72-crack_s_index)/'Sheet1 (2)'!$D$72))))</f>
        <v>3.4375</v>
      </c>
      <c r="AW411" s="157">
        <f>IF(IF(D411='Sheet1 (2)'!$C$69,'Sheet1 (2)'!$D$69*('Sheet1 (2)'!$D$72-crack_t_index)/'Sheet1 (2)'!$D$72,IF(shee2!D411='Sheet1 (2)'!$C$70,'Sheet1 (2)'!$D$70*('Sheet1 (2)'!$D$72-crack_t_index)/'Sheet1 (2)'!$D$72,IF(shee2!D411='Sheet1 (2)'!$C$71,'Sheet1 (2)'!$D$71*('Sheet1 (2)'!$D$72-crack_t_index)/'Sheet1 (2)'!$D$72)))&lt;0,0,IF(D411='Sheet1 (2)'!$C$69,'Sheet1 (2)'!$D$69*('Sheet1 (2)'!$D$72-crack_t_index)/'Sheet1 (2)'!$D$72,IF(shee2!D411='Sheet1 (2)'!$C$70,'Sheet1 (2)'!$D$70*('Sheet1 (2)'!$D$72-crack_t_index)/'Sheet1 (2)'!$D$72,IF(shee2!D411='Sheet1 (2)'!$C$71,'Sheet1 (2)'!$D$71*('Sheet1 (2)'!$D$72-crack_t_index)/'Sheet1 (2)'!$D$72))))</f>
        <v>5</v>
      </c>
      <c r="AX411" s="157">
        <f>IF(IF(D411='Sheet1 (2)'!$C$69,'Sheet1 (2)'!$D$69*('Sheet1 (2)'!$D$72-rave_index)/'Sheet1 (2)'!$D$72,IF(shee2!D411='Sheet1 (2)'!$C$70,'Sheet1 (2)'!$D$70*('Sheet1 (2)'!$D$72-rave_index)/'Sheet1 (2)'!$D$72,IF(shee2!D411='Sheet1 (2)'!$C$71,'Sheet1 (2)'!$D$71*('Sheet1 (2)'!$D$72-rave_index)/'Sheet1 (2)'!$D$72)))&lt;0,0,IF(D411='Sheet1 (2)'!$C$69,'Sheet1 (2)'!$D$69*('Sheet1 (2)'!$D$72-rave_index)/'Sheet1 (2)'!$D$72,IF(shee2!D411='Sheet1 (2)'!$C$70,'Sheet1 (2)'!$D$70*('Sheet1 (2)'!$D$72-rave_index)/'Sheet1 (2)'!$D$72,IF(shee2!D411='Sheet1 (2)'!$C$71,'Sheet1 (2)'!$D$71*('Sheet1 (2)'!$D$72-rave_index)/'Sheet1 (2)'!$D$72))))</f>
        <v>5</v>
      </c>
      <c r="AY411" s="157">
        <f>IF(IF(D411='Sheet1 (2)'!$C$69,'Sheet1 (2)'!$D$69*('Sheet1 (2)'!$D$72-rough_index)/'Sheet1 (2)'!$D$72,IF(shee2!D411='Sheet1 (2)'!$C$70,'Sheet1 (2)'!$D$70*('Sheet1 (2)'!$D$72-rough_index)/'Sheet1 (2)'!$D$72,IF(shee2!D411='Sheet1 (2)'!$C$71,'Sheet1 (2)'!$D$71*('Sheet1 (2)'!$D$72-rough_index)/'Sheet1 (2)'!$D$72)))&lt;0,0,IF(D411='Sheet1 (2)'!$C$69,'Sheet1 (2)'!$D$69*('Sheet1 (2)'!$D$72-rough_index)/'Sheet1 (2)'!$D$72,IF(shee2!D411='Sheet1 (2)'!$C$70,'Sheet1 (2)'!$D$70*('Sheet1 (2)'!$D$72-rough_index)/'Sheet1 (2)'!$D$72,IF(shee2!D411='Sheet1 (2)'!$C$71,'Sheet1 (2)'!$D$71*('Sheet1 (2)'!$D$72-rough_index)/'Sheet1 (2)'!$D$72))))</f>
        <v>2.5</v>
      </c>
      <c r="AZ411" s="159">
        <f>+(AU411*'Sheet1 (2)'!$C$77)+(AV411*'Sheet1 (2)'!$C$78)+(AW411*'Sheet1 (2)'!$C$79)+(AX411*'Sheet1 (2)'!$C$80)+(AY411*'Sheet1 (2)'!$C$81)</f>
        <v>2.854166666666667</v>
      </c>
      <c r="BA411" s="213" t="str">
        <f t="shared" si="13"/>
        <v>Fair</v>
      </c>
      <c r="BE411">
        <f>IF(D411='Sheet1 (2)'!$C$61,'Sheet1 (2)'!$D$61*(counts^2)+'Sheet1 (2)'!$G$61*counts+'Sheet1 (2)'!$J$61,IF(D411='Sheet1 (2)'!$C$62,'Sheet1 (2)'!$D$62*counts+'Sheet1 (2)'!$G$62,IF(D411='Sheet1 (2)'!$C$63,'Sheet1 (2)'!$D$63*counts+'Sheet1 (2)'!$G$63,IF(D411='Sheet1 (2)'!$C$64,'Sheet1 (2)'!$D$64*counts+'Sheet1 (2)'!$G$64))))</f>
        <v>2.0984129299999998</v>
      </c>
    </row>
    <row r="412" spans="1:57" ht="12" customHeight="1">
      <c r="A412" s="145" t="s">
        <v>282</v>
      </c>
      <c r="B412" s="145" t="s">
        <v>76</v>
      </c>
      <c r="C412" s="170">
        <v>552</v>
      </c>
      <c r="D412" s="174" t="s">
        <v>77</v>
      </c>
      <c r="E412" s="171">
        <v>8</v>
      </c>
      <c r="F412" s="171">
        <v>2</v>
      </c>
      <c r="G412" s="171" t="s">
        <v>77</v>
      </c>
      <c r="H412" s="171">
        <v>1</v>
      </c>
      <c r="I412" s="171" t="s">
        <v>77</v>
      </c>
      <c r="J412" s="173" t="s">
        <v>82</v>
      </c>
      <c r="K412" s="173" t="s">
        <v>81</v>
      </c>
      <c r="L412" s="169">
        <f>VLOOKUP(CONCATENATE(J412,K412),'Sheet1 (2)'!$J$6:$K$26,2,FALSE)</f>
        <v>50</v>
      </c>
      <c r="M412" s="173" t="s">
        <v>83</v>
      </c>
      <c r="N412" s="173" t="s">
        <v>82</v>
      </c>
      <c r="O412" s="168">
        <f>VLOOKUP(CONCATENATE(M412,N412),'Sheet1 (2)'!$L$6:$M$26,2,FALSE)</f>
        <v>18.75</v>
      </c>
      <c r="P412" s="173" t="s">
        <v>80</v>
      </c>
      <c r="Q412" s="173" t="s">
        <v>80</v>
      </c>
      <c r="R412" s="168">
        <f>VLOOKUP(CONCATENATE(P412,Q412),'Sheet1 (2)'!$N$6:$O$26,2,FALSE)</f>
        <v>0</v>
      </c>
      <c r="S412" s="173" t="s">
        <v>80</v>
      </c>
      <c r="T412" s="173" t="s">
        <v>80</v>
      </c>
      <c r="U412" s="168">
        <f>VLOOKUP(CONCATENATE(S412,T412),'Sheet1 (2)'!$P$6:$Q$26,2,FALSE)</f>
        <v>0</v>
      </c>
      <c r="V412" s="173" t="s">
        <v>80</v>
      </c>
      <c r="W412" s="173" t="s">
        <v>80</v>
      </c>
      <c r="X412" s="168">
        <f>VLOOKUP(CONCATENATE(V412,W412),'Sheet1 (2)'!$R$6:$S$26,2,FALSE)</f>
        <v>0</v>
      </c>
      <c r="Y412" s="173" t="s">
        <v>80</v>
      </c>
      <c r="Z412" s="173" t="s">
        <v>80</v>
      </c>
      <c r="AA412" s="168">
        <f>VLOOKUP(CONCATENATE(Y412,Z412),'Sheet1 (2)'!$T$6:$U$26,2,FALSE)</f>
        <v>0</v>
      </c>
      <c r="AB412" s="173" t="s">
        <v>80</v>
      </c>
      <c r="AC412" s="173" t="s">
        <v>80</v>
      </c>
      <c r="AD412" s="168">
        <f>VLOOKUP(CONCATENATE(AB412,AC412),'Sheet1 (2)'!$X$6:$Y$26,2,FALSE)</f>
        <v>0</v>
      </c>
      <c r="AE412" s="173" t="s">
        <v>82</v>
      </c>
      <c r="AF412" s="173" t="s">
        <v>81</v>
      </c>
      <c r="AG412" s="168">
        <f>VLOOKUP(CONCATENATE(AE412,AF412),'Sheet1 (2)'!$Z$6:$AA$26,2,FALSE)</f>
        <v>66</v>
      </c>
      <c r="AH412" s="172"/>
      <c r="AI412" s="175"/>
      <c r="AJ412" s="140"/>
      <c r="AK412" s="176" t="s">
        <v>282</v>
      </c>
      <c r="AL412" s="176" t="s">
        <v>76</v>
      </c>
      <c r="AM412" s="170">
        <f t="shared" si="12"/>
        <v>552</v>
      </c>
      <c r="AN412" s="147"/>
      <c r="AO412" s="155"/>
      <c r="AP412" s="156"/>
      <c r="AQ412" s="157">
        <v>2.8062004106139993</v>
      </c>
      <c r="AR412" s="158"/>
      <c r="AS412" s="145">
        <f>LOOKUP(rufmkm,'Sheet1 (2)'!$V$62:$V$71,'Sheet1 (2)'!$W$62:$W$71)</f>
        <v>30</v>
      </c>
      <c r="AT412" s="140"/>
      <c r="AU412" s="157">
        <f>IF(IF(D412='Sheet1 (2)'!$C$69,'Sheet1 (2)'!$D$69*('Sheet1 (2)'!$D$72-rut_index)/'Sheet1 (2)'!$D$72,IF(shee2!D412='Sheet1 (2)'!$C$70,'Sheet1 (2)'!$D$70*('Sheet1 (2)'!$D$72-rut_index)/'Sheet1 (2)'!$D$72,IF(shee2!D412='Sheet1 (2)'!$C$71,'Sheet1 (2)'!$D$71*('Sheet1 (2)'!$D$72-rut_index)/'Sheet1 (2)'!$D$72)))&lt;0,0,IF(D412='Sheet1 (2)'!$C$69,'Sheet1 (2)'!$D$69*('Sheet1 (2)'!$D$72-rut_index)/'Sheet1 (2)'!$D$72,IF(shee2!D412='Sheet1 (2)'!$C$70,'Sheet1 (2)'!$D$70*('Sheet1 (2)'!$D$72-rut_index)/'Sheet1 (2)'!$D$72,IF(shee2!D412='Sheet1 (2)'!$C$71,'Sheet1 (2)'!$D$71*('Sheet1 (2)'!$D$72-rut_index)/'Sheet1 (2)'!$D$72))))</f>
        <v>0.83333333333333337</v>
      </c>
      <c r="AV412" s="157">
        <f>IF(IF(D412='Sheet1 (2)'!$C$69,'Sheet1 (2)'!$D$69*('Sheet1 (2)'!$D$72-crack_s_index)/'Sheet1 (2)'!$D$72,IF(shee2!D412='Sheet1 (2)'!$C$70,'Sheet1 (2)'!$D$70*('Sheet1 (2)'!$D$72-crack_s_index)/'Sheet1 (2)'!$D$72,IF(shee2!D412='Sheet1 (2)'!$C$71,'Sheet1 (2)'!$D$71*('Sheet1 (2)'!$D$72-crack_s_index)/'Sheet1 (2)'!$D$72)))&lt;0,0,IF(D412='Sheet1 (2)'!$C$69,'Sheet1 (2)'!$D$69*('Sheet1 (2)'!$D$72-crack_s_index)/'Sheet1 (2)'!$D$72,IF(shee2!D412='Sheet1 (2)'!$C$70,'Sheet1 (2)'!$D$70*('Sheet1 (2)'!$D$72-crack_s_index)/'Sheet1 (2)'!$D$72,IF(shee2!D412='Sheet1 (2)'!$C$71,'Sheet1 (2)'!$D$71*('Sheet1 (2)'!$D$72-crack_s_index)/'Sheet1 (2)'!$D$72))))</f>
        <v>3.4375</v>
      </c>
      <c r="AW412" s="157">
        <f>IF(IF(D412='Sheet1 (2)'!$C$69,'Sheet1 (2)'!$D$69*('Sheet1 (2)'!$D$72-crack_t_index)/'Sheet1 (2)'!$D$72,IF(shee2!D412='Sheet1 (2)'!$C$70,'Sheet1 (2)'!$D$70*('Sheet1 (2)'!$D$72-crack_t_index)/'Sheet1 (2)'!$D$72,IF(shee2!D412='Sheet1 (2)'!$C$71,'Sheet1 (2)'!$D$71*('Sheet1 (2)'!$D$72-crack_t_index)/'Sheet1 (2)'!$D$72)))&lt;0,0,IF(D412='Sheet1 (2)'!$C$69,'Sheet1 (2)'!$D$69*('Sheet1 (2)'!$D$72-crack_t_index)/'Sheet1 (2)'!$D$72,IF(shee2!D412='Sheet1 (2)'!$C$70,'Sheet1 (2)'!$D$70*('Sheet1 (2)'!$D$72-crack_t_index)/'Sheet1 (2)'!$D$72,IF(shee2!D412='Sheet1 (2)'!$C$71,'Sheet1 (2)'!$D$71*('Sheet1 (2)'!$D$72-crack_t_index)/'Sheet1 (2)'!$D$72))))</f>
        <v>5</v>
      </c>
      <c r="AX412" s="157">
        <f>IF(IF(D412='Sheet1 (2)'!$C$69,'Sheet1 (2)'!$D$69*('Sheet1 (2)'!$D$72-rave_index)/'Sheet1 (2)'!$D$72,IF(shee2!D412='Sheet1 (2)'!$C$70,'Sheet1 (2)'!$D$70*('Sheet1 (2)'!$D$72-rave_index)/'Sheet1 (2)'!$D$72,IF(shee2!D412='Sheet1 (2)'!$C$71,'Sheet1 (2)'!$D$71*('Sheet1 (2)'!$D$72-rave_index)/'Sheet1 (2)'!$D$72)))&lt;0,0,IF(D412='Sheet1 (2)'!$C$69,'Sheet1 (2)'!$D$69*('Sheet1 (2)'!$D$72-rave_index)/'Sheet1 (2)'!$D$72,IF(shee2!D412='Sheet1 (2)'!$C$70,'Sheet1 (2)'!$D$70*('Sheet1 (2)'!$D$72-rave_index)/'Sheet1 (2)'!$D$72,IF(shee2!D412='Sheet1 (2)'!$C$71,'Sheet1 (2)'!$D$71*('Sheet1 (2)'!$D$72-rave_index)/'Sheet1 (2)'!$D$72))))</f>
        <v>5</v>
      </c>
      <c r="AY412" s="157">
        <f>IF(IF(D412='Sheet1 (2)'!$C$69,'Sheet1 (2)'!$D$69*('Sheet1 (2)'!$D$72-rough_index)/'Sheet1 (2)'!$D$72,IF(shee2!D412='Sheet1 (2)'!$C$70,'Sheet1 (2)'!$D$70*('Sheet1 (2)'!$D$72-rough_index)/'Sheet1 (2)'!$D$72,IF(shee2!D412='Sheet1 (2)'!$C$71,'Sheet1 (2)'!$D$71*('Sheet1 (2)'!$D$72-rough_index)/'Sheet1 (2)'!$D$72)))&lt;0,0,IF(D412='Sheet1 (2)'!$C$69,'Sheet1 (2)'!$D$69*('Sheet1 (2)'!$D$72-rough_index)/'Sheet1 (2)'!$D$72,IF(shee2!D412='Sheet1 (2)'!$C$70,'Sheet1 (2)'!$D$70*('Sheet1 (2)'!$D$72-rough_index)/'Sheet1 (2)'!$D$72,IF(shee2!D412='Sheet1 (2)'!$C$71,'Sheet1 (2)'!$D$71*('Sheet1 (2)'!$D$72-rough_index)/'Sheet1 (2)'!$D$72))))</f>
        <v>2.5</v>
      </c>
      <c r="AZ412" s="159">
        <f>+(AU412*'Sheet1 (2)'!$C$77)+(AV412*'Sheet1 (2)'!$C$78)+(AW412*'Sheet1 (2)'!$C$79)+(AX412*'Sheet1 (2)'!$C$80)+(AY412*'Sheet1 (2)'!$C$81)</f>
        <v>2.854166666666667</v>
      </c>
      <c r="BA412" s="213" t="str">
        <f t="shared" si="13"/>
        <v>Fair</v>
      </c>
      <c r="BE412">
        <f>IF(D412='Sheet1 (2)'!$C$61,'Sheet1 (2)'!$D$61*(counts^2)+'Sheet1 (2)'!$G$61*counts+'Sheet1 (2)'!$J$61,IF(D412='Sheet1 (2)'!$C$62,'Sheet1 (2)'!$D$62*counts+'Sheet1 (2)'!$G$62,IF(D412='Sheet1 (2)'!$C$63,'Sheet1 (2)'!$D$63*counts+'Sheet1 (2)'!$G$63,IF(D412='Sheet1 (2)'!$C$64,'Sheet1 (2)'!$D$64*counts+'Sheet1 (2)'!$G$64))))</f>
        <v>2.0984129299999998</v>
      </c>
    </row>
    <row r="413" spans="1:57" ht="12" customHeight="1">
      <c r="A413" s="145" t="s">
        <v>282</v>
      </c>
      <c r="B413" s="145" t="s">
        <v>76</v>
      </c>
      <c r="C413" s="170">
        <v>553</v>
      </c>
      <c r="D413" s="174" t="s">
        <v>77</v>
      </c>
      <c r="E413" s="171">
        <v>8</v>
      </c>
      <c r="F413" s="171">
        <v>2</v>
      </c>
      <c r="G413" s="171" t="s">
        <v>77</v>
      </c>
      <c r="H413" s="171">
        <v>1</v>
      </c>
      <c r="I413" s="171" t="s">
        <v>77</v>
      </c>
      <c r="J413" s="173" t="s">
        <v>80</v>
      </c>
      <c r="K413" s="173" t="s">
        <v>80</v>
      </c>
      <c r="L413" s="169">
        <f>VLOOKUP(CONCATENATE(J413,K413),'Sheet1 (2)'!$J$6:$K$26,2,FALSE)</f>
        <v>0</v>
      </c>
      <c r="M413" s="173" t="s">
        <v>80</v>
      </c>
      <c r="N413" s="173" t="s">
        <v>80</v>
      </c>
      <c r="O413" s="168">
        <f>VLOOKUP(CONCATENATE(M413,N413),'Sheet1 (2)'!$L$6:$M$26,2,FALSE)</f>
        <v>0</v>
      </c>
      <c r="P413" s="173" t="s">
        <v>80</v>
      </c>
      <c r="Q413" s="173" t="s">
        <v>80</v>
      </c>
      <c r="R413" s="168">
        <f>VLOOKUP(CONCATENATE(P413,Q413),'Sheet1 (2)'!$N$6:$O$26,2,FALSE)</f>
        <v>0</v>
      </c>
      <c r="S413" s="173" t="s">
        <v>82</v>
      </c>
      <c r="T413" s="173" t="s">
        <v>82</v>
      </c>
      <c r="U413" s="168">
        <f>VLOOKUP(CONCATENATE(S413,T413),'Sheet1 (2)'!$P$6:$Q$26,2,FALSE)</f>
        <v>12.5</v>
      </c>
      <c r="V413" s="173" t="s">
        <v>80</v>
      </c>
      <c r="W413" s="173" t="s">
        <v>80</v>
      </c>
      <c r="X413" s="168">
        <f>VLOOKUP(CONCATENATE(V413,W413),'Sheet1 (2)'!$R$6:$S$26,2,FALSE)</f>
        <v>0</v>
      </c>
      <c r="Y413" s="173" t="s">
        <v>80</v>
      </c>
      <c r="Z413" s="173" t="s">
        <v>80</v>
      </c>
      <c r="AA413" s="168">
        <f>VLOOKUP(CONCATENATE(Y413,Z413),'Sheet1 (2)'!$T$6:$U$26,2,FALSE)</f>
        <v>0</v>
      </c>
      <c r="AB413" s="173" t="s">
        <v>80</v>
      </c>
      <c r="AC413" s="173" t="s">
        <v>80</v>
      </c>
      <c r="AD413" s="168">
        <f>VLOOKUP(CONCATENATE(AB413,AC413),'Sheet1 (2)'!$X$6:$Y$26,2,FALSE)</f>
        <v>0</v>
      </c>
      <c r="AE413" s="173" t="s">
        <v>82</v>
      </c>
      <c r="AF413" s="173" t="s">
        <v>81</v>
      </c>
      <c r="AG413" s="168">
        <f>VLOOKUP(CONCATENATE(AE413,AF413),'Sheet1 (2)'!$Z$6:$AA$26,2,FALSE)</f>
        <v>66</v>
      </c>
      <c r="AH413" s="172"/>
      <c r="AI413" s="175"/>
      <c r="AJ413" s="140"/>
      <c r="AK413" s="176" t="s">
        <v>282</v>
      </c>
      <c r="AL413" s="176" t="s">
        <v>76</v>
      </c>
      <c r="AM413" s="170">
        <f t="shared" si="12"/>
        <v>553</v>
      </c>
      <c r="AN413" s="147"/>
      <c r="AO413" s="155"/>
      <c r="AP413" s="156"/>
      <c r="AQ413" s="157">
        <v>3.0772416227592303</v>
      </c>
      <c r="AR413" s="158"/>
      <c r="AS413" s="145">
        <f>LOOKUP(rufmkm,'Sheet1 (2)'!$V$62:$V$71,'Sheet1 (2)'!$W$62:$W$71)</f>
        <v>40</v>
      </c>
      <c r="AT413" s="140"/>
      <c r="AU413" s="157">
        <f>IF(IF(D413='Sheet1 (2)'!$C$69,'Sheet1 (2)'!$D$69*('Sheet1 (2)'!$D$72-rut_index)/'Sheet1 (2)'!$D$72,IF(shee2!D413='Sheet1 (2)'!$C$70,'Sheet1 (2)'!$D$70*('Sheet1 (2)'!$D$72-rut_index)/'Sheet1 (2)'!$D$72,IF(shee2!D413='Sheet1 (2)'!$C$71,'Sheet1 (2)'!$D$71*('Sheet1 (2)'!$D$72-rut_index)/'Sheet1 (2)'!$D$72)))&lt;0,0,IF(D413='Sheet1 (2)'!$C$69,'Sheet1 (2)'!$D$69*('Sheet1 (2)'!$D$72-rut_index)/'Sheet1 (2)'!$D$72,IF(shee2!D413='Sheet1 (2)'!$C$70,'Sheet1 (2)'!$D$70*('Sheet1 (2)'!$D$72-rut_index)/'Sheet1 (2)'!$D$72,IF(shee2!D413='Sheet1 (2)'!$C$71,'Sheet1 (2)'!$D$71*('Sheet1 (2)'!$D$72-rut_index)/'Sheet1 (2)'!$D$72))))</f>
        <v>5</v>
      </c>
      <c r="AV413" s="157">
        <f>IF(IF(D413='Sheet1 (2)'!$C$69,'Sheet1 (2)'!$D$69*('Sheet1 (2)'!$D$72-crack_s_index)/'Sheet1 (2)'!$D$72,IF(shee2!D413='Sheet1 (2)'!$C$70,'Sheet1 (2)'!$D$70*('Sheet1 (2)'!$D$72-crack_s_index)/'Sheet1 (2)'!$D$72,IF(shee2!D413='Sheet1 (2)'!$C$71,'Sheet1 (2)'!$D$71*('Sheet1 (2)'!$D$72-crack_s_index)/'Sheet1 (2)'!$D$72)))&lt;0,0,IF(D413='Sheet1 (2)'!$C$69,'Sheet1 (2)'!$D$69*('Sheet1 (2)'!$D$72-crack_s_index)/'Sheet1 (2)'!$D$72,IF(shee2!D413='Sheet1 (2)'!$C$70,'Sheet1 (2)'!$D$70*('Sheet1 (2)'!$D$72-crack_s_index)/'Sheet1 (2)'!$D$72,IF(shee2!D413='Sheet1 (2)'!$C$71,'Sheet1 (2)'!$D$71*('Sheet1 (2)'!$D$72-crack_s_index)/'Sheet1 (2)'!$D$72))))</f>
        <v>5</v>
      </c>
      <c r="AW413" s="157">
        <f>IF(IF(D413='Sheet1 (2)'!$C$69,'Sheet1 (2)'!$D$69*('Sheet1 (2)'!$D$72-crack_t_index)/'Sheet1 (2)'!$D$72,IF(shee2!D413='Sheet1 (2)'!$C$70,'Sheet1 (2)'!$D$70*('Sheet1 (2)'!$D$72-crack_t_index)/'Sheet1 (2)'!$D$72,IF(shee2!D413='Sheet1 (2)'!$C$71,'Sheet1 (2)'!$D$71*('Sheet1 (2)'!$D$72-crack_t_index)/'Sheet1 (2)'!$D$72)))&lt;0,0,IF(D413='Sheet1 (2)'!$C$69,'Sheet1 (2)'!$D$69*('Sheet1 (2)'!$D$72-crack_t_index)/'Sheet1 (2)'!$D$72,IF(shee2!D413='Sheet1 (2)'!$C$70,'Sheet1 (2)'!$D$70*('Sheet1 (2)'!$D$72-crack_t_index)/'Sheet1 (2)'!$D$72,IF(shee2!D413='Sheet1 (2)'!$C$71,'Sheet1 (2)'!$D$71*('Sheet1 (2)'!$D$72-crack_t_index)/'Sheet1 (2)'!$D$72))))</f>
        <v>5</v>
      </c>
      <c r="AX413" s="157">
        <f>IF(IF(D413='Sheet1 (2)'!$C$69,'Sheet1 (2)'!$D$69*('Sheet1 (2)'!$D$72-rave_index)/'Sheet1 (2)'!$D$72,IF(shee2!D413='Sheet1 (2)'!$C$70,'Sheet1 (2)'!$D$70*('Sheet1 (2)'!$D$72-rave_index)/'Sheet1 (2)'!$D$72,IF(shee2!D413='Sheet1 (2)'!$C$71,'Sheet1 (2)'!$D$71*('Sheet1 (2)'!$D$72-rave_index)/'Sheet1 (2)'!$D$72)))&lt;0,0,IF(D413='Sheet1 (2)'!$C$69,'Sheet1 (2)'!$D$69*('Sheet1 (2)'!$D$72-rave_index)/'Sheet1 (2)'!$D$72,IF(shee2!D413='Sheet1 (2)'!$C$70,'Sheet1 (2)'!$D$70*('Sheet1 (2)'!$D$72-rave_index)/'Sheet1 (2)'!$D$72,IF(shee2!D413='Sheet1 (2)'!$C$71,'Sheet1 (2)'!$D$71*('Sheet1 (2)'!$D$72-rave_index)/'Sheet1 (2)'!$D$72))))</f>
        <v>5</v>
      </c>
      <c r="AY413" s="157">
        <f>IF(IF(D413='Sheet1 (2)'!$C$69,'Sheet1 (2)'!$D$69*('Sheet1 (2)'!$D$72-rough_index)/'Sheet1 (2)'!$D$72,IF(shee2!D413='Sheet1 (2)'!$C$70,'Sheet1 (2)'!$D$70*('Sheet1 (2)'!$D$72-rough_index)/'Sheet1 (2)'!$D$72,IF(shee2!D413='Sheet1 (2)'!$C$71,'Sheet1 (2)'!$D$71*('Sheet1 (2)'!$D$72-rough_index)/'Sheet1 (2)'!$D$72)))&lt;0,0,IF(D413='Sheet1 (2)'!$C$69,'Sheet1 (2)'!$D$69*('Sheet1 (2)'!$D$72-rough_index)/'Sheet1 (2)'!$D$72,IF(shee2!D413='Sheet1 (2)'!$C$70,'Sheet1 (2)'!$D$70*('Sheet1 (2)'!$D$72-rough_index)/'Sheet1 (2)'!$D$72,IF(shee2!D413='Sheet1 (2)'!$C$71,'Sheet1 (2)'!$D$71*('Sheet1 (2)'!$D$72-rough_index)/'Sheet1 (2)'!$D$72))))</f>
        <v>1.6666666666666667</v>
      </c>
      <c r="AZ413" s="159">
        <f>+(AU413*'Sheet1 (2)'!$C$77)+(AV413*'Sheet1 (2)'!$C$78)+(AW413*'Sheet1 (2)'!$C$79)+(AX413*'Sheet1 (2)'!$C$80)+(AY413*'Sheet1 (2)'!$C$81)</f>
        <v>4</v>
      </c>
      <c r="BA413" s="213" t="str">
        <f t="shared" si="13"/>
        <v>Good</v>
      </c>
      <c r="BE413">
        <f>IF(D413='Sheet1 (2)'!$C$61,'Sheet1 (2)'!$D$61*(counts^2)+'Sheet1 (2)'!$G$61*counts+'Sheet1 (2)'!$J$61,IF(D413='Sheet1 (2)'!$C$62,'Sheet1 (2)'!$D$62*counts+'Sheet1 (2)'!$G$62,IF(D413='Sheet1 (2)'!$C$63,'Sheet1 (2)'!$D$63*counts+'Sheet1 (2)'!$G$63,IF(D413='Sheet1 (2)'!$C$64,'Sheet1 (2)'!$D$64*counts+'Sheet1 (2)'!$G$64))))</f>
        <v>2.0984129299999998</v>
      </c>
    </row>
    <row r="414" spans="1:57" ht="12" customHeight="1">
      <c r="A414" s="145" t="s">
        <v>282</v>
      </c>
      <c r="B414" s="145" t="s">
        <v>76</v>
      </c>
      <c r="C414" s="170">
        <v>554</v>
      </c>
      <c r="D414" s="174" t="s">
        <v>77</v>
      </c>
      <c r="E414" s="171">
        <v>8</v>
      </c>
      <c r="F414" s="171">
        <v>2</v>
      </c>
      <c r="G414" s="171" t="s">
        <v>77</v>
      </c>
      <c r="H414" s="171">
        <v>1</v>
      </c>
      <c r="I414" s="171" t="s">
        <v>77</v>
      </c>
      <c r="J414" s="173" t="s">
        <v>80</v>
      </c>
      <c r="K414" s="173" t="s">
        <v>80</v>
      </c>
      <c r="L414" s="169">
        <f>VLOOKUP(CONCATENATE(J414,K414),'Sheet1 (2)'!$J$6:$K$26,2,FALSE)</f>
        <v>0</v>
      </c>
      <c r="M414" s="173" t="s">
        <v>80</v>
      </c>
      <c r="N414" s="173" t="s">
        <v>80</v>
      </c>
      <c r="O414" s="168">
        <f>VLOOKUP(CONCATENATE(M414,N414),'Sheet1 (2)'!$L$6:$M$26,2,FALSE)</f>
        <v>0</v>
      </c>
      <c r="P414" s="173" t="s">
        <v>80</v>
      </c>
      <c r="Q414" s="173" t="s">
        <v>80</v>
      </c>
      <c r="R414" s="168">
        <f>VLOOKUP(CONCATENATE(P414,Q414),'Sheet1 (2)'!$N$6:$O$26,2,FALSE)</f>
        <v>0</v>
      </c>
      <c r="S414" s="173" t="s">
        <v>80</v>
      </c>
      <c r="T414" s="173" t="s">
        <v>80</v>
      </c>
      <c r="U414" s="168">
        <f>VLOOKUP(CONCATENATE(S414,T414),'Sheet1 (2)'!$P$6:$Q$26,2,FALSE)</f>
        <v>0</v>
      </c>
      <c r="V414" s="173" t="s">
        <v>80</v>
      </c>
      <c r="W414" s="173" t="s">
        <v>80</v>
      </c>
      <c r="X414" s="168">
        <f>VLOOKUP(CONCATENATE(V414,W414),'Sheet1 (2)'!$R$6:$S$26,2,FALSE)</f>
        <v>0</v>
      </c>
      <c r="Y414" s="173" t="s">
        <v>80</v>
      </c>
      <c r="Z414" s="173" t="s">
        <v>80</v>
      </c>
      <c r="AA414" s="168">
        <f>VLOOKUP(CONCATENATE(Y414,Z414),'Sheet1 (2)'!$T$6:$U$26,2,FALSE)</f>
        <v>0</v>
      </c>
      <c r="AB414" s="173" t="s">
        <v>80</v>
      </c>
      <c r="AC414" s="173" t="s">
        <v>80</v>
      </c>
      <c r="AD414" s="168">
        <f>VLOOKUP(CONCATENATE(AB414,AC414),'Sheet1 (2)'!$X$6:$Y$26,2,FALSE)</f>
        <v>0</v>
      </c>
      <c r="AE414" s="173" t="s">
        <v>82</v>
      </c>
      <c r="AF414" s="173" t="s">
        <v>81</v>
      </c>
      <c r="AG414" s="168">
        <f>VLOOKUP(CONCATENATE(AE414,AF414),'Sheet1 (2)'!$Z$6:$AA$26,2,FALSE)</f>
        <v>66</v>
      </c>
      <c r="AH414" s="172"/>
      <c r="AI414" s="175"/>
      <c r="AJ414" s="140"/>
      <c r="AK414" s="176" t="s">
        <v>282</v>
      </c>
      <c r="AL414" s="176" t="s">
        <v>76</v>
      </c>
      <c r="AM414" s="170">
        <f t="shared" si="12"/>
        <v>554</v>
      </c>
      <c r="AN414" s="147"/>
      <c r="AO414" s="155"/>
      <c r="AP414" s="156"/>
      <c r="AQ414" s="157">
        <v>2.8370220704659523</v>
      </c>
      <c r="AR414" s="158"/>
      <c r="AS414" s="145">
        <f>LOOKUP(rufmkm,'Sheet1 (2)'!$V$62:$V$71,'Sheet1 (2)'!$W$62:$W$71)</f>
        <v>30</v>
      </c>
      <c r="AT414" s="140"/>
      <c r="AU414" s="157">
        <f>IF(IF(D414='Sheet1 (2)'!$C$69,'Sheet1 (2)'!$D$69*('Sheet1 (2)'!$D$72-rut_index)/'Sheet1 (2)'!$D$72,IF(shee2!D414='Sheet1 (2)'!$C$70,'Sheet1 (2)'!$D$70*('Sheet1 (2)'!$D$72-rut_index)/'Sheet1 (2)'!$D$72,IF(shee2!D414='Sheet1 (2)'!$C$71,'Sheet1 (2)'!$D$71*('Sheet1 (2)'!$D$72-rut_index)/'Sheet1 (2)'!$D$72)))&lt;0,0,IF(D414='Sheet1 (2)'!$C$69,'Sheet1 (2)'!$D$69*('Sheet1 (2)'!$D$72-rut_index)/'Sheet1 (2)'!$D$72,IF(shee2!D414='Sheet1 (2)'!$C$70,'Sheet1 (2)'!$D$70*('Sheet1 (2)'!$D$72-rut_index)/'Sheet1 (2)'!$D$72,IF(shee2!D414='Sheet1 (2)'!$C$71,'Sheet1 (2)'!$D$71*('Sheet1 (2)'!$D$72-rut_index)/'Sheet1 (2)'!$D$72))))</f>
        <v>5</v>
      </c>
      <c r="AV414" s="157">
        <f>IF(IF(D414='Sheet1 (2)'!$C$69,'Sheet1 (2)'!$D$69*('Sheet1 (2)'!$D$72-crack_s_index)/'Sheet1 (2)'!$D$72,IF(shee2!D414='Sheet1 (2)'!$C$70,'Sheet1 (2)'!$D$70*('Sheet1 (2)'!$D$72-crack_s_index)/'Sheet1 (2)'!$D$72,IF(shee2!D414='Sheet1 (2)'!$C$71,'Sheet1 (2)'!$D$71*('Sheet1 (2)'!$D$72-crack_s_index)/'Sheet1 (2)'!$D$72)))&lt;0,0,IF(D414='Sheet1 (2)'!$C$69,'Sheet1 (2)'!$D$69*('Sheet1 (2)'!$D$72-crack_s_index)/'Sheet1 (2)'!$D$72,IF(shee2!D414='Sheet1 (2)'!$C$70,'Sheet1 (2)'!$D$70*('Sheet1 (2)'!$D$72-crack_s_index)/'Sheet1 (2)'!$D$72,IF(shee2!D414='Sheet1 (2)'!$C$71,'Sheet1 (2)'!$D$71*('Sheet1 (2)'!$D$72-crack_s_index)/'Sheet1 (2)'!$D$72))))</f>
        <v>5</v>
      </c>
      <c r="AW414" s="157">
        <f>IF(IF(D414='Sheet1 (2)'!$C$69,'Sheet1 (2)'!$D$69*('Sheet1 (2)'!$D$72-crack_t_index)/'Sheet1 (2)'!$D$72,IF(shee2!D414='Sheet1 (2)'!$C$70,'Sheet1 (2)'!$D$70*('Sheet1 (2)'!$D$72-crack_t_index)/'Sheet1 (2)'!$D$72,IF(shee2!D414='Sheet1 (2)'!$C$71,'Sheet1 (2)'!$D$71*('Sheet1 (2)'!$D$72-crack_t_index)/'Sheet1 (2)'!$D$72)))&lt;0,0,IF(D414='Sheet1 (2)'!$C$69,'Sheet1 (2)'!$D$69*('Sheet1 (2)'!$D$72-crack_t_index)/'Sheet1 (2)'!$D$72,IF(shee2!D414='Sheet1 (2)'!$C$70,'Sheet1 (2)'!$D$70*('Sheet1 (2)'!$D$72-crack_t_index)/'Sheet1 (2)'!$D$72,IF(shee2!D414='Sheet1 (2)'!$C$71,'Sheet1 (2)'!$D$71*('Sheet1 (2)'!$D$72-crack_t_index)/'Sheet1 (2)'!$D$72))))</f>
        <v>5</v>
      </c>
      <c r="AX414" s="157">
        <f>IF(IF(D414='Sheet1 (2)'!$C$69,'Sheet1 (2)'!$D$69*('Sheet1 (2)'!$D$72-rave_index)/'Sheet1 (2)'!$D$72,IF(shee2!D414='Sheet1 (2)'!$C$70,'Sheet1 (2)'!$D$70*('Sheet1 (2)'!$D$72-rave_index)/'Sheet1 (2)'!$D$72,IF(shee2!D414='Sheet1 (2)'!$C$71,'Sheet1 (2)'!$D$71*('Sheet1 (2)'!$D$72-rave_index)/'Sheet1 (2)'!$D$72)))&lt;0,0,IF(D414='Sheet1 (2)'!$C$69,'Sheet1 (2)'!$D$69*('Sheet1 (2)'!$D$72-rave_index)/'Sheet1 (2)'!$D$72,IF(shee2!D414='Sheet1 (2)'!$C$70,'Sheet1 (2)'!$D$70*('Sheet1 (2)'!$D$72-rave_index)/'Sheet1 (2)'!$D$72,IF(shee2!D414='Sheet1 (2)'!$C$71,'Sheet1 (2)'!$D$71*('Sheet1 (2)'!$D$72-rave_index)/'Sheet1 (2)'!$D$72))))</f>
        <v>5</v>
      </c>
      <c r="AY414" s="157">
        <f>IF(IF(D414='Sheet1 (2)'!$C$69,'Sheet1 (2)'!$D$69*('Sheet1 (2)'!$D$72-rough_index)/'Sheet1 (2)'!$D$72,IF(shee2!D414='Sheet1 (2)'!$C$70,'Sheet1 (2)'!$D$70*('Sheet1 (2)'!$D$72-rough_index)/'Sheet1 (2)'!$D$72,IF(shee2!D414='Sheet1 (2)'!$C$71,'Sheet1 (2)'!$D$71*('Sheet1 (2)'!$D$72-rough_index)/'Sheet1 (2)'!$D$72)))&lt;0,0,IF(D414='Sheet1 (2)'!$C$69,'Sheet1 (2)'!$D$69*('Sheet1 (2)'!$D$72-rough_index)/'Sheet1 (2)'!$D$72,IF(shee2!D414='Sheet1 (2)'!$C$70,'Sheet1 (2)'!$D$70*('Sheet1 (2)'!$D$72-rough_index)/'Sheet1 (2)'!$D$72,IF(shee2!D414='Sheet1 (2)'!$C$71,'Sheet1 (2)'!$D$71*('Sheet1 (2)'!$D$72-rough_index)/'Sheet1 (2)'!$D$72))))</f>
        <v>2.5</v>
      </c>
      <c r="AZ414" s="159">
        <f>+(AU414*'Sheet1 (2)'!$C$77)+(AV414*'Sheet1 (2)'!$C$78)+(AW414*'Sheet1 (2)'!$C$79)+(AX414*'Sheet1 (2)'!$C$80)+(AY414*'Sheet1 (2)'!$C$81)</f>
        <v>4.25</v>
      </c>
      <c r="BA414" s="213" t="str">
        <f t="shared" si="13"/>
        <v>Good</v>
      </c>
      <c r="BE414">
        <f>IF(D414='Sheet1 (2)'!$C$61,'Sheet1 (2)'!$D$61*(counts^2)+'Sheet1 (2)'!$G$61*counts+'Sheet1 (2)'!$J$61,IF(D414='Sheet1 (2)'!$C$62,'Sheet1 (2)'!$D$62*counts+'Sheet1 (2)'!$G$62,IF(D414='Sheet1 (2)'!$C$63,'Sheet1 (2)'!$D$63*counts+'Sheet1 (2)'!$G$63,IF(D414='Sheet1 (2)'!$C$64,'Sheet1 (2)'!$D$64*counts+'Sheet1 (2)'!$G$64))))</f>
        <v>2.0984129299999998</v>
      </c>
    </row>
    <row r="415" spans="1:57" ht="12" customHeight="1">
      <c r="A415" s="145" t="s">
        <v>282</v>
      </c>
      <c r="B415" s="145" t="s">
        <v>76</v>
      </c>
      <c r="C415" s="170">
        <v>555</v>
      </c>
      <c r="D415" s="174" t="s">
        <v>77</v>
      </c>
      <c r="E415" s="171">
        <v>8</v>
      </c>
      <c r="F415" s="171">
        <v>2</v>
      </c>
      <c r="G415" s="171" t="s">
        <v>77</v>
      </c>
      <c r="H415" s="171">
        <v>1</v>
      </c>
      <c r="I415" s="171" t="s">
        <v>77</v>
      </c>
      <c r="J415" s="173" t="s">
        <v>80</v>
      </c>
      <c r="K415" s="173" t="s">
        <v>80</v>
      </c>
      <c r="L415" s="169">
        <f>VLOOKUP(CONCATENATE(J415,K415),'Sheet1 (2)'!$J$6:$K$26,2,FALSE)</f>
        <v>0</v>
      </c>
      <c r="M415" s="173" t="s">
        <v>80</v>
      </c>
      <c r="N415" s="173" t="s">
        <v>80</v>
      </c>
      <c r="O415" s="168">
        <f>VLOOKUP(CONCATENATE(M415,N415),'Sheet1 (2)'!$L$6:$M$26,2,FALSE)</f>
        <v>0</v>
      </c>
      <c r="P415" s="173" t="s">
        <v>80</v>
      </c>
      <c r="Q415" s="173" t="s">
        <v>80</v>
      </c>
      <c r="R415" s="168">
        <f>VLOOKUP(CONCATENATE(P415,Q415),'Sheet1 (2)'!$N$6:$O$26,2,FALSE)</f>
        <v>0</v>
      </c>
      <c r="S415" s="173" t="s">
        <v>82</v>
      </c>
      <c r="T415" s="173" t="s">
        <v>83</v>
      </c>
      <c r="U415" s="168">
        <f>VLOOKUP(CONCATENATE(S415,T415),'Sheet1 (2)'!$P$6:$Q$26,2,FALSE)</f>
        <v>25</v>
      </c>
      <c r="V415" s="173" t="s">
        <v>80</v>
      </c>
      <c r="W415" s="173" t="s">
        <v>80</v>
      </c>
      <c r="X415" s="168">
        <f>VLOOKUP(CONCATENATE(V415,W415),'Sheet1 (2)'!$R$6:$S$26,2,FALSE)</f>
        <v>0</v>
      </c>
      <c r="Y415" s="173" t="s">
        <v>80</v>
      </c>
      <c r="Z415" s="173" t="s">
        <v>80</v>
      </c>
      <c r="AA415" s="168">
        <f>VLOOKUP(CONCATENATE(Y415,Z415),'Sheet1 (2)'!$T$6:$U$26,2,FALSE)</f>
        <v>0</v>
      </c>
      <c r="AB415" s="173" t="s">
        <v>80</v>
      </c>
      <c r="AC415" s="173" t="s">
        <v>80</v>
      </c>
      <c r="AD415" s="168">
        <f>VLOOKUP(CONCATENATE(AB415,AC415),'Sheet1 (2)'!$X$6:$Y$26,2,FALSE)</f>
        <v>0</v>
      </c>
      <c r="AE415" s="173" t="s">
        <v>82</v>
      </c>
      <c r="AF415" s="173" t="s">
        <v>81</v>
      </c>
      <c r="AG415" s="168">
        <f>VLOOKUP(CONCATENATE(AE415,AF415),'Sheet1 (2)'!$Z$6:$AA$26,2,FALSE)</f>
        <v>66</v>
      </c>
      <c r="AH415" s="172"/>
      <c r="AI415" s="175"/>
      <c r="AJ415" s="140"/>
      <c r="AK415" s="176" t="s">
        <v>282</v>
      </c>
      <c r="AL415" s="176" t="s">
        <v>76</v>
      </c>
      <c r="AM415" s="170">
        <f t="shared" si="12"/>
        <v>555</v>
      </c>
      <c r="AN415" s="147"/>
      <c r="AO415" s="155"/>
      <c r="AP415" s="156"/>
      <c r="AQ415" s="157">
        <v>3.2261166242415795</v>
      </c>
      <c r="AR415" s="158"/>
      <c r="AS415" s="145">
        <f>LOOKUP(rufmkm,'Sheet1 (2)'!$V$62:$V$71,'Sheet1 (2)'!$W$62:$W$71)</f>
        <v>40</v>
      </c>
      <c r="AT415" s="140"/>
      <c r="AU415" s="157">
        <f>IF(IF(D415='Sheet1 (2)'!$C$69,'Sheet1 (2)'!$D$69*('Sheet1 (2)'!$D$72-rut_index)/'Sheet1 (2)'!$D$72,IF(shee2!D415='Sheet1 (2)'!$C$70,'Sheet1 (2)'!$D$70*('Sheet1 (2)'!$D$72-rut_index)/'Sheet1 (2)'!$D$72,IF(shee2!D415='Sheet1 (2)'!$C$71,'Sheet1 (2)'!$D$71*('Sheet1 (2)'!$D$72-rut_index)/'Sheet1 (2)'!$D$72)))&lt;0,0,IF(D415='Sheet1 (2)'!$C$69,'Sheet1 (2)'!$D$69*('Sheet1 (2)'!$D$72-rut_index)/'Sheet1 (2)'!$D$72,IF(shee2!D415='Sheet1 (2)'!$C$70,'Sheet1 (2)'!$D$70*('Sheet1 (2)'!$D$72-rut_index)/'Sheet1 (2)'!$D$72,IF(shee2!D415='Sheet1 (2)'!$C$71,'Sheet1 (2)'!$D$71*('Sheet1 (2)'!$D$72-rut_index)/'Sheet1 (2)'!$D$72))))</f>
        <v>5</v>
      </c>
      <c r="AV415" s="157">
        <f>IF(IF(D415='Sheet1 (2)'!$C$69,'Sheet1 (2)'!$D$69*('Sheet1 (2)'!$D$72-crack_s_index)/'Sheet1 (2)'!$D$72,IF(shee2!D415='Sheet1 (2)'!$C$70,'Sheet1 (2)'!$D$70*('Sheet1 (2)'!$D$72-crack_s_index)/'Sheet1 (2)'!$D$72,IF(shee2!D415='Sheet1 (2)'!$C$71,'Sheet1 (2)'!$D$71*('Sheet1 (2)'!$D$72-crack_s_index)/'Sheet1 (2)'!$D$72)))&lt;0,0,IF(D415='Sheet1 (2)'!$C$69,'Sheet1 (2)'!$D$69*('Sheet1 (2)'!$D$72-crack_s_index)/'Sheet1 (2)'!$D$72,IF(shee2!D415='Sheet1 (2)'!$C$70,'Sheet1 (2)'!$D$70*('Sheet1 (2)'!$D$72-crack_s_index)/'Sheet1 (2)'!$D$72,IF(shee2!D415='Sheet1 (2)'!$C$71,'Sheet1 (2)'!$D$71*('Sheet1 (2)'!$D$72-crack_s_index)/'Sheet1 (2)'!$D$72))))</f>
        <v>5</v>
      </c>
      <c r="AW415" s="157">
        <f>IF(IF(D415='Sheet1 (2)'!$C$69,'Sheet1 (2)'!$D$69*('Sheet1 (2)'!$D$72-crack_t_index)/'Sheet1 (2)'!$D$72,IF(shee2!D415='Sheet1 (2)'!$C$70,'Sheet1 (2)'!$D$70*('Sheet1 (2)'!$D$72-crack_t_index)/'Sheet1 (2)'!$D$72,IF(shee2!D415='Sheet1 (2)'!$C$71,'Sheet1 (2)'!$D$71*('Sheet1 (2)'!$D$72-crack_t_index)/'Sheet1 (2)'!$D$72)))&lt;0,0,IF(D415='Sheet1 (2)'!$C$69,'Sheet1 (2)'!$D$69*('Sheet1 (2)'!$D$72-crack_t_index)/'Sheet1 (2)'!$D$72,IF(shee2!D415='Sheet1 (2)'!$C$70,'Sheet1 (2)'!$D$70*('Sheet1 (2)'!$D$72-crack_t_index)/'Sheet1 (2)'!$D$72,IF(shee2!D415='Sheet1 (2)'!$C$71,'Sheet1 (2)'!$D$71*('Sheet1 (2)'!$D$72-crack_t_index)/'Sheet1 (2)'!$D$72))))</f>
        <v>5</v>
      </c>
      <c r="AX415" s="157">
        <f>IF(IF(D415='Sheet1 (2)'!$C$69,'Sheet1 (2)'!$D$69*('Sheet1 (2)'!$D$72-rave_index)/'Sheet1 (2)'!$D$72,IF(shee2!D415='Sheet1 (2)'!$C$70,'Sheet1 (2)'!$D$70*('Sheet1 (2)'!$D$72-rave_index)/'Sheet1 (2)'!$D$72,IF(shee2!D415='Sheet1 (2)'!$C$71,'Sheet1 (2)'!$D$71*('Sheet1 (2)'!$D$72-rave_index)/'Sheet1 (2)'!$D$72)))&lt;0,0,IF(D415='Sheet1 (2)'!$C$69,'Sheet1 (2)'!$D$69*('Sheet1 (2)'!$D$72-rave_index)/'Sheet1 (2)'!$D$72,IF(shee2!D415='Sheet1 (2)'!$C$70,'Sheet1 (2)'!$D$70*('Sheet1 (2)'!$D$72-rave_index)/'Sheet1 (2)'!$D$72,IF(shee2!D415='Sheet1 (2)'!$C$71,'Sheet1 (2)'!$D$71*('Sheet1 (2)'!$D$72-rave_index)/'Sheet1 (2)'!$D$72))))</f>
        <v>5</v>
      </c>
      <c r="AY415" s="157">
        <f>IF(IF(D415='Sheet1 (2)'!$C$69,'Sheet1 (2)'!$D$69*('Sheet1 (2)'!$D$72-rough_index)/'Sheet1 (2)'!$D$72,IF(shee2!D415='Sheet1 (2)'!$C$70,'Sheet1 (2)'!$D$70*('Sheet1 (2)'!$D$72-rough_index)/'Sheet1 (2)'!$D$72,IF(shee2!D415='Sheet1 (2)'!$C$71,'Sheet1 (2)'!$D$71*('Sheet1 (2)'!$D$72-rough_index)/'Sheet1 (2)'!$D$72)))&lt;0,0,IF(D415='Sheet1 (2)'!$C$69,'Sheet1 (2)'!$D$69*('Sheet1 (2)'!$D$72-rough_index)/'Sheet1 (2)'!$D$72,IF(shee2!D415='Sheet1 (2)'!$C$70,'Sheet1 (2)'!$D$70*('Sheet1 (2)'!$D$72-rough_index)/'Sheet1 (2)'!$D$72,IF(shee2!D415='Sheet1 (2)'!$C$71,'Sheet1 (2)'!$D$71*('Sheet1 (2)'!$D$72-rough_index)/'Sheet1 (2)'!$D$72))))</f>
        <v>1.6666666666666667</v>
      </c>
      <c r="AZ415" s="159">
        <f>+(AU415*'Sheet1 (2)'!$C$77)+(AV415*'Sheet1 (2)'!$C$78)+(AW415*'Sheet1 (2)'!$C$79)+(AX415*'Sheet1 (2)'!$C$80)+(AY415*'Sheet1 (2)'!$C$81)</f>
        <v>4</v>
      </c>
      <c r="BA415" s="213" t="str">
        <f t="shared" si="13"/>
        <v>Good</v>
      </c>
      <c r="BE415">
        <f>IF(D415='Sheet1 (2)'!$C$61,'Sheet1 (2)'!$D$61*(counts^2)+'Sheet1 (2)'!$G$61*counts+'Sheet1 (2)'!$J$61,IF(D415='Sheet1 (2)'!$C$62,'Sheet1 (2)'!$D$62*counts+'Sheet1 (2)'!$G$62,IF(D415='Sheet1 (2)'!$C$63,'Sheet1 (2)'!$D$63*counts+'Sheet1 (2)'!$G$63,IF(D415='Sheet1 (2)'!$C$64,'Sheet1 (2)'!$D$64*counts+'Sheet1 (2)'!$G$64))))</f>
        <v>2.0984129299999998</v>
      </c>
    </row>
    <row r="416" spans="1:57" ht="12" customHeight="1">
      <c r="A416" s="145" t="s">
        <v>282</v>
      </c>
      <c r="B416" s="145" t="s">
        <v>76</v>
      </c>
      <c r="C416" s="170">
        <v>556</v>
      </c>
      <c r="D416" s="174" t="s">
        <v>77</v>
      </c>
      <c r="E416" s="171">
        <v>8</v>
      </c>
      <c r="F416" s="171">
        <v>2</v>
      </c>
      <c r="G416" s="171" t="s">
        <v>77</v>
      </c>
      <c r="H416" s="171">
        <v>1</v>
      </c>
      <c r="I416" s="171" t="s">
        <v>77</v>
      </c>
      <c r="J416" s="173" t="s">
        <v>80</v>
      </c>
      <c r="K416" s="173" t="s">
        <v>80</v>
      </c>
      <c r="L416" s="169">
        <f>VLOOKUP(CONCATENATE(J416,K416),'Sheet1 (2)'!$J$6:$K$26,2,FALSE)</f>
        <v>0</v>
      </c>
      <c r="M416" s="173" t="s">
        <v>80</v>
      </c>
      <c r="N416" s="173" t="s">
        <v>80</v>
      </c>
      <c r="O416" s="168">
        <f>VLOOKUP(CONCATENATE(M416,N416),'Sheet1 (2)'!$L$6:$M$26,2,FALSE)</f>
        <v>0</v>
      </c>
      <c r="P416" s="173" t="s">
        <v>80</v>
      </c>
      <c r="Q416" s="173" t="s">
        <v>80</v>
      </c>
      <c r="R416" s="168">
        <f>VLOOKUP(CONCATENATE(P416,Q416),'Sheet1 (2)'!$N$6:$O$26,2,FALSE)</f>
        <v>0</v>
      </c>
      <c r="S416" s="173" t="s">
        <v>82</v>
      </c>
      <c r="T416" s="173" t="s">
        <v>83</v>
      </c>
      <c r="U416" s="168">
        <f>VLOOKUP(CONCATENATE(S416,T416),'Sheet1 (2)'!$P$6:$Q$26,2,FALSE)</f>
        <v>25</v>
      </c>
      <c r="V416" s="173" t="s">
        <v>80</v>
      </c>
      <c r="W416" s="173" t="s">
        <v>80</v>
      </c>
      <c r="X416" s="168">
        <f>VLOOKUP(CONCATENATE(V416,W416),'Sheet1 (2)'!$R$6:$S$26,2,FALSE)</f>
        <v>0</v>
      </c>
      <c r="Y416" s="173" t="s">
        <v>80</v>
      </c>
      <c r="Z416" s="173" t="s">
        <v>80</v>
      </c>
      <c r="AA416" s="168">
        <f>VLOOKUP(CONCATENATE(Y416,Z416),'Sheet1 (2)'!$T$6:$U$26,2,FALSE)</f>
        <v>0</v>
      </c>
      <c r="AB416" s="173" t="s">
        <v>80</v>
      </c>
      <c r="AC416" s="173" t="s">
        <v>80</v>
      </c>
      <c r="AD416" s="168">
        <f>VLOOKUP(CONCATENATE(AB416,AC416),'Sheet1 (2)'!$X$6:$Y$26,2,FALSE)</f>
        <v>0</v>
      </c>
      <c r="AE416" s="173" t="s">
        <v>82</v>
      </c>
      <c r="AF416" s="173" t="s">
        <v>81</v>
      </c>
      <c r="AG416" s="168">
        <f>VLOOKUP(CONCATENATE(AE416,AF416),'Sheet1 (2)'!$Z$6:$AA$26,2,FALSE)</f>
        <v>66</v>
      </c>
      <c r="AH416" s="172"/>
      <c r="AI416" s="175"/>
      <c r="AJ416" s="140"/>
      <c r="AK416" s="176" t="s">
        <v>282</v>
      </c>
      <c r="AL416" s="176" t="s">
        <v>76</v>
      </c>
      <c r="AM416" s="170">
        <f t="shared" si="12"/>
        <v>556</v>
      </c>
      <c r="AN416" s="147"/>
      <c r="AO416" s="155"/>
      <c r="AP416" s="156"/>
      <c r="AQ416" s="157">
        <v>3.1642048453163953</v>
      </c>
      <c r="AR416" s="158"/>
      <c r="AS416" s="145">
        <f>LOOKUP(rufmkm,'Sheet1 (2)'!$V$62:$V$71,'Sheet1 (2)'!$W$62:$W$71)</f>
        <v>40</v>
      </c>
      <c r="AT416" s="140"/>
      <c r="AU416" s="157">
        <f>IF(IF(D416='Sheet1 (2)'!$C$69,'Sheet1 (2)'!$D$69*('Sheet1 (2)'!$D$72-rut_index)/'Sheet1 (2)'!$D$72,IF(shee2!D416='Sheet1 (2)'!$C$70,'Sheet1 (2)'!$D$70*('Sheet1 (2)'!$D$72-rut_index)/'Sheet1 (2)'!$D$72,IF(shee2!D416='Sheet1 (2)'!$C$71,'Sheet1 (2)'!$D$71*('Sheet1 (2)'!$D$72-rut_index)/'Sheet1 (2)'!$D$72)))&lt;0,0,IF(D416='Sheet1 (2)'!$C$69,'Sheet1 (2)'!$D$69*('Sheet1 (2)'!$D$72-rut_index)/'Sheet1 (2)'!$D$72,IF(shee2!D416='Sheet1 (2)'!$C$70,'Sheet1 (2)'!$D$70*('Sheet1 (2)'!$D$72-rut_index)/'Sheet1 (2)'!$D$72,IF(shee2!D416='Sheet1 (2)'!$C$71,'Sheet1 (2)'!$D$71*('Sheet1 (2)'!$D$72-rut_index)/'Sheet1 (2)'!$D$72))))</f>
        <v>5</v>
      </c>
      <c r="AV416" s="157">
        <f>IF(IF(D416='Sheet1 (2)'!$C$69,'Sheet1 (2)'!$D$69*('Sheet1 (2)'!$D$72-crack_s_index)/'Sheet1 (2)'!$D$72,IF(shee2!D416='Sheet1 (2)'!$C$70,'Sheet1 (2)'!$D$70*('Sheet1 (2)'!$D$72-crack_s_index)/'Sheet1 (2)'!$D$72,IF(shee2!D416='Sheet1 (2)'!$C$71,'Sheet1 (2)'!$D$71*('Sheet1 (2)'!$D$72-crack_s_index)/'Sheet1 (2)'!$D$72)))&lt;0,0,IF(D416='Sheet1 (2)'!$C$69,'Sheet1 (2)'!$D$69*('Sheet1 (2)'!$D$72-crack_s_index)/'Sheet1 (2)'!$D$72,IF(shee2!D416='Sheet1 (2)'!$C$70,'Sheet1 (2)'!$D$70*('Sheet1 (2)'!$D$72-crack_s_index)/'Sheet1 (2)'!$D$72,IF(shee2!D416='Sheet1 (2)'!$C$71,'Sheet1 (2)'!$D$71*('Sheet1 (2)'!$D$72-crack_s_index)/'Sheet1 (2)'!$D$72))))</f>
        <v>5</v>
      </c>
      <c r="AW416" s="157">
        <f>IF(IF(D416='Sheet1 (2)'!$C$69,'Sheet1 (2)'!$D$69*('Sheet1 (2)'!$D$72-crack_t_index)/'Sheet1 (2)'!$D$72,IF(shee2!D416='Sheet1 (2)'!$C$70,'Sheet1 (2)'!$D$70*('Sheet1 (2)'!$D$72-crack_t_index)/'Sheet1 (2)'!$D$72,IF(shee2!D416='Sheet1 (2)'!$C$71,'Sheet1 (2)'!$D$71*('Sheet1 (2)'!$D$72-crack_t_index)/'Sheet1 (2)'!$D$72)))&lt;0,0,IF(D416='Sheet1 (2)'!$C$69,'Sheet1 (2)'!$D$69*('Sheet1 (2)'!$D$72-crack_t_index)/'Sheet1 (2)'!$D$72,IF(shee2!D416='Sheet1 (2)'!$C$70,'Sheet1 (2)'!$D$70*('Sheet1 (2)'!$D$72-crack_t_index)/'Sheet1 (2)'!$D$72,IF(shee2!D416='Sheet1 (2)'!$C$71,'Sheet1 (2)'!$D$71*('Sheet1 (2)'!$D$72-crack_t_index)/'Sheet1 (2)'!$D$72))))</f>
        <v>5</v>
      </c>
      <c r="AX416" s="157">
        <f>IF(IF(D416='Sheet1 (2)'!$C$69,'Sheet1 (2)'!$D$69*('Sheet1 (2)'!$D$72-rave_index)/'Sheet1 (2)'!$D$72,IF(shee2!D416='Sheet1 (2)'!$C$70,'Sheet1 (2)'!$D$70*('Sheet1 (2)'!$D$72-rave_index)/'Sheet1 (2)'!$D$72,IF(shee2!D416='Sheet1 (2)'!$C$71,'Sheet1 (2)'!$D$71*('Sheet1 (2)'!$D$72-rave_index)/'Sheet1 (2)'!$D$72)))&lt;0,0,IF(D416='Sheet1 (2)'!$C$69,'Sheet1 (2)'!$D$69*('Sheet1 (2)'!$D$72-rave_index)/'Sheet1 (2)'!$D$72,IF(shee2!D416='Sheet1 (2)'!$C$70,'Sheet1 (2)'!$D$70*('Sheet1 (2)'!$D$72-rave_index)/'Sheet1 (2)'!$D$72,IF(shee2!D416='Sheet1 (2)'!$C$71,'Sheet1 (2)'!$D$71*('Sheet1 (2)'!$D$72-rave_index)/'Sheet1 (2)'!$D$72))))</f>
        <v>5</v>
      </c>
      <c r="AY416" s="157">
        <f>IF(IF(D416='Sheet1 (2)'!$C$69,'Sheet1 (2)'!$D$69*('Sheet1 (2)'!$D$72-rough_index)/'Sheet1 (2)'!$D$72,IF(shee2!D416='Sheet1 (2)'!$C$70,'Sheet1 (2)'!$D$70*('Sheet1 (2)'!$D$72-rough_index)/'Sheet1 (2)'!$D$72,IF(shee2!D416='Sheet1 (2)'!$C$71,'Sheet1 (2)'!$D$71*('Sheet1 (2)'!$D$72-rough_index)/'Sheet1 (2)'!$D$72)))&lt;0,0,IF(D416='Sheet1 (2)'!$C$69,'Sheet1 (2)'!$D$69*('Sheet1 (2)'!$D$72-rough_index)/'Sheet1 (2)'!$D$72,IF(shee2!D416='Sheet1 (2)'!$C$70,'Sheet1 (2)'!$D$70*('Sheet1 (2)'!$D$72-rough_index)/'Sheet1 (2)'!$D$72,IF(shee2!D416='Sheet1 (2)'!$C$71,'Sheet1 (2)'!$D$71*('Sheet1 (2)'!$D$72-rough_index)/'Sheet1 (2)'!$D$72))))</f>
        <v>1.6666666666666667</v>
      </c>
      <c r="AZ416" s="159">
        <f>+(AU416*'Sheet1 (2)'!$C$77)+(AV416*'Sheet1 (2)'!$C$78)+(AW416*'Sheet1 (2)'!$C$79)+(AX416*'Sheet1 (2)'!$C$80)+(AY416*'Sheet1 (2)'!$C$81)</f>
        <v>4</v>
      </c>
      <c r="BA416" s="213" t="str">
        <f t="shared" si="13"/>
        <v>Good</v>
      </c>
      <c r="BE416">
        <f>IF(D416='Sheet1 (2)'!$C$61,'Sheet1 (2)'!$D$61*(counts^2)+'Sheet1 (2)'!$G$61*counts+'Sheet1 (2)'!$J$61,IF(D416='Sheet1 (2)'!$C$62,'Sheet1 (2)'!$D$62*counts+'Sheet1 (2)'!$G$62,IF(D416='Sheet1 (2)'!$C$63,'Sheet1 (2)'!$D$63*counts+'Sheet1 (2)'!$G$63,IF(D416='Sheet1 (2)'!$C$64,'Sheet1 (2)'!$D$64*counts+'Sheet1 (2)'!$G$64))))</f>
        <v>2.0984129299999998</v>
      </c>
    </row>
    <row r="417" spans="1:57" ht="12" customHeight="1">
      <c r="A417" s="145" t="s">
        <v>282</v>
      </c>
      <c r="B417" s="145" t="s">
        <v>76</v>
      </c>
      <c r="C417" s="170">
        <v>557</v>
      </c>
      <c r="D417" s="174" t="s">
        <v>77</v>
      </c>
      <c r="E417" s="171">
        <v>8</v>
      </c>
      <c r="F417" s="171">
        <v>2</v>
      </c>
      <c r="G417" s="171" t="s">
        <v>77</v>
      </c>
      <c r="H417" s="171">
        <v>1</v>
      </c>
      <c r="I417" s="171" t="s">
        <v>77</v>
      </c>
      <c r="J417" s="173" t="s">
        <v>80</v>
      </c>
      <c r="K417" s="173" t="s">
        <v>80</v>
      </c>
      <c r="L417" s="169">
        <f>VLOOKUP(CONCATENATE(J417,K417),'Sheet1 (2)'!$J$6:$K$26,2,FALSE)</f>
        <v>0</v>
      </c>
      <c r="M417" s="173" t="s">
        <v>83</v>
      </c>
      <c r="N417" s="173" t="s">
        <v>78</v>
      </c>
      <c r="O417" s="168">
        <f>VLOOKUP(CONCATENATE(M417,N417),'Sheet1 (2)'!$L$6:$M$26,2,FALSE)</f>
        <v>7.5</v>
      </c>
      <c r="P417" s="173" t="s">
        <v>80</v>
      </c>
      <c r="Q417" s="173" t="s">
        <v>80</v>
      </c>
      <c r="R417" s="168">
        <f>VLOOKUP(CONCATENATE(P417,Q417),'Sheet1 (2)'!$N$6:$O$26,2,FALSE)</f>
        <v>0</v>
      </c>
      <c r="S417" s="173" t="s">
        <v>82</v>
      </c>
      <c r="T417" s="173" t="s">
        <v>83</v>
      </c>
      <c r="U417" s="168">
        <f>VLOOKUP(CONCATENATE(S417,T417),'Sheet1 (2)'!$P$6:$Q$26,2,FALSE)</f>
        <v>25</v>
      </c>
      <c r="V417" s="173" t="s">
        <v>80</v>
      </c>
      <c r="W417" s="173" t="s">
        <v>80</v>
      </c>
      <c r="X417" s="168">
        <f>VLOOKUP(CONCATENATE(V417,W417),'Sheet1 (2)'!$R$6:$S$26,2,FALSE)</f>
        <v>0</v>
      </c>
      <c r="Y417" s="173" t="s">
        <v>80</v>
      </c>
      <c r="Z417" s="173" t="s">
        <v>80</v>
      </c>
      <c r="AA417" s="168">
        <f>VLOOKUP(CONCATENATE(Y417,Z417),'Sheet1 (2)'!$T$6:$U$26,2,FALSE)</f>
        <v>0</v>
      </c>
      <c r="AB417" s="173" t="s">
        <v>80</v>
      </c>
      <c r="AC417" s="173" t="s">
        <v>80</v>
      </c>
      <c r="AD417" s="168">
        <f>VLOOKUP(CONCATENATE(AB417,AC417),'Sheet1 (2)'!$X$6:$Y$26,2,FALSE)</f>
        <v>0</v>
      </c>
      <c r="AE417" s="173" t="s">
        <v>82</v>
      </c>
      <c r="AF417" s="173" t="s">
        <v>81</v>
      </c>
      <c r="AG417" s="168">
        <f>VLOOKUP(CONCATENATE(AE417,AF417),'Sheet1 (2)'!$Z$6:$AA$26,2,FALSE)</f>
        <v>66</v>
      </c>
      <c r="AH417" s="172"/>
      <c r="AI417" s="175"/>
      <c r="AJ417" s="140"/>
      <c r="AK417" s="176" t="s">
        <v>282</v>
      </c>
      <c r="AL417" s="176" t="s">
        <v>76</v>
      </c>
      <c r="AM417" s="170">
        <f t="shared" si="12"/>
        <v>557</v>
      </c>
      <c r="AN417" s="147"/>
      <c r="AO417" s="155"/>
      <c r="AP417" s="156"/>
      <c r="AQ417" s="157">
        <v>3.6541678967898021</v>
      </c>
      <c r="AR417" s="158"/>
      <c r="AS417" s="145">
        <f>LOOKUP(rufmkm,'Sheet1 (2)'!$V$62:$V$71,'Sheet1 (2)'!$W$62:$W$71)</f>
        <v>40</v>
      </c>
      <c r="AT417" s="140"/>
      <c r="AU417" s="157">
        <f>IF(IF(D417='Sheet1 (2)'!$C$69,'Sheet1 (2)'!$D$69*('Sheet1 (2)'!$D$72-rut_index)/'Sheet1 (2)'!$D$72,IF(shee2!D417='Sheet1 (2)'!$C$70,'Sheet1 (2)'!$D$70*('Sheet1 (2)'!$D$72-rut_index)/'Sheet1 (2)'!$D$72,IF(shee2!D417='Sheet1 (2)'!$C$71,'Sheet1 (2)'!$D$71*('Sheet1 (2)'!$D$72-rut_index)/'Sheet1 (2)'!$D$72)))&lt;0,0,IF(D417='Sheet1 (2)'!$C$69,'Sheet1 (2)'!$D$69*('Sheet1 (2)'!$D$72-rut_index)/'Sheet1 (2)'!$D$72,IF(shee2!D417='Sheet1 (2)'!$C$70,'Sheet1 (2)'!$D$70*('Sheet1 (2)'!$D$72-rut_index)/'Sheet1 (2)'!$D$72,IF(shee2!D417='Sheet1 (2)'!$C$71,'Sheet1 (2)'!$D$71*('Sheet1 (2)'!$D$72-rut_index)/'Sheet1 (2)'!$D$72))))</f>
        <v>5</v>
      </c>
      <c r="AV417" s="157">
        <f>IF(IF(D417='Sheet1 (2)'!$C$69,'Sheet1 (2)'!$D$69*('Sheet1 (2)'!$D$72-crack_s_index)/'Sheet1 (2)'!$D$72,IF(shee2!D417='Sheet1 (2)'!$C$70,'Sheet1 (2)'!$D$70*('Sheet1 (2)'!$D$72-crack_s_index)/'Sheet1 (2)'!$D$72,IF(shee2!D417='Sheet1 (2)'!$C$71,'Sheet1 (2)'!$D$71*('Sheet1 (2)'!$D$72-crack_s_index)/'Sheet1 (2)'!$D$72)))&lt;0,0,IF(D417='Sheet1 (2)'!$C$69,'Sheet1 (2)'!$D$69*('Sheet1 (2)'!$D$72-crack_s_index)/'Sheet1 (2)'!$D$72,IF(shee2!D417='Sheet1 (2)'!$C$70,'Sheet1 (2)'!$D$70*('Sheet1 (2)'!$D$72-crack_s_index)/'Sheet1 (2)'!$D$72,IF(shee2!D417='Sheet1 (2)'!$C$71,'Sheet1 (2)'!$D$71*('Sheet1 (2)'!$D$72-crack_s_index)/'Sheet1 (2)'!$D$72))))</f>
        <v>4.375</v>
      </c>
      <c r="AW417" s="157">
        <f>IF(IF(D417='Sheet1 (2)'!$C$69,'Sheet1 (2)'!$D$69*('Sheet1 (2)'!$D$72-crack_t_index)/'Sheet1 (2)'!$D$72,IF(shee2!D417='Sheet1 (2)'!$C$70,'Sheet1 (2)'!$D$70*('Sheet1 (2)'!$D$72-crack_t_index)/'Sheet1 (2)'!$D$72,IF(shee2!D417='Sheet1 (2)'!$C$71,'Sheet1 (2)'!$D$71*('Sheet1 (2)'!$D$72-crack_t_index)/'Sheet1 (2)'!$D$72)))&lt;0,0,IF(D417='Sheet1 (2)'!$C$69,'Sheet1 (2)'!$D$69*('Sheet1 (2)'!$D$72-crack_t_index)/'Sheet1 (2)'!$D$72,IF(shee2!D417='Sheet1 (2)'!$C$70,'Sheet1 (2)'!$D$70*('Sheet1 (2)'!$D$72-crack_t_index)/'Sheet1 (2)'!$D$72,IF(shee2!D417='Sheet1 (2)'!$C$71,'Sheet1 (2)'!$D$71*('Sheet1 (2)'!$D$72-crack_t_index)/'Sheet1 (2)'!$D$72))))</f>
        <v>5</v>
      </c>
      <c r="AX417" s="157">
        <f>IF(IF(D417='Sheet1 (2)'!$C$69,'Sheet1 (2)'!$D$69*('Sheet1 (2)'!$D$72-rave_index)/'Sheet1 (2)'!$D$72,IF(shee2!D417='Sheet1 (2)'!$C$70,'Sheet1 (2)'!$D$70*('Sheet1 (2)'!$D$72-rave_index)/'Sheet1 (2)'!$D$72,IF(shee2!D417='Sheet1 (2)'!$C$71,'Sheet1 (2)'!$D$71*('Sheet1 (2)'!$D$72-rave_index)/'Sheet1 (2)'!$D$72)))&lt;0,0,IF(D417='Sheet1 (2)'!$C$69,'Sheet1 (2)'!$D$69*('Sheet1 (2)'!$D$72-rave_index)/'Sheet1 (2)'!$D$72,IF(shee2!D417='Sheet1 (2)'!$C$70,'Sheet1 (2)'!$D$70*('Sheet1 (2)'!$D$72-rave_index)/'Sheet1 (2)'!$D$72,IF(shee2!D417='Sheet1 (2)'!$C$71,'Sheet1 (2)'!$D$71*('Sheet1 (2)'!$D$72-rave_index)/'Sheet1 (2)'!$D$72))))</f>
        <v>5</v>
      </c>
      <c r="AY417" s="157">
        <f>IF(IF(D417='Sheet1 (2)'!$C$69,'Sheet1 (2)'!$D$69*('Sheet1 (2)'!$D$72-rough_index)/'Sheet1 (2)'!$D$72,IF(shee2!D417='Sheet1 (2)'!$C$70,'Sheet1 (2)'!$D$70*('Sheet1 (2)'!$D$72-rough_index)/'Sheet1 (2)'!$D$72,IF(shee2!D417='Sheet1 (2)'!$C$71,'Sheet1 (2)'!$D$71*('Sheet1 (2)'!$D$72-rough_index)/'Sheet1 (2)'!$D$72)))&lt;0,0,IF(D417='Sheet1 (2)'!$C$69,'Sheet1 (2)'!$D$69*('Sheet1 (2)'!$D$72-rough_index)/'Sheet1 (2)'!$D$72,IF(shee2!D417='Sheet1 (2)'!$C$70,'Sheet1 (2)'!$D$70*('Sheet1 (2)'!$D$72-rough_index)/'Sheet1 (2)'!$D$72,IF(shee2!D417='Sheet1 (2)'!$C$71,'Sheet1 (2)'!$D$71*('Sheet1 (2)'!$D$72-rough_index)/'Sheet1 (2)'!$D$72))))</f>
        <v>1.6666666666666667</v>
      </c>
      <c r="AZ417" s="159">
        <f>+(AU417*'Sheet1 (2)'!$C$77)+(AV417*'Sheet1 (2)'!$C$78)+(AW417*'Sheet1 (2)'!$C$79)+(AX417*'Sheet1 (2)'!$C$80)+(AY417*'Sheet1 (2)'!$C$81)</f>
        <v>3.7750000000000004</v>
      </c>
      <c r="BA417" s="213" t="str">
        <f t="shared" si="13"/>
        <v>Fair</v>
      </c>
      <c r="BE417">
        <f>IF(D417='Sheet1 (2)'!$C$61,'Sheet1 (2)'!$D$61*(counts^2)+'Sheet1 (2)'!$G$61*counts+'Sheet1 (2)'!$J$61,IF(D417='Sheet1 (2)'!$C$62,'Sheet1 (2)'!$D$62*counts+'Sheet1 (2)'!$G$62,IF(D417='Sheet1 (2)'!$C$63,'Sheet1 (2)'!$D$63*counts+'Sheet1 (2)'!$G$63,IF(D417='Sheet1 (2)'!$C$64,'Sheet1 (2)'!$D$64*counts+'Sheet1 (2)'!$G$64))))</f>
        <v>2.0984129299999998</v>
      </c>
    </row>
    <row r="418" spans="1:57" ht="12" customHeight="1">
      <c r="A418" s="145" t="s">
        <v>282</v>
      </c>
      <c r="B418" s="145" t="s">
        <v>76</v>
      </c>
      <c r="C418" s="170">
        <v>558</v>
      </c>
      <c r="D418" s="174" t="s">
        <v>77</v>
      </c>
      <c r="E418" s="171">
        <v>8</v>
      </c>
      <c r="F418" s="171">
        <v>2</v>
      </c>
      <c r="G418" s="171" t="s">
        <v>77</v>
      </c>
      <c r="H418" s="171">
        <v>1</v>
      </c>
      <c r="I418" s="171" t="s">
        <v>77</v>
      </c>
      <c r="J418" s="173" t="s">
        <v>80</v>
      </c>
      <c r="K418" s="173" t="s">
        <v>80</v>
      </c>
      <c r="L418" s="169">
        <f>VLOOKUP(CONCATENATE(J418,K418),'Sheet1 (2)'!$J$6:$K$26,2,FALSE)</f>
        <v>0</v>
      </c>
      <c r="M418" s="173" t="s">
        <v>80</v>
      </c>
      <c r="N418" s="173" t="s">
        <v>80</v>
      </c>
      <c r="O418" s="168">
        <f>VLOOKUP(CONCATENATE(M418,N418),'Sheet1 (2)'!$L$6:$M$26,2,FALSE)</f>
        <v>0</v>
      </c>
      <c r="P418" s="173" t="s">
        <v>80</v>
      </c>
      <c r="Q418" s="173" t="s">
        <v>80</v>
      </c>
      <c r="R418" s="168">
        <f>VLOOKUP(CONCATENATE(P418,Q418),'Sheet1 (2)'!$N$6:$O$26,2,FALSE)</f>
        <v>0</v>
      </c>
      <c r="S418" s="173" t="s">
        <v>82</v>
      </c>
      <c r="T418" s="173" t="s">
        <v>78</v>
      </c>
      <c r="U418" s="168">
        <f>VLOOKUP(CONCATENATE(S418,T418),'Sheet1 (2)'!$P$6:$Q$26,2,FALSE)</f>
        <v>5</v>
      </c>
      <c r="V418" s="173" t="s">
        <v>80</v>
      </c>
      <c r="W418" s="173" t="s">
        <v>80</v>
      </c>
      <c r="X418" s="168">
        <f>VLOOKUP(CONCATENATE(V418,W418),'Sheet1 (2)'!$R$6:$S$26,2,FALSE)</f>
        <v>0</v>
      </c>
      <c r="Y418" s="173" t="s">
        <v>80</v>
      </c>
      <c r="Z418" s="173" t="s">
        <v>80</v>
      </c>
      <c r="AA418" s="168">
        <f>VLOOKUP(CONCATENATE(Y418,Z418),'Sheet1 (2)'!$T$6:$U$26,2,FALSE)</f>
        <v>0</v>
      </c>
      <c r="AB418" s="173" t="s">
        <v>80</v>
      </c>
      <c r="AC418" s="173" t="s">
        <v>80</v>
      </c>
      <c r="AD418" s="168">
        <f>VLOOKUP(CONCATENATE(AB418,AC418),'Sheet1 (2)'!$X$6:$Y$26,2,FALSE)</f>
        <v>0</v>
      </c>
      <c r="AE418" s="173" t="s">
        <v>82</v>
      </c>
      <c r="AF418" s="173" t="s">
        <v>81</v>
      </c>
      <c r="AG418" s="168">
        <f>VLOOKUP(CONCATENATE(AE418,AF418),'Sheet1 (2)'!$Z$6:$AA$26,2,FALSE)</f>
        <v>66</v>
      </c>
      <c r="AH418" s="172"/>
      <c r="AI418" s="175"/>
      <c r="AJ418" s="140"/>
      <c r="AK418" s="176" t="s">
        <v>282</v>
      </c>
      <c r="AL418" s="176" t="s">
        <v>76</v>
      </c>
      <c r="AM418" s="170">
        <f t="shared" si="12"/>
        <v>558</v>
      </c>
      <c r="AN418" s="147"/>
      <c r="AO418" s="155"/>
      <c r="AP418" s="156"/>
      <c r="AQ418" s="157">
        <v>3.7243063881209411</v>
      </c>
      <c r="AR418" s="158"/>
      <c r="AS418" s="145">
        <f>LOOKUP(rufmkm,'Sheet1 (2)'!$V$62:$V$71,'Sheet1 (2)'!$W$62:$W$71)</f>
        <v>40</v>
      </c>
      <c r="AT418" s="140"/>
      <c r="AU418" s="157">
        <f>IF(IF(D418='Sheet1 (2)'!$C$69,'Sheet1 (2)'!$D$69*('Sheet1 (2)'!$D$72-rut_index)/'Sheet1 (2)'!$D$72,IF(shee2!D418='Sheet1 (2)'!$C$70,'Sheet1 (2)'!$D$70*('Sheet1 (2)'!$D$72-rut_index)/'Sheet1 (2)'!$D$72,IF(shee2!D418='Sheet1 (2)'!$C$71,'Sheet1 (2)'!$D$71*('Sheet1 (2)'!$D$72-rut_index)/'Sheet1 (2)'!$D$72)))&lt;0,0,IF(D418='Sheet1 (2)'!$C$69,'Sheet1 (2)'!$D$69*('Sheet1 (2)'!$D$72-rut_index)/'Sheet1 (2)'!$D$72,IF(shee2!D418='Sheet1 (2)'!$C$70,'Sheet1 (2)'!$D$70*('Sheet1 (2)'!$D$72-rut_index)/'Sheet1 (2)'!$D$72,IF(shee2!D418='Sheet1 (2)'!$C$71,'Sheet1 (2)'!$D$71*('Sheet1 (2)'!$D$72-rut_index)/'Sheet1 (2)'!$D$72))))</f>
        <v>5</v>
      </c>
      <c r="AV418" s="157">
        <f>IF(IF(D418='Sheet1 (2)'!$C$69,'Sheet1 (2)'!$D$69*('Sheet1 (2)'!$D$72-crack_s_index)/'Sheet1 (2)'!$D$72,IF(shee2!D418='Sheet1 (2)'!$C$70,'Sheet1 (2)'!$D$70*('Sheet1 (2)'!$D$72-crack_s_index)/'Sheet1 (2)'!$D$72,IF(shee2!D418='Sheet1 (2)'!$C$71,'Sheet1 (2)'!$D$71*('Sheet1 (2)'!$D$72-crack_s_index)/'Sheet1 (2)'!$D$72)))&lt;0,0,IF(D418='Sheet1 (2)'!$C$69,'Sheet1 (2)'!$D$69*('Sheet1 (2)'!$D$72-crack_s_index)/'Sheet1 (2)'!$D$72,IF(shee2!D418='Sheet1 (2)'!$C$70,'Sheet1 (2)'!$D$70*('Sheet1 (2)'!$D$72-crack_s_index)/'Sheet1 (2)'!$D$72,IF(shee2!D418='Sheet1 (2)'!$C$71,'Sheet1 (2)'!$D$71*('Sheet1 (2)'!$D$72-crack_s_index)/'Sheet1 (2)'!$D$72))))</f>
        <v>5</v>
      </c>
      <c r="AW418" s="157">
        <f>IF(IF(D418='Sheet1 (2)'!$C$69,'Sheet1 (2)'!$D$69*('Sheet1 (2)'!$D$72-crack_t_index)/'Sheet1 (2)'!$D$72,IF(shee2!D418='Sheet1 (2)'!$C$70,'Sheet1 (2)'!$D$70*('Sheet1 (2)'!$D$72-crack_t_index)/'Sheet1 (2)'!$D$72,IF(shee2!D418='Sheet1 (2)'!$C$71,'Sheet1 (2)'!$D$71*('Sheet1 (2)'!$D$72-crack_t_index)/'Sheet1 (2)'!$D$72)))&lt;0,0,IF(D418='Sheet1 (2)'!$C$69,'Sheet1 (2)'!$D$69*('Sheet1 (2)'!$D$72-crack_t_index)/'Sheet1 (2)'!$D$72,IF(shee2!D418='Sheet1 (2)'!$C$70,'Sheet1 (2)'!$D$70*('Sheet1 (2)'!$D$72-crack_t_index)/'Sheet1 (2)'!$D$72,IF(shee2!D418='Sheet1 (2)'!$C$71,'Sheet1 (2)'!$D$71*('Sheet1 (2)'!$D$72-crack_t_index)/'Sheet1 (2)'!$D$72))))</f>
        <v>5</v>
      </c>
      <c r="AX418" s="157">
        <f>IF(IF(D418='Sheet1 (2)'!$C$69,'Sheet1 (2)'!$D$69*('Sheet1 (2)'!$D$72-rave_index)/'Sheet1 (2)'!$D$72,IF(shee2!D418='Sheet1 (2)'!$C$70,'Sheet1 (2)'!$D$70*('Sheet1 (2)'!$D$72-rave_index)/'Sheet1 (2)'!$D$72,IF(shee2!D418='Sheet1 (2)'!$C$71,'Sheet1 (2)'!$D$71*('Sheet1 (2)'!$D$72-rave_index)/'Sheet1 (2)'!$D$72)))&lt;0,0,IF(D418='Sheet1 (2)'!$C$69,'Sheet1 (2)'!$D$69*('Sheet1 (2)'!$D$72-rave_index)/'Sheet1 (2)'!$D$72,IF(shee2!D418='Sheet1 (2)'!$C$70,'Sheet1 (2)'!$D$70*('Sheet1 (2)'!$D$72-rave_index)/'Sheet1 (2)'!$D$72,IF(shee2!D418='Sheet1 (2)'!$C$71,'Sheet1 (2)'!$D$71*('Sheet1 (2)'!$D$72-rave_index)/'Sheet1 (2)'!$D$72))))</f>
        <v>5</v>
      </c>
      <c r="AY418" s="157">
        <f>IF(IF(D418='Sheet1 (2)'!$C$69,'Sheet1 (2)'!$D$69*('Sheet1 (2)'!$D$72-rough_index)/'Sheet1 (2)'!$D$72,IF(shee2!D418='Sheet1 (2)'!$C$70,'Sheet1 (2)'!$D$70*('Sheet1 (2)'!$D$72-rough_index)/'Sheet1 (2)'!$D$72,IF(shee2!D418='Sheet1 (2)'!$C$71,'Sheet1 (2)'!$D$71*('Sheet1 (2)'!$D$72-rough_index)/'Sheet1 (2)'!$D$72)))&lt;0,0,IF(D418='Sheet1 (2)'!$C$69,'Sheet1 (2)'!$D$69*('Sheet1 (2)'!$D$72-rough_index)/'Sheet1 (2)'!$D$72,IF(shee2!D418='Sheet1 (2)'!$C$70,'Sheet1 (2)'!$D$70*('Sheet1 (2)'!$D$72-rough_index)/'Sheet1 (2)'!$D$72,IF(shee2!D418='Sheet1 (2)'!$C$71,'Sheet1 (2)'!$D$71*('Sheet1 (2)'!$D$72-rough_index)/'Sheet1 (2)'!$D$72))))</f>
        <v>1.6666666666666667</v>
      </c>
      <c r="AZ418" s="159">
        <f>+(AU418*'Sheet1 (2)'!$C$77)+(AV418*'Sheet1 (2)'!$C$78)+(AW418*'Sheet1 (2)'!$C$79)+(AX418*'Sheet1 (2)'!$C$80)+(AY418*'Sheet1 (2)'!$C$81)</f>
        <v>4</v>
      </c>
      <c r="BA418" s="213" t="str">
        <f t="shared" si="13"/>
        <v>Good</v>
      </c>
      <c r="BE418">
        <f>IF(D418='Sheet1 (2)'!$C$61,'Sheet1 (2)'!$D$61*(counts^2)+'Sheet1 (2)'!$G$61*counts+'Sheet1 (2)'!$J$61,IF(D418='Sheet1 (2)'!$C$62,'Sheet1 (2)'!$D$62*counts+'Sheet1 (2)'!$G$62,IF(D418='Sheet1 (2)'!$C$63,'Sheet1 (2)'!$D$63*counts+'Sheet1 (2)'!$G$63,IF(D418='Sheet1 (2)'!$C$64,'Sheet1 (2)'!$D$64*counts+'Sheet1 (2)'!$G$64))))</f>
        <v>2.0984129299999998</v>
      </c>
    </row>
    <row r="419" spans="1:57" ht="12" customHeight="1">
      <c r="A419" s="145" t="s">
        <v>282</v>
      </c>
      <c r="B419" s="145" t="s">
        <v>76</v>
      </c>
      <c r="C419" s="170">
        <v>559</v>
      </c>
      <c r="D419" s="174" t="s">
        <v>77</v>
      </c>
      <c r="E419" s="171">
        <v>8</v>
      </c>
      <c r="F419" s="171">
        <v>2</v>
      </c>
      <c r="G419" s="171" t="s">
        <v>77</v>
      </c>
      <c r="H419" s="171">
        <v>1</v>
      </c>
      <c r="I419" s="171" t="s">
        <v>77</v>
      </c>
      <c r="J419" s="173" t="s">
        <v>80</v>
      </c>
      <c r="K419" s="173" t="s">
        <v>80</v>
      </c>
      <c r="L419" s="169">
        <f>VLOOKUP(CONCATENATE(J419,K419),'Sheet1 (2)'!$J$6:$K$26,2,FALSE)</f>
        <v>0</v>
      </c>
      <c r="M419" s="173" t="s">
        <v>83</v>
      </c>
      <c r="N419" s="173" t="s">
        <v>78</v>
      </c>
      <c r="O419" s="168">
        <f>VLOOKUP(CONCATENATE(M419,N419),'Sheet1 (2)'!$L$6:$M$26,2,FALSE)</f>
        <v>7.5</v>
      </c>
      <c r="P419" s="173" t="s">
        <v>83</v>
      </c>
      <c r="Q419" s="173" t="s">
        <v>78</v>
      </c>
      <c r="R419" s="168">
        <f>VLOOKUP(CONCATENATE(P419,Q419),'Sheet1 (2)'!$N$6:$O$26,2,FALSE)</f>
        <v>7.5</v>
      </c>
      <c r="S419" s="173" t="s">
        <v>82</v>
      </c>
      <c r="T419" s="173" t="s">
        <v>83</v>
      </c>
      <c r="U419" s="168">
        <f>VLOOKUP(CONCATENATE(S419,T419),'Sheet1 (2)'!$P$6:$Q$26,2,FALSE)</f>
        <v>25</v>
      </c>
      <c r="V419" s="173" t="s">
        <v>83</v>
      </c>
      <c r="W419" s="173" t="s">
        <v>81</v>
      </c>
      <c r="X419" s="168">
        <f>VLOOKUP(CONCATENATE(V419,W419),'Sheet1 (2)'!$R$6:$S$26,2,FALSE)</f>
        <v>75</v>
      </c>
      <c r="Y419" s="173" t="s">
        <v>80</v>
      </c>
      <c r="Z419" s="173" t="s">
        <v>80</v>
      </c>
      <c r="AA419" s="168">
        <f>VLOOKUP(CONCATENATE(Y419,Z419),'Sheet1 (2)'!$T$6:$U$26,2,FALSE)</f>
        <v>0</v>
      </c>
      <c r="AB419" s="173" t="s">
        <v>80</v>
      </c>
      <c r="AC419" s="173" t="s">
        <v>80</v>
      </c>
      <c r="AD419" s="168">
        <f>VLOOKUP(CONCATENATE(AB419,AC419),'Sheet1 (2)'!$X$6:$Y$26,2,FALSE)</f>
        <v>0</v>
      </c>
      <c r="AE419" s="173" t="s">
        <v>82</v>
      </c>
      <c r="AF419" s="173" t="s">
        <v>81</v>
      </c>
      <c r="AG419" s="168">
        <f>VLOOKUP(CONCATENATE(AE419,AF419),'Sheet1 (2)'!$Z$6:$AA$26,2,FALSE)</f>
        <v>66</v>
      </c>
      <c r="AH419" s="172"/>
      <c r="AI419" s="175"/>
      <c r="AJ419" s="140"/>
      <c r="AK419" s="176" t="s">
        <v>282</v>
      </c>
      <c r="AL419" s="176" t="s">
        <v>76</v>
      </c>
      <c r="AM419" s="170">
        <f t="shared" si="12"/>
        <v>559</v>
      </c>
      <c r="AN419" s="147"/>
      <c r="AO419" s="155"/>
      <c r="AP419" s="156"/>
      <c r="AQ419" s="157">
        <v>3.8716880464708794</v>
      </c>
      <c r="AR419" s="158"/>
      <c r="AS419" s="145">
        <f>LOOKUP(rufmkm,'Sheet1 (2)'!$V$62:$V$71,'Sheet1 (2)'!$W$62:$W$71)</f>
        <v>40</v>
      </c>
      <c r="AT419" s="140"/>
      <c r="AU419" s="157">
        <f>IF(IF(D419='Sheet1 (2)'!$C$69,'Sheet1 (2)'!$D$69*('Sheet1 (2)'!$D$72-rut_index)/'Sheet1 (2)'!$D$72,IF(shee2!D419='Sheet1 (2)'!$C$70,'Sheet1 (2)'!$D$70*('Sheet1 (2)'!$D$72-rut_index)/'Sheet1 (2)'!$D$72,IF(shee2!D419='Sheet1 (2)'!$C$71,'Sheet1 (2)'!$D$71*('Sheet1 (2)'!$D$72-rut_index)/'Sheet1 (2)'!$D$72)))&lt;0,0,IF(D419='Sheet1 (2)'!$C$69,'Sheet1 (2)'!$D$69*('Sheet1 (2)'!$D$72-rut_index)/'Sheet1 (2)'!$D$72,IF(shee2!D419='Sheet1 (2)'!$C$70,'Sheet1 (2)'!$D$70*('Sheet1 (2)'!$D$72-rut_index)/'Sheet1 (2)'!$D$72,IF(shee2!D419='Sheet1 (2)'!$C$71,'Sheet1 (2)'!$D$71*('Sheet1 (2)'!$D$72-rut_index)/'Sheet1 (2)'!$D$72))))</f>
        <v>5</v>
      </c>
      <c r="AV419" s="157">
        <f>IF(IF(D419='Sheet1 (2)'!$C$69,'Sheet1 (2)'!$D$69*('Sheet1 (2)'!$D$72-crack_s_index)/'Sheet1 (2)'!$D$72,IF(shee2!D419='Sheet1 (2)'!$C$70,'Sheet1 (2)'!$D$70*('Sheet1 (2)'!$D$72-crack_s_index)/'Sheet1 (2)'!$D$72,IF(shee2!D419='Sheet1 (2)'!$C$71,'Sheet1 (2)'!$D$71*('Sheet1 (2)'!$D$72-crack_s_index)/'Sheet1 (2)'!$D$72)))&lt;0,0,IF(D419='Sheet1 (2)'!$C$69,'Sheet1 (2)'!$D$69*('Sheet1 (2)'!$D$72-crack_s_index)/'Sheet1 (2)'!$D$72,IF(shee2!D419='Sheet1 (2)'!$C$70,'Sheet1 (2)'!$D$70*('Sheet1 (2)'!$D$72-crack_s_index)/'Sheet1 (2)'!$D$72,IF(shee2!D419='Sheet1 (2)'!$C$71,'Sheet1 (2)'!$D$71*('Sheet1 (2)'!$D$72-crack_s_index)/'Sheet1 (2)'!$D$72))))</f>
        <v>4.375</v>
      </c>
      <c r="AW419" s="157">
        <f>IF(IF(D419='Sheet1 (2)'!$C$69,'Sheet1 (2)'!$D$69*('Sheet1 (2)'!$D$72-crack_t_index)/'Sheet1 (2)'!$D$72,IF(shee2!D419='Sheet1 (2)'!$C$70,'Sheet1 (2)'!$D$70*('Sheet1 (2)'!$D$72-crack_t_index)/'Sheet1 (2)'!$D$72,IF(shee2!D419='Sheet1 (2)'!$C$71,'Sheet1 (2)'!$D$71*('Sheet1 (2)'!$D$72-crack_t_index)/'Sheet1 (2)'!$D$72)))&lt;0,0,IF(D419='Sheet1 (2)'!$C$69,'Sheet1 (2)'!$D$69*('Sheet1 (2)'!$D$72-crack_t_index)/'Sheet1 (2)'!$D$72,IF(shee2!D419='Sheet1 (2)'!$C$70,'Sheet1 (2)'!$D$70*('Sheet1 (2)'!$D$72-crack_t_index)/'Sheet1 (2)'!$D$72,IF(shee2!D419='Sheet1 (2)'!$C$71,'Sheet1 (2)'!$D$71*('Sheet1 (2)'!$D$72-crack_t_index)/'Sheet1 (2)'!$D$72))))</f>
        <v>4.375</v>
      </c>
      <c r="AX419" s="157">
        <f>IF(IF(D419='Sheet1 (2)'!$C$69,'Sheet1 (2)'!$D$69*('Sheet1 (2)'!$D$72-rave_index)/'Sheet1 (2)'!$D$72,IF(shee2!D419='Sheet1 (2)'!$C$70,'Sheet1 (2)'!$D$70*('Sheet1 (2)'!$D$72-rave_index)/'Sheet1 (2)'!$D$72,IF(shee2!D419='Sheet1 (2)'!$C$71,'Sheet1 (2)'!$D$71*('Sheet1 (2)'!$D$72-rave_index)/'Sheet1 (2)'!$D$72)))&lt;0,0,IF(D419='Sheet1 (2)'!$C$69,'Sheet1 (2)'!$D$69*('Sheet1 (2)'!$D$72-rave_index)/'Sheet1 (2)'!$D$72,IF(shee2!D419='Sheet1 (2)'!$C$70,'Sheet1 (2)'!$D$70*('Sheet1 (2)'!$D$72-rave_index)/'Sheet1 (2)'!$D$72,IF(shee2!D419='Sheet1 (2)'!$C$71,'Sheet1 (2)'!$D$71*('Sheet1 (2)'!$D$72-rave_index)/'Sheet1 (2)'!$D$72))))</f>
        <v>5</v>
      </c>
      <c r="AY419" s="157">
        <f>IF(IF(D419='Sheet1 (2)'!$C$69,'Sheet1 (2)'!$D$69*('Sheet1 (2)'!$D$72-rough_index)/'Sheet1 (2)'!$D$72,IF(shee2!D419='Sheet1 (2)'!$C$70,'Sheet1 (2)'!$D$70*('Sheet1 (2)'!$D$72-rough_index)/'Sheet1 (2)'!$D$72,IF(shee2!D419='Sheet1 (2)'!$C$71,'Sheet1 (2)'!$D$71*('Sheet1 (2)'!$D$72-rough_index)/'Sheet1 (2)'!$D$72)))&lt;0,0,IF(D419='Sheet1 (2)'!$C$69,'Sheet1 (2)'!$D$69*('Sheet1 (2)'!$D$72-rough_index)/'Sheet1 (2)'!$D$72,IF(shee2!D419='Sheet1 (2)'!$C$70,'Sheet1 (2)'!$D$70*('Sheet1 (2)'!$D$72-rough_index)/'Sheet1 (2)'!$D$72,IF(shee2!D419='Sheet1 (2)'!$C$71,'Sheet1 (2)'!$D$71*('Sheet1 (2)'!$D$72-rough_index)/'Sheet1 (2)'!$D$72))))</f>
        <v>1.6666666666666667</v>
      </c>
      <c r="AZ419" s="159">
        <f>+(AU419*'Sheet1 (2)'!$C$77)+(AV419*'Sheet1 (2)'!$C$78)+(AW419*'Sheet1 (2)'!$C$79)+(AX419*'Sheet1 (2)'!$C$80)+(AY419*'Sheet1 (2)'!$C$81)</f>
        <v>3.75</v>
      </c>
      <c r="BA419" s="213" t="str">
        <f t="shared" si="13"/>
        <v>Fair</v>
      </c>
      <c r="BE419">
        <f>IF(D419='Sheet1 (2)'!$C$61,'Sheet1 (2)'!$D$61*(counts^2)+'Sheet1 (2)'!$G$61*counts+'Sheet1 (2)'!$J$61,IF(D419='Sheet1 (2)'!$C$62,'Sheet1 (2)'!$D$62*counts+'Sheet1 (2)'!$G$62,IF(D419='Sheet1 (2)'!$C$63,'Sheet1 (2)'!$D$63*counts+'Sheet1 (2)'!$G$63,IF(D419='Sheet1 (2)'!$C$64,'Sheet1 (2)'!$D$64*counts+'Sheet1 (2)'!$G$64))))</f>
        <v>2.0984129299999998</v>
      </c>
    </row>
    <row r="420" spans="1:57" ht="12" customHeight="1">
      <c r="A420" s="145" t="s">
        <v>282</v>
      </c>
      <c r="B420" s="145" t="s">
        <v>76</v>
      </c>
      <c r="C420" s="170">
        <v>560</v>
      </c>
      <c r="D420" s="174" t="s">
        <v>77</v>
      </c>
      <c r="E420" s="171">
        <v>8</v>
      </c>
      <c r="F420" s="171">
        <v>2</v>
      </c>
      <c r="G420" s="171" t="s">
        <v>77</v>
      </c>
      <c r="H420" s="171">
        <v>1</v>
      </c>
      <c r="I420" s="171" t="s">
        <v>77</v>
      </c>
      <c r="J420" s="173" t="s">
        <v>80</v>
      </c>
      <c r="K420" s="173" t="s">
        <v>80</v>
      </c>
      <c r="L420" s="169">
        <f>VLOOKUP(CONCATENATE(J420,K420),'Sheet1 (2)'!$J$6:$K$26,2,FALSE)</f>
        <v>0</v>
      </c>
      <c r="M420" s="173" t="s">
        <v>83</v>
      </c>
      <c r="N420" s="173" t="s">
        <v>78</v>
      </c>
      <c r="O420" s="168">
        <f>VLOOKUP(CONCATENATE(M420,N420),'Sheet1 (2)'!$L$6:$M$26,2,FALSE)</f>
        <v>7.5</v>
      </c>
      <c r="P420" s="173" t="s">
        <v>83</v>
      </c>
      <c r="Q420" s="173" t="s">
        <v>78</v>
      </c>
      <c r="R420" s="168">
        <f>VLOOKUP(CONCATENATE(P420,Q420),'Sheet1 (2)'!$N$6:$O$26,2,FALSE)</f>
        <v>7.5</v>
      </c>
      <c r="S420" s="173" t="s">
        <v>83</v>
      </c>
      <c r="T420" s="173" t="s">
        <v>79</v>
      </c>
      <c r="U420" s="168">
        <f>VLOOKUP(CONCATENATE(S420,T420),'Sheet1 (2)'!$P$6:$Q$26,2,FALSE)</f>
        <v>56.25</v>
      </c>
      <c r="V420" s="173" t="s">
        <v>83</v>
      </c>
      <c r="W420" s="173" t="s">
        <v>81</v>
      </c>
      <c r="X420" s="168">
        <f>VLOOKUP(CONCATENATE(V420,W420),'Sheet1 (2)'!$R$6:$S$26,2,FALSE)</f>
        <v>75</v>
      </c>
      <c r="Y420" s="173" t="s">
        <v>82</v>
      </c>
      <c r="Z420" s="173" t="s">
        <v>82</v>
      </c>
      <c r="AA420" s="168">
        <f>VLOOKUP(CONCATENATE(Y420,Z420),'Sheet1 (2)'!$T$6:$U$26,2,FALSE)</f>
        <v>12.5</v>
      </c>
      <c r="AB420" s="173" t="s">
        <v>80</v>
      </c>
      <c r="AC420" s="173" t="s">
        <v>80</v>
      </c>
      <c r="AD420" s="168">
        <f>VLOOKUP(CONCATENATE(AB420,AC420),'Sheet1 (2)'!$X$6:$Y$26,2,FALSE)</f>
        <v>0</v>
      </c>
      <c r="AE420" s="173" t="s">
        <v>82</v>
      </c>
      <c r="AF420" s="173" t="s">
        <v>81</v>
      </c>
      <c r="AG420" s="168">
        <f>VLOOKUP(CONCATENATE(AE420,AF420),'Sheet1 (2)'!$Z$6:$AA$26,2,FALSE)</f>
        <v>66</v>
      </c>
      <c r="AH420" s="172"/>
      <c r="AI420" s="175"/>
      <c r="AJ420" s="140"/>
      <c r="AK420" s="176" t="s">
        <v>282</v>
      </c>
      <c r="AL420" s="176" t="s">
        <v>76</v>
      </c>
      <c r="AM420" s="170">
        <f t="shared" si="12"/>
        <v>560</v>
      </c>
      <c r="AN420" s="147"/>
      <c r="AO420" s="155"/>
      <c r="AP420" s="156"/>
      <c r="AQ420" s="157">
        <v>3.8821753655999998</v>
      </c>
      <c r="AR420" s="158"/>
      <c r="AS420" s="145">
        <f>LOOKUP(rufmkm,'Sheet1 (2)'!$V$62:$V$71,'Sheet1 (2)'!$W$62:$W$71)</f>
        <v>40</v>
      </c>
      <c r="AT420" s="140"/>
      <c r="AU420" s="157">
        <f>IF(IF(D420='Sheet1 (2)'!$C$69,'Sheet1 (2)'!$D$69*('Sheet1 (2)'!$D$72-rut_index)/'Sheet1 (2)'!$D$72,IF(shee2!D420='Sheet1 (2)'!$C$70,'Sheet1 (2)'!$D$70*('Sheet1 (2)'!$D$72-rut_index)/'Sheet1 (2)'!$D$72,IF(shee2!D420='Sheet1 (2)'!$C$71,'Sheet1 (2)'!$D$71*('Sheet1 (2)'!$D$72-rut_index)/'Sheet1 (2)'!$D$72)))&lt;0,0,IF(D420='Sheet1 (2)'!$C$69,'Sheet1 (2)'!$D$69*('Sheet1 (2)'!$D$72-rut_index)/'Sheet1 (2)'!$D$72,IF(shee2!D420='Sheet1 (2)'!$C$70,'Sheet1 (2)'!$D$70*('Sheet1 (2)'!$D$72-rut_index)/'Sheet1 (2)'!$D$72,IF(shee2!D420='Sheet1 (2)'!$C$71,'Sheet1 (2)'!$D$71*('Sheet1 (2)'!$D$72-rut_index)/'Sheet1 (2)'!$D$72))))</f>
        <v>5</v>
      </c>
      <c r="AV420" s="157">
        <f>IF(IF(D420='Sheet1 (2)'!$C$69,'Sheet1 (2)'!$D$69*('Sheet1 (2)'!$D$72-crack_s_index)/'Sheet1 (2)'!$D$72,IF(shee2!D420='Sheet1 (2)'!$C$70,'Sheet1 (2)'!$D$70*('Sheet1 (2)'!$D$72-crack_s_index)/'Sheet1 (2)'!$D$72,IF(shee2!D420='Sheet1 (2)'!$C$71,'Sheet1 (2)'!$D$71*('Sheet1 (2)'!$D$72-crack_s_index)/'Sheet1 (2)'!$D$72)))&lt;0,0,IF(D420='Sheet1 (2)'!$C$69,'Sheet1 (2)'!$D$69*('Sheet1 (2)'!$D$72-crack_s_index)/'Sheet1 (2)'!$D$72,IF(shee2!D420='Sheet1 (2)'!$C$70,'Sheet1 (2)'!$D$70*('Sheet1 (2)'!$D$72-crack_s_index)/'Sheet1 (2)'!$D$72,IF(shee2!D420='Sheet1 (2)'!$C$71,'Sheet1 (2)'!$D$71*('Sheet1 (2)'!$D$72-crack_s_index)/'Sheet1 (2)'!$D$72))))</f>
        <v>4.375</v>
      </c>
      <c r="AW420" s="157">
        <f>IF(IF(D420='Sheet1 (2)'!$C$69,'Sheet1 (2)'!$D$69*('Sheet1 (2)'!$D$72-crack_t_index)/'Sheet1 (2)'!$D$72,IF(shee2!D420='Sheet1 (2)'!$C$70,'Sheet1 (2)'!$D$70*('Sheet1 (2)'!$D$72-crack_t_index)/'Sheet1 (2)'!$D$72,IF(shee2!D420='Sheet1 (2)'!$C$71,'Sheet1 (2)'!$D$71*('Sheet1 (2)'!$D$72-crack_t_index)/'Sheet1 (2)'!$D$72)))&lt;0,0,IF(D420='Sheet1 (2)'!$C$69,'Sheet1 (2)'!$D$69*('Sheet1 (2)'!$D$72-crack_t_index)/'Sheet1 (2)'!$D$72,IF(shee2!D420='Sheet1 (2)'!$C$70,'Sheet1 (2)'!$D$70*('Sheet1 (2)'!$D$72-crack_t_index)/'Sheet1 (2)'!$D$72,IF(shee2!D420='Sheet1 (2)'!$C$71,'Sheet1 (2)'!$D$71*('Sheet1 (2)'!$D$72-crack_t_index)/'Sheet1 (2)'!$D$72))))</f>
        <v>4.375</v>
      </c>
      <c r="AX420" s="157">
        <f>IF(IF(D420='Sheet1 (2)'!$C$69,'Sheet1 (2)'!$D$69*('Sheet1 (2)'!$D$72-rave_index)/'Sheet1 (2)'!$D$72,IF(shee2!D420='Sheet1 (2)'!$C$70,'Sheet1 (2)'!$D$70*('Sheet1 (2)'!$D$72-rave_index)/'Sheet1 (2)'!$D$72,IF(shee2!D420='Sheet1 (2)'!$C$71,'Sheet1 (2)'!$D$71*('Sheet1 (2)'!$D$72-rave_index)/'Sheet1 (2)'!$D$72)))&lt;0,0,IF(D420='Sheet1 (2)'!$C$69,'Sheet1 (2)'!$D$69*('Sheet1 (2)'!$D$72-rave_index)/'Sheet1 (2)'!$D$72,IF(shee2!D420='Sheet1 (2)'!$C$70,'Sheet1 (2)'!$D$70*('Sheet1 (2)'!$D$72-rave_index)/'Sheet1 (2)'!$D$72,IF(shee2!D420='Sheet1 (2)'!$C$71,'Sheet1 (2)'!$D$71*('Sheet1 (2)'!$D$72-rave_index)/'Sheet1 (2)'!$D$72))))</f>
        <v>3.9583333333333335</v>
      </c>
      <c r="AY420" s="157">
        <f>IF(IF(D420='Sheet1 (2)'!$C$69,'Sheet1 (2)'!$D$69*('Sheet1 (2)'!$D$72-rough_index)/'Sheet1 (2)'!$D$72,IF(shee2!D420='Sheet1 (2)'!$C$70,'Sheet1 (2)'!$D$70*('Sheet1 (2)'!$D$72-rough_index)/'Sheet1 (2)'!$D$72,IF(shee2!D420='Sheet1 (2)'!$C$71,'Sheet1 (2)'!$D$71*('Sheet1 (2)'!$D$72-rough_index)/'Sheet1 (2)'!$D$72)))&lt;0,0,IF(D420='Sheet1 (2)'!$C$69,'Sheet1 (2)'!$D$69*('Sheet1 (2)'!$D$72-rough_index)/'Sheet1 (2)'!$D$72,IF(shee2!D420='Sheet1 (2)'!$C$70,'Sheet1 (2)'!$D$70*('Sheet1 (2)'!$D$72-rough_index)/'Sheet1 (2)'!$D$72,IF(shee2!D420='Sheet1 (2)'!$C$71,'Sheet1 (2)'!$D$71*('Sheet1 (2)'!$D$72-rough_index)/'Sheet1 (2)'!$D$72))))</f>
        <v>1.6666666666666667</v>
      </c>
      <c r="AZ420" s="159">
        <f>+(AU420*'Sheet1 (2)'!$C$77)+(AV420*'Sheet1 (2)'!$C$78)+(AW420*'Sheet1 (2)'!$C$79)+(AX420*'Sheet1 (2)'!$C$80)+(AY420*'Sheet1 (2)'!$C$81)</f>
        <v>3.6458333333333335</v>
      </c>
      <c r="BA420" s="213" t="str">
        <f t="shared" si="13"/>
        <v>Fair</v>
      </c>
      <c r="BE420">
        <f>IF(D420='Sheet1 (2)'!$C$61,'Sheet1 (2)'!$D$61*(counts^2)+'Sheet1 (2)'!$G$61*counts+'Sheet1 (2)'!$J$61,IF(D420='Sheet1 (2)'!$C$62,'Sheet1 (2)'!$D$62*counts+'Sheet1 (2)'!$G$62,IF(D420='Sheet1 (2)'!$C$63,'Sheet1 (2)'!$D$63*counts+'Sheet1 (2)'!$G$63,IF(D420='Sheet1 (2)'!$C$64,'Sheet1 (2)'!$D$64*counts+'Sheet1 (2)'!$G$64))))</f>
        <v>2.0984129299999998</v>
      </c>
    </row>
    <row r="421" spans="1:57" ht="12" customHeight="1">
      <c r="A421" s="145" t="s">
        <v>282</v>
      </c>
      <c r="B421" s="145" t="s">
        <v>76</v>
      </c>
      <c r="C421" s="170">
        <v>561</v>
      </c>
      <c r="D421" s="174" t="s">
        <v>77</v>
      </c>
      <c r="E421" s="171">
        <v>8</v>
      </c>
      <c r="F421" s="171">
        <v>2</v>
      </c>
      <c r="G421" s="171" t="s">
        <v>77</v>
      </c>
      <c r="H421" s="171">
        <v>1</v>
      </c>
      <c r="I421" s="171" t="s">
        <v>77</v>
      </c>
      <c r="J421" s="173" t="s">
        <v>80</v>
      </c>
      <c r="K421" s="173" t="s">
        <v>80</v>
      </c>
      <c r="L421" s="169">
        <f>VLOOKUP(CONCATENATE(J421,K421),'Sheet1 (2)'!$J$6:$K$26,2,FALSE)</f>
        <v>0</v>
      </c>
      <c r="M421" s="173" t="s">
        <v>80</v>
      </c>
      <c r="N421" s="173" t="s">
        <v>80</v>
      </c>
      <c r="O421" s="168">
        <f>VLOOKUP(CONCATENATE(M421,N421),'Sheet1 (2)'!$L$6:$M$26,2,FALSE)</f>
        <v>0</v>
      </c>
      <c r="P421" s="173" t="s">
        <v>80</v>
      </c>
      <c r="Q421" s="173" t="s">
        <v>80</v>
      </c>
      <c r="R421" s="168">
        <f>VLOOKUP(CONCATENATE(P421,Q421),'Sheet1 (2)'!$N$6:$O$26,2,FALSE)</f>
        <v>0</v>
      </c>
      <c r="S421" s="173" t="s">
        <v>82</v>
      </c>
      <c r="T421" s="173" t="s">
        <v>81</v>
      </c>
      <c r="U421" s="168">
        <f>VLOOKUP(CONCATENATE(S421,T421),'Sheet1 (2)'!$P$6:$Q$26,2,FALSE)</f>
        <v>50</v>
      </c>
      <c r="V421" s="173" t="s">
        <v>82</v>
      </c>
      <c r="W421" s="173" t="s">
        <v>81</v>
      </c>
      <c r="X421" s="168">
        <f>VLOOKUP(CONCATENATE(V421,W421),'Sheet1 (2)'!$R$6:$S$26,2,FALSE)</f>
        <v>50</v>
      </c>
      <c r="Y421" s="173" t="s">
        <v>83</v>
      </c>
      <c r="Z421" s="173" t="s">
        <v>82</v>
      </c>
      <c r="AA421" s="168">
        <f>VLOOKUP(CONCATENATE(Y421,Z421),'Sheet1 (2)'!$T$6:$U$26,2,FALSE)</f>
        <v>18.75</v>
      </c>
      <c r="AB421" s="173" t="s">
        <v>80</v>
      </c>
      <c r="AC421" s="173" t="s">
        <v>80</v>
      </c>
      <c r="AD421" s="168">
        <f>VLOOKUP(CONCATENATE(AB421,AC421),'Sheet1 (2)'!$X$6:$Y$26,2,FALSE)</f>
        <v>0</v>
      </c>
      <c r="AE421" s="173" t="s">
        <v>82</v>
      </c>
      <c r="AF421" s="173" t="s">
        <v>81</v>
      </c>
      <c r="AG421" s="168">
        <f>VLOOKUP(CONCATENATE(AE421,AF421),'Sheet1 (2)'!$Z$6:$AA$26,2,FALSE)</f>
        <v>66</v>
      </c>
      <c r="AH421" s="172"/>
      <c r="AI421" s="175"/>
      <c r="AJ421" s="140"/>
      <c r="AK421" s="176" t="s">
        <v>282</v>
      </c>
      <c r="AL421" s="176" t="s">
        <v>76</v>
      </c>
      <c r="AM421" s="170">
        <f t="shared" si="12"/>
        <v>561</v>
      </c>
      <c r="AN421" s="147"/>
      <c r="AO421" s="155"/>
      <c r="AP421" s="156"/>
      <c r="AQ421" s="157">
        <v>3.2731258651999999</v>
      </c>
      <c r="AR421" s="158"/>
      <c r="AS421" s="145">
        <f>LOOKUP(rufmkm,'Sheet1 (2)'!$V$62:$V$71,'Sheet1 (2)'!$W$62:$W$71)</f>
        <v>40</v>
      </c>
      <c r="AT421" s="140"/>
      <c r="AU421" s="157">
        <f>IF(IF(D421='Sheet1 (2)'!$C$69,'Sheet1 (2)'!$D$69*('Sheet1 (2)'!$D$72-rut_index)/'Sheet1 (2)'!$D$72,IF(shee2!D421='Sheet1 (2)'!$C$70,'Sheet1 (2)'!$D$70*('Sheet1 (2)'!$D$72-rut_index)/'Sheet1 (2)'!$D$72,IF(shee2!D421='Sheet1 (2)'!$C$71,'Sheet1 (2)'!$D$71*('Sheet1 (2)'!$D$72-rut_index)/'Sheet1 (2)'!$D$72)))&lt;0,0,IF(D421='Sheet1 (2)'!$C$69,'Sheet1 (2)'!$D$69*('Sheet1 (2)'!$D$72-rut_index)/'Sheet1 (2)'!$D$72,IF(shee2!D421='Sheet1 (2)'!$C$70,'Sheet1 (2)'!$D$70*('Sheet1 (2)'!$D$72-rut_index)/'Sheet1 (2)'!$D$72,IF(shee2!D421='Sheet1 (2)'!$C$71,'Sheet1 (2)'!$D$71*('Sheet1 (2)'!$D$72-rut_index)/'Sheet1 (2)'!$D$72))))</f>
        <v>5</v>
      </c>
      <c r="AV421" s="157">
        <f>IF(IF(D421='Sheet1 (2)'!$C$69,'Sheet1 (2)'!$D$69*('Sheet1 (2)'!$D$72-crack_s_index)/'Sheet1 (2)'!$D$72,IF(shee2!D421='Sheet1 (2)'!$C$70,'Sheet1 (2)'!$D$70*('Sheet1 (2)'!$D$72-crack_s_index)/'Sheet1 (2)'!$D$72,IF(shee2!D421='Sheet1 (2)'!$C$71,'Sheet1 (2)'!$D$71*('Sheet1 (2)'!$D$72-crack_s_index)/'Sheet1 (2)'!$D$72)))&lt;0,0,IF(D421='Sheet1 (2)'!$C$69,'Sheet1 (2)'!$D$69*('Sheet1 (2)'!$D$72-crack_s_index)/'Sheet1 (2)'!$D$72,IF(shee2!D421='Sheet1 (2)'!$C$70,'Sheet1 (2)'!$D$70*('Sheet1 (2)'!$D$72-crack_s_index)/'Sheet1 (2)'!$D$72,IF(shee2!D421='Sheet1 (2)'!$C$71,'Sheet1 (2)'!$D$71*('Sheet1 (2)'!$D$72-crack_s_index)/'Sheet1 (2)'!$D$72))))</f>
        <v>5</v>
      </c>
      <c r="AW421" s="157">
        <f>IF(IF(D421='Sheet1 (2)'!$C$69,'Sheet1 (2)'!$D$69*('Sheet1 (2)'!$D$72-crack_t_index)/'Sheet1 (2)'!$D$72,IF(shee2!D421='Sheet1 (2)'!$C$70,'Sheet1 (2)'!$D$70*('Sheet1 (2)'!$D$72-crack_t_index)/'Sheet1 (2)'!$D$72,IF(shee2!D421='Sheet1 (2)'!$C$71,'Sheet1 (2)'!$D$71*('Sheet1 (2)'!$D$72-crack_t_index)/'Sheet1 (2)'!$D$72)))&lt;0,0,IF(D421='Sheet1 (2)'!$C$69,'Sheet1 (2)'!$D$69*('Sheet1 (2)'!$D$72-crack_t_index)/'Sheet1 (2)'!$D$72,IF(shee2!D421='Sheet1 (2)'!$C$70,'Sheet1 (2)'!$D$70*('Sheet1 (2)'!$D$72-crack_t_index)/'Sheet1 (2)'!$D$72,IF(shee2!D421='Sheet1 (2)'!$C$71,'Sheet1 (2)'!$D$71*('Sheet1 (2)'!$D$72-crack_t_index)/'Sheet1 (2)'!$D$72))))</f>
        <v>5</v>
      </c>
      <c r="AX421" s="157">
        <f>IF(IF(D421='Sheet1 (2)'!$C$69,'Sheet1 (2)'!$D$69*('Sheet1 (2)'!$D$72-rave_index)/'Sheet1 (2)'!$D$72,IF(shee2!D421='Sheet1 (2)'!$C$70,'Sheet1 (2)'!$D$70*('Sheet1 (2)'!$D$72-rave_index)/'Sheet1 (2)'!$D$72,IF(shee2!D421='Sheet1 (2)'!$C$71,'Sheet1 (2)'!$D$71*('Sheet1 (2)'!$D$72-rave_index)/'Sheet1 (2)'!$D$72)))&lt;0,0,IF(D421='Sheet1 (2)'!$C$69,'Sheet1 (2)'!$D$69*('Sheet1 (2)'!$D$72-rave_index)/'Sheet1 (2)'!$D$72,IF(shee2!D421='Sheet1 (2)'!$C$70,'Sheet1 (2)'!$D$70*('Sheet1 (2)'!$D$72-rave_index)/'Sheet1 (2)'!$D$72,IF(shee2!D421='Sheet1 (2)'!$C$71,'Sheet1 (2)'!$D$71*('Sheet1 (2)'!$D$72-rave_index)/'Sheet1 (2)'!$D$72))))</f>
        <v>3.4375</v>
      </c>
      <c r="AY421" s="157">
        <f>IF(IF(D421='Sheet1 (2)'!$C$69,'Sheet1 (2)'!$D$69*('Sheet1 (2)'!$D$72-rough_index)/'Sheet1 (2)'!$D$72,IF(shee2!D421='Sheet1 (2)'!$C$70,'Sheet1 (2)'!$D$70*('Sheet1 (2)'!$D$72-rough_index)/'Sheet1 (2)'!$D$72,IF(shee2!D421='Sheet1 (2)'!$C$71,'Sheet1 (2)'!$D$71*('Sheet1 (2)'!$D$72-rough_index)/'Sheet1 (2)'!$D$72)))&lt;0,0,IF(D421='Sheet1 (2)'!$C$69,'Sheet1 (2)'!$D$69*('Sheet1 (2)'!$D$72-rough_index)/'Sheet1 (2)'!$D$72,IF(shee2!D421='Sheet1 (2)'!$C$70,'Sheet1 (2)'!$D$70*('Sheet1 (2)'!$D$72-rough_index)/'Sheet1 (2)'!$D$72,IF(shee2!D421='Sheet1 (2)'!$C$71,'Sheet1 (2)'!$D$71*('Sheet1 (2)'!$D$72-rough_index)/'Sheet1 (2)'!$D$72))))</f>
        <v>1.6666666666666667</v>
      </c>
      <c r="AZ421" s="159">
        <f>+(AU421*'Sheet1 (2)'!$C$77)+(AV421*'Sheet1 (2)'!$C$78)+(AW421*'Sheet1 (2)'!$C$79)+(AX421*'Sheet1 (2)'!$C$80)+(AY421*'Sheet1 (2)'!$C$81)</f>
        <v>3.84375</v>
      </c>
      <c r="BA421" s="213" t="str">
        <f t="shared" si="13"/>
        <v>Fair</v>
      </c>
      <c r="BE421">
        <f>IF(D421='Sheet1 (2)'!$C$61,'Sheet1 (2)'!$D$61*(counts^2)+'Sheet1 (2)'!$G$61*counts+'Sheet1 (2)'!$J$61,IF(D421='Sheet1 (2)'!$C$62,'Sheet1 (2)'!$D$62*counts+'Sheet1 (2)'!$G$62,IF(D421='Sheet1 (2)'!$C$63,'Sheet1 (2)'!$D$63*counts+'Sheet1 (2)'!$G$63,IF(D421='Sheet1 (2)'!$C$64,'Sheet1 (2)'!$D$64*counts+'Sheet1 (2)'!$G$64))))</f>
        <v>2.0984129299999998</v>
      </c>
    </row>
    <row r="422" spans="1:57" ht="12" customHeight="1">
      <c r="A422" s="145" t="s">
        <v>282</v>
      </c>
      <c r="B422" s="145" t="s">
        <v>76</v>
      </c>
      <c r="C422" s="170">
        <v>562</v>
      </c>
      <c r="D422" s="174" t="s">
        <v>77</v>
      </c>
      <c r="E422" s="171">
        <v>8</v>
      </c>
      <c r="F422" s="171">
        <v>2</v>
      </c>
      <c r="G422" s="171" t="s">
        <v>77</v>
      </c>
      <c r="H422" s="171">
        <v>1</v>
      </c>
      <c r="I422" s="171" t="s">
        <v>77</v>
      </c>
      <c r="J422" s="173" t="s">
        <v>80</v>
      </c>
      <c r="K422" s="173" t="s">
        <v>80</v>
      </c>
      <c r="L422" s="169">
        <f>VLOOKUP(CONCATENATE(J422,K422),'Sheet1 (2)'!$J$6:$K$26,2,FALSE)</f>
        <v>0</v>
      </c>
      <c r="M422" s="173" t="s">
        <v>80</v>
      </c>
      <c r="N422" s="173" t="s">
        <v>80</v>
      </c>
      <c r="O422" s="168">
        <f>VLOOKUP(CONCATENATE(M422,N422),'Sheet1 (2)'!$L$6:$M$26,2,FALSE)</f>
        <v>0</v>
      </c>
      <c r="P422" s="173" t="s">
        <v>80</v>
      </c>
      <c r="Q422" s="173" t="s">
        <v>80</v>
      </c>
      <c r="R422" s="168">
        <f>VLOOKUP(CONCATENATE(P422,Q422),'Sheet1 (2)'!$N$6:$O$26,2,FALSE)</f>
        <v>0</v>
      </c>
      <c r="S422" s="173" t="s">
        <v>82</v>
      </c>
      <c r="T422" s="173" t="s">
        <v>82</v>
      </c>
      <c r="U422" s="168">
        <f>VLOOKUP(CONCATENATE(S422,T422),'Sheet1 (2)'!$P$6:$Q$26,2,FALSE)</f>
        <v>12.5</v>
      </c>
      <c r="V422" s="173" t="s">
        <v>80</v>
      </c>
      <c r="W422" s="173" t="s">
        <v>80</v>
      </c>
      <c r="X422" s="168">
        <f>VLOOKUP(CONCATENATE(V422,W422),'Sheet1 (2)'!$R$6:$S$26,2,FALSE)</f>
        <v>0</v>
      </c>
      <c r="Y422" s="173" t="s">
        <v>78</v>
      </c>
      <c r="Z422" s="173" t="s">
        <v>82</v>
      </c>
      <c r="AA422" s="168">
        <f>VLOOKUP(CONCATENATE(Y422,Z422),'Sheet1 (2)'!$T$6:$U$26,2,FALSE)</f>
        <v>6.25</v>
      </c>
      <c r="AB422" s="173" t="s">
        <v>80</v>
      </c>
      <c r="AC422" s="173" t="s">
        <v>80</v>
      </c>
      <c r="AD422" s="168">
        <f>VLOOKUP(CONCATENATE(AB422,AC422),'Sheet1 (2)'!$X$6:$Y$26,2,FALSE)</f>
        <v>0</v>
      </c>
      <c r="AE422" s="173" t="s">
        <v>82</v>
      </c>
      <c r="AF422" s="173" t="s">
        <v>81</v>
      </c>
      <c r="AG422" s="168">
        <f>VLOOKUP(CONCATENATE(AE422,AF422),'Sheet1 (2)'!$Z$6:$AA$26,2,FALSE)</f>
        <v>66</v>
      </c>
      <c r="AH422" s="172"/>
      <c r="AI422" s="175"/>
      <c r="AJ422" s="140"/>
      <c r="AK422" s="176" t="s">
        <v>282</v>
      </c>
      <c r="AL422" s="176" t="s">
        <v>76</v>
      </c>
      <c r="AM422" s="170">
        <f t="shared" si="12"/>
        <v>562</v>
      </c>
      <c r="AN422" s="147"/>
      <c r="AO422" s="155"/>
      <c r="AP422" s="156"/>
      <c r="AQ422" s="157">
        <v>3.4454247103999998</v>
      </c>
      <c r="AR422" s="158"/>
      <c r="AS422" s="145">
        <f>LOOKUP(rufmkm,'Sheet1 (2)'!$V$62:$V$71,'Sheet1 (2)'!$W$62:$W$71)</f>
        <v>40</v>
      </c>
      <c r="AT422" s="140"/>
      <c r="AU422" s="157">
        <f>IF(IF(D422='Sheet1 (2)'!$C$69,'Sheet1 (2)'!$D$69*('Sheet1 (2)'!$D$72-rut_index)/'Sheet1 (2)'!$D$72,IF(shee2!D422='Sheet1 (2)'!$C$70,'Sheet1 (2)'!$D$70*('Sheet1 (2)'!$D$72-rut_index)/'Sheet1 (2)'!$D$72,IF(shee2!D422='Sheet1 (2)'!$C$71,'Sheet1 (2)'!$D$71*('Sheet1 (2)'!$D$72-rut_index)/'Sheet1 (2)'!$D$72)))&lt;0,0,IF(D422='Sheet1 (2)'!$C$69,'Sheet1 (2)'!$D$69*('Sheet1 (2)'!$D$72-rut_index)/'Sheet1 (2)'!$D$72,IF(shee2!D422='Sheet1 (2)'!$C$70,'Sheet1 (2)'!$D$70*('Sheet1 (2)'!$D$72-rut_index)/'Sheet1 (2)'!$D$72,IF(shee2!D422='Sheet1 (2)'!$C$71,'Sheet1 (2)'!$D$71*('Sheet1 (2)'!$D$72-rut_index)/'Sheet1 (2)'!$D$72))))</f>
        <v>5</v>
      </c>
      <c r="AV422" s="157">
        <f>IF(IF(D422='Sheet1 (2)'!$C$69,'Sheet1 (2)'!$D$69*('Sheet1 (2)'!$D$72-crack_s_index)/'Sheet1 (2)'!$D$72,IF(shee2!D422='Sheet1 (2)'!$C$70,'Sheet1 (2)'!$D$70*('Sheet1 (2)'!$D$72-crack_s_index)/'Sheet1 (2)'!$D$72,IF(shee2!D422='Sheet1 (2)'!$C$71,'Sheet1 (2)'!$D$71*('Sheet1 (2)'!$D$72-crack_s_index)/'Sheet1 (2)'!$D$72)))&lt;0,0,IF(D422='Sheet1 (2)'!$C$69,'Sheet1 (2)'!$D$69*('Sheet1 (2)'!$D$72-crack_s_index)/'Sheet1 (2)'!$D$72,IF(shee2!D422='Sheet1 (2)'!$C$70,'Sheet1 (2)'!$D$70*('Sheet1 (2)'!$D$72-crack_s_index)/'Sheet1 (2)'!$D$72,IF(shee2!D422='Sheet1 (2)'!$C$71,'Sheet1 (2)'!$D$71*('Sheet1 (2)'!$D$72-crack_s_index)/'Sheet1 (2)'!$D$72))))</f>
        <v>5</v>
      </c>
      <c r="AW422" s="157">
        <f>IF(IF(D422='Sheet1 (2)'!$C$69,'Sheet1 (2)'!$D$69*('Sheet1 (2)'!$D$72-crack_t_index)/'Sheet1 (2)'!$D$72,IF(shee2!D422='Sheet1 (2)'!$C$70,'Sheet1 (2)'!$D$70*('Sheet1 (2)'!$D$72-crack_t_index)/'Sheet1 (2)'!$D$72,IF(shee2!D422='Sheet1 (2)'!$C$71,'Sheet1 (2)'!$D$71*('Sheet1 (2)'!$D$72-crack_t_index)/'Sheet1 (2)'!$D$72)))&lt;0,0,IF(D422='Sheet1 (2)'!$C$69,'Sheet1 (2)'!$D$69*('Sheet1 (2)'!$D$72-crack_t_index)/'Sheet1 (2)'!$D$72,IF(shee2!D422='Sheet1 (2)'!$C$70,'Sheet1 (2)'!$D$70*('Sheet1 (2)'!$D$72-crack_t_index)/'Sheet1 (2)'!$D$72,IF(shee2!D422='Sheet1 (2)'!$C$71,'Sheet1 (2)'!$D$71*('Sheet1 (2)'!$D$72-crack_t_index)/'Sheet1 (2)'!$D$72))))</f>
        <v>5</v>
      </c>
      <c r="AX422" s="157">
        <f>IF(IF(D422='Sheet1 (2)'!$C$69,'Sheet1 (2)'!$D$69*('Sheet1 (2)'!$D$72-rave_index)/'Sheet1 (2)'!$D$72,IF(shee2!D422='Sheet1 (2)'!$C$70,'Sheet1 (2)'!$D$70*('Sheet1 (2)'!$D$72-rave_index)/'Sheet1 (2)'!$D$72,IF(shee2!D422='Sheet1 (2)'!$C$71,'Sheet1 (2)'!$D$71*('Sheet1 (2)'!$D$72-rave_index)/'Sheet1 (2)'!$D$72)))&lt;0,0,IF(D422='Sheet1 (2)'!$C$69,'Sheet1 (2)'!$D$69*('Sheet1 (2)'!$D$72-rave_index)/'Sheet1 (2)'!$D$72,IF(shee2!D422='Sheet1 (2)'!$C$70,'Sheet1 (2)'!$D$70*('Sheet1 (2)'!$D$72-rave_index)/'Sheet1 (2)'!$D$72,IF(shee2!D422='Sheet1 (2)'!$C$71,'Sheet1 (2)'!$D$71*('Sheet1 (2)'!$D$72-rave_index)/'Sheet1 (2)'!$D$72))))</f>
        <v>4.479166666666667</v>
      </c>
      <c r="AY422" s="157">
        <f>IF(IF(D422='Sheet1 (2)'!$C$69,'Sheet1 (2)'!$D$69*('Sheet1 (2)'!$D$72-rough_index)/'Sheet1 (2)'!$D$72,IF(shee2!D422='Sheet1 (2)'!$C$70,'Sheet1 (2)'!$D$70*('Sheet1 (2)'!$D$72-rough_index)/'Sheet1 (2)'!$D$72,IF(shee2!D422='Sheet1 (2)'!$C$71,'Sheet1 (2)'!$D$71*('Sheet1 (2)'!$D$72-rough_index)/'Sheet1 (2)'!$D$72)))&lt;0,0,IF(D422='Sheet1 (2)'!$C$69,'Sheet1 (2)'!$D$69*('Sheet1 (2)'!$D$72-rough_index)/'Sheet1 (2)'!$D$72,IF(shee2!D422='Sheet1 (2)'!$C$70,'Sheet1 (2)'!$D$70*('Sheet1 (2)'!$D$72-rough_index)/'Sheet1 (2)'!$D$72,IF(shee2!D422='Sheet1 (2)'!$C$71,'Sheet1 (2)'!$D$71*('Sheet1 (2)'!$D$72-rough_index)/'Sheet1 (2)'!$D$72))))</f>
        <v>1.6666666666666667</v>
      </c>
      <c r="AZ422" s="159">
        <f>+(AU422*'Sheet1 (2)'!$C$77)+(AV422*'Sheet1 (2)'!$C$78)+(AW422*'Sheet1 (2)'!$C$79)+(AX422*'Sheet1 (2)'!$C$80)+(AY422*'Sheet1 (2)'!$C$81)</f>
        <v>3.947916666666667</v>
      </c>
      <c r="BA422" s="213" t="str">
        <f t="shared" si="13"/>
        <v>Fair</v>
      </c>
      <c r="BE422">
        <f>IF(D422='Sheet1 (2)'!$C$61,'Sheet1 (2)'!$D$61*(counts^2)+'Sheet1 (2)'!$G$61*counts+'Sheet1 (2)'!$J$61,IF(D422='Sheet1 (2)'!$C$62,'Sheet1 (2)'!$D$62*counts+'Sheet1 (2)'!$G$62,IF(D422='Sheet1 (2)'!$C$63,'Sheet1 (2)'!$D$63*counts+'Sheet1 (2)'!$G$63,IF(D422='Sheet1 (2)'!$C$64,'Sheet1 (2)'!$D$64*counts+'Sheet1 (2)'!$G$64))))</f>
        <v>2.0984129299999998</v>
      </c>
    </row>
    <row r="423" spans="1:57" ht="12" customHeight="1">
      <c r="A423" s="145" t="s">
        <v>282</v>
      </c>
      <c r="B423" s="145" t="s">
        <v>76</v>
      </c>
      <c r="C423" s="170">
        <v>563</v>
      </c>
      <c r="D423" s="174" t="s">
        <v>77</v>
      </c>
      <c r="E423" s="171">
        <v>8</v>
      </c>
      <c r="F423" s="171">
        <v>2</v>
      </c>
      <c r="G423" s="171" t="s">
        <v>77</v>
      </c>
      <c r="H423" s="171">
        <v>1</v>
      </c>
      <c r="I423" s="171" t="s">
        <v>77</v>
      </c>
      <c r="J423" s="173" t="s">
        <v>80</v>
      </c>
      <c r="K423" s="173" t="s">
        <v>80</v>
      </c>
      <c r="L423" s="169">
        <f>VLOOKUP(CONCATENATE(J423,K423),'Sheet1 (2)'!$J$6:$K$26,2,FALSE)</f>
        <v>0</v>
      </c>
      <c r="M423" s="173" t="s">
        <v>80</v>
      </c>
      <c r="N423" s="173" t="s">
        <v>80</v>
      </c>
      <c r="O423" s="168">
        <f>VLOOKUP(CONCATENATE(M423,N423),'Sheet1 (2)'!$L$6:$M$26,2,FALSE)</f>
        <v>0</v>
      </c>
      <c r="P423" s="173" t="s">
        <v>80</v>
      </c>
      <c r="Q423" s="173" t="s">
        <v>80</v>
      </c>
      <c r="R423" s="168">
        <f>VLOOKUP(CONCATENATE(P423,Q423),'Sheet1 (2)'!$N$6:$O$26,2,FALSE)</f>
        <v>0</v>
      </c>
      <c r="S423" s="173" t="s">
        <v>82</v>
      </c>
      <c r="T423" s="173" t="s">
        <v>82</v>
      </c>
      <c r="U423" s="168">
        <f>VLOOKUP(CONCATENATE(S423,T423),'Sheet1 (2)'!$P$6:$Q$26,2,FALSE)</f>
        <v>12.5</v>
      </c>
      <c r="V423" s="173" t="s">
        <v>80</v>
      </c>
      <c r="W423" s="173" t="s">
        <v>80</v>
      </c>
      <c r="X423" s="168">
        <f>VLOOKUP(CONCATENATE(V423,W423),'Sheet1 (2)'!$R$6:$S$26,2,FALSE)</f>
        <v>0</v>
      </c>
      <c r="Y423" s="173" t="s">
        <v>80</v>
      </c>
      <c r="Z423" s="173" t="s">
        <v>80</v>
      </c>
      <c r="AA423" s="168">
        <f>VLOOKUP(CONCATENATE(Y423,Z423),'Sheet1 (2)'!$T$6:$U$26,2,FALSE)</f>
        <v>0</v>
      </c>
      <c r="AB423" s="173" t="s">
        <v>80</v>
      </c>
      <c r="AC423" s="173" t="s">
        <v>80</v>
      </c>
      <c r="AD423" s="168">
        <f>VLOOKUP(CONCATENATE(AB423,AC423),'Sheet1 (2)'!$X$6:$Y$26,2,FALSE)</f>
        <v>0</v>
      </c>
      <c r="AE423" s="173" t="s">
        <v>82</v>
      </c>
      <c r="AF423" s="173" t="s">
        <v>81</v>
      </c>
      <c r="AG423" s="168">
        <f>VLOOKUP(CONCATENATE(AE423,AF423),'Sheet1 (2)'!$Z$6:$AA$26,2,FALSE)</f>
        <v>66</v>
      </c>
      <c r="AH423" s="172"/>
      <c r="AI423" s="175"/>
      <c r="AJ423" s="140"/>
      <c r="AK423" s="176" t="s">
        <v>282</v>
      </c>
      <c r="AL423" s="176" t="s">
        <v>76</v>
      </c>
      <c r="AM423" s="170">
        <f t="shared" si="12"/>
        <v>563</v>
      </c>
      <c r="AN423" s="147"/>
      <c r="AO423" s="155" t="s">
        <v>438</v>
      </c>
      <c r="AP423" s="156"/>
      <c r="AQ423" s="157">
        <v>3.8399147600000001</v>
      </c>
      <c r="AR423" s="158"/>
      <c r="AS423" s="145">
        <f>LOOKUP(rufmkm,'Sheet1 (2)'!$V$62:$V$71,'Sheet1 (2)'!$W$62:$W$71)</f>
        <v>40</v>
      </c>
      <c r="AT423" s="140"/>
      <c r="AU423" s="157">
        <f>IF(IF(D423='Sheet1 (2)'!$C$69,'Sheet1 (2)'!$D$69*('Sheet1 (2)'!$D$72-rut_index)/'Sheet1 (2)'!$D$72,IF(shee2!D423='Sheet1 (2)'!$C$70,'Sheet1 (2)'!$D$70*('Sheet1 (2)'!$D$72-rut_index)/'Sheet1 (2)'!$D$72,IF(shee2!D423='Sheet1 (2)'!$C$71,'Sheet1 (2)'!$D$71*('Sheet1 (2)'!$D$72-rut_index)/'Sheet1 (2)'!$D$72)))&lt;0,0,IF(D423='Sheet1 (2)'!$C$69,'Sheet1 (2)'!$D$69*('Sheet1 (2)'!$D$72-rut_index)/'Sheet1 (2)'!$D$72,IF(shee2!D423='Sheet1 (2)'!$C$70,'Sheet1 (2)'!$D$70*('Sheet1 (2)'!$D$72-rut_index)/'Sheet1 (2)'!$D$72,IF(shee2!D423='Sheet1 (2)'!$C$71,'Sheet1 (2)'!$D$71*('Sheet1 (2)'!$D$72-rut_index)/'Sheet1 (2)'!$D$72))))</f>
        <v>5</v>
      </c>
      <c r="AV423" s="157">
        <f>IF(IF(D423='Sheet1 (2)'!$C$69,'Sheet1 (2)'!$D$69*('Sheet1 (2)'!$D$72-crack_s_index)/'Sheet1 (2)'!$D$72,IF(shee2!D423='Sheet1 (2)'!$C$70,'Sheet1 (2)'!$D$70*('Sheet1 (2)'!$D$72-crack_s_index)/'Sheet1 (2)'!$D$72,IF(shee2!D423='Sheet1 (2)'!$C$71,'Sheet1 (2)'!$D$71*('Sheet1 (2)'!$D$72-crack_s_index)/'Sheet1 (2)'!$D$72)))&lt;0,0,IF(D423='Sheet1 (2)'!$C$69,'Sheet1 (2)'!$D$69*('Sheet1 (2)'!$D$72-crack_s_index)/'Sheet1 (2)'!$D$72,IF(shee2!D423='Sheet1 (2)'!$C$70,'Sheet1 (2)'!$D$70*('Sheet1 (2)'!$D$72-crack_s_index)/'Sheet1 (2)'!$D$72,IF(shee2!D423='Sheet1 (2)'!$C$71,'Sheet1 (2)'!$D$71*('Sheet1 (2)'!$D$72-crack_s_index)/'Sheet1 (2)'!$D$72))))</f>
        <v>5</v>
      </c>
      <c r="AW423" s="157">
        <f>IF(IF(D423='Sheet1 (2)'!$C$69,'Sheet1 (2)'!$D$69*('Sheet1 (2)'!$D$72-crack_t_index)/'Sheet1 (2)'!$D$72,IF(shee2!D423='Sheet1 (2)'!$C$70,'Sheet1 (2)'!$D$70*('Sheet1 (2)'!$D$72-crack_t_index)/'Sheet1 (2)'!$D$72,IF(shee2!D423='Sheet1 (2)'!$C$71,'Sheet1 (2)'!$D$71*('Sheet1 (2)'!$D$72-crack_t_index)/'Sheet1 (2)'!$D$72)))&lt;0,0,IF(D423='Sheet1 (2)'!$C$69,'Sheet1 (2)'!$D$69*('Sheet1 (2)'!$D$72-crack_t_index)/'Sheet1 (2)'!$D$72,IF(shee2!D423='Sheet1 (2)'!$C$70,'Sheet1 (2)'!$D$70*('Sheet1 (2)'!$D$72-crack_t_index)/'Sheet1 (2)'!$D$72,IF(shee2!D423='Sheet1 (2)'!$C$71,'Sheet1 (2)'!$D$71*('Sheet1 (2)'!$D$72-crack_t_index)/'Sheet1 (2)'!$D$72))))</f>
        <v>5</v>
      </c>
      <c r="AX423" s="157">
        <f>IF(IF(D423='Sheet1 (2)'!$C$69,'Sheet1 (2)'!$D$69*('Sheet1 (2)'!$D$72-rave_index)/'Sheet1 (2)'!$D$72,IF(shee2!D423='Sheet1 (2)'!$C$70,'Sheet1 (2)'!$D$70*('Sheet1 (2)'!$D$72-rave_index)/'Sheet1 (2)'!$D$72,IF(shee2!D423='Sheet1 (2)'!$C$71,'Sheet1 (2)'!$D$71*('Sheet1 (2)'!$D$72-rave_index)/'Sheet1 (2)'!$D$72)))&lt;0,0,IF(D423='Sheet1 (2)'!$C$69,'Sheet1 (2)'!$D$69*('Sheet1 (2)'!$D$72-rave_index)/'Sheet1 (2)'!$D$72,IF(shee2!D423='Sheet1 (2)'!$C$70,'Sheet1 (2)'!$D$70*('Sheet1 (2)'!$D$72-rave_index)/'Sheet1 (2)'!$D$72,IF(shee2!D423='Sheet1 (2)'!$C$71,'Sheet1 (2)'!$D$71*('Sheet1 (2)'!$D$72-rave_index)/'Sheet1 (2)'!$D$72))))</f>
        <v>5</v>
      </c>
      <c r="AY423" s="157">
        <f>IF(IF(D423='Sheet1 (2)'!$C$69,'Sheet1 (2)'!$D$69*('Sheet1 (2)'!$D$72-rough_index)/'Sheet1 (2)'!$D$72,IF(shee2!D423='Sheet1 (2)'!$C$70,'Sheet1 (2)'!$D$70*('Sheet1 (2)'!$D$72-rough_index)/'Sheet1 (2)'!$D$72,IF(shee2!D423='Sheet1 (2)'!$C$71,'Sheet1 (2)'!$D$71*('Sheet1 (2)'!$D$72-rough_index)/'Sheet1 (2)'!$D$72)))&lt;0,0,IF(D423='Sheet1 (2)'!$C$69,'Sheet1 (2)'!$D$69*('Sheet1 (2)'!$D$72-rough_index)/'Sheet1 (2)'!$D$72,IF(shee2!D423='Sheet1 (2)'!$C$70,'Sheet1 (2)'!$D$70*('Sheet1 (2)'!$D$72-rough_index)/'Sheet1 (2)'!$D$72,IF(shee2!D423='Sheet1 (2)'!$C$71,'Sheet1 (2)'!$D$71*('Sheet1 (2)'!$D$72-rough_index)/'Sheet1 (2)'!$D$72))))</f>
        <v>1.6666666666666667</v>
      </c>
      <c r="AZ423" s="159">
        <f>+(AU423*'Sheet1 (2)'!$C$77)+(AV423*'Sheet1 (2)'!$C$78)+(AW423*'Sheet1 (2)'!$C$79)+(AX423*'Sheet1 (2)'!$C$80)+(AY423*'Sheet1 (2)'!$C$81)</f>
        <v>4</v>
      </c>
      <c r="BA423" s="213" t="str">
        <f t="shared" si="13"/>
        <v>Good</v>
      </c>
      <c r="BE423">
        <f>IF(D423='Sheet1 (2)'!$C$61,'Sheet1 (2)'!$D$61*(counts^2)+'Sheet1 (2)'!$G$61*counts+'Sheet1 (2)'!$J$61,IF(D423='Sheet1 (2)'!$C$62,'Sheet1 (2)'!$D$62*counts+'Sheet1 (2)'!$G$62,IF(D423='Sheet1 (2)'!$C$63,'Sheet1 (2)'!$D$63*counts+'Sheet1 (2)'!$G$63,IF(D423='Sheet1 (2)'!$C$64,'Sheet1 (2)'!$D$64*counts+'Sheet1 (2)'!$G$64))))</f>
        <v>2.0984129299999998</v>
      </c>
    </row>
    <row r="424" spans="1:57" ht="12" customHeight="1">
      <c r="A424" s="145" t="s">
        <v>282</v>
      </c>
      <c r="B424" s="145" t="s">
        <v>76</v>
      </c>
      <c r="C424" s="170">
        <v>564</v>
      </c>
      <c r="D424" s="174" t="s">
        <v>77</v>
      </c>
      <c r="E424" s="171">
        <v>8</v>
      </c>
      <c r="F424" s="171">
        <v>2</v>
      </c>
      <c r="G424" s="171" t="s">
        <v>77</v>
      </c>
      <c r="H424" s="171">
        <v>1</v>
      </c>
      <c r="I424" s="171" t="s">
        <v>77</v>
      </c>
      <c r="J424" s="173" t="s">
        <v>80</v>
      </c>
      <c r="K424" s="173" t="s">
        <v>80</v>
      </c>
      <c r="L424" s="169">
        <f>VLOOKUP(CONCATENATE(J424,K424),'Sheet1 (2)'!$J$6:$K$26,2,FALSE)</f>
        <v>0</v>
      </c>
      <c r="M424" s="173" t="s">
        <v>80</v>
      </c>
      <c r="N424" s="173" t="s">
        <v>80</v>
      </c>
      <c r="O424" s="168">
        <f>VLOOKUP(CONCATENATE(M424,N424),'Sheet1 (2)'!$L$6:$M$26,2,FALSE)</f>
        <v>0</v>
      </c>
      <c r="P424" s="173" t="s">
        <v>80</v>
      </c>
      <c r="Q424" s="173" t="s">
        <v>80</v>
      </c>
      <c r="R424" s="168">
        <f>VLOOKUP(CONCATENATE(P424,Q424),'Sheet1 (2)'!$N$6:$O$26,2,FALSE)</f>
        <v>0</v>
      </c>
      <c r="S424" s="173" t="s">
        <v>82</v>
      </c>
      <c r="T424" s="173" t="s">
        <v>79</v>
      </c>
      <c r="U424" s="168">
        <f>VLOOKUP(CONCATENATE(S424,T424),'Sheet1 (2)'!$P$6:$Q$26,2,FALSE)</f>
        <v>37.5</v>
      </c>
      <c r="V424" s="173" t="s">
        <v>80</v>
      </c>
      <c r="W424" s="173" t="s">
        <v>80</v>
      </c>
      <c r="X424" s="168">
        <f>VLOOKUP(CONCATENATE(V424,W424),'Sheet1 (2)'!$R$6:$S$26,2,FALSE)</f>
        <v>0</v>
      </c>
      <c r="Y424" s="173" t="s">
        <v>80</v>
      </c>
      <c r="Z424" s="173" t="s">
        <v>80</v>
      </c>
      <c r="AA424" s="168">
        <f>VLOOKUP(CONCATENATE(Y424,Z424),'Sheet1 (2)'!$T$6:$U$26,2,FALSE)</f>
        <v>0</v>
      </c>
      <c r="AB424" s="173" t="s">
        <v>80</v>
      </c>
      <c r="AC424" s="173" t="s">
        <v>80</v>
      </c>
      <c r="AD424" s="168">
        <f>VLOOKUP(CONCATENATE(AB424,AC424),'Sheet1 (2)'!$X$6:$Y$26,2,FALSE)</f>
        <v>0</v>
      </c>
      <c r="AE424" s="173" t="s">
        <v>82</v>
      </c>
      <c r="AF424" s="173" t="s">
        <v>81</v>
      </c>
      <c r="AG424" s="168">
        <f>VLOOKUP(CONCATENATE(AE424,AF424),'Sheet1 (2)'!$Z$6:$AA$26,2,FALSE)</f>
        <v>66</v>
      </c>
      <c r="AH424" s="172"/>
      <c r="AI424" s="175"/>
      <c r="AJ424" s="140"/>
      <c r="AK424" s="176" t="s">
        <v>282</v>
      </c>
      <c r="AL424" s="176" t="s">
        <v>76</v>
      </c>
      <c r="AM424" s="170">
        <f t="shared" si="12"/>
        <v>564</v>
      </c>
      <c r="AN424" s="147"/>
      <c r="AO424" s="155"/>
      <c r="AP424" s="156"/>
      <c r="AQ424" s="157">
        <v>3.4858038308000006</v>
      </c>
      <c r="AR424" s="158"/>
      <c r="AS424" s="145">
        <f>LOOKUP(rufmkm,'Sheet1 (2)'!$V$62:$V$71,'Sheet1 (2)'!$W$62:$W$71)</f>
        <v>40</v>
      </c>
      <c r="AT424" s="140"/>
      <c r="AU424" s="157">
        <f>IF(IF(D424='Sheet1 (2)'!$C$69,'Sheet1 (2)'!$D$69*('Sheet1 (2)'!$D$72-rut_index)/'Sheet1 (2)'!$D$72,IF(shee2!D424='Sheet1 (2)'!$C$70,'Sheet1 (2)'!$D$70*('Sheet1 (2)'!$D$72-rut_index)/'Sheet1 (2)'!$D$72,IF(shee2!D424='Sheet1 (2)'!$C$71,'Sheet1 (2)'!$D$71*('Sheet1 (2)'!$D$72-rut_index)/'Sheet1 (2)'!$D$72)))&lt;0,0,IF(D424='Sheet1 (2)'!$C$69,'Sheet1 (2)'!$D$69*('Sheet1 (2)'!$D$72-rut_index)/'Sheet1 (2)'!$D$72,IF(shee2!D424='Sheet1 (2)'!$C$70,'Sheet1 (2)'!$D$70*('Sheet1 (2)'!$D$72-rut_index)/'Sheet1 (2)'!$D$72,IF(shee2!D424='Sheet1 (2)'!$C$71,'Sheet1 (2)'!$D$71*('Sheet1 (2)'!$D$72-rut_index)/'Sheet1 (2)'!$D$72))))</f>
        <v>5</v>
      </c>
      <c r="AV424" s="157">
        <f>IF(IF(D424='Sheet1 (2)'!$C$69,'Sheet1 (2)'!$D$69*('Sheet1 (2)'!$D$72-crack_s_index)/'Sheet1 (2)'!$D$72,IF(shee2!D424='Sheet1 (2)'!$C$70,'Sheet1 (2)'!$D$70*('Sheet1 (2)'!$D$72-crack_s_index)/'Sheet1 (2)'!$D$72,IF(shee2!D424='Sheet1 (2)'!$C$71,'Sheet1 (2)'!$D$71*('Sheet1 (2)'!$D$72-crack_s_index)/'Sheet1 (2)'!$D$72)))&lt;0,0,IF(D424='Sheet1 (2)'!$C$69,'Sheet1 (2)'!$D$69*('Sheet1 (2)'!$D$72-crack_s_index)/'Sheet1 (2)'!$D$72,IF(shee2!D424='Sheet1 (2)'!$C$70,'Sheet1 (2)'!$D$70*('Sheet1 (2)'!$D$72-crack_s_index)/'Sheet1 (2)'!$D$72,IF(shee2!D424='Sheet1 (2)'!$C$71,'Sheet1 (2)'!$D$71*('Sheet1 (2)'!$D$72-crack_s_index)/'Sheet1 (2)'!$D$72))))</f>
        <v>5</v>
      </c>
      <c r="AW424" s="157">
        <f>IF(IF(D424='Sheet1 (2)'!$C$69,'Sheet1 (2)'!$D$69*('Sheet1 (2)'!$D$72-crack_t_index)/'Sheet1 (2)'!$D$72,IF(shee2!D424='Sheet1 (2)'!$C$70,'Sheet1 (2)'!$D$70*('Sheet1 (2)'!$D$72-crack_t_index)/'Sheet1 (2)'!$D$72,IF(shee2!D424='Sheet1 (2)'!$C$71,'Sheet1 (2)'!$D$71*('Sheet1 (2)'!$D$72-crack_t_index)/'Sheet1 (2)'!$D$72)))&lt;0,0,IF(D424='Sheet1 (2)'!$C$69,'Sheet1 (2)'!$D$69*('Sheet1 (2)'!$D$72-crack_t_index)/'Sheet1 (2)'!$D$72,IF(shee2!D424='Sheet1 (2)'!$C$70,'Sheet1 (2)'!$D$70*('Sheet1 (2)'!$D$72-crack_t_index)/'Sheet1 (2)'!$D$72,IF(shee2!D424='Sheet1 (2)'!$C$71,'Sheet1 (2)'!$D$71*('Sheet1 (2)'!$D$72-crack_t_index)/'Sheet1 (2)'!$D$72))))</f>
        <v>5</v>
      </c>
      <c r="AX424" s="157">
        <f>IF(IF(D424='Sheet1 (2)'!$C$69,'Sheet1 (2)'!$D$69*('Sheet1 (2)'!$D$72-rave_index)/'Sheet1 (2)'!$D$72,IF(shee2!D424='Sheet1 (2)'!$C$70,'Sheet1 (2)'!$D$70*('Sheet1 (2)'!$D$72-rave_index)/'Sheet1 (2)'!$D$72,IF(shee2!D424='Sheet1 (2)'!$C$71,'Sheet1 (2)'!$D$71*('Sheet1 (2)'!$D$72-rave_index)/'Sheet1 (2)'!$D$72)))&lt;0,0,IF(D424='Sheet1 (2)'!$C$69,'Sheet1 (2)'!$D$69*('Sheet1 (2)'!$D$72-rave_index)/'Sheet1 (2)'!$D$72,IF(shee2!D424='Sheet1 (2)'!$C$70,'Sheet1 (2)'!$D$70*('Sheet1 (2)'!$D$72-rave_index)/'Sheet1 (2)'!$D$72,IF(shee2!D424='Sheet1 (2)'!$C$71,'Sheet1 (2)'!$D$71*('Sheet1 (2)'!$D$72-rave_index)/'Sheet1 (2)'!$D$72))))</f>
        <v>5</v>
      </c>
      <c r="AY424" s="157">
        <f>IF(IF(D424='Sheet1 (2)'!$C$69,'Sheet1 (2)'!$D$69*('Sheet1 (2)'!$D$72-rough_index)/'Sheet1 (2)'!$D$72,IF(shee2!D424='Sheet1 (2)'!$C$70,'Sheet1 (2)'!$D$70*('Sheet1 (2)'!$D$72-rough_index)/'Sheet1 (2)'!$D$72,IF(shee2!D424='Sheet1 (2)'!$C$71,'Sheet1 (2)'!$D$71*('Sheet1 (2)'!$D$72-rough_index)/'Sheet1 (2)'!$D$72)))&lt;0,0,IF(D424='Sheet1 (2)'!$C$69,'Sheet1 (2)'!$D$69*('Sheet1 (2)'!$D$72-rough_index)/'Sheet1 (2)'!$D$72,IF(shee2!D424='Sheet1 (2)'!$C$70,'Sheet1 (2)'!$D$70*('Sheet1 (2)'!$D$72-rough_index)/'Sheet1 (2)'!$D$72,IF(shee2!D424='Sheet1 (2)'!$C$71,'Sheet1 (2)'!$D$71*('Sheet1 (2)'!$D$72-rough_index)/'Sheet1 (2)'!$D$72))))</f>
        <v>1.6666666666666667</v>
      </c>
      <c r="AZ424" s="159">
        <f>+(AU424*'Sheet1 (2)'!$C$77)+(AV424*'Sheet1 (2)'!$C$78)+(AW424*'Sheet1 (2)'!$C$79)+(AX424*'Sheet1 (2)'!$C$80)+(AY424*'Sheet1 (2)'!$C$81)</f>
        <v>4</v>
      </c>
      <c r="BA424" s="213" t="str">
        <f t="shared" si="13"/>
        <v>Good</v>
      </c>
      <c r="BE424">
        <f>IF(D424='Sheet1 (2)'!$C$61,'Sheet1 (2)'!$D$61*(counts^2)+'Sheet1 (2)'!$G$61*counts+'Sheet1 (2)'!$J$61,IF(D424='Sheet1 (2)'!$C$62,'Sheet1 (2)'!$D$62*counts+'Sheet1 (2)'!$G$62,IF(D424='Sheet1 (2)'!$C$63,'Sheet1 (2)'!$D$63*counts+'Sheet1 (2)'!$G$63,IF(D424='Sheet1 (2)'!$C$64,'Sheet1 (2)'!$D$64*counts+'Sheet1 (2)'!$G$64))))</f>
        <v>2.0984129299999998</v>
      </c>
    </row>
    <row r="425" spans="1:57" ht="12" customHeight="1">
      <c r="A425" s="145" t="s">
        <v>282</v>
      </c>
      <c r="B425" s="145" t="s">
        <v>76</v>
      </c>
      <c r="C425" s="170">
        <v>565</v>
      </c>
      <c r="D425" s="174" t="s">
        <v>77</v>
      </c>
      <c r="E425" s="171">
        <v>8</v>
      </c>
      <c r="F425" s="171">
        <v>2</v>
      </c>
      <c r="G425" s="171" t="s">
        <v>77</v>
      </c>
      <c r="H425" s="171">
        <v>1</v>
      </c>
      <c r="I425" s="171" t="s">
        <v>77</v>
      </c>
      <c r="J425" s="173" t="s">
        <v>80</v>
      </c>
      <c r="K425" s="173" t="s">
        <v>80</v>
      </c>
      <c r="L425" s="169">
        <f>VLOOKUP(CONCATENATE(J425,K425),'Sheet1 (2)'!$J$6:$K$26,2,FALSE)</f>
        <v>0</v>
      </c>
      <c r="M425" s="173" t="s">
        <v>80</v>
      </c>
      <c r="N425" s="173" t="s">
        <v>80</v>
      </c>
      <c r="O425" s="168">
        <f>VLOOKUP(CONCATENATE(M425,N425),'Sheet1 (2)'!$L$6:$M$26,2,FALSE)</f>
        <v>0</v>
      </c>
      <c r="P425" s="173" t="s">
        <v>80</v>
      </c>
      <c r="Q425" s="173" t="s">
        <v>80</v>
      </c>
      <c r="R425" s="168">
        <f>VLOOKUP(CONCATENATE(P425,Q425),'Sheet1 (2)'!$N$6:$O$26,2,FALSE)</f>
        <v>0</v>
      </c>
      <c r="S425" s="173" t="s">
        <v>80</v>
      </c>
      <c r="T425" s="173" t="s">
        <v>80</v>
      </c>
      <c r="U425" s="168">
        <f>VLOOKUP(CONCATENATE(S425,T425),'Sheet1 (2)'!$P$6:$Q$26,2,FALSE)</f>
        <v>0</v>
      </c>
      <c r="V425" s="173" t="s">
        <v>80</v>
      </c>
      <c r="W425" s="173" t="s">
        <v>80</v>
      </c>
      <c r="X425" s="168">
        <f>VLOOKUP(CONCATENATE(V425,W425),'Sheet1 (2)'!$R$6:$S$26,2,FALSE)</f>
        <v>0</v>
      </c>
      <c r="Y425" s="173" t="s">
        <v>80</v>
      </c>
      <c r="Z425" s="173" t="s">
        <v>80</v>
      </c>
      <c r="AA425" s="168">
        <f>VLOOKUP(CONCATENATE(Y425,Z425),'Sheet1 (2)'!$T$6:$U$26,2,FALSE)</f>
        <v>0</v>
      </c>
      <c r="AB425" s="173" t="s">
        <v>80</v>
      </c>
      <c r="AC425" s="173" t="s">
        <v>80</v>
      </c>
      <c r="AD425" s="168">
        <f>VLOOKUP(CONCATENATE(AB425,AC425),'Sheet1 (2)'!$X$6:$Y$26,2,FALSE)</f>
        <v>0</v>
      </c>
      <c r="AE425" s="173" t="s">
        <v>82</v>
      </c>
      <c r="AF425" s="173" t="s">
        <v>81</v>
      </c>
      <c r="AG425" s="168">
        <f>VLOOKUP(CONCATENATE(AE425,AF425),'Sheet1 (2)'!$Z$6:$AA$26,2,FALSE)</f>
        <v>66</v>
      </c>
      <c r="AH425" s="172"/>
      <c r="AI425" s="175"/>
      <c r="AJ425" s="140"/>
      <c r="AK425" s="176" t="s">
        <v>282</v>
      </c>
      <c r="AL425" s="176" t="s">
        <v>76</v>
      </c>
      <c r="AM425" s="170">
        <f t="shared" si="12"/>
        <v>565</v>
      </c>
      <c r="AN425" s="147"/>
      <c r="AO425" s="155"/>
      <c r="AP425" s="156"/>
      <c r="AQ425" s="157">
        <v>2.5147116956</v>
      </c>
      <c r="AR425" s="158"/>
      <c r="AS425" s="145">
        <f>LOOKUP(rufmkm,'Sheet1 (2)'!$V$62:$V$71,'Sheet1 (2)'!$W$62:$W$71)</f>
        <v>30</v>
      </c>
      <c r="AT425" s="140"/>
      <c r="AU425" s="157">
        <f>IF(IF(D425='Sheet1 (2)'!$C$69,'Sheet1 (2)'!$D$69*('Sheet1 (2)'!$D$72-rut_index)/'Sheet1 (2)'!$D$72,IF(shee2!D425='Sheet1 (2)'!$C$70,'Sheet1 (2)'!$D$70*('Sheet1 (2)'!$D$72-rut_index)/'Sheet1 (2)'!$D$72,IF(shee2!D425='Sheet1 (2)'!$C$71,'Sheet1 (2)'!$D$71*('Sheet1 (2)'!$D$72-rut_index)/'Sheet1 (2)'!$D$72)))&lt;0,0,IF(D425='Sheet1 (2)'!$C$69,'Sheet1 (2)'!$D$69*('Sheet1 (2)'!$D$72-rut_index)/'Sheet1 (2)'!$D$72,IF(shee2!D425='Sheet1 (2)'!$C$70,'Sheet1 (2)'!$D$70*('Sheet1 (2)'!$D$72-rut_index)/'Sheet1 (2)'!$D$72,IF(shee2!D425='Sheet1 (2)'!$C$71,'Sheet1 (2)'!$D$71*('Sheet1 (2)'!$D$72-rut_index)/'Sheet1 (2)'!$D$72))))</f>
        <v>5</v>
      </c>
      <c r="AV425" s="157">
        <f>IF(IF(D425='Sheet1 (2)'!$C$69,'Sheet1 (2)'!$D$69*('Sheet1 (2)'!$D$72-crack_s_index)/'Sheet1 (2)'!$D$72,IF(shee2!D425='Sheet1 (2)'!$C$70,'Sheet1 (2)'!$D$70*('Sheet1 (2)'!$D$72-crack_s_index)/'Sheet1 (2)'!$D$72,IF(shee2!D425='Sheet1 (2)'!$C$71,'Sheet1 (2)'!$D$71*('Sheet1 (2)'!$D$72-crack_s_index)/'Sheet1 (2)'!$D$72)))&lt;0,0,IF(D425='Sheet1 (2)'!$C$69,'Sheet1 (2)'!$D$69*('Sheet1 (2)'!$D$72-crack_s_index)/'Sheet1 (2)'!$D$72,IF(shee2!D425='Sheet1 (2)'!$C$70,'Sheet1 (2)'!$D$70*('Sheet1 (2)'!$D$72-crack_s_index)/'Sheet1 (2)'!$D$72,IF(shee2!D425='Sheet1 (2)'!$C$71,'Sheet1 (2)'!$D$71*('Sheet1 (2)'!$D$72-crack_s_index)/'Sheet1 (2)'!$D$72))))</f>
        <v>5</v>
      </c>
      <c r="AW425" s="157">
        <f>IF(IF(D425='Sheet1 (2)'!$C$69,'Sheet1 (2)'!$D$69*('Sheet1 (2)'!$D$72-crack_t_index)/'Sheet1 (2)'!$D$72,IF(shee2!D425='Sheet1 (2)'!$C$70,'Sheet1 (2)'!$D$70*('Sheet1 (2)'!$D$72-crack_t_index)/'Sheet1 (2)'!$D$72,IF(shee2!D425='Sheet1 (2)'!$C$71,'Sheet1 (2)'!$D$71*('Sheet1 (2)'!$D$72-crack_t_index)/'Sheet1 (2)'!$D$72)))&lt;0,0,IF(D425='Sheet1 (2)'!$C$69,'Sheet1 (2)'!$D$69*('Sheet1 (2)'!$D$72-crack_t_index)/'Sheet1 (2)'!$D$72,IF(shee2!D425='Sheet1 (2)'!$C$70,'Sheet1 (2)'!$D$70*('Sheet1 (2)'!$D$72-crack_t_index)/'Sheet1 (2)'!$D$72,IF(shee2!D425='Sheet1 (2)'!$C$71,'Sheet1 (2)'!$D$71*('Sheet1 (2)'!$D$72-crack_t_index)/'Sheet1 (2)'!$D$72))))</f>
        <v>5</v>
      </c>
      <c r="AX425" s="157">
        <f>IF(IF(D425='Sheet1 (2)'!$C$69,'Sheet1 (2)'!$D$69*('Sheet1 (2)'!$D$72-rave_index)/'Sheet1 (2)'!$D$72,IF(shee2!D425='Sheet1 (2)'!$C$70,'Sheet1 (2)'!$D$70*('Sheet1 (2)'!$D$72-rave_index)/'Sheet1 (2)'!$D$72,IF(shee2!D425='Sheet1 (2)'!$C$71,'Sheet1 (2)'!$D$71*('Sheet1 (2)'!$D$72-rave_index)/'Sheet1 (2)'!$D$72)))&lt;0,0,IF(D425='Sheet1 (2)'!$C$69,'Sheet1 (2)'!$D$69*('Sheet1 (2)'!$D$72-rave_index)/'Sheet1 (2)'!$D$72,IF(shee2!D425='Sheet1 (2)'!$C$70,'Sheet1 (2)'!$D$70*('Sheet1 (2)'!$D$72-rave_index)/'Sheet1 (2)'!$D$72,IF(shee2!D425='Sheet1 (2)'!$C$71,'Sheet1 (2)'!$D$71*('Sheet1 (2)'!$D$72-rave_index)/'Sheet1 (2)'!$D$72))))</f>
        <v>5</v>
      </c>
      <c r="AY425" s="157">
        <f>IF(IF(D425='Sheet1 (2)'!$C$69,'Sheet1 (2)'!$D$69*('Sheet1 (2)'!$D$72-rough_index)/'Sheet1 (2)'!$D$72,IF(shee2!D425='Sheet1 (2)'!$C$70,'Sheet1 (2)'!$D$70*('Sheet1 (2)'!$D$72-rough_index)/'Sheet1 (2)'!$D$72,IF(shee2!D425='Sheet1 (2)'!$C$71,'Sheet1 (2)'!$D$71*('Sheet1 (2)'!$D$72-rough_index)/'Sheet1 (2)'!$D$72)))&lt;0,0,IF(D425='Sheet1 (2)'!$C$69,'Sheet1 (2)'!$D$69*('Sheet1 (2)'!$D$72-rough_index)/'Sheet1 (2)'!$D$72,IF(shee2!D425='Sheet1 (2)'!$C$70,'Sheet1 (2)'!$D$70*('Sheet1 (2)'!$D$72-rough_index)/'Sheet1 (2)'!$D$72,IF(shee2!D425='Sheet1 (2)'!$C$71,'Sheet1 (2)'!$D$71*('Sheet1 (2)'!$D$72-rough_index)/'Sheet1 (2)'!$D$72))))</f>
        <v>2.5</v>
      </c>
      <c r="AZ425" s="159">
        <f>+(AU425*'Sheet1 (2)'!$C$77)+(AV425*'Sheet1 (2)'!$C$78)+(AW425*'Sheet1 (2)'!$C$79)+(AX425*'Sheet1 (2)'!$C$80)+(AY425*'Sheet1 (2)'!$C$81)</f>
        <v>4.25</v>
      </c>
      <c r="BA425" s="213" t="str">
        <f t="shared" si="13"/>
        <v>Good</v>
      </c>
      <c r="BE425">
        <f>IF(D425='Sheet1 (2)'!$C$61,'Sheet1 (2)'!$D$61*(counts^2)+'Sheet1 (2)'!$G$61*counts+'Sheet1 (2)'!$J$61,IF(D425='Sheet1 (2)'!$C$62,'Sheet1 (2)'!$D$62*counts+'Sheet1 (2)'!$G$62,IF(D425='Sheet1 (2)'!$C$63,'Sheet1 (2)'!$D$63*counts+'Sheet1 (2)'!$G$63,IF(D425='Sheet1 (2)'!$C$64,'Sheet1 (2)'!$D$64*counts+'Sheet1 (2)'!$G$64))))</f>
        <v>2.0984129299999998</v>
      </c>
    </row>
    <row r="426" spans="1:57" ht="12" customHeight="1">
      <c r="A426" s="145" t="s">
        <v>282</v>
      </c>
      <c r="B426" s="145" t="s">
        <v>76</v>
      </c>
      <c r="C426" s="170">
        <v>566</v>
      </c>
      <c r="D426" s="174" t="s">
        <v>77</v>
      </c>
      <c r="E426" s="171">
        <v>8</v>
      </c>
      <c r="F426" s="171">
        <v>2</v>
      </c>
      <c r="G426" s="171" t="s">
        <v>77</v>
      </c>
      <c r="H426" s="171">
        <v>1</v>
      </c>
      <c r="I426" s="171" t="s">
        <v>77</v>
      </c>
      <c r="J426" s="173" t="s">
        <v>80</v>
      </c>
      <c r="K426" s="173" t="s">
        <v>80</v>
      </c>
      <c r="L426" s="169">
        <f>VLOOKUP(CONCATENATE(J426,K426),'Sheet1 (2)'!$J$6:$K$26,2,FALSE)</f>
        <v>0</v>
      </c>
      <c r="M426" s="173" t="s">
        <v>83</v>
      </c>
      <c r="N426" s="173" t="s">
        <v>83</v>
      </c>
      <c r="O426" s="168">
        <f>VLOOKUP(CONCATENATE(M426,N426),'Sheet1 (2)'!$L$6:$M$26,2,FALSE)</f>
        <v>37.5</v>
      </c>
      <c r="P426" s="173" t="s">
        <v>83</v>
      </c>
      <c r="Q426" s="173" t="s">
        <v>82</v>
      </c>
      <c r="R426" s="168">
        <f>VLOOKUP(CONCATENATE(P426,Q426),'Sheet1 (2)'!$N$6:$O$26,2,FALSE)</f>
        <v>18.75</v>
      </c>
      <c r="S426" s="173" t="s">
        <v>80</v>
      </c>
      <c r="T426" s="173" t="s">
        <v>80</v>
      </c>
      <c r="U426" s="168">
        <f>VLOOKUP(CONCATENATE(S426,T426),'Sheet1 (2)'!$P$6:$Q$26,2,FALSE)</f>
        <v>0</v>
      </c>
      <c r="V426" s="173" t="s">
        <v>80</v>
      </c>
      <c r="W426" s="173" t="s">
        <v>80</v>
      </c>
      <c r="X426" s="168">
        <f>VLOOKUP(CONCATENATE(V426,W426),'Sheet1 (2)'!$R$6:$S$26,2,FALSE)</f>
        <v>0</v>
      </c>
      <c r="Y426" s="173" t="s">
        <v>83</v>
      </c>
      <c r="Z426" s="173" t="s">
        <v>83</v>
      </c>
      <c r="AA426" s="168">
        <f>VLOOKUP(CONCATENATE(Y426,Z426),'Sheet1 (2)'!$T$6:$U$26,2,FALSE)</f>
        <v>37.5</v>
      </c>
      <c r="AB426" s="173" t="s">
        <v>80</v>
      </c>
      <c r="AC426" s="173" t="s">
        <v>80</v>
      </c>
      <c r="AD426" s="168">
        <f>VLOOKUP(CONCATENATE(AB426,AC426),'Sheet1 (2)'!$X$6:$Y$26,2,FALSE)</f>
        <v>0</v>
      </c>
      <c r="AE426" s="173" t="s">
        <v>82</v>
      </c>
      <c r="AF426" s="173" t="s">
        <v>81</v>
      </c>
      <c r="AG426" s="168">
        <f>VLOOKUP(CONCATENATE(AE426,AF426),'Sheet1 (2)'!$Z$6:$AA$26,2,FALSE)</f>
        <v>66</v>
      </c>
      <c r="AH426" s="172"/>
      <c r="AI426" s="175"/>
      <c r="AJ426" s="140"/>
      <c r="AK426" s="176" t="s">
        <v>282</v>
      </c>
      <c r="AL426" s="176" t="s">
        <v>76</v>
      </c>
      <c r="AM426" s="170">
        <f t="shared" si="12"/>
        <v>566</v>
      </c>
      <c r="AN426" s="147"/>
      <c r="AO426" s="155"/>
      <c r="AP426" s="156"/>
      <c r="AQ426" s="157">
        <v>3.7859035140000001</v>
      </c>
      <c r="AR426" s="158"/>
      <c r="AS426" s="145">
        <f>LOOKUP(rufmkm,'Sheet1 (2)'!$V$62:$V$71,'Sheet1 (2)'!$W$62:$W$71)</f>
        <v>40</v>
      </c>
      <c r="AT426" s="140"/>
      <c r="AU426" s="157">
        <f>IF(IF(D426='Sheet1 (2)'!$C$69,'Sheet1 (2)'!$D$69*('Sheet1 (2)'!$D$72-rut_index)/'Sheet1 (2)'!$D$72,IF(shee2!D426='Sheet1 (2)'!$C$70,'Sheet1 (2)'!$D$70*('Sheet1 (2)'!$D$72-rut_index)/'Sheet1 (2)'!$D$72,IF(shee2!D426='Sheet1 (2)'!$C$71,'Sheet1 (2)'!$D$71*('Sheet1 (2)'!$D$72-rut_index)/'Sheet1 (2)'!$D$72)))&lt;0,0,IF(D426='Sheet1 (2)'!$C$69,'Sheet1 (2)'!$D$69*('Sheet1 (2)'!$D$72-rut_index)/'Sheet1 (2)'!$D$72,IF(shee2!D426='Sheet1 (2)'!$C$70,'Sheet1 (2)'!$D$70*('Sheet1 (2)'!$D$72-rut_index)/'Sheet1 (2)'!$D$72,IF(shee2!D426='Sheet1 (2)'!$C$71,'Sheet1 (2)'!$D$71*('Sheet1 (2)'!$D$72-rut_index)/'Sheet1 (2)'!$D$72))))</f>
        <v>5</v>
      </c>
      <c r="AV426" s="157">
        <f>IF(IF(D426='Sheet1 (2)'!$C$69,'Sheet1 (2)'!$D$69*('Sheet1 (2)'!$D$72-crack_s_index)/'Sheet1 (2)'!$D$72,IF(shee2!D426='Sheet1 (2)'!$C$70,'Sheet1 (2)'!$D$70*('Sheet1 (2)'!$D$72-crack_s_index)/'Sheet1 (2)'!$D$72,IF(shee2!D426='Sheet1 (2)'!$C$71,'Sheet1 (2)'!$D$71*('Sheet1 (2)'!$D$72-crack_s_index)/'Sheet1 (2)'!$D$72)))&lt;0,0,IF(D426='Sheet1 (2)'!$C$69,'Sheet1 (2)'!$D$69*('Sheet1 (2)'!$D$72-crack_s_index)/'Sheet1 (2)'!$D$72,IF(shee2!D426='Sheet1 (2)'!$C$70,'Sheet1 (2)'!$D$70*('Sheet1 (2)'!$D$72-crack_s_index)/'Sheet1 (2)'!$D$72,IF(shee2!D426='Sheet1 (2)'!$C$71,'Sheet1 (2)'!$D$71*('Sheet1 (2)'!$D$72-crack_s_index)/'Sheet1 (2)'!$D$72))))</f>
        <v>1.875</v>
      </c>
      <c r="AW426" s="157">
        <f>IF(IF(D426='Sheet1 (2)'!$C$69,'Sheet1 (2)'!$D$69*('Sheet1 (2)'!$D$72-crack_t_index)/'Sheet1 (2)'!$D$72,IF(shee2!D426='Sheet1 (2)'!$C$70,'Sheet1 (2)'!$D$70*('Sheet1 (2)'!$D$72-crack_t_index)/'Sheet1 (2)'!$D$72,IF(shee2!D426='Sheet1 (2)'!$C$71,'Sheet1 (2)'!$D$71*('Sheet1 (2)'!$D$72-crack_t_index)/'Sheet1 (2)'!$D$72)))&lt;0,0,IF(D426='Sheet1 (2)'!$C$69,'Sheet1 (2)'!$D$69*('Sheet1 (2)'!$D$72-crack_t_index)/'Sheet1 (2)'!$D$72,IF(shee2!D426='Sheet1 (2)'!$C$70,'Sheet1 (2)'!$D$70*('Sheet1 (2)'!$D$72-crack_t_index)/'Sheet1 (2)'!$D$72,IF(shee2!D426='Sheet1 (2)'!$C$71,'Sheet1 (2)'!$D$71*('Sheet1 (2)'!$D$72-crack_t_index)/'Sheet1 (2)'!$D$72))))</f>
        <v>3.4375</v>
      </c>
      <c r="AX426" s="157">
        <f>IF(IF(D426='Sheet1 (2)'!$C$69,'Sheet1 (2)'!$D$69*('Sheet1 (2)'!$D$72-rave_index)/'Sheet1 (2)'!$D$72,IF(shee2!D426='Sheet1 (2)'!$C$70,'Sheet1 (2)'!$D$70*('Sheet1 (2)'!$D$72-rave_index)/'Sheet1 (2)'!$D$72,IF(shee2!D426='Sheet1 (2)'!$C$71,'Sheet1 (2)'!$D$71*('Sheet1 (2)'!$D$72-rave_index)/'Sheet1 (2)'!$D$72)))&lt;0,0,IF(D426='Sheet1 (2)'!$C$69,'Sheet1 (2)'!$D$69*('Sheet1 (2)'!$D$72-rave_index)/'Sheet1 (2)'!$D$72,IF(shee2!D426='Sheet1 (2)'!$C$70,'Sheet1 (2)'!$D$70*('Sheet1 (2)'!$D$72-rave_index)/'Sheet1 (2)'!$D$72,IF(shee2!D426='Sheet1 (2)'!$C$71,'Sheet1 (2)'!$D$71*('Sheet1 (2)'!$D$72-rave_index)/'Sheet1 (2)'!$D$72))))</f>
        <v>1.875</v>
      </c>
      <c r="AY426" s="157">
        <f>IF(IF(D426='Sheet1 (2)'!$C$69,'Sheet1 (2)'!$D$69*('Sheet1 (2)'!$D$72-rough_index)/'Sheet1 (2)'!$D$72,IF(shee2!D426='Sheet1 (2)'!$C$70,'Sheet1 (2)'!$D$70*('Sheet1 (2)'!$D$72-rough_index)/'Sheet1 (2)'!$D$72,IF(shee2!D426='Sheet1 (2)'!$C$71,'Sheet1 (2)'!$D$71*('Sheet1 (2)'!$D$72-rough_index)/'Sheet1 (2)'!$D$72)))&lt;0,0,IF(D426='Sheet1 (2)'!$C$69,'Sheet1 (2)'!$D$69*('Sheet1 (2)'!$D$72-rough_index)/'Sheet1 (2)'!$D$72,IF(shee2!D426='Sheet1 (2)'!$C$70,'Sheet1 (2)'!$D$70*('Sheet1 (2)'!$D$72-rough_index)/'Sheet1 (2)'!$D$72,IF(shee2!D426='Sheet1 (2)'!$C$71,'Sheet1 (2)'!$D$71*('Sheet1 (2)'!$D$72-rough_index)/'Sheet1 (2)'!$D$72))))</f>
        <v>1.6666666666666667</v>
      </c>
      <c r="AZ426" s="159">
        <f>+(AU426*'Sheet1 (2)'!$C$77)+(AV426*'Sheet1 (2)'!$C$78)+(AW426*'Sheet1 (2)'!$C$79)+(AX426*'Sheet1 (2)'!$C$80)+(AY426*'Sheet1 (2)'!$C$81)</f>
        <v>2.5</v>
      </c>
      <c r="BA426" s="213" t="str">
        <f t="shared" si="13"/>
        <v>Fair</v>
      </c>
      <c r="BE426">
        <f>IF(D426='Sheet1 (2)'!$C$61,'Sheet1 (2)'!$D$61*(counts^2)+'Sheet1 (2)'!$G$61*counts+'Sheet1 (2)'!$J$61,IF(D426='Sheet1 (2)'!$C$62,'Sheet1 (2)'!$D$62*counts+'Sheet1 (2)'!$G$62,IF(D426='Sheet1 (2)'!$C$63,'Sheet1 (2)'!$D$63*counts+'Sheet1 (2)'!$G$63,IF(D426='Sheet1 (2)'!$C$64,'Sheet1 (2)'!$D$64*counts+'Sheet1 (2)'!$G$64))))</f>
        <v>2.0984129299999998</v>
      </c>
    </row>
    <row r="427" spans="1:57" ht="12" customHeight="1">
      <c r="A427" s="145" t="s">
        <v>282</v>
      </c>
      <c r="B427" s="145" t="s">
        <v>76</v>
      </c>
      <c r="C427" s="170">
        <v>567</v>
      </c>
      <c r="D427" s="174" t="s">
        <v>77</v>
      </c>
      <c r="E427" s="171">
        <v>8</v>
      </c>
      <c r="F427" s="171">
        <v>2</v>
      </c>
      <c r="G427" s="171" t="s">
        <v>77</v>
      </c>
      <c r="H427" s="171">
        <v>1</v>
      </c>
      <c r="I427" s="171" t="s">
        <v>77</v>
      </c>
      <c r="J427" s="173" t="s">
        <v>80</v>
      </c>
      <c r="K427" s="173" t="s">
        <v>80</v>
      </c>
      <c r="L427" s="169">
        <f>VLOOKUP(CONCATENATE(J427,K427),'Sheet1 (2)'!$J$6:$K$26,2,FALSE)</f>
        <v>0</v>
      </c>
      <c r="M427" s="173" t="s">
        <v>83</v>
      </c>
      <c r="N427" s="173" t="s">
        <v>83</v>
      </c>
      <c r="O427" s="168">
        <f>VLOOKUP(CONCATENATE(M427,N427),'Sheet1 (2)'!$L$6:$M$26,2,FALSE)</f>
        <v>37.5</v>
      </c>
      <c r="P427" s="173" t="s">
        <v>83</v>
      </c>
      <c r="Q427" s="173" t="s">
        <v>82</v>
      </c>
      <c r="R427" s="168">
        <f>VLOOKUP(CONCATENATE(P427,Q427),'Sheet1 (2)'!$N$6:$O$26,2,FALSE)</f>
        <v>18.75</v>
      </c>
      <c r="S427" s="173" t="s">
        <v>80</v>
      </c>
      <c r="T427" s="173" t="s">
        <v>80</v>
      </c>
      <c r="U427" s="168">
        <f>VLOOKUP(CONCATENATE(S427,T427),'Sheet1 (2)'!$P$6:$Q$26,2,FALSE)</f>
        <v>0</v>
      </c>
      <c r="V427" s="173" t="s">
        <v>82</v>
      </c>
      <c r="W427" s="173" t="s">
        <v>83</v>
      </c>
      <c r="X427" s="168">
        <f>VLOOKUP(CONCATENATE(V427,W427),'Sheet1 (2)'!$R$6:$S$26,2,FALSE)</f>
        <v>25</v>
      </c>
      <c r="Y427" s="173" t="s">
        <v>82</v>
      </c>
      <c r="Z427" s="173" t="s">
        <v>82</v>
      </c>
      <c r="AA427" s="168">
        <f>VLOOKUP(CONCATENATE(Y427,Z427),'Sheet1 (2)'!$T$6:$U$26,2,FALSE)</f>
        <v>12.5</v>
      </c>
      <c r="AB427" s="173" t="s">
        <v>80</v>
      </c>
      <c r="AC427" s="173" t="s">
        <v>80</v>
      </c>
      <c r="AD427" s="168">
        <f>VLOOKUP(CONCATENATE(AB427,AC427),'Sheet1 (2)'!$X$6:$Y$26,2,FALSE)</f>
        <v>0</v>
      </c>
      <c r="AE427" s="173" t="s">
        <v>82</v>
      </c>
      <c r="AF427" s="173" t="s">
        <v>81</v>
      </c>
      <c r="AG427" s="168">
        <f>VLOOKUP(CONCATENATE(AE427,AF427),'Sheet1 (2)'!$Z$6:$AA$26,2,FALSE)</f>
        <v>66</v>
      </c>
      <c r="AH427" s="172"/>
      <c r="AI427" s="175"/>
      <c r="AJ427" s="140"/>
      <c r="AK427" s="176" t="s">
        <v>282</v>
      </c>
      <c r="AL427" s="176" t="s">
        <v>76</v>
      </c>
      <c r="AM427" s="170">
        <f t="shared" si="12"/>
        <v>567</v>
      </c>
      <c r="AN427" s="147"/>
      <c r="AO427" s="155" t="s">
        <v>439</v>
      </c>
      <c r="AP427" s="156"/>
      <c r="AQ427" s="157">
        <v>2.8399450823999999</v>
      </c>
      <c r="AR427" s="158"/>
      <c r="AS427" s="145">
        <f>LOOKUP(rufmkm,'Sheet1 (2)'!$V$62:$V$71,'Sheet1 (2)'!$W$62:$W$71)</f>
        <v>30</v>
      </c>
      <c r="AT427" s="140"/>
      <c r="AU427" s="157">
        <f>IF(IF(D427='Sheet1 (2)'!$C$69,'Sheet1 (2)'!$D$69*('Sheet1 (2)'!$D$72-rut_index)/'Sheet1 (2)'!$D$72,IF(shee2!D427='Sheet1 (2)'!$C$70,'Sheet1 (2)'!$D$70*('Sheet1 (2)'!$D$72-rut_index)/'Sheet1 (2)'!$D$72,IF(shee2!D427='Sheet1 (2)'!$C$71,'Sheet1 (2)'!$D$71*('Sheet1 (2)'!$D$72-rut_index)/'Sheet1 (2)'!$D$72)))&lt;0,0,IF(D427='Sheet1 (2)'!$C$69,'Sheet1 (2)'!$D$69*('Sheet1 (2)'!$D$72-rut_index)/'Sheet1 (2)'!$D$72,IF(shee2!D427='Sheet1 (2)'!$C$70,'Sheet1 (2)'!$D$70*('Sheet1 (2)'!$D$72-rut_index)/'Sheet1 (2)'!$D$72,IF(shee2!D427='Sheet1 (2)'!$C$71,'Sheet1 (2)'!$D$71*('Sheet1 (2)'!$D$72-rut_index)/'Sheet1 (2)'!$D$72))))</f>
        <v>5</v>
      </c>
      <c r="AV427" s="157">
        <f>IF(IF(D427='Sheet1 (2)'!$C$69,'Sheet1 (2)'!$D$69*('Sheet1 (2)'!$D$72-crack_s_index)/'Sheet1 (2)'!$D$72,IF(shee2!D427='Sheet1 (2)'!$C$70,'Sheet1 (2)'!$D$70*('Sheet1 (2)'!$D$72-crack_s_index)/'Sheet1 (2)'!$D$72,IF(shee2!D427='Sheet1 (2)'!$C$71,'Sheet1 (2)'!$D$71*('Sheet1 (2)'!$D$72-crack_s_index)/'Sheet1 (2)'!$D$72)))&lt;0,0,IF(D427='Sheet1 (2)'!$C$69,'Sheet1 (2)'!$D$69*('Sheet1 (2)'!$D$72-crack_s_index)/'Sheet1 (2)'!$D$72,IF(shee2!D427='Sheet1 (2)'!$C$70,'Sheet1 (2)'!$D$70*('Sheet1 (2)'!$D$72-crack_s_index)/'Sheet1 (2)'!$D$72,IF(shee2!D427='Sheet1 (2)'!$C$71,'Sheet1 (2)'!$D$71*('Sheet1 (2)'!$D$72-crack_s_index)/'Sheet1 (2)'!$D$72))))</f>
        <v>1.875</v>
      </c>
      <c r="AW427" s="157">
        <f>IF(IF(D427='Sheet1 (2)'!$C$69,'Sheet1 (2)'!$D$69*('Sheet1 (2)'!$D$72-crack_t_index)/'Sheet1 (2)'!$D$72,IF(shee2!D427='Sheet1 (2)'!$C$70,'Sheet1 (2)'!$D$70*('Sheet1 (2)'!$D$72-crack_t_index)/'Sheet1 (2)'!$D$72,IF(shee2!D427='Sheet1 (2)'!$C$71,'Sheet1 (2)'!$D$71*('Sheet1 (2)'!$D$72-crack_t_index)/'Sheet1 (2)'!$D$72)))&lt;0,0,IF(D427='Sheet1 (2)'!$C$69,'Sheet1 (2)'!$D$69*('Sheet1 (2)'!$D$72-crack_t_index)/'Sheet1 (2)'!$D$72,IF(shee2!D427='Sheet1 (2)'!$C$70,'Sheet1 (2)'!$D$70*('Sheet1 (2)'!$D$72-crack_t_index)/'Sheet1 (2)'!$D$72,IF(shee2!D427='Sheet1 (2)'!$C$71,'Sheet1 (2)'!$D$71*('Sheet1 (2)'!$D$72-crack_t_index)/'Sheet1 (2)'!$D$72))))</f>
        <v>3.4375</v>
      </c>
      <c r="AX427" s="157">
        <f>IF(IF(D427='Sheet1 (2)'!$C$69,'Sheet1 (2)'!$D$69*('Sheet1 (2)'!$D$72-rave_index)/'Sheet1 (2)'!$D$72,IF(shee2!D427='Sheet1 (2)'!$C$70,'Sheet1 (2)'!$D$70*('Sheet1 (2)'!$D$72-rave_index)/'Sheet1 (2)'!$D$72,IF(shee2!D427='Sheet1 (2)'!$C$71,'Sheet1 (2)'!$D$71*('Sheet1 (2)'!$D$72-rave_index)/'Sheet1 (2)'!$D$72)))&lt;0,0,IF(D427='Sheet1 (2)'!$C$69,'Sheet1 (2)'!$D$69*('Sheet1 (2)'!$D$72-rave_index)/'Sheet1 (2)'!$D$72,IF(shee2!D427='Sheet1 (2)'!$C$70,'Sheet1 (2)'!$D$70*('Sheet1 (2)'!$D$72-rave_index)/'Sheet1 (2)'!$D$72,IF(shee2!D427='Sheet1 (2)'!$C$71,'Sheet1 (2)'!$D$71*('Sheet1 (2)'!$D$72-rave_index)/'Sheet1 (2)'!$D$72))))</f>
        <v>3.9583333333333335</v>
      </c>
      <c r="AY427" s="157">
        <f>IF(IF(D427='Sheet1 (2)'!$C$69,'Sheet1 (2)'!$D$69*('Sheet1 (2)'!$D$72-rough_index)/'Sheet1 (2)'!$D$72,IF(shee2!D427='Sheet1 (2)'!$C$70,'Sheet1 (2)'!$D$70*('Sheet1 (2)'!$D$72-rough_index)/'Sheet1 (2)'!$D$72,IF(shee2!D427='Sheet1 (2)'!$C$71,'Sheet1 (2)'!$D$71*('Sheet1 (2)'!$D$72-rough_index)/'Sheet1 (2)'!$D$72)))&lt;0,0,IF(D427='Sheet1 (2)'!$C$69,'Sheet1 (2)'!$D$69*('Sheet1 (2)'!$D$72-rough_index)/'Sheet1 (2)'!$D$72,IF(shee2!D427='Sheet1 (2)'!$C$70,'Sheet1 (2)'!$D$70*('Sheet1 (2)'!$D$72-rough_index)/'Sheet1 (2)'!$D$72,IF(shee2!D427='Sheet1 (2)'!$C$71,'Sheet1 (2)'!$D$71*('Sheet1 (2)'!$D$72-rough_index)/'Sheet1 (2)'!$D$72))))</f>
        <v>2.5</v>
      </c>
      <c r="AZ427" s="159">
        <f>+(AU427*'Sheet1 (2)'!$C$77)+(AV427*'Sheet1 (2)'!$C$78)+(AW427*'Sheet1 (2)'!$C$79)+(AX427*'Sheet1 (2)'!$C$80)+(AY427*'Sheet1 (2)'!$C$81)</f>
        <v>2.958333333333333</v>
      </c>
      <c r="BA427" s="213" t="str">
        <f t="shared" si="13"/>
        <v>Fair</v>
      </c>
      <c r="BE427">
        <f>IF(D427='Sheet1 (2)'!$C$61,'Sheet1 (2)'!$D$61*(counts^2)+'Sheet1 (2)'!$G$61*counts+'Sheet1 (2)'!$J$61,IF(D427='Sheet1 (2)'!$C$62,'Sheet1 (2)'!$D$62*counts+'Sheet1 (2)'!$G$62,IF(D427='Sheet1 (2)'!$C$63,'Sheet1 (2)'!$D$63*counts+'Sheet1 (2)'!$G$63,IF(D427='Sheet1 (2)'!$C$64,'Sheet1 (2)'!$D$64*counts+'Sheet1 (2)'!$G$64))))</f>
        <v>2.0984129299999998</v>
      </c>
    </row>
    <row r="428" spans="1:57" ht="12" customHeight="1">
      <c r="A428" s="145" t="s">
        <v>282</v>
      </c>
      <c r="B428" s="145" t="s">
        <v>76</v>
      </c>
      <c r="C428" s="170">
        <v>568</v>
      </c>
      <c r="D428" s="174" t="s">
        <v>77</v>
      </c>
      <c r="E428" s="171">
        <v>8</v>
      </c>
      <c r="F428" s="171">
        <v>2</v>
      </c>
      <c r="G428" s="171" t="s">
        <v>77</v>
      </c>
      <c r="H428" s="171">
        <v>1</v>
      </c>
      <c r="I428" s="171" t="s">
        <v>77</v>
      </c>
      <c r="J428" s="173" t="s">
        <v>80</v>
      </c>
      <c r="K428" s="173" t="s">
        <v>80</v>
      </c>
      <c r="L428" s="169">
        <f>VLOOKUP(CONCATENATE(J428,K428),'Sheet1 (2)'!$J$6:$K$26,2,FALSE)</f>
        <v>0</v>
      </c>
      <c r="M428" s="173" t="s">
        <v>83</v>
      </c>
      <c r="N428" s="173" t="s">
        <v>83</v>
      </c>
      <c r="O428" s="168">
        <f>VLOOKUP(CONCATENATE(M428,N428),'Sheet1 (2)'!$L$6:$M$26,2,FALSE)</f>
        <v>37.5</v>
      </c>
      <c r="P428" s="173" t="s">
        <v>83</v>
      </c>
      <c r="Q428" s="173" t="s">
        <v>83</v>
      </c>
      <c r="R428" s="168">
        <f>VLOOKUP(CONCATENATE(P428,Q428),'Sheet1 (2)'!$N$6:$O$26,2,FALSE)</f>
        <v>37.5</v>
      </c>
      <c r="S428" s="173" t="s">
        <v>80</v>
      </c>
      <c r="T428" s="173" t="s">
        <v>80</v>
      </c>
      <c r="U428" s="168">
        <f>VLOOKUP(CONCATENATE(S428,T428),'Sheet1 (2)'!$P$6:$Q$26,2,FALSE)</f>
        <v>0</v>
      </c>
      <c r="V428" s="173" t="s">
        <v>80</v>
      </c>
      <c r="W428" s="173" t="s">
        <v>80</v>
      </c>
      <c r="X428" s="168">
        <f>VLOOKUP(CONCATENATE(V428,W428),'Sheet1 (2)'!$R$6:$S$26,2,FALSE)</f>
        <v>0</v>
      </c>
      <c r="Y428" s="173" t="s">
        <v>79</v>
      </c>
      <c r="Z428" s="173" t="s">
        <v>82</v>
      </c>
      <c r="AA428" s="168">
        <f>VLOOKUP(CONCATENATE(Y428,Z428),'Sheet1 (2)'!$T$6:$U$26,2,FALSE)</f>
        <v>25</v>
      </c>
      <c r="AB428" s="173" t="s">
        <v>80</v>
      </c>
      <c r="AC428" s="173" t="s">
        <v>80</v>
      </c>
      <c r="AD428" s="168">
        <f>VLOOKUP(CONCATENATE(AB428,AC428),'Sheet1 (2)'!$X$6:$Y$26,2,FALSE)</f>
        <v>0</v>
      </c>
      <c r="AE428" s="173" t="s">
        <v>82</v>
      </c>
      <c r="AF428" s="173" t="s">
        <v>81</v>
      </c>
      <c r="AG428" s="168">
        <f>VLOOKUP(CONCATENATE(AE428,AF428),'Sheet1 (2)'!$Z$6:$AA$26,2,FALSE)</f>
        <v>66</v>
      </c>
      <c r="AH428" s="172"/>
      <c r="AI428" s="175"/>
      <c r="AJ428" s="140"/>
      <c r="AK428" s="176" t="s">
        <v>282</v>
      </c>
      <c r="AL428" s="176" t="s">
        <v>76</v>
      </c>
      <c r="AM428" s="170">
        <f t="shared" si="12"/>
        <v>568</v>
      </c>
      <c r="AN428" s="147"/>
      <c r="AO428" s="155"/>
      <c r="AP428" s="156"/>
      <c r="AQ428" s="157">
        <v>4.1734448198000003</v>
      </c>
      <c r="AR428" s="158"/>
      <c r="AS428" s="145">
        <f>LOOKUP(rufmkm,'Sheet1 (2)'!$V$62:$V$71,'Sheet1 (2)'!$W$62:$W$71)</f>
        <v>50</v>
      </c>
      <c r="AT428" s="140"/>
      <c r="AU428" s="157">
        <f>IF(IF(D428='Sheet1 (2)'!$C$69,'Sheet1 (2)'!$D$69*('Sheet1 (2)'!$D$72-rut_index)/'Sheet1 (2)'!$D$72,IF(shee2!D428='Sheet1 (2)'!$C$70,'Sheet1 (2)'!$D$70*('Sheet1 (2)'!$D$72-rut_index)/'Sheet1 (2)'!$D$72,IF(shee2!D428='Sheet1 (2)'!$C$71,'Sheet1 (2)'!$D$71*('Sheet1 (2)'!$D$72-rut_index)/'Sheet1 (2)'!$D$72)))&lt;0,0,IF(D428='Sheet1 (2)'!$C$69,'Sheet1 (2)'!$D$69*('Sheet1 (2)'!$D$72-rut_index)/'Sheet1 (2)'!$D$72,IF(shee2!D428='Sheet1 (2)'!$C$70,'Sheet1 (2)'!$D$70*('Sheet1 (2)'!$D$72-rut_index)/'Sheet1 (2)'!$D$72,IF(shee2!D428='Sheet1 (2)'!$C$71,'Sheet1 (2)'!$D$71*('Sheet1 (2)'!$D$72-rut_index)/'Sheet1 (2)'!$D$72))))</f>
        <v>5</v>
      </c>
      <c r="AV428" s="157">
        <f>IF(IF(D428='Sheet1 (2)'!$C$69,'Sheet1 (2)'!$D$69*('Sheet1 (2)'!$D$72-crack_s_index)/'Sheet1 (2)'!$D$72,IF(shee2!D428='Sheet1 (2)'!$C$70,'Sheet1 (2)'!$D$70*('Sheet1 (2)'!$D$72-crack_s_index)/'Sheet1 (2)'!$D$72,IF(shee2!D428='Sheet1 (2)'!$C$71,'Sheet1 (2)'!$D$71*('Sheet1 (2)'!$D$72-crack_s_index)/'Sheet1 (2)'!$D$72)))&lt;0,0,IF(D428='Sheet1 (2)'!$C$69,'Sheet1 (2)'!$D$69*('Sheet1 (2)'!$D$72-crack_s_index)/'Sheet1 (2)'!$D$72,IF(shee2!D428='Sheet1 (2)'!$C$70,'Sheet1 (2)'!$D$70*('Sheet1 (2)'!$D$72-crack_s_index)/'Sheet1 (2)'!$D$72,IF(shee2!D428='Sheet1 (2)'!$C$71,'Sheet1 (2)'!$D$71*('Sheet1 (2)'!$D$72-crack_s_index)/'Sheet1 (2)'!$D$72))))</f>
        <v>1.875</v>
      </c>
      <c r="AW428" s="157">
        <f>IF(IF(D428='Sheet1 (2)'!$C$69,'Sheet1 (2)'!$D$69*('Sheet1 (2)'!$D$72-crack_t_index)/'Sheet1 (2)'!$D$72,IF(shee2!D428='Sheet1 (2)'!$C$70,'Sheet1 (2)'!$D$70*('Sheet1 (2)'!$D$72-crack_t_index)/'Sheet1 (2)'!$D$72,IF(shee2!D428='Sheet1 (2)'!$C$71,'Sheet1 (2)'!$D$71*('Sheet1 (2)'!$D$72-crack_t_index)/'Sheet1 (2)'!$D$72)))&lt;0,0,IF(D428='Sheet1 (2)'!$C$69,'Sheet1 (2)'!$D$69*('Sheet1 (2)'!$D$72-crack_t_index)/'Sheet1 (2)'!$D$72,IF(shee2!D428='Sheet1 (2)'!$C$70,'Sheet1 (2)'!$D$70*('Sheet1 (2)'!$D$72-crack_t_index)/'Sheet1 (2)'!$D$72,IF(shee2!D428='Sheet1 (2)'!$C$71,'Sheet1 (2)'!$D$71*('Sheet1 (2)'!$D$72-crack_t_index)/'Sheet1 (2)'!$D$72))))</f>
        <v>1.875</v>
      </c>
      <c r="AX428" s="157">
        <f>IF(IF(D428='Sheet1 (2)'!$C$69,'Sheet1 (2)'!$D$69*('Sheet1 (2)'!$D$72-rave_index)/'Sheet1 (2)'!$D$72,IF(shee2!D428='Sheet1 (2)'!$C$70,'Sheet1 (2)'!$D$70*('Sheet1 (2)'!$D$72-rave_index)/'Sheet1 (2)'!$D$72,IF(shee2!D428='Sheet1 (2)'!$C$71,'Sheet1 (2)'!$D$71*('Sheet1 (2)'!$D$72-rave_index)/'Sheet1 (2)'!$D$72)))&lt;0,0,IF(D428='Sheet1 (2)'!$C$69,'Sheet1 (2)'!$D$69*('Sheet1 (2)'!$D$72-rave_index)/'Sheet1 (2)'!$D$72,IF(shee2!D428='Sheet1 (2)'!$C$70,'Sheet1 (2)'!$D$70*('Sheet1 (2)'!$D$72-rave_index)/'Sheet1 (2)'!$D$72,IF(shee2!D428='Sheet1 (2)'!$C$71,'Sheet1 (2)'!$D$71*('Sheet1 (2)'!$D$72-rave_index)/'Sheet1 (2)'!$D$72))))</f>
        <v>2.9166666666666665</v>
      </c>
      <c r="AY428" s="157">
        <f>IF(IF(D428='Sheet1 (2)'!$C$69,'Sheet1 (2)'!$D$69*('Sheet1 (2)'!$D$72-rough_index)/'Sheet1 (2)'!$D$72,IF(shee2!D428='Sheet1 (2)'!$C$70,'Sheet1 (2)'!$D$70*('Sheet1 (2)'!$D$72-rough_index)/'Sheet1 (2)'!$D$72,IF(shee2!D428='Sheet1 (2)'!$C$71,'Sheet1 (2)'!$D$71*('Sheet1 (2)'!$D$72-rough_index)/'Sheet1 (2)'!$D$72)))&lt;0,0,IF(D428='Sheet1 (2)'!$C$69,'Sheet1 (2)'!$D$69*('Sheet1 (2)'!$D$72-rough_index)/'Sheet1 (2)'!$D$72,IF(shee2!D428='Sheet1 (2)'!$C$70,'Sheet1 (2)'!$D$70*('Sheet1 (2)'!$D$72-rough_index)/'Sheet1 (2)'!$D$72,IF(shee2!D428='Sheet1 (2)'!$C$71,'Sheet1 (2)'!$D$71*('Sheet1 (2)'!$D$72-rough_index)/'Sheet1 (2)'!$D$72))))</f>
        <v>0.83333333333333337</v>
      </c>
      <c r="AZ428" s="159">
        <f>+(AU428*'Sheet1 (2)'!$C$77)+(AV428*'Sheet1 (2)'!$C$78)+(AW428*'Sheet1 (2)'!$C$79)+(AX428*'Sheet1 (2)'!$C$80)+(AY428*'Sheet1 (2)'!$C$81)</f>
        <v>2.2916666666666665</v>
      </c>
      <c r="BA428" s="213" t="str">
        <f t="shared" si="13"/>
        <v>Poor</v>
      </c>
      <c r="BE428">
        <f>IF(D428='Sheet1 (2)'!$C$61,'Sheet1 (2)'!$D$61*(counts^2)+'Sheet1 (2)'!$G$61*counts+'Sheet1 (2)'!$J$61,IF(D428='Sheet1 (2)'!$C$62,'Sheet1 (2)'!$D$62*counts+'Sheet1 (2)'!$G$62,IF(D428='Sheet1 (2)'!$C$63,'Sheet1 (2)'!$D$63*counts+'Sheet1 (2)'!$G$63,IF(D428='Sheet1 (2)'!$C$64,'Sheet1 (2)'!$D$64*counts+'Sheet1 (2)'!$G$64))))</f>
        <v>2.0984129299999998</v>
      </c>
    </row>
    <row r="429" spans="1:57" ht="12" customHeight="1">
      <c r="A429" s="145" t="s">
        <v>282</v>
      </c>
      <c r="B429" s="145" t="s">
        <v>76</v>
      </c>
      <c r="C429" s="170">
        <v>569</v>
      </c>
      <c r="D429" s="174" t="s">
        <v>77</v>
      </c>
      <c r="E429" s="171">
        <v>8</v>
      </c>
      <c r="F429" s="171">
        <v>2</v>
      </c>
      <c r="G429" s="171" t="s">
        <v>77</v>
      </c>
      <c r="H429" s="171">
        <v>1</v>
      </c>
      <c r="I429" s="171" t="s">
        <v>77</v>
      </c>
      <c r="J429" s="173" t="s">
        <v>80</v>
      </c>
      <c r="K429" s="173" t="s">
        <v>80</v>
      </c>
      <c r="L429" s="169">
        <f>VLOOKUP(CONCATENATE(J429,K429),'Sheet1 (2)'!$J$6:$K$26,2,FALSE)</f>
        <v>0</v>
      </c>
      <c r="M429" s="173" t="s">
        <v>79</v>
      </c>
      <c r="N429" s="173" t="s">
        <v>82</v>
      </c>
      <c r="O429" s="168">
        <f>VLOOKUP(CONCATENATE(M429,N429),'Sheet1 (2)'!$L$6:$M$26,2,FALSE)</f>
        <v>25</v>
      </c>
      <c r="P429" s="173" t="s">
        <v>79</v>
      </c>
      <c r="Q429" s="173" t="s">
        <v>82</v>
      </c>
      <c r="R429" s="168">
        <f>VLOOKUP(CONCATENATE(P429,Q429),'Sheet1 (2)'!$N$6:$O$26,2,FALSE)</f>
        <v>25</v>
      </c>
      <c r="S429" s="173" t="s">
        <v>80</v>
      </c>
      <c r="T429" s="173" t="s">
        <v>80</v>
      </c>
      <c r="U429" s="168">
        <f>VLOOKUP(CONCATENATE(S429,T429),'Sheet1 (2)'!$P$6:$Q$26,2,FALSE)</f>
        <v>0</v>
      </c>
      <c r="V429" s="173" t="s">
        <v>80</v>
      </c>
      <c r="W429" s="173" t="s">
        <v>80</v>
      </c>
      <c r="X429" s="168">
        <f>VLOOKUP(CONCATENATE(V429,W429),'Sheet1 (2)'!$R$6:$S$26,2,FALSE)</f>
        <v>0</v>
      </c>
      <c r="Y429" s="173" t="s">
        <v>83</v>
      </c>
      <c r="Z429" s="173" t="s">
        <v>82</v>
      </c>
      <c r="AA429" s="168">
        <f>VLOOKUP(CONCATENATE(Y429,Z429),'Sheet1 (2)'!$T$6:$U$26,2,FALSE)</f>
        <v>18.75</v>
      </c>
      <c r="AB429" s="173" t="s">
        <v>80</v>
      </c>
      <c r="AC429" s="173" t="s">
        <v>80</v>
      </c>
      <c r="AD429" s="168">
        <f>VLOOKUP(CONCATENATE(AB429,AC429),'Sheet1 (2)'!$X$6:$Y$26,2,FALSE)</f>
        <v>0</v>
      </c>
      <c r="AE429" s="173" t="s">
        <v>82</v>
      </c>
      <c r="AF429" s="173" t="s">
        <v>81</v>
      </c>
      <c r="AG429" s="168">
        <f>VLOOKUP(CONCATENATE(AE429,AF429),'Sheet1 (2)'!$Z$6:$AA$26,2,FALSE)</f>
        <v>66</v>
      </c>
      <c r="AH429" s="172"/>
      <c r="AI429" s="175"/>
      <c r="AJ429" s="140"/>
      <c r="AK429" s="176" t="s">
        <v>282</v>
      </c>
      <c r="AL429" s="176" t="s">
        <v>76</v>
      </c>
      <c r="AM429" s="170">
        <f t="shared" si="12"/>
        <v>569</v>
      </c>
      <c r="AN429" s="147"/>
      <c r="AO429" s="155"/>
      <c r="AP429" s="156"/>
      <c r="AQ429" s="157">
        <v>3.4312200376000002</v>
      </c>
      <c r="AR429" s="158"/>
      <c r="AS429" s="145">
        <f>LOOKUP(rufmkm,'Sheet1 (2)'!$V$62:$V$71,'Sheet1 (2)'!$W$62:$W$71)</f>
        <v>40</v>
      </c>
      <c r="AT429" s="140"/>
      <c r="AU429" s="157">
        <f>IF(IF(D429='Sheet1 (2)'!$C$69,'Sheet1 (2)'!$D$69*('Sheet1 (2)'!$D$72-rut_index)/'Sheet1 (2)'!$D$72,IF(shee2!D429='Sheet1 (2)'!$C$70,'Sheet1 (2)'!$D$70*('Sheet1 (2)'!$D$72-rut_index)/'Sheet1 (2)'!$D$72,IF(shee2!D429='Sheet1 (2)'!$C$71,'Sheet1 (2)'!$D$71*('Sheet1 (2)'!$D$72-rut_index)/'Sheet1 (2)'!$D$72)))&lt;0,0,IF(D429='Sheet1 (2)'!$C$69,'Sheet1 (2)'!$D$69*('Sheet1 (2)'!$D$72-rut_index)/'Sheet1 (2)'!$D$72,IF(shee2!D429='Sheet1 (2)'!$C$70,'Sheet1 (2)'!$D$70*('Sheet1 (2)'!$D$72-rut_index)/'Sheet1 (2)'!$D$72,IF(shee2!D429='Sheet1 (2)'!$C$71,'Sheet1 (2)'!$D$71*('Sheet1 (2)'!$D$72-rut_index)/'Sheet1 (2)'!$D$72))))</f>
        <v>5</v>
      </c>
      <c r="AV429" s="157">
        <f>IF(IF(D429='Sheet1 (2)'!$C$69,'Sheet1 (2)'!$D$69*('Sheet1 (2)'!$D$72-crack_s_index)/'Sheet1 (2)'!$D$72,IF(shee2!D429='Sheet1 (2)'!$C$70,'Sheet1 (2)'!$D$70*('Sheet1 (2)'!$D$72-crack_s_index)/'Sheet1 (2)'!$D$72,IF(shee2!D429='Sheet1 (2)'!$C$71,'Sheet1 (2)'!$D$71*('Sheet1 (2)'!$D$72-crack_s_index)/'Sheet1 (2)'!$D$72)))&lt;0,0,IF(D429='Sheet1 (2)'!$C$69,'Sheet1 (2)'!$D$69*('Sheet1 (2)'!$D$72-crack_s_index)/'Sheet1 (2)'!$D$72,IF(shee2!D429='Sheet1 (2)'!$C$70,'Sheet1 (2)'!$D$70*('Sheet1 (2)'!$D$72-crack_s_index)/'Sheet1 (2)'!$D$72,IF(shee2!D429='Sheet1 (2)'!$C$71,'Sheet1 (2)'!$D$71*('Sheet1 (2)'!$D$72-crack_s_index)/'Sheet1 (2)'!$D$72))))</f>
        <v>2.9166666666666665</v>
      </c>
      <c r="AW429" s="157">
        <f>IF(IF(D429='Sheet1 (2)'!$C$69,'Sheet1 (2)'!$D$69*('Sheet1 (2)'!$D$72-crack_t_index)/'Sheet1 (2)'!$D$72,IF(shee2!D429='Sheet1 (2)'!$C$70,'Sheet1 (2)'!$D$70*('Sheet1 (2)'!$D$72-crack_t_index)/'Sheet1 (2)'!$D$72,IF(shee2!D429='Sheet1 (2)'!$C$71,'Sheet1 (2)'!$D$71*('Sheet1 (2)'!$D$72-crack_t_index)/'Sheet1 (2)'!$D$72)))&lt;0,0,IF(D429='Sheet1 (2)'!$C$69,'Sheet1 (2)'!$D$69*('Sheet1 (2)'!$D$72-crack_t_index)/'Sheet1 (2)'!$D$72,IF(shee2!D429='Sheet1 (2)'!$C$70,'Sheet1 (2)'!$D$70*('Sheet1 (2)'!$D$72-crack_t_index)/'Sheet1 (2)'!$D$72,IF(shee2!D429='Sheet1 (2)'!$C$71,'Sheet1 (2)'!$D$71*('Sheet1 (2)'!$D$72-crack_t_index)/'Sheet1 (2)'!$D$72))))</f>
        <v>2.9166666666666665</v>
      </c>
      <c r="AX429" s="157">
        <f>IF(IF(D429='Sheet1 (2)'!$C$69,'Sheet1 (2)'!$D$69*('Sheet1 (2)'!$D$72-rave_index)/'Sheet1 (2)'!$D$72,IF(shee2!D429='Sheet1 (2)'!$C$70,'Sheet1 (2)'!$D$70*('Sheet1 (2)'!$D$72-rave_index)/'Sheet1 (2)'!$D$72,IF(shee2!D429='Sheet1 (2)'!$C$71,'Sheet1 (2)'!$D$71*('Sheet1 (2)'!$D$72-rave_index)/'Sheet1 (2)'!$D$72)))&lt;0,0,IF(D429='Sheet1 (2)'!$C$69,'Sheet1 (2)'!$D$69*('Sheet1 (2)'!$D$72-rave_index)/'Sheet1 (2)'!$D$72,IF(shee2!D429='Sheet1 (2)'!$C$70,'Sheet1 (2)'!$D$70*('Sheet1 (2)'!$D$72-rave_index)/'Sheet1 (2)'!$D$72,IF(shee2!D429='Sheet1 (2)'!$C$71,'Sheet1 (2)'!$D$71*('Sheet1 (2)'!$D$72-rave_index)/'Sheet1 (2)'!$D$72))))</f>
        <v>3.4375</v>
      </c>
      <c r="AY429" s="157">
        <f>IF(IF(D429='Sheet1 (2)'!$C$69,'Sheet1 (2)'!$D$69*('Sheet1 (2)'!$D$72-rough_index)/'Sheet1 (2)'!$D$72,IF(shee2!D429='Sheet1 (2)'!$C$70,'Sheet1 (2)'!$D$70*('Sheet1 (2)'!$D$72-rough_index)/'Sheet1 (2)'!$D$72,IF(shee2!D429='Sheet1 (2)'!$C$71,'Sheet1 (2)'!$D$71*('Sheet1 (2)'!$D$72-rough_index)/'Sheet1 (2)'!$D$72)))&lt;0,0,IF(D429='Sheet1 (2)'!$C$69,'Sheet1 (2)'!$D$69*('Sheet1 (2)'!$D$72-rough_index)/'Sheet1 (2)'!$D$72,IF(shee2!D429='Sheet1 (2)'!$C$70,'Sheet1 (2)'!$D$70*('Sheet1 (2)'!$D$72-rough_index)/'Sheet1 (2)'!$D$72,IF(shee2!D429='Sheet1 (2)'!$C$71,'Sheet1 (2)'!$D$71*('Sheet1 (2)'!$D$72-rough_index)/'Sheet1 (2)'!$D$72))))</f>
        <v>1.6666666666666667</v>
      </c>
      <c r="AZ429" s="159">
        <f>+(AU429*'Sheet1 (2)'!$C$77)+(AV429*'Sheet1 (2)'!$C$78)+(AW429*'Sheet1 (2)'!$C$79)+(AX429*'Sheet1 (2)'!$C$80)+(AY429*'Sheet1 (2)'!$C$81)</f>
        <v>3.0104166666666665</v>
      </c>
      <c r="BA429" s="213" t="str">
        <f t="shared" si="13"/>
        <v>Fair</v>
      </c>
      <c r="BE429">
        <f>IF(D429='Sheet1 (2)'!$C$61,'Sheet1 (2)'!$D$61*(counts^2)+'Sheet1 (2)'!$G$61*counts+'Sheet1 (2)'!$J$61,IF(D429='Sheet1 (2)'!$C$62,'Sheet1 (2)'!$D$62*counts+'Sheet1 (2)'!$G$62,IF(D429='Sheet1 (2)'!$C$63,'Sheet1 (2)'!$D$63*counts+'Sheet1 (2)'!$G$63,IF(D429='Sheet1 (2)'!$C$64,'Sheet1 (2)'!$D$64*counts+'Sheet1 (2)'!$G$64))))</f>
        <v>2.0984129299999998</v>
      </c>
    </row>
    <row r="430" spans="1:57" ht="12" customHeight="1">
      <c r="A430" s="145" t="s">
        <v>282</v>
      </c>
      <c r="B430" s="145" t="s">
        <v>76</v>
      </c>
      <c r="C430" s="170">
        <v>570</v>
      </c>
      <c r="D430" s="174" t="s">
        <v>77</v>
      </c>
      <c r="E430" s="171">
        <v>8</v>
      </c>
      <c r="F430" s="171">
        <v>2</v>
      </c>
      <c r="G430" s="171" t="s">
        <v>77</v>
      </c>
      <c r="H430" s="171">
        <v>1</v>
      </c>
      <c r="I430" s="171" t="s">
        <v>77</v>
      </c>
      <c r="J430" s="173" t="s">
        <v>80</v>
      </c>
      <c r="K430" s="173" t="s">
        <v>80</v>
      </c>
      <c r="L430" s="169">
        <f>VLOOKUP(CONCATENATE(J430,K430),'Sheet1 (2)'!$J$6:$K$26,2,FALSE)</f>
        <v>0</v>
      </c>
      <c r="M430" s="173" t="s">
        <v>79</v>
      </c>
      <c r="N430" s="173" t="s">
        <v>83</v>
      </c>
      <c r="O430" s="168">
        <f>VLOOKUP(CONCATENATE(M430,N430),'Sheet1 (2)'!$L$6:$M$26,2,FALSE)</f>
        <v>50</v>
      </c>
      <c r="P430" s="173" t="s">
        <v>79</v>
      </c>
      <c r="Q430" s="173" t="s">
        <v>83</v>
      </c>
      <c r="R430" s="168">
        <f>VLOOKUP(CONCATENATE(P430,Q430),'Sheet1 (2)'!$N$6:$O$26,2,FALSE)</f>
        <v>50</v>
      </c>
      <c r="S430" s="173" t="s">
        <v>80</v>
      </c>
      <c r="T430" s="173" t="s">
        <v>80</v>
      </c>
      <c r="U430" s="168">
        <f>VLOOKUP(CONCATENATE(S430,T430),'Sheet1 (2)'!$P$6:$Q$26,2,FALSE)</f>
        <v>0</v>
      </c>
      <c r="V430" s="173" t="s">
        <v>80</v>
      </c>
      <c r="W430" s="173" t="s">
        <v>80</v>
      </c>
      <c r="X430" s="168">
        <f>VLOOKUP(CONCATENATE(V430,W430),'Sheet1 (2)'!$R$6:$S$26,2,FALSE)</f>
        <v>0</v>
      </c>
      <c r="Y430" s="173" t="s">
        <v>79</v>
      </c>
      <c r="Z430" s="173" t="s">
        <v>83</v>
      </c>
      <c r="AA430" s="168">
        <f>VLOOKUP(CONCATENATE(Y430,Z430),'Sheet1 (2)'!$T$6:$U$26,2,FALSE)</f>
        <v>50</v>
      </c>
      <c r="AB430" s="173" t="s">
        <v>80</v>
      </c>
      <c r="AC430" s="173" t="s">
        <v>80</v>
      </c>
      <c r="AD430" s="168">
        <f>VLOOKUP(CONCATENATE(AB430,AC430),'Sheet1 (2)'!$X$6:$Y$26,2,FALSE)</f>
        <v>0</v>
      </c>
      <c r="AE430" s="173" t="s">
        <v>82</v>
      </c>
      <c r="AF430" s="173" t="s">
        <v>81</v>
      </c>
      <c r="AG430" s="168">
        <f>VLOOKUP(CONCATENATE(AE430,AF430),'Sheet1 (2)'!$Z$6:$AA$26,2,FALSE)</f>
        <v>66</v>
      </c>
      <c r="AH430" s="172"/>
      <c r="AI430" s="175"/>
      <c r="AJ430" s="140"/>
      <c r="AK430" s="176" t="s">
        <v>282</v>
      </c>
      <c r="AL430" s="176" t="s">
        <v>76</v>
      </c>
      <c r="AM430" s="170">
        <f t="shared" si="12"/>
        <v>570</v>
      </c>
      <c r="AN430" s="147"/>
      <c r="AO430" s="155"/>
      <c r="AP430" s="156"/>
      <c r="AQ430" s="157">
        <v>2.1485916343999998</v>
      </c>
      <c r="AR430" s="158"/>
      <c r="AS430" s="145">
        <f>LOOKUP(rufmkm,'Sheet1 (2)'!$V$62:$V$71,'Sheet1 (2)'!$W$62:$W$71)</f>
        <v>30</v>
      </c>
      <c r="AT430" s="140"/>
      <c r="AU430" s="157">
        <f>IF(IF(D430='Sheet1 (2)'!$C$69,'Sheet1 (2)'!$D$69*('Sheet1 (2)'!$D$72-rut_index)/'Sheet1 (2)'!$D$72,IF(shee2!D430='Sheet1 (2)'!$C$70,'Sheet1 (2)'!$D$70*('Sheet1 (2)'!$D$72-rut_index)/'Sheet1 (2)'!$D$72,IF(shee2!D430='Sheet1 (2)'!$C$71,'Sheet1 (2)'!$D$71*('Sheet1 (2)'!$D$72-rut_index)/'Sheet1 (2)'!$D$72)))&lt;0,0,IF(D430='Sheet1 (2)'!$C$69,'Sheet1 (2)'!$D$69*('Sheet1 (2)'!$D$72-rut_index)/'Sheet1 (2)'!$D$72,IF(shee2!D430='Sheet1 (2)'!$C$70,'Sheet1 (2)'!$D$70*('Sheet1 (2)'!$D$72-rut_index)/'Sheet1 (2)'!$D$72,IF(shee2!D430='Sheet1 (2)'!$C$71,'Sheet1 (2)'!$D$71*('Sheet1 (2)'!$D$72-rut_index)/'Sheet1 (2)'!$D$72))))</f>
        <v>5</v>
      </c>
      <c r="AV430" s="157">
        <f>IF(IF(D430='Sheet1 (2)'!$C$69,'Sheet1 (2)'!$D$69*('Sheet1 (2)'!$D$72-crack_s_index)/'Sheet1 (2)'!$D$72,IF(shee2!D430='Sheet1 (2)'!$C$70,'Sheet1 (2)'!$D$70*('Sheet1 (2)'!$D$72-crack_s_index)/'Sheet1 (2)'!$D$72,IF(shee2!D430='Sheet1 (2)'!$C$71,'Sheet1 (2)'!$D$71*('Sheet1 (2)'!$D$72-crack_s_index)/'Sheet1 (2)'!$D$72)))&lt;0,0,IF(D430='Sheet1 (2)'!$C$69,'Sheet1 (2)'!$D$69*('Sheet1 (2)'!$D$72-crack_s_index)/'Sheet1 (2)'!$D$72,IF(shee2!D430='Sheet1 (2)'!$C$70,'Sheet1 (2)'!$D$70*('Sheet1 (2)'!$D$72-crack_s_index)/'Sheet1 (2)'!$D$72,IF(shee2!D430='Sheet1 (2)'!$C$71,'Sheet1 (2)'!$D$71*('Sheet1 (2)'!$D$72-crack_s_index)/'Sheet1 (2)'!$D$72))))</f>
        <v>0.83333333333333337</v>
      </c>
      <c r="AW430" s="157">
        <f>IF(IF(D430='Sheet1 (2)'!$C$69,'Sheet1 (2)'!$D$69*('Sheet1 (2)'!$D$72-crack_t_index)/'Sheet1 (2)'!$D$72,IF(shee2!D430='Sheet1 (2)'!$C$70,'Sheet1 (2)'!$D$70*('Sheet1 (2)'!$D$72-crack_t_index)/'Sheet1 (2)'!$D$72,IF(shee2!D430='Sheet1 (2)'!$C$71,'Sheet1 (2)'!$D$71*('Sheet1 (2)'!$D$72-crack_t_index)/'Sheet1 (2)'!$D$72)))&lt;0,0,IF(D430='Sheet1 (2)'!$C$69,'Sheet1 (2)'!$D$69*('Sheet1 (2)'!$D$72-crack_t_index)/'Sheet1 (2)'!$D$72,IF(shee2!D430='Sheet1 (2)'!$C$70,'Sheet1 (2)'!$D$70*('Sheet1 (2)'!$D$72-crack_t_index)/'Sheet1 (2)'!$D$72,IF(shee2!D430='Sheet1 (2)'!$C$71,'Sheet1 (2)'!$D$71*('Sheet1 (2)'!$D$72-crack_t_index)/'Sheet1 (2)'!$D$72))))</f>
        <v>0.83333333333333337</v>
      </c>
      <c r="AX430" s="157">
        <f>IF(IF(D430='Sheet1 (2)'!$C$69,'Sheet1 (2)'!$D$69*('Sheet1 (2)'!$D$72-rave_index)/'Sheet1 (2)'!$D$72,IF(shee2!D430='Sheet1 (2)'!$C$70,'Sheet1 (2)'!$D$70*('Sheet1 (2)'!$D$72-rave_index)/'Sheet1 (2)'!$D$72,IF(shee2!D430='Sheet1 (2)'!$C$71,'Sheet1 (2)'!$D$71*('Sheet1 (2)'!$D$72-rave_index)/'Sheet1 (2)'!$D$72)))&lt;0,0,IF(D430='Sheet1 (2)'!$C$69,'Sheet1 (2)'!$D$69*('Sheet1 (2)'!$D$72-rave_index)/'Sheet1 (2)'!$D$72,IF(shee2!D430='Sheet1 (2)'!$C$70,'Sheet1 (2)'!$D$70*('Sheet1 (2)'!$D$72-rave_index)/'Sheet1 (2)'!$D$72,IF(shee2!D430='Sheet1 (2)'!$C$71,'Sheet1 (2)'!$D$71*('Sheet1 (2)'!$D$72-rave_index)/'Sheet1 (2)'!$D$72))))</f>
        <v>0.83333333333333337</v>
      </c>
      <c r="AY430" s="157">
        <f>IF(IF(D430='Sheet1 (2)'!$C$69,'Sheet1 (2)'!$D$69*('Sheet1 (2)'!$D$72-rough_index)/'Sheet1 (2)'!$D$72,IF(shee2!D430='Sheet1 (2)'!$C$70,'Sheet1 (2)'!$D$70*('Sheet1 (2)'!$D$72-rough_index)/'Sheet1 (2)'!$D$72,IF(shee2!D430='Sheet1 (2)'!$C$71,'Sheet1 (2)'!$D$71*('Sheet1 (2)'!$D$72-rough_index)/'Sheet1 (2)'!$D$72)))&lt;0,0,IF(D430='Sheet1 (2)'!$C$69,'Sheet1 (2)'!$D$69*('Sheet1 (2)'!$D$72-rough_index)/'Sheet1 (2)'!$D$72,IF(shee2!D430='Sheet1 (2)'!$C$70,'Sheet1 (2)'!$D$70*('Sheet1 (2)'!$D$72-rough_index)/'Sheet1 (2)'!$D$72,IF(shee2!D430='Sheet1 (2)'!$C$71,'Sheet1 (2)'!$D$71*('Sheet1 (2)'!$D$72-rough_index)/'Sheet1 (2)'!$D$72))))</f>
        <v>2.5</v>
      </c>
      <c r="AZ430" s="159">
        <f>+(AU430*'Sheet1 (2)'!$C$77)+(AV430*'Sheet1 (2)'!$C$78)+(AW430*'Sheet1 (2)'!$C$79)+(AX430*'Sheet1 (2)'!$C$80)+(AY430*'Sheet1 (2)'!$C$81)</f>
        <v>2.166666666666667</v>
      </c>
      <c r="BA430" s="213" t="str">
        <f t="shared" si="13"/>
        <v>Poor</v>
      </c>
      <c r="BE430">
        <f>IF(D430='Sheet1 (2)'!$C$61,'Sheet1 (2)'!$D$61*(counts^2)+'Sheet1 (2)'!$G$61*counts+'Sheet1 (2)'!$J$61,IF(D430='Sheet1 (2)'!$C$62,'Sheet1 (2)'!$D$62*counts+'Sheet1 (2)'!$G$62,IF(D430='Sheet1 (2)'!$C$63,'Sheet1 (2)'!$D$63*counts+'Sheet1 (2)'!$G$63,IF(D430='Sheet1 (2)'!$C$64,'Sheet1 (2)'!$D$64*counts+'Sheet1 (2)'!$G$64))))</f>
        <v>2.0984129299999998</v>
      </c>
    </row>
    <row r="431" spans="1:57" ht="12" customHeight="1">
      <c r="A431" s="145" t="s">
        <v>282</v>
      </c>
      <c r="B431" s="145" t="s">
        <v>76</v>
      </c>
      <c r="C431" s="170">
        <v>571</v>
      </c>
      <c r="D431" s="174" t="s">
        <v>77</v>
      </c>
      <c r="E431" s="171">
        <v>8</v>
      </c>
      <c r="F431" s="171">
        <v>2</v>
      </c>
      <c r="G431" s="171" t="s">
        <v>77</v>
      </c>
      <c r="H431" s="171">
        <v>1</v>
      </c>
      <c r="I431" s="171" t="s">
        <v>77</v>
      </c>
      <c r="J431" s="173" t="s">
        <v>80</v>
      </c>
      <c r="K431" s="173" t="s">
        <v>80</v>
      </c>
      <c r="L431" s="169">
        <f>VLOOKUP(CONCATENATE(J431,K431),'Sheet1 (2)'!$J$6:$K$26,2,FALSE)</f>
        <v>0</v>
      </c>
      <c r="M431" s="173" t="s">
        <v>80</v>
      </c>
      <c r="N431" s="173" t="s">
        <v>80</v>
      </c>
      <c r="O431" s="168">
        <f>VLOOKUP(CONCATENATE(M431,N431),'Sheet1 (2)'!$L$6:$M$26,2,FALSE)</f>
        <v>0</v>
      </c>
      <c r="P431" s="173" t="s">
        <v>80</v>
      </c>
      <c r="Q431" s="173" t="s">
        <v>80</v>
      </c>
      <c r="R431" s="168">
        <f>VLOOKUP(CONCATENATE(P431,Q431),'Sheet1 (2)'!$N$6:$O$26,2,FALSE)</f>
        <v>0</v>
      </c>
      <c r="S431" s="173" t="s">
        <v>80</v>
      </c>
      <c r="T431" s="173" t="s">
        <v>80</v>
      </c>
      <c r="U431" s="168">
        <f>VLOOKUP(CONCATENATE(S431,T431),'Sheet1 (2)'!$P$6:$Q$26,2,FALSE)</f>
        <v>0</v>
      </c>
      <c r="V431" s="173" t="s">
        <v>80</v>
      </c>
      <c r="W431" s="173" t="s">
        <v>80</v>
      </c>
      <c r="X431" s="168">
        <f>VLOOKUP(CONCATENATE(V431,W431),'Sheet1 (2)'!$R$6:$S$26,2,FALSE)</f>
        <v>0</v>
      </c>
      <c r="Y431" s="173" t="s">
        <v>80</v>
      </c>
      <c r="Z431" s="173" t="s">
        <v>80</v>
      </c>
      <c r="AA431" s="168">
        <f>VLOOKUP(CONCATENATE(Y431,Z431),'Sheet1 (2)'!$T$6:$U$26,2,FALSE)</f>
        <v>0</v>
      </c>
      <c r="AB431" s="173" t="s">
        <v>80</v>
      </c>
      <c r="AC431" s="173" t="s">
        <v>80</v>
      </c>
      <c r="AD431" s="168">
        <f>VLOOKUP(CONCATENATE(AB431,AC431),'Sheet1 (2)'!$X$6:$Y$26,2,FALSE)</f>
        <v>0</v>
      </c>
      <c r="AE431" s="173" t="s">
        <v>82</v>
      </c>
      <c r="AF431" s="173" t="s">
        <v>81</v>
      </c>
      <c r="AG431" s="168">
        <f>VLOOKUP(CONCATENATE(AE431,AF431),'Sheet1 (2)'!$Z$6:$AA$26,2,FALSE)</f>
        <v>66</v>
      </c>
      <c r="AH431" s="172"/>
      <c r="AI431" s="175"/>
      <c r="AJ431" s="140"/>
      <c r="AK431" s="176" t="s">
        <v>282</v>
      </c>
      <c r="AL431" s="176" t="s">
        <v>76</v>
      </c>
      <c r="AM431" s="170">
        <f t="shared" si="12"/>
        <v>571</v>
      </c>
      <c r="AN431" s="147"/>
      <c r="AO431" s="155"/>
      <c r="AP431" s="156"/>
      <c r="AQ431" s="157">
        <v>2.5354506602</v>
      </c>
      <c r="AR431" s="158"/>
      <c r="AS431" s="145">
        <f>LOOKUP(rufmkm,'Sheet1 (2)'!$V$62:$V$71,'Sheet1 (2)'!$W$62:$W$71)</f>
        <v>30</v>
      </c>
      <c r="AT431" s="140"/>
      <c r="AU431" s="157">
        <f>IF(IF(D431='Sheet1 (2)'!$C$69,'Sheet1 (2)'!$D$69*('Sheet1 (2)'!$D$72-rut_index)/'Sheet1 (2)'!$D$72,IF(shee2!D431='Sheet1 (2)'!$C$70,'Sheet1 (2)'!$D$70*('Sheet1 (2)'!$D$72-rut_index)/'Sheet1 (2)'!$D$72,IF(shee2!D431='Sheet1 (2)'!$C$71,'Sheet1 (2)'!$D$71*('Sheet1 (2)'!$D$72-rut_index)/'Sheet1 (2)'!$D$72)))&lt;0,0,IF(D431='Sheet1 (2)'!$C$69,'Sheet1 (2)'!$D$69*('Sheet1 (2)'!$D$72-rut_index)/'Sheet1 (2)'!$D$72,IF(shee2!D431='Sheet1 (2)'!$C$70,'Sheet1 (2)'!$D$70*('Sheet1 (2)'!$D$72-rut_index)/'Sheet1 (2)'!$D$72,IF(shee2!D431='Sheet1 (2)'!$C$71,'Sheet1 (2)'!$D$71*('Sheet1 (2)'!$D$72-rut_index)/'Sheet1 (2)'!$D$72))))</f>
        <v>5</v>
      </c>
      <c r="AV431" s="157">
        <f>IF(IF(D431='Sheet1 (2)'!$C$69,'Sheet1 (2)'!$D$69*('Sheet1 (2)'!$D$72-crack_s_index)/'Sheet1 (2)'!$D$72,IF(shee2!D431='Sheet1 (2)'!$C$70,'Sheet1 (2)'!$D$70*('Sheet1 (2)'!$D$72-crack_s_index)/'Sheet1 (2)'!$D$72,IF(shee2!D431='Sheet1 (2)'!$C$71,'Sheet1 (2)'!$D$71*('Sheet1 (2)'!$D$72-crack_s_index)/'Sheet1 (2)'!$D$72)))&lt;0,0,IF(D431='Sheet1 (2)'!$C$69,'Sheet1 (2)'!$D$69*('Sheet1 (2)'!$D$72-crack_s_index)/'Sheet1 (2)'!$D$72,IF(shee2!D431='Sheet1 (2)'!$C$70,'Sheet1 (2)'!$D$70*('Sheet1 (2)'!$D$72-crack_s_index)/'Sheet1 (2)'!$D$72,IF(shee2!D431='Sheet1 (2)'!$C$71,'Sheet1 (2)'!$D$71*('Sheet1 (2)'!$D$72-crack_s_index)/'Sheet1 (2)'!$D$72))))</f>
        <v>5</v>
      </c>
      <c r="AW431" s="157">
        <f>IF(IF(D431='Sheet1 (2)'!$C$69,'Sheet1 (2)'!$D$69*('Sheet1 (2)'!$D$72-crack_t_index)/'Sheet1 (2)'!$D$72,IF(shee2!D431='Sheet1 (2)'!$C$70,'Sheet1 (2)'!$D$70*('Sheet1 (2)'!$D$72-crack_t_index)/'Sheet1 (2)'!$D$72,IF(shee2!D431='Sheet1 (2)'!$C$71,'Sheet1 (2)'!$D$71*('Sheet1 (2)'!$D$72-crack_t_index)/'Sheet1 (2)'!$D$72)))&lt;0,0,IF(D431='Sheet1 (2)'!$C$69,'Sheet1 (2)'!$D$69*('Sheet1 (2)'!$D$72-crack_t_index)/'Sheet1 (2)'!$D$72,IF(shee2!D431='Sheet1 (2)'!$C$70,'Sheet1 (2)'!$D$70*('Sheet1 (2)'!$D$72-crack_t_index)/'Sheet1 (2)'!$D$72,IF(shee2!D431='Sheet1 (2)'!$C$71,'Sheet1 (2)'!$D$71*('Sheet1 (2)'!$D$72-crack_t_index)/'Sheet1 (2)'!$D$72))))</f>
        <v>5</v>
      </c>
      <c r="AX431" s="157">
        <f>IF(IF(D431='Sheet1 (2)'!$C$69,'Sheet1 (2)'!$D$69*('Sheet1 (2)'!$D$72-rave_index)/'Sheet1 (2)'!$D$72,IF(shee2!D431='Sheet1 (2)'!$C$70,'Sheet1 (2)'!$D$70*('Sheet1 (2)'!$D$72-rave_index)/'Sheet1 (2)'!$D$72,IF(shee2!D431='Sheet1 (2)'!$C$71,'Sheet1 (2)'!$D$71*('Sheet1 (2)'!$D$72-rave_index)/'Sheet1 (2)'!$D$72)))&lt;0,0,IF(D431='Sheet1 (2)'!$C$69,'Sheet1 (2)'!$D$69*('Sheet1 (2)'!$D$72-rave_index)/'Sheet1 (2)'!$D$72,IF(shee2!D431='Sheet1 (2)'!$C$70,'Sheet1 (2)'!$D$70*('Sheet1 (2)'!$D$72-rave_index)/'Sheet1 (2)'!$D$72,IF(shee2!D431='Sheet1 (2)'!$C$71,'Sheet1 (2)'!$D$71*('Sheet1 (2)'!$D$72-rave_index)/'Sheet1 (2)'!$D$72))))</f>
        <v>5</v>
      </c>
      <c r="AY431" s="157">
        <f>IF(IF(D431='Sheet1 (2)'!$C$69,'Sheet1 (2)'!$D$69*('Sheet1 (2)'!$D$72-rough_index)/'Sheet1 (2)'!$D$72,IF(shee2!D431='Sheet1 (2)'!$C$70,'Sheet1 (2)'!$D$70*('Sheet1 (2)'!$D$72-rough_index)/'Sheet1 (2)'!$D$72,IF(shee2!D431='Sheet1 (2)'!$C$71,'Sheet1 (2)'!$D$71*('Sheet1 (2)'!$D$72-rough_index)/'Sheet1 (2)'!$D$72)))&lt;0,0,IF(D431='Sheet1 (2)'!$C$69,'Sheet1 (2)'!$D$69*('Sheet1 (2)'!$D$72-rough_index)/'Sheet1 (2)'!$D$72,IF(shee2!D431='Sheet1 (2)'!$C$70,'Sheet1 (2)'!$D$70*('Sheet1 (2)'!$D$72-rough_index)/'Sheet1 (2)'!$D$72,IF(shee2!D431='Sheet1 (2)'!$C$71,'Sheet1 (2)'!$D$71*('Sheet1 (2)'!$D$72-rough_index)/'Sheet1 (2)'!$D$72))))</f>
        <v>2.5</v>
      </c>
      <c r="AZ431" s="159">
        <f>+(AU431*'Sheet1 (2)'!$C$77)+(AV431*'Sheet1 (2)'!$C$78)+(AW431*'Sheet1 (2)'!$C$79)+(AX431*'Sheet1 (2)'!$C$80)+(AY431*'Sheet1 (2)'!$C$81)</f>
        <v>4.25</v>
      </c>
      <c r="BA431" s="213" t="str">
        <f t="shared" si="13"/>
        <v>Good</v>
      </c>
      <c r="BE431">
        <f>IF(D431='Sheet1 (2)'!$C$61,'Sheet1 (2)'!$D$61*(counts^2)+'Sheet1 (2)'!$G$61*counts+'Sheet1 (2)'!$J$61,IF(D431='Sheet1 (2)'!$C$62,'Sheet1 (2)'!$D$62*counts+'Sheet1 (2)'!$G$62,IF(D431='Sheet1 (2)'!$C$63,'Sheet1 (2)'!$D$63*counts+'Sheet1 (2)'!$G$63,IF(D431='Sheet1 (2)'!$C$64,'Sheet1 (2)'!$D$64*counts+'Sheet1 (2)'!$G$64))))</f>
        <v>2.0984129299999998</v>
      </c>
    </row>
    <row r="432" spans="1:57" ht="12" customHeight="1">
      <c r="A432" s="145" t="s">
        <v>282</v>
      </c>
      <c r="B432" s="145" t="s">
        <v>76</v>
      </c>
      <c r="C432" s="170">
        <v>572</v>
      </c>
      <c r="D432" s="174" t="s">
        <v>77</v>
      </c>
      <c r="E432" s="171">
        <v>8</v>
      </c>
      <c r="F432" s="171">
        <v>2</v>
      </c>
      <c r="G432" s="171" t="s">
        <v>77</v>
      </c>
      <c r="H432" s="171">
        <v>1</v>
      </c>
      <c r="I432" s="171" t="s">
        <v>77</v>
      </c>
      <c r="J432" s="173" t="s">
        <v>80</v>
      </c>
      <c r="K432" s="173" t="s">
        <v>80</v>
      </c>
      <c r="L432" s="169">
        <f>VLOOKUP(CONCATENATE(J432,K432),'Sheet1 (2)'!$J$6:$K$26,2,FALSE)</f>
        <v>0</v>
      </c>
      <c r="M432" s="173" t="s">
        <v>80</v>
      </c>
      <c r="N432" s="173" t="s">
        <v>80</v>
      </c>
      <c r="O432" s="168">
        <f>VLOOKUP(CONCATENATE(M432,N432),'Sheet1 (2)'!$L$6:$M$26,2,FALSE)</f>
        <v>0</v>
      </c>
      <c r="P432" s="173" t="s">
        <v>80</v>
      </c>
      <c r="Q432" s="173" t="s">
        <v>80</v>
      </c>
      <c r="R432" s="168">
        <f>VLOOKUP(CONCATENATE(P432,Q432),'Sheet1 (2)'!$N$6:$O$26,2,FALSE)</f>
        <v>0</v>
      </c>
      <c r="S432" s="173" t="s">
        <v>80</v>
      </c>
      <c r="T432" s="173" t="s">
        <v>80</v>
      </c>
      <c r="U432" s="168">
        <f>VLOOKUP(CONCATENATE(S432,T432),'Sheet1 (2)'!$P$6:$Q$26,2,FALSE)</f>
        <v>0</v>
      </c>
      <c r="V432" s="173" t="s">
        <v>80</v>
      </c>
      <c r="W432" s="173" t="s">
        <v>80</v>
      </c>
      <c r="X432" s="168">
        <f>VLOOKUP(CONCATENATE(V432,W432),'Sheet1 (2)'!$R$6:$S$26,2,FALSE)</f>
        <v>0</v>
      </c>
      <c r="Y432" s="173" t="s">
        <v>80</v>
      </c>
      <c r="Z432" s="173" t="s">
        <v>80</v>
      </c>
      <c r="AA432" s="168">
        <f>VLOOKUP(CONCATENATE(Y432,Z432),'Sheet1 (2)'!$T$6:$U$26,2,FALSE)</f>
        <v>0</v>
      </c>
      <c r="AB432" s="173" t="s">
        <v>80</v>
      </c>
      <c r="AC432" s="173" t="s">
        <v>80</v>
      </c>
      <c r="AD432" s="168">
        <f>VLOOKUP(CONCATENATE(AB432,AC432),'Sheet1 (2)'!$X$6:$Y$26,2,FALSE)</f>
        <v>0</v>
      </c>
      <c r="AE432" s="173" t="s">
        <v>82</v>
      </c>
      <c r="AF432" s="173" t="s">
        <v>81</v>
      </c>
      <c r="AG432" s="168">
        <f>VLOOKUP(CONCATENATE(AE432,AF432),'Sheet1 (2)'!$Z$6:$AA$26,2,FALSE)</f>
        <v>66</v>
      </c>
      <c r="AH432" s="172"/>
      <c r="AI432" s="175"/>
      <c r="AJ432" s="140"/>
      <c r="AK432" s="176" t="s">
        <v>282</v>
      </c>
      <c r="AL432" s="176" t="s">
        <v>76</v>
      </c>
      <c r="AM432" s="170">
        <f t="shared" si="12"/>
        <v>572</v>
      </c>
      <c r="AN432" s="147"/>
      <c r="AO432" s="155"/>
      <c r="AP432" s="156"/>
      <c r="AQ432" s="157">
        <v>2.2856880905999999</v>
      </c>
      <c r="AR432" s="158"/>
      <c r="AS432" s="145">
        <f>LOOKUP(rufmkm,'Sheet1 (2)'!$V$62:$V$71,'Sheet1 (2)'!$W$62:$W$71)</f>
        <v>30</v>
      </c>
      <c r="AT432" s="140"/>
      <c r="AU432" s="157">
        <f>IF(IF(D432='Sheet1 (2)'!$C$69,'Sheet1 (2)'!$D$69*('Sheet1 (2)'!$D$72-rut_index)/'Sheet1 (2)'!$D$72,IF(shee2!D432='Sheet1 (2)'!$C$70,'Sheet1 (2)'!$D$70*('Sheet1 (2)'!$D$72-rut_index)/'Sheet1 (2)'!$D$72,IF(shee2!D432='Sheet1 (2)'!$C$71,'Sheet1 (2)'!$D$71*('Sheet1 (2)'!$D$72-rut_index)/'Sheet1 (2)'!$D$72)))&lt;0,0,IF(D432='Sheet1 (2)'!$C$69,'Sheet1 (2)'!$D$69*('Sheet1 (2)'!$D$72-rut_index)/'Sheet1 (2)'!$D$72,IF(shee2!D432='Sheet1 (2)'!$C$70,'Sheet1 (2)'!$D$70*('Sheet1 (2)'!$D$72-rut_index)/'Sheet1 (2)'!$D$72,IF(shee2!D432='Sheet1 (2)'!$C$71,'Sheet1 (2)'!$D$71*('Sheet1 (2)'!$D$72-rut_index)/'Sheet1 (2)'!$D$72))))</f>
        <v>5</v>
      </c>
      <c r="AV432" s="157">
        <f>IF(IF(D432='Sheet1 (2)'!$C$69,'Sheet1 (2)'!$D$69*('Sheet1 (2)'!$D$72-crack_s_index)/'Sheet1 (2)'!$D$72,IF(shee2!D432='Sheet1 (2)'!$C$70,'Sheet1 (2)'!$D$70*('Sheet1 (2)'!$D$72-crack_s_index)/'Sheet1 (2)'!$D$72,IF(shee2!D432='Sheet1 (2)'!$C$71,'Sheet1 (2)'!$D$71*('Sheet1 (2)'!$D$72-crack_s_index)/'Sheet1 (2)'!$D$72)))&lt;0,0,IF(D432='Sheet1 (2)'!$C$69,'Sheet1 (2)'!$D$69*('Sheet1 (2)'!$D$72-crack_s_index)/'Sheet1 (2)'!$D$72,IF(shee2!D432='Sheet1 (2)'!$C$70,'Sheet1 (2)'!$D$70*('Sheet1 (2)'!$D$72-crack_s_index)/'Sheet1 (2)'!$D$72,IF(shee2!D432='Sheet1 (2)'!$C$71,'Sheet1 (2)'!$D$71*('Sheet1 (2)'!$D$72-crack_s_index)/'Sheet1 (2)'!$D$72))))</f>
        <v>5</v>
      </c>
      <c r="AW432" s="157">
        <f>IF(IF(D432='Sheet1 (2)'!$C$69,'Sheet1 (2)'!$D$69*('Sheet1 (2)'!$D$72-crack_t_index)/'Sheet1 (2)'!$D$72,IF(shee2!D432='Sheet1 (2)'!$C$70,'Sheet1 (2)'!$D$70*('Sheet1 (2)'!$D$72-crack_t_index)/'Sheet1 (2)'!$D$72,IF(shee2!D432='Sheet1 (2)'!$C$71,'Sheet1 (2)'!$D$71*('Sheet1 (2)'!$D$72-crack_t_index)/'Sheet1 (2)'!$D$72)))&lt;0,0,IF(D432='Sheet1 (2)'!$C$69,'Sheet1 (2)'!$D$69*('Sheet1 (2)'!$D$72-crack_t_index)/'Sheet1 (2)'!$D$72,IF(shee2!D432='Sheet1 (2)'!$C$70,'Sheet1 (2)'!$D$70*('Sheet1 (2)'!$D$72-crack_t_index)/'Sheet1 (2)'!$D$72,IF(shee2!D432='Sheet1 (2)'!$C$71,'Sheet1 (2)'!$D$71*('Sheet1 (2)'!$D$72-crack_t_index)/'Sheet1 (2)'!$D$72))))</f>
        <v>5</v>
      </c>
      <c r="AX432" s="157">
        <f>IF(IF(D432='Sheet1 (2)'!$C$69,'Sheet1 (2)'!$D$69*('Sheet1 (2)'!$D$72-rave_index)/'Sheet1 (2)'!$D$72,IF(shee2!D432='Sheet1 (2)'!$C$70,'Sheet1 (2)'!$D$70*('Sheet1 (2)'!$D$72-rave_index)/'Sheet1 (2)'!$D$72,IF(shee2!D432='Sheet1 (2)'!$C$71,'Sheet1 (2)'!$D$71*('Sheet1 (2)'!$D$72-rave_index)/'Sheet1 (2)'!$D$72)))&lt;0,0,IF(D432='Sheet1 (2)'!$C$69,'Sheet1 (2)'!$D$69*('Sheet1 (2)'!$D$72-rave_index)/'Sheet1 (2)'!$D$72,IF(shee2!D432='Sheet1 (2)'!$C$70,'Sheet1 (2)'!$D$70*('Sheet1 (2)'!$D$72-rave_index)/'Sheet1 (2)'!$D$72,IF(shee2!D432='Sheet1 (2)'!$C$71,'Sheet1 (2)'!$D$71*('Sheet1 (2)'!$D$72-rave_index)/'Sheet1 (2)'!$D$72))))</f>
        <v>5</v>
      </c>
      <c r="AY432" s="157">
        <f>IF(IF(D432='Sheet1 (2)'!$C$69,'Sheet1 (2)'!$D$69*('Sheet1 (2)'!$D$72-rough_index)/'Sheet1 (2)'!$D$72,IF(shee2!D432='Sheet1 (2)'!$C$70,'Sheet1 (2)'!$D$70*('Sheet1 (2)'!$D$72-rough_index)/'Sheet1 (2)'!$D$72,IF(shee2!D432='Sheet1 (2)'!$C$71,'Sheet1 (2)'!$D$71*('Sheet1 (2)'!$D$72-rough_index)/'Sheet1 (2)'!$D$72)))&lt;0,0,IF(D432='Sheet1 (2)'!$C$69,'Sheet1 (2)'!$D$69*('Sheet1 (2)'!$D$72-rough_index)/'Sheet1 (2)'!$D$72,IF(shee2!D432='Sheet1 (2)'!$C$70,'Sheet1 (2)'!$D$70*('Sheet1 (2)'!$D$72-rough_index)/'Sheet1 (2)'!$D$72,IF(shee2!D432='Sheet1 (2)'!$C$71,'Sheet1 (2)'!$D$71*('Sheet1 (2)'!$D$72-rough_index)/'Sheet1 (2)'!$D$72))))</f>
        <v>2.5</v>
      </c>
      <c r="AZ432" s="159">
        <f>+(AU432*'Sheet1 (2)'!$C$77)+(AV432*'Sheet1 (2)'!$C$78)+(AW432*'Sheet1 (2)'!$C$79)+(AX432*'Sheet1 (2)'!$C$80)+(AY432*'Sheet1 (2)'!$C$81)</f>
        <v>4.25</v>
      </c>
      <c r="BA432" s="213" t="str">
        <f t="shared" si="13"/>
        <v>Good</v>
      </c>
      <c r="BE432">
        <f>IF(D432='Sheet1 (2)'!$C$61,'Sheet1 (2)'!$D$61*(counts^2)+'Sheet1 (2)'!$G$61*counts+'Sheet1 (2)'!$J$61,IF(D432='Sheet1 (2)'!$C$62,'Sheet1 (2)'!$D$62*counts+'Sheet1 (2)'!$G$62,IF(D432='Sheet1 (2)'!$C$63,'Sheet1 (2)'!$D$63*counts+'Sheet1 (2)'!$G$63,IF(D432='Sheet1 (2)'!$C$64,'Sheet1 (2)'!$D$64*counts+'Sheet1 (2)'!$G$64))))</f>
        <v>2.0984129299999998</v>
      </c>
    </row>
    <row r="433" spans="1:57" ht="12" customHeight="1">
      <c r="A433" s="145" t="s">
        <v>282</v>
      </c>
      <c r="B433" s="145" t="s">
        <v>76</v>
      </c>
      <c r="C433" s="170">
        <v>573</v>
      </c>
      <c r="D433" s="174" t="s">
        <v>77</v>
      </c>
      <c r="E433" s="171">
        <v>8</v>
      </c>
      <c r="F433" s="171">
        <v>2</v>
      </c>
      <c r="G433" s="171" t="s">
        <v>77</v>
      </c>
      <c r="H433" s="171">
        <v>1</v>
      </c>
      <c r="I433" s="171" t="s">
        <v>77</v>
      </c>
      <c r="J433" s="173" t="s">
        <v>80</v>
      </c>
      <c r="K433" s="173" t="s">
        <v>80</v>
      </c>
      <c r="L433" s="169">
        <f>VLOOKUP(CONCATENATE(J433,K433),'Sheet1 (2)'!$J$6:$K$26,2,FALSE)</f>
        <v>0</v>
      </c>
      <c r="M433" s="173" t="s">
        <v>80</v>
      </c>
      <c r="N433" s="173" t="s">
        <v>80</v>
      </c>
      <c r="O433" s="168">
        <f>VLOOKUP(CONCATENATE(M433,N433),'Sheet1 (2)'!$L$6:$M$26,2,FALSE)</f>
        <v>0</v>
      </c>
      <c r="P433" s="173" t="s">
        <v>80</v>
      </c>
      <c r="Q433" s="173" t="s">
        <v>80</v>
      </c>
      <c r="R433" s="168">
        <f>VLOOKUP(CONCATENATE(P433,Q433),'Sheet1 (2)'!$N$6:$O$26,2,FALSE)</f>
        <v>0</v>
      </c>
      <c r="S433" s="173" t="s">
        <v>80</v>
      </c>
      <c r="T433" s="173" t="s">
        <v>80</v>
      </c>
      <c r="U433" s="168">
        <f>VLOOKUP(CONCATENATE(S433,T433),'Sheet1 (2)'!$P$6:$Q$26,2,FALSE)</f>
        <v>0</v>
      </c>
      <c r="V433" s="173" t="s">
        <v>80</v>
      </c>
      <c r="W433" s="173" t="s">
        <v>80</v>
      </c>
      <c r="X433" s="168">
        <f>VLOOKUP(CONCATENATE(V433,W433),'Sheet1 (2)'!$R$6:$S$26,2,FALSE)</f>
        <v>0</v>
      </c>
      <c r="Y433" s="173" t="s">
        <v>80</v>
      </c>
      <c r="Z433" s="173" t="s">
        <v>80</v>
      </c>
      <c r="AA433" s="168">
        <f>VLOOKUP(CONCATENATE(Y433,Z433),'Sheet1 (2)'!$T$6:$U$26,2,FALSE)</f>
        <v>0</v>
      </c>
      <c r="AB433" s="173" t="s">
        <v>80</v>
      </c>
      <c r="AC433" s="173" t="s">
        <v>80</v>
      </c>
      <c r="AD433" s="168">
        <f>VLOOKUP(CONCATENATE(AB433,AC433),'Sheet1 (2)'!$X$6:$Y$26,2,FALSE)</f>
        <v>0</v>
      </c>
      <c r="AE433" s="173" t="s">
        <v>82</v>
      </c>
      <c r="AF433" s="173" t="s">
        <v>81</v>
      </c>
      <c r="AG433" s="168">
        <f>VLOOKUP(CONCATENATE(AE433,AF433),'Sheet1 (2)'!$Z$6:$AA$26,2,FALSE)</f>
        <v>66</v>
      </c>
      <c r="AH433" s="172"/>
      <c r="AI433" s="175"/>
      <c r="AJ433" s="140"/>
      <c r="AK433" s="176" t="s">
        <v>282</v>
      </c>
      <c r="AL433" s="176" t="s">
        <v>76</v>
      </c>
      <c r="AM433" s="170">
        <f t="shared" si="12"/>
        <v>573</v>
      </c>
      <c r="AN433" s="147"/>
      <c r="AO433" s="155"/>
      <c r="AP433" s="156"/>
      <c r="AQ433" s="157">
        <v>2.4698854334</v>
      </c>
      <c r="AR433" s="158"/>
      <c r="AS433" s="145">
        <f>LOOKUP(rufmkm,'Sheet1 (2)'!$V$62:$V$71,'Sheet1 (2)'!$W$62:$W$71)</f>
        <v>30</v>
      </c>
      <c r="AT433" s="140"/>
      <c r="AU433" s="157">
        <f>IF(IF(D433='Sheet1 (2)'!$C$69,'Sheet1 (2)'!$D$69*('Sheet1 (2)'!$D$72-rut_index)/'Sheet1 (2)'!$D$72,IF(shee2!D433='Sheet1 (2)'!$C$70,'Sheet1 (2)'!$D$70*('Sheet1 (2)'!$D$72-rut_index)/'Sheet1 (2)'!$D$72,IF(shee2!D433='Sheet1 (2)'!$C$71,'Sheet1 (2)'!$D$71*('Sheet1 (2)'!$D$72-rut_index)/'Sheet1 (2)'!$D$72)))&lt;0,0,IF(D433='Sheet1 (2)'!$C$69,'Sheet1 (2)'!$D$69*('Sheet1 (2)'!$D$72-rut_index)/'Sheet1 (2)'!$D$72,IF(shee2!D433='Sheet1 (2)'!$C$70,'Sheet1 (2)'!$D$70*('Sheet1 (2)'!$D$72-rut_index)/'Sheet1 (2)'!$D$72,IF(shee2!D433='Sheet1 (2)'!$C$71,'Sheet1 (2)'!$D$71*('Sheet1 (2)'!$D$72-rut_index)/'Sheet1 (2)'!$D$72))))</f>
        <v>5</v>
      </c>
      <c r="AV433" s="157">
        <f>IF(IF(D433='Sheet1 (2)'!$C$69,'Sheet1 (2)'!$D$69*('Sheet1 (2)'!$D$72-crack_s_index)/'Sheet1 (2)'!$D$72,IF(shee2!D433='Sheet1 (2)'!$C$70,'Sheet1 (2)'!$D$70*('Sheet1 (2)'!$D$72-crack_s_index)/'Sheet1 (2)'!$D$72,IF(shee2!D433='Sheet1 (2)'!$C$71,'Sheet1 (2)'!$D$71*('Sheet1 (2)'!$D$72-crack_s_index)/'Sheet1 (2)'!$D$72)))&lt;0,0,IF(D433='Sheet1 (2)'!$C$69,'Sheet1 (2)'!$D$69*('Sheet1 (2)'!$D$72-crack_s_index)/'Sheet1 (2)'!$D$72,IF(shee2!D433='Sheet1 (2)'!$C$70,'Sheet1 (2)'!$D$70*('Sheet1 (2)'!$D$72-crack_s_index)/'Sheet1 (2)'!$D$72,IF(shee2!D433='Sheet1 (2)'!$C$71,'Sheet1 (2)'!$D$71*('Sheet1 (2)'!$D$72-crack_s_index)/'Sheet1 (2)'!$D$72))))</f>
        <v>5</v>
      </c>
      <c r="AW433" s="157">
        <f>IF(IF(D433='Sheet1 (2)'!$C$69,'Sheet1 (2)'!$D$69*('Sheet1 (2)'!$D$72-crack_t_index)/'Sheet1 (2)'!$D$72,IF(shee2!D433='Sheet1 (2)'!$C$70,'Sheet1 (2)'!$D$70*('Sheet1 (2)'!$D$72-crack_t_index)/'Sheet1 (2)'!$D$72,IF(shee2!D433='Sheet1 (2)'!$C$71,'Sheet1 (2)'!$D$71*('Sheet1 (2)'!$D$72-crack_t_index)/'Sheet1 (2)'!$D$72)))&lt;0,0,IF(D433='Sheet1 (2)'!$C$69,'Sheet1 (2)'!$D$69*('Sheet1 (2)'!$D$72-crack_t_index)/'Sheet1 (2)'!$D$72,IF(shee2!D433='Sheet1 (2)'!$C$70,'Sheet1 (2)'!$D$70*('Sheet1 (2)'!$D$72-crack_t_index)/'Sheet1 (2)'!$D$72,IF(shee2!D433='Sheet1 (2)'!$C$71,'Sheet1 (2)'!$D$71*('Sheet1 (2)'!$D$72-crack_t_index)/'Sheet1 (2)'!$D$72))))</f>
        <v>5</v>
      </c>
      <c r="AX433" s="157">
        <f>IF(IF(D433='Sheet1 (2)'!$C$69,'Sheet1 (2)'!$D$69*('Sheet1 (2)'!$D$72-rave_index)/'Sheet1 (2)'!$D$72,IF(shee2!D433='Sheet1 (2)'!$C$70,'Sheet1 (2)'!$D$70*('Sheet1 (2)'!$D$72-rave_index)/'Sheet1 (2)'!$D$72,IF(shee2!D433='Sheet1 (2)'!$C$71,'Sheet1 (2)'!$D$71*('Sheet1 (2)'!$D$72-rave_index)/'Sheet1 (2)'!$D$72)))&lt;0,0,IF(D433='Sheet1 (2)'!$C$69,'Sheet1 (2)'!$D$69*('Sheet1 (2)'!$D$72-rave_index)/'Sheet1 (2)'!$D$72,IF(shee2!D433='Sheet1 (2)'!$C$70,'Sheet1 (2)'!$D$70*('Sheet1 (2)'!$D$72-rave_index)/'Sheet1 (2)'!$D$72,IF(shee2!D433='Sheet1 (2)'!$C$71,'Sheet1 (2)'!$D$71*('Sheet1 (2)'!$D$72-rave_index)/'Sheet1 (2)'!$D$72))))</f>
        <v>5</v>
      </c>
      <c r="AY433" s="157">
        <f>IF(IF(D433='Sheet1 (2)'!$C$69,'Sheet1 (2)'!$D$69*('Sheet1 (2)'!$D$72-rough_index)/'Sheet1 (2)'!$D$72,IF(shee2!D433='Sheet1 (2)'!$C$70,'Sheet1 (2)'!$D$70*('Sheet1 (2)'!$D$72-rough_index)/'Sheet1 (2)'!$D$72,IF(shee2!D433='Sheet1 (2)'!$C$71,'Sheet1 (2)'!$D$71*('Sheet1 (2)'!$D$72-rough_index)/'Sheet1 (2)'!$D$72)))&lt;0,0,IF(D433='Sheet1 (2)'!$C$69,'Sheet1 (2)'!$D$69*('Sheet1 (2)'!$D$72-rough_index)/'Sheet1 (2)'!$D$72,IF(shee2!D433='Sheet1 (2)'!$C$70,'Sheet1 (2)'!$D$70*('Sheet1 (2)'!$D$72-rough_index)/'Sheet1 (2)'!$D$72,IF(shee2!D433='Sheet1 (2)'!$C$71,'Sheet1 (2)'!$D$71*('Sheet1 (2)'!$D$72-rough_index)/'Sheet1 (2)'!$D$72))))</f>
        <v>2.5</v>
      </c>
      <c r="AZ433" s="159">
        <f>+(AU433*'Sheet1 (2)'!$C$77)+(AV433*'Sheet1 (2)'!$C$78)+(AW433*'Sheet1 (2)'!$C$79)+(AX433*'Sheet1 (2)'!$C$80)+(AY433*'Sheet1 (2)'!$C$81)</f>
        <v>4.25</v>
      </c>
      <c r="BA433" s="213" t="str">
        <f t="shared" si="13"/>
        <v>Good</v>
      </c>
      <c r="BE433">
        <f>IF(D433='Sheet1 (2)'!$C$61,'Sheet1 (2)'!$D$61*(counts^2)+'Sheet1 (2)'!$G$61*counts+'Sheet1 (2)'!$J$61,IF(D433='Sheet1 (2)'!$C$62,'Sheet1 (2)'!$D$62*counts+'Sheet1 (2)'!$G$62,IF(D433='Sheet1 (2)'!$C$63,'Sheet1 (2)'!$D$63*counts+'Sheet1 (2)'!$G$63,IF(D433='Sheet1 (2)'!$C$64,'Sheet1 (2)'!$D$64*counts+'Sheet1 (2)'!$G$64))))</f>
        <v>2.0984129299999998</v>
      </c>
    </row>
    <row r="434" spans="1:57" ht="12" customHeight="1">
      <c r="A434" s="145" t="s">
        <v>282</v>
      </c>
      <c r="B434" s="145" t="s">
        <v>76</v>
      </c>
      <c r="C434" s="170">
        <v>574</v>
      </c>
      <c r="D434" s="174" t="s">
        <v>77</v>
      </c>
      <c r="E434" s="171">
        <v>8</v>
      </c>
      <c r="F434" s="171">
        <v>2</v>
      </c>
      <c r="G434" s="171" t="s">
        <v>77</v>
      </c>
      <c r="H434" s="171">
        <v>1</v>
      </c>
      <c r="I434" s="171" t="s">
        <v>77</v>
      </c>
      <c r="J434" s="173" t="s">
        <v>80</v>
      </c>
      <c r="K434" s="173" t="s">
        <v>80</v>
      </c>
      <c r="L434" s="169">
        <f>VLOOKUP(CONCATENATE(J434,K434),'Sheet1 (2)'!$J$6:$K$26,2,FALSE)</f>
        <v>0</v>
      </c>
      <c r="M434" s="173" t="s">
        <v>80</v>
      </c>
      <c r="N434" s="173" t="s">
        <v>80</v>
      </c>
      <c r="O434" s="168">
        <f>VLOOKUP(CONCATENATE(M434,N434),'Sheet1 (2)'!$L$6:$M$26,2,FALSE)</f>
        <v>0</v>
      </c>
      <c r="P434" s="173" t="s">
        <v>80</v>
      </c>
      <c r="Q434" s="173" t="s">
        <v>80</v>
      </c>
      <c r="R434" s="168">
        <f>VLOOKUP(CONCATENATE(P434,Q434),'Sheet1 (2)'!$N$6:$O$26,2,FALSE)</f>
        <v>0</v>
      </c>
      <c r="S434" s="173" t="s">
        <v>80</v>
      </c>
      <c r="T434" s="173" t="s">
        <v>80</v>
      </c>
      <c r="U434" s="168">
        <f>VLOOKUP(CONCATENATE(S434,T434),'Sheet1 (2)'!$P$6:$Q$26,2,FALSE)</f>
        <v>0</v>
      </c>
      <c r="V434" s="173" t="s">
        <v>80</v>
      </c>
      <c r="W434" s="173" t="s">
        <v>80</v>
      </c>
      <c r="X434" s="168">
        <f>VLOOKUP(CONCATENATE(V434,W434),'Sheet1 (2)'!$R$6:$S$26,2,FALSE)</f>
        <v>0</v>
      </c>
      <c r="Y434" s="173" t="s">
        <v>80</v>
      </c>
      <c r="Z434" s="173" t="s">
        <v>80</v>
      </c>
      <c r="AA434" s="168">
        <f>VLOOKUP(CONCATENATE(Y434,Z434),'Sheet1 (2)'!$T$6:$U$26,2,FALSE)</f>
        <v>0</v>
      </c>
      <c r="AB434" s="173" t="s">
        <v>80</v>
      </c>
      <c r="AC434" s="173" t="s">
        <v>80</v>
      </c>
      <c r="AD434" s="168">
        <f>VLOOKUP(CONCATENATE(AB434,AC434),'Sheet1 (2)'!$X$6:$Y$26,2,FALSE)</f>
        <v>0</v>
      </c>
      <c r="AE434" s="173" t="s">
        <v>82</v>
      </c>
      <c r="AF434" s="173" t="s">
        <v>81</v>
      </c>
      <c r="AG434" s="168">
        <f>VLOOKUP(CONCATENATE(AE434,AF434),'Sheet1 (2)'!$Z$6:$AA$26,2,FALSE)</f>
        <v>66</v>
      </c>
      <c r="AH434" s="172" t="s">
        <v>393</v>
      </c>
      <c r="AI434" s="175"/>
      <c r="AJ434" s="140"/>
      <c r="AK434" s="176" t="s">
        <v>282</v>
      </c>
      <c r="AL434" s="176" t="s">
        <v>76</v>
      </c>
      <c r="AM434" s="170">
        <f t="shared" si="12"/>
        <v>574</v>
      </c>
      <c r="AN434" s="147"/>
      <c r="AO434" s="155"/>
      <c r="AP434" s="156"/>
      <c r="AQ434" s="157">
        <v>2.6800587424</v>
      </c>
      <c r="AR434" s="158"/>
      <c r="AS434" s="145">
        <f>LOOKUP(rufmkm,'Sheet1 (2)'!$V$62:$V$71,'Sheet1 (2)'!$W$62:$W$71)</f>
        <v>30</v>
      </c>
      <c r="AT434" s="140"/>
      <c r="AU434" s="157">
        <f>IF(IF(D434='Sheet1 (2)'!$C$69,'Sheet1 (2)'!$D$69*('Sheet1 (2)'!$D$72-rut_index)/'Sheet1 (2)'!$D$72,IF(shee2!D434='Sheet1 (2)'!$C$70,'Sheet1 (2)'!$D$70*('Sheet1 (2)'!$D$72-rut_index)/'Sheet1 (2)'!$D$72,IF(shee2!D434='Sheet1 (2)'!$C$71,'Sheet1 (2)'!$D$71*('Sheet1 (2)'!$D$72-rut_index)/'Sheet1 (2)'!$D$72)))&lt;0,0,IF(D434='Sheet1 (2)'!$C$69,'Sheet1 (2)'!$D$69*('Sheet1 (2)'!$D$72-rut_index)/'Sheet1 (2)'!$D$72,IF(shee2!D434='Sheet1 (2)'!$C$70,'Sheet1 (2)'!$D$70*('Sheet1 (2)'!$D$72-rut_index)/'Sheet1 (2)'!$D$72,IF(shee2!D434='Sheet1 (2)'!$C$71,'Sheet1 (2)'!$D$71*('Sheet1 (2)'!$D$72-rut_index)/'Sheet1 (2)'!$D$72))))</f>
        <v>5</v>
      </c>
      <c r="AV434" s="157">
        <f>IF(IF(D434='Sheet1 (2)'!$C$69,'Sheet1 (2)'!$D$69*('Sheet1 (2)'!$D$72-crack_s_index)/'Sheet1 (2)'!$D$72,IF(shee2!D434='Sheet1 (2)'!$C$70,'Sheet1 (2)'!$D$70*('Sheet1 (2)'!$D$72-crack_s_index)/'Sheet1 (2)'!$D$72,IF(shee2!D434='Sheet1 (2)'!$C$71,'Sheet1 (2)'!$D$71*('Sheet1 (2)'!$D$72-crack_s_index)/'Sheet1 (2)'!$D$72)))&lt;0,0,IF(D434='Sheet1 (2)'!$C$69,'Sheet1 (2)'!$D$69*('Sheet1 (2)'!$D$72-crack_s_index)/'Sheet1 (2)'!$D$72,IF(shee2!D434='Sheet1 (2)'!$C$70,'Sheet1 (2)'!$D$70*('Sheet1 (2)'!$D$72-crack_s_index)/'Sheet1 (2)'!$D$72,IF(shee2!D434='Sheet1 (2)'!$C$71,'Sheet1 (2)'!$D$71*('Sheet1 (2)'!$D$72-crack_s_index)/'Sheet1 (2)'!$D$72))))</f>
        <v>5</v>
      </c>
      <c r="AW434" s="157">
        <f>IF(IF(D434='Sheet1 (2)'!$C$69,'Sheet1 (2)'!$D$69*('Sheet1 (2)'!$D$72-crack_t_index)/'Sheet1 (2)'!$D$72,IF(shee2!D434='Sheet1 (2)'!$C$70,'Sheet1 (2)'!$D$70*('Sheet1 (2)'!$D$72-crack_t_index)/'Sheet1 (2)'!$D$72,IF(shee2!D434='Sheet1 (2)'!$C$71,'Sheet1 (2)'!$D$71*('Sheet1 (2)'!$D$72-crack_t_index)/'Sheet1 (2)'!$D$72)))&lt;0,0,IF(D434='Sheet1 (2)'!$C$69,'Sheet1 (2)'!$D$69*('Sheet1 (2)'!$D$72-crack_t_index)/'Sheet1 (2)'!$D$72,IF(shee2!D434='Sheet1 (2)'!$C$70,'Sheet1 (2)'!$D$70*('Sheet1 (2)'!$D$72-crack_t_index)/'Sheet1 (2)'!$D$72,IF(shee2!D434='Sheet1 (2)'!$C$71,'Sheet1 (2)'!$D$71*('Sheet1 (2)'!$D$72-crack_t_index)/'Sheet1 (2)'!$D$72))))</f>
        <v>5</v>
      </c>
      <c r="AX434" s="157">
        <f>IF(IF(D434='Sheet1 (2)'!$C$69,'Sheet1 (2)'!$D$69*('Sheet1 (2)'!$D$72-rave_index)/'Sheet1 (2)'!$D$72,IF(shee2!D434='Sheet1 (2)'!$C$70,'Sheet1 (2)'!$D$70*('Sheet1 (2)'!$D$72-rave_index)/'Sheet1 (2)'!$D$72,IF(shee2!D434='Sheet1 (2)'!$C$71,'Sheet1 (2)'!$D$71*('Sheet1 (2)'!$D$72-rave_index)/'Sheet1 (2)'!$D$72)))&lt;0,0,IF(D434='Sheet1 (2)'!$C$69,'Sheet1 (2)'!$D$69*('Sheet1 (2)'!$D$72-rave_index)/'Sheet1 (2)'!$D$72,IF(shee2!D434='Sheet1 (2)'!$C$70,'Sheet1 (2)'!$D$70*('Sheet1 (2)'!$D$72-rave_index)/'Sheet1 (2)'!$D$72,IF(shee2!D434='Sheet1 (2)'!$C$71,'Sheet1 (2)'!$D$71*('Sheet1 (2)'!$D$72-rave_index)/'Sheet1 (2)'!$D$72))))</f>
        <v>5</v>
      </c>
      <c r="AY434" s="157">
        <f>IF(IF(D434='Sheet1 (2)'!$C$69,'Sheet1 (2)'!$D$69*('Sheet1 (2)'!$D$72-rough_index)/'Sheet1 (2)'!$D$72,IF(shee2!D434='Sheet1 (2)'!$C$70,'Sheet1 (2)'!$D$70*('Sheet1 (2)'!$D$72-rough_index)/'Sheet1 (2)'!$D$72,IF(shee2!D434='Sheet1 (2)'!$C$71,'Sheet1 (2)'!$D$71*('Sheet1 (2)'!$D$72-rough_index)/'Sheet1 (2)'!$D$72)))&lt;0,0,IF(D434='Sheet1 (2)'!$C$69,'Sheet1 (2)'!$D$69*('Sheet1 (2)'!$D$72-rough_index)/'Sheet1 (2)'!$D$72,IF(shee2!D434='Sheet1 (2)'!$C$70,'Sheet1 (2)'!$D$70*('Sheet1 (2)'!$D$72-rough_index)/'Sheet1 (2)'!$D$72,IF(shee2!D434='Sheet1 (2)'!$C$71,'Sheet1 (2)'!$D$71*('Sheet1 (2)'!$D$72-rough_index)/'Sheet1 (2)'!$D$72))))</f>
        <v>2.5</v>
      </c>
      <c r="AZ434" s="159">
        <f>+(AU434*'Sheet1 (2)'!$C$77)+(AV434*'Sheet1 (2)'!$C$78)+(AW434*'Sheet1 (2)'!$C$79)+(AX434*'Sheet1 (2)'!$C$80)+(AY434*'Sheet1 (2)'!$C$81)</f>
        <v>4.25</v>
      </c>
      <c r="BA434" s="213" t="str">
        <f t="shared" si="13"/>
        <v>Good</v>
      </c>
      <c r="BE434">
        <f>IF(D434='Sheet1 (2)'!$C$61,'Sheet1 (2)'!$D$61*(counts^2)+'Sheet1 (2)'!$G$61*counts+'Sheet1 (2)'!$J$61,IF(D434='Sheet1 (2)'!$C$62,'Sheet1 (2)'!$D$62*counts+'Sheet1 (2)'!$G$62,IF(D434='Sheet1 (2)'!$C$63,'Sheet1 (2)'!$D$63*counts+'Sheet1 (2)'!$G$63,IF(D434='Sheet1 (2)'!$C$64,'Sheet1 (2)'!$D$64*counts+'Sheet1 (2)'!$G$64))))</f>
        <v>2.0984129299999998</v>
      </c>
    </row>
    <row r="435" spans="1:57" ht="12" customHeight="1">
      <c r="A435" s="145" t="s">
        <v>282</v>
      </c>
      <c r="B435" s="145" t="s">
        <v>76</v>
      </c>
      <c r="C435" s="170">
        <v>575</v>
      </c>
      <c r="D435" s="174" t="s">
        <v>77</v>
      </c>
      <c r="E435" s="171">
        <v>8</v>
      </c>
      <c r="F435" s="171">
        <v>2</v>
      </c>
      <c r="G435" s="171" t="s">
        <v>77</v>
      </c>
      <c r="H435" s="171">
        <v>1</v>
      </c>
      <c r="I435" s="171" t="s">
        <v>77</v>
      </c>
      <c r="J435" s="173" t="s">
        <v>80</v>
      </c>
      <c r="K435" s="173" t="s">
        <v>80</v>
      </c>
      <c r="L435" s="169">
        <f>VLOOKUP(CONCATENATE(J435,K435),'Sheet1 (2)'!$J$6:$K$26,2,FALSE)</f>
        <v>0</v>
      </c>
      <c r="M435" s="173" t="s">
        <v>80</v>
      </c>
      <c r="N435" s="173" t="s">
        <v>80</v>
      </c>
      <c r="O435" s="168">
        <f>VLOOKUP(CONCATENATE(M435,N435),'Sheet1 (2)'!$L$6:$M$26,2,FALSE)</f>
        <v>0</v>
      </c>
      <c r="P435" s="173" t="s">
        <v>80</v>
      </c>
      <c r="Q435" s="173" t="s">
        <v>80</v>
      </c>
      <c r="R435" s="168">
        <f>VLOOKUP(CONCATENATE(P435,Q435),'Sheet1 (2)'!$N$6:$O$26,2,FALSE)</f>
        <v>0</v>
      </c>
      <c r="S435" s="173" t="s">
        <v>80</v>
      </c>
      <c r="T435" s="173" t="s">
        <v>80</v>
      </c>
      <c r="U435" s="168">
        <f>VLOOKUP(CONCATENATE(S435,T435),'Sheet1 (2)'!$P$6:$Q$26,2,FALSE)</f>
        <v>0</v>
      </c>
      <c r="V435" s="173" t="s">
        <v>80</v>
      </c>
      <c r="W435" s="173" t="s">
        <v>80</v>
      </c>
      <c r="X435" s="168">
        <f>VLOOKUP(CONCATENATE(V435,W435),'Sheet1 (2)'!$R$6:$S$26,2,FALSE)</f>
        <v>0</v>
      </c>
      <c r="Y435" s="173" t="s">
        <v>80</v>
      </c>
      <c r="Z435" s="173" t="s">
        <v>80</v>
      </c>
      <c r="AA435" s="168">
        <f>VLOOKUP(CONCATENATE(Y435,Z435),'Sheet1 (2)'!$T$6:$U$26,2,FALSE)</f>
        <v>0</v>
      </c>
      <c r="AB435" s="173" t="s">
        <v>80</v>
      </c>
      <c r="AC435" s="173" t="s">
        <v>80</v>
      </c>
      <c r="AD435" s="168">
        <f>VLOOKUP(CONCATENATE(AB435,AC435),'Sheet1 (2)'!$X$6:$Y$26,2,FALSE)</f>
        <v>0</v>
      </c>
      <c r="AE435" s="173" t="s">
        <v>82</v>
      </c>
      <c r="AF435" s="173" t="s">
        <v>81</v>
      </c>
      <c r="AG435" s="168">
        <f>VLOOKUP(CONCATENATE(AE435,AF435),'Sheet1 (2)'!$Z$6:$AA$26,2,FALSE)</f>
        <v>66</v>
      </c>
      <c r="AH435" s="172" t="s">
        <v>393</v>
      </c>
      <c r="AI435" s="175"/>
      <c r="AJ435" s="140"/>
      <c r="AK435" s="176" t="s">
        <v>282</v>
      </c>
      <c r="AL435" s="176" t="s">
        <v>76</v>
      </c>
      <c r="AM435" s="170">
        <f t="shared" si="12"/>
        <v>575</v>
      </c>
      <c r="AN435" s="147"/>
      <c r="AO435" s="155"/>
      <c r="AP435" s="156"/>
      <c r="AQ435" s="157">
        <v>2.2412200659999999</v>
      </c>
      <c r="AR435" s="158"/>
      <c r="AS435" s="145">
        <f>LOOKUP(rufmkm,'Sheet1 (2)'!$V$62:$V$71,'Sheet1 (2)'!$W$62:$W$71)</f>
        <v>30</v>
      </c>
      <c r="AT435" s="140"/>
      <c r="AU435" s="157">
        <f>IF(IF(D435='Sheet1 (2)'!$C$69,'Sheet1 (2)'!$D$69*('Sheet1 (2)'!$D$72-rut_index)/'Sheet1 (2)'!$D$72,IF(shee2!D435='Sheet1 (2)'!$C$70,'Sheet1 (2)'!$D$70*('Sheet1 (2)'!$D$72-rut_index)/'Sheet1 (2)'!$D$72,IF(shee2!D435='Sheet1 (2)'!$C$71,'Sheet1 (2)'!$D$71*('Sheet1 (2)'!$D$72-rut_index)/'Sheet1 (2)'!$D$72)))&lt;0,0,IF(D435='Sheet1 (2)'!$C$69,'Sheet1 (2)'!$D$69*('Sheet1 (2)'!$D$72-rut_index)/'Sheet1 (2)'!$D$72,IF(shee2!D435='Sheet1 (2)'!$C$70,'Sheet1 (2)'!$D$70*('Sheet1 (2)'!$D$72-rut_index)/'Sheet1 (2)'!$D$72,IF(shee2!D435='Sheet1 (2)'!$C$71,'Sheet1 (2)'!$D$71*('Sheet1 (2)'!$D$72-rut_index)/'Sheet1 (2)'!$D$72))))</f>
        <v>5</v>
      </c>
      <c r="AV435" s="157">
        <f>IF(IF(D435='Sheet1 (2)'!$C$69,'Sheet1 (2)'!$D$69*('Sheet1 (2)'!$D$72-crack_s_index)/'Sheet1 (2)'!$D$72,IF(shee2!D435='Sheet1 (2)'!$C$70,'Sheet1 (2)'!$D$70*('Sheet1 (2)'!$D$72-crack_s_index)/'Sheet1 (2)'!$D$72,IF(shee2!D435='Sheet1 (2)'!$C$71,'Sheet1 (2)'!$D$71*('Sheet1 (2)'!$D$72-crack_s_index)/'Sheet1 (2)'!$D$72)))&lt;0,0,IF(D435='Sheet1 (2)'!$C$69,'Sheet1 (2)'!$D$69*('Sheet1 (2)'!$D$72-crack_s_index)/'Sheet1 (2)'!$D$72,IF(shee2!D435='Sheet1 (2)'!$C$70,'Sheet1 (2)'!$D$70*('Sheet1 (2)'!$D$72-crack_s_index)/'Sheet1 (2)'!$D$72,IF(shee2!D435='Sheet1 (2)'!$C$71,'Sheet1 (2)'!$D$71*('Sheet1 (2)'!$D$72-crack_s_index)/'Sheet1 (2)'!$D$72))))</f>
        <v>5</v>
      </c>
      <c r="AW435" s="157">
        <f>IF(IF(D435='Sheet1 (2)'!$C$69,'Sheet1 (2)'!$D$69*('Sheet1 (2)'!$D$72-crack_t_index)/'Sheet1 (2)'!$D$72,IF(shee2!D435='Sheet1 (2)'!$C$70,'Sheet1 (2)'!$D$70*('Sheet1 (2)'!$D$72-crack_t_index)/'Sheet1 (2)'!$D$72,IF(shee2!D435='Sheet1 (2)'!$C$71,'Sheet1 (2)'!$D$71*('Sheet1 (2)'!$D$72-crack_t_index)/'Sheet1 (2)'!$D$72)))&lt;0,0,IF(D435='Sheet1 (2)'!$C$69,'Sheet1 (2)'!$D$69*('Sheet1 (2)'!$D$72-crack_t_index)/'Sheet1 (2)'!$D$72,IF(shee2!D435='Sheet1 (2)'!$C$70,'Sheet1 (2)'!$D$70*('Sheet1 (2)'!$D$72-crack_t_index)/'Sheet1 (2)'!$D$72,IF(shee2!D435='Sheet1 (2)'!$C$71,'Sheet1 (2)'!$D$71*('Sheet1 (2)'!$D$72-crack_t_index)/'Sheet1 (2)'!$D$72))))</f>
        <v>5</v>
      </c>
      <c r="AX435" s="157">
        <f>IF(IF(D435='Sheet1 (2)'!$C$69,'Sheet1 (2)'!$D$69*('Sheet1 (2)'!$D$72-rave_index)/'Sheet1 (2)'!$D$72,IF(shee2!D435='Sheet1 (2)'!$C$70,'Sheet1 (2)'!$D$70*('Sheet1 (2)'!$D$72-rave_index)/'Sheet1 (2)'!$D$72,IF(shee2!D435='Sheet1 (2)'!$C$71,'Sheet1 (2)'!$D$71*('Sheet1 (2)'!$D$72-rave_index)/'Sheet1 (2)'!$D$72)))&lt;0,0,IF(D435='Sheet1 (2)'!$C$69,'Sheet1 (2)'!$D$69*('Sheet1 (2)'!$D$72-rave_index)/'Sheet1 (2)'!$D$72,IF(shee2!D435='Sheet1 (2)'!$C$70,'Sheet1 (2)'!$D$70*('Sheet1 (2)'!$D$72-rave_index)/'Sheet1 (2)'!$D$72,IF(shee2!D435='Sheet1 (2)'!$C$71,'Sheet1 (2)'!$D$71*('Sheet1 (2)'!$D$72-rave_index)/'Sheet1 (2)'!$D$72))))</f>
        <v>5</v>
      </c>
      <c r="AY435" s="157">
        <f>IF(IF(D435='Sheet1 (2)'!$C$69,'Sheet1 (2)'!$D$69*('Sheet1 (2)'!$D$72-rough_index)/'Sheet1 (2)'!$D$72,IF(shee2!D435='Sheet1 (2)'!$C$70,'Sheet1 (2)'!$D$70*('Sheet1 (2)'!$D$72-rough_index)/'Sheet1 (2)'!$D$72,IF(shee2!D435='Sheet1 (2)'!$C$71,'Sheet1 (2)'!$D$71*('Sheet1 (2)'!$D$72-rough_index)/'Sheet1 (2)'!$D$72)))&lt;0,0,IF(D435='Sheet1 (2)'!$C$69,'Sheet1 (2)'!$D$69*('Sheet1 (2)'!$D$72-rough_index)/'Sheet1 (2)'!$D$72,IF(shee2!D435='Sheet1 (2)'!$C$70,'Sheet1 (2)'!$D$70*('Sheet1 (2)'!$D$72-rough_index)/'Sheet1 (2)'!$D$72,IF(shee2!D435='Sheet1 (2)'!$C$71,'Sheet1 (2)'!$D$71*('Sheet1 (2)'!$D$72-rough_index)/'Sheet1 (2)'!$D$72))))</f>
        <v>2.5</v>
      </c>
      <c r="AZ435" s="159">
        <f>+(AU435*'Sheet1 (2)'!$C$77)+(AV435*'Sheet1 (2)'!$C$78)+(AW435*'Sheet1 (2)'!$C$79)+(AX435*'Sheet1 (2)'!$C$80)+(AY435*'Sheet1 (2)'!$C$81)</f>
        <v>4.25</v>
      </c>
      <c r="BA435" s="213" t="str">
        <f t="shared" si="13"/>
        <v>Good</v>
      </c>
      <c r="BE435">
        <f>IF(D435='Sheet1 (2)'!$C$61,'Sheet1 (2)'!$D$61*(counts^2)+'Sheet1 (2)'!$G$61*counts+'Sheet1 (2)'!$J$61,IF(D435='Sheet1 (2)'!$C$62,'Sheet1 (2)'!$D$62*counts+'Sheet1 (2)'!$G$62,IF(D435='Sheet1 (2)'!$C$63,'Sheet1 (2)'!$D$63*counts+'Sheet1 (2)'!$G$63,IF(D435='Sheet1 (2)'!$C$64,'Sheet1 (2)'!$D$64*counts+'Sheet1 (2)'!$G$64))))</f>
        <v>2.0984129299999998</v>
      </c>
    </row>
    <row r="436" spans="1:57" ht="12" customHeight="1">
      <c r="A436" s="145" t="s">
        <v>282</v>
      </c>
      <c r="B436" s="145" t="s">
        <v>76</v>
      </c>
      <c r="C436" s="170">
        <v>576</v>
      </c>
      <c r="D436" s="174" t="s">
        <v>77</v>
      </c>
      <c r="E436" s="171">
        <v>8</v>
      </c>
      <c r="F436" s="171">
        <v>2</v>
      </c>
      <c r="G436" s="171" t="s">
        <v>77</v>
      </c>
      <c r="H436" s="171">
        <v>1</v>
      </c>
      <c r="I436" s="171" t="s">
        <v>77</v>
      </c>
      <c r="J436" s="173" t="s">
        <v>80</v>
      </c>
      <c r="K436" s="173" t="s">
        <v>80</v>
      </c>
      <c r="L436" s="169">
        <f>VLOOKUP(CONCATENATE(J436,K436),'Sheet1 (2)'!$J$6:$K$26,2,FALSE)</f>
        <v>0</v>
      </c>
      <c r="M436" s="173" t="s">
        <v>83</v>
      </c>
      <c r="N436" s="173" t="s">
        <v>83</v>
      </c>
      <c r="O436" s="168">
        <f>VLOOKUP(CONCATENATE(M436,N436),'Sheet1 (2)'!$L$6:$M$26,2,FALSE)</f>
        <v>37.5</v>
      </c>
      <c r="P436" s="173" t="s">
        <v>83</v>
      </c>
      <c r="Q436" s="173" t="s">
        <v>82</v>
      </c>
      <c r="R436" s="168">
        <f>VLOOKUP(CONCATENATE(P436,Q436),'Sheet1 (2)'!$N$6:$O$26,2,FALSE)</f>
        <v>18.75</v>
      </c>
      <c r="S436" s="173" t="s">
        <v>80</v>
      </c>
      <c r="T436" s="173" t="s">
        <v>80</v>
      </c>
      <c r="U436" s="168">
        <f>VLOOKUP(CONCATENATE(S436,T436),'Sheet1 (2)'!$P$6:$Q$26,2,FALSE)</f>
        <v>0</v>
      </c>
      <c r="V436" s="173" t="s">
        <v>80</v>
      </c>
      <c r="W436" s="173" t="s">
        <v>80</v>
      </c>
      <c r="X436" s="168">
        <f>VLOOKUP(CONCATENATE(V436,W436),'Sheet1 (2)'!$R$6:$S$26,2,FALSE)</f>
        <v>0</v>
      </c>
      <c r="Y436" s="173" t="s">
        <v>83</v>
      </c>
      <c r="Z436" s="173" t="s">
        <v>83</v>
      </c>
      <c r="AA436" s="168">
        <f>VLOOKUP(CONCATENATE(Y436,Z436),'Sheet1 (2)'!$T$6:$U$26,2,FALSE)</f>
        <v>37.5</v>
      </c>
      <c r="AB436" s="173" t="s">
        <v>80</v>
      </c>
      <c r="AC436" s="173" t="s">
        <v>80</v>
      </c>
      <c r="AD436" s="168">
        <f>VLOOKUP(CONCATENATE(AB436,AC436),'Sheet1 (2)'!$X$6:$Y$26,2,FALSE)</f>
        <v>0</v>
      </c>
      <c r="AE436" s="173" t="s">
        <v>82</v>
      </c>
      <c r="AF436" s="173" t="s">
        <v>81</v>
      </c>
      <c r="AG436" s="168">
        <f>VLOOKUP(CONCATENATE(AE436,AF436),'Sheet1 (2)'!$Z$6:$AA$26,2,FALSE)</f>
        <v>66</v>
      </c>
      <c r="AH436" s="172"/>
      <c r="AI436" s="175"/>
      <c r="AJ436" s="140"/>
      <c r="AK436" s="176" t="s">
        <v>282</v>
      </c>
      <c r="AL436" s="176" t="s">
        <v>76</v>
      </c>
      <c r="AM436" s="170">
        <f t="shared" si="12"/>
        <v>576</v>
      </c>
      <c r="AN436" s="147"/>
      <c r="AO436" s="155" t="s">
        <v>440</v>
      </c>
      <c r="AP436" s="156"/>
      <c r="AQ436" s="157">
        <v>3.4626553162000002</v>
      </c>
      <c r="AR436" s="158"/>
      <c r="AS436" s="145">
        <f>LOOKUP(rufmkm,'Sheet1 (2)'!$V$62:$V$71,'Sheet1 (2)'!$W$62:$W$71)</f>
        <v>40</v>
      </c>
      <c r="AT436" s="140"/>
      <c r="AU436" s="157">
        <f>IF(IF(D436='Sheet1 (2)'!$C$69,'Sheet1 (2)'!$D$69*('Sheet1 (2)'!$D$72-rut_index)/'Sheet1 (2)'!$D$72,IF(shee2!D436='Sheet1 (2)'!$C$70,'Sheet1 (2)'!$D$70*('Sheet1 (2)'!$D$72-rut_index)/'Sheet1 (2)'!$D$72,IF(shee2!D436='Sheet1 (2)'!$C$71,'Sheet1 (2)'!$D$71*('Sheet1 (2)'!$D$72-rut_index)/'Sheet1 (2)'!$D$72)))&lt;0,0,IF(D436='Sheet1 (2)'!$C$69,'Sheet1 (2)'!$D$69*('Sheet1 (2)'!$D$72-rut_index)/'Sheet1 (2)'!$D$72,IF(shee2!D436='Sheet1 (2)'!$C$70,'Sheet1 (2)'!$D$70*('Sheet1 (2)'!$D$72-rut_index)/'Sheet1 (2)'!$D$72,IF(shee2!D436='Sheet1 (2)'!$C$71,'Sheet1 (2)'!$D$71*('Sheet1 (2)'!$D$72-rut_index)/'Sheet1 (2)'!$D$72))))</f>
        <v>5</v>
      </c>
      <c r="AV436" s="157">
        <f>IF(IF(D436='Sheet1 (2)'!$C$69,'Sheet1 (2)'!$D$69*('Sheet1 (2)'!$D$72-crack_s_index)/'Sheet1 (2)'!$D$72,IF(shee2!D436='Sheet1 (2)'!$C$70,'Sheet1 (2)'!$D$70*('Sheet1 (2)'!$D$72-crack_s_index)/'Sheet1 (2)'!$D$72,IF(shee2!D436='Sheet1 (2)'!$C$71,'Sheet1 (2)'!$D$71*('Sheet1 (2)'!$D$72-crack_s_index)/'Sheet1 (2)'!$D$72)))&lt;0,0,IF(D436='Sheet1 (2)'!$C$69,'Sheet1 (2)'!$D$69*('Sheet1 (2)'!$D$72-crack_s_index)/'Sheet1 (2)'!$D$72,IF(shee2!D436='Sheet1 (2)'!$C$70,'Sheet1 (2)'!$D$70*('Sheet1 (2)'!$D$72-crack_s_index)/'Sheet1 (2)'!$D$72,IF(shee2!D436='Sheet1 (2)'!$C$71,'Sheet1 (2)'!$D$71*('Sheet1 (2)'!$D$72-crack_s_index)/'Sheet1 (2)'!$D$72))))</f>
        <v>1.875</v>
      </c>
      <c r="AW436" s="157">
        <f>IF(IF(D436='Sheet1 (2)'!$C$69,'Sheet1 (2)'!$D$69*('Sheet1 (2)'!$D$72-crack_t_index)/'Sheet1 (2)'!$D$72,IF(shee2!D436='Sheet1 (2)'!$C$70,'Sheet1 (2)'!$D$70*('Sheet1 (2)'!$D$72-crack_t_index)/'Sheet1 (2)'!$D$72,IF(shee2!D436='Sheet1 (2)'!$C$71,'Sheet1 (2)'!$D$71*('Sheet1 (2)'!$D$72-crack_t_index)/'Sheet1 (2)'!$D$72)))&lt;0,0,IF(D436='Sheet1 (2)'!$C$69,'Sheet1 (2)'!$D$69*('Sheet1 (2)'!$D$72-crack_t_index)/'Sheet1 (2)'!$D$72,IF(shee2!D436='Sheet1 (2)'!$C$70,'Sheet1 (2)'!$D$70*('Sheet1 (2)'!$D$72-crack_t_index)/'Sheet1 (2)'!$D$72,IF(shee2!D436='Sheet1 (2)'!$C$71,'Sheet1 (2)'!$D$71*('Sheet1 (2)'!$D$72-crack_t_index)/'Sheet1 (2)'!$D$72))))</f>
        <v>3.4375</v>
      </c>
      <c r="AX436" s="157">
        <f>IF(IF(D436='Sheet1 (2)'!$C$69,'Sheet1 (2)'!$D$69*('Sheet1 (2)'!$D$72-rave_index)/'Sheet1 (2)'!$D$72,IF(shee2!D436='Sheet1 (2)'!$C$70,'Sheet1 (2)'!$D$70*('Sheet1 (2)'!$D$72-rave_index)/'Sheet1 (2)'!$D$72,IF(shee2!D436='Sheet1 (2)'!$C$71,'Sheet1 (2)'!$D$71*('Sheet1 (2)'!$D$72-rave_index)/'Sheet1 (2)'!$D$72)))&lt;0,0,IF(D436='Sheet1 (2)'!$C$69,'Sheet1 (2)'!$D$69*('Sheet1 (2)'!$D$72-rave_index)/'Sheet1 (2)'!$D$72,IF(shee2!D436='Sheet1 (2)'!$C$70,'Sheet1 (2)'!$D$70*('Sheet1 (2)'!$D$72-rave_index)/'Sheet1 (2)'!$D$72,IF(shee2!D436='Sheet1 (2)'!$C$71,'Sheet1 (2)'!$D$71*('Sheet1 (2)'!$D$72-rave_index)/'Sheet1 (2)'!$D$72))))</f>
        <v>1.875</v>
      </c>
      <c r="AY436" s="157">
        <f>IF(IF(D436='Sheet1 (2)'!$C$69,'Sheet1 (2)'!$D$69*('Sheet1 (2)'!$D$72-rough_index)/'Sheet1 (2)'!$D$72,IF(shee2!D436='Sheet1 (2)'!$C$70,'Sheet1 (2)'!$D$70*('Sheet1 (2)'!$D$72-rough_index)/'Sheet1 (2)'!$D$72,IF(shee2!D436='Sheet1 (2)'!$C$71,'Sheet1 (2)'!$D$71*('Sheet1 (2)'!$D$72-rough_index)/'Sheet1 (2)'!$D$72)))&lt;0,0,IF(D436='Sheet1 (2)'!$C$69,'Sheet1 (2)'!$D$69*('Sheet1 (2)'!$D$72-rough_index)/'Sheet1 (2)'!$D$72,IF(shee2!D436='Sheet1 (2)'!$C$70,'Sheet1 (2)'!$D$70*('Sheet1 (2)'!$D$72-rough_index)/'Sheet1 (2)'!$D$72,IF(shee2!D436='Sheet1 (2)'!$C$71,'Sheet1 (2)'!$D$71*('Sheet1 (2)'!$D$72-rough_index)/'Sheet1 (2)'!$D$72))))</f>
        <v>1.6666666666666667</v>
      </c>
      <c r="AZ436" s="159">
        <f>+(AU436*'Sheet1 (2)'!$C$77)+(AV436*'Sheet1 (2)'!$C$78)+(AW436*'Sheet1 (2)'!$C$79)+(AX436*'Sheet1 (2)'!$C$80)+(AY436*'Sheet1 (2)'!$C$81)</f>
        <v>2.5</v>
      </c>
      <c r="BA436" s="213" t="str">
        <f t="shared" si="13"/>
        <v>Fair</v>
      </c>
      <c r="BE436">
        <f>IF(D436='Sheet1 (2)'!$C$61,'Sheet1 (2)'!$D$61*(counts^2)+'Sheet1 (2)'!$G$61*counts+'Sheet1 (2)'!$J$61,IF(D436='Sheet1 (2)'!$C$62,'Sheet1 (2)'!$D$62*counts+'Sheet1 (2)'!$G$62,IF(D436='Sheet1 (2)'!$C$63,'Sheet1 (2)'!$D$63*counts+'Sheet1 (2)'!$G$63,IF(D436='Sheet1 (2)'!$C$64,'Sheet1 (2)'!$D$64*counts+'Sheet1 (2)'!$G$64))))</f>
        <v>2.0984129299999998</v>
      </c>
    </row>
    <row r="437" spans="1:57" ht="12" customHeight="1">
      <c r="A437" s="145" t="s">
        <v>282</v>
      </c>
      <c r="B437" s="145" t="s">
        <v>76</v>
      </c>
      <c r="C437" s="170">
        <v>577</v>
      </c>
      <c r="D437" s="174" t="s">
        <v>77</v>
      </c>
      <c r="E437" s="171">
        <v>8</v>
      </c>
      <c r="F437" s="171">
        <v>2</v>
      </c>
      <c r="G437" s="171" t="s">
        <v>77</v>
      </c>
      <c r="H437" s="171">
        <v>1</v>
      </c>
      <c r="I437" s="171" t="s">
        <v>77</v>
      </c>
      <c r="J437" s="173" t="s">
        <v>80</v>
      </c>
      <c r="K437" s="173" t="s">
        <v>80</v>
      </c>
      <c r="L437" s="169">
        <f>VLOOKUP(CONCATENATE(J437,K437),'Sheet1 (2)'!$J$6:$K$26,2,FALSE)</f>
        <v>0</v>
      </c>
      <c r="M437" s="173" t="s">
        <v>83</v>
      </c>
      <c r="N437" s="173" t="s">
        <v>83</v>
      </c>
      <c r="O437" s="168">
        <f>VLOOKUP(CONCATENATE(M437,N437),'Sheet1 (2)'!$L$6:$M$26,2,FALSE)</f>
        <v>37.5</v>
      </c>
      <c r="P437" s="173" t="s">
        <v>83</v>
      </c>
      <c r="Q437" s="173" t="s">
        <v>82</v>
      </c>
      <c r="R437" s="168">
        <f>VLOOKUP(CONCATENATE(P437,Q437),'Sheet1 (2)'!$N$6:$O$26,2,FALSE)</f>
        <v>18.75</v>
      </c>
      <c r="S437" s="173" t="s">
        <v>80</v>
      </c>
      <c r="T437" s="173" t="s">
        <v>80</v>
      </c>
      <c r="U437" s="168">
        <f>VLOOKUP(CONCATENATE(S437,T437),'Sheet1 (2)'!$P$6:$Q$26,2,FALSE)</f>
        <v>0</v>
      </c>
      <c r="V437" s="173" t="s">
        <v>82</v>
      </c>
      <c r="W437" s="173" t="s">
        <v>83</v>
      </c>
      <c r="X437" s="168">
        <f>VLOOKUP(CONCATENATE(V437,W437),'Sheet1 (2)'!$R$6:$S$26,2,FALSE)</f>
        <v>25</v>
      </c>
      <c r="Y437" s="173" t="s">
        <v>82</v>
      </c>
      <c r="Z437" s="173" t="s">
        <v>82</v>
      </c>
      <c r="AA437" s="168">
        <f>VLOOKUP(CONCATENATE(Y437,Z437),'Sheet1 (2)'!$T$6:$U$26,2,FALSE)</f>
        <v>12.5</v>
      </c>
      <c r="AB437" s="173" t="s">
        <v>80</v>
      </c>
      <c r="AC437" s="173" t="s">
        <v>80</v>
      </c>
      <c r="AD437" s="168">
        <f>VLOOKUP(CONCATENATE(AB437,AC437),'Sheet1 (2)'!$X$6:$Y$26,2,FALSE)</f>
        <v>0</v>
      </c>
      <c r="AE437" s="173" t="s">
        <v>82</v>
      </c>
      <c r="AF437" s="173" t="s">
        <v>81</v>
      </c>
      <c r="AG437" s="168">
        <f>VLOOKUP(CONCATENATE(AE437,AF437),'Sheet1 (2)'!$Z$6:$AA$26,2,FALSE)</f>
        <v>66</v>
      </c>
      <c r="AH437" s="172"/>
      <c r="AI437" s="175"/>
      <c r="AJ437" s="140"/>
      <c r="AK437" s="176" t="s">
        <v>282</v>
      </c>
      <c r="AL437" s="176" t="s">
        <v>76</v>
      </c>
      <c r="AM437" s="170">
        <f t="shared" si="12"/>
        <v>577</v>
      </c>
      <c r="AN437" s="147"/>
      <c r="AO437" s="155"/>
      <c r="AP437" s="156"/>
      <c r="AQ437" s="157">
        <v>3.7736340214299737</v>
      </c>
      <c r="AR437" s="158"/>
      <c r="AS437" s="145">
        <f>LOOKUP(rufmkm,'Sheet1 (2)'!$V$62:$V$71,'Sheet1 (2)'!$W$62:$W$71)</f>
        <v>40</v>
      </c>
      <c r="AT437" s="140"/>
      <c r="AU437" s="157">
        <f>IF(IF(D437='Sheet1 (2)'!$C$69,'Sheet1 (2)'!$D$69*('Sheet1 (2)'!$D$72-rut_index)/'Sheet1 (2)'!$D$72,IF(shee2!D437='Sheet1 (2)'!$C$70,'Sheet1 (2)'!$D$70*('Sheet1 (2)'!$D$72-rut_index)/'Sheet1 (2)'!$D$72,IF(shee2!D437='Sheet1 (2)'!$C$71,'Sheet1 (2)'!$D$71*('Sheet1 (2)'!$D$72-rut_index)/'Sheet1 (2)'!$D$72)))&lt;0,0,IF(D437='Sheet1 (2)'!$C$69,'Sheet1 (2)'!$D$69*('Sheet1 (2)'!$D$72-rut_index)/'Sheet1 (2)'!$D$72,IF(shee2!D437='Sheet1 (2)'!$C$70,'Sheet1 (2)'!$D$70*('Sheet1 (2)'!$D$72-rut_index)/'Sheet1 (2)'!$D$72,IF(shee2!D437='Sheet1 (2)'!$C$71,'Sheet1 (2)'!$D$71*('Sheet1 (2)'!$D$72-rut_index)/'Sheet1 (2)'!$D$72))))</f>
        <v>5</v>
      </c>
      <c r="AV437" s="157">
        <f>IF(IF(D437='Sheet1 (2)'!$C$69,'Sheet1 (2)'!$D$69*('Sheet1 (2)'!$D$72-crack_s_index)/'Sheet1 (2)'!$D$72,IF(shee2!D437='Sheet1 (2)'!$C$70,'Sheet1 (2)'!$D$70*('Sheet1 (2)'!$D$72-crack_s_index)/'Sheet1 (2)'!$D$72,IF(shee2!D437='Sheet1 (2)'!$C$71,'Sheet1 (2)'!$D$71*('Sheet1 (2)'!$D$72-crack_s_index)/'Sheet1 (2)'!$D$72)))&lt;0,0,IF(D437='Sheet1 (2)'!$C$69,'Sheet1 (2)'!$D$69*('Sheet1 (2)'!$D$72-crack_s_index)/'Sheet1 (2)'!$D$72,IF(shee2!D437='Sheet1 (2)'!$C$70,'Sheet1 (2)'!$D$70*('Sheet1 (2)'!$D$72-crack_s_index)/'Sheet1 (2)'!$D$72,IF(shee2!D437='Sheet1 (2)'!$C$71,'Sheet1 (2)'!$D$71*('Sheet1 (2)'!$D$72-crack_s_index)/'Sheet1 (2)'!$D$72))))</f>
        <v>1.875</v>
      </c>
      <c r="AW437" s="157">
        <f>IF(IF(D437='Sheet1 (2)'!$C$69,'Sheet1 (2)'!$D$69*('Sheet1 (2)'!$D$72-crack_t_index)/'Sheet1 (2)'!$D$72,IF(shee2!D437='Sheet1 (2)'!$C$70,'Sheet1 (2)'!$D$70*('Sheet1 (2)'!$D$72-crack_t_index)/'Sheet1 (2)'!$D$72,IF(shee2!D437='Sheet1 (2)'!$C$71,'Sheet1 (2)'!$D$71*('Sheet1 (2)'!$D$72-crack_t_index)/'Sheet1 (2)'!$D$72)))&lt;0,0,IF(D437='Sheet1 (2)'!$C$69,'Sheet1 (2)'!$D$69*('Sheet1 (2)'!$D$72-crack_t_index)/'Sheet1 (2)'!$D$72,IF(shee2!D437='Sheet1 (2)'!$C$70,'Sheet1 (2)'!$D$70*('Sheet1 (2)'!$D$72-crack_t_index)/'Sheet1 (2)'!$D$72,IF(shee2!D437='Sheet1 (2)'!$C$71,'Sheet1 (2)'!$D$71*('Sheet1 (2)'!$D$72-crack_t_index)/'Sheet1 (2)'!$D$72))))</f>
        <v>3.4375</v>
      </c>
      <c r="AX437" s="157">
        <f>IF(IF(D437='Sheet1 (2)'!$C$69,'Sheet1 (2)'!$D$69*('Sheet1 (2)'!$D$72-rave_index)/'Sheet1 (2)'!$D$72,IF(shee2!D437='Sheet1 (2)'!$C$70,'Sheet1 (2)'!$D$70*('Sheet1 (2)'!$D$72-rave_index)/'Sheet1 (2)'!$D$72,IF(shee2!D437='Sheet1 (2)'!$C$71,'Sheet1 (2)'!$D$71*('Sheet1 (2)'!$D$72-rave_index)/'Sheet1 (2)'!$D$72)))&lt;0,0,IF(D437='Sheet1 (2)'!$C$69,'Sheet1 (2)'!$D$69*('Sheet1 (2)'!$D$72-rave_index)/'Sheet1 (2)'!$D$72,IF(shee2!D437='Sheet1 (2)'!$C$70,'Sheet1 (2)'!$D$70*('Sheet1 (2)'!$D$72-rave_index)/'Sheet1 (2)'!$D$72,IF(shee2!D437='Sheet1 (2)'!$C$71,'Sheet1 (2)'!$D$71*('Sheet1 (2)'!$D$72-rave_index)/'Sheet1 (2)'!$D$72))))</f>
        <v>3.9583333333333335</v>
      </c>
      <c r="AY437" s="157">
        <f>IF(IF(D437='Sheet1 (2)'!$C$69,'Sheet1 (2)'!$D$69*('Sheet1 (2)'!$D$72-rough_index)/'Sheet1 (2)'!$D$72,IF(shee2!D437='Sheet1 (2)'!$C$70,'Sheet1 (2)'!$D$70*('Sheet1 (2)'!$D$72-rough_index)/'Sheet1 (2)'!$D$72,IF(shee2!D437='Sheet1 (2)'!$C$71,'Sheet1 (2)'!$D$71*('Sheet1 (2)'!$D$72-rough_index)/'Sheet1 (2)'!$D$72)))&lt;0,0,IF(D437='Sheet1 (2)'!$C$69,'Sheet1 (2)'!$D$69*('Sheet1 (2)'!$D$72-rough_index)/'Sheet1 (2)'!$D$72,IF(shee2!D437='Sheet1 (2)'!$C$70,'Sheet1 (2)'!$D$70*('Sheet1 (2)'!$D$72-rough_index)/'Sheet1 (2)'!$D$72,IF(shee2!D437='Sheet1 (2)'!$C$71,'Sheet1 (2)'!$D$71*('Sheet1 (2)'!$D$72-rough_index)/'Sheet1 (2)'!$D$72))))</f>
        <v>1.6666666666666667</v>
      </c>
      <c r="AZ437" s="159">
        <f>+(AU437*'Sheet1 (2)'!$C$77)+(AV437*'Sheet1 (2)'!$C$78)+(AW437*'Sheet1 (2)'!$C$79)+(AX437*'Sheet1 (2)'!$C$80)+(AY437*'Sheet1 (2)'!$C$81)</f>
        <v>2.708333333333333</v>
      </c>
      <c r="BA437" s="213" t="str">
        <f t="shared" si="13"/>
        <v>Fair</v>
      </c>
      <c r="BE437">
        <f>IF(D437='Sheet1 (2)'!$C$61,'Sheet1 (2)'!$D$61*(counts^2)+'Sheet1 (2)'!$G$61*counts+'Sheet1 (2)'!$J$61,IF(D437='Sheet1 (2)'!$C$62,'Sheet1 (2)'!$D$62*counts+'Sheet1 (2)'!$G$62,IF(D437='Sheet1 (2)'!$C$63,'Sheet1 (2)'!$D$63*counts+'Sheet1 (2)'!$G$63,IF(D437='Sheet1 (2)'!$C$64,'Sheet1 (2)'!$D$64*counts+'Sheet1 (2)'!$G$64))))</f>
        <v>2.0984129299999998</v>
      </c>
    </row>
    <row r="438" spans="1:57" ht="12" customHeight="1">
      <c r="A438" s="145" t="s">
        <v>282</v>
      </c>
      <c r="B438" s="145" t="s">
        <v>76</v>
      </c>
      <c r="C438" s="170">
        <v>578</v>
      </c>
      <c r="D438" s="174" t="s">
        <v>77</v>
      </c>
      <c r="E438" s="171">
        <v>8</v>
      </c>
      <c r="F438" s="171">
        <v>2</v>
      </c>
      <c r="G438" s="171" t="s">
        <v>77</v>
      </c>
      <c r="H438" s="171">
        <v>1</v>
      </c>
      <c r="I438" s="171" t="s">
        <v>77</v>
      </c>
      <c r="J438" s="173" t="s">
        <v>80</v>
      </c>
      <c r="K438" s="173" t="s">
        <v>80</v>
      </c>
      <c r="L438" s="169">
        <f>VLOOKUP(CONCATENATE(J438,K438),'Sheet1 (2)'!$J$6:$K$26,2,FALSE)</f>
        <v>0</v>
      </c>
      <c r="M438" s="173" t="s">
        <v>83</v>
      </c>
      <c r="N438" s="173" t="s">
        <v>83</v>
      </c>
      <c r="O438" s="168">
        <f>VLOOKUP(CONCATENATE(M438,N438),'Sheet1 (2)'!$L$6:$M$26,2,FALSE)</f>
        <v>37.5</v>
      </c>
      <c r="P438" s="173" t="s">
        <v>83</v>
      </c>
      <c r="Q438" s="173" t="s">
        <v>83</v>
      </c>
      <c r="R438" s="168">
        <f>VLOOKUP(CONCATENATE(P438,Q438),'Sheet1 (2)'!$N$6:$O$26,2,FALSE)</f>
        <v>37.5</v>
      </c>
      <c r="S438" s="173" t="s">
        <v>80</v>
      </c>
      <c r="T438" s="173" t="s">
        <v>80</v>
      </c>
      <c r="U438" s="168">
        <f>VLOOKUP(CONCATENATE(S438,T438),'Sheet1 (2)'!$P$6:$Q$26,2,FALSE)</f>
        <v>0</v>
      </c>
      <c r="V438" s="173" t="s">
        <v>80</v>
      </c>
      <c r="W438" s="173" t="s">
        <v>80</v>
      </c>
      <c r="X438" s="168">
        <f>VLOOKUP(CONCATENATE(V438,W438),'Sheet1 (2)'!$R$6:$S$26,2,FALSE)</f>
        <v>0</v>
      </c>
      <c r="Y438" s="173" t="s">
        <v>79</v>
      </c>
      <c r="Z438" s="173" t="s">
        <v>82</v>
      </c>
      <c r="AA438" s="168">
        <f>VLOOKUP(CONCATENATE(Y438,Z438),'Sheet1 (2)'!$T$6:$U$26,2,FALSE)</f>
        <v>25</v>
      </c>
      <c r="AB438" s="173" t="s">
        <v>80</v>
      </c>
      <c r="AC438" s="173" t="s">
        <v>80</v>
      </c>
      <c r="AD438" s="168">
        <f>VLOOKUP(CONCATENATE(AB438,AC438),'Sheet1 (2)'!$X$6:$Y$26,2,FALSE)</f>
        <v>0</v>
      </c>
      <c r="AE438" s="173" t="s">
        <v>82</v>
      </c>
      <c r="AF438" s="173" t="s">
        <v>81</v>
      </c>
      <c r="AG438" s="168">
        <f>VLOOKUP(CONCATENATE(AE438,AF438),'Sheet1 (2)'!$Z$6:$AA$26,2,FALSE)</f>
        <v>66</v>
      </c>
      <c r="AH438" s="172"/>
      <c r="AI438" s="175"/>
      <c r="AJ438" s="140"/>
      <c r="AK438" s="176" t="s">
        <v>282</v>
      </c>
      <c r="AL438" s="176" t="s">
        <v>76</v>
      </c>
      <c r="AM438" s="170">
        <f t="shared" si="12"/>
        <v>578</v>
      </c>
      <c r="AN438" s="147"/>
      <c r="AO438" s="155"/>
      <c r="AP438" s="156"/>
      <c r="AQ438" s="157">
        <v>2.2519096800963916</v>
      </c>
      <c r="AR438" s="158"/>
      <c r="AS438" s="145">
        <f>LOOKUP(rufmkm,'Sheet1 (2)'!$V$62:$V$71,'Sheet1 (2)'!$W$62:$W$71)</f>
        <v>30</v>
      </c>
      <c r="AT438" s="140"/>
      <c r="AU438" s="157">
        <f>IF(IF(D438='Sheet1 (2)'!$C$69,'Sheet1 (2)'!$D$69*('Sheet1 (2)'!$D$72-rut_index)/'Sheet1 (2)'!$D$72,IF(shee2!D438='Sheet1 (2)'!$C$70,'Sheet1 (2)'!$D$70*('Sheet1 (2)'!$D$72-rut_index)/'Sheet1 (2)'!$D$72,IF(shee2!D438='Sheet1 (2)'!$C$71,'Sheet1 (2)'!$D$71*('Sheet1 (2)'!$D$72-rut_index)/'Sheet1 (2)'!$D$72)))&lt;0,0,IF(D438='Sheet1 (2)'!$C$69,'Sheet1 (2)'!$D$69*('Sheet1 (2)'!$D$72-rut_index)/'Sheet1 (2)'!$D$72,IF(shee2!D438='Sheet1 (2)'!$C$70,'Sheet1 (2)'!$D$70*('Sheet1 (2)'!$D$72-rut_index)/'Sheet1 (2)'!$D$72,IF(shee2!D438='Sheet1 (2)'!$C$71,'Sheet1 (2)'!$D$71*('Sheet1 (2)'!$D$72-rut_index)/'Sheet1 (2)'!$D$72))))</f>
        <v>5</v>
      </c>
      <c r="AV438" s="157">
        <f>IF(IF(D438='Sheet1 (2)'!$C$69,'Sheet1 (2)'!$D$69*('Sheet1 (2)'!$D$72-crack_s_index)/'Sheet1 (2)'!$D$72,IF(shee2!D438='Sheet1 (2)'!$C$70,'Sheet1 (2)'!$D$70*('Sheet1 (2)'!$D$72-crack_s_index)/'Sheet1 (2)'!$D$72,IF(shee2!D438='Sheet1 (2)'!$C$71,'Sheet1 (2)'!$D$71*('Sheet1 (2)'!$D$72-crack_s_index)/'Sheet1 (2)'!$D$72)))&lt;0,0,IF(D438='Sheet1 (2)'!$C$69,'Sheet1 (2)'!$D$69*('Sheet1 (2)'!$D$72-crack_s_index)/'Sheet1 (2)'!$D$72,IF(shee2!D438='Sheet1 (2)'!$C$70,'Sheet1 (2)'!$D$70*('Sheet1 (2)'!$D$72-crack_s_index)/'Sheet1 (2)'!$D$72,IF(shee2!D438='Sheet1 (2)'!$C$71,'Sheet1 (2)'!$D$71*('Sheet1 (2)'!$D$72-crack_s_index)/'Sheet1 (2)'!$D$72))))</f>
        <v>1.875</v>
      </c>
      <c r="AW438" s="157">
        <f>IF(IF(D438='Sheet1 (2)'!$C$69,'Sheet1 (2)'!$D$69*('Sheet1 (2)'!$D$72-crack_t_index)/'Sheet1 (2)'!$D$72,IF(shee2!D438='Sheet1 (2)'!$C$70,'Sheet1 (2)'!$D$70*('Sheet1 (2)'!$D$72-crack_t_index)/'Sheet1 (2)'!$D$72,IF(shee2!D438='Sheet1 (2)'!$C$71,'Sheet1 (2)'!$D$71*('Sheet1 (2)'!$D$72-crack_t_index)/'Sheet1 (2)'!$D$72)))&lt;0,0,IF(D438='Sheet1 (2)'!$C$69,'Sheet1 (2)'!$D$69*('Sheet1 (2)'!$D$72-crack_t_index)/'Sheet1 (2)'!$D$72,IF(shee2!D438='Sheet1 (2)'!$C$70,'Sheet1 (2)'!$D$70*('Sheet1 (2)'!$D$72-crack_t_index)/'Sheet1 (2)'!$D$72,IF(shee2!D438='Sheet1 (2)'!$C$71,'Sheet1 (2)'!$D$71*('Sheet1 (2)'!$D$72-crack_t_index)/'Sheet1 (2)'!$D$72))))</f>
        <v>1.875</v>
      </c>
      <c r="AX438" s="157">
        <f>IF(IF(D438='Sheet1 (2)'!$C$69,'Sheet1 (2)'!$D$69*('Sheet1 (2)'!$D$72-rave_index)/'Sheet1 (2)'!$D$72,IF(shee2!D438='Sheet1 (2)'!$C$70,'Sheet1 (2)'!$D$70*('Sheet1 (2)'!$D$72-rave_index)/'Sheet1 (2)'!$D$72,IF(shee2!D438='Sheet1 (2)'!$C$71,'Sheet1 (2)'!$D$71*('Sheet1 (2)'!$D$72-rave_index)/'Sheet1 (2)'!$D$72)))&lt;0,0,IF(D438='Sheet1 (2)'!$C$69,'Sheet1 (2)'!$D$69*('Sheet1 (2)'!$D$72-rave_index)/'Sheet1 (2)'!$D$72,IF(shee2!D438='Sheet1 (2)'!$C$70,'Sheet1 (2)'!$D$70*('Sheet1 (2)'!$D$72-rave_index)/'Sheet1 (2)'!$D$72,IF(shee2!D438='Sheet1 (2)'!$C$71,'Sheet1 (2)'!$D$71*('Sheet1 (2)'!$D$72-rave_index)/'Sheet1 (2)'!$D$72))))</f>
        <v>2.9166666666666665</v>
      </c>
      <c r="AY438" s="157">
        <f>IF(IF(D438='Sheet1 (2)'!$C$69,'Sheet1 (2)'!$D$69*('Sheet1 (2)'!$D$72-rough_index)/'Sheet1 (2)'!$D$72,IF(shee2!D438='Sheet1 (2)'!$C$70,'Sheet1 (2)'!$D$70*('Sheet1 (2)'!$D$72-rough_index)/'Sheet1 (2)'!$D$72,IF(shee2!D438='Sheet1 (2)'!$C$71,'Sheet1 (2)'!$D$71*('Sheet1 (2)'!$D$72-rough_index)/'Sheet1 (2)'!$D$72)))&lt;0,0,IF(D438='Sheet1 (2)'!$C$69,'Sheet1 (2)'!$D$69*('Sheet1 (2)'!$D$72-rough_index)/'Sheet1 (2)'!$D$72,IF(shee2!D438='Sheet1 (2)'!$C$70,'Sheet1 (2)'!$D$70*('Sheet1 (2)'!$D$72-rough_index)/'Sheet1 (2)'!$D$72,IF(shee2!D438='Sheet1 (2)'!$C$71,'Sheet1 (2)'!$D$71*('Sheet1 (2)'!$D$72-rough_index)/'Sheet1 (2)'!$D$72))))</f>
        <v>2.5</v>
      </c>
      <c r="AZ438" s="159">
        <f>+(AU438*'Sheet1 (2)'!$C$77)+(AV438*'Sheet1 (2)'!$C$78)+(AW438*'Sheet1 (2)'!$C$79)+(AX438*'Sheet1 (2)'!$C$80)+(AY438*'Sheet1 (2)'!$C$81)</f>
        <v>2.7916666666666665</v>
      </c>
      <c r="BA438" s="213" t="str">
        <f t="shared" si="13"/>
        <v>Fair</v>
      </c>
      <c r="BE438">
        <f>IF(D438='Sheet1 (2)'!$C$61,'Sheet1 (2)'!$D$61*(counts^2)+'Sheet1 (2)'!$G$61*counts+'Sheet1 (2)'!$J$61,IF(D438='Sheet1 (2)'!$C$62,'Sheet1 (2)'!$D$62*counts+'Sheet1 (2)'!$G$62,IF(D438='Sheet1 (2)'!$C$63,'Sheet1 (2)'!$D$63*counts+'Sheet1 (2)'!$G$63,IF(D438='Sheet1 (2)'!$C$64,'Sheet1 (2)'!$D$64*counts+'Sheet1 (2)'!$G$64))))</f>
        <v>2.0984129299999998</v>
      </c>
    </row>
    <row r="439" spans="1:57" ht="12" customHeight="1">
      <c r="A439" s="145" t="s">
        <v>282</v>
      </c>
      <c r="B439" s="145" t="s">
        <v>76</v>
      </c>
      <c r="C439" s="170">
        <v>579</v>
      </c>
      <c r="D439" s="174" t="s">
        <v>77</v>
      </c>
      <c r="E439" s="171">
        <v>8</v>
      </c>
      <c r="F439" s="171">
        <v>2</v>
      </c>
      <c r="G439" s="171" t="s">
        <v>77</v>
      </c>
      <c r="H439" s="171">
        <v>1</v>
      </c>
      <c r="I439" s="171" t="s">
        <v>77</v>
      </c>
      <c r="J439" s="173" t="s">
        <v>80</v>
      </c>
      <c r="K439" s="173" t="s">
        <v>80</v>
      </c>
      <c r="L439" s="169">
        <f>VLOOKUP(CONCATENATE(J439,K439),'Sheet1 (2)'!$J$6:$K$26,2,FALSE)</f>
        <v>0</v>
      </c>
      <c r="M439" s="173" t="s">
        <v>79</v>
      </c>
      <c r="N439" s="173" t="s">
        <v>82</v>
      </c>
      <c r="O439" s="168">
        <f>VLOOKUP(CONCATENATE(M439,N439),'Sheet1 (2)'!$L$6:$M$26,2,FALSE)</f>
        <v>25</v>
      </c>
      <c r="P439" s="173" t="s">
        <v>79</v>
      </c>
      <c r="Q439" s="173" t="s">
        <v>82</v>
      </c>
      <c r="R439" s="168">
        <f>VLOOKUP(CONCATENATE(P439,Q439),'Sheet1 (2)'!$N$6:$O$26,2,FALSE)</f>
        <v>25</v>
      </c>
      <c r="S439" s="173" t="s">
        <v>80</v>
      </c>
      <c r="T439" s="173" t="s">
        <v>80</v>
      </c>
      <c r="U439" s="168">
        <f>VLOOKUP(CONCATENATE(S439,T439),'Sheet1 (2)'!$P$6:$Q$26,2,FALSE)</f>
        <v>0</v>
      </c>
      <c r="V439" s="173" t="s">
        <v>80</v>
      </c>
      <c r="W439" s="173" t="s">
        <v>80</v>
      </c>
      <c r="X439" s="168">
        <f>VLOOKUP(CONCATENATE(V439,W439),'Sheet1 (2)'!$R$6:$S$26,2,FALSE)</f>
        <v>0</v>
      </c>
      <c r="Y439" s="173" t="s">
        <v>83</v>
      </c>
      <c r="Z439" s="173" t="s">
        <v>82</v>
      </c>
      <c r="AA439" s="168">
        <f>VLOOKUP(CONCATENATE(Y439,Z439),'Sheet1 (2)'!$T$6:$U$26,2,FALSE)</f>
        <v>18.75</v>
      </c>
      <c r="AB439" s="173" t="s">
        <v>80</v>
      </c>
      <c r="AC439" s="173" t="s">
        <v>80</v>
      </c>
      <c r="AD439" s="168">
        <f>VLOOKUP(CONCATENATE(AB439,AC439),'Sheet1 (2)'!$X$6:$Y$26,2,FALSE)</f>
        <v>0</v>
      </c>
      <c r="AE439" s="173" t="s">
        <v>82</v>
      </c>
      <c r="AF439" s="173" t="s">
        <v>81</v>
      </c>
      <c r="AG439" s="168">
        <f>VLOOKUP(CONCATENATE(AE439,AF439),'Sheet1 (2)'!$Z$6:$AA$26,2,FALSE)</f>
        <v>66</v>
      </c>
      <c r="AH439" s="172"/>
      <c r="AI439" s="175"/>
      <c r="AJ439" s="140"/>
      <c r="AK439" s="176" t="s">
        <v>282</v>
      </c>
      <c r="AL439" s="176" t="s">
        <v>76</v>
      </c>
      <c r="AM439" s="170">
        <f t="shared" si="12"/>
        <v>579</v>
      </c>
      <c r="AN439" s="147"/>
      <c r="AO439" s="155"/>
      <c r="AP439" s="156"/>
      <c r="AQ439" s="157">
        <v>2.9983961467960696</v>
      </c>
      <c r="AR439" s="158"/>
      <c r="AS439" s="145">
        <f>LOOKUP(rufmkm,'Sheet1 (2)'!$V$62:$V$71,'Sheet1 (2)'!$W$62:$W$71)</f>
        <v>30</v>
      </c>
      <c r="AT439" s="140"/>
      <c r="AU439" s="157">
        <f>IF(IF(D439='Sheet1 (2)'!$C$69,'Sheet1 (2)'!$D$69*('Sheet1 (2)'!$D$72-rut_index)/'Sheet1 (2)'!$D$72,IF(shee2!D439='Sheet1 (2)'!$C$70,'Sheet1 (2)'!$D$70*('Sheet1 (2)'!$D$72-rut_index)/'Sheet1 (2)'!$D$72,IF(shee2!D439='Sheet1 (2)'!$C$71,'Sheet1 (2)'!$D$71*('Sheet1 (2)'!$D$72-rut_index)/'Sheet1 (2)'!$D$72)))&lt;0,0,IF(D439='Sheet1 (2)'!$C$69,'Sheet1 (2)'!$D$69*('Sheet1 (2)'!$D$72-rut_index)/'Sheet1 (2)'!$D$72,IF(shee2!D439='Sheet1 (2)'!$C$70,'Sheet1 (2)'!$D$70*('Sheet1 (2)'!$D$72-rut_index)/'Sheet1 (2)'!$D$72,IF(shee2!D439='Sheet1 (2)'!$C$71,'Sheet1 (2)'!$D$71*('Sheet1 (2)'!$D$72-rut_index)/'Sheet1 (2)'!$D$72))))</f>
        <v>5</v>
      </c>
      <c r="AV439" s="157">
        <f>IF(IF(D439='Sheet1 (2)'!$C$69,'Sheet1 (2)'!$D$69*('Sheet1 (2)'!$D$72-crack_s_index)/'Sheet1 (2)'!$D$72,IF(shee2!D439='Sheet1 (2)'!$C$70,'Sheet1 (2)'!$D$70*('Sheet1 (2)'!$D$72-crack_s_index)/'Sheet1 (2)'!$D$72,IF(shee2!D439='Sheet1 (2)'!$C$71,'Sheet1 (2)'!$D$71*('Sheet1 (2)'!$D$72-crack_s_index)/'Sheet1 (2)'!$D$72)))&lt;0,0,IF(D439='Sheet1 (2)'!$C$69,'Sheet1 (2)'!$D$69*('Sheet1 (2)'!$D$72-crack_s_index)/'Sheet1 (2)'!$D$72,IF(shee2!D439='Sheet1 (2)'!$C$70,'Sheet1 (2)'!$D$70*('Sheet1 (2)'!$D$72-crack_s_index)/'Sheet1 (2)'!$D$72,IF(shee2!D439='Sheet1 (2)'!$C$71,'Sheet1 (2)'!$D$71*('Sheet1 (2)'!$D$72-crack_s_index)/'Sheet1 (2)'!$D$72))))</f>
        <v>2.9166666666666665</v>
      </c>
      <c r="AW439" s="157">
        <f>IF(IF(D439='Sheet1 (2)'!$C$69,'Sheet1 (2)'!$D$69*('Sheet1 (2)'!$D$72-crack_t_index)/'Sheet1 (2)'!$D$72,IF(shee2!D439='Sheet1 (2)'!$C$70,'Sheet1 (2)'!$D$70*('Sheet1 (2)'!$D$72-crack_t_index)/'Sheet1 (2)'!$D$72,IF(shee2!D439='Sheet1 (2)'!$C$71,'Sheet1 (2)'!$D$71*('Sheet1 (2)'!$D$72-crack_t_index)/'Sheet1 (2)'!$D$72)))&lt;0,0,IF(D439='Sheet1 (2)'!$C$69,'Sheet1 (2)'!$D$69*('Sheet1 (2)'!$D$72-crack_t_index)/'Sheet1 (2)'!$D$72,IF(shee2!D439='Sheet1 (2)'!$C$70,'Sheet1 (2)'!$D$70*('Sheet1 (2)'!$D$72-crack_t_index)/'Sheet1 (2)'!$D$72,IF(shee2!D439='Sheet1 (2)'!$C$71,'Sheet1 (2)'!$D$71*('Sheet1 (2)'!$D$72-crack_t_index)/'Sheet1 (2)'!$D$72))))</f>
        <v>2.9166666666666665</v>
      </c>
      <c r="AX439" s="157">
        <f>IF(IF(D439='Sheet1 (2)'!$C$69,'Sheet1 (2)'!$D$69*('Sheet1 (2)'!$D$72-rave_index)/'Sheet1 (2)'!$D$72,IF(shee2!D439='Sheet1 (2)'!$C$70,'Sheet1 (2)'!$D$70*('Sheet1 (2)'!$D$72-rave_index)/'Sheet1 (2)'!$D$72,IF(shee2!D439='Sheet1 (2)'!$C$71,'Sheet1 (2)'!$D$71*('Sheet1 (2)'!$D$72-rave_index)/'Sheet1 (2)'!$D$72)))&lt;0,0,IF(D439='Sheet1 (2)'!$C$69,'Sheet1 (2)'!$D$69*('Sheet1 (2)'!$D$72-rave_index)/'Sheet1 (2)'!$D$72,IF(shee2!D439='Sheet1 (2)'!$C$70,'Sheet1 (2)'!$D$70*('Sheet1 (2)'!$D$72-rave_index)/'Sheet1 (2)'!$D$72,IF(shee2!D439='Sheet1 (2)'!$C$71,'Sheet1 (2)'!$D$71*('Sheet1 (2)'!$D$72-rave_index)/'Sheet1 (2)'!$D$72))))</f>
        <v>3.4375</v>
      </c>
      <c r="AY439" s="157">
        <f>IF(IF(D439='Sheet1 (2)'!$C$69,'Sheet1 (2)'!$D$69*('Sheet1 (2)'!$D$72-rough_index)/'Sheet1 (2)'!$D$72,IF(shee2!D439='Sheet1 (2)'!$C$70,'Sheet1 (2)'!$D$70*('Sheet1 (2)'!$D$72-rough_index)/'Sheet1 (2)'!$D$72,IF(shee2!D439='Sheet1 (2)'!$C$71,'Sheet1 (2)'!$D$71*('Sheet1 (2)'!$D$72-rough_index)/'Sheet1 (2)'!$D$72)))&lt;0,0,IF(D439='Sheet1 (2)'!$C$69,'Sheet1 (2)'!$D$69*('Sheet1 (2)'!$D$72-rough_index)/'Sheet1 (2)'!$D$72,IF(shee2!D439='Sheet1 (2)'!$C$70,'Sheet1 (2)'!$D$70*('Sheet1 (2)'!$D$72-rough_index)/'Sheet1 (2)'!$D$72,IF(shee2!D439='Sheet1 (2)'!$C$71,'Sheet1 (2)'!$D$71*('Sheet1 (2)'!$D$72-rough_index)/'Sheet1 (2)'!$D$72))))</f>
        <v>2.5</v>
      </c>
      <c r="AZ439" s="159">
        <f>+(AU439*'Sheet1 (2)'!$C$77)+(AV439*'Sheet1 (2)'!$C$78)+(AW439*'Sheet1 (2)'!$C$79)+(AX439*'Sheet1 (2)'!$C$80)+(AY439*'Sheet1 (2)'!$C$81)</f>
        <v>3.2604166666666665</v>
      </c>
      <c r="BA439" s="213" t="str">
        <f t="shared" si="13"/>
        <v>Fair</v>
      </c>
      <c r="BE439">
        <f>IF(D439='Sheet1 (2)'!$C$61,'Sheet1 (2)'!$D$61*(counts^2)+'Sheet1 (2)'!$G$61*counts+'Sheet1 (2)'!$J$61,IF(D439='Sheet1 (2)'!$C$62,'Sheet1 (2)'!$D$62*counts+'Sheet1 (2)'!$G$62,IF(D439='Sheet1 (2)'!$C$63,'Sheet1 (2)'!$D$63*counts+'Sheet1 (2)'!$G$63,IF(D439='Sheet1 (2)'!$C$64,'Sheet1 (2)'!$D$64*counts+'Sheet1 (2)'!$G$64))))</f>
        <v>2.0984129299999998</v>
      </c>
    </row>
    <row r="440" spans="1:57" ht="12" customHeight="1">
      <c r="A440" s="145" t="s">
        <v>282</v>
      </c>
      <c r="B440" s="145" t="s">
        <v>76</v>
      </c>
      <c r="C440" s="170">
        <v>580</v>
      </c>
      <c r="D440" s="174" t="s">
        <v>77</v>
      </c>
      <c r="E440" s="171">
        <v>8</v>
      </c>
      <c r="F440" s="171">
        <v>2</v>
      </c>
      <c r="G440" s="171" t="s">
        <v>77</v>
      </c>
      <c r="H440" s="171">
        <v>1</v>
      </c>
      <c r="I440" s="171" t="s">
        <v>77</v>
      </c>
      <c r="J440" s="173" t="s">
        <v>80</v>
      </c>
      <c r="K440" s="173" t="s">
        <v>80</v>
      </c>
      <c r="L440" s="169">
        <f>VLOOKUP(CONCATENATE(J440,K440),'Sheet1 (2)'!$J$6:$K$26,2,FALSE)</f>
        <v>0</v>
      </c>
      <c r="M440" s="173" t="s">
        <v>79</v>
      </c>
      <c r="N440" s="173" t="s">
        <v>83</v>
      </c>
      <c r="O440" s="168">
        <f>VLOOKUP(CONCATENATE(M440,N440),'Sheet1 (2)'!$L$6:$M$26,2,FALSE)</f>
        <v>50</v>
      </c>
      <c r="P440" s="173" t="s">
        <v>79</v>
      </c>
      <c r="Q440" s="173" t="s">
        <v>83</v>
      </c>
      <c r="R440" s="168">
        <f>VLOOKUP(CONCATENATE(P440,Q440),'Sheet1 (2)'!$N$6:$O$26,2,FALSE)</f>
        <v>50</v>
      </c>
      <c r="S440" s="173" t="s">
        <v>80</v>
      </c>
      <c r="T440" s="173" t="s">
        <v>80</v>
      </c>
      <c r="U440" s="168">
        <f>VLOOKUP(CONCATENATE(S440,T440),'Sheet1 (2)'!$P$6:$Q$26,2,FALSE)</f>
        <v>0</v>
      </c>
      <c r="V440" s="173" t="s">
        <v>80</v>
      </c>
      <c r="W440" s="173" t="s">
        <v>80</v>
      </c>
      <c r="X440" s="168">
        <f>VLOOKUP(CONCATENATE(V440,W440),'Sheet1 (2)'!$R$6:$S$26,2,FALSE)</f>
        <v>0</v>
      </c>
      <c r="Y440" s="173" t="s">
        <v>79</v>
      </c>
      <c r="Z440" s="173" t="s">
        <v>83</v>
      </c>
      <c r="AA440" s="168">
        <f>VLOOKUP(CONCATENATE(Y440,Z440),'Sheet1 (2)'!$T$6:$U$26,2,FALSE)</f>
        <v>50</v>
      </c>
      <c r="AB440" s="173" t="s">
        <v>80</v>
      </c>
      <c r="AC440" s="173" t="s">
        <v>80</v>
      </c>
      <c r="AD440" s="168">
        <f>VLOOKUP(CONCATENATE(AB440,AC440),'Sheet1 (2)'!$X$6:$Y$26,2,FALSE)</f>
        <v>0</v>
      </c>
      <c r="AE440" s="173" t="s">
        <v>82</v>
      </c>
      <c r="AF440" s="173" t="s">
        <v>81</v>
      </c>
      <c r="AG440" s="168">
        <f>VLOOKUP(CONCATENATE(AE440,AF440),'Sheet1 (2)'!$Z$6:$AA$26,2,FALSE)</f>
        <v>66</v>
      </c>
      <c r="AH440" s="172"/>
      <c r="AI440" s="175"/>
      <c r="AJ440" s="140"/>
      <c r="AK440" s="176" t="s">
        <v>282</v>
      </c>
      <c r="AL440" s="176" t="s">
        <v>76</v>
      </c>
      <c r="AM440" s="170">
        <f t="shared" si="12"/>
        <v>580</v>
      </c>
      <c r="AN440" s="147"/>
      <c r="AO440" s="155" t="s">
        <v>439</v>
      </c>
      <c r="AP440" s="156"/>
      <c r="AQ440" s="157">
        <v>2.9123841196785545</v>
      </c>
      <c r="AR440" s="158"/>
      <c r="AS440" s="145">
        <f>LOOKUP(rufmkm,'Sheet1 (2)'!$V$62:$V$71,'Sheet1 (2)'!$W$62:$W$71)</f>
        <v>30</v>
      </c>
      <c r="AT440" s="140"/>
      <c r="AU440" s="157">
        <f>IF(IF(D440='Sheet1 (2)'!$C$69,'Sheet1 (2)'!$D$69*('Sheet1 (2)'!$D$72-rut_index)/'Sheet1 (2)'!$D$72,IF(shee2!D440='Sheet1 (2)'!$C$70,'Sheet1 (2)'!$D$70*('Sheet1 (2)'!$D$72-rut_index)/'Sheet1 (2)'!$D$72,IF(shee2!D440='Sheet1 (2)'!$C$71,'Sheet1 (2)'!$D$71*('Sheet1 (2)'!$D$72-rut_index)/'Sheet1 (2)'!$D$72)))&lt;0,0,IF(D440='Sheet1 (2)'!$C$69,'Sheet1 (2)'!$D$69*('Sheet1 (2)'!$D$72-rut_index)/'Sheet1 (2)'!$D$72,IF(shee2!D440='Sheet1 (2)'!$C$70,'Sheet1 (2)'!$D$70*('Sheet1 (2)'!$D$72-rut_index)/'Sheet1 (2)'!$D$72,IF(shee2!D440='Sheet1 (2)'!$C$71,'Sheet1 (2)'!$D$71*('Sheet1 (2)'!$D$72-rut_index)/'Sheet1 (2)'!$D$72))))</f>
        <v>5</v>
      </c>
      <c r="AV440" s="157">
        <f>IF(IF(D440='Sheet1 (2)'!$C$69,'Sheet1 (2)'!$D$69*('Sheet1 (2)'!$D$72-crack_s_index)/'Sheet1 (2)'!$D$72,IF(shee2!D440='Sheet1 (2)'!$C$70,'Sheet1 (2)'!$D$70*('Sheet1 (2)'!$D$72-crack_s_index)/'Sheet1 (2)'!$D$72,IF(shee2!D440='Sheet1 (2)'!$C$71,'Sheet1 (2)'!$D$71*('Sheet1 (2)'!$D$72-crack_s_index)/'Sheet1 (2)'!$D$72)))&lt;0,0,IF(D440='Sheet1 (2)'!$C$69,'Sheet1 (2)'!$D$69*('Sheet1 (2)'!$D$72-crack_s_index)/'Sheet1 (2)'!$D$72,IF(shee2!D440='Sheet1 (2)'!$C$70,'Sheet1 (2)'!$D$70*('Sheet1 (2)'!$D$72-crack_s_index)/'Sheet1 (2)'!$D$72,IF(shee2!D440='Sheet1 (2)'!$C$71,'Sheet1 (2)'!$D$71*('Sheet1 (2)'!$D$72-crack_s_index)/'Sheet1 (2)'!$D$72))))</f>
        <v>0.83333333333333337</v>
      </c>
      <c r="AW440" s="157">
        <f>IF(IF(D440='Sheet1 (2)'!$C$69,'Sheet1 (2)'!$D$69*('Sheet1 (2)'!$D$72-crack_t_index)/'Sheet1 (2)'!$D$72,IF(shee2!D440='Sheet1 (2)'!$C$70,'Sheet1 (2)'!$D$70*('Sheet1 (2)'!$D$72-crack_t_index)/'Sheet1 (2)'!$D$72,IF(shee2!D440='Sheet1 (2)'!$C$71,'Sheet1 (2)'!$D$71*('Sheet1 (2)'!$D$72-crack_t_index)/'Sheet1 (2)'!$D$72)))&lt;0,0,IF(D440='Sheet1 (2)'!$C$69,'Sheet1 (2)'!$D$69*('Sheet1 (2)'!$D$72-crack_t_index)/'Sheet1 (2)'!$D$72,IF(shee2!D440='Sheet1 (2)'!$C$70,'Sheet1 (2)'!$D$70*('Sheet1 (2)'!$D$72-crack_t_index)/'Sheet1 (2)'!$D$72,IF(shee2!D440='Sheet1 (2)'!$C$71,'Sheet1 (2)'!$D$71*('Sheet1 (2)'!$D$72-crack_t_index)/'Sheet1 (2)'!$D$72))))</f>
        <v>0.83333333333333337</v>
      </c>
      <c r="AX440" s="157">
        <f>IF(IF(D440='Sheet1 (2)'!$C$69,'Sheet1 (2)'!$D$69*('Sheet1 (2)'!$D$72-rave_index)/'Sheet1 (2)'!$D$72,IF(shee2!D440='Sheet1 (2)'!$C$70,'Sheet1 (2)'!$D$70*('Sheet1 (2)'!$D$72-rave_index)/'Sheet1 (2)'!$D$72,IF(shee2!D440='Sheet1 (2)'!$C$71,'Sheet1 (2)'!$D$71*('Sheet1 (2)'!$D$72-rave_index)/'Sheet1 (2)'!$D$72)))&lt;0,0,IF(D440='Sheet1 (2)'!$C$69,'Sheet1 (2)'!$D$69*('Sheet1 (2)'!$D$72-rave_index)/'Sheet1 (2)'!$D$72,IF(shee2!D440='Sheet1 (2)'!$C$70,'Sheet1 (2)'!$D$70*('Sheet1 (2)'!$D$72-rave_index)/'Sheet1 (2)'!$D$72,IF(shee2!D440='Sheet1 (2)'!$C$71,'Sheet1 (2)'!$D$71*('Sheet1 (2)'!$D$72-rave_index)/'Sheet1 (2)'!$D$72))))</f>
        <v>0.83333333333333337</v>
      </c>
      <c r="AY440" s="157">
        <f>IF(IF(D440='Sheet1 (2)'!$C$69,'Sheet1 (2)'!$D$69*('Sheet1 (2)'!$D$72-rough_index)/'Sheet1 (2)'!$D$72,IF(shee2!D440='Sheet1 (2)'!$C$70,'Sheet1 (2)'!$D$70*('Sheet1 (2)'!$D$72-rough_index)/'Sheet1 (2)'!$D$72,IF(shee2!D440='Sheet1 (2)'!$C$71,'Sheet1 (2)'!$D$71*('Sheet1 (2)'!$D$72-rough_index)/'Sheet1 (2)'!$D$72)))&lt;0,0,IF(D440='Sheet1 (2)'!$C$69,'Sheet1 (2)'!$D$69*('Sheet1 (2)'!$D$72-rough_index)/'Sheet1 (2)'!$D$72,IF(shee2!D440='Sheet1 (2)'!$C$70,'Sheet1 (2)'!$D$70*('Sheet1 (2)'!$D$72-rough_index)/'Sheet1 (2)'!$D$72,IF(shee2!D440='Sheet1 (2)'!$C$71,'Sheet1 (2)'!$D$71*('Sheet1 (2)'!$D$72-rough_index)/'Sheet1 (2)'!$D$72))))</f>
        <v>2.5</v>
      </c>
      <c r="AZ440" s="159">
        <f>+(AU440*'Sheet1 (2)'!$C$77)+(AV440*'Sheet1 (2)'!$C$78)+(AW440*'Sheet1 (2)'!$C$79)+(AX440*'Sheet1 (2)'!$C$80)+(AY440*'Sheet1 (2)'!$C$81)</f>
        <v>2.166666666666667</v>
      </c>
      <c r="BA440" s="213" t="str">
        <f t="shared" si="13"/>
        <v>Poor</v>
      </c>
      <c r="BE440">
        <f>IF(D440='Sheet1 (2)'!$C$61,'Sheet1 (2)'!$D$61*(counts^2)+'Sheet1 (2)'!$G$61*counts+'Sheet1 (2)'!$J$61,IF(D440='Sheet1 (2)'!$C$62,'Sheet1 (2)'!$D$62*counts+'Sheet1 (2)'!$G$62,IF(D440='Sheet1 (2)'!$C$63,'Sheet1 (2)'!$D$63*counts+'Sheet1 (2)'!$G$63,IF(D440='Sheet1 (2)'!$C$64,'Sheet1 (2)'!$D$64*counts+'Sheet1 (2)'!$G$64))))</f>
        <v>2.0984129299999998</v>
      </c>
    </row>
    <row r="441" spans="1:57" ht="12" customHeight="1">
      <c r="A441" s="145" t="s">
        <v>282</v>
      </c>
      <c r="B441" s="145" t="s">
        <v>76</v>
      </c>
      <c r="C441" s="170">
        <v>581</v>
      </c>
      <c r="D441" s="174" t="s">
        <v>77</v>
      </c>
      <c r="E441" s="171">
        <v>8</v>
      </c>
      <c r="F441" s="171">
        <v>2</v>
      </c>
      <c r="G441" s="171" t="s">
        <v>77</v>
      </c>
      <c r="H441" s="171">
        <v>1</v>
      </c>
      <c r="I441" s="171" t="s">
        <v>77</v>
      </c>
      <c r="J441" s="173" t="s">
        <v>80</v>
      </c>
      <c r="K441" s="173" t="s">
        <v>80</v>
      </c>
      <c r="L441" s="169">
        <f>VLOOKUP(CONCATENATE(J441,K441),'Sheet1 (2)'!$J$6:$K$26,2,FALSE)</f>
        <v>0</v>
      </c>
      <c r="M441" s="173" t="s">
        <v>83</v>
      </c>
      <c r="N441" s="173" t="s">
        <v>82</v>
      </c>
      <c r="O441" s="168">
        <f>VLOOKUP(CONCATENATE(M441,N441),'Sheet1 (2)'!$L$6:$M$26,2,FALSE)</f>
        <v>18.75</v>
      </c>
      <c r="P441" s="173" t="s">
        <v>80</v>
      </c>
      <c r="Q441" s="173" t="s">
        <v>80</v>
      </c>
      <c r="R441" s="168">
        <f>VLOOKUP(CONCATENATE(P441,Q441),'Sheet1 (2)'!$N$6:$O$26,2,FALSE)</f>
        <v>0</v>
      </c>
      <c r="S441" s="173" t="s">
        <v>80</v>
      </c>
      <c r="T441" s="173" t="s">
        <v>80</v>
      </c>
      <c r="U441" s="168">
        <f>VLOOKUP(CONCATENATE(S441,T441),'Sheet1 (2)'!$P$6:$Q$26,2,FALSE)</f>
        <v>0</v>
      </c>
      <c r="V441" s="173" t="s">
        <v>80</v>
      </c>
      <c r="W441" s="173" t="s">
        <v>80</v>
      </c>
      <c r="X441" s="168">
        <f>VLOOKUP(CONCATENATE(V441,W441),'Sheet1 (2)'!$R$6:$S$26,2,FALSE)</f>
        <v>0</v>
      </c>
      <c r="Y441" s="173" t="s">
        <v>80</v>
      </c>
      <c r="Z441" s="173" t="s">
        <v>80</v>
      </c>
      <c r="AA441" s="168">
        <f>VLOOKUP(CONCATENATE(Y441,Z441),'Sheet1 (2)'!$T$6:$U$26,2,FALSE)</f>
        <v>0</v>
      </c>
      <c r="AB441" s="173" t="s">
        <v>80</v>
      </c>
      <c r="AC441" s="173" t="s">
        <v>80</v>
      </c>
      <c r="AD441" s="168">
        <f>VLOOKUP(CONCATENATE(AB441,AC441),'Sheet1 (2)'!$X$6:$Y$26,2,FALSE)</f>
        <v>0</v>
      </c>
      <c r="AE441" s="173" t="s">
        <v>82</v>
      </c>
      <c r="AF441" s="173" t="s">
        <v>81</v>
      </c>
      <c r="AG441" s="168">
        <f>VLOOKUP(CONCATENATE(AE441,AF441),'Sheet1 (2)'!$Z$6:$AA$26,2,FALSE)</f>
        <v>66</v>
      </c>
      <c r="AH441" s="172"/>
      <c r="AI441" s="175"/>
      <c r="AJ441" s="140"/>
      <c r="AK441" s="176" t="s">
        <v>282</v>
      </c>
      <c r="AL441" s="176" t="s">
        <v>76</v>
      </c>
      <c r="AM441" s="170">
        <f t="shared" si="12"/>
        <v>581</v>
      </c>
      <c r="AN441" s="147"/>
      <c r="AO441" s="155"/>
      <c r="AP441" s="156"/>
      <c r="AQ441" s="157">
        <v>3.1414685906955344</v>
      </c>
      <c r="AR441" s="158"/>
      <c r="AS441" s="145">
        <f>LOOKUP(rufmkm,'Sheet1 (2)'!$V$62:$V$71,'Sheet1 (2)'!$W$62:$W$71)</f>
        <v>40</v>
      </c>
      <c r="AT441" s="140"/>
      <c r="AU441" s="157">
        <f>IF(IF(D441='Sheet1 (2)'!$C$69,'Sheet1 (2)'!$D$69*('Sheet1 (2)'!$D$72-rut_index)/'Sheet1 (2)'!$D$72,IF(shee2!D441='Sheet1 (2)'!$C$70,'Sheet1 (2)'!$D$70*('Sheet1 (2)'!$D$72-rut_index)/'Sheet1 (2)'!$D$72,IF(shee2!D441='Sheet1 (2)'!$C$71,'Sheet1 (2)'!$D$71*('Sheet1 (2)'!$D$72-rut_index)/'Sheet1 (2)'!$D$72)))&lt;0,0,IF(D441='Sheet1 (2)'!$C$69,'Sheet1 (2)'!$D$69*('Sheet1 (2)'!$D$72-rut_index)/'Sheet1 (2)'!$D$72,IF(shee2!D441='Sheet1 (2)'!$C$70,'Sheet1 (2)'!$D$70*('Sheet1 (2)'!$D$72-rut_index)/'Sheet1 (2)'!$D$72,IF(shee2!D441='Sheet1 (2)'!$C$71,'Sheet1 (2)'!$D$71*('Sheet1 (2)'!$D$72-rut_index)/'Sheet1 (2)'!$D$72))))</f>
        <v>5</v>
      </c>
      <c r="AV441" s="157">
        <f>IF(IF(D441='Sheet1 (2)'!$C$69,'Sheet1 (2)'!$D$69*('Sheet1 (2)'!$D$72-crack_s_index)/'Sheet1 (2)'!$D$72,IF(shee2!D441='Sheet1 (2)'!$C$70,'Sheet1 (2)'!$D$70*('Sheet1 (2)'!$D$72-crack_s_index)/'Sheet1 (2)'!$D$72,IF(shee2!D441='Sheet1 (2)'!$C$71,'Sheet1 (2)'!$D$71*('Sheet1 (2)'!$D$72-crack_s_index)/'Sheet1 (2)'!$D$72)))&lt;0,0,IF(D441='Sheet1 (2)'!$C$69,'Sheet1 (2)'!$D$69*('Sheet1 (2)'!$D$72-crack_s_index)/'Sheet1 (2)'!$D$72,IF(shee2!D441='Sheet1 (2)'!$C$70,'Sheet1 (2)'!$D$70*('Sheet1 (2)'!$D$72-crack_s_index)/'Sheet1 (2)'!$D$72,IF(shee2!D441='Sheet1 (2)'!$C$71,'Sheet1 (2)'!$D$71*('Sheet1 (2)'!$D$72-crack_s_index)/'Sheet1 (2)'!$D$72))))</f>
        <v>3.4375</v>
      </c>
      <c r="AW441" s="157">
        <f>IF(IF(D441='Sheet1 (2)'!$C$69,'Sheet1 (2)'!$D$69*('Sheet1 (2)'!$D$72-crack_t_index)/'Sheet1 (2)'!$D$72,IF(shee2!D441='Sheet1 (2)'!$C$70,'Sheet1 (2)'!$D$70*('Sheet1 (2)'!$D$72-crack_t_index)/'Sheet1 (2)'!$D$72,IF(shee2!D441='Sheet1 (2)'!$C$71,'Sheet1 (2)'!$D$71*('Sheet1 (2)'!$D$72-crack_t_index)/'Sheet1 (2)'!$D$72)))&lt;0,0,IF(D441='Sheet1 (2)'!$C$69,'Sheet1 (2)'!$D$69*('Sheet1 (2)'!$D$72-crack_t_index)/'Sheet1 (2)'!$D$72,IF(shee2!D441='Sheet1 (2)'!$C$70,'Sheet1 (2)'!$D$70*('Sheet1 (2)'!$D$72-crack_t_index)/'Sheet1 (2)'!$D$72,IF(shee2!D441='Sheet1 (2)'!$C$71,'Sheet1 (2)'!$D$71*('Sheet1 (2)'!$D$72-crack_t_index)/'Sheet1 (2)'!$D$72))))</f>
        <v>5</v>
      </c>
      <c r="AX441" s="157">
        <f>IF(IF(D441='Sheet1 (2)'!$C$69,'Sheet1 (2)'!$D$69*('Sheet1 (2)'!$D$72-rave_index)/'Sheet1 (2)'!$D$72,IF(shee2!D441='Sheet1 (2)'!$C$70,'Sheet1 (2)'!$D$70*('Sheet1 (2)'!$D$72-rave_index)/'Sheet1 (2)'!$D$72,IF(shee2!D441='Sheet1 (2)'!$C$71,'Sheet1 (2)'!$D$71*('Sheet1 (2)'!$D$72-rave_index)/'Sheet1 (2)'!$D$72)))&lt;0,0,IF(D441='Sheet1 (2)'!$C$69,'Sheet1 (2)'!$D$69*('Sheet1 (2)'!$D$72-rave_index)/'Sheet1 (2)'!$D$72,IF(shee2!D441='Sheet1 (2)'!$C$70,'Sheet1 (2)'!$D$70*('Sheet1 (2)'!$D$72-rave_index)/'Sheet1 (2)'!$D$72,IF(shee2!D441='Sheet1 (2)'!$C$71,'Sheet1 (2)'!$D$71*('Sheet1 (2)'!$D$72-rave_index)/'Sheet1 (2)'!$D$72))))</f>
        <v>5</v>
      </c>
      <c r="AY441" s="157">
        <f>IF(IF(D441='Sheet1 (2)'!$C$69,'Sheet1 (2)'!$D$69*('Sheet1 (2)'!$D$72-rough_index)/'Sheet1 (2)'!$D$72,IF(shee2!D441='Sheet1 (2)'!$C$70,'Sheet1 (2)'!$D$70*('Sheet1 (2)'!$D$72-rough_index)/'Sheet1 (2)'!$D$72,IF(shee2!D441='Sheet1 (2)'!$C$71,'Sheet1 (2)'!$D$71*('Sheet1 (2)'!$D$72-rough_index)/'Sheet1 (2)'!$D$72)))&lt;0,0,IF(D441='Sheet1 (2)'!$C$69,'Sheet1 (2)'!$D$69*('Sheet1 (2)'!$D$72-rough_index)/'Sheet1 (2)'!$D$72,IF(shee2!D441='Sheet1 (2)'!$C$70,'Sheet1 (2)'!$D$70*('Sheet1 (2)'!$D$72-rough_index)/'Sheet1 (2)'!$D$72,IF(shee2!D441='Sheet1 (2)'!$C$71,'Sheet1 (2)'!$D$71*('Sheet1 (2)'!$D$72-rough_index)/'Sheet1 (2)'!$D$72))))</f>
        <v>1.6666666666666667</v>
      </c>
      <c r="AZ441" s="159">
        <f>+(AU441*'Sheet1 (2)'!$C$77)+(AV441*'Sheet1 (2)'!$C$78)+(AW441*'Sheet1 (2)'!$C$79)+(AX441*'Sheet1 (2)'!$C$80)+(AY441*'Sheet1 (2)'!$C$81)</f>
        <v>3.4375</v>
      </c>
      <c r="BA441" s="213" t="str">
        <f t="shared" si="13"/>
        <v>Fair</v>
      </c>
      <c r="BE441">
        <f>IF(D441='Sheet1 (2)'!$C$61,'Sheet1 (2)'!$D$61*(counts^2)+'Sheet1 (2)'!$G$61*counts+'Sheet1 (2)'!$J$61,IF(D441='Sheet1 (2)'!$C$62,'Sheet1 (2)'!$D$62*counts+'Sheet1 (2)'!$G$62,IF(D441='Sheet1 (2)'!$C$63,'Sheet1 (2)'!$D$63*counts+'Sheet1 (2)'!$G$63,IF(D441='Sheet1 (2)'!$C$64,'Sheet1 (2)'!$D$64*counts+'Sheet1 (2)'!$G$64))))</f>
        <v>2.0984129299999998</v>
      </c>
    </row>
    <row r="442" spans="1:57" ht="12" customHeight="1">
      <c r="A442" s="145" t="s">
        <v>282</v>
      </c>
      <c r="B442" s="145" t="s">
        <v>76</v>
      </c>
      <c r="C442" s="170">
        <v>582</v>
      </c>
      <c r="D442" s="174" t="s">
        <v>77</v>
      </c>
      <c r="E442" s="171">
        <v>8</v>
      </c>
      <c r="F442" s="171">
        <v>2</v>
      </c>
      <c r="G442" s="171" t="s">
        <v>77</v>
      </c>
      <c r="H442" s="171">
        <v>1</v>
      </c>
      <c r="I442" s="171" t="s">
        <v>77</v>
      </c>
      <c r="J442" s="173" t="s">
        <v>80</v>
      </c>
      <c r="K442" s="173" t="s">
        <v>80</v>
      </c>
      <c r="L442" s="169">
        <f>VLOOKUP(CONCATENATE(J442,K442),'Sheet1 (2)'!$J$6:$K$26,2,FALSE)</f>
        <v>0</v>
      </c>
      <c r="M442" s="173" t="s">
        <v>83</v>
      </c>
      <c r="N442" s="173" t="s">
        <v>83</v>
      </c>
      <c r="O442" s="168">
        <f>VLOOKUP(CONCATENATE(M442,N442),'Sheet1 (2)'!$L$6:$M$26,2,FALSE)</f>
        <v>37.5</v>
      </c>
      <c r="P442" s="173" t="s">
        <v>80</v>
      </c>
      <c r="Q442" s="173" t="s">
        <v>80</v>
      </c>
      <c r="R442" s="168">
        <f>VLOOKUP(CONCATENATE(P442,Q442),'Sheet1 (2)'!$N$6:$O$26,2,FALSE)</f>
        <v>0</v>
      </c>
      <c r="S442" s="173" t="s">
        <v>80</v>
      </c>
      <c r="T442" s="173" t="s">
        <v>80</v>
      </c>
      <c r="U442" s="168">
        <f>VLOOKUP(CONCATENATE(S442,T442),'Sheet1 (2)'!$P$6:$Q$26,2,FALSE)</f>
        <v>0</v>
      </c>
      <c r="V442" s="173" t="s">
        <v>82</v>
      </c>
      <c r="W442" s="173" t="s">
        <v>81</v>
      </c>
      <c r="X442" s="168">
        <f>VLOOKUP(CONCATENATE(V442,W442),'Sheet1 (2)'!$R$6:$S$26,2,FALSE)</f>
        <v>50</v>
      </c>
      <c r="Y442" s="173" t="s">
        <v>83</v>
      </c>
      <c r="Z442" s="173" t="s">
        <v>82</v>
      </c>
      <c r="AA442" s="168">
        <f>VLOOKUP(CONCATENATE(Y442,Z442),'Sheet1 (2)'!$T$6:$U$26,2,FALSE)</f>
        <v>18.75</v>
      </c>
      <c r="AB442" s="173" t="s">
        <v>80</v>
      </c>
      <c r="AC442" s="173" t="s">
        <v>80</v>
      </c>
      <c r="AD442" s="168">
        <f>VLOOKUP(CONCATENATE(AB442,AC442),'Sheet1 (2)'!$X$6:$Y$26,2,FALSE)</f>
        <v>0</v>
      </c>
      <c r="AE442" s="173" t="s">
        <v>82</v>
      </c>
      <c r="AF442" s="173" t="s">
        <v>81</v>
      </c>
      <c r="AG442" s="168">
        <f>VLOOKUP(CONCATENATE(AE442,AF442),'Sheet1 (2)'!$Z$6:$AA$26,2,FALSE)</f>
        <v>66</v>
      </c>
      <c r="AH442" s="172"/>
      <c r="AI442" s="175"/>
      <c r="AJ442" s="140"/>
      <c r="AK442" s="176" t="s">
        <v>282</v>
      </c>
      <c r="AL442" s="176" t="s">
        <v>76</v>
      </c>
      <c r="AM442" s="170">
        <f t="shared" si="12"/>
        <v>582</v>
      </c>
      <c r="AN442" s="147"/>
      <c r="AO442" s="155"/>
      <c r="AP442" s="156"/>
      <c r="AQ442" s="157">
        <v>2.5685210866877717</v>
      </c>
      <c r="AR442" s="158"/>
      <c r="AS442" s="145">
        <f>LOOKUP(rufmkm,'Sheet1 (2)'!$V$62:$V$71,'Sheet1 (2)'!$W$62:$W$71)</f>
        <v>30</v>
      </c>
      <c r="AT442" s="140"/>
      <c r="AU442" s="157">
        <f>IF(IF(D442='Sheet1 (2)'!$C$69,'Sheet1 (2)'!$D$69*('Sheet1 (2)'!$D$72-rut_index)/'Sheet1 (2)'!$D$72,IF(shee2!D442='Sheet1 (2)'!$C$70,'Sheet1 (2)'!$D$70*('Sheet1 (2)'!$D$72-rut_index)/'Sheet1 (2)'!$D$72,IF(shee2!D442='Sheet1 (2)'!$C$71,'Sheet1 (2)'!$D$71*('Sheet1 (2)'!$D$72-rut_index)/'Sheet1 (2)'!$D$72)))&lt;0,0,IF(D442='Sheet1 (2)'!$C$69,'Sheet1 (2)'!$D$69*('Sheet1 (2)'!$D$72-rut_index)/'Sheet1 (2)'!$D$72,IF(shee2!D442='Sheet1 (2)'!$C$70,'Sheet1 (2)'!$D$70*('Sheet1 (2)'!$D$72-rut_index)/'Sheet1 (2)'!$D$72,IF(shee2!D442='Sheet1 (2)'!$C$71,'Sheet1 (2)'!$D$71*('Sheet1 (2)'!$D$72-rut_index)/'Sheet1 (2)'!$D$72))))</f>
        <v>5</v>
      </c>
      <c r="AV442" s="157">
        <f>IF(IF(D442='Sheet1 (2)'!$C$69,'Sheet1 (2)'!$D$69*('Sheet1 (2)'!$D$72-crack_s_index)/'Sheet1 (2)'!$D$72,IF(shee2!D442='Sheet1 (2)'!$C$70,'Sheet1 (2)'!$D$70*('Sheet1 (2)'!$D$72-crack_s_index)/'Sheet1 (2)'!$D$72,IF(shee2!D442='Sheet1 (2)'!$C$71,'Sheet1 (2)'!$D$71*('Sheet1 (2)'!$D$72-crack_s_index)/'Sheet1 (2)'!$D$72)))&lt;0,0,IF(D442='Sheet1 (2)'!$C$69,'Sheet1 (2)'!$D$69*('Sheet1 (2)'!$D$72-crack_s_index)/'Sheet1 (2)'!$D$72,IF(shee2!D442='Sheet1 (2)'!$C$70,'Sheet1 (2)'!$D$70*('Sheet1 (2)'!$D$72-crack_s_index)/'Sheet1 (2)'!$D$72,IF(shee2!D442='Sheet1 (2)'!$C$71,'Sheet1 (2)'!$D$71*('Sheet1 (2)'!$D$72-crack_s_index)/'Sheet1 (2)'!$D$72))))</f>
        <v>1.875</v>
      </c>
      <c r="AW442" s="157">
        <f>IF(IF(D442='Sheet1 (2)'!$C$69,'Sheet1 (2)'!$D$69*('Sheet1 (2)'!$D$72-crack_t_index)/'Sheet1 (2)'!$D$72,IF(shee2!D442='Sheet1 (2)'!$C$70,'Sheet1 (2)'!$D$70*('Sheet1 (2)'!$D$72-crack_t_index)/'Sheet1 (2)'!$D$72,IF(shee2!D442='Sheet1 (2)'!$C$71,'Sheet1 (2)'!$D$71*('Sheet1 (2)'!$D$72-crack_t_index)/'Sheet1 (2)'!$D$72)))&lt;0,0,IF(D442='Sheet1 (2)'!$C$69,'Sheet1 (2)'!$D$69*('Sheet1 (2)'!$D$72-crack_t_index)/'Sheet1 (2)'!$D$72,IF(shee2!D442='Sheet1 (2)'!$C$70,'Sheet1 (2)'!$D$70*('Sheet1 (2)'!$D$72-crack_t_index)/'Sheet1 (2)'!$D$72,IF(shee2!D442='Sheet1 (2)'!$C$71,'Sheet1 (2)'!$D$71*('Sheet1 (2)'!$D$72-crack_t_index)/'Sheet1 (2)'!$D$72))))</f>
        <v>5</v>
      </c>
      <c r="AX442" s="157">
        <f>IF(IF(D442='Sheet1 (2)'!$C$69,'Sheet1 (2)'!$D$69*('Sheet1 (2)'!$D$72-rave_index)/'Sheet1 (2)'!$D$72,IF(shee2!D442='Sheet1 (2)'!$C$70,'Sheet1 (2)'!$D$70*('Sheet1 (2)'!$D$72-rave_index)/'Sheet1 (2)'!$D$72,IF(shee2!D442='Sheet1 (2)'!$C$71,'Sheet1 (2)'!$D$71*('Sheet1 (2)'!$D$72-rave_index)/'Sheet1 (2)'!$D$72)))&lt;0,0,IF(D442='Sheet1 (2)'!$C$69,'Sheet1 (2)'!$D$69*('Sheet1 (2)'!$D$72-rave_index)/'Sheet1 (2)'!$D$72,IF(shee2!D442='Sheet1 (2)'!$C$70,'Sheet1 (2)'!$D$70*('Sheet1 (2)'!$D$72-rave_index)/'Sheet1 (2)'!$D$72,IF(shee2!D442='Sheet1 (2)'!$C$71,'Sheet1 (2)'!$D$71*('Sheet1 (2)'!$D$72-rave_index)/'Sheet1 (2)'!$D$72))))</f>
        <v>3.4375</v>
      </c>
      <c r="AY442" s="157">
        <f>IF(IF(D442='Sheet1 (2)'!$C$69,'Sheet1 (2)'!$D$69*('Sheet1 (2)'!$D$72-rough_index)/'Sheet1 (2)'!$D$72,IF(shee2!D442='Sheet1 (2)'!$C$70,'Sheet1 (2)'!$D$70*('Sheet1 (2)'!$D$72-rough_index)/'Sheet1 (2)'!$D$72,IF(shee2!D442='Sheet1 (2)'!$C$71,'Sheet1 (2)'!$D$71*('Sheet1 (2)'!$D$72-rough_index)/'Sheet1 (2)'!$D$72)))&lt;0,0,IF(D442='Sheet1 (2)'!$C$69,'Sheet1 (2)'!$D$69*('Sheet1 (2)'!$D$72-rough_index)/'Sheet1 (2)'!$D$72,IF(shee2!D442='Sheet1 (2)'!$C$70,'Sheet1 (2)'!$D$70*('Sheet1 (2)'!$D$72-rough_index)/'Sheet1 (2)'!$D$72,IF(shee2!D442='Sheet1 (2)'!$C$71,'Sheet1 (2)'!$D$71*('Sheet1 (2)'!$D$72-rough_index)/'Sheet1 (2)'!$D$72))))</f>
        <v>2.5</v>
      </c>
      <c r="AZ442" s="159">
        <f>+(AU442*'Sheet1 (2)'!$C$77)+(AV442*'Sheet1 (2)'!$C$78)+(AW442*'Sheet1 (2)'!$C$79)+(AX442*'Sheet1 (2)'!$C$80)+(AY442*'Sheet1 (2)'!$C$81)</f>
        <v>2.96875</v>
      </c>
      <c r="BA442" s="213" t="str">
        <f t="shared" si="13"/>
        <v>Fair</v>
      </c>
      <c r="BE442">
        <f>IF(D442='Sheet1 (2)'!$C$61,'Sheet1 (2)'!$D$61*(counts^2)+'Sheet1 (2)'!$G$61*counts+'Sheet1 (2)'!$J$61,IF(D442='Sheet1 (2)'!$C$62,'Sheet1 (2)'!$D$62*counts+'Sheet1 (2)'!$G$62,IF(D442='Sheet1 (2)'!$C$63,'Sheet1 (2)'!$D$63*counts+'Sheet1 (2)'!$G$63,IF(D442='Sheet1 (2)'!$C$64,'Sheet1 (2)'!$D$64*counts+'Sheet1 (2)'!$G$64))))</f>
        <v>2.0984129299999998</v>
      </c>
    </row>
    <row r="443" spans="1:57" ht="12" customHeight="1">
      <c r="A443" s="145" t="s">
        <v>282</v>
      </c>
      <c r="B443" s="145" t="s">
        <v>76</v>
      </c>
      <c r="C443" s="170">
        <v>583</v>
      </c>
      <c r="D443" s="174" t="s">
        <v>77</v>
      </c>
      <c r="E443" s="171">
        <v>8</v>
      </c>
      <c r="F443" s="171">
        <v>2</v>
      </c>
      <c r="G443" s="171" t="s">
        <v>77</v>
      </c>
      <c r="H443" s="171">
        <v>1</v>
      </c>
      <c r="I443" s="171" t="s">
        <v>77</v>
      </c>
      <c r="J443" s="173" t="s">
        <v>80</v>
      </c>
      <c r="K443" s="173" t="s">
        <v>80</v>
      </c>
      <c r="L443" s="169">
        <f>VLOOKUP(CONCATENATE(J443,K443),'Sheet1 (2)'!$J$6:$K$26,2,FALSE)</f>
        <v>0</v>
      </c>
      <c r="M443" s="173" t="s">
        <v>83</v>
      </c>
      <c r="N443" s="173" t="s">
        <v>83</v>
      </c>
      <c r="O443" s="168">
        <f>VLOOKUP(CONCATENATE(M443,N443),'Sheet1 (2)'!$L$6:$M$26,2,FALSE)</f>
        <v>37.5</v>
      </c>
      <c r="P443" s="173" t="s">
        <v>80</v>
      </c>
      <c r="Q443" s="173" t="s">
        <v>80</v>
      </c>
      <c r="R443" s="168">
        <f>VLOOKUP(CONCATENATE(P443,Q443),'Sheet1 (2)'!$N$6:$O$26,2,FALSE)</f>
        <v>0</v>
      </c>
      <c r="S443" s="173" t="s">
        <v>80</v>
      </c>
      <c r="T443" s="173" t="s">
        <v>80</v>
      </c>
      <c r="U443" s="168">
        <f>VLOOKUP(CONCATENATE(S443,T443),'Sheet1 (2)'!$P$6:$Q$26,2,FALSE)</f>
        <v>0</v>
      </c>
      <c r="V443" s="173" t="s">
        <v>83</v>
      </c>
      <c r="W443" s="173" t="s">
        <v>79</v>
      </c>
      <c r="X443" s="168">
        <f>VLOOKUP(CONCATENATE(V443,W443),'Sheet1 (2)'!$R$6:$S$26,2,FALSE)</f>
        <v>56.25</v>
      </c>
      <c r="Y443" s="173" t="s">
        <v>80</v>
      </c>
      <c r="Z443" s="173" t="s">
        <v>80</v>
      </c>
      <c r="AA443" s="168">
        <f>VLOOKUP(CONCATENATE(Y443,Z443),'Sheet1 (2)'!$T$6:$U$26,2,FALSE)</f>
        <v>0</v>
      </c>
      <c r="AB443" s="173" t="s">
        <v>80</v>
      </c>
      <c r="AC443" s="173" t="s">
        <v>80</v>
      </c>
      <c r="AD443" s="168">
        <f>VLOOKUP(CONCATENATE(AB443,AC443),'Sheet1 (2)'!$X$6:$Y$26,2,FALSE)</f>
        <v>0</v>
      </c>
      <c r="AE443" s="173" t="s">
        <v>82</v>
      </c>
      <c r="AF443" s="173" t="s">
        <v>81</v>
      </c>
      <c r="AG443" s="168">
        <f>VLOOKUP(CONCATENATE(AE443,AF443),'Sheet1 (2)'!$Z$6:$AA$26,2,FALSE)</f>
        <v>66</v>
      </c>
      <c r="AH443" s="172"/>
      <c r="AI443" s="175"/>
      <c r="AJ443" s="140"/>
      <c r="AK443" s="176" t="s">
        <v>282</v>
      </c>
      <c r="AL443" s="176" t="s">
        <v>76</v>
      </c>
      <c r="AM443" s="170">
        <f t="shared" si="12"/>
        <v>583</v>
      </c>
      <c r="AN443" s="147"/>
      <c r="AO443" s="155"/>
      <c r="AP443" s="156"/>
      <c r="AQ443" s="157">
        <v>2.6054133913296562</v>
      </c>
      <c r="AR443" s="158"/>
      <c r="AS443" s="145">
        <f>LOOKUP(rufmkm,'Sheet1 (2)'!$V$62:$V$71,'Sheet1 (2)'!$W$62:$W$71)</f>
        <v>30</v>
      </c>
      <c r="AT443" s="140"/>
      <c r="AU443" s="157">
        <f>IF(IF(D443='Sheet1 (2)'!$C$69,'Sheet1 (2)'!$D$69*('Sheet1 (2)'!$D$72-rut_index)/'Sheet1 (2)'!$D$72,IF(shee2!D443='Sheet1 (2)'!$C$70,'Sheet1 (2)'!$D$70*('Sheet1 (2)'!$D$72-rut_index)/'Sheet1 (2)'!$D$72,IF(shee2!D443='Sheet1 (2)'!$C$71,'Sheet1 (2)'!$D$71*('Sheet1 (2)'!$D$72-rut_index)/'Sheet1 (2)'!$D$72)))&lt;0,0,IF(D443='Sheet1 (2)'!$C$69,'Sheet1 (2)'!$D$69*('Sheet1 (2)'!$D$72-rut_index)/'Sheet1 (2)'!$D$72,IF(shee2!D443='Sheet1 (2)'!$C$70,'Sheet1 (2)'!$D$70*('Sheet1 (2)'!$D$72-rut_index)/'Sheet1 (2)'!$D$72,IF(shee2!D443='Sheet1 (2)'!$C$71,'Sheet1 (2)'!$D$71*('Sheet1 (2)'!$D$72-rut_index)/'Sheet1 (2)'!$D$72))))</f>
        <v>5</v>
      </c>
      <c r="AV443" s="157">
        <f>IF(IF(D443='Sheet1 (2)'!$C$69,'Sheet1 (2)'!$D$69*('Sheet1 (2)'!$D$72-crack_s_index)/'Sheet1 (2)'!$D$72,IF(shee2!D443='Sheet1 (2)'!$C$70,'Sheet1 (2)'!$D$70*('Sheet1 (2)'!$D$72-crack_s_index)/'Sheet1 (2)'!$D$72,IF(shee2!D443='Sheet1 (2)'!$C$71,'Sheet1 (2)'!$D$71*('Sheet1 (2)'!$D$72-crack_s_index)/'Sheet1 (2)'!$D$72)))&lt;0,0,IF(D443='Sheet1 (2)'!$C$69,'Sheet1 (2)'!$D$69*('Sheet1 (2)'!$D$72-crack_s_index)/'Sheet1 (2)'!$D$72,IF(shee2!D443='Sheet1 (2)'!$C$70,'Sheet1 (2)'!$D$70*('Sheet1 (2)'!$D$72-crack_s_index)/'Sheet1 (2)'!$D$72,IF(shee2!D443='Sheet1 (2)'!$C$71,'Sheet1 (2)'!$D$71*('Sheet1 (2)'!$D$72-crack_s_index)/'Sheet1 (2)'!$D$72))))</f>
        <v>1.875</v>
      </c>
      <c r="AW443" s="157">
        <f>IF(IF(D443='Sheet1 (2)'!$C$69,'Sheet1 (2)'!$D$69*('Sheet1 (2)'!$D$72-crack_t_index)/'Sheet1 (2)'!$D$72,IF(shee2!D443='Sheet1 (2)'!$C$70,'Sheet1 (2)'!$D$70*('Sheet1 (2)'!$D$72-crack_t_index)/'Sheet1 (2)'!$D$72,IF(shee2!D443='Sheet1 (2)'!$C$71,'Sheet1 (2)'!$D$71*('Sheet1 (2)'!$D$72-crack_t_index)/'Sheet1 (2)'!$D$72)))&lt;0,0,IF(D443='Sheet1 (2)'!$C$69,'Sheet1 (2)'!$D$69*('Sheet1 (2)'!$D$72-crack_t_index)/'Sheet1 (2)'!$D$72,IF(shee2!D443='Sheet1 (2)'!$C$70,'Sheet1 (2)'!$D$70*('Sheet1 (2)'!$D$72-crack_t_index)/'Sheet1 (2)'!$D$72,IF(shee2!D443='Sheet1 (2)'!$C$71,'Sheet1 (2)'!$D$71*('Sheet1 (2)'!$D$72-crack_t_index)/'Sheet1 (2)'!$D$72))))</f>
        <v>5</v>
      </c>
      <c r="AX443" s="157">
        <f>IF(IF(D443='Sheet1 (2)'!$C$69,'Sheet1 (2)'!$D$69*('Sheet1 (2)'!$D$72-rave_index)/'Sheet1 (2)'!$D$72,IF(shee2!D443='Sheet1 (2)'!$C$70,'Sheet1 (2)'!$D$70*('Sheet1 (2)'!$D$72-rave_index)/'Sheet1 (2)'!$D$72,IF(shee2!D443='Sheet1 (2)'!$C$71,'Sheet1 (2)'!$D$71*('Sheet1 (2)'!$D$72-rave_index)/'Sheet1 (2)'!$D$72)))&lt;0,0,IF(D443='Sheet1 (2)'!$C$69,'Sheet1 (2)'!$D$69*('Sheet1 (2)'!$D$72-rave_index)/'Sheet1 (2)'!$D$72,IF(shee2!D443='Sheet1 (2)'!$C$70,'Sheet1 (2)'!$D$70*('Sheet1 (2)'!$D$72-rave_index)/'Sheet1 (2)'!$D$72,IF(shee2!D443='Sheet1 (2)'!$C$71,'Sheet1 (2)'!$D$71*('Sheet1 (2)'!$D$72-rave_index)/'Sheet1 (2)'!$D$72))))</f>
        <v>5</v>
      </c>
      <c r="AY443" s="157">
        <f>IF(IF(D443='Sheet1 (2)'!$C$69,'Sheet1 (2)'!$D$69*('Sheet1 (2)'!$D$72-rough_index)/'Sheet1 (2)'!$D$72,IF(shee2!D443='Sheet1 (2)'!$C$70,'Sheet1 (2)'!$D$70*('Sheet1 (2)'!$D$72-rough_index)/'Sheet1 (2)'!$D$72,IF(shee2!D443='Sheet1 (2)'!$C$71,'Sheet1 (2)'!$D$71*('Sheet1 (2)'!$D$72-rough_index)/'Sheet1 (2)'!$D$72)))&lt;0,0,IF(D443='Sheet1 (2)'!$C$69,'Sheet1 (2)'!$D$69*('Sheet1 (2)'!$D$72-rough_index)/'Sheet1 (2)'!$D$72,IF(shee2!D443='Sheet1 (2)'!$C$70,'Sheet1 (2)'!$D$70*('Sheet1 (2)'!$D$72-rough_index)/'Sheet1 (2)'!$D$72,IF(shee2!D443='Sheet1 (2)'!$C$71,'Sheet1 (2)'!$D$71*('Sheet1 (2)'!$D$72-rough_index)/'Sheet1 (2)'!$D$72))))</f>
        <v>2.5</v>
      </c>
      <c r="AZ443" s="159">
        <f>+(AU443*'Sheet1 (2)'!$C$77)+(AV443*'Sheet1 (2)'!$C$78)+(AW443*'Sheet1 (2)'!$C$79)+(AX443*'Sheet1 (2)'!$C$80)+(AY443*'Sheet1 (2)'!$C$81)</f>
        <v>3.125</v>
      </c>
      <c r="BA443" s="213" t="str">
        <f t="shared" si="13"/>
        <v>Fair</v>
      </c>
      <c r="BE443">
        <f>IF(D443='Sheet1 (2)'!$C$61,'Sheet1 (2)'!$D$61*(counts^2)+'Sheet1 (2)'!$G$61*counts+'Sheet1 (2)'!$J$61,IF(D443='Sheet1 (2)'!$C$62,'Sheet1 (2)'!$D$62*counts+'Sheet1 (2)'!$G$62,IF(D443='Sheet1 (2)'!$C$63,'Sheet1 (2)'!$D$63*counts+'Sheet1 (2)'!$G$63,IF(D443='Sheet1 (2)'!$C$64,'Sheet1 (2)'!$D$64*counts+'Sheet1 (2)'!$G$64))))</f>
        <v>2.0984129299999998</v>
      </c>
    </row>
    <row r="444" spans="1:57" ht="12" customHeight="1">
      <c r="A444" s="145" t="s">
        <v>282</v>
      </c>
      <c r="B444" s="145" t="s">
        <v>76</v>
      </c>
      <c r="C444" s="170">
        <v>584</v>
      </c>
      <c r="D444" s="174" t="s">
        <v>77</v>
      </c>
      <c r="E444" s="171">
        <v>8</v>
      </c>
      <c r="F444" s="171">
        <v>2</v>
      </c>
      <c r="G444" s="171" t="s">
        <v>77</v>
      </c>
      <c r="H444" s="171">
        <v>1</v>
      </c>
      <c r="I444" s="171" t="s">
        <v>77</v>
      </c>
      <c r="J444" s="173" t="s">
        <v>80</v>
      </c>
      <c r="K444" s="173" t="s">
        <v>80</v>
      </c>
      <c r="L444" s="169">
        <f>VLOOKUP(CONCATENATE(J444,K444),'Sheet1 (2)'!$J$6:$K$26,2,FALSE)</f>
        <v>0</v>
      </c>
      <c r="M444" s="173" t="s">
        <v>83</v>
      </c>
      <c r="N444" s="173" t="s">
        <v>78</v>
      </c>
      <c r="O444" s="168">
        <f>VLOOKUP(CONCATENATE(M444,N444),'Sheet1 (2)'!$L$6:$M$26,2,FALSE)</f>
        <v>7.5</v>
      </c>
      <c r="P444" s="173" t="s">
        <v>80</v>
      </c>
      <c r="Q444" s="173" t="s">
        <v>80</v>
      </c>
      <c r="R444" s="168">
        <f>VLOOKUP(CONCATENATE(P444,Q444),'Sheet1 (2)'!$N$6:$O$26,2,FALSE)</f>
        <v>0</v>
      </c>
      <c r="S444" s="173" t="s">
        <v>80</v>
      </c>
      <c r="T444" s="173" t="s">
        <v>80</v>
      </c>
      <c r="U444" s="168">
        <f>VLOOKUP(CONCATENATE(S444,T444),'Sheet1 (2)'!$P$6:$Q$26,2,FALSE)</f>
        <v>0</v>
      </c>
      <c r="V444" s="173" t="s">
        <v>80</v>
      </c>
      <c r="W444" s="173" t="s">
        <v>80</v>
      </c>
      <c r="X444" s="168">
        <f>VLOOKUP(CONCATENATE(V444,W444),'Sheet1 (2)'!$R$6:$S$26,2,FALSE)</f>
        <v>0</v>
      </c>
      <c r="Y444" s="173" t="s">
        <v>80</v>
      </c>
      <c r="Z444" s="173" t="s">
        <v>80</v>
      </c>
      <c r="AA444" s="168">
        <f>VLOOKUP(CONCATENATE(Y444,Z444),'Sheet1 (2)'!$T$6:$U$26,2,FALSE)</f>
        <v>0</v>
      </c>
      <c r="AB444" s="173" t="s">
        <v>80</v>
      </c>
      <c r="AC444" s="173" t="s">
        <v>80</v>
      </c>
      <c r="AD444" s="168">
        <f>VLOOKUP(CONCATENATE(AB444,AC444),'Sheet1 (2)'!$X$6:$Y$26,2,FALSE)</f>
        <v>0</v>
      </c>
      <c r="AE444" s="173" t="s">
        <v>82</v>
      </c>
      <c r="AF444" s="173" t="s">
        <v>81</v>
      </c>
      <c r="AG444" s="168">
        <f>VLOOKUP(CONCATENATE(AE444,AF444),'Sheet1 (2)'!$Z$6:$AA$26,2,FALSE)</f>
        <v>66</v>
      </c>
      <c r="AH444" s="172"/>
      <c r="AI444" s="175"/>
      <c r="AJ444" s="140"/>
      <c r="AK444" s="176" t="s">
        <v>282</v>
      </c>
      <c r="AL444" s="176" t="s">
        <v>76</v>
      </c>
      <c r="AM444" s="170">
        <f t="shared" si="12"/>
        <v>584</v>
      </c>
      <c r="AN444" s="147"/>
      <c r="AO444" s="155"/>
      <c r="AP444" s="156"/>
      <c r="AQ444" s="157">
        <v>2.4968311185042005</v>
      </c>
      <c r="AR444" s="158"/>
      <c r="AS444" s="145">
        <f>LOOKUP(rufmkm,'Sheet1 (2)'!$V$62:$V$71,'Sheet1 (2)'!$W$62:$W$71)</f>
        <v>30</v>
      </c>
      <c r="AT444" s="140"/>
      <c r="AU444" s="157">
        <f>IF(IF(D444='Sheet1 (2)'!$C$69,'Sheet1 (2)'!$D$69*('Sheet1 (2)'!$D$72-rut_index)/'Sheet1 (2)'!$D$72,IF(shee2!D444='Sheet1 (2)'!$C$70,'Sheet1 (2)'!$D$70*('Sheet1 (2)'!$D$72-rut_index)/'Sheet1 (2)'!$D$72,IF(shee2!D444='Sheet1 (2)'!$C$71,'Sheet1 (2)'!$D$71*('Sheet1 (2)'!$D$72-rut_index)/'Sheet1 (2)'!$D$72)))&lt;0,0,IF(D444='Sheet1 (2)'!$C$69,'Sheet1 (2)'!$D$69*('Sheet1 (2)'!$D$72-rut_index)/'Sheet1 (2)'!$D$72,IF(shee2!D444='Sheet1 (2)'!$C$70,'Sheet1 (2)'!$D$70*('Sheet1 (2)'!$D$72-rut_index)/'Sheet1 (2)'!$D$72,IF(shee2!D444='Sheet1 (2)'!$C$71,'Sheet1 (2)'!$D$71*('Sheet1 (2)'!$D$72-rut_index)/'Sheet1 (2)'!$D$72))))</f>
        <v>5</v>
      </c>
      <c r="AV444" s="157">
        <f>IF(IF(D444='Sheet1 (2)'!$C$69,'Sheet1 (2)'!$D$69*('Sheet1 (2)'!$D$72-crack_s_index)/'Sheet1 (2)'!$D$72,IF(shee2!D444='Sheet1 (2)'!$C$70,'Sheet1 (2)'!$D$70*('Sheet1 (2)'!$D$72-crack_s_index)/'Sheet1 (2)'!$D$72,IF(shee2!D444='Sheet1 (2)'!$C$71,'Sheet1 (2)'!$D$71*('Sheet1 (2)'!$D$72-crack_s_index)/'Sheet1 (2)'!$D$72)))&lt;0,0,IF(D444='Sheet1 (2)'!$C$69,'Sheet1 (2)'!$D$69*('Sheet1 (2)'!$D$72-crack_s_index)/'Sheet1 (2)'!$D$72,IF(shee2!D444='Sheet1 (2)'!$C$70,'Sheet1 (2)'!$D$70*('Sheet1 (2)'!$D$72-crack_s_index)/'Sheet1 (2)'!$D$72,IF(shee2!D444='Sheet1 (2)'!$C$71,'Sheet1 (2)'!$D$71*('Sheet1 (2)'!$D$72-crack_s_index)/'Sheet1 (2)'!$D$72))))</f>
        <v>4.375</v>
      </c>
      <c r="AW444" s="157">
        <f>IF(IF(D444='Sheet1 (2)'!$C$69,'Sheet1 (2)'!$D$69*('Sheet1 (2)'!$D$72-crack_t_index)/'Sheet1 (2)'!$D$72,IF(shee2!D444='Sheet1 (2)'!$C$70,'Sheet1 (2)'!$D$70*('Sheet1 (2)'!$D$72-crack_t_index)/'Sheet1 (2)'!$D$72,IF(shee2!D444='Sheet1 (2)'!$C$71,'Sheet1 (2)'!$D$71*('Sheet1 (2)'!$D$72-crack_t_index)/'Sheet1 (2)'!$D$72)))&lt;0,0,IF(D444='Sheet1 (2)'!$C$69,'Sheet1 (2)'!$D$69*('Sheet1 (2)'!$D$72-crack_t_index)/'Sheet1 (2)'!$D$72,IF(shee2!D444='Sheet1 (2)'!$C$70,'Sheet1 (2)'!$D$70*('Sheet1 (2)'!$D$72-crack_t_index)/'Sheet1 (2)'!$D$72,IF(shee2!D444='Sheet1 (2)'!$C$71,'Sheet1 (2)'!$D$71*('Sheet1 (2)'!$D$72-crack_t_index)/'Sheet1 (2)'!$D$72))))</f>
        <v>5</v>
      </c>
      <c r="AX444" s="157">
        <f>IF(IF(D444='Sheet1 (2)'!$C$69,'Sheet1 (2)'!$D$69*('Sheet1 (2)'!$D$72-rave_index)/'Sheet1 (2)'!$D$72,IF(shee2!D444='Sheet1 (2)'!$C$70,'Sheet1 (2)'!$D$70*('Sheet1 (2)'!$D$72-rave_index)/'Sheet1 (2)'!$D$72,IF(shee2!D444='Sheet1 (2)'!$C$71,'Sheet1 (2)'!$D$71*('Sheet1 (2)'!$D$72-rave_index)/'Sheet1 (2)'!$D$72)))&lt;0,0,IF(D444='Sheet1 (2)'!$C$69,'Sheet1 (2)'!$D$69*('Sheet1 (2)'!$D$72-rave_index)/'Sheet1 (2)'!$D$72,IF(shee2!D444='Sheet1 (2)'!$C$70,'Sheet1 (2)'!$D$70*('Sheet1 (2)'!$D$72-rave_index)/'Sheet1 (2)'!$D$72,IF(shee2!D444='Sheet1 (2)'!$C$71,'Sheet1 (2)'!$D$71*('Sheet1 (2)'!$D$72-rave_index)/'Sheet1 (2)'!$D$72))))</f>
        <v>5</v>
      </c>
      <c r="AY444" s="157">
        <f>IF(IF(D444='Sheet1 (2)'!$C$69,'Sheet1 (2)'!$D$69*('Sheet1 (2)'!$D$72-rough_index)/'Sheet1 (2)'!$D$72,IF(shee2!D444='Sheet1 (2)'!$C$70,'Sheet1 (2)'!$D$70*('Sheet1 (2)'!$D$72-rough_index)/'Sheet1 (2)'!$D$72,IF(shee2!D444='Sheet1 (2)'!$C$71,'Sheet1 (2)'!$D$71*('Sheet1 (2)'!$D$72-rough_index)/'Sheet1 (2)'!$D$72)))&lt;0,0,IF(D444='Sheet1 (2)'!$C$69,'Sheet1 (2)'!$D$69*('Sheet1 (2)'!$D$72-rough_index)/'Sheet1 (2)'!$D$72,IF(shee2!D444='Sheet1 (2)'!$C$70,'Sheet1 (2)'!$D$70*('Sheet1 (2)'!$D$72-rough_index)/'Sheet1 (2)'!$D$72,IF(shee2!D444='Sheet1 (2)'!$C$71,'Sheet1 (2)'!$D$71*('Sheet1 (2)'!$D$72-rough_index)/'Sheet1 (2)'!$D$72))))</f>
        <v>2.5</v>
      </c>
      <c r="AZ444" s="159">
        <f>+(AU444*'Sheet1 (2)'!$C$77)+(AV444*'Sheet1 (2)'!$C$78)+(AW444*'Sheet1 (2)'!$C$79)+(AX444*'Sheet1 (2)'!$C$80)+(AY444*'Sheet1 (2)'!$C$81)</f>
        <v>4.0250000000000004</v>
      </c>
      <c r="BA444" s="213" t="str">
        <f t="shared" si="13"/>
        <v>Good</v>
      </c>
      <c r="BE444">
        <f>IF(D444='Sheet1 (2)'!$C$61,'Sheet1 (2)'!$D$61*(counts^2)+'Sheet1 (2)'!$G$61*counts+'Sheet1 (2)'!$J$61,IF(D444='Sheet1 (2)'!$C$62,'Sheet1 (2)'!$D$62*counts+'Sheet1 (2)'!$G$62,IF(D444='Sheet1 (2)'!$C$63,'Sheet1 (2)'!$D$63*counts+'Sheet1 (2)'!$G$63,IF(D444='Sheet1 (2)'!$C$64,'Sheet1 (2)'!$D$64*counts+'Sheet1 (2)'!$G$64))))</f>
        <v>2.0984129299999998</v>
      </c>
    </row>
    <row r="445" spans="1:57" ht="12" customHeight="1">
      <c r="A445" s="145" t="s">
        <v>282</v>
      </c>
      <c r="B445" s="145" t="s">
        <v>76</v>
      </c>
      <c r="C445" s="170">
        <v>585</v>
      </c>
      <c r="D445" s="174" t="s">
        <v>77</v>
      </c>
      <c r="E445" s="171">
        <v>8</v>
      </c>
      <c r="F445" s="171">
        <v>2</v>
      </c>
      <c r="G445" s="171" t="s">
        <v>77</v>
      </c>
      <c r="H445" s="171">
        <v>1</v>
      </c>
      <c r="I445" s="171" t="s">
        <v>77</v>
      </c>
      <c r="J445" s="173" t="s">
        <v>78</v>
      </c>
      <c r="K445" s="173" t="s">
        <v>79</v>
      </c>
      <c r="L445" s="169">
        <f>VLOOKUP(CONCATENATE(J445,K445),'Sheet1 (2)'!$J$6:$K$26,2,FALSE)</f>
        <v>18.75</v>
      </c>
      <c r="M445" s="173" t="s">
        <v>83</v>
      </c>
      <c r="N445" s="173" t="s">
        <v>78</v>
      </c>
      <c r="O445" s="168">
        <f>VLOOKUP(CONCATENATE(M445,N445),'Sheet1 (2)'!$L$6:$M$26,2,FALSE)</f>
        <v>7.5</v>
      </c>
      <c r="P445" s="173" t="s">
        <v>80</v>
      </c>
      <c r="Q445" s="173" t="s">
        <v>80</v>
      </c>
      <c r="R445" s="168">
        <f>VLOOKUP(CONCATENATE(P445,Q445),'Sheet1 (2)'!$N$6:$O$26,2,FALSE)</f>
        <v>0</v>
      </c>
      <c r="S445" s="173" t="s">
        <v>80</v>
      </c>
      <c r="T445" s="173" t="s">
        <v>80</v>
      </c>
      <c r="U445" s="168">
        <f>VLOOKUP(CONCATENATE(S445,T445),'Sheet1 (2)'!$P$6:$Q$26,2,FALSE)</f>
        <v>0</v>
      </c>
      <c r="V445" s="173" t="s">
        <v>80</v>
      </c>
      <c r="W445" s="173" t="s">
        <v>80</v>
      </c>
      <c r="X445" s="168">
        <f>VLOOKUP(CONCATENATE(V445,W445),'Sheet1 (2)'!$R$6:$S$26,2,FALSE)</f>
        <v>0</v>
      </c>
      <c r="Y445" s="173" t="s">
        <v>82</v>
      </c>
      <c r="Z445" s="173" t="s">
        <v>83</v>
      </c>
      <c r="AA445" s="168">
        <f>VLOOKUP(CONCATENATE(Y445,Z445),'Sheet1 (2)'!$T$6:$U$26,2,FALSE)</f>
        <v>25</v>
      </c>
      <c r="AB445" s="173" t="s">
        <v>80</v>
      </c>
      <c r="AC445" s="173" t="s">
        <v>80</v>
      </c>
      <c r="AD445" s="168">
        <f>VLOOKUP(CONCATENATE(AB445,AC445),'Sheet1 (2)'!$X$6:$Y$26,2,FALSE)</f>
        <v>0</v>
      </c>
      <c r="AE445" s="173" t="s">
        <v>82</v>
      </c>
      <c r="AF445" s="173" t="s">
        <v>81</v>
      </c>
      <c r="AG445" s="168">
        <f>VLOOKUP(CONCATENATE(AE445,AF445),'Sheet1 (2)'!$Z$6:$AA$26,2,FALSE)</f>
        <v>66</v>
      </c>
      <c r="AH445" s="172"/>
      <c r="AI445" s="175"/>
      <c r="AJ445" s="140"/>
      <c r="AK445" s="176" t="s">
        <v>282</v>
      </c>
      <c r="AL445" s="176" t="s">
        <v>76</v>
      </c>
      <c r="AM445" s="170">
        <f t="shared" si="12"/>
        <v>585</v>
      </c>
      <c r="AN445" s="147"/>
      <c r="AO445" s="155"/>
      <c r="AP445" s="156"/>
      <c r="AQ445" s="157">
        <v>2.4083039404959132</v>
      </c>
      <c r="AR445" s="158"/>
      <c r="AS445" s="145">
        <f>LOOKUP(rufmkm,'Sheet1 (2)'!$V$62:$V$71,'Sheet1 (2)'!$W$62:$W$71)</f>
        <v>30</v>
      </c>
      <c r="AT445" s="140"/>
      <c r="AU445" s="157">
        <f>IF(IF(D445='Sheet1 (2)'!$C$69,'Sheet1 (2)'!$D$69*('Sheet1 (2)'!$D$72-rut_index)/'Sheet1 (2)'!$D$72,IF(shee2!D445='Sheet1 (2)'!$C$70,'Sheet1 (2)'!$D$70*('Sheet1 (2)'!$D$72-rut_index)/'Sheet1 (2)'!$D$72,IF(shee2!D445='Sheet1 (2)'!$C$71,'Sheet1 (2)'!$D$71*('Sheet1 (2)'!$D$72-rut_index)/'Sheet1 (2)'!$D$72)))&lt;0,0,IF(D445='Sheet1 (2)'!$C$69,'Sheet1 (2)'!$D$69*('Sheet1 (2)'!$D$72-rut_index)/'Sheet1 (2)'!$D$72,IF(shee2!D445='Sheet1 (2)'!$C$70,'Sheet1 (2)'!$D$70*('Sheet1 (2)'!$D$72-rut_index)/'Sheet1 (2)'!$D$72,IF(shee2!D445='Sheet1 (2)'!$C$71,'Sheet1 (2)'!$D$71*('Sheet1 (2)'!$D$72-rut_index)/'Sheet1 (2)'!$D$72))))</f>
        <v>3.4375</v>
      </c>
      <c r="AV445" s="157">
        <f>IF(IF(D445='Sheet1 (2)'!$C$69,'Sheet1 (2)'!$D$69*('Sheet1 (2)'!$D$72-crack_s_index)/'Sheet1 (2)'!$D$72,IF(shee2!D445='Sheet1 (2)'!$C$70,'Sheet1 (2)'!$D$70*('Sheet1 (2)'!$D$72-crack_s_index)/'Sheet1 (2)'!$D$72,IF(shee2!D445='Sheet1 (2)'!$C$71,'Sheet1 (2)'!$D$71*('Sheet1 (2)'!$D$72-crack_s_index)/'Sheet1 (2)'!$D$72)))&lt;0,0,IF(D445='Sheet1 (2)'!$C$69,'Sheet1 (2)'!$D$69*('Sheet1 (2)'!$D$72-crack_s_index)/'Sheet1 (2)'!$D$72,IF(shee2!D445='Sheet1 (2)'!$C$70,'Sheet1 (2)'!$D$70*('Sheet1 (2)'!$D$72-crack_s_index)/'Sheet1 (2)'!$D$72,IF(shee2!D445='Sheet1 (2)'!$C$71,'Sheet1 (2)'!$D$71*('Sheet1 (2)'!$D$72-crack_s_index)/'Sheet1 (2)'!$D$72))))</f>
        <v>4.375</v>
      </c>
      <c r="AW445" s="157">
        <f>IF(IF(D445='Sheet1 (2)'!$C$69,'Sheet1 (2)'!$D$69*('Sheet1 (2)'!$D$72-crack_t_index)/'Sheet1 (2)'!$D$72,IF(shee2!D445='Sheet1 (2)'!$C$70,'Sheet1 (2)'!$D$70*('Sheet1 (2)'!$D$72-crack_t_index)/'Sheet1 (2)'!$D$72,IF(shee2!D445='Sheet1 (2)'!$C$71,'Sheet1 (2)'!$D$71*('Sheet1 (2)'!$D$72-crack_t_index)/'Sheet1 (2)'!$D$72)))&lt;0,0,IF(D445='Sheet1 (2)'!$C$69,'Sheet1 (2)'!$D$69*('Sheet1 (2)'!$D$72-crack_t_index)/'Sheet1 (2)'!$D$72,IF(shee2!D445='Sheet1 (2)'!$C$70,'Sheet1 (2)'!$D$70*('Sheet1 (2)'!$D$72-crack_t_index)/'Sheet1 (2)'!$D$72,IF(shee2!D445='Sheet1 (2)'!$C$71,'Sheet1 (2)'!$D$71*('Sheet1 (2)'!$D$72-crack_t_index)/'Sheet1 (2)'!$D$72))))</f>
        <v>5</v>
      </c>
      <c r="AX445" s="157">
        <f>IF(IF(D445='Sheet1 (2)'!$C$69,'Sheet1 (2)'!$D$69*('Sheet1 (2)'!$D$72-rave_index)/'Sheet1 (2)'!$D$72,IF(shee2!D445='Sheet1 (2)'!$C$70,'Sheet1 (2)'!$D$70*('Sheet1 (2)'!$D$72-rave_index)/'Sheet1 (2)'!$D$72,IF(shee2!D445='Sheet1 (2)'!$C$71,'Sheet1 (2)'!$D$71*('Sheet1 (2)'!$D$72-rave_index)/'Sheet1 (2)'!$D$72)))&lt;0,0,IF(D445='Sheet1 (2)'!$C$69,'Sheet1 (2)'!$D$69*('Sheet1 (2)'!$D$72-rave_index)/'Sheet1 (2)'!$D$72,IF(shee2!D445='Sheet1 (2)'!$C$70,'Sheet1 (2)'!$D$70*('Sheet1 (2)'!$D$72-rave_index)/'Sheet1 (2)'!$D$72,IF(shee2!D445='Sheet1 (2)'!$C$71,'Sheet1 (2)'!$D$71*('Sheet1 (2)'!$D$72-rave_index)/'Sheet1 (2)'!$D$72))))</f>
        <v>2.9166666666666665</v>
      </c>
      <c r="AY445" s="157">
        <f>IF(IF(D445='Sheet1 (2)'!$C$69,'Sheet1 (2)'!$D$69*('Sheet1 (2)'!$D$72-rough_index)/'Sheet1 (2)'!$D$72,IF(shee2!D445='Sheet1 (2)'!$C$70,'Sheet1 (2)'!$D$70*('Sheet1 (2)'!$D$72-rough_index)/'Sheet1 (2)'!$D$72,IF(shee2!D445='Sheet1 (2)'!$C$71,'Sheet1 (2)'!$D$71*('Sheet1 (2)'!$D$72-rough_index)/'Sheet1 (2)'!$D$72)))&lt;0,0,IF(D445='Sheet1 (2)'!$C$69,'Sheet1 (2)'!$D$69*('Sheet1 (2)'!$D$72-rough_index)/'Sheet1 (2)'!$D$72,IF(shee2!D445='Sheet1 (2)'!$C$70,'Sheet1 (2)'!$D$70*('Sheet1 (2)'!$D$72-rough_index)/'Sheet1 (2)'!$D$72,IF(shee2!D445='Sheet1 (2)'!$C$71,'Sheet1 (2)'!$D$71*('Sheet1 (2)'!$D$72-rough_index)/'Sheet1 (2)'!$D$72))))</f>
        <v>2.5</v>
      </c>
      <c r="AZ445" s="159">
        <f>+(AU445*'Sheet1 (2)'!$C$77)+(AV445*'Sheet1 (2)'!$C$78)+(AW445*'Sheet1 (2)'!$C$79)+(AX445*'Sheet1 (2)'!$C$80)+(AY445*'Sheet1 (2)'!$C$81)</f>
        <v>3.5041666666666669</v>
      </c>
      <c r="BA445" s="213" t="str">
        <f t="shared" si="13"/>
        <v>Fair</v>
      </c>
      <c r="BE445">
        <f>IF(D445='Sheet1 (2)'!$C$61,'Sheet1 (2)'!$D$61*(counts^2)+'Sheet1 (2)'!$G$61*counts+'Sheet1 (2)'!$J$61,IF(D445='Sheet1 (2)'!$C$62,'Sheet1 (2)'!$D$62*counts+'Sheet1 (2)'!$G$62,IF(D445='Sheet1 (2)'!$C$63,'Sheet1 (2)'!$D$63*counts+'Sheet1 (2)'!$G$63,IF(D445='Sheet1 (2)'!$C$64,'Sheet1 (2)'!$D$64*counts+'Sheet1 (2)'!$G$64))))</f>
        <v>2.0984129299999998</v>
      </c>
    </row>
    <row r="446" spans="1:57" ht="12" customHeight="1">
      <c r="A446" s="145" t="s">
        <v>282</v>
      </c>
      <c r="B446" s="145" t="s">
        <v>76</v>
      </c>
      <c r="C446" s="170">
        <v>586</v>
      </c>
      <c r="D446" s="174" t="s">
        <v>77</v>
      </c>
      <c r="E446" s="171">
        <v>8</v>
      </c>
      <c r="F446" s="171">
        <v>2</v>
      </c>
      <c r="G446" s="171" t="s">
        <v>77</v>
      </c>
      <c r="H446" s="171">
        <v>1</v>
      </c>
      <c r="I446" s="171" t="s">
        <v>77</v>
      </c>
      <c r="J446" s="173" t="s">
        <v>78</v>
      </c>
      <c r="K446" s="173" t="s">
        <v>79</v>
      </c>
      <c r="L446" s="169">
        <f>VLOOKUP(CONCATENATE(J446,K446),'Sheet1 (2)'!$J$6:$K$26,2,FALSE)</f>
        <v>18.75</v>
      </c>
      <c r="M446" s="173" t="s">
        <v>80</v>
      </c>
      <c r="N446" s="173" t="s">
        <v>80</v>
      </c>
      <c r="O446" s="168">
        <f>VLOOKUP(CONCATENATE(M446,N446),'Sheet1 (2)'!$L$6:$M$26,2,FALSE)</f>
        <v>0</v>
      </c>
      <c r="P446" s="173" t="s">
        <v>80</v>
      </c>
      <c r="Q446" s="173" t="s">
        <v>80</v>
      </c>
      <c r="R446" s="168">
        <f>VLOOKUP(CONCATENATE(P446,Q446),'Sheet1 (2)'!$N$6:$O$26,2,FALSE)</f>
        <v>0</v>
      </c>
      <c r="S446" s="173" t="s">
        <v>80</v>
      </c>
      <c r="T446" s="173" t="s">
        <v>80</v>
      </c>
      <c r="U446" s="168">
        <f>VLOOKUP(CONCATENATE(S446,T446),'Sheet1 (2)'!$P$6:$Q$26,2,FALSE)</f>
        <v>0</v>
      </c>
      <c r="V446" s="173" t="s">
        <v>80</v>
      </c>
      <c r="W446" s="173" t="s">
        <v>80</v>
      </c>
      <c r="X446" s="168">
        <f>VLOOKUP(CONCATENATE(V446,W446),'Sheet1 (2)'!$R$6:$S$26,2,FALSE)</f>
        <v>0</v>
      </c>
      <c r="Y446" s="173" t="s">
        <v>82</v>
      </c>
      <c r="Z446" s="173" t="s">
        <v>83</v>
      </c>
      <c r="AA446" s="168">
        <f>VLOOKUP(CONCATENATE(Y446,Z446),'Sheet1 (2)'!$T$6:$U$26,2,FALSE)</f>
        <v>25</v>
      </c>
      <c r="AB446" s="173" t="s">
        <v>80</v>
      </c>
      <c r="AC446" s="173" t="s">
        <v>80</v>
      </c>
      <c r="AD446" s="168">
        <f>VLOOKUP(CONCATENATE(AB446,AC446),'Sheet1 (2)'!$X$6:$Y$26,2,FALSE)</f>
        <v>0</v>
      </c>
      <c r="AE446" s="173" t="s">
        <v>82</v>
      </c>
      <c r="AF446" s="173" t="s">
        <v>81</v>
      </c>
      <c r="AG446" s="168">
        <f>VLOOKUP(CONCATENATE(AE446,AF446),'Sheet1 (2)'!$Z$6:$AA$26,2,FALSE)</f>
        <v>66</v>
      </c>
      <c r="AH446" s="172"/>
      <c r="AI446" s="175"/>
      <c r="AJ446" s="140"/>
      <c r="AK446" s="176" t="s">
        <v>282</v>
      </c>
      <c r="AL446" s="176" t="s">
        <v>76</v>
      </c>
      <c r="AM446" s="170">
        <f t="shared" si="12"/>
        <v>586</v>
      </c>
      <c r="AN446" s="147"/>
      <c r="AO446" s="155"/>
      <c r="AP446" s="156"/>
      <c r="AQ446" s="157">
        <v>2.3903874000473815</v>
      </c>
      <c r="AR446" s="158"/>
      <c r="AS446" s="145">
        <f>LOOKUP(rufmkm,'Sheet1 (2)'!$V$62:$V$71,'Sheet1 (2)'!$W$62:$W$71)</f>
        <v>30</v>
      </c>
      <c r="AT446" s="140"/>
      <c r="AU446" s="157">
        <f>IF(IF(D446='Sheet1 (2)'!$C$69,'Sheet1 (2)'!$D$69*('Sheet1 (2)'!$D$72-rut_index)/'Sheet1 (2)'!$D$72,IF(shee2!D446='Sheet1 (2)'!$C$70,'Sheet1 (2)'!$D$70*('Sheet1 (2)'!$D$72-rut_index)/'Sheet1 (2)'!$D$72,IF(shee2!D446='Sheet1 (2)'!$C$71,'Sheet1 (2)'!$D$71*('Sheet1 (2)'!$D$72-rut_index)/'Sheet1 (2)'!$D$72)))&lt;0,0,IF(D446='Sheet1 (2)'!$C$69,'Sheet1 (2)'!$D$69*('Sheet1 (2)'!$D$72-rut_index)/'Sheet1 (2)'!$D$72,IF(shee2!D446='Sheet1 (2)'!$C$70,'Sheet1 (2)'!$D$70*('Sheet1 (2)'!$D$72-rut_index)/'Sheet1 (2)'!$D$72,IF(shee2!D446='Sheet1 (2)'!$C$71,'Sheet1 (2)'!$D$71*('Sheet1 (2)'!$D$72-rut_index)/'Sheet1 (2)'!$D$72))))</f>
        <v>3.4375</v>
      </c>
      <c r="AV446" s="157">
        <f>IF(IF(D446='Sheet1 (2)'!$C$69,'Sheet1 (2)'!$D$69*('Sheet1 (2)'!$D$72-crack_s_index)/'Sheet1 (2)'!$D$72,IF(shee2!D446='Sheet1 (2)'!$C$70,'Sheet1 (2)'!$D$70*('Sheet1 (2)'!$D$72-crack_s_index)/'Sheet1 (2)'!$D$72,IF(shee2!D446='Sheet1 (2)'!$C$71,'Sheet1 (2)'!$D$71*('Sheet1 (2)'!$D$72-crack_s_index)/'Sheet1 (2)'!$D$72)))&lt;0,0,IF(D446='Sheet1 (2)'!$C$69,'Sheet1 (2)'!$D$69*('Sheet1 (2)'!$D$72-crack_s_index)/'Sheet1 (2)'!$D$72,IF(shee2!D446='Sheet1 (2)'!$C$70,'Sheet1 (2)'!$D$70*('Sheet1 (2)'!$D$72-crack_s_index)/'Sheet1 (2)'!$D$72,IF(shee2!D446='Sheet1 (2)'!$C$71,'Sheet1 (2)'!$D$71*('Sheet1 (2)'!$D$72-crack_s_index)/'Sheet1 (2)'!$D$72))))</f>
        <v>5</v>
      </c>
      <c r="AW446" s="157">
        <f>IF(IF(D446='Sheet1 (2)'!$C$69,'Sheet1 (2)'!$D$69*('Sheet1 (2)'!$D$72-crack_t_index)/'Sheet1 (2)'!$D$72,IF(shee2!D446='Sheet1 (2)'!$C$70,'Sheet1 (2)'!$D$70*('Sheet1 (2)'!$D$72-crack_t_index)/'Sheet1 (2)'!$D$72,IF(shee2!D446='Sheet1 (2)'!$C$71,'Sheet1 (2)'!$D$71*('Sheet1 (2)'!$D$72-crack_t_index)/'Sheet1 (2)'!$D$72)))&lt;0,0,IF(D446='Sheet1 (2)'!$C$69,'Sheet1 (2)'!$D$69*('Sheet1 (2)'!$D$72-crack_t_index)/'Sheet1 (2)'!$D$72,IF(shee2!D446='Sheet1 (2)'!$C$70,'Sheet1 (2)'!$D$70*('Sheet1 (2)'!$D$72-crack_t_index)/'Sheet1 (2)'!$D$72,IF(shee2!D446='Sheet1 (2)'!$C$71,'Sheet1 (2)'!$D$71*('Sheet1 (2)'!$D$72-crack_t_index)/'Sheet1 (2)'!$D$72))))</f>
        <v>5</v>
      </c>
      <c r="AX446" s="157">
        <f>IF(IF(D446='Sheet1 (2)'!$C$69,'Sheet1 (2)'!$D$69*('Sheet1 (2)'!$D$72-rave_index)/'Sheet1 (2)'!$D$72,IF(shee2!D446='Sheet1 (2)'!$C$70,'Sheet1 (2)'!$D$70*('Sheet1 (2)'!$D$72-rave_index)/'Sheet1 (2)'!$D$72,IF(shee2!D446='Sheet1 (2)'!$C$71,'Sheet1 (2)'!$D$71*('Sheet1 (2)'!$D$72-rave_index)/'Sheet1 (2)'!$D$72)))&lt;0,0,IF(D446='Sheet1 (2)'!$C$69,'Sheet1 (2)'!$D$69*('Sheet1 (2)'!$D$72-rave_index)/'Sheet1 (2)'!$D$72,IF(shee2!D446='Sheet1 (2)'!$C$70,'Sheet1 (2)'!$D$70*('Sheet1 (2)'!$D$72-rave_index)/'Sheet1 (2)'!$D$72,IF(shee2!D446='Sheet1 (2)'!$C$71,'Sheet1 (2)'!$D$71*('Sheet1 (2)'!$D$72-rave_index)/'Sheet1 (2)'!$D$72))))</f>
        <v>2.9166666666666665</v>
      </c>
      <c r="AY446" s="157">
        <f>IF(IF(D446='Sheet1 (2)'!$C$69,'Sheet1 (2)'!$D$69*('Sheet1 (2)'!$D$72-rough_index)/'Sheet1 (2)'!$D$72,IF(shee2!D446='Sheet1 (2)'!$C$70,'Sheet1 (2)'!$D$70*('Sheet1 (2)'!$D$72-rough_index)/'Sheet1 (2)'!$D$72,IF(shee2!D446='Sheet1 (2)'!$C$71,'Sheet1 (2)'!$D$71*('Sheet1 (2)'!$D$72-rough_index)/'Sheet1 (2)'!$D$72)))&lt;0,0,IF(D446='Sheet1 (2)'!$C$69,'Sheet1 (2)'!$D$69*('Sheet1 (2)'!$D$72-rough_index)/'Sheet1 (2)'!$D$72,IF(shee2!D446='Sheet1 (2)'!$C$70,'Sheet1 (2)'!$D$70*('Sheet1 (2)'!$D$72-rough_index)/'Sheet1 (2)'!$D$72,IF(shee2!D446='Sheet1 (2)'!$C$71,'Sheet1 (2)'!$D$71*('Sheet1 (2)'!$D$72-rough_index)/'Sheet1 (2)'!$D$72))))</f>
        <v>2.5</v>
      </c>
      <c r="AZ446" s="159">
        <f>+(AU446*'Sheet1 (2)'!$C$77)+(AV446*'Sheet1 (2)'!$C$78)+(AW446*'Sheet1 (2)'!$C$79)+(AX446*'Sheet1 (2)'!$C$80)+(AY446*'Sheet1 (2)'!$C$81)</f>
        <v>3.7291666666666665</v>
      </c>
      <c r="BA446" s="213" t="str">
        <f t="shared" si="13"/>
        <v>Fair</v>
      </c>
      <c r="BE446">
        <f>IF(D446='Sheet1 (2)'!$C$61,'Sheet1 (2)'!$D$61*(counts^2)+'Sheet1 (2)'!$G$61*counts+'Sheet1 (2)'!$J$61,IF(D446='Sheet1 (2)'!$C$62,'Sheet1 (2)'!$D$62*counts+'Sheet1 (2)'!$G$62,IF(D446='Sheet1 (2)'!$C$63,'Sheet1 (2)'!$D$63*counts+'Sheet1 (2)'!$G$63,IF(D446='Sheet1 (2)'!$C$64,'Sheet1 (2)'!$D$64*counts+'Sheet1 (2)'!$G$64))))</f>
        <v>2.0984129299999998</v>
      </c>
    </row>
    <row r="447" spans="1:57" ht="12" customHeight="1">
      <c r="A447" s="145" t="s">
        <v>282</v>
      </c>
      <c r="B447" s="145" t="s">
        <v>76</v>
      </c>
      <c r="C447" s="170">
        <v>587</v>
      </c>
      <c r="D447" s="174" t="s">
        <v>77</v>
      </c>
      <c r="E447" s="171">
        <v>8</v>
      </c>
      <c r="F447" s="171">
        <v>2</v>
      </c>
      <c r="G447" s="171" t="s">
        <v>77</v>
      </c>
      <c r="H447" s="171">
        <v>1</v>
      </c>
      <c r="I447" s="171" t="s">
        <v>77</v>
      </c>
      <c r="J447" s="173" t="s">
        <v>80</v>
      </c>
      <c r="K447" s="173" t="s">
        <v>80</v>
      </c>
      <c r="L447" s="169">
        <f>VLOOKUP(CONCATENATE(J447,K447),'Sheet1 (2)'!$J$6:$K$26,2,FALSE)</f>
        <v>0</v>
      </c>
      <c r="M447" s="173" t="s">
        <v>80</v>
      </c>
      <c r="N447" s="173" t="s">
        <v>80</v>
      </c>
      <c r="O447" s="168">
        <f>VLOOKUP(CONCATENATE(M447,N447),'Sheet1 (2)'!$L$6:$M$26,2,FALSE)</f>
        <v>0</v>
      </c>
      <c r="P447" s="173" t="s">
        <v>80</v>
      </c>
      <c r="Q447" s="173" t="s">
        <v>80</v>
      </c>
      <c r="R447" s="168">
        <f>VLOOKUP(CONCATENATE(P447,Q447),'Sheet1 (2)'!$N$6:$O$26,2,FALSE)</f>
        <v>0</v>
      </c>
      <c r="S447" s="173" t="s">
        <v>80</v>
      </c>
      <c r="T447" s="173" t="s">
        <v>80</v>
      </c>
      <c r="U447" s="168">
        <f>VLOOKUP(CONCATENATE(S447,T447),'Sheet1 (2)'!$P$6:$Q$26,2,FALSE)</f>
        <v>0</v>
      </c>
      <c r="V447" s="173" t="s">
        <v>80</v>
      </c>
      <c r="W447" s="173" t="s">
        <v>80</v>
      </c>
      <c r="X447" s="168">
        <f>VLOOKUP(CONCATENATE(V447,W447),'Sheet1 (2)'!$R$6:$S$26,2,FALSE)</f>
        <v>0</v>
      </c>
      <c r="Y447" s="173" t="s">
        <v>82</v>
      </c>
      <c r="Z447" s="173" t="s">
        <v>83</v>
      </c>
      <c r="AA447" s="168">
        <f>VLOOKUP(CONCATENATE(Y447,Z447),'Sheet1 (2)'!$T$6:$U$26,2,FALSE)</f>
        <v>25</v>
      </c>
      <c r="AB447" s="173" t="s">
        <v>80</v>
      </c>
      <c r="AC447" s="173" t="s">
        <v>80</v>
      </c>
      <c r="AD447" s="168">
        <f>VLOOKUP(CONCATENATE(AB447,AC447),'Sheet1 (2)'!$X$6:$Y$26,2,FALSE)</f>
        <v>0</v>
      </c>
      <c r="AE447" s="173" t="s">
        <v>82</v>
      </c>
      <c r="AF447" s="173" t="s">
        <v>81</v>
      </c>
      <c r="AG447" s="168">
        <f>VLOOKUP(CONCATENATE(AE447,AF447),'Sheet1 (2)'!$Z$6:$AA$26,2,FALSE)</f>
        <v>66</v>
      </c>
      <c r="AH447" s="172"/>
      <c r="AI447" s="175"/>
      <c r="AJ447" s="140"/>
      <c r="AK447" s="176" t="s">
        <v>282</v>
      </c>
      <c r="AL447" s="176" t="s">
        <v>76</v>
      </c>
      <c r="AM447" s="170">
        <f t="shared" si="12"/>
        <v>587</v>
      </c>
      <c r="AN447" s="147"/>
      <c r="AO447" s="155"/>
      <c r="AP447" s="156"/>
      <c r="AQ447" s="157">
        <v>3.1536846521373016</v>
      </c>
      <c r="AR447" s="158"/>
      <c r="AS447" s="145">
        <f>LOOKUP(rufmkm,'Sheet1 (2)'!$V$62:$V$71,'Sheet1 (2)'!$W$62:$W$71)</f>
        <v>40</v>
      </c>
      <c r="AT447" s="140"/>
      <c r="AU447" s="157">
        <f>IF(IF(D447='Sheet1 (2)'!$C$69,'Sheet1 (2)'!$D$69*('Sheet1 (2)'!$D$72-rut_index)/'Sheet1 (2)'!$D$72,IF(shee2!D447='Sheet1 (2)'!$C$70,'Sheet1 (2)'!$D$70*('Sheet1 (2)'!$D$72-rut_index)/'Sheet1 (2)'!$D$72,IF(shee2!D447='Sheet1 (2)'!$C$71,'Sheet1 (2)'!$D$71*('Sheet1 (2)'!$D$72-rut_index)/'Sheet1 (2)'!$D$72)))&lt;0,0,IF(D447='Sheet1 (2)'!$C$69,'Sheet1 (2)'!$D$69*('Sheet1 (2)'!$D$72-rut_index)/'Sheet1 (2)'!$D$72,IF(shee2!D447='Sheet1 (2)'!$C$70,'Sheet1 (2)'!$D$70*('Sheet1 (2)'!$D$72-rut_index)/'Sheet1 (2)'!$D$72,IF(shee2!D447='Sheet1 (2)'!$C$71,'Sheet1 (2)'!$D$71*('Sheet1 (2)'!$D$72-rut_index)/'Sheet1 (2)'!$D$72))))</f>
        <v>5</v>
      </c>
      <c r="AV447" s="157">
        <f>IF(IF(D447='Sheet1 (2)'!$C$69,'Sheet1 (2)'!$D$69*('Sheet1 (2)'!$D$72-crack_s_index)/'Sheet1 (2)'!$D$72,IF(shee2!D447='Sheet1 (2)'!$C$70,'Sheet1 (2)'!$D$70*('Sheet1 (2)'!$D$72-crack_s_index)/'Sheet1 (2)'!$D$72,IF(shee2!D447='Sheet1 (2)'!$C$71,'Sheet1 (2)'!$D$71*('Sheet1 (2)'!$D$72-crack_s_index)/'Sheet1 (2)'!$D$72)))&lt;0,0,IF(D447='Sheet1 (2)'!$C$69,'Sheet1 (2)'!$D$69*('Sheet1 (2)'!$D$72-crack_s_index)/'Sheet1 (2)'!$D$72,IF(shee2!D447='Sheet1 (2)'!$C$70,'Sheet1 (2)'!$D$70*('Sheet1 (2)'!$D$72-crack_s_index)/'Sheet1 (2)'!$D$72,IF(shee2!D447='Sheet1 (2)'!$C$71,'Sheet1 (2)'!$D$71*('Sheet1 (2)'!$D$72-crack_s_index)/'Sheet1 (2)'!$D$72))))</f>
        <v>5</v>
      </c>
      <c r="AW447" s="157">
        <f>IF(IF(D447='Sheet1 (2)'!$C$69,'Sheet1 (2)'!$D$69*('Sheet1 (2)'!$D$72-crack_t_index)/'Sheet1 (2)'!$D$72,IF(shee2!D447='Sheet1 (2)'!$C$70,'Sheet1 (2)'!$D$70*('Sheet1 (2)'!$D$72-crack_t_index)/'Sheet1 (2)'!$D$72,IF(shee2!D447='Sheet1 (2)'!$C$71,'Sheet1 (2)'!$D$71*('Sheet1 (2)'!$D$72-crack_t_index)/'Sheet1 (2)'!$D$72)))&lt;0,0,IF(D447='Sheet1 (2)'!$C$69,'Sheet1 (2)'!$D$69*('Sheet1 (2)'!$D$72-crack_t_index)/'Sheet1 (2)'!$D$72,IF(shee2!D447='Sheet1 (2)'!$C$70,'Sheet1 (2)'!$D$70*('Sheet1 (2)'!$D$72-crack_t_index)/'Sheet1 (2)'!$D$72,IF(shee2!D447='Sheet1 (2)'!$C$71,'Sheet1 (2)'!$D$71*('Sheet1 (2)'!$D$72-crack_t_index)/'Sheet1 (2)'!$D$72))))</f>
        <v>5</v>
      </c>
      <c r="AX447" s="157">
        <f>IF(IF(D447='Sheet1 (2)'!$C$69,'Sheet1 (2)'!$D$69*('Sheet1 (2)'!$D$72-rave_index)/'Sheet1 (2)'!$D$72,IF(shee2!D447='Sheet1 (2)'!$C$70,'Sheet1 (2)'!$D$70*('Sheet1 (2)'!$D$72-rave_index)/'Sheet1 (2)'!$D$72,IF(shee2!D447='Sheet1 (2)'!$C$71,'Sheet1 (2)'!$D$71*('Sheet1 (2)'!$D$72-rave_index)/'Sheet1 (2)'!$D$72)))&lt;0,0,IF(D447='Sheet1 (2)'!$C$69,'Sheet1 (2)'!$D$69*('Sheet1 (2)'!$D$72-rave_index)/'Sheet1 (2)'!$D$72,IF(shee2!D447='Sheet1 (2)'!$C$70,'Sheet1 (2)'!$D$70*('Sheet1 (2)'!$D$72-rave_index)/'Sheet1 (2)'!$D$72,IF(shee2!D447='Sheet1 (2)'!$C$71,'Sheet1 (2)'!$D$71*('Sheet1 (2)'!$D$72-rave_index)/'Sheet1 (2)'!$D$72))))</f>
        <v>2.9166666666666665</v>
      </c>
      <c r="AY447" s="157">
        <f>IF(IF(D447='Sheet1 (2)'!$C$69,'Sheet1 (2)'!$D$69*('Sheet1 (2)'!$D$72-rough_index)/'Sheet1 (2)'!$D$72,IF(shee2!D447='Sheet1 (2)'!$C$70,'Sheet1 (2)'!$D$70*('Sheet1 (2)'!$D$72-rough_index)/'Sheet1 (2)'!$D$72,IF(shee2!D447='Sheet1 (2)'!$C$71,'Sheet1 (2)'!$D$71*('Sheet1 (2)'!$D$72-rough_index)/'Sheet1 (2)'!$D$72)))&lt;0,0,IF(D447='Sheet1 (2)'!$C$69,'Sheet1 (2)'!$D$69*('Sheet1 (2)'!$D$72-rough_index)/'Sheet1 (2)'!$D$72,IF(shee2!D447='Sheet1 (2)'!$C$70,'Sheet1 (2)'!$D$70*('Sheet1 (2)'!$D$72-rough_index)/'Sheet1 (2)'!$D$72,IF(shee2!D447='Sheet1 (2)'!$C$71,'Sheet1 (2)'!$D$71*('Sheet1 (2)'!$D$72-rough_index)/'Sheet1 (2)'!$D$72))))</f>
        <v>1.6666666666666667</v>
      </c>
      <c r="AZ447" s="159">
        <f>+(AU447*'Sheet1 (2)'!$C$77)+(AV447*'Sheet1 (2)'!$C$78)+(AW447*'Sheet1 (2)'!$C$79)+(AX447*'Sheet1 (2)'!$C$80)+(AY447*'Sheet1 (2)'!$C$81)</f>
        <v>3.7916666666666665</v>
      </c>
      <c r="BA447" s="213" t="str">
        <f t="shared" si="13"/>
        <v>Fair</v>
      </c>
      <c r="BE447">
        <f>IF(D447='Sheet1 (2)'!$C$61,'Sheet1 (2)'!$D$61*(counts^2)+'Sheet1 (2)'!$G$61*counts+'Sheet1 (2)'!$J$61,IF(D447='Sheet1 (2)'!$C$62,'Sheet1 (2)'!$D$62*counts+'Sheet1 (2)'!$G$62,IF(D447='Sheet1 (2)'!$C$63,'Sheet1 (2)'!$D$63*counts+'Sheet1 (2)'!$G$63,IF(D447='Sheet1 (2)'!$C$64,'Sheet1 (2)'!$D$64*counts+'Sheet1 (2)'!$G$64))))</f>
        <v>2.0984129299999998</v>
      </c>
    </row>
    <row r="448" spans="1:57" ht="12" customHeight="1">
      <c r="A448" s="145" t="s">
        <v>282</v>
      </c>
      <c r="B448" s="145" t="s">
        <v>76</v>
      </c>
      <c r="C448" s="170">
        <v>588</v>
      </c>
      <c r="D448" s="174" t="s">
        <v>77</v>
      </c>
      <c r="E448" s="171">
        <v>8</v>
      </c>
      <c r="F448" s="171">
        <v>2</v>
      </c>
      <c r="G448" s="171" t="s">
        <v>77</v>
      </c>
      <c r="H448" s="171">
        <v>1</v>
      </c>
      <c r="I448" s="171" t="s">
        <v>77</v>
      </c>
      <c r="J448" s="173" t="s">
        <v>80</v>
      </c>
      <c r="K448" s="173" t="s">
        <v>80</v>
      </c>
      <c r="L448" s="169">
        <f>VLOOKUP(CONCATENATE(J448,K448),'Sheet1 (2)'!$J$6:$K$26,2,FALSE)</f>
        <v>0</v>
      </c>
      <c r="M448" s="173" t="s">
        <v>80</v>
      </c>
      <c r="N448" s="173" t="s">
        <v>80</v>
      </c>
      <c r="O448" s="168">
        <f>VLOOKUP(CONCATENATE(M448,N448),'Sheet1 (2)'!$L$6:$M$26,2,FALSE)</f>
        <v>0</v>
      </c>
      <c r="P448" s="173" t="s">
        <v>80</v>
      </c>
      <c r="Q448" s="173" t="s">
        <v>80</v>
      </c>
      <c r="R448" s="168">
        <f>VLOOKUP(CONCATENATE(P448,Q448),'Sheet1 (2)'!$N$6:$O$26,2,FALSE)</f>
        <v>0</v>
      </c>
      <c r="S448" s="173" t="s">
        <v>80</v>
      </c>
      <c r="T448" s="173" t="s">
        <v>80</v>
      </c>
      <c r="U448" s="168">
        <f>VLOOKUP(CONCATENATE(S448,T448),'Sheet1 (2)'!$P$6:$Q$26,2,FALSE)</f>
        <v>0</v>
      </c>
      <c r="V448" s="173" t="s">
        <v>80</v>
      </c>
      <c r="W448" s="173" t="s">
        <v>80</v>
      </c>
      <c r="X448" s="168">
        <f>VLOOKUP(CONCATENATE(V448,W448),'Sheet1 (2)'!$R$6:$S$26,2,FALSE)</f>
        <v>0</v>
      </c>
      <c r="Y448" s="173" t="s">
        <v>80</v>
      </c>
      <c r="Z448" s="173" t="s">
        <v>80</v>
      </c>
      <c r="AA448" s="168">
        <f>VLOOKUP(CONCATENATE(Y448,Z448),'Sheet1 (2)'!$T$6:$U$26,2,FALSE)</f>
        <v>0</v>
      </c>
      <c r="AB448" s="173" t="s">
        <v>80</v>
      </c>
      <c r="AC448" s="173" t="s">
        <v>80</v>
      </c>
      <c r="AD448" s="168">
        <f>VLOOKUP(CONCATENATE(AB448,AC448),'Sheet1 (2)'!$X$6:$Y$26,2,FALSE)</f>
        <v>0</v>
      </c>
      <c r="AE448" s="173" t="s">
        <v>82</v>
      </c>
      <c r="AF448" s="173" t="s">
        <v>81</v>
      </c>
      <c r="AG448" s="168">
        <f>VLOOKUP(CONCATENATE(AE448,AF448),'Sheet1 (2)'!$Z$6:$AA$26,2,FALSE)</f>
        <v>66</v>
      </c>
      <c r="AH448" s="172"/>
      <c r="AI448" s="175"/>
      <c r="AJ448" s="140"/>
      <c r="AK448" s="176" t="s">
        <v>282</v>
      </c>
      <c r="AL448" s="176" t="s">
        <v>76</v>
      </c>
      <c r="AM448" s="170">
        <f t="shared" si="12"/>
        <v>588</v>
      </c>
      <c r="AN448" s="147"/>
      <c r="AO448" s="155"/>
      <c r="AP448" s="156"/>
      <c r="AQ448" s="157">
        <v>16.220142686672595</v>
      </c>
      <c r="AR448" s="158"/>
      <c r="AS448" s="145">
        <f>LOOKUP(rufmkm,'Sheet1 (2)'!$V$62:$V$71,'Sheet1 (2)'!$W$62:$W$71)</f>
        <v>100</v>
      </c>
      <c r="AT448" s="140"/>
      <c r="AU448" s="157">
        <f>IF(IF(D448='Sheet1 (2)'!$C$69,'Sheet1 (2)'!$D$69*('Sheet1 (2)'!$D$72-rut_index)/'Sheet1 (2)'!$D$72,IF(shee2!D448='Sheet1 (2)'!$C$70,'Sheet1 (2)'!$D$70*('Sheet1 (2)'!$D$72-rut_index)/'Sheet1 (2)'!$D$72,IF(shee2!D448='Sheet1 (2)'!$C$71,'Sheet1 (2)'!$D$71*('Sheet1 (2)'!$D$72-rut_index)/'Sheet1 (2)'!$D$72)))&lt;0,0,IF(D448='Sheet1 (2)'!$C$69,'Sheet1 (2)'!$D$69*('Sheet1 (2)'!$D$72-rut_index)/'Sheet1 (2)'!$D$72,IF(shee2!D448='Sheet1 (2)'!$C$70,'Sheet1 (2)'!$D$70*('Sheet1 (2)'!$D$72-rut_index)/'Sheet1 (2)'!$D$72,IF(shee2!D448='Sheet1 (2)'!$C$71,'Sheet1 (2)'!$D$71*('Sheet1 (2)'!$D$72-rut_index)/'Sheet1 (2)'!$D$72))))</f>
        <v>5</v>
      </c>
      <c r="AV448" s="157">
        <f>IF(IF(D448='Sheet1 (2)'!$C$69,'Sheet1 (2)'!$D$69*('Sheet1 (2)'!$D$72-crack_s_index)/'Sheet1 (2)'!$D$72,IF(shee2!D448='Sheet1 (2)'!$C$70,'Sheet1 (2)'!$D$70*('Sheet1 (2)'!$D$72-crack_s_index)/'Sheet1 (2)'!$D$72,IF(shee2!D448='Sheet1 (2)'!$C$71,'Sheet1 (2)'!$D$71*('Sheet1 (2)'!$D$72-crack_s_index)/'Sheet1 (2)'!$D$72)))&lt;0,0,IF(D448='Sheet1 (2)'!$C$69,'Sheet1 (2)'!$D$69*('Sheet1 (2)'!$D$72-crack_s_index)/'Sheet1 (2)'!$D$72,IF(shee2!D448='Sheet1 (2)'!$C$70,'Sheet1 (2)'!$D$70*('Sheet1 (2)'!$D$72-crack_s_index)/'Sheet1 (2)'!$D$72,IF(shee2!D448='Sheet1 (2)'!$C$71,'Sheet1 (2)'!$D$71*('Sheet1 (2)'!$D$72-crack_s_index)/'Sheet1 (2)'!$D$72))))</f>
        <v>5</v>
      </c>
      <c r="AW448" s="157">
        <f>IF(IF(D448='Sheet1 (2)'!$C$69,'Sheet1 (2)'!$D$69*('Sheet1 (2)'!$D$72-crack_t_index)/'Sheet1 (2)'!$D$72,IF(shee2!D448='Sheet1 (2)'!$C$70,'Sheet1 (2)'!$D$70*('Sheet1 (2)'!$D$72-crack_t_index)/'Sheet1 (2)'!$D$72,IF(shee2!D448='Sheet1 (2)'!$C$71,'Sheet1 (2)'!$D$71*('Sheet1 (2)'!$D$72-crack_t_index)/'Sheet1 (2)'!$D$72)))&lt;0,0,IF(D448='Sheet1 (2)'!$C$69,'Sheet1 (2)'!$D$69*('Sheet1 (2)'!$D$72-crack_t_index)/'Sheet1 (2)'!$D$72,IF(shee2!D448='Sheet1 (2)'!$C$70,'Sheet1 (2)'!$D$70*('Sheet1 (2)'!$D$72-crack_t_index)/'Sheet1 (2)'!$D$72,IF(shee2!D448='Sheet1 (2)'!$C$71,'Sheet1 (2)'!$D$71*('Sheet1 (2)'!$D$72-crack_t_index)/'Sheet1 (2)'!$D$72))))</f>
        <v>5</v>
      </c>
      <c r="AX448" s="157">
        <f>IF(IF(D448='Sheet1 (2)'!$C$69,'Sheet1 (2)'!$D$69*('Sheet1 (2)'!$D$72-rave_index)/'Sheet1 (2)'!$D$72,IF(shee2!D448='Sheet1 (2)'!$C$70,'Sheet1 (2)'!$D$70*('Sheet1 (2)'!$D$72-rave_index)/'Sheet1 (2)'!$D$72,IF(shee2!D448='Sheet1 (2)'!$C$71,'Sheet1 (2)'!$D$71*('Sheet1 (2)'!$D$72-rave_index)/'Sheet1 (2)'!$D$72)))&lt;0,0,IF(D448='Sheet1 (2)'!$C$69,'Sheet1 (2)'!$D$69*('Sheet1 (2)'!$D$72-rave_index)/'Sheet1 (2)'!$D$72,IF(shee2!D448='Sheet1 (2)'!$C$70,'Sheet1 (2)'!$D$70*('Sheet1 (2)'!$D$72-rave_index)/'Sheet1 (2)'!$D$72,IF(shee2!D448='Sheet1 (2)'!$C$71,'Sheet1 (2)'!$D$71*('Sheet1 (2)'!$D$72-rave_index)/'Sheet1 (2)'!$D$72))))</f>
        <v>5</v>
      </c>
      <c r="AY448" s="157">
        <f>IF(IF(D448='Sheet1 (2)'!$C$69,'Sheet1 (2)'!$D$69*('Sheet1 (2)'!$D$72-rough_index)/'Sheet1 (2)'!$D$72,IF(shee2!D448='Sheet1 (2)'!$C$70,'Sheet1 (2)'!$D$70*('Sheet1 (2)'!$D$72-rough_index)/'Sheet1 (2)'!$D$72,IF(shee2!D448='Sheet1 (2)'!$C$71,'Sheet1 (2)'!$D$71*('Sheet1 (2)'!$D$72-rough_index)/'Sheet1 (2)'!$D$72)))&lt;0,0,IF(D448='Sheet1 (2)'!$C$69,'Sheet1 (2)'!$D$69*('Sheet1 (2)'!$D$72-rough_index)/'Sheet1 (2)'!$D$72,IF(shee2!D448='Sheet1 (2)'!$C$70,'Sheet1 (2)'!$D$70*('Sheet1 (2)'!$D$72-rough_index)/'Sheet1 (2)'!$D$72,IF(shee2!D448='Sheet1 (2)'!$C$71,'Sheet1 (2)'!$D$71*('Sheet1 (2)'!$D$72-rough_index)/'Sheet1 (2)'!$D$72))))</f>
        <v>0</v>
      </c>
      <c r="AZ448" s="159">
        <f>+(AU448*'Sheet1 (2)'!$C$77)+(AV448*'Sheet1 (2)'!$C$78)+(AW448*'Sheet1 (2)'!$C$79)+(AX448*'Sheet1 (2)'!$C$80)+(AY448*'Sheet1 (2)'!$C$81)</f>
        <v>3.5</v>
      </c>
      <c r="BA448" s="213" t="str">
        <f t="shared" si="13"/>
        <v>Fair</v>
      </c>
      <c r="BE448">
        <f>IF(D448='Sheet1 (2)'!$C$61,'Sheet1 (2)'!$D$61*(counts^2)+'Sheet1 (2)'!$G$61*counts+'Sheet1 (2)'!$J$61,IF(D448='Sheet1 (2)'!$C$62,'Sheet1 (2)'!$D$62*counts+'Sheet1 (2)'!$G$62,IF(D448='Sheet1 (2)'!$C$63,'Sheet1 (2)'!$D$63*counts+'Sheet1 (2)'!$G$63,IF(D448='Sheet1 (2)'!$C$64,'Sheet1 (2)'!$D$64*counts+'Sheet1 (2)'!$G$64))))</f>
        <v>2.0984129299999998</v>
      </c>
    </row>
    <row r="449" spans="1:57" ht="12" customHeight="1">
      <c r="A449" s="145" t="s">
        <v>282</v>
      </c>
      <c r="B449" s="145" t="s">
        <v>76</v>
      </c>
      <c r="C449" s="170">
        <v>589</v>
      </c>
      <c r="D449" s="174" t="s">
        <v>77</v>
      </c>
      <c r="E449" s="171">
        <v>8</v>
      </c>
      <c r="F449" s="171">
        <v>2</v>
      </c>
      <c r="G449" s="171" t="s">
        <v>77</v>
      </c>
      <c r="H449" s="171">
        <v>1</v>
      </c>
      <c r="I449" s="171" t="s">
        <v>77</v>
      </c>
      <c r="J449" s="173" t="s">
        <v>80</v>
      </c>
      <c r="K449" s="173" t="s">
        <v>80</v>
      </c>
      <c r="L449" s="169">
        <f>VLOOKUP(CONCATENATE(J449,K449),'Sheet1 (2)'!$J$6:$K$26,2,FALSE)</f>
        <v>0</v>
      </c>
      <c r="M449" s="173" t="s">
        <v>80</v>
      </c>
      <c r="N449" s="173" t="s">
        <v>80</v>
      </c>
      <c r="O449" s="168">
        <f>VLOOKUP(CONCATENATE(M449,N449),'Sheet1 (2)'!$L$6:$M$26,2,FALSE)</f>
        <v>0</v>
      </c>
      <c r="P449" s="173" t="s">
        <v>80</v>
      </c>
      <c r="Q449" s="173" t="s">
        <v>80</v>
      </c>
      <c r="R449" s="168">
        <f>VLOOKUP(CONCATENATE(P449,Q449),'Sheet1 (2)'!$N$6:$O$26,2,FALSE)</f>
        <v>0</v>
      </c>
      <c r="S449" s="173" t="s">
        <v>80</v>
      </c>
      <c r="T449" s="173" t="s">
        <v>80</v>
      </c>
      <c r="U449" s="168">
        <f>VLOOKUP(CONCATENATE(S449,T449),'Sheet1 (2)'!$P$6:$Q$26,2,FALSE)</f>
        <v>0</v>
      </c>
      <c r="V449" s="173" t="s">
        <v>80</v>
      </c>
      <c r="W449" s="173" t="s">
        <v>80</v>
      </c>
      <c r="X449" s="168">
        <f>VLOOKUP(CONCATENATE(V449,W449),'Sheet1 (2)'!$R$6:$S$26,2,FALSE)</f>
        <v>0</v>
      </c>
      <c r="Y449" s="173" t="s">
        <v>80</v>
      </c>
      <c r="Z449" s="173" t="s">
        <v>80</v>
      </c>
      <c r="AA449" s="168">
        <f>VLOOKUP(CONCATENATE(Y449,Z449),'Sheet1 (2)'!$T$6:$U$26,2,FALSE)</f>
        <v>0</v>
      </c>
      <c r="AB449" s="173" t="s">
        <v>80</v>
      </c>
      <c r="AC449" s="173" t="s">
        <v>80</v>
      </c>
      <c r="AD449" s="168">
        <f>VLOOKUP(CONCATENATE(AB449,AC449),'Sheet1 (2)'!$X$6:$Y$26,2,FALSE)</f>
        <v>0</v>
      </c>
      <c r="AE449" s="173" t="s">
        <v>82</v>
      </c>
      <c r="AF449" s="173" t="s">
        <v>81</v>
      </c>
      <c r="AG449" s="168">
        <f>VLOOKUP(CONCATENATE(AE449,AF449),'Sheet1 (2)'!$Z$6:$AA$26,2,FALSE)</f>
        <v>66</v>
      </c>
      <c r="AH449" s="172"/>
      <c r="AI449" s="175"/>
      <c r="AJ449" s="140"/>
      <c r="AK449" s="176" t="s">
        <v>282</v>
      </c>
      <c r="AL449" s="176" t="s">
        <v>76</v>
      </c>
      <c r="AM449" s="170">
        <f t="shared" si="12"/>
        <v>589</v>
      </c>
      <c r="AN449" s="147"/>
      <c r="AO449" s="155"/>
      <c r="AP449" s="156"/>
      <c r="AQ449" s="157">
        <v>4.7266153826000004</v>
      </c>
      <c r="AR449" s="158"/>
      <c r="AS449" s="145">
        <f>LOOKUP(rufmkm,'Sheet1 (2)'!$V$62:$V$71,'Sheet1 (2)'!$W$62:$W$71)</f>
        <v>50</v>
      </c>
      <c r="AT449" s="140"/>
      <c r="AU449" s="157">
        <f>IF(IF(D449='Sheet1 (2)'!$C$69,'Sheet1 (2)'!$D$69*('Sheet1 (2)'!$D$72-rut_index)/'Sheet1 (2)'!$D$72,IF(shee2!D449='Sheet1 (2)'!$C$70,'Sheet1 (2)'!$D$70*('Sheet1 (2)'!$D$72-rut_index)/'Sheet1 (2)'!$D$72,IF(shee2!D449='Sheet1 (2)'!$C$71,'Sheet1 (2)'!$D$71*('Sheet1 (2)'!$D$72-rut_index)/'Sheet1 (2)'!$D$72)))&lt;0,0,IF(D449='Sheet1 (2)'!$C$69,'Sheet1 (2)'!$D$69*('Sheet1 (2)'!$D$72-rut_index)/'Sheet1 (2)'!$D$72,IF(shee2!D449='Sheet1 (2)'!$C$70,'Sheet1 (2)'!$D$70*('Sheet1 (2)'!$D$72-rut_index)/'Sheet1 (2)'!$D$72,IF(shee2!D449='Sheet1 (2)'!$C$71,'Sheet1 (2)'!$D$71*('Sheet1 (2)'!$D$72-rut_index)/'Sheet1 (2)'!$D$72))))</f>
        <v>5</v>
      </c>
      <c r="AV449" s="157">
        <f>IF(IF(D449='Sheet1 (2)'!$C$69,'Sheet1 (2)'!$D$69*('Sheet1 (2)'!$D$72-crack_s_index)/'Sheet1 (2)'!$D$72,IF(shee2!D449='Sheet1 (2)'!$C$70,'Sheet1 (2)'!$D$70*('Sheet1 (2)'!$D$72-crack_s_index)/'Sheet1 (2)'!$D$72,IF(shee2!D449='Sheet1 (2)'!$C$71,'Sheet1 (2)'!$D$71*('Sheet1 (2)'!$D$72-crack_s_index)/'Sheet1 (2)'!$D$72)))&lt;0,0,IF(D449='Sheet1 (2)'!$C$69,'Sheet1 (2)'!$D$69*('Sheet1 (2)'!$D$72-crack_s_index)/'Sheet1 (2)'!$D$72,IF(shee2!D449='Sheet1 (2)'!$C$70,'Sheet1 (2)'!$D$70*('Sheet1 (2)'!$D$72-crack_s_index)/'Sheet1 (2)'!$D$72,IF(shee2!D449='Sheet1 (2)'!$C$71,'Sheet1 (2)'!$D$71*('Sheet1 (2)'!$D$72-crack_s_index)/'Sheet1 (2)'!$D$72))))</f>
        <v>5</v>
      </c>
      <c r="AW449" s="157">
        <f>IF(IF(D449='Sheet1 (2)'!$C$69,'Sheet1 (2)'!$D$69*('Sheet1 (2)'!$D$72-crack_t_index)/'Sheet1 (2)'!$D$72,IF(shee2!D449='Sheet1 (2)'!$C$70,'Sheet1 (2)'!$D$70*('Sheet1 (2)'!$D$72-crack_t_index)/'Sheet1 (2)'!$D$72,IF(shee2!D449='Sheet1 (2)'!$C$71,'Sheet1 (2)'!$D$71*('Sheet1 (2)'!$D$72-crack_t_index)/'Sheet1 (2)'!$D$72)))&lt;0,0,IF(D449='Sheet1 (2)'!$C$69,'Sheet1 (2)'!$D$69*('Sheet1 (2)'!$D$72-crack_t_index)/'Sheet1 (2)'!$D$72,IF(shee2!D449='Sheet1 (2)'!$C$70,'Sheet1 (2)'!$D$70*('Sheet1 (2)'!$D$72-crack_t_index)/'Sheet1 (2)'!$D$72,IF(shee2!D449='Sheet1 (2)'!$C$71,'Sheet1 (2)'!$D$71*('Sheet1 (2)'!$D$72-crack_t_index)/'Sheet1 (2)'!$D$72))))</f>
        <v>5</v>
      </c>
      <c r="AX449" s="157">
        <f>IF(IF(D449='Sheet1 (2)'!$C$69,'Sheet1 (2)'!$D$69*('Sheet1 (2)'!$D$72-rave_index)/'Sheet1 (2)'!$D$72,IF(shee2!D449='Sheet1 (2)'!$C$70,'Sheet1 (2)'!$D$70*('Sheet1 (2)'!$D$72-rave_index)/'Sheet1 (2)'!$D$72,IF(shee2!D449='Sheet1 (2)'!$C$71,'Sheet1 (2)'!$D$71*('Sheet1 (2)'!$D$72-rave_index)/'Sheet1 (2)'!$D$72)))&lt;0,0,IF(D449='Sheet1 (2)'!$C$69,'Sheet1 (2)'!$D$69*('Sheet1 (2)'!$D$72-rave_index)/'Sheet1 (2)'!$D$72,IF(shee2!D449='Sheet1 (2)'!$C$70,'Sheet1 (2)'!$D$70*('Sheet1 (2)'!$D$72-rave_index)/'Sheet1 (2)'!$D$72,IF(shee2!D449='Sheet1 (2)'!$C$71,'Sheet1 (2)'!$D$71*('Sheet1 (2)'!$D$72-rave_index)/'Sheet1 (2)'!$D$72))))</f>
        <v>5</v>
      </c>
      <c r="AY449" s="157">
        <f>IF(IF(D449='Sheet1 (2)'!$C$69,'Sheet1 (2)'!$D$69*('Sheet1 (2)'!$D$72-rough_index)/'Sheet1 (2)'!$D$72,IF(shee2!D449='Sheet1 (2)'!$C$70,'Sheet1 (2)'!$D$70*('Sheet1 (2)'!$D$72-rough_index)/'Sheet1 (2)'!$D$72,IF(shee2!D449='Sheet1 (2)'!$C$71,'Sheet1 (2)'!$D$71*('Sheet1 (2)'!$D$72-rough_index)/'Sheet1 (2)'!$D$72)))&lt;0,0,IF(D449='Sheet1 (2)'!$C$69,'Sheet1 (2)'!$D$69*('Sheet1 (2)'!$D$72-rough_index)/'Sheet1 (2)'!$D$72,IF(shee2!D449='Sheet1 (2)'!$C$70,'Sheet1 (2)'!$D$70*('Sheet1 (2)'!$D$72-rough_index)/'Sheet1 (2)'!$D$72,IF(shee2!D449='Sheet1 (2)'!$C$71,'Sheet1 (2)'!$D$71*('Sheet1 (2)'!$D$72-rough_index)/'Sheet1 (2)'!$D$72))))</f>
        <v>0.83333333333333337</v>
      </c>
      <c r="AZ449" s="159">
        <f>+(AU449*'Sheet1 (2)'!$C$77)+(AV449*'Sheet1 (2)'!$C$78)+(AW449*'Sheet1 (2)'!$C$79)+(AX449*'Sheet1 (2)'!$C$80)+(AY449*'Sheet1 (2)'!$C$81)</f>
        <v>3.75</v>
      </c>
      <c r="BA449" s="213" t="str">
        <f t="shared" si="13"/>
        <v>Fair</v>
      </c>
      <c r="BE449">
        <f>IF(D449='Sheet1 (2)'!$C$61,'Sheet1 (2)'!$D$61*(counts^2)+'Sheet1 (2)'!$G$61*counts+'Sheet1 (2)'!$J$61,IF(D449='Sheet1 (2)'!$C$62,'Sheet1 (2)'!$D$62*counts+'Sheet1 (2)'!$G$62,IF(D449='Sheet1 (2)'!$C$63,'Sheet1 (2)'!$D$63*counts+'Sheet1 (2)'!$G$63,IF(D449='Sheet1 (2)'!$C$64,'Sheet1 (2)'!$D$64*counts+'Sheet1 (2)'!$G$64))))</f>
        <v>2.0984129299999998</v>
      </c>
    </row>
    <row r="450" spans="1:57" ht="12" customHeight="1">
      <c r="A450" s="145" t="s">
        <v>282</v>
      </c>
      <c r="B450" s="145" t="s">
        <v>76</v>
      </c>
      <c r="C450" s="170">
        <v>590</v>
      </c>
      <c r="D450" s="174" t="s">
        <v>77</v>
      </c>
      <c r="E450" s="171">
        <v>8</v>
      </c>
      <c r="F450" s="171">
        <v>2</v>
      </c>
      <c r="G450" s="171" t="s">
        <v>77</v>
      </c>
      <c r="H450" s="171">
        <v>1</v>
      </c>
      <c r="I450" s="171" t="s">
        <v>77</v>
      </c>
      <c r="J450" s="173" t="s">
        <v>80</v>
      </c>
      <c r="K450" s="173" t="s">
        <v>80</v>
      </c>
      <c r="L450" s="169">
        <f>VLOOKUP(CONCATENATE(J450,K450),'Sheet1 (2)'!$J$6:$K$26,2,FALSE)</f>
        <v>0</v>
      </c>
      <c r="M450" s="173" t="s">
        <v>83</v>
      </c>
      <c r="N450" s="173" t="s">
        <v>78</v>
      </c>
      <c r="O450" s="168">
        <f>VLOOKUP(CONCATENATE(M450,N450),'Sheet1 (2)'!$L$6:$M$26,2,FALSE)</f>
        <v>7.5</v>
      </c>
      <c r="P450" s="173" t="s">
        <v>80</v>
      </c>
      <c r="Q450" s="173" t="s">
        <v>80</v>
      </c>
      <c r="R450" s="168">
        <f>VLOOKUP(CONCATENATE(P450,Q450),'Sheet1 (2)'!$N$6:$O$26,2,FALSE)</f>
        <v>0</v>
      </c>
      <c r="S450" s="173" t="s">
        <v>80</v>
      </c>
      <c r="T450" s="173" t="s">
        <v>80</v>
      </c>
      <c r="U450" s="168">
        <f>VLOOKUP(CONCATENATE(S450,T450),'Sheet1 (2)'!$P$6:$Q$26,2,FALSE)</f>
        <v>0</v>
      </c>
      <c r="V450" s="173" t="s">
        <v>80</v>
      </c>
      <c r="W450" s="173" t="s">
        <v>80</v>
      </c>
      <c r="X450" s="168">
        <f>VLOOKUP(CONCATENATE(V450,W450),'Sheet1 (2)'!$R$6:$S$26,2,FALSE)</f>
        <v>0</v>
      </c>
      <c r="Y450" s="173" t="s">
        <v>83</v>
      </c>
      <c r="Z450" s="173" t="s">
        <v>82</v>
      </c>
      <c r="AA450" s="168">
        <f>VLOOKUP(CONCATENATE(Y450,Z450),'Sheet1 (2)'!$T$6:$U$26,2,FALSE)</f>
        <v>18.75</v>
      </c>
      <c r="AB450" s="173" t="s">
        <v>80</v>
      </c>
      <c r="AC450" s="173" t="s">
        <v>80</v>
      </c>
      <c r="AD450" s="168">
        <f>VLOOKUP(CONCATENATE(AB450,AC450),'Sheet1 (2)'!$X$6:$Y$26,2,FALSE)</f>
        <v>0</v>
      </c>
      <c r="AE450" s="173" t="s">
        <v>82</v>
      </c>
      <c r="AF450" s="173" t="s">
        <v>81</v>
      </c>
      <c r="AG450" s="168">
        <f>VLOOKUP(CONCATENATE(AE450,AF450),'Sheet1 (2)'!$Z$6:$AA$26,2,FALSE)</f>
        <v>66</v>
      </c>
      <c r="AH450" s="172"/>
      <c r="AI450" s="175"/>
      <c r="AJ450" s="140"/>
      <c r="AK450" s="176" t="s">
        <v>282</v>
      </c>
      <c r="AL450" s="176" t="s">
        <v>76</v>
      </c>
      <c r="AM450" s="170">
        <f t="shared" si="12"/>
        <v>590</v>
      </c>
      <c r="AN450" s="147"/>
      <c r="AO450" s="155"/>
      <c r="AP450" s="156"/>
      <c r="AQ450" s="157">
        <v>2.9149826465999999</v>
      </c>
      <c r="AR450" s="158"/>
      <c r="AS450" s="145">
        <f>LOOKUP(rufmkm,'Sheet1 (2)'!$V$62:$V$71,'Sheet1 (2)'!$W$62:$W$71)</f>
        <v>30</v>
      </c>
      <c r="AT450" s="140"/>
      <c r="AU450" s="157">
        <f>IF(IF(D450='Sheet1 (2)'!$C$69,'Sheet1 (2)'!$D$69*('Sheet1 (2)'!$D$72-rut_index)/'Sheet1 (2)'!$D$72,IF(shee2!D450='Sheet1 (2)'!$C$70,'Sheet1 (2)'!$D$70*('Sheet1 (2)'!$D$72-rut_index)/'Sheet1 (2)'!$D$72,IF(shee2!D450='Sheet1 (2)'!$C$71,'Sheet1 (2)'!$D$71*('Sheet1 (2)'!$D$72-rut_index)/'Sheet1 (2)'!$D$72)))&lt;0,0,IF(D450='Sheet1 (2)'!$C$69,'Sheet1 (2)'!$D$69*('Sheet1 (2)'!$D$72-rut_index)/'Sheet1 (2)'!$D$72,IF(shee2!D450='Sheet1 (2)'!$C$70,'Sheet1 (2)'!$D$70*('Sheet1 (2)'!$D$72-rut_index)/'Sheet1 (2)'!$D$72,IF(shee2!D450='Sheet1 (2)'!$C$71,'Sheet1 (2)'!$D$71*('Sheet1 (2)'!$D$72-rut_index)/'Sheet1 (2)'!$D$72))))</f>
        <v>5</v>
      </c>
      <c r="AV450" s="157">
        <f>IF(IF(D450='Sheet1 (2)'!$C$69,'Sheet1 (2)'!$D$69*('Sheet1 (2)'!$D$72-crack_s_index)/'Sheet1 (2)'!$D$72,IF(shee2!D450='Sheet1 (2)'!$C$70,'Sheet1 (2)'!$D$70*('Sheet1 (2)'!$D$72-crack_s_index)/'Sheet1 (2)'!$D$72,IF(shee2!D450='Sheet1 (2)'!$C$71,'Sheet1 (2)'!$D$71*('Sheet1 (2)'!$D$72-crack_s_index)/'Sheet1 (2)'!$D$72)))&lt;0,0,IF(D450='Sheet1 (2)'!$C$69,'Sheet1 (2)'!$D$69*('Sheet1 (2)'!$D$72-crack_s_index)/'Sheet1 (2)'!$D$72,IF(shee2!D450='Sheet1 (2)'!$C$70,'Sheet1 (2)'!$D$70*('Sheet1 (2)'!$D$72-crack_s_index)/'Sheet1 (2)'!$D$72,IF(shee2!D450='Sheet1 (2)'!$C$71,'Sheet1 (2)'!$D$71*('Sheet1 (2)'!$D$72-crack_s_index)/'Sheet1 (2)'!$D$72))))</f>
        <v>4.375</v>
      </c>
      <c r="AW450" s="157">
        <f>IF(IF(D450='Sheet1 (2)'!$C$69,'Sheet1 (2)'!$D$69*('Sheet1 (2)'!$D$72-crack_t_index)/'Sheet1 (2)'!$D$72,IF(shee2!D450='Sheet1 (2)'!$C$70,'Sheet1 (2)'!$D$70*('Sheet1 (2)'!$D$72-crack_t_index)/'Sheet1 (2)'!$D$72,IF(shee2!D450='Sheet1 (2)'!$C$71,'Sheet1 (2)'!$D$71*('Sheet1 (2)'!$D$72-crack_t_index)/'Sheet1 (2)'!$D$72)))&lt;0,0,IF(D450='Sheet1 (2)'!$C$69,'Sheet1 (2)'!$D$69*('Sheet1 (2)'!$D$72-crack_t_index)/'Sheet1 (2)'!$D$72,IF(shee2!D450='Sheet1 (2)'!$C$70,'Sheet1 (2)'!$D$70*('Sheet1 (2)'!$D$72-crack_t_index)/'Sheet1 (2)'!$D$72,IF(shee2!D450='Sheet1 (2)'!$C$71,'Sheet1 (2)'!$D$71*('Sheet1 (2)'!$D$72-crack_t_index)/'Sheet1 (2)'!$D$72))))</f>
        <v>5</v>
      </c>
      <c r="AX450" s="157">
        <f>IF(IF(D450='Sheet1 (2)'!$C$69,'Sheet1 (2)'!$D$69*('Sheet1 (2)'!$D$72-rave_index)/'Sheet1 (2)'!$D$72,IF(shee2!D450='Sheet1 (2)'!$C$70,'Sheet1 (2)'!$D$70*('Sheet1 (2)'!$D$72-rave_index)/'Sheet1 (2)'!$D$72,IF(shee2!D450='Sheet1 (2)'!$C$71,'Sheet1 (2)'!$D$71*('Sheet1 (2)'!$D$72-rave_index)/'Sheet1 (2)'!$D$72)))&lt;0,0,IF(D450='Sheet1 (2)'!$C$69,'Sheet1 (2)'!$D$69*('Sheet1 (2)'!$D$72-rave_index)/'Sheet1 (2)'!$D$72,IF(shee2!D450='Sheet1 (2)'!$C$70,'Sheet1 (2)'!$D$70*('Sheet1 (2)'!$D$72-rave_index)/'Sheet1 (2)'!$D$72,IF(shee2!D450='Sheet1 (2)'!$C$71,'Sheet1 (2)'!$D$71*('Sheet1 (2)'!$D$72-rave_index)/'Sheet1 (2)'!$D$72))))</f>
        <v>3.4375</v>
      </c>
      <c r="AY450" s="157">
        <f>IF(IF(D450='Sheet1 (2)'!$C$69,'Sheet1 (2)'!$D$69*('Sheet1 (2)'!$D$72-rough_index)/'Sheet1 (2)'!$D$72,IF(shee2!D450='Sheet1 (2)'!$C$70,'Sheet1 (2)'!$D$70*('Sheet1 (2)'!$D$72-rough_index)/'Sheet1 (2)'!$D$72,IF(shee2!D450='Sheet1 (2)'!$C$71,'Sheet1 (2)'!$D$71*('Sheet1 (2)'!$D$72-rough_index)/'Sheet1 (2)'!$D$72)))&lt;0,0,IF(D450='Sheet1 (2)'!$C$69,'Sheet1 (2)'!$D$69*('Sheet1 (2)'!$D$72-rough_index)/'Sheet1 (2)'!$D$72,IF(shee2!D450='Sheet1 (2)'!$C$70,'Sheet1 (2)'!$D$70*('Sheet1 (2)'!$D$72-rough_index)/'Sheet1 (2)'!$D$72,IF(shee2!D450='Sheet1 (2)'!$C$71,'Sheet1 (2)'!$D$71*('Sheet1 (2)'!$D$72-rough_index)/'Sheet1 (2)'!$D$72))))</f>
        <v>2.5</v>
      </c>
      <c r="AZ450" s="159">
        <f>+(AU450*'Sheet1 (2)'!$C$77)+(AV450*'Sheet1 (2)'!$C$78)+(AW450*'Sheet1 (2)'!$C$79)+(AX450*'Sheet1 (2)'!$C$80)+(AY450*'Sheet1 (2)'!$C$81)</f>
        <v>3.8687500000000004</v>
      </c>
      <c r="BA450" s="213" t="str">
        <f t="shared" si="13"/>
        <v>Fair</v>
      </c>
      <c r="BE450">
        <f>IF(D450='Sheet1 (2)'!$C$61,'Sheet1 (2)'!$D$61*(counts^2)+'Sheet1 (2)'!$G$61*counts+'Sheet1 (2)'!$J$61,IF(D450='Sheet1 (2)'!$C$62,'Sheet1 (2)'!$D$62*counts+'Sheet1 (2)'!$G$62,IF(D450='Sheet1 (2)'!$C$63,'Sheet1 (2)'!$D$63*counts+'Sheet1 (2)'!$G$63,IF(D450='Sheet1 (2)'!$C$64,'Sheet1 (2)'!$D$64*counts+'Sheet1 (2)'!$G$64))))</f>
        <v>2.0984129299999998</v>
      </c>
    </row>
    <row r="451" spans="1:57" ht="12" customHeight="1">
      <c r="A451" s="145" t="s">
        <v>282</v>
      </c>
      <c r="B451" s="145" t="s">
        <v>76</v>
      </c>
      <c r="C451" s="170">
        <v>591</v>
      </c>
      <c r="D451" s="174" t="s">
        <v>77</v>
      </c>
      <c r="E451" s="171">
        <v>8</v>
      </c>
      <c r="F451" s="171">
        <v>2</v>
      </c>
      <c r="G451" s="171" t="s">
        <v>77</v>
      </c>
      <c r="H451" s="171">
        <v>1</v>
      </c>
      <c r="I451" s="171" t="s">
        <v>77</v>
      </c>
      <c r="J451" s="173" t="s">
        <v>80</v>
      </c>
      <c r="K451" s="173" t="s">
        <v>80</v>
      </c>
      <c r="L451" s="169">
        <f>VLOOKUP(CONCATENATE(J451,K451),'Sheet1 (2)'!$J$6:$K$26,2,FALSE)</f>
        <v>0</v>
      </c>
      <c r="M451" s="173" t="s">
        <v>83</v>
      </c>
      <c r="N451" s="173" t="s">
        <v>82</v>
      </c>
      <c r="O451" s="168">
        <f>VLOOKUP(CONCATENATE(M451,N451),'Sheet1 (2)'!$L$6:$M$26,2,FALSE)</f>
        <v>18.75</v>
      </c>
      <c r="P451" s="173" t="s">
        <v>83</v>
      </c>
      <c r="Q451" s="173" t="s">
        <v>78</v>
      </c>
      <c r="R451" s="168">
        <f>VLOOKUP(CONCATENATE(P451,Q451),'Sheet1 (2)'!$N$6:$O$26,2,FALSE)</f>
        <v>7.5</v>
      </c>
      <c r="S451" s="173" t="s">
        <v>80</v>
      </c>
      <c r="T451" s="173" t="s">
        <v>80</v>
      </c>
      <c r="U451" s="168">
        <f>VLOOKUP(CONCATENATE(S451,T451),'Sheet1 (2)'!$P$6:$Q$26,2,FALSE)</f>
        <v>0</v>
      </c>
      <c r="V451" s="173" t="s">
        <v>80</v>
      </c>
      <c r="W451" s="173" t="s">
        <v>80</v>
      </c>
      <c r="X451" s="168">
        <f>VLOOKUP(CONCATENATE(V451,W451),'Sheet1 (2)'!$R$6:$S$26,2,FALSE)</f>
        <v>0</v>
      </c>
      <c r="Y451" s="173" t="s">
        <v>80</v>
      </c>
      <c r="Z451" s="173" t="s">
        <v>80</v>
      </c>
      <c r="AA451" s="168">
        <f>VLOOKUP(CONCATENATE(Y451,Z451),'Sheet1 (2)'!$T$6:$U$26,2,FALSE)</f>
        <v>0</v>
      </c>
      <c r="AB451" s="173" t="s">
        <v>80</v>
      </c>
      <c r="AC451" s="173" t="s">
        <v>80</v>
      </c>
      <c r="AD451" s="168">
        <f>VLOOKUP(CONCATENATE(AB451,AC451),'Sheet1 (2)'!$X$6:$Y$26,2,FALSE)</f>
        <v>0</v>
      </c>
      <c r="AE451" s="173" t="s">
        <v>82</v>
      </c>
      <c r="AF451" s="173" t="s">
        <v>81</v>
      </c>
      <c r="AG451" s="168">
        <f>VLOOKUP(CONCATENATE(AE451,AF451),'Sheet1 (2)'!$Z$6:$AA$26,2,FALSE)</f>
        <v>66</v>
      </c>
      <c r="AH451" s="172"/>
      <c r="AI451" s="175"/>
      <c r="AJ451" s="140"/>
      <c r="AK451" s="176" t="s">
        <v>282</v>
      </c>
      <c r="AL451" s="176" t="s">
        <v>76</v>
      </c>
      <c r="AM451" s="170">
        <f t="shared" si="12"/>
        <v>591</v>
      </c>
      <c r="AN451" s="147"/>
      <c r="AO451" s="155"/>
      <c r="AP451" s="156"/>
      <c r="AQ451" s="157">
        <v>2.3820966560000003</v>
      </c>
      <c r="AR451" s="158"/>
      <c r="AS451" s="145">
        <f>LOOKUP(rufmkm,'Sheet1 (2)'!$V$62:$V$71,'Sheet1 (2)'!$W$62:$W$71)</f>
        <v>30</v>
      </c>
      <c r="AT451" s="140"/>
      <c r="AU451" s="157">
        <f>IF(IF(D451='Sheet1 (2)'!$C$69,'Sheet1 (2)'!$D$69*('Sheet1 (2)'!$D$72-rut_index)/'Sheet1 (2)'!$D$72,IF(shee2!D451='Sheet1 (2)'!$C$70,'Sheet1 (2)'!$D$70*('Sheet1 (2)'!$D$72-rut_index)/'Sheet1 (2)'!$D$72,IF(shee2!D451='Sheet1 (2)'!$C$71,'Sheet1 (2)'!$D$71*('Sheet1 (2)'!$D$72-rut_index)/'Sheet1 (2)'!$D$72)))&lt;0,0,IF(D451='Sheet1 (2)'!$C$69,'Sheet1 (2)'!$D$69*('Sheet1 (2)'!$D$72-rut_index)/'Sheet1 (2)'!$D$72,IF(shee2!D451='Sheet1 (2)'!$C$70,'Sheet1 (2)'!$D$70*('Sheet1 (2)'!$D$72-rut_index)/'Sheet1 (2)'!$D$72,IF(shee2!D451='Sheet1 (2)'!$C$71,'Sheet1 (2)'!$D$71*('Sheet1 (2)'!$D$72-rut_index)/'Sheet1 (2)'!$D$72))))</f>
        <v>5</v>
      </c>
      <c r="AV451" s="157">
        <f>IF(IF(D451='Sheet1 (2)'!$C$69,'Sheet1 (2)'!$D$69*('Sheet1 (2)'!$D$72-crack_s_index)/'Sheet1 (2)'!$D$72,IF(shee2!D451='Sheet1 (2)'!$C$70,'Sheet1 (2)'!$D$70*('Sheet1 (2)'!$D$72-crack_s_index)/'Sheet1 (2)'!$D$72,IF(shee2!D451='Sheet1 (2)'!$C$71,'Sheet1 (2)'!$D$71*('Sheet1 (2)'!$D$72-crack_s_index)/'Sheet1 (2)'!$D$72)))&lt;0,0,IF(D451='Sheet1 (2)'!$C$69,'Sheet1 (2)'!$D$69*('Sheet1 (2)'!$D$72-crack_s_index)/'Sheet1 (2)'!$D$72,IF(shee2!D451='Sheet1 (2)'!$C$70,'Sheet1 (2)'!$D$70*('Sheet1 (2)'!$D$72-crack_s_index)/'Sheet1 (2)'!$D$72,IF(shee2!D451='Sheet1 (2)'!$C$71,'Sheet1 (2)'!$D$71*('Sheet1 (2)'!$D$72-crack_s_index)/'Sheet1 (2)'!$D$72))))</f>
        <v>3.4375</v>
      </c>
      <c r="AW451" s="157">
        <f>IF(IF(D451='Sheet1 (2)'!$C$69,'Sheet1 (2)'!$D$69*('Sheet1 (2)'!$D$72-crack_t_index)/'Sheet1 (2)'!$D$72,IF(shee2!D451='Sheet1 (2)'!$C$70,'Sheet1 (2)'!$D$70*('Sheet1 (2)'!$D$72-crack_t_index)/'Sheet1 (2)'!$D$72,IF(shee2!D451='Sheet1 (2)'!$C$71,'Sheet1 (2)'!$D$71*('Sheet1 (2)'!$D$72-crack_t_index)/'Sheet1 (2)'!$D$72)))&lt;0,0,IF(D451='Sheet1 (2)'!$C$69,'Sheet1 (2)'!$D$69*('Sheet1 (2)'!$D$72-crack_t_index)/'Sheet1 (2)'!$D$72,IF(shee2!D451='Sheet1 (2)'!$C$70,'Sheet1 (2)'!$D$70*('Sheet1 (2)'!$D$72-crack_t_index)/'Sheet1 (2)'!$D$72,IF(shee2!D451='Sheet1 (2)'!$C$71,'Sheet1 (2)'!$D$71*('Sheet1 (2)'!$D$72-crack_t_index)/'Sheet1 (2)'!$D$72))))</f>
        <v>4.375</v>
      </c>
      <c r="AX451" s="157">
        <f>IF(IF(D451='Sheet1 (2)'!$C$69,'Sheet1 (2)'!$D$69*('Sheet1 (2)'!$D$72-rave_index)/'Sheet1 (2)'!$D$72,IF(shee2!D451='Sheet1 (2)'!$C$70,'Sheet1 (2)'!$D$70*('Sheet1 (2)'!$D$72-rave_index)/'Sheet1 (2)'!$D$72,IF(shee2!D451='Sheet1 (2)'!$C$71,'Sheet1 (2)'!$D$71*('Sheet1 (2)'!$D$72-rave_index)/'Sheet1 (2)'!$D$72)))&lt;0,0,IF(D451='Sheet1 (2)'!$C$69,'Sheet1 (2)'!$D$69*('Sheet1 (2)'!$D$72-rave_index)/'Sheet1 (2)'!$D$72,IF(shee2!D451='Sheet1 (2)'!$C$70,'Sheet1 (2)'!$D$70*('Sheet1 (2)'!$D$72-rave_index)/'Sheet1 (2)'!$D$72,IF(shee2!D451='Sheet1 (2)'!$C$71,'Sheet1 (2)'!$D$71*('Sheet1 (2)'!$D$72-rave_index)/'Sheet1 (2)'!$D$72))))</f>
        <v>5</v>
      </c>
      <c r="AY451" s="157">
        <f>IF(IF(D451='Sheet1 (2)'!$C$69,'Sheet1 (2)'!$D$69*('Sheet1 (2)'!$D$72-rough_index)/'Sheet1 (2)'!$D$72,IF(shee2!D451='Sheet1 (2)'!$C$70,'Sheet1 (2)'!$D$70*('Sheet1 (2)'!$D$72-rough_index)/'Sheet1 (2)'!$D$72,IF(shee2!D451='Sheet1 (2)'!$C$71,'Sheet1 (2)'!$D$71*('Sheet1 (2)'!$D$72-rough_index)/'Sheet1 (2)'!$D$72)))&lt;0,0,IF(D451='Sheet1 (2)'!$C$69,'Sheet1 (2)'!$D$69*('Sheet1 (2)'!$D$72-rough_index)/'Sheet1 (2)'!$D$72,IF(shee2!D451='Sheet1 (2)'!$C$70,'Sheet1 (2)'!$D$70*('Sheet1 (2)'!$D$72-rough_index)/'Sheet1 (2)'!$D$72,IF(shee2!D451='Sheet1 (2)'!$C$71,'Sheet1 (2)'!$D$71*('Sheet1 (2)'!$D$72-rough_index)/'Sheet1 (2)'!$D$72))))</f>
        <v>2.5</v>
      </c>
      <c r="AZ451" s="159">
        <f>+(AU451*'Sheet1 (2)'!$C$77)+(AV451*'Sheet1 (2)'!$C$78)+(AW451*'Sheet1 (2)'!$C$79)+(AX451*'Sheet1 (2)'!$C$80)+(AY451*'Sheet1 (2)'!$C$81)</f>
        <v>3.6624999999999996</v>
      </c>
      <c r="BA451" s="213" t="str">
        <f t="shared" si="13"/>
        <v>Fair</v>
      </c>
      <c r="BE451">
        <f>IF(D451='Sheet1 (2)'!$C$61,'Sheet1 (2)'!$D$61*(counts^2)+'Sheet1 (2)'!$G$61*counts+'Sheet1 (2)'!$J$61,IF(D451='Sheet1 (2)'!$C$62,'Sheet1 (2)'!$D$62*counts+'Sheet1 (2)'!$G$62,IF(D451='Sheet1 (2)'!$C$63,'Sheet1 (2)'!$D$63*counts+'Sheet1 (2)'!$G$63,IF(D451='Sheet1 (2)'!$C$64,'Sheet1 (2)'!$D$64*counts+'Sheet1 (2)'!$G$64))))</f>
        <v>2.0984129299999998</v>
      </c>
    </row>
    <row r="452" spans="1:57" ht="12" customHeight="1">
      <c r="A452" s="145" t="s">
        <v>282</v>
      </c>
      <c r="B452" s="145" t="s">
        <v>76</v>
      </c>
      <c r="C452" s="170">
        <v>592</v>
      </c>
      <c r="D452" s="174" t="s">
        <v>77</v>
      </c>
      <c r="E452" s="171">
        <v>8</v>
      </c>
      <c r="F452" s="171">
        <v>2</v>
      </c>
      <c r="G452" s="171" t="s">
        <v>77</v>
      </c>
      <c r="H452" s="171">
        <v>1</v>
      </c>
      <c r="I452" s="171" t="s">
        <v>77</v>
      </c>
      <c r="J452" s="173" t="s">
        <v>80</v>
      </c>
      <c r="K452" s="173" t="s">
        <v>80</v>
      </c>
      <c r="L452" s="169">
        <f>VLOOKUP(CONCATENATE(J452,K452),'Sheet1 (2)'!$J$6:$K$26,2,FALSE)</f>
        <v>0</v>
      </c>
      <c r="M452" s="173" t="s">
        <v>83</v>
      </c>
      <c r="N452" s="173" t="s">
        <v>82</v>
      </c>
      <c r="O452" s="168">
        <f>VLOOKUP(CONCATENATE(M452,N452),'Sheet1 (2)'!$L$6:$M$26,2,FALSE)</f>
        <v>18.75</v>
      </c>
      <c r="P452" s="173" t="s">
        <v>80</v>
      </c>
      <c r="Q452" s="173" t="s">
        <v>80</v>
      </c>
      <c r="R452" s="168">
        <f>VLOOKUP(CONCATENATE(P452,Q452),'Sheet1 (2)'!$N$6:$O$26,2,FALSE)</f>
        <v>0</v>
      </c>
      <c r="S452" s="173" t="s">
        <v>80</v>
      </c>
      <c r="T452" s="173" t="s">
        <v>80</v>
      </c>
      <c r="U452" s="168">
        <f>VLOOKUP(CONCATENATE(S452,T452),'Sheet1 (2)'!$P$6:$Q$26,2,FALSE)</f>
        <v>0</v>
      </c>
      <c r="V452" s="173" t="s">
        <v>80</v>
      </c>
      <c r="W452" s="173" t="s">
        <v>80</v>
      </c>
      <c r="X452" s="168">
        <f>VLOOKUP(CONCATENATE(V452,W452),'Sheet1 (2)'!$R$6:$S$26,2,FALSE)</f>
        <v>0</v>
      </c>
      <c r="Y452" s="173" t="s">
        <v>80</v>
      </c>
      <c r="Z452" s="173" t="s">
        <v>80</v>
      </c>
      <c r="AA452" s="168">
        <f>VLOOKUP(CONCATENATE(Y452,Z452),'Sheet1 (2)'!$T$6:$U$26,2,FALSE)</f>
        <v>0</v>
      </c>
      <c r="AB452" s="173" t="s">
        <v>80</v>
      </c>
      <c r="AC452" s="173" t="s">
        <v>80</v>
      </c>
      <c r="AD452" s="168">
        <f>VLOOKUP(CONCATENATE(AB452,AC452),'Sheet1 (2)'!$X$6:$Y$26,2,FALSE)</f>
        <v>0</v>
      </c>
      <c r="AE452" s="173" t="s">
        <v>82</v>
      </c>
      <c r="AF452" s="173" t="s">
        <v>81</v>
      </c>
      <c r="AG452" s="168">
        <f>VLOOKUP(CONCATENATE(AE452,AF452),'Sheet1 (2)'!$Z$6:$AA$26,2,FALSE)</f>
        <v>66</v>
      </c>
      <c r="AH452" s="172"/>
      <c r="AI452" s="175"/>
      <c r="AJ452" s="140"/>
      <c r="AK452" s="176" t="s">
        <v>282</v>
      </c>
      <c r="AL452" s="176" t="s">
        <v>76</v>
      </c>
      <c r="AM452" s="170">
        <f t="shared" si="12"/>
        <v>592</v>
      </c>
      <c r="AN452" s="147"/>
      <c r="AO452" s="155"/>
      <c r="AP452" s="156"/>
      <c r="AQ452" s="157">
        <v>2.8561623741999993</v>
      </c>
      <c r="AR452" s="158"/>
      <c r="AS452" s="145">
        <f>LOOKUP(rufmkm,'Sheet1 (2)'!$V$62:$V$71,'Sheet1 (2)'!$W$62:$W$71)</f>
        <v>30</v>
      </c>
      <c r="AT452" s="140"/>
      <c r="AU452" s="157">
        <f>IF(IF(D452='Sheet1 (2)'!$C$69,'Sheet1 (2)'!$D$69*('Sheet1 (2)'!$D$72-rut_index)/'Sheet1 (2)'!$D$72,IF(shee2!D452='Sheet1 (2)'!$C$70,'Sheet1 (2)'!$D$70*('Sheet1 (2)'!$D$72-rut_index)/'Sheet1 (2)'!$D$72,IF(shee2!D452='Sheet1 (2)'!$C$71,'Sheet1 (2)'!$D$71*('Sheet1 (2)'!$D$72-rut_index)/'Sheet1 (2)'!$D$72)))&lt;0,0,IF(D452='Sheet1 (2)'!$C$69,'Sheet1 (2)'!$D$69*('Sheet1 (2)'!$D$72-rut_index)/'Sheet1 (2)'!$D$72,IF(shee2!D452='Sheet1 (2)'!$C$70,'Sheet1 (2)'!$D$70*('Sheet1 (2)'!$D$72-rut_index)/'Sheet1 (2)'!$D$72,IF(shee2!D452='Sheet1 (2)'!$C$71,'Sheet1 (2)'!$D$71*('Sheet1 (2)'!$D$72-rut_index)/'Sheet1 (2)'!$D$72))))</f>
        <v>5</v>
      </c>
      <c r="AV452" s="157">
        <f>IF(IF(D452='Sheet1 (2)'!$C$69,'Sheet1 (2)'!$D$69*('Sheet1 (2)'!$D$72-crack_s_index)/'Sheet1 (2)'!$D$72,IF(shee2!D452='Sheet1 (2)'!$C$70,'Sheet1 (2)'!$D$70*('Sheet1 (2)'!$D$72-crack_s_index)/'Sheet1 (2)'!$D$72,IF(shee2!D452='Sheet1 (2)'!$C$71,'Sheet1 (2)'!$D$71*('Sheet1 (2)'!$D$72-crack_s_index)/'Sheet1 (2)'!$D$72)))&lt;0,0,IF(D452='Sheet1 (2)'!$C$69,'Sheet1 (2)'!$D$69*('Sheet1 (2)'!$D$72-crack_s_index)/'Sheet1 (2)'!$D$72,IF(shee2!D452='Sheet1 (2)'!$C$70,'Sheet1 (2)'!$D$70*('Sheet1 (2)'!$D$72-crack_s_index)/'Sheet1 (2)'!$D$72,IF(shee2!D452='Sheet1 (2)'!$C$71,'Sheet1 (2)'!$D$71*('Sheet1 (2)'!$D$72-crack_s_index)/'Sheet1 (2)'!$D$72))))</f>
        <v>3.4375</v>
      </c>
      <c r="AW452" s="157">
        <f>IF(IF(D452='Sheet1 (2)'!$C$69,'Sheet1 (2)'!$D$69*('Sheet1 (2)'!$D$72-crack_t_index)/'Sheet1 (2)'!$D$72,IF(shee2!D452='Sheet1 (2)'!$C$70,'Sheet1 (2)'!$D$70*('Sheet1 (2)'!$D$72-crack_t_index)/'Sheet1 (2)'!$D$72,IF(shee2!D452='Sheet1 (2)'!$C$71,'Sheet1 (2)'!$D$71*('Sheet1 (2)'!$D$72-crack_t_index)/'Sheet1 (2)'!$D$72)))&lt;0,0,IF(D452='Sheet1 (2)'!$C$69,'Sheet1 (2)'!$D$69*('Sheet1 (2)'!$D$72-crack_t_index)/'Sheet1 (2)'!$D$72,IF(shee2!D452='Sheet1 (2)'!$C$70,'Sheet1 (2)'!$D$70*('Sheet1 (2)'!$D$72-crack_t_index)/'Sheet1 (2)'!$D$72,IF(shee2!D452='Sheet1 (2)'!$C$71,'Sheet1 (2)'!$D$71*('Sheet1 (2)'!$D$72-crack_t_index)/'Sheet1 (2)'!$D$72))))</f>
        <v>5</v>
      </c>
      <c r="AX452" s="157">
        <f>IF(IF(D452='Sheet1 (2)'!$C$69,'Sheet1 (2)'!$D$69*('Sheet1 (2)'!$D$72-rave_index)/'Sheet1 (2)'!$D$72,IF(shee2!D452='Sheet1 (2)'!$C$70,'Sheet1 (2)'!$D$70*('Sheet1 (2)'!$D$72-rave_index)/'Sheet1 (2)'!$D$72,IF(shee2!D452='Sheet1 (2)'!$C$71,'Sheet1 (2)'!$D$71*('Sheet1 (2)'!$D$72-rave_index)/'Sheet1 (2)'!$D$72)))&lt;0,0,IF(D452='Sheet1 (2)'!$C$69,'Sheet1 (2)'!$D$69*('Sheet1 (2)'!$D$72-rave_index)/'Sheet1 (2)'!$D$72,IF(shee2!D452='Sheet1 (2)'!$C$70,'Sheet1 (2)'!$D$70*('Sheet1 (2)'!$D$72-rave_index)/'Sheet1 (2)'!$D$72,IF(shee2!D452='Sheet1 (2)'!$C$71,'Sheet1 (2)'!$D$71*('Sheet1 (2)'!$D$72-rave_index)/'Sheet1 (2)'!$D$72))))</f>
        <v>5</v>
      </c>
      <c r="AY452" s="157">
        <f>IF(IF(D452='Sheet1 (2)'!$C$69,'Sheet1 (2)'!$D$69*('Sheet1 (2)'!$D$72-rough_index)/'Sheet1 (2)'!$D$72,IF(shee2!D452='Sheet1 (2)'!$C$70,'Sheet1 (2)'!$D$70*('Sheet1 (2)'!$D$72-rough_index)/'Sheet1 (2)'!$D$72,IF(shee2!D452='Sheet1 (2)'!$C$71,'Sheet1 (2)'!$D$71*('Sheet1 (2)'!$D$72-rough_index)/'Sheet1 (2)'!$D$72)))&lt;0,0,IF(D452='Sheet1 (2)'!$C$69,'Sheet1 (2)'!$D$69*('Sheet1 (2)'!$D$72-rough_index)/'Sheet1 (2)'!$D$72,IF(shee2!D452='Sheet1 (2)'!$C$70,'Sheet1 (2)'!$D$70*('Sheet1 (2)'!$D$72-rough_index)/'Sheet1 (2)'!$D$72,IF(shee2!D452='Sheet1 (2)'!$C$71,'Sheet1 (2)'!$D$71*('Sheet1 (2)'!$D$72-rough_index)/'Sheet1 (2)'!$D$72))))</f>
        <v>2.5</v>
      </c>
      <c r="AZ452" s="159">
        <f>+(AU452*'Sheet1 (2)'!$C$77)+(AV452*'Sheet1 (2)'!$C$78)+(AW452*'Sheet1 (2)'!$C$79)+(AX452*'Sheet1 (2)'!$C$80)+(AY452*'Sheet1 (2)'!$C$81)</f>
        <v>3.6875</v>
      </c>
      <c r="BA452" s="213" t="str">
        <f t="shared" si="13"/>
        <v>Fair</v>
      </c>
      <c r="BE452">
        <f>IF(D452='Sheet1 (2)'!$C$61,'Sheet1 (2)'!$D$61*(counts^2)+'Sheet1 (2)'!$G$61*counts+'Sheet1 (2)'!$J$61,IF(D452='Sheet1 (2)'!$C$62,'Sheet1 (2)'!$D$62*counts+'Sheet1 (2)'!$G$62,IF(D452='Sheet1 (2)'!$C$63,'Sheet1 (2)'!$D$63*counts+'Sheet1 (2)'!$G$63,IF(D452='Sheet1 (2)'!$C$64,'Sheet1 (2)'!$D$64*counts+'Sheet1 (2)'!$G$64))))</f>
        <v>2.0984129299999998</v>
      </c>
    </row>
    <row r="453" spans="1:57" ht="12" customHeight="1">
      <c r="A453" s="145" t="s">
        <v>282</v>
      </c>
      <c r="B453" s="145" t="s">
        <v>76</v>
      </c>
      <c r="C453" s="170">
        <v>593</v>
      </c>
      <c r="D453" s="174" t="s">
        <v>77</v>
      </c>
      <c r="E453" s="171">
        <v>8</v>
      </c>
      <c r="F453" s="171">
        <v>2</v>
      </c>
      <c r="G453" s="171" t="s">
        <v>77</v>
      </c>
      <c r="H453" s="171">
        <v>1</v>
      </c>
      <c r="I453" s="171" t="s">
        <v>77</v>
      </c>
      <c r="J453" s="173" t="s">
        <v>78</v>
      </c>
      <c r="K453" s="173" t="s">
        <v>83</v>
      </c>
      <c r="L453" s="169">
        <f>VLOOKUP(CONCATENATE(J453,K453),'Sheet1 (2)'!$J$6:$K$26,2,FALSE)</f>
        <v>12.5</v>
      </c>
      <c r="M453" s="173" t="s">
        <v>80</v>
      </c>
      <c r="N453" s="173" t="s">
        <v>80</v>
      </c>
      <c r="O453" s="168">
        <f>VLOOKUP(CONCATENATE(M453,N453),'Sheet1 (2)'!$L$6:$M$26,2,FALSE)</f>
        <v>0</v>
      </c>
      <c r="P453" s="173" t="s">
        <v>80</v>
      </c>
      <c r="Q453" s="173" t="s">
        <v>80</v>
      </c>
      <c r="R453" s="168">
        <f>VLOOKUP(CONCATENATE(P453,Q453),'Sheet1 (2)'!$N$6:$O$26,2,FALSE)</f>
        <v>0</v>
      </c>
      <c r="S453" s="173" t="s">
        <v>80</v>
      </c>
      <c r="T453" s="173" t="s">
        <v>80</v>
      </c>
      <c r="U453" s="168">
        <f>VLOOKUP(CONCATENATE(S453,T453),'Sheet1 (2)'!$P$6:$Q$26,2,FALSE)</f>
        <v>0</v>
      </c>
      <c r="V453" s="173" t="s">
        <v>80</v>
      </c>
      <c r="W453" s="173" t="s">
        <v>80</v>
      </c>
      <c r="X453" s="168">
        <f>VLOOKUP(CONCATENATE(V453,W453),'Sheet1 (2)'!$R$6:$S$26,2,FALSE)</f>
        <v>0</v>
      </c>
      <c r="Y453" s="173" t="s">
        <v>80</v>
      </c>
      <c r="Z453" s="173" t="s">
        <v>80</v>
      </c>
      <c r="AA453" s="168">
        <f>VLOOKUP(CONCATENATE(Y453,Z453),'Sheet1 (2)'!$T$6:$U$26,2,FALSE)</f>
        <v>0</v>
      </c>
      <c r="AB453" s="173" t="s">
        <v>80</v>
      </c>
      <c r="AC453" s="173" t="s">
        <v>80</v>
      </c>
      <c r="AD453" s="168">
        <f>VLOOKUP(CONCATENATE(AB453,AC453),'Sheet1 (2)'!$X$6:$Y$26,2,FALSE)</f>
        <v>0</v>
      </c>
      <c r="AE453" s="173" t="s">
        <v>82</v>
      </c>
      <c r="AF453" s="173" t="s">
        <v>81</v>
      </c>
      <c r="AG453" s="168">
        <f>VLOOKUP(CONCATENATE(AE453,AF453),'Sheet1 (2)'!$Z$6:$AA$26,2,FALSE)</f>
        <v>66</v>
      </c>
      <c r="AH453" s="172"/>
      <c r="AI453" s="175"/>
      <c r="AJ453" s="140"/>
      <c r="AK453" s="176" t="s">
        <v>282</v>
      </c>
      <c r="AL453" s="176" t="s">
        <v>76</v>
      </c>
      <c r="AM453" s="170">
        <f t="shared" si="12"/>
        <v>593</v>
      </c>
      <c r="AN453" s="147"/>
      <c r="AO453" s="155"/>
      <c r="AP453" s="156"/>
      <c r="AQ453" s="157">
        <v>3.0233651861999999</v>
      </c>
      <c r="AR453" s="158"/>
      <c r="AS453" s="145">
        <f>LOOKUP(rufmkm,'Sheet1 (2)'!$V$62:$V$71,'Sheet1 (2)'!$W$62:$W$71)</f>
        <v>40</v>
      </c>
      <c r="AT453" s="140"/>
      <c r="AU453" s="157">
        <f>IF(IF(D453='Sheet1 (2)'!$C$69,'Sheet1 (2)'!$D$69*('Sheet1 (2)'!$D$72-rut_index)/'Sheet1 (2)'!$D$72,IF(shee2!D453='Sheet1 (2)'!$C$70,'Sheet1 (2)'!$D$70*('Sheet1 (2)'!$D$72-rut_index)/'Sheet1 (2)'!$D$72,IF(shee2!D453='Sheet1 (2)'!$C$71,'Sheet1 (2)'!$D$71*('Sheet1 (2)'!$D$72-rut_index)/'Sheet1 (2)'!$D$72)))&lt;0,0,IF(D453='Sheet1 (2)'!$C$69,'Sheet1 (2)'!$D$69*('Sheet1 (2)'!$D$72-rut_index)/'Sheet1 (2)'!$D$72,IF(shee2!D453='Sheet1 (2)'!$C$70,'Sheet1 (2)'!$D$70*('Sheet1 (2)'!$D$72-rut_index)/'Sheet1 (2)'!$D$72,IF(shee2!D453='Sheet1 (2)'!$C$71,'Sheet1 (2)'!$D$71*('Sheet1 (2)'!$D$72-rut_index)/'Sheet1 (2)'!$D$72))))</f>
        <v>3.9583333333333335</v>
      </c>
      <c r="AV453" s="157">
        <f>IF(IF(D453='Sheet1 (2)'!$C$69,'Sheet1 (2)'!$D$69*('Sheet1 (2)'!$D$72-crack_s_index)/'Sheet1 (2)'!$D$72,IF(shee2!D453='Sheet1 (2)'!$C$70,'Sheet1 (2)'!$D$70*('Sheet1 (2)'!$D$72-crack_s_index)/'Sheet1 (2)'!$D$72,IF(shee2!D453='Sheet1 (2)'!$C$71,'Sheet1 (2)'!$D$71*('Sheet1 (2)'!$D$72-crack_s_index)/'Sheet1 (2)'!$D$72)))&lt;0,0,IF(D453='Sheet1 (2)'!$C$69,'Sheet1 (2)'!$D$69*('Sheet1 (2)'!$D$72-crack_s_index)/'Sheet1 (2)'!$D$72,IF(shee2!D453='Sheet1 (2)'!$C$70,'Sheet1 (2)'!$D$70*('Sheet1 (2)'!$D$72-crack_s_index)/'Sheet1 (2)'!$D$72,IF(shee2!D453='Sheet1 (2)'!$C$71,'Sheet1 (2)'!$D$71*('Sheet1 (2)'!$D$72-crack_s_index)/'Sheet1 (2)'!$D$72))))</f>
        <v>5</v>
      </c>
      <c r="AW453" s="157">
        <f>IF(IF(D453='Sheet1 (2)'!$C$69,'Sheet1 (2)'!$D$69*('Sheet1 (2)'!$D$72-crack_t_index)/'Sheet1 (2)'!$D$72,IF(shee2!D453='Sheet1 (2)'!$C$70,'Sheet1 (2)'!$D$70*('Sheet1 (2)'!$D$72-crack_t_index)/'Sheet1 (2)'!$D$72,IF(shee2!D453='Sheet1 (2)'!$C$71,'Sheet1 (2)'!$D$71*('Sheet1 (2)'!$D$72-crack_t_index)/'Sheet1 (2)'!$D$72)))&lt;0,0,IF(D453='Sheet1 (2)'!$C$69,'Sheet1 (2)'!$D$69*('Sheet1 (2)'!$D$72-crack_t_index)/'Sheet1 (2)'!$D$72,IF(shee2!D453='Sheet1 (2)'!$C$70,'Sheet1 (2)'!$D$70*('Sheet1 (2)'!$D$72-crack_t_index)/'Sheet1 (2)'!$D$72,IF(shee2!D453='Sheet1 (2)'!$C$71,'Sheet1 (2)'!$D$71*('Sheet1 (2)'!$D$72-crack_t_index)/'Sheet1 (2)'!$D$72))))</f>
        <v>5</v>
      </c>
      <c r="AX453" s="157">
        <f>IF(IF(D453='Sheet1 (2)'!$C$69,'Sheet1 (2)'!$D$69*('Sheet1 (2)'!$D$72-rave_index)/'Sheet1 (2)'!$D$72,IF(shee2!D453='Sheet1 (2)'!$C$70,'Sheet1 (2)'!$D$70*('Sheet1 (2)'!$D$72-rave_index)/'Sheet1 (2)'!$D$72,IF(shee2!D453='Sheet1 (2)'!$C$71,'Sheet1 (2)'!$D$71*('Sheet1 (2)'!$D$72-rave_index)/'Sheet1 (2)'!$D$72)))&lt;0,0,IF(D453='Sheet1 (2)'!$C$69,'Sheet1 (2)'!$D$69*('Sheet1 (2)'!$D$72-rave_index)/'Sheet1 (2)'!$D$72,IF(shee2!D453='Sheet1 (2)'!$C$70,'Sheet1 (2)'!$D$70*('Sheet1 (2)'!$D$72-rave_index)/'Sheet1 (2)'!$D$72,IF(shee2!D453='Sheet1 (2)'!$C$71,'Sheet1 (2)'!$D$71*('Sheet1 (2)'!$D$72-rave_index)/'Sheet1 (2)'!$D$72))))</f>
        <v>5</v>
      </c>
      <c r="AY453" s="157">
        <f>IF(IF(D453='Sheet1 (2)'!$C$69,'Sheet1 (2)'!$D$69*('Sheet1 (2)'!$D$72-rough_index)/'Sheet1 (2)'!$D$72,IF(shee2!D453='Sheet1 (2)'!$C$70,'Sheet1 (2)'!$D$70*('Sheet1 (2)'!$D$72-rough_index)/'Sheet1 (2)'!$D$72,IF(shee2!D453='Sheet1 (2)'!$C$71,'Sheet1 (2)'!$D$71*('Sheet1 (2)'!$D$72-rough_index)/'Sheet1 (2)'!$D$72)))&lt;0,0,IF(D453='Sheet1 (2)'!$C$69,'Sheet1 (2)'!$D$69*('Sheet1 (2)'!$D$72-rough_index)/'Sheet1 (2)'!$D$72,IF(shee2!D453='Sheet1 (2)'!$C$70,'Sheet1 (2)'!$D$70*('Sheet1 (2)'!$D$72-rough_index)/'Sheet1 (2)'!$D$72,IF(shee2!D453='Sheet1 (2)'!$C$71,'Sheet1 (2)'!$D$71*('Sheet1 (2)'!$D$72-rough_index)/'Sheet1 (2)'!$D$72))))</f>
        <v>1.6666666666666667</v>
      </c>
      <c r="AZ453" s="159">
        <f>+(AU453*'Sheet1 (2)'!$C$77)+(AV453*'Sheet1 (2)'!$C$78)+(AW453*'Sheet1 (2)'!$C$79)+(AX453*'Sheet1 (2)'!$C$80)+(AY453*'Sheet1 (2)'!$C$81)</f>
        <v>3.791666666666667</v>
      </c>
      <c r="BA453" s="213" t="str">
        <f t="shared" si="13"/>
        <v>Fair</v>
      </c>
      <c r="BE453">
        <f>IF(D453='Sheet1 (2)'!$C$61,'Sheet1 (2)'!$D$61*(counts^2)+'Sheet1 (2)'!$G$61*counts+'Sheet1 (2)'!$J$61,IF(D453='Sheet1 (2)'!$C$62,'Sheet1 (2)'!$D$62*counts+'Sheet1 (2)'!$G$62,IF(D453='Sheet1 (2)'!$C$63,'Sheet1 (2)'!$D$63*counts+'Sheet1 (2)'!$G$63,IF(D453='Sheet1 (2)'!$C$64,'Sheet1 (2)'!$D$64*counts+'Sheet1 (2)'!$G$64))))</f>
        <v>2.0984129299999998</v>
      </c>
    </row>
    <row r="454" spans="1:57" ht="12" customHeight="1">
      <c r="A454" s="145" t="s">
        <v>282</v>
      </c>
      <c r="B454" s="145" t="s">
        <v>76</v>
      </c>
      <c r="C454" s="170">
        <v>594</v>
      </c>
      <c r="D454" s="174" t="s">
        <v>77</v>
      </c>
      <c r="E454" s="171">
        <v>8</v>
      </c>
      <c r="F454" s="171">
        <v>2</v>
      </c>
      <c r="G454" s="171" t="s">
        <v>77</v>
      </c>
      <c r="H454" s="171">
        <v>1</v>
      </c>
      <c r="I454" s="171" t="s">
        <v>77</v>
      </c>
      <c r="J454" s="173" t="s">
        <v>78</v>
      </c>
      <c r="K454" s="173" t="s">
        <v>79</v>
      </c>
      <c r="L454" s="169">
        <f>VLOOKUP(CONCATENATE(J454,K454),'Sheet1 (2)'!$J$6:$K$26,2,FALSE)</f>
        <v>18.75</v>
      </c>
      <c r="M454" s="173" t="s">
        <v>80</v>
      </c>
      <c r="N454" s="173" t="s">
        <v>80</v>
      </c>
      <c r="O454" s="168">
        <f>VLOOKUP(CONCATENATE(M454,N454),'Sheet1 (2)'!$L$6:$M$26,2,FALSE)</f>
        <v>0</v>
      </c>
      <c r="P454" s="173" t="s">
        <v>80</v>
      </c>
      <c r="Q454" s="173" t="s">
        <v>80</v>
      </c>
      <c r="R454" s="168">
        <f>VLOOKUP(CONCATENATE(P454,Q454),'Sheet1 (2)'!$N$6:$O$26,2,FALSE)</f>
        <v>0</v>
      </c>
      <c r="S454" s="173" t="s">
        <v>80</v>
      </c>
      <c r="T454" s="173" t="s">
        <v>80</v>
      </c>
      <c r="U454" s="168">
        <f>VLOOKUP(CONCATENATE(S454,T454),'Sheet1 (2)'!$P$6:$Q$26,2,FALSE)</f>
        <v>0</v>
      </c>
      <c r="V454" s="173" t="s">
        <v>80</v>
      </c>
      <c r="W454" s="173" t="s">
        <v>80</v>
      </c>
      <c r="X454" s="168">
        <f>VLOOKUP(CONCATENATE(V454,W454),'Sheet1 (2)'!$R$6:$S$26,2,FALSE)</f>
        <v>0</v>
      </c>
      <c r="Y454" s="173" t="s">
        <v>80</v>
      </c>
      <c r="Z454" s="173" t="s">
        <v>80</v>
      </c>
      <c r="AA454" s="168">
        <f>VLOOKUP(CONCATENATE(Y454,Z454),'Sheet1 (2)'!$T$6:$U$26,2,FALSE)</f>
        <v>0</v>
      </c>
      <c r="AB454" s="173" t="s">
        <v>80</v>
      </c>
      <c r="AC454" s="173" t="s">
        <v>80</v>
      </c>
      <c r="AD454" s="168">
        <f>VLOOKUP(CONCATENATE(AB454,AC454),'Sheet1 (2)'!$X$6:$Y$26,2,FALSE)</f>
        <v>0</v>
      </c>
      <c r="AE454" s="173" t="s">
        <v>82</v>
      </c>
      <c r="AF454" s="173" t="s">
        <v>81</v>
      </c>
      <c r="AG454" s="168">
        <f>VLOOKUP(CONCATENATE(AE454,AF454),'Sheet1 (2)'!$Z$6:$AA$26,2,FALSE)</f>
        <v>66</v>
      </c>
      <c r="AH454" s="172"/>
      <c r="AI454" s="175"/>
      <c r="AJ454" s="140"/>
      <c r="AK454" s="176" t="s">
        <v>282</v>
      </c>
      <c r="AL454" s="176" t="s">
        <v>76</v>
      </c>
      <c r="AM454" s="170">
        <f t="shared" si="12"/>
        <v>594</v>
      </c>
      <c r="AN454" s="147"/>
      <c r="AO454" s="155"/>
      <c r="AP454" s="156"/>
      <c r="AQ454" s="157">
        <v>2.8711876105999998</v>
      </c>
      <c r="AR454" s="158"/>
      <c r="AS454" s="145">
        <f>LOOKUP(rufmkm,'Sheet1 (2)'!$V$62:$V$71,'Sheet1 (2)'!$W$62:$W$71)</f>
        <v>30</v>
      </c>
      <c r="AT454" s="140"/>
      <c r="AU454" s="157">
        <f>IF(IF(D454='Sheet1 (2)'!$C$69,'Sheet1 (2)'!$D$69*('Sheet1 (2)'!$D$72-rut_index)/'Sheet1 (2)'!$D$72,IF(shee2!D454='Sheet1 (2)'!$C$70,'Sheet1 (2)'!$D$70*('Sheet1 (2)'!$D$72-rut_index)/'Sheet1 (2)'!$D$72,IF(shee2!D454='Sheet1 (2)'!$C$71,'Sheet1 (2)'!$D$71*('Sheet1 (2)'!$D$72-rut_index)/'Sheet1 (2)'!$D$72)))&lt;0,0,IF(D454='Sheet1 (2)'!$C$69,'Sheet1 (2)'!$D$69*('Sheet1 (2)'!$D$72-rut_index)/'Sheet1 (2)'!$D$72,IF(shee2!D454='Sheet1 (2)'!$C$70,'Sheet1 (2)'!$D$70*('Sheet1 (2)'!$D$72-rut_index)/'Sheet1 (2)'!$D$72,IF(shee2!D454='Sheet1 (2)'!$C$71,'Sheet1 (2)'!$D$71*('Sheet1 (2)'!$D$72-rut_index)/'Sheet1 (2)'!$D$72))))</f>
        <v>3.4375</v>
      </c>
      <c r="AV454" s="157">
        <f>IF(IF(D454='Sheet1 (2)'!$C$69,'Sheet1 (2)'!$D$69*('Sheet1 (2)'!$D$72-crack_s_index)/'Sheet1 (2)'!$D$72,IF(shee2!D454='Sheet1 (2)'!$C$70,'Sheet1 (2)'!$D$70*('Sheet1 (2)'!$D$72-crack_s_index)/'Sheet1 (2)'!$D$72,IF(shee2!D454='Sheet1 (2)'!$C$71,'Sheet1 (2)'!$D$71*('Sheet1 (2)'!$D$72-crack_s_index)/'Sheet1 (2)'!$D$72)))&lt;0,0,IF(D454='Sheet1 (2)'!$C$69,'Sheet1 (2)'!$D$69*('Sheet1 (2)'!$D$72-crack_s_index)/'Sheet1 (2)'!$D$72,IF(shee2!D454='Sheet1 (2)'!$C$70,'Sheet1 (2)'!$D$70*('Sheet1 (2)'!$D$72-crack_s_index)/'Sheet1 (2)'!$D$72,IF(shee2!D454='Sheet1 (2)'!$C$71,'Sheet1 (2)'!$D$71*('Sheet1 (2)'!$D$72-crack_s_index)/'Sheet1 (2)'!$D$72))))</f>
        <v>5</v>
      </c>
      <c r="AW454" s="157">
        <f>IF(IF(D454='Sheet1 (2)'!$C$69,'Sheet1 (2)'!$D$69*('Sheet1 (2)'!$D$72-crack_t_index)/'Sheet1 (2)'!$D$72,IF(shee2!D454='Sheet1 (2)'!$C$70,'Sheet1 (2)'!$D$70*('Sheet1 (2)'!$D$72-crack_t_index)/'Sheet1 (2)'!$D$72,IF(shee2!D454='Sheet1 (2)'!$C$71,'Sheet1 (2)'!$D$71*('Sheet1 (2)'!$D$72-crack_t_index)/'Sheet1 (2)'!$D$72)))&lt;0,0,IF(D454='Sheet1 (2)'!$C$69,'Sheet1 (2)'!$D$69*('Sheet1 (2)'!$D$72-crack_t_index)/'Sheet1 (2)'!$D$72,IF(shee2!D454='Sheet1 (2)'!$C$70,'Sheet1 (2)'!$D$70*('Sheet1 (2)'!$D$72-crack_t_index)/'Sheet1 (2)'!$D$72,IF(shee2!D454='Sheet1 (2)'!$C$71,'Sheet1 (2)'!$D$71*('Sheet1 (2)'!$D$72-crack_t_index)/'Sheet1 (2)'!$D$72))))</f>
        <v>5</v>
      </c>
      <c r="AX454" s="157">
        <f>IF(IF(D454='Sheet1 (2)'!$C$69,'Sheet1 (2)'!$D$69*('Sheet1 (2)'!$D$72-rave_index)/'Sheet1 (2)'!$D$72,IF(shee2!D454='Sheet1 (2)'!$C$70,'Sheet1 (2)'!$D$70*('Sheet1 (2)'!$D$72-rave_index)/'Sheet1 (2)'!$D$72,IF(shee2!D454='Sheet1 (2)'!$C$71,'Sheet1 (2)'!$D$71*('Sheet1 (2)'!$D$72-rave_index)/'Sheet1 (2)'!$D$72)))&lt;0,0,IF(D454='Sheet1 (2)'!$C$69,'Sheet1 (2)'!$D$69*('Sheet1 (2)'!$D$72-rave_index)/'Sheet1 (2)'!$D$72,IF(shee2!D454='Sheet1 (2)'!$C$70,'Sheet1 (2)'!$D$70*('Sheet1 (2)'!$D$72-rave_index)/'Sheet1 (2)'!$D$72,IF(shee2!D454='Sheet1 (2)'!$C$71,'Sheet1 (2)'!$D$71*('Sheet1 (2)'!$D$72-rave_index)/'Sheet1 (2)'!$D$72))))</f>
        <v>5</v>
      </c>
      <c r="AY454" s="157">
        <f>IF(IF(D454='Sheet1 (2)'!$C$69,'Sheet1 (2)'!$D$69*('Sheet1 (2)'!$D$72-rough_index)/'Sheet1 (2)'!$D$72,IF(shee2!D454='Sheet1 (2)'!$C$70,'Sheet1 (2)'!$D$70*('Sheet1 (2)'!$D$72-rough_index)/'Sheet1 (2)'!$D$72,IF(shee2!D454='Sheet1 (2)'!$C$71,'Sheet1 (2)'!$D$71*('Sheet1 (2)'!$D$72-rough_index)/'Sheet1 (2)'!$D$72)))&lt;0,0,IF(D454='Sheet1 (2)'!$C$69,'Sheet1 (2)'!$D$69*('Sheet1 (2)'!$D$72-rough_index)/'Sheet1 (2)'!$D$72,IF(shee2!D454='Sheet1 (2)'!$C$70,'Sheet1 (2)'!$D$70*('Sheet1 (2)'!$D$72-rough_index)/'Sheet1 (2)'!$D$72,IF(shee2!D454='Sheet1 (2)'!$C$71,'Sheet1 (2)'!$D$71*('Sheet1 (2)'!$D$72-rough_index)/'Sheet1 (2)'!$D$72))))</f>
        <v>2.5</v>
      </c>
      <c r="AZ454" s="159">
        <f>+(AU454*'Sheet1 (2)'!$C$77)+(AV454*'Sheet1 (2)'!$C$78)+(AW454*'Sheet1 (2)'!$C$79)+(AX454*'Sheet1 (2)'!$C$80)+(AY454*'Sheet1 (2)'!$C$81)</f>
        <v>3.9375</v>
      </c>
      <c r="BA454" s="213" t="str">
        <f t="shared" si="13"/>
        <v>Fair</v>
      </c>
      <c r="BE454">
        <f>IF(D454='Sheet1 (2)'!$C$61,'Sheet1 (2)'!$D$61*(counts^2)+'Sheet1 (2)'!$G$61*counts+'Sheet1 (2)'!$J$61,IF(D454='Sheet1 (2)'!$C$62,'Sheet1 (2)'!$D$62*counts+'Sheet1 (2)'!$G$62,IF(D454='Sheet1 (2)'!$C$63,'Sheet1 (2)'!$D$63*counts+'Sheet1 (2)'!$G$63,IF(D454='Sheet1 (2)'!$C$64,'Sheet1 (2)'!$D$64*counts+'Sheet1 (2)'!$G$64))))</f>
        <v>2.0984129299999998</v>
      </c>
    </row>
    <row r="455" spans="1:57" ht="12" customHeight="1">
      <c r="A455" s="145" t="s">
        <v>282</v>
      </c>
      <c r="B455" s="145" t="s">
        <v>76</v>
      </c>
      <c r="C455" s="170">
        <v>595</v>
      </c>
      <c r="D455" s="174" t="s">
        <v>77</v>
      </c>
      <c r="E455" s="171">
        <v>8</v>
      </c>
      <c r="F455" s="171">
        <v>2</v>
      </c>
      <c r="G455" s="171" t="s">
        <v>77</v>
      </c>
      <c r="H455" s="171">
        <v>1</v>
      </c>
      <c r="I455" s="171" t="s">
        <v>77</v>
      </c>
      <c r="J455" s="173" t="s">
        <v>78</v>
      </c>
      <c r="K455" s="173" t="s">
        <v>83</v>
      </c>
      <c r="L455" s="169">
        <f>VLOOKUP(CONCATENATE(J455,K455),'Sheet1 (2)'!$J$6:$K$26,2,FALSE)</f>
        <v>12.5</v>
      </c>
      <c r="M455" s="173" t="s">
        <v>83</v>
      </c>
      <c r="N455" s="173" t="s">
        <v>83</v>
      </c>
      <c r="O455" s="168">
        <f>VLOOKUP(CONCATENATE(M455,N455),'Sheet1 (2)'!$L$6:$M$26,2,FALSE)</f>
        <v>37.5</v>
      </c>
      <c r="P455" s="173" t="s">
        <v>80</v>
      </c>
      <c r="Q455" s="173" t="s">
        <v>80</v>
      </c>
      <c r="R455" s="168">
        <f>VLOOKUP(CONCATENATE(P455,Q455),'Sheet1 (2)'!$N$6:$O$26,2,FALSE)</f>
        <v>0</v>
      </c>
      <c r="S455" s="173" t="s">
        <v>80</v>
      </c>
      <c r="T455" s="173" t="s">
        <v>80</v>
      </c>
      <c r="U455" s="168">
        <f>VLOOKUP(CONCATENATE(S455,T455),'Sheet1 (2)'!$P$6:$Q$26,2,FALSE)</f>
        <v>0</v>
      </c>
      <c r="V455" s="173" t="s">
        <v>80</v>
      </c>
      <c r="W455" s="173" t="s">
        <v>80</v>
      </c>
      <c r="X455" s="168">
        <f>VLOOKUP(CONCATENATE(V455,W455),'Sheet1 (2)'!$R$6:$S$26,2,FALSE)</f>
        <v>0</v>
      </c>
      <c r="Y455" s="173" t="s">
        <v>80</v>
      </c>
      <c r="Z455" s="173" t="s">
        <v>80</v>
      </c>
      <c r="AA455" s="168">
        <f>VLOOKUP(CONCATENATE(Y455,Z455),'Sheet1 (2)'!$T$6:$U$26,2,FALSE)</f>
        <v>0</v>
      </c>
      <c r="AB455" s="173" t="s">
        <v>80</v>
      </c>
      <c r="AC455" s="173" t="s">
        <v>80</v>
      </c>
      <c r="AD455" s="168">
        <f>VLOOKUP(CONCATENATE(AB455,AC455),'Sheet1 (2)'!$X$6:$Y$26,2,FALSE)</f>
        <v>0</v>
      </c>
      <c r="AE455" s="173" t="s">
        <v>82</v>
      </c>
      <c r="AF455" s="173" t="s">
        <v>81</v>
      </c>
      <c r="AG455" s="168">
        <f>VLOOKUP(CONCATENATE(AE455,AF455),'Sheet1 (2)'!$Z$6:$AA$26,2,FALSE)</f>
        <v>66</v>
      </c>
      <c r="AH455" s="172"/>
      <c r="AI455" s="175"/>
      <c r="AJ455" s="140"/>
      <c r="AK455" s="176" t="s">
        <v>282</v>
      </c>
      <c r="AL455" s="176" t="s">
        <v>76</v>
      </c>
      <c r="AM455" s="170">
        <f t="shared" si="12"/>
        <v>595</v>
      </c>
      <c r="AN455" s="147"/>
      <c r="AO455" s="155"/>
      <c r="AP455" s="156"/>
      <c r="AQ455" s="157">
        <v>2.7570408845999999</v>
      </c>
      <c r="AR455" s="158"/>
      <c r="AS455" s="145">
        <f>LOOKUP(rufmkm,'Sheet1 (2)'!$V$62:$V$71,'Sheet1 (2)'!$W$62:$W$71)</f>
        <v>30</v>
      </c>
      <c r="AT455" s="140"/>
      <c r="AU455" s="157">
        <f>IF(IF(D455='Sheet1 (2)'!$C$69,'Sheet1 (2)'!$D$69*('Sheet1 (2)'!$D$72-rut_index)/'Sheet1 (2)'!$D$72,IF(shee2!D455='Sheet1 (2)'!$C$70,'Sheet1 (2)'!$D$70*('Sheet1 (2)'!$D$72-rut_index)/'Sheet1 (2)'!$D$72,IF(shee2!D455='Sheet1 (2)'!$C$71,'Sheet1 (2)'!$D$71*('Sheet1 (2)'!$D$72-rut_index)/'Sheet1 (2)'!$D$72)))&lt;0,0,IF(D455='Sheet1 (2)'!$C$69,'Sheet1 (2)'!$D$69*('Sheet1 (2)'!$D$72-rut_index)/'Sheet1 (2)'!$D$72,IF(shee2!D455='Sheet1 (2)'!$C$70,'Sheet1 (2)'!$D$70*('Sheet1 (2)'!$D$72-rut_index)/'Sheet1 (2)'!$D$72,IF(shee2!D455='Sheet1 (2)'!$C$71,'Sheet1 (2)'!$D$71*('Sheet1 (2)'!$D$72-rut_index)/'Sheet1 (2)'!$D$72))))</f>
        <v>3.9583333333333335</v>
      </c>
      <c r="AV455" s="157">
        <f>IF(IF(D455='Sheet1 (2)'!$C$69,'Sheet1 (2)'!$D$69*('Sheet1 (2)'!$D$72-crack_s_index)/'Sheet1 (2)'!$D$72,IF(shee2!D455='Sheet1 (2)'!$C$70,'Sheet1 (2)'!$D$70*('Sheet1 (2)'!$D$72-crack_s_index)/'Sheet1 (2)'!$D$72,IF(shee2!D455='Sheet1 (2)'!$C$71,'Sheet1 (2)'!$D$71*('Sheet1 (2)'!$D$72-crack_s_index)/'Sheet1 (2)'!$D$72)))&lt;0,0,IF(D455='Sheet1 (2)'!$C$69,'Sheet1 (2)'!$D$69*('Sheet1 (2)'!$D$72-crack_s_index)/'Sheet1 (2)'!$D$72,IF(shee2!D455='Sheet1 (2)'!$C$70,'Sheet1 (2)'!$D$70*('Sheet1 (2)'!$D$72-crack_s_index)/'Sheet1 (2)'!$D$72,IF(shee2!D455='Sheet1 (2)'!$C$71,'Sheet1 (2)'!$D$71*('Sheet1 (2)'!$D$72-crack_s_index)/'Sheet1 (2)'!$D$72))))</f>
        <v>1.875</v>
      </c>
      <c r="AW455" s="157">
        <f>IF(IF(D455='Sheet1 (2)'!$C$69,'Sheet1 (2)'!$D$69*('Sheet1 (2)'!$D$72-crack_t_index)/'Sheet1 (2)'!$D$72,IF(shee2!D455='Sheet1 (2)'!$C$70,'Sheet1 (2)'!$D$70*('Sheet1 (2)'!$D$72-crack_t_index)/'Sheet1 (2)'!$D$72,IF(shee2!D455='Sheet1 (2)'!$C$71,'Sheet1 (2)'!$D$71*('Sheet1 (2)'!$D$72-crack_t_index)/'Sheet1 (2)'!$D$72)))&lt;0,0,IF(D455='Sheet1 (2)'!$C$69,'Sheet1 (2)'!$D$69*('Sheet1 (2)'!$D$72-crack_t_index)/'Sheet1 (2)'!$D$72,IF(shee2!D455='Sheet1 (2)'!$C$70,'Sheet1 (2)'!$D$70*('Sheet1 (2)'!$D$72-crack_t_index)/'Sheet1 (2)'!$D$72,IF(shee2!D455='Sheet1 (2)'!$C$71,'Sheet1 (2)'!$D$71*('Sheet1 (2)'!$D$72-crack_t_index)/'Sheet1 (2)'!$D$72))))</f>
        <v>5</v>
      </c>
      <c r="AX455" s="157">
        <f>IF(IF(D455='Sheet1 (2)'!$C$69,'Sheet1 (2)'!$D$69*('Sheet1 (2)'!$D$72-rave_index)/'Sheet1 (2)'!$D$72,IF(shee2!D455='Sheet1 (2)'!$C$70,'Sheet1 (2)'!$D$70*('Sheet1 (2)'!$D$72-rave_index)/'Sheet1 (2)'!$D$72,IF(shee2!D455='Sheet1 (2)'!$C$71,'Sheet1 (2)'!$D$71*('Sheet1 (2)'!$D$72-rave_index)/'Sheet1 (2)'!$D$72)))&lt;0,0,IF(D455='Sheet1 (2)'!$C$69,'Sheet1 (2)'!$D$69*('Sheet1 (2)'!$D$72-rave_index)/'Sheet1 (2)'!$D$72,IF(shee2!D455='Sheet1 (2)'!$C$70,'Sheet1 (2)'!$D$70*('Sheet1 (2)'!$D$72-rave_index)/'Sheet1 (2)'!$D$72,IF(shee2!D455='Sheet1 (2)'!$C$71,'Sheet1 (2)'!$D$71*('Sheet1 (2)'!$D$72-rave_index)/'Sheet1 (2)'!$D$72))))</f>
        <v>5</v>
      </c>
      <c r="AY455" s="157">
        <f>IF(IF(D455='Sheet1 (2)'!$C$69,'Sheet1 (2)'!$D$69*('Sheet1 (2)'!$D$72-rough_index)/'Sheet1 (2)'!$D$72,IF(shee2!D455='Sheet1 (2)'!$C$70,'Sheet1 (2)'!$D$70*('Sheet1 (2)'!$D$72-rough_index)/'Sheet1 (2)'!$D$72,IF(shee2!D455='Sheet1 (2)'!$C$71,'Sheet1 (2)'!$D$71*('Sheet1 (2)'!$D$72-rough_index)/'Sheet1 (2)'!$D$72)))&lt;0,0,IF(D455='Sheet1 (2)'!$C$69,'Sheet1 (2)'!$D$69*('Sheet1 (2)'!$D$72-rough_index)/'Sheet1 (2)'!$D$72,IF(shee2!D455='Sheet1 (2)'!$C$70,'Sheet1 (2)'!$D$70*('Sheet1 (2)'!$D$72-rough_index)/'Sheet1 (2)'!$D$72,IF(shee2!D455='Sheet1 (2)'!$C$71,'Sheet1 (2)'!$D$71*('Sheet1 (2)'!$D$72-rough_index)/'Sheet1 (2)'!$D$72))))</f>
        <v>2.5</v>
      </c>
      <c r="AZ455" s="159">
        <f>+(AU455*'Sheet1 (2)'!$C$77)+(AV455*'Sheet1 (2)'!$C$78)+(AW455*'Sheet1 (2)'!$C$79)+(AX455*'Sheet1 (2)'!$C$80)+(AY455*'Sheet1 (2)'!$C$81)</f>
        <v>2.916666666666667</v>
      </c>
      <c r="BA455" s="213" t="str">
        <f t="shared" si="13"/>
        <v>Fair</v>
      </c>
      <c r="BE455">
        <f>IF(D455='Sheet1 (2)'!$C$61,'Sheet1 (2)'!$D$61*(counts^2)+'Sheet1 (2)'!$G$61*counts+'Sheet1 (2)'!$J$61,IF(D455='Sheet1 (2)'!$C$62,'Sheet1 (2)'!$D$62*counts+'Sheet1 (2)'!$G$62,IF(D455='Sheet1 (2)'!$C$63,'Sheet1 (2)'!$D$63*counts+'Sheet1 (2)'!$G$63,IF(D455='Sheet1 (2)'!$C$64,'Sheet1 (2)'!$D$64*counts+'Sheet1 (2)'!$G$64))))</f>
        <v>2.0984129299999998</v>
      </c>
    </row>
    <row r="456" spans="1:57" ht="12" customHeight="1">
      <c r="A456" s="145" t="s">
        <v>282</v>
      </c>
      <c r="B456" s="145" t="s">
        <v>76</v>
      </c>
      <c r="C456" s="170">
        <v>596</v>
      </c>
      <c r="D456" s="174" t="s">
        <v>77</v>
      </c>
      <c r="E456" s="171">
        <v>8</v>
      </c>
      <c r="F456" s="171">
        <v>2</v>
      </c>
      <c r="G456" s="171" t="s">
        <v>77</v>
      </c>
      <c r="H456" s="171">
        <v>1</v>
      </c>
      <c r="I456" s="171" t="s">
        <v>77</v>
      </c>
      <c r="J456" s="173" t="s">
        <v>80</v>
      </c>
      <c r="K456" s="173" t="s">
        <v>80</v>
      </c>
      <c r="L456" s="169">
        <f>VLOOKUP(CONCATENATE(J456,K456),'Sheet1 (2)'!$J$6:$K$26,2,FALSE)</f>
        <v>0</v>
      </c>
      <c r="M456" s="173" t="s">
        <v>79</v>
      </c>
      <c r="N456" s="173" t="s">
        <v>79</v>
      </c>
      <c r="O456" s="168">
        <f>VLOOKUP(CONCATENATE(M456,N456),'Sheet1 (2)'!$L$6:$M$26,2,FALSE)</f>
        <v>75</v>
      </c>
      <c r="P456" s="173" t="s">
        <v>83</v>
      </c>
      <c r="Q456" s="173" t="s">
        <v>82</v>
      </c>
      <c r="R456" s="168">
        <f>VLOOKUP(CONCATENATE(P456,Q456),'Sheet1 (2)'!$N$6:$O$26,2,FALSE)</f>
        <v>18.75</v>
      </c>
      <c r="S456" s="173" t="s">
        <v>80</v>
      </c>
      <c r="T456" s="173" t="s">
        <v>80</v>
      </c>
      <c r="U456" s="168">
        <f>VLOOKUP(CONCATENATE(S456,T456),'Sheet1 (2)'!$P$6:$Q$26,2,FALSE)</f>
        <v>0</v>
      </c>
      <c r="V456" s="173" t="s">
        <v>80</v>
      </c>
      <c r="W456" s="173" t="s">
        <v>80</v>
      </c>
      <c r="X456" s="168">
        <f>VLOOKUP(CONCATENATE(V456,W456),'Sheet1 (2)'!$R$6:$S$26,2,FALSE)</f>
        <v>0</v>
      </c>
      <c r="Y456" s="173" t="s">
        <v>83</v>
      </c>
      <c r="Z456" s="173" t="s">
        <v>83</v>
      </c>
      <c r="AA456" s="168">
        <f>VLOOKUP(CONCATENATE(Y456,Z456),'Sheet1 (2)'!$T$6:$U$26,2,FALSE)</f>
        <v>37.5</v>
      </c>
      <c r="AB456" s="173" t="s">
        <v>80</v>
      </c>
      <c r="AC456" s="173" t="s">
        <v>80</v>
      </c>
      <c r="AD456" s="168">
        <f>VLOOKUP(CONCATENATE(AB456,AC456),'Sheet1 (2)'!$X$6:$Y$26,2,FALSE)</f>
        <v>0</v>
      </c>
      <c r="AE456" s="173" t="s">
        <v>82</v>
      </c>
      <c r="AF456" s="173" t="s">
        <v>81</v>
      </c>
      <c r="AG456" s="168">
        <f>VLOOKUP(CONCATENATE(AE456,AF456),'Sheet1 (2)'!$Z$6:$AA$26,2,FALSE)</f>
        <v>66</v>
      </c>
      <c r="AH456" s="172"/>
      <c r="AI456" s="175"/>
      <c r="AJ456" s="140"/>
      <c r="AK456" s="176" t="s">
        <v>282</v>
      </c>
      <c r="AL456" s="176" t="s">
        <v>76</v>
      </c>
      <c r="AM456" s="170">
        <f t="shared" si="12"/>
        <v>596</v>
      </c>
      <c r="AN456" s="147"/>
      <c r="AO456" s="155"/>
      <c r="AP456" s="156"/>
      <c r="AQ456" s="157">
        <v>2.7125022643999999</v>
      </c>
      <c r="AR456" s="158"/>
      <c r="AS456" s="145">
        <f>LOOKUP(rufmkm,'Sheet1 (2)'!$V$62:$V$71,'Sheet1 (2)'!$W$62:$W$71)</f>
        <v>30</v>
      </c>
      <c r="AT456" s="140"/>
      <c r="AU456" s="157">
        <f>IF(IF(D456='Sheet1 (2)'!$C$69,'Sheet1 (2)'!$D$69*('Sheet1 (2)'!$D$72-rut_index)/'Sheet1 (2)'!$D$72,IF(shee2!D456='Sheet1 (2)'!$C$70,'Sheet1 (2)'!$D$70*('Sheet1 (2)'!$D$72-rut_index)/'Sheet1 (2)'!$D$72,IF(shee2!D456='Sheet1 (2)'!$C$71,'Sheet1 (2)'!$D$71*('Sheet1 (2)'!$D$72-rut_index)/'Sheet1 (2)'!$D$72)))&lt;0,0,IF(D456='Sheet1 (2)'!$C$69,'Sheet1 (2)'!$D$69*('Sheet1 (2)'!$D$72-rut_index)/'Sheet1 (2)'!$D$72,IF(shee2!D456='Sheet1 (2)'!$C$70,'Sheet1 (2)'!$D$70*('Sheet1 (2)'!$D$72-rut_index)/'Sheet1 (2)'!$D$72,IF(shee2!D456='Sheet1 (2)'!$C$71,'Sheet1 (2)'!$D$71*('Sheet1 (2)'!$D$72-rut_index)/'Sheet1 (2)'!$D$72))))</f>
        <v>5</v>
      </c>
      <c r="AV456" s="157">
        <f>IF(IF(D456='Sheet1 (2)'!$C$69,'Sheet1 (2)'!$D$69*('Sheet1 (2)'!$D$72-crack_s_index)/'Sheet1 (2)'!$D$72,IF(shee2!D456='Sheet1 (2)'!$C$70,'Sheet1 (2)'!$D$70*('Sheet1 (2)'!$D$72-crack_s_index)/'Sheet1 (2)'!$D$72,IF(shee2!D456='Sheet1 (2)'!$C$71,'Sheet1 (2)'!$D$71*('Sheet1 (2)'!$D$72-crack_s_index)/'Sheet1 (2)'!$D$72)))&lt;0,0,IF(D456='Sheet1 (2)'!$C$69,'Sheet1 (2)'!$D$69*('Sheet1 (2)'!$D$72-crack_s_index)/'Sheet1 (2)'!$D$72,IF(shee2!D456='Sheet1 (2)'!$C$70,'Sheet1 (2)'!$D$70*('Sheet1 (2)'!$D$72-crack_s_index)/'Sheet1 (2)'!$D$72,IF(shee2!D456='Sheet1 (2)'!$C$71,'Sheet1 (2)'!$D$71*('Sheet1 (2)'!$D$72-crack_s_index)/'Sheet1 (2)'!$D$72))))</f>
        <v>0</v>
      </c>
      <c r="AW456" s="157">
        <f>IF(IF(D456='Sheet1 (2)'!$C$69,'Sheet1 (2)'!$D$69*('Sheet1 (2)'!$D$72-crack_t_index)/'Sheet1 (2)'!$D$72,IF(shee2!D456='Sheet1 (2)'!$C$70,'Sheet1 (2)'!$D$70*('Sheet1 (2)'!$D$72-crack_t_index)/'Sheet1 (2)'!$D$72,IF(shee2!D456='Sheet1 (2)'!$C$71,'Sheet1 (2)'!$D$71*('Sheet1 (2)'!$D$72-crack_t_index)/'Sheet1 (2)'!$D$72)))&lt;0,0,IF(D456='Sheet1 (2)'!$C$69,'Sheet1 (2)'!$D$69*('Sheet1 (2)'!$D$72-crack_t_index)/'Sheet1 (2)'!$D$72,IF(shee2!D456='Sheet1 (2)'!$C$70,'Sheet1 (2)'!$D$70*('Sheet1 (2)'!$D$72-crack_t_index)/'Sheet1 (2)'!$D$72,IF(shee2!D456='Sheet1 (2)'!$C$71,'Sheet1 (2)'!$D$71*('Sheet1 (2)'!$D$72-crack_t_index)/'Sheet1 (2)'!$D$72))))</f>
        <v>3.4375</v>
      </c>
      <c r="AX456" s="157">
        <f>IF(IF(D456='Sheet1 (2)'!$C$69,'Sheet1 (2)'!$D$69*('Sheet1 (2)'!$D$72-rave_index)/'Sheet1 (2)'!$D$72,IF(shee2!D456='Sheet1 (2)'!$C$70,'Sheet1 (2)'!$D$70*('Sheet1 (2)'!$D$72-rave_index)/'Sheet1 (2)'!$D$72,IF(shee2!D456='Sheet1 (2)'!$C$71,'Sheet1 (2)'!$D$71*('Sheet1 (2)'!$D$72-rave_index)/'Sheet1 (2)'!$D$72)))&lt;0,0,IF(D456='Sheet1 (2)'!$C$69,'Sheet1 (2)'!$D$69*('Sheet1 (2)'!$D$72-rave_index)/'Sheet1 (2)'!$D$72,IF(shee2!D456='Sheet1 (2)'!$C$70,'Sheet1 (2)'!$D$70*('Sheet1 (2)'!$D$72-rave_index)/'Sheet1 (2)'!$D$72,IF(shee2!D456='Sheet1 (2)'!$C$71,'Sheet1 (2)'!$D$71*('Sheet1 (2)'!$D$72-rave_index)/'Sheet1 (2)'!$D$72))))</f>
        <v>1.875</v>
      </c>
      <c r="AY456" s="157">
        <f>IF(IF(D456='Sheet1 (2)'!$C$69,'Sheet1 (2)'!$D$69*('Sheet1 (2)'!$D$72-rough_index)/'Sheet1 (2)'!$D$72,IF(shee2!D456='Sheet1 (2)'!$C$70,'Sheet1 (2)'!$D$70*('Sheet1 (2)'!$D$72-rough_index)/'Sheet1 (2)'!$D$72,IF(shee2!D456='Sheet1 (2)'!$C$71,'Sheet1 (2)'!$D$71*('Sheet1 (2)'!$D$72-rough_index)/'Sheet1 (2)'!$D$72)))&lt;0,0,IF(D456='Sheet1 (2)'!$C$69,'Sheet1 (2)'!$D$69*('Sheet1 (2)'!$D$72-rough_index)/'Sheet1 (2)'!$D$72,IF(shee2!D456='Sheet1 (2)'!$C$70,'Sheet1 (2)'!$D$70*('Sheet1 (2)'!$D$72-rough_index)/'Sheet1 (2)'!$D$72,IF(shee2!D456='Sheet1 (2)'!$C$71,'Sheet1 (2)'!$D$71*('Sheet1 (2)'!$D$72-rough_index)/'Sheet1 (2)'!$D$72))))</f>
        <v>2.5</v>
      </c>
      <c r="AZ456" s="159">
        <f>+(AU456*'Sheet1 (2)'!$C$77)+(AV456*'Sheet1 (2)'!$C$78)+(AW456*'Sheet1 (2)'!$C$79)+(AX456*'Sheet1 (2)'!$C$80)+(AY456*'Sheet1 (2)'!$C$81)</f>
        <v>2.0750000000000002</v>
      </c>
      <c r="BA456" s="213" t="str">
        <f t="shared" si="13"/>
        <v>Poor</v>
      </c>
      <c r="BE456">
        <f>IF(D456='Sheet1 (2)'!$C$61,'Sheet1 (2)'!$D$61*(counts^2)+'Sheet1 (2)'!$G$61*counts+'Sheet1 (2)'!$J$61,IF(D456='Sheet1 (2)'!$C$62,'Sheet1 (2)'!$D$62*counts+'Sheet1 (2)'!$G$62,IF(D456='Sheet1 (2)'!$C$63,'Sheet1 (2)'!$D$63*counts+'Sheet1 (2)'!$G$63,IF(D456='Sheet1 (2)'!$C$64,'Sheet1 (2)'!$D$64*counts+'Sheet1 (2)'!$G$64))))</f>
        <v>2.0984129299999998</v>
      </c>
    </row>
    <row r="457" spans="1:57" ht="12" customHeight="1">
      <c r="A457" s="145" t="s">
        <v>282</v>
      </c>
      <c r="B457" s="145" t="s">
        <v>76</v>
      </c>
      <c r="C457" s="170">
        <v>597</v>
      </c>
      <c r="D457" s="174" t="s">
        <v>77</v>
      </c>
      <c r="E457" s="171">
        <v>8</v>
      </c>
      <c r="F457" s="171">
        <v>2</v>
      </c>
      <c r="G457" s="171" t="s">
        <v>77</v>
      </c>
      <c r="H457" s="171">
        <v>1</v>
      </c>
      <c r="I457" s="171" t="s">
        <v>77</v>
      </c>
      <c r="J457" s="173" t="s">
        <v>80</v>
      </c>
      <c r="K457" s="173" t="s">
        <v>80</v>
      </c>
      <c r="L457" s="169">
        <f>VLOOKUP(CONCATENATE(J457,K457),'Sheet1 (2)'!$J$6:$K$26,2,FALSE)</f>
        <v>0</v>
      </c>
      <c r="M457" s="173" t="s">
        <v>83</v>
      </c>
      <c r="N457" s="173" t="s">
        <v>79</v>
      </c>
      <c r="O457" s="168">
        <f>VLOOKUP(CONCATENATE(M457,N457),'Sheet1 (2)'!$L$6:$M$26,2,FALSE)</f>
        <v>56.25</v>
      </c>
      <c r="P457" s="173" t="s">
        <v>80</v>
      </c>
      <c r="Q457" s="173" t="s">
        <v>80</v>
      </c>
      <c r="R457" s="168">
        <f>VLOOKUP(CONCATENATE(P457,Q457),'Sheet1 (2)'!$N$6:$O$26,2,FALSE)</f>
        <v>0</v>
      </c>
      <c r="S457" s="173" t="s">
        <v>80</v>
      </c>
      <c r="T457" s="173" t="s">
        <v>80</v>
      </c>
      <c r="U457" s="168">
        <f>VLOOKUP(CONCATENATE(S457,T457),'Sheet1 (2)'!$P$6:$Q$26,2,FALSE)</f>
        <v>0</v>
      </c>
      <c r="V457" s="173" t="s">
        <v>80</v>
      </c>
      <c r="W457" s="173" t="s">
        <v>80</v>
      </c>
      <c r="X457" s="168">
        <f>VLOOKUP(CONCATENATE(V457,W457),'Sheet1 (2)'!$R$6:$S$26,2,FALSE)</f>
        <v>0</v>
      </c>
      <c r="Y457" s="173" t="s">
        <v>80</v>
      </c>
      <c r="Z457" s="173" t="s">
        <v>80</v>
      </c>
      <c r="AA457" s="168">
        <f>VLOOKUP(CONCATENATE(Y457,Z457),'Sheet1 (2)'!$T$6:$U$26,2,FALSE)</f>
        <v>0</v>
      </c>
      <c r="AB457" s="173" t="s">
        <v>80</v>
      </c>
      <c r="AC457" s="173" t="s">
        <v>80</v>
      </c>
      <c r="AD457" s="168">
        <f>VLOOKUP(CONCATENATE(AB457,AC457),'Sheet1 (2)'!$X$6:$Y$26,2,FALSE)</f>
        <v>0</v>
      </c>
      <c r="AE457" s="173" t="s">
        <v>82</v>
      </c>
      <c r="AF457" s="173" t="s">
        <v>81</v>
      </c>
      <c r="AG457" s="168">
        <f>VLOOKUP(CONCATENATE(AE457,AF457),'Sheet1 (2)'!$Z$6:$AA$26,2,FALSE)</f>
        <v>66</v>
      </c>
      <c r="AH457" s="172"/>
      <c r="AI457" s="175"/>
      <c r="AJ457" s="140"/>
      <c r="AK457" s="176" t="s">
        <v>282</v>
      </c>
      <c r="AL457" s="176" t="s">
        <v>76</v>
      </c>
      <c r="AM457" s="170">
        <f t="shared" si="12"/>
        <v>597</v>
      </c>
      <c r="AN457" s="147"/>
      <c r="AO457" s="155"/>
      <c r="AP457" s="156"/>
      <c r="AQ457" s="157">
        <v>1.9672604698</v>
      </c>
      <c r="AR457" s="158"/>
      <c r="AS457" s="145">
        <f>LOOKUP(rufmkm,'Sheet1 (2)'!$V$62:$V$71,'Sheet1 (2)'!$W$62:$W$71)</f>
        <v>20</v>
      </c>
      <c r="AT457" s="140"/>
      <c r="AU457" s="157">
        <f>IF(IF(D457='Sheet1 (2)'!$C$69,'Sheet1 (2)'!$D$69*('Sheet1 (2)'!$D$72-rut_index)/'Sheet1 (2)'!$D$72,IF(shee2!D457='Sheet1 (2)'!$C$70,'Sheet1 (2)'!$D$70*('Sheet1 (2)'!$D$72-rut_index)/'Sheet1 (2)'!$D$72,IF(shee2!D457='Sheet1 (2)'!$C$71,'Sheet1 (2)'!$D$71*('Sheet1 (2)'!$D$72-rut_index)/'Sheet1 (2)'!$D$72)))&lt;0,0,IF(D457='Sheet1 (2)'!$C$69,'Sheet1 (2)'!$D$69*('Sheet1 (2)'!$D$72-rut_index)/'Sheet1 (2)'!$D$72,IF(shee2!D457='Sheet1 (2)'!$C$70,'Sheet1 (2)'!$D$70*('Sheet1 (2)'!$D$72-rut_index)/'Sheet1 (2)'!$D$72,IF(shee2!D457='Sheet1 (2)'!$C$71,'Sheet1 (2)'!$D$71*('Sheet1 (2)'!$D$72-rut_index)/'Sheet1 (2)'!$D$72))))</f>
        <v>5</v>
      </c>
      <c r="AV457" s="157">
        <f>IF(IF(D457='Sheet1 (2)'!$C$69,'Sheet1 (2)'!$D$69*('Sheet1 (2)'!$D$72-crack_s_index)/'Sheet1 (2)'!$D$72,IF(shee2!D457='Sheet1 (2)'!$C$70,'Sheet1 (2)'!$D$70*('Sheet1 (2)'!$D$72-crack_s_index)/'Sheet1 (2)'!$D$72,IF(shee2!D457='Sheet1 (2)'!$C$71,'Sheet1 (2)'!$D$71*('Sheet1 (2)'!$D$72-crack_s_index)/'Sheet1 (2)'!$D$72)))&lt;0,0,IF(D457='Sheet1 (2)'!$C$69,'Sheet1 (2)'!$D$69*('Sheet1 (2)'!$D$72-crack_s_index)/'Sheet1 (2)'!$D$72,IF(shee2!D457='Sheet1 (2)'!$C$70,'Sheet1 (2)'!$D$70*('Sheet1 (2)'!$D$72-crack_s_index)/'Sheet1 (2)'!$D$72,IF(shee2!D457='Sheet1 (2)'!$C$71,'Sheet1 (2)'!$D$71*('Sheet1 (2)'!$D$72-crack_s_index)/'Sheet1 (2)'!$D$72))))</f>
        <v>0.3125</v>
      </c>
      <c r="AW457" s="157">
        <f>IF(IF(D457='Sheet1 (2)'!$C$69,'Sheet1 (2)'!$D$69*('Sheet1 (2)'!$D$72-crack_t_index)/'Sheet1 (2)'!$D$72,IF(shee2!D457='Sheet1 (2)'!$C$70,'Sheet1 (2)'!$D$70*('Sheet1 (2)'!$D$72-crack_t_index)/'Sheet1 (2)'!$D$72,IF(shee2!D457='Sheet1 (2)'!$C$71,'Sheet1 (2)'!$D$71*('Sheet1 (2)'!$D$72-crack_t_index)/'Sheet1 (2)'!$D$72)))&lt;0,0,IF(D457='Sheet1 (2)'!$C$69,'Sheet1 (2)'!$D$69*('Sheet1 (2)'!$D$72-crack_t_index)/'Sheet1 (2)'!$D$72,IF(shee2!D457='Sheet1 (2)'!$C$70,'Sheet1 (2)'!$D$70*('Sheet1 (2)'!$D$72-crack_t_index)/'Sheet1 (2)'!$D$72,IF(shee2!D457='Sheet1 (2)'!$C$71,'Sheet1 (2)'!$D$71*('Sheet1 (2)'!$D$72-crack_t_index)/'Sheet1 (2)'!$D$72))))</f>
        <v>5</v>
      </c>
      <c r="AX457" s="157">
        <f>IF(IF(D457='Sheet1 (2)'!$C$69,'Sheet1 (2)'!$D$69*('Sheet1 (2)'!$D$72-rave_index)/'Sheet1 (2)'!$D$72,IF(shee2!D457='Sheet1 (2)'!$C$70,'Sheet1 (2)'!$D$70*('Sheet1 (2)'!$D$72-rave_index)/'Sheet1 (2)'!$D$72,IF(shee2!D457='Sheet1 (2)'!$C$71,'Sheet1 (2)'!$D$71*('Sheet1 (2)'!$D$72-rave_index)/'Sheet1 (2)'!$D$72)))&lt;0,0,IF(D457='Sheet1 (2)'!$C$69,'Sheet1 (2)'!$D$69*('Sheet1 (2)'!$D$72-rave_index)/'Sheet1 (2)'!$D$72,IF(shee2!D457='Sheet1 (2)'!$C$70,'Sheet1 (2)'!$D$70*('Sheet1 (2)'!$D$72-rave_index)/'Sheet1 (2)'!$D$72,IF(shee2!D457='Sheet1 (2)'!$C$71,'Sheet1 (2)'!$D$71*('Sheet1 (2)'!$D$72-rave_index)/'Sheet1 (2)'!$D$72))))</f>
        <v>5</v>
      </c>
      <c r="AY457" s="157">
        <f>IF(IF(D457='Sheet1 (2)'!$C$69,'Sheet1 (2)'!$D$69*('Sheet1 (2)'!$D$72-rough_index)/'Sheet1 (2)'!$D$72,IF(shee2!D457='Sheet1 (2)'!$C$70,'Sheet1 (2)'!$D$70*('Sheet1 (2)'!$D$72-rough_index)/'Sheet1 (2)'!$D$72,IF(shee2!D457='Sheet1 (2)'!$C$71,'Sheet1 (2)'!$D$71*('Sheet1 (2)'!$D$72-rough_index)/'Sheet1 (2)'!$D$72)))&lt;0,0,IF(D457='Sheet1 (2)'!$C$69,'Sheet1 (2)'!$D$69*('Sheet1 (2)'!$D$72-rough_index)/'Sheet1 (2)'!$D$72,IF(shee2!D457='Sheet1 (2)'!$C$70,'Sheet1 (2)'!$D$70*('Sheet1 (2)'!$D$72-rough_index)/'Sheet1 (2)'!$D$72,IF(shee2!D457='Sheet1 (2)'!$C$71,'Sheet1 (2)'!$D$71*('Sheet1 (2)'!$D$72-rough_index)/'Sheet1 (2)'!$D$72))))</f>
        <v>3.3333333333333335</v>
      </c>
      <c r="AZ457" s="159">
        <f>+(AU457*'Sheet1 (2)'!$C$77)+(AV457*'Sheet1 (2)'!$C$78)+(AW457*'Sheet1 (2)'!$C$79)+(AX457*'Sheet1 (2)'!$C$80)+(AY457*'Sheet1 (2)'!$C$81)</f>
        <v>2.8125</v>
      </c>
      <c r="BA457" s="213" t="str">
        <f t="shared" si="13"/>
        <v>Fair</v>
      </c>
      <c r="BE457">
        <f>IF(D457='Sheet1 (2)'!$C$61,'Sheet1 (2)'!$D$61*(counts^2)+'Sheet1 (2)'!$G$61*counts+'Sheet1 (2)'!$J$61,IF(D457='Sheet1 (2)'!$C$62,'Sheet1 (2)'!$D$62*counts+'Sheet1 (2)'!$G$62,IF(D457='Sheet1 (2)'!$C$63,'Sheet1 (2)'!$D$63*counts+'Sheet1 (2)'!$G$63,IF(D457='Sheet1 (2)'!$C$64,'Sheet1 (2)'!$D$64*counts+'Sheet1 (2)'!$G$64))))</f>
        <v>2.0984129299999998</v>
      </c>
    </row>
    <row r="458" spans="1:57" ht="12" customHeight="1">
      <c r="A458" s="145" t="s">
        <v>282</v>
      </c>
      <c r="B458" s="145" t="s">
        <v>76</v>
      </c>
      <c r="C458" s="170">
        <v>598</v>
      </c>
      <c r="D458" s="174" t="s">
        <v>77</v>
      </c>
      <c r="E458" s="171">
        <v>8</v>
      </c>
      <c r="F458" s="171">
        <v>2</v>
      </c>
      <c r="G458" s="171" t="s">
        <v>77</v>
      </c>
      <c r="H458" s="171">
        <v>1</v>
      </c>
      <c r="I458" s="171" t="s">
        <v>77</v>
      </c>
      <c r="J458" s="173" t="s">
        <v>80</v>
      </c>
      <c r="K458" s="173" t="s">
        <v>80</v>
      </c>
      <c r="L458" s="169">
        <f>VLOOKUP(CONCATENATE(J458,K458),'Sheet1 (2)'!$J$6:$K$26,2,FALSE)</f>
        <v>0</v>
      </c>
      <c r="M458" s="173" t="s">
        <v>83</v>
      </c>
      <c r="N458" s="173" t="s">
        <v>83</v>
      </c>
      <c r="O458" s="168">
        <f>VLOOKUP(CONCATENATE(M458,N458),'Sheet1 (2)'!$L$6:$M$26,2,FALSE)</f>
        <v>37.5</v>
      </c>
      <c r="P458" s="173" t="s">
        <v>83</v>
      </c>
      <c r="Q458" s="173" t="s">
        <v>82</v>
      </c>
      <c r="R458" s="168">
        <f>VLOOKUP(CONCATENATE(P458,Q458),'Sheet1 (2)'!$N$6:$O$26,2,FALSE)</f>
        <v>18.75</v>
      </c>
      <c r="S458" s="173" t="s">
        <v>80</v>
      </c>
      <c r="T458" s="173" t="s">
        <v>80</v>
      </c>
      <c r="U458" s="168">
        <f>VLOOKUP(CONCATENATE(S458,T458),'Sheet1 (2)'!$P$6:$Q$26,2,FALSE)</f>
        <v>0</v>
      </c>
      <c r="V458" s="173" t="s">
        <v>80</v>
      </c>
      <c r="W458" s="173" t="s">
        <v>80</v>
      </c>
      <c r="X458" s="168">
        <f>VLOOKUP(CONCATENATE(V458,W458),'Sheet1 (2)'!$R$6:$S$26,2,FALSE)</f>
        <v>0</v>
      </c>
      <c r="Y458" s="173" t="s">
        <v>83</v>
      </c>
      <c r="Z458" s="173" t="s">
        <v>83</v>
      </c>
      <c r="AA458" s="168">
        <f>VLOOKUP(CONCATENATE(Y458,Z458),'Sheet1 (2)'!$T$6:$U$26,2,FALSE)</f>
        <v>37.5</v>
      </c>
      <c r="AB458" s="173" t="s">
        <v>80</v>
      </c>
      <c r="AC458" s="173" t="s">
        <v>80</v>
      </c>
      <c r="AD458" s="168">
        <f>VLOOKUP(CONCATENATE(AB458,AC458),'Sheet1 (2)'!$X$6:$Y$26,2,FALSE)</f>
        <v>0</v>
      </c>
      <c r="AE458" s="173" t="s">
        <v>82</v>
      </c>
      <c r="AF458" s="173" t="s">
        <v>81</v>
      </c>
      <c r="AG458" s="168">
        <f>VLOOKUP(CONCATENATE(AE458,AF458),'Sheet1 (2)'!$Z$6:$AA$26,2,FALSE)</f>
        <v>66</v>
      </c>
      <c r="AH458" s="172"/>
      <c r="AI458" s="175"/>
      <c r="AJ458" s="140"/>
      <c r="AK458" s="176" t="s">
        <v>282</v>
      </c>
      <c r="AL458" s="176" t="s">
        <v>76</v>
      </c>
      <c r="AM458" s="170">
        <f t="shared" si="12"/>
        <v>598</v>
      </c>
      <c r="AN458" s="147"/>
      <c r="AO458" s="155"/>
      <c r="AP458" s="156"/>
      <c r="AQ458" s="157">
        <v>2.0064255589999997</v>
      </c>
      <c r="AR458" s="158"/>
      <c r="AS458" s="145">
        <f>LOOKUP(rufmkm,'Sheet1 (2)'!$V$62:$V$71,'Sheet1 (2)'!$W$62:$W$71)</f>
        <v>30</v>
      </c>
      <c r="AT458" s="140"/>
      <c r="AU458" s="157">
        <f>IF(IF(D458='Sheet1 (2)'!$C$69,'Sheet1 (2)'!$D$69*('Sheet1 (2)'!$D$72-rut_index)/'Sheet1 (2)'!$D$72,IF(shee2!D458='Sheet1 (2)'!$C$70,'Sheet1 (2)'!$D$70*('Sheet1 (2)'!$D$72-rut_index)/'Sheet1 (2)'!$D$72,IF(shee2!D458='Sheet1 (2)'!$C$71,'Sheet1 (2)'!$D$71*('Sheet1 (2)'!$D$72-rut_index)/'Sheet1 (2)'!$D$72)))&lt;0,0,IF(D458='Sheet1 (2)'!$C$69,'Sheet1 (2)'!$D$69*('Sheet1 (2)'!$D$72-rut_index)/'Sheet1 (2)'!$D$72,IF(shee2!D458='Sheet1 (2)'!$C$70,'Sheet1 (2)'!$D$70*('Sheet1 (2)'!$D$72-rut_index)/'Sheet1 (2)'!$D$72,IF(shee2!D458='Sheet1 (2)'!$C$71,'Sheet1 (2)'!$D$71*('Sheet1 (2)'!$D$72-rut_index)/'Sheet1 (2)'!$D$72))))</f>
        <v>5</v>
      </c>
      <c r="AV458" s="157">
        <f>IF(IF(D458='Sheet1 (2)'!$C$69,'Sheet1 (2)'!$D$69*('Sheet1 (2)'!$D$72-crack_s_index)/'Sheet1 (2)'!$D$72,IF(shee2!D458='Sheet1 (2)'!$C$70,'Sheet1 (2)'!$D$70*('Sheet1 (2)'!$D$72-crack_s_index)/'Sheet1 (2)'!$D$72,IF(shee2!D458='Sheet1 (2)'!$C$71,'Sheet1 (2)'!$D$71*('Sheet1 (2)'!$D$72-crack_s_index)/'Sheet1 (2)'!$D$72)))&lt;0,0,IF(D458='Sheet1 (2)'!$C$69,'Sheet1 (2)'!$D$69*('Sheet1 (2)'!$D$72-crack_s_index)/'Sheet1 (2)'!$D$72,IF(shee2!D458='Sheet1 (2)'!$C$70,'Sheet1 (2)'!$D$70*('Sheet1 (2)'!$D$72-crack_s_index)/'Sheet1 (2)'!$D$72,IF(shee2!D458='Sheet1 (2)'!$C$71,'Sheet1 (2)'!$D$71*('Sheet1 (2)'!$D$72-crack_s_index)/'Sheet1 (2)'!$D$72))))</f>
        <v>1.875</v>
      </c>
      <c r="AW458" s="157">
        <f>IF(IF(D458='Sheet1 (2)'!$C$69,'Sheet1 (2)'!$D$69*('Sheet1 (2)'!$D$72-crack_t_index)/'Sheet1 (2)'!$D$72,IF(shee2!D458='Sheet1 (2)'!$C$70,'Sheet1 (2)'!$D$70*('Sheet1 (2)'!$D$72-crack_t_index)/'Sheet1 (2)'!$D$72,IF(shee2!D458='Sheet1 (2)'!$C$71,'Sheet1 (2)'!$D$71*('Sheet1 (2)'!$D$72-crack_t_index)/'Sheet1 (2)'!$D$72)))&lt;0,0,IF(D458='Sheet1 (2)'!$C$69,'Sheet1 (2)'!$D$69*('Sheet1 (2)'!$D$72-crack_t_index)/'Sheet1 (2)'!$D$72,IF(shee2!D458='Sheet1 (2)'!$C$70,'Sheet1 (2)'!$D$70*('Sheet1 (2)'!$D$72-crack_t_index)/'Sheet1 (2)'!$D$72,IF(shee2!D458='Sheet1 (2)'!$C$71,'Sheet1 (2)'!$D$71*('Sheet1 (2)'!$D$72-crack_t_index)/'Sheet1 (2)'!$D$72))))</f>
        <v>3.4375</v>
      </c>
      <c r="AX458" s="157">
        <f>IF(IF(D458='Sheet1 (2)'!$C$69,'Sheet1 (2)'!$D$69*('Sheet1 (2)'!$D$72-rave_index)/'Sheet1 (2)'!$D$72,IF(shee2!D458='Sheet1 (2)'!$C$70,'Sheet1 (2)'!$D$70*('Sheet1 (2)'!$D$72-rave_index)/'Sheet1 (2)'!$D$72,IF(shee2!D458='Sheet1 (2)'!$C$71,'Sheet1 (2)'!$D$71*('Sheet1 (2)'!$D$72-rave_index)/'Sheet1 (2)'!$D$72)))&lt;0,0,IF(D458='Sheet1 (2)'!$C$69,'Sheet1 (2)'!$D$69*('Sheet1 (2)'!$D$72-rave_index)/'Sheet1 (2)'!$D$72,IF(shee2!D458='Sheet1 (2)'!$C$70,'Sheet1 (2)'!$D$70*('Sheet1 (2)'!$D$72-rave_index)/'Sheet1 (2)'!$D$72,IF(shee2!D458='Sheet1 (2)'!$C$71,'Sheet1 (2)'!$D$71*('Sheet1 (2)'!$D$72-rave_index)/'Sheet1 (2)'!$D$72))))</f>
        <v>1.875</v>
      </c>
      <c r="AY458" s="157">
        <f>IF(IF(D458='Sheet1 (2)'!$C$69,'Sheet1 (2)'!$D$69*('Sheet1 (2)'!$D$72-rough_index)/'Sheet1 (2)'!$D$72,IF(shee2!D458='Sheet1 (2)'!$C$70,'Sheet1 (2)'!$D$70*('Sheet1 (2)'!$D$72-rough_index)/'Sheet1 (2)'!$D$72,IF(shee2!D458='Sheet1 (2)'!$C$71,'Sheet1 (2)'!$D$71*('Sheet1 (2)'!$D$72-rough_index)/'Sheet1 (2)'!$D$72)))&lt;0,0,IF(D458='Sheet1 (2)'!$C$69,'Sheet1 (2)'!$D$69*('Sheet1 (2)'!$D$72-rough_index)/'Sheet1 (2)'!$D$72,IF(shee2!D458='Sheet1 (2)'!$C$70,'Sheet1 (2)'!$D$70*('Sheet1 (2)'!$D$72-rough_index)/'Sheet1 (2)'!$D$72,IF(shee2!D458='Sheet1 (2)'!$C$71,'Sheet1 (2)'!$D$71*('Sheet1 (2)'!$D$72-rough_index)/'Sheet1 (2)'!$D$72))))</f>
        <v>2.5</v>
      </c>
      <c r="AZ458" s="159">
        <f>+(AU458*'Sheet1 (2)'!$C$77)+(AV458*'Sheet1 (2)'!$C$78)+(AW458*'Sheet1 (2)'!$C$79)+(AX458*'Sheet1 (2)'!$C$80)+(AY458*'Sheet1 (2)'!$C$81)</f>
        <v>2.75</v>
      </c>
      <c r="BA458" s="213" t="str">
        <f t="shared" si="13"/>
        <v>Fair</v>
      </c>
      <c r="BE458">
        <f>IF(D458='Sheet1 (2)'!$C$61,'Sheet1 (2)'!$D$61*(counts^2)+'Sheet1 (2)'!$G$61*counts+'Sheet1 (2)'!$J$61,IF(D458='Sheet1 (2)'!$C$62,'Sheet1 (2)'!$D$62*counts+'Sheet1 (2)'!$G$62,IF(D458='Sheet1 (2)'!$C$63,'Sheet1 (2)'!$D$63*counts+'Sheet1 (2)'!$G$63,IF(D458='Sheet1 (2)'!$C$64,'Sheet1 (2)'!$D$64*counts+'Sheet1 (2)'!$G$64))))</f>
        <v>2.0984129299999998</v>
      </c>
    </row>
    <row r="459" spans="1:57" ht="12" customHeight="1">
      <c r="A459" s="145" t="s">
        <v>282</v>
      </c>
      <c r="B459" s="145" t="s">
        <v>76</v>
      </c>
      <c r="C459" s="170">
        <v>599</v>
      </c>
      <c r="D459" s="174" t="s">
        <v>77</v>
      </c>
      <c r="E459" s="171">
        <v>8</v>
      </c>
      <c r="F459" s="171">
        <v>2</v>
      </c>
      <c r="G459" s="171" t="s">
        <v>77</v>
      </c>
      <c r="H459" s="171">
        <v>1</v>
      </c>
      <c r="I459" s="171" t="s">
        <v>77</v>
      </c>
      <c r="J459" s="173" t="s">
        <v>78</v>
      </c>
      <c r="K459" s="173" t="s">
        <v>83</v>
      </c>
      <c r="L459" s="169">
        <f>VLOOKUP(CONCATENATE(J459,K459),'Sheet1 (2)'!$J$6:$K$26,2,FALSE)</f>
        <v>12.5</v>
      </c>
      <c r="M459" s="173" t="s">
        <v>80</v>
      </c>
      <c r="N459" s="173" t="s">
        <v>80</v>
      </c>
      <c r="O459" s="168">
        <f>VLOOKUP(CONCATENATE(M459,N459),'Sheet1 (2)'!$L$6:$M$26,2,FALSE)</f>
        <v>0</v>
      </c>
      <c r="P459" s="173" t="s">
        <v>80</v>
      </c>
      <c r="Q459" s="173" t="s">
        <v>80</v>
      </c>
      <c r="R459" s="168">
        <f>VLOOKUP(CONCATENATE(P459,Q459),'Sheet1 (2)'!$N$6:$O$26,2,FALSE)</f>
        <v>0</v>
      </c>
      <c r="S459" s="173" t="s">
        <v>80</v>
      </c>
      <c r="T459" s="173" t="s">
        <v>80</v>
      </c>
      <c r="U459" s="168">
        <f>VLOOKUP(CONCATENATE(S459,T459),'Sheet1 (2)'!$P$6:$Q$26,2,FALSE)</f>
        <v>0</v>
      </c>
      <c r="V459" s="173" t="s">
        <v>80</v>
      </c>
      <c r="W459" s="173" t="s">
        <v>80</v>
      </c>
      <c r="X459" s="168">
        <f>VLOOKUP(CONCATENATE(V459,W459),'Sheet1 (2)'!$R$6:$S$26,2,FALSE)</f>
        <v>0</v>
      </c>
      <c r="Y459" s="173" t="s">
        <v>80</v>
      </c>
      <c r="Z459" s="173" t="s">
        <v>80</v>
      </c>
      <c r="AA459" s="168">
        <f>VLOOKUP(CONCATENATE(Y459,Z459),'Sheet1 (2)'!$T$6:$U$26,2,FALSE)</f>
        <v>0</v>
      </c>
      <c r="AB459" s="173" t="s">
        <v>80</v>
      </c>
      <c r="AC459" s="173" t="s">
        <v>80</v>
      </c>
      <c r="AD459" s="168">
        <f>VLOOKUP(CONCATENATE(AB459,AC459),'Sheet1 (2)'!$X$6:$Y$26,2,FALSE)</f>
        <v>0</v>
      </c>
      <c r="AE459" s="173" t="s">
        <v>82</v>
      </c>
      <c r="AF459" s="173" t="s">
        <v>81</v>
      </c>
      <c r="AG459" s="168">
        <f>VLOOKUP(CONCATENATE(AE459,AF459),'Sheet1 (2)'!$Z$6:$AA$26,2,FALSE)</f>
        <v>66</v>
      </c>
      <c r="AH459" s="172"/>
      <c r="AI459" s="175"/>
      <c r="AJ459" s="140"/>
      <c r="AK459" s="176" t="s">
        <v>282</v>
      </c>
      <c r="AL459" s="176" t="s">
        <v>76</v>
      </c>
      <c r="AM459" s="170">
        <f t="shared" ref="AM459:AM522" si="14">C459</f>
        <v>599</v>
      </c>
      <c r="AN459" s="147"/>
      <c r="AO459" s="155"/>
      <c r="AP459" s="156"/>
      <c r="AQ459" s="157">
        <v>4.9056077293999989</v>
      </c>
      <c r="AR459" s="158"/>
      <c r="AS459" s="145">
        <f>LOOKUP(rufmkm,'Sheet1 (2)'!$V$62:$V$71,'Sheet1 (2)'!$W$62:$W$71)</f>
        <v>50</v>
      </c>
      <c r="AT459" s="140"/>
      <c r="AU459" s="157">
        <f>IF(IF(D459='Sheet1 (2)'!$C$69,'Sheet1 (2)'!$D$69*('Sheet1 (2)'!$D$72-rut_index)/'Sheet1 (2)'!$D$72,IF(shee2!D459='Sheet1 (2)'!$C$70,'Sheet1 (2)'!$D$70*('Sheet1 (2)'!$D$72-rut_index)/'Sheet1 (2)'!$D$72,IF(shee2!D459='Sheet1 (2)'!$C$71,'Sheet1 (2)'!$D$71*('Sheet1 (2)'!$D$72-rut_index)/'Sheet1 (2)'!$D$72)))&lt;0,0,IF(D459='Sheet1 (2)'!$C$69,'Sheet1 (2)'!$D$69*('Sheet1 (2)'!$D$72-rut_index)/'Sheet1 (2)'!$D$72,IF(shee2!D459='Sheet1 (2)'!$C$70,'Sheet1 (2)'!$D$70*('Sheet1 (2)'!$D$72-rut_index)/'Sheet1 (2)'!$D$72,IF(shee2!D459='Sheet1 (2)'!$C$71,'Sheet1 (2)'!$D$71*('Sheet1 (2)'!$D$72-rut_index)/'Sheet1 (2)'!$D$72))))</f>
        <v>3.9583333333333335</v>
      </c>
      <c r="AV459" s="157">
        <f>IF(IF(D459='Sheet1 (2)'!$C$69,'Sheet1 (2)'!$D$69*('Sheet1 (2)'!$D$72-crack_s_index)/'Sheet1 (2)'!$D$72,IF(shee2!D459='Sheet1 (2)'!$C$70,'Sheet1 (2)'!$D$70*('Sheet1 (2)'!$D$72-crack_s_index)/'Sheet1 (2)'!$D$72,IF(shee2!D459='Sheet1 (2)'!$C$71,'Sheet1 (2)'!$D$71*('Sheet1 (2)'!$D$72-crack_s_index)/'Sheet1 (2)'!$D$72)))&lt;0,0,IF(D459='Sheet1 (2)'!$C$69,'Sheet1 (2)'!$D$69*('Sheet1 (2)'!$D$72-crack_s_index)/'Sheet1 (2)'!$D$72,IF(shee2!D459='Sheet1 (2)'!$C$70,'Sheet1 (2)'!$D$70*('Sheet1 (2)'!$D$72-crack_s_index)/'Sheet1 (2)'!$D$72,IF(shee2!D459='Sheet1 (2)'!$C$71,'Sheet1 (2)'!$D$71*('Sheet1 (2)'!$D$72-crack_s_index)/'Sheet1 (2)'!$D$72))))</f>
        <v>5</v>
      </c>
      <c r="AW459" s="157">
        <f>IF(IF(D459='Sheet1 (2)'!$C$69,'Sheet1 (2)'!$D$69*('Sheet1 (2)'!$D$72-crack_t_index)/'Sheet1 (2)'!$D$72,IF(shee2!D459='Sheet1 (2)'!$C$70,'Sheet1 (2)'!$D$70*('Sheet1 (2)'!$D$72-crack_t_index)/'Sheet1 (2)'!$D$72,IF(shee2!D459='Sheet1 (2)'!$C$71,'Sheet1 (2)'!$D$71*('Sheet1 (2)'!$D$72-crack_t_index)/'Sheet1 (2)'!$D$72)))&lt;0,0,IF(D459='Sheet1 (2)'!$C$69,'Sheet1 (2)'!$D$69*('Sheet1 (2)'!$D$72-crack_t_index)/'Sheet1 (2)'!$D$72,IF(shee2!D459='Sheet1 (2)'!$C$70,'Sheet1 (2)'!$D$70*('Sheet1 (2)'!$D$72-crack_t_index)/'Sheet1 (2)'!$D$72,IF(shee2!D459='Sheet1 (2)'!$C$71,'Sheet1 (2)'!$D$71*('Sheet1 (2)'!$D$72-crack_t_index)/'Sheet1 (2)'!$D$72))))</f>
        <v>5</v>
      </c>
      <c r="AX459" s="157">
        <f>IF(IF(D459='Sheet1 (2)'!$C$69,'Sheet1 (2)'!$D$69*('Sheet1 (2)'!$D$72-rave_index)/'Sheet1 (2)'!$D$72,IF(shee2!D459='Sheet1 (2)'!$C$70,'Sheet1 (2)'!$D$70*('Sheet1 (2)'!$D$72-rave_index)/'Sheet1 (2)'!$D$72,IF(shee2!D459='Sheet1 (2)'!$C$71,'Sheet1 (2)'!$D$71*('Sheet1 (2)'!$D$72-rave_index)/'Sheet1 (2)'!$D$72)))&lt;0,0,IF(D459='Sheet1 (2)'!$C$69,'Sheet1 (2)'!$D$69*('Sheet1 (2)'!$D$72-rave_index)/'Sheet1 (2)'!$D$72,IF(shee2!D459='Sheet1 (2)'!$C$70,'Sheet1 (2)'!$D$70*('Sheet1 (2)'!$D$72-rave_index)/'Sheet1 (2)'!$D$72,IF(shee2!D459='Sheet1 (2)'!$C$71,'Sheet1 (2)'!$D$71*('Sheet1 (2)'!$D$72-rave_index)/'Sheet1 (2)'!$D$72))))</f>
        <v>5</v>
      </c>
      <c r="AY459" s="157">
        <f>IF(IF(D459='Sheet1 (2)'!$C$69,'Sheet1 (2)'!$D$69*('Sheet1 (2)'!$D$72-rough_index)/'Sheet1 (2)'!$D$72,IF(shee2!D459='Sheet1 (2)'!$C$70,'Sheet1 (2)'!$D$70*('Sheet1 (2)'!$D$72-rough_index)/'Sheet1 (2)'!$D$72,IF(shee2!D459='Sheet1 (2)'!$C$71,'Sheet1 (2)'!$D$71*('Sheet1 (2)'!$D$72-rough_index)/'Sheet1 (2)'!$D$72)))&lt;0,0,IF(D459='Sheet1 (2)'!$C$69,'Sheet1 (2)'!$D$69*('Sheet1 (2)'!$D$72-rough_index)/'Sheet1 (2)'!$D$72,IF(shee2!D459='Sheet1 (2)'!$C$70,'Sheet1 (2)'!$D$70*('Sheet1 (2)'!$D$72-rough_index)/'Sheet1 (2)'!$D$72,IF(shee2!D459='Sheet1 (2)'!$C$71,'Sheet1 (2)'!$D$71*('Sheet1 (2)'!$D$72-rough_index)/'Sheet1 (2)'!$D$72))))</f>
        <v>0.83333333333333337</v>
      </c>
      <c r="AZ459" s="159">
        <f>+(AU459*'Sheet1 (2)'!$C$77)+(AV459*'Sheet1 (2)'!$C$78)+(AW459*'Sheet1 (2)'!$C$79)+(AX459*'Sheet1 (2)'!$C$80)+(AY459*'Sheet1 (2)'!$C$81)</f>
        <v>3.541666666666667</v>
      </c>
      <c r="BA459" s="213" t="str">
        <f t="shared" ref="BA459:BA522" si="15">IF(AZ459="",$AH459,IF(AZ459&gt;=4,"Good",IF(AZ459&gt;=2.5,"Fair",IF(AZ459&gt;=1,"Poor",IF(AZ459&gt;=0,"Very Poor","")))))</f>
        <v>Fair</v>
      </c>
      <c r="BE459">
        <f>IF(D459='Sheet1 (2)'!$C$61,'Sheet1 (2)'!$D$61*(counts^2)+'Sheet1 (2)'!$G$61*counts+'Sheet1 (2)'!$J$61,IF(D459='Sheet1 (2)'!$C$62,'Sheet1 (2)'!$D$62*counts+'Sheet1 (2)'!$G$62,IF(D459='Sheet1 (2)'!$C$63,'Sheet1 (2)'!$D$63*counts+'Sheet1 (2)'!$G$63,IF(D459='Sheet1 (2)'!$C$64,'Sheet1 (2)'!$D$64*counts+'Sheet1 (2)'!$G$64))))</f>
        <v>2.0984129299999998</v>
      </c>
    </row>
    <row r="460" spans="1:57" ht="12" customHeight="1">
      <c r="A460" s="145" t="s">
        <v>282</v>
      </c>
      <c r="B460" s="145" t="s">
        <v>76</v>
      </c>
      <c r="C460" s="170">
        <v>600</v>
      </c>
      <c r="D460" s="174" t="s">
        <v>77</v>
      </c>
      <c r="E460" s="171">
        <v>8</v>
      </c>
      <c r="F460" s="171">
        <v>2</v>
      </c>
      <c r="G460" s="171" t="s">
        <v>77</v>
      </c>
      <c r="H460" s="171">
        <v>1</v>
      </c>
      <c r="I460" s="171" t="s">
        <v>77</v>
      </c>
      <c r="J460" s="173" t="s">
        <v>78</v>
      </c>
      <c r="K460" s="173" t="s">
        <v>79</v>
      </c>
      <c r="L460" s="169">
        <f>VLOOKUP(CONCATENATE(J460,K460),'Sheet1 (2)'!$J$6:$K$26,2,FALSE)</f>
        <v>18.75</v>
      </c>
      <c r="M460" s="173" t="s">
        <v>83</v>
      </c>
      <c r="N460" s="173" t="s">
        <v>78</v>
      </c>
      <c r="O460" s="168">
        <f>VLOOKUP(CONCATENATE(M460,N460),'Sheet1 (2)'!$L$6:$M$26,2,FALSE)</f>
        <v>7.5</v>
      </c>
      <c r="P460" s="173" t="s">
        <v>80</v>
      </c>
      <c r="Q460" s="173" t="s">
        <v>80</v>
      </c>
      <c r="R460" s="168">
        <f>VLOOKUP(CONCATENATE(P460,Q460),'Sheet1 (2)'!$N$6:$O$26,2,FALSE)</f>
        <v>0</v>
      </c>
      <c r="S460" s="173" t="s">
        <v>80</v>
      </c>
      <c r="T460" s="173" t="s">
        <v>80</v>
      </c>
      <c r="U460" s="168">
        <f>VLOOKUP(CONCATENATE(S460,T460),'Sheet1 (2)'!$P$6:$Q$26,2,FALSE)</f>
        <v>0</v>
      </c>
      <c r="V460" s="173" t="s">
        <v>80</v>
      </c>
      <c r="W460" s="173" t="s">
        <v>80</v>
      </c>
      <c r="X460" s="168">
        <f>VLOOKUP(CONCATENATE(V460,W460),'Sheet1 (2)'!$R$6:$S$26,2,FALSE)</f>
        <v>0</v>
      </c>
      <c r="Y460" s="173" t="s">
        <v>80</v>
      </c>
      <c r="Z460" s="173" t="s">
        <v>80</v>
      </c>
      <c r="AA460" s="168">
        <f>VLOOKUP(CONCATENATE(Y460,Z460),'Sheet1 (2)'!$T$6:$U$26,2,FALSE)</f>
        <v>0</v>
      </c>
      <c r="AB460" s="173" t="s">
        <v>80</v>
      </c>
      <c r="AC460" s="173" t="s">
        <v>80</v>
      </c>
      <c r="AD460" s="168">
        <f>VLOOKUP(CONCATENATE(AB460,AC460),'Sheet1 (2)'!$X$6:$Y$26,2,FALSE)</f>
        <v>0</v>
      </c>
      <c r="AE460" s="173" t="s">
        <v>82</v>
      </c>
      <c r="AF460" s="173" t="s">
        <v>81</v>
      </c>
      <c r="AG460" s="168">
        <f>VLOOKUP(CONCATENATE(AE460,AF460),'Sheet1 (2)'!$Z$6:$AA$26,2,FALSE)</f>
        <v>66</v>
      </c>
      <c r="AH460" s="172"/>
      <c r="AI460" s="175"/>
      <c r="AJ460" s="140"/>
      <c r="AK460" s="176" t="s">
        <v>282</v>
      </c>
      <c r="AL460" s="176" t="s">
        <v>76</v>
      </c>
      <c r="AM460" s="170">
        <f t="shared" si="14"/>
        <v>600</v>
      </c>
      <c r="AN460" s="147"/>
      <c r="AO460" s="155"/>
      <c r="AP460" s="156"/>
      <c r="AQ460" s="157">
        <v>2.3102913365082705</v>
      </c>
      <c r="AR460" s="158"/>
      <c r="AS460" s="145">
        <f>LOOKUP(rufmkm,'Sheet1 (2)'!$V$62:$V$71,'Sheet1 (2)'!$W$62:$W$71)</f>
        <v>30</v>
      </c>
      <c r="AT460" s="140"/>
      <c r="AU460" s="157">
        <f>IF(IF(D460='Sheet1 (2)'!$C$69,'Sheet1 (2)'!$D$69*('Sheet1 (2)'!$D$72-rut_index)/'Sheet1 (2)'!$D$72,IF(shee2!D460='Sheet1 (2)'!$C$70,'Sheet1 (2)'!$D$70*('Sheet1 (2)'!$D$72-rut_index)/'Sheet1 (2)'!$D$72,IF(shee2!D460='Sheet1 (2)'!$C$71,'Sheet1 (2)'!$D$71*('Sheet1 (2)'!$D$72-rut_index)/'Sheet1 (2)'!$D$72)))&lt;0,0,IF(D460='Sheet1 (2)'!$C$69,'Sheet1 (2)'!$D$69*('Sheet1 (2)'!$D$72-rut_index)/'Sheet1 (2)'!$D$72,IF(shee2!D460='Sheet1 (2)'!$C$70,'Sheet1 (2)'!$D$70*('Sheet1 (2)'!$D$72-rut_index)/'Sheet1 (2)'!$D$72,IF(shee2!D460='Sheet1 (2)'!$C$71,'Sheet1 (2)'!$D$71*('Sheet1 (2)'!$D$72-rut_index)/'Sheet1 (2)'!$D$72))))</f>
        <v>3.4375</v>
      </c>
      <c r="AV460" s="157">
        <f>IF(IF(D460='Sheet1 (2)'!$C$69,'Sheet1 (2)'!$D$69*('Sheet1 (2)'!$D$72-crack_s_index)/'Sheet1 (2)'!$D$72,IF(shee2!D460='Sheet1 (2)'!$C$70,'Sheet1 (2)'!$D$70*('Sheet1 (2)'!$D$72-crack_s_index)/'Sheet1 (2)'!$D$72,IF(shee2!D460='Sheet1 (2)'!$C$71,'Sheet1 (2)'!$D$71*('Sheet1 (2)'!$D$72-crack_s_index)/'Sheet1 (2)'!$D$72)))&lt;0,0,IF(D460='Sheet1 (2)'!$C$69,'Sheet1 (2)'!$D$69*('Sheet1 (2)'!$D$72-crack_s_index)/'Sheet1 (2)'!$D$72,IF(shee2!D460='Sheet1 (2)'!$C$70,'Sheet1 (2)'!$D$70*('Sheet1 (2)'!$D$72-crack_s_index)/'Sheet1 (2)'!$D$72,IF(shee2!D460='Sheet1 (2)'!$C$71,'Sheet1 (2)'!$D$71*('Sheet1 (2)'!$D$72-crack_s_index)/'Sheet1 (2)'!$D$72))))</f>
        <v>4.375</v>
      </c>
      <c r="AW460" s="157">
        <f>IF(IF(D460='Sheet1 (2)'!$C$69,'Sheet1 (2)'!$D$69*('Sheet1 (2)'!$D$72-crack_t_index)/'Sheet1 (2)'!$D$72,IF(shee2!D460='Sheet1 (2)'!$C$70,'Sheet1 (2)'!$D$70*('Sheet1 (2)'!$D$72-crack_t_index)/'Sheet1 (2)'!$D$72,IF(shee2!D460='Sheet1 (2)'!$C$71,'Sheet1 (2)'!$D$71*('Sheet1 (2)'!$D$72-crack_t_index)/'Sheet1 (2)'!$D$72)))&lt;0,0,IF(D460='Sheet1 (2)'!$C$69,'Sheet1 (2)'!$D$69*('Sheet1 (2)'!$D$72-crack_t_index)/'Sheet1 (2)'!$D$72,IF(shee2!D460='Sheet1 (2)'!$C$70,'Sheet1 (2)'!$D$70*('Sheet1 (2)'!$D$72-crack_t_index)/'Sheet1 (2)'!$D$72,IF(shee2!D460='Sheet1 (2)'!$C$71,'Sheet1 (2)'!$D$71*('Sheet1 (2)'!$D$72-crack_t_index)/'Sheet1 (2)'!$D$72))))</f>
        <v>5</v>
      </c>
      <c r="AX460" s="157">
        <f>IF(IF(D460='Sheet1 (2)'!$C$69,'Sheet1 (2)'!$D$69*('Sheet1 (2)'!$D$72-rave_index)/'Sheet1 (2)'!$D$72,IF(shee2!D460='Sheet1 (2)'!$C$70,'Sheet1 (2)'!$D$70*('Sheet1 (2)'!$D$72-rave_index)/'Sheet1 (2)'!$D$72,IF(shee2!D460='Sheet1 (2)'!$C$71,'Sheet1 (2)'!$D$71*('Sheet1 (2)'!$D$72-rave_index)/'Sheet1 (2)'!$D$72)))&lt;0,0,IF(D460='Sheet1 (2)'!$C$69,'Sheet1 (2)'!$D$69*('Sheet1 (2)'!$D$72-rave_index)/'Sheet1 (2)'!$D$72,IF(shee2!D460='Sheet1 (2)'!$C$70,'Sheet1 (2)'!$D$70*('Sheet1 (2)'!$D$72-rave_index)/'Sheet1 (2)'!$D$72,IF(shee2!D460='Sheet1 (2)'!$C$71,'Sheet1 (2)'!$D$71*('Sheet1 (2)'!$D$72-rave_index)/'Sheet1 (2)'!$D$72))))</f>
        <v>5</v>
      </c>
      <c r="AY460" s="157">
        <f>IF(IF(D460='Sheet1 (2)'!$C$69,'Sheet1 (2)'!$D$69*('Sheet1 (2)'!$D$72-rough_index)/'Sheet1 (2)'!$D$72,IF(shee2!D460='Sheet1 (2)'!$C$70,'Sheet1 (2)'!$D$70*('Sheet1 (2)'!$D$72-rough_index)/'Sheet1 (2)'!$D$72,IF(shee2!D460='Sheet1 (2)'!$C$71,'Sheet1 (2)'!$D$71*('Sheet1 (2)'!$D$72-rough_index)/'Sheet1 (2)'!$D$72)))&lt;0,0,IF(D460='Sheet1 (2)'!$C$69,'Sheet1 (2)'!$D$69*('Sheet1 (2)'!$D$72-rough_index)/'Sheet1 (2)'!$D$72,IF(shee2!D460='Sheet1 (2)'!$C$70,'Sheet1 (2)'!$D$70*('Sheet1 (2)'!$D$72-rough_index)/'Sheet1 (2)'!$D$72,IF(shee2!D460='Sheet1 (2)'!$C$71,'Sheet1 (2)'!$D$71*('Sheet1 (2)'!$D$72-rough_index)/'Sheet1 (2)'!$D$72))))</f>
        <v>2.5</v>
      </c>
      <c r="AZ460" s="159">
        <f>+(AU460*'Sheet1 (2)'!$C$77)+(AV460*'Sheet1 (2)'!$C$78)+(AW460*'Sheet1 (2)'!$C$79)+(AX460*'Sheet1 (2)'!$C$80)+(AY460*'Sheet1 (2)'!$C$81)</f>
        <v>3.7125000000000004</v>
      </c>
      <c r="BA460" s="213" t="str">
        <f t="shared" si="15"/>
        <v>Fair</v>
      </c>
      <c r="BE460">
        <f>IF(D460='Sheet1 (2)'!$C$61,'Sheet1 (2)'!$D$61*(counts^2)+'Sheet1 (2)'!$G$61*counts+'Sheet1 (2)'!$J$61,IF(D460='Sheet1 (2)'!$C$62,'Sheet1 (2)'!$D$62*counts+'Sheet1 (2)'!$G$62,IF(D460='Sheet1 (2)'!$C$63,'Sheet1 (2)'!$D$63*counts+'Sheet1 (2)'!$G$63,IF(D460='Sheet1 (2)'!$C$64,'Sheet1 (2)'!$D$64*counts+'Sheet1 (2)'!$G$64))))</f>
        <v>2.0984129299999998</v>
      </c>
    </row>
    <row r="461" spans="1:57" ht="12" customHeight="1">
      <c r="A461" s="145" t="s">
        <v>282</v>
      </c>
      <c r="B461" s="145" t="s">
        <v>76</v>
      </c>
      <c r="C461" s="170">
        <v>601</v>
      </c>
      <c r="D461" s="174" t="s">
        <v>77</v>
      </c>
      <c r="E461" s="171">
        <v>8</v>
      </c>
      <c r="F461" s="171">
        <v>2</v>
      </c>
      <c r="G461" s="171" t="s">
        <v>77</v>
      </c>
      <c r="H461" s="171">
        <v>1</v>
      </c>
      <c r="I461" s="171" t="s">
        <v>77</v>
      </c>
      <c r="J461" s="173" t="s">
        <v>78</v>
      </c>
      <c r="K461" s="173" t="s">
        <v>79</v>
      </c>
      <c r="L461" s="169">
        <f>VLOOKUP(CONCATENATE(J461,K461),'Sheet1 (2)'!$J$6:$K$26,2,FALSE)</f>
        <v>18.75</v>
      </c>
      <c r="M461" s="173" t="s">
        <v>80</v>
      </c>
      <c r="N461" s="173" t="s">
        <v>80</v>
      </c>
      <c r="O461" s="168">
        <f>VLOOKUP(CONCATENATE(M461,N461),'Sheet1 (2)'!$L$6:$M$26,2,FALSE)</f>
        <v>0</v>
      </c>
      <c r="P461" s="173" t="s">
        <v>80</v>
      </c>
      <c r="Q461" s="173" t="s">
        <v>80</v>
      </c>
      <c r="R461" s="168">
        <f>VLOOKUP(CONCATENATE(P461,Q461),'Sheet1 (2)'!$N$6:$O$26,2,FALSE)</f>
        <v>0</v>
      </c>
      <c r="S461" s="173" t="s">
        <v>80</v>
      </c>
      <c r="T461" s="173" t="s">
        <v>80</v>
      </c>
      <c r="U461" s="168">
        <f>VLOOKUP(CONCATENATE(S461,T461),'Sheet1 (2)'!$P$6:$Q$26,2,FALSE)</f>
        <v>0</v>
      </c>
      <c r="V461" s="173" t="s">
        <v>80</v>
      </c>
      <c r="W461" s="173" t="s">
        <v>80</v>
      </c>
      <c r="X461" s="168">
        <f>VLOOKUP(CONCATENATE(V461,W461),'Sheet1 (2)'!$R$6:$S$26,2,FALSE)</f>
        <v>0</v>
      </c>
      <c r="Y461" s="173" t="s">
        <v>80</v>
      </c>
      <c r="Z461" s="173" t="s">
        <v>80</v>
      </c>
      <c r="AA461" s="168">
        <f>VLOOKUP(CONCATENATE(Y461,Z461),'Sheet1 (2)'!$T$6:$U$26,2,FALSE)</f>
        <v>0</v>
      </c>
      <c r="AB461" s="173" t="s">
        <v>80</v>
      </c>
      <c r="AC461" s="173" t="s">
        <v>80</v>
      </c>
      <c r="AD461" s="168">
        <f>VLOOKUP(CONCATENATE(AB461,AC461),'Sheet1 (2)'!$X$6:$Y$26,2,FALSE)</f>
        <v>0</v>
      </c>
      <c r="AE461" s="173" t="s">
        <v>82</v>
      </c>
      <c r="AF461" s="173" t="s">
        <v>81</v>
      </c>
      <c r="AG461" s="168">
        <f>VLOOKUP(CONCATENATE(AE461,AF461),'Sheet1 (2)'!$Z$6:$AA$26,2,FALSE)</f>
        <v>66</v>
      </c>
      <c r="AH461" s="172"/>
      <c r="AI461" s="175"/>
      <c r="AJ461" s="140"/>
      <c r="AK461" s="176" t="s">
        <v>282</v>
      </c>
      <c r="AL461" s="176" t="s">
        <v>76</v>
      </c>
      <c r="AM461" s="170">
        <f t="shared" si="14"/>
        <v>601</v>
      </c>
      <c r="AN461" s="147"/>
      <c r="AO461" s="155"/>
      <c r="AP461" s="156"/>
      <c r="AQ461" s="157">
        <v>2.7238406140512064</v>
      </c>
      <c r="AR461" s="158"/>
      <c r="AS461" s="145">
        <f>LOOKUP(rufmkm,'Sheet1 (2)'!$V$62:$V$71,'Sheet1 (2)'!$W$62:$W$71)</f>
        <v>30</v>
      </c>
      <c r="AT461" s="140"/>
      <c r="AU461" s="157">
        <f>IF(IF(D461='Sheet1 (2)'!$C$69,'Sheet1 (2)'!$D$69*('Sheet1 (2)'!$D$72-rut_index)/'Sheet1 (2)'!$D$72,IF(shee2!D461='Sheet1 (2)'!$C$70,'Sheet1 (2)'!$D$70*('Sheet1 (2)'!$D$72-rut_index)/'Sheet1 (2)'!$D$72,IF(shee2!D461='Sheet1 (2)'!$C$71,'Sheet1 (2)'!$D$71*('Sheet1 (2)'!$D$72-rut_index)/'Sheet1 (2)'!$D$72)))&lt;0,0,IF(D461='Sheet1 (2)'!$C$69,'Sheet1 (2)'!$D$69*('Sheet1 (2)'!$D$72-rut_index)/'Sheet1 (2)'!$D$72,IF(shee2!D461='Sheet1 (2)'!$C$70,'Sheet1 (2)'!$D$70*('Sheet1 (2)'!$D$72-rut_index)/'Sheet1 (2)'!$D$72,IF(shee2!D461='Sheet1 (2)'!$C$71,'Sheet1 (2)'!$D$71*('Sheet1 (2)'!$D$72-rut_index)/'Sheet1 (2)'!$D$72))))</f>
        <v>3.4375</v>
      </c>
      <c r="AV461" s="157">
        <f>IF(IF(D461='Sheet1 (2)'!$C$69,'Sheet1 (2)'!$D$69*('Sheet1 (2)'!$D$72-crack_s_index)/'Sheet1 (2)'!$D$72,IF(shee2!D461='Sheet1 (2)'!$C$70,'Sheet1 (2)'!$D$70*('Sheet1 (2)'!$D$72-crack_s_index)/'Sheet1 (2)'!$D$72,IF(shee2!D461='Sheet1 (2)'!$C$71,'Sheet1 (2)'!$D$71*('Sheet1 (2)'!$D$72-crack_s_index)/'Sheet1 (2)'!$D$72)))&lt;0,0,IF(D461='Sheet1 (2)'!$C$69,'Sheet1 (2)'!$D$69*('Sheet1 (2)'!$D$72-crack_s_index)/'Sheet1 (2)'!$D$72,IF(shee2!D461='Sheet1 (2)'!$C$70,'Sheet1 (2)'!$D$70*('Sheet1 (2)'!$D$72-crack_s_index)/'Sheet1 (2)'!$D$72,IF(shee2!D461='Sheet1 (2)'!$C$71,'Sheet1 (2)'!$D$71*('Sheet1 (2)'!$D$72-crack_s_index)/'Sheet1 (2)'!$D$72))))</f>
        <v>5</v>
      </c>
      <c r="AW461" s="157">
        <f>IF(IF(D461='Sheet1 (2)'!$C$69,'Sheet1 (2)'!$D$69*('Sheet1 (2)'!$D$72-crack_t_index)/'Sheet1 (2)'!$D$72,IF(shee2!D461='Sheet1 (2)'!$C$70,'Sheet1 (2)'!$D$70*('Sheet1 (2)'!$D$72-crack_t_index)/'Sheet1 (2)'!$D$72,IF(shee2!D461='Sheet1 (2)'!$C$71,'Sheet1 (2)'!$D$71*('Sheet1 (2)'!$D$72-crack_t_index)/'Sheet1 (2)'!$D$72)))&lt;0,0,IF(D461='Sheet1 (2)'!$C$69,'Sheet1 (2)'!$D$69*('Sheet1 (2)'!$D$72-crack_t_index)/'Sheet1 (2)'!$D$72,IF(shee2!D461='Sheet1 (2)'!$C$70,'Sheet1 (2)'!$D$70*('Sheet1 (2)'!$D$72-crack_t_index)/'Sheet1 (2)'!$D$72,IF(shee2!D461='Sheet1 (2)'!$C$71,'Sheet1 (2)'!$D$71*('Sheet1 (2)'!$D$72-crack_t_index)/'Sheet1 (2)'!$D$72))))</f>
        <v>5</v>
      </c>
      <c r="AX461" s="157">
        <f>IF(IF(D461='Sheet1 (2)'!$C$69,'Sheet1 (2)'!$D$69*('Sheet1 (2)'!$D$72-rave_index)/'Sheet1 (2)'!$D$72,IF(shee2!D461='Sheet1 (2)'!$C$70,'Sheet1 (2)'!$D$70*('Sheet1 (2)'!$D$72-rave_index)/'Sheet1 (2)'!$D$72,IF(shee2!D461='Sheet1 (2)'!$C$71,'Sheet1 (2)'!$D$71*('Sheet1 (2)'!$D$72-rave_index)/'Sheet1 (2)'!$D$72)))&lt;0,0,IF(D461='Sheet1 (2)'!$C$69,'Sheet1 (2)'!$D$69*('Sheet1 (2)'!$D$72-rave_index)/'Sheet1 (2)'!$D$72,IF(shee2!D461='Sheet1 (2)'!$C$70,'Sheet1 (2)'!$D$70*('Sheet1 (2)'!$D$72-rave_index)/'Sheet1 (2)'!$D$72,IF(shee2!D461='Sheet1 (2)'!$C$71,'Sheet1 (2)'!$D$71*('Sheet1 (2)'!$D$72-rave_index)/'Sheet1 (2)'!$D$72))))</f>
        <v>5</v>
      </c>
      <c r="AY461" s="157">
        <f>IF(IF(D461='Sheet1 (2)'!$C$69,'Sheet1 (2)'!$D$69*('Sheet1 (2)'!$D$72-rough_index)/'Sheet1 (2)'!$D$72,IF(shee2!D461='Sheet1 (2)'!$C$70,'Sheet1 (2)'!$D$70*('Sheet1 (2)'!$D$72-rough_index)/'Sheet1 (2)'!$D$72,IF(shee2!D461='Sheet1 (2)'!$C$71,'Sheet1 (2)'!$D$71*('Sheet1 (2)'!$D$72-rough_index)/'Sheet1 (2)'!$D$72)))&lt;0,0,IF(D461='Sheet1 (2)'!$C$69,'Sheet1 (2)'!$D$69*('Sheet1 (2)'!$D$72-rough_index)/'Sheet1 (2)'!$D$72,IF(shee2!D461='Sheet1 (2)'!$C$70,'Sheet1 (2)'!$D$70*('Sheet1 (2)'!$D$72-rough_index)/'Sheet1 (2)'!$D$72,IF(shee2!D461='Sheet1 (2)'!$C$71,'Sheet1 (2)'!$D$71*('Sheet1 (2)'!$D$72-rough_index)/'Sheet1 (2)'!$D$72))))</f>
        <v>2.5</v>
      </c>
      <c r="AZ461" s="159">
        <f>+(AU461*'Sheet1 (2)'!$C$77)+(AV461*'Sheet1 (2)'!$C$78)+(AW461*'Sheet1 (2)'!$C$79)+(AX461*'Sheet1 (2)'!$C$80)+(AY461*'Sheet1 (2)'!$C$81)</f>
        <v>3.9375</v>
      </c>
      <c r="BA461" s="213" t="str">
        <f t="shared" si="15"/>
        <v>Fair</v>
      </c>
      <c r="BE461">
        <f>IF(D461='Sheet1 (2)'!$C$61,'Sheet1 (2)'!$D$61*(counts^2)+'Sheet1 (2)'!$G$61*counts+'Sheet1 (2)'!$J$61,IF(D461='Sheet1 (2)'!$C$62,'Sheet1 (2)'!$D$62*counts+'Sheet1 (2)'!$G$62,IF(D461='Sheet1 (2)'!$C$63,'Sheet1 (2)'!$D$63*counts+'Sheet1 (2)'!$G$63,IF(D461='Sheet1 (2)'!$C$64,'Sheet1 (2)'!$D$64*counts+'Sheet1 (2)'!$G$64))))</f>
        <v>2.0984129299999998</v>
      </c>
    </row>
    <row r="462" spans="1:57" ht="12" customHeight="1">
      <c r="A462" s="145" t="s">
        <v>282</v>
      </c>
      <c r="B462" s="145" t="s">
        <v>76</v>
      </c>
      <c r="C462" s="170">
        <v>602</v>
      </c>
      <c r="D462" s="174" t="s">
        <v>77</v>
      </c>
      <c r="E462" s="171">
        <v>8</v>
      </c>
      <c r="F462" s="171">
        <v>2</v>
      </c>
      <c r="G462" s="171" t="s">
        <v>77</v>
      </c>
      <c r="H462" s="171">
        <v>1</v>
      </c>
      <c r="I462" s="171" t="s">
        <v>77</v>
      </c>
      <c r="J462" s="173" t="s">
        <v>80</v>
      </c>
      <c r="K462" s="173" t="s">
        <v>80</v>
      </c>
      <c r="L462" s="169">
        <f>VLOOKUP(CONCATENATE(J462,K462),'Sheet1 (2)'!$J$6:$K$26,2,FALSE)</f>
        <v>0</v>
      </c>
      <c r="M462" s="173" t="s">
        <v>83</v>
      </c>
      <c r="N462" s="173" t="s">
        <v>78</v>
      </c>
      <c r="O462" s="168">
        <f>VLOOKUP(CONCATENATE(M462,N462),'Sheet1 (2)'!$L$6:$M$26,2,FALSE)</f>
        <v>7.5</v>
      </c>
      <c r="P462" s="173" t="s">
        <v>80</v>
      </c>
      <c r="Q462" s="173" t="s">
        <v>80</v>
      </c>
      <c r="R462" s="168">
        <f>VLOOKUP(CONCATENATE(P462,Q462),'Sheet1 (2)'!$N$6:$O$26,2,FALSE)</f>
        <v>0</v>
      </c>
      <c r="S462" s="173" t="s">
        <v>80</v>
      </c>
      <c r="T462" s="173" t="s">
        <v>80</v>
      </c>
      <c r="U462" s="168">
        <f>VLOOKUP(CONCATENATE(S462,T462),'Sheet1 (2)'!$P$6:$Q$26,2,FALSE)</f>
        <v>0</v>
      </c>
      <c r="V462" s="173" t="s">
        <v>82</v>
      </c>
      <c r="W462" s="173" t="s">
        <v>81</v>
      </c>
      <c r="X462" s="168">
        <f>VLOOKUP(CONCATENATE(V462,W462),'Sheet1 (2)'!$R$6:$S$26,2,FALSE)</f>
        <v>50</v>
      </c>
      <c r="Y462" s="173" t="s">
        <v>80</v>
      </c>
      <c r="Z462" s="173" t="s">
        <v>80</v>
      </c>
      <c r="AA462" s="168">
        <f>VLOOKUP(CONCATENATE(Y462,Z462),'Sheet1 (2)'!$T$6:$U$26,2,FALSE)</f>
        <v>0</v>
      </c>
      <c r="AB462" s="173" t="s">
        <v>80</v>
      </c>
      <c r="AC462" s="173" t="s">
        <v>80</v>
      </c>
      <c r="AD462" s="168">
        <f>VLOOKUP(CONCATENATE(AB462,AC462),'Sheet1 (2)'!$X$6:$Y$26,2,FALSE)</f>
        <v>0</v>
      </c>
      <c r="AE462" s="173" t="s">
        <v>82</v>
      </c>
      <c r="AF462" s="173" t="s">
        <v>81</v>
      </c>
      <c r="AG462" s="168">
        <f>VLOOKUP(CONCATENATE(AE462,AF462),'Sheet1 (2)'!$Z$6:$AA$26,2,FALSE)</f>
        <v>66</v>
      </c>
      <c r="AH462" s="172"/>
      <c r="AI462" s="175"/>
      <c r="AJ462" s="140"/>
      <c r="AK462" s="176" t="s">
        <v>282</v>
      </c>
      <c r="AL462" s="176" t="s">
        <v>76</v>
      </c>
      <c r="AM462" s="170">
        <f t="shared" si="14"/>
        <v>602</v>
      </c>
      <c r="AN462" s="147"/>
      <c r="AO462" s="155"/>
      <c r="AP462" s="156"/>
      <c r="AQ462" s="157">
        <v>2.9680639277715564</v>
      </c>
      <c r="AR462" s="158"/>
      <c r="AS462" s="145">
        <f>LOOKUP(rufmkm,'Sheet1 (2)'!$V$62:$V$71,'Sheet1 (2)'!$W$62:$W$71)</f>
        <v>30</v>
      </c>
      <c r="AT462" s="140"/>
      <c r="AU462" s="157">
        <f>IF(IF(D462='Sheet1 (2)'!$C$69,'Sheet1 (2)'!$D$69*('Sheet1 (2)'!$D$72-rut_index)/'Sheet1 (2)'!$D$72,IF(shee2!D462='Sheet1 (2)'!$C$70,'Sheet1 (2)'!$D$70*('Sheet1 (2)'!$D$72-rut_index)/'Sheet1 (2)'!$D$72,IF(shee2!D462='Sheet1 (2)'!$C$71,'Sheet1 (2)'!$D$71*('Sheet1 (2)'!$D$72-rut_index)/'Sheet1 (2)'!$D$72)))&lt;0,0,IF(D462='Sheet1 (2)'!$C$69,'Sheet1 (2)'!$D$69*('Sheet1 (2)'!$D$72-rut_index)/'Sheet1 (2)'!$D$72,IF(shee2!D462='Sheet1 (2)'!$C$70,'Sheet1 (2)'!$D$70*('Sheet1 (2)'!$D$72-rut_index)/'Sheet1 (2)'!$D$72,IF(shee2!D462='Sheet1 (2)'!$C$71,'Sheet1 (2)'!$D$71*('Sheet1 (2)'!$D$72-rut_index)/'Sheet1 (2)'!$D$72))))</f>
        <v>5</v>
      </c>
      <c r="AV462" s="157">
        <f>IF(IF(D462='Sheet1 (2)'!$C$69,'Sheet1 (2)'!$D$69*('Sheet1 (2)'!$D$72-crack_s_index)/'Sheet1 (2)'!$D$72,IF(shee2!D462='Sheet1 (2)'!$C$70,'Sheet1 (2)'!$D$70*('Sheet1 (2)'!$D$72-crack_s_index)/'Sheet1 (2)'!$D$72,IF(shee2!D462='Sheet1 (2)'!$C$71,'Sheet1 (2)'!$D$71*('Sheet1 (2)'!$D$72-crack_s_index)/'Sheet1 (2)'!$D$72)))&lt;0,0,IF(D462='Sheet1 (2)'!$C$69,'Sheet1 (2)'!$D$69*('Sheet1 (2)'!$D$72-crack_s_index)/'Sheet1 (2)'!$D$72,IF(shee2!D462='Sheet1 (2)'!$C$70,'Sheet1 (2)'!$D$70*('Sheet1 (2)'!$D$72-crack_s_index)/'Sheet1 (2)'!$D$72,IF(shee2!D462='Sheet1 (2)'!$C$71,'Sheet1 (2)'!$D$71*('Sheet1 (2)'!$D$72-crack_s_index)/'Sheet1 (2)'!$D$72))))</f>
        <v>4.375</v>
      </c>
      <c r="AW462" s="157">
        <f>IF(IF(D462='Sheet1 (2)'!$C$69,'Sheet1 (2)'!$D$69*('Sheet1 (2)'!$D$72-crack_t_index)/'Sheet1 (2)'!$D$72,IF(shee2!D462='Sheet1 (2)'!$C$70,'Sheet1 (2)'!$D$70*('Sheet1 (2)'!$D$72-crack_t_index)/'Sheet1 (2)'!$D$72,IF(shee2!D462='Sheet1 (2)'!$C$71,'Sheet1 (2)'!$D$71*('Sheet1 (2)'!$D$72-crack_t_index)/'Sheet1 (2)'!$D$72)))&lt;0,0,IF(D462='Sheet1 (2)'!$C$69,'Sheet1 (2)'!$D$69*('Sheet1 (2)'!$D$72-crack_t_index)/'Sheet1 (2)'!$D$72,IF(shee2!D462='Sheet1 (2)'!$C$70,'Sheet1 (2)'!$D$70*('Sheet1 (2)'!$D$72-crack_t_index)/'Sheet1 (2)'!$D$72,IF(shee2!D462='Sheet1 (2)'!$C$71,'Sheet1 (2)'!$D$71*('Sheet1 (2)'!$D$72-crack_t_index)/'Sheet1 (2)'!$D$72))))</f>
        <v>5</v>
      </c>
      <c r="AX462" s="157">
        <f>IF(IF(D462='Sheet1 (2)'!$C$69,'Sheet1 (2)'!$D$69*('Sheet1 (2)'!$D$72-rave_index)/'Sheet1 (2)'!$D$72,IF(shee2!D462='Sheet1 (2)'!$C$70,'Sheet1 (2)'!$D$70*('Sheet1 (2)'!$D$72-rave_index)/'Sheet1 (2)'!$D$72,IF(shee2!D462='Sheet1 (2)'!$C$71,'Sheet1 (2)'!$D$71*('Sheet1 (2)'!$D$72-rave_index)/'Sheet1 (2)'!$D$72)))&lt;0,0,IF(D462='Sheet1 (2)'!$C$69,'Sheet1 (2)'!$D$69*('Sheet1 (2)'!$D$72-rave_index)/'Sheet1 (2)'!$D$72,IF(shee2!D462='Sheet1 (2)'!$C$70,'Sheet1 (2)'!$D$70*('Sheet1 (2)'!$D$72-rave_index)/'Sheet1 (2)'!$D$72,IF(shee2!D462='Sheet1 (2)'!$C$71,'Sheet1 (2)'!$D$71*('Sheet1 (2)'!$D$72-rave_index)/'Sheet1 (2)'!$D$72))))</f>
        <v>5</v>
      </c>
      <c r="AY462" s="157">
        <f>IF(IF(D462='Sheet1 (2)'!$C$69,'Sheet1 (2)'!$D$69*('Sheet1 (2)'!$D$72-rough_index)/'Sheet1 (2)'!$D$72,IF(shee2!D462='Sheet1 (2)'!$C$70,'Sheet1 (2)'!$D$70*('Sheet1 (2)'!$D$72-rough_index)/'Sheet1 (2)'!$D$72,IF(shee2!D462='Sheet1 (2)'!$C$71,'Sheet1 (2)'!$D$71*('Sheet1 (2)'!$D$72-rough_index)/'Sheet1 (2)'!$D$72)))&lt;0,0,IF(D462='Sheet1 (2)'!$C$69,'Sheet1 (2)'!$D$69*('Sheet1 (2)'!$D$72-rough_index)/'Sheet1 (2)'!$D$72,IF(shee2!D462='Sheet1 (2)'!$C$70,'Sheet1 (2)'!$D$70*('Sheet1 (2)'!$D$72-rough_index)/'Sheet1 (2)'!$D$72,IF(shee2!D462='Sheet1 (2)'!$C$71,'Sheet1 (2)'!$D$71*('Sheet1 (2)'!$D$72-rough_index)/'Sheet1 (2)'!$D$72))))</f>
        <v>2.5</v>
      </c>
      <c r="AZ462" s="159">
        <f>+(AU462*'Sheet1 (2)'!$C$77)+(AV462*'Sheet1 (2)'!$C$78)+(AW462*'Sheet1 (2)'!$C$79)+(AX462*'Sheet1 (2)'!$C$80)+(AY462*'Sheet1 (2)'!$C$81)</f>
        <v>4.0250000000000004</v>
      </c>
      <c r="BA462" s="213" t="str">
        <f t="shared" si="15"/>
        <v>Good</v>
      </c>
      <c r="BE462">
        <f>IF(D462='Sheet1 (2)'!$C$61,'Sheet1 (2)'!$D$61*(counts^2)+'Sheet1 (2)'!$G$61*counts+'Sheet1 (2)'!$J$61,IF(D462='Sheet1 (2)'!$C$62,'Sheet1 (2)'!$D$62*counts+'Sheet1 (2)'!$G$62,IF(D462='Sheet1 (2)'!$C$63,'Sheet1 (2)'!$D$63*counts+'Sheet1 (2)'!$G$63,IF(D462='Sheet1 (2)'!$C$64,'Sheet1 (2)'!$D$64*counts+'Sheet1 (2)'!$G$64))))</f>
        <v>2.0984129299999998</v>
      </c>
    </row>
    <row r="463" spans="1:57" ht="12" customHeight="1">
      <c r="A463" s="145" t="s">
        <v>282</v>
      </c>
      <c r="B463" s="145" t="s">
        <v>76</v>
      </c>
      <c r="C463" s="170">
        <v>603</v>
      </c>
      <c r="D463" s="174" t="s">
        <v>77</v>
      </c>
      <c r="E463" s="171">
        <v>8</v>
      </c>
      <c r="F463" s="171">
        <v>2</v>
      </c>
      <c r="G463" s="171" t="s">
        <v>77</v>
      </c>
      <c r="H463" s="171">
        <v>1</v>
      </c>
      <c r="I463" s="171" t="s">
        <v>77</v>
      </c>
      <c r="J463" s="173" t="s">
        <v>80</v>
      </c>
      <c r="K463" s="173" t="s">
        <v>80</v>
      </c>
      <c r="L463" s="169">
        <f>VLOOKUP(CONCATENATE(J463,K463),'Sheet1 (2)'!$J$6:$K$26,2,FALSE)</f>
        <v>0</v>
      </c>
      <c r="M463" s="173" t="s">
        <v>83</v>
      </c>
      <c r="N463" s="173" t="s">
        <v>78</v>
      </c>
      <c r="O463" s="168">
        <f>VLOOKUP(CONCATENATE(M463,N463),'Sheet1 (2)'!$L$6:$M$26,2,FALSE)</f>
        <v>7.5</v>
      </c>
      <c r="P463" s="173" t="s">
        <v>80</v>
      </c>
      <c r="Q463" s="173" t="s">
        <v>80</v>
      </c>
      <c r="R463" s="168">
        <f>VLOOKUP(CONCATENATE(P463,Q463),'Sheet1 (2)'!$N$6:$O$26,2,FALSE)</f>
        <v>0</v>
      </c>
      <c r="S463" s="173" t="s">
        <v>80</v>
      </c>
      <c r="T463" s="173" t="s">
        <v>80</v>
      </c>
      <c r="U463" s="168">
        <f>VLOOKUP(CONCATENATE(S463,T463),'Sheet1 (2)'!$P$6:$Q$26,2,FALSE)</f>
        <v>0</v>
      </c>
      <c r="V463" s="173" t="s">
        <v>80</v>
      </c>
      <c r="W463" s="173" t="s">
        <v>80</v>
      </c>
      <c r="X463" s="168">
        <f>VLOOKUP(CONCATENATE(V463,W463),'Sheet1 (2)'!$R$6:$S$26,2,FALSE)</f>
        <v>0</v>
      </c>
      <c r="Y463" s="173" t="s">
        <v>80</v>
      </c>
      <c r="Z463" s="173" t="s">
        <v>80</v>
      </c>
      <c r="AA463" s="168">
        <f>VLOOKUP(CONCATENATE(Y463,Z463),'Sheet1 (2)'!$T$6:$U$26,2,FALSE)</f>
        <v>0</v>
      </c>
      <c r="AB463" s="173" t="s">
        <v>80</v>
      </c>
      <c r="AC463" s="173" t="s">
        <v>80</v>
      </c>
      <c r="AD463" s="168">
        <f>VLOOKUP(CONCATENATE(AB463,AC463),'Sheet1 (2)'!$X$6:$Y$26,2,FALSE)</f>
        <v>0</v>
      </c>
      <c r="AE463" s="173" t="s">
        <v>82</v>
      </c>
      <c r="AF463" s="173" t="s">
        <v>81</v>
      </c>
      <c r="AG463" s="168">
        <f>VLOOKUP(CONCATENATE(AE463,AF463),'Sheet1 (2)'!$Z$6:$AA$26,2,FALSE)</f>
        <v>66</v>
      </c>
      <c r="AH463" s="172"/>
      <c r="AI463" s="175"/>
      <c r="AJ463" s="140"/>
      <c r="AK463" s="176" t="s">
        <v>282</v>
      </c>
      <c r="AL463" s="176" t="s">
        <v>76</v>
      </c>
      <c r="AM463" s="170">
        <f t="shared" si="14"/>
        <v>603</v>
      </c>
      <c r="AN463" s="147"/>
      <c r="AO463" s="155" t="s">
        <v>409</v>
      </c>
      <c r="AP463" s="156"/>
      <c r="AQ463" s="157">
        <v>2.6367933637676679</v>
      </c>
      <c r="AR463" s="158"/>
      <c r="AS463" s="145">
        <f>LOOKUP(rufmkm,'Sheet1 (2)'!$V$62:$V$71,'Sheet1 (2)'!$W$62:$W$71)</f>
        <v>30</v>
      </c>
      <c r="AT463" s="140"/>
      <c r="AU463" s="157">
        <f>IF(IF(D463='Sheet1 (2)'!$C$69,'Sheet1 (2)'!$D$69*('Sheet1 (2)'!$D$72-rut_index)/'Sheet1 (2)'!$D$72,IF(shee2!D463='Sheet1 (2)'!$C$70,'Sheet1 (2)'!$D$70*('Sheet1 (2)'!$D$72-rut_index)/'Sheet1 (2)'!$D$72,IF(shee2!D463='Sheet1 (2)'!$C$71,'Sheet1 (2)'!$D$71*('Sheet1 (2)'!$D$72-rut_index)/'Sheet1 (2)'!$D$72)))&lt;0,0,IF(D463='Sheet1 (2)'!$C$69,'Sheet1 (2)'!$D$69*('Sheet1 (2)'!$D$72-rut_index)/'Sheet1 (2)'!$D$72,IF(shee2!D463='Sheet1 (2)'!$C$70,'Sheet1 (2)'!$D$70*('Sheet1 (2)'!$D$72-rut_index)/'Sheet1 (2)'!$D$72,IF(shee2!D463='Sheet1 (2)'!$C$71,'Sheet1 (2)'!$D$71*('Sheet1 (2)'!$D$72-rut_index)/'Sheet1 (2)'!$D$72))))</f>
        <v>5</v>
      </c>
      <c r="AV463" s="157">
        <f>IF(IF(D463='Sheet1 (2)'!$C$69,'Sheet1 (2)'!$D$69*('Sheet1 (2)'!$D$72-crack_s_index)/'Sheet1 (2)'!$D$72,IF(shee2!D463='Sheet1 (2)'!$C$70,'Sheet1 (2)'!$D$70*('Sheet1 (2)'!$D$72-crack_s_index)/'Sheet1 (2)'!$D$72,IF(shee2!D463='Sheet1 (2)'!$C$71,'Sheet1 (2)'!$D$71*('Sheet1 (2)'!$D$72-crack_s_index)/'Sheet1 (2)'!$D$72)))&lt;0,0,IF(D463='Sheet1 (2)'!$C$69,'Sheet1 (2)'!$D$69*('Sheet1 (2)'!$D$72-crack_s_index)/'Sheet1 (2)'!$D$72,IF(shee2!D463='Sheet1 (2)'!$C$70,'Sheet1 (2)'!$D$70*('Sheet1 (2)'!$D$72-crack_s_index)/'Sheet1 (2)'!$D$72,IF(shee2!D463='Sheet1 (2)'!$C$71,'Sheet1 (2)'!$D$71*('Sheet1 (2)'!$D$72-crack_s_index)/'Sheet1 (2)'!$D$72))))</f>
        <v>4.375</v>
      </c>
      <c r="AW463" s="157">
        <f>IF(IF(D463='Sheet1 (2)'!$C$69,'Sheet1 (2)'!$D$69*('Sheet1 (2)'!$D$72-crack_t_index)/'Sheet1 (2)'!$D$72,IF(shee2!D463='Sheet1 (2)'!$C$70,'Sheet1 (2)'!$D$70*('Sheet1 (2)'!$D$72-crack_t_index)/'Sheet1 (2)'!$D$72,IF(shee2!D463='Sheet1 (2)'!$C$71,'Sheet1 (2)'!$D$71*('Sheet1 (2)'!$D$72-crack_t_index)/'Sheet1 (2)'!$D$72)))&lt;0,0,IF(D463='Sheet1 (2)'!$C$69,'Sheet1 (2)'!$D$69*('Sheet1 (2)'!$D$72-crack_t_index)/'Sheet1 (2)'!$D$72,IF(shee2!D463='Sheet1 (2)'!$C$70,'Sheet1 (2)'!$D$70*('Sheet1 (2)'!$D$72-crack_t_index)/'Sheet1 (2)'!$D$72,IF(shee2!D463='Sheet1 (2)'!$C$71,'Sheet1 (2)'!$D$71*('Sheet1 (2)'!$D$72-crack_t_index)/'Sheet1 (2)'!$D$72))))</f>
        <v>5</v>
      </c>
      <c r="AX463" s="157">
        <f>IF(IF(D463='Sheet1 (2)'!$C$69,'Sheet1 (2)'!$D$69*('Sheet1 (2)'!$D$72-rave_index)/'Sheet1 (2)'!$D$72,IF(shee2!D463='Sheet1 (2)'!$C$70,'Sheet1 (2)'!$D$70*('Sheet1 (2)'!$D$72-rave_index)/'Sheet1 (2)'!$D$72,IF(shee2!D463='Sheet1 (2)'!$C$71,'Sheet1 (2)'!$D$71*('Sheet1 (2)'!$D$72-rave_index)/'Sheet1 (2)'!$D$72)))&lt;0,0,IF(D463='Sheet1 (2)'!$C$69,'Sheet1 (2)'!$D$69*('Sheet1 (2)'!$D$72-rave_index)/'Sheet1 (2)'!$D$72,IF(shee2!D463='Sheet1 (2)'!$C$70,'Sheet1 (2)'!$D$70*('Sheet1 (2)'!$D$72-rave_index)/'Sheet1 (2)'!$D$72,IF(shee2!D463='Sheet1 (2)'!$C$71,'Sheet1 (2)'!$D$71*('Sheet1 (2)'!$D$72-rave_index)/'Sheet1 (2)'!$D$72))))</f>
        <v>5</v>
      </c>
      <c r="AY463" s="157">
        <f>IF(IF(D463='Sheet1 (2)'!$C$69,'Sheet1 (2)'!$D$69*('Sheet1 (2)'!$D$72-rough_index)/'Sheet1 (2)'!$D$72,IF(shee2!D463='Sheet1 (2)'!$C$70,'Sheet1 (2)'!$D$70*('Sheet1 (2)'!$D$72-rough_index)/'Sheet1 (2)'!$D$72,IF(shee2!D463='Sheet1 (2)'!$C$71,'Sheet1 (2)'!$D$71*('Sheet1 (2)'!$D$72-rough_index)/'Sheet1 (2)'!$D$72)))&lt;0,0,IF(D463='Sheet1 (2)'!$C$69,'Sheet1 (2)'!$D$69*('Sheet1 (2)'!$D$72-rough_index)/'Sheet1 (2)'!$D$72,IF(shee2!D463='Sheet1 (2)'!$C$70,'Sheet1 (2)'!$D$70*('Sheet1 (2)'!$D$72-rough_index)/'Sheet1 (2)'!$D$72,IF(shee2!D463='Sheet1 (2)'!$C$71,'Sheet1 (2)'!$D$71*('Sheet1 (2)'!$D$72-rough_index)/'Sheet1 (2)'!$D$72))))</f>
        <v>2.5</v>
      </c>
      <c r="AZ463" s="159">
        <f>+(AU463*'Sheet1 (2)'!$C$77)+(AV463*'Sheet1 (2)'!$C$78)+(AW463*'Sheet1 (2)'!$C$79)+(AX463*'Sheet1 (2)'!$C$80)+(AY463*'Sheet1 (2)'!$C$81)</f>
        <v>4.0250000000000004</v>
      </c>
      <c r="BA463" s="213" t="str">
        <f t="shared" si="15"/>
        <v>Good</v>
      </c>
      <c r="BE463">
        <f>IF(D463='Sheet1 (2)'!$C$61,'Sheet1 (2)'!$D$61*(counts^2)+'Sheet1 (2)'!$G$61*counts+'Sheet1 (2)'!$J$61,IF(D463='Sheet1 (2)'!$C$62,'Sheet1 (2)'!$D$62*counts+'Sheet1 (2)'!$G$62,IF(D463='Sheet1 (2)'!$C$63,'Sheet1 (2)'!$D$63*counts+'Sheet1 (2)'!$G$63,IF(D463='Sheet1 (2)'!$C$64,'Sheet1 (2)'!$D$64*counts+'Sheet1 (2)'!$G$64))))</f>
        <v>2.0984129299999998</v>
      </c>
    </row>
    <row r="464" spans="1:57" ht="12" customHeight="1">
      <c r="A464" s="145" t="s">
        <v>282</v>
      </c>
      <c r="B464" s="145" t="s">
        <v>76</v>
      </c>
      <c r="C464" s="170">
        <v>604</v>
      </c>
      <c r="D464" s="174" t="s">
        <v>77</v>
      </c>
      <c r="E464" s="171">
        <v>8</v>
      </c>
      <c r="F464" s="171">
        <v>2</v>
      </c>
      <c r="G464" s="171" t="s">
        <v>77</v>
      </c>
      <c r="H464" s="171">
        <v>1</v>
      </c>
      <c r="I464" s="171" t="s">
        <v>77</v>
      </c>
      <c r="J464" s="173" t="s">
        <v>80</v>
      </c>
      <c r="K464" s="173" t="s">
        <v>80</v>
      </c>
      <c r="L464" s="169">
        <f>VLOOKUP(CONCATENATE(J464,K464),'Sheet1 (2)'!$J$6:$K$26,2,FALSE)</f>
        <v>0</v>
      </c>
      <c r="M464" s="173" t="s">
        <v>83</v>
      </c>
      <c r="N464" s="173" t="s">
        <v>82</v>
      </c>
      <c r="O464" s="168">
        <f>VLOOKUP(CONCATENATE(M464,N464),'Sheet1 (2)'!$L$6:$M$26,2,FALSE)</f>
        <v>18.75</v>
      </c>
      <c r="P464" s="173" t="s">
        <v>80</v>
      </c>
      <c r="Q464" s="173" t="s">
        <v>80</v>
      </c>
      <c r="R464" s="168">
        <f>VLOOKUP(CONCATENATE(P464,Q464),'Sheet1 (2)'!$N$6:$O$26,2,FALSE)</f>
        <v>0</v>
      </c>
      <c r="S464" s="173" t="s">
        <v>80</v>
      </c>
      <c r="T464" s="173" t="s">
        <v>80</v>
      </c>
      <c r="U464" s="168">
        <f>VLOOKUP(CONCATENATE(S464,T464),'Sheet1 (2)'!$P$6:$Q$26,2,FALSE)</f>
        <v>0</v>
      </c>
      <c r="V464" s="173" t="s">
        <v>80</v>
      </c>
      <c r="W464" s="173" t="s">
        <v>80</v>
      </c>
      <c r="X464" s="168">
        <f>VLOOKUP(CONCATENATE(V464,W464),'Sheet1 (2)'!$R$6:$S$26,2,FALSE)</f>
        <v>0</v>
      </c>
      <c r="Y464" s="173" t="s">
        <v>83</v>
      </c>
      <c r="Z464" s="173" t="s">
        <v>82</v>
      </c>
      <c r="AA464" s="168">
        <f>VLOOKUP(CONCATENATE(Y464,Z464),'Sheet1 (2)'!$T$6:$U$26,2,FALSE)</f>
        <v>18.75</v>
      </c>
      <c r="AB464" s="173" t="s">
        <v>80</v>
      </c>
      <c r="AC464" s="173" t="s">
        <v>80</v>
      </c>
      <c r="AD464" s="168">
        <f>VLOOKUP(CONCATENATE(AB464,AC464),'Sheet1 (2)'!$X$6:$Y$26,2,FALSE)</f>
        <v>0</v>
      </c>
      <c r="AE464" s="173" t="s">
        <v>82</v>
      </c>
      <c r="AF464" s="173" t="s">
        <v>81</v>
      </c>
      <c r="AG464" s="168">
        <f>VLOOKUP(CONCATENATE(AE464,AF464),'Sheet1 (2)'!$Z$6:$AA$26,2,FALSE)</f>
        <v>66</v>
      </c>
      <c r="AH464" s="172"/>
      <c r="AI464" s="175"/>
      <c r="AJ464" s="140"/>
      <c r="AK464" s="176" t="s">
        <v>282</v>
      </c>
      <c r="AL464" s="176" t="s">
        <v>76</v>
      </c>
      <c r="AM464" s="170">
        <f t="shared" si="14"/>
        <v>604</v>
      </c>
      <c r="AN464" s="147"/>
      <c r="AO464" s="155"/>
      <c r="AP464" s="156"/>
      <c r="AQ464" s="157">
        <v>4.842672628108037</v>
      </c>
      <c r="AR464" s="158"/>
      <c r="AS464" s="145">
        <f>LOOKUP(rufmkm,'Sheet1 (2)'!$V$62:$V$71,'Sheet1 (2)'!$W$62:$W$71)</f>
        <v>50</v>
      </c>
      <c r="AT464" s="140"/>
      <c r="AU464" s="157">
        <f>IF(IF(D464='Sheet1 (2)'!$C$69,'Sheet1 (2)'!$D$69*('Sheet1 (2)'!$D$72-rut_index)/'Sheet1 (2)'!$D$72,IF(shee2!D464='Sheet1 (2)'!$C$70,'Sheet1 (2)'!$D$70*('Sheet1 (2)'!$D$72-rut_index)/'Sheet1 (2)'!$D$72,IF(shee2!D464='Sheet1 (2)'!$C$71,'Sheet1 (2)'!$D$71*('Sheet1 (2)'!$D$72-rut_index)/'Sheet1 (2)'!$D$72)))&lt;0,0,IF(D464='Sheet1 (2)'!$C$69,'Sheet1 (2)'!$D$69*('Sheet1 (2)'!$D$72-rut_index)/'Sheet1 (2)'!$D$72,IF(shee2!D464='Sheet1 (2)'!$C$70,'Sheet1 (2)'!$D$70*('Sheet1 (2)'!$D$72-rut_index)/'Sheet1 (2)'!$D$72,IF(shee2!D464='Sheet1 (2)'!$C$71,'Sheet1 (2)'!$D$71*('Sheet1 (2)'!$D$72-rut_index)/'Sheet1 (2)'!$D$72))))</f>
        <v>5</v>
      </c>
      <c r="AV464" s="157">
        <f>IF(IF(D464='Sheet1 (2)'!$C$69,'Sheet1 (2)'!$D$69*('Sheet1 (2)'!$D$72-crack_s_index)/'Sheet1 (2)'!$D$72,IF(shee2!D464='Sheet1 (2)'!$C$70,'Sheet1 (2)'!$D$70*('Sheet1 (2)'!$D$72-crack_s_index)/'Sheet1 (2)'!$D$72,IF(shee2!D464='Sheet1 (2)'!$C$71,'Sheet1 (2)'!$D$71*('Sheet1 (2)'!$D$72-crack_s_index)/'Sheet1 (2)'!$D$72)))&lt;0,0,IF(D464='Sheet1 (2)'!$C$69,'Sheet1 (2)'!$D$69*('Sheet1 (2)'!$D$72-crack_s_index)/'Sheet1 (2)'!$D$72,IF(shee2!D464='Sheet1 (2)'!$C$70,'Sheet1 (2)'!$D$70*('Sheet1 (2)'!$D$72-crack_s_index)/'Sheet1 (2)'!$D$72,IF(shee2!D464='Sheet1 (2)'!$C$71,'Sheet1 (2)'!$D$71*('Sheet1 (2)'!$D$72-crack_s_index)/'Sheet1 (2)'!$D$72))))</f>
        <v>3.4375</v>
      </c>
      <c r="AW464" s="157">
        <f>IF(IF(D464='Sheet1 (2)'!$C$69,'Sheet1 (2)'!$D$69*('Sheet1 (2)'!$D$72-crack_t_index)/'Sheet1 (2)'!$D$72,IF(shee2!D464='Sheet1 (2)'!$C$70,'Sheet1 (2)'!$D$70*('Sheet1 (2)'!$D$72-crack_t_index)/'Sheet1 (2)'!$D$72,IF(shee2!D464='Sheet1 (2)'!$C$71,'Sheet1 (2)'!$D$71*('Sheet1 (2)'!$D$72-crack_t_index)/'Sheet1 (2)'!$D$72)))&lt;0,0,IF(D464='Sheet1 (2)'!$C$69,'Sheet1 (2)'!$D$69*('Sheet1 (2)'!$D$72-crack_t_index)/'Sheet1 (2)'!$D$72,IF(shee2!D464='Sheet1 (2)'!$C$70,'Sheet1 (2)'!$D$70*('Sheet1 (2)'!$D$72-crack_t_index)/'Sheet1 (2)'!$D$72,IF(shee2!D464='Sheet1 (2)'!$C$71,'Sheet1 (2)'!$D$71*('Sheet1 (2)'!$D$72-crack_t_index)/'Sheet1 (2)'!$D$72))))</f>
        <v>5</v>
      </c>
      <c r="AX464" s="157">
        <f>IF(IF(D464='Sheet1 (2)'!$C$69,'Sheet1 (2)'!$D$69*('Sheet1 (2)'!$D$72-rave_index)/'Sheet1 (2)'!$D$72,IF(shee2!D464='Sheet1 (2)'!$C$70,'Sheet1 (2)'!$D$70*('Sheet1 (2)'!$D$72-rave_index)/'Sheet1 (2)'!$D$72,IF(shee2!D464='Sheet1 (2)'!$C$71,'Sheet1 (2)'!$D$71*('Sheet1 (2)'!$D$72-rave_index)/'Sheet1 (2)'!$D$72)))&lt;0,0,IF(D464='Sheet1 (2)'!$C$69,'Sheet1 (2)'!$D$69*('Sheet1 (2)'!$D$72-rave_index)/'Sheet1 (2)'!$D$72,IF(shee2!D464='Sheet1 (2)'!$C$70,'Sheet1 (2)'!$D$70*('Sheet1 (2)'!$D$72-rave_index)/'Sheet1 (2)'!$D$72,IF(shee2!D464='Sheet1 (2)'!$C$71,'Sheet1 (2)'!$D$71*('Sheet1 (2)'!$D$72-rave_index)/'Sheet1 (2)'!$D$72))))</f>
        <v>3.4375</v>
      </c>
      <c r="AY464" s="157">
        <f>IF(IF(D464='Sheet1 (2)'!$C$69,'Sheet1 (2)'!$D$69*('Sheet1 (2)'!$D$72-rough_index)/'Sheet1 (2)'!$D$72,IF(shee2!D464='Sheet1 (2)'!$C$70,'Sheet1 (2)'!$D$70*('Sheet1 (2)'!$D$72-rough_index)/'Sheet1 (2)'!$D$72,IF(shee2!D464='Sheet1 (2)'!$C$71,'Sheet1 (2)'!$D$71*('Sheet1 (2)'!$D$72-rough_index)/'Sheet1 (2)'!$D$72)))&lt;0,0,IF(D464='Sheet1 (2)'!$C$69,'Sheet1 (2)'!$D$69*('Sheet1 (2)'!$D$72-rough_index)/'Sheet1 (2)'!$D$72,IF(shee2!D464='Sheet1 (2)'!$C$70,'Sheet1 (2)'!$D$70*('Sheet1 (2)'!$D$72-rough_index)/'Sheet1 (2)'!$D$72,IF(shee2!D464='Sheet1 (2)'!$C$71,'Sheet1 (2)'!$D$71*('Sheet1 (2)'!$D$72-rough_index)/'Sheet1 (2)'!$D$72))))</f>
        <v>0.83333333333333337</v>
      </c>
      <c r="AZ464" s="159">
        <f>+(AU464*'Sheet1 (2)'!$C$77)+(AV464*'Sheet1 (2)'!$C$78)+(AW464*'Sheet1 (2)'!$C$79)+(AX464*'Sheet1 (2)'!$C$80)+(AY464*'Sheet1 (2)'!$C$81)</f>
        <v>3.03125</v>
      </c>
      <c r="BA464" s="213" t="str">
        <f t="shared" si="15"/>
        <v>Fair</v>
      </c>
      <c r="BE464">
        <f>IF(D464='Sheet1 (2)'!$C$61,'Sheet1 (2)'!$D$61*(counts^2)+'Sheet1 (2)'!$G$61*counts+'Sheet1 (2)'!$J$61,IF(D464='Sheet1 (2)'!$C$62,'Sheet1 (2)'!$D$62*counts+'Sheet1 (2)'!$G$62,IF(D464='Sheet1 (2)'!$C$63,'Sheet1 (2)'!$D$63*counts+'Sheet1 (2)'!$G$63,IF(D464='Sheet1 (2)'!$C$64,'Sheet1 (2)'!$D$64*counts+'Sheet1 (2)'!$G$64))))</f>
        <v>2.0984129299999998</v>
      </c>
    </row>
    <row r="465" spans="1:57" ht="12" customHeight="1">
      <c r="A465" s="145" t="s">
        <v>282</v>
      </c>
      <c r="B465" s="145" t="s">
        <v>76</v>
      </c>
      <c r="C465" s="170">
        <v>605</v>
      </c>
      <c r="D465" s="174" t="s">
        <v>77</v>
      </c>
      <c r="E465" s="171">
        <v>8</v>
      </c>
      <c r="F465" s="171">
        <v>2</v>
      </c>
      <c r="G465" s="171" t="s">
        <v>77</v>
      </c>
      <c r="H465" s="171">
        <v>1</v>
      </c>
      <c r="I465" s="171" t="s">
        <v>77</v>
      </c>
      <c r="J465" s="173" t="s">
        <v>78</v>
      </c>
      <c r="K465" s="173" t="s">
        <v>79</v>
      </c>
      <c r="L465" s="169">
        <f>VLOOKUP(CONCATENATE(J465,K465),'Sheet1 (2)'!$J$6:$K$26,2,FALSE)</f>
        <v>18.75</v>
      </c>
      <c r="M465" s="173" t="s">
        <v>80</v>
      </c>
      <c r="N465" s="173" t="s">
        <v>80</v>
      </c>
      <c r="O465" s="168">
        <f>VLOOKUP(CONCATENATE(M465,N465),'Sheet1 (2)'!$L$6:$M$26,2,FALSE)</f>
        <v>0</v>
      </c>
      <c r="P465" s="173" t="s">
        <v>80</v>
      </c>
      <c r="Q465" s="173" t="s">
        <v>80</v>
      </c>
      <c r="R465" s="168">
        <f>VLOOKUP(CONCATENATE(P465,Q465),'Sheet1 (2)'!$N$6:$O$26,2,FALSE)</f>
        <v>0</v>
      </c>
      <c r="S465" s="173" t="s">
        <v>80</v>
      </c>
      <c r="T465" s="173" t="s">
        <v>80</v>
      </c>
      <c r="U465" s="168">
        <f>VLOOKUP(CONCATENATE(S465,T465),'Sheet1 (2)'!$P$6:$Q$26,2,FALSE)</f>
        <v>0</v>
      </c>
      <c r="V465" s="173" t="s">
        <v>80</v>
      </c>
      <c r="W465" s="173" t="s">
        <v>80</v>
      </c>
      <c r="X465" s="168">
        <f>VLOOKUP(CONCATENATE(V465,W465),'Sheet1 (2)'!$R$6:$S$26,2,FALSE)</f>
        <v>0</v>
      </c>
      <c r="Y465" s="173" t="s">
        <v>80</v>
      </c>
      <c r="Z465" s="173" t="s">
        <v>80</v>
      </c>
      <c r="AA465" s="168">
        <f>VLOOKUP(CONCATENATE(Y465,Z465),'Sheet1 (2)'!$T$6:$U$26,2,FALSE)</f>
        <v>0</v>
      </c>
      <c r="AB465" s="173" t="s">
        <v>80</v>
      </c>
      <c r="AC465" s="173" t="s">
        <v>80</v>
      </c>
      <c r="AD465" s="168">
        <f>VLOOKUP(CONCATENATE(AB465,AC465),'Sheet1 (2)'!$X$6:$Y$26,2,FALSE)</f>
        <v>0</v>
      </c>
      <c r="AE465" s="173" t="s">
        <v>82</v>
      </c>
      <c r="AF465" s="173" t="s">
        <v>81</v>
      </c>
      <c r="AG465" s="168">
        <f>VLOOKUP(CONCATENATE(AE465,AF465),'Sheet1 (2)'!$Z$6:$AA$26,2,FALSE)</f>
        <v>66</v>
      </c>
      <c r="AH465" s="172"/>
      <c r="AI465" s="175"/>
      <c r="AJ465" s="140"/>
      <c r="AK465" s="176" t="s">
        <v>282</v>
      </c>
      <c r="AL465" s="176" t="s">
        <v>76</v>
      </c>
      <c r="AM465" s="170">
        <f t="shared" si="14"/>
        <v>605</v>
      </c>
      <c r="AN465" s="147"/>
      <c r="AO465" s="155"/>
      <c r="AP465" s="156"/>
      <c r="AQ465" s="157">
        <v>2.6147926055999999</v>
      </c>
      <c r="AR465" s="158"/>
      <c r="AS465" s="145">
        <f>LOOKUP(rufmkm,'Sheet1 (2)'!$V$62:$V$71,'Sheet1 (2)'!$W$62:$W$71)</f>
        <v>30</v>
      </c>
      <c r="AT465" s="140"/>
      <c r="AU465" s="157">
        <f>IF(IF(D465='Sheet1 (2)'!$C$69,'Sheet1 (2)'!$D$69*('Sheet1 (2)'!$D$72-rut_index)/'Sheet1 (2)'!$D$72,IF(shee2!D465='Sheet1 (2)'!$C$70,'Sheet1 (2)'!$D$70*('Sheet1 (2)'!$D$72-rut_index)/'Sheet1 (2)'!$D$72,IF(shee2!D465='Sheet1 (2)'!$C$71,'Sheet1 (2)'!$D$71*('Sheet1 (2)'!$D$72-rut_index)/'Sheet1 (2)'!$D$72)))&lt;0,0,IF(D465='Sheet1 (2)'!$C$69,'Sheet1 (2)'!$D$69*('Sheet1 (2)'!$D$72-rut_index)/'Sheet1 (2)'!$D$72,IF(shee2!D465='Sheet1 (2)'!$C$70,'Sheet1 (2)'!$D$70*('Sheet1 (2)'!$D$72-rut_index)/'Sheet1 (2)'!$D$72,IF(shee2!D465='Sheet1 (2)'!$C$71,'Sheet1 (2)'!$D$71*('Sheet1 (2)'!$D$72-rut_index)/'Sheet1 (2)'!$D$72))))</f>
        <v>3.4375</v>
      </c>
      <c r="AV465" s="157">
        <f>IF(IF(D465='Sheet1 (2)'!$C$69,'Sheet1 (2)'!$D$69*('Sheet1 (2)'!$D$72-crack_s_index)/'Sheet1 (2)'!$D$72,IF(shee2!D465='Sheet1 (2)'!$C$70,'Sheet1 (2)'!$D$70*('Sheet1 (2)'!$D$72-crack_s_index)/'Sheet1 (2)'!$D$72,IF(shee2!D465='Sheet1 (2)'!$C$71,'Sheet1 (2)'!$D$71*('Sheet1 (2)'!$D$72-crack_s_index)/'Sheet1 (2)'!$D$72)))&lt;0,0,IF(D465='Sheet1 (2)'!$C$69,'Sheet1 (2)'!$D$69*('Sheet1 (2)'!$D$72-crack_s_index)/'Sheet1 (2)'!$D$72,IF(shee2!D465='Sheet1 (2)'!$C$70,'Sheet1 (2)'!$D$70*('Sheet1 (2)'!$D$72-crack_s_index)/'Sheet1 (2)'!$D$72,IF(shee2!D465='Sheet1 (2)'!$C$71,'Sheet1 (2)'!$D$71*('Sheet1 (2)'!$D$72-crack_s_index)/'Sheet1 (2)'!$D$72))))</f>
        <v>5</v>
      </c>
      <c r="AW465" s="157">
        <f>IF(IF(D465='Sheet1 (2)'!$C$69,'Sheet1 (2)'!$D$69*('Sheet1 (2)'!$D$72-crack_t_index)/'Sheet1 (2)'!$D$72,IF(shee2!D465='Sheet1 (2)'!$C$70,'Sheet1 (2)'!$D$70*('Sheet1 (2)'!$D$72-crack_t_index)/'Sheet1 (2)'!$D$72,IF(shee2!D465='Sheet1 (2)'!$C$71,'Sheet1 (2)'!$D$71*('Sheet1 (2)'!$D$72-crack_t_index)/'Sheet1 (2)'!$D$72)))&lt;0,0,IF(D465='Sheet1 (2)'!$C$69,'Sheet1 (2)'!$D$69*('Sheet1 (2)'!$D$72-crack_t_index)/'Sheet1 (2)'!$D$72,IF(shee2!D465='Sheet1 (2)'!$C$70,'Sheet1 (2)'!$D$70*('Sheet1 (2)'!$D$72-crack_t_index)/'Sheet1 (2)'!$D$72,IF(shee2!D465='Sheet1 (2)'!$C$71,'Sheet1 (2)'!$D$71*('Sheet1 (2)'!$D$72-crack_t_index)/'Sheet1 (2)'!$D$72))))</f>
        <v>5</v>
      </c>
      <c r="AX465" s="157">
        <f>IF(IF(D465='Sheet1 (2)'!$C$69,'Sheet1 (2)'!$D$69*('Sheet1 (2)'!$D$72-rave_index)/'Sheet1 (2)'!$D$72,IF(shee2!D465='Sheet1 (2)'!$C$70,'Sheet1 (2)'!$D$70*('Sheet1 (2)'!$D$72-rave_index)/'Sheet1 (2)'!$D$72,IF(shee2!D465='Sheet1 (2)'!$C$71,'Sheet1 (2)'!$D$71*('Sheet1 (2)'!$D$72-rave_index)/'Sheet1 (2)'!$D$72)))&lt;0,0,IF(D465='Sheet1 (2)'!$C$69,'Sheet1 (2)'!$D$69*('Sheet1 (2)'!$D$72-rave_index)/'Sheet1 (2)'!$D$72,IF(shee2!D465='Sheet1 (2)'!$C$70,'Sheet1 (2)'!$D$70*('Sheet1 (2)'!$D$72-rave_index)/'Sheet1 (2)'!$D$72,IF(shee2!D465='Sheet1 (2)'!$C$71,'Sheet1 (2)'!$D$71*('Sheet1 (2)'!$D$72-rave_index)/'Sheet1 (2)'!$D$72))))</f>
        <v>5</v>
      </c>
      <c r="AY465" s="157">
        <f>IF(IF(D465='Sheet1 (2)'!$C$69,'Sheet1 (2)'!$D$69*('Sheet1 (2)'!$D$72-rough_index)/'Sheet1 (2)'!$D$72,IF(shee2!D465='Sheet1 (2)'!$C$70,'Sheet1 (2)'!$D$70*('Sheet1 (2)'!$D$72-rough_index)/'Sheet1 (2)'!$D$72,IF(shee2!D465='Sheet1 (2)'!$C$71,'Sheet1 (2)'!$D$71*('Sheet1 (2)'!$D$72-rough_index)/'Sheet1 (2)'!$D$72)))&lt;0,0,IF(D465='Sheet1 (2)'!$C$69,'Sheet1 (2)'!$D$69*('Sheet1 (2)'!$D$72-rough_index)/'Sheet1 (2)'!$D$72,IF(shee2!D465='Sheet1 (2)'!$C$70,'Sheet1 (2)'!$D$70*('Sheet1 (2)'!$D$72-rough_index)/'Sheet1 (2)'!$D$72,IF(shee2!D465='Sheet1 (2)'!$C$71,'Sheet1 (2)'!$D$71*('Sheet1 (2)'!$D$72-rough_index)/'Sheet1 (2)'!$D$72))))</f>
        <v>2.5</v>
      </c>
      <c r="AZ465" s="159">
        <f>+(AU465*'Sheet1 (2)'!$C$77)+(AV465*'Sheet1 (2)'!$C$78)+(AW465*'Sheet1 (2)'!$C$79)+(AX465*'Sheet1 (2)'!$C$80)+(AY465*'Sheet1 (2)'!$C$81)</f>
        <v>3.9375</v>
      </c>
      <c r="BA465" s="213" t="str">
        <f t="shared" si="15"/>
        <v>Fair</v>
      </c>
      <c r="BE465">
        <f>IF(D465='Sheet1 (2)'!$C$61,'Sheet1 (2)'!$D$61*(counts^2)+'Sheet1 (2)'!$G$61*counts+'Sheet1 (2)'!$J$61,IF(D465='Sheet1 (2)'!$C$62,'Sheet1 (2)'!$D$62*counts+'Sheet1 (2)'!$G$62,IF(D465='Sheet1 (2)'!$C$63,'Sheet1 (2)'!$D$63*counts+'Sheet1 (2)'!$G$63,IF(D465='Sheet1 (2)'!$C$64,'Sheet1 (2)'!$D$64*counts+'Sheet1 (2)'!$G$64))))</f>
        <v>2.0984129299999998</v>
      </c>
    </row>
    <row r="466" spans="1:57" ht="12" customHeight="1">
      <c r="A466" s="145" t="s">
        <v>282</v>
      </c>
      <c r="B466" s="145" t="s">
        <v>76</v>
      </c>
      <c r="C466" s="170">
        <v>606</v>
      </c>
      <c r="D466" s="174" t="s">
        <v>77</v>
      </c>
      <c r="E466" s="171">
        <v>8</v>
      </c>
      <c r="F466" s="171">
        <v>2</v>
      </c>
      <c r="G466" s="171" t="s">
        <v>77</v>
      </c>
      <c r="H466" s="171">
        <v>1</v>
      </c>
      <c r="I466" s="171" t="s">
        <v>77</v>
      </c>
      <c r="J466" s="173" t="s">
        <v>78</v>
      </c>
      <c r="K466" s="173" t="s">
        <v>83</v>
      </c>
      <c r="L466" s="169">
        <f>VLOOKUP(CONCATENATE(J466,K466),'Sheet1 (2)'!$J$6:$K$26,2,FALSE)</f>
        <v>12.5</v>
      </c>
      <c r="M466" s="173" t="s">
        <v>83</v>
      </c>
      <c r="N466" s="173" t="s">
        <v>78</v>
      </c>
      <c r="O466" s="168">
        <f>VLOOKUP(CONCATENATE(M466,N466),'Sheet1 (2)'!$L$6:$M$26,2,FALSE)</f>
        <v>7.5</v>
      </c>
      <c r="P466" s="173" t="s">
        <v>80</v>
      </c>
      <c r="Q466" s="173" t="s">
        <v>80</v>
      </c>
      <c r="R466" s="168">
        <f>VLOOKUP(CONCATENATE(P466,Q466),'Sheet1 (2)'!$N$6:$O$26,2,FALSE)</f>
        <v>0</v>
      </c>
      <c r="S466" s="173" t="s">
        <v>80</v>
      </c>
      <c r="T466" s="173" t="s">
        <v>80</v>
      </c>
      <c r="U466" s="168">
        <f>VLOOKUP(CONCATENATE(S466,T466),'Sheet1 (2)'!$P$6:$Q$26,2,FALSE)</f>
        <v>0</v>
      </c>
      <c r="V466" s="173" t="s">
        <v>82</v>
      </c>
      <c r="W466" s="173" t="s">
        <v>81</v>
      </c>
      <c r="X466" s="168">
        <f>VLOOKUP(CONCATENATE(V466,W466),'Sheet1 (2)'!$R$6:$S$26,2,FALSE)</f>
        <v>50</v>
      </c>
      <c r="Y466" s="173" t="s">
        <v>80</v>
      </c>
      <c r="Z466" s="173" t="s">
        <v>80</v>
      </c>
      <c r="AA466" s="168">
        <f>VLOOKUP(CONCATENATE(Y466,Z466),'Sheet1 (2)'!$T$6:$U$26,2,FALSE)</f>
        <v>0</v>
      </c>
      <c r="AB466" s="173" t="s">
        <v>80</v>
      </c>
      <c r="AC466" s="173" t="s">
        <v>80</v>
      </c>
      <c r="AD466" s="168">
        <f>VLOOKUP(CONCATENATE(AB466,AC466),'Sheet1 (2)'!$X$6:$Y$26,2,FALSE)</f>
        <v>0</v>
      </c>
      <c r="AE466" s="173" t="s">
        <v>82</v>
      </c>
      <c r="AF466" s="173" t="s">
        <v>81</v>
      </c>
      <c r="AG466" s="168">
        <f>VLOOKUP(CONCATENATE(AE466,AF466),'Sheet1 (2)'!$Z$6:$AA$26,2,FALSE)</f>
        <v>66</v>
      </c>
      <c r="AH466" s="172"/>
      <c r="AI466" s="175"/>
      <c r="AJ466" s="140"/>
      <c r="AK466" s="176" t="s">
        <v>282</v>
      </c>
      <c r="AL466" s="176" t="s">
        <v>76</v>
      </c>
      <c r="AM466" s="170">
        <f t="shared" si="14"/>
        <v>606</v>
      </c>
      <c r="AN466" s="147"/>
      <c r="AO466" s="155"/>
      <c r="AP466" s="156"/>
      <c r="AQ466" s="157">
        <v>2.582096656</v>
      </c>
      <c r="AR466" s="158"/>
      <c r="AS466" s="145">
        <f>LOOKUP(rufmkm,'Sheet1 (2)'!$V$62:$V$71,'Sheet1 (2)'!$W$62:$W$71)</f>
        <v>30</v>
      </c>
      <c r="AT466" s="140"/>
      <c r="AU466" s="157">
        <f>IF(IF(D466='Sheet1 (2)'!$C$69,'Sheet1 (2)'!$D$69*('Sheet1 (2)'!$D$72-rut_index)/'Sheet1 (2)'!$D$72,IF(shee2!D466='Sheet1 (2)'!$C$70,'Sheet1 (2)'!$D$70*('Sheet1 (2)'!$D$72-rut_index)/'Sheet1 (2)'!$D$72,IF(shee2!D466='Sheet1 (2)'!$C$71,'Sheet1 (2)'!$D$71*('Sheet1 (2)'!$D$72-rut_index)/'Sheet1 (2)'!$D$72)))&lt;0,0,IF(D466='Sheet1 (2)'!$C$69,'Sheet1 (2)'!$D$69*('Sheet1 (2)'!$D$72-rut_index)/'Sheet1 (2)'!$D$72,IF(shee2!D466='Sheet1 (2)'!$C$70,'Sheet1 (2)'!$D$70*('Sheet1 (2)'!$D$72-rut_index)/'Sheet1 (2)'!$D$72,IF(shee2!D466='Sheet1 (2)'!$C$71,'Sheet1 (2)'!$D$71*('Sheet1 (2)'!$D$72-rut_index)/'Sheet1 (2)'!$D$72))))</f>
        <v>3.9583333333333335</v>
      </c>
      <c r="AV466" s="157">
        <f>IF(IF(D466='Sheet1 (2)'!$C$69,'Sheet1 (2)'!$D$69*('Sheet1 (2)'!$D$72-crack_s_index)/'Sheet1 (2)'!$D$72,IF(shee2!D466='Sheet1 (2)'!$C$70,'Sheet1 (2)'!$D$70*('Sheet1 (2)'!$D$72-crack_s_index)/'Sheet1 (2)'!$D$72,IF(shee2!D466='Sheet1 (2)'!$C$71,'Sheet1 (2)'!$D$71*('Sheet1 (2)'!$D$72-crack_s_index)/'Sheet1 (2)'!$D$72)))&lt;0,0,IF(D466='Sheet1 (2)'!$C$69,'Sheet1 (2)'!$D$69*('Sheet1 (2)'!$D$72-crack_s_index)/'Sheet1 (2)'!$D$72,IF(shee2!D466='Sheet1 (2)'!$C$70,'Sheet1 (2)'!$D$70*('Sheet1 (2)'!$D$72-crack_s_index)/'Sheet1 (2)'!$D$72,IF(shee2!D466='Sheet1 (2)'!$C$71,'Sheet1 (2)'!$D$71*('Sheet1 (2)'!$D$72-crack_s_index)/'Sheet1 (2)'!$D$72))))</f>
        <v>4.375</v>
      </c>
      <c r="AW466" s="157">
        <f>IF(IF(D466='Sheet1 (2)'!$C$69,'Sheet1 (2)'!$D$69*('Sheet1 (2)'!$D$72-crack_t_index)/'Sheet1 (2)'!$D$72,IF(shee2!D466='Sheet1 (2)'!$C$70,'Sheet1 (2)'!$D$70*('Sheet1 (2)'!$D$72-crack_t_index)/'Sheet1 (2)'!$D$72,IF(shee2!D466='Sheet1 (2)'!$C$71,'Sheet1 (2)'!$D$71*('Sheet1 (2)'!$D$72-crack_t_index)/'Sheet1 (2)'!$D$72)))&lt;0,0,IF(D466='Sheet1 (2)'!$C$69,'Sheet1 (2)'!$D$69*('Sheet1 (2)'!$D$72-crack_t_index)/'Sheet1 (2)'!$D$72,IF(shee2!D466='Sheet1 (2)'!$C$70,'Sheet1 (2)'!$D$70*('Sheet1 (2)'!$D$72-crack_t_index)/'Sheet1 (2)'!$D$72,IF(shee2!D466='Sheet1 (2)'!$C$71,'Sheet1 (2)'!$D$71*('Sheet1 (2)'!$D$72-crack_t_index)/'Sheet1 (2)'!$D$72))))</f>
        <v>5</v>
      </c>
      <c r="AX466" s="157">
        <f>IF(IF(D466='Sheet1 (2)'!$C$69,'Sheet1 (2)'!$D$69*('Sheet1 (2)'!$D$72-rave_index)/'Sheet1 (2)'!$D$72,IF(shee2!D466='Sheet1 (2)'!$C$70,'Sheet1 (2)'!$D$70*('Sheet1 (2)'!$D$72-rave_index)/'Sheet1 (2)'!$D$72,IF(shee2!D466='Sheet1 (2)'!$C$71,'Sheet1 (2)'!$D$71*('Sheet1 (2)'!$D$72-rave_index)/'Sheet1 (2)'!$D$72)))&lt;0,0,IF(D466='Sheet1 (2)'!$C$69,'Sheet1 (2)'!$D$69*('Sheet1 (2)'!$D$72-rave_index)/'Sheet1 (2)'!$D$72,IF(shee2!D466='Sheet1 (2)'!$C$70,'Sheet1 (2)'!$D$70*('Sheet1 (2)'!$D$72-rave_index)/'Sheet1 (2)'!$D$72,IF(shee2!D466='Sheet1 (2)'!$C$71,'Sheet1 (2)'!$D$71*('Sheet1 (2)'!$D$72-rave_index)/'Sheet1 (2)'!$D$72))))</f>
        <v>5</v>
      </c>
      <c r="AY466" s="157">
        <f>IF(IF(D466='Sheet1 (2)'!$C$69,'Sheet1 (2)'!$D$69*('Sheet1 (2)'!$D$72-rough_index)/'Sheet1 (2)'!$D$72,IF(shee2!D466='Sheet1 (2)'!$C$70,'Sheet1 (2)'!$D$70*('Sheet1 (2)'!$D$72-rough_index)/'Sheet1 (2)'!$D$72,IF(shee2!D466='Sheet1 (2)'!$C$71,'Sheet1 (2)'!$D$71*('Sheet1 (2)'!$D$72-rough_index)/'Sheet1 (2)'!$D$72)))&lt;0,0,IF(D466='Sheet1 (2)'!$C$69,'Sheet1 (2)'!$D$69*('Sheet1 (2)'!$D$72-rough_index)/'Sheet1 (2)'!$D$72,IF(shee2!D466='Sheet1 (2)'!$C$70,'Sheet1 (2)'!$D$70*('Sheet1 (2)'!$D$72-rough_index)/'Sheet1 (2)'!$D$72,IF(shee2!D466='Sheet1 (2)'!$C$71,'Sheet1 (2)'!$D$71*('Sheet1 (2)'!$D$72-rough_index)/'Sheet1 (2)'!$D$72))))</f>
        <v>2.5</v>
      </c>
      <c r="AZ466" s="159">
        <f>+(AU466*'Sheet1 (2)'!$C$77)+(AV466*'Sheet1 (2)'!$C$78)+(AW466*'Sheet1 (2)'!$C$79)+(AX466*'Sheet1 (2)'!$C$80)+(AY466*'Sheet1 (2)'!$C$81)</f>
        <v>3.8166666666666669</v>
      </c>
      <c r="BA466" s="213" t="str">
        <f t="shared" si="15"/>
        <v>Fair</v>
      </c>
      <c r="BE466">
        <f>IF(D466='Sheet1 (2)'!$C$61,'Sheet1 (2)'!$D$61*(counts^2)+'Sheet1 (2)'!$G$61*counts+'Sheet1 (2)'!$J$61,IF(D466='Sheet1 (2)'!$C$62,'Sheet1 (2)'!$D$62*counts+'Sheet1 (2)'!$G$62,IF(D466='Sheet1 (2)'!$C$63,'Sheet1 (2)'!$D$63*counts+'Sheet1 (2)'!$G$63,IF(D466='Sheet1 (2)'!$C$64,'Sheet1 (2)'!$D$64*counts+'Sheet1 (2)'!$G$64))))</f>
        <v>2.0984129299999998</v>
      </c>
    </row>
    <row r="467" spans="1:57" ht="12" customHeight="1">
      <c r="A467" s="145" t="s">
        <v>282</v>
      </c>
      <c r="B467" s="145" t="s">
        <v>76</v>
      </c>
      <c r="C467" s="170">
        <v>607</v>
      </c>
      <c r="D467" s="174" t="s">
        <v>77</v>
      </c>
      <c r="E467" s="171">
        <v>8</v>
      </c>
      <c r="F467" s="171">
        <v>2</v>
      </c>
      <c r="G467" s="171" t="s">
        <v>77</v>
      </c>
      <c r="H467" s="171">
        <v>1</v>
      </c>
      <c r="I467" s="171" t="s">
        <v>77</v>
      </c>
      <c r="J467" s="173" t="s">
        <v>80</v>
      </c>
      <c r="K467" s="173" t="s">
        <v>80</v>
      </c>
      <c r="L467" s="169">
        <f>VLOOKUP(CONCATENATE(J467,K467),'Sheet1 (2)'!$J$6:$K$26,2,FALSE)</f>
        <v>0</v>
      </c>
      <c r="M467" s="173" t="s">
        <v>83</v>
      </c>
      <c r="N467" s="173" t="s">
        <v>82</v>
      </c>
      <c r="O467" s="168">
        <f>VLOOKUP(CONCATENATE(M467,N467),'Sheet1 (2)'!$L$6:$M$26,2,FALSE)</f>
        <v>18.75</v>
      </c>
      <c r="P467" s="173" t="s">
        <v>80</v>
      </c>
      <c r="Q467" s="173" t="s">
        <v>80</v>
      </c>
      <c r="R467" s="168">
        <f>VLOOKUP(CONCATENATE(P467,Q467),'Sheet1 (2)'!$N$6:$O$26,2,FALSE)</f>
        <v>0</v>
      </c>
      <c r="S467" s="173" t="s">
        <v>80</v>
      </c>
      <c r="T467" s="173" t="s">
        <v>80</v>
      </c>
      <c r="U467" s="168">
        <f>VLOOKUP(CONCATENATE(S467,T467),'Sheet1 (2)'!$P$6:$Q$26,2,FALSE)</f>
        <v>0</v>
      </c>
      <c r="V467" s="173" t="s">
        <v>80</v>
      </c>
      <c r="W467" s="173" t="s">
        <v>80</v>
      </c>
      <c r="X467" s="168">
        <f>VLOOKUP(CONCATENATE(V467,W467),'Sheet1 (2)'!$R$6:$S$26,2,FALSE)</f>
        <v>0</v>
      </c>
      <c r="Y467" s="173" t="s">
        <v>83</v>
      </c>
      <c r="Z467" s="173" t="s">
        <v>82</v>
      </c>
      <c r="AA467" s="168">
        <f>VLOOKUP(CONCATENATE(Y467,Z467),'Sheet1 (2)'!$T$6:$U$26,2,FALSE)</f>
        <v>18.75</v>
      </c>
      <c r="AB467" s="173" t="s">
        <v>80</v>
      </c>
      <c r="AC467" s="173" t="s">
        <v>80</v>
      </c>
      <c r="AD467" s="168">
        <f>VLOOKUP(CONCATENATE(AB467,AC467),'Sheet1 (2)'!$X$6:$Y$26,2,FALSE)</f>
        <v>0</v>
      </c>
      <c r="AE467" s="173" t="s">
        <v>82</v>
      </c>
      <c r="AF467" s="173" t="s">
        <v>81</v>
      </c>
      <c r="AG467" s="168">
        <f>VLOOKUP(CONCATENATE(AE467,AF467),'Sheet1 (2)'!$Z$6:$AA$26,2,FALSE)</f>
        <v>66</v>
      </c>
      <c r="AH467" s="172"/>
      <c r="AI467" s="175"/>
      <c r="AJ467" s="140"/>
      <c r="AK467" s="176" t="s">
        <v>282</v>
      </c>
      <c r="AL467" s="176" t="s">
        <v>76</v>
      </c>
      <c r="AM467" s="170">
        <f t="shared" si="14"/>
        <v>607</v>
      </c>
      <c r="AN467" s="147"/>
      <c r="AO467" s="155"/>
      <c r="AP467" s="156"/>
      <c r="AQ467" s="157">
        <v>2.3970605754000003</v>
      </c>
      <c r="AR467" s="158"/>
      <c r="AS467" s="145">
        <f>LOOKUP(rufmkm,'Sheet1 (2)'!$V$62:$V$71,'Sheet1 (2)'!$W$62:$W$71)</f>
        <v>30</v>
      </c>
      <c r="AT467" s="140"/>
      <c r="AU467" s="157">
        <f>IF(IF(D467='Sheet1 (2)'!$C$69,'Sheet1 (2)'!$D$69*('Sheet1 (2)'!$D$72-rut_index)/'Sheet1 (2)'!$D$72,IF(shee2!D467='Sheet1 (2)'!$C$70,'Sheet1 (2)'!$D$70*('Sheet1 (2)'!$D$72-rut_index)/'Sheet1 (2)'!$D$72,IF(shee2!D467='Sheet1 (2)'!$C$71,'Sheet1 (2)'!$D$71*('Sheet1 (2)'!$D$72-rut_index)/'Sheet1 (2)'!$D$72)))&lt;0,0,IF(D467='Sheet1 (2)'!$C$69,'Sheet1 (2)'!$D$69*('Sheet1 (2)'!$D$72-rut_index)/'Sheet1 (2)'!$D$72,IF(shee2!D467='Sheet1 (2)'!$C$70,'Sheet1 (2)'!$D$70*('Sheet1 (2)'!$D$72-rut_index)/'Sheet1 (2)'!$D$72,IF(shee2!D467='Sheet1 (2)'!$C$71,'Sheet1 (2)'!$D$71*('Sheet1 (2)'!$D$72-rut_index)/'Sheet1 (2)'!$D$72))))</f>
        <v>5</v>
      </c>
      <c r="AV467" s="157">
        <f>IF(IF(D467='Sheet1 (2)'!$C$69,'Sheet1 (2)'!$D$69*('Sheet1 (2)'!$D$72-crack_s_index)/'Sheet1 (2)'!$D$72,IF(shee2!D467='Sheet1 (2)'!$C$70,'Sheet1 (2)'!$D$70*('Sheet1 (2)'!$D$72-crack_s_index)/'Sheet1 (2)'!$D$72,IF(shee2!D467='Sheet1 (2)'!$C$71,'Sheet1 (2)'!$D$71*('Sheet1 (2)'!$D$72-crack_s_index)/'Sheet1 (2)'!$D$72)))&lt;0,0,IF(D467='Sheet1 (2)'!$C$69,'Sheet1 (2)'!$D$69*('Sheet1 (2)'!$D$72-crack_s_index)/'Sheet1 (2)'!$D$72,IF(shee2!D467='Sheet1 (2)'!$C$70,'Sheet1 (2)'!$D$70*('Sheet1 (2)'!$D$72-crack_s_index)/'Sheet1 (2)'!$D$72,IF(shee2!D467='Sheet1 (2)'!$C$71,'Sheet1 (2)'!$D$71*('Sheet1 (2)'!$D$72-crack_s_index)/'Sheet1 (2)'!$D$72))))</f>
        <v>3.4375</v>
      </c>
      <c r="AW467" s="157">
        <f>IF(IF(D467='Sheet1 (2)'!$C$69,'Sheet1 (2)'!$D$69*('Sheet1 (2)'!$D$72-crack_t_index)/'Sheet1 (2)'!$D$72,IF(shee2!D467='Sheet1 (2)'!$C$70,'Sheet1 (2)'!$D$70*('Sheet1 (2)'!$D$72-crack_t_index)/'Sheet1 (2)'!$D$72,IF(shee2!D467='Sheet1 (2)'!$C$71,'Sheet1 (2)'!$D$71*('Sheet1 (2)'!$D$72-crack_t_index)/'Sheet1 (2)'!$D$72)))&lt;0,0,IF(D467='Sheet1 (2)'!$C$69,'Sheet1 (2)'!$D$69*('Sheet1 (2)'!$D$72-crack_t_index)/'Sheet1 (2)'!$D$72,IF(shee2!D467='Sheet1 (2)'!$C$70,'Sheet1 (2)'!$D$70*('Sheet1 (2)'!$D$72-crack_t_index)/'Sheet1 (2)'!$D$72,IF(shee2!D467='Sheet1 (2)'!$C$71,'Sheet1 (2)'!$D$71*('Sheet1 (2)'!$D$72-crack_t_index)/'Sheet1 (2)'!$D$72))))</f>
        <v>5</v>
      </c>
      <c r="AX467" s="157">
        <f>IF(IF(D467='Sheet1 (2)'!$C$69,'Sheet1 (2)'!$D$69*('Sheet1 (2)'!$D$72-rave_index)/'Sheet1 (2)'!$D$72,IF(shee2!D467='Sheet1 (2)'!$C$70,'Sheet1 (2)'!$D$70*('Sheet1 (2)'!$D$72-rave_index)/'Sheet1 (2)'!$D$72,IF(shee2!D467='Sheet1 (2)'!$C$71,'Sheet1 (2)'!$D$71*('Sheet1 (2)'!$D$72-rave_index)/'Sheet1 (2)'!$D$72)))&lt;0,0,IF(D467='Sheet1 (2)'!$C$69,'Sheet1 (2)'!$D$69*('Sheet1 (2)'!$D$72-rave_index)/'Sheet1 (2)'!$D$72,IF(shee2!D467='Sheet1 (2)'!$C$70,'Sheet1 (2)'!$D$70*('Sheet1 (2)'!$D$72-rave_index)/'Sheet1 (2)'!$D$72,IF(shee2!D467='Sheet1 (2)'!$C$71,'Sheet1 (2)'!$D$71*('Sheet1 (2)'!$D$72-rave_index)/'Sheet1 (2)'!$D$72))))</f>
        <v>3.4375</v>
      </c>
      <c r="AY467" s="157">
        <f>IF(IF(D467='Sheet1 (2)'!$C$69,'Sheet1 (2)'!$D$69*('Sheet1 (2)'!$D$72-rough_index)/'Sheet1 (2)'!$D$72,IF(shee2!D467='Sheet1 (2)'!$C$70,'Sheet1 (2)'!$D$70*('Sheet1 (2)'!$D$72-rough_index)/'Sheet1 (2)'!$D$72,IF(shee2!D467='Sheet1 (2)'!$C$71,'Sheet1 (2)'!$D$71*('Sheet1 (2)'!$D$72-rough_index)/'Sheet1 (2)'!$D$72)))&lt;0,0,IF(D467='Sheet1 (2)'!$C$69,'Sheet1 (2)'!$D$69*('Sheet1 (2)'!$D$72-rough_index)/'Sheet1 (2)'!$D$72,IF(shee2!D467='Sheet1 (2)'!$C$70,'Sheet1 (2)'!$D$70*('Sheet1 (2)'!$D$72-rough_index)/'Sheet1 (2)'!$D$72,IF(shee2!D467='Sheet1 (2)'!$C$71,'Sheet1 (2)'!$D$71*('Sheet1 (2)'!$D$72-rough_index)/'Sheet1 (2)'!$D$72))))</f>
        <v>2.5</v>
      </c>
      <c r="AZ467" s="159">
        <f>+(AU467*'Sheet1 (2)'!$C$77)+(AV467*'Sheet1 (2)'!$C$78)+(AW467*'Sheet1 (2)'!$C$79)+(AX467*'Sheet1 (2)'!$C$80)+(AY467*'Sheet1 (2)'!$C$81)</f>
        <v>3.53125</v>
      </c>
      <c r="BA467" s="213" t="str">
        <f t="shared" si="15"/>
        <v>Fair</v>
      </c>
      <c r="BE467">
        <f>IF(D467='Sheet1 (2)'!$C$61,'Sheet1 (2)'!$D$61*(counts^2)+'Sheet1 (2)'!$G$61*counts+'Sheet1 (2)'!$J$61,IF(D467='Sheet1 (2)'!$C$62,'Sheet1 (2)'!$D$62*counts+'Sheet1 (2)'!$G$62,IF(D467='Sheet1 (2)'!$C$63,'Sheet1 (2)'!$D$63*counts+'Sheet1 (2)'!$G$63,IF(D467='Sheet1 (2)'!$C$64,'Sheet1 (2)'!$D$64*counts+'Sheet1 (2)'!$G$64))))</f>
        <v>2.0984129299999998</v>
      </c>
    </row>
    <row r="468" spans="1:57" ht="12" customHeight="1">
      <c r="A468" s="145" t="s">
        <v>282</v>
      </c>
      <c r="B468" s="145" t="s">
        <v>76</v>
      </c>
      <c r="C468" s="170">
        <v>608</v>
      </c>
      <c r="D468" s="174" t="s">
        <v>77</v>
      </c>
      <c r="E468" s="171">
        <v>8</v>
      </c>
      <c r="F468" s="171">
        <v>2</v>
      </c>
      <c r="G468" s="171" t="s">
        <v>77</v>
      </c>
      <c r="H468" s="171">
        <v>1</v>
      </c>
      <c r="I468" s="171" t="s">
        <v>77</v>
      </c>
      <c r="J468" s="173" t="s">
        <v>80</v>
      </c>
      <c r="K468" s="173" t="s">
        <v>80</v>
      </c>
      <c r="L468" s="169">
        <f>VLOOKUP(CONCATENATE(J468,K468),'Sheet1 (2)'!$J$6:$K$26,2,FALSE)</f>
        <v>0</v>
      </c>
      <c r="M468" s="173" t="s">
        <v>83</v>
      </c>
      <c r="N468" s="173" t="s">
        <v>83</v>
      </c>
      <c r="O468" s="168">
        <f>VLOOKUP(CONCATENATE(M468,N468),'Sheet1 (2)'!$L$6:$M$26,2,FALSE)</f>
        <v>37.5</v>
      </c>
      <c r="P468" s="173" t="s">
        <v>83</v>
      </c>
      <c r="Q468" s="173" t="s">
        <v>82</v>
      </c>
      <c r="R468" s="168">
        <f>VLOOKUP(CONCATENATE(P468,Q468),'Sheet1 (2)'!$N$6:$O$26,2,FALSE)</f>
        <v>18.75</v>
      </c>
      <c r="S468" s="173" t="s">
        <v>80</v>
      </c>
      <c r="T468" s="173" t="s">
        <v>80</v>
      </c>
      <c r="U468" s="168">
        <f>VLOOKUP(CONCATENATE(S468,T468),'Sheet1 (2)'!$P$6:$Q$26,2,FALSE)</f>
        <v>0</v>
      </c>
      <c r="V468" s="173" t="s">
        <v>80</v>
      </c>
      <c r="W468" s="173" t="s">
        <v>80</v>
      </c>
      <c r="X468" s="168">
        <f>VLOOKUP(CONCATENATE(V468,W468),'Sheet1 (2)'!$R$6:$S$26,2,FALSE)</f>
        <v>0</v>
      </c>
      <c r="Y468" s="173" t="s">
        <v>83</v>
      </c>
      <c r="Z468" s="173" t="s">
        <v>82</v>
      </c>
      <c r="AA468" s="168">
        <f>VLOOKUP(CONCATENATE(Y468,Z468),'Sheet1 (2)'!$T$6:$U$26,2,FALSE)</f>
        <v>18.75</v>
      </c>
      <c r="AB468" s="173" t="s">
        <v>80</v>
      </c>
      <c r="AC468" s="173" t="s">
        <v>80</v>
      </c>
      <c r="AD468" s="168">
        <f>VLOOKUP(CONCATENATE(AB468,AC468),'Sheet1 (2)'!$X$6:$Y$26,2,FALSE)</f>
        <v>0</v>
      </c>
      <c r="AE468" s="173" t="s">
        <v>82</v>
      </c>
      <c r="AF468" s="173" t="s">
        <v>81</v>
      </c>
      <c r="AG468" s="168">
        <f>VLOOKUP(CONCATENATE(AE468,AF468),'Sheet1 (2)'!$Z$6:$AA$26,2,FALSE)</f>
        <v>66</v>
      </c>
      <c r="AH468" s="172"/>
      <c r="AI468" s="175"/>
      <c r="AJ468" s="140"/>
      <c r="AK468" s="176" t="s">
        <v>282</v>
      </c>
      <c r="AL468" s="176" t="s">
        <v>76</v>
      </c>
      <c r="AM468" s="170">
        <f t="shared" si="14"/>
        <v>608</v>
      </c>
      <c r="AN468" s="147"/>
      <c r="AO468" s="155"/>
      <c r="AP468" s="156"/>
      <c r="AQ468" s="157">
        <v>3.0116682258544958</v>
      </c>
      <c r="AR468" s="158"/>
      <c r="AS468" s="145">
        <f>LOOKUP(rufmkm,'Sheet1 (2)'!$V$62:$V$71,'Sheet1 (2)'!$W$62:$W$71)</f>
        <v>40</v>
      </c>
      <c r="AT468" s="140"/>
      <c r="AU468" s="157">
        <f>IF(IF(D468='Sheet1 (2)'!$C$69,'Sheet1 (2)'!$D$69*('Sheet1 (2)'!$D$72-rut_index)/'Sheet1 (2)'!$D$72,IF(shee2!D468='Sheet1 (2)'!$C$70,'Sheet1 (2)'!$D$70*('Sheet1 (2)'!$D$72-rut_index)/'Sheet1 (2)'!$D$72,IF(shee2!D468='Sheet1 (2)'!$C$71,'Sheet1 (2)'!$D$71*('Sheet1 (2)'!$D$72-rut_index)/'Sheet1 (2)'!$D$72)))&lt;0,0,IF(D468='Sheet1 (2)'!$C$69,'Sheet1 (2)'!$D$69*('Sheet1 (2)'!$D$72-rut_index)/'Sheet1 (2)'!$D$72,IF(shee2!D468='Sheet1 (2)'!$C$70,'Sheet1 (2)'!$D$70*('Sheet1 (2)'!$D$72-rut_index)/'Sheet1 (2)'!$D$72,IF(shee2!D468='Sheet1 (2)'!$C$71,'Sheet1 (2)'!$D$71*('Sheet1 (2)'!$D$72-rut_index)/'Sheet1 (2)'!$D$72))))</f>
        <v>5</v>
      </c>
      <c r="AV468" s="157">
        <f>IF(IF(D468='Sheet1 (2)'!$C$69,'Sheet1 (2)'!$D$69*('Sheet1 (2)'!$D$72-crack_s_index)/'Sheet1 (2)'!$D$72,IF(shee2!D468='Sheet1 (2)'!$C$70,'Sheet1 (2)'!$D$70*('Sheet1 (2)'!$D$72-crack_s_index)/'Sheet1 (2)'!$D$72,IF(shee2!D468='Sheet1 (2)'!$C$71,'Sheet1 (2)'!$D$71*('Sheet1 (2)'!$D$72-crack_s_index)/'Sheet1 (2)'!$D$72)))&lt;0,0,IF(D468='Sheet1 (2)'!$C$69,'Sheet1 (2)'!$D$69*('Sheet1 (2)'!$D$72-crack_s_index)/'Sheet1 (2)'!$D$72,IF(shee2!D468='Sheet1 (2)'!$C$70,'Sheet1 (2)'!$D$70*('Sheet1 (2)'!$D$72-crack_s_index)/'Sheet1 (2)'!$D$72,IF(shee2!D468='Sheet1 (2)'!$C$71,'Sheet1 (2)'!$D$71*('Sheet1 (2)'!$D$72-crack_s_index)/'Sheet1 (2)'!$D$72))))</f>
        <v>1.875</v>
      </c>
      <c r="AW468" s="157">
        <f>IF(IF(D468='Sheet1 (2)'!$C$69,'Sheet1 (2)'!$D$69*('Sheet1 (2)'!$D$72-crack_t_index)/'Sheet1 (2)'!$D$72,IF(shee2!D468='Sheet1 (2)'!$C$70,'Sheet1 (2)'!$D$70*('Sheet1 (2)'!$D$72-crack_t_index)/'Sheet1 (2)'!$D$72,IF(shee2!D468='Sheet1 (2)'!$C$71,'Sheet1 (2)'!$D$71*('Sheet1 (2)'!$D$72-crack_t_index)/'Sheet1 (2)'!$D$72)))&lt;0,0,IF(D468='Sheet1 (2)'!$C$69,'Sheet1 (2)'!$D$69*('Sheet1 (2)'!$D$72-crack_t_index)/'Sheet1 (2)'!$D$72,IF(shee2!D468='Sheet1 (2)'!$C$70,'Sheet1 (2)'!$D$70*('Sheet1 (2)'!$D$72-crack_t_index)/'Sheet1 (2)'!$D$72,IF(shee2!D468='Sheet1 (2)'!$C$71,'Sheet1 (2)'!$D$71*('Sheet1 (2)'!$D$72-crack_t_index)/'Sheet1 (2)'!$D$72))))</f>
        <v>3.4375</v>
      </c>
      <c r="AX468" s="157">
        <f>IF(IF(D468='Sheet1 (2)'!$C$69,'Sheet1 (2)'!$D$69*('Sheet1 (2)'!$D$72-rave_index)/'Sheet1 (2)'!$D$72,IF(shee2!D468='Sheet1 (2)'!$C$70,'Sheet1 (2)'!$D$70*('Sheet1 (2)'!$D$72-rave_index)/'Sheet1 (2)'!$D$72,IF(shee2!D468='Sheet1 (2)'!$C$71,'Sheet1 (2)'!$D$71*('Sheet1 (2)'!$D$72-rave_index)/'Sheet1 (2)'!$D$72)))&lt;0,0,IF(D468='Sheet1 (2)'!$C$69,'Sheet1 (2)'!$D$69*('Sheet1 (2)'!$D$72-rave_index)/'Sheet1 (2)'!$D$72,IF(shee2!D468='Sheet1 (2)'!$C$70,'Sheet1 (2)'!$D$70*('Sheet1 (2)'!$D$72-rave_index)/'Sheet1 (2)'!$D$72,IF(shee2!D468='Sheet1 (2)'!$C$71,'Sheet1 (2)'!$D$71*('Sheet1 (2)'!$D$72-rave_index)/'Sheet1 (2)'!$D$72))))</f>
        <v>3.4375</v>
      </c>
      <c r="AY468" s="157">
        <f>IF(IF(D468='Sheet1 (2)'!$C$69,'Sheet1 (2)'!$D$69*('Sheet1 (2)'!$D$72-rough_index)/'Sheet1 (2)'!$D$72,IF(shee2!D468='Sheet1 (2)'!$C$70,'Sheet1 (2)'!$D$70*('Sheet1 (2)'!$D$72-rough_index)/'Sheet1 (2)'!$D$72,IF(shee2!D468='Sheet1 (2)'!$C$71,'Sheet1 (2)'!$D$71*('Sheet1 (2)'!$D$72-rough_index)/'Sheet1 (2)'!$D$72)))&lt;0,0,IF(D468='Sheet1 (2)'!$C$69,'Sheet1 (2)'!$D$69*('Sheet1 (2)'!$D$72-rough_index)/'Sheet1 (2)'!$D$72,IF(shee2!D468='Sheet1 (2)'!$C$70,'Sheet1 (2)'!$D$70*('Sheet1 (2)'!$D$72-rough_index)/'Sheet1 (2)'!$D$72,IF(shee2!D468='Sheet1 (2)'!$C$71,'Sheet1 (2)'!$D$71*('Sheet1 (2)'!$D$72-rough_index)/'Sheet1 (2)'!$D$72))))</f>
        <v>1.6666666666666667</v>
      </c>
      <c r="AZ468" s="159">
        <f>+(AU468*'Sheet1 (2)'!$C$77)+(AV468*'Sheet1 (2)'!$C$78)+(AW468*'Sheet1 (2)'!$C$79)+(AX468*'Sheet1 (2)'!$C$80)+(AY468*'Sheet1 (2)'!$C$81)</f>
        <v>2.65625</v>
      </c>
      <c r="BA468" s="213" t="str">
        <f t="shared" si="15"/>
        <v>Fair</v>
      </c>
      <c r="BE468">
        <f>IF(D468='Sheet1 (2)'!$C$61,'Sheet1 (2)'!$D$61*(counts^2)+'Sheet1 (2)'!$G$61*counts+'Sheet1 (2)'!$J$61,IF(D468='Sheet1 (2)'!$C$62,'Sheet1 (2)'!$D$62*counts+'Sheet1 (2)'!$G$62,IF(D468='Sheet1 (2)'!$C$63,'Sheet1 (2)'!$D$63*counts+'Sheet1 (2)'!$G$63,IF(D468='Sheet1 (2)'!$C$64,'Sheet1 (2)'!$D$64*counts+'Sheet1 (2)'!$G$64))))</f>
        <v>2.0984129299999998</v>
      </c>
    </row>
    <row r="469" spans="1:57" ht="12" customHeight="1">
      <c r="A469" s="145" t="s">
        <v>282</v>
      </c>
      <c r="B469" s="145" t="s">
        <v>76</v>
      </c>
      <c r="C469" s="170">
        <v>609</v>
      </c>
      <c r="D469" s="174" t="s">
        <v>77</v>
      </c>
      <c r="E469" s="171">
        <v>8</v>
      </c>
      <c r="F469" s="171">
        <v>2</v>
      </c>
      <c r="G469" s="171" t="s">
        <v>77</v>
      </c>
      <c r="H469" s="171">
        <v>1</v>
      </c>
      <c r="I469" s="171" t="s">
        <v>77</v>
      </c>
      <c r="J469" s="173" t="s">
        <v>78</v>
      </c>
      <c r="K469" s="173" t="s">
        <v>83</v>
      </c>
      <c r="L469" s="169">
        <f>VLOOKUP(CONCATENATE(J469,K469),'Sheet1 (2)'!$J$6:$K$26,2,FALSE)</f>
        <v>12.5</v>
      </c>
      <c r="M469" s="173" t="s">
        <v>79</v>
      </c>
      <c r="N469" s="173" t="s">
        <v>82</v>
      </c>
      <c r="O469" s="168">
        <f>VLOOKUP(CONCATENATE(M469,N469),'Sheet1 (2)'!$L$6:$M$26,2,FALSE)</f>
        <v>25</v>
      </c>
      <c r="P469" s="173" t="s">
        <v>80</v>
      </c>
      <c r="Q469" s="173" t="s">
        <v>80</v>
      </c>
      <c r="R469" s="168">
        <f>VLOOKUP(CONCATENATE(P469,Q469),'Sheet1 (2)'!$N$6:$O$26,2,FALSE)</f>
        <v>0</v>
      </c>
      <c r="S469" s="173" t="s">
        <v>80</v>
      </c>
      <c r="T469" s="173" t="s">
        <v>80</v>
      </c>
      <c r="U469" s="168">
        <f>VLOOKUP(CONCATENATE(S469,T469),'Sheet1 (2)'!$P$6:$Q$26,2,FALSE)</f>
        <v>0</v>
      </c>
      <c r="V469" s="173" t="s">
        <v>80</v>
      </c>
      <c r="W469" s="173" t="s">
        <v>80</v>
      </c>
      <c r="X469" s="168">
        <f>VLOOKUP(CONCATENATE(V469,W469),'Sheet1 (2)'!$R$6:$S$26,2,FALSE)</f>
        <v>0</v>
      </c>
      <c r="Y469" s="173" t="s">
        <v>80</v>
      </c>
      <c r="Z469" s="173" t="s">
        <v>80</v>
      </c>
      <c r="AA469" s="168">
        <f>VLOOKUP(CONCATENATE(Y469,Z469),'Sheet1 (2)'!$T$6:$U$26,2,FALSE)</f>
        <v>0</v>
      </c>
      <c r="AB469" s="173" t="s">
        <v>80</v>
      </c>
      <c r="AC469" s="173" t="s">
        <v>80</v>
      </c>
      <c r="AD469" s="168">
        <f>VLOOKUP(CONCATENATE(AB469,AC469),'Sheet1 (2)'!$X$6:$Y$26,2,FALSE)</f>
        <v>0</v>
      </c>
      <c r="AE469" s="173" t="s">
        <v>82</v>
      </c>
      <c r="AF469" s="173" t="s">
        <v>81</v>
      </c>
      <c r="AG469" s="168">
        <f>VLOOKUP(CONCATENATE(AE469,AF469),'Sheet1 (2)'!$Z$6:$AA$26,2,FALSE)</f>
        <v>66</v>
      </c>
      <c r="AH469" s="172"/>
      <c r="AI469" s="175"/>
      <c r="AJ469" s="140"/>
      <c r="AK469" s="176" t="s">
        <v>282</v>
      </c>
      <c r="AL469" s="176" t="s">
        <v>76</v>
      </c>
      <c r="AM469" s="170">
        <f t="shared" si="14"/>
        <v>609</v>
      </c>
      <c r="AN469" s="147"/>
      <c r="AO469" s="155"/>
      <c r="AP469" s="156"/>
      <c r="AQ469" s="157">
        <v>3.1737999592074191</v>
      </c>
      <c r="AR469" s="158"/>
      <c r="AS469" s="145">
        <f>LOOKUP(rufmkm,'Sheet1 (2)'!$V$62:$V$71,'Sheet1 (2)'!$W$62:$W$71)</f>
        <v>40</v>
      </c>
      <c r="AT469" s="140"/>
      <c r="AU469" s="157">
        <f>IF(IF(D469='Sheet1 (2)'!$C$69,'Sheet1 (2)'!$D$69*('Sheet1 (2)'!$D$72-rut_index)/'Sheet1 (2)'!$D$72,IF(shee2!D469='Sheet1 (2)'!$C$70,'Sheet1 (2)'!$D$70*('Sheet1 (2)'!$D$72-rut_index)/'Sheet1 (2)'!$D$72,IF(shee2!D469='Sheet1 (2)'!$C$71,'Sheet1 (2)'!$D$71*('Sheet1 (2)'!$D$72-rut_index)/'Sheet1 (2)'!$D$72)))&lt;0,0,IF(D469='Sheet1 (2)'!$C$69,'Sheet1 (2)'!$D$69*('Sheet1 (2)'!$D$72-rut_index)/'Sheet1 (2)'!$D$72,IF(shee2!D469='Sheet1 (2)'!$C$70,'Sheet1 (2)'!$D$70*('Sheet1 (2)'!$D$72-rut_index)/'Sheet1 (2)'!$D$72,IF(shee2!D469='Sheet1 (2)'!$C$71,'Sheet1 (2)'!$D$71*('Sheet1 (2)'!$D$72-rut_index)/'Sheet1 (2)'!$D$72))))</f>
        <v>3.9583333333333335</v>
      </c>
      <c r="AV469" s="157">
        <f>IF(IF(D469='Sheet1 (2)'!$C$69,'Sheet1 (2)'!$D$69*('Sheet1 (2)'!$D$72-crack_s_index)/'Sheet1 (2)'!$D$72,IF(shee2!D469='Sheet1 (2)'!$C$70,'Sheet1 (2)'!$D$70*('Sheet1 (2)'!$D$72-crack_s_index)/'Sheet1 (2)'!$D$72,IF(shee2!D469='Sheet1 (2)'!$C$71,'Sheet1 (2)'!$D$71*('Sheet1 (2)'!$D$72-crack_s_index)/'Sheet1 (2)'!$D$72)))&lt;0,0,IF(D469='Sheet1 (2)'!$C$69,'Sheet1 (2)'!$D$69*('Sheet1 (2)'!$D$72-crack_s_index)/'Sheet1 (2)'!$D$72,IF(shee2!D469='Sheet1 (2)'!$C$70,'Sheet1 (2)'!$D$70*('Sheet1 (2)'!$D$72-crack_s_index)/'Sheet1 (2)'!$D$72,IF(shee2!D469='Sheet1 (2)'!$C$71,'Sheet1 (2)'!$D$71*('Sheet1 (2)'!$D$72-crack_s_index)/'Sheet1 (2)'!$D$72))))</f>
        <v>2.9166666666666665</v>
      </c>
      <c r="AW469" s="157">
        <f>IF(IF(D469='Sheet1 (2)'!$C$69,'Sheet1 (2)'!$D$69*('Sheet1 (2)'!$D$72-crack_t_index)/'Sheet1 (2)'!$D$72,IF(shee2!D469='Sheet1 (2)'!$C$70,'Sheet1 (2)'!$D$70*('Sheet1 (2)'!$D$72-crack_t_index)/'Sheet1 (2)'!$D$72,IF(shee2!D469='Sheet1 (2)'!$C$71,'Sheet1 (2)'!$D$71*('Sheet1 (2)'!$D$72-crack_t_index)/'Sheet1 (2)'!$D$72)))&lt;0,0,IF(D469='Sheet1 (2)'!$C$69,'Sheet1 (2)'!$D$69*('Sheet1 (2)'!$D$72-crack_t_index)/'Sheet1 (2)'!$D$72,IF(shee2!D469='Sheet1 (2)'!$C$70,'Sheet1 (2)'!$D$70*('Sheet1 (2)'!$D$72-crack_t_index)/'Sheet1 (2)'!$D$72,IF(shee2!D469='Sheet1 (2)'!$C$71,'Sheet1 (2)'!$D$71*('Sheet1 (2)'!$D$72-crack_t_index)/'Sheet1 (2)'!$D$72))))</f>
        <v>5</v>
      </c>
      <c r="AX469" s="157">
        <f>IF(IF(D469='Sheet1 (2)'!$C$69,'Sheet1 (2)'!$D$69*('Sheet1 (2)'!$D$72-rave_index)/'Sheet1 (2)'!$D$72,IF(shee2!D469='Sheet1 (2)'!$C$70,'Sheet1 (2)'!$D$70*('Sheet1 (2)'!$D$72-rave_index)/'Sheet1 (2)'!$D$72,IF(shee2!D469='Sheet1 (2)'!$C$71,'Sheet1 (2)'!$D$71*('Sheet1 (2)'!$D$72-rave_index)/'Sheet1 (2)'!$D$72)))&lt;0,0,IF(D469='Sheet1 (2)'!$C$69,'Sheet1 (2)'!$D$69*('Sheet1 (2)'!$D$72-rave_index)/'Sheet1 (2)'!$D$72,IF(shee2!D469='Sheet1 (2)'!$C$70,'Sheet1 (2)'!$D$70*('Sheet1 (2)'!$D$72-rave_index)/'Sheet1 (2)'!$D$72,IF(shee2!D469='Sheet1 (2)'!$C$71,'Sheet1 (2)'!$D$71*('Sheet1 (2)'!$D$72-rave_index)/'Sheet1 (2)'!$D$72))))</f>
        <v>5</v>
      </c>
      <c r="AY469" s="157">
        <f>IF(IF(D469='Sheet1 (2)'!$C$69,'Sheet1 (2)'!$D$69*('Sheet1 (2)'!$D$72-rough_index)/'Sheet1 (2)'!$D$72,IF(shee2!D469='Sheet1 (2)'!$C$70,'Sheet1 (2)'!$D$70*('Sheet1 (2)'!$D$72-rough_index)/'Sheet1 (2)'!$D$72,IF(shee2!D469='Sheet1 (2)'!$C$71,'Sheet1 (2)'!$D$71*('Sheet1 (2)'!$D$72-rough_index)/'Sheet1 (2)'!$D$72)))&lt;0,0,IF(D469='Sheet1 (2)'!$C$69,'Sheet1 (2)'!$D$69*('Sheet1 (2)'!$D$72-rough_index)/'Sheet1 (2)'!$D$72,IF(shee2!D469='Sheet1 (2)'!$C$70,'Sheet1 (2)'!$D$70*('Sheet1 (2)'!$D$72-rough_index)/'Sheet1 (2)'!$D$72,IF(shee2!D469='Sheet1 (2)'!$C$71,'Sheet1 (2)'!$D$71*('Sheet1 (2)'!$D$72-rough_index)/'Sheet1 (2)'!$D$72))))</f>
        <v>1.6666666666666667</v>
      </c>
      <c r="AZ469" s="159">
        <f>+(AU469*'Sheet1 (2)'!$C$77)+(AV469*'Sheet1 (2)'!$C$78)+(AW469*'Sheet1 (2)'!$C$79)+(AX469*'Sheet1 (2)'!$C$80)+(AY469*'Sheet1 (2)'!$C$81)</f>
        <v>3.0416666666666665</v>
      </c>
      <c r="BA469" s="213" t="str">
        <f t="shared" si="15"/>
        <v>Fair</v>
      </c>
      <c r="BE469">
        <f>IF(D469='Sheet1 (2)'!$C$61,'Sheet1 (2)'!$D$61*(counts^2)+'Sheet1 (2)'!$G$61*counts+'Sheet1 (2)'!$J$61,IF(D469='Sheet1 (2)'!$C$62,'Sheet1 (2)'!$D$62*counts+'Sheet1 (2)'!$G$62,IF(D469='Sheet1 (2)'!$C$63,'Sheet1 (2)'!$D$63*counts+'Sheet1 (2)'!$G$63,IF(D469='Sheet1 (2)'!$C$64,'Sheet1 (2)'!$D$64*counts+'Sheet1 (2)'!$G$64))))</f>
        <v>2.0984129299999998</v>
      </c>
    </row>
    <row r="470" spans="1:57" ht="12" customHeight="1">
      <c r="A470" s="145" t="s">
        <v>282</v>
      </c>
      <c r="B470" s="145" t="s">
        <v>76</v>
      </c>
      <c r="C470" s="170">
        <v>610</v>
      </c>
      <c r="D470" s="174" t="s">
        <v>77</v>
      </c>
      <c r="E470" s="171">
        <v>8</v>
      </c>
      <c r="F470" s="171">
        <v>2</v>
      </c>
      <c r="G470" s="171" t="s">
        <v>77</v>
      </c>
      <c r="H470" s="171">
        <v>1</v>
      </c>
      <c r="I470" s="171" t="s">
        <v>77</v>
      </c>
      <c r="J470" s="173" t="s">
        <v>78</v>
      </c>
      <c r="K470" s="173" t="s">
        <v>83</v>
      </c>
      <c r="L470" s="169">
        <f>VLOOKUP(CONCATENATE(J470,K470),'Sheet1 (2)'!$J$6:$K$26,2,FALSE)</f>
        <v>12.5</v>
      </c>
      <c r="M470" s="173" t="s">
        <v>83</v>
      </c>
      <c r="N470" s="173" t="s">
        <v>83</v>
      </c>
      <c r="O470" s="168">
        <f>VLOOKUP(CONCATENATE(M470,N470),'Sheet1 (2)'!$L$6:$M$26,2,FALSE)</f>
        <v>37.5</v>
      </c>
      <c r="P470" s="173" t="s">
        <v>80</v>
      </c>
      <c r="Q470" s="173" t="s">
        <v>80</v>
      </c>
      <c r="R470" s="168">
        <f>VLOOKUP(CONCATENATE(P470,Q470),'Sheet1 (2)'!$N$6:$O$26,2,FALSE)</f>
        <v>0</v>
      </c>
      <c r="S470" s="173" t="s">
        <v>80</v>
      </c>
      <c r="T470" s="173" t="s">
        <v>80</v>
      </c>
      <c r="U470" s="168">
        <f>VLOOKUP(CONCATENATE(S470,T470),'Sheet1 (2)'!$P$6:$Q$26,2,FALSE)</f>
        <v>0</v>
      </c>
      <c r="V470" s="173" t="s">
        <v>80</v>
      </c>
      <c r="W470" s="173" t="s">
        <v>80</v>
      </c>
      <c r="X470" s="168">
        <f>VLOOKUP(CONCATENATE(V470,W470),'Sheet1 (2)'!$R$6:$S$26,2,FALSE)</f>
        <v>0</v>
      </c>
      <c r="Y470" s="173" t="s">
        <v>80</v>
      </c>
      <c r="Z470" s="173" t="s">
        <v>80</v>
      </c>
      <c r="AA470" s="168">
        <f>VLOOKUP(CONCATENATE(Y470,Z470),'Sheet1 (2)'!$T$6:$U$26,2,FALSE)</f>
        <v>0</v>
      </c>
      <c r="AB470" s="173" t="s">
        <v>80</v>
      </c>
      <c r="AC470" s="173" t="s">
        <v>80</v>
      </c>
      <c r="AD470" s="168">
        <f>VLOOKUP(CONCATENATE(AB470,AC470),'Sheet1 (2)'!$X$6:$Y$26,2,FALSE)</f>
        <v>0</v>
      </c>
      <c r="AE470" s="173" t="s">
        <v>82</v>
      </c>
      <c r="AF470" s="173" t="s">
        <v>81</v>
      </c>
      <c r="AG470" s="168">
        <f>VLOOKUP(CONCATENATE(AE470,AF470),'Sheet1 (2)'!$Z$6:$AA$26,2,FALSE)</f>
        <v>66</v>
      </c>
      <c r="AH470" s="172"/>
      <c r="AI470" s="175"/>
      <c r="AJ470" s="140"/>
      <c r="AK470" s="176" t="s">
        <v>282</v>
      </c>
      <c r="AL470" s="176" t="s">
        <v>76</v>
      </c>
      <c r="AM470" s="170">
        <f t="shared" si="14"/>
        <v>610</v>
      </c>
      <c r="AN470" s="147"/>
      <c r="AO470" s="155"/>
      <c r="AP470" s="156"/>
      <c r="AQ470" s="157">
        <v>2.7169958107481835</v>
      </c>
      <c r="AR470" s="158"/>
      <c r="AS470" s="145">
        <f>LOOKUP(rufmkm,'Sheet1 (2)'!$V$62:$V$71,'Sheet1 (2)'!$W$62:$W$71)</f>
        <v>30</v>
      </c>
      <c r="AT470" s="140"/>
      <c r="AU470" s="157">
        <f>IF(IF(D470='Sheet1 (2)'!$C$69,'Sheet1 (2)'!$D$69*('Sheet1 (2)'!$D$72-rut_index)/'Sheet1 (2)'!$D$72,IF(shee2!D470='Sheet1 (2)'!$C$70,'Sheet1 (2)'!$D$70*('Sheet1 (2)'!$D$72-rut_index)/'Sheet1 (2)'!$D$72,IF(shee2!D470='Sheet1 (2)'!$C$71,'Sheet1 (2)'!$D$71*('Sheet1 (2)'!$D$72-rut_index)/'Sheet1 (2)'!$D$72)))&lt;0,0,IF(D470='Sheet1 (2)'!$C$69,'Sheet1 (2)'!$D$69*('Sheet1 (2)'!$D$72-rut_index)/'Sheet1 (2)'!$D$72,IF(shee2!D470='Sheet1 (2)'!$C$70,'Sheet1 (2)'!$D$70*('Sheet1 (2)'!$D$72-rut_index)/'Sheet1 (2)'!$D$72,IF(shee2!D470='Sheet1 (2)'!$C$71,'Sheet1 (2)'!$D$71*('Sheet1 (2)'!$D$72-rut_index)/'Sheet1 (2)'!$D$72))))</f>
        <v>3.9583333333333335</v>
      </c>
      <c r="AV470" s="157">
        <f>IF(IF(D470='Sheet1 (2)'!$C$69,'Sheet1 (2)'!$D$69*('Sheet1 (2)'!$D$72-crack_s_index)/'Sheet1 (2)'!$D$72,IF(shee2!D470='Sheet1 (2)'!$C$70,'Sheet1 (2)'!$D$70*('Sheet1 (2)'!$D$72-crack_s_index)/'Sheet1 (2)'!$D$72,IF(shee2!D470='Sheet1 (2)'!$C$71,'Sheet1 (2)'!$D$71*('Sheet1 (2)'!$D$72-crack_s_index)/'Sheet1 (2)'!$D$72)))&lt;0,0,IF(D470='Sheet1 (2)'!$C$69,'Sheet1 (2)'!$D$69*('Sheet1 (2)'!$D$72-crack_s_index)/'Sheet1 (2)'!$D$72,IF(shee2!D470='Sheet1 (2)'!$C$70,'Sheet1 (2)'!$D$70*('Sheet1 (2)'!$D$72-crack_s_index)/'Sheet1 (2)'!$D$72,IF(shee2!D470='Sheet1 (2)'!$C$71,'Sheet1 (2)'!$D$71*('Sheet1 (2)'!$D$72-crack_s_index)/'Sheet1 (2)'!$D$72))))</f>
        <v>1.875</v>
      </c>
      <c r="AW470" s="157">
        <f>IF(IF(D470='Sheet1 (2)'!$C$69,'Sheet1 (2)'!$D$69*('Sheet1 (2)'!$D$72-crack_t_index)/'Sheet1 (2)'!$D$72,IF(shee2!D470='Sheet1 (2)'!$C$70,'Sheet1 (2)'!$D$70*('Sheet1 (2)'!$D$72-crack_t_index)/'Sheet1 (2)'!$D$72,IF(shee2!D470='Sheet1 (2)'!$C$71,'Sheet1 (2)'!$D$71*('Sheet1 (2)'!$D$72-crack_t_index)/'Sheet1 (2)'!$D$72)))&lt;0,0,IF(D470='Sheet1 (2)'!$C$69,'Sheet1 (2)'!$D$69*('Sheet1 (2)'!$D$72-crack_t_index)/'Sheet1 (2)'!$D$72,IF(shee2!D470='Sheet1 (2)'!$C$70,'Sheet1 (2)'!$D$70*('Sheet1 (2)'!$D$72-crack_t_index)/'Sheet1 (2)'!$D$72,IF(shee2!D470='Sheet1 (2)'!$C$71,'Sheet1 (2)'!$D$71*('Sheet1 (2)'!$D$72-crack_t_index)/'Sheet1 (2)'!$D$72))))</f>
        <v>5</v>
      </c>
      <c r="AX470" s="157">
        <f>IF(IF(D470='Sheet1 (2)'!$C$69,'Sheet1 (2)'!$D$69*('Sheet1 (2)'!$D$72-rave_index)/'Sheet1 (2)'!$D$72,IF(shee2!D470='Sheet1 (2)'!$C$70,'Sheet1 (2)'!$D$70*('Sheet1 (2)'!$D$72-rave_index)/'Sheet1 (2)'!$D$72,IF(shee2!D470='Sheet1 (2)'!$C$71,'Sheet1 (2)'!$D$71*('Sheet1 (2)'!$D$72-rave_index)/'Sheet1 (2)'!$D$72)))&lt;0,0,IF(D470='Sheet1 (2)'!$C$69,'Sheet1 (2)'!$D$69*('Sheet1 (2)'!$D$72-rave_index)/'Sheet1 (2)'!$D$72,IF(shee2!D470='Sheet1 (2)'!$C$70,'Sheet1 (2)'!$D$70*('Sheet1 (2)'!$D$72-rave_index)/'Sheet1 (2)'!$D$72,IF(shee2!D470='Sheet1 (2)'!$C$71,'Sheet1 (2)'!$D$71*('Sheet1 (2)'!$D$72-rave_index)/'Sheet1 (2)'!$D$72))))</f>
        <v>5</v>
      </c>
      <c r="AY470" s="157">
        <f>IF(IF(D470='Sheet1 (2)'!$C$69,'Sheet1 (2)'!$D$69*('Sheet1 (2)'!$D$72-rough_index)/'Sheet1 (2)'!$D$72,IF(shee2!D470='Sheet1 (2)'!$C$70,'Sheet1 (2)'!$D$70*('Sheet1 (2)'!$D$72-rough_index)/'Sheet1 (2)'!$D$72,IF(shee2!D470='Sheet1 (2)'!$C$71,'Sheet1 (2)'!$D$71*('Sheet1 (2)'!$D$72-rough_index)/'Sheet1 (2)'!$D$72)))&lt;0,0,IF(D470='Sheet1 (2)'!$C$69,'Sheet1 (2)'!$D$69*('Sheet1 (2)'!$D$72-rough_index)/'Sheet1 (2)'!$D$72,IF(shee2!D470='Sheet1 (2)'!$C$70,'Sheet1 (2)'!$D$70*('Sheet1 (2)'!$D$72-rough_index)/'Sheet1 (2)'!$D$72,IF(shee2!D470='Sheet1 (2)'!$C$71,'Sheet1 (2)'!$D$71*('Sheet1 (2)'!$D$72-rough_index)/'Sheet1 (2)'!$D$72))))</f>
        <v>2.5</v>
      </c>
      <c r="AZ470" s="159">
        <f>+(AU470*'Sheet1 (2)'!$C$77)+(AV470*'Sheet1 (2)'!$C$78)+(AW470*'Sheet1 (2)'!$C$79)+(AX470*'Sheet1 (2)'!$C$80)+(AY470*'Sheet1 (2)'!$C$81)</f>
        <v>2.916666666666667</v>
      </c>
      <c r="BA470" s="213" t="str">
        <f t="shared" si="15"/>
        <v>Fair</v>
      </c>
      <c r="BE470">
        <f>IF(D470='Sheet1 (2)'!$C$61,'Sheet1 (2)'!$D$61*(counts^2)+'Sheet1 (2)'!$G$61*counts+'Sheet1 (2)'!$J$61,IF(D470='Sheet1 (2)'!$C$62,'Sheet1 (2)'!$D$62*counts+'Sheet1 (2)'!$G$62,IF(D470='Sheet1 (2)'!$C$63,'Sheet1 (2)'!$D$63*counts+'Sheet1 (2)'!$G$63,IF(D470='Sheet1 (2)'!$C$64,'Sheet1 (2)'!$D$64*counts+'Sheet1 (2)'!$G$64))))</f>
        <v>2.0984129299999998</v>
      </c>
    </row>
    <row r="471" spans="1:57" ht="12" customHeight="1">
      <c r="A471" s="145" t="s">
        <v>282</v>
      </c>
      <c r="B471" s="145" t="s">
        <v>76</v>
      </c>
      <c r="C471" s="170">
        <v>611</v>
      </c>
      <c r="D471" s="174" t="s">
        <v>77</v>
      </c>
      <c r="E471" s="171">
        <v>8</v>
      </c>
      <c r="F471" s="171">
        <v>2</v>
      </c>
      <c r="G471" s="171" t="s">
        <v>77</v>
      </c>
      <c r="H471" s="171">
        <v>1</v>
      </c>
      <c r="I471" s="171" t="s">
        <v>77</v>
      </c>
      <c r="J471" s="173" t="s">
        <v>80</v>
      </c>
      <c r="K471" s="173" t="s">
        <v>80</v>
      </c>
      <c r="L471" s="169">
        <f>VLOOKUP(CONCATENATE(J471,K471),'Sheet1 (2)'!$J$6:$K$26,2,FALSE)</f>
        <v>0</v>
      </c>
      <c r="M471" s="173" t="s">
        <v>83</v>
      </c>
      <c r="N471" s="173" t="s">
        <v>83</v>
      </c>
      <c r="O471" s="168">
        <f>VLOOKUP(CONCATENATE(M471,N471),'Sheet1 (2)'!$L$6:$M$26,2,FALSE)</f>
        <v>37.5</v>
      </c>
      <c r="P471" s="173" t="s">
        <v>83</v>
      </c>
      <c r="Q471" s="173" t="s">
        <v>82</v>
      </c>
      <c r="R471" s="168">
        <f>VLOOKUP(CONCATENATE(P471,Q471),'Sheet1 (2)'!$N$6:$O$26,2,FALSE)</f>
        <v>18.75</v>
      </c>
      <c r="S471" s="173" t="s">
        <v>80</v>
      </c>
      <c r="T471" s="173" t="s">
        <v>80</v>
      </c>
      <c r="U471" s="168">
        <f>VLOOKUP(CONCATENATE(S471,T471),'Sheet1 (2)'!$P$6:$Q$26,2,FALSE)</f>
        <v>0</v>
      </c>
      <c r="V471" s="173" t="s">
        <v>80</v>
      </c>
      <c r="W471" s="173" t="s">
        <v>80</v>
      </c>
      <c r="X471" s="168">
        <f>VLOOKUP(CONCATENATE(V471,W471),'Sheet1 (2)'!$R$6:$S$26,2,FALSE)</f>
        <v>0</v>
      </c>
      <c r="Y471" s="173" t="s">
        <v>80</v>
      </c>
      <c r="Z471" s="173" t="s">
        <v>80</v>
      </c>
      <c r="AA471" s="168">
        <f>VLOOKUP(CONCATENATE(Y471,Z471),'Sheet1 (2)'!$T$6:$U$26,2,FALSE)</f>
        <v>0</v>
      </c>
      <c r="AB471" s="173" t="s">
        <v>80</v>
      </c>
      <c r="AC471" s="173" t="s">
        <v>80</v>
      </c>
      <c r="AD471" s="168">
        <f>VLOOKUP(CONCATENATE(AB471,AC471),'Sheet1 (2)'!$X$6:$Y$26,2,FALSE)</f>
        <v>0</v>
      </c>
      <c r="AE471" s="173" t="s">
        <v>82</v>
      </c>
      <c r="AF471" s="173" t="s">
        <v>81</v>
      </c>
      <c r="AG471" s="168">
        <f>VLOOKUP(CONCATENATE(AE471,AF471),'Sheet1 (2)'!$Z$6:$AA$26,2,FALSE)</f>
        <v>66</v>
      </c>
      <c r="AH471" s="172"/>
      <c r="AI471" s="175"/>
      <c r="AJ471" s="140"/>
      <c r="AK471" s="176" t="s">
        <v>282</v>
      </c>
      <c r="AL471" s="176" t="s">
        <v>76</v>
      </c>
      <c r="AM471" s="170">
        <f t="shared" si="14"/>
        <v>611</v>
      </c>
      <c r="AN471" s="147"/>
      <c r="AO471" s="155"/>
      <c r="AP471" s="156"/>
      <c r="AQ471" s="157">
        <v>2.2925545929269018</v>
      </c>
      <c r="AR471" s="158"/>
      <c r="AS471" s="145">
        <f>LOOKUP(rufmkm,'Sheet1 (2)'!$V$62:$V$71,'Sheet1 (2)'!$W$62:$W$71)</f>
        <v>30</v>
      </c>
      <c r="AT471" s="140"/>
      <c r="AU471" s="157">
        <f>IF(IF(D471='Sheet1 (2)'!$C$69,'Sheet1 (2)'!$D$69*('Sheet1 (2)'!$D$72-rut_index)/'Sheet1 (2)'!$D$72,IF(shee2!D471='Sheet1 (2)'!$C$70,'Sheet1 (2)'!$D$70*('Sheet1 (2)'!$D$72-rut_index)/'Sheet1 (2)'!$D$72,IF(shee2!D471='Sheet1 (2)'!$C$71,'Sheet1 (2)'!$D$71*('Sheet1 (2)'!$D$72-rut_index)/'Sheet1 (2)'!$D$72)))&lt;0,0,IF(D471='Sheet1 (2)'!$C$69,'Sheet1 (2)'!$D$69*('Sheet1 (2)'!$D$72-rut_index)/'Sheet1 (2)'!$D$72,IF(shee2!D471='Sheet1 (2)'!$C$70,'Sheet1 (2)'!$D$70*('Sheet1 (2)'!$D$72-rut_index)/'Sheet1 (2)'!$D$72,IF(shee2!D471='Sheet1 (2)'!$C$71,'Sheet1 (2)'!$D$71*('Sheet1 (2)'!$D$72-rut_index)/'Sheet1 (2)'!$D$72))))</f>
        <v>5</v>
      </c>
      <c r="AV471" s="157">
        <f>IF(IF(D471='Sheet1 (2)'!$C$69,'Sheet1 (2)'!$D$69*('Sheet1 (2)'!$D$72-crack_s_index)/'Sheet1 (2)'!$D$72,IF(shee2!D471='Sheet1 (2)'!$C$70,'Sheet1 (2)'!$D$70*('Sheet1 (2)'!$D$72-crack_s_index)/'Sheet1 (2)'!$D$72,IF(shee2!D471='Sheet1 (2)'!$C$71,'Sheet1 (2)'!$D$71*('Sheet1 (2)'!$D$72-crack_s_index)/'Sheet1 (2)'!$D$72)))&lt;0,0,IF(D471='Sheet1 (2)'!$C$69,'Sheet1 (2)'!$D$69*('Sheet1 (2)'!$D$72-crack_s_index)/'Sheet1 (2)'!$D$72,IF(shee2!D471='Sheet1 (2)'!$C$70,'Sheet1 (2)'!$D$70*('Sheet1 (2)'!$D$72-crack_s_index)/'Sheet1 (2)'!$D$72,IF(shee2!D471='Sheet1 (2)'!$C$71,'Sheet1 (2)'!$D$71*('Sheet1 (2)'!$D$72-crack_s_index)/'Sheet1 (2)'!$D$72))))</f>
        <v>1.875</v>
      </c>
      <c r="AW471" s="157">
        <f>IF(IF(D471='Sheet1 (2)'!$C$69,'Sheet1 (2)'!$D$69*('Sheet1 (2)'!$D$72-crack_t_index)/'Sheet1 (2)'!$D$72,IF(shee2!D471='Sheet1 (2)'!$C$70,'Sheet1 (2)'!$D$70*('Sheet1 (2)'!$D$72-crack_t_index)/'Sheet1 (2)'!$D$72,IF(shee2!D471='Sheet1 (2)'!$C$71,'Sheet1 (2)'!$D$71*('Sheet1 (2)'!$D$72-crack_t_index)/'Sheet1 (2)'!$D$72)))&lt;0,0,IF(D471='Sheet1 (2)'!$C$69,'Sheet1 (2)'!$D$69*('Sheet1 (2)'!$D$72-crack_t_index)/'Sheet1 (2)'!$D$72,IF(shee2!D471='Sheet1 (2)'!$C$70,'Sheet1 (2)'!$D$70*('Sheet1 (2)'!$D$72-crack_t_index)/'Sheet1 (2)'!$D$72,IF(shee2!D471='Sheet1 (2)'!$C$71,'Sheet1 (2)'!$D$71*('Sheet1 (2)'!$D$72-crack_t_index)/'Sheet1 (2)'!$D$72))))</f>
        <v>3.4375</v>
      </c>
      <c r="AX471" s="157">
        <f>IF(IF(D471='Sheet1 (2)'!$C$69,'Sheet1 (2)'!$D$69*('Sheet1 (2)'!$D$72-rave_index)/'Sheet1 (2)'!$D$72,IF(shee2!D471='Sheet1 (2)'!$C$70,'Sheet1 (2)'!$D$70*('Sheet1 (2)'!$D$72-rave_index)/'Sheet1 (2)'!$D$72,IF(shee2!D471='Sheet1 (2)'!$C$71,'Sheet1 (2)'!$D$71*('Sheet1 (2)'!$D$72-rave_index)/'Sheet1 (2)'!$D$72)))&lt;0,0,IF(D471='Sheet1 (2)'!$C$69,'Sheet1 (2)'!$D$69*('Sheet1 (2)'!$D$72-rave_index)/'Sheet1 (2)'!$D$72,IF(shee2!D471='Sheet1 (2)'!$C$70,'Sheet1 (2)'!$D$70*('Sheet1 (2)'!$D$72-rave_index)/'Sheet1 (2)'!$D$72,IF(shee2!D471='Sheet1 (2)'!$C$71,'Sheet1 (2)'!$D$71*('Sheet1 (2)'!$D$72-rave_index)/'Sheet1 (2)'!$D$72))))</f>
        <v>5</v>
      </c>
      <c r="AY471" s="157">
        <f>IF(IF(D471='Sheet1 (2)'!$C$69,'Sheet1 (2)'!$D$69*('Sheet1 (2)'!$D$72-rough_index)/'Sheet1 (2)'!$D$72,IF(shee2!D471='Sheet1 (2)'!$C$70,'Sheet1 (2)'!$D$70*('Sheet1 (2)'!$D$72-rough_index)/'Sheet1 (2)'!$D$72,IF(shee2!D471='Sheet1 (2)'!$C$71,'Sheet1 (2)'!$D$71*('Sheet1 (2)'!$D$72-rough_index)/'Sheet1 (2)'!$D$72)))&lt;0,0,IF(D471='Sheet1 (2)'!$C$69,'Sheet1 (2)'!$D$69*('Sheet1 (2)'!$D$72-rough_index)/'Sheet1 (2)'!$D$72,IF(shee2!D471='Sheet1 (2)'!$C$70,'Sheet1 (2)'!$D$70*('Sheet1 (2)'!$D$72-rough_index)/'Sheet1 (2)'!$D$72,IF(shee2!D471='Sheet1 (2)'!$C$71,'Sheet1 (2)'!$D$71*('Sheet1 (2)'!$D$72-rough_index)/'Sheet1 (2)'!$D$72))))</f>
        <v>2.5</v>
      </c>
      <c r="AZ471" s="159">
        <f>+(AU471*'Sheet1 (2)'!$C$77)+(AV471*'Sheet1 (2)'!$C$78)+(AW471*'Sheet1 (2)'!$C$79)+(AX471*'Sheet1 (2)'!$C$80)+(AY471*'Sheet1 (2)'!$C$81)</f>
        <v>3.0625</v>
      </c>
      <c r="BA471" s="213" t="str">
        <f t="shared" si="15"/>
        <v>Fair</v>
      </c>
      <c r="BE471">
        <f>IF(D471='Sheet1 (2)'!$C$61,'Sheet1 (2)'!$D$61*(counts^2)+'Sheet1 (2)'!$G$61*counts+'Sheet1 (2)'!$J$61,IF(D471='Sheet1 (2)'!$C$62,'Sheet1 (2)'!$D$62*counts+'Sheet1 (2)'!$G$62,IF(D471='Sheet1 (2)'!$C$63,'Sheet1 (2)'!$D$63*counts+'Sheet1 (2)'!$G$63,IF(D471='Sheet1 (2)'!$C$64,'Sheet1 (2)'!$D$64*counts+'Sheet1 (2)'!$G$64))))</f>
        <v>2.0984129299999998</v>
      </c>
    </row>
    <row r="472" spans="1:57" ht="12" customHeight="1">
      <c r="A472" s="145" t="s">
        <v>282</v>
      </c>
      <c r="B472" s="145" t="s">
        <v>76</v>
      </c>
      <c r="C472" s="170">
        <v>612</v>
      </c>
      <c r="D472" s="174" t="s">
        <v>77</v>
      </c>
      <c r="E472" s="171">
        <v>8</v>
      </c>
      <c r="F472" s="171">
        <v>2</v>
      </c>
      <c r="G472" s="171" t="s">
        <v>77</v>
      </c>
      <c r="H472" s="171">
        <v>1</v>
      </c>
      <c r="I472" s="171" t="s">
        <v>77</v>
      </c>
      <c r="J472" s="173" t="s">
        <v>80</v>
      </c>
      <c r="K472" s="173" t="s">
        <v>80</v>
      </c>
      <c r="L472" s="169">
        <f>VLOOKUP(CONCATENATE(J472,K472),'Sheet1 (2)'!$J$6:$K$26,2,FALSE)</f>
        <v>0</v>
      </c>
      <c r="M472" s="173" t="s">
        <v>83</v>
      </c>
      <c r="N472" s="173" t="s">
        <v>83</v>
      </c>
      <c r="O472" s="168">
        <f>VLOOKUP(CONCATENATE(M472,N472),'Sheet1 (2)'!$L$6:$M$26,2,FALSE)</f>
        <v>37.5</v>
      </c>
      <c r="P472" s="173" t="s">
        <v>83</v>
      </c>
      <c r="Q472" s="173" t="s">
        <v>82</v>
      </c>
      <c r="R472" s="168">
        <f>VLOOKUP(CONCATENATE(P472,Q472),'Sheet1 (2)'!$N$6:$O$26,2,FALSE)</f>
        <v>18.75</v>
      </c>
      <c r="S472" s="173" t="s">
        <v>80</v>
      </c>
      <c r="T472" s="173" t="s">
        <v>80</v>
      </c>
      <c r="U472" s="168">
        <f>VLOOKUP(CONCATENATE(S472,T472),'Sheet1 (2)'!$P$6:$Q$26,2,FALSE)</f>
        <v>0</v>
      </c>
      <c r="V472" s="173" t="s">
        <v>80</v>
      </c>
      <c r="W472" s="173" t="s">
        <v>80</v>
      </c>
      <c r="X472" s="168">
        <f>VLOOKUP(CONCATENATE(V472,W472),'Sheet1 (2)'!$R$6:$S$26,2,FALSE)</f>
        <v>0</v>
      </c>
      <c r="Y472" s="173" t="s">
        <v>83</v>
      </c>
      <c r="Z472" s="173" t="s">
        <v>82</v>
      </c>
      <c r="AA472" s="168">
        <f>VLOOKUP(CONCATENATE(Y472,Z472),'Sheet1 (2)'!$T$6:$U$26,2,FALSE)</f>
        <v>18.75</v>
      </c>
      <c r="AB472" s="173" t="s">
        <v>80</v>
      </c>
      <c r="AC472" s="173" t="s">
        <v>80</v>
      </c>
      <c r="AD472" s="168">
        <f>VLOOKUP(CONCATENATE(AB472,AC472),'Sheet1 (2)'!$X$6:$Y$26,2,FALSE)</f>
        <v>0</v>
      </c>
      <c r="AE472" s="173" t="s">
        <v>82</v>
      </c>
      <c r="AF472" s="173" t="s">
        <v>81</v>
      </c>
      <c r="AG472" s="168">
        <f>VLOOKUP(CONCATENATE(AE472,AF472),'Sheet1 (2)'!$Z$6:$AA$26,2,FALSE)</f>
        <v>66</v>
      </c>
      <c r="AH472" s="172"/>
      <c r="AI472" s="175"/>
      <c r="AJ472" s="140"/>
      <c r="AK472" s="176" t="s">
        <v>282</v>
      </c>
      <c r="AL472" s="176" t="s">
        <v>76</v>
      </c>
      <c r="AM472" s="170">
        <f t="shared" si="14"/>
        <v>612</v>
      </c>
      <c r="AN472" s="147"/>
      <c r="AO472" s="155"/>
      <c r="AP472" s="156"/>
      <c r="AQ472" s="157">
        <v>1.9147511532161072</v>
      </c>
      <c r="AR472" s="158"/>
      <c r="AS472" s="145">
        <f>LOOKUP(rufmkm,'Sheet1 (2)'!$V$62:$V$71,'Sheet1 (2)'!$W$62:$W$71)</f>
        <v>20</v>
      </c>
      <c r="AT472" s="140"/>
      <c r="AU472" s="157">
        <f>IF(IF(D472='Sheet1 (2)'!$C$69,'Sheet1 (2)'!$D$69*('Sheet1 (2)'!$D$72-rut_index)/'Sheet1 (2)'!$D$72,IF(shee2!D472='Sheet1 (2)'!$C$70,'Sheet1 (2)'!$D$70*('Sheet1 (2)'!$D$72-rut_index)/'Sheet1 (2)'!$D$72,IF(shee2!D472='Sheet1 (2)'!$C$71,'Sheet1 (2)'!$D$71*('Sheet1 (2)'!$D$72-rut_index)/'Sheet1 (2)'!$D$72)))&lt;0,0,IF(D472='Sheet1 (2)'!$C$69,'Sheet1 (2)'!$D$69*('Sheet1 (2)'!$D$72-rut_index)/'Sheet1 (2)'!$D$72,IF(shee2!D472='Sheet1 (2)'!$C$70,'Sheet1 (2)'!$D$70*('Sheet1 (2)'!$D$72-rut_index)/'Sheet1 (2)'!$D$72,IF(shee2!D472='Sheet1 (2)'!$C$71,'Sheet1 (2)'!$D$71*('Sheet1 (2)'!$D$72-rut_index)/'Sheet1 (2)'!$D$72))))</f>
        <v>5</v>
      </c>
      <c r="AV472" s="157">
        <f>IF(IF(D472='Sheet1 (2)'!$C$69,'Sheet1 (2)'!$D$69*('Sheet1 (2)'!$D$72-crack_s_index)/'Sheet1 (2)'!$D$72,IF(shee2!D472='Sheet1 (2)'!$C$70,'Sheet1 (2)'!$D$70*('Sheet1 (2)'!$D$72-crack_s_index)/'Sheet1 (2)'!$D$72,IF(shee2!D472='Sheet1 (2)'!$C$71,'Sheet1 (2)'!$D$71*('Sheet1 (2)'!$D$72-crack_s_index)/'Sheet1 (2)'!$D$72)))&lt;0,0,IF(D472='Sheet1 (2)'!$C$69,'Sheet1 (2)'!$D$69*('Sheet1 (2)'!$D$72-crack_s_index)/'Sheet1 (2)'!$D$72,IF(shee2!D472='Sheet1 (2)'!$C$70,'Sheet1 (2)'!$D$70*('Sheet1 (2)'!$D$72-crack_s_index)/'Sheet1 (2)'!$D$72,IF(shee2!D472='Sheet1 (2)'!$C$71,'Sheet1 (2)'!$D$71*('Sheet1 (2)'!$D$72-crack_s_index)/'Sheet1 (2)'!$D$72))))</f>
        <v>1.875</v>
      </c>
      <c r="AW472" s="157">
        <f>IF(IF(D472='Sheet1 (2)'!$C$69,'Sheet1 (2)'!$D$69*('Sheet1 (2)'!$D$72-crack_t_index)/'Sheet1 (2)'!$D$72,IF(shee2!D472='Sheet1 (2)'!$C$70,'Sheet1 (2)'!$D$70*('Sheet1 (2)'!$D$72-crack_t_index)/'Sheet1 (2)'!$D$72,IF(shee2!D472='Sheet1 (2)'!$C$71,'Sheet1 (2)'!$D$71*('Sheet1 (2)'!$D$72-crack_t_index)/'Sheet1 (2)'!$D$72)))&lt;0,0,IF(D472='Sheet1 (2)'!$C$69,'Sheet1 (2)'!$D$69*('Sheet1 (2)'!$D$72-crack_t_index)/'Sheet1 (2)'!$D$72,IF(shee2!D472='Sheet1 (2)'!$C$70,'Sheet1 (2)'!$D$70*('Sheet1 (2)'!$D$72-crack_t_index)/'Sheet1 (2)'!$D$72,IF(shee2!D472='Sheet1 (2)'!$C$71,'Sheet1 (2)'!$D$71*('Sheet1 (2)'!$D$72-crack_t_index)/'Sheet1 (2)'!$D$72))))</f>
        <v>3.4375</v>
      </c>
      <c r="AX472" s="157">
        <f>IF(IF(D472='Sheet1 (2)'!$C$69,'Sheet1 (2)'!$D$69*('Sheet1 (2)'!$D$72-rave_index)/'Sheet1 (2)'!$D$72,IF(shee2!D472='Sheet1 (2)'!$C$70,'Sheet1 (2)'!$D$70*('Sheet1 (2)'!$D$72-rave_index)/'Sheet1 (2)'!$D$72,IF(shee2!D472='Sheet1 (2)'!$C$71,'Sheet1 (2)'!$D$71*('Sheet1 (2)'!$D$72-rave_index)/'Sheet1 (2)'!$D$72)))&lt;0,0,IF(D472='Sheet1 (2)'!$C$69,'Sheet1 (2)'!$D$69*('Sheet1 (2)'!$D$72-rave_index)/'Sheet1 (2)'!$D$72,IF(shee2!D472='Sheet1 (2)'!$C$70,'Sheet1 (2)'!$D$70*('Sheet1 (2)'!$D$72-rave_index)/'Sheet1 (2)'!$D$72,IF(shee2!D472='Sheet1 (2)'!$C$71,'Sheet1 (2)'!$D$71*('Sheet1 (2)'!$D$72-rave_index)/'Sheet1 (2)'!$D$72))))</f>
        <v>3.4375</v>
      </c>
      <c r="AY472" s="157">
        <f>IF(IF(D472='Sheet1 (2)'!$C$69,'Sheet1 (2)'!$D$69*('Sheet1 (2)'!$D$72-rough_index)/'Sheet1 (2)'!$D$72,IF(shee2!D472='Sheet1 (2)'!$C$70,'Sheet1 (2)'!$D$70*('Sheet1 (2)'!$D$72-rough_index)/'Sheet1 (2)'!$D$72,IF(shee2!D472='Sheet1 (2)'!$C$71,'Sheet1 (2)'!$D$71*('Sheet1 (2)'!$D$72-rough_index)/'Sheet1 (2)'!$D$72)))&lt;0,0,IF(D472='Sheet1 (2)'!$C$69,'Sheet1 (2)'!$D$69*('Sheet1 (2)'!$D$72-rough_index)/'Sheet1 (2)'!$D$72,IF(shee2!D472='Sheet1 (2)'!$C$70,'Sheet1 (2)'!$D$70*('Sheet1 (2)'!$D$72-rough_index)/'Sheet1 (2)'!$D$72,IF(shee2!D472='Sheet1 (2)'!$C$71,'Sheet1 (2)'!$D$71*('Sheet1 (2)'!$D$72-rough_index)/'Sheet1 (2)'!$D$72))))</f>
        <v>3.3333333333333335</v>
      </c>
      <c r="AZ472" s="159">
        <f>+(AU472*'Sheet1 (2)'!$C$77)+(AV472*'Sheet1 (2)'!$C$78)+(AW472*'Sheet1 (2)'!$C$79)+(AX472*'Sheet1 (2)'!$C$80)+(AY472*'Sheet1 (2)'!$C$81)</f>
        <v>3.15625</v>
      </c>
      <c r="BA472" s="213" t="str">
        <f t="shared" si="15"/>
        <v>Fair</v>
      </c>
      <c r="BE472">
        <f>IF(D472='Sheet1 (2)'!$C$61,'Sheet1 (2)'!$D$61*(counts^2)+'Sheet1 (2)'!$G$61*counts+'Sheet1 (2)'!$J$61,IF(D472='Sheet1 (2)'!$C$62,'Sheet1 (2)'!$D$62*counts+'Sheet1 (2)'!$G$62,IF(D472='Sheet1 (2)'!$C$63,'Sheet1 (2)'!$D$63*counts+'Sheet1 (2)'!$G$63,IF(D472='Sheet1 (2)'!$C$64,'Sheet1 (2)'!$D$64*counts+'Sheet1 (2)'!$G$64))))</f>
        <v>2.0984129299999998</v>
      </c>
    </row>
    <row r="473" spans="1:57" ht="12" customHeight="1">
      <c r="A473" s="145" t="s">
        <v>282</v>
      </c>
      <c r="B473" s="145" t="s">
        <v>76</v>
      </c>
      <c r="C473" s="170">
        <v>613</v>
      </c>
      <c r="D473" s="174" t="s">
        <v>77</v>
      </c>
      <c r="E473" s="171">
        <v>8</v>
      </c>
      <c r="F473" s="171">
        <v>2</v>
      </c>
      <c r="G473" s="171" t="s">
        <v>77</v>
      </c>
      <c r="H473" s="171">
        <v>1</v>
      </c>
      <c r="I473" s="171" t="s">
        <v>77</v>
      </c>
      <c r="J473" s="173" t="s">
        <v>80</v>
      </c>
      <c r="K473" s="173" t="s">
        <v>80</v>
      </c>
      <c r="L473" s="169">
        <f>VLOOKUP(CONCATENATE(J473,K473),'Sheet1 (2)'!$J$6:$K$26,2,FALSE)</f>
        <v>0</v>
      </c>
      <c r="M473" s="173" t="s">
        <v>83</v>
      </c>
      <c r="N473" s="173" t="s">
        <v>83</v>
      </c>
      <c r="O473" s="168">
        <f>VLOOKUP(CONCATENATE(M473,N473),'Sheet1 (2)'!$L$6:$M$26,2,FALSE)</f>
        <v>37.5</v>
      </c>
      <c r="P473" s="173" t="s">
        <v>80</v>
      </c>
      <c r="Q473" s="173" t="s">
        <v>80</v>
      </c>
      <c r="R473" s="168">
        <f>VLOOKUP(CONCATENATE(P473,Q473),'Sheet1 (2)'!$N$6:$O$26,2,FALSE)</f>
        <v>0</v>
      </c>
      <c r="S473" s="173" t="s">
        <v>80</v>
      </c>
      <c r="T473" s="173" t="s">
        <v>80</v>
      </c>
      <c r="U473" s="168">
        <f>VLOOKUP(CONCATENATE(S473,T473),'Sheet1 (2)'!$P$6:$Q$26,2,FALSE)</f>
        <v>0</v>
      </c>
      <c r="V473" s="173" t="s">
        <v>80</v>
      </c>
      <c r="W473" s="173" t="s">
        <v>80</v>
      </c>
      <c r="X473" s="168">
        <f>VLOOKUP(CONCATENATE(V473,W473),'Sheet1 (2)'!$R$6:$S$26,2,FALSE)</f>
        <v>0</v>
      </c>
      <c r="Y473" s="173" t="s">
        <v>80</v>
      </c>
      <c r="Z473" s="173" t="s">
        <v>80</v>
      </c>
      <c r="AA473" s="168">
        <f>VLOOKUP(CONCATENATE(Y473,Z473),'Sheet1 (2)'!$T$6:$U$26,2,FALSE)</f>
        <v>0</v>
      </c>
      <c r="AB473" s="173" t="s">
        <v>80</v>
      </c>
      <c r="AC473" s="173" t="s">
        <v>80</v>
      </c>
      <c r="AD473" s="168">
        <f>VLOOKUP(CONCATENATE(AB473,AC473),'Sheet1 (2)'!$X$6:$Y$26,2,FALSE)</f>
        <v>0</v>
      </c>
      <c r="AE473" s="173" t="s">
        <v>82</v>
      </c>
      <c r="AF473" s="173" t="s">
        <v>81</v>
      </c>
      <c r="AG473" s="168">
        <f>VLOOKUP(CONCATENATE(AE473,AF473),'Sheet1 (2)'!$Z$6:$AA$26,2,FALSE)</f>
        <v>66</v>
      </c>
      <c r="AH473" s="172"/>
      <c r="AI473" s="175"/>
      <c r="AJ473" s="140"/>
      <c r="AK473" s="176" t="s">
        <v>282</v>
      </c>
      <c r="AL473" s="176" t="s">
        <v>76</v>
      </c>
      <c r="AM473" s="170">
        <f t="shared" si="14"/>
        <v>613</v>
      </c>
      <c r="AN473" s="147"/>
      <c r="AO473" s="155"/>
      <c r="AP473" s="156"/>
      <c r="AQ473" s="157">
        <v>1.8851626071648551</v>
      </c>
      <c r="AR473" s="158"/>
      <c r="AS473" s="145">
        <f>LOOKUP(rufmkm,'Sheet1 (2)'!$V$62:$V$71,'Sheet1 (2)'!$W$62:$W$71)</f>
        <v>20</v>
      </c>
      <c r="AT473" s="140"/>
      <c r="AU473" s="157">
        <f>IF(IF(D473='Sheet1 (2)'!$C$69,'Sheet1 (2)'!$D$69*('Sheet1 (2)'!$D$72-rut_index)/'Sheet1 (2)'!$D$72,IF(shee2!D473='Sheet1 (2)'!$C$70,'Sheet1 (2)'!$D$70*('Sheet1 (2)'!$D$72-rut_index)/'Sheet1 (2)'!$D$72,IF(shee2!D473='Sheet1 (2)'!$C$71,'Sheet1 (2)'!$D$71*('Sheet1 (2)'!$D$72-rut_index)/'Sheet1 (2)'!$D$72)))&lt;0,0,IF(D473='Sheet1 (2)'!$C$69,'Sheet1 (2)'!$D$69*('Sheet1 (2)'!$D$72-rut_index)/'Sheet1 (2)'!$D$72,IF(shee2!D473='Sheet1 (2)'!$C$70,'Sheet1 (2)'!$D$70*('Sheet1 (2)'!$D$72-rut_index)/'Sheet1 (2)'!$D$72,IF(shee2!D473='Sheet1 (2)'!$C$71,'Sheet1 (2)'!$D$71*('Sheet1 (2)'!$D$72-rut_index)/'Sheet1 (2)'!$D$72))))</f>
        <v>5</v>
      </c>
      <c r="AV473" s="157">
        <f>IF(IF(D473='Sheet1 (2)'!$C$69,'Sheet1 (2)'!$D$69*('Sheet1 (2)'!$D$72-crack_s_index)/'Sheet1 (2)'!$D$72,IF(shee2!D473='Sheet1 (2)'!$C$70,'Sheet1 (2)'!$D$70*('Sheet1 (2)'!$D$72-crack_s_index)/'Sheet1 (2)'!$D$72,IF(shee2!D473='Sheet1 (2)'!$C$71,'Sheet1 (2)'!$D$71*('Sheet1 (2)'!$D$72-crack_s_index)/'Sheet1 (2)'!$D$72)))&lt;0,0,IF(D473='Sheet1 (2)'!$C$69,'Sheet1 (2)'!$D$69*('Sheet1 (2)'!$D$72-crack_s_index)/'Sheet1 (2)'!$D$72,IF(shee2!D473='Sheet1 (2)'!$C$70,'Sheet1 (2)'!$D$70*('Sheet1 (2)'!$D$72-crack_s_index)/'Sheet1 (2)'!$D$72,IF(shee2!D473='Sheet1 (2)'!$C$71,'Sheet1 (2)'!$D$71*('Sheet1 (2)'!$D$72-crack_s_index)/'Sheet1 (2)'!$D$72))))</f>
        <v>1.875</v>
      </c>
      <c r="AW473" s="157">
        <f>IF(IF(D473='Sheet1 (2)'!$C$69,'Sheet1 (2)'!$D$69*('Sheet1 (2)'!$D$72-crack_t_index)/'Sheet1 (2)'!$D$72,IF(shee2!D473='Sheet1 (2)'!$C$70,'Sheet1 (2)'!$D$70*('Sheet1 (2)'!$D$72-crack_t_index)/'Sheet1 (2)'!$D$72,IF(shee2!D473='Sheet1 (2)'!$C$71,'Sheet1 (2)'!$D$71*('Sheet1 (2)'!$D$72-crack_t_index)/'Sheet1 (2)'!$D$72)))&lt;0,0,IF(D473='Sheet1 (2)'!$C$69,'Sheet1 (2)'!$D$69*('Sheet1 (2)'!$D$72-crack_t_index)/'Sheet1 (2)'!$D$72,IF(shee2!D473='Sheet1 (2)'!$C$70,'Sheet1 (2)'!$D$70*('Sheet1 (2)'!$D$72-crack_t_index)/'Sheet1 (2)'!$D$72,IF(shee2!D473='Sheet1 (2)'!$C$71,'Sheet1 (2)'!$D$71*('Sheet1 (2)'!$D$72-crack_t_index)/'Sheet1 (2)'!$D$72))))</f>
        <v>5</v>
      </c>
      <c r="AX473" s="157">
        <f>IF(IF(D473='Sheet1 (2)'!$C$69,'Sheet1 (2)'!$D$69*('Sheet1 (2)'!$D$72-rave_index)/'Sheet1 (2)'!$D$72,IF(shee2!D473='Sheet1 (2)'!$C$70,'Sheet1 (2)'!$D$70*('Sheet1 (2)'!$D$72-rave_index)/'Sheet1 (2)'!$D$72,IF(shee2!D473='Sheet1 (2)'!$C$71,'Sheet1 (2)'!$D$71*('Sheet1 (2)'!$D$72-rave_index)/'Sheet1 (2)'!$D$72)))&lt;0,0,IF(D473='Sheet1 (2)'!$C$69,'Sheet1 (2)'!$D$69*('Sheet1 (2)'!$D$72-rave_index)/'Sheet1 (2)'!$D$72,IF(shee2!D473='Sheet1 (2)'!$C$70,'Sheet1 (2)'!$D$70*('Sheet1 (2)'!$D$72-rave_index)/'Sheet1 (2)'!$D$72,IF(shee2!D473='Sheet1 (2)'!$C$71,'Sheet1 (2)'!$D$71*('Sheet1 (2)'!$D$72-rave_index)/'Sheet1 (2)'!$D$72))))</f>
        <v>5</v>
      </c>
      <c r="AY473" s="157">
        <f>IF(IF(D473='Sheet1 (2)'!$C$69,'Sheet1 (2)'!$D$69*('Sheet1 (2)'!$D$72-rough_index)/'Sheet1 (2)'!$D$72,IF(shee2!D473='Sheet1 (2)'!$C$70,'Sheet1 (2)'!$D$70*('Sheet1 (2)'!$D$72-rough_index)/'Sheet1 (2)'!$D$72,IF(shee2!D473='Sheet1 (2)'!$C$71,'Sheet1 (2)'!$D$71*('Sheet1 (2)'!$D$72-rough_index)/'Sheet1 (2)'!$D$72)))&lt;0,0,IF(D473='Sheet1 (2)'!$C$69,'Sheet1 (2)'!$D$69*('Sheet1 (2)'!$D$72-rough_index)/'Sheet1 (2)'!$D$72,IF(shee2!D473='Sheet1 (2)'!$C$70,'Sheet1 (2)'!$D$70*('Sheet1 (2)'!$D$72-rough_index)/'Sheet1 (2)'!$D$72,IF(shee2!D473='Sheet1 (2)'!$C$71,'Sheet1 (2)'!$D$71*('Sheet1 (2)'!$D$72-rough_index)/'Sheet1 (2)'!$D$72))))</f>
        <v>3.3333333333333335</v>
      </c>
      <c r="AZ473" s="159">
        <f>+(AU473*'Sheet1 (2)'!$C$77)+(AV473*'Sheet1 (2)'!$C$78)+(AW473*'Sheet1 (2)'!$C$79)+(AX473*'Sheet1 (2)'!$C$80)+(AY473*'Sheet1 (2)'!$C$81)</f>
        <v>3.375</v>
      </c>
      <c r="BA473" s="213" t="str">
        <f t="shared" si="15"/>
        <v>Fair</v>
      </c>
      <c r="BE473">
        <f>IF(D473='Sheet1 (2)'!$C$61,'Sheet1 (2)'!$D$61*(counts^2)+'Sheet1 (2)'!$G$61*counts+'Sheet1 (2)'!$J$61,IF(D473='Sheet1 (2)'!$C$62,'Sheet1 (2)'!$D$62*counts+'Sheet1 (2)'!$G$62,IF(D473='Sheet1 (2)'!$C$63,'Sheet1 (2)'!$D$63*counts+'Sheet1 (2)'!$G$63,IF(D473='Sheet1 (2)'!$C$64,'Sheet1 (2)'!$D$64*counts+'Sheet1 (2)'!$G$64))))</f>
        <v>2.0984129299999998</v>
      </c>
    </row>
    <row r="474" spans="1:57" ht="12" customHeight="1">
      <c r="A474" s="145" t="s">
        <v>282</v>
      </c>
      <c r="B474" s="145" t="s">
        <v>76</v>
      </c>
      <c r="C474" s="170">
        <v>614</v>
      </c>
      <c r="D474" s="174" t="s">
        <v>77</v>
      </c>
      <c r="E474" s="171">
        <v>8</v>
      </c>
      <c r="F474" s="171">
        <v>2</v>
      </c>
      <c r="G474" s="171" t="s">
        <v>77</v>
      </c>
      <c r="H474" s="171">
        <v>1</v>
      </c>
      <c r="I474" s="171" t="s">
        <v>77</v>
      </c>
      <c r="J474" s="173" t="s">
        <v>80</v>
      </c>
      <c r="K474" s="173" t="s">
        <v>80</v>
      </c>
      <c r="L474" s="169">
        <f>VLOOKUP(CONCATENATE(J474,K474),'Sheet1 (2)'!$J$6:$K$26,2,FALSE)</f>
        <v>0</v>
      </c>
      <c r="M474" s="173" t="s">
        <v>83</v>
      </c>
      <c r="N474" s="173" t="s">
        <v>83</v>
      </c>
      <c r="O474" s="168">
        <f>VLOOKUP(CONCATENATE(M474,N474),'Sheet1 (2)'!$L$6:$M$26,2,FALSE)</f>
        <v>37.5</v>
      </c>
      <c r="P474" s="173" t="s">
        <v>80</v>
      </c>
      <c r="Q474" s="173" t="s">
        <v>80</v>
      </c>
      <c r="R474" s="168">
        <f>VLOOKUP(CONCATENATE(P474,Q474),'Sheet1 (2)'!$N$6:$O$26,2,FALSE)</f>
        <v>0</v>
      </c>
      <c r="S474" s="173" t="s">
        <v>80</v>
      </c>
      <c r="T474" s="173" t="s">
        <v>80</v>
      </c>
      <c r="U474" s="168">
        <f>VLOOKUP(CONCATENATE(S474,T474),'Sheet1 (2)'!$P$6:$Q$26,2,FALSE)</f>
        <v>0</v>
      </c>
      <c r="V474" s="173" t="s">
        <v>82</v>
      </c>
      <c r="W474" s="173" t="s">
        <v>81</v>
      </c>
      <c r="X474" s="168">
        <f>VLOOKUP(CONCATENATE(V474,W474),'Sheet1 (2)'!$R$6:$S$26,2,FALSE)</f>
        <v>50</v>
      </c>
      <c r="Y474" s="173" t="s">
        <v>80</v>
      </c>
      <c r="Z474" s="173" t="s">
        <v>80</v>
      </c>
      <c r="AA474" s="168">
        <f>VLOOKUP(CONCATENATE(Y474,Z474),'Sheet1 (2)'!$T$6:$U$26,2,FALSE)</f>
        <v>0</v>
      </c>
      <c r="AB474" s="173" t="s">
        <v>80</v>
      </c>
      <c r="AC474" s="173" t="s">
        <v>80</v>
      </c>
      <c r="AD474" s="168">
        <f>VLOOKUP(CONCATENATE(AB474,AC474),'Sheet1 (2)'!$X$6:$Y$26,2,FALSE)</f>
        <v>0</v>
      </c>
      <c r="AE474" s="173" t="s">
        <v>82</v>
      </c>
      <c r="AF474" s="173" t="s">
        <v>81</v>
      </c>
      <c r="AG474" s="168">
        <f>VLOOKUP(CONCATENATE(AE474,AF474),'Sheet1 (2)'!$Z$6:$AA$26,2,FALSE)</f>
        <v>66</v>
      </c>
      <c r="AH474" s="172"/>
      <c r="AI474" s="175"/>
      <c r="AJ474" s="140"/>
      <c r="AK474" s="176" t="s">
        <v>282</v>
      </c>
      <c r="AL474" s="176" t="s">
        <v>76</v>
      </c>
      <c r="AM474" s="170">
        <f t="shared" si="14"/>
        <v>614</v>
      </c>
      <c r="AN474" s="147"/>
      <c r="AO474" s="155"/>
      <c r="AP474" s="156"/>
      <c r="AQ474" s="157">
        <v>2.9396190637466182</v>
      </c>
      <c r="AR474" s="158"/>
      <c r="AS474" s="145">
        <f>LOOKUP(rufmkm,'Sheet1 (2)'!$V$62:$V$71,'Sheet1 (2)'!$W$62:$W$71)</f>
        <v>30</v>
      </c>
      <c r="AT474" s="140"/>
      <c r="AU474" s="157">
        <f>IF(IF(D474='Sheet1 (2)'!$C$69,'Sheet1 (2)'!$D$69*('Sheet1 (2)'!$D$72-rut_index)/'Sheet1 (2)'!$D$72,IF(shee2!D474='Sheet1 (2)'!$C$70,'Sheet1 (2)'!$D$70*('Sheet1 (2)'!$D$72-rut_index)/'Sheet1 (2)'!$D$72,IF(shee2!D474='Sheet1 (2)'!$C$71,'Sheet1 (2)'!$D$71*('Sheet1 (2)'!$D$72-rut_index)/'Sheet1 (2)'!$D$72)))&lt;0,0,IF(D474='Sheet1 (2)'!$C$69,'Sheet1 (2)'!$D$69*('Sheet1 (2)'!$D$72-rut_index)/'Sheet1 (2)'!$D$72,IF(shee2!D474='Sheet1 (2)'!$C$70,'Sheet1 (2)'!$D$70*('Sheet1 (2)'!$D$72-rut_index)/'Sheet1 (2)'!$D$72,IF(shee2!D474='Sheet1 (2)'!$C$71,'Sheet1 (2)'!$D$71*('Sheet1 (2)'!$D$72-rut_index)/'Sheet1 (2)'!$D$72))))</f>
        <v>5</v>
      </c>
      <c r="AV474" s="157">
        <f>IF(IF(D474='Sheet1 (2)'!$C$69,'Sheet1 (2)'!$D$69*('Sheet1 (2)'!$D$72-crack_s_index)/'Sheet1 (2)'!$D$72,IF(shee2!D474='Sheet1 (2)'!$C$70,'Sheet1 (2)'!$D$70*('Sheet1 (2)'!$D$72-crack_s_index)/'Sheet1 (2)'!$D$72,IF(shee2!D474='Sheet1 (2)'!$C$71,'Sheet1 (2)'!$D$71*('Sheet1 (2)'!$D$72-crack_s_index)/'Sheet1 (2)'!$D$72)))&lt;0,0,IF(D474='Sheet1 (2)'!$C$69,'Sheet1 (2)'!$D$69*('Sheet1 (2)'!$D$72-crack_s_index)/'Sheet1 (2)'!$D$72,IF(shee2!D474='Sheet1 (2)'!$C$70,'Sheet1 (2)'!$D$70*('Sheet1 (2)'!$D$72-crack_s_index)/'Sheet1 (2)'!$D$72,IF(shee2!D474='Sheet1 (2)'!$C$71,'Sheet1 (2)'!$D$71*('Sheet1 (2)'!$D$72-crack_s_index)/'Sheet1 (2)'!$D$72))))</f>
        <v>1.875</v>
      </c>
      <c r="AW474" s="157">
        <f>IF(IF(D474='Sheet1 (2)'!$C$69,'Sheet1 (2)'!$D$69*('Sheet1 (2)'!$D$72-crack_t_index)/'Sheet1 (2)'!$D$72,IF(shee2!D474='Sheet1 (2)'!$C$70,'Sheet1 (2)'!$D$70*('Sheet1 (2)'!$D$72-crack_t_index)/'Sheet1 (2)'!$D$72,IF(shee2!D474='Sheet1 (2)'!$C$71,'Sheet1 (2)'!$D$71*('Sheet1 (2)'!$D$72-crack_t_index)/'Sheet1 (2)'!$D$72)))&lt;0,0,IF(D474='Sheet1 (2)'!$C$69,'Sheet1 (2)'!$D$69*('Sheet1 (2)'!$D$72-crack_t_index)/'Sheet1 (2)'!$D$72,IF(shee2!D474='Sheet1 (2)'!$C$70,'Sheet1 (2)'!$D$70*('Sheet1 (2)'!$D$72-crack_t_index)/'Sheet1 (2)'!$D$72,IF(shee2!D474='Sheet1 (2)'!$C$71,'Sheet1 (2)'!$D$71*('Sheet1 (2)'!$D$72-crack_t_index)/'Sheet1 (2)'!$D$72))))</f>
        <v>5</v>
      </c>
      <c r="AX474" s="157">
        <f>IF(IF(D474='Sheet1 (2)'!$C$69,'Sheet1 (2)'!$D$69*('Sheet1 (2)'!$D$72-rave_index)/'Sheet1 (2)'!$D$72,IF(shee2!D474='Sheet1 (2)'!$C$70,'Sheet1 (2)'!$D$70*('Sheet1 (2)'!$D$72-rave_index)/'Sheet1 (2)'!$D$72,IF(shee2!D474='Sheet1 (2)'!$C$71,'Sheet1 (2)'!$D$71*('Sheet1 (2)'!$D$72-rave_index)/'Sheet1 (2)'!$D$72)))&lt;0,0,IF(D474='Sheet1 (2)'!$C$69,'Sheet1 (2)'!$D$69*('Sheet1 (2)'!$D$72-rave_index)/'Sheet1 (2)'!$D$72,IF(shee2!D474='Sheet1 (2)'!$C$70,'Sheet1 (2)'!$D$70*('Sheet1 (2)'!$D$72-rave_index)/'Sheet1 (2)'!$D$72,IF(shee2!D474='Sheet1 (2)'!$C$71,'Sheet1 (2)'!$D$71*('Sheet1 (2)'!$D$72-rave_index)/'Sheet1 (2)'!$D$72))))</f>
        <v>5</v>
      </c>
      <c r="AY474" s="157">
        <f>IF(IF(D474='Sheet1 (2)'!$C$69,'Sheet1 (2)'!$D$69*('Sheet1 (2)'!$D$72-rough_index)/'Sheet1 (2)'!$D$72,IF(shee2!D474='Sheet1 (2)'!$C$70,'Sheet1 (2)'!$D$70*('Sheet1 (2)'!$D$72-rough_index)/'Sheet1 (2)'!$D$72,IF(shee2!D474='Sheet1 (2)'!$C$71,'Sheet1 (2)'!$D$71*('Sheet1 (2)'!$D$72-rough_index)/'Sheet1 (2)'!$D$72)))&lt;0,0,IF(D474='Sheet1 (2)'!$C$69,'Sheet1 (2)'!$D$69*('Sheet1 (2)'!$D$72-rough_index)/'Sheet1 (2)'!$D$72,IF(shee2!D474='Sheet1 (2)'!$C$70,'Sheet1 (2)'!$D$70*('Sheet1 (2)'!$D$72-rough_index)/'Sheet1 (2)'!$D$72,IF(shee2!D474='Sheet1 (2)'!$C$71,'Sheet1 (2)'!$D$71*('Sheet1 (2)'!$D$72-rough_index)/'Sheet1 (2)'!$D$72))))</f>
        <v>2.5</v>
      </c>
      <c r="AZ474" s="159">
        <f>+(AU474*'Sheet1 (2)'!$C$77)+(AV474*'Sheet1 (2)'!$C$78)+(AW474*'Sheet1 (2)'!$C$79)+(AX474*'Sheet1 (2)'!$C$80)+(AY474*'Sheet1 (2)'!$C$81)</f>
        <v>3.125</v>
      </c>
      <c r="BA474" s="213" t="str">
        <f t="shared" si="15"/>
        <v>Fair</v>
      </c>
      <c r="BE474">
        <f>IF(D474='Sheet1 (2)'!$C$61,'Sheet1 (2)'!$D$61*(counts^2)+'Sheet1 (2)'!$G$61*counts+'Sheet1 (2)'!$J$61,IF(D474='Sheet1 (2)'!$C$62,'Sheet1 (2)'!$D$62*counts+'Sheet1 (2)'!$G$62,IF(D474='Sheet1 (2)'!$C$63,'Sheet1 (2)'!$D$63*counts+'Sheet1 (2)'!$G$63,IF(D474='Sheet1 (2)'!$C$64,'Sheet1 (2)'!$D$64*counts+'Sheet1 (2)'!$G$64))))</f>
        <v>2.0984129299999998</v>
      </c>
    </row>
    <row r="475" spans="1:57" ht="12" customHeight="1">
      <c r="A475" s="145" t="s">
        <v>282</v>
      </c>
      <c r="B475" s="145" t="s">
        <v>76</v>
      </c>
      <c r="C475" s="170">
        <v>615</v>
      </c>
      <c r="D475" s="174" t="s">
        <v>77</v>
      </c>
      <c r="E475" s="171">
        <v>8</v>
      </c>
      <c r="F475" s="171">
        <v>2</v>
      </c>
      <c r="G475" s="171" t="s">
        <v>77</v>
      </c>
      <c r="H475" s="171">
        <v>1</v>
      </c>
      <c r="I475" s="171" t="s">
        <v>77</v>
      </c>
      <c r="J475" s="173" t="s">
        <v>80</v>
      </c>
      <c r="K475" s="173" t="s">
        <v>80</v>
      </c>
      <c r="L475" s="169">
        <f>VLOOKUP(CONCATENATE(J475,K475),'Sheet1 (2)'!$J$6:$K$26,2,FALSE)</f>
        <v>0</v>
      </c>
      <c r="M475" s="173" t="s">
        <v>83</v>
      </c>
      <c r="N475" s="173" t="s">
        <v>83</v>
      </c>
      <c r="O475" s="168">
        <f>VLOOKUP(CONCATENATE(M475,N475),'Sheet1 (2)'!$L$6:$M$26,2,FALSE)</f>
        <v>37.5</v>
      </c>
      <c r="P475" s="173" t="s">
        <v>83</v>
      </c>
      <c r="Q475" s="173" t="s">
        <v>82</v>
      </c>
      <c r="R475" s="168">
        <f>VLOOKUP(CONCATENATE(P475,Q475),'Sheet1 (2)'!$N$6:$O$26,2,FALSE)</f>
        <v>18.75</v>
      </c>
      <c r="S475" s="173" t="s">
        <v>78</v>
      </c>
      <c r="T475" s="173" t="s">
        <v>83</v>
      </c>
      <c r="U475" s="168">
        <f>VLOOKUP(CONCATENATE(S475,T475),'Sheet1 (2)'!$P$6:$Q$26,2,FALSE)</f>
        <v>12.5</v>
      </c>
      <c r="V475" s="173" t="s">
        <v>82</v>
      </c>
      <c r="W475" s="173" t="s">
        <v>81</v>
      </c>
      <c r="X475" s="168">
        <f>VLOOKUP(CONCATENATE(V475,W475),'Sheet1 (2)'!$R$6:$S$26,2,FALSE)</f>
        <v>50</v>
      </c>
      <c r="Y475" s="173" t="s">
        <v>83</v>
      </c>
      <c r="Z475" s="173" t="s">
        <v>82</v>
      </c>
      <c r="AA475" s="168">
        <f>VLOOKUP(CONCATENATE(Y475,Z475),'Sheet1 (2)'!$T$6:$U$26,2,FALSE)</f>
        <v>18.75</v>
      </c>
      <c r="AB475" s="173" t="s">
        <v>80</v>
      </c>
      <c r="AC475" s="173" t="s">
        <v>80</v>
      </c>
      <c r="AD475" s="168">
        <f>VLOOKUP(CONCATENATE(AB475,AC475),'Sheet1 (2)'!$X$6:$Y$26,2,FALSE)</f>
        <v>0</v>
      </c>
      <c r="AE475" s="173" t="s">
        <v>82</v>
      </c>
      <c r="AF475" s="173" t="s">
        <v>81</v>
      </c>
      <c r="AG475" s="168">
        <f>VLOOKUP(CONCATENATE(AE475,AF475),'Sheet1 (2)'!$Z$6:$AA$26,2,FALSE)</f>
        <v>66</v>
      </c>
      <c r="AH475" s="172"/>
      <c r="AI475" s="175"/>
      <c r="AJ475" s="140"/>
      <c r="AK475" s="176" t="s">
        <v>282</v>
      </c>
      <c r="AL475" s="176" t="s">
        <v>76</v>
      </c>
      <c r="AM475" s="170">
        <f t="shared" si="14"/>
        <v>615</v>
      </c>
      <c r="AN475" s="147"/>
      <c r="AO475" s="155" t="s">
        <v>441</v>
      </c>
      <c r="AP475" s="156"/>
      <c r="AQ475" s="157">
        <v>1.7333898091826949</v>
      </c>
      <c r="AR475" s="158"/>
      <c r="AS475" s="145">
        <f>LOOKUP(rufmkm,'Sheet1 (2)'!$V$62:$V$71,'Sheet1 (2)'!$W$62:$W$71)</f>
        <v>20</v>
      </c>
      <c r="AT475" s="140"/>
      <c r="AU475" s="157">
        <f>IF(IF(D475='Sheet1 (2)'!$C$69,'Sheet1 (2)'!$D$69*('Sheet1 (2)'!$D$72-rut_index)/'Sheet1 (2)'!$D$72,IF(shee2!D475='Sheet1 (2)'!$C$70,'Sheet1 (2)'!$D$70*('Sheet1 (2)'!$D$72-rut_index)/'Sheet1 (2)'!$D$72,IF(shee2!D475='Sheet1 (2)'!$C$71,'Sheet1 (2)'!$D$71*('Sheet1 (2)'!$D$72-rut_index)/'Sheet1 (2)'!$D$72)))&lt;0,0,IF(D475='Sheet1 (2)'!$C$69,'Sheet1 (2)'!$D$69*('Sheet1 (2)'!$D$72-rut_index)/'Sheet1 (2)'!$D$72,IF(shee2!D475='Sheet1 (2)'!$C$70,'Sheet1 (2)'!$D$70*('Sheet1 (2)'!$D$72-rut_index)/'Sheet1 (2)'!$D$72,IF(shee2!D475='Sheet1 (2)'!$C$71,'Sheet1 (2)'!$D$71*('Sheet1 (2)'!$D$72-rut_index)/'Sheet1 (2)'!$D$72))))</f>
        <v>5</v>
      </c>
      <c r="AV475" s="157">
        <f>IF(IF(D475='Sheet1 (2)'!$C$69,'Sheet1 (2)'!$D$69*('Sheet1 (2)'!$D$72-crack_s_index)/'Sheet1 (2)'!$D$72,IF(shee2!D475='Sheet1 (2)'!$C$70,'Sheet1 (2)'!$D$70*('Sheet1 (2)'!$D$72-crack_s_index)/'Sheet1 (2)'!$D$72,IF(shee2!D475='Sheet1 (2)'!$C$71,'Sheet1 (2)'!$D$71*('Sheet1 (2)'!$D$72-crack_s_index)/'Sheet1 (2)'!$D$72)))&lt;0,0,IF(D475='Sheet1 (2)'!$C$69,'Sheet1 (2)'!$D$69*('Sheet1 (2)'!$D$72-crack_s_index)/'Sheet1 (2)'!$D$72,IF(shee2!D475='Sheet1 (2)'!$C$70,'Sheet1 (2)'!$D$70*('Sheet1 (2)'!$D$72-crack_s_index)/'Sheet1 (2)'!$D$72,IF(shee2!D475='Sheet1 (2)'!$C$71,'Sheet1 (2)'!$D$71*('Sheet1 (2)'!$D$72-crack_s_index)/'Sheet1 (2)'!$D$72))))</f>
        <v>1.875</v>
      </c>
      <c r="AW475" s="157">
        <f>IF(IF(D475='Sheet1 (2)'!$C$69,'Sheet1 (2)'!$D$69*('Sheet1 (2)'!$D$72-crack_t_index)/'Sheet1 (2)'!$D$72,IF(shee2!D475='Sheet1 (2)'!$C$70,'Sheet1 (2)'!$D$70*('Sheet1 (2)'!$D$72-crack_t_index)/'Sheet1 (2)'!$D$72,IF(shee2!D475='Sheet1 (2)'!$C$71,'Sheet1 (2)'!$D$71*('Sheet1 (2)'!$D$72-crack_t_index)/'Sheet1 (2)'!$D$72)))&lt;0,0,IF(D475='Sheet1 (2)'!$C$69,'Sheet1 (2)'!$D$69*('Sheet1 (2)'!$D$72-crack_t_index)/'Sheet1 (2)'!$D$72,IF(shee2!D475='Sheet1 (2)'!$C$70,'Sheet1 (2)'!$D$70*('Sheet1 (2)'!$D$72-crack_t_index)/'Sheet1 (2)'!$D$72,IF(shee2!D475='Sheet1 (2)'!$C$71,'Sheet1 (2)'!$D$71*('Sheet1 (2)'!$D$72-crack_t_index)/'Sheet1 (2)'!$D$72))))</f>
        <v>3.4375</v>
      </c>
      <c r="AX475" s="157">
        <f>IF(IF(D475='Sheet1 (2)'!$C$69,'Sheet1 (2)'!$D$69*('Sheet1 (2)'!$D$72-rave_index)/'Sheet1 (2)'!$D$72,IF(shee2!D475='Sheet1 (2)'!$C$70,'Sheet1 (2)'!$D$70*('Sheet1 (2)'!$D$72-rave_index)/'Sheet1 (2)'!$D$72,IF(shee2!D475='Sheet1 (2)'!$C$71,'Sheet1 (2)'!$D$71*('Sheet1 (2)'!$D$72-rave_index)/'Sheet1 (2)'!$D$72)))&lt;0,0,IF(D475='Sheet1 (2)'!$C$69,'Sheet1 (2)'!$D$69*('Sheet1 (2)'!$D$72-rave_index)/'Sheet1 (2)'!$D$72,IF(shee2!D475='Sheet1 (2)'!$C$70,'Sheet1 (2)'!$D$70*('Sheet1 (2)'!$D$72-rave_index)/'Sheet1 (2)'!$D$72,IF(shee2!D475='Sheet1 (2)'!$C$71,'Sheet1 (2)'!$D$71*('Sheet1 (2)'!$D$72-rave_index)/'Sheet1 (2)'!$D$72))))</f>
        <v>3.4375</v>
      </c>
      <c r="AY475" s="157">
        <f>IF(IF(D475='Sheet1 (2)'!$C$69,'Sheet1 (2)'!$D$69*('Sheet1 (2)'!$D$72-rough_index)/'Sheet1 (2)'!$D$72,IF(shee2!D475='Sheet1 (2)'!$C$70,'Sheet1 (2)'!$D$70*('Sheet1 (2)'!$D$72-rough_index)/'Sheet1 (2)'!$D$72,IF(shee2!D475='Sheet1 (2)'!$C$71,'Sheet1 (2)'!$D$71*('Sheet1 (2)'!$D$72-rough_index)/'Sheet1 (2)'!$D$72)))&lt;0,0,IF(D475='Sheet1 (2)'!$C$69,'Sheet1 (2)'!$D$69*('Sheet1 (2)'!$D$72-rough_index)/'Sheet1 (2)'!$D$72,IF(shee2!D475='Sheet1 (2)'!$C$70,'Sheet1 (2)'!$D$70*('Sheet1 (2)'!$D$72-rough_index)/'Sheet1 (2)'!$D$72,IF(shee2!D475='Sheet1 (2)'!$C$71,'Sheet1 (2)'!$D$71*('Sheet1 (2)'!$D$72-rough_index)/'Sheet1 (2)'!$D$72))))</f>
        <v>3.3333333333333335</v>
      </c>
      <c r="AZ475" s="159">
        <f>+(AU475*'Sheet1 (2)'!$C$77)+(AV475*'Sheet1 (2)'!$C$78)+(AW475*'Sheet1 (2)'!$C$79)+(AX475*'Sheet1 (2)'!$C$80)+(AY475*'Sheet1 (2)'!$C$81)</f>
        <v>3.15625</v>
      </c>
      <c r="BA475" s="213" t="str">
        <f t="shared" si="15"/>
        <v>Fair</v>
      </c>
      <c r="BE475">
        <f>IF(D475='Sheet1 (2)'!$C$61,'Sheet1 (2)'!$D$61*(counts^2)+'Sheet1 (2)'!$G$61*counts+'Sheet1 (2)'!$J$61,IF(D475='Sheet1 (2)'!$C$62,'Sheet1 (2)'!$D$62*counts+'Sheet1 (2)'!$G$62,IF(D475='Sheet1 (2)'!$C$63,'Sheet1 (2)'!$D$63*counts+'Sheet1 (2)'!$G$63,IF(D475='Sheet1 (2)'!$C$64,'Sheet1 (2)'!$D$64*counts+'Sheet1 (2)'!$G$64))))</f>
        <v>2.0984129299999998</v>
      </c>
    </row>
    <row r="476" spans="1:57" ht="12" customHeight="1">
      <c r="A476" s="145" t="s">
        <v>282</v>
      </c>
      <c r="B476" s="145" t="s">
        <v>76</v>
      </c>
      <c r="C476" s="170">
        <v>616</v>
      </c>
      <c r="D476" s="174" t="s">
        <v>77</v>
      </c>
      <c r="E476" s="171">
        <v>8</v>
      </c>
      <c r="F476" s="171">
        <v>2</v>
      </c>
      <c r="G476" s="171" t="s">
        <v>77</v>
      </c>
      <c r="H476" s="171">
        <v>1</v>
      </c>
      <c r="I476" s="171" t="s">
        <v>77</v>
      </c>
      <c r="J476" s="173" t="s">
        <v>80</v>
      </c>
      <c r="K476" s="173" t="s">
        <v>80</v>
      </c>
      <c r="L476" s="169">
        <f>VLOOKUP(CONCATENATE(J476,K476),'Sheet1 (2)'!$J$6:$K$26,2,FALSE)</f>
        <v>0</v>
      </c>
      <c r="M476" s="173" t="s">
        <v>83</v>
      </c>
      <c r="N476" s="173" t="s">
        <v>78</v>
      </c>
      <c r="O476" s="168">
        <f>VLOOKUP(CONCATENATE(M476,N476),'Sheet1 (2)'!$L$6:$M$26,2,FALSE)</f>
        <v>7.5</v>
      </c>
      <c r="P476" s="173" t="s">
        <v>83</v>
      </c>
      <c r="Q476" s="173" t="s">
        <v>78</v>
      </c>
      <c r="R476" s="168">
        <f>VLOOKUP(CONCATENATE(P476,Q476),'Sheet1 (2)'!$N$6:$O$26,2,FALSE)</f>
        <v>7.5</v>
      </c>
      <c r="S476" s="173" t="s">
        <v>80</v>
      </c>
      <c r="T476" s="173" t="s">
        <v>80</v>
      </c>
      <c r="U476" s="168">
        <f>VLOOKUP(CONCATENATE(S476,T476),'Sheet1 (2)'!$P$6:$Q$26,2,FALSE)</f>
        <v>0</v>
      </c>
      <c r="V476" s="173" t="s">
        <v>82</v>
      </c>
      <c r="W476" s="173" t="s">
        <v>81</v>
      </c>
      <c r="X476" s="168">
        <f>VLOOKUP(CONCATENATE(V476,W476),'Sheet1 (2)'!$R$6:$S$26,2,FALSE)</f>
        <v>50</v>
      </c>
      <c r="Y476" s="173" t="s">
        <v>80</v>
      </c>
      <c r="Z476" s="173" t="s">
        <v>80</v>
      </c>
      <c r="AA476" s="168">
        <f>VLOOKUP(CONCATENATE(Y476,Z476),'Sheet1 (2)'!$T$6:$U$26,2,FALSE)</f>
        <v>0</v>
      </c>
      <c r="AB476" s="173" t="s">
        <v>80</v>
      </c>
      <c r="AC476" s="173" t="s">
        <v>80</v>
      </c>
      <c r="AD476" s="168">
        <f>VLOOKUP(CONCATENATE(AB476,AC476),'Sheet1 (2)'!$X$6:$Y$26,2,FALSE)</f>
        <v>0</v>
      </c>
      <c r="AE476" s="173" t="s">
        <v>82</v>
      </c>
      <c r="AF476" s="173" t="s">
        <v>81</v>
      </c>
      <c r="AG476" s="168">
        <f>VLOOKUP(CONCATENATE(AE476,AF476),'Sheet1 (2)'!$Z$6:$AA$26,2,FALSE)</f>
        <v>66</v>
      </c>
      <c r="AH476" s="172"/>
      <c r="AI476" s="175"/>
      <c r="AJ476" s="140"/>
      <c r="AK476" s="176" t="s">
        <v>282</v>
      </c>
      <c r="AL476" s="176" t="s">
        <v>76</v>
      </c>
      <c r="AM476" s="170">
        <f t="shared" si="14"/>
        <v>616</v>
      </c>
      <c r="AN476" s="147"/>
      <c r="AO476" s="155"/>
      <c r="AP476" s="156"/>
      <c r="AQ476" s="157">
        <v>2.2546912111567643</v>
      </c>
      <c r="AR476" s="158"/>
      <c r="AS476" s="145">
        <f>LOOKUP(rufmkm,'Sheet1 (2)'!$V$62:$V$71,'Sheet1 (2)'!$W$62:$W$71)</f>
        <v>30</v>
      </c>
      <c r="AT476" s="140"/>
      <c r="AU476" s="157">
        <f>IF(IF(D476='Sheet1 (2)'!$C$69,'Sheet1 (2)'!$D$69*('Sheet1 (2)'!$D$72-rut_index)/'Sheet1 (2)'!$D$72,IF(shee2!D476='Sheet1 (2)'!$C$70,'Sheet1 (2)'!$D$70*('Sheet1 (2)'!$D$72-rut_index)/'Sheet1 (2)'!$D$72,IF(shee2!D476='Sheet1 (2)'!$C$71,'Sheet1 (2)'!$D$71*('Sheet1 (2)'!$D$72-rut_index)/'Sheet1 (2)'!$D$72)))&lt;0,0,IF(D476='Sheet1 (2)'!$C$69,'Sheet1 (2)'!$D$69*('Sheet1 (2)'!$D$72-rut_index)/'Sheet1 (2)'!$D$72,IF(shee2!D476='Sheet1 (2)'!$C$70,'Sheet1 (2)'!$D$70*('Sheet1 (2)'!$D$72-rut_index)/'Sheet1 (2)'!$D$72,IF(shee2!D476='Sheet1 (2)'!$C$71,'Sheet1 (2)'!$D$71*('Sheet1 (2)'!$D$72-rut_index)/'Sheet1 (2)'!$D$72))))</f>
        <v>5</v>
      </c>
      <c r="AV476" s="157">
        <f>IF(IF(D476='Sheet1 (2)'!$C$69,'Sheet1 (2)'!$D$69*('Sheet1 (2)'!$D$72-crack_s_index)/'Sheet1 (2)'!$D$72,IF(shee2!D476='Sheet1 (2)'!$C$70,'Sheet1 (2)'!$D$70*('Sheet1 (2)'!$D$72-crack_s_index)/'Sheet1 (2)'!$D$72,IF(shee2!D476='Sheet1 (2)'!$C$71,'Sheet1 (2)'!$D$71*('Sheet1 (2)'!$D$72-crack_s_index)/'Sheet1 (2)'!$D$72)))&lt;0,0,IF(D476='Sheet1 (2)'!$C$69,'Sheet1 (2)'!$D$69*('Sheet1 (2)'!$D$72-crack_s_index)/'Sheet1 (2)'!$D$72,IF(shee2!D476='Sheet1 (2)'!$C$70,'Sheet1 (2)'!$D$70*('Sheet1 (2)'!$D$72-crack_s_index)/'Sheet1 (2)'!$D$72,IF(shee2!D476='Sheet1 (2)'!$C$71,'Sheet1 (2)'!$D$71*('Sheet1 (2)'!$D$72-crack_s_index)/'Sheet1 (2)'!$D$72))))</f>
        <v>4.375</v>
      </c>
      <c r="AW476" s="157">
        <f>IF(IF(D476='Sheet1 (2)'!$C$69,'Sheet1 (2)'!$D$69*('Sheet1 (2)'!$D$72-crack_t_index)/'Sheet1 (2)'!$D$72,IF(shee2!D476='Sheet1 (2)'!$C$70,'Sheet1 (2)'!$D$70*('Sheet1 (2)'!$D$72-crack_t_index)/'Sheet1 (2)'!$D$72,IF(shee2!D476='Sheet1 (2)'!$C$71,'Sheet1 (2)'!$D$71*('Sheet1 (2)'!$D$72-crack_t_index)/'Sheet1 (2)'!$D$72)))&lt;0,0,IF(D476='Sheet1 (2)'!$C$69,'Sheet1 (2)'!$D$69*('Sheet1 (2)'!$D$72-crack_t_index)/'Sheet1 (2)'!$D$72,IF(shee2!D476='Sheet1 (2)'!$C$70,'Sheet1 (2)'!$D$70*('Sheet1 (2)'!$D$72-crack_t_index)/'Sheet1 (2)'!$D$72,IF(shee2!D476='Sheet1 (2)'!$C$71,'Sheet1 (2)'!$D$71*('Sheet1 (2)'!$D$72-crack_t_index)/'Sheet1 (2)'!$D$72))))</f>
        <v>4.375</v>
      </c>
      <c r="AX476" s="157">
        <f>IF(IF(D476='Sheet1 (2)'!$C$69,'Sheet1 (2)'!$D$69*('Sheet1 (2)'!$D$72-rave_index)/'Sheet1 (2)'!$D$72,IF(shee2!D476='Sheet1 (2)'!$C$70,'Sheet1 (2)'!$D$70*('Sheet1 (2)'!$D$72-rave_index)/'Sheet1 (2)'!$D$72,IF(shee2!D476='Sheet1 (2)'!$C$71,'Sheet1 (2)'!$D$71*('Sheet1 (2)'!$D$72-rave_index)/'Sheet1 (2)'!$D$72)))&lt;0,0,IF(D476='Sheet1 (2)'!$C$69,'Sheet1 (2)'!$D$69*('Sheet1 (2)'!$D$72-rave_index)/'Sheet1 (2)'!$D$72,IF(shee2!D476='Sheet1 (2)'!$C$70,'Sheet1 (2)'!$D$70*('Sheet1 (2)'!$D$72-rave_index)/'Sheet1 (2)'!$D$72,IF(shee2!D476='Sheet1 (2)'!$C$71,'Sheet1 (2)'!$D$71*('Sheet1 (2)'!$D$72-rave_index)/'Sheet1 (2)'!$D$72))))</f>
        <v>5</v>
      </c>
      <c r="AY476" s="157">
        <f>IF(IF(D476='Sheet1 (2)'!$C$69,'Sheet1 (2)'!$D$69*('Sheet1 (2)'!$D$72-rough_index)/'Sheet1 (2)'!$D$72,IF(shee2!D476='Sheet1 (2)'!$C$70,'Sheet1 (2)'!$D$70*('Sheet1 (2)'!$D$72-rough_index)/'Sheet1 (2)'!$D$72,IF(shee2!D476='Sheet1 (2)'!$C$71,'Sheet1 (2)'!$D$71*('Sheet1 (2)'!$D$72-rough_index)/'Sheet1 (2)'!$D$72)))&lt;0,0,IF(D476='Sheet1 (2)'!$C$69,'Sheet1 (2)'!$D$69*('Sheet1 (2)'!$D$72-rough_index)/'Sheet1 (2)'!$D$72,IF(shee2!D476='Sheet1 (2)'!$C$70,'Sheet1 (2)'!$D$70*('Sheet1 (2)'!$D$72-rough_index)/'Sheet1 (2)'!$D$72,IF(shee2!D476='Sheet1 (2)'!$C$71,'Sheet1 (2)'!$D$71*('Sheet1 (2)'!$D$72-rough_index)/'Sheet1 (2)'!$D$72))))</f>
        <v>2.5</v>
      </c>
      <c r="AZ476" s="159">
        <f>+(AU476*'Sheet1 (2)'!$C$77)+(AV476*'Sheet1 (2)'!$C$78)+(AW476*'Sheet1 (2)'!$C$79)+(AX476*'Sheet1 (2)'!$C$80)+(AY476*'Sheet1 (2)'!$C$81)</f>
        <v>4</v>
      </c>
      <c r="BA476" s="213" t="str">
        <f t="shared" si="15"/>
        <v>Good</v>
      </c>
      <c r="BE476">
        <f>IF(D476='Sheet1 (2)'!$C$61,'Sheet1 (2)'!$D$61*(counts^2)+'Sheet1 (2)'!$G$61*counts+'Sheet1 (2)'!$J$61,IF(D476='Sheet1 (2)'!$C$62,'Sheet1 (2)'!$D$62*counts+'Sheet1 (2)'!$G$62,IF(D476='Sheet1 (2)'!$C$63,'Sheet1 (2)'!$D$63*counts+'Sheet1 (2)'!$G$63,IF(D476='Sheet1 (2)'!$C$64,'Sheet1 (2)'!$D$64*counts+'Sheet1 (2)'!$G$64))))</f>
        <v>2.0984129299999998</v>
      </c>
    </row>
    <row r="477" spans="1:57" ht="12" customHeight="1">
      <c r="A477" s="145" t="s">
        <v>282</v>
      </c>
      <c r="B477" s="145" t="s">
        <v>76</v>
      </c>
      <c r="C477" s="170">
        <v>617</v>
      </c>
      <c r="D477" s="174" t="s">
        <v>77</v>
      </c>
      <c r="E477" s="171">
        <v>8</v>
      </c>
      <c r="F477" s="171">
        <v>2</v>
      </c>
      <c r="G477" s="171" t="s">
        <v>77</v>
      </c>
      <c r="H477" s="171">
        <v>1</v>
      </c>
      <c r="I477" s="171" t="s">
        <v>77</v>
      </c>
      <c r="J477" s="173" t="s">
        <v>80</v>
      </c>
      <c r="K477" s="173" t="s">
        <v>80</v>
      </c>
      <c r="L477" s="169">
        <f>VLOOKUP(CONCATENATE(J477,K477),'Sheet1 (2)'!$J$6:$K$26,2,FALSE)</f>
        <v>0</v>
      </c>
      <c r="M477" s="173" t="s">
        <v>83</v>
      </c>
      <c r="N477" s="173" t="s">
        <v>82</v>
      </c>
      <c r="O477" s="168">
        <f>VLOOKUP(CONCATENATE(M477,N477),'Sheet1 (2)'!$L$6:$M$26,2,FALSE)</f>
        <v>18.75</v>
      </c>
      <c r="P477" s="173" t="s">
        <v>83</v>
      </c>
      <c r="Q477" s="173" t="s">
        <v>78</v>
      </c>
      <c r="R477" s="168">
        <f>VLOOKUP(CONCATENATE(P477,Q477),'Sheet1 (2)'!$N$6:$O$26,2,FALSE)</f>
        <v>7.5</v>
      </c>
      <c r="S477" s="173" t="s">
        <v>78</v>
      </c>
      <c r="T477" s="173" t="s">
        <v>83</v>
      </c>
      <c r="U477" s="168">
        <f>VLOOKUP(CONCATENATE(S477,T477),'Sheet1 (2)'!$P$6:$Q$26,2,FALSE)</f>
        <v>12.5</v>
      </c>
      <c r="V477" s="173" t="s">
        <v>80</v>
      </c>
      <c r="W477" s="173" t="s">
        <v>80</v>
      </c>
      <c r="X477" s="168">
        <f>VLOOKUP(CONCATENATE(V477,W477),'Sheet1 (2)'!$R$6:$S$26,2,FALSE)</f>
        <v>0</v>
      </c>
      <c r="Y477" s="173" t="s">
        <v>79</v>
      </c>
      <c r="Z477" s="173" t="s">
        <v>82</v>
      </c>
      <c r="AA477" s="168">
        <f>VLOOKUP(CONCATENATE(Y477,Z477),'Sheet1 (2)'!$T$6:$U$26,2,FALSE)</f>
        <v>25</v>
      </c>
      <c r="AB477" s="173" t="s">
        <v>80</v>
      </c>
      <c r="AC477" s="173" t="s">
        <v>80</v>
      </c>
      <c r="AD477" s="168">
        <f>VLOOKUP(CONCATENATE(AB477,AC477),'Sheet1 (2)'!$X$6:$Y$26,2,FALSE)</f>
        <v>0</v>
      </c>
      <c r="AE477" s="173" t="s">
        <v>82</v>
      </c>
      <c r="AF477" s="173" t="s">
        <v>81</v>
      </c>
      <c r="AG477" s="168">
        <f>VLOOKUP(CONCATENATE(AE477,AF477),'Sheet1 (2)'!$Z$6:$AA$26,2,FALSE)</f>
        <v>66</v>
      </c>
      <c r="AH477" s="172"/>
      <c r="AI477" s="175"/>
      <c r="AJ477" s="140"/>
      <c r="AK477" s="176" t="s">
        <v>282</v>
      </c>
      <c r="AL477" s="176" t="s">
        <v>76</v>
      </c>
      <c r="AM477" s="170">
        <f t="shared" si="14"/>
        <v>617</v>
      </c>
      <c r="AN477" s="147"/>
      <c r="AO477" s="155"/>
      <c r="AP477" s="156"/>
      <c r="AQ477" s="157">
        <v>3.4672037214158102</v>
      </c>
      <c r="AR477" s="158"/>
      <c r="AS477" s="145">
        <f>LOOKUP(rufmkm,'Sheet1 (2)'!$V$62:$V$71,'Sheet1 (2)'!$W$62:$W$71)</f>
        <v>40</v>
      </c>
      <c r="AT477" s="140"/>
      <c r="AU477" s="157">
        <f>IF(IF(D477='Sheet1 (2)'!$C$69,'Sheet1 (2)'!$D$69*('Sheet1 (2)'!$D$72-rut_index)/'Sheet1 (2)'!$D$72,IF(shee2!D477='Sheet1 (2)'!$C$70,'Sheet1 (2)'!$D$70*('Sheet1 (2)'!$D$72-rut_index)/'Sheet1 (2)'!$D$72,IF(shee2!D477='Sheet1 (2)'!$C$71,'Sheet1 (2)'!$D$71*('Sheet1 (2)'!$D$72-rut_index)/'Sheet1 (2)'!$D$72)))&lt;0,0,IF(D477='Sheet1 (2)'!$C$69,'Sheet1 (2)'!$D$69*('Sheet1 (2)'!$D$72-rut_index)/'Sheet1 (2)'!$D$72,IF(shee2!D477='Sheet1 (2)'!$C$70,'Sheet1 (2)'!$D$70*('Sheet1 (2)'!$D$72-rut_index)/'Sheet1 (2)'!$D$72,IF(shee2!D477='Sheet1 (2)'!$C$71,'Sheet1 (2)'!$D$71*('Sheet1 (2)'!$D$72-rut_index)/'Sheet1 (2)'!$D$72))))</f>
        <v>5</v>
      </c>
      <c r="AV477" s="157">
        <f>IF(IF(D477='Sheet1 (2)'!$C$69,'Sheet1 (2)'!$D$69*('Sheet1 (2)'!$D$72-crack_s_index)/'Sheet1 (2)'!$D$72,IF(shee2!D477='Sheet1 (2)'!$C$70,'Sheet1 (2)'!$D$70*('Sheet1 (2)'!$D$72-crack_s_index)/'Sheet1 (2)'!$D$72,IF(shee2!D477='Sheet1 (2)'!$C$71,'Sheet1 (2)'!$D$71*('Sheet1 (2)'!$D$72-crack_s_index)/'Sheet1 (2)'!$D$72)))&lt;0,0,IF(D477='Sheet1 (2)'!$C$69,'Sheet1 (2)'!$D$69*('Sheet1 (2)'!$D$72-crack_s_index)/'Sheet1 (2)'!$D$72,IF(shee2!D477='Sheet1 (2)'!$C$70,'Sheet1 (2)'!$D$70*('Sheet1 (2)'!$D$72-crack_s_index)/'Sheet1 (2)'!$D$72,IF(shee2!D477='Sheet1 (2)'!$C$71,'Sheet1 (2)'!$D$71*('Sheet1 (2)'!$D$72-crack_s_index)/'Sheet1 (2)'!$D$72))))</f>
        <v>3.4375</v>
      </c>
      <c r="AW477" s="157">
        <f>IF(IF(D477='Sheet1 (2)'!$C$69,'Sheet1 (2)'!$D$69*('Sheet1 (2)'!$D$72-crack_t_index)/'Sheet1 (2)'!$D$72,IF(shee2!D477='Sheet1 (2)'!$C$70,'Sheet1 (2)'!$D$70*('Sheet1 (2)'!$D$72-crack_t_index)/'Sheet1 (2)'!$D$72,IF(shee2!D477='Sheet1 (2)'!$C$71,'Sheet1 (2)'!$D$71*('Sheet1 (2)'!$D$72-crack_t_index)/'Sheet1 (2)'!$D$72)))&lt;0,0,IF(D477='Sheet1 (2)'!$C$69,'Sheet1 (2)'!$D$69*('Sheet1 (2)'!$D$72-crack_t_index)/'Sheet1 (2)'!$D$72,IF(shee2!D477='Sheet1 (2)'!$C$70,'Sheet1 (2)'!$D$70*('Sheet1 (2)'!$D$72-crack_t_index)/'Sheet1 (2)'!$D$72,IF(shee2!D477='Sheet1 (2)'!$C$71,'Sheet1 (2)'!$D$71*('Sheet1 (2)'!$D$72-crack_t_index)/'Sheet1 (2)'!$D$72))))</f>
        <v>4.375</v>
      </c>
      <c r="AX477" s="157">
        <f>IF(IF(D477='Sheet1 (2)'!$C$69,'Sheet1 (2)'!$D$69*('Sheet1 (2)'!$D$72-rave_index)/'Sheet1 (2)'!$D$72,IF(shee2!D477='Sheet1 (2)'!$C$70,'Sheet1 (2)'!$D$70*('Sheet1 (2)'!$D$72-rave_index)/'Sheet1 (2)'!$D$72,IF(shee2!D477='Sheet1 (2)'!$C$71,'Sheet1 (2)'!$D$71*('Sheet1 (2)'!$D$72-rave_index)/'Sheet1 (2)'!$D$72)))&lt;0,0,IF(D477='Sheet1 (2)'!$C$69,'Sheet1 (2)'!$D$69*('Sheet1 (2)'!$D$72-rave_index)/'Sheet1 (2)'!$D$72,IF(shee2!D477='Sheet1 (2)'!$C$70,'Sheet1 (2)'!$D$70*('Sheet1 (2)'!$D$72-rave_index)/'Sheet1 (2)'!$D$72,IF(shee2!D477='Sheet1 (2)'!$C$71,'Sheet1 (2)'!$D$71*('Sheet1 (2)'!$D$72-rave_index)/'Sheet1 (2)'!$D$72))))</f>
        <v>2.9166666666666665</v>
      </c>
      <c r="AY477" s="157">
        <f>IF(IF(D477='Sheet1 (2)'!$C$69,'Sheet1 (2)'!$D$69*('Sheet1 (2)'!$D$72-rough_index)/'Sheet1 (2)'!$D$72,IF(shee2!D477='Sheet1 (2)'!$C$70,'Sheet1 (2)'!$D$70*('Sheet1 (2)'!$D$72-rough_index)/'Sheet1 (2)'!$D$72,IF(shee2!D477='Sheet1 (2)'!$C$71,'Sheet1 (2)'!$D$71*('Sheet1 (2)'!$D$72-rough_index)/'Sheet1 (2)'!$D$72)))&lt;0,0,IF(D477='Sheet1 (2)'!$C$69,'Sheet1 (2)'!$D$69*('Sheet1 (2)'!$D$72-rough_index)/'Sheet1 (2)'!$D$72,IF(shee2!D477='Sheet1 (2)'!$C$70,'Sheet1 (2)'!$D$70*('Sheet1 (2)'!$D$72-rough_index)/'Sheet1 (2)'!$D$72,IF(shee2!D477='Sheet1 (2)'!$C$71,'Sheet1 (2)'!$D$71*('Sheet1 (2)'!$D$72-rough_index)/'Sheet1 (2)'!$D$72))))</f>
        <v>1.6666666666666667</v>
      </c>
      <c r="AZ477" s="159">
        <f>+(AU477*'Sheet1 (2)'!$C$77)+(AV477*'Sheet1 (2)'!$C$78)+(AW477*'Sheet1 (2)'!$C$79)+(AX477*'Sheet1 (2)'!$C$80)+(AY477*'Sheet1 (2)'!$C$81)</f>
        <v>3.2041666666666662</v>
      </c>
      <c r="BA477" s="213" t="str">
        <f t="shared" si="15"/>
        <v>Fair</v>
      </c>
      <c r="BE477">
        <f>IF(D477='Sheet1 (2)'!$C$61,'Sheet1 (2)'!$D$61*(counts^2)+'Sheet1 (2)'!$G$61*counts+'Sheet1 (2)'!$J$61,IF(D477='Sheet1 (2)'!$C$62,'Sheet1 (2)'!$D$62*counts+'Sheet1 (2)'!$G$62,IF(D477='Sheet1 (2)'!$C$63,'Sheet1 (2)'!$D$63*counts+'Sheet1 (2)'!$G$63,IF(D477='Sheet1 (2)'!$C$64,'Sheet1 (2)'!$D$64*counts+'Sheet1 (2)'!$G$64))))</f>
        <v>2.0984129299999998</v>
      </c>
    </row>
    <row r="478" spans="1:57" ht="12" customHeight="1">
      <c r="A478" s="145" t="s">
        <v>282</v>
      </c>
      <c r="B478" s="145" t="s">
        <v>76</v>
      </c>
      <c r="C478" s="170">
        <v>618</v>
      </c>
      <c r="D478" s="174" t="s">
        <v>77</v>
      </c>
      <c r="E478" s="171">
        <v>8</v>
      </c>
      <c r="F478" s="171">
        <v>2</v>
      </c>
      <c r="G478" s="171" t="s">
        <v>77</v>
      </c>
      <c r="H478" s="171">
        <v>1</v>
      </c>
      <c r="I478" s="171" t="s">
        <v>77</v>
      </c>
      <c r="J478" s="173" t="s">
        <v>80</v>
      </c>
      <c r="K478" s="173" t="s">
        <v>80</v>
      </c>
      <c r="L478" s="169">
        <f>VLOOKUP(CONCATENATE(J478,K478),'Sheet1 (2)'!$J$6:$K$26,2,FALSE)</f>
        <v>0</v>
      </c>
      <c r="M478" s="173" t="s">
        <v>83</v>
      </c>
      <c r="N478" s="173" t="s">
        <v>82</v>
      </c>
      <c r="O478" s="168">
        <f>VLOOKUP(CONCATENATE(M478,N478),'Sheet1 (2)'!$L$6:$M$26,2,FALSE)</f>
        <v>18.75</v>
      </c>
      <c r="P478" s="173" t="s">
        <v>83</v>
      </c>
      <c r="Q478" s="173" t="s">
        <v>78</v>
      </c>
      <c r="R478" s="168">
        <f>VLOOKUP(CONCATENATE(P478,Q478),'Sheet1 (2)'!$N$6:$O$26,2,FALSE)</f>
        <v>7.5</v>
      </c>
      <c r="S478" s="173" t="s">
        <v>80</v>
      </c>
      <c r="T478" s="173" t="s">
        <v>80</v>
      </c>
      <c r="U478" s="168">
        <f>VLOOKUP(CONCATENATE(S478,T478),'Sheet1 (2)'!$P$6:$Q$26,2,FALSE)</f>
        <v>0</v>
      </c>
      <c r="V478" s="173" t="s">
        <v>82</v>
      </c>
      <c r="W478" s="173" t="s">
        <v>81</v>
      </c>
      <c r="X478" s="168">
        <f>VLOOKUP(CONCATENATE(V478,W478),'Sheet1 (2)'!$R$6:$S$26,2,FALSE)</f>
        <v>50</v>
      </c>
      <c r="Y478" s="173" t="s">
        <v>80</v>
      </c>
      <c r="Z478" s="173" t="s">
        <v>80</v>
      </c>
      <c r="AA478" s="168">
        <f>VLOOKUP(CONCATENATE(Y478,Z478),'Sheet1 (2)'!$T$6:$U$26,2,FALSE)</f>
        <v>0</v>
      </c>
      <c r="AB478" s="173" t="s">
        <v>80</v>
      </c>
      <c r="AC478" s="173" t="s">
        <v>80</v>
      </c>
      <c r="AD478" s="168">
        <f>VLOOKUP(CONCATENATE(AB478,AC478),'Sheet1 (2)'!$X$6:$Y$26,2,FALSE)</f>
        <v>0</v>
      </c>
      <c r="AE478" s="173" t="s">
        <v>82</v>
      </c>
      <c r="AF478" s="173" t="s">
        <v>81</v>
      </c>
      <c r="AG478" s="168">
        <f>VLOOKUP(CONCATENATE(AE478,AF478),'Sheet1 (2)'!$Z$6:$AA$26,2,FALSE)</f>
        <v>66</v>
      </c>
      <c r="AH478" s="172"/>
      <c r="AI478" s="175"/>
      <c r="AJ478" s="140"/>
      <c r="AK478" s="176" t="s">
        <v>282</v>
      </c>
      <c r="AL478" s="176" t="s">
        <v>76</v>
      </c>
      <c r="AM478" s="170">
        <f t="shared" si="14"/>
        <v>618</v>
      </c>
      <c r="AN478" s="147"/>
      <c r="AO478" s="155"/>
      <c r="AP478" s="156"/>
      <c r="AQ478" s="157">
        <v>3.1294336180000002</v>
      </c>
      <c r="AR478" s="158"/>
      <c r="AS478" s="145">
        <f>LOOKUP(rufmkm,'Sheet1 (2)'!$V$62:$V$71,'Sheet1 (2)'!$W$62:$W$71)</f>
        <v>40</v>
      </c>
      <c r="AT478" s="140"/>
      <c r="AU478" s="157">
        <f>IF(IF(D478='Sheet1 (2)'!$C$69,'Sheet1 (2)'!$D$69*('Sheet1 (2)'!$D$72-rut_index)/'Sheet1 (2)'!$D$72,IF(shee2!D478='Sheet1 (2)'!$C$70,'Sheet1 (2)'!$D$70*('Sheet1 (2)'!$D$72-rut_index)/'Sheet1 (2)'!$D$72,IF(shee2!D478='Sheet1 (2)'!$C$71,'Sheet1 (2)'!$D$71*('Sheet1 (2)'!$D$72-rut_index)/'Sheet1 (2)'!$D$72)))&lt;0,0,IF(D478='Sheet1 (2)'!$C$69,'Sheet1 (2)'!$D$69*('Sheet1 (2)'!$D$72-rut_index)/'Sheet1 (2)'!$D$72,IF(shee2!D478='Sheet1 (2)'!$C$70,'Sheet1 (2)'!$D$70*('Sheet1 (2)'!$D$72-rut_index)/'Sheet1 (2)'!$D$72,IF(shee2!D478='Sheet1 (2)'!$C$71,'Sheet1 (2)'!$D$71*('Sheet1 (2)'!$D$72-rut_index)/'Sheet1 (2)'!$D$72))))</f>
        <v>5</v>
      </c>
      <c r="AV478" s="157">
        <f>IF(IF(D478='Sheet1 (2)'!$C$69,'Sheet1 (2)'!$D$69*('Sheet1 (2)'!$D$72-crack_s_index)/'Sheet1 (2)'!$D$72,IF(shee2!D478='Sheet1 (2)'!$C$70,'Sheet1 (2)'!$D$70*('Sheet1 (2)'!$D$72-crack_s_index)/'Sheet1 (2)'!$D$72,IF(shee2!D478='Sheet1 (2)'!$C$71,'Sheet1 (2)'!$D$71*('Sheet1 (2)'!$D$72-crack_s_index)/'Sheet1 (2)'!$D$72)))&lt;0,0,IF(D478='Sheet1 (2)'!$C$69,'Sheet1 (2)'!$D$69*('Sheet1 (2)'!$D$72-crack_s_index)/'Sheet1 (2)'!$D$72,IF(shee2!D478='Sheet1 (2)'!$C$70,'Sheet1 (2)'!$D$70*('Sheet1 (2)'!$D$72-crack_s_index)/'Sheet1 (2)'!$D$72,IF(shee2!D478='Sheet1 (2)'!$C$71,'Sheet1 (2)'!$D$71*('Sheet1 (2)'!$D$72-crack_s_index)/'Sheet1 (2)'!$D$72))))</f>
        <v>3.4375</v>
      </c>
      <c r="AW478" s="157">
        <f>IF(IF(D478='Sheet1 (2)'!$C$69,'Sheet1 (2)'!$D$69*('Sheet1 (2)'!$D$72-crack_t_index)/'Sheet1 (2)'!$D$72,IF(shee2!D478='Sheet1 (2)'!$C$70,'Sheet1 (2)'!$D$70*('Sheet1 (2)'!$D$72-crack_t_index)/'Sheet1 (2)'!$D$72,IF(shee2!D478='Sheet1 (2)'!$C$71,'Sheet1 (2)'!$D$71*('Sheet1 (2)'!$D$72-crack_t_index)/'Sheet1 (2)'!$D$72)))&lt;0,0,IF(D478='Sheet1 (2)'!$C$69,'Sheet1 (2)'!$D$69*('Sheet1 (2)'!$D$72-crack_t_index)/'Sheet1 (2)'!$D$72,IF(shee2!D478='Sheet1 (2)'!$C$70,'Sheet1 (2)'!$D$70*('Sheet1 (2)'!$D$72-crack_t_index)/'Sheet1 (2)'!$D$72,IF(shee2!D478='Sheet1 (2)'!$C$71,'Sheet1 (2)'!$D$71*('Sheet1 (2)'!$D$72-crack_t_index)/'Sheet1 (2)'!$D$72))))</f>
        <v>4.375</v>
      </c>
      <c r="AX478" s="157">
        <f>IF(IF(D478='Sheet1 (2)'!$C$69,'Sheet1 (2)'!$D$69*('Sheet1 (2)'!$D$72-rave_index)/'Sheet1 (2)'!$D$72,IF(shee2!D478='Sheet1 (2)'!$C$70,'Sheet1 (2)'!$D$70*('Sheet1 (2)'!$D$72-rave_index)/'Sheet1 (2)'!$D$72,IF(shee2!D478='Sheet1 (2)'!$C$71,'Sheet1 (2)'!$D$71*('Sheet1 (2)'!$D$72-rave_index)/'Sheet1 (2)'!$D$72)))&lt;0,0,IF(D478='Sheet1 (2)'!$C$69,'Sheet1 (2)'!$D$69*('Sheet1 (2)'!$D$72-rave_index)/'Sheet1 (2)'!$D$72,IF(shee2!D478='Sheet1 (2)'!$C$70,'Sheet1 (2)'!$D$70*('Sheet1 (2)'!$D$72-rave_index)/'Sheet1 (2)'!$D$72,IF(shee2!D478='Sheet1 (2)'!$C$71,'Sheet1 (2)'!$D$71*('Sheet1 (2)'!$D$72-rave_index)/'Sheet1 (2)'!$D$72))))</f>
        <v>5</v>
      </c>
      <c r="AY478" s="157">
        <f>IF(IF(D478='Sheet1 (2)'!$C$69,'Sheet1 (2)'!$D$69*('Sheet1 (2)'!$D$72-rough_index)/'Sheet1 (2)'!$D$72,IF(shee2!D478='Sheet1 (2)'!$C$70,'Sheet1 (2)'!$D$70*('Sheet1 (2)'!$D$72-rough_index)/'Sheet1 (2)'!$D$72,IF(shee2!D478='Sheet1 (2)'!$C$71,'Sheet1 (2)'!$D$71*('Sheet1 (2)'!$D$72-rough_index)/'Sheet1 (2)'!$D$72)))&lt;0,0,IF(D478='Sheet1 (2)'!$C$69,'Sheet1 (2)'!$D$69*('Sheet1 (2)'!$D$72-rough_index)/'Sheet1 (2)'!$D$72,IF(shee2!D478='Sheet1 (2)'!$C$70,'Sheet1 (2)'!$D$70*('Sheet1 (2)'!$D$72-rough_index)/'Sheet1 (2)'!$D$72,IF(shee2!D478='Sheet1 (2)'!$C$71,'Sheet1 (2)'!$D$71*('Sheet1 (2)'!$D$72-rough_index)/'Sheet1 (2)'!$D$72))))</f>
        <v>1.6666666666666667</v>
      </c>
      <c r="AZ478" s="159">
        <f>+(AU478*'Sheet1 (2)'!$C$77)+(AV478*'Sheet1 (2)'!$C$78)+(AW478*'Sheet1 (2)'!$C$79)+(AX478*'Sheet1 (2)'!$C$80)+(AY478*'Sheet1 (2)'!$C$81)</f>
        <v>3.4124999999999996</v>
      </c>
      <c r="BA478" s="213" t="str">
        <f t="shared" si="15"/>
        <v>Fair</v>
      </c>
      <c r="BE478">
        <f>IF(D478='Sheet1 (2)'!$C$61,'Sheet1 (2)'!$D$61*(counts^2)+'Sheet1 (2)'!$G$61*counts+'Sheet1 (2)'!$J$61,IF(D478='Sheet1 (2)'!$C$62,'Sheet1 (2)'!$D$62*counts+'Sheet1 (2)'!$G$62,IF(D478='Sheet1 (2)'!$C$63,'Sheet1 (2)'!$D$63*counts+'Sheet1 (2)'!$G$63,IF(D478='Sheet1 (2)'!$C$64,'Sheet1 (2)'!$D$64*counts+'Sheet1 (2)'!$G$64))))</f>
        <v>2.0984129299999998</v>
      </c>
    </row>
    <row r="479" spans="1:57" ht="12" customHeight="1">
      <c r="A479" s="145" t="s">
        <v>282</v>
      </c>
      <c r="B479" s="145" t="s">
        <v>76</v>
      </c>
      <c r="C479" s="170">
        <v>619</v>
      </c>
      <c r="D479" s="174" t="s">
        <v>77</v>
      </c>
      <c r="E479" s="171">
        <v>8</v>
      </c>
      <c r="F479" s="171">
        <v>2</v>
      </c>
      <c r="G479" s="171" t="s">
        <v>77</v>
      </c>
      <c r="H479" s="171">
        <v>1</v>
      </c>
      <c r="I479" s="171" t="s">
        <v>77</v>
      </c>
      <c r="J479" s="173" t="s">
        <v>80</v>
      </c>
      <c r="K479" s="173" t="s">
        <v>80</v>
      </c>
      <c r="L479" s="169">
        <f>VLOOKUP(CONCATENATE(J479,K479),'Sheet1 (2)'!$J$6:$K$26,2,FALSE)</f>
        <v>0</v>
      </c>
      <c r="M479" s="173" t="s">
        <v>83</v>
      </c>
      <c r="N479" s="173" t="s">
        <v>82</v>
      </c>
      <c r="O479" s="168">
        <f>VLOOKUP(CONCATENATE(M479,N479),'Sheet1 (2)'!$L$6:$M$26,2,FALSE)</f>
        <v>18.75</v>
      </c>
      <c r="P479" s="173" t="s">
        <v>83</v>
      </c>
      <c r="Q479" s="173" t="s">
        <v>82</v>
      </c>
      <c r="R479" s="168">
        <f>VLOOKUP(CONCATENATE(P479,Q479),'Sheet1 (2)'!$N$6:$O$26,2,FALSE)</f>
        <v>18.75</v>
      </c>
      <c r="S479" s="173" t="s">
        <v>80</v>
      </c>
      <c r="T479" s="173" t="s">
        <v>80</v>
      </c>
      <c r="U479" s="168">
        <f>VLOOKUP(CONCATENATE(S479,T479),'Sheet1 (2)'!$P$6:$Q$26,2,FALSE)</f>
        <v>0</v>
      </c>
      <c r="V479" s="173" t="s">
        <v>82</v>
      </c>
      <c r="W479" s="173" t="s">
        <v>81</v>
      </c>
      <c r="X479" s="168">
        <f>VLOOKUP(CONCATENATE(V479,W479),'Sheet1 (2)'!$R$6:$S$26,2,FALSE)</f>
        <v>50</v>
      </c>
      <c r="Y479" s="173" t="s">
        <v>83</v>
      </c>
      <c r="Z479" s="173" t="s">
        <v>82</v>
      </c>
      <c r="AA479" s="168">
        <f>VLOOKUP(CONCATENATE(Y479,Z479),'Sheet1 (2)'!$T$6:$U$26,2,FALSE)</f>
        <v>18.75</v>
      </c>
      <c r="AB479" s="173" t="s">
        <v>80</v>
      </c>
      <c r="AC479" s="173" t="s">
        <v>80</v>
      </c>
      <c r="AD479" s="168">
        <f>VLOOKUP(CONCATENATE(AB479,AC479),'Sheet1 (2)'!$X$6:$Y$26,2,FALSE)</f>
        <v>0</v>
      </c>
      <c r="AE479" s="173" t="s">
        <v>82</v>
      </c>
      <c r="AF479" s="173" t="s">
        <v>81</v>
      </c>
      <c r="AG479" s="168">
        <f>VLOOKUP(CONCATENATE(AE479,AF479),'Sheet1 (2)'!$Z$6:$AA$26,2,FALSE)</f>
        <v>66</v>
      </c>
      <c r="AH479" s="172"/>
      <c r="AI479" s="175"/>
      <c r="AJ479" s="140"/>
      <c r="AK479" s="176" t="s">
        <v>282</v>
      </c>
      <c r="AL479" s="176" t="s">
        <v>76</v>
      </c>
      <c r="AM479" s="170">
        <f t="shared" si="14"/>
        <v>619</v>
      </c>
      <c r="AN479" s="147"/>
      <c r="AO479" s="155"/>
      <c r="AP479" s="156"/>
      <c r="AQ479" s="157">
        <v>3.4231252777999996</v>
      </c>
      <c r="AR479" s="158"/>
      <c r="AS479" s="145">
        <f>LOOKUP(rufmkm,'Sheet1 (2)'!$V$62:$V$71,'Sheet1 (2)'!$W$62:$W$71)</f>
        <v>40</v>
      </c>
      <c r="AT479" s="140"/>
      <c r="AU479" s="157">
        <f>IF(IF(D479='Sheet1 (2)'!$C$69,'Sheet1 (2)'!$D$69*('Sheet1 (2)'!$D$72-rut_index)/'Sheet1 (2)'!$D$72,IF(shee2!D479='Sheet1 (2)'!$C$70,'Sheet1 (2)'!$D$70*('Sheet1 (2)'!$D$72-rut_index)/'Sheet1 (2)'!$D$72,IF(shee2!D479='Sheet1 (2)'!$C$71,'Sheet1 (2)'!$D$71*('Sheet1 (2)'!$D$72-rut_index)/'Sheet1 (2)'!$D$72)))&lt;0,0,IF(D479='Sheet1 (2)'!$C$69,'Sheet1 (2)'!$D$69*('Sheet1 (2)'!$D$72-rut_index)/'Sheet1 (2)'!$D$72,IF(shee2!D479='Sheet1 (2)'!$C$70,'Sheet1 (2)'!$D$70*('Sheet1 (2)'!$D$72-rut_index)/'Sheet1 (2)'!$D$72,IF(shee2!D479='Sheet1 (2)'!$C$71,'Sheet1 (2)'!$D$71*('Sheet1 (2)'!$D$72-rut_index)/'Sheet1 (2)'!$D$72))))</f>
        <v>5</v>
      </c>
      <c r="AV479" s="157">
        <f>IF(IF(D479='Sheet1 (2)'!$C$69,'Sheet1 (2)'!$D$69*('Sheet1 (2)'!$D$72-crack_s_index)/'Sheet1 (2)'!$D$72,IF(shee2!D479='Sheet1 (2)'!$C$70,'Sheet1 (2)'!$D$70*('Sheet1 (2)'!$D$72-crack_s_index)/'Sheet1 (2)'!$D$72,IF(shee2!D479='Sheet1 (2)'!$C$71,'Sheet1 (2)'!$D$71*('Sheet1 (2)'!$D$72-crack_s_index)/'Sheet1 (2)'!$D$72)))&lt;0,0,IF(D479='Sheet1 (2)'!$C$69,'Sheet1 (2)'!$D$69*('Sheet1 (2)'!$D$72-crack_s_index)/'Sheet1 (2)'!$D$72,IF(shee2!D479='Sheet1 (2)'!$C$70,'Sheet1 (2)'!$D$70*('Sheet1 (2)'!$D$72-crack_s_index)/'Sheet1 (2)'!$D$72,IF(shee2!D479='Sheet1 (2)'!$C$71,'Sheet1 (2)'!$D$71*('Sheet1 (2)'!$D$72-crack_s_index)/'Sheet1 (2)'!$D$72))))</f>
        <v>3.4375</v>
      </c>
      <c r="AW479" s="157">
        <f>IF(IF(D479='Sheet1 (2)'!$C$69,'Sheet1 (2)'!$D$69*('Sheet1 (2)'!$D$72-crack_t_index)/'Sheet1 (2)'!$D$72,IF(shee2!D479='Sheet1 (2)'!$C$70,'Sheet1 (2)'!$D$70*('Sheet1 (2)'!$D$72-crack_t_index)/'Sheet1 (2)'!$D$72,IF(shee2!D479='Sheet1 (2)'!$C$71,'Sheet1 (2)'!$D$71*('Sheet1 (2)'!$D$72-crack_t_index)/'Sheet1 (2)'!$D$72)))&lt;0,0,IF(D479='Sheet1 (2)'!$C$69,'Sheet1 (2)'!$D$69*('Sheet1 (2)'!$D$72-crack_t_index)/'Sheet1 (2)'!$D$72,IF(shee2!D479='Sheet1 (2)'!$C$70,'Sheet1 (2)'!$D$70*('Sheet1 (2)'!$D$72-crack_t_index)/'Sheet1 (2)'!$D$72,IF(shee2!D479='Sheet1 (2)'!$C$71,'Sheet1 (2)'!$D$71*('Sheet1 (2)'!$D$72-crack_t_index)/'Sheet1 (2)'!$D$72))))</f>
        <v>3.4375</v>
      </c>
      <c r="AX479" s="157">
        <f>IF(IF(D479='Sheet1 (2)'!$C$69,'Sheet1 (2)'!$D$69*('Sheet1 (2)'!$D$72-rave_index)/'Sheet1 (2)'!$D$72,IF(shee2!D479='Sheet1 (2)'!$C$70,'Sheet1 (2)'!$D$70*('Sheet1 (2)'!$D$72-rave_index)/'Sheet1 (2)'!$D$72,IF(shee2!D479='Sheet1 (2)'!$C$71,'Sheet1 (2)'!$D$71*('Sheet1 (2)'!$D$72-rave_index)/'Sheet1 (2)'!$D$72)))&lt;0,0,IF(D479='Sheet1 (2)'!$C$69,'Sheet1 (2)'!$D$69*('Sheet1 (2)'!$D$72-rave_index)/'Sheet1 (2)'!$D$72,IF(shee2!D479='Sheet1 (2)'!$C$70,'Sheet1 (2)'!$D$70*('Sheet1 (2)'!$D$72-rave_index)/'Sheet1 (2)'!$D$72,IF(shee2!D479='Sheet1 (2)'!$C$71,'Sheet1 (2)'!$D$71*('Sheet1 (2)'!$D$72-rave_index)/'Sheet1 (2)'!$D$72))))</f>
        <v>3.4375</v>
      </c>
      <c r="AY479" s="157">
        <f>IF(IF(D479='Sheet1 (2)'!$C$69,'Sheet1 (2)'!$D$69*('Sheet1 (2)'!$D$72-rough_index)/'Sheet1 (2)'!$D$72,IF(shee2!D479='Sheet1 (2)'!$C$70,'Sheet1 (2)'!$D$70*('Sheet1 (2)'!$D$72-rough_index)/'Sheet1 (2)'!$D$72,IF(shee2!D479='Sheet1 (2)'!$C$71,'Sheet1 (2)'!$D$71*('Sheet1 (2)'!$D$72-rough_index)/'Sheet1 (2)'!$D$72)))&lt;0,0,IF(D479='Sheet1 (2)'!$C$69,'Sheet1 (2)'!$D$69*('Sheet1 (2)'!$D$72-rough_index)/'Sheet1 (2)'!$D$72,IF(shee2!D479='Sheet1 (2)'!$C$70,'Sheet1 (2)'!$D$70*('Sheet1 (2)'!$D$72-rough_index)/'Sheet1 (2)'!$D$72,IF(shee2!D479='Sheet1 (2)'!$C$71,'Sheet1 (2)'!$D$71*('Sheet1 (2)'!$D$72-rough_index)/'Sheet1 (2)'!$D$72))))</f>
        <v>1.6666666666666667</v>
      </c>
      <c r="AZ479" s="159">
        <f>+(AU479*'Sheet1 (2)'!$C$77)+(AV479*'Sheet1 (2)'!$C$78)+(AW479*'Sheet1 (2)'!$C$79)+(AX479*'Sheet1 (2)'!$C$80)+(AY479*'Sheet1 (2)'!$C$81)</f>
        <v>3.21875</v>
      </c>
      <c r="BA479" s="213" t="str">
        <f t="shared" si="15"/>
        <v>Fair</v>
      </c>
      <c r="BE479">
        <f>IF(D479='Sheet1 (2)'!$C$61,'Sheet1 (2)'!$D$61*(counts^2)+'Sheet1 (2)'!$G$61*counts+'Sheet1 (2)'!$J$61,IF(D479='Sheet1 (2)'!$C$62,'Sheet1 (2)'!$D$62*counts+'Sheet1 (2)'!$G$62,IF(D479='Sheet1 (2)'!$C$63,'Sheet1 (2)'!$D$63*counts+'Sheet1 (2)'!$G$63,IF(D479='Sheet1 (2)'!$C$64,'Sheet1 (2)'!$D$64*counts+'Sheet1 (2)'!$G$64))))</f>
        <v>2.0984129299999998</v>
      </c>
    </row>
    <row r="480" spans="1:57" ht="12" customHeight="1">
      <c r="A480" s="145" t="s">
        <v>282</v>
      </c>
      <c r="B480" s="145" t="s">
        <v>76</v>
      </c>
      <c r="C480" s="170">
        <v>620</v>
      </c>
      <c r="D480" s="174" t="s">
        <v>77</v>
      </c>
      <c r="E480" s="171">
        <v>8</v>
      </c>
      <c r="F480" s="171">
        <v>1</v>
      </c>
      <c r="G480" s="171" t="s">
        <v>77</v>
      </c>
      <c r="H480" s="171">
        <v>0.5</v>
      </c>
      <c r="I480" s="171" t="s">
        <v>77</v>
      </c>
      <c r="J480" s="173" t="s">
        <v>78</v>
      </c>
      <c r="K480" s="173" t="s">
        <v>79</v>
      </c>
      <c r="L480" s="169">
        <f>VLOOKUP(CONCATENATE(J480,K480),'Sheet1 (2)'!$J$6:$K$26,2,FALSE)</f>
        <v>18.75</v>
      </c>
      <c r="M480" s="173" t="s">
        <v>83</v>
      </c>
      <c r="N480" s="173" t="s">
        <v>82</v>
      </c>
      <c r="O480" s="168">
        <f>VLOOKUP(CONCATENATE(M480,N480),'Sheet1 (2)'!$L$6:$M$26,2,FALSE)</f>
        <v>18.75</v>
      </c>
      <c r="P480" s="173" t="s">
        <v>80</v>
      </c>
      <c r="Q480" s="173" t="s">
        <v>80</v>
      </c>
      <c r="R480" s="168">
        <f>VLOOKUP(CONCATENATE(P480,Q480),'Sheet1 (2)'!$N$6:$O$26,2,FALSE)</f>
        <v>0</v>
      </c>
      <c r="S480" s="173" t="s">
        <v>80</v>
      </c>
      <c r="T480" s="173" t="s">
        <v>80</v>
      </c>
      <c r="U480" s="168">
        <f>VLOOKUP(CONCATENATE(S480,T480),'Sheet1 (2)'!$P$6:$Q$26,2,FALSE)</f>
        <v>0</v>
      </c>
      <c r="V480" s="173" t="s">
        <v>80</v>
      </c>
      <c r="W480" s="173" t="s">
        <v>80</v>
      </c>
      <c r="X480" s="168">
        <f>VLOOKUP(CONCATENATE(V480,W480),'Sheet1 (2)'!$R$6:$S$26,2,FALSE)</f>
        <v>0</v>
      </c>
      <c r="Y480" s="173" t="s">
        <v>80</v>
      </c>
      <c r="Z480" s="173" t="s">
        <v>80</v>
      </c>
      <c r="AA480" s="168">
        <f>VLOOKUP(CONCATENATE(Y480,Z480),'Sheet1 (2)'!$T$6:$U$26,2,FALSE)</f>
        <v>0</v>
      </c>
      <c r="AB480" s="173" t="s">
        <v>80</v>
      </c>
      <c r="AC480" s="173" t="s">
        <v>80</v>
      </c>
      <c r="AD480" s="168">
        <f>VLOOKUP(CONCATENATE(AB480,AC480),'Sheet1 (2)'!$X$6:$Y$26,2,FALSE)</f>
        <v>0</v>
      </c>
      <c r="AE480" s="173" t="s">
        <v>82</v>
      </c>
      <c r="AF480" s="173" t="s">
        <v>81</v>
      </c>
      <c r="AG480" s="168">
        <f>VLOOKUP(CONCATENATE(AE480,AF480),'Sheet1 (2)'!$Z$6:$AA$26,2,FALSE)</f>
        <v>66</v>
      </c>
      <c r="AH480" s="172"/>
      <c r="AI480" s="175"/>
      <c r="AJ480" s="140"/>
      <c r="AK480" s="176" t="s">
        <v>282</v>
      </c>
      <c r="AL480" s="176" t="s">
        <v>76</v>
      </c>
      <c r="AM480" s="170">
        <f t="shared" si="14"/>
        <v>620</v>
      </c>
      <c r="AN480" s="147"/>
      <c r="AO480" s="155"/>
      <c r="AP480" s="156"/>
      <c r="AQ480" s="157">
        <v>3.891308274</v>
      </c>
      <c r="AR480" s="158"/>
      <c r="AS480" s="145">
        <f>LOOKUP(rufmkm,'Sheet1 (2)'!$V$62:$V$71,'Sheet1 (2)'!$W$62:$W$71)</f>
        <v>40</v>
      </c>
      <c r="AT480" s="140"/>
      <c r="AU480" s="157">
        <f>IF(IF(D480='Sheet1 (2)'!$C$69,'Sheet1 (2)'!$D$69*('Sheet1 (2)'!$D$72-rut_index)/'Sheet1 (2)'!$D$72,IF(shee2!D480='Sheet1 (2)'!$C$70,'Sheet1 (2)'!$D$70*('Sheet1 (2)'!$D$72-rut_index)/'Sheet1 (2)'!$D$72,IF(shee2!D480='Sheet1 (2)'!$C$71,'Sheet1 (2)'!$D$71*('Sheet1 (2)'!$D$72-rut_index)/'Sheet1 (2)'!$D$72)))&lt;0,0,IF(D480='Sheet1 (2)'!$C$69,'Sheet1 (2)'!$D$69*('Sheet1 (2)'!$D$72-rut_index)/'Sheet1 (2)'!$D$72,IF(shee2!D480='Sheet1 (2)'!$C$70,'Sheet1 (2)'!$D$70*('Sheet1 (2)'!$D$72-rut_index)/'Sheet1 (2)'!$D$72,IF(shee2!D480='Sheet1 (2)'!$C$71,'Sheet1 (2)'!$D$71*('Sheet1 (2)'!$D$72-rut_index)/'Sheet1 (2)'!$D$72))))</f>
        <v>3.4375</v>
      </c>
      <c r="AV480" s="157">
        <f>IF(IF(D480='Sheet1 (2)'!$C$69,'Sheet1 (2)'!$D$69*('Sheet1 (2)'!$D$72-crack_s_index)/'Sheet1 (2)'!$D$72,IF(shee2!D480='Sheet1 (2)'!$C$70,'Sheet1 (2)'!$D$70*('Sheet1 (2)'!$D$72-crack_s_index)/'Sheet1 (2)'!$D$72,IF(shee2!D480='Sheet1 (2)'!$C$71,'Sheet1 (2)'!$D$71*('Sheet1 (2)'!$D$72-crack_s_index)/'Sheet1 (2)'!$D$72)))&lt;0,0,IF(D480='Sheet1 (2)'!$C$69,'Sheet1 (2)'!$D$69*('Sheet1 (2)'!$D$72-crack_s_index)/'Sheet1 (2)'!$D$72,IF(shee2!D480='Sheet1 (2)'!$C$70,'Sheet1 (2)'!$D$70*('Sheet1 (2)'!$D$72-crack_s_index)/'Sheet1 (2)'!$D$72,IF(shee2!D480='Sheet1 (2)'!$C$71,'Sheet1 (2)'!$D$71*('Sheet1 (2)'!$D$72-crack_s_index)/'Sheet1 (2)'!$D$72))))</f>
        <v>3.4375</v>
      </c>
      <c r="AW480" s="157">
        <f>IF(IF(D480='Sheet1 (2)'!$C$69,'Sheet1 (2)'!$D$69*('Sheet1 (2)'!$D$72-crack_t_index)/'Sheet1 (2)'!$D$72,IF(shee2!D480='Sheet1 (2)'!$C$70,'Sheet1 (2)'!$D$70*('Sheet1 (2)'!$D$72-crack_t_index)/'Sheet1 (2)'!$D$72,IF(shee2!D480='Sheet1 (2)'!$C$71,'Sheet1 (2)'!$D$71*('Sheet1 (2)'!$D$72-crack_t_index)/'Sheet1 (2)'!$D$72)))&lt;0,0,IF(D480='Sheet1 (2)'!$C$69,'Sheet1 (2)'!$D$69*('Sheet1 (2)'!$D$72-crack_t_index)/'Sheet1 (2)'!$D$72,IF(shee2!D480='Sheet1 (2)'!$C$70,'Sheet1 (2)'!$D$70*('Sheet1 (2)'!$D$72-crack_t_index)/'Sheet1 (2)'!$D$72,IF(shee2!D480='Sheet1 (2)'!$C$71,'Sheet1 (2)'!$D$71*('Sheet1 (2)'!$D$72-crack_t_index)/'Sheet1 (2)'!$D$72))))</f>
        <v>5</v>
      </c>
      <c r="AX480" s="157">
        <f>IF(IF(D480='Sheet1 (2)'!$C$69,'Sheet1 (2)'!$D$69*('Sheet1 (2)'!$D$72-rave_index)/'Sheet1 (2)'!$D$72,IF(shee2!D480='Sheet1 (2)'!$C$70,'Sheet1 (2)'!$D$70*('Sheet1 (2)'!$D$72-rave_index)/'Sheet1 (2)'!$D$72,IF(shee2!D480='Sheet1 (2)'!$C$71,'Sheet1 (2)'!$D$71*('Sheet1 (2)'!$D$72-rave_index)/'Sheet1 (2)'!$D$72)))&lt;0,0,IF(D480='Sheet1 (2)'!$C$69,'Sheet1 (2)'!$D$69*('Sheet1 (2)'!$D$72-rave_index)/'Sheet1 (2)'!$D$72,IF(shee2!D480='Sheet1 (2)'!$C$70,'Sheet1 (2)'!$D$70*('Sheet1 (2)'!$D$72-rave_index)/'Sheet1 (2)'!$D$72,IF(shee2!D480='Sheet1 (2)'!$C$71,'Sheet1 (2)'!$D$71*('Sheet1 (2)'!$D$72-rave_index)/'Sheet1 (2)'!$D$72))))</f>
        <v>5</v>
      </c>
      <c r="AY480" s="157">
        <f>IF(IF(D480='Sheet1 (2)'!$C$69,'Sheet1 (2)'!$D$69*('Sheet1 (2)'!$D$72-rough_index)/'Sheet1 (2)'!$D$72,IF(shee2!D480='Sheet1 (2)'!$C$70,'Sheet1 (2)'!$D$70*('Sheet1 (2)'!$D$72-rough_index)/'Sheet1 (2)'!$D$72,IF(shee2!D480='Sheet1 (2)'!$C$71,'Sheet1 (2)'!$D$71*('Sheet1 (2)'!$D$72-rough_index)/'Sheet1 (2)'!$D$72)))&lt;0,0,IF(D480='Sheet1 (2)'!$C$69,'Sheet1 (2)'!$D$69*('Sheet1 (2)'!$D$72-rough_index)/'Sheet1 (2)'!$D$72,IF(shee2!D480='Sheet1 (2)'!$C$70,'Sheet1 (2)'!$D$70*('Sheet1 (2)'!$D$72-rough_index)/'Sheet1 (2)'!$D$72,IF(shee2!D480='Sheet1 (2)'!$C$71,'Sheet1 (2)'!$D$71*('Sheet1 (2)'!$D$72-rough_index)/'Sheet1 (2)'!$D$72))))</f>
        <v>1.6666666666666667</v>
      </c>
      <c r="AZ480" s="159">
        <f>+(AU480*'Sheet1 (2)'!$C$77)+(AV480*'Sheet1 (2)'!$C$78)+(AW480*'Sheet1 (2)'!$C$79)+(AX480*'Sheet1 (2)'!$C$80)+(AY480*'Sheet1 (2)'!$C$81)</f>
        <v>3.125</v>
      </c>
      <c r="BA480" s="213" t="str">
        <f t="shared" si="15"/>
        <v>Fair</v>
      </c>
      <c r="BE480">
        <f>IF(D480='Sheet1 (2)'!$C$61,'Sheet1 (2)'!$D$61*(counts^2)+'Sheet1 (2)'!$G$61*counts+'Sheet1 (2)'!$J$61,IF(D480='Sheet1 (2)'!$C$62,'Sheet1 (2)'!$D$62*counts+'Sheet1 (2)'!$G$62,IF(D480='Sheet1 (2)'!$C$63,'Sheet1 (2)'!$D$63*counts+'Sheet1 (2)'!$G$63,IF(D480='Sheet1 (2)'!$C$64,'Sheet1 (2)'!$D$64*counts+'Sheet1 (2)'!$G$64))))</f>
        <v>2.0984129299999998</v>
      </c>
    </row>
    <row r="481" spans="1:57" ht="12" customHeight="1">
      <c r="A481" s="145" t="s">
        <v>282</v>
      </c>
      <c r="B481" s="145" t="s">
        <v>76</v>
      </c>
      <c r="C481" s="170">
        <v>621</v>
      </c>
      <c r="D481" s="174" t="s">
        <v>77</v>
      </c>
      <c r="E481" s="171">
        <v>8</v>
      </c>
      <c r="F481" s="171">
        <v>1</v>
      </c>
      <c r="G481" s="171" t="s">
        <v>77</v>
      </c>
      <c r="H481" s="171">
        <v>0.5</v>
      </c>
      <c r="I481" s="171" t="s">
        <v>77</v>
      </c>
      <c r="J481" s="173" t="s">
        <v>80</v>
      </c>
      <c r="K481" s="173" t="s">
        <v>80</v>
      </c>
      <c r="L481" s="169">
        <f>VLOOKUP(CONCATENATE(J481,K481),'Sheet1 (2)'!$J$6:$K$26,2,FALSE)</f>
        <v>0</v>
      </c>
      <c r="M481" s="173" t="s">
        <v>80</v>
      </c>
      <c r="N481" s="173" t="s">
        <v>80</v>
      </c>
      <c r="O481" s="168">
        <f>VLOOKUP(CONCATENATE(M481,N481),'Sheet1 (2)'!$L$6:$M$26,2,FALSE)</f>
        <v>0</v>
      </c>
      <c r="P481" s="173" t="s">
        <v>80</v>
      </c>
      <c r="Q481" s="173" t="s">
        <v>80</v>
      </c>
      <c r="R481" s="168">
        <f>VLOOKUP(CONCATENATE(P481,Q481),'Sheet1 (2)'!$N$6:$O$26,2,FALSE)</f>
        <v>0</v>
      </c>
      <c r="S481" s="173" t="s">
        <v>80</v>
      </c>
      <c r="T481" s="173" t="s">
        <v>80</v>
      </c>
      <c r="U481" s="168">
        <f>VLOOKUP(CONCATENATE(S481,T481),'Sheet1 (2)'!$P$6:$Q$26,2,FALSE)</f>
        <v>0</v>
      </c>
      <c r="V481" s="173" t="s">
        <v>80</v>
      </c>
      <c r="W481" s="173" t="s">
        <v>80</v>
      </c>
      <c r="X481" s="168">
        <f>VLOOKUP(CONCATENATE(V481,W481),'Sheet1 (2)'!$R$6:$S$26,2,FALSE)</f>
        <v>0</v>
      </c>
      <c r="Y481" s="173" t="s">
        <v>80</v>
      </c>
      <c r="Z481" s="173" t="s">
        <v>80</v>
      </c>
      <c r="AA481" s="168">
        <f>VLOOKUP(CONCATENATE(Y481,Z481),'Sheet1 (2)'!$T$6:$U$26,2,FALSE)</f>
        <v>0</v>
      </c>
      <c r="AB481" s="173" t="s">
        <v>80</v>
      </c>
      <c r="AC481" s="173" t="s">
        <v>80</v>
      </c>
      <c r="AD481" s="168">
        <f>VLOOKUP(CONCATENATE(AB481,AC481),'Sheet1 (2)'!$X$6:$Y$26,2,FALSE)</f>
        <v>0</v>
      </c>
      <c r="AE481" s="173" t="s">
        <v>82</v>
      </c>
      <c r="AF481" s="173" t="s">
        <v>81</v>
      </c>
      <c r="AG481" s="168">
        <f>VLOOKUP(CONCATENATE(AE481,AF481),'Sheet1 (2)'!$Z$6:$AA$26,2,FALSE)</f>
        <v>66</v>
      </c>
      <c r="AH481" s="172"/>
      <c r="AI481" s="175"/>
      <c r="AJ481" s="140"/>
      <c r="AK481" s="176" t="s">
        <v>282</v>
      </c>
      <c r="AL481" s="176" t="s">
        <v>76</v>
      </c>
      <c r="AM481" s="170">
        <f t="shared" si="14"/>
        <v>621</v>
      </c>
      <c r="AN481" s="147"/>
      <c r="AO481" s="155"/>
      <c r="AP481" s="156"/>
      <c r="AQ481" s="157">
        <v>3.5861182405999998</v>
      </c>
      <c r="AR481" s="158"/>
      <c r="AS481" s="145">
        <f>LOOKUP(rufmkm,'Sheet1 (2)'!$V$62:$V$71,'Sheet1 (2)'!$W$62:$W$71)</f>
        <v>40</v>
      </c>
      <c r="AT481" s="140"/>
      <c r="AU481" s="157">
        <f>IF(IF(D481='Sheet1 (2)'!$C$69,'Sheet1 (2)'!$D$69*('Sheet1 (2)'!$D$72-rut_index)/'Sheet1 (2)'!$D$72,IF(shee2!D481='Sheet1 (2)'!$C$70,'Sheet1 (2)'!$D$70*('Sheet1 (2)'!$D$72-rut_index)/'Sheet1 (2)'!$D$72,IF(shee2!D481='Sheet1 (2)'!$C$71,'Sheet1 (2)'!$D$71*('Sheet1 (2)'!$D$72-rut_index)/'Sheet1 (2)'!$D$72)))&lt;0,0,IF(D481='Sheet1 (2)'!$C$69,'Sheet1 (2)'!$D$69*('Sheet1 (2)'!$D$72-rut_index)/'Sheet1 (2)'!$D$72,IF(shee2!D481='Sheet1 (2)'!$C$70,'Sheet1 (2)'!$D$70*('Sheet1 (2)'!$D$72-rut_index)/'Sheet1 (2)'!$D$72,IF(shee2!D481='Sheet1 (2)'!$C$71,'Sheet1 (2)'!$D$71*('Sheet1 (2)'!$D$72-rut_index)/'Sheet1 (2)'!$D$72))))</f>
        <v>5</v>
      </c>
      <c r="AV481" s="157">
        <f>IF(IF(D481='Sheet1 (2)'!$C$69,'Sheet1 (2)'!$D$69*('Sheet1 (2)'!$D$72-crack_s_index)/'Sheet1 (2)'!$D$72,IF(shee2!D481='Sheet1 (2)'!$C$70,'Sheet1 (2)'!$D$70*('Sheet1 (2)'!$D$72-crack_s_index)/'Sheet1 (2)'!$D$72,IF(shee2!D481='Sheet1 (2)'!$C$71,'Sheet1 (2)'!$D$71*('Sheet1 (2)'!$D$72-crack_s_index)/'Sheet1 (2)'!$D$72)))&lt;0,0,IF(D481='Sheet1 (2)'!$C$69,'Sheet1 (2)'!$D$69*('Sheet1 (2)'!$D$72-crack_s_index)/'Sheet1 (2)'!$D$72,IF(shee2!D481='Sheet1 (2)'!$C$70,'Sheet1 (2)'!$D$70*('Sheet1 (2)'!$D$72-crack_s_index)/'Sheet1 (2)'!$D$72,IF(shee2!D481='Sheet1 (2)'!$C$71,'Sheet1 (2)'!$D$71*('Sheet1 (2)'!$D$72-crack_s_index)/'Sheet1 (2)'!$D$72))))</f>
        <v>5</v>
      </c>
      <c r="AW481" s="157">
        <f>IF(IF(D481='Sheet1 (2)'!$C$69,'Sheet1 (2)'!$D$69*('Sheet1 (2)'!$D$72-crack_t_index)/'Sheet1 (2)'!$D$72,IF(shee2!D481='Sheet1 (2)'!$C$70,'Sheet1 (2)'!$D$70*('Sheet1 (2)'!$D$72-crack_t_index)/'Sheet1 (2)'!$D$72,IF(shee2!D481='Sheet1 (2)'!$C$71,'Sheet1 (2)'!$D$71*('Sheet1 (2)'!$D$72-crack_t_index)/'Sheet1 (2)'!$D$72)))&lt;0,0,IF(D481='Sheet1 (2)'!$C$69,'Sheet1 (2)'!$D$69*('Sheet1 (2)'!$D$72-crack_t_index)/'Sheet1 (2)'!$D$72,IF(shee2!D481='Sheet1 (2)'!$C$70,'Sheet1 (2)'!$D$70*('Sheet1 (2)'!$D$72-crack_t_index)/'Sheet1 (2)'!$D$72,IF(shee2!D481='Sheet1 (2)'!$C$71,'Sheet1 (2)'!$D$71*('Sheet1 (2)'!$D$72-crack_t_index)/'Sheet1 (2)'!$D$72))))</f>
        <v>5</v>
      </c>
      <c r="AX481" s="157">
        <f>IF(IF(D481='Sheet1 (2)'!$C$69,'Sheet1 (2)'!$D$69*('Sheet1 (2)'!$D$72-rave_index)/'Sheet1 (2)'!$D$72,IF(shee2!D481='Sheet1 (2)'!$C$70,'Sheet1 (2)'!$D$70*('Sheet1 (2)'!$D$72-rave_index)/'Sheet1 (2)'!$D$72,IF(shee2!D481='Sheet1 (2)'!$C$71,'Sheet1 (2)'!$D$71*('Sheet1 (2)'!$D$72-rave_index)/'Sheet1 (2)'!$D$72)))&lt;0,0,IF(D481='Sheet1 (2)'!$C$69,'Sheet1 (2)'!$D$69*('Sheet1 (2)'!$D$72-rave_index)/'Sheet1 (2)'!$D$72,IF(shee2!D481='Sheet1 (2)'!$C$70,'Sheet1 (2)'!$D$70*('Sheet1 (2)'!$D$72-rave_index)/'Sheet1 (2)'!$D$72,IF(shee2!D481='Sheet1 (2)'!$C$71,'Sheet1 (2)'!$D$71*('Sheet1 (2)'!$D$72-rave_index)/'Sheet1 (2)'!$D$72))))</f>
        <v>5</v>
      </c>
      <c r="AY481" s="157">
        <f>IF(IF(D481='Sheet1 (2)'!$C$69,'Sheet1 (2)'!$D$69*('Sheet1 (2)'!$D$72-rough_index)/'Sheet1 (2)'!$D$72,IF(shee2!D481='Sheet1 (2)'!$C$70,'Sheet1 (2)'!$D$70*('Sheet1 (2)'!$D$72-rough_index)/'Sheet1 (2)'!$D$72,IF(shee2!D481='Sheet1 (2)'!$C$71,'Sheet1 (2)'!$D$71*('Sheet1 (2)'!$D$72-rough_index)/'Sheet1 (2)'!$D$72)))&lt;0,0,IF(D481='Sheet1 (2)'!$C$69,'Sheet1 (2)'!$D$69*('Sheet1 (2)'!$D$72-rough_index)/'Sheet1 (2)'!$D$72,IF(shee2!D481='Sheet1 (2)'!$C$70,'Sheet1 (2)'!$D$70*('Sheet1 (2)'!$D$72-rough_index)/'Sheet1 (2)'!$D$72,IF(shee2!D481='Sheet1 (2)'!$C$71,'Sheet1 (2)'!$D$71*('Sheet1 (2)'!$D$72-rough_index)/'Sheet1 (2)'!$D$72))))</f>
        <v>1.6666666666666667</v>
      </c>
      <c r="AZ481" s="159">
        <f>+(AU481*'Sheet1 (2)'!$C$77)+(AV481*'Sheet1 (2)'!$C$78)+(AW481*'Sheet1 (2)'!$C$79)+(AX481*'Sheet1 (2)'!$C$80)+(AY481*'Sheet1 (2)'!$C$81)</f>
        <v>4</v>
      </c>
      <c r="BA481" s="213" t="str">
        <f t="shared" si="15"/>
        <v>Good</v>
      </c>
      <c r="BE481">
        <f>IF(D481='Sheet1 (2)'!$C$61,'Sheet1 (2)'!$D$61*(counts^2)+'Sheet1 (2)'!$G$61*counts+'Sheet1 (2)'!$J$61,IF(D481='Sheet1 (2)'!$C$62,'Sheet1 (2)'!$D$62*counts+'Sheet1 (2)'!$G$62,IF(D481='Sheet1 (2)'!$C$63,'Sheet1 (2)'!$D$63*counts+'Sheet1 (2)'!$G$63,IF(D481='Sheet1 (2)'!$C$64,'Sheet1 (2)'!$D$64*counts+'Sheet1 (2)'!$G$64))))</f>
        <v>2.0984129299999998</v>
      </c>
    </row>
    <row r="482" spans="1:57" ht="12" customHeight="1">
      <c r="A482" s="145" t="s">
        <v>282</v>
      </c>
      <c r="B482" s="145" t="s">
        <v>76</v>
      </c>
      <c r="C482" s="170">
        <v>622</v>
      </c>
      <c r="D482" s="174" t="s">
        <v>77</v>
      </c>
      <c r="E482" s="171">
        <v>8</v>
      </c>
      <c r="F482" s="171">
        <v>1</v>
      </c>
      <c r="G482" s="171" t="s">
        <v>77</v>
      </c>
      <c r="H482" s="171">
        <v>0.5</v>
      </c>
      <c r="I482" s="171" t="s">
        <v>77</v>
      </c>
      <c r="J482" s="173" t="s">
        <v>78</v>
      </c>
      <c r="K482" s="173" t="s">
        <v>79</v>
      </c>
      <c r="L482" s="169">
        <f>VLOOKUP(CONCATENATE(J482,K482),'Sheet1 (2)'!$J$6:$K$26,2,FALSE)</f>
        <v>18.75</v>
      </c>
      <c r="M482" s="173" t="s">
        <v>83</v>
      </c>
      <c r="N482" s="173" t="s">
        <v>78</v>
      </c>
      <c r="O482" s="168">
        <f>VLOOKUP(CONCATENATE(M482,N482),'Sheet1 (2)'!$L$6:$M$26,2,FALSE)</f>
        <v>7.5</v>
      </c>
      <c r="P482" s="173" t="s">
        <v>80</v>
      </c>
      <c r="Q482" s="173" t="s">
        <v>80</v>
      </c>
      <c r="R482" s="168">
        <f>VLOOKUP(CONCATENATE(P482,Q482),'Sheet1 (2)'!$N$6:$O$26,2,FALSE)</f>
        <v>0</v>
      </c>
      <c r="S482" s="173" t="s">
        <v>80</v>
      </c>
      <c r="T482" s="173" t="s">
        <v>80</v>
      </c>
      <c r="U482" s="168">
        <f>VLOOKUP(CONCATENATE(S482,T482),'Sheet1 (2)'!$P$6:$Q$26,2,FALSE)</f>
        <v>0</v>
      </c>
      <c r="V482" s="173" t="s">
        <v>80</v>
      </c>
      <c r="W482" s="173" t="s">
        <v>80</v>
      </c>
      <c r="X482" s="168">
        <f>VLOOKUP(CONCATENATE(V482,W482),'Sheet1 (2)'!$R$6:$S$26,2,FALSE)</f>
        <v>0</v>
      </c>
      <c r="Y482" s="173" t="s">
        <v>80</v>
      </c>
      <c r="Z482" s="173" t="s">
        <v>80</v>
      </c>
      <c r="AA482" s="168">
        <f>VLOOKUP(CONCATENATE(Y482,Z482),'Sheet1 (2)'!$T$6:$U$26,2,FALSE)</f>
        <v>0</v>
      </c>
      <c r="AB482" s="173" t="s">
        <v>80</v>
      </c>
      <c r="AC482" s="173" t="s">
        <v>80</v>
      </c>
      <c r="AD482" s="168">
        <f>VLOOKUP(CONCATENATE(AB482,AC482),'Sheet1 (2)'!$X$6:$Y$26,2,FALSE)</f>
        <v>0</v>
      </c>
      <c r="AE482" s="173" t="s">
        <v>82</v>
      </c>
      <c r="AF482" s="173" t="s">
        <v>81</v>
      </c>
      <c r="AG482" s="168">
        <f>VLOOKUP(CONCATENATE(AE482,AF482),'Sheet1 (2)'!$Z$6:$AA$26,2,FALSE)</f>
        <v>66</v>
      </c>
      <c r="AH482" s="172"/>
      <c r="AI482" s="175"/>
      <c r="AJ482" s="140"/>
      <c r="AK482" s="176" t="s">
        <v>282</v>
      </c>
      <c r="AL482" s="176" t="s">
        <v>76</v>
      </c>
      <c r="AM482" s="170">
        <f t="shared" si="14"/>
        <v>622</v>
      </c>
      <c r="AN482" s="147"/>
      <c r="AO482" s="155"/>
      <c r="AP482" s="156"/>
      <c r="AQ482" s="157">
        <v>2.2807509638000001</v>
      </c>
      <c r="AR482" s="158"/>
      <c r="AS482" s="145">
        <f>LOOKUP(rufmkm,'Sheet1 (2)'!$V$62:$V$71,'Sheet1 (2)'!$W$62:$W$71)</f>
        <v>30</v>
      </c>
      <c r="AT482" s="140"/>
      <c r="AU482" s="157">
        <f>IF(IF(D482='Sheet1 (2)'!$C$69,'Sheet1 (2)'!$D$69*('Sheet1 (2)'!$D$72-rut_index)/'Sheet1 (2)'!$D$72,IF(shee2!D482='Sheet1 (2)'!$C$70,'Sheet1 (2)'!$D$70*('Sheet1 (2)'!$D$72-rut_index)/'Sheet1 (2)'!$D$72,IF(shee2!D482='Sheet1 (2)'!$C$71,'Sheet1 (2)'!$D$71*('Sheet1 (2)'!$D$72-rut_index)/'Sheet1 (2)'!$D$72)))&lt;0,0,IF(D482='Sheet1 (2)'!$C$69,'Sheet1 (2)'!$D$69*('Sheet1 (2)'!$D$72-rut_index)/'Sheet1 (2)'!$D$72,IF(shee2!D482='Sheet1 (2)'!$C$70,'Sheet1 (2)'!$D$70*('Sheet1 (2)'!$D$72-rut_index)/'Sheet1 (2)'!$D$72,IF(shee2!D482='Sheet1 (2)'!$C$71,'Sheet1 (2)'!$D$71*('Sheet1 (2)'!$D$72-rut_index)/'Sheet1 (2)'!$D$72))))</f>
        <v>3.4375</v>
      </c>
      <c r="AV482" s="157">
        <f>IF(IF(D482='Sheet1 (2)'!$C$69,'Sheet1 (2)'!$D$69*('Sheet1 (2)'!$D$72-crack_s_index)/'Sheet1 (2)'!$D$72,IF(shee2!D482='Sheet1 (2)'!$C$70,'Sheet1 (2)'!$D$70*('Sheet1 (2)'!$D$72-crack_s_index)/'Sheet1 (2)'!$D$72,IF(shee2!D482='Sheet1 (2)'!$C$71,'Sheet1 (2)'!$D$71*('Sheet1 (2)'!$D$72-crack_s_index)/'Sheet1 (2)'!$D$72)))&lt;0,0,IF(D482='Sheet1 (2)'!$C$69,'Sheet1 (2)'!$D$69*('Sheet1 (2)'!$D$72-crack_s_index)/'Sheet1 (2)'!$D$72,IF(shee2!D482='Sheet1 (2)'!$C$70,'Sheet1 (2)'!$D$70*('Sheet1 (2)'!$D$72-crack_s_index)/'Sheet1 (2)'!$D$72,IF(shee2!D482='Sheet1 (2)'!$C$71,'Sheet1 (2)'!$D$71*('Sheet1 (2)'!$D$72-crack_s_index)/'Sheet1 (2)'!$D$72))))</f>
        <v>4.375</v>
      </c>
      <c r="AW482" s="157">
        <f>IF(IF(D482='Sheet1 (2)'!$C$69,'Sheet1 (2)'!$D$69*('Sheet1 (2)'!$D$72-crack_t_index)/'Sheet1 (2)'!$D$72,IF(shee2!D482='Sheet1 (2)'!$C$70,'Sheet1 (2)'!$D$70*('Sheet1 (2)'!$D$72-crack_t_index)/'Sheet1 (2)'!$D$72,IF(shee2!D482='Sheet1 (2)'!$C$71,'Sheet1 (2)'!$D$71*('Sheet1 (2)'!$D$72-crack_t_index)/'Sheet1 (2)'!$D$72)))&lt;0,0,IF(D482='Sheet1 (2)'!$C$69,'Sheet1 (2)'!$D$69*('Sheet1 (2)'!$D$72-crack_t_index)/'Sheet1 (2)'!$D$72,IF(shee2!D482='Sheet1 (2)'!$C$70,'Sheet1 (2)'!$D$70*('Sheet1 (2)'!$D$72-crack_t_index)/'Sheet1 (2)'!$D$72,IF(shee2!D482='Sheet1 (2)'!$C$71,'Sheet1 (2)'!$D$71*('Sheet1 (2)'!$D$72-crack_t_index)/'Sheet1 (2)'!$D$72))))</f>
        <v>5</v>
      </c>
      <c r="AX482" s="157">
        <f>IF(IF(D482='Sheet1 (2)'!$C$69,'Sheet1 (2)'!$D$69*('Sheet1 (2)'!$D$72-rave_index)/'Sheet1 (2)'!$D$72,IF(shee2!D482='Sheet1 (2)'!$C$70,'Sheet1 (2)'!$D$70*('Sheet1 (2)'!$D$72-rave_index)/'Sheet1 (2)'!$D$72,IF(shee2!D482='Sheet1 (2)'!$C$71,'Sheet1 (2)'!$D$71*('Sheet1 (2)'!$D$72-rave_index)/'Sheet1 (2)'!$D$72)))&lt;0,0,IF(D482='Sheet1 (2)'!$C$69,'Sheet1 (2)'!$D$69*('Sheet1 (2)'!$D$72-rave_index)/'Sheet1 (2)'!$D$72,IF(shee2!D482='Sheet1 (2)'!$C$70,'Sheet1 (2)'!$D$70*('Sheet1 (2)'!$D$72-rave_index)/'Sheet1 (2)'!$D$72,IF(shee2!D482='Sheet1 (2)'!$C$71,'Sheet1 (2)'!$D$71*('Sheet1 (2)'!$D$72-rave_index)/'Sheet1 (2)'!$D$72))))</f>
        <v>5</v>
      </c>
      <c r="AY482" s="157">
        <f>IF(IF(D482='Sheet1 (2)'!$C$69,'Sheet1 (2)'!$D$69*('Sheet1 (2)'!$D$72-rough_index)/'Sheet1 (2)'!$D$72,IF(shee2!D482='Sheet1 (2)'!$C$70,'Sheet1 (2)'!$D$70*('Sheet1 (2)'!$D$72-rough_index)/'Sheet1 (2)'!$D$72,IF(shee2!D482='Sheet1 (2)'!$C$71,'Sheet1 (2)'!$D$71*('Sheet1 (2)'!$D$72-rough_index)/'Sheet1 (2)'!$D$72)))&lt;0,0,IF(D482='Sheet1 (2)'!$C$69,'Sheet1 (2)'!$D$69*('Sheet1 (2)'!$D$72-rough_index)/'Sheet1 (2)'!$D$72,IF(shee2!D482='Sheet1 (2)'!$C$70,'Sheet1 (2)'!$D$70*('Sheet1 (2)'!$D$72-rough_index)/'Sheet1 (2)'!$D$72,IF(shee2!D482='Sheet1 (2)'!$C$71,'Sheet1 (2)'!$D$71*('Sheet1 (2)'!$D$72-rough_index)/'Sheet1 (2)'!$D$72))))</f>
        <v>2.5</v>
      </c>
      <c r="AZ482" s="159">
        <f>+(AU482*'Sheet1 (2)'!$C$77)+(AV482*'Sheet1 (2)'!$C$78)+(AW482*'Sheet1 (2)'!$C$79)+(AX482*'Sheet1 (2)'!$C$80)+(AY482*'Sheet1 (2)'!$C$81)</f>
        <v>3.7125000000000004</v>
      </c>
      <c r="BA482" s="213" t="str">
        <f t="shared" si="15"/>
        <v>Fair</v>
      </c>
      <c r="BE482">
        <f>IF(D482='Sheet1 (2)'!$C$61,'Sheet1 (2)'!$D$61*(counts^2)+'Sheet1 (2)'!$G$61*counts+'Sheet1 (2)'!$J$61,IF(D482='Sheet1 (2)'!$C$62,'Sheet1 (2)'!$D$62*counts+'Sheet1 (2)'!$G$62,IF(D482='Sheet1 (2)'!$C$63,'Sheet1 (2)'!$D$63*counts+'Sheet1 (2)'!$G$63,IF(D482='Sheet1 (2)'!$C$64,'Sheet1 (2)'!$D$64*counts+'Sheet1 (2)'!$G$64))))</f>
        <v>2.0984129299999998</v>
      </c>
    </row>
    <row r="483" spans="1:57" ht="12" customHeight="1">
      <c r="A483" s="145" t="s">
        <v>282</v>
      </c>
      <c r="B483" s="145" t="s">
        <v>76</v>
      </c>
      <c r="C483" s="170">
        <v>623</v>
      </c>
      <c r="D483" s="174" t="s">
        <v>77</v>
      </c>
      <c r="E483" s="171">
        <v>8</v>
      </c>
      <c r="F483" s="171">
        <v>1</v>
      </c>
      <c r="G483" s="171" t="s">
        <v>77</v>
      </c>
      <c r="H483" s="171">
        <v>0.5</v>
      </c>
      <c r="I483" s="171" t="s">
        <v>77</v>
      </c>
      <c r="J483" s="173" t="s">
        <v>80</v>
      </c>
      <c r="K483" s="173" t="s">
        <v>80</v>
      </c>
      <c r="L483" s="169">
        <f>VLOOKUP(CONCATENATE(J483,K483),'Sheet1 (2)'!$J$6:$K$26,2,FALSE)</f>
        <v>0</v>
      </c>
      <c r="M483" s="173" t="s">
        <v>83</v>
      </c>
      <c r="N483" s="173" t="s">
        <v>78</v>
      </c>
      <c r="O483" s="168">
        <f>VLOOKUP(CONCATENATE(M483,N483),'Sheet1 (2)'!$L$6:$M$26,2,FALSE)</f>
        <v>7.5</v>
      </c>
      <c r="P483" s="173" t="s">
        <v>80</v>
      </c>
      <c r="Q483" s="173" t="s">
        <v>80</v>
      </c>
      <c r="R483" s="168">
        <f>VLOOKUP(CONCATENATE(P483,Q483),'Sheet1 (2)'!$N$6:$O$26,2,FALSE)</f>
        <v>0</v>
      </c>
      <c r="S483" s="173" t="s">
        <v>80</v>
      </c>
      <c r="T483" s="173" t="s">
        <v>80</v>
      </c>
      <c r="U483" s="168">
        <f>VLOOKUP(CONCATENATE(S483,T483),'Sheet1 (2)'!$P$6:$Q$26,2,FALSE)</f>
        <v>0</v>
      </c>
      <c r="V483" s="173" t="s">
        <v>82</v>
      </c>
      <c r="W483" s="173" t="s">
        <v>81</v>
      </c>
      <c r="X483" s="168">
        <f>VLOOKUP(CONCATENATE(V483,W483),'Sheet1 (2)'!$R$6:$S$26,2,FALSE)</f>
        <v>50</v>
      </c>
      <c r="Y483" s="173" t="s">
        <v>80</v>
      </c>
      <c r="Z483" s="173" t="s">
        <v>80</v>
      </c>
      <c r="AA483" s="168">
        <f>VLOOKUP(CONCATENATE(Y483,Z483),'Sheet1 (2)'!$T$6:$U$26,2,FALSE)</f>
        <v>0</v>
      </c>
      <c r="AB483" s="173" t="s">
        <v>80</v>
      </c>
      <c r="AC483" s="173" t="s">
        <v>80</v>
      </c>
      <c r="AD483" s="168">
        <f>VLOOKUP(CONCATENATE(AB483,AC483),'Sheet1 (2)'!$X$6:$Y$26,2,FALSE)</f>
        <v>0</v>
      </c>
      <c r="AE483" s="173" t="s">
        <v>82</v>
      </c>
      <c r="AF483" s="173" t="s">
        <v>81</v>
      </c>
      <c r="AG483" s="168">
        <f>VLOOKUP(CONCATENATE(AE483,AF483),'Sheet1 (2)'!$Z$6:$AA$26,2,FALSE)</f>
        <v>66</v>
      </c>
      <c r="AH483" s="172"/>
      <c r="AI483" s="175"/>
      <c r="AJ483" s="140"/>
      <c r="AK483" s="176" t="s">
        <v>282</v>
      </c>
      <c r="AL483" s="176" t="s">
        <v>76</v>
      </c>
      <c r="AM483" s="170">
        <f t="shared" si="14"/>
        <v>623</v>
      </c>
      <c r="AN483" s="147"/>
      <c r="AO483" s="155"/>
      <c r="AP483" s="156"/>
      <c r="AQ483" s="157">
        <v>2.6871992204000001</v>
      </c>
      <c r="AR483" s="158"/>
      <c r="AS483" s="145">
        <f>LOOKUP(rufmkm,'Sheet1 (2)'!$V$62:$V$71,'Sheet1 (2)'!$W$62:$W$71)</f>
        <v>30</v>
      </c>
      <c r="AT483" s="140"/>
      <c r="AU483" s="157">
        <f>IF(IF(D483='Sheet1 (2)'!$C$69,'Sheet1 (2)'!$D$69*('Sheet1 (2)'!$D$72-rut_index)/'Sheet1 (2)'!$D$72,IF(shee2!D483='Sheet1 (2)'!$C$70,'Sheet1 (2)'!$D$70*('Sheet1 (2)'!$D$72-rut_index)/'Sheet1 (2)'!$D$72,IF(shee2!D483='Sheet1 (2)'!$C$71,'Sheet1 (2)'!$D$71*('Sheet1 (2)'!$D$72-rut_index)/'Sheet1 (2)'!$D$72)))&lt;0,0,IF(D483='Sheet1 (2)'!$C$69,'Sheet1 (2)'!$D$69*('Sheet1 (2)'!$D$72-rut_index)/'Sheet1 (2)'!$D$72,IF(shee2!D483='Sheet1 (2)'!$C$70,'Sheet1 (2)'!$D$70*('Sheet1 (2)'!$D$72-rut_index)/'Sheet1 (2)'!$D$72,IF(shee2!D483='Sheet1 (2)'!$C$71,'Sheet1 (2)'!$D$71*('Sheet1 (2)'!$D$72-rut_index)/'Sheet1 (2)'!$D$72))))</f>
        <v>5</v>
      </c>
      <c r="AV483" s="157">
        <f>IF(IF(D483='Sheet1 (2)'!$C$69,'Sheet1 (2)'!$D$69*('Sheet1 (2)'!$D$72-crack_s_index)/'Sheet1 (2)'!$D$72,IF(shee2!D483='Sheet1 (2)'!$C$70,'Sheet1 (2)'!$D$70*('Sheet1 (2)'!$D$72-crack_s_index)/'Sheet1 (2)'!$D$72,IF(shee2!D483='Sheet1 (2)'!$C$71,'Sheet1 (2)'!$D$71*('Sheet1 (2)'!$D$72-crack_s_index)/'Sheet1 (2)'!$D$72)))&lt;0,0,IF(D483='Sheet1 (2)'!$C$69,'Sheet1 (2)'!$D$69*('Sheet1 (2)'!$D$72-crack_s_index)/'Sheet1 (2)'!$D$72,IF(shee2!D483='Sheet1 (2)'!$C$70,'Sheet1 (2)'!$D$70*('Sheet1 (2)'!$D$72-crack_s_index)/'Sheet1 (2)'!$D$72,IF(shee2!D483='Sheet1 (2)'!$C$71,'Sheet1 (2)'!$D$71*('Sheet1 (2)'!$D$72-crack_s_index)/'Sheet1 (2)'!$D$72))))</f>
        <v>4.375</v>
      </c>
      <c r="AW483" s="157">
        <f>IF(IF(D483='Sheet1 (2)'!$C$69,'Sheet1 (2)'!$D$69*('Sheet1 (2)'!$D$72-crack_t_index)/'Sheet1 (2)'!$D$72,IF(shee2!D483='Sheet1 (2)'!$C$70,'Sheet1 (2)'!$D$70*('Sheet1 (2)'!$D$72-crack_t_index)/'Sheet1 (2)'!$D$72,IF(shee2!D483='Sheet1 (2)'!$C$71,'Sheet1 (2)'!$D$71*('Sheet1 (2)'!$D$72-crack_t_index)/'Sheet1 (2)'!$D$72)))&lt;0,0,IF(D483='Sheet1 (2)'!$C$69,'Sheet1 (2)'!$D$69*('Sheet1 (2)'!$D$72-crack_t_index)/'Sheet1 (2)'!$D$72,IF(shee2!D483='Sheet1 (2)'!$C$70,'Sheet1 (2)'!$D$70*('Sheet1 (2)'!$D$72-crack_t_index)/'Sheet1 (2)'!$D$72,IF(shee2!D483='Sheet1 (2)'!$C$71,'Sheet1 (2)'!$D$71*('Sheet1 (2)'!$D$72-crack_t_index)/'Sheet1 (2)'!$D$72))))</f>
        <v>5</v>
      </c>
      <c r="AX483" s="157">
        <f>IF(IF(D483='Sheet1 (2)'!$C$69,'Sheet1 (2)'!$D$69*('Sheet1 (2)'!$D$72-rave_index)/'Sheet1 (2)'!$D$72,IF(shee2!D483='Sheet1 (2)'!$C$70,'Sheet1 (2)'!$D$70*('Sheet1 (2)'!$D$72-rave_index)/'Sheet1 (2)'!$D$72,IF(shee2!D483='Sheet1 (2)'!$C$71,'Sheet1 (2)'!$D$71*('Sheet1 (2)'!$D$72-rave_index)/'Sheet1 (2)'!$D$72)))&lt;0,0,IF(D483='Sheet1 (2)'!$C$69,'Sheet1 (2)'!$D$69*('Sheet1 (2)'!$D$72-rave_index)/'Sheet1 (2)'!$D$72,IF(shee2!D483='Sheet1 (2)'!$C$70,'Sheet1 (2)'!$D$70*('Sheet1 (2)'!$D$72-rave_index)/'Sheet1 (2)'!$D$72,IF(shee2!D483='Sheet1 (2)'!$C$71,'Sheet1 (2)'!$D$71*('Sheet1 (2)'!$D$72-rave_index)/'Sheet1 (2)'!$D$72))))</f>
        <v>5</v>
      </c>
      <c r="AY483" s="157">
        <f>IF(IF(D483='Sheet1 (2)'!$C$69,'Sheet1 (2)'!$D$69*('Sheet1 (2)'!$D$72-rough_index)/'Sheet1 (2)'!$D$72,IF(shee2!D483='Sheet1 (2)'!$C$70,'Sheet1 (2)'!$D$70*('Sheet1 (2)'!$D$72-rough_index)/'Sheet1 (2)'!$D$72,IF(shee2!D483='Sheet1 (2)'!$C$71,'Sheet1 (2)'!$D$71*('Sheet1 (2)'!$D$72-rough_index)/'Sheet1 (2)'!$D$72)))&lt;0,0,IF(D483='Sheet1 (2)'!$C$69,'Sheet1 (2)'!$D$69*('Sheet1 (2)'!$D$72-rough_index)/'Sheet1 (2)'!$D$72,IF(shee2!D483='Sheet1 (2)'!$C$70,'Sheet1 (2)'!$D$70*('Sheet1 (2)'!$D$72-rough_index)/'Sheet1 (2)'!$D$72,IF(shee2!D483='Sheet1 (2)'!$C$71,'Sheet1 (2)'!$D$71*('Sheet1 (2)'!$D$72-rough_index)/'Sheet1 (2)'!$D$72))))</f>
        <v>2.5</v>
      </c>
      <c r="AZ483" s="159">
        <f>+(AU483*'Sheet1 (2)'!$C$77)+(AV483*'Sheet1 (2)'!$C$78)+(AW483*'Sheet1 (2)'!$C$79)+(AX483*'Sheet1 (2)'!$C$80)+(AY483*'Sheet1 (2)'!$C$81)</f>
        <v>4.0250000000000004</v>
      </c>
      <c r="BA483" s="213" t="str">
        <f t="shared" si="15"/>
        <v>Good</v>
      </c>
      <c r="BE483">
        <f>IF(D483='Sheet1 (2)'!$C$61,'Sheet1 (2)'!$D$61*(counts^2)+'Sheet1 (2)'!$G$61*counts+'Sheet1 (2)'!$J$61,IF(D483='Sheet1 (2)'!$C$62,'Sheet1 (2)'!$D$62*counts+'Sheet1 (2)'!$G$62,IF(D483='Sheet1 (2)'!$C$63,'Sheet1 (2)'!$D$63*counts+'Sheet1 (2)'!$G$63,IF(D483='Sheet1 (2)'!$C$64,'Sheet1 (2)'!$D$64*counts+'Sheet1 (2)'!$G$64))))</f>
        <v>2.0984129299999998</v>
      </c>
    </row>
    <row r="484" spans="1:57" ht="12" customHeight="1">
      <c r="A484" s="145" t="s">
        <v>282</v>
      </c>
      <c r="B484" s="145" t="s">
        <v>76</v>
      </c>
      <c r="C484" s="170">
        <v>624</v>
      </c>
      <c r="D484" s="174" t="s">
        <v>77</v>
      </c>
      <c r="E484" s="171">
        <v>8</v>
      </c>
      <c r="F484" s="171">
        <v>1</v>
      </c>
      <c r="G484" s="171" t="s">
        <v>77</v>
      </c>
      <c r="H484" s="171">
        <v>0.5</v>
      </c>
      <c r="I484" s="171" t="s">
        <v>77</v>
      </c>
      <c r="J484" s="173" t="s">
        <v>78</v>
      </c>
      <c r="K484" s="173" t="s">
        <v>83</v>
      </c>
      <c r="L484" s="169">
        <f>VLOOKUP(CONCATENATE(J484,K484),'Sheet1 (2)'!$J$6:$K$26,2,FALSE)</f>
        <v>12.5</v>
      </c>
      <c r="M484" s="173" t="s">
        <v>80</v>
      </c>
      <c r="N484" s="173" t="s">
        <v>80</v>
      </c>
      <c r="O484" s="168">
        <f>VLOOKUP(CONCATENATE(M484,N484),'Sheet1 (2)'!$L$6:$M$26,2,FALSE)</f>
        <v>0</v>
      </c>
      <c r="P484" s="173" t="s">
        <v>80</v>
      </c>
      <c r="Q484" s="173" t="s">
        <v>80</v>
      </c>
      <c r="R484" s="168">
        <f>VLOOKUP(CONCATENATE(P484,Q484),'Sheet1 (2)'!$N$6:$O$26,2,FALSE)</f>
        <v>0</v>
      </c>
      <c r="S484" s="173" t="s">
        <v>80</v>
      </c>
      <c r="T484" s="173" t="s">
        <v>80</v>
      </c>
      <c r="U484" s="168">
        <f>VLOOKUP(CONCATENATE(S484,T484),'Sheet1 (2)'!$P$6:$Q$26,2,FALSE)</f>
        <v>0</v>
      </c>
      <c r="V484" s="173" t="s">
        <v>82</v>
      </c>
      <c r="W484" s="173" t="s">
        <v>81</v>
      </c>
      <c r="X484" s="168">
        <f>VLOOKUP(CONCATENATE(V484,W484),'Sheet1 (2)'!$R$6:$S$26,2,FALSE)</f>
        <v>50</v>
      </c>
      <c r="Y484" s="173" t="s">
        <v>80</v>
      </c>
      <c r="Z484" s="173" t="s">
        <v>80</v>
      </c>
      <c r="AA484" s="168">
        <f>VLOOKUP(CONCATENATE(Y484,Z484),'Sheet1 (2)'!$T$6:$U$26,2,FALSE)</f>
        <v>0</v>
      </c>
      <c r="AB484" s="173" t="s">
        <v>80</v>
      </c>
      <c r="AC484" s="173" t="s">
        <v>80</v>
      </c>
      <c r="AD484" s="168">
        <f>VLOOKUP(CONCATENATE(AB484,AC484),'Sheet1 (2)'!$X$6:$Y$26,2,FALSE)</f>
        <v>0</v>
      </c>
      <c r="AE484" s="173" t="s">
        <v>82</v>
      </c>
      <c r="AF484" s="173" t="s">
        <v>81</v>
      </c>
      <c r="AG484" s="168">
        <f>VLOOKUP(CONCATENATE(AE484,AF484),'Sheet1 (2)'!$Z$6:$AA$26,2,FALSE)</f>
        <v>66</v>
      </c>
      <c r="AH484" s="172"/>
      <c r="AI484" s="175"/>
      <c r="AJ484" s="140"/>
      <c r="AK484" s="176" t="s">
        <v>282</v>
      </c>
      <c r="AL484" s="176" t="s">
        <v>76</v>
      </c>
      <c r="AM484" s="170">
        <f t="shared" si="14"/>
        <v>624</v>
      </c>
      <c r="AN484" s="147"/>
      <c r="AO484" s="155"/>
      <c r="AP484" s="156"/>
      <c r="AQ484" s="157">
        <v>3.1626939996000001</v>
      </c>
      <c r="AR484" s="158"/>
      <c r="AS484" s="145">
        <f>LOOKUP(rufmkm,'Sheet1 (2)'!$V$62:$V$71,'Sheet1 (2)'!$W$62:$W$71)</f>
        <v>40</v>
      </c>
      <c r="AT484" s="140"/>
      <c r="AU484" s="157">
        <f>IF(IF(D484='Sheet1 (2)'!$C$69,'Sheet1 (2)'!$D$69*('Sheet1 (2)'!$D$72-rut_index)/'Sheet1 (2)'!$D$72,IF(shee2!D484='Sheet1 (2)'!$C$70,'Sheet1 (2)'!$D$70*('Sheet1 (2)'!$D$72-rut_index)/'Sheet1 (2)'!$D$72,IF(shee2!D484='Sheet1 (2)'!$C$71,'Sheet1 (2)'!$D$71*('Sheet1 (2)'!$D$72-rut_index)/'Sheet1 (2)'!$D$72)))&lt;0,0,IF(D484='Sheet1 (2)'!$C$69,'Sheet1 (2)'!$D$69*('Sheet1 (2)'!$D$72-rut_index)/'Sheet1 (2)'!$D$72,IF(shee2!D484='Sheet1 (2)'!$C$70,'Sheet1 (2)'!$D$70*('Sheet1 (2)'!$D$72-rut_index)/'Sheet1 (2)'!$D$72,IF(shee2!D484='Sheet1 (2)'!$C$71,'Sheet1 (2)'!$D$71*('Sheet1 (2)'!$D$72-rut_index)/'Sheet1 (2)'!$D$72))))</f>
        <v>3.9583333333333335</v>
      </c>
      <c r="AV484" s="157">
        <f>IF(IF(D484='Sheet1 (2)'!$C$69,'Sheet1 (2)'!$D$69*('Sheet1 (2)'!$D$72-crack_s_index)/'Sheet1 (2)'!$D$72,IF(shee2!D484='Sheet1 (2)'!$C$70,'Sheet1 (2)'!$D$70*('Sheet1 (2)'!$D$72-crack_s_index)/'Sheet1 (2)'!$D$72,IF(shee2!D484='Sheet1 (2)'!$C$71,'Sheet1 (2)'!$D$71*('Sheet1 (2)'!$D$72-crack_s_index)/'Sheet1 (2)'!$D$72)))&lt;0,0,IF(D484='Sheet1 (2)'!$C$69,'Sheet1 (2)'!$D$69*('Sheet1 (2)'!$D$72-crack_s_index)/'Sheet1 (2)'!$D$72,IF(shee2!D484='Sheet1 (2)'!$C$70,'Sheet1 (2)'!$D$70*('Sheet1 (2)'!$D$72-crack_s_index)/'Sheet1 (2)'!$D$72,IF(shee2!D484='Sheet1 (2)'!$C$71,'Sheet1 (2)'!$D$71*('Sheet1 (2)'!$D$72-crack_s_index)/'Sheet1 (2)'!$D$72))))</f>
        <v>5</v>
      </c>
      <c r="AW484" s="157">
        <f>IF(IF(D484='Sheet1 (2)'!$C$69,'Sheet1 (2)'!$D$69*('Sheet1 (2)'!$D$72-crack_t_index)/'Sheet1 (2)'!$D$72,IF(shee2!D484='Sheet1 (2)'!$C$70,'Sheet1 (2)'!$D$70*('Sheet1 (2)'!$D$72-crack_t_index)/'Sheet1 (2)'!$D$72,IF(shee2!D484='Sheet1 (2)'!$C$71,'Sheet1 (2)'!$D$71*('Sheet1 (2)'!$D$72-crack_t_index)/'Sheet1 (2)'!$D$72)))&lt;0,0,IF(D484='Sheet1 (2)'!$C$69,'Sheet1 (2)'!$D$69*('Sheet1 (2)'!$D$72-crack_t_index)/'Sheet1 (2)'!$D$72,IF(shee2!D484='Sheet1 (2)'!$C$70,'Sheet1 (2)'!$D$70*('Sheet1 (2)'!$D$72-crack_t_index)/'Sheet1 (2)'!$D$72,IF(shee2!D484='Sheet1 (2)'!$C$71,'Sheet1 (2)'!$D$71*('Sheet1 (2)'!$D$72-crack_t_index)/'Sheet1 (2)'!$D$72))))</f>
        <v>5</v>
      </c>
      <c r="AX484" s="157">
        <f>IF(IF(D484='Sheet1 (2)'!$C$69,'Sheet1 (2)'!$D$69*('Sheet1 (2)'!$D$72-rave_index)/'Sheet1 (2)'!$D$72,IF(shee2!D484='Sheet1 (2)'!$C$70,'Sheet1 (2)'!$D$70*('Sheet1 (2)'!$D$72-rave_index)/'Sheet1 (2)'!$D$72,IF(shee2!D484='Sheet1 (2)'!$C$71,'Sheet1 (2)'!$D$71*('Sheet1 (2)'!$D$72-rave_index)/'Sheet1 (2)'!$D$72)))&lt;0,0,IF(D484='Sheet1 (2)'!$C$69,'Sheet1 (2)'!$D$69*('Sheet1 (2)'!$D$72-rave_index)/'Sheet1 (2)'!$D$72,IF(shee2!D484='Sheet1 (2)'!$C$70,'Sheet1 (2)'!$D$70*('Sheet1 (2)'!$D$72-rave_index)/'Sheet1 (2)'!$D$72,IF(shee2!D484='Sheet1 (2)'!$C$71,'Sheet1 (2)'!$D$71*('Sheet1 (2)'!$D$72-rave_index)/'Sheet1 (2)'!$D$72))))</f>
        <v>5</v>
      </c>
      <c r="AY484" s="157">
        <f>IF(IF(D484='Sheet1 (2)'!$C$69,'Sheet1 (2)'!$D$69*('Sheet1 (2)'!$D$72-rough_index)/'Sheet1 (2)'!$D$72,IF(shee2!D484='Sheet1 (2)'!$C$70,'Sheet1 (2)'!$D$70*('Sheet1 (2)'!$D$72-rough_index)/'Sheet1 (2)'!$D$72,IF(shee2!D484='Sheet1 (2)'!$C$71,'Sheet1 (2)'!$D$71*('Sheet1 (2)'!$D$72-rough_index)/'Sheet1 (2)'!$D$72)))&lt;0,0,IF(D484='Sheet1 (2)'!$C$69,'Sheet1 (2)'!$D$69*('Sheet1 (2)'!$D$72-rough_index)/'Sheet1 (2)'!$D$72,IF(shee2!D484='Sheet1 (2)'!$C$70,'Sheet1 (2)'!$D$70*('Sheet1 (2)'!$D$72-rough_index)/'Sheet1 (2)'!$D$72,IF(shee2!D484='Sheet1 (2)'!$C$71,'Sheet1 (2)'!$D$71*('Sheet1 (2)'!$D$72-rough_index)/'Sheet1 (2)'!$D$72))))</f>
        <v>1.6666666666666667</v>
      </c>
      <c r="AZ484" s="159">
        <f>+(AU484*'Sheet1 (2)'!$C$77)+(AV484*'Sheet1 (2)'!$C$78)+(AW484*'Sheet1 (2)'!$C$79)+(AX484*'Sheet1 (2)'!$C$80)+(AY484*'Sheet1 (2)'!$C$81)</f>
        <v>3.791666666666667</v>
      </c>
      <c r="BA484" s="213" t="str">
        <f t="shared" si="15"/>
        <v>Fair</v>
      </c>
      <c r="BE484">
        <f>IF(D484='Sheet1 (2)'!$C$61,'Sheet1 (2)'!$D$61*(counts^2)+'Sheet1 (2)'!$G$61*counts+'Sheet1 (2)'!$J$61,IF(D484='Sheet1 (2)'!$C$62,'Sheet1 (2)'!$D$62*counts+'Sheet1 (2)'!$G$62,IF(D484='Sheet1 (2)'!$C$63,'Sheet1 (2)'!$D$63*counts+'Sheet1 (2)'!$G$63,IF(D484='Sheet1 (2)'!$C$64,'Sheet1 (2)'!$D$64*counts+'Sheet1 (2)'!$G$64))))</f>
        <v>2.0984129299999998</v>
      </c>
    </row>
    <row r="485" spans="1:57" ht="12" customHeight="1">
      <c r="A485" s="145" t="s">
        <v>282</v>
      </c>
      <c r="B485" s="145" t="s">
        <v>76</v>
      </c>
      <c r="C485" s="170">
        <v>625</v>
      </c>
      <c r="D485" s="174" t="s">
        <v>77</v>
      </c>
      <c r="E485" s="171">
        <v>8</v>
      </c>
      <c r="F485" s="171">
        <v>2</v>
      </c>
      <c r="G485" s="171" t="s">
        <v>77</v>
      </c>
      <c r="H485" s="171">
        <v>1</v>
      </c>
      <c r="I485" s="171" t="s">
        <v>77</v>
      </c>
      <c r="J485" s="173" t="s">
        <v>80</v>
      </c>
      <c r="K485" s="173" t="s">
        <v>80</v>
      </c>
      <c r="L485" s="169">
        <f>VLOOKUP(CONCATENATE(J485,K485),'Sheet1 (2)'!$J$6:$K$26,2,FALSE)</f>
        <v>0</v>
      </c>
      <c r="M485" s="173" t="s">
        <v>83</v>
      </c>
      <c r="N485" s="173" t="s">
        <v>82</v>
      </c>
      <c r="O485" s="168">
        <f>VLOOKUP(CONCATENATE(M485,N485),'Sheet1 (2)'!$L$6:$M$26,2,FALSE)</f>
        <v>18.75</v>
      </c>
      <c r="P485" s="173" t="s">
        <v>80</v>
      </c>
      <c r="Q485" s="173" t="s">
        <v>80</v>
      </c>
      <c r="R485" s="168">
        <f>VLOOKUP(CONCATENATE(P485,Q485),'Sheet1 (2)'!$N$6:$O$26,2,FALSE)</f>
        <v>0</v>
      </c>
      <c r="S485" s="173" t="s">
        <v>80</v>
      </c>
      <c r="T485" s="173" t="s">
        <v>80</v>
      </c>
      <c r="U485" s="168">
        <f>VLOOKUP(CONCATENATE(S485,T485),'Sheet1 (2)'!$P$6:$Q$26,2,FALSE)</f>
        <v>0</v>
      </c>
      <c r="V485" s="173" t="s">
        <v>82</v>
      </c>
      <c r="W485" s="173" t="s">
        <v>81</v>
      </c>
      <c r="X485" s="168">
        <f>VLOOKUP(CONCATENATE(V485,W485),'Sheet1 (2)'!$R$6:$S$26,2,FALSE)</f>
        <v>50</v>
      </c>
      <c r="Y485" s="173" t="s">
        <v>78</v>
      </c>
      <c r="Z485" s="173" t="s">
        <v>83</v>
      </c>
      <c r="AA485" s="168">
        <f>VLOOKUP(CONCATENATE(Y485,Z485),'Sheet1 (2)'!$T$6:$U$26,2,FALSE)</f>
        <v>12.5</v>
      </c>
      <c r="AB485" s="173" t="s">
        <v>80</v>
      </c>
      <c r="AC485" s="173" t="s">
        <v>80</v>
      </c>
      <c r="AD485" s="168">
        <f>VLOOKUP(CONCATENATE(AB485,AC485),'Sheet1 (2)'!$X$6:$Y$26,2,FALSE)</f>
        <v>0</v>
      </c>
      <c r="AE485" s="173" t="s">
        <v>82</v>
      </c>
      <c r="AF485" s="173" t="s">
        <v>81</v>
      </c>
      <c r="AG485" s="168">
        <f>VLOOKUP(CONCATENATE(AE485,AF485),'Sheet1 (2)'!$Z$6:$AA$26,2,FALSE)</f>
        <v>66</v>
      </c>
      <c r="AH485" s="172"/>
      <c r="AI485" s="175"/>
      <c r="AJ485" s="140"/>
      <c r="AK485" s="176" t="s">
        <v>282</v>
      </c>
      <c r="AL485" s="176" t="s">
        <v>76</v>
      </c>
      <c r="AM485" s="170">
        <f t="shared" si="14"/>
        <v>625</v>
      </c>
      <c r="AN485" s="147"/>
      <c r="AO485" s="155" t="s">
        <v>409</v>
      </c>
      <c r="AP485" s="156"/>
      <c r="AQ485" s="157">
        <v>2.6619478529999996</v>
      </c>
      <c r="AR485" s="158"/>
      <c r="AS485" s="145">
        <f>LOOKUP(rufmkm,'Sheet1 (2)'!$V$62:$V$71,'Sheet1 (2)'!$W$62:$W$71)</f>
        <v>30</v>
      </c>
      <c r="AT485" s="140"/>
      <c r="AU485" s="157">
        <f>IF(IF(D485='Sheet1 (2)'!$C$69,'Sheet1 (2)'!$D$69*('Sheet1 (2)'!$D$72-rut_index)/'Sheet1 (2)'!$D$72,IF(shee2!D485='Sheet1 (2)'!$C$70,'Sheet1 (2)'!$D$70*('Sheet1 (2)'!$D$72-rut_index)/'Sheet1 (2)'!$D$72,IF(shee2!D485='Sheet1 (2)'!$C$71,'Sheet1 (2)'!$D$71*('Sheet1 (2)'!$D$72-rut_index)/'Sheet1 (2)'!$D$72)))&lt;0,0,IF(D485='Sheet1 (2)'!$C$69,'Sheet1 (2)'!$D$69*('Sheet1 (2)'!$D$72-rut_index)/'Sheet1 (2)'!$D$72,IF(shee2!D485='Sheet1 (2)'!$C$70,'Sheet1 (2)'!$D$70*('Sheet1 (2)'!$D$72-rut_index)/'Sheet1 (2)'!$D$72,IF(shee2!D485='Sheet1 (2)'!$C$71,'Sheet1 (2)'!$D$71*('Sheet1 (2)'!$D$72-rut_index)/'Sheet1 (2)'!$D$72))))</f>
        <v>5</v>
      </c>
      <c r="AV485" s="157">
        <f>IF(IF(D485='Sheet1 (2)'!$C$69,'Sheet1 (2)'!$D$69*('Sheet1 (2)'!$D$72-crack_s_index)/'Sheet1 (2)'!$D$72,IF(shee2!D485='Sheet1 (2)'!$C$70,'Sheet1 (2)'!$D$70*('Sheet1 (2)'!$D$72-crack_s_index)/'Sheet1 (2)'!$D$72,IF(shee2!D485='Sheet1 (2)'!$C$71,'Sheet1 (2)'!$D$71*('Sheet1 (2)'!$D$72-crack_s_index)/'Sheet1 (2)'!$D$72)))&lt;0,0,IF(D485='Sheet1 (2)'!$C$69,'Sheet1 (2)'!$D$69*('Sheet1 (2)'!$D$72-crack_s_index)/'Sheet1 (2)'!$D$72,IF(shee2!D485='Sheet1 (2)'!$C$70,'Sheet1 (2)'!$D$70*('Sheet1 (2)'!$D$72-crack_s_index)/'Sheet1 (2)'!$D$72,IF(shee2!D485='Sheet1 (2)'!$C$71,'Sheet1 (2)'!$D$71*('Sheet1 (2)'!$D$72-crack_s_index)/'Sheet1 (2)'!$D$72))))</f>
        <v>3.4375</v>
      </c>
      <c r="AW485" s="157">
        <f>IF(IF(D485='Sheet1 (2)'!$C$69,'Sheet1 (2)'!$D$69*('Sheet1 (2)'!$D$72-crack_t_index)/'Sheet1 (2)'!$D$72,IF(shee2!D485='Sheet1 (2)'!$C$70,'Sheet1 (2)'!$D$70*('Sheet1 (2)'!$D$72-crack_t_index)/'Sheet1 (2)'!$D$72,IF(shee2!D485='Sheet1 (2)'!$C$71,'Sheet1 (2)'!$D$71*('Sheet1 (2)'!$D$72-crack_t_index)/'Sheet1 (2)'!$D$72)))&lt;0,0,IF(D485='Sheet1 (2)'!$C$69,'Sheet1 (2)'!$D$69*('Sheet1 (2)'!$D$72-crack_t_index)/'Sheet1 (2)'!$D$72,IF(shee2!D485='Sheet1 (2)'!$C$70,'Sheet1 (2)'!$D$70*('Sheet1 (2)'!$D$72-crack_t_index)/'Sheet1 (2)'!$D$72,IF(shee2!D485='Sheet1 (2)'!$C$71,'Sheet1 (2)'!$D$71*('Sheet1 (2)'!$D$72-crack_t_index)/'Sheet1 (2)'!$D$72))))</f>
        <v>5</v>
      </c>
      <c r="AX485" s="157">
        <f>IF(IF(D485='Sheet1 (2)'!$C$69,'Sheet1 (2)'!$D$69*('Sheet1 (2)'!$D$72-rave_index)/'Sheet1 (2)'!$D$72,IF(shee2!D485='Sheet1 (2)'!$C$70,'Sheet1 (2)'!$D$70*('Sheet1 (2)'!$D$72-rave_index)/'Sheet1 (2)'!$D$72,IF(shee2!D485='Sheet1 (2)'!$C$71,'Sheet1 (2)'!$D$71*('Sheet1 (2)'!$D$72-rave_index)/'Sheet1 (2)'!$D$72)))&lt;0,0,IF(D485='Sheet1 (2)'!$C$69,'Sheet1 (2)'!$D$69*('Sheet1 (2)'!$D$72-rave_index)/'Sheet1 (2)'!$D$72,IF(shee2!D485='Sheet1 (2)'!$C$70,'Sheet1 (2)'!$D$70*('Sheet1 (2)'!$D$72-rave_index)/'Sheet1 (2)'!$D$72,IF(shee2!D485='Sheet1 (2)'!$C$71,'Sheet1 (2)'!$D$71*('Sheet1 (2)'!$D$72-rave_index)/'Sheet1 (2)'!$D$72))))</f>
        <v>3.9583333333333335</v>
      </c>
      <c r="AY485" s="157">
        <f>IF(IF(D485='Sheet1 (2)'!$C$69,'Sheet1 (2)'!$D$69*('Sheet1 (2)'!$D$72-rough_index)/'Sheet1 (2)'!$D$72,IF(shee2!D485='Sheet1 (2)'!$C$70,'Sheet1 (2)'!$D$70*('Sheet1 (2)'!$D$72-rough_index)/'Sheet1 (2)'!$D$72,IF(shee2!D485='Sheet1 (2)'!$C$71,'Sheet1 (2)'!$D$71*('Sheet1 (2)'!$D$72-rough_index)/'Sheet1 (2)'!$D$72)))&lt;0,0,IF(D485='Sheet1 (2)'!$C$69,'Sheet1 (2)'!$D$69*('Sheet1 (2)'!$D$72-rough_index)/'Sheet1 (2)'!$D$72,IF(shee2!D485='Sheet1 (2)'!$C$70,'Sheet1 (2)'!$D$70*('Sheet1 (2)'!$D$72-rough_index)/'Sheet1 (2)'!$D$72,IF(shee2!D485='Sheet1 (2)'!$C$71,'Sheet1 (2)'!$D$71*('Sheet1 (2)'!$D$72-rough_index)/'Sheet1 (2)'!$D$72))))</f>
        <v>2.5</v>
      </c>
      <c r="AZ485" s="159">
        <f>+(AU485*'Sheet1 (2)'!$C$77)+(AV485*'Sheet1 (2)'!$C$78)+(AW485*'Sheet1 (2)'!$C$79)+(AX485*'Sheet1 (2)'!$C$80)+(AY485*'Sheet1 (2)'!$C$81)</f>
        <v>3.5833333333333335</v>
      </c>
      <c r="BA485" s="213" t="str">
        <f t="shared" si="15"/>
        <v>Fair</v>
      </c>
      <c r="BE485">
        <f>IF(D485='Sheet1 (2)'!$C$61,'Sheet1 (2)'!$D$61*(counts^2)+'Sheet1 (2)'!$G$61*counts+'Sheet1 (2)'!$J$61,IF(D485='Sheet1 (2)'!$C$62,'Sheet1 (2)'!$D$62*counts+'Sheet1 (2)'!$G$62,IF(D485='Sheet1 (2)'!$C$63,'Sheet1 (2)'!$D$63*counts+'Sheet1 (2)'!$G$63,IF(D485='Sheet1 (2)'!$C$64,'Sheet1 (2)'!$D$64*counts+'Sheet1 (2)'!$G$64))))</f>
        <v>2.0984129299999998</v>
      </c>
    </row>
    <row r="486" spans="1:57" ht="12" customHeight="1">
      <c r="A486" s="145" t="s">
        <v>282</v>
      </c>
      <c r="B486" s="145" t="s">
        <v>76</v>
      </c>
      <c r="C486" s="170">
        <v>626</v>
      </c>
      <c r="D486" s="174" t="s">
        <v>77</v>
      </c>
      <c r="E486" s="171">
        <v>8</v>
      </c>
      <c r="F486" s="171">
        <v>2</v>
      </c>
      <c r="G486" s="171" t="s">
        <v>77</v>
      </c>
      <c r="H486" s="171">
        <v>1</v>
      </c>
      <c r="I486" s="171" t="s">
        <v>77</v>
      </c>
      <c r="J486" s="173" t="s">
        <v>80</v>
      </c>
      <c r="K486" s="173" t="s">
        <v>80</v>
      </c>
      <c r="L486" s="169">
        <f>VLOOKUP(CONCATENATE(J486,K486),'Sheet1 (2)'!$J$6:$K$26,2,FALSE)</f>
        <v>0</v>
      </c>
      <c r="M486" s="173" t="s">
        <v>83</v>
      </c>
      <c r="N486" s="173" t="s">
        <v>83</v>
      </c>
      <c r="O486" s="168">
        <f>VLOOKUP(CONCATENATE(M486,N486),'Sheet1 (2)'!$L$6:$M$26,2,FALSE)</f>
        <v>37.5</v>
      </c>
      <c r="P486" s="173" t="s">
        <v>83</v>
      </c>
      <c r="Q486" s="173" t="s">
        <v>82</v>
      </c>
      <c r="R486" s="168">
        <f>VLOOKUP(CONCATENATE(P486,Q486),'Sheet1 (2)'!$N$6:$O$26,2,FALSE)</f>
        <v>18.75</v>
      </c>
      <c r="S486" s="173" t="s">
        <v>80</v>
      </c>
      <c r="T486" s="173" t="s">
        <v>80</v>
      </c>
      <c r="U486" s="168">
        <f>VLOOKUP(CONCATENATE(S486,T486),'Sheet1 (2)'!$P$6:$Q$26,2,FALSE)</f>
        <v>0</v>
      </c>
      <c r="V486" s="173" t="s">
        <v>83</v>
      </c>
      <c r="W486" s="173" t="s">
        <v>81</v>
      </c>
      <c r="X486" s="168">
        <f>VLOOKUP(CONCATENATE(V486,W486),'Sheet1 (2)'!$R$6:$S$26,2,FALSE)</f>
        <v>75</v>
      </c>
      <c r="Y486" s="173" t="s">
        <v>78</v>
      </c>
      <c r="Z486" s="173" t="s">
        <v>83</v>
      </c>
      <c r="AA486" s="168">
        <f>VLOOKUP(CONCATENATE(Y486,Z486),'Sheet1 (2)'!$T$6:$U$26,2,FALSE)</f>
        <v>12.5</v>
      </c>
      <c r="AB486" s="173" t="s">
        <v>80</v>
      </c>
      <c r="AC486" s="173" t="s">
        <v>80</v>
      </c>
      <c r="AD486" s="168">
        <f>VLOOKUP(CONCATENATE(AB486,AC486),'Sheet1 (2)'!$X$6:$Y$26,2,FALSE)</f>
        <v>0</v>
      </c>
      <c r="AE486" s="173" t="s">
        <v>82</v>
      </c>
      <c r="AF486" s="173" t="s">
        <v>81</v>
      </c>
      <c r="AG486" s="168">
        <f>VLOOKUP(CONCATENATE(AE486,AF486),'Sheet1 (2)'!$Z$6:$AA$26,2,FALSE)</f>
        <v>66</v>
      </c>
      <c r="AH486" s="172"/>
      <c r="AI486" s="175"/>
      <c r="AJ486" s="140"/>
      <c r="AK486" s="176" t="s">
        <v>282</v>
      </c>
      <c r="AL486" s="176" t="s">
        <v>76</v>
      </c>
      <c r="AM486" s="170">
        <f t="shared" si="14"/>
        <v>626</v>
      </c>
      <c r="AN486" s="147"/>
      <c r="AO486" s="155"/>
      <c r="AP486" s="156"/>
      <c r="AQ486" s="157">
        <v>2.5123418440000003</v>
      </c>
      <c r="AR486" s="158"/>
      <c r="AS486" s="145">
        <f>LOOKUP(rufmkm,'Sheet1 (2)'!$V$62:$V$71,'Sheet1 (2)'!$W$62:$W$71)</f>
        <v>30</v>
      </c>
      <c r="AT486" s="140"/>
      <c r="AU486" s="157">
        <f>IF(IF(D486='Sheet1 (2)'!$C$69,'Sheet1 (2)'!$D$69*('Sheet1 (2)'!$D$72-rut_index)/'Sheet1 (2)'!$D$72,IF(shee2!D486='Sheet1 (2)'!$C$70,'Sheet1 (2)'!$D$70*('Sheet1 (2)'!$D$72-rut_index)/'Sheet1 (2)'!$D$72,IF(shee2!D486='Sheet1 (2)'!$C$71,'Sheet1 (2)'!$D$71*('Sheet1 (2)'!$D$72-rut_index)/'Sheet1 (2)'!$D$72)))&lt;0,0,IF(D486='Sheet1 (2)'!$C$69,'Sheet1 (2)'!$D$69*('Sheet1 (2)'!$D$72-rut_index)/'Sheet1 (2)'!$D$72,IF(shee2!D486='Sheet1 (2)'!$C$70,'Sheet1 (2)'!$D$70*('Sheet1 (2)'!$D$72-rut_index)/'Sheet1 (2)'!$D$72,IF(shee2!D486='Sheet1 (2)'!$C$71,'Sheet1 (2)'!$D$71*('Sheet1 (2)'!$D$72-rut_index)/'Sheet1 (2)'!$D$72))))</f>
        <v>5</v>
      </c>
      <c r="AV486" s="157">
        <f>IF(IF(D486='Sheet1 (2)'!$C$69,'Sheet1 (2)'!$D$69*('Sheet1 (2)'!$D$72-crack_s_index)/'Sheet1 (2)'!$D$72,IF(shee2!D486='Sheet1 (2)'!$C$70,'Sheet1 (2)'!$D$70*('Sheet1 (2)'!$D$72-crack_s_index)/'Sheet1 (2)'!$D$72,IF(shee2!D486='Sheet1 (2)'!$C$71,'Sheet1 (2)'!$D$71*('Sheet1 (2)'!$D$72-crack_s_index)/'Sheet1 (2)'!$D$72)))&lt;0,0,IF(D486='Sheet1 (2)'!$C$69,'Sheet1 (2)'!$D$69*('Sheet1 (2)'!$D$72-crack_s_index)/'Sheet1 (2)'!$D$72,IF(shee2!D486='Sheet1 (2)'!$C$70,'Sheet1 (2)'!$D$70*('Sheet1 (2)'!$D$72-crack_s_index)/'Sheet1 (2)'!$D$72,IF(shee2!D486='Sheet1 (2)'!$C$71,'Sheet1 (2)'!$D$71*('Sheet1 (2)'!$D$72-crack_s_index)/'Sheet1 (2)'!$D$72))))</f>
        <v>1.875</v>
      </c>
      <c r="AW486" s="157">
        <f>IF(IF(D486='Sheet1 (2)'!$C$69,'Sheet1 (2)'!$D$69*('Sheet1 (2)'!$D$72-crack_t_index)/'Sheet1 (2)'!$D$72,IF(shee2!D486='Sheet1 (2)'!$C$70,'Sheet1 (2)'!$D$70*('Sheet1 (2)'!$D$72-crack_t_index)/'Sheet1 (2)'!$D$72,IF(shee2!D486='Sheet1 (2)'!$C$71,'Sheet1 (2)'!$D$71*('Sheet1 (2)'!$D$72-crack_t_index)/'Sheet1 (2)'!$D$72)))&lt;0,0,IF(D486='Sheet1 (2)'!$C$69,'Sheet1 (2)'!$D$69*('Sheet1 (2)'!$D$72-crack_t_index)/'Sheet1 (2)'!$D$72,IF(shee2!D486='Sheet1 (2)'!$C$70,'Sheet1 (2)'!$D$70*('Sheet1 (2)'!$D$72-crack_t_index)/'Sheet1 (2)'!$D$72,IF(shee2!D486='Sheet1 (2)'!$C$71,'Sheet1 (2)'!$D$71*('Sheet1 (2)'!$D$72-crack_t_index)/'Sheet1 (2)'!$D$72))))</f>
        <v>3.4375</v>
      </c>
      <c r="AX486" s="157">
        <f>IF(IF(D486='Sheet1 (2)'!$C$69,'Sheet1 (2)'!$D$69*('Sheet1 (2)'!$D$72-rave_index)/'Sheet1 (2)'!$D$72,IF(shee2!D486='Sheet1 (2)'!$C$70,'Sheet1 (2)'!$D$70*('Sheet1 (2)'!$D$72-rave_index)/'Sheet1 (2)'!$D$72,IF(shee2!D486='Sheet1 (2)'!$C$71,'Sheet1 (2)'!$D$71*('Sheet1 (2)'!$D$72-rave_index)/'Sheet1 (2)'!$D$72)))&lt;0,0,IF(D486='Sheet1 (2)'!$C$69,'Sheet1 (2)'!$D$69*('Sheet1 (2)'!$D$72-rave_index)/'Sheet1 (2)'!$D$72,IF(shee2!D486='Sheet1 (2)'!$C$70,'Sheet1 (2)'!$D$70*('Sheet1 (2)'!$D$72-rave_index)/'Sheet1 (2)'!$D$72,IF(shee2!D486='Sheet1 (2)'!$C$71,'Sheet1 (2)'!$D$71*('Sheet1 (2)'!$D$72-rave_index)/'Sheet1 (2)'!$D$72))))</f>
        <v>3.9583333333333335</v>
      </c>
      <c r="AY486" s="157">
        <f>IF(IF(D486='Sheet1 (2)'!$C$69,'Sheet1 (2)'!$D$69*('Sheet1 (2)'!$D$72-rough_index)/'Sheet1 (2)'!$D$72,IF(shee2!D486='Sheet1 (2)'!$C$70,'Sheet1 (2)'!$D$70*('Sheet1 (2)'!$D$72-rough_index)/'Sheet1 (2)'!$D$72,IF(shee2!D486='Sheet1 (2)'!$C$71,'Sheet1 (2)'!$D$71*('Sheet1 (2)'!$D$72-rough_index)/'Sheet1 (2)'!$D$72)))&lt;0,0,IF(D486='Sheet1 (2)'!$C$69,'Sheet1 (2)'!$D$69*('Sheet1 (2)'!$D$72-rough_index)/'Sheet1 (2)'!$D$72,IF(shee2!D486='Sheet1 (2)'!$C$70,'Sheet1 (2)'!$D$70*('Sheet1 (2)'!$D$72-rough_index)/'Sheet1 (2)'!$D$72,IF(shee2!D486='Sheet1 (2)'!$C$71,'Sheet1 (2)'!$D$71*('Sheet1 (2)'!$D$72-rough_index)/'Sheet1 (2)'!$D$72))))</f>
        <v>2.5</v>
      </c>
      <c r="AZ486" s="159">
        <f>+(AU486*'Sheet1 (2)'!$C$77)+(AV486*'Sheet1 (2)'!$C$78)+(AW486*'Sheet1 (2)'!$C$79)+(AX486*'Sheet1 (2)'!$C$80)+(AY486*'Sheet1 (2)'!$C$81)</f>
        <v>2.958333333333333</v>
      </c>
      <c r="BA486" s="213" t="str">
        <f t="shared" si="15"/>
        <v>Fair</v>
      </c>
      <c r="BE486">
        <f>IF(D486='Sheet1 (2)'!$C$61,'Sheet1 (2)'!$D$61*(counts^2)+'Sheet1 (2)'!$G$61*counts+'Sheet1 (2)'!$J$61,IF(D486='Sheet1 (2)'!$C$62,'Sheet1 (2)'!$D$62*counts+'Sheet1 (2)'!$G$62,IF(D486='Sheet1 (2)'!$C$63,'Sheet1 (2)'!$D$63*counts+'Sheet1 (2)'!$G$63,IF(D486='Sheet1 (2)'!$C$64,'Sheet1 (2)'!$D$64*counts+'Sheet1 (2)'!$G$64))))</f>
        <v>2.0984129299999998</v>
      </c>
    </row>
    <row r="487" spans="1:57" ht="12" customHeight="1">
      <c r="A487" s="145" t="s">
        <v>282</v>
      </c>
      <c r="B487" s="145" t="s">
        <v>76</v>
      </c>
      <c r="C487" s="170">
        <v>627</v>
      </c>
      <c r="D487" s="174" t="s">
        <v>77</v>
      </c>
      <c r="E487" s="171">
        <v>8</v>
      </c>
      <c r="F487" s="171">
        <v>2</v>
      </c>
      <c r="G487" s="171" t="s">
        <v>77</v>
      </c>
      <c r="H487" s="171">
        <v>1</v>
      </c>
      <c r="I487" s="171" t="s">
        <v>77</v>
      </c>
      <c r="J487" s="173" t="s">
        <v>80</v>
      </c>
      <c r="K487" s="173" t="s">
        <v>80</v>
      </c>
      <c r="L487" s="169">
        <f>VLOOKUP(CONCATENATE(J487,K487),'Sheet1 (2)'!$J$6:$K$26,2,FALSE)</f>
        <v>0</v>
      </c>
      <c r="M487" s="173" t="s">
        <v>83</v>
      </c>
      <c r="N487" s="173" t="s">
        <v>83</v>
      </c>
      <c r="O487" s="168">
        <f>VLOOKUP(CONCATENATE(M487,N487),'Sheet1 (2)'!$L$6:$M$26,2,FALSE)</f>
        <v>37.5</v>
      </c>
      <c r="P487" s="173" t="s">
        <v>80</v>
      </c>
      <c r="Q487" s="173" t="s">
        <v>80</v>
      </c>
      <c r="R487" s="168">
        <f>VLOOKUP(CONCATENATE(P487,Q487),'Sheet1 (2)'!$N$6:$O$26,2,FALSE)</f>
        <v>0</v>
      </c>
      <c r="S487" s="173" t="s">
        <v>80</v>
      </c>
      <c r="T487" s="173" t="s">
        <v>80</v>
      </c>
      <c r="U487" s="168">
        <f>VLOOKUP(CONCATENATE(S487,T487),'Sheet1 (2)'!$P$6:$Q$26,2,FALSE)</f>
        <v>0</v>
      </c>
      <c r="V487" s="173" t="s">
        <v>82</v>
      </c>
      <c r="W487" s="173" t="s">
        <v>81</v>
      </c>
      <c r="X487" s="168">
        <f>VLOOKUP(CONCATENATE(V487,W487),'Sheet1 (2)'!$R$6:$S$26,2,FALSE)</f>
        <v>50</v>
      </c>
      <c r="Y487" s="173" t="s">
        <v>83</v>
      </c>
      <c r="Z487" s="173" t="s">
        <v>83</v>
      </c>
      <c r="AA487" s="168">
        <f>VLOOKUP(CONCATENATE(Y487,Z487),'Sheet1 (2)'!$T$6:$U$26,2,FALSE)</f>
        <v>37.5</v>
      </c>
      <c r="AB487" s="173" t="s">
        <v>80</v>
      </c>
      <c r="AC487" s="173" t="s">
        <v>80</v>
      </c>
      <c r="AD487" s="168">
        <f>VLOOKUP(CONCATENATE(AB487,AC487),'Sheet1 (2)'!$X$6:$Y$26,2,FALSE)</f>
        <v>0</v>
      </c>
      <c r="AE487" s="173" t="s">
        <v>82</v>
      </c>
      <c r="AF487" s="173" t="s">
        <v>81</v>
      </c>
      <c r="AG487" s="168">
        <f>VLOOKUP(CONCATENATE(AE487,AF487),'Sheet1 (2)'!$Z$6:$AA$26,2,FALSE)</f>
        <v>66</v>
      </c>
      <c r="AH487" s="172"/>
      <c r="AI487" s="175"/>
      <c r="AJ487" s="140"/>
      <c r="AK487" s="176" t="s">
        <v>282</v>
      </c>
      <c r="AL487" s="176" t="s">
        <v>76</v>
      </c>
      <c r="AM487" s="170">
        <f t="shared" si="14"/>
        <v>627</v>
      </c>
      <c r="AN487" s="147"/>
      <c r="AO487" s="155"/>
      <c r="AP487" s="156"/>
      <c r="AQ487" s="157">
        <v>5.5189923924000004</v>
      </c>
      <c r="AR487" s="158"/>
      <c r="AS487" s="145">
        <f>LOOKUP(rufmkm,'Sheet1 (2)'!$V$62:$V$71,'Sheet1 (2)'!$W$62:$W$71)</f>
        <v>60</v>
      </c>
      <c r="AT487" s="140"/>
      <c r="AU487" s="157">
        <f>IF(IF(D487='Sheet1 (2)'!$C$69,'Sheet1 (2)'!$D$69*('Sheet1 (2)'!$D$72-rut_index)/'Sheet1 (2)'!$D$72,IF(shee2!D487='Sheet1 (2)'!$C$70,'Sheet1 (2)'!$D$70*('Sheet1 (2)'!$D$72-rut_index)/'Sheet1 (2)'!$D$72,IF(shee2!D487='Sheet1 (2)'!$C$71,'Sheet1 (2)'!$D$71*('Sheet1 (2)'!$D$72-rut_index)/'Sheet1 (2)'!$D$72)))&lt;0,0,IF(D487='Sheet1 (2)'!$C$69,'Sheet1 (2)'!$D$69*('Sheet1 (2)'!$D$72-rut_index)/'Sheet1 (2)'!$D$72,IF(shee2!D487='Sheet1 (2)'!$C$70,'Sheet1 (2)'!$D$70*('Sheet1 (2)'!$D$72-rut_index)/'Sheet1 (2)'!$D$72,IF(shee2!D487='Sheet1 (2)'!$C$71,'Sheet1 (2)'!$D$71*('Sheet1 (2)'!$D$72-rut_index)/'Sheet1 (2)'!$D$72))))</f>
        <v>5</v>
      </c>
      <c r="AV487" s="157">
        <f>IF(IF(D487='Sheet1 (2)'!$C$69,'Sheet1 (2)'!$D$69*('Sheet1 (2)'!$D$72-crack_s_index)/'Sheet1 (2)'!$D$72,IF(shee2!D487='Sheet1 (2)'!$C$70,'Sheet1 (2)'!$D$70*('Sheet1 (2)'!$D$72-crack_s_index)/'Sheet1 (2)'!$D$72,IF(shee2!D487='Sheet1 (2)'!$C$71,'Sheet1 (2)'!$D$71*('Sheet1 (2)'!$D$72-crack_s_index)/'Sheet1 (2)'!$D$72)))&lt;0,0,IF(D487='Sheet1 (2)'!$C$69,'Sheet1 (2)'!$D$69*('Sheet1 (2)'!$D$72-crack_s_index)/'Sheet1 (2)'!$D$72,IF(shee2!D487='Sheet1 (2)'!$C$70,'Sheet1 (2)'!$D$70*('Sheet1 (2)'!$D$72-crack_s_index)/'Sheet1 (2)'!$D$72,IF(shee2!D487='Sheet1 (2)'!$C$71,'Sheet1 (2)'!$D$71*('Sheet1 (2)'!$D$72-crack_s_index)/'Sheet1 (2)'!$D$72))))</f>
        <v>1.875</v>
      </c>
      <c r="AW487" s="157">
        <f>IF(IF(D487='Sheet1 (2)'!$C$69,'Sheet1 (2)'!$D$69*('Sheet1 (2)'!$D$72-crack_t_index)/'Sheet1 (2)'!$D$72,IF(shee2!D487='Sheet1 (2)'!$C$70,'Sheet1 (2)'!$D$70*('Sheet1 (2)'!$D$72-crack_t_index)/'Sheet1 (2)'!$D$72,IF(shee2!D487='Sheet1 (2)'!$C$71,'Sheet1 (2)'!$D$71*('Sheet1 (2)'!$D$72-crack_t_index)/'Sheet1 (2)'!$D$72)))&lt;0,0,IF(D487='Sheet1 (2)'!$C$69,'Sheet1 (2)'!$D$69*('Sheet1 (2)'!$D$72-crack_t_index)/'Sheet1 (2)'!$D$72,IF(shee2!D487='Sheet1 (2)'!$C$70,'Sheet1 (2)'!$D$70*('Sheet1 (2)'!$D$72-crack_t_index)/'Sheet1 (2)'!$D$72,IF(shee2!D487='Sheet1 (2)'!$C$71,'Sheet1 (2)'!$D$71*('Sheet1 (2)'!$D$72-crack_t_index)/'Sheet1 (2)'!$D$72))))</f>
        <v>5</v>
      </c>
      <c r="AX487" s="157">
        <f>IF(IF(D487='Sheet1 (2)'!$C$69,'Sheet1 (2)'!$D$69*('Sheet1 (2)'!$D$72-rave_index)/'Sheet1 (2)'!$D$72,IF(shee2!D487='Sheet1 (2)'!$C$70,'Sheet1 (2)'!$D$70*('Sheet1 (2)'!$D$72-rave_index)/'Sheet1 (2)'!$D$72,IF(shee2!D487='Sheet1 (2)'!$C$71,'Sheet1 (2)'!$D$71*('Sheet1 (2)'!$D$72-rave_index)/'Sheet1 (2)'!$D$72)))&lt;0,0,IF(D487='Sheet1 (2)'!$C$69,'Sheet1 (2)'!$D$69*('Sheet1 (2)'!$D$72-rave_index)/'Sheet1 (2)'!$D$72,IF(shee2!D487='Sheet1 (2)'!$C$70,'Sheet1 (2)'!$D$70*('Sheet1 (2)'!$D$72-rave_index)/'Sheet1 (2)'!$D$72,IF(shee2!D487='Sheet1 (2)'!$C$71,'Sheet1 (2)'!$D$71*('Sheet1 (2)'!$D$72-rave_index)/'Sheet1 (2)'!$D$72))))</f>
        <v>1.875</v>
      </c>
      <c r="AY487" s="157">
        <f>IF(IF(D487='Sheet1 (2)'!$C$69,'Sheet1 (2)'!$D$69*('Sheet1 (2)'!$D$72-rough_index)/'Sheet1 (2)'!$D$72,IF(shee2!D487='Sheet1 (2)'!$C$70,'Sheet1 (2)'!$D$70*('Sheet1 (2)'!$D$72-rough_index)/'Sheet1 (2)'!$D$72,IF(shee2!D487='Sheet1 (2)'!$C$71,'Sheet1 (2)'!$D$71*('Sheet1 (2)'!$D$72-rough_index)/'Sheet1 (2)'!$D$72)))&lt;0,0,IF(D487='Sheet1 (2)'!$C$69,'Sheet1 (2)'!$D$69*('Sheet1 (2)'!$D$72-rough_index)/'Sheet1 (2)'!$D$72,IF(shee2!D487='Sheet1 (2)'!$C$70,'Sheet1 (2)'!$D$70*('Sheet1 (2)'!$D$72-rough_index)/'Sheet1 (2)'!$D$72,IF(shee2!D487='Sheet1 (2)'!$C$71,'Sheet1 (2)'!$D$71*('Sheet1 (2)'!$D$72-rough_index)/'Sheet1 (2)'!$D$72))))</f>
        <v>0</v>
      </c>
      <c r="AZ487" s="159">
        <f>+(AU487*'Sheet1 (2)'!$C$77)+(AV487*'Sheet1 (2)'!$C$78)+(AW487*'Sheet1 (2)'!$C$79)+(AX487*'Sheet1 (2)'!$C$80)+(AY487*'Sheet1 (2)'!$C$81)</f>
        <v>2.0625</v>
      </c>
      <c r="BA487" s="213" t="str">
        <f t="shared" si="15"/>
        <v>Poor</v>
      </c>
      <c r="BE487">
        <f>IF(D487='Sheet1 (2)'!$C$61,'Sheet1 (2)'!$D$61*(counts^2)+'Sheet1 (2)'!$G$61*counts+'Sheet1 (2)'!$J$61,IF(D487='Sheet1 (2)'!$C$62,'Sheet1 (2)'!$D$62*counts+'Sheet1 (2)'!$G$62,IF(D487='Sheet1 (2)'!$C$63,'Sheet1 (2)'!$D$63*counts+'Sheet1 (2)'!$G$63,IF(D487='Sheet1 (2)'!$C$64,'Sheet1 (2)'!$D$64*counts+'Sheet1 (2)'!$G$64))))</f>
        <v>2.0984129299999998</v>
      </c>
    </row>
    <row r="488" spans="1:57" ht="12" customHeight="1">
      <c r="A488" s="145" t="s">
        <v>282</v>
      </c>
      <c r="B488" s="145" t="s">
        <v>76</v>
      </c>
      <c r="C488" s="170">
        <v>628</v>
      </c>
      <c r="D488" s="174" t="s">
        <v>77</v>
      </c>
      <c r="E488" s="171">
        <v>8</v>
      </c>
      <c r="F488" s="171">
        <v>2</v>
      </c>
      <c r="G488" s="171" t="s">
        <v>77</v>
      </c>
      <c r="H488" s="171">
        <v>1</v>
      </c>
      <c r="I488" s="171" t="s">
        <v>77</v>
      </c>
      <c r="J488" s="173" t="s">
        <v>80</v>
      </c>
      <c r="K488" s="173" t="s">
        <v>80</v>
      </c>
      <c r="L488" s="169">
        <f>VLOOKUP(CONCATENATE(J488,K488),'Sheet1 (2)'!$J$6:$K$26,2,FALSE)</f>
        <v>0</v>
      </c>
      <c r="M488" s="173" t="s">
        <v>80</v>
      </c>
      <c r="N488" s="173" t="s">
        <v>80</v>
      </c>
      <c r="O488" s="168">
        <f>VLOOKUP(CONCATENATE(M488,N488),'Sheet1 (2)'!$L$6:$M$26,2,FALSE)</f>
        <v>0</v>
      </c>
      <c r="P488" s="173" t="s">
        <v>80</v>
      </c>
      <c r="Q488" s="173" t="s">
        <v>80</v>
      </c>
      <c r="R488" s="168">
        <f>VLOOKUP(CONCATENATE(P488,Q488),'Sheet1 (2)'!$N$6:$O$26,2,FALSE)</f>
        <v>0</v>
      </c>
      <c r="S488" s="173" t="s">
        <v>80</v>
      </c>
      <c r="T488" s="173" t="s">
        <v>80</v>
      </c>
      <c r="U488" s="168">
        <f>VLOOKUP(CONCATENATE(S488,T488),'Sheet1 (2)'!$P$6:$Q$26,2,FALSE)</f>
        <v>0</v>
      </c>
      <c r="V488" s="173" t="s">
        <v>82</v>
      </c>
      <c r="W488" s="173" t="s">
        <v>81</v>
      </c>
      <c r="X488" s="168">
        <f>VLOOKUP(CONCATENATE(V488,W488),'Sheet1 (2)'!$R$6:$S$26,2,FALSE)</f>
        <v>50</v>
      </c>
      <c r="Y488" s="173" t="s">
        <v>78</v>
      </c>
      <c r="Z488" s="173" t="s">
        <v>83</v>
      </c>
      <c r="AA488" s="168">
        <f>VLOOKUP(CONCATENATE(Y488,Z488),'Sheet1 (2)'!$T$6:$U$26,2,FALSE)</f>
        <v>12.5</v>
      </c>
      <c r="AB488" s="173" t="s">
        <v>80</v>
      </c>
      <c r="AC488" s="173" t="s">
        <v>80</v>
      </c>
      <c r="AD488" s="168">
        <f>VLOOKUP(CONCATENATE(AB488,AC488),'Sheet1 (2)'!$X$6:$Y$26,2,FALSE)</f>
        <v>0</v>
      </c>
      <c r="AE488" s="173" t="s">
        <v>82</v>
      </c>
      <c r="AF488" s="173" t="s">
        <v>81</v>
      </c>
      <c r="AG488" s="168">
        <f>VLOOKUP(CONCATENATE(AE488,AF488),'Sheet1 (2)'!$Z$6:$AA$26,2,FALSE)</f>
        <v>66</v>
      </c>
      <c r="AH488" s="172"/>
      <c r="AI488" s="175"/>
      <c r="AJ488" s="140"/>
      <c r="AK488" s="176" t="s">
        <v>282</v>
      </c>
      <c r="AL488" s="176" t="s">
        <v>76</v>
      </c>
      <c r="AM488" s="170">
        <f t="shared" si="14"/>
        <v>628</v>
      </c>
      <c r="AN488" s="147"/>
      <c r="AO488" s="155"/>
      <c r="AP488" s="156"/>
      <c r="AQ488" s="157">
        <v>3.3617909965999999</v>
      </c>
      <c r="AR488" s="158"/>
      <c r="AS488" s="145">
        <f>LOOKUP(rufmkm,'Sheet1 (2)'!$V$62:$V$71,'Sheet1 (2)'!$W$62:$W$71)</f>
        <v>40</v>
      </c>
      <c r="AT488" s="140"/>
      <c r="AU488" s="157">
        <f>IF(IF(D488='Sheet1 (2)'!$C$69,'Sheet1 (2)'!$D$69*('Sheet1 (2)'!$D$72-rut_index)/'Sheet1 (2)'!$D$72,IF(shee2!D488='Sheet1 (2)'!$C$70,'Sheet1 (2)'!$D$70*('Sheet1 (2)'!$D$72-rut_index)/'Sheet1 (2)'!$D$72,IF(shee2!D488='Sheet1 (2)'!$C$71,'Sheet1 (2)'!$D$71*('Sheet1 (2)'!$D$72-rut_index)/'Sheet1 (2)'!$D$72)))&lt;0,0,IF(D488='Sheet1 (2)'!$C$69,'Sheet1 (2)'!$D$69*('Sheet1 (2)'!$D$72-rut_index)/'Sheet1 (2)'!$D$72,IF(shee2!D488='Sheet1 (2)'!$C$70,'Sheet1 (2)'!$D$70*('Sheet1 (2)'!$D$72-rut_index)/'Sheet1 (2)'!$D$72,IF(shee2!D488='Sheet1 (2)'!$C$71,'Sheet1 (2)'!$D$71*('Sheet1 (2)'!$D$72-rut_index)/'Sheet1 (2)'!$D$72))))</f>
        <v>5</v>
      </c>
      <c r="AV488" s="157">
        <f>IF(IF(D488='Sheet1 (2)'!$C$69,'Sheet1 (2)'!$D$69*('Sheet1 (2)'!$D$72-crack_s_index)/'Sheet1 (2)'!$D$72,IF(shee2!D488='Sheet1 (2)'!$C$70,'Sheet1 (2)'!$D$70*('Sheet1 (2)'!$D$72-crack_s_index)/'Sheet1 (2)'!$D$72,IF(shee2!D488='Sheet1 (2)'!$C$71,'Sheet1 (2)'!$D$71*('Sheet1 (2)'!$D$72-crack_s_index)/'Sheet1 (2)'!$D$72)))&lt;0,0,IF(D488='Sheet1 (2)'!$C$69,'Sheet1 (2)'!$D$69*('Sheet1 (2)'!$D$72-crack_s_index)/'Sheet1 (2)'!$D$72,IF(shee2!D488='Sheet1 (2)'!$C$70,'Sheet1 (2)'!$D$70*('Sheet1 (2)'!$D$72-crack_s_index)/'Sheet1 (2)'!$D$72,IF(shee2!D488='Sheet1 (2)'!$C$71,'Sheet1 (2)'!$D$71*('Sheet1 (2)'!$D$72-crack_s_index)/'Sheet1 (2)'!$D$72))))</f>
        <v>5</v>
      </c>
      <c r="AW488" s="157">
        <f>IF(IF(D488='Sheet1 (2)'!$C$69,'Sheet1 (2)'!$D$69*('Sheet1 (2)'!$D$72-crack_t_index)/'Sheet1 (2)'!$D$72,IF(shee2!D488='Sheet1 (2)'!$C$70,'Sheet1 (2)'!$D$70*('Sheet1 (2)'!$D$72-crack_t_index)/'Sheet1 (2)'!$D$72,IF(shee2!D488='Sheet1 (2)'!$C$71,'Sheet1 (2)'!$D$71*('Sheet1 (2)'!$D$72-crack_t_index)/'Sheet1 (2)'!$D$72)))&lt;0,0,IF(D488='Sheet1 (2)'!$C$69,'Sheet1 (2)'!$D$69*('Sheet1 (2)'!$D$72-crack_t_index)/'Sheet1 (2)'!$D$72,IF(shee2!D488='Sheet1 (2)'!$C$70,'Sheet1 (2)'!$D$70*('Sheet1 (2)'!$D$72-crack_t_index)/'Sheet1 (2)'!$D$72,IF(shee2!D488='Sheet1 (2)'!$C$71,'Sheet1 (2)'!$D$71*('Sheet1 (2)'!$D$72-crack_t_index)/'Sheet1 (2)'!$D$72))))</f>
        <v>5</v>
      </c>
      <c r="AX488" s="157">
        <f>IF(IF(D488='Sheet1 (2)'!$C$69,'Sheet1 (2)'!$D$69*('Sheet1 (2)'!$D$72-rave_index)/'Sheet1 (2)'!$D$72,IF(shee2!D488='Sheet1 (2)'!$C$70,'Sheet1 (2)'!$D$70*('Sheet1 (2)'!$D$72-rave_index)/'Sheet1 (2)'!$D$72,IF(shee2!D488='Sheet1 (2)'!$C$71,'Sheet1 (2)'!$D$71*('Sheet1 (2)'!$D$72-rave_index)/'Sheet1 (2)'!$D$72)))&lt;0,0,IF(D488='Sheet1 (2)'!$C$69,'Sheet1 (2)'!$D$69*('Sheet1 (2)'!$D$72-rave_index)/'Sheet1 (2)'!$D$72,IF(shee2!D488='Sheet1 (2)'!$C$70,'Sheet1 (2)'!$D$70*('Sheet1 (2)'!$D$72-rave_index)/'Sheet1 (2)'!$D$72,IF(shee2!D488='Sheet1 (2)'!$C$71,'Sheet1 (2)'!$D$71*('Sheet1 (2)'!$D$72-rave_index)/'Sheet1 (2)'!$D$72))))</f>
        <v>3.9583333333333335</v>
      </c>
      <c r="AY488" s="157">
        <f>IF(IF(D488='Sheet1 (2)'!$C$69,'Sheet1 (2)'!$D$69*('Sheet1 (2)'!$D$72-rough_index)/'Sheet1 (2)'!$D$72,IF(shee2!D488='Sheet1 (2)'!$C$70,'Sheet1 (2)'!$D$70*('Sheet1 (2)'!$D$72-rough_index)/'Sheet1 (2)'!$D$72,IF(shee2!D488='Sheet1 (2)'!$C$71,'Sheet1 (2)'!$D$71*('Sheet1 (2)'!$D$72-rough_index)/'Sheet1 (2)'!$D$72)))&lt;0,0,IF(D488='Sheet1 (2)'!$C$69,'Sheet1 (2)'!$D$69*('Sheet1 (2)'!$D$72-rough_index)/'Sheet1 (2)'!$D$72,IF(shee2!D488='Sheet1 (2)'!$C$70,'Sheet1 (2)'!$D$70*('Sheet1 (2)'!$D$72-rough_index)/'Sheet1 (2)'!$D$72,IF(shee2!D488='Sheet1 (2)'!$C$71,'Sheet1 (2)'!$D$71*('Sheet1 (2)'!$D$72-rough_index)/'Sheet1 (2)'!$D$72))))</f>
        <v>1.6666666666666667</v>
      </c>
      <c r="AZ488" s="159">
        <f>+(AU488*'Sheet1 (2)'!$C$77)+(AV488*'Sheet1 (2)'!$C$78)+(AW488*'Sheet1 (2)'!$C$79)+(AX488*'Sheet1 (2)'!$C$80)+(AY488*'Sheet1 (2)'!$C$81)</f>
        <v>3.8958333333333335</v>
      </c>
      <c r="BA488" s="213" t="str">
        <f t="shared" si="15"/>
        <v>Fair</v>
      </c>
      <c r="BE488">
        <f>IF(D488='Sheet1 (2)'!$C$61,'Sheet1 (2)'!$D$61*(counts^2)+'Sheet1 (2)'!$G$61*counts+'Sheet1 (2)'!$J$61,IF(D488='Sheet1 (2)'!$C$62,'Sheet1 (2)'!$D$62*counts+'Sheet1 (2)'!$G$62,IF(D488='Sheet1 (2)'!$C$63,'Sheet1 (2)'!$D$63*counts+'Sheet1 (2)'!$G$63,IF(D488='Sheet1 (2)'!$C$64,'Sheet1 (2)'!$D$64*counts+'Sheet1 (2)'!$G$64))))</f>
        <v>2.0984129299999998</v>
      </c>
    </row>
    <row r="489" spans="1:57" ht="12" customHeight="1">
      <c r="A489" s="145" t="s">
        <v>282</v>
      </c>
      <c r="B489" s="145" t="s">
        <v>76</v>
      </c>
      <c r="C489" s="170">
        <v>629</v>
      </c>
      <c r="D489" s="174" t="s">
        <v>77</v>
      </c>
      <c r="E489" s="171">
        <v>8</v>
      </c>
      <c r="F489" s="171">
        <v>2</v>
      </c>
      <c r="G489" s="171" t="s">
        <v>77</v>
      </c>
      <c r="H489" s="171">
        <v>1</v>
      </c>
      <c r="I489" s="171" t="s">
        <v>77</v>
      </c>
      <c r="J489" s="173" t="s">
        <v>80</v>
      </c>
      <c r="K489" s="173" t="s">
        <v>80</v>
      </c>
      <c r="L489" s="169">
        <f>VLOOKUP(CONCATENATE(J489,K489),'Sheet1 (2)'!$J$6:$K$26,2,FALSE)</f>
        <v>0</v>
      </c>
      <c r="M489" s="173" t="s">
        <v>80</v>
      </c>
      <c r="N489" s="173" t="s">
        <v>80</v>
      </c>
      <c r="O489" s="168">
        <f>VLOOKUP(CONCATENATE(M489,N489),'Sheet1 (2)'!$L$6:$M$26,2,FALSE)</f>
        <v>0</v>
      </c>
      <c r="P489" s="173" t="s">
        <v>80</v>
      </c>
      <c r="Q489" s="173" t="s">
        <v>80</v>
      </c>
      <c r="R489" s="168">
        <f>VLOOKUP(CONCATENATE(P489,Q489),'Sheet1 (2)'!$N$6:$O$26,2,FALSE)</f>
        <v>0</v>
      </c>
      <c r="S489" s="173" t="s">
        <v>80</v>
      </c>
      <c r="T489" s="173" t="s">
        <v>80</v>
      </c>
      <c r="U489" s="168">
        <f>VLOOKUP(CONCATENATE(S489,T489),'Sheet1 (2)'!$P$6:$Q$26,2,FALSE)</f>
        <v>0</v>
      </c>
      <c r="V489" s="173" t="s">
        <v>82</v>
      </c>
      <c r="W489" s="173" t="s">
        <v>81</v>
      </c>
      <c r="X489" s="168">
        <f>VLOOKUP(CONCATENATE(V489,W489),'Sheet1 (2)'!$R$6:$S$26,2,FALSE)</f>
        <v>50</v>
      </c>
      <c r="Y489" s="173" t="s">
        <v>78</v>
      </c>
      <c r="Z489" s="173" t="s">
        <v>83</v>
      </c>
      <c r="AA489" s="168">
        <f>VLOOKUP(CONCATENATE(Y489,Z489),'Sheet1 (2)'!$T$6:$U$26,2,FALSE)</f>
        <v>12.5</v>
      </c>
      <c r="AB489" s="173" t="s">
        <v>80</v>
      </c>
      <c r="AC489" s="173" t="s">
        <v>80</v>
      </c>
      <c r="AD489" s="168">
        <f>VLOOKUP(CONCATENATE(AB489,AC489),'Sheet1 (2)'!$X$6:$Y$26,2,FALSE)</f>
        <v>0</v>
      </c>
      <c r="AE489" s="173" t="s">
        <v>82</v>
      </c>
      <c r="AF489" s="173" t="s">
        <v>81</v>
      </c>
      <c r="AG489" s="168">
        <f>VLOOKUP(CONCATENATE(AE489,AF489),'Sheet1 (2)'!$Z$6:$AA$26,2,FALSE)</f>
        <v>66</v>
      </c>
      <c r="AH489" s="172"/>
      <c r="AI489" s="175"/>
      <c r="AJ489" s="140"/>
      <c r="AK489" s="176" t="s">
        <v>282</v>
      </c>
      <c r="AL489" s="176" t="s">
        <v>76</v>
      </c>
      <c r="AM489" s="170">
        <f t="shared" si="14"/>
        <v>629</v>
      </c>
      <c r="AN489" s="147"/>
      <c r="AO489" s="155"/>
      <c r="AP489" s="156"/>
      <c r="AQ489" s="157">
        <v>3.6268754174</v>
      </c>
      <c r="AR489" s="158"/>
      <c r="AS489" s="145">
        <f>LOOKUP(rufmkm,'Sheet1 (2)'!$V$62:$V$71,'Sheet1 (2)'!$W$62:$W$71)</f>
        <v>40</v>
      </c>
      <c r="AT489" s="140"/>
      <c r="AU489" s="157">
        <f>IF(IF(D489='Sheet1 (2)'!$C$69,'Sheet1 (2)'!$D$69*('Sheet1 (2)'!$D$72-rut_index)/'Sheet1 (2)'!$D$72,IF(shee2!D489='Sheet1 (2)'!$C$70,'Sheet1 (2)'!$D$70*('Sheet1 (2)'!$D$72-rut_index)/'Sheet1 (2)'!$D$72,IF(shee2!D489='Sheet1 (2)'!$C$71,'Sheet1 (2)'!$D$71*('Sheet1 (2)'!$D$72-rut_index)/'Sheet1 (2)'!$D$72)))&lt;0,0,IF(D489='Sheet1 (2)'!$C$69,'Sheet1 (2)'!$D$69*('Sheet1 (2)'!$D$72-rut_index)/'Sheet1 (2)'!$D$72,IF(shee2!D489='Sheet1 (2)'!$C$70,'Sheet1 (2)'!$D$70*('Sheet1 (2)'!$D$72-rut_index)/'Sheet1 (2)'!$D$72,IF(shee2!D489='Sheet1 (2)'!$C$71,'Sheet1 (2)'!$D$71*('Sheet1 (2)'!$D$72-rut_index)/'Sheet1 (2)'!$D$72))))</f>
        <v>5</v>
      </c>
      <c r="AV489" s="157">
        <f>IF(IF(D489='Sheet1 (2)'!$C$69,'Sheet1 (2)'!$D$69*('Sheet1 (2)'!$D$72-crack_s_index)/'Sheet1 (2)'!$D$72,IF(shee2!D489='Sheet1 (2)'!$C$70,'Sheet1 (2)'!$D$70*('Sheet1 (2)'!$D$72-crack_s_index)/'Sheet1 (2)'!$D$72,IF(shee2!D489='Sheet1 (2)'!$C$71,'Sheet1 (2)'!$D$71*('Sheet1 (2)'!$D$72-crack_s_index)/'Sheet1 (2)'!$D$72)))&lt;0,0,IF(D489='Sheet1 (2)'!$C$69,'Sheet1 (2)'!$D$69*('Sheet1 (2)'!$D$72-crack_s_index)/'Sheet1 (2)'!$D$72,IF(shee2!D489='Sheet1 (2)'!$C$70,'Sheet1 (2)'!$D$70*('Sheet1 (2)'!$D$72-crack_s_index)/'Sheet1 (2)'!$D$72,IF(shee2!D489='Sheet1 (2)'!$C$71,'Sheet1 (2)'!$D$71*('Sheet1 (2)'!$D$72-crack_s_index)/'Sheet1 (2)'!$D$72))))</f>
        <v>5</v>
      </c>
      <c r="AW489" s="157">
        <f>IF(IF(D489='Sheet1 (2)'!$C$69,'Sheet1 (2)'!$D$69*('Sheet1 (2)'!$D$72-crack_t_index)/'Sheet1 (2)'!$D$72,IF(shee2!D489='Sheet1 (2)'!$C$70,'Sheet1 (2)'!$D$70*('Sheet1 (2)'!$D$72-crack_t_index)/'Sheet1 (2)'!$D$72,IF(shee2!D489='Sheet1 (2)'!$C$71,'Sheet1 (2)'!$D$71*('Sheet1 (2)'!$D$72-crack_t_index)/'Sheet1 (2)'!$D$72)))&lt;0,0,IF(D489='Sheet1 (2)'!$C$69,'Sheet1 (2)'!$D$69*('Sheet1 (2)'!$D$72-crack_t_index)/'Sheet1 (2)'!$D$72,IF(shee2!D489='Sheet1 (2)'!$C$70,'Sheet1 (2)'!$D$70*('Sheet1 (2)'!$D$72-crack_t_index)/'Sheet1 (2)'!$D$72,IF(shee2!D489='Sheet1 (2)'!$C$71,'Sheet1 (2)'!$D$71*('Sheet1 (2)'!$D$72-crack_t_index)/'Sheet1 (2)'!$D$72))))</f>
        <v>5</v>
      </c>
      <c r="AX489" s="157">
        <f>IF(IF(D489='Sheet1 (2)'!$C$69,'Sheet1 (2)'!$D$69*('Sheet1 (2)'!$D$72-rave_index)/'Sheet1 (2)'!$D$72,IF(shee2!D489='Sheet1 (2)'!$C$70,'Sheet1 (2)'!$D$70*('Sheet1 (2)'!$D$72-rave_index)/'Sheet1 (2)'!$D$72,IF(shee2!D489='Sheet1 (2)'!$C$71,'Sheet1 (2)'!$D$71*('Sheet1 (2)'!$D$72-rave_index)/'Sheet1 (2)'!$D$72)))&lt;0,0,IF(D489='Sheet1 (2)'!$C$69,'Sheet1 (2)'!$D$69*('Sheet1 (2)'!$D$72-rave_index)/'Sheet1 (2)'!$D$72,IF(shee2!D489='Sheet1 (2)'!$C$70,'Sheet1 (2)'!$D$70*('Sheet1 (2)'!$D$72-rave_index)/'Sheet1 (2)'!$D$72,IF(shee2!D489='Sheet1 (2)'!$C$71,'Sheet1 (2)'!$D$71*('Sheet1 (2)'!$D$72-rave_index)/'Sheet1 (2)'!$D$72))))</f>
        <v>3.9583333333333335</v>
      </c>
      <c r="AY489" s="157">
        <f>IF(IF(D489='Sheet1 (2)'!$C$69,'Sheet1 (2)'!$D$69*('Sheet1 (2)'!$D$72-rough_index)/'Sheet1 (2)'!$D$72,IF(shee2!D489='Sheet1 (2)'!$C$70,'Sheet1 (2)'!$D$70*('Sheet1 (2)'!$D$72-rough_index)/'Sheet1 (2)'!$D$72,IF(shee2!D489='Sheet1 (2)'!$C$71,'Sheet1 (2)'!$D$71*('Sheet1 (2)'!$D$72-rough_index)/'Sheet1 (2)'!$D$72)))&lt;0,0,IF(D489='Sheet1 (2)'!$C$69,'Sheet1 (2)'!$D$69*('Sheet1 (2)'!$D$72-rough_index)/'Sheet1 (2)'!$D$72,IF(shee2!D489='Sheet1 (2)'!$C$70,'Sheet1 (2)'!$D$70*('Sheet1 (2)'!$D$72-rough_index)/'Sheet1 (2)'!$D$72,IF(shee2!D489='Sheet1 (2)'!$C$71,'Sheet1 (2)'!$D$71*('Sheet1 (2)'!$D$72-rough_index)/'Sheet1 (2)'!$D$72))))</f>
        <v>1.6666666666666667</v>
      </c>
      <c r="AZ489" s="159">
        <f>+(AU489*'Sheet1 (2)'!$C$77)+(AV489*'Sheet1 (2)'!$C$78)+(AW489*'Sheet1 (2)'!$C$79)+(AX489*'Sheet1 (2)'!$C$80)+(AY489*'Sheet1 (2)'!$C$81)</f>
        <v>3.8958333333333335</v>
      </c>
      <c r="BA489" s="213" t="str">
        <f t="shared" si="15"/>
        <v>Fair</v>
      </c>
      <c r="BE489">
        <f>IF(D489='Sheet1 (2)'!$C$61,'Sheet1 (2)'!$D$61*(counts^2)+'Sheet1 (2)'!$G$61*counts+'Sheet1 (2)'!$J$61,IF(D489='Sheet1 (2)'!$C$62,'Sheet1 (2)'!$D$62*counts+'Sheet1 (2)'!$G$62,IF(D489='Sheet1 (2)'!$C$63,'Sheet1 (2)'!$D$63*counts+'Sheet1 (2)'!$G$63,IF(D489='Sheet1 (2)'!$C$64,'Sheet1 (2)'!$D$64*counts+'Sheet1 (2)'!$G$64))))</f>
        <v>2.0984129299999998</v>
      </c>
    </row>
    <row r="490" spans="1:57" ht="12" customHeight="1">
      <c r="A490" s="145" t="s">
        <v>282</v>
      </c>
      <c r="B490" s="145" t="s">
        <v>76</v>
      </c>
      <c r="C490" s="170">
        <v>630</v>
      </c>
      <c r="D490" s="174" t="s">
        <v>77</v>
      </c>
      <c r="E490" s="171">
        <v>8</v>
      </c>
      <c r="F490" s="171">
        <v>2</v>
      </c>
      <c r="G490" s="171" t="s">
        <v>77</v>
      </c>
      <c r="H490" s="171">
        <v>1</v>
      </c>
      <c r="I490" s="171" t="s">
        <v>77</v>
      </c>
      <c r="J490" s="173" t="s">
        <v>80</v>
      </c>
      <c r="K490" s="173" t="s">
        <v>80</v>
      </c>
      <c r="L490" s="169">
        <f>VLOOKUP(CONCATENATE(J490,K490),'Sheet1 (2)'!$J$6:$K$26,2,FALSE)</f>
        <v>0</v>
      </c>
      <c r="M490" s="173" t="s">
        <v>83</v>
      </c>
      <c r="N490" s="173" t="s">
        <v>82</v>
      </c>
      <c r="O490" s="168">
        <f>VLOOKUP(CONCATENATE(M490,N490),'Sheet1 (2)'!$L$6:$M$26,2,FALSE)</f>
        <v>18.75</v>
      </c>
      <c r="P490" s="173" t="s">
        <v>83</v>
      </c>
      <c r="Q490" s="173" t="s">
        <v>82</v>
      </c>
      <c r="R490" s="168">
        <f>VLOOKUP(CONCATENATE(P490,Q490),'Sheet1 (2)'!$N$6:$O$26,2,FALSE)</f>
        <v>18.75</v>
      </c>
      <c r="S490" s="173" t="s">
        <v>80</v>
      </c>
      <c r="T490" s="173" t="s">
        <v>80</v>
      </c>
      <c r="U490" s="168">
        <f>VLOOKUP(CONCATENATE(S490,T490),'Sheet1 (2)'!$P$6:$Q$26,2,FALSE)</f>
        <v>0</v>
      </c>
      <c r="V490" s="173" t="s">
        <v>82</v>
      </c>
      <c r="W490" s="173" t="s">
        <v>81</v>
      </c>
      <c r="X490" s="168">
        <f>VLOOKUP(CONCATENATE(V490,W490),'Sheet1 (2)'!$R$6:$S$26,2,FALSE)</f>
        <v>50</v>
      </c>
      <c r="Y490" s="173" t="s">
        <v>80</v>
      </c>
      <c r="Z490" s="173" t="s">
        <v>80</v>
      </c>
      <c r="AA490" s="168">
        <f>VLOOKUP(CONCATENATE(Y490,Z490),'Sheet1 (2)'!$T$6:$U$26,2,FALSE)</f>
        <v>0</v>
      </c>
      <c r="AB490" s="173" t="s">
        <v>80</v>
      </c>
      <c r="AC490" s="173" t="s">
        <v>80</v>
      </c>
      <c r="AD490" s="168">
        <f>VLOOKUP(CONCATENATE(AB490,AC490),'Sheet1 (2)'!$X$6:$Y$26,2,FALSE)</f>
        <v>0</v>
      </c>
      <c r="AE490" s="173" t="s">
        <v>82</v>
      </c>
      <c r="AF490" s="173" t="s">
        <v>81</v>
      </c>
      <c r="AG490" s="168">
        <f>VLOOKUP(CONCATENATE(AE490,AF490),'Sheet1 (2)'!$Z$6:$AA$26,2,FALSE)</f>
        <v>66</v>
      </c>
      <c r="AH490" s="172"/>
      <c r="AI490" s="175"/>
      <c r="AJ490" s="140"/>
      <c r="AK490" s="176" t="s">
        <v>282</v>
      </c>
      <c r="AL490" s="176" t="s">
        <v>76</v>
      </c>
      <c r="AM490" s="170">
        <f t="shared" si="14"/>
        <v>630</v>
      </c>
      <c r="AN490" s="147"/>
      <c r="AO490" s="155"/>
      <c r="AP490" s="156"/>
      <c r="AQ490" s="157">
        <v>3.2413333245999993</v>
      </c>
      <c r="AR490" s="158"/>
      <c r="AS490" s="145">
        <f>LOOKUP(rufmkm,'Sheet1 (2)'!$V$62:$V$71,'Sheet1 (2)'!$W$62:$W$71)</f>
        <v>40</v>
      </c>
      <c r="AT490" s="140"/>
      <c r="AU490" s="157">
        <f>IF(IF(D490='Sheet1 (2)'!$C$69,'Sheet1 (2)'!$D$69*('Sheet1 (2)'!$D$72-rut_index)/'Sheet1 (2)'!$D$72,IF(shee2!D490='Sheet1 (2)'!$C$70,'Sheet1 (2)'!$D$70*('Sheet1 (2)'!$D$72-rut_index)/'Sheet1 (2)'!$D$72,IF(shee2!D490='Sheet1 (2)'!$C$71,'Sheet1 (2)'!$D$71*('Sheet1 (2)'!$D$72-rut_index)/'Sheet1 (2)'!$D$72)))&lt;0,0,IF(D490='Sheet1 (2)'!$C$69,'Sheet1 (2)'!$D$69*('Sheet1 (2)'!$D$72-rut_index)/'Sheet1 (2)'!$D$72,IF(shee2!D490='Sheet1 (2)'!$C$70,'Sheet1 (2)'!$D$70*('Sheet1 (2)'!$D$72-rut_index)/'Sheet1 (2)'!$D$72,IF(shee2!D490='Sheet1 (2)'!$C$71,'Sheet1 (2)'!$D$71*('Sheet1 (2)'!$D$72-rut_index)/'Sheet1 (2)'!$D$72))))</f>
        <v>5</v>
      </c>
      <c r="AV490" s="157">
        <f>IF(IF(D490='Sheet1 (2)'!$C$69,'Sheet1 (2)'!$D$69*('Sheet1 (2)'!$D$72-crack_s_index)/'Sheet1 (2)'!$D$72,IF(shee2!D490='Sheet1 (2)'!$C$70,'Sheet1 (2)'!$D$70*('Sheet1 (2)'!$D$72-crack_s_index)/'Sheet1 (2)'!$D$72,IF(shee2!D490='Sheet1 (2)'!$C$71,'Sheet1 (2)'!$D$71*('Sheet1 (2)'!$D$72-crack_s_index)/'Sheet1 (2)'!$D$72)))&lt;0,0,IF(D490='Sheet1 (2)'!$C$69,'Sheet1 (2)'!$D$69*('Sheet1 (2)'!$D$72-crack_s_index)/'Sheet1 (2)'!$D$72,IF(shee2!D490='Sheet1 (2)'!$C$70,'Sheet1 (2)'!$D$70*('Sheet1 (2)'!$D$72-crack_s_index)/'Sheet1 (2)'!$D$72,IF(shee2!D490='Sheet1 (2)'!$C$71,'Sheet1 (2)'!$D$71*('Sheet1 (2)'!$D$72-crack_s_index)/'Sheet1 (2)'!$D$72))))</f>
        <v>3.4375</v>
      </c>
      <c r="AW490" s="157">
        <f>IF(IF(D490='Sheet1 (2)'!$C$69,'Sheet1 (2)'!$D$69*('Sheet1 (2)'!$D$72-crack_t_index)/'Sheet1 (2)'!$D$72,IF(shee2!D490='Sheet1 (2)'!$C$70,'Sheet1 (2)'!$D$70*('Sheet1 (2)'!$D$72-crack_t_index)/'Sheet1 (2)'!$D$72,IF(shee2!D490='Sheet1 (2)'!$C$71,'Sheet1 (2)'!$D$71*('Sheet1 (2)'!$D$72-crack_t_index)/'Sheet1 (2)'!$D$72)))&lt;0,0,IF(D490='Sheet1 (2)'!$C$69,'Sheet1 (2)'!$D$69*('Sheet1 (2)'!$D$72-crack_t_index)/'Sheet1 (2)'!$D$72,IF(shee2!D490='Sheet1 (2)'!$C$70,'Sheet1 (2)'!$D$70*('Sheet1 (2)'!$D$72-crack_t_index)/'Sheet1 (2)'!$D$72,IF(shee2!D490='Sheet1 (2)'!$C$71,'Sheet1 (2)'!$D$71*('Sheet1 (2)'!$D$72-crack_t_index)/'Sheet1 (2)'!$D$72))))</f>
        <v>3.4375</v>
      </c>
      <c r="AX490" s="157">
        <f>IF(IF(D490='Sheet1 (2)'!$C$69,'Sheet1 (2)'!$D$69*('Sheet1 (2)'!$D$72-rave_index)/'Sheet1 (2)'!$D$72,IF(shee2!D490='Sheet1 (2)'!$C$70,'Sheet1 (2)'!$D$70*('Sheet1 (2)'!$D$72-rave_index)/'Sheet1 (2)'!$D$72,IF(shee2!D490='Sheet1 (2)'!$C$71,'Sheet1 (2)'!$D$71*('Sheet1 (2)'!$D$72-rave_index)/'Sheet1 (2)'!$D$72)))&lt;0,0,IF(D490='Sheet1 (2)'!$C$69,'Sheet1 (2)'!$D$69*('Sheet1 (2)'!$D$72-rave_index)/'Sheet1 (2)'!$D$72,IF(shee2!D490='Sheet1 (2)'!$C$70,'Sheet1 (2)'!$D$70*('Sheet1 (2)'!$D$72-rave_index)/'Sheet1 (2)'!$D$72,IF(shee2!D490='Sheet1 (2)'!$C$71,'Sheet1 (2)'!$D$71*('Sheet1 (2)'!$D$72-rave_index)/'Sheet1 (2)'!$D$72))))</f>
        <v>5</v>
      </c>
      <c r="AY490" s="157">
        <f>IF(IF(D490='Sheet1 (2)'!$C$69,'Sheet1 (2)'!$D$69*('Sheet1 (2)'!$D$72-rough_index)/'Sheet1 (2)'!$D$72,IF(shee2!D490='Sheet1 (2)'!$C$70,'Sheet1 (2)'!$D$70*('Sheet1 (2)'!$D$72-rough_index)/'Sheet1 (2)'!$D$72,IF(shee2!D490='Sheet1 (2)'!$C$71,'Sheet1 (2)'!$D$71*('Sheet1 (2)'!$D$72-rough_index)/'Sheet1 (2)'!$D$72)))&lt;0,0,IF(D490='Sheet1 (2)'!$C$69,'Sheet1 (2)'!$D$69*('Sheet1 (2)'!$D$72-rough_index)/'Sheet1 (2)'!$D$72,IF(shee2!D490='Sheet1 (2)'!$C$70,'Sheet1 (2)'!$D$70*('Sheet1 (2)'!$D$72-rough_index)/'Sheet1 (2)'!$D$72,IF(shee2!D490='Sheet1 (2)'!$C$71,'Sheet1 (2)'!$D$71*('Sheet1 (2)'!$D$72-rough_index)/'Sheet1 (2)'!$D$72))))</f>
        <v>1.6666666666666667</v>
      </c>
      <c r="AZ490" s="159">
        <f>+(AU490*'Sheet1 (2)'!$C$77)+(AV490*'Sheet1 (2)'!$C$78)+(AW490*'Sheet1 (2)'!$C$79)+(AX490*'Sheet1 (2)'!$C$80)+(AY490*'Sheet1 (2)'!$C$81)</f>
        <v>3.375</v>
      </c>
      <c r="BA490" s="213" t="str">
        <f t="shared" si="15"/>
        <v>Fair</v>
      </c>
      <c r="BE490">
        <f>IF(D490='Sheet1 (2)'!$C$61,'Sheet1 (2)'!$D$61*(counts^2)+'Sheet1 (2)'!$G$61*counts+'Sheet1 (2)'!$J$61,IF(D490='Sheet1 (2)'!$C$62,'Sheet1 (2)'!$D$62*counts+'Sheet1 (2)'!$G$62,IF(D490='Sheet1 (2)'!$C$63,'Sheet1 (2)'!$D$63*counts+'Sheet1 (2)'!$G$63,IF(D490='Sheet1 (2)'!$C$64,'Sheet1 (2)'!$D$64*counts+'Sheet1 (2)'!$G$64))))</f>
        <v>2.0984129299999998</v>
      </c>
    </row>
    <row r="491" spans="1:57" ht="12" customHeight="1">
      <c r="A491" s="145" t="s">
        <v>282</v>
      </c>
      <c r="B491" s="145" t="s">
        <v>76</v>
      </c>
      <c r="C491" s="170">
        <v>631</v>
      </c>
      <c r="D491" s="174" t="s">
        <v>77</v>
      </c>
      <c r="E491" s="171">
        <v>8</v>
      </c>
      <c r="F491" s="171">
        <v>2</v>
      </c>
      <c r="G491" s="171" t="s">
        <v>77</v>
      </c>
      <c r="H491" s="171">
        <v>1</v>
      </c>
      <c r="I491" s="171" t="s">
        <v>77</v>
      </c>
      <c r="J491" s="173" t="s">
        <v>80</v>
      </c>
      <c r="K491" s="173" t="s">
        <v>80</v>
      </c>
      <c r="L491" s="169">
        <f>VLOOKUP(CONCATENATE(J491,K491),'Sheet1 (2)'!$J$6:$K$26,2,FALSE)</f>
        <v>0</v>
      </c>
      <c r="M491" s="173" t="s">
        <v>83</v>
      </c>
      <c r="N491" s="173" t="s">
        <v>83</v>
      </c>
      <c r="O491" s="168">
        <f>VLOOKUP(CONCATENATE(M491,N491),'Sheet1 (2)'!$L$6:$M$26,2,FALSE)</f>
        <v>37.5</v>
      </c>
      <c r="P491" s="173" t="s">
        <v>83</v>
      </c>
      <c r="Q491" s="173" t="s">
        <v>83</v>
      </c>
      <c r="R491" s="168">
        <f>VLOOKUP(CONCATENATE(P491,Q491),'Sheet1 (2)'!$N$6:$O$26,2,FALSE)</f>
        <v>37.5</v>
      </c>
      <c r="S491" s="173" t="s">
        <v>80</v>
      </c>
      <c r="T491" s="173" t="s">
        <v>80</v>
      </c>
      <c r="U491" s="168">
        <f>VLOOKUP(CONCATENATE(S491,T491),'Sheet1 (2)'!$P$6:$Q$26,2,FALSE)</f>
        <v>0</v>
      </c>
      <c r="V491" s="173" t="s">
        <v>82</v>
      </c>
      <c r="W491" s="173" t="s">
        <v>81</v>
      </c>
      <c r="X491" s="168">
        <f>VLOOKUP(CONCATENATE(V491,W491),'Sheet1 (2)'!$R$6:$S$26,2,FALSE)</f>
        <v>50</v>
      </c>
      <c r="Y491" s="173" t="s">
        <v>80</v>
      </c>
      <c r="Z491" s="173" t="s">
        <v>80</v>
      </c>
      <c r="AA491" s="168">
        <f>VLOOKUP(CONCATENATE(Y491,Z491),'Sheet1 (2)'!$T$6:$U$26,2,FALSE)</f>
        <v>0</v>
      </c>
      <c r="AB491" s="173" t="s">
        <v>80</v>
      </c>
      <c r="AC491" s="173" t="s">
        <v>80</v>
      </c>
      <c r="AD491" s="168">
        <f>VLOOKUP(CONCATENATE(AB491,AC491),'Sheet1 (2)'!$X$6:$Y$26,2,FALSE)</f>
        <v>0</v>
      </c>
      <c r="AE491" s="173" t="s">
        <v>82</v>
      </c>
      <c r="AF491" s="173" t="s">
        <v>81</v>
      </c>
      <c r="AG491" s="168">
        <f>VLOOKUP(CONCATENATE(AE491,AF491),'Sheet1 (2)'!$Z$6:$AA$26,2,FALSE)</f>
        <v>66</v>
      </c>
      <c r="AH491" s="172"/>
      <c r="AI491" s="175"/>
      <c r="AJ491" s="140"/>
      <c r="AK491" s="176" t="s">
        <v>282</v>
      </c>
      <c r="AL491" s="176" t="s">
        <v>76</v>
      </c>
      <c r="AM491" s="170">
        <f t="shared" si="14"/>
        <v>631</v>
      </c>
      <c r="AN491" s="147"/>
      <c r="AO491" s="155"/>
      <c r="AP491" s="156"/>
      <c r="AQ491" s="157">
        <v>3.9869753146</v>
      </c>
      <c r="AR491" s="158"/>
      <c r="AS491" s="145">
        <f>LOOKUP(rufmkm,'Sheet1 (2)'!$V$62:$V$71,'Sheet1 (2)'!$W$62:$W$71)</f>
        <v>40</v>
      </c>
      <c r="AT491" s="140"/>
      <c r="AU491" s="157">
        <f>IF(IF(D491='Sheet1 (2)'!$C$69,'Sheet1 (2)'!$D$69*('Sheet1 (2)'!$D$72-rut_index)/'Sheet1 (2)'!$D$72,IF(shee2!D491='Sheet1 (2)'!$C$70,'Sheet1 (2)'!$D$70*('Sheet1 (2)'!$D$72-rut_index)/'Sheet1 (2)'!$D$72,IF(shee2!D491='Sheet1 (2)'!$C$71,'Sheet1 (2)'!$D$71*('Sheet1 (2)'!$D$72-rut_index)/'Sheet1 (2)'!$D$72)))&lt;0,0,IF(D491='Sheet1 (2)'!$C$69,'Sheet1 (2)'!$D$69*('Sheet1 (2)'!$D$72-rut_index)/'Sheet1 (2)'!$D$72,IF(shee2!D491='Sheet1 (2)'!$C$70,'Sheet1 (2)'!$D$70*('Sheet1 (2)'!$D$72-rut_index)/'Sheet1 (2)'!$D$72,IF(shee2!D491='Sheet1 (2)'!$C$71,'Sheet1 (2)'!$D$71*('Sheet1 (2)'!$D$72-rut_index)/'Sheet1 (2)'!$D$72))))</f>
        <v>5</v>
      </c>
      <c r="AV491" s="157">
        <f>IF(IF(D491='Sheet1 (2)'!$C$69,'Sheet1 (2)'!$D$69*('Sheet1 (2)'!$D$72-crack_s_index)/'Sheet1 (2)'!$D$72,IF(shee2!D491='Sheet1 (2)'!$C$70,'Sheet1 (2)'!$D$70*('Sheet1 (2)'!$D$72-crack_s_index)/'Sheet1 (2)'!$D$72,IF(shee2!D491='Sheet1 (2)'!$C$71,'Sheet1 (2)'!$D$71*('Sheet1 (2)'!$D$72-crack_s_index)/'Sheet1 (2)'!$D$72)))&lt;0,0,IF(D491='Sheet1 (2)'!$C$69,'Sheet1 (2)'!$D$69*('Sheet1 (2)'!$D$72-crack_s_index)/'Sheet1 (2)'!$D$72,IF(shee2!D491='Sheet1 (2)'!$C$70,'Sheet1 (2)'!$D$70*('Sheet1 (2)'!$D$72-crack_s_index)/'Sheet1 (2)'!$D$72,IF(shee2!D491='Sheet1 (2)'!$C$71,'Sheet1 (2)'!$D$71*('Sheet1 (2)'!$D$72-crack_s_index)/'Sheet1 (2)'!$D$72))))</f>
        <v>1.875</v>
      </c>
      <c r="AW491" s="157">
        <f>IF(IF(D491='Sheet1 (2)'!$C$69,'Sheet1 (2)'!$D$69*('Sheet1 (2)'!$D$72-crack_t_index)/'Sheet1 (2)'!$D$72,IF(shee2!D491='Sheet1 (2)'!$C$70,'Sheet1 (2)'!$D$70*('Sheet1 (2)'!$D$72-crack_t_index)/'Sheet1 (2)'!$D$72,IF(shee2!D491='Sheet1 (2)'!$C$71,'Sheet1 (2)'!$D$71*('Sheet1 (2)'!$D$72-crack_t_index)/'Sheet1 (2)'!$D$72)))&lt;0,0,IF(D491='Sheet1 (2)'!$C$69,'Sheet1 (2)'!$D$69*('Sheet1 (2)'!$D$72-crack_t_index)/'Sheet1 (2)'!$D$72,IF(shee2!D491='Sheet1 (2)'!$C$70,'Sheet1 (2)'!$D$70*('Sheet1 (2)'!$D$72-crack_t_index)/'Sheet1 (2)'!$D$72,IF(shee2!D491='Sheet1 (2)'!$C$71,'Sheet1 (2)'!$D$71*('Sheet1 (2)'!$D$72-crack_t_index)/'Sheet1 (2)'!$D$72))))</f>
        <v>1.875</v>
      </c>
      <c r="AX491" s="157">
        <f>IF(IF(D491='Sheet1 (2)'!$C$69,'Sheet1 (2)'!$D$69*('Sheet1 (2)'!$D$72-rave_index)/'Sheet1 (2)'!$D$72,IF(shee2!D491='Sheet1 (2)'!$C$70,'Sheet1 (2)'!$D$70*('Sheet1 (2)'!$D$72-rave_index)/'Sheet1 (2)'!$D$72,IF(shee2!D491='Sheet1 (2)'!$C$71,'Sheet1 (2)'!$D$71*('Sheet1 (2)'!$D$72-rave_index)/'Sheet1 (2)'!$D$72)))&lt;0,0,IF(D491='Sheet1 (2)'!$C$69,'Sheet1 (2)'!$D$69*('Sheet1 (2)'!$D$72-rave_index)/'Sheet1 (2)'!$D$72,IF(shee2!D491='Sheet1 (2)'!$C$70,'Sheet1 (2)'!$D$70*('Sheet1 (2)'!$D$72-rave_index)/'Sheet1 (2)'!$D$72,IF(shee2!D491='Sheet1 (2)'!$C$71,'Sheet1 (2)'!$D$71*('Sheet1 (2)'!$D$72-rave_index)/'Sheet1 (2)'!$D$72))))</f>
        <v>5</v>
      </c>
      <c r="AY491" s="157">
        <f>IF(IF(D491='Sheet1 (2)'!$C$69,'Sheet1 (2)'!$D$69*('Sheet1 (2)'!$D$72-rough_index)/'Sheet1 (2)'!$D$72,IF(shee2!D491='Sheet1 (2)'!$C$70,'Sheet1 (2)'!$D$70*('Sheet1 (2)'!$D$72-rough_index)/'Sheet1 (2)'!$D$72,IF(shee2!D491='Sheet1 (2)'!$C$71,'Sheet1 (2)'!$D$71*('Sheet1 (2)'!$D$72-rough_index)/'Sheet1 (2)'!$D$72)))&lt;0,0,IF(D491='Sheet1 (2)'!$C$69,'Sheet1 (2)'!$D$69*('Sheet1 (2)'!$D$72-rough_index)/'Sheet1 (2)'!$D$72,IF(shee2!D491='Sheet1 (2)'!$C$70,'Sheet1 (2)'!$D$70*('Sheet1 (2)'!$D$72-rough_index)/'Sheet1 (2)'!$D$72,IF(shee2!D491='Sheet1 (2)'!$C$71,'Sheet1 (2)'!$D$71*('Sheet1 (2)'!$D$72-rough_index)/'Sheet1 (2)'!$D$72))))</f>
        <v>1.6666666666666667</v>
      </c>
      <c r="AZ491" s="159">
        <f>+(AU491*'Sheet1 (2)'!$C$77)+(AV491*'Sheet1 (2)'!$C$78)+(AW491*'Sheet1 (2)'!$C$79)+(AX491*'Sheet1 (2)'!$C$80)+(AY491*'Sheet1 (2)'!$C$81)</f>
        <v>2.75</v>
      </c>
      <c r="BA491" s="213" t="str">
        <f t="shared" si="15"/>
        <v>Fair</v>
      </c>
      <c r="BE491">
        <f>IF(D491='Sheet1 (2)'!$C$61,'Sheet1 (2)'!$D$61*(counts^2)+'Sheet1 (2)'!$G$61*counts+'Sheet1 (2)'!$J$61,IF(D491='Sheet1 (2)'!$C$62,'Sheet1 (2)'!$D$62*counts+'Sheet1 (2)'!$G$62,IF(D491='Sheet1 (2)'!$C$63,'Sheet1 (2)'!$D$63*counts+'Sheet1 (2)'!$G$63,IF(D491='Sheet1 (2)'!$C$64,'Sheet1 (2)'!$D$64*counts+'Sheet1 (2)'!$G$64))))</f>
        <v>2.0984129299999998</v>
      </c>
    </row>
    <row r="492" spans="1:57" ht="12" customHeight="1">
      <c r="A492" s="145" t="s">
        <v>282</v>
      </c>
      <c r="B492" s="145" t="s">
        <v>76</v>
      </c>
      <c r="C492" s="170">
        <v>632</v>
      </c>
      <c r="D492" s="174" t="s">
        <v>77</v>
      </c>
      <c r="E492" s="171">
        <v>8</v>
      </c>
      <c r="F492" s="171">
        <v>2</v>
      </c>
      <c r="G492" s="171" t="s">
        <v>77</v>
      </c>
      <c r="H492" s="171">
        <v>1</v>
      </c>
      <c r="I492" s="171" t="s">
        <v>77</v>
      </c>
      <c r="J492" s="173" t="s">
        <v>80</v>
      </c>
      <c r="K492" s="173" t="s">
        <v>80</v>
      </c>
      <c r="L492" s="169">
        <f>VLOOKUP(CONCATENATE(J492,K492),'Sheet1 (2)'!$J$6:$K$26,2,FALSE)</f>
        <v>0</v>
      </c>
      <c r="M492" s="173" t="s">
        <v>83</v>
      </c>
      <c r="N492" s="173" t="s">
        <v>83</v>
      </c>
      <c r="O492" s="168">
        <f>VLOOKUP(CONCATENATE(M492,N492),'Sheet1 (2)'!$L$6:$M$26,2,FALSE)</f>
        <v>37.5</v>
      </c>
      <c r="P492" s="173" t="s">
        <v>83</v>
      </c>
      <c r="Q492" s="173" t="s">
        <v>82</v>
      </c>
      <c r="R492" s="168">
        <f>VLOOKUP(CONCATENATE(P492,Q492),'Sheet1 (2)'!$N$6:$O$26,2,FALSE)</f>
        <v>18.75</v>
      </c>
      <c r="S492" s="173" t="s">
        <v>80</v>
      </c>
      <c r="T492" s="173" t="s">
        <v>80</v>
      </c>
      <c r="U492" s="168">
        <f>VLOOKUP(CONCATENATE(S492,T492),'Sheet1 (2)'!$P$6:$Q$26,2,FALSE)</f>
        <v>0</v>
      </c>
      <c r="V492" s="173" t="s">
        <v>82</v>
      </c>
      <c r="W492" s="173" t="s">
        <v>81</v>
      </c>
      <c r="X492" s="168">
        <f>VLOOKUP(CONCATENATE(V492,W492),'Sheet1 (2)'!$R$6:$S$26,2,FALSE)</f>
        <v>50</v>
      </c>
      <c r="Y492" s="173" t="s">
        <v>83</v>
      </c>
      <c r="Z492" s="173" t="s">
        <v>82</v>
      </c>
      <c r="AA492" s="168">
        <f>VLOOKUP(CONCATENATE(Y492,Z492),'Sheet1 (2)'!$T$6:$U$26,2,FALSE)</f>
        <v>18.75</v>
      </c>
      <c r="AB492" s="173" t="s">
        <v>80</v>
      </c>
      <c r="AC492" s="173" t="s">
        <v>80</v>
      </c>
      <c r="AD492" s="168">
        <f>VLOOKUP(CONCATENATE(AB492,AC492),'Sheet1 (2)'!$X$6:$Y$26,2,FALSE)</f>
        <v>0</v>
      </c>
      <c r="AE492" s="173" t="s">
        <v>82</v>
      </c>
      <c r="AF492" s="173" t="s">
        <v>81</v>
      </c>
      <c r="AG492" s="168">
        <f>VLOOKUP(CONCATENATE(AE492,AF492),'Sheet1 (2)'!$Z$6:$AA$26,2,FALSE)</f>
        <v>66</v>
      </c>
      <c r="AH492" s="172"/>
      <c r="AI492" s="175"/>
      <c r="AJ492" s="140"/>
      <c r="AK492" s="176" t="s">
        <v>282</v>
      </c>
      <c r="AL492" s="176" t="s">
        <v>76</v>
      </c>
      <c r="AM492" s="170">
        <f t="shared" si="14"/>
        <v>632</v>
      </c>
      <c r="AN492" s="147"/>
      <c r="AO492" s="155"/>
      <c r="AP492" s="156"/>
      <c r="AQ492" s="157">
        <v>2.4708528039999997</v>
      </c>
      <c r="AR492" s="158"/>
      <c r="AS492" s="145">
        <f>LOOKUP(rufmkm,'Sheet1 (2)'!$V$62:$V$71,'Sheet1 (2)'!$W$62:$W$71)</f>
        <v>30</v>
      </c>
      <c r="AT492" s="140"/>
      <c r="AU492" s="157">
        <f>IF(IF(D492='Sheet1 (2)'!$C$69,'Sheet1 (2)'!$D$69*('Sheet1 (2)'!$D$72-rut_index)/'Sheet1 (2)'!$D$72,IF(shee2!D492='Sheet1 (2)'!$C$70,'Sheet1 (2)'!$D$70*('Sheet1 (2)'!$D$72-rut_index)/'Sheet1 (2)'!$D$72,IF(shee2!D492='Sheet1 (2)'!$C$71,'Sheet1 (2)'!$D$71*('Sheet1 (2)'!$D$72-rut_index)/'Sheet1 (2)'!$D$72)))&lt;0,0,IF(D492='Sheet1 (2)'!$C$69,'Sheet1 (2)'!$D$69*('Sheet1 (2)'!$D$72-rut_index)/'Sheet1 (2)'!$D$72,IF(shee2!D492='Sheet1 (2)'!$C$70,'Sheet1 (2)'!$D$70*('Sheet1 (2)'!$D$72-rut_index)/'Sheet1 (2)'!$D$72,IF(shee2!D492='Sheet1 (2)'!$C$71,'Sheet1 (2)'!$D$71*('Sheet1 (2)'!$D$72-rut_index)/'Sheet1 (2)'!$D$72))))</f>
        <v>5</v>
      </c>
      <c r="AV492" s="157">
        <f>IF(IF(D492='Sheet1 (2)'!$C$69,'Sheet1 (2)'!$D$69*('Sheet1 (2)'!$D$72-crack_s_index)/'Sheet1 (2)'!$D$72,IF(shee2!D492='Sheet1 (2)'!$C$70,'Sheet1 (2)'!$D$70*('Sheet1 (2)'!$D$72-crack_s_index)/'Sheet1 (2)'!$D$72,IF(shee2!D492='Sheet1 (2)'!$C$71,'Sheet1 (2)'!$D$71*('Sheet1 (2)'!$D$72-crack_s_index)/'Sheet1 (2)'!$D$72)))&lt;0,0,IF(D492='Sheet1 (2)'!$C$69,'Sheet1 (2)'!$D$69*('Sheet1 (2)'!$D$72-crack_s_index)/'Sheet1 (2)'!$D$72,IF(shee2!D492='Sheet1 (2)'!$C$70,'Sheet1 (2)'!$D$70*('Sheet1 (2)'!$D$72-crack_s_index)/'Sheet1 (2)'!$D$72,IF(shee2!D492='Sheet1 (2)'!$C$71,'Sheet1 (2)'!$D$71*('Sheet1 (2)'!$D$72-crack_s_index)/'Sheet1 (2)'!$D$72))))</f>
        <v>1.875</v>
      </c>
      <c r="AW492" s="157">
        <f>IF(IF(D492='Sheet1 (2)'!$C$69,'Sheet1 (2)'!$D$69*('Sheet1 (2)'!$D$72-crack_t_index)/'Sheet1 (2)'!$D$72,IF(shee2!D492='Sheet1 (2)'!$C$70,'Sheet1 (2)'!$D$70*('Sheet1 (2)'!$D$72-crack_t_index)/'Sheet1 (2)'!$D$72,IF(shee2!D492='Sheet1 (2)'!$C$71,'Sheet1 (2)'!$D$71*('Sheet1 (2)'!$D$72-crack_t_index)/'Sheet1 (2)'!$D$72)))&lt;0,0,IF(D492='Sheet1 (2)'!$C$69,'Sheet1 (2)'!$D$69*('Sheet1 (2)'!$D$72-crack_t_index)/'Sheet1 (2)'!$D$72,IF(shee2!D492='Sheet1 (2)'!$C$70,'Sheet1 (2)'!$D$70*('Sheet1 (2)'!$D$72-crack_t_index)/'Sheet1 (2)'!$D$72,IF(shee2!D492='Sheet1 (2)'!$C$71,'Sheet1 (2)'!$D$71*('Sheet1 (2)'!$D$72-crack_t_index)/'Sheet1 (2)'!$D$72))))</f>
        <v>3.4375</v>
      </c>
      <c r="AX492" s="157">
        <f>IF(IF(D492='Sheet1 (2)'!$C$69,'Sheet1 (2)'!$D$69*('Sheet1 (2)'!$D$72-rave_index)/'Sheet1 (2)'!$D$72,IF(shee2!D492='Sheet1 (2)'!$C$70,'Sheet1 (2)'!$D$70*('Sheet1 (2)'!$D$72-rave_index)/'Sheet1 (2)'!$D$72,IF(shee2!D492='Sheet1 (2)'!$C$71,'Sheet1 (2)'!$D$71*('Sheet1 (2)'!$D$72-rave_index)/'Sheet1 (2)'!$D$72)))&lt;0,0,IF(D492='Sheet1 (2)'!$C$69,'Sheet1 (2)'!$D$69*('Sheet1 (2)'!$D$72-rave_index)/'Sheet1 (2)'!$D$72,IF(shee2!D492='Sheet1 (2)'!$C$70,'Sheet1 (2)'!$D$70*('Sheet1 (2)'!$D$72-rave_index)/'Sheet1 (2)'!$D$72,IF(shee2!D492='Sheet1 (2)'!$C$71,'Sheet1 (2)'!$D$71*('Sheet1 (2)'!$D$72-rave_index)/'Sheet1 (2)'!$D$72))))</f>
        <v>3.4375</v>
      </c>
      <c r="AY492" s="157">
        <f>IF(IF(D492='Sheet1 (2)'!$C$69,'Sheet1 (2)'!$D$69*('Sheet1 (2)'!$D$72-rough_index)/'Sheet1 (2)'!$D$72,IF(shee2!D492='Sheet1 (2)'!$C$70,'Sheet1 (2)'!$D$70*('Sheet1 (2)'!$D$72-rough_index)/'Sheet1 (2)'!$D$72,IF(shee2!D492='Sheet1 (2)'!$C$71,'Sheet1 (2)'!$D$71*('Sheet1 (2)'!$D$72-rough_index)/'Sheet1 (2)'!$D$72)))&lt;0,0,IF(D492='Sheet1 (2)'!$C$69,'Sheet1 (2)'!$D$69*('Sheet1 (2)'!$D$72-rough_index)/'Sheet1 (2)'!$D$72,IF(shee2!D492='Sheet1 (2)'!$C$70,'Sheet1 (2)'!$D$70*('Sheet1 (2)'!$D$72-rough_index)/'Sheet1 (2)'!$D$72,IF(shee2!D492='Sheet1 (2)'!$C$71,'Sheet1 (2)'!$D$71*('Sheet1 (2)'!$D$72-rough_index)/'Sheet1 (2)'!$D$72))))</f>
        <v>2.5</v>
      </c>
      <c r="AZ492" s="159">
        <f>+(AU492*'Sheet1 (2)'!$C$77)+(AV492*'Sheet1 (2)'!$C$78)+(AW492*'Sheet1 (2)'!$C$79)+(AX492*'Sheet1 (2)'!$C$80)+(AY492*'Sheet1 (2)'!$C$81)</f>
        <v>2.90625</v>
      </c>
      <c r="BA492" s="213" t="str">
        <f t="shared" si="15"/>
        <v>Fair</v>
      </c>
      <c r="BE492">
        <f>IF(D492='Sheet1 (2)'!$C$61,'Sheet1 (2)'!$D$61*(counts^2)+'Sheet1 (2)'!$G$61*counts+'Sheet1 (2)'!$J$61,IF(D492='Sheet1 (2)'!$C$62,'Sheet1 (2)'!$D$62*counts+'Sheet1 (2)'!$G$62,IF(D492='Sheet1 (2)'!$C$63,'Sheet1 (2)'!$D$63*counts+'Sheet1 (2)'!$G$63,IF(D492='Sheet1 (2)'!$C$64,'Sheet1 (2)'!$D$64*counts+'Sheet1 (2)'!$G$64))))</f>
        <v>2.0984129299999998</v>
      </c>
    </row>
    <row r="493" spans="1:57" ht="12" customHeight="1">
      <c r="A493" s="145" t="s">
        <v>282</v>
      </c>
      <c r="B493" s="145" t="s">
        <v>76</v>
      </c>
      <c r="C493" s="170">
        <v>633</v>
      </c>
      <c r="D493" s="174" t="s">
        <v>77</v>
      </c>
      <c r="E493" s="171">
        <v>8</v>
      </c>
      <c r="F493" s="171">
        <v>2</v>
      </c>
      <c r="G493" s="171" t="s">
        <v>77</v>
      </c>
      <c r="H493" s="171">
        <v>1</v>
      </c>
      <c r="I493" s="171" t="s">
        <v>77</v>
      </c>
      <c r="J493" s="173" t="s">
        <v>80</v>
      </c>
      <c r="K493" s="173" t="s">
        <v>80</v>
      </c>
      <c r="L493" s="169">
        <f>VLOOKUP(CONCATENATE(J493,K493),'Sheet1 (2)'!$J$6:$K$26,2,FALSE)</f>
        <v>0</v>
      </c>
      <c r="M493" s="173" t="s">
        <v>79</v>
      </c>
      <c r="N493" s="173" t="s">
        <v>83</v>
      </c>
      <c r="O493" s="168">
        <f>VLOOKUP(CONCATENATE(M493,N493),'Sheet1 (2)'!$L$6:$M$26,2,FALSE)</f>
        <v>50</v>
      </c>
      <c r="P493" s="173" t="s">
        <v>79</v>
      </c>
      <c r="Q493" s="173" t="s">
        <v>82</v>
      </c>
      <c r="R493" s="168">
        <f>VLOOKUP(CONCATENATE(P493,Q493),'Sheet1 (2)'!$N$6:$O$26,2,FALSE)</f>
        <v>25</v>
      </c>
      <c r="S493" s="173" t="s">
        <v>78</v>
      </c>
      <c r="T493" s="173" t="s">
        <v>79</v>
      </c>
      <c r="U493" s="168">
        <f>VLOOKUP(CONCATENATE(S493,T493),'Sheet1 (2)'!$P$6:$Q$26,2,FALSE)</f>
        <v>18.75</v>
      </c>
      <c r="V493" s="173" t="s">
        <v>83</v>
      </c>
      <c r="W493" s="173" t="s">
        <v>81</v>
      </c>
      <c r="X493" s="168">
        <f>VLOOKUP(CONCATENATE(V493,W493),'Sheet1 (2)'!$R$6:$S$26,2,FALSE)</f>
        <v>75</v>
      </c>
      <c r="Y493" s="173" t="s">
        <v>83</v>
      </c>
      <c r="Z493" s="173" t="s">
        <v>82</v>
      </c>
      <c r="AA493" s="168">
        <f>VLOOKUP(CONCATENATE(Y493,Z493),'Sheet1 (2)'!$T$6:$U$26,2,FALSE)</f>
        <v>18.75</v>
      </c>
      <c r="AB493" s="173" t="s">
        <v>80</v>
      </c>
      <c r="AC493" s="173" t="s">
        <v>80</v>
      </c>
      <c r="AD493" s="168">
        <f>VLOOKUP(CONCATENATE(AB493,AC493),'Sheet1 (2)'!$X$6:$Y$26,2,FALSE)</f>
        <v>0</v>
      </c>
      <c r="AE493" s="173" t="s">
        <v>82</v>
      </c>
      <c r="AF493" s="173" t="s">
        <v>81</v>
      </c>
      <c r="AG493" s="168">
        <f>VLOOKUP(CONCATENATE(AE493,AF493),'Sheet1 (2)'!$Z$6:$AA$26,2,FALSE)</f>
        <v>66</v>
      </c>
      <c r="AH493" s="172"/>
      <c r="AI493" s="175"/>
      <c r="AJ493" s="140"/>
      <c r="AK493" s="176" t="s">
        <v>282</v>
      </c>
      <c r="AL493" s="176" t="s">
        <v>76</v>
      </c>
      <c r="AM493" s="170">
        <f t="shared" si="14"/>
        <v>633</v>
      </c>
      <c r="AN493" s="147"/>
      <c r="AO493" s="155"/>
      <c r="AP493" s="156"/>
      <c r="AQ493" s="157">
        <v>2.9116417993999999</v>
      </c>
      <c r="AR493" s="158"/>
      <c r="AS493" s="145">
        <f>LOOKUP(rufmkm,'Sheet1 (2)'!$V$62:$V$71,'Sheet1 (2)'!$W$62:$W$71)</f>
        <v>30</v>
      </c>
      <c r="AT493" s="140"/>
      <c r="AU493" s="157">
        <f>IF(IF(D493='Sheet1 (2)'!$C$69,'Sheet1 (2)'!$D$69*('Sheet1 (2)'!$D$72-rut_index)/'Sheet1 (2)'!$D$72,IF(shee2!D493='Sheet1 (2)'!$C$70,'Sheet1 (2)'!$D$70*('Sheet1 (2)'!$D$72-rut_index)/'Sheet1 (2)'!$D$72,IF(shee2!D493='Sheet1 (2)'!$C$71,'Sheet1 (2)'!$D$71*('Sheet1 (2)'!$D$72-rut_index)/'Sheet1 (2)'!$D$72)))&lt;0,0,IF(D493='Sheet1 (2)'!$C$69,'Sheet1 (2)'!$D$69*('Sheet1 (2)'!$D$72-rut_index)/'Sheet1 (2)'!$D$72,IF(shee2!D493='Sheet1 (2)'!$C$70,'Sheet1 (2)'!$D$70*('Sheet1 (2)'!$D$72-rut_index)/'Sheet1 (2)'!$D$72,IF(shee2!D493='Sheet1 (2)'!$C$71,'Sheet1 (2)'!$D$71*('Sheet1 (2)'!$D$72-rut_index)/'Sheet1 (2)'!$D$72))))</f>
        <v>5</v>
      </c>
      <c r="AV493" s="157">
        <f>IF(IF(D493='Sheet1 (2)'!$C$69,'Sheet1 (2)'!$D$69*('Sheet1 (2)'!$D$72-crack_s_index)/'Sheet1 (2)'!$D$72,IF(shee2!D493='Sheet1 (2)'!$C$70,'Sheet1 (2)'!$D$70*('Sheet1 (2)'!$D$72-crack_s_index)/'Sheet1 (2)'!$D$72,IF(shee2!D493='Sheet1 (2)'!$C$71,'Sheet1 (2)'!$D$71*('Sheet1 (2)'!$D$72-crack_s_index)/'Sheet1 (2)'!$D$72)))&lt;0,0,IF(D493='Sheet1 (2)'!$C$69,'Sheet1 (2)'!$D$69*('Sheet1 (2)'!$D$72-crack_s_index)/'Sheet1 (2)'!$D$72,IF(shee2!D493='Sheet1 (2)'!$C$70,'Sheet1 (2)'!$D$70*('Sheet1 (2)'!$D$72-crack_s_index)/'Sheet1 (2)'!$D$72,IF(shee2!D493='Sheet1 (2)'!$C$71,'Sheet1 (2)'!$D$71*('Sheet1 (2)'!$D$72-crack_s_index)/'Sheet1 (2)'!$D$72))))</f>
        <v>0.83333333333333337</v>
      </c>
      <c r="AW493" s="157">
        <f>IF(IF(D493='Sheet1 (2)'!$C$69,'Sheet1 (2)'!$D$69*('Sheet1 (2)'!$D$72-crack_t_index)/'Sheet1 (2)'!$D$72,IF(shee2!D493='Sheet1 (2)'!$C$70,'Sheet1 (2)'!$D$70*('Sheet1 (2)'!$D$72-crack_t_index)/'Sheet1 (2)'!$D$72,IF(shee2!D493='Sheet1 (2)'!$C$71,'Sheet1 (2)'!$D$71*('Sheet1 (2)'!$D$72-crack_t_index)/'Sheet1 (2)'!$D$72)))&lt;0,0,IF(D493='Sheet1 (2)'!$C$69,'Sheet1 (2)'!$D$69*('Sheet1 (2)'!$D$72-crack_t_index)/'Sheet1 (2)'!$D$72,IF(shee2!D493='Sheet1 (2)'!$C$70,'Sheet1 (2)'!$D$70*('Sheet1 (2)'!$D$72-crack_t_index)/'Sheet1 (2)'!$D$72,IF(shee2!D493='Sheet1 (2)'!$C$71,'Sheet1 (2)'!$D$71*('Sheet1 (2)'!$D$72-crack_t_index)/'Sheet1 (2)'!$D$72))))</f>
        <v>2.9166666666666665</v>
      </c>
      <c r="AX493" s="157">
        <f>IF(IF(D493='Sheet1 (2)'!$C$69,'Sheet1 (2)'!$D$69*('Sheet1 (2)'!$D$72-rave_index)/'Sheet1 (2)'!$D$72,IF(shee2!D493='Sheet1 (2)'!$C$70,'Sheet1 (2)'!$D$70*('Sheet1 (2)'!$D$72-rave_index)/'Sheet1 (2)'!$D$72,IF(shee2!D493='Sheet1 (2)'!$C$71,'Sheet1 (2)'!$D$71*('Sheet1 (2)'!$D$72-rave_index)/'Sheet1 (2)'!$D$72)))&lt;0,0,IF(D493='Sheet1 (2)'!$C$69,'Sheet1 (2)'!$D$69*('Sheet1 (2)'!$D$72-rave_index)/'Sheet1 (2)'!$D$72,IF(shee2!D493='Sheet1 (2)'!$C$70,'Sheet1 (2)'!$D$70*('Sheet1 (2)'!$D$72-rave_index)/'Sheet1 (2)'!$D$72,IF(shee2!D493='Sheet1 (2)'!$C$71,'Sheet1 (2)'!$D$71*('Sheet1 (2)'!$D$72-rave_index)/'Sheet1 (2)'!$D$72))))</f>
        <v>3.4375</v>
      </c>
      <c r="AY493" s="157">
        <f>IF(IF(D493='Sheet1 (2)'!$C$69,'Sheet1 (2)'!$D$69*('Sheet1 (2)'!$D$72-rough_index)/'Sheet1 (2)'!$D$72,IF(shee2!D493='Sheet1 (2)'!$C$70,'Sheet1 (2)'!$D$70*('Sheet1 (2)'!$D$72-rough_index)/'Sheet1 (2)'!$D$72,IF(shee2!D493='Sheet1 (2)'!$C$71,'Sheet1 (2)'!$D$71*('Sheet1 (2)'!$D$72-rough_index)/'Sheet1 (2)'!$D$72)))&lt;0,0,IF(D493='Sheet1 (2)'!$C$69,'Sheet1 (2)'!$D$69*('Sheet1 (2)'!$D$72-rough_index)/'Sheet1 (2)'!$D$72,IF(shee2!D493='Sheet1 (2)'!$C$70,'Sheet1 (2)'!$D$70*('Sheet1 (2)'!$D$72-rough_index)/'Sheet1 (2)'!$D$72,IF(shee2!D493='Sheet1 (2)'!$C$71,'Sheet1 (2)'!$D$71*('Sheet1 (2)'!$D$72-rough_index)/'Sheet1 (2)'!$D$72))))</f>
        <v>2.5</v>
      </c>
      <c r="AZ493" s="159">
        <f>+(AU493*'Sheet1 (2)'!$C$77)+(AV493*'Sheet1 (2)'!$C$78)+(AW493*'Sheet1 (2)'!$C$79)+(AX493*'Sheet1 (2)'!$C$80)+(AY493*'Sheet1 (2)'!$C$81)</f>
        <v>2.510416666666667</v>
      </c>
      <c r="BA493" s="213" t="str">
        <f t="shared" si="15"/>
        <v>Fair</v>
      </c>
      <c r="BE493">
        <f>IF(D493='Sheet1 (2)'!$C$61,'Sheet1 (2)'!$D$61*(counts^2)+'Sheet1 (2)'!$G$61*counts+'Sheet1 (2)'!$J$61,IF(D493='Sheet1 (2)'!$C$62,'Sheet1 (2)'!$D$62*counts+'Sheet1 (2)'!$G$62,IF(D493='Sheet1 (2)'!$C$63,'Sheet1 (2)'!$D$63*counts+'Sheet1 (2)'!$G$63,IF(D493='Sheet1 (2)'!$C$64,'Sheet1 (2)'!$D$64*counts+'Sheet1 (2)'!$G$64))))</f>
        <v>2.0984129299999998</v>
      </c>
    </row>
    <row r="494" spans="1:57" ht="12" customHeight="1">
      <c r="A494" s="145" t="s">
        <v>282</v>
      </c>
      <c r="B494" s="145" t="s">
        <v>76</v>
      </c>
      <c r="C494" s="170">
        <v>634</v>
      </c>
      <c r="D494" s="174" t="s">
        <v>77</v>
      </c>
      <c r="E494" s="171">
        <v>8</v>
      </c>
      <c r="F494" s="171">
        <v>2</v>
      </c>
      <c r="G494" s="171" t="s">
        <v>77</v>
      </c>
      <c r="H494" s="171">
        <v>1</v>
      </c>
      <c r="I494" s="171" t="s">
        <v>77</v>
      </c>
      <c r="J494" s="173" t="s">
        <v>80</v>
      </c>
      <c r="K494" s="173" t="s">
        <v>80</v>
      </c>
      <c r="L494" s="169">
        <f>VLOOKUP(CONCATENATE(J494,K494),'Sheet1 (2)'!$J$6:$K$26,2,FALSE)</f>
        <v>0</v>
      </c>
      <c r="M494" s="173" t="s">
        <v>79</v>
      </c>
      <c r="N494" s="173" t="s">
        <v>83</v>
      </c>
      <c r="O494" s="168">
        <f>VLOOKUP(CONCATENATE(M494,N494),'Sheet1 (2)'!$L$6:$M$26,2,FALSE)</f>
        <v>50</v>
      </c>
      <c r="P494" s="173" t="s">
        <v>79</v>
      </c>
      <c r="Q494" s="173" t="s">
        <v>82</v>
      </c>
      <c r="R494" s="168">
        <f>VLOOKUP(CONCATENATE(P494,Q494),'Sheet1 (2)'!$N$6:$O$26,2,FALSE)</f>
        <v>25</v>
      </c>
      <c r="S494" s="173" t="s">
        <v>80</v>
      </c>
      <c r="T494" s="173" t="s">
        <v>80</v>
      </c>
      <c r="U494" s="168">
        <f>VLOOKUP(CONCATENATE(S494,T494),'Sheet1 (2)'!$P$6:$Q$26,2,FALSE)</f>
        <v>0</v>
      </c>
      <c r="V494" s="173" t="s">
        <v>80</v>
      </c>
      <c r="W494" s="173" t="s">
        <v>80</v>
      </c>
      <c r="X494" s="168">
        <f>VLOOKUP(CONCATENATE(V494,W494),'Sheet1 (2)'!$R$6:$S$26,2,FALSE)</f>
        <v>0</v>
      </c>
      <c r="Y494" s="173" t="s">
        <v>83</v>
      </c>
      <c r="Z494" s="173" t="s">
        <v>82</v>
      </c>
      <c r="AA494" s="168">
        <f>VLOOKUP(CONCATENATE(Y494,Z494),'Sheet1 (2)'!$T$6:$U$26,2,FALSE)</f>
        <v>18.75</v>
      </c>
      <c r="AB494" s="173" t="s">
        <v>80</v>
      </c>
      <c r="AC494" s="173" t="s">
        <v>80</v>
      </c>
      <c r="AD494" s="168">
        <f>VLOOKUP(CONCATENATE(AB494,AC494),'Sheet1 (2)'!$X$6:$Y$26,2,FALSE)</f>
        <v>0</v>
      </c>
      <c r="AE494" s="173" t="s">
        <v>82</v>
      </c>
      <c r="AF494" s="173" t="s">
        <v>81</v>
      </c>
      <c r="AG494" s="168">
        <f>VLOOKUP(CONCATENATE(AE494,AF494),'Sheet1 (2)'!$Z$6:$AA$26,2,FALSE)</f>
        <v>66</v>
      </c>
      <c r="AH494" s="172"/>
      <c r="AI494" s="175"/>
      <c r="AJ494" s="140"/>
      <c r="AK494" s="176" t="s">
        <v>282</v>
      </c>
      <c r="AL494" s="176" t="s">
        <v>76</v>
      </c>
      <c r="AM494" s="170">
        <f t="shared" si="14"/>
        <v>634</v>
      </c>
      <c r="AN494" s="147"/>
      <c r="AO494" s="155"/>
      <c r="AP494" s="156"/>
      <c r="AQ494" s="157">
        <v>2.1913309379999997</v>
      </c>
      <c r="AR494" s="158"/>
      <c r="AS494" s="145">
        <f>LOOKUP(rufmkm,'Sheet1 (2)'!$V$62:$V$71,'Sheet1 (2)'!$W$62:$W$71)</f>
        <v>30</v>
      </c>
      <c r="AT494" s="140"/>
      <c r="AU494" s="157">
        <f>IF(IF(D494='Sheet1 (2)'!$C$69,'Sheet1 (2)'!$D$69*('Sheet1 (2)'!$D$72-rut_index)/'Sheet1 (2)'!$D$72,IF(shee2!D494='Sheet1 (2)'!$C$70,'Sheet1 (2)'!$D$70*('Sheet1 (2)'!$D$72-rut_index)/'Sheet1 (2)'!$D$72,IF(shee2!D494='Sheet1 (2)'!$C$71,'Sheet1 (2)'!$D$71*('Sheet1 (2)'!$D$72-rut_index)/'Sheet1 (2)'!$D$72)))&lt;0,0,IF(D494='Sheet1 (2)'!$C$69,'Sheet1 (2)'!$D$69*('Sheet1 (2)'!$D$72-rut_index)/'Sheet1 (2)'!$D$72,IF(shee2!D494='Sheet1 (2)'!$C$70,'Sheet1 (2)'!$D$70*('Sheet1 (2)'!$D$72-rut_index)/'Sheet1 (2)'!$D$72,IF(shee2!D494='Sheet1 (2)'!$C$71,'Sheet1 (2)'!$D$71*('Sheet1 (2)'!$D$72-rut_index)/'Sheet1 (2)'!$D$72))))</f>
        <v>5</v>
      </c>
      <c r="AV494" s="157">
        <f>IF(IF(D494='Sheet1 (2)'!$C$69,'Sheet1 (2)'!$D$69*('Sheet1 (2)'!$D$72-crack_s_index)/'Sheet1 (2)'!$D$72,IF(shee2!D494='Sheet1 (2)'!$C$70,'Sheet1 (2)'!$D$70*('Sheet1 (2)'!$D$72-crack_s_index)/'Sheet1 (2)'!$D$72,IF(shee2!D494='Sheet1 (2)'!$C$71,'Sheet1 (2)'!$D$71*('Sheet1 (2)'!$D$72-crack_s_index)/'Sheet1 (2)'!$D$72)))&lt;0,0,IF(D494='Sheet1 (2)'!$C$69,'Sheet1 (2)'!$D$69*('Sheet1 (2)'!$D$72-crack_s_index)/'Sheet1 (2)'!$D$72,IF(shee2!D494='Sheet1 (2)'!$C$70,'Sheet1 (2)'!$D$70*('Sheet1 (2)'!$D$72-crack_s_index)/'Sheet1 (2)'!$D$72,IF(shee2!D494='Sheet1 (2)'!$C$71,'Sheet1 (2)'!$D$71*('Sheet1 (2)'!$D$72-crack_s_index)/'Sheet1 (2)'!$D$72))))</f>
        <v>0.83333333333333337</v>
      </c>
      <c r="AW494" s="157">
        <f>IF(IF(D494='Sheet1 (2)'!$C$69,'Sheet1 (2)'!$D$69*('Sheet1 (2)'!$D$72-crack_t_index)/'Sheet1 (2)'!$D$72,IF(shee2!D494='Sheet1 (2)'!$C$70,'Sheet1 (2)'!$D$70*('Sheet1 (2)'!$D$72-crack_t_index)/'Sheet1 (2)'!$D$72,IF(shee2!D494='Sheet1 (2)'!$C$71,'Sheet1 (2)'!$D$71*('Sheet1 (2)'!$D$72-crack_t_index)/'Sheet1 (2)'!$D$72)))&lt;0,0,IF(D494='Sheet1 (2)'!$C$69,'Sheet1 (2)'!$D$69*('Sheet1 (2)'!$D$72-crack_t_index)/'Sheet1 (2)'!$D$72,IF(shee2!D494='Sheet1 (2)'!$C$70,'Sheet1 (2)'!$D$70*('Sheet1 (2)'!$D$72-crack_t_index)/'Sheet1 (2)'!$D$72,IF(shee2!D494='Sheet1 (2)'!$C$71,'Sheet1 (2)'!$D$71*('Sheet1 (2)'!$D$72-crack_t_index)/'Sheet1 (2)'!$D$72))))</f>
        <v>2.9166666666666665</v>
      </c>
      <c r="AX494" s="157">
        <f>IF(IF(D494='Sheet1 (2)'!$C$69,'Sheet1 (2)'!$D$69*('Sheet1 (2)'!$D$72-rave_index)/'Sheet1 (2)'!$D$72,IF(shee2!D494='Sheet1 (2)'!$C$70,'Sheet1 (2)'!$D$70*('Sheet1 (2)'!$D$72-rave_index)/'Sheet1 (2)'!$D$72,IF(shee2!D494='Sheet1 (2)'!$C$71,'Sheet1 (2)'!$D$71*('Sheet1 (2)'!$D$72-rave_index)/'Sheet1 (2)'!$D$72)))&lt;0,0,IF(D494='Sheet1 (2)'!$C$69,'Sheet1 (2)'!$D$69*('Sheet1 (2)'!$D$72-rave_index)/'Sheet1 (2)'!$D$72,IF(shee2!D494='Sheet1 (2)'!$C$70,'Sheet1 (2)'!$D$70*('Sheet1 (2)'!$D$72-rave_index)/'Sheet1 (2)'!$D$72,IF(shee2!D494='Sheet1 (2)'!$C$71,'Sheet1 (2)'!$D$71*('Sheet1 (2)'!$D$72-rave_index)/'Sheet1 (2)'!$D$72))))</f>
        <v>3.4375</v>
      </c>
      <c r="AY494" s="157">
        <f>IF(IF(D494='Sheet1 (2)'!$C$69,'Sheet1 (2)'!$D$69*('Sheet1 (2)'!$D$72-rough_index)/'Sheet1 (2)'!$D$72,IF(shee2!D494='Sheet1 (2)'!$C$70,'Sheet1 (2)'!$D$70*('Sheet1 (2)'!$D$72-rough_index)/'Sheet1 (2)'!$D$72,IF(shee2!D494='Sheet1 (2)'!$C$71,'Sheet1 (2)'!$D$71*('Sheet1 (2)'!$D$72-rough_index)/'Sheet1 (2)'!$D$72)))&lt;0,0,IF(D494='Sheet1 (2)'!$C$69,'Sheet1 (2)'!$D$69*('Sheet1 (2)'!$D$72-rough_index)/'Sheet1 (2)'!$D$72,IF(shee2!D494='Sheet1 (2)'!$C$70,'Sheet1 (2)'!$D$70*('Sheet1 (2)'!$D$72-rough_index)/'Sheet1 (2)'!$D$72,IF(shee2!D494='Sheet1 (2)'!$C$71,'Sheet1 (2)'!$D$71*('Sheet1 (2)'!$D$72-rough_index)/'Sheet1 (2)'!$D$72))))</f>
        <v>2.5</v>
      </c>
      <c r="AZ494" s="159">
        <f>+(AU494*'Sheet1 (2)'!$C$77)+(AV494*'Sheet1 (2)'!$C$78)+(AW494*'Sheet1 (2)'!$C$79)+(AX494*'Sheet1 (2)'!$C$80)+(AY494*'Sheet1 (2)'!$C$81)</f>
        <v>2.510416666666667</v>
      </c>
      <c r="BA494" s="213" t="str">
        <f t="shared" si="15"/>
        <v>Fair</v>
      </c>
      <c r="BE494">
        <f>IF(D494='Sheet1 (2)'!$C$61,'Sheet1 (2)'!$D$61*(counts^2)+'Sheet1 (2)'!$G$61*counts+'Sheet1 (2)'!$J$61,IF(D494='Sheet1 (2)'!$C$62,'Sheet1 (2)'!$D$62*counts+'Sheet1 (2)'!$G$62,IF(D494='Sheet1 (2)'!$C$63,'Sheet1 (2)'!$D$63*counts+'Sheet1 (2)'!$G$63,IF(D494='Sheet1 (2)'!$C$64,'Sheet1 (2)'!$D$64*counts+'Sheet1 (2)'!$G$64))))</f>
        <v>2.0984129299999998</v>
      </c>
    </row>
    <row r="495" spans="1:57" ht="12" customHeight="1">
      <c r="A495" s="145" t="s">
        <v>282</v>
      </c>
      <c r="B495" s="145" t="s">
        <v>76</v>
      </c>
      <c r="C495" s="170">
        <v>635</v>
      </c>
      <c r="D495" s="174" t="s">
        <v>77</v>
      </c>
      <c r="E495" s="171">
        <v>8</v>
      </c>
      <c r="F495" s="171">
        <v>2</v>
      </c>
      <c r="G495" s="171" t="s">
        <v>77</v>
      </c>
      <c r="H495" s="171">
        <v>1</v>
      </c>
      <c r="I495" s="171" t="s">
        <v>77</v>
      </c>
      <c r="J495" s="173" t="s">
        <v>80</v>
      </c>
      <c r="K495" s="173" t="s">
        <v>80</v>
      </c>
      <c r="L495" s="169">
        <f>VLOOKUP(CONCATENATE(J495,K495),'Sheet1 (2)'!$J$6:$K$26,2,FALSE)</f>
        <v>0</v>
      </c>
      <c r="M495" s="173" t="s">
        <v>83</v>
      </c>
      <c r="N495" s="173" t="s">
        <v>83</v>
      </c>
      <c r="O495" s="168">
        <f>VLOOKUP(CONCATENATE(M495,N495),'Sheet1 (2)'!$L$6:$M$26,2,FALSE)</f>
        <v>37.5</v>
      </c>
      <c r="P495" s="173" t="s">
        <v>83</v>
      </c>
      <c r="Q495" s="173" t="s">
        <v>82</v>
      </c>
      <c r="R495" s="168">
        <f>VLOOKUP(CONCATENATE(P495,Q495),'Sheet1 (2)'!$N$6:$O$26,2,FALSE)</f>
        <v>18.75</v>
      </c>
      <c r="S495" s="173" t="s">
        <v>80</v>
      </c>
      <c r="T495" s="173" t="s">
        <v>80</v>
      </c>
      <c r="U495" s="168">
        <f>VLOOKUP(CONCATENATE(S495,T495),'Sheet1 (2)'!$P$6:$Q$26,2,FALSE)</f>
        <v>0</v>
      </c>
      <c r="V495" s="173" t="s">
        <v>80</v>
      </c>
      <c r="W495" s="173" t="s">
        <v>80</v>
      </c>
      <c r="X495" s="168">
        <f>VLOOKUP(CONCATENATE(V495,W495),'Sheet1 (2)'!$R$6:$S$26,2,FALSE)</f>
        <v>0</v>
      </c>
      <c r="Y495" s="173" t="s">
        <v>80</v>
      </c>
      <c r="Z495" s="173" t="s">
        <v>80</v>
      </c>
      <c r="AA495" s="168">
        <f>VLOOKUP(CONCATENATE(Y495,Z495),'Sheet1 (2)'!$T$6:$U$26,2,FALSE)</f>
        <v>0</v>
      </c>
      <c r="AB495" s="173" t="s">
        <v>80</v>
      </c>
      <c r="AC495" s="173" t="s">
        <v>80</v>
      </c>
      <c r="AD495" s="168">
        <f>VLOOKUP(CONCATENATE(AB495,AC495),'Sheet1 (2)'!$X$6:$Y$26,2,FALSE)</f>
        <v>0</v>
      </c>
      <c r="AE495" s="173" t="s">
        <v>82</v>
      </c>
      <c r="AF495" s="173" t="s">
        <v>81</v>
      </c>
      <c r="AG495" s="168">
        <f>VLOOKUP(CONCATENATE(AE495,AF495),'Sheet1 (2)'!$Z$6:$AA$26,2,FALSE)</f>
        <v>66</v>
      </c>
      <c r="AH495" s="172"/>
      <c r="AI495" s="175"/>
      <c r="AJ495" s="140"/>
      <c r="AK495" s="176" t="s">
        <v>282</v>
      </c>
      <c r="AL495" s="176" t="s">
        <v>76</v>
      </c>
      <c r="AM495" s="170">
        <f t="shared" si="14"/>
        <v>635</v>
      </c>
      <c r="AN495" s="147"/>
      <c r="AO495" s="155"/>
      <c r="AP495" s="156"/>
      <c r="AQ495" s="157">
        <v>2.3730002065999996</v>
      </c>
      <c r="AR495" s="158"/>
      <c r="AS495" s="145">
        <f>LOOKUP(rufmkm,'Sheet1 (2)'!$V$62:$V$71,'Sheet1 (2)'!$W$62:$W$71)</f>
        <v>30</v>
      </c>
      <c r="AT495" s="140"/>
      <c r="AU495" s="157">
        <f>IF(IF(D495='Sheet1 (2)'!$C$69,'Sheet1 (2)'!$D$69*('Sheet1 (2)'!$D$72-rut_index)/'Sheet1 (2)'!$D$72,IF(shee2!D495='Sheet1 (2)'!$C$70,'Sheet1 (2)'!$D$70*('Sheet1 (2)'!$D$72-rut_index)/'Sheet1 (2)'!$D$72,IF(shee2!D495='Sheet1 (2)'!$C$71,'Sheet1 (2)'!$D$71*('Sheet1 (2)'!$D$72-rut_index)/'Sheet1 (2)'!$D$72)))&lt;0,0,IF(D495='Sheet1 (2)'!$C$69,'Sheet1 (2)'!$D$69*('Sheet1 (2)'!$D$72-rut_index)/'Sheet1 (2)'!$D$72,IF(shee2!D495='Sheet1 (2)'!$C$70,'Sheet1 (2)'!$D$70*('Sheet1 (2)'!$D$72-rut_index)/'Sheet1 (2)'!$D$72,IF(shee2!D495='Sheet1 (2)'!$C$71,'Sheet1 (2)'!$D$71*('Sheet1 (2)'!$D$72-rut_index)/'Sheet1 (2)'!$D$72))))</f>
        <v>5</v>
      </c>
      <c r="AV495" s="157">
        <f>IF(IF(D495='Sheet1 (2)'!$C$69,'Sheet1 (2)'!$D$69*('Sheet1 (2)'!$D$72-crack_s_index)/'Sheet1 (2)'!$D$72,IF(shee2!D495='Sheet1 (2)'!$C$70,'Sheet1 (2)'!$D$70*('Sheet1 (2)'!$D$72-crack_s_index)/'Sheet1 (2)'!$D$72,IF(shee2!D495='Sheet1 (2)'!$C$71,'Sheet1 (2)'!$D$71*('Sheet1 (2)'!$D$72-crack_s_index)/'Sheet1 (2)'!$D$72)))&lt;0,0,IF(D495='Sheet1 (2)'!$C$69,'Sheet1 (2)'!$D$69*('Sheet1 (2)'!$D$72-crack_s_index)/'Sheet1 (2)'!$D$72,IF(shee2!D495='Sheet1 (2)'!$C$70,'Sheet1 (2)'!$D$70*('Sheet1 (2)'!$D$72-crack_s_index)/'Sheet1 (2)'!$D$72,IF(shee2!D495='Sheet1 (2)'!$C$71,'Sheet1 (2)'!$D$71*('Sheet1 (2)'!$D$72-crack_s_index)/'Sheet1 (2)'!$D$72))))</f>
        <v>1.875</v>
      </c>
      <c r="AW495" s="157">
        <f>IF(IF(D495='Sheet1 (2)'!$C$69,'Sheet1 (2)'!$D$69*('Sheet1 (2)'!$D$72-crack_t_index)/'Sheet1 (2)'!$D$72,IF(shee2!D495='Sheet1 (2)'!$C$70,'Sheet1 (2)'!$D$70*('Sheet1 (2)'!$D$72-crack_t_index)/'Sheet1 (2)'!$D$72,IF(shee2!D495='Sheet1 (2)'!$C$71,'Sheet1 (2)'!$D$71*('Sheet1 (2)'!$D$72-crack_t_index)/'Sheet1 (2)'!$D$72)))&lt;0,0,IF(D495='Sheet1 (2)'!$C$69,'Sheet1 (2)'!$D$69*('Sheet1 (2)'!$D$72-crack_t_index)/'Sheet1 (2)'!$D$72,IF(shee2!D495='Sheet1 (2)'!$C$70,'Sheet1 (2)'!$D$70*('Sheet1 (2)'!$D$72-crack_t_index)/'Sheet1 (2)'!$D$72,IF(shee2!D495='Sheet1 (2)'!$C$71,'Sheet1 (2)'!$D$71*('Sheet1 (2)'!$D$72-crack_t_index)/'Sheet1 (2)'!$D$72))))</f>
        <v>3.4375</v>
      </c>
      <c r="AX495" s="157">
        <f>IF(IF(D495='Sheet1 (2)'!$C$69,'Sheet1 (2)'!$D$69*('Sheet1 (2)'!$D$72-rave_index)/'Sheet1 (2)'!$D$72,IF(shee2!D495='Sheet1 (2)'!$C$70,'Sheet1 (2)'!$D$70*('Sheet1 (2)'!$D$72-rave_index)/'Sheet1 (2)'!$D$72,IF(shee2!D495='Sheet1 (2)'!$C$71,'Sheet1 (2)'!$D$71*('Sheet1 (2)'!$D$72-rave_index)/'Sheet1 (2)'!$D$72)))&lt;0,0,IF(D495='Sheet1 (2)'!$C$69,'Sheet1 (2)'!$D$69*('Sheet1 (2)'!$D$72-rave_index)/'Sheet1 (2)'!$D$72,IF(shee2!D495='Sheet1 (2)'!$C$70,'Sheet1 (2)'!$D$70*('Sheet1 (2)'!$D$72-rave_index)/'Sheet1 (2)'!$D$72,IF(shee2!D495='Sheet1 (2)'!$C$71,'Sheet1 (2)'!$D$71*('Sheet1 (2)'!$D$72-rave_index)/'Sheet1 (2)'!$D$72))))</f>
        <v>5</v>
      </c>
      <c r="AY495" s="157">
        <f>IF(IF(D495='Sheet1 (2)'!$C$69,'Sheet1 (2)'!$D$69*('Sheet1 (2)'!$D$72-rough_index)/'Sheet1 (2)'!$D$72,IF(shee2!D495='Sheet1 (2)'!$C$70,'Sheet1 (2)'!$D$70*('Sheet1 (2)'!$D$72-rough_index)/'Sheet1 (2)'!$D$72,IF(shee2!D495='Sheet1 (2)'!$C$71,'Sheet1 (2)'!$D$71*('Sheet1 (2)'!$D$72-rough_index)/'Sheet1 (2)'!$D$72)))&lt;0,0,IF(D495='Sheet1 (2)'!$C$69,'Sheet1 (2)'!$D$69*('Sheet1 (2)'!$D$72-rough_index)/'Sheet1 (2)'!$D$72,IF(shee2!D495='Sheet1 (2)'!$C$70,'Sheet1 (2)'!$D$70*('Sheet1 (2)'!$D$72-rough_index)/'Sheet1 (2)'!$D$72,IF(shee2!D495='Sheet1 (2)'!$C$71,'Sheet1 (2)'!$D$71*('Sheet1 (2)'!$D$72-rough_index)/'Sheet1 (2)'!$D$72))))</f>
        <v>2.5</v>
      </c>
      <c r="AZ495" s="159">
        <f>+(AU495*'Sheet1 (2)'!$C$77)+(AV495*'Sheet1 (2)'!$C$78)+(AW495*'Sheet1 (2)'!$C$79)+(AX495*'Sheet1 (2)'!$C$80)+(AY495*'Sheet1 (2)'!$C$81)</f>
        <v>3.0625</v>
      </c>
      <c r="BA495" s="213" t="str">
        <f t="shared" si="15"/>
        <v>Fair</v>
      </c>
      <c r="BE495">
        <f>IF(D495='Sheet1 (2)'!$C$61,'Sheet1 (2)'!$D$61*(counts^2)+'Sheet1 (2)'!$G$61*counts+'Sheet1 (2)'!$J$61,IF(D495='Sheet1 (2)'!$C$62,'Sheet1 (2)'!$D$62*counts+'Sheet1 (2)'!$G$62,IF(D495='Sheet1 (2)'!$C$63,'Sheet1 (2)'!$D$63*counts+'Sheet1 (2)'!$G$63,IF(D495='Sheet1 (2)'!$C$64,'Sheet1 (2)'!$D$64*counts+'Sheet1 (2)'!$G$64))))</f>
        <v>2.0984129299999998</v>
      </c>
    </row>
    <row r="496" spans="1:57" ht="12" customHeight="1">
      <c r="A496" s="145" t="s">
        <v>282</v>
      </c>
      <c r="B496" s="145" t="s">
        <v>76</v>
      </c>
      <c r="C496" s="170">
        <v>636</v>
      </c>
      <c r="D496" s="174" t="s">
        <v>77</v>
      </c>
      <c r="E496" s="171">
        <v>8</v>
      </c>
      <c r="F496" s="171">
        <v>2</v>
      </c>
      <c r="G496" s="171" t="s">
        <v>77</v>
      </c>
      <c r="H496" s="171">
        <v>1</v>
      </c>
      <c r="I496" s="171" t="s">
        <v>77</v>
      </c>
      <c r="J496" s="173" t="s">
        <v>80</v>
      </c>
      <c r="K496" s="173" t="s">
        <v>80</v>
      </c>
      <c r="L496" s="169">
        <f>VLOOKUP(CONCATENATE(J496,K496),'Sheet1 (2)'!$J$6:$K$26,2,FALSE)</f>
        <v>0</v>
      </c>
      <c r="M496" s="173" t="s">
        <v>83</v>
      </c>
      <c r="N496" s="173" t="s">
        <v>83</v>
      </c>
      <c r="O496" s="168">
        <f>VLOOKUP(CONCATENATE(M496,N496),'Sheet1 (2)'!$L$6:$M$26,2,FALSE)</f>
        <v>37.5</v>
      </c>
      <c r="P496" s="173" t="s">
        <v>83</v>
      </c>
      <c r="Q496" s="173" t="s">
        <v>82</v>
      </c>
      <c r="R496" s="168">
        <f>VLOOKUP(CONCATENATE(P496,Q496),'Sheet1 (2)'!$N$6:$O$26,2,FALSE)</f>
        <v>18.75</v>
      </c>
      <c r="S496" s="173" t="s">
        <v>80</v>
      </c>
      <c r="T496" s="173" t="s">
        <v>80</v>
      </c>
      <c r="U496" s="168">
        <f>VLOOKUP(CONCATENATE(S496,T496),'Sheet1 (2)'!$P$6:$Q$26,2,FALSE)</f>
        <v>0</v>
      </c>
      <c r="V496" s="173" t="s">
        <v>80</v>
      </c>
      <c r="W496" s="173" t="s">
        <v>80</v>
      </c>
      <c r="X496" s="168">
        <f>VLOOKUP(CONCATENATE(V496,W496),'Sheet1 (2)'!$R$6:$S$26,2,FALSE)</f>
        <v>0</v>
      </c>
      <c r="Y496" s="173" t="s">
        <v>80</v>
      </c>
      <c r="Z496" s="173" t="s">
        <v>80</v>
      </c>
      <c r="AA496" s="168">
        <f>VLOOKUP(CONCATENATE(Y496,Z496),'Sheet1 (2)'!$T$6:$U$26,2,FALSE)</f>
        <v>0</v>
      </c>
      <c r="AB496" s="173" t="s">
        <v>80</v>
      </c>
      <c r="AC496" s="173" t="s">
        <v>80</v>
      </c>
      <c r="AD496" s="168">
        <f>VLOOKUP(CONCATENATE(AB496,AC496),'Sheet1 (2)'!$X$6:$Y$26,2,FALSE)</f>
        <v>0</v>
      </c>
      <c r="AE496" s="173" t="s">
        <v>82</v>
      </c>
      <c r="AF496" s="173" t="s">
        <v>81</v>
      </c>
      <c r="AG496" s="168">
        <f>VLOOKUP(CONCATENATE(AE496,AF496),'Sheet1 (2)'!$Z$6:$AA$26,2,FALSE)</f>
        <v>66</v>
      </c>
      <c r="AH496" s="172"/>
      <c r="AI496" s="175"/>
      <c r="AJ496" s="140"/>
      <c r="AK496" s="176" t="s">
        <v>282</v>
      </c>
      <c r="AL496" s="176" t="s">
        <v>76</v>
      </c>
      <c r="AM496" s="170">
        <f t="shared" si="14"/>
        <v>636</v>
      </c>
      <c r="AN496" s="147"/>
      <c r="AO496" s="155"/>
      <c r="AP496" s="156"/>
      <c r="AQ496" s="157">
        <v>2.1973055611999999</v>
      </c>
      <c r="AR496" s="158"/>
      <c r="AS496" s="145">
        <f>LOOKUP(rufmkm,'Sheet1 (2)'!$V$62:$V$71,'Sheet1 (2)'!$W$62:$W$71)</f>
        <v>30</v>
      </c>
      <c r="AT496" s="140"/>
      <c r="AU496" s="157">
        <f>IF(IF(D496='Sheet1 (2)'!$C$69,'Sheet1 (2)'!$D$69*('Sheet1 (2)'!$D$72-rut_index)/'Sheet1 (2)'!$D$72,IF(shee2!D496='Sheet1 (2)'!$C$70,'Sheet1 (2)'!$D$70*('Sheet1 (2)'!$D$72-rut_index)/'Sheet1 (2)'!$D$72,IF(shee2!D496='Sheet1 (2)'!$C$71,'Sheet1 (2)'!$D$71*('Sheet1 (2)'!$D$72-rut_index)/'Sheet1 (2)'!$D$72)))&lt;0,0,IF(D496='Sheet1 (2)'!$C$69,'Sheet1 (2)'!$D$69*('Sheet1 (2)'!$D$72-rut_index)/'Sheet1 (2)'!$D$72,IF(shee2!D496='Sheet1 (2)'!$C$70,'Sheet1 (2)'!$D$70*('Sheet1 (2)'!$D$72-rut_index)/'Sheet1 (2)'!$D$72,IF(shee2!D496='Sheet1 (2)'!$C$71,'Sheet1 (2)'!$D$71*('Sheet1 (2)'!$D$72-rut_index)/'Sheet1 (2)'!$D$72))))</f>
        <v>5</v>
      </c>
      <c r="AV496" s="157">
        <f>IF(IF(D496='Sheet1 (2)'!$C$69,'Sheet1 (2)'!$D$69*('Sheet1 (2)'!$D$72-crack_s_index)/'Sheet1 (2)'!$D$72,IF(shee2!D496='Sheet1 (2)'!$C$70,'Sheet1 (2)'!$D$70*('Sheet1 (2)'!$D$72-crack_s_index)/'Sheet1 (2)'!$D$72,IF(shee2!D496='Sheet1 (2)'!$C$71,'Sheet1 (2)'!$D$71*('Sheet1 (2)'!$D$72-crack_s_index)/'Sheet1 (2)'!$D$72)))&lt;0,0,IF(D496='Sheet1 (2)'!$C$69,'Sheet1 (2)'!$D$69*('Sheet1 (2)'!$D$72-crack_s_index)/'Sheet1 (2)'!$D$72,IF(shee2!D496='Sheet1 (2)'!$C$70,'Sheet1 (2)'!$D$70*('Sheet1 (2)'!$D$72-crack_s_index)/'Sheet1 (2)'!$D$72,IF(shee2!D496='Sheet1 (2)'!$C$71,'Sheet1 (2)'!$D$71*('Sheet1 (2)'!$D$72-crack_s_index)/'Sheet1 (2)'!$D$72))))</f>
        <v>1.875</v>
      </c>
      <c r="AW496" s="157">
        <f>IF(IF(D496='Sheet1 (2)'!$C$69,'Sheet1 (2)'!$D$69*('Sheet1 (2)'!$D$72-crack_t_index)/'Sheet1 (2)'!$D$72,IF(shee2!D496='Sheet1 (2)'!$C$70,'Sheet1 (2)'!$D$70*('Sheet1 (2)'!$D$72-crack_t_index)/'Sheet1 (2)'!$D$72,IF(shee2!D496='Sheet1 (2)'!$C$71,'Sheet1 (2)'!$D$71*('Sheet1 (2)'!$D$72-crack_t_index)/'Sheet1 (2)'!$D$72)))&lt;0,0,IF(D496='Sheet1 (2)'!$C$69,'Sheet1 (2)'!$D$69*('Sheet1 (2)'!$D$72-crack_t_index)/'Sheet1 (2)'!$D$72,IF(shee2!D496='Sheet1 (2)'!$C$70,'Sheet1 (2)'!$D$70*('Sheet1 (2)'!$D$72-crack_t_index)/'Sheet1 (2)'!$D$72,IF(shee2!D496='Sheet1 (2)'!$C$71,'Sheet1 (2)'!$D$71*('Sheet1 (2)'!$D$72-crack_t_index)/'Sheet1 (2)'!$D$72))))</f>
        <v>3.4375</v>
      </c>
      <c r="AX496" s="157">
        <f>IF(IF(D496='Sheet1 (2)'!$C$69,'Sheet1 (2)'!$D$69*('Sheet1 (2)'!$D$72-rave_index)/'Sheet1 (2)'!$D$72,IF(shee2!D496='Sheet1 (2)'!$C$70,'Sheet1 (2)'!$D$70*('Sheet1 (2)'!$D$72-rave_index)/'Sheet1 (2)'!$D$72,IF(shee2!D496='Sheet1 (2)'!$C$71,'Sheet1 (2)'!$D$71*('Sheet1 (2)'!$D$72-rave_index)/'Sheet1 (2)'!$D$72)))&lt;0,0,IF(D496='Sheet1 (2)'!$C$69,'Sheet1 (2)'!$D$69*('Sheet1 (2)'!$D$72-rave_index)/'Sheet1 (2)'!$D$72,IF(shee2!D496='Sheet1 (2)'!$C$70,'Sheet1 (2)'!$D$70*('Sheet1 (2)'!$D$72-rave_index)/'Sheet1 (2)'!$D$72,IF(shee2!D496='Sheet1 (2)'!$C$71,'Sheet1 (2)'!$D$71*('Sheet1 (2)'!$D$72-rave_index)/'Sheet1 (2)'!$D$72))))</f>
        <v>5</v>
      </c>
      <c r="AY496" s="157">
        <f>IF(IF(D496='Sheet1 (2)'!$C$69,'Sheet1 (2)'!$D$69*('Sheet1 (2)'!$D$72-rough_index)/'Sheet1 (2)'!$D$72,IF(shee2!D496='Sheet1 (2)'!$C$70,'Sheet1 (2)'!$D$70*('Sheet1 (2)'!$D$72-rough_index)/'Sheet1 (2)'!$D$72,IF(shee2!D496='Sheet1 (2)'!$C$71,'Sheet1 (2)'!$D$71*('Sheet1 (2)'!$D$72-rough_index)/'Sheet1 (2)'!$D$72)))&lt;0,0,IF(D496='Sheet1 (2)'!$C$69,'Sheet1 (2)'!$D$69*('Sheet1 (2)'!$D$72-rough_index)/'Sheet1 (2)'!$D$72,IF(shee2!D496='Sheet1 (2)'!$C$70,'Sheet1 (2)'!$D$70*('Sheet1 (2)'!$D$72-rough_index)/'Sheet1 (2)'!$D$72,IF(shee2!D496='Sheet1 (2)'!$C$71,'Sheet1 (2)'!$D$71*('Sheet1 (2)'!$D$72-rough_index)/'Sheet1 (2)'!$D$72))))</f>
        <v>2.5</v>
      </c>
      <c r="AZ496" s="159">
        <f>+(AU496*'Sheet1 (2)'!$C$77)+(AV496*'Sheet1 (2)'!$C$78)+(AW496*'Sheet1 (2)'!$C$79)+(AX496*'Sheet1 (2)'!$C$80)+(AY496*'Sheet1 (2)'!$C$81)</f>
        <v>3.0625</v>
      </c>
      <c r="BA496" s="213" t="str">
        <f t="shared" si="15"/>
        <v>Fair</v>
      </c>
      <c r="BE496">
        <f>IF(D496='Sheet1 (2)'!$C$61,'Sheet1 (2)'!$D$61*(counts^2)+'Sheet1 (2)'!$G$61*counts+'Sheet1 (2)'!$J$61,IF(D496='Sheet1 (2)'!$C$62,'Sheet1 (2)'!$D$62*counts+'Sheet1 (2)'!$G$62,IF(D496='Sheet1 (2)'!$C$63,'Sheet1 (2)'!$D$63*counts+'Sheet1 (2)'!$G$63,IF(D496='Sheet1 (2)'!$C$64,'Sheet1 (2)'!$D$64*counts+'Sheet1 (2)'!$G$64))))</f>
        <v>2.0984129299999998</v>
      </c>
    </row>
    <row r="497" spans="1:57" ht="12" customHeight="1">
      <c r="A497" s="145" t="s">
        <v>282</v>
      </c>
      <c r="B497" s="145" t="s">
        <v>76</v>
      </c>
      <c r="C497" s="170">
        <v>637</v>
      </c>
      <c r="D497" s="174" t="s">
        <v>77</v>
      </c>
      <c r="E497" s="171">
        <v>8</v>
      </c>
      <c r="F497" s="171">
        <v>2</v>
      </c>
      <c r="G497" s="171" t="s">
        <v>77</v>
      </c>
      <c r="H497" s="171">
        <v>1</v>
      </c>
      <c r="I497" s="171" t="s">
        <v>77</v>
      </c>
      <c r="J497" s="173" t="s">
        <v>80</v>
      </c>
      <c r="K497" s="173" t="s">
        <v>80</v>
      </c>
      <c r="L497" s="169">
        <f>VLOOKUP(CONCATENATE(J497,K497),'Sheet1 (2)'!$J$6:$K$26,2,FALSE)</f>
        <v>0</v>
      </c>
      <c r="M497" s="173" t="s">
        <v>83</v>
      </c>
      <c r="N497" s="173" t="s">
        <v>78</v>
      </c>
      <c r="O497" s="168">
        <f>VLOOKUP(CONCATENATE(M497,N497),'Sheet1 (2)'!$L$6:$M$26,2,FALSE)</f>
        <v>7.5</v>
      </c>
      <c r="P497" s="173" t="s">
        <v>80</v>
      </c>
      <c r="Q497" s="173" t="s">
        <v>80</v>
      </c>
      <c r="R497" s="168">
        <f>VLOOKUP(CONCATENATE(P497,Q497),'Sheet1 (2)'!$N$6:$O$26,2,FALSE)</f>
        <v>0</v>
      </c>
      <c r="S497" s="173" t="s">
        <v>80</v>
      </c>
      <c r="T497" s="173" t="s">
        <v>80</v>
      </c>
      <c r="U497" s="168">
        <f>VLOOKUP(CONCATENATE(S497,T497),'Sheet1 (2)'!$P$6:$Q$26,2,FALSE)</f>
        <v>0</v>
      </c>
      <c r="V497" s="173" t="s">
        <v>83</v>
      </c>
      <c r="W497" s="173" t="s">
        <v>81</v>
      </c>
      <c r="X497" s="168">
        <f>VLOOKUP(CONCATENATE(V497,W497),'Sheet1 (2)'!$R$6:$S$26,2,FALSE)</f>
        <v>75</v>
      </c>
      <c r="Y497" s="173" t="s">
        <v>80</v>
      </c>
      <c r="Z497" s="173" t="s">
        <v>80</v>
      </c>
      <c r="AA497" s="168">
        <f>VLOOKUP(CONCATENATE(Y497,Z497),'Sheet1 (2)'!$T$6:$U$26,2,FALSE)</f>
        <v>0</v>
      </c>
      <c r="AB497" s="173" t="s">
        <v>80</v>
      </c>
      <c r="AC497" s="173" t="s">
        <v>80</v>
      </c>
      <c r="AD497" s="168">
        <f>VLOOKUP(CONCATENATE(AB497,AC497),'Sheet1 (2)'!$X$6:$Y$26,2,FALSE)</f>
        <v>0</v>
      </c>
      <c r="AE497" s="173" t="s">
        <v>82</v>
      </c>
      <c r="AF497" s="173" t="s">
        <v>81</v>
      </c>
      <c r="AG497" s="168">
        <f>VLOOKUP(CONCATENATE(AE497,AF497),'Sheet1 (2)'!$Z$6:$AA$26,2,FALSE)</f>
        <v>66</v>
      </c>
      <c r="AH497" s="172"/>
      <c r="AI497" s="175"/>
      <c r="AJ497" s="140"/>
      <c r="AK497" s="176" t="s">
        <v>282</v>
      </c>
      <c r="AL497" s="176" t="s">
        <v>76</v>
      </c>
      <c r="AM497" s="170">
        <f t="shared" si="14"/>
        <v>637</v>
      </c>
      <c r="AN497" s="147"/>
      <c r="AO497" s="155"/>
      <c r="AP497" s="156"/>
      <c r="AQ497" s="157">
        <v>1.9679491525999999</v>
      </c>
      <c r="AR497" s="158"/>
      <c r="AS497" s="145">
        <f>LOOKUP(rufmkm,'Sheet1 (2)'!$V$62:$V$71,'Sheet1 (2)'!$W$62:$W$71)</f>
        <v>20</v>
      </c>
      <c r="AT497" s="140"/>
      <c r="AU497" s="157">
        <f>IF(IF(D497='Sheet1 (2)'!$C$69,'Sheet1 (2)'!$D$69*('Sheet1 (2)'!$D$72-rut_index)/'Sheet1 (2)'!$D$72,IF(shee2!D497='Sheet1 (2)'!$C$70,'Sheet1 (2)'!$D$70*('Sheet1 (2)'!$D$72-rut_index)/'Sheet1 (2)'!$D$72,IF(shee2!D497='Sheet1 (2)'!$C$71,'Sheet1 (2)'!$D$71*('Sheet1 (2)'!$D$72-rut_index)/'Sheet1 (2)'!$D$72)))&lt;0,0,IF(D497='Sheet1 (2)'!$C$69,'Sheet1 (2)'!$D$69*('Sheet1 (2)'!$D$72-rut_index)/'Sheet1 (2)'!$D$72,IF(shee2!D497='Sheet1 (2)'!$C$70,'Sheet1 (2)'!$D$70*('Sheet1 (2)'!$D$72-rut_index)/'Sheet1 (2)'!$D$72,IF(shee2!D497='Sheet1 (2)'!$C$71,'Sheet1 (2)'!$D$71*('Sheet1 (2)'!$D$72-rut_index)/'Sheet1 (2)'!$D$72))))</f>
        <v>5</v>
      </c>
      <c r="AV497" s="157">
        <f>IF(IF(D497='Sheet1 (2)'!$C$69,'Sheet1 (2)'!$D$69*('Sheet1 (2)'!$D$72-crack_s_index)/'Sheet1 (2)'!$D$72,IF(shee2!D497='Sheet1 (2)'!$C$70,'Sheet1 (2)'!$D$70*('Sheet1 (2)'!$D$72-crack_s_index)/'Sheet1 (2)'!$D$72,IF(shee2!D497='Sheet1 (2)'!$C$71,'Sheet1 (2)'!$D$71*('Sheet1 (2)'!$D$72-crack_s_index)/'Sheet1 (2)'!$D$72)))&lt;0,0,IF(D497='Sheet1 (2)'!$C$69,'Sheet1 (2)'!$D$69*('Sheet1 (2)'!$D$72-crack_s_index)/'Sheet1 (2)'!$D$72,IF(shee2!D497='Sheet1 (2)'!$C$70,'Sheet1 (2)'!$D$70*('Sheet1 (2)'!$D$72-crack_s_index)/'Sheet1 (2)'!$D$72,IF(shee2!D497='Sheet1 (2)'!$C$71,'Sheet1 (2)'!$D$71*('Sheet1 (2)'!$D$72-crack_s_index)/'Sheet1 (2)'!$D$72))))</f>
        <v>4.375</v>
      </c>
      <c r="AW497" s="157">
        <f>IF(IF(D497='Sheet1 (2)'!$C$69,'Sheet1 (2)'!$D$69*('Sheet1 (2)'!$D$72-crack_t_index)/'Sheet1 (2)'!$D$72,IF(shee2!D497='Sheet1 (2)'!$C$70,'Sheet1 (2)'!$D$70*('Sheet1 (2)'!$D$72-crack_t_index)/'Sheet1 (2)'!$D$72,IF(shee2!D497='Sheet1 (2)'!$C$71,'Sheet1 (2)'!$D$71*('Sheet1 (2)'!$D$72-crack_t_index)/'Sheet1 (2)'!$D$72)))&lt;0,0,IF(D497='Sheet1 (2)'!$C$69,'Sheet1 (2)'!$D$69*('Sheet1 (2)'!$D$72-crack_t_index)/'Sheet1 (2)'!$D$72,IF(shee2!D497='Sheet1 (2)'!$C$70,'Sheet1 (2)'!$D$70*('Sheet1 (2)'!$D$72-crack_t_index)/'Sheet1 (2)'!$D$72,IF(shee2!D497='Sheet1 (2)'!$C$71,'Sheet1 (2)'!$D$71*('Sheet1 (2)'!$D$72-crack_t_index)/'Sheet1 (2)'!$D$72))))</f>
        <v>5</v>
      </c>
      <c r="AX497" s="157">
        <f>IF(IF(D497='Sheet1 (2)'!$C$69,'Sheet1 (2)'!$D$69*('Sheet1 (2)'!$D$72-rave_index)/'Sheet1 (2)'!$D$72,IF(shee2!D497='Sheet1 (2)'!$C$70,'Sheet1 (2)'!$D$70*('Sheet1 (2)'!$D$72-rave_index)/'Sheet1 (2)'!$D$72,IF(shee2!D497='Sheet1 (2)'!$C$71,'Sheet1 (2)'!$D$71*('Sheet1 (2)'!$D$72-rave_index)/'Sheet1 (2)'!$D$72)))&lt;0,0,IF(D497='Sheet1 (2)'!$C$69,'Sheet1 (2)'!$D$69*('Sheet1 (2)'!$D$72-rave_index)/'Sheet1 (2)'!$D$72,IF(shee2!D497='Sheet1 (2)'!$C$70,'Sheet1 (2)'!$D$70*('Sheet1 (2)'!$D$72-rave_index)/'Sheet1 (2)'!$D$72,IF(shee2!D497='Sheet1 (2)'!$C$71,'Sheet1 (2)'!$D$71*('Sheet1 (2)'!$D$72-rave_index)/'Sheet1 (2)'!$D$72))))</f>
        <v>5</v>
      </c>
      <c r="AY497" s="157">
        <f>IF(IF(D497='Sheet1 (2)'!$C$69,'Sheet1 (2)'!$D$69*('Sheet1 (2)'!$D$72-rough_index)/'Sheet1 (2)'!$D$72,IF(shee2!D497='Sheet1 (2)'!$C$70,'Sheet1 (2)'!$D$70*('Sheet1 (2)'!$D$72-rough_index)/'Sheet1 (2)'!$D$72,IF(shee2!D497='Sheet1 (2)'!$C$71,'Sheet1 (2)'!$D$71*('Sheet1 (2)'!$D$72-rough_index)/'Sheet1 (2)'!$D$72)))&lt;0,0,IF(D497='Sheet1 (2)'!$C$69,'Sheet1 (2)'!$D$69*('Sheet1 (2)'!$D$72-rough_index)/'Sheet1 (2)'!$D$72,IF(shee2!D497='Sheet1 (2)'!$C$70,'Sheet1 (2)'!$D$70*('Sheet1 (2)'!$D$72-rough_index)/'Sheet1 (2)'!$D$72,IF(shee2!D497='Sheet1 (2)'!$C$71,'Sheet1 (2)'!$D$71*('Sheet1 (2)'!$D$72-rough_index)/'Sheet1 (2)'!$D$72))))</f>
        <v>3.3333333333333335</v>
      </c>
      <c r="AZ497" s="159">
        <f>+(AU497*'Sheet1 (2)'!$C$77)+(AV497*'Sheet1 (2)'!$C$78)+(AW497*'Sheet1 (2)'!$C$79)+(AX497*'Sheet1 (2)'!$C$80)+(AY497*'Sheet1 (2)'!$C$81)</f>
        <v>4.2750000000000004</v>
      </c>
      <c r="BA497" s="213" t="str">
        <f t="shared" si="15"/>
        <v>Good</v>
      </c>
      <c r="BE497">
        <f>IF(D497='Sheet1 (2)'!$C$61,'Sheet1 (2)'!$D$61*(counts^2)+'Sheet1 (2)'!$G$61*counts+'Sheet1 (2)'!$J$61,IF(D497='Sheet1 (2)'!$C$62,'Sheet1 (2)'!$D$62*counts+'Sheet1 (2)'!$G$62,IF(D497='Sheet1 (2)'!$C$63,'Sheet1 (2)'!$D$63*counts+'Sheet1 (2)'!$G$63,IF(D497='Sheet1 (2)'!$C$64,'Sheet1 (2)'!$D$64*counts+'Sheet1 (2)'!$G$64))))</f>
        <v>2.0984129299999998</v>
      </c>
    </row>
    <row r="498" spans="1:57" ht="12" customHeight="1">
      <c r="A498" s="145" t="s">
        <v>282</v>
      </c>
      <c r="B498" s="145" t="s">
        <v>76</v>
      </c>
      <c r="C498" s="170">
        <v>638</v>
      </c>
      <c r="D498" s="174" t="s">
        <v>77</v>
      </c>
      <c r="E498" s="171">
        <v>8</v>
      </c>
      <c r="F498" s="171">
        <v>2</v>
      </c>
      <c r="G498" s="171" t="s">
        <v>77</v>
      </c>
      <c r="H498" s="171">
        <v>1</v>
      </c>
      <c r="I498" s="171" t="s">
        <v>77</v>
      </c>
      <c r="J498" s="173" t="s">
        <v>80</v>
      </c>
      <c r="K498" s="173" t="s">
        <v>80</v>
      </c>
      <c r="L498" s="169">
        <f>VLOOKUP(CONCATENATE(J498,K498),'Sheet1 (2)'!$J$6:$K$26,2,FALSE)</f>
        <v>0</v>
      </c>
      <c r="M498" s="173" t="s">
        <v>83</v>
      </c>
      <c r="N498" s="173" t="s">
        <v>82</v>
      </c>
      <c r="O498" s="168">
        <f>VLOOKUP(CONCATENATE(M498,N498),'Sheet1 (2)'!$L$6:$M$26,2,FALSE)</f>
        <v>18.75</v>
      </c>
      <c r="P498" s="173" t="s">
        <v>80</v>
      </c>
      <c r="Q498" s="173" t="s">
        <v>80</v>
      </c>
      <c r="R498" s="168">
        <f>VLOOKUP(CONCATENATE(P498,Q498),'Sheet1 (2)'!$N$6:$O$26,2,FALSE)</f>
        <v>0</v>
      </c>
      <c r="S498" s="173" t="s">
        <v>80</v>
      </c>
      <c r="T498" s="173" t="s">
        <v>80</v>
      </c>
      <c r="U498" s="168">
        <f>VLOOKUP(CONCATENATE(S498,T498),'Sheet1 (2)'!$P$6:$Q$26,2,FALSE)</f>
        <v>0</v>
      </c>
      <c r="V498" s="173" t="s">
        <v>83</v>
      </c>
      <c r="W498" s="173" t="s">
        <v>81</v>
      </c>
      <c r="X498" s="168">
        <f>VLOOKUP(CONCATENATE(V498,W498),'Sheet1 (2)'!$R$6:$S$26,2,FALSE)</f>
        <v>75</v>
      </c>
      <c r="Y498" s="173" t="s">
        <v>80</v>
      </c>
      <c r="Z498" s="173" t="s">
        <v>80</v>
      </c>
      <c r="AA498" s="168">
        <f>VLOOKUP(CONCATENATE(Y498,Z498),'Sheet1 (2)'!$T$6:$U$26,2,FALSE)</f>
        <v>0</v>
      </c>
      <c r="AB498" s="173" t="s">
        <v>80</v>
      </c>
      <c r="AC498" s="173" t="s">
        <v>80</v>
      </c>
      <c r="AD498" s="168">
        <f>VLOOKUP(CONCATENATE(AB498,AC498),'Sheet1 (2)'!$X$6:$Y$26,2,FALSE)</f>
        <v>0</v>
      </c>
      <c r="AE498" s="173" t="s">
        <v>82</v>
      </c>
      <c r="AF498" s="173" t="s">
        <v>81</v>
      </c>
      <c r="AG498" s="168">
        <f>VLOOKUP(CONCATENATE(AE498,AF498),'Sheet1 (2)'!$Z$6:$AA$26,2,FALSE)</f>
        <v>66</v>
      </c>
      <c r="AH498" s="172"/>
      <c r="AI498" s="175"/>
      <c r="AJ498" s="140"/>
      <c r="AK498" s="176" t="s">
        <v>282</v>
      </c>
      <c r="AL498" s="176" t="s">
        <v>76</v>
      </c>
      <c r="AM498" s="170">
        <f t="shared" si="14"/>
        <v>638</v>
      </c>
      <c r="AN498" s="147"/>
      <c r="AO498" s="155"/>
      <c r="AP498" s="156"/>
      <c r="AQ498" s="157">
        <v>2.1248575026000003</v>
      </c>
      <c r="AR498" s="158"/>
      <c r="AS498" s="145">
        <f>LOOKUP(rufmkm,'Sheet1 (2)'!$V$62:$V$71,'Sheet1 (2)'!$W$62:$W$71)</f>
        <v>30</v>
      </c>
      <c r="AT498" s="140"/>
      <c r="AU498" s="157">
        <f>IF(IF(D498='Sheet1 (2)'!$C$69,'Sheet1 (2)'!$D$69*('Sheet1 (2)'!$D$72-rut_index)/'Sheet1 (2)'!$D$72,IF(shee2!D498='Sheet1 (2)'!$C$70,'Sheet1 (2)'!$D$70*('Sheet1 (2)'!$D$72-rut_index)/'Sheet1 (2)'!$D$72,IF(shee2!D498='Sheet1 (2)'!$C$71,'Sheet1 (2)'!$D$71*('Sheet1 (2)'!$D$72-rut_index)/'Sheet1 (2)'!$D$72)))&lt;0,0,IF(D498='Sheet1 (2)'!$C$69,'Sheet1 (2)'!$D$69*('Sheet1 (2)'!$D$72-rut_index)/'Sheet1 (2)'!$D$72,IF(shee2!D498='Sheet1 (2)'!$C$70,'Sheet1 (2)'!$D$70*('Sheet1 (2)'!$D$72-rut_index)/'Sheet1 (2)'!$D$72,IF(shee2!D498='Sheet1 (2)'!$C$71,'Sheet1 (2)'!$D$71*('Sheet1 (2)'!$D$72-rut_index)/'Sheet1 (2)'!$D$72))))</f>
        <v>5</v>
      </c>
      <c r="AV498" s="157">
        <f>IF(IF(D498='Sheet1 (2)'!$C$69,'Sheet1 (2)'!$D$69*('Sheet1 (2)'!$D$72-crack_s_index)/'Sheet1 (2)'!$D$72,IF(shee2!D498='Sheet1 (2)'!$C$70,'Sheet1 (2)'!$D$70*('Sheet1 (2)'!$D$72-crack_s_index)/'Sheet1 (2)'!$D$72,IF(shee2!D498='Sheet1 (2)'!$C$71,'Sheet1 (2)'!$D$71*('Sheet1 (2)'!$D$72-crack_s_index)/'Sheet1 (2)'!$D$72)))&lt;0,0,IF(D498='Sheet1 (2)'!$C$69,'Sheet1 (2)'!$D$69*('Sheet1 (2)'!$D$72-crack_s_index)/'Sheet1 (2)'!$D$72,IF(shee2!D498='Sheet1 (2)'!$C$70,'Sheet1 (2)'!$D$70*('Sheet1 (2)'!$D$72-crack_s_index)/'Sheet1 (2)'!$D$72,IF(shee2!D498='Sheet1 (2)'!$C$71,'Sheet1 (2)'!$D$71*('Sheet1 (2)'!$D$72-crack_s_index)/'Sheet1 (2)'!$D$72))))</f>
        <v>3.4375</v>
      </c>
      <c r="AW498" s="157">
        <f>IF(IF(D498='Sheet1 (2)'!$C$69,'Sheet1 (2)'!$D$69*('Sheet1 (2)'!$D$72-crack_t_index)/'Sheet1 (2)'!$D$72,IF(shee2!D498='Sheet1 (2)'!$C$70,'Sheet1 (2)'!$D$70*('Sheet1 (2)'!$D$72-crack_t_index)/'Sheet1 (2)'!$D$72,IF(shee2!D498='Sheet1 (2)'!$C$71,'Sheet1 (2)'!$D$71*('Sheet1 (2)'!$D$72-crack_t_index)/'Sheet1 (2)'!$D$72)))&lt;0,0,IF(D498='Sheet1 (2)'!$C$69,'Sheet1 (2)'!$D$69*('Sheet1 (2)'!$D$72-crack_t_index)/'Sheet1 (2)'!$D$72,IF(shee2!D498='Sheet1 (2)'!$C$70,'Sheet1 (2)'!$D$70*('Sheet1 (2)'!$D$72-crack_t_index)/'Sheet1 (2)'!$D$72,IF(shee2!D498='Sheet1 (2)'!$C$71,'Sheet1 (2)'!$D$71*('Sheet1 (2)'!$D$72-crack_t_index)/'Sheet1 (2)'!$D$72))))</f>
        <v>5</v>
      </c>
      <c r="AX498" s="157">
        <f>IF(IF(D498='Sheet1 (2)'!$C$69,'Sheet1 (2)'!$D$69*('Sheet1 (2)'!$D$72-rave_index)/'Sheet1 (2)'!$D$72,IF(shee2!D498='Sheet1 (2)'!$C$70,'Sheet1 (2)'!$D$70*('Sheet1 (2)'!$D$72-rave_index)/'Sheet1 (2)'!$D$72,IF(shee2!D498='Sheet1 (2)'!$C$71,'Sheet1 (2)'!$D$71*('Sheet1 (2)'!$D$72-rave_index)/'Sheet1 (2)'!$D$72)))&lt;0,0,IF(D498='Sheet1 (2)'!$C$69,'Sheet1 (2)'!$D$69*('Sheet1 (2)'!$D$72-rave_index)/'Sheet1 (2)'!$D$72,IF(shee2!D498='Sheet1 (2)'!$C$70,'Sheet1 (2)'!$D$70*('Sheet1 (2)'!$D$72-rave_index)/'Sheet1 (2)'!$D$72,IF(shee2!D498='Sheet1 (2)'!$C$71,'Sheet1 (2)'!$D$71*('Sheet1 (2)'!$D$72-rave_index)/'Sheet1 (2)'!$D$72))))</f>
        <v>5</v>
      </c>
      <c r="AY498" s="157">
        <f>IF(IF(D498='Sheet1 (2)'!$C$69,'Sheet1 (2)'!$D$69*('Sheet1 (2)'!$D$72-rough_index)/'Sheet1 (2)'!$D$72,IF(shee2!D498='Sheet1 (2)'!$C$70,'Sheet1 (2)'!$D$70*('Sheet1 (2)'!$D$72-rough_index)/'Sheet1 (2)'!$D$72,IF(shee2!D498='Sheet1 (2)'!$C$71,'Sheet1 (2)'!$D$71*('Sheet1 (2)'!$D$72-rough_index)/'Sheet1 (2)'!$D$72)))&lt;0,0,IF(D498='Sheet1 (2)'!$C$69,'Sheet1 (2)'!$D$69*('Sheet1 (2)'!$D$72-rough_index)/'Sheet1 (2)'!$D$72,IF(shee2!D498='Sheet1 (2)'!$C$70,'Sheet1 (2)'!$D$70*('Sheet1 (2)'!$D$72-rough_index)/'Sheet1 (2)'!$D$72,IF(shee2!D498='Sheet1 (2)'!$C$71,'Sheet1 (2)'!$D$71*('Sheet1 (2)'!$D$72-rough_index)/'Sheet1 (2)'!$D$72))))</f>
        <v>2.5</v>
      </c>
      <c r="AZ498" s="159">
        <f>+(AU498*'Sheet1 (2)'!$C$77)+(AV498*'Sheet1 (2)'!$C$78)+(AW498*'Sheet1 (2)'!$C$79)+(AX498*'Sheet1 (2)'!$C$80)+(AY498*'Sheet1 (2)'!$C$81)</f>
        <v>3.6875</v>
      </c>
      <c r="BA498" s="213" t="str">
        <f t="shared" si="15"/>
        <v>Fair</v>
      </c>
      <c r="BE498">
        <f>IF(D498='Sheet1 (2)'!$C$61,'Sheet1 (2)'!$D$61*(counts^2)+'Sheet1 (2)'!$G$61*counts+'Sheet1 (2)'!$J$61,IF(D498='Sheet1 (2)'!$C$62,'Sheet1 (2)'!$D$62*counts+'Sheet1 (2)'!$G$62,IF(D498='Sheet1 (2)'!$C$63,'Sheet1 (2)'!$D$63*counts+'Sheet1 (2)'!$G$63,IF(D498='Sheet1 (2)'!$C$64,'Sheet1 (2)'!$D$64*counts+'Sheet1 (2)'!$G$64))))</f>
        <v>2.0984129299999998</v>
      </c>
    </row>
    <row r="499" spans="1:57" ht="12" customHeight="1">
      <c r="A499" s="145" t="s">
        <v>282</v>
      </c>
      <c r="B499" s="145" t="s">
        <v>76</v>
      </c>
      <c r="C499" s="170">
        <v>639</v>
      </c>
      <c r="D499" s="174" t="s">
        <v>77</v>
      </c>
      <c r="E499" s="171">
        <v>8</v>
      </c>
      <c r="F499" s="171">
        <v>2</v>
      </c>
      <c r="G499" s="171" t="s">
        <v>77</v>
      </c>
      <c r="H499" s="171">
        <v>1</v>
      </c>
      <c r="I499" s="171" t="s">
        <v>77</v>
      </c>
      <c r="J499" s="173" t="s">
        <v>80</v>
      </c>
      <c r="K499" s="173" t="s">
        <v>80</v>
      </c>
      <c r="L499" s="169">
        <f>VLOOKUP(CONCATENATE(J499,K499),'Sheet1 (2)'!$J$6:$K$26,2,FALSE)</f>
        <v>0</v>
      </c>
      <c r="M499" s="173" t="s">
        <v>83</v>
      </c>
      <c r="N499" s="173" t="s">
        <v>82</v>
      </c>
      <c r="O499" s="168">
        <f>VLOOKUP(CONCATENATE(M499,N499),'Sheet1 (2)'!$L$6:$M$26,2,FALSE)</f>
        <v>18.75</v>
      </c>
      <c r="P499" s="173" t="s">
        <v>80</v>
      </c>
      <c r="Q499" s="173" t="s">
        <v>80</v>
      </c>
      <c r="R499" s="168">
        <f>VLOOKUP(CONCATENATE(P499,Q499),'Sheet1 (2)'!$N$6:$O$26,2,FALSE)</f>
        <v>0</v>
      </c>
      <c r="S499" s="173" t="s">
        <v>80</v>
      </c>
      <c r="T499" s="173" t="s">
        <v>80</v>
      </c>
      <c r="U499" s="168">
        <f>VLOOKUP(CONCATENATE(S499,T499),'Sheet1 (2)'!$P$6:$Q$26,2,FALSE)</f>
        <v>0</v>
      </c>
      <c r="V499" s="173" t="s">
        <v>82</v>
      </c>
      <c r="W499" s="173" t="s">
        <v>83</v>
      </c>
      <c r="X499" s="168">
        <f>VLOOKUP(CONCATENATE(V499,W499),'Sheet1 (2)'!$R$6:$S$26,2,FALSE)</f>
        <v>25</v>
      </c>
      <c r="Y499" s="173" t="s">
        <v>80</v>
      </c>
      <c r="Z499" s="173" t="s">
        <v>80</v>
      </c>
      <c r="AA499" s="168">
        <f>VLOOKUP(CONCATENATE(Y499,Z499),'Sheet1 (2)'!$T$6:$U$26,2,FALSE)</f>
        <v>0</v>
      </c>
      <c r="AB499" s="173" t="s">
        <v>80</v>
      </c>
      <c r="AC499" s="173" t="s">
        <v>80</v>
      </c>
      <c r="AD499" s="168">
        <f>VLOOKUP(CONCATENATE(AB499,AC499),'Sheet1 (2)'!$X$6:$Y$26,2,FALSE)</f>
        <v>0</v>
      </c>
      <c r="AE499" s="173" t="s">
        <v>82</v>
      </c>
      <c r="AF499" s="173" t="s">
        <v>81</v>
      </c>
      <c r="AG499" s="168">
        <f>VLOOKUP(CONCATENATE(AE499,AF499),'Sheet1 (2)'!$Z$6:$AA$26,2,FALSE)</f>
        <v>66</v>
      </c>
      <c r="AH499" s="172"/>
      <c r="AI499" s="175"/>
      <c r="AJ499" s="140"/>
      <c r="AK499" s="176" t="s">
        <v>282</v>
      </c>
      <c r="AL499" s="176" t="s">
        <v>76</v>
      </c>
      <c r="AM499" s="170">
        <f t="shared" si="14"/>
        <v>639</v>
      </c>
      <c r="AN499" s="147"/>
      <c r="AO499" s="155"/>
      <c r="AP499" s="156"/>
      <c r="AQ499" s="157">
        <v>2.7239619188000002</v>
      </c>
      <c r="AR499" s="158"/>
      <c r="AS499" s="145">
        <f>LOOKUP(rufmkm,'Sheet1 (2)'!$V$62:$V$71,'Sheet1 (2)'!$W$62:$W$71)</f>
        <v>30</v>
      </c>
      <c r="AT499" s="140"/>
      <c r="AU499" s="157">
        <f>IF(IF(D499='Sheet1 (2)'!$C$69,'Sheet1 (2)'!$D$69*('Sheet1 (2)'!$D$72-rut_index)/'Sheet1 (2)'!$D$72,IF(shee2!D499='Sheet1 (2)'!$C$70,'Sheet1 (2)'!$D$70*('Sheet1 (2)'!$D$72-rut_index)/'Sheet1 (2)'!$D$72,IF(shee2!D499='Sheet1 (2)'!$C$71,'Sheet1 (2)'!$D$71*('Sheet1 (2)'!$D$72-rut_index)/'Sheet1 (2)'!$D$72)))&lt;0,0,IF(D499='Sheet1 (2)'!$C$69,'Sheet1 (2)'!$D$69*('Sheet1 (2)'!$D$72-rut_index)/'Sheet1 (2)'!$D$72,IF(shee2!D499='Sheet1 (2)'!$C$70,'Sheet1 (2)'!$D$70*('Sheet1 (2)'!$D$72-rut_index)/'Sheet1 (2)'!$D$72,IF(shee2!D499='Sheet1 (2)'!$C$71,'Sheet1 (2)'!$D$71*('Sheet1 (2)'!$D$72-rut_index)/'Sheet1 (2)'!$D$72))))</f>
        <v>5</v>
      </c>
      <c r="AV499" s="157">
        <f>IF(IF(D499='Sheet1 (2)'!$C$69,'Sheet1 (2)'!$D$69*('Sheet1 (2)'!$D$72-crack_s_index)/'Sheet1 (2)'!$D$72,IF(shee2!D499='Sheet1 (2)'!$C$70,'Sheet1 (2)'!$D$70*('Sheet1 (2)'!$D$72-crack_s_index)/'Sheet1 (2)'!$D$72,IF(shee2!D499='Sheet1 (2)'!$C$71,'Sheet1 (2)'!$D$71*('Sheet1 (2)'!$D$72-crack_s_index)/'Sheet1 (2)'!$D$72)))&lt;0,0,IF(D499='Sheet1 (2)'!$C$69,'Sheet1 (2)'!$D$69*('Sheet1 (2)'!$D$72-crack_s_index)/'Sheet1 (2)'!$D$72,IF(shee2!D499='Sheet1 (2)'!$C$70,'Sheet1 (2)'!$D$70*('Sheet1 (2)'!$D$72-crack_s_index)/'Sheet1 (2)'!$D$72,IF(shee2!D499='Sheet1 (2)'!$C$71,'Sheet1 (2)'!$D$71*('Sheet1 (2)'!$D$72-crack_s_index)/'Sheet1 (2)'!$D$72))))</f>
        <v>3.4375</v>
      </c>
      <c r="AW499" s="157">
        <f>IF(IF(D499='Sheet1 (2)'!$C$69,'Sheet1 (2)'!$D$69*('Sheet1 (2)'!$D$72-crack_t_index)/'Sheet1 (2)'!$D$72,IF(shee2!D499='Sheet1 (2)'!$C$70,'Sheet1 (2)'!$D$70*('Sheet1 (2)'!$D$72-crack_t_index)/'Sheet1 (2)'!$D$72,IF(shee2!D499='Sheet1 (2)'!$C$71,'Sheet1 (2)'!$D$71*('Sheet1 (2)'!$D$72-crack_t_index)/'Sheet1 (2)'!$D$72)))&lt;0,0,IF(D499='Sheet1 (2)'!$C$69,'Sheet1 (2)'!$D$69*('Sheet1 (2)'!$D$72-crack_t_index)/'Sheet1 (2)'!$D$72,IF(shee2!D499='Sheet1 (2)'!$C$70,'Sheet1 (2)'!$D$70*('Sheet1 (2)'!$D$72-crack_t_index)/'Sheet1 (2)'!$D$72,IF(shee2!D499='Sheet1 (2)'!$C$71,'Sheet1 (2)'!$D$71*('Sheet1 (2)'!$D$72-crack_t_index)/'Sheet1 (2)'!$D$72))))</f>
        <v>5</v>
      </c>
      <c r="AX499" s="157">
        <f>IF(IF(D499='Sheet1 (2)'!$C$69,'Sheet1 (2)'!$D$69*('Sheet1 (2)'!$D$72-rave_index)/'Sheet1 (2)'!$D$72,IF(shee2!D499='Sheet1 (2)'!$C$70,'Sheet1 (2)'!$D$70*('Sheet1 (2)'!$D$72-rave_index)/'Sheet1 (2)'!$D$72,IF(shee2!D499='Sheet1 (2)'!$C$71,'Sheet1 (2)'!$D$71*('Sheet1 (2)'!$D$72-rave_index)/'Sheet1 (2)'!$D$72)))&lt;0,0,IF(D499='Sheet1 (2)'!$C$69,'Sheet1 (2)'!$D$69*('Sheet1 (2)'!$D$72-rave_index)/'Sheet1 (2)'!$D$72,IF(shee2!D499='Sheet1 (2)'!$C$70,'Sheet1 (2)'!$D$70*('Sheet1 (2)'!$D$72-rave_index)/'Sheet1 (2)'!$D$72,IF(shee2!D499='Sheet1 (2)'!$C$71,'Sheet1 (2)'!$D$71*('Sheet1 (2)'!$D$72-rave_index)/'Sheet1 (2)'!$D$72))))</f>
        <v>5</v>
      </c>
      <c r="AY499" s="157">
        <f>IF(IF(D499='Sheet1 (2)'!$C$69,'Sheet1 (2)'!$D$69*('Sheet1 (2)'!$D$72-rough_index)/'Sheet1 (2)'!$D$72,IF(shee2!D499='Sheet1 (2)'!$C$70,'Sheet1 (2)'!$D$70*('Sheet1 (2)'!$D$72-rough_index)/'Sheet1 (2)'!$D$72,IF(shee2!D499='Sheet1 (2)'!$C$71,'Sheet1 (2)'!$D$71*('Sheet1 (2)'!$D$72-rough_index)/'Sheet1 (2)'!$D$72)))&lt;0,0,IF(D499='Sheet1 (2)'!$C$69,'Sheet1 (2)'!$D$69*('Sheet1 (2)'!$D$72-rough_index)/'Sheet1 (2)'!$D$72,IF(shee2!D499='Sheet1 (2)'!$C$70,'Sheet1 (2)'!$D$70*('Sheet1 (2)'!$D$72-rough_index)/'Sheet1 (2)'!$D$72,IF(shee2!D499='Sheet1 (2)'!$C$71,'Sheet1 (2)'!$D$71*('Sheet1 (2)'!$D$72-rough_index)/'Sheet1 (2)'!$D$72))))</f>
        <v>2.5</v>
      </c>
      <c r="AZ499" s="159">
        <f>+(AU499*'Sheet1 (2)'!$C$77)+(AV499*'Sheet1 (2)'!$C$78)+(AW499*'Sheet1 (2)'!$C$79)+(AX499*'Sheet1 (2)'!$C$80)+(AY499*'Sheet1 (2)'!$C$81)</f>
        <v>3.6875</v>
      </c>
      <c r="BA499" s="213" t="str">
        <f t="shared" si="15"/>
        <v>Fair</v>
      </c>
      <c r="BE499">
        <f>IF(D499='Sheet1 (2)'!$C$61,'Sheet1 (2)'!$D$61*(counts^2)+'Sheet1 (2)'!$G$61*counts+'Sheet1 (2)'!$J$61,IF(D499='Sheet1 (2)'!$C$62,'Sheet1 (2)'!$D$62*counts+'Sheet1 (2)'!$G$62,IF(D499='Sheet1 (2)'!$C$63,'Sheet1 (2)'!$D$63*counts+'Sheet1 (2)'!$G$63,IF(D499='Sheet1 (2)'!$C$64,'Sheet1 (2)'!$D$64*counts+'Sheet1 (2)'!$G$64))))</f>
        <v>2.0984129299999998</v>
      </c>
    </row>
    <row r="500" spans="1:57" ht="12" customHeight="1">
      <c r="A500" s="145" t="s">
        <v>282</v>
      </c>
      <c r="B500" s="145" t="s">
        <v>76</v>
      </c>
      <c r="C500" s="170">
        <v>640</v>
      </c>
      <c r="D500" s="174" t="s">
        <v>77</v>
      </c>
      <c r="E500" s="171">
        <v>8</v>
      </c>
      <c r="F500" s="171">
        <v>2</v>
      </c>
      <c r="G500" s="171" t="s">
        <v>77</v>
      </c>
      <c r="H500" s="171">
        <v>1</v>
      </c>
      <c r="I500" s="171" t="s">
        <v>77</v>
      </c>
      <c r="J500" s="173" t="s">
        <v>80</v>
      </c>
      <c r="K500" s="173" t="s">
        <v>80</v>
      </c>
      <c r="L500" s="169">
        <f>VLOOKUP(CONCATENATE(J500,K500),'Sheet1 (2)'!$J$6:$K$26,2,FALSE)</f>
        <v>0</v>
      </c>
      <c r="M500" s="173" t="s">
        <v>83</v>
      </c>
      <c r="N500" s="173" t="s">
        <v>78</v>
      </c>
      <c r="O500" s="168">
        <f>VLOOKUP(CONCATENATE(M500,N500),'Sheet1 (2)'!$L$6:$M$26,2,FALSE)</f>
        <v>7.5</v>
      </c>
      <c r="P500" s="173" t="s">
        <v>80</v>
      </c>
      <c r="Q500" s="173" t="s">
        <v>80</v>
      </c>
      <c r="R500" s="168">
        <f>VLOOKUP(CONCATENATE(P500,Q500),'Sheet1 (2)'!$N$6:$O$26,2,FALSE)</f>
        <v>0</v>
      </c>
      <c r="S500" s="173" t="s">
        <v>80</v>
      </c>
      <c r="T500" s="173" t="s">
        <v>80</v>
      </c>
      <c r="U500" s="168">
        <f>VLOOKUP(CONCATENATE(S500,T500),'Sheet1 (2)'!$P$6:$Q$26,2,FALSE)</f>
        <v>0</v>
      </c>
      <c r="V500" s="173" t="s">
        <v>83</v>
      </c>
      <c r="W500" s="173" t="s">
        <v>81</v>
      </c>
      <c r="X500" s="168">
        <f>VLOOKUP(CONCATENATE(V500,W500),'Sheet1 (2)'!$R$6:$S$26,2,FALSE)</f>
        <v>75</v>
      </c>
      <c r="Y500" s="173" t="s">
        <v>80</v>
      </c>
      <c r="Z500" s="173" t="s">
        <v>80</v>
      </c>
      <c r="AA500" s="168">
        <f>VLOOKUP(CONCATENATE(Y500,Z500),'Sheet1 (2)'!$T$6:$U$26,2,FALSE)</f>
        <v>0</v>
      </c>
      <c r="AB500" s="173" t="s">
        <v>80</v>
      </c>
      <c r="AC500" s="173" t="s">
        <v>80</v>
      </c>
      <c r="AD500" s="168">
        <f>VLOOKUP(CONCATENATE(AB500,AC500),'Sheet1 (2)'!$X$6:$Y$26,2,FALSE)</f>
        <v>0</v>
      </c>
      <c r="AE500" s="173" t="s">
        <v>82</v>
      </c>
      <c r="AF500" s="173" t="s">
        <v>81</v>
      </c>
      <c r="AG500" s="168">
        <f>VLOOKUP(CONCATENATE(AE500,AF500),'Sheet1 (2)'!$Z$6:$AA$26,2,FALSE)</f>
        <v>66</v>
      </c>
      <c r="AH500" s="172"/>
      <c r="AI500" s="175"/>
      <c r="AJ500" s="140"/>
      <c r="AK500" s="176" t="s">
        <v>282</v>
      </c>
      <c r="AL500" s="176" t="s">
        <v>76</v>
      </c>
      <c r="AM500" s="170">
        <f t="shared" si="14"/>
        <v>640</v>
      </c>
      <c r="AN500" s="147"/>
      <c r="AO500" s="155"/>
      <c r="AP500" s="156"/>
      <c r="AQ500" s="157">
        <v>3.0669877697999999</v>
      </c>
      <c r="AR500" s="158"/>
      <c r="AS500" s="145">
        <f>LOOKUP(rufmkm,'Sheet1 (2)'!$V$62:$V$71,'Sheet1 (2)'!$W$62:$W$71)</f>
        <v>40</v>
      </c>
      <c r="AT500" s="140"/>
      <c r="AU500" s="157">
        <f>IF(IF(D500='Sheet1 (2)'!$C$69,'Sheet1 (2)'!$D$69*('Sheet1 (2)'!$D$72-rut_index)/'Sheet1 (2)'!$D$72,IF(shee2!D500='Sheet1 (2)'!$C$70,'Sheet1 (2)'!$D$70*('Sheet1 (2)'!$D$72-rut_index)/'Sheet1 (2)'!$D$72,IF(shee2!D500='Sheet1 (2)'!$C$71,'Sheet1 (2)'!$D$71*('Sheet1 (2)'!$D$72-rut_index)/'Sheet1 (2)'!$D$72)))&lt;0,0,IF(D500='Sheet1 (2)'!$C$69,'Sheet1 (2)'!$D$69*('Sheet1 (2)'!$D$72-rut_index)/'Sheet1 (2)'!$D$72,IF(shee2!D500='Sheet1 (2)'!$C$70,'Sheet1 (2)'!$D$70*('Sheet1 (2)'!$D$72-rut_index)/'Sheet1 (2)'!$D$72,IF(shee2!D500='Sheet1 (2)'!$C$71,'Sheet1 (2)'!$D$71*('Sheet1 (2)'!$D$72-rut_index)/'Sheet1 (2)'!$D$72))))</f>
        <v>5</v>
      </c>
      <c r="AV500" s="157">
        <f>IF(IF(D500='Sheet1 (2)'!$C$69,'Sheet1 (2)'!$D$69*('Sheet1 (2)'!$D$72-crack_s_index)/'Sheet1 (2)'!$D$72,IF(shee2!D500='Sheet1 (2)'!$C$70,'Sheet1 (2)'!$D$70*('Sheet1 (2)'!$D$72-crack_s_index)/'Sheet1 (2)'!$D$72,IF(shee2!D500='Sheet1 (2)'!$C$71,'Sheet1 (2)'!$D$71*('Sheet1 (2)'!$D$72-crack_s_index)/'Sheet1 (2)'!$D$72)))&lt;0,0,IF(D500='Sheet1 (2)'!$C$69,'Sheet1 (2)'!$D$69*('Sheet1 (2)'!$D$72-crack_s_index)/'Sheet1 (2)'!$D$72,IF(shee2!D500='Sheet1 (2)'!$C$70,'Sheet1 (2)'!$D$70*('Sheet1 (2)'!$D$72-crack_s_index)/'Sheet1 (2)'!$D$72,IF(shee2!D500='Sheet1 (2)'!$C$71,'Sheet1 (2)'!$D$71*('Sheet1 (2)'!$D$72-crack_s_index)/'Sheet1 (2)'!$D$72))))</f>
        <v>4.375</v>
      </c>
      <c r="AW500" s="157">
        <f>IF(IF(D500='Sheet1 (2)'!$C$69,'Sheet1 (2)'!$D$69*('Sheet1 (2)'!$D$72-crack_t_index)/'Sheet1 (2)'!$D$72,IF(shee2!D500='Sheet1 (2)'!$C$70,'Sheet1 (2)'!$D$70*('Sheet1 (2)'!$D$72-crack_t_index)/'Sheet1 (2)'!$D$72,IF(shee2!D500='Sheet1 (2)'!$C$71,'Sheet1 (2)'!$D$71*('Sheet1 (2)'!$D$72-crack_t_index)/'Sheet1 (2)'!$D$72)))&lt;0,0,IF(D500='Sheet1 (2)'!$C$69,'Sheet1 (2)'!$D$69*('Sheet1 (2)'!$D$72-crack_t_index)/'Sheet1 (2)'!$D$72,IF(shee2!D500='Sheet1 (2)'!$C$70,'Sheet1 (2)'!$D$70*('Sheet1 (2)'!$D$72-crack_t_index)/'Sheet1 (2)'!$D$72,IF(shee2!D500='Sheet1 (2)'!$C$71,'Sheet1 (2)'!$D$71*('Sheet1 (2)'!$D$72-crack_t_index)/'Sheet1 (2)'!$D$72))))</f>
        <v>5</v>
      </c>
      <c r="AX500" s="157">
        <f>IF(IF(D500='Sheet1 (2)'!$C$69,'Sheet1 (2)'!$D$69*('Sheet1 (2)'!$D$72-rave_index)/'Sheet1 (2)'!$D$72,IF(shee2!D500='Sheet1 (2)'!$C$70,'Sheet1 (2)'!$D$70*('Sheet1 (2)'!$D$72-rave_index)/'Sheet1 (2)'!$D$72,IF(shee2!D500='Sheet1 (2)'!$C$71,'Sheet1 (2)'!$D$71*('Sheet1 (2)'!$D$72-rave_index)/'Sheet1 (2)'!$D$72)))&lt;0,0,IF(D500='Sheet1 (2)'!$C$69,'Sheet1 (2)'!$D$69*('Sheet1 (2)'!$D$72-rave_index)/'Sheet1 (2)'!$D$72,IF(shee2!D500='Sheet1 (2)'!$C$70,'Sheet1 (2)'!$D$70*('Sheet1 (2)'!$D$72-rave_index)/'Sheet1 (2)'!$D$72,IF(shee2!D500='Sheet1 (2)'!$C$71,'Sheet1 (2)'!$D$71*('Sheet1 (2)'!$D$72-rave_index)/'Sheet1 (2)'!$D$72))))</f>
        <v>5</v>
      </c>
      <c r="AY500" s="157">
        <f>IF(IF(D500='Sheet1 (2)'!$C$69,'Sheet1 (2)'!$D$69*('Sheet1 (2)'!$D$72-rough_index)/'Sheet1 (2)'!$D$72,IF(shee2!D500='Sheet1 (2)'!$C$70,'Sheet1 (2)'!$D$70*('Sheet1 (2)'!$D$72-rough_index)/'Sheet1 (2)'!$D$72,IF(shee2!D500='Sheet1 (2)'!$C$71,'Sheet1 (2)'!$D$71*('Sheet1 (2)'!$D$72-rough_index)/'Sheet1 (2)'!$D$72)))&lt;0,0,IF(D500='Sheet1 (2)'!$C$69,'Sheet1 (2)'!$D$69*('Sheet1 (2)'!$D$72-rough_index)/'Sheet1 (2)'!$D$72,IF(shee2!D500='Sheet1 (2)'!$C$70,'Sheet1 (2)'!$D$70*('Sheet1 (2)'!$D$72-rough_index)/'Sheet1 (2)'!$D$72,IF(shee2!D500='Sheet1 (2)'!$C$71,'Sheet1 (2)'!$D$71*('Sheet1 (2)'!$D$72-rough_index)/'Sheet1 (2)'!$D$72))))</f>
        <v>1.6666666666666667</v>
      </c>
      <c r="AZ500" s="159">
        <f>+(AU500*'Sheet1 (2)'!$C$77)+(AV500*'Sheet1 (2)'!$C$78)+(AW500*'Sheet1 (2)'!$C$79)+(AX500*'Sheet1 (2)'!$C$80)+(AY500*'Sheet1 (2)'!$C$81)</f>
        <v>3.7750000000000004</v>
      </c>
      <c r="BA500" s="213" t="str">
        <f t="shared" si="15"/>
        <v>Fair</v>
      </c>
      <c r="BE500">
        <f>IF(D500='Sheet1 (2)'!$C$61,'Sheet1 (2)'!$D$61*(counts^2)+'Sheet1 (2)'!$G$61*counts+'Sheet1 (2)'!$J$61,IF(D500='Sheet1 (2)'!$C$62,'Sheet1 (2)'!$D$62*counts+'Sheet1 (2)'!$G$62,IF(D500='Sheet1 (2)'!$C$63,'Sheet1 (2)'!$D$63*counts+'Sheet1 (2)'!$G$63,IF(D500='Sheet1 (2)'!$C$64,'Sheet1 (2)'!$D$64*counts+'Sheet1 (2)'!$G$64))))</f>
        <v>2.0984129299999998</v>
      </c>
    </row>
    <row r="501" spans="1:57" ht="12" customHeight="1">
      <c r="A501" s="145" t="s">
        <v>282</v>
      </c>
      <c r="B501" s="145" t="s">
        <v>76</v>
      </c>
      <c r="C501" s="170">
        <v>641</v>
      </c>
      <c r="D501" s="174" t="s">
        <v>77</v>
      </c>
      <c r="E501" s="171">
        <v>8</v>
      </c>
      <c r="F501" s="171">
        <v>2</v>
      </c>
      <c r="G501" s="171" t="s">
        <v>77</v>
      </c>
      <c r="H501" s="171">
        <v>1</v>
      </c>
      <c r="I501" s="171" t="s">
        <v>77</v>
      </c>
      <c r="J501" s="173" t="s">
        <v>80</v>
      </c>
      <c r="K501" s="173" t="s">
        <v>80</v>
      </c>
      <c r="L501" s="169">
        <f>VLOOKUP(CONCATENATE(J501,K501),'Sheet1 (2)'!$J$6:$K$26,2,FALSE)</f>
        <v>0</v>
      </c>
      <c r="M501" s="173" t="s">
        <v>83</v>
      </c>
      <c r="N501" s="173" t="s">
        <v>78</v>
      </c>
      <c r="O501" s="168">
        <f>VLOOKUP(CONCATENATE(M501,N501),'Sheet1 (2)'!$L$6:$M$26,2,FALSE)</f>
        <v>7.5</v>
      </c>
      <c r="P501" s="173" t="s">
        <v>80</v>
      </c>
      <c r="Q501" s="173" t="s">
        <v>80</v>
      </c>
      <c r="R501" s="168">
        <f>VLOOKUP(CONCATENATE(P501,Q501),'Sheet1 (2)'!$N$6:$O$26,2,FALSE)</f>
        <v>0</v>
      </c>
      <c r="S501" s="173" t="s">
        <v>80</v>
      </c>
      <c r="T501" s="173" t="s">
        <v>80</v>
      </c>
      <c r="U501" s="168">
        <f>VLOOKUP(CONCATENATE(S501,T501),'Sheet1 (2)'!$P$6:$Q$26,2,FALSE)</f>
        <v>0</v>
      </c>
      <c r="V501" s="173" t="s">
        <v>83</v>
      </c>
      <c r="W501" s="173" t="s">
        <v>81</v>
      </c>
      <c r="X501" s="168">
        <f>VLOOKUP(CONCATENATE(V501,W501),'Sheet1 (2)'!$R$6:$S$26,2,FALSE)</f>
        <v>75</v>
      </c>
      <c r="Y501" s="173" t="s">
        <v>80</v>
      </c>
      <c r="Z501" s="173" t="s">
        <v>80</v>
      </c>
      <c r="AA501" s="168">
        <f>VLOOKUP(CONCATENATE(Y501,Z501),'Sheet1 (2)'!$T$6:$U$26,2,FALSE)</f>
        <v>0</v>
      </c>
      <c r="AB501" s="173" t="s">
        <v>80</v>
      </c>
      <c r="AC501" s="173" t="s">
        <v>80</v>
      </c>
      <c r="AD501" s="168">
        <f>VLOOKUP(CONCATENATE(AB501,AC501),'Sheet1 (2)'!$X$6:$Y$26,2,FALSE)</f>
        <v>0</v>
      </c>
      <c r="AE501" s="173" t="s">
        <v>82</v>
      </c>
      <c r="AF501" s="173" t="s">
        <v>81</v>
      </c>
      <c r="AG501" s="168">
        <f>VLOOKUP(CONCATENATE(AE501,AF501),'Sheet1 (2)'!$Z$6:$AA$26,2,FALSE)</f>
        <v>66</v>
      </c>
      <c r="AH501" s="172"/>
      <c r="AI501" s="175"/>
      <c r="AJ501" s="140"/>
      <c r="AK501" s="176" t="s">
        <v>282</v>
      </c>
      <c r="AL501" s="176" t="s">
        <v>76</v>
      </c>
      <c r="AM501" s="170">
        <f t="shared" si="14"/>
        <v>641</v>
      </c>
      <c r="AN501" s="147"/>
      <c r="AO501" s="155"/>
      <c r="AP501" s="156"/>
      <c r="AQ501" s="157">
        <v>3.1581259193999998</v>
      </c>
      <c r="AR501" s="158"/>
      <c r="AS501" s="145">
        <f>LOOKUP(rufmkm,'Sheet1 (2)'!$V$62:$V$71,'Sheet1 (2)'!$W$62:$W$71)</f>
        <v>40</v>
      </c>
      <c r="AT501" s="140"/>
      <c r="AU501" s="157">
        <f>IF(IF(D501='Sheet1 (2)'!$C$69,'Sheet1 (2)'!$D$69*('Sheet1 (2)'!$D$72-rut_index)/'Sheet1 (2)'!$D$72,IF(shee2!D501='Sheet1 (2)'!$C$70,'Sheet1 (2)'!$D$70*('Sheet1 (2)'!$D$72-rut_index)/'Sheet1 (2)'!$D$72,IF(shee2!D501='Sheet1 (2)'!$C$71,'Sheet1 (2)'!$D$71*('Sheet1 (2)'!$D$72-rut_index)/'Sheet1 (2)'!$D$72)))&lt;0,0,IF(D501='Sheet1 (2)'!$C$69,'Sheet1 (2)'!$D$69*('Sheet1 (2)'!$D$72-rut_index)/'Sheet1 (2)'!$D$72,IF(shee2!D501='Sheet1 (2)'!$C$70,'Sheet1 (2)'!$D$70*('Sheet1 (2)'!$D$72-rut_index)/'Sheet1 (2)'!$D$72,IF(shee2!D501='Sheet1 (2)'!$C$71,'Sheet1 (2)'!$D$71*('Sheet1 (2)'!$D$72-rut_index)/'Sheet1 (2)'!$D$72))))</f>
        <v>5</v>
      </c>
      <c r="AV501" s="157">
        <f>IF(IF(D501='Sheet1 (2)'!$C$69,'Sheet1 (2)'!$D$69*('Sheet1 (2)'!$D$72-crack_s_index)/'Sheet1 (2)'!$D$72,IF(shee2!D501='Sheet1 (2)'!$C$70,'Sheet1 (2)'!$D$70*('Sheet1 (2)'!$D$72-crack_s_index)/'Sheet1 (2)'!$D$72,IF(shee2!D501='Sheet1 (2)'!$C$71,'Sheet1 (2)'!$D$71*('Sheet1 (2)'!$D$72-crack_s_index)/'Sheet1 (2)'!$D$72)))&lt;0,0,IF(D501='Sheet1 (2)'!$C$69,'Sheet1 (2)'!$D$69*('Sheet1 (2)'!$D$72-crack_s_index)/'Sheet1 (2)'!$D$72,IF(shee2!D501='Sheet1 (2)'!$C$70,'Sheet1 (2)'!$D$70*('Sheet1 (2)'!$D$72-crack_s_index)/'Sheet1 (2)'!$D$72,IF(shee2!D501='Sheet1 (2)'!$C$71,'Sheet1 (2)'!$D$71*('Sheet1 (2)'!$D$72-crack_s_index)/'Sheet1 (2)'!$D$72))))</f>
        <v>4.375</v>
      </c>
      <c r="AW501" s="157">
        <f>IF(IF(D501='Sheet1 (2)'!$C$69,'Sheet1 (2)'!$D$69*('Sheet1 (2)'!$D$72-crack_t_index)/'Sheet1 (2)'!$D$72,IF(shee2!D501='Sheet1 (2)'!$C$70,'Sheet1 (2)'!$D$70*('Sheet1 (2)'!$D$72-crack_t_index)/'Sheet1 (2)'!$D$72,IF(shee2!D501='Sheet1 (2)'!$C$71,'Sheet1 (2)'!$D$71*('Sheet1 (2)'!$D$72-crack_t_index)/'Sheet1 (2)'!$D$72)))&lt;0,0,IF(D501='Sheet1 (2)'!$C$69,'Sheet1 (2)'!$D$69*('Sheet1 (2)'!$D$72-crack_t_index)/'Sheet1 (2)'!$D$72,IF(shee2!D501='Sheet1 (2)'!$C$70,'Sheet1 (2)'!$D$70*('Sheet1 (2)'!$D$72-crack_t_index)/'Sheet1 (2)'!$D$72,IF(shee2!D501='Sheet1 (2)'!$C$71,'Sheet1 (2)'!$D$71*('Sheet1 (2)'!$D$72-crack_t_index)/'Sheet1 (2)'!$D$72))))</f>
        <v>5</v>
      </c>
      <c r="AX501" s="157">
        <f>IF(IF(D501='Sheet1 (2)'!$C$69,'Sheet1 (2)'!$D$69*('Sheet1 (2)'!$D$72-rave_index)/'Sheet1 (2)'!$D$72,IF(shee2!D501='Sheet1 (2)'!$C$70,'Sheet1 (2)'!$D$70*('Sheet1 (2)'!$D$72-rave_index)/'Sheet1 (2)'!$D$72,IF(shee2!D501='Sheet1 (2)'!$C$71,'Sheet1 (2)'!$D$71*('Sheet1 (2)'!$D$72-rave_index)/'Sheet1 (2)'!$D$72)))&lt;0,0,IF(D501='Sheet1 (2)'!$C$69,'Sheet1 (2)'!$D$69*('Sheet1 (2)'!$D$72-rave_index)/'Sheet1 (2)'!$D$72,IF(shee2!D501='Sheet1 (2)'!$C$70,'Sheet1 (2)'!$D$70*('Sheet1 (2)'!$D$72-rave_index)/'Sheet1 (2)'!$D$72,IF(shee2!D501='Sheet1 (2)'!$C$71,'Sheet1 (2)'!$D$71*('Sheet1 (2)'!$D$72-rave_index)/'Sheet1 (2)'!$D$72))))</f>
        <v>5</v>
      </c>
      <c r="AY501" s="157">
        <f>IF(IF(D501='Sheet1 (2)'!$C$69,'Sheet1 (2)'!$D$69*('Sheet1 (2)'!$D$72-rough_index)/'Sheet1 (2)'!$D$72,IF(shee2!D501='Sheet1 (2)'!$C$70,'Sheet1 (2)'!$D$70*('Sheet1 (2)'!$D$72-rough_index)/'Sheet1 (2)'!$D$72,IF(shee2!D501='Sheet1 (2)'!$C$71,'Sheet1 (2)'!$D$71*('Sheet1 (2)'!$D$72-rough_index)/'Sheet1 (2)'!$D$72)))&lt;0,0,IF(D501='Sheet1 (2)'!$C$69,'Sheet1 (2)'!$D$69*('Sheet1 (2)'!$D$72-rough_index)/'Sheet1 (2)'!$D$72,IF(shee2!D501='Sheet1 (2)'!$C$70,'Sheet1 (2)'!$D$70*('Sheet1 (2)'!$D$72-rough_index)/'Sheet1 (2)'!$D$72,IF(shee2!D501='Sheet1 (2)'!$C$71,'Sheet1 (2)'!$D$71*('Sheet1 (2)'!$D$72-rough_index)/'Sheet1 (2)'!$D$72))))</f>
        <v>1.6666666666666667</v>
      </c>
      <c r="AZ501" s="159">
        <f>+(AU501*'Sheet1 (2)'!$C$77)+(AV501*'Sheet1 (2)'!$C$78)+(AW501*'Sheet1 (2)'!$C$79)+(AX501*'Sheet1 (2)'!$C$80)+(AY501*'Sheet1 (2)'!$C$81)</f>
        <v>3.7750000000000004</v>
      </c>
      <c r="BA501" s="213" t="str">
        <f t="shared" si="15"/>
        <v>Fair</v>
      </c>
      <c r="BE501">
        <f>IF(D501='Sheet1 (2)'!$C$61,'Sheet1 (2)'!$D$61*(counts^2)+'Sheet1 (2)'!$G$61*counts+'Sheet1 (2)'!$J$61,IF(D501='Sheet1 (2)'!$C$62,'Sheet1 (2)'!$D$62*counts+'Sheet1 (2)'!$G$62,IF(D501='Sheet1 (2)'!$C$63,'Sheet1 (2)'!$D$63*counts+'Sheet1 (2)'!$G$63,IF(D501='Sheet1 (2)'!$C$64,'Sheet1 (2)'!$D$64*counts+'Sheet1 (2)'!$G$64))))</f>
        <v>2.0984129299999998</v>
      </c>
    </row>
    <row r="502" spans="1:57" ht="12" customHeight="1">
      <c r="A502" s="145" t="s">
        <v>282</v>
      </c>
      <c r="B502" s="145" t="s">
        <v>76</v>
      </c>
      <c r="C502" s="170">
        <v>642</v>
      </c>
      <c r="D502" s="174" t="s">
        <v>77</v>
      </c>
      <c r="E502" s="171">
        <v>8</v>
      </c>
      <c r="F502" s="171">
        <v>2</v>
      </c>
      <c r="G502" s="171" t="s">
        <v>77</v>
      </c>
      <c r="H502" s="171">
        <v>1</v>
      </c>
      <c r="I502" s="171" t="s">
        <v>77</v>
      </c>
      <c r="J502" s="173" t="s">
        <v>80</v>
      </c>
      <c r="K502" s="173" t="s">
        <v>80</v>
      </c>
      <c r="L502" s="169">
        <f>VLOOKUP(CONCATENATE(J502,K502),'Sheet1 (2)'!$J$6:$K$26,2,FALSE)</f>
        <v>0</v>
      </c>
      <c r="M502" s="173" t="s">
        <v>83</v>
      </c>
      <c r="N502" s="173" t="s">
        <v>79</v>
      </c>
      <c r="O502" s="168">
        <f>VLOOKUP(CONCATENATE(M502,N502),'Sheet1 (2)'!$L$6:$M$26,2,FALSE)</f>
        <v>56.25</v>
      </c>
      <c r="P502" s="173" t="s">
        <v>83</v>
      </c>
      <c r="Q502" s="173" t="s">
        <v>82</v>
      </c>
      <c r="R502" s="168">
        <f>VLOOKUP(CONCATENATE(P502,Q502),'Sheet1 (2)'!$N$6:$O$26,2,FALSE)</f>
        <v>18.75</v>
      </c>
      <c r="S502" s="173" t="s">
        <v>80</v>
      </c>
      <c r="T502" s="173" t="s">
        <v>80</v>
      </c>
      <c r="U502" s="168">
        <f>VLOOKUP(CONCATENATE(S502,T502),'Sheet1 (2)'!$P$6:$Q$26,2,FALSE)</f>
        <v>0</v>
      </c>
      <c r="V502" s="173" t="s">
        <v>82</v>
      </c>
      <c r="W502" s="173" t="s">
        <v>81</v>
      </c>
      <c r="X502" s="168">
        <f>VLOOKUP(CONCATENATE(V502,W502),'Sheet1 (2)'!$R$6:$S$26,2,FALSE)</f>
        <v>50</v>
      </c>
      <c r="Y502" s="173" t="s">
        <v>80</v>
      </c>
      <c r="Z502" s="173" t="s">
        <v>80</v>
      </c>
      <c r="AA502" s="168">
        <f>VLOOKUP(CONCATENATE(Y502,Z502),'Sheet1 (2)'!$T$6:$U$26,2,FALSE)</f>
        <v>0</v>
      </c>
      <c r="AB502" s="173" t="s">
        <v>80</v>
      </c>
      <c r="AC502" s="173" t="s">
        <v>80</v>
      </c>
      <c r="AD502" s="168">
        <f>VLOOKUP(CONCATENATE(AB502,AC502),'Sheet1 (2)'!$X$6:$Y$26,2,FALSE)</f>
        <v>0</v>
      </c>
      <c r="AE502" s="173" t="s">
        <v>82</v>
      </c>
      <c r="AF502" s="173" t="s">
        <v>81</v>
      </c>
      <c r="AG502" s="168">
        <f>VLOOKUP(CONCATENATE(AE502,AF502),'Sheet1 (2)'!$Z$6:$AA$26,2,FALSE)</f>
        <v>66</v>
      </c>
      <c r="AH502" s="172"/>
      <c r="AI502" s="175"/>
      <c r="AJ502" s="140"/>
      <c r="AK502" s="176" t="s">
        <v>282</v>
      </c>
      <c r="AL502" s="176" t="s">
        <v>76</v>
      </c>
      <c r="AM502" s="170">
        <f t="shared" si="14"/>
        <v>642</v>
      </c>
      <c r="AN502" s="147"/>
      <c r="AO502" s="155"/>
      <c r="AP502" s="156"/>
      <c r="AQ502" s="157">
        <v>7.9197996416000009</v>
      </c>
      <c r="AR502" s="158"/>
      <c r="AS502" s="145">
        <f>LOOKUP(rufmkm,'Sheet1 (2)'!$V$62:$V$71,'Sheet1 (2)'!$W$62:$W$71)</f>
        <v>80</v>
      </c>
      <c r="AT502" s="140"/>
      <c r="AU502" s="157">
        <f>IF(IF(D502='Sheet1 (2)'!$C$69,'Sheet1 (2)'!$D$69*('Sheet1 (2)'!$D$72-rut_index)/'Sheet1 (2)'!$D$72,IF(shee2!D502='Sheet1 (2)'!$C$70,'Sheet1 (2)'!$D$70*('Sheet1 (2)'!$D$72-rut_index)/'Sheet1 (2)'!$D$72,IF(shee2!D502='Sheet1 (2)'!$C$71,'Sheet1 (2)'!$D$71*('Sheet1 (2)'!$D$72-rut_index)/'Sheet1 (2)'!$D$72)))&lt;0,0,IF(D502='Sheet1 (2)'!$C$69,'Sheet1 (2)'!$D$69*('Sheet1 (2)'!$D$72-rut_index)/'Sheet1 (2)'!$D$72,IF(shee2!D502='Sheet1 (2)'!$C$70,'Sheet1 (2)'!$D$70*('Sheet1 (2)'!$D$72-rut_index)/'Sheet1 (2)'!$D$72,IF(shee2!D502='Sheet1 (2)'!$C$71,'Sheet1 (2)'!$D$71*('Sheet1 (2)'!$D$72-rut_index)/'Sheet1 (2)'!$D$72))))</f>
        <v>5</v>
      </c>
      <c r="AV502" s="157">
        <f>IF(IF(D502='Sheet1 (2)'!$C$69,'Sheet1 (2)'!$D$69*('Sheet1 (2)'!$D$72-crack_s_index)/'Sheet1 (2)'!$D$72,IF(shee2!D502='Sheet1 (2)'!$C$70,'Sheet1 (2)'!$D$70*('Sheet1 (2)'!$D$72-crack_s_index)/'Sheet1 (2)'!$D$72,IF(shee2!D502='Sheet1 (2)'!$C$71,'Sheet1 (2)'!$D$71*('Sheet1 (2)'!$D$72-crack_s_index)/'Sheet1 (2)'!$D$72)))&lt;0,0,IF(D502='Sheet1 (2)'!$C$69,'Sheet1 (2)'!$D$69*('Sheet1 (2)'!$D$72-crack_s_index)/'Sheet1 (2)'!$D$72,IF(shee2!D502='Sheet1 (2)'!$C$70,'Sheet1 (2)'!$D$70*('Sheet1 (2)'!$D$72-crack_s_index)/'Sheet1 (2)'!$D$72,IF(shee2!D502='Sheet1 (2)'!$C$71,'Sheet1 (2)'!$D$71*('Sheet1 (2)'!$D$72-crack_s_index)/'Sheet1 (2)'!$D$72))))</f>
        <v>0.3125</v>
      </c>
      <c r="AW502" s="157">
        <f>IF(IF(D502='Sheet1 (2)'!$C$69,'Sheet1 (2)'!$D$69*('Sheet1 (2)'!$D$72-crack_t_index)/'Sheet1 (2)'!$D$72,IF(shee2!D502='Sheet1 (2)'!$C$70,'Sheet1 (2)'!$D$70*('Sheet1 (2)'!$D$72-crack_t_index)/'Sheet1 (2)'!$D$72,IF(shee2!D502='Sheet1 (2)'!$C$71,'Sheet1 (2)'!$D$71*('Sheet1 (2)'!$D$72-crack_t_index)/'Sheet1 (2)'!$D$72)))&lt;0,0,IF(D502='Sheet1 (2)'!$C$69,'Sheet1 (2)'!$D$69*('Sheet1 (2)'!$D$72-crack_t_index)/'Sheet1 (2)'!$D$72,IF(shee2!D502='Sheet1 (2)'!$C$70,'Sheet1 (2)'!$D$70*('Sheet1 (2)'!$D$72-crack_t_index)/'Sheet1 (2)'!$D$72,IF(shee2!D502='Sheet1 (2)'!$C$71,'Sheet1 (2)'!$D$71*('Sheet1 (2)'!$D$72-crack_t_index)/'Sheet1 (2)'!$D$72))))</f>
        <v>3.4375</v>
      </c>
      <c r="AX502" s="157">
        <f>IF(IF(D502='Sheet1 (2)'!$C$69,'Sheet1 (2)'!$D$69*('Sheet1 (2)'!$D$72-rave_index)/'Sheet1 (2)'!$D$72,IF(shee2!D502='Sheet1 (2)'!$C$70,'Sheet1 (2)'!$D$70*('Sheet1 (2)'!$D$72-rave_index)/'Sheet1 (2)'!$D$72,IF(shee2!D502='Sheet1 (2)'!$C$71,'Sheet1 (2)'!$D$71*('Sheet1 (2)'!$D$72-rave_index)/'Sheet1 (2)'!$D$72)))&lt;0,0,IF(D502='Sheet1 (2)'!$C$69,'Sheet1 (2)'!$D$69*('Sheet1 (2)'!$D$72-rave_index)/'Sheet1 (2)'!$D$72,IF(shee2!D502='Sheet1 (2)'!$C$70,'Sheet1 (2)'!$D$70*('Sheet1 (2)'!$D$72-rave_index)/'Sheet1 (2)'!$D$72,IF(shee2!D502='Sheet1 (2)'!$C$71,'Sheet1 (2)'!$D$71*('Sheet1 (2)'!$D$72-rave_index)/'Sheet1 (2)'!$D$72))))</f>
        <v>5</v>
      </c>
      <c r="AY502" s="157">
        <f>IF(IF(D502='Sheet1 (2)'!$C$69,'Sheet1 (2)'!$D$69*('Sheet1 (2)'!$D$72-rough_index)/'Sheet1 (2)'!$D$72,IF(shee2!D502='Sheet1 (2)'!$C$70,'Sheet1 (2)'!$D$70*('Sheet1 (2)'!$D$72-rough_index)/'Sheet1 (2)'!$D$72,IF(shee2!D502='Sheet1 (2)'!$C$71,'Sheet1 (2)'!$D$71*('Sheet1 (2)'!$D$72-rough_index)/'Sheet1 (2)'!$D$72)))&lt;0,0,IF(D502='Sheet1 (2)'!$C$69,'Sheet1 (2)'!$D$69*('Sheet1 (2)'!$D$72-rough_index)/'Sheet1 (2)'!$D$72,IF(shee2!D502='Sheet1 (2)'!$C$70,'Sheet1 (2)'!$D$70*('Sheet1 (2)'!$D$72-rough_index)/'Sheet1 (2)'!$D$72,IF(shee2!D502='Sheet1 (2)'!$C$71,'Sheet1 (2)'!$D$71*('Sheet1 (2)'!$D$72-rough_index)/'Sheet1 (2)'!$D$72))))</f>
        <v>0</v>
      </c>
      <c r="AZ502" s="159">
        <f>+(AU502*'Sheet1 (2)'!$C$77)+(AV502*'Sheet1 (2)'!$C$78)+(AW502*'Sheet1 (2)'!$C$79)+(AX502*'Sheet1 (2)'!$C$80)+(AY502*'Sheet1 (2)'!$C$81)</f>
        <v>1.75</v>
      </c>
      <c r="BA502" s="213" t="str">
        <f t="shared" si="15"/>
        <v>Poor</v>
      </c>
      <c r="BE502">
        <f>IF(D502='Sheet1 (2)'!$C$61,'Sheet1 (2)'!$D$61*(counts^2)+'Sheet1 (2)'!$G$61*counts+'Sheet1 (2)'!$J$61,IF(D502='Sheet1 (2)'!$C$62,'Sheet1 (2)'!$D$62*counts+'Sheet1 (2)'!$G$62,IF(D502='Sheet1 (2)'!$C$63,'Sheet1 (2)'!$D$63*counts+'Sheet1 (2)'!$G$63,IF(D502='Sheet1 (2)'!$C$64,'Sheet1 (2)'!$D$64*counts+'Sheet1 (2)'!$G$64))))</f>
        <v>2.0984129299999998</v>
      </c>
    </row>
    <row r="503" spans="1:57" ht="12" customHeight="1">
      <c r="A503" s="145" t="s">
        <v>282</v>
      </c>
      <c r="B503" s="145" t="s">
        <v>76</v>
      </c>
      <c r="C503" s="170">
        <v>643</v>
      </c>
      <c r="D503" s="174" t="s">
        <v>77</v>
      </c>
      <c r="E503" s="171">
        <v>8</v>
      </c>
      <c r="F503" s="171">
        <v>2</v>
      </c>
      <c r="G503" s="171" t="s">
        <v>77</v>
      </c>
      <c r="H503" s="171">
        <v>1</v>
      </c>
      <c r="I503" s="171" t="s">
        <v>77</v>
      </c>
      <c r="J503" s="173" t="s">
        <v>80</v>
      </c>
      <c r="K503" s="173" t="s">
        <v>80</v>
      </c>
      <c r="L503" s="169">
        <f>VLOOKUP(CONCATENATE(J503,K503),'Sheet1 (2)'!$J$6:$K$26,2,FALSE)</f>
        <v>0</v>
      </c>
      <c r="M503" s="173" t="s">
        <v>83</v>
      </c>
      <c r="N503" s="173" t="s">
        <v>79</v>
      </c>
      <c r="O503" s="168">
        <f>VLOOKUP(CONCATENATE(M503,N503),'Sheet1 (2)'!$L$6:$M$26,2,FALSE)</f>
        <v>56.25</v>
      </c>
      <c r="P503" s="173" t="s">
        <v>80</v>
      </c>
      <c r="Q503" s="173" t="s">
        <v>80</v>
      </c>
      <c r="R503" s="168">
        <f>VLOOKUP(CONCATENATE(P503,Q503),'Sheet1 (2)'!$N$6:$O$26,2,FALSE)</f>
        <v>0</v>
      </c>
      <c r="S503" s="173" t="s">
        <v>80</v>
      </c>
      <c r="T503" s="173" t="s">
        <v>80</v>
      </c>
      <c r="U503" s="168">
        <f>VLOOKUP(CONCATENATE(S503,T503),'Sheet1 (2)'!$P$6:$Q$26,2,FALSE)</f>
        <v>0</v>
      </c>
      <c r="V503" s="173" t="s">
        <v>82</v>
      </c>
      <c r="W503" s="173" t="s">
        <v>81</v>
      </c>
      <c r="X503" s="168">
        <f>VLOOKUP(CONCATENATE(V503,W503),'Sheet1 (2)'!$R$6:$S$26,2,FALSE)</f>
        <v>50</v>
      </c>
      <c r="Y503" s="173" t="s">
        <v>80</v>
      </c>
      <c r="Z503" s="173" t="s">
        <v>80</v>
      </c>
      <c r="AA503" s="168">
        <f>VLOOKUP(CONCATENATE(Y503,Z503),'Sheet1 (2)'!$T$6:$U$26,2,FALSE)</f>
        <v>0</v>
      </c>
      <c r="AB503" s="173" t="s">
        <v>80</v>
      </c>
      <c r="AC503" s="173" t="s">
        <v>80</v>
      </c>
      <c r="AD503" s="168">
        <f>VLOOKUP(CONCATENATE(AB503,AC503),'Sheet1 (2)'!$X$6:$Y$26,2,FALSE)</f>
        <v>0</v>
      </c>
      <c r="AE503" s="173" t="s">
        <v>82</v>
      </c>
      <c r="AF503" s="173" t="s">
        <v>81</v>
      </c>
      <c r="AG503" s="168">
        <f>VLOOKUP(CONCATENATE(AE503,AF503),'Sheet1 (2)'!$Z$6:$AA$26,2,FALSE)</f>
        <v>66</v>
      </c>
      <c r="AH503" s="172"/>
      <c r="AI503" s="175"/>
      <c r="AJ503" s="140"/>
      <c r="AK503" s="176" t="s">
        <v>282</v>
      </c>
      <c r="AL503" s="176" t="s">
        <v>76</v>
      </c>
      <c r="AM503" s="170">
        <f t="shared" si="14"/>
        <v>643</v>
      </c>
      <c r="AN503" s="147"/>
      <c r="AO503" s="155"/>
      <c r="AP503" s="156"/>
      <c r="AQ503" s="157">
        <v>2.0783558788000001</v>
      </c>
      <c r="AR503" s="158"/>
      <c r="AS503" s="145">
        <f>LOOKUP(rufmkm,'Sheet1 (2)'!$V$62:$V$71,'Sheet1 (2)'!$W$62:$W$71)</f>
        <v>30</v>
      </c>
      <c r="AT503" s="140"/>
      <c r="AU503" s="157">
        <f>IF(IF(D503='Sheet1 (2)'!$C$69,'Sheet1 (2)'!$D$69*('Sheet1 (2)'!$D$72-rut_index)/'Sheet1 (2)'!$D$72,IF(shee2!D503='Sheet1 (2)'!$C$70,'Sheet1 (2)'!$D$70*('Sheet1 (2)'!$D$72-rut_index)/'Sheet1 (2)'!$D$72,IF(shee2!D503='Sheet1 (2)'!$C$71,'Sheet1 (2)'!$D$71*('Sheet1 (2)'!$D$72-rut_index)/'Sheet1 (2)'!$D$72)))&lt;0,0,IF(D503='Sheet1 (2)'!$C$69,'Sheet1 (2)'!$D$69*('Sheet1 (2)'!$D$72-rut_index)/'Sheet1 (2)'!$D$72,IF(shee2!D503='Sheet1 (2)'!$C$70,'Sheet1 (2)'!$D$70*('Sheet1 (2)'!$D$72-rut_index)/'Sheet1 (2)'!$D$72,IF(shee2!D503='Sheet1 (2)'!$C$71,'Sheet1 (2)'!$D$71*('Sheet1 (2)'!$D$72-rut_index)/'Sheet1 (2)'!$D$72))))</f>
        <v>5</v>
      </c>
      <c r="AV503" s="157">
        <f>IF(IF(D503='Sheet1 (2)'!$C$69,'Sheet1 (2)'!$D$69*('Sheet1 (2)'!$D$72-crack_s_index)/'Sheet1 (2)'!$D$72,IF(shee2!D503='Sheet1 (2)'!$C$70,'Sheet1 (2)'!$D$70*('Sheet1 (2)'!$D$72-crack_s_index)/'Sheet1 (2)'!$D$72,IF(shee2!D503='Sheet1 (2)'!$C$71,'Sheet1 (2)'!$D$71*('Sheet1 (2)'!$D$72-crack_s_index)/'Sheet1 (2)'!$D$72)))&lt;0,0,IF(D503='Sheet1 (2)'!$C$69,'Sheet1 (2)'!$D$69*('Sheet1 (2)'!$D$72-crack_s_index)/'Sheet1 (2)'!$D$72,IF(shee2!D503='Sheet1 (2)'!$C$70,'Sheet1 (2)'!$D$70*('Sheet1 (2)'!$D$72-crack_s_index)/'Sheet1 (2)'!$D$72,IF(shee2!D503='Sheet1 (2)'!$C$71,'Sheet1 (2)'!$D$71*('Sheet1 (2)'!$D$72-crack_s_index)/'Sheet1 (2)'!$D$72))))</f>
        <v>0.3125</v>
      </c>
      <c r="AW503" s="157">
        <f>IF(IF(D503='Sheet1 (2)'!$C$69,'Sheet1 (2)'!$D$69*('Sheet1 (2)'!$D$72-crack_t_index)/'Sheet1 (2)'!$D$72,IF(shee2!D503='Sheet1 (2)'!$C$70,'Sheet1 (2)'!$D$70*('Sheet1 (2)'!$D$72-crack_t_index)/'Sheet1 (2)'!$D$72,IF(shee2!D503='Sheet1 (2)'!$C$71,'Sheet1 (2)'!$D$71*('Sheet1 (2)'!$D$72-crack_t_index)/'Sheet1 (2)'!$D$72)))&lt;0,0,IF(D503='Sheet1 (2)'!$C$69,'Sheet1 (2)'!$D$69*('Sheet1 (2)'!$D$72-crack_t_index)/'Sheet1 (2)'!$D$72,IF(shee2!D503='Sheet1 (2)'!$C$70,'Sheet1 (2)'!$D$70*('Sheet1 (2)'!$D$72-crack_t_index)/'Sheet1 (2)'!$D$72,IF(shee2!D503='Sheet1 (2)'!$C$71,'Sheet1 (2)'!$D$71*('Sheet1 (2)'!$D$72-crack_t_index)/'Sheet1 (2)'!$D$72))))</f>
        <v>5</v>
      </c>
      <c r="AX503" s="157">
        <f>IF(IF(D503='Sheet1 (2)'!$C$69,'Sheet1 (2)'!$D$69*('Sheet1 (2)'!$D$72-rave_index)/'Sheet1 (2)'!$D$72,IF(shee2!D503='Sheet1 (2)'!$C$70,'Sheet1 (2)'!$D$70*('Sheet1 (2)'!$D$72-rave_index)/'Sheet1 (2)'!$D$72,IF(shee2!D503='Sheet1 (2)'!$C$71,'Sheet1 (2)'!$D$71*('Sheet1 (2)'!$D$72-rave_index)/'Sheet1 (2)'!$D$72)))&lt;0,0,IF(D503='Sheet1 (2)'!$C$69,'Sheet1 (2)'!$D$69*('Sheet1 (2)'!$D$72-rave_index)/'Sheet1 (2)'!$D$72,IF(shee2!D503='Sheet1 (2)'!$C$70,'Sheet1 (2)'!$D$70*('Sheet1 (2)'!$D$72-rave_index)/'Sheet1 (2)'!$D$72,IF(shee2!D503='Sheet1 (2)'!$C$71,'Sheet1 (2)'!$D$71*('Sheet1 (2)'!$D$72-rave_index)/'Sheet1 (2)'!$D$72))))</f>
        <v>5</v>
      </c>
      <c r="AY503" s="157">
        <f>IF(IF(D503='Sheet1 (2)'!$C$69,'Sheet1 (2)'!$D$69*('Sheet1 (2)'!$D$72-rough_index)/'Sheet1 (2)'!$D$72,IF(shee2!D503='Sheet1 (2)'!$C$70,'Sheet1 (2)'!$D$70*('Sheet1 (2)'!$D$72-rough_index)/'Sheet1 (2)'!$D$72,IF(shee2!D503='Sheet1 (2)'!$C$71,'Sheet1 (2)'!$D$71*('Sheet1 (2)'!$D$72-rough_index)/'Sheet1 (2)'!$D$72)))&lt;0,0,IF(D503='Sheet1 (2)'!$C$69,'Sheet1 (2)'!$D$69*('Sheet1 (2)'!$D$72-rough_index)/'Sheet1 (2)'!$D$72,IF(shee2!D503='Sheet1 (2)'!$C$70,'Sheet1 (2)'!$D$70*('Sheet1 (2)'!$D$72-rough_index)/'Sheet1 (2)'!$D$72,IF(shee2!D503='Sheet1 (2)'!$C$71,'Sheet1 (2)'!$D$71*('Sheet1 (2)'!$D$72-rough_index)/'Sheet1 (2)'!$D$72))))</f>
        <v>2.5</v>
      </c>
      <c r="AZ503" s="159">
        <f>+(AU503*'Sheet1 (2)'!$C$77)+(AV503*'Sheet1 (2)'!$C$78)+(AW503*'Sheet1 (2)'!$C$79)+(AX503*'Sheet1 (2)'!$C$80)+(AY503*'Sheet1 (2)'!$C$81)</f>
        <v>2.5625</v>
      </c>
      <c r="BA503" s="213" t="str">
        <f t="shared" si="15"/>
        <v>Fair</v>
      </c>
      <c r="BE503">
        <f>IF(D503='Sheet1 (2)'!$C$61,'Sheet1 (2)'!$D$61*(counts^2)+'Sheet1 (2)'!$G$61*counts+'Sheet1 (2)'!$J$61,IF(D503='Sheet1 (2)'!$C$62,'Sheet1 (2)'!$D$62*counts+'Sheet1 (2)'!$G$62,IF(D503='Sheet1 (2)'!$C$63,'Sheet1 (2)'!$D$63*counts+'Sheet1 (2)'!$G$63,IF(D503='Sheet1 (2)'!$C$64,'Sheet1 (2)'!$D$64*counts+'Sheet1 (2)'!$G$64))))</f>
        <v>2.0984129299999998</v>
      </c>
    </row>
    <row r="504" spans="1:57" ht="12" customHeight="1">
      <c r="A504" s="145" t="s">
        <v>282</v>
      </c>
      <c r="B504" s="145" t="s">
        <v>76</v>
      </c>
      <c r="C504" s="170">
        <v>644</v>
      </c>
      <c r="D504" s="174" t="s">
        <v>77</v>
      </c>
      <c r="E504" s="171">
        <v>8</v>
      </c>
      <c r="F504" s="171">
        <v>2</v>
      </c>
      <c r="G504" s="171" t="s">
        <v>77</v>
      </c>
      <c r="H504" s="171">
        <v>1</v>
      </c>
      <c r="I504" s="171" t="s">
        <v>77</v>
      </c>
      <c r="J504" s="173" t="s">
        <v>80</v>
      </c>
      <c r="K504" s="173" t="s">
        <v>80</v>
      </c>
      <c r="L504" s="169">
        <f>VLOOKUP(CONCATENATE(J504,K504),'Sheet1 (2)'!$J$6:$K$26,2,FALSE)</f>
        <v>0</v>
      </c>
      <c r="M504" s="173" t="s">
        <v>83</v>
      </c>
      <c r="N504" s="173" t="s">
        <v>78</v>
      </c>
      <c r="O504" s="168">
        <f>VLOOKUP(CONCATENATE(M504,N504),'Sheet1 (2)'!$L$6:$M$26,2,FALSE)</f>
        <v>7.5</v>
      </c>
      <c r="P504" s="173" t="s">
        <v>80</v>
      </c>
      <c r="Q504" s="173" t="s">
        <v>80</v>
      </c>
      <c r="R504" s="168">
        <f>VLOOKUP(CONCATENATE(P504,Q504),'Sheet1 (2)'!$N$6:$O$26,2,FALSE)</f>
        <v>0</v>
      </c>
      <c r="S504" s="173" t="s">
        <v>80</v>
      </c>
      <c r="T504" s="173" t="s">
        <v>80</v>
      </c>
      <c r="U504" s="168">
        <f>VLOOKUP(CONCATENATE(S504,T504),'Sheet1 (2)'!$P$6:$Q$26,2,FALSE)</f>
        <v>0</v>
      </c>
      <c r="V504" s="173" t="s">
        <v>82</v>
      </c>
      <c r="W504" s="173" t="s">
        <v>81</v>
      </c>
      <c r="X504" s="168">
        <f>VLOOKUP(CONCATENATE(V504,W504),'Sheet1 (2)'!$R$6:$S$26,2,FALSE)</f>
        <v>50</v>
      </c>
      <c r="Y504" s="173" t="s">
        <v>80</v>
      </c>
      <c r="Z504" s="173" t="s">
        <v>80</v>
      </c>
      <c r="AA504" s="168">
        <f>VLOOKUP(CONCATENATE(Y504,Z504),'Sheet1 (2)'!$T$6:$U$26,2,FALSE)</f>
        <v>0</v>
      </c>
      <c r="AB504" s="173" t="s">
        <v>80</v>
      </c>
      <c r="AC504" s="173" t="s">
        <v>80</v>
      </c>
      <c r="AD504" s="168">
        <f>VLOOKUP(CONCATENATE(AB504,AC504),'Sheet1 (2)'!$X$6:$Y$26,2,FALSE)</f>
        <v>0</v>
      </c>
      <c r="AE504" s="173" t="s">
        <v>82</v>
      </c>
      <c r="AF504" s="173" t="s">
        <v>81</v>
      </c>
      <c r="AG504" s="168">
        <f>VLOOKUP(CONCATENATE(AE504,AF504),'Sheet1 (2)'!$Z$6:$AA$26,2,FALSE)</f>
        <v>66</v>
      </c>
      <c r="AH504" s="172"/>
      <c r="AI504" s="175"/>
      <c r="AJ504" s="140"/>
      <c r="AK504" s="176" t="s">
        <v>282</v>
      </c>
      <c r="AL504" s="176" t="s">
        <v>76</v>
      </c>
      <c r="AM504" s="170">
        <f t="shared" si="14"/>
        <v>644</v>
      </c>
      <c r="AN504" s="147"/>
      <c r="AO504" s="155"/>
      <c r="AP504" s="156"/>
      <c r="AQ504" s="157">
        <v>2.0005889156000003</v>
      </c>
      <c r="AR504" s="158"/>
      <c r="AS504" s="145">
        <f>LOOKUP(rufmkm,'Sheet1 (2)'!$V$62:$V$71,'Sheet1 (2)'!$W$62:$W$71)</f>
        <v>30</v>
      </c>
      <c r="AT504" s="140"/>
      <c r="AU504" s="157">
        <f>IF(IF(D504='Sheet1 (2)'!$C$69,'Sheet1 (2)'!$D$69*('Sheet1 (2)'!$D$72-rut_index)/'Sheet1 (2)'!$D$72,IF(shee2!D504='Sheet1 (2)'!$C$70,'Sheet1 (2)'!$D$70*('Sheet1 (2)'!$D$72-rut_index)/'Sheet1 (2)'!$D$72,IF(shee2!D504='Sheet1 (2)'!$C$71,'Sheet1 (2)'!$D$71*('Sheet1 (2)'!$D$72-rut_index)/'Sheet1 (2)'!$D$72)))&lt;0,0,IF(D504='Sheet1 (2)'!$C$69,'Sheet1 (2)'!$D$69*('Sheet1 (2)'!$D$72-rut_index)/'Sheet1 (2)'!$D$72,IF(shee2!D504='Sheet1 (2)'!$C$70,'Sheet1 (2)'!$D$70*('Sheet1 (2)'!$D$72-rut_index)/'Sheet1 (2)'!$D$72,IF(shee2!D504='Sheet1 (2)'!$C$71,'Sheet1 (2)'!$D$71*('Sheet1 (2)'!$D$72-rut_index)/'Sheet1 (2)'!$D$72))))</f>
        <v>5</v>
      </c>
      <c r="AV504" s="157">
        <f>IF(IF(D504='Sheet1 (2)'!$C$69,'Sheet1 (2)'!$D$69*('Sheet1 (2)'!$D$72-crack_s_index)/'Sheet1 (2)'!$D$72,IF(shee2!D504='Sheet1 (2)'!$C$70,'Sheet1 (2)'!$D$70*('Sheet1 (2)'!$D$72-crack_s_index)/'Sheet1 (2)'!$D$72,IF(shee2!D504='Sheet1 (2)'!$C$71,'Sheet1 (2)'!$D$71*('Sheet1 (2)'!$D$72-crack_s_index)/'Sheet1 (2)'!$D$72)))&lt;0,0,IF(D504='Sheet1 (2)'!$C$69,'Sheet1 (2)'!$D$69*('Sheet1 (2)'!$D$72-crack_s_index)/'Sheet1 (2)'!$D$72,IF(shee2!D504='Sheet1 (2)'!$C$70,'Sheet1 (2)'!$D$70*('Sheet1 (2)'!$D$72-crack_s_index)/'Sheet1 (2)'!$D$72,IF(shee2!D504='Sheet1 (2)'!$C$71,'Sheet1 (2)'!$D$71*('Sheet1 (2)'!$D$72-crack_s_index)/'Sheet1 (2)'!$D$72))))</f>
        <v>4.375</v>
      </c>
      <c r="AW504" s="157">
        <f>IF(IF(D504='Sheet1 (2)'!$C$69,'Sheet1 (2)'!$D$69*('Sheet1 (2)'!$D$72-crack_t_index)/'Sheet1 (2)'!$D$72,IF(shee2!D504='Sheet1 (2)'!$C$70,'Sheet1 (2)'!$D$70*('Sheet1 (2)'!$D$72-crack_t_index)/'Sheet1 (2)'!$D$72,IF(shee2!D504='Sheet1 (2)'!$C$71,'Sheet1 (2)'!$D$71*('Sheet1 (2)'!$D$72-crack_t_index)/'Sheet1 (2)'!$D$72)))&lt;0,0,IF(D504='Sheet1 (2)'!$C$69,'Sheet1 (2)'!$D$69*('Sheet1 (2)'!$D$72-crack_t_index)/'Sheet1 (2)'!$D$72,IF(shee2!D504='Sheet1 (2)'!$C$70,'Sheet1 (2)'!$D$70*('Sheet1 (2)'!$D$72-crack_t_index)/'Sheet1 (2)'!$D$72,IF(shee2!D504='Sheet1 (2)'!$C$71,'Sheet1 (2)'!$D$71*('Sheet1 (2)'!$D$72-crack_t_index)/'Sheet1 (2)'!$D$72))))</f>
        <v>5</v>
      </c>
      <c r="AX504" s="157">
        <f>IF(IF(D504='Sheet1 (2)'!$C$69,'Sheet1 (2)'!$D$69*('Sheet1 (2)'!$D$72-rave_index)/'Sheet1 (2)'!$D$72,IF(shee2!D504='Sheet1 (2)'!$C$70,'Sheet1 (2)'!$D$70*('Sheet1 (2)'!$D$72-rave_index)/'Sheet1 (2)'!$D$72,IF(shee2!D504='Sheet1 (2)'!$C$71,'Sheet1 (2)'!$D$71*('Sheet1 (2)'!$D$72-rave_index)/'Sheet1 (2)'!$D$72)))&lt;0,0,IF(D504='Sheet1 (2)'!$C$69,'Sheet1 (2)'!$D$69*('Sheet1 (2)'!$D$72-rave_index)/'Sheet1 (2)'!$D$72,IF(shee2!D504='Sheet1 (2)'!$C$70,'Sheet1 (2)'!$D$70*('Sheet1 (2)'!$D$72-rave_index)/'Sheet1 (2)'!$D$72,IF(shee2!D504='Sheet1 (2)'!$C$71,'Sheet1 (2)'!$D$71*('Sheet1 (2)'!$D$72-rave_index)/'Sheet1 (2)'!$D$72))))</f>
        <v>5</v>
      </c>
      <c r="AY504" s="157">
        <f>IF(IF(D504='Sheet1 (2)'!$C$69,'Sheet1 (2)'!$D$69*('Sheet1 (2)'!$D$72-rough_index)/'Sheet1 (2)'!$D$72,IF(shee2!D504='Sheet1 (2)'!$C$70,'Sheet1 (2)'!$D$70*('Sheet1 (2)'!$D$72-rough_index)/'Sheet1 (2)'!$D$72,IF(shee2!D504='Sheet1 (2)'!$C$71,'Sheet1 (2)'!$D$71*('Sheet1 (2)'!$D$72-rough_index)/'Sheet1 (2)'!$D$72)))&lt;0,0,IF(D504='Sheet1 (2)'!$C$69,'Sheet1 (2)'!$D$69*('Sheet1 (2)'!$D$72-rough_index)/'Sheet1 (2)'!$D$72,IF(shee2!D504='Sheet1 (2)'!$C$70,'Sheet1 (2)'!$D$70*('Sheet1 (2)'!$D$72-rough_index)/'Sheet1 (2)'!$D$72,IF(shee2!D504='Sheet1 (2)'!$C$71,'Sheet1 (2)'!$D$71*('Sheet1 (2)'!$D$72-rough_index)/'Sheet1 (2)'!$D$72))))</f>
        <v>2.5</v>
      </c>
      <c r="AZ504" s="159">
        <f>+(AU504*'Sheet1 (2)'!$C$77)+(AV504*'Sheet1 (2)'!$C$78)+(AW504*'Sheet1 (2)'!$C$79)+(AX504*'Sheet1 (2)'!$C$80)+(AY504*'Sheet1 (2)'!$C$81)</f>
        <v>4.0250000000000004</v>
      </c>
      <c r="BA504" s="213" t="str">
        <f t="shared" si="15"/>
        <v>Good</v>
      </c>
      <c r="BE504">
        <f>IF(D504='Sheet1 (2)'!$C$61,'Sheet1 (2)'!$D$61*(counts^2)+'Sheet1 (2)'!$G$61*counts+'Sheet1 (2)'!$J$61,IF(D504='Sheet1 (2)'!$C$62,'Sheet1 (2)'!$D$62*counts+'Sheet1 (2)'!$G$62,IF(D504='Sheet1 (2)'!$C$63,'Sheet1 (2)'!$D$63*counts+'Sheet1 (2)'!$G$63,IF(D504='Sheet1 (2)'!$C$64,'Sheet1 (2)'!$D$64*counts+'Sheet1 (2)'!$G$64))))</f>
        <v>2.0984129299999998</v>
      </c>
    </row>
    <row r="505" spans="1:57" ht="12" customHeight="1">
      <c r="A505" s="145" t="s">
        <v>282</v>
      </c>
      <c r="B505" s="145" t="s">
        <v>76</v>
      </c>
      <c r="C505" s="170">
        <v>645</v>
      </c>
      <c r="D505" s="174" t="s">
        <v>77</v>
      </c>
      <c r="E505" s="171">
        <v>8</v>
      </c>
      <c r="F505" s="171">
        <v>2</v>
      </c>
      <c r="G505" s="171" t="s">
        <v>77</v>
      </c>
      <c r="H505" s="171">
        <v>1</v>
      </c>
      <c r="I505" s="171" t="s">
        <v>77</v>
      </c>
      <c r="J505" s="173" t="s">
        <v>80</v>
      </c>
      <c r="K505" s="173" t="s">
        <v>80</v>
      </c>
      <c r="L505" s="169">
        <f>VLOOKUP(CONCATENATE(J505,K505),'Sheet1 (2)'!$J$6:$K$26,2,FALSE)</f>
        <v>0</v>
      </c>
      <c r="M505" s="173" t="s">
        <v>83</v>
      </c>
      <c r="N505" s="173" t="s">
        <v>82</v>
      </c>
      <c r="O505" s="168">
        <f>VLOOKUP(CONCATENATE(M505,N505),'Sheet1 (2)'!$L$6:$M$26,2,FALSE)</f>
        <v>18.75</v>
      </c>
      <c r="P505" s="173" t="s">
        <v>80</v>
      </c>
      <c r="Q505" s="173" t="s">
        <v>80</v>
      </c>
      <c r="R505" s="168">
        <f>VLOOKUP(CONCATENATE(P505,Q505),'Sheet1 (2)'!$N$6:$O$26,2,FALSE)</f>
        <v>0</v>
      </c>
      <c r="S505" s="173" t="s">
        <v>80</v>
      </c>
      <c r="T505" s="173" t="s">
        <v>80</v>
      </c>
      <c r="U505" s="168">
        <f>VLOOKUP(CONCATENATE(S505,T505),'Sheet1 (2)'!$P$6:$Q$26,2,FALSE)</f>
        <v>0</v>
      </c>
      <c r="V505" s="173" t="s">
        <v>82</v>
      </c>
      <c r="W505" s="173" t="s">
        <v>81</v>
      </c>
      <c r="X505" s="168">
        <f>VLOOKUP(CONCATENATE(V505,W505),'Sheet1 (2)'!$R$6:$S$26,2,FALSE)</f>
        <v>50</v>
      </c>
      <c r="Y505" s="173" t="s">
        <v>80</v>
      </c>
      <c r="Z505" s="173" t="s">
        <v>80</v>
      </c>
      <c r="AA505" s="168">
        <f>VLOOKUP(CONCATENATE(Y505,Z505),'Sheet1 (2)'!$T$6:$U$26,2,FALSE)</f>
        <v>0</v>
      </c>
      <c r="AB505" s="173" t="s">
        <v>80</v>
      </c>
      <c r="AC505" s="173" t="s">
        <v>80</v>
      </c>
      <c r="AD505" s="168">
        <f>VLOOKUP(CONCATENATE(AB505,AC505),'Sheet1 (2)'!$X$6:$Y$26,2,FALSE)</f>
        <v>0</v>
      </c>
      <c r="AE505" s="173" t="s">
        <v>82</v>
      </c>
      <c r="AF505" s="173" t="s">
        <v>81</v>
      </c>
      <c r="AG505" s="168">
        <f>VLOOKUP(CONCATENATE(AE505,AF505),'Sheet1 (2)'!$Z$6:$AA$26,2,FALSE)</f>
        <v>66</v>
      </c>
      <c r="AH505" s="172"/>
      <c r="AI505" s="175"/>
      <c r="AJ505" s="140"/>
      <c r="AK505" s="176" t="s">
        <v>282</v>
      </c>
      <c r="AL505" s="176" t="s">
        <v>76</v>
      </c>
      <c r="AM505" s="170">
        <f t="shared" si="14"/>
        <v>645</v>
      </c>
      <c r="AN505" s="147"/>
      <c r="AO505" s="155" t="s">
        <v>442</v>
      </c>
      <c r="AP505" s="156"/>
      <c r="AQ505" s="157">
        <v>3.0437730934</v>
      </c>
      <c r="AR505" s="158"/>
      <c r="AS505" s="145">
        <f>LOOKUP(rufmkm,'Sheet1 (2)'!$V$62:$V$71,'Sheet1 (2)'!$W$62:$W$71)</f>
        <v>40</v>
      </c>
      <c r="AT505" s="140"/>
      <c r="AU505" s="157">
        <f>IF(IF(D505='Sheet1 (2)'!$C$69,'Sheet1 (2)'!$D$69*('Sheet1 (2)'!$D$72-rut_index)/'Sheet1 (2)'!$D$72,IF(shee2!D505='Sheet1 (2)'!$C$70,'Sheet1 (2)'!$D$70*('Sheet1 (2)'!$D$72-rut_index)/'Sheet1 (2)'!$D$72,IF(shee2!D505='Sheet1 (2)'!$C$71,'Sheet1 (2)'!$D$71*('Sheet1 (2)'!$D$72-rut_index)/'Sheet1 (2)'!$D$72)))&lt;0,0,IF(D505='Sheet1 (2)'!$C$69,'Sheet1 (2)'!$D$69*('Sheet1 (2)'!$D$72-rut_index)/'Sheet1 (2)'!$D$72,IF(shee2!D505='Sheet1 (2)'!$C$70,'Sheet1 (2)'!$D$70*('Sheet1 (2)'!$D$72-rut_index)/'Sheet1 (2)'!$D$72,IF(shee2!D505='Sheet1 (2)'!$C$71,'Sheet1 (2)'!$D$71*('Sheet1 (2)'!$D$72-rut_index)/'Sheet1 (2)'!$D$72))))</f>
        <v>5</v>
      </c>
      <c r="AV505" s="157">
        <f>IF(IF(D505='Sheet1 (2)'!$C$69,'Sheet1 (2)'!$D$69*('Sheet1 (2)'!$D$72-crack_s_index)/'Sheet1 (2)'!$D$72,IF(shee2!D505='Sheet1 (2)'!$C$70,'Sheet1 (2)'!$D$70*('Sheet1 (2)'!$D$72-crack_s_index)/'Sheet1 (2)'!$D$72,IF(shee2!D505='Sheet1 (2)'!$C$71,'Sheet1 (2)'!$D$71*('Sheet1 (2)'!$D$72-crack_s_index)/'Sheet1 (2)'!$D$72)))&lt;0,0,IF(D505='Sheet1 (2)'!$C$69,'Sheet1 (2)'!$D$69*('Sheet1 (2)'!$D$72-crack_s_index)/'Sheet1 (2)'!$D$72,IF(shee2!D505='Sheet1 (2)'!$C$70,'Sheet1 (2)'!$D$70*('Sheet1 (2)'!$D$72-crack_s_index)/'Sheet1 (2)'!$D$72,IF(shee2!D505='Sheet1 (2)'!$C$71,'Sheet1 (2)'!$D$71*('Sheet1 (2)'!$D$72-crack_s_index)/'Sheet1 (2)'!$D$72))))</f>
        <v>3.4375</v>
      </c>
      <c r="AW505" s="157">
        <f>IF(IF(D505='Sheet1 (2)'!$C$69,'Sheet1 (2)'!$D$69*('Sheet1 (2)'!$D$72-crack_t_index)/'Sheet1 (2)'!$D$72,IF(shee2!D505='Sheet1 (2)'!$C$70,'Sheet1 (2)'!$D$70*('Sheet1 (2)'!$D$72-crack_t_index)/'Sheet1 (2)'!$D$72,IF(shee2!D505='Sheet1 (2)'!$C$71,'Sheet1 (2)'!$D$71*('Sheet1 (2)'!$D$72-crack_t_index)/'Sheet1 (2)'!$D$72)))&lt;0,0,IF(D505='Sheet1 (2)'!$C$69,'Sheet1 (2)'!$D$69*('Sheet1 (2)'!$D$72-crack_t_index)/'Sheet1 (2)'!$D$72,IF(shee2!D505='Sheet1 (2)'!$C$70,'Sheet1 (2)'!$D$70*('Sheet1 (2)'!$D$72-crack_t_index)/'Sheet1 (2)'!$D$72,IF(shee2!D505='Sheet1 (2)'!$C$71,'Sheet1 (2)'!$D$71*('Sheet1 (2)'!$D$72-crack_t_index)/'Sheet1 (2)'!$D$72))))</f>
        <v>5</v>
      </c>
      <c r="AX505" s="157">
        <f>IF(IF(D505='Sheet1 (2)'!$C$69,'Sheet1 (2)'!$D$69*('Sheet1 (2)'!$D$72-rave_index)/'Sheet1 (2)'!$D$72,IF(shee2!D505='Sheet1 (2)'!$C$70,'Sheet1 (2)'!$D$70*('Sheet1 (2)'!$D$72-rave_index)/'Sheet1 (2)'!$D$72,IF(shee2!D505='Sheet1 (2)'!$C$71,'Sheet1 (2)'!$D$71*('Sheet1 (2)'!$D$72-rave_index)/'Sheet1 (2)'!$D$72)))&lt;0,0,IF(D505='Sheet1 (2)'!$C$69,'Sheet1 (2)'!$D$69*('Sheet1 (2)'!$D$72-rave_index)/'Sheet1 (2)'!$D$72,IF(shee2!D505='Sheet1 (2)'!$C$70,'Sheet1 (2)'!$D$70*('Sheet1 (2)'!$D$72-rave_index)/'Sheet1 (2)'!$D$72,IF(shee2!D505='Sheet1 (2)'!$C$71,'Sheet1 (2)'!$D$71*('Sheet1 (2)'!$D$72-rave_index)/'Sheet1 (2)'!$D$72))))</f>
        <v>5</v>
      </c>
      <c r="AY505" s="157">
        <f>IF(IF(D505='Sheet1 (2)'!$C$69,'Sheet1 (2)'!$D$69*('Sheet1 (2)'!$D$72-rough_index)/'Sheet1 (2)'!$D$72,IF(shee2!D505='Sheet1 (2)'!$C$70,'Sheet1 (2)'!$D$70*('Sheet1 (2)'!$D$72-rough_index)/'Sheet1 (2)'!$D$72,IF(shee2!D505='Sheet1 (2)'!$C$71,'Sheet1 (2)'!$D$71*('Sheet1 (2)'!$D$72-rough_index)/'Sheet1 (2)'!$D$72)))&lt;0,0,IF(D505='Sheet1 (2)'!$C$69,'Sheet1 (2)'!$D$69*('Sheet1 (2)'!$D$72-rough_index)/'Sheet1 (2)'!$D$72,IF(shee2!D505='Sheet1 (2)'!$C$70,'Sheet1 (2)'!$D$70*('Sheet1 (2)'!$D$72-rough_index)/'Sheet1 (2)'!$D$72,IF(shee2!D505='Sheet1 (2)'!$C$71,'Sheet1 (2)'!$D$71*('Sheet1 (2)'!$D$72-rough_index)/'Sheet1 (2)'!$D$72))))</f>
        <v>1.6666666666666667</v>
      </c>
      <c r="AZ505" s="159">
        <f>+(AU505*'Sheet1 (2)'!$C$77)+(AV505*'Sheet1 (2)'!$C$78)+(AW505*'Sheet1 (2)'!$C$79)+(AX505*'Sheet1 (2)'!$C$80)+(AY505*'Sheet1 (2)'!$C$81)</f>
        <v>3.4375</v>
      </c>
      <c r="BA505" s="213" t="str">
        <f t="shared" si="15"/>
        <v>Fair</v>
      </c>
      <c r="BE505">
        <f>IF(D505='Sheet1 (2)'!$C$61,'Sheet1 (2)'!$D$61*(counts^2)+'Sheet1 (2)'!$G$61*counts+'Sheet1 (2)'!$J$61,IF(D505='Sheet1 (2)'!$C$62,'Sheet1 (2)'!$D$62*counts+'Sheet1 (2)'!$G$62,IF(D505='Sheet1 (2)'!$C$63,'Sheet1 (2)'!$D$63*counts+'Sheet1 (2)'!$G$63,IF(D505='Sheet1 (2)'!$C$64,'Sheet1 (2)'!$D$64*counts+'Sheet1 (2)'!$G$64))))</f>
        <v>2.0984129299999998</v>
      </c>
    </row>
    <row r="506" spans="1:57" ht="12" customHeight="1">
      <c r="A506" s="145" t="s">
        <v>282</v>
      </c>
      <c r="B506" s="145" t="s">
        <v>76</v>
      </c>
      <c r="C506" s="170">
        <v>646</v>
      </c>
      <c r="D506" s="174" t="s">
        <v>77</v>
      </c>
      <c r="E506" s="171">
        <v>8</v>
      </c>
      <c r="F506" s="171">
        <v>2</v>
      </c>
      <c r="G506" s="171" t="s">
        <v>77</v>
      </c>
      <c r="H506" s="171">
        <v>1</v>
      </c>
      <c r="I506" s="171" t="s">
        <v>77</v>
      </c>
      <c r="J506" s="173" t="s">
        <v>80</v>
      </c>
      <c r="K506" s="173" t="s">
        <v>80</v>
      </c>
      <c r="L506" s="169">
        <f>VLOOKUP(CONCATENATE(J506,K506),'Sheet1 (2)'!$J$6:$K$26,2,FALSE)</f>
        <v>0</v>
      </c>
      <c r="M506" s="173" t="s">
        <v>83</v>
      </c>
      <c r="N506" s="173" t="s">
        <v>83</v>
      </c>
      <c r="O506" s="168">
        <f>VLOOKUP(CONCATENATE(M506,N506),'Sheet1 (2)'!$L$6:$M$26,2,FALSE)</f>
        <v>37.5</v>
      </c>
      <c r="P506" s="173" t="s">
        <v>80</v>
      </c>
      <c r="Q506" s="173" t="s">
        <v>80</v>
      </c>
      <c r="R506" s="168">
        <f>VLOOKUP(CONCATENATE(P506,Q506),'Sheet1 (2)'!$N$6:$O$26,2,FALSE)</f>
        <v>0</v>
      </c>
      <c r="S506" s="173" t="s">
        <v>80</v>
      </c>
      <c r="T506" s="173" t="s">
        <v>80</v>
      </c>
      <c r="U506" s="168">
        <f>VLOOKUP(CONCATENATE(S506,T506),'Sheet1 (2)'!$P$6:$Q$26,2,FALSE)</f>
        <v>0</v>
      </c>
      <c r="V506" s="173" t="s">
        <v>82</v>
      </c>
      <c r="W506" s="173" t="s">
        <v>81</v>
      </c>
      <c r="X506" s="168">
        <f>VLOOKUP(CONCATENATE(V506,W506),'Sheet1 (2)'!$R$6:$S$26,2,FALSE)</f>
        <v>50</v>
      </c>
      <c r="Y506" s="173" t="s">
        <v>78</v>
      </c>
      <c r="Z506" s="173" t="s">
        <v>83</v>
      </c>
      <c r="AA506" s="168">
        <f>VLOOKUP(CONCATENATE(Y506,Z506),'Sheet1 (2)'!$T$6:$U$26,2,FALSE)</f>
        <v>12.5</v>
      </c>
      <c r="AB506" s="173" t="s">
        <v>80</v>
      </c>
      <c r="AC506" s="173" t="s">
        <v>80</v>
      </c>
      <c r="AD506" s="168">
        <f>VLOOKUP(CONCATENATE(AB506,AC506),'Sheet1 (2)'!$X$6:$Y$26,2,FALSE)</f>
        <v>0</v>
      </c>
      <c r="AE506" s="173" t="s">
        <v>82</v>
      </c>
      <c r="AF506" s="173" t="s">
        <v>81</v>
      </c>
      <c r="AG506" s="168">
        <f>VLOOKUP(CONCATENATE(AE506,AF506),'Sheet1 (2)'!$Z$6:$AA$26,2,FALSE)</f>
        <v>66</v>
      </c>
      <c r="AH506" s="172"/>
      <c r="AI506" s="175"/>
      <c r="AJ506" s="140"/>
      <c r="AK506" s="176" t="s">
        <v>282</v>
      </c>
      <c r="AL506" s="176" t="s">
        <v>76</v>
      </c>
      <c r="AM506" s="170">
        <f t="shared" si="14"/>
        <v>646</v>
      </c>
      <c r="AN506" s="147"/>
      <c r="AO506" s="155"/>
      <c r="AP506" s="156"/>
      <c r="AQ506" s="157">
        <v>2.4147914055999999</v>
      </c>
      <c r="AR506" s="158"/>
      <c r="AS506" s="145">
        <f>LOOKUP(rufmkm,'Sheet1 (2)'!$V$62:$V$71,'Sheet1 (2)'!$W$62:$W$71)</f>
        <v>30</v>
      </c>
      <c r="AT506" s="140"/>
      <c r="AU506" s="157">
        <f>IF(IF(D506='Sheet1 (2)'!$C$69,'Sheet1 (2)'!$D$69*('Sheet1 (2)'!$D$72-rut_index)/'Sheet1 (2)'!$D$72,IF(shee2!D506='Sheet1 (2)'!$C$70,'Sheet1 (2)'!$D$70*('Sheet1 (2)'!$D$72-rut_index)/'Sheet1 (2)'!$D$72,IF(shee2!D506='Sheet1 (2)'!$C$71,'Sheet1 (2)'!$D$71*('Sheet1 (2)'!$D$72-rut_index)/'Sheet1 (2)'!$D$72)))&lt;0,0,IF(D506='Sheet1 (2)'!$C$69,'Sheet1 (2)'!$D$69*('Sheet1 (2)'!$D$72-rut_index)/'Sheet1 (2)'!$D$72,IF(shee2!D506='Sheet1 (2)'!$C$70,'Sheet1 (2)'!$D$70*('Sheet1 (2)'!$D$72-rut_index)/'Sheet1 (2)'!$D$72,IF(shee2!D506='Sheet1 (2)'!$C$71,'Sheet1 (2)'!$D$71*('Sheet1 (2)'!$D$72-rut_index)/'Sheet1 (2)'!$D$72))))</f>
        <v>5</v>
      </c>
      <c r="AV506" s="157">
        <f>IF(IF(D506='Sheet1 (2)'!$C$69,'Sheet1 (2)'!$D$69*('Sheet1 (2)'!$D$72-crack_s_index)/'Sheet1 (2)'!$D$72,IF(shee2!D506='Sheet1 (2)'!$C$70,'Sheet1 (2)'!$D$70*('Sheet1 (2)'!$D$72-crack_s_index)/'Sheet1 (2)'!$D$72,IF(shee2!D506='Sheet1 (2)'!$C$71,'Sheet1 (2)'!$D$71*('Sheet1 (2)'!$D$72-crack_s_index)/'Sheet1 (2)'!$D$72)))&lt;0,0,IF(D506='Sheet1 (2)'!$C$69,'Sheet1 (2)'!$D$69*('Sheet1 (2)'!$D$72-crack_s_index)/'Sheet1 (2)'!$D$72,IF(shee2!D506='Sheet1 (2)'!$C$70,'Sheet1 (2)'!$D$70*('Sheet1 (2)'!$D$72-crack_s_index)/'Sheet1 (2)'!$D$72,IF(shee2!D506='Sheet1 (2)'!$C$71,'Sheet1 (2)'!$D$71*('Sheet1 (2)'!$D$72-crack_s_index)/'Sheet1 (2)'!$D$72))))</f>
        <v>1.875</v>
      </c>
      <c r="AW506" s="157">
        <f>IF(IF(D506='Sheet1 (2)'!$C$69,'Sheet1 (2)'!$D$69*('Sheet1 (2)'!$D$72-crack_t_index)/'Sheet1 (2)'!$D$72,IF(shee2!D506='Sheet1 (2)'!$C$70,'Sheet1 (2)'!$D$70*('Sheet1 (2)'!$D$72-crack_t_index)/'Sheet1 (2)'!$D$72,IF(shee2!D506='Sheet1 (2)'!$C$71,'Sheet1 (2)'!$D$71*('Sheet1 (2)'!$D$72-crack_t_index)/'Sheet1 (2)'!$D$72)))&lt;0,0,IF(D506='Sheet1 (2)'!$C$69,'Sheet1 (2)'!$D$69*('Sheet1 (2)'!$D$72-crack_t_index)/'Sheet1 (2)'!$D$72,IF(shee2!D506='Sheet1 (2)'!$C$70,'Sheet1 (2)'!$D$70*('Sheet1 (2)'!$D$72-crack_t_index)/'Sheet1 (2)'!$D$72,IF(shee2!D506='Sheet1 (2)'!$C$71,'Sheet1 (2)'!$D$71*('Sheet1 (2)'!$D$72-crack_t_index)/'Sheet1 (2)'!$D$72))))</f>
        <v>5</v>
      </c>
      <c r="AX506" s="157">
        <f>IF(IF(D506='Sheet1 (2)'!$C$69,'Sheet1 (2)'!$D$69*('Sheet1 (2)'!$D$72-rave_index)/'Sheet1 (2)'!$D$72,IF(shee2!D506='Sheet1 (2)'!$C$70,'Sheet1 (2)'!$D$70*('Sheet1 (2)'!$D$72-rave_index)/'Sheet1 (2)'!$D$72,IF(shee2!D506='Sheet1 (2)'!$C$71,'Sheet1 (2)'!$D$71*('Sheet1 (2)'!$D$72-rave_index)/'Sheet1 (2)'!$D$72)))&lt;0,0,IF(D506='Sheet1 (2)'!$C$69,'Sheet1 (2)'!$D$69*('Sheet1 (2)'!$D$72-rave_index)/'Sheet1 (2)'!$D$72,IF(shee2!D506='Sheet1 (2)'!$C$70,'Sheet1 (2)'!$D$70*('Sheet1 (2)'!$D$72-rave_index)/'Sheet1 (2)'!$D$72,IF(shee2!D506='Sheet1 (2)'!$C$71,'Sheet1 (2)'!$D$71*('Sheet1 (2)'!$D$72-rave_index)/'Sheet1 (2)'!$D$72))))</f>
        <v>3.9583333333333335</v>
      </c>
      <c r="AY506" s="157">
        <f>IF(IF(D506='Sheet1 (2)'!$C$69,'Sheet1 (2)'!$D$69*('Sheet1 (2)'!$D$72-rough_index)/'Sheet1 (2)'!$D$72,IF(shee2!D506='Sheet1 (2)'!$C$70,'Sheet1 (2)'!$D$70*('Sheet1 (2)'!$D$72-rough_index)/'Sheet1 (2)'!$D$72,IF(shee2!D506='Sheet1 (2)'!$C$71,'Sheet1 (2)'!$D$71*('Sheet1 (2)'!$D$72-rough_index)/'Sheet1 (2)'!$D$72)))&lt;0,0,IF(D506='Sheet1 (2)'!$C$69,'Sheet1 (2)'!$D$69*('Sheet1 (2)'!$D$72-rough_index)/'Sheet1 (2)'!$D$72,IF(shee2!D506='Sheet1 (2)'!$C$70,'Sheet1 (2)'!$D$70*('Sheet1 (2)'!$D$72-rough_index)/'Sheet1 (2)'!$D$72,IF(shee2!D506='Sheet1 (2)'!$C$71,'Sheet1 (2)'!$D$71*('Sheet1 (2)'!$D$72-rough_index)/'Sheet1 (2)'!$D$72))))</f>
        <v>2.5</v>
      </c>
      <c r="AZ506" s="159">
        <f>+(AU506*'Sheet1 (2)'!$C$77)+(AV506*'Sheet1 (2)'!$C$78)+(AW506*'Sheet1 (2)'!$C$79)+(AX506*'Sheet1 (2)'!$C$80)+(AY506*'Sheet1 (2)'!$C$81)</f>
        <v>3.020833333333333</v>
      </c>
      <c r="BA506" s="213" t="str">
        <f t="shared" si="15"/>
        <v>Fair</v>
      </c>
      <c r="BE506">
        <f>IF(D506='Sheet1 (2)'!$C$61,'Sheet1 (2)'!$D$61*(counts^2)+'Sheet1 (2)'!$G$61*counts+'Sheet1 (2)'!$J$61,IF(D506='Sheet1 (2)'!$C$62,'Sheet1 (2)'!$D$62*counts+'Sheet1 (2)'!$G$62,IF(D506='Sheet1 (2)'!$C$63,'Sheet1 (2)'!$D$63*counts+'Sheet1 (2)'!$G$63,IF(D506='Sheet1 (2)'!$C$64,'Sheet1 (2)'!$D$64*counts+'Sheet1 (2)'!$G$64))))</f>
        <v>2.0984129299999998</v>
      </c>
    </row>
    <row r="507" spans="1:57" ht="12" customHeight="1">
      <c r="A507" s="145" t="s">
        <v>282</v>
      </c>
      <c r="B507" s="145" t="s">
        <v>76</v>
      </c>
      <c r="C507" s="170">
        <v>647</v>
      </c>
      <c r="D507" s="174" t="s">
        <v>77</v>
      </c>
      <c r="E507" s="171">
        <v>8</v>
      </c>
      <c r="F507" s="171">
        <v>2</v>
      </c>
      <c r="G507" s="171" t="s">
        <v>77</v>
      </c>
      <c r="H507" s="171">
        <v>1</v>
      </c>
      <c r="I507" s="171" t="s">
        <v>77</v>
      </c>
      <c r="J507" s="173" t="s">
        <v>80</v>
      </c>
      <c r="K507" s="173" t="s">
        <v>80</v>
      </c>
      <c r="L507" s="169">
        <f>VLOOKUP(CONCATENATE(J507,K507),'Sheet1 (2)'!$J$6:$K$26,2,FALSE)</f>
        <v>0</v>
      </c>
      <c r="M507" s="173" t="s">
        <v>80</v>
      </c>
      <c r="N507" s="173" t="s">
        <v>80</v>
      </c>
      <c r="O507" s="168">
        <f>VLOOKUP(CONCATENATE(M507,N507),'Sheet1 (2)'!$L$6:$M$26,2,FALSE)</f>
        <v>0</v>
      </c>
      <c r="P507" s="173" t="s">
        <v>80</v>
      </c>
      <c r="Q507" s="173" t="s">
        <v>80</v>
      </c>
      <c r="R507" s="168">
        <f>VLOOKUP(CONCATENATE(P507,Q507),'Sheet1 (2)'!$N$6:$O$26,2,FALSE)</f>
        <v>0</v>
      </c>
      <c r="S507" s="173" t="s">
        <v>80</v>
      </c>
      <c r="T507" s="173" t="s">
        <v>80</v>
      </c>
      <c r="U507" s="168">
        <f>VLOOKUP(CONCATENATE(S507,T507),'Sheet1 (2)'!$P$6:$Q$26,2,FALSE)</f>
        <v>0</v>
      </c>
      <c r="V507" s="173" t="s">
        <v>82</v>
      </c>
      <c r="W507" s="173" t="s">
        <v>81</v>
      </c>
      <c r="X507" s="168">
        <f>VLOOKUP(CONCATENATE(V507,W507),'Sheet1 (2)'!$R$6:$S$26,2,FALSE)</f>
        <v>50</v>
      </c>
      <c r="Y507" s="173" t="s">
        <v>80</v>
      </c>
      <c r="Z507" s="173" t="s">
        <v>80</v>
      </c>
      <c r="AA507" s="168">
        <f>VLOOKUP(CONCATENATE(Y507,Z507),'Sheet1 (2)'!$T$6:$U$26,2,FALSE)</f>
        <v>0</v>
      </c>
      <c r="AB507" s="173" t="s">
        <v>80</v>
      </c>
      <c r="AC507" s="173" t="s">
        <v>80</v>
      </c>
      <c r="AD507" s="168">
        <f>VLOOKUP(CONCATENATE(AB507,AC507),'Sheet1 (2)'!$X$6:$Y$26,2,FALSE)</f>
        <v>0</v>
      </c>
      <c r="AE507" s="173" t="s">
        <v>82</v>
      </c>
      <c r="AF507" s="173" t="s">
        <v>81</v>
      </c>
      <c r="AG507" s="168">
        <f>VLOOKUP(CONCATENATE(AE507,AF507),'Sheet1 (2)'!$Z$6:$AA$26,2,FALSE)</f>
        <v>66</v>
      </c>
      <c r="AH507" s="172"/>
      <c r="AI507" s="175"/>
      <c r="AJ507" s="140"/>
      <c r="AK507" s="176" t="s">
        <v>282</v>
      </c>
      <c r="AL507" s="176" t="s">
        <v>76</v>
      </c>
      <c r="AM507" s="170">
        <f t="shared" si="14"/>
        <v>647</v>
      </c>
      <c r="AN507" s="147"/>
      <c r="AO507" s="155"/>
      <c r="AP507" s="156"/>
      <c r="AQ507" s="157">
        <v>2.4917320932</v>
      </c>
      <c r="AR507" s="158"/>
      <c r="AS507" s="145">
        <f>LOOKUP(rufmkm,'Sheet1 (2)'!$V$62:$V$71,'Sheet1 (2)'!$W$62:$W$71)</f>
        <v>30</v>
      </c>
      <c r="AT507" s="140"/>
      <c r="AU507" s="157">
        <f>IF(IF(D507='Sheet1 (2)'!$C$69,'Sheet1 (2)'!$D$69*('Sheet1 (2)'!$D$72-rut_index)/'Sheet1 (2)'!$D$72,IF(shee2!D507='Sheet1 (2)'!$C$70,'Sheet1 (2)'!$D$70*('Sheet1 (2)'!$D$72-rut_index)/'Sheet1 (2)'!$D$72,IF(shee2!D507='Sheet1 (2)'!$C$71,'Sheet1 (2)'!$D$71*('Sheet1 (2)'!$D$72-rut_index)/'Sheet1 (2)'!$D$72)))&lt;0,0,IF(D507='Sheet1 (2)'!$C$69,'Sheet1 (2)'!$D$69*('Sheet1 (2)'!$D$72-rut_index)/'Sheet1 (2)'!$D$72,IF(shee2!D507='Sheet1 (2)'!$C$70,'Sheet1 (2)'!$D$70*('Sheet1 (2)'!$D$72-rut_index)/'Sheet1 (2)'!$D$72,IF(shee2!D507='Sheet1 (2)'!$C$71,'Sheet1 (2)'!$D$71*('Sheet1 (2)'!$D$72-rut_index)/'Sheet1 (2)'!$D$72))))</f>
        <v>5</v>
      </c>
      <c r="AV507" s="157">
        <f>IF(IF(D507='Sheet1 (2)'!$C$69,'Sheet1 (2)'!$D$69*('Sheet1 (2)'!$D$72-crack_s_index)/'Sheet1 (2)'!$D$72,IF(shee2!D507='Sheet1 (2)'!$C$70,'Sheet1 (2)'!$D$70*('Sheet1 (2)'!$D$72-crack_s_index)/'Sheet1 (2)'!$D$72,IF(shee2!D507='Sheet1 (2)'!$C$71,'Sheet1 (2)'!$D$71*('Sheet1 (2)'!$D$72-crack_s_index)/'Sheet1 (2)'!$D$72)))&lt;0,0,IF(D507='Sheet1 (2)'!$C$69,'Sheet1 (2)'!$D$69*('Sheet1 (2)'!$D$72-crack_s_index)/'Sheet1 (2)'!$D$72,IF(shee2!D507='Sheet1 (2)'!$C$70,'Sheet1 (2)'!$D$70*('Sheet1 (2)'!$D$72-crack_s_index)/'Sheet1 (2)'!$D$72,IF(shee2!D507='Sheet1 (2)'!$C$71,'Sheet1 (2)'!$D$71*('Sheet1 (2)'!$D$72-crack_s_index)/'Sheet1 (2)'!$D$72))))</f>
        <v>5</v>
      </c>
      <c r="AW507" s="157">
        <f>IF(IF(D507='Sheet1 (2)'!$C$69,'Sheet1 (2)'!$D$69*('Sheet1 (2)'!$D$72-crack_t_index)/'Sheet1 (2)'!$D$72,IF(shee2!D507='Sheet1 (2)'!$C$70,'Sheet1 (2)'!$D$70*('Sheet1 (2)'!$D$72-crack_t_index)/'Sheet1 (2)'!$D$72,IF(shee2!D507='Sheet1 (2)'!$C$71,'Sheet1 (2)'!$D$71*('Sheet1 (2)'!$D$72-crack_t_index)/'Sheet1 (2)'!$D$72)))&lt;0,0,IF(D507='Sheet1 (2)'!$C$69,'Sheet1 (2)'!$D$69*('Sheet1 (2)'!$D$72-crack_t_index)/'Sheet1 (2)'!$D$72,IF(shee2!D507='Sheet1 (2)'!$C$70,'Sheet1 (2)'!$D$70*('Sheet1 (2)'!$D$72-crack_t_index)/'Sheet1 (2)'!$D$72,IF(shee2!D507='Sheet1 (2)'!$C$71,'Sheet1 (2)'!$D$71*('Sheet1 (2)'!$D$72-crack_t_index)/'Sheet1 (2)'!$D$72))))</f>
        <v>5</v>
      </c>
      <c r="AX507" s="157">
        <f>IF(IF(D507='Sheet1 (2)'!$C$69,'Sheet1 (2)'!$D$69*('Sheet1 (2)'!$D$72-rave_index)/'Sheet1 (2)'!$D$72,IF(shee2!D507='Sheet1 (2)'!$C$70,'Sheet1 (2)'!$D$70*('Sheet1 (2)'!$D$72-rave_index)/'Sheet1 (2)'!$D$72,IF(shee2!D507='Sheet1 (2)'!$C$71,'Sheet1 (2)'!$D$71*('Sheet1 (2)'!$D$72-rave_index)/'Sheet1 (2)'!$D$72)))&lt;0,0,IF(D507='Sheet1 (2)'!$C$69,'Sheet1 (2)'!$D$69*('Sheet1 (2)'!$D$72-rave_index)/'Sheet1 (2)'!$D$72,IF(shee2!D507='Sheet1 (2)'!$C$70,'Sheet1 (2)'!$D$70*('Sheet1 (2)'!$D$72-rave_index)/'Sheet1 (2)'!$D$72,IF(shee2!D507='Sheet1 (2)'!$C$71,'Sheet1 (2)'!$D$71*('Sheet1 (2)'!$D$72-rave_index)/'Sheet1 (2)'!$D$72))))</f>
        <v>5</v>
      </c>
      <c r="AY507" s="157">
        <f>IF(IF(D507='Sheet1 (2)'!$C$69,'Sheet1 (2)'!$D$69*('Sheet1 (2)'!$D$72-rough_index)/'Sheet1 (2)'!$D$72,IF(shee2!D507='Sheet1 (2)'!$C$70,'Sheet1 (2)'!$D$70*('Sheet1 (2)'!$D$72-rough_index)/'Sheet1 (2)'!$D$72,IF(shee2!D507='Sheet1 (2)'!$C$71,'Sheet1 (2)'!$D$71*('Sheet1 (2)'!$D$72-rough_index)/'Sheet1 (2)'!$D$72)))&lt;0,0,IF(D507='Sheet1 (2)'!$C$69,'Sheet1 (2)'!$D$69*('Sheet1 (2)'!$D$72-rough_index)/'Sheet1 (2)'!$D$72,IF(shee2!D507='Sheet1 (2)'!$C$70,'Sheet1 (2)'!$D$70*('Sheet1 (2)'!$D$72-rough_index)/'Sheet1 (2)'!$D$72,IF(shee2!D507='Sheet1 (2)'!$C$71,'Sheet1 (2)'!$D$71*('Sheet1 (2)'!$D$72-rough_index)/'Sheet1 (2)'!$D$72))))</f>
        <v>2.5</v>
      </c>
      <c r="AZ507" s="159">
        <f>+(AU507*'Sheet1 (2)'!$C$77)+(AV507*'Sheet1 (2)'!$C$78)+(AW507*'Sheet1 (2)'!$C$79)+(AX507*'Sheet1 (2)'!$C$80)+(AY507*'Sheet1 (2)'!$C$81)</f>
        <v>4.25</v>
      </c>
      <c r="BA507" s="213" t="str">
        <f t="shared" si="15"/>
        <v>Good</v>
      </c>
      <c r="BE507">
        <f>IF(D507='Sheet1 (2)'!$C$61,'Sheet1 (2)'!$D$61*(counts^2)+'Sheet1 (2)'!$G$61*counts+'Sheet1 (2)'!$J$61,IF(D507='Sheet1 (2)'!$C$62,'Sheet1 (2)'!$D$62*counts+'Sheet1 (2)'!$G$62,IF(D507='Sheet1 (2)'!$C$63,'Sheet1 (2)'!$D$63*counts+'Sheet1 (2)'!$G$63,IF(D507='Sheet1 (2)'!$C$64,'Sheet1 (2)'!$D$64*counts+'Sheet1 (2)'!$G$64))))</f>
        <v>2.0984129299999998</v>
      </c>
    </row>
    <row r="508" spans="1:57" ht="12" customHeight="1">
      <c r="A508" s="145" t="s">
        <v>282</v>
      </c>
      <c r="B508" s="145" t="s">
        <v>76</v>
      </c>
      <c r="C508" s="170">
        <v>648</v>
      </c>
      <c r="D508" s="174" t="s">
        <v>77</v>
      </c>
      <c r="E508" s="171">
        <v>8</v>
      </c>
      <c r="F508" s="171">
        <v>2</v>
      </c>
      <c r="G508" s="171" t="s">
        <v>77</v>
      </c>
      <c r="H508" s="171">
        <v>1</v>
      </c>
      <c r="I508" s="171" t="s">
        <v>77</v>
      </c>
      <c r="J508" s="173" t="s">
        <v>80</v>
      </c>
      <c r="K508" s="173" t="s">
        <v>80</v>
      </c>
      <c r="L508" s="169">
        <f>VLOOKUP(CONCATENATE(J508,K508),'Sheet1 (2)'!$J$6:$K$26,2,FALSE)</f>
        <v>0</v>
      </c>
      <c r="M508" s="173" t="s">
        <v>83</v>
      </c>
      <c r="N508" s="173" t="s">
        <v>83</v>
      </c>
      <c r="O508" s="168">
        <f>VLOOKUP(CONCATENATE(M508,N508),'Sheet1 (2)'!$L$6:$M$26,2,FALSE)</f>
        <v>37.5</v>
      </c>
      <c r="P508" s="173" t="s">
        <v>80</v>
      </c>
      <c r="Q508" s="173" t="s">
        <v>80</v>
      </c>
      <c r="R508" s="168">
        <f>VLOOKUP(CONCATENATE(P508,Q508),'Sheet1 (2)'!$N$6:$O$26,2,FALSE)</f>
        <v>0</v>
      </c>
      <c r="S508" s="173" t="s">
        <v>80</v>
      </c>
      <c r="T508" s="173" t="s">
        <v>80</v>
      </c>
      <c r="U508" s="168">
        <f>VLOOKUP(CONCATENATE(S508,T508),'Sheet1 (2)'!$P$6:$Q$26,2,FALSE)</f>
        <v>0</v>
      </c>
      <c r="V508" s="173" t="s">
        <v>82</v>
      </c>
      <c r="W508" s="173" t="s">
        <v>79</v>
      </c>
      <c r="X508" s="168">
        <f>VLOOKUP(CONCATENATE(V508,W508),'Sheet1 (2)'!$R$6:$S$26,2,FALSE)</f>
        <v>37.5</v>
      </c>
      <c r="Y508" s="173" t="s">
        <v>80</v>
      </c>
      <c r="Z508" s="173" t="s">
        <v>80</v>
      </c>
      <c r="AA508" s="168">
        <f>VLOOKUP(CONCATENATE(Y508,Z508),'Sheet1 (2)'!$T$6:$U$26,2,FALSE)</f>
        <v>0</v>
      </c>
      <c r="AB508" s="173" t="s">
        <v>80</v>
      </c>
      <c r="AC508" s="173" t="s">
        <v>80</v>
      </c>
      <c r="AD508" s="168">
        <f>VLOOKUP(CONCATENATE(AB508,AC508),'Sheet1 (2)'!$X$6:$Y$26,2,FALSE)</f>
        <v>0</v>
      </c>
      <c r="AE508" s="173" t="s">
        <v>82</v>
      </c>
      <c r="AF508" s="173" t="s">
        <v>81</v>
      </c>
      <c r="AG508" s="168">
        <f>VLOOKUP(CONCATENATE(AE508,AF508),'Sheet1 (2)'!$Z$6:$AA$26,2,FALSE)</f>
        <v>66</v>
      </c>
      <c r="AH508" s="172"/>
      <c r="AI508" s="175"/>
      <c r="AJ508" s="140"/>
      <c r="AK508" s="176" t="s">
        <v>282</v>
      </c>
      <c r="AL508" s="176" t="s">
        <v>76</v>
      </c>
      <c r="AM508" s="170">
        <f t="shared" si="14"/>
        <v>648</v>
      </c>
      <c r="AN508" s="147"/>
      <c r="AO508" s="155"/>
      <c r="AP508" s="156"/>
      <c r="AQ508" s="157">
        <v>2.3091175416</v>
      </c>
      <c r="AR508" s="158"/>
      <c r="AS508" s="145">
        <f>LOOKUP(rufmkm,'Sheet1 (2)'!$V$62:$V$71,'Sheet1 (2)'!$W$62:$W$71)</f>
        <v>30</v>
      </c>
      <c r="AT508" s="140"/>
      <c r="AU508" s="157">
        <f>IF(IF(D508='Sheet1 (2)'!$C$69,'Sheet1 (2)'!$D$69*('Sheet1 (2)'!$D$72-rut_index)/'Sheet1 (2)'!$D$72,IF(shee2!D508='Sheet1 (2)'!$C$70,'Sheet1 (2)'!$D$70*('Sheet1 (2)'!$D$72-rut_index)/'Sheet1 (2)'!$D$72,IF(shee2!D508='Sheet1 (2)'!$C$71,'Sheet1 (2)'!$D$71*('Sheet1 (2)'!$D$72-rut_index)/'Sheet1 (2)'!$D$72)))&lt;0,0,IF(D508='Sheet1 (2)'!$C$69,'Sheet1 (2)'!$D$69*('Sheet1 (2)'!$D$72-rut_index)/'Sheet1 (2)'!$D$72,IF(shee2!D508='Sheet1 (2)'!$C$70,'Sheet1 (2)'!$D$70*('Sheet1 (2)'!$D$72-rut_index)/'Sheet1 (2)'!$D$72,IF(shee2!D508='Sheet1 (2)'!$C$71,'Sheet1 (2)'!$D$71*('Sheet1 (2)'!$D$72-rut_index)/'Sheet1 (2)'!$D$72))))</f>
        <v>5</v>
      </c>
      <c r="AV508" s="157">
        <f>IF(IF(D508='Sheet1 (2)'!$C$69,'Sheet1 (2)'!$D$69*('Sheet1 (2)'!$D$72-crack_s_index)/'Sheet1 (2)'!$D$72,IF(shee2!D508='Sheet1 (2)'!$C$70,'Sheet1 (2)'!$D$70*('Sheet1 (2)'!$D$72-crack_s_index)/'Sheet1 (2)'!$D$72,IF(shee2!D508='Sheet1 (2)'!$C$71,'Sheet1 (2)'!$D$71*('Sheet1 (2)'!$D$72-crack_s_index)/'Sheet1 (2)'!$D$72)))&lt;0,0,IF(D508='Sheet1 (2)'!$C$69,'Sheet1 (2)'!$D$69*('Sheet1 (2)'!$D$72-crack_s_index)/'Sheet1 (2)'!$D$72,IF(shee2!D508='Sheet1 (2)'!$C$70,'Sheet1 (2)'!$D$70*('Sheet1 (2)'!$D$72-crack_s_index)/'Sheet1 (2)'!$D$72,IF(shee2!D508='Sheet1 (2)'!$C$71,'Sheet1 (2)'!$D$71*('Sheet1 (2)'!$D$72-crack_s_index)/'Sheet1 (2)'!$D$72))))</f>
        <v>1.875</v>
      </c>
      <c r="AW508" s="157">
        <f>IF(IF(D508='Sheet1 (2)'!$C$69,'Sheet1 (2)'!$D$69*('Sheet1 (2)'!$D$72-crack_t_index)/'Sheet1 (2)'!$D$72,IF(shee2!D508='Sheet1 (2)'!$C$70,'Sheet1 (2)'!$D$70*('Sheet1 (2)'!$D$72-crack_t_index)/'Sheet1 (2)'!$D$72,IF(shee2!D508='Sheet1 (2)'!$C$71,'Sheet1 (2)'!$D$71*('Sheet1 (2)'!$D$72-crack_t_index)/'Sheet1 (2)'!$D$72)))&lt;0,0,IF(D508='Sheet1 (2)'!$C$69,'Sheet1 (2)'!$D$69*('Sheet1 (2)'!$D$72-crack_t_index)/'Sheet1 (2)'!$D$72,IF(shee2!D508='Sheet1 (2)'!$C$70,'Sheet1 (2)'!$D$70*('Sheet1 (2)'!$D$72-crack_t_index)/'Sheet1 (2)'!$D$72,IF(shee2!D508='Sheet1 (2)'!$C$71,'Sheet1 (2)'!$D$71*('Sheet1 (2)'!$D$72-crack_t_index)/'Sheet1 (2)'!$D$72))))</f>
        <v>5</v>
      </c>
      <c r="AX508" s="157">
        <f>IF(IF(D508='Sheet1 (2)'!$C$69,'Sheet1 (2)'!$D$69*('Sheet1 (2)'!$D$72-rave_index)/'Sheet1 (2)'!$D$72,IF(shee2!D508='Sheet1 (2)'!$C$70,'Sheet1 (2)'!$D$70*('Sheet1 (2)'!$D$72-rave_index)/'Sheet1 (2)'!$D$72,IF(shee2!D508='Sheet1 (2)'!$C$71,'Sheet1 (2)'!$D$71*('Sheet1 (2)'!$D$72-rave_index)/'Sheet1 (2)'!$D$72)))&lt;0,0,IF(D508='Sheet1 (2)'!$C$69,'Sheet1 (2)'!$D$69*('Sheet1 (2)'!$D$72-rave_index)/'Sheet1 (2)'!$D$72,IF(shee2!D508='Sheet1 (2)'!$C$70,'Sheet1 (2)'!$D$70*('Sheet1 (2)'!$D$72-rave_index)/'Sheet1 (2)'!$D$72,IF(shee2!D508='Sheet1 (2)'!$C$71,'Sheet1 (2)'!$D$71*('Sheet1 (2)'!$D$72-rave_index)/'Sheet1 (2)'!$D$72))))</f>
        <v>5</v>
      </c>
      <c r="AY508" s="157">
        <f>IF(IF(D508='Sheet1 (2)'!$C$69,'Sheet1 (2)'!$D$69*('Sheet1 (2)'!$D$72-rough_index)/'Sheet1 (2)'!$D$72,IF(shee2!D508='Sheet1 (2)'!$C$70,'Sheet1 (2)'!$D$70*('Sheet1 (2)'!$D$72-rough_index)/'Sheet1 (2)'!$D$72,IF(shee2!D508='Sheet1 (2)'!$C$71,'Sheet1 (2)'!$D$71*('Sheet1 (2)'!$D$72-rough_index)/'Sheet1 (2)'!$D$72)))&lt;0,0,IF(D508='Sheet1 (2)'!$C$69,'Sheet1 (2)'!$D$69*('Sheet1 (2)'!$D$72-rough_index)/'Sheet1 (2)'!$D$72,IF(shee2!D508='Sheet1 (2)'!$C$70,'Sheet1 (2)'!$D$70*('Sheet1 (2)'!$D$72-rough_index)/'Sheet1 (2)'!$D$72,IF(shee2!D508='Sheet1 (2)'!$C$71,'Sheet1 (2)'!$D$71*('Sheet1 (2)'!$D$72-rough_index)/'Sheet1 (2)'!$D$72))))</f>
        <v>2.5</v>
      </c>
      <c r="AZ508" s="159">
        <f>+(AU508*'Sheet1 (2)'!$C$77)+(AV508*'Sheet1 (2)'!$C$78)+(AW508*'Sheet1 (2)'!$C$79)+(AX508*'Sheet1 (2)'!$C$80)+(AY508*'Sheet1 (2)'!$C$81)</f>
        <v>3.125</v>
      </c>
      <c r="BA508" s="213" t="str">
        <f t="shared" si="15"/>
        <v>Fair</v>
      </c>
      <c r="BE508">
        <f>IF(D508='Sheet1 (2)'!$C$61,'Sheet1 (2)'!$D$61*(counts^2)+'Sheet1 (2)'!$G$61*counts+'Sheet1 (2)'!$J$61,IF(D508='Sheet1 (2)'!$C$62,'Sheet1 (2)'!$D$62*counts+'Sheet1 (2)'!$G$62,IF(D508='Sheet1 (2)'!$C$63,'Sheet1 (2)'!$D$63*counts+'Sheet1 (2)'!$G$63,IF(D508='Sheet1 (2)'!$C$64,'Sheet1 (2)'!$D$64*counts+'Sheet1 (2)'!$G$64))))</f>
        <v>2.0984129299999998</v>
      </c>
    </row>
    <row r="509" spans="1:57" ht="12" customHeight="1">
      <c r="A509" s="145" t="s">
        <v>282</v>
      </c>
      <c r="B509" s="145" t="s">
        <v>76</v>
      </c>
      <c r="C509" s="170">
        <v>649</v>
      </c>
      <c r="D509" s="174" t="s">
        <v>77</v>
      </c>
      <c r="E509" s="171">
        <v>8</v>
      </c>
      <c r="F509" s="171">
        <v>2</v>
      </c>
      <c r="G509" s="171" t="s">
        <v>77</v>
      </c>
      <c r="H509" s="171">
        <v>1</v>
      </c>
      <c r="I509" s="171" t="s">
        <v>77</v>
      </c>
      <c r="J509" s="173" t="s">
        <v>80</v>
      </c>
      <c r="K509" s="173" t="s">
        <v>80</v>
      </c>
      <c r="L509" s="169">
        <f>VLOOKUP(CONCATENATE(J509,K509),'Sheet1 (2)'!$J$6:$K$26,2,FALSE)</f>
        <v>0</v>
      </c>
      <c r="M509" s="173" t="s">
        <v>83</v>
      </c>
      <c r="N509" s="173" t="s">
        <v>78</v>
      </c>
      <c r="O509" s="168">
        <f>VLOOKUP(CONCATENATE(M509,N509),'Sheet1 (2)'!$L$6:$M$26,2,FALSE)</f>
        <v>7.5</v>
      </c>
      <c r="P509" s="173" t="s">
        <v>80</v>
      </c>
      <c r="Q509" s="173" t="s">
        <v>80</v>
      </c>
      <c r="R509" s="168">
        <f>VLOOKUP(CONCATENATE(P509,Q509),'Sheet1 (2)'!$N$6:$O$26,2,FALSE)</f>
        <v>0</v>
      </c>
      <c r="S509" s="173" t="s">
        <v>80</v>
      </c>
      <c r="T509" s="173" t="s">
        <v>80</v>
      </c>
      <c r="U509" s="168">
        <f>VLOOKUP(CONCATENATE(S509,T509),'Sheet1 (2)'!$P$6:$Q$26,2,FALSE)</f>
        <v>0</v>
      </c>
      <c r="V509" s="173" t="s">
        <v>82</v>
      </c>
      <c r="W509" s="173" t="s">
        <v>83</v>
      </c>
      <c r="X509" s="168">
        <f>VLOOKUP(CONCATENATE(V509,W509),'Sheet1 (2)'!$R$6:$S$26,2,FALSE)</f>
        <v>25</v>
      </c>
      <c r="Y509" s="173" t="s">
        <v>80</v>
      </c>
      <c r="Z509" s="173" t="s">
        <v>80</v>
      </c>
      <c r="AA509" s="168">
        <f>VLOOKUP(CONCATENATE(Y509,Z509),'Sheet1 (2)'!$T$6:$U$26,2,FALSE)</f>
        <v>0</v>
      </c>
      <c r="AB509" s="173" t="s">
        <v>80</v>
      </c>
      <c r="AC509" s="173" t="s">
        <v>80</v>
      </c>
      <c r="AD509" s="168">
        <f>VLOOKUP(CONCATENATE(AB509,AC509),'Sheet1 (2)'!$X$6:$Y$26,2,FALSE)</f>
        <v>0</v>
      </c>
      <c r="AE509" s="173" t="s">
        <v>82</v>
      </c>
      <c r="AF509" s="173" t="s">
        <v>81</v>
      </c>
      <c r="AG509" s="168">
        <f>VLOOKUP(CONCATENATE(AE509,AF509),'Sheet1 (2)'!$Z$6:$AA$26,2,FALSE)</f>
        <v>66</v>
      </c>
      <c r="AH509" s="172"/>
      <c r="AI509" s="175"/>
      <c r="AJ509" s="140"/>
      <c r="AK509" s="176" t="s">
        <v>282</v>
      </c>
      <c r="AL509" s="176" t="s">
        <v>76</v>
      </c>
      <c r="AM509" s="170">
        <f t="shared" si="14"/>
        <v>649</v>
      </c>
      <c r="AN509" s="147"/>
      <c r="AO509" s="155" t="s">
        <v>443</v>
      </c>
      <c r="AP509" s="156"/>
      <c r="AQ509" s="157">
        <v>1.7971648188</v>
      </c>
      <c r="AR509" s="158"/>
      <c r="AS509" s="145">
        <f>LOOKUP(rufmkm,'Sheet1 (2)'!$V$62:$V$71,'Sheet1 (2)'!$W$62:$W$71)</f>
        <v>20</v>
      </c>
      <c r="AT509" s="140"/>
      <c r="AU509" s="157">
        <f>IF(IF(D509='Sheet1 (2)'!$C$69,'Sheet1 (2)'!$D$69*('Sheet1 (2)'!$D$72-rut_index)/'Sheet1 (2)'!$D$72,IF(shee2!D509='Sheet1 (2)'!$C$70,'Sheet1 (2)'!$D$70*('Sheet1 (2)'!$D$72-rut_index)/'Sheet1 (2)'!$D$72,IF(shee2!D509='Sheet1 (2)'!$C$71,'Sheet1 (2)'!$D$71*('Sheet1 (2)'!$D$72-rut_index)/'Sheet1 (2)'!$D$72)))&lt;0,0,IF(D509='Sheet1 (2)'!$C$69,'Sheet1 (2)'!$D$69*('Sheet1 (2)'!$D$72-rut_index)/'Sheet1 (2)'!$D$72,IF(shee2!D509='Sheet1 (2)'!$C$70,'Sheet1 (2)'!$D$70*('Sheet1 (2)'!$D$72-rut_index)/'Sheet1 (2)'!$D$72,IF(shee2!D509='Sheet1 (2)'!$C$71,'Sheet1 (2)'!$D$71*('Sheet1 (2)'!$D$72-rut_index)/'Sheet1 (2)'!$D$72))))</f>
        <v>5</v>
      </c>
      <c r="AV509" s="157">
        <f>IF(IF(D509='Sheet1 (2)'!$C$69,'Sheet1 (2)'!$D$69*('Sheet1 (2)'!$D$72-crack_s_index)/'Sheet1 (2)'!$D$72,IF(shee2!D509='Sheet1 (2)'!$C$70,'Sheet1 (2)'!$D$70*('Sheet1 (2)'!$D$72-crack_s_index)/'Sheet1 (2)'!$D$72,IF(shee2!D509='Sheet1 (2)'!$C$71,'Sheet1 (2)'!$D$71*('Sheet1 (2)'!$D$72-crack_s_index)/'Sheet1 (2)'!$D$72)))&lt;0,0,IF(D509='Sheet1 (2)'!$C$69,'Sheet1 (2)'!$D$69*('Sheet1 (2)'!$D$72-crack_s_index)/'Sheet1 (2)'!$D$72,IF(shee2!D509='Sheet1 (2)'!$C$70,'Sheet1 (2)'!$D$70*('Sheet1 (2)'!$D$72-crack_s_index)/'Sheet1 (2)'!$D$72,IF(shee2!D509='Sheet1 (2)'!$C$71,'Sheet1 (2)'!$D$71*('Sheet1 (2)'!$D$72-crack_s_index)/'Sheet1 (2)'!$D$72))))</f>
        <v>4.375</v>
      </c>
      <c r="AW509" s="157">
        <f>IF(IF(D509='Sheet1 (2)'!$C$69,'Sheet1 (2)'!$D$69*('Sheet1 (2)'!$D$72-crack_t_index)/'Sheet1 (2)'!$D$72,IF(shee2!D509='Sheet1 (2)'!$C$70,'Sheet1 (2)'!$D$70*('Sheet1 (2)'!$D$72-crack_t_index)/'Sheet1 (2)'!$D$72,IF(shee2!D509='Sheet1 (2)'!$C$71,'Sheet1 (2)'!$D$71*('Sheet1 (2)'!$D$72-crack_t_index)/'Sheet1 (2)'!$D$72)))&lt;0,0,IF(D509='Sheet1 (2)'!$C$69,'Sheet1 (2)'!$D$69*('Sheet1 (2)'!$D$72-crack_t_index)/'Sheet1 (2)'!$D$72,IF(shee2!D509='Sheet1 (2)'!$C$70,'Sheet1 (2)'!$D$70*('Sheet1 (2)'!$D$72-crack_t_index)/'Sheet1 (2)'!$D$72,IF(shee2!D509='Sheet1 (2)'!$C$71,'Sheet1 (2)'!$D$71*('Sheet1 (2)'!$D$72-crack_t_index)/'Sheet1 (2)'!$D$72))))</f>
        <v>5</v>
      </c>
      <c r="AX509" s="157">
        <f>IF(IF(D509='Sheet1 (2)'!$C$69,'Sheet1 (2)'!$D$69*('Sheet1 (2)'!$D$72-rave_index)/'Sheet1 (2)'!$D$72,IF(shee2!D509='Sheet1 (2)'!$C$70,'Sheet1 (2)'!$D$70*('Sheet1 (2)'!$D$72-rave_index)/'Sheet1 (2)'!$D$72,IF(shee2!D509='Sheet1 (2)'!$C$71,'Sheet1 (2)'!$D$71*('Sheet1 (2)'!$D$72-rave_index)/'Sheet1 (2)'!$D$72)))&lt;0,0,IF(D509='Sheet1 (2)'!$C$69,'Sheet1 (2)'!$D$69*('Sheet1 (2)'!$D$72-rave_index)/'Sheet1 (2)'!$D$72,IF(shee2!D509='Sheet1 (2)'!$C$70,'Sheet1 (2)'!$D$70*('Sheet1 (2)'!$D$72-rave_index)/'Sheet1 (2)'!$D$72,IF(shee2!D509='Sheet1 (2)'!$C$71,'Sheet1 (2)'!$D$71*('Sheet1 (2)'!$D$72-rave_index)/'Sheet1 (2)'!$D$72))))</f>
        <v>5</v>
      </c>
      <c r="AY509" s="157">
        <f>IF(IF(D509='Sheet1 (2)'!$C$69,'Sheet1 (2)'!$D$69*('Sheet1 (2)'!$D$72-rough_index)/'Sheet1 (2)'!$D$72,IF(shee2!D509='Sheet1 (2)'!$C$70,'Sheet1 (2)'!$D$70*('Sheet1 (2)'!$D$72-rough_index)/'Sheet1 (2)'!$D$72,IF(shee2!D509='Sheet1 (2)'!$C$71,'Sheet1 (2)'!$D$71*('Sheet1 (2)'!$D$72-rough_index)/'Sheet1 (2)'!$D$72)))&lt;0,0,IF(D509='Sheet1 (2)'!$C$69,'Sheet1 (2)'!$D$69*('Sheet1 (2)'!$D$72-rough_index)/'Sheet1 (2)'!$D$72,IF(shee2!D509='Sheet1 (2)'!$C$70,'Sheet1 (2)'!$D$70*('Sheet1 (2)'!$D$72-rough_index)/'Sheet1 (2)'!$D$72,IF(shee2!D509='Sheet1 (2)'!$C$71,'Sheet1 (2)'!$D$71*('Sheet1 (2)'!$D$72-rough_index)/'Sheet1 (2)'!$D$72))))</f>
        <v>3.3333333333333335</v>
      </c>
      <c r="AZ509" s="159">
        <f>+(AU509*'Sheet1 (2)'!$C$77)+(AV509*'Sheet1 (2)'!$C$78)+(AW509*'Sheet1 (2)'!$C$79)+(AX509*'Sheet1 (2)'!$C$80)+(AY509*'Sheet1 (2)'!$C$81)</f>
        <v>4.2750000000000004</v>
      </c>
      <c r="BA509" s="213" t="str">
        <f t="shared" si="15"/>
        <v>Good</v>
      </c>
      <c r="BE509">
        <f>IF(D509='Sheet1 (2)'!$C$61,'Sheet1 (2)'!$D$61*(counts^2)+'Sheet1 (2)'!$G$61*counts+'Sheet1 (2)'!$J$61,IF(D509='Sheet1 (2)'!$C$62,'Sheet1 (2)'!$D$62*counts+'Sheet1 (2)'!$G$62,IF(D509='Sheet1 (2)'!$C$63,'Sheet1 (2)'!$D$63*counts+'Sheet1 (2)'!$G$63,IF(D509='Sheet1 (2)'!$C$64,'Sheet1 (2)'!$D$64*counts+'Sheet1 (2)'!$G$64))))</f>
        <v>2.0984129299999998</v>
      </c>
    </row>
    <row r="510" spans="1:57" ht="12" customHeight="1">
      <c r="A510" s="145" t="s">
        <v>282</v>
      </c>
      <c r="B510" s="145" t="s">
        <v>76</v>
      </c>
      <c r="C510" s="170">
        <v>650</v>
      </c>
      <c r="D510" s="174" t="s">
        <v>77</v>
      </c>
      <c r="E510" s="171">
        <v>8</v>
      </c>
      <c r="F510" s="171">
        <v>2</v>
      </c>
      <c r="G510" s="171" t="s">
        <v>77</v>
      </c>
      <c r="H510" s="171">
        <v>1</v>
      </c>
      <c r="I510" s="171" t="s">
        <v>77</v>
      </c>
      <c r="J510" s="173" t="s">
        <v>80</v>
      </c>
      <c r="K510" s="173" t="s">
        <v>80</v>
      </c>
      <c r="L510" s="169">
        <f>VLOOKUP(CONCATENATE(J510,K510),'Sheet1 (2)'!$J$6:$K$26,2,FALSE)</f>
        <v>0</v>
      </c>
      <c r="M510" s="173" t="s">
        <v>83</v>
      </c>
      <c r="N510" s="173" t="s">
        <v>78</v>
      </c>
      <c r="O510" s="168">
        <f>VLOOKUP(CONCATENATE(M510,N510),'Sheet1 (2)'!$L$6:$M$26,2,FALSE)</f>
        <v>7.5</v>
      </c>
      <c r="P510" s="173" t="s">
        <v>80</v>
      </c>
      <c r="Q510" s="173" t="s">
        <v>80</v>
      </c>
      <c r="R510" s="168">
        <f>VLOOKUP(CONCATENATE(P510,Q510),'Sheet1 (2)'!$N$6:$O$26,2,FALSE)</f>
        <v>0</v>
      </c>
      <c r="S510" s="173" t="s">
        <v>80</v>
      </c>
      <c r="T510" s="173" t="s">
        <v>80</v>
      </c>
      <c r="U510" s="168">
        <f>VLOOKUP(CONCATENATE(S510,T510),'Sheet1 (2)'!$P$6:$Q$26,2,FALSE)</f>
        <v>0</v>
      </c>
      <c r="V510" s="173" t="s">
        <v>80</v>
      </c>
      <c r="W510" s="173" t="s">
        <v>80</v>
      </c>
      <c r="X510" s="168">
        <f>VLOOKUP(CONCATENATE(V510,W510),'Sheet1 (2)'!$R$6:$S$26,2,FALSE)</f>
        <v>0</v>
      </c>
      <c r="Y510" s="173" t="s">
        <v>80</v>
      </c>
      <c r="Z510" s="173" t="s">
        <v>80</v>
      </c>
      <c r="AA510" s="168">
        <f>VLOOKUP(CONCATENATE(Y510,Z510),'Sheet1 (2)'!$T$6:$U$26,2,FALSE)</f>
        <v>0</v>
      </c>
      <c r="AB510" s="173" t="s">
        <v>80</v>
      </c>
      <c r="AC510" s="173" t="s">
        <v>80</v>
      </c>
      <c r="AD510" s="168">
        <f>VLOOKUP(CONCATENATE(AB510,AC510),'Sheet1 (2)'!$X$6:$Y$26,2,FALSE)</f>
        <v>0</v>
      </c>
      <c r="AE510" s="173" t="s">
        <v>82</v>
      </c>
      <c r="AF510" s="173" t="s">
        <v>81</v>
      </c>
      <c r="AG510" s="168">
        <f>VLOOKUP(CONCATENATE(AE510,AF510),'Sheet1 (2)'!$Z$6:$AA$26,2,FALSE)</f>
        <v>66</v>
      </c>
      <c r="AH510" s="172"/>
      <c r="AI510" s="175"/>
      <c r="AJ510" s="140"/>
      <c r="AK510" s="176" t="s">
        <v>282</v>
      </c>
      <c r="AL510" s="176" t="s">
        <v>76</v>
      </c>
      <c r="AM510" s="170">
        <f t="shared" si="14"/>
        <v>650</v>
      </c>
      <c r="AN510" s="147"/>
      <c r="AO510" s="155"/>
      <c r="AP510" s="156"/>
      <c r="AQ510" s="157">
        <v>2.4482808548000001</v>
      </c>
      <c r="AR510" s="158"/>
      <c r="AS510" s="145">
        <f>LOOKUP(rufmkm,'Sheet1 (2)'!$V$62:$V$71,'Sheet1 (2)'!$W$62:$W$71)</f>
        <v>30</v>
      </c>
      <c r="AT510" s="140"/>
      <c r="AU510" s="157">
        <f>IF(IF(D510='Sheet1 (2)'!$C$69,'Sheet1 (2)'!$D$69*('Sheet1 (2)'!$D$72-rut_index)/'Sheet1 (2)'!$D$72,IF(shee2!D510='Sheet1 (2)'!$C$70,'Sheet1 (2)'!$D$70*('Sheet1 (2)'!$D$72-rut_index)/'Sheet1 (2)'!$D$72,IF(shee2!D510='Sheet1 (2)'!$C$71,'Sheet1 (2)'!$D$71*('Sheet1 (2)'!$D$72-rut_index)/'Sheet1 (2)'!$D$72)))&lt;0,0,IF(D510='Sheet1 (2)'!$C$69,'Sheet1 (2)'!$D$69*('Sheet1 (2)'!$D$72-rut_index)/'Sheet1 (2)'!$D$72,IF(shee2!D510='Sheet1 (2)'!$C$70,'Sheet1 (2)'!$D$70*('Sheet1 (2)'!$D$72-rut_index)/'Sheet1 (2)'!$D$72,IF(shee2!D510='Sheet1 (2)'!$C$71,'Sheet1 (2)'!$D$71*('Sheet1 (2)'!$D$72-rut_index)/'Sheet1 (2)'!$D$72))))</f>
        <v>5</v>
      </c>
      <c r="AV510" s="157">
        <f>IF(IF(D510='Sheet1 (2)'!$C$69,'Sheet1 (2)'!$D$69*('Sheet1 (2)'!$D$72-crack_s_index)/'Sheet1 (2)'!$D$72,IF(shee2!D510='Sheet1 (2)'!$C$70,'Sheet1 (2)'!$D$70*('Sheet1 (2)'!$D$72-crack_s_index)/'Sheet1 (2)'!$D$72,IF(shee2!D510='Sheet1 (2)'!$C$71,'Sheet1 (2)'!$D$71*('Sheet1 (2)'!$D$72-crack_s_index)/'Sheet1 (2)'!$D$72)))&lt;0,0,IF(D510='Sheet1 (2)'!$C$69,'Sheet1 (2)'!$D$69*('Sheet1 (2)'!$D$72-crack_s_index)/'Sheet1 (2)'!$D$72,IF(shee2!D510='Sheet1 (2)'!$C$70,'Sheet1 (2)'!$D$70*('Sheet1 (2)'!$D$72-crack_s_index)/'Sheet1 (2)'!$D$72,IF(shee2!D510='Sheet1 (2)'!$C$71,'Sheet1 (2)'!$D$71*('Sheet1 (2)'!$D$72-crack_s_index)/'Sheet1 (2)'!$D$72))))</f>
        <v>4.375</v>
      </c>
      <c r="AW510" s="157">
        <f>IF(IF(D510='Sheet1 (2)'!$C$69,'Sheet1 (2)'!$D$69*('Sheet1 (2)'!$D$72-crack_t_index)/'Sheet1 (2)'!$D$72,IF(shee2!D510='Sheet1 (2)'!$C$70,'Sheet1 (2)'!$D$70*('Sheet1 (2)'!$D$72-crack_t_index)/'Sheet1 (2)'!$D$72,IF(shee2!D510='Sheet1 (2)'!$C$71,'Sheet1 (2)'!$D$71*('Sheet1 (2)'!$D$72-crack_t_index)/'Sheet1 (2)'!$D$72)))&lt;0,0,IF(D510='Sheet1 (2)'!$C$69,'Sheet1 (2)'!$D$69*('Sheet1 (2)'!$D$72-crack_t_index)/'Sheet1 (2)'!$D$72,IF(shee2!D510='Sheet1 (2)'!$C$70,'Sheet1 (2)'!$D$70*('Sheet1 (2)'!$D$72-crack_t_index)/'Sheet1 (2)'!$D$72,IF(shee2!D510='Sheet1 (2)'!$C$71,'Sheet1 (2)'!$D$71*('Sheet1 (2)'!$D$72-crack_t_index)/'Sheet1 (2)'!$D$72))))</f>
        <v>5</v>
      </c>
      <c r="AX510" s="157">
        <f>IF(IF(D510='Sheet1 (2)'!$C$69,'Sheet1 (2)'!$D$69*('Sheet1 (2)'!$D$72-rave_index)/'Sheet1 (2)'!$D$72,IF(shee2!D510='Sheet1 (2)'!$C$70,'Sheet1 (2)'!$D$70*('Sheet1 (2)'!$D$72-rave_index)/'Sheet1 (2)'!$D$72,IF(shee2!D510='Sheet1 (2)'!$C$71,'Sheet1 (2)'!$D$71*('Sheet1 (2)'!$D$72-rave_index)/'Sheet1 (2)'!$D$72)))&lt;0,0,IF(D510='Sheet1 (2)'!$C$69,'Sheet1 (2)'!$D$69*('Sheet1 (2)'!$D$72-rave_index)/'Sheet1 (2)'!$D$72,IF(shee2!D510='Sheet1 (2)'!$C$70,'Sheet1 (2)'!$D$70*('Sheet1 (2)'!$D$72-rave_index)/'Sheet1 (2)'!$D$72,IF(shee2!D510='Sheet1 (2)'!$C$71,'Sheet1 (2)'!$D$71*('Sheet1 (2)'!$D$72-rave_index)/'Sheet1 (2)'!$D$72))))</f>
        <v>5</v>
      </c>
      <c r="AY510" s="157">
        <f>IF(IF(D510='Sheet1 (2)'!$C$69,'Sheet1 (2)'!$D$69*('Sheet1 (2)'!$D$72-rough_index)/'Sheet1 (2)'!$D$72,IF(shee2!D510='Sheet1 (2)'!$C$70,'Sheet1 (2)'!$D$70*('Sheet1 (2)'!$D$72-rough_index)/'Sheet1 (2)'!$D$72,IF(shee2!D510='Sheet1 (2)'!$C$71,'Sheet1 (2)'!$D$71*('Sheet1 (2)'!$D$72-rough_index)/'Sheet1 (2)'!$D$72)))&lt;0,0,IF(D510='Sheet1 (2)'!$C$69,'Sheet1 (2)'!$D$69*('Sheet1 (2)'!$D$72-rough_index)/'Sheet1 (2)'!$D$72,IF(shee2!D510='Sheet1 (2)'!$C$70,'Sheet1 (2)'!$D$70*('Sheet1 (2)'!$D$72-rough_index)/'Sheet1 (2)'!$D$72,IF(shee2!D510='Sheet1 (2)'!$C$71,'Sheet1 (2)'!$D$71*('Sheet1 (2)'!$D$72-rough_index)/'Sheet1 (2)'!$D$72))))</f>
        <v>2.5</v>
      </c>
      <c r="AZ510" s="159">
        <f>+(AU510*'Sheet1 (2)'!$C$77)+(AV510*'Sheet1 (2)'!$C$78)+(AW510*'Sheet1 (2)'!$C$79)+(AX510*'Sheet1 (2)'!$C$80)+(AY510*'Sheet1 (2)'!$C$81)</f>
        <v>4.0250000000000004</v>
      </c>
      <c r="BA510" s="213" t="str">
        <f t="shared" si="15"/>
        <v>Good</v>
      </c>
      <c r="BE510">
        <f>IF(D510='Sheet1 (2)'!$C$61,'Sheet1 (2)'!$D$61*(counts^2)+'Sheet1 (2)'!$G$61*counts+'Sheet1 (2)'!$J$61,IF(D510='Sheet1 (2)'!$C$62,'Sheet1 (2)'!$D$62*counts+'Sheet1 (2)'!$G$62,IF(D510='Sheet1 (2)'!$C$63,'Sheet1 (2)'!$D$63*counts+'Sheet1 (2)'!$G$63,IF(D510='Sheet1 (2)'!$C$64,'Sheet1 (2)'!$D$64*counts+'Sheet1 (2)'!$G$64))))</f>
        <v>2.0984129299999998</v>
      </c>
    </row>
    <row r="511" spans="1:57" ht="12" customHeight="1">
      <c r="A511" s="145" t="s">
        <v>282</v>
      </c>
      <c r="B511" s="145" t="s">
        <v>76</v>
      </c>
      <c r="C511" s="170">
        <v>651</v>
      </c>
      <c r="D511" s="174" t="s">
        <v>77</v>
      </c>
      <c r="E511" s="171">
        <v>8</v>
      </c>
      <c r="F511" s="171">
        <v>2</v>
      </c>
      <c r="G511" s="171" t="s">
        <v>77</v>
      </c>
      <c r="H511" s="171">
        <v>1</v>
      </c>
      <c r="I511" s="171" t="s">
        <v>77</v>
      </c>
      <c r="J511" s="173" t="s">
        <v>80</v>
      </c>
      <c r="K511" s="173" t="s">
        <v>80</v>
      </c>
      <c r="L511" s="169">
        <f>VLOOKUP(CONCATENATE(J511,K511),'Sheet1 (2)'!$J$6:$K$26,2,FALSE)</f>
        <v>0</v>
      </c>
      <c r="M511" s="173" t="s">
        <v>83</v>
      </c>
      <c r="N511" s="173" t="s">
        <v>78</v>
      </c>
      <c r="O511" s="168">
        <f>VLOOKUP(CONCATENATE(M511,N511),'Sheet1 (2)'!$L$6:$M$26,2,FALSE)</f>
        <v>7.5</v>
      </c>
      <c r="P511" s="173" t="s">
        <v>80</v>
      </c>
      <c r="Q511" s="173" t="s">
        <v>80</v>
      </c>
      <c r="R511" s="168">
        <f>VLOOKUP(CONCATENATE(P511,Q511),'Sheet1 (2)'!$N$6:$O$26,2,FALSE)</f>
        <v>0</v>
      </c>
      <c r="S511" s="173" t="s">
        <v>80</v>
      </c>
      <c r="T511" s="173" t="s">
        <v>80</v>
      </c>
      <c r="U511" s="168">
        <f>VLOOKUP(CONCATENATE(S511,T511),'Sheet1 (2)'!$P$6:$Q$26,2,FALSE)</f>
        <v>0</v>
      </c>
      <c r="V511" s="173" t="s">
        <v>80</v>
      </c>
      <c r="W511" s="173" t="s">
        <v>80</v>
      </c>
      <c r="X511" s="168">
        <f>VLOOKUP(CONCATENATE(V511,W511),'Sheet1 (2)'!$R$6:$S$26,2,FALSE)</f>
        <v>0</v>
      </c>
      <c r="Y511" s="173" t="s">
        <v>80</v>
      </c>
      <c r="Z511" s="173" t="s">
        <v>80</v>
      </c>
      <c r="AA511" s="168">
        <f>VLOOKUP(CONCATENATE(Y511,Z511),'Sheet1 (2)'!$T$6:$U$26,2,FALSE)</f>
        <v>0</v>
      </c>
      <c r="AB511" s="173" t="s">
        <v>80</v>
      </c>
      <c r="AC511" s="173" t="s">
        <v>80</v>
      </c>
      <c r="AD511" s="168">
        <f>VLOOKUP(CONCATENATE(AB511,AC511),'Sheet1 (2)'!$X$6:$Y$26,2,FALSE)</f>
        <v>0</v>
      </c>
      <c r="AE511" s="173" t="s">
        <v>82</v>
      </c>
      <c r="AF511" s="173" t="s">
        <v>81</v>
      </c>
      <c r="AG511" s="168">
        <f>VLOOKUP(CONCATENATE(AE511,AF511),'Sheet1 (2)'!$Z$6:$AA$26,2,FALSE)</f>
        <v>66</v>
      </c>
      <c r="AH511" s="172"/>
      <c r="AI511" s="175"/>
      <c r="AJ511" s="140"/>
      <c r="AK511" s="176" t="s">
        <v>282</v>
      </c>
      <c r="AL511" s="176" t="s">
        <v>76</v>
      </c>
      <c r="AM511" s="170">
        <f t="shared" si="14"/>
        <v>651</v>
      </c>
      <c r="AN511" s="147"/>
      <c r="AO511" s="155"/>
      <c r="AP511" s="156"/>
      <c r="AQ511" s="157">
        <v>1.953977606</v>
      </c>
      <c r="AR511" s="158"/>
      <c r="AS511" s="145">
        <f>LOOKUP(rufmkm,'Sheet1 (2)'!$V$62:$V$71,'Sheet1 (2)'!$W$62:$W$71)</f>
        <v>20</v>
      </c>
      <c r="AT511" s="140"/>
      <c r="AU511" s="157">
        <f>IF(IF(D511='Sheet1 (2)'!$C$69,'Sheet1 (2)'!$D$69*('Sheet1 (2)'!$D$72-rut_index)/'Sheet1 (2)'!$D$72,IF(shee2!D511='Sheet1 (2)'!$C$70,'Sheet1 (2)'!$D$70*('Sheet1 (2)'!$D$72-rut_index)/'Sheet1 (2)'!$D$72,IF(shee2!D511='Sheet1 (2)'!$C$71,'Sheet1 (2)'!$D$71*('Sheet1 (2)'!$D$72-rut_index)/'Sheet1 (2)'!$D$72)))&lt;0,0,IF(D511='Sheet1 (2)'!$C$69,'Sheet1 (2)'!$D$69*('Sheet1 (2)'!$D$72-rut_index)/'Sheet1 (2)'!$D$72,IF(shee2!D511='Sheet1 (2)'!$C$70,'Sheet1 (2)'!$D$70*('Sheet1 (2)'!$D$72-rut_index)/'Sheet1 (2)'!$D$72,IF(shee2!D511='Sheet1 (2)'!$C$71,'Sheet1 (2)'!$D$71*('Sheet1 (2)'!$D$72-rut_index)/'Sheet1 (2)'!$D$72))))</f>
        <v>5</v>
      </c>
      <c r="AV511" s="157">
        <f>IF(IF(D511='Sheet1 (2)'!$C$69,'Sheet1 (2)'!$D$69*('Sheet1 (2)'!$D$72-crack_s_index)/'Sheet1 (2)'!$D$72,IF(shee2!D511='Sheet1 (2)'!$C$70,'Sheet1 (2)'!$D$70*('Sheet1 (2)'!$D$72-crack_s_index)/'Sheet1 (2)'!$D$72,IF(shee2!D511='Sheet1 (2)'!$C$71,'Sheet1 (2)'!$D$71*('Sheet1 (2)'!$D$72-crack_s_index)/'Sheet1 (2)'!$D$72)))&lt;0,0,IF(D511='Sheet1 (2)'!$C$69,'Sheet1 (2)'!$D$69*('Sheet1 (2)'!$D$72-crack_s_index)/'Sheet1 (2)'!$D$72,IF(shee2!D511='Sheet1 (2)'!$C$70,'Sheet1 (2)'!$D$70*('Sheet1 (2)'!$D$72-crack_s_index)/'Sheet1 (2)'!$D$72,IF(shee2!D511='Sheet1 (2)'!$C$71,'Sheet1 (2)'!$D$71*('Sheet1 (2)'!$D$72-crack_s_index)/'Sheet1 (2)'!$D$72))))</f>
        <v>4.375</v>
      </c>
      <c r="AW511" s="157">
        <f>IF(IF(D511='Sheet1 (2)'!$C$69,'Sheet1 (2)'!$D$69*('Sheet1 (2)'!$D$72-crack_t_index)/'Sheet1 (2)'!$D$72,IF(shee2!D511='Sheet1 (2)'!$C$70,'Sheet1 (2)'!$D$70*('Sheet1 (2)'!$D$72-crack_t_index)/'Sheet1 (2)'!$D$72,IF(shee2!D511='Sheet1 (2)'!$C$71,'Sheet1 (2)'!$D$71*('Sheet1 (2)'!$D$72-crack_t_index)/'Sheet1 (2)'!$D$72)))&lt;0,0,IF(D511='Sheet1 (2)'!$C$69,'Sheet1 (2)'!$D$69*('Sheet1 (2)'!$D$72-crack_t_index)/'Sheet1 (2)'!$D$72,IF(shee2!D511='Sheet1 (2)'!$C$70,'Sheet1 (2)'!$D$70*('Sheet1 (2)'!$D$72-crack_t_index)/'Sheet1 (2)'!$D$72,IF(shee2!D511='Sheet1 (2)'!$C$71,'Sheet1 (2)'!$D$71*('Sheet1 (2)'!$D$72-crack_t_index)/'Sheet1 (2)'!$D$72))))</f>
        <v>5</v>
      </c>
      <c r="AX511" s="157">
        <f>IF(IF(D511='Sheet1 (2)'!$C$69,'Sheet1 (2)'!$D$69*('Sheet1 (2)'!$D$72-rave_index)/'Sheet1 (2)'!$D$72,IF(shee2!D511='Sheet1 (2)'!$C$70,'Sheet1 (2)'!$D$70*('Sheet1 (2)'!$D$72-rave_index)/'Sheet1 (2)'!$D$72,IF(shee2!D511='Sheet1 (2)'!$C$71,'Sheet1 (2)'!$D$71*('Sheet1 (2)'!$D$72-rave_index)/'Sheet1 (2)'!$D$72)))&lt;0,0,IF(D511='Sheet1 (2)'!$C$69,'Sheet1 (2)'!$D$69*('Sheet1 (2)'!$D$72-rave_index)/'Sheet1 (2)'!$D$72,IF(shee2!D511='Sheet1 (2)'!$C$70,'Sheet1 (2)'!$D$70*('Sheet1 (2)'!$D$72-rave_index)/'Sheet1 (2)'!$D$72,IF(shee2!D511='Sheet1 (2)'!$C$71,'Sheet1 (2)'!$D$71*('Sheet1 (2)'!$D$72-rave_index)/'Sheet1 (2)'!$D$72))))</f>
        <v>5</v>
      </c>
      <c r="AY511" s="157">
        <f>IF(IF(D511='Sheet1 (2)'!$C$69,'Sheet1 (2)'!$D$69*('Sheet1 (2)'!$D$72-rough_index)/'Sheet1 (2)'!$D$72,IF(shee2!D511='Sheet1 (2)'!$C$70,'Sheet1 (2)'!$D$70*('Sheet1 (2)'!$D$72-rough_index)/'Sheet1 (2)'!$D$72,IF(shee2!D511='Sheet1 (2)'!$C$71,'Sheet1 (2)'!$D$71*('Sheet1 (2)'!$D$72-rough_index)/'Sheet1 (2)'!$D$72)))&lt;0,0,IF(D511='Sheet1 (2)'!$C$69,'Sheet1 (2)'!$D$69*('Sheet1 (2)'!$D$72-rough_index)/'Sheet1 (2)'!$D$72,IF(shee2!D511='Sheet1 (2)'!$C$70,'Sheet1 (2)'!$D$70*('Sheet1 (2)'!$D$72-rough_index)/'Sheet1 (2)'!$D$72,IF(shee2!D511='Sheet1 (2)'!$C$71,'Sheet1 (2)'!$D$71*('Sheet1 (2)'!$D$72-rough_index)/'Sheet1 (2)'!$D$72))))</f>
        <v>3.3333333333333335</v>
      </c>
      <c r="AZ511" s="159">
        <f>+(AU511*'Sheet1 (2)'!$C$77)+(AV511*'Sheet1 (2)'!$C$78)+(AW511*'Sheet1 (2)'!$C$79)+(AX511*'Sheet1 (2)'!$C$80)+(AY511*'Sheet1 (2)'!$C$81)</f>
        <v>4.2750000000000004</v>
      </c>
      <c r="BA511" s="213" t="str">
        <f t="shared" si="15"/>
        <v>Good</v>
      </c>
      <c r="BE511">
        <f>IF(D511='Sheet1 (2)'!$C$61,'Sheet1 (2)'!$D$61*(counts^2)+'Sheet1 (2)'!$G$61*counts+'Sheet1 (2)'!$J$61,IF(D511='Sheet1 (2)'!$C$62,'Sheet1 (2)'!$D$62*counts+'Sheet1 (2)'!$G$62,IF(D511='Sheet1 (2)'!$C$63,'Sheet1 (2)'!$D$63*counts+'Sheet1 (2)'!$G$63,IF(D511='Sheet1 (2)'!$C$64,'Sheet1 (2)'!$D$64*counts+'Sheet1 (2)'!$G$64))))</f>
        <v>2.0984129299999998</v>
      </c>
    </row>
    <row r="512" spans="1:57" ht="12" customHeight="1">
      <c r="A512" s="145" t="s">
        <v>282</v>
      </c>
      <c r="B512" s="145" t="s">
        <v>76</v>
      </c>
      <c r="C512" s="170">
        <v>652</v>
      </c>
      <c r="D512" s="174" t="s">
        <v>77</v>
      </c>
      <c r="E512" s="171">
        <v>8</v>
      </c>
      <c r="F512" s="171">
        <v>2</v>
      </c>
      <c r="G512" s="171" t="s">
        <v>77</v>
      </c>
      <c r="H512" s="171">
        <v>1</v>
      </c>
      <c r="I512" s="171" t="s">
        <v>77</v>
      </c>
      <c r="J512" s="173" t="s">
        <v>80</v>
      </c>
      <c r="K512" s="173" t="s">
        <v>80</v>
      </c>
      <c r="L512" s="169">
        <f>VLOOKUP(CONCATENATE(J512,K512),'Sheet1 (2)'!$J$6:$K$26,2,FALSE)</f>
        <v>0</v>
      </c>
      <c r="M512" s="173" t="s">
        <v>83</v>
      </c>
      <c r="N512" s="173" t="s">
        <v>83</v>
      </c>
      <c r="O512" s="168">
        <f>VLOOKUP(CONCATENATE(M512,N512),'Sheet1 (2)'!$L$6:$M$26,2,FALSE)</f>
        <v>37.5</v>
      </c>
      <c r="P512" s="173" t="s">
        <v>83</v>
      </c>
      <c r="Q512" s="173" t="s">
        <v>78</v>
      </c>
      <c r="R512" s="168">
        <f>VLOOKUP(CONCATENATE(P512,Q512),'Sheet1 (2)'!$N$6:$O$26,2,FALSE)</f>
        <v>7.5</v>
      </c>
      <c r="S512" s="173" t="s">
        <v>80</v>
      </c>
      <c r="T512" s="173" t="s">
        <v>80</v>
      </c>
      <c r="U512" s="168">
        <f>VLOOKUP(CONCATENATE(S512,T512),'Sheet1 (2)'!$P$6:$Q$26,2,FALSE)</f>
        <v>0</v>
      </c>
      <c r="V512" s="173" t="s">
        <v>82</v>
      </c>
      <c r="W512" s="173" t="s">
        <v>81</v>
      </c>
      <c r="X512" s="168">
        <f>VLOOKUP(CONCATENATE(V512,W512),'Sheet1 (2)'!$R$6:$S$26,2,FALSE)</f>
        <v>50</v>
      </c>
      <c r="Y512" s="173" t="s">
        <v>80</v>
      </c>
      <c r="Z512" s="173" t="s">
        <v>80</v>
      </c>
      <c r="AA512" s="168">
        <f>VLOOKUP(CONCATENATE(Y512,Z512),'Sheet1 (2)'!$T$6:$U$26,2,FALSE)</f>
        <v>0</v>
      </c>
      <c r="AB512" s="173" t="s">
        <v>80</v>
      </c>
      <c r="AC512" s="173" t="s">
        <v>80</v>
      </c>
      <c r="AD512" s="168">
        <f>VLOOKUP(CONCATENATE(AB512,AC512),'Sheet1 (2)'!$X$6:$Y$26,2,FALSE)</f>
        <v>0</v>
      </c>
      <c r="AE512" s="173" t="s">
        <v>82</v>
      </c>
      <c r="AF512" s="173" t="s">
        <v>81</v>
      </c>
      <c r="AG512" s="168">
        <f>VLOOKUP(CONCATENATE(AE512,AF512),'Sheet1 (2)'!$Z$6:$AA$26,2,FALSE)</f>
        <v>66</v>
      </c>
      <c r="AH512" s="172"/>
      <c r="AI512" s="175"/>
      <c r="AJ512" s="140"/>
      <c r="AK512" s="176" t="s">
        <v>282</v>
      </c>
      <c r="AL512" s="176" t="s">
        <v>76</v>
      </c>
      <c r="AM512" s="170">
        <f t="shared" si="14"/>
        <v>652</v>
      </c>
      <c r="AN512" s="147"/>
      <c r="AO512" s="155"/>
      <c r="AP512" s="156"/>
      <c r="AQ512" s="157">
        <v>2.9105518928</v>
      </c>
      <c r="AR512" s="158"/>
      <c r="AS512" s="145">
        <f>LOOKUP(rufmkm,'Sheet1 (2)'!$V$62:$V$71,'Sheet1 (2)'!$W$62:$W$71)</f>
        <v>30</v>
      </c>
      <c r="AT512" s="140"/>
      <c r="AU512" s="157">
        <f>IF(IF(D512='Sheet1 (2)'!$C$69,'Sheet1 (2)'!$D$69*('Sheet1 (2)'!$D$72-rut_index)/'Sheet1 (2)'!$D$72,IF(shee2!D512='Sheet1 (2)'!$C$70,'Sheet1 (2)'!$D$70*('Sheet1 (2)'!$D$72-rut_index)/'Sheet1 (2)'!$D$72,IF(shee2!D512='Sheet1 (2)'!$C$71,'Sheet1 (2)'!$D$71*('Sheet1 (2)'!$D$72-rut_index)/'Sheet1 (2)'!$D$72)))&lt;0,0,IF(D512='Sheet1 (2)'!$C$69,'Sheet1 (2)'!$D$69*('Sheet1 (2)'!$D$72-rut_index)/'Sheet1 (2)'!$D$72,IF(shee2!D512='Sheet1 (2)'!$C$70,'Sheet1 (2)'!$D$70*('Sheet1 (2)'!$D$72-rut_index)/'Sheet1 (2)'!$D$72,IF(shee2!D512='Sheet1 (2)'!$C$71,'Sheet1 (2)'!$D$71*('Sheet1 (2)'!$D$72-rut_index)/'Sheet1 (2)'!$D$72))))</f>
        <v>5</v>
      </c>
      <c r="AV512" s="157">
        <f>IF(IF(D512='Sheet1 (2)'!$C$69,'Sheet1 (2)'!$D$69*('Sheet1 (2)'!$D$72-crack_s_index)/'Sheet1 (2)'!$D$72,IF(shee2!D512='Sheet1 (2)'!$C$70,'Sheet1 (2)'!$D$70*('Sheet1 (2)'!$D$72-crack_s_index)/'Sheet1 (2)'!$D$72,IF(shee2!D512='Sheet1 (2)'!$C$71,'Sheet1 (2)'!$D$71*('Sheet1 (2)'!$D$72-crack_s_index)/'Sheet1 (2)'!$D$72)))&lt;0,0,IF(D512='Sheet1 (2)'!$C$69,'Sheet1 (2)'!$D$69*('Sheet1 (2)'!$D$72-crack_s_index)/'Sheet1 (2)'!$D$72,IF(shee2!D512='Sheet1 (2)'!$C$70,'Sheet1 (2)'!$D$70*('Sheet1 (2)'!$D$72-crack_s_index)/'Sheet1 (2)'!$D$72,IF(shee2!D512='Sheet1 (2)'!$C$71,'Sheet1 (2)'!$D$71*('Sheet1 (2)'!$D$72-crack_s_index)/'Sheet1 (2)'!$D$72))))</f>
        <v>1.875</v>
      </c>
      <c r="AW512" s="157">
        <f>IF(IF(D512='Sheet1 (2)'!$C$69,'Sheet1 (2)'!$D$69*('Sheet1 (2)'!$D$72-crack_t_index)/'Sheet1 (2)'!$D$72,IF(shee2!D512='Sheet1 (2)'!$C$70,'Sheet1 (2)'!$D$70*('Sheet1 (2)'!$D$72-crack_t_index)/'Sheet1 (2)'!$D$72,IF(shee2!D512='Sheet1 (2)'!$C$71,'Sheet1 (2)'!$D$71*('Sheet1 (2)'!$D$72-crack_t_index)/'Sheet1 (2)'!$D$72)))&lt;0,0,IF(D512='Sheet1 (2)'!$C$69,'Sheet1 (2)'!$D$69*('Sheet1 (2)'!$D$72-crack_t_index)/'Sheet1 (2)'!$D$72,IF(shee2!D512='Sheet1 (2)'!$C$70,'Sheet1 (2)'!$D$70*('Sheet1 (2)'!$D$72-crack_t_index)/'Sheet1 (2)'!$D$72,IF(shee2!D512='Sheet1 (2)'!$C$71,'Sheet1 (2)'!$D$71*('Sheet1 (2)'!$D$72-crack_t_index)/'Sheet1 (2)'!$D$72))))</f>
        <v>4.375</v>
      </c>
      <c r="AX512" s="157">
        <f>IF(IF(D512='Sheet1 (2)'!$C$69,'Sheet1 (2)'!$D$69*('Sheet1 (2)'!$D$72-rave_index)/'Sheet1 (2)'!$D$72,IF(shee2!D512='Sheet1 (2)'!$C$70,'Sheet1 (2)'!$D$70*('Sheet1 (2)'!$D$72-rave_index)/'Sheet1 (2)'!$D$72,IF(shee2!D512='Sheet1 (2)'!$C$71,'Sheet1 (2)'!$D$71*('Sheet1 (2)'!$D$72-rave_index)/'Sheet1 (2)'!$D$72)))&lt;0,0,IF(D512='Sheet1 (2)'!$C$69,'Sheet1 (2)'!$D$69*('Sheet1 (2)'!$D$72-rave_index)/'Sheet1 (2)'!$D$72,IF(shee2!D512='Sheet1 (2)'!$C$70,'Sheet1 (2)'!$D$70*('Sheet1 (2)'!$D$72-rave_index)/'Sheet1 (2)'!$D$72,IF(shee2!D512='Sheet1 (2)'!$C$71,'Sheet1 (2)'!$D$71*('Sheet1 (2)'!$D$72-rave_index)/'Sheet1 (2)'!$D$72))))</f>
        <v>5</v>
      </c>
      <c r="AY512" s="157">
        <f>IF(IF(D512='Sheet1 (2)'!$C$69,'Sheet1 (2)'!$D$69*('Sheet1 (2)'!$D$72-rough_index)/'Sheet1 (2)'!$D$72,IF(shee2!D512='Sheet1 (2)'!$C$70,'Sheet1 (2)'!$D$70*('Sheet1 (2)'!$D$72-rough_index)/'Sheet1 (2)'!$D$72,IF(shee2!D512='Sheet1 (2)'!$C$71,'Sheet1 (2)'!$D$71*('Sheet1 (2)'!$D$72-rough_index)/'Sheet1 (2)'!$D$72)))&lt;0,0,IF(D512='Sheet1 (2)'!$C$69,'Sheet1 (2)'!$D$69*('Sheet1 (2)'!$D$72-rough_index)/'Sheet1 (2)'!$D$72,IF(shee2!D512='Sheet1 (2)'!$C$70,'Sheet1 (2)'!$D$70*('Sheet1 (2)'!$D$72-rough_index)/'Sheet1 (2)'!$D$72,IF(shee2!D512='Sheet1 (2)'!$C$71,'Sheet1 (2)'!$D$71*('Sheet1 (2)'!$D$72-rough_index)/'Sheet1 (2)'!$D$72))))</f>
        <v>2.5</v>
      </c>
      <c r="AZ512" s="159">
        <f>+(AU512*'Sheet1 (2)'!$C$77)+(AV512*'Sheet1 (2)'!$C$78)+(AW512*'Sheet1 (2)'!$C$79)+(AX512*'Sheet1 (2)'!$C$80)+(AY512*'Sheet1 (2)'!$C$81)</f>
        <v>3.0999999999999996</v>
      </c>
      <c r="BA512" s="213" t="str">
        <f t="shared" si="15"/>
        <v>Fair</v>
      </c>
      <c r="BE512">
        <f>IF(D512='Sheet1 (2)'!$C$61,'Sheet1 (2)'!$D$61*(counts^2)+'Sheet1 (2)'!$G$61*counts+'Sheet1 (2)'!$J$61,IF(D512='Sheet1 (2)'!$C$62,'Sheet1 (2)'!$D$62*counts+'Sheet1 (2)'!$G$62,IF(D512='Sheet1 (2)'!$C$63,'Sheet1 (2)'!$D$63*counts+'Sheet1 (2)'!$G$63,IF(D512='Sheet1 (2)'!$C$64,'Sheet1 (2)'!$D$64*counts+'Sheet1 (2)'!$G$64))))</f>
        <v>2.0984129299999998</v>
      </c>
    </row>
    <row r="513" spans="1:57" ht="12" customHeight="1">
      <c r="A513" s="145" t="s">
        <v>282</v>
      </c>
      <c r="B513" s="145" t="s">
        <v>76</v>
      </c>
      <c r="C513" s="170">
        <v>653</v>
      </c>
      <c r="D513" s="174" t="s">
        <v>77</v>
      </c>
      <c r="E513" s="171">
        <v>8</v>
      </c>
      <c r="F513" s="171">
        <v>2</v>
      </c>
      <c r="G513" s="171" t="s">
        <v>77</v>
      </c>
      <c r="H513" s="171">
        <v>1</v>
      </c>
      <c r="I513" s="171" t="s">
        <v>77</v>
      </c>
      <c r="J513" s="173" t="s">
        <v>80</v>
      </c>
      <c r="K513" s="173" t="s">
        <v>80</v>
      </c>
      <c r="L513" s="169">
        <f>VLOOKUP(CONCATENATE(J513,K513),'Sheet1 (2)'!$J$6:$K$26,2,FALSE)</f>
        <v>0</v>
      </c>
      <c r="M513" s="173" t="s">
        <v>83</v>
      </c>
      <c r="N513" s="173" t="s">
        <v>78</v>
      </c>
      <c r="O513" s="168">
        <f>VLOOKUP(CONCATENATE(M513,N513),'Sheet1 (2)'!$L$6:$M$26,2,FALSE)</f>
        <v>7.5</v>
      </c>
      <c r="P513" s="173" t="s">
        <v>80</v>
      </c>
      <c r="Q513" s="173" t="s">
        <v>80</v>
      </c>
      <c r="R513" s="168">
        <f>VLOOKUP(CONCATENATE(P513,Q513),'Sheet1 (2)'!$N$6:$O$26,2,FALSE)</f>
        <v>0</v>
      </c>
      <c r="S513" s="173" t="s">
        <v>80</v>
      </c>
      <c r="T513" s="173" t="s">
        <v>80</v>
      </c>
      <c r="U513" s="168">
        <f>VLOOKUP(CONCATENATE(S513,T513),'Sheet1 (2)'!$P$6:$Q$26,2,FALSE)</f>
        <v>0</v>
      </c>
      <c r="V513" s="173" t="s">
        <v>82</v>
      </c>
      <c r="W513" s="173" t="s">
        <v>81</v>
      </c>
      <c r="X513" s="168">
        <f>VLOOKUP(CONCATENATE(V513,W513),'Sheet1 (2)'!$R$6:$S$26,2,FALSE)</f>
        <v>50</v>
      </c>
      <c r="Y513" s="173" t="s">
        <v>80</v>
      </c>
      <c r="Z513" s="173" t="s">
        <v>80</v>
      </c>
      <c r="AA513" s="168">
        <f>VLOOKUP(CONCATENATE(Y513,Z513),'Sheet1 (2)'!$T$6:$U$26,2,FALSE)</f>
        <v>0</v>
      </c>
      <c r="AB513" s="173" t="s">
        <v>80</v>
      </c>
      <c r="AC513" s="173" t="s">
        <v>80</v>
      </c>
      <c r="AD513" s="168">
        <f>VLOOKUP(CONCATENATE(AB513,AC513),'Sheet1 (2)'!$X$6:$Y$26,2,FALSE)</f>
        <v>0</v>
      </c>
      <c r="AE513" s="173" t="s">
        <v>82</v>
      </c>
      <c r="AF513" s="173" t="s">
        <v>81</v>
      </c>
      <c r="AG513" s="168">
        <f>VLOOKUP(CONCATENATE(AE513,AF513),'Sheet1 (2)'!$Z$6:$AA$26,2,FALSE)</f>
        <v>66</v>
      </c>
      <c r="AH513" s="172"/>
      <c r="AI513" s="175"/>
      <c r="AJ513" s="140"/>
      <c r="AK513" s="176" t="s">
        <v>282</v>
      </c>
      <c r="AL513" s="176" t="s">
        <v>76</v>
      </c>
      <c r="AM513" s="170">
        <f t="shared" si="14"/>
        <v>653</v>
      </c>
      <c r="AN513" s="147"/>
      <c r="AO513" s="155"/>
      <c r="AP513" s="156"/>
      <c r="AQ513" s="157">
        <v>3.3931700519999999</v>
      </c>
      <c r="AR513" s="158"/>
      <c r="AS513" s="145">
        <f>LOOKUP(rufmkm,'Sheet1 (2)'!$V$62:$V$71,'Sheet1 (2)'!$W$62:$W$71)</f>
        <v>40</v>
      </c>
      <c r="AT513" s="140"/>
      <c r="AU513" s="157">
        <f>IF(IF(D513='Sheet1 (2)'!$C$69,'Sheet1 (2)'!$D$69*('Sheet1 (2)'!$D$72-rut_index)/'Sheet1 (2)'!$D$72,IF(shee2!D513='Sheet1 (2)'!$C$70,'Sheet1 (2)'!$D$70*('Sheet1 (2)'!$D$72-rut_index)/'Sheet1 (2)'!$D$72,IF(shee2!D513='Sheet1 (2)'!$C$71,'Sheet1 (2)'!$D$71*('Sheet1 (2)'!$D$72-rut_index)/'Sheet1 (2)'!$D$72)))&lt;0,0,IF(D513='Sheet1 (2)'!$C$69,'Sheet1 (2)'!$D$69*('Sheet1 (2)'!$D$72-rut_index)/'Sheet1 (2)'!$D$72,IF(shee2!D513='Sheet1 (2)'!$C$70,'Sheet1 (2)'!$D$70*('Sheet1 (2)'!$D$72-rut_index)/'Sheet1 (2)'!$D$72,IF(shee2!D513='Sheet1 (2)'!$C$71,'Sheet1 (2)'!$D$71*('Sheet1 (2)'!$D$72-rut_index)/'Sheet1 (2)'!$D$72))))</f>
        <v>5</v>
      </c>
      <c r="AV513" s="157">
        <f>IF(IF(D513='Sheet1 (2)'!$C$69,'Sheet1 (2)'!$D$69*('Sheet1 (2)'!$D$72-crack_s_index)/'Sheet1 (2)'!$D$72,IF(shee2!D513='Sheet1 (2)'!$C$70,'Sheet1 (2)'!$D$70*('Sheet1 (2)'!$D$72-crack_s_index)/'Sheet1 (2)'!$D$72,IF(shee2!D513='Sheet1 (2)'!$C$71,'Sheet1 (2)'!$D$71*('Sheet1 (2)'!$D$72-crack_s_index)/'Sheet1 (2)'!$D$72)))&lt;0,0,IF(D513='Sheet1 (2)'!$C$69,'Sheet1 (2)'!$D$69*('Sheet1 (2)'!$D$72-crack_s_index)/'Sheet1 (2)'!$D$72,IF(shee2!D513='Sheet1 (2)'!$C$70,'Sheet1 (2)'!$D$70*('Sheet1 (2)'!$D$72-crack_s_index)/'Sheet1 (2)'!$D$72,IF(shee2!D513='Sheet1 (2)'!$C$71,'Sheet1 (2)'!$D$71*('Sheet1 (2)'!$D$72-crack_s_index)/'Sheet1 (2)'!$D$72))))</f>
        <v>4.375</v>
      </c>
      <c r="AW513" s="157">
        <f>IF(IF(D513='Sheet1 (2)'!$C$69,'Sheet1 (2)'!$D$69*('Sheet1 (2)'!$D$72-crack_t_index)/'Sheet1 (2)'!$D$72,IF(shee2!D513='Sheet1 (2)'!$C$70,'Sheet1 (2)'!$D$70*('Sheet1 (2)'!$D$72-crack_t_index)/'Sheet1 (2)'!$D$72,IF(shee2!D513='Sheet1 (2)'!$C$71,'Sheet1 (2)'!$D$71*('Sheet1 (2)'!$D$72-crack_t_index)/'Sheet1 (2)'!$D$72)))&lt;0,0,IF(D513='Sheet1 (2)'!$C$69,'Sheet1 (2)'!$D$69*('Sheet1 (2)'!$D$72-crack_t_index)/'Sheet1 (2)'!$D$72,IF(shee2!D513='Sheet1 (2)'!$C$70,'Sheet1 (2)'!$D$70*('Sheet1 (2)'!$D$72-crack_t_index)/'Sheet1 (2)'!$D$72,IF(shee2!D513='Sheet1 (2)'!$C$71,'Sheet1 (2)'!$D$71*('Sheet1 (2)'!$D$72-crack_t_index)/'Sheet1 (2)'!$D$72))))</f>
        <v>5</v>
      </c>
      <c r="AX513" s="157">
        <f>IF(IF(D513='Sheet1 (2)'!$C$69,'Sheet1 (2)'!$D$69*('Sheet1 (2)'!$D$72-rave_index)/'Sheet1 (2)'!$D$72,IF(shee2!D513='Sheet1 (2)'!$C$70,'Sheet1 (2)'!$D$70*('Sheet1 (2)'!$D$72-rave_index)/'Sheet1 (2)'!$D$72,IF(shee2!D513='Sheet1 (2)'!$C$71,'Sheet1 (2)'!$D$71*('Sheet1 (2)'!$D$72-rave_index)/'Sheet1 (2)'!$D$72)))&lt;0,0,IF(D513='Sheet1 (2)'!$C$69,'Sheet1 (2)'!$D$69*('Sheet1 (2)'!$D$72-rave_index)/'Sheet1 (2)'!$D$72,IF(shee2!D513='Sheet1 (2)'!$C$70,'Sheet1 (2)'!$D$70*('Sheet1 (2)'!$D$72-rave_index)/'Sheet1 (2)'!$D$72,IF(shee2!D513='Sheet1 (2)'!$C$71,'Sheet1 (2)'!$D$71*('Sheet1 (2)'!$D$72-rave_index)/'Sheet1 (2)'!$D$72))))</f>
        <v>5</v>
      </c>
      <c r="AY513" s="157">
        <f>IF(IF(D513='Sheet1 (2)'!$C$69,'Sheet1 (2)'!$D$69*('Sheet1 (2)'!$D$72-rough_index)/'Sheet1 (2)'!$D$72,IF(shee2!D513='Sheet1 (2)'!$C$70,'Sheet1 (2)'!$D$70*('Sheet1 (2)'!$D$72-rough_index)/'Sheet1 (2)'!$D$72,IF(shee2!D513='Sheet1 (2)'!$C$71,'Sheet1 (2)'!$D$71*('Sheet1 (2)'!$D$72-rough_index)/'Sheet1 (2)'!$D$72)))&lt;0,0,IF(D513='Sheet1 (2)'!$C$69,'Sheet1 (2)'!$D$69*('Sheet1 (2)'!$D$72-rough_index)/'Sheet1 (2)'!$D$72,IF(shee2!D513='Sheet1 (2)'!$C$70,'Sheet1 (2)'!$D$70*('Sheet1 (2)'!$D$72-rough_index)/'Sheet1 (2)'!$D$72,IF(shee2!D513='Sheet1 (2)'!$C$71,'Sheet1 (2)'!$D$71*('Sheet1 (2)'!$D$72-rough_index)/'Sheet1 (2)'!$D$72))))</f>
        <v>1.6666666666666667</v>
      </c>
      <c r="AZ513" s="159">
        <f>+(AU513*'Sheet1 (2)'!$C$77)+(AV513*'Sheet1 (2)'!$C$78)+(AW513*'Sheet1 (2)'!$C$79)+(AX513*'Sheet1 (2)'!$C$80)+(AY513*'Sheet1 (2)'!$C$81)</f>
        <v>3.7750000000000004</v>
      </c>
      <c r="BA513" s="213" t="str">
        <f t="shared" si="15"/>
        <v>Fair</v>
      </c>
      <c r="BE513">
        <f>IF(D513='Sheet1 (2)'!$C$61,'Sheet1 (2)'!$D$61*(counts^2)+'Sheet1 (2)'!$G$61*counts+'Sheet1 (2)'!$J$61,IF(D513='Sheet1 (2)'!$C$62,'Sheet1 (2)'!$D$62*counts+'Sheet1 (2)'!$G$62,IF(D513='Sheet1 (2)'!$C$63,'Sheet1 (2)'!$D$63*counts+'Sheet1 (2)'!$G$63,IF(D513='Sheet1 (2)'!$C$64,'Sheet1 (2)'!$D$64*counts+'Sheet1 (2)'!$G$64))))</f>
        <v>2.0984129299999998</v>
      </c>
    </row>
    <row r="514" spans="1:57" ht="12" customHeight="1">
      <c r="A514" s="145" t="s">
        <v>282</v>
      </c>
      <c r="B514" s="145" t="s">
        <v>76</v>
      </c>
      <c r="C514" s="170">
        <v>654</v>
      </c>
      <c r="D514" s="174" t="s">
        <v>77</v>
      </c>
      <c r="E514" s="171">
        <v>8</v>
      </c>
      <c r="F514" s="171">
        <v>2</v>
      </c>
      <c r="G514" s="171" t="s">
        <v>77</v>
      </c>
      <c r="H514" s="171">
        <v>1</v>
      </c>
      <c r="I514" s="171" t="s">
        <v>77</v>
      </c>
      <c r="J514" s="173" t="s">
        <v>80</v>
      </c>
      <c r="K514" s="173" t="s">
        <v>80</v>
      </c>
      <c r="L514" s="169">
        <f>VLOOKUP(CONCATENATE(J514,K514),'Sheet1 (2)'!$J$6:$K$26,2,FALSE)</f>
        <v>0</v>
      </c>
      <c r="M514" s="173" t="s">
        <v>83</v>
      </c>
      <c r="N514" s="173" t="s">
        <v>82</v>
      </c>
      <c r="O514" s="168">
        <f>VLOOKUP(CONCATENATE(M514,N514),'Sheet1 (2)'!$L$6:$M$26,2,FALSE)</f>
        <v>18.75</v>
      </c>
      <c r="P514" s="173" t="s">
        <v>83</v>
      </c>
      <c r="Q514" s="173" t="s">
        <v>78</v>
      </c>
      <c r="R514" s="168">
        <f>VLOOKUP(CONCATENATE(P514,Q514),'Sheet1 (2)'!$N$6:$O$26,2,FALSE)</f>
        <v>7.5</v>
      </c>
      <c r="S514" s="173" t="s">
        <v>80</v>
      </c>
      <c r="T514" s="173" t="s">
        <v>80</v>
      </c>
      <c r="U514" s="168">
        <f>VLOOKUP(CONCATENATE(S514,T514),'Sheet1 (2)'!$P$6:$Q$26,2,FALSE)</f>
        <v>0</v>
      </c>
      <c r="V514" s="173" t="s">
        <v>80</v>
      </c>
      <c r="W514" s="173" t="s">
        <v>80</v>
      </c>
      <c r="X514" s="168">
        <f>VLOOKUP(CONCATENATE(V514,W514),'Sheet1 (2)'!$R$6:$S$26,2,FALSE)</f>
        <v>0</v>
      </c>
      <c r="Y514" s="173" t="s">
        <v>80</v>
      </c>
      <c r="Z514" s="173" t="s">
        <v>80</v>
      </c>
      <c r="AA514" s="168">
        <f>VLOOKUP(CONCATENATE(Y514,Z514),'Sheet1 (2)'!$T$6:$U$26,2,FALSE)</f>
        <v>0</v>
      </c>
      <c r="AB514" s="173" t="s">
        <v>80</v>
      </c>
      <c r="AC514" s="173" t="s">
        <v>80</v>
      </c>
      <c r="AD514" s="168">
        <f>VLOOKUP(CONCATENATE(AB514,AC514),'Sheet1 (2)'!$X$6:$Y$26,2,FALSE)</f>
        <v>0</v>
      </c>
      <c r="AE514" s="173" t="s">
        <v>82</v>
      </c>
      <c r="AF514" s="173" t="s">
        <v>81</v>
      </c>
      <c r="AG514" s="168">
        <f>VLOOKUP(CONCATENATE(AE514,AF514),'Sheet1 (2)'!$Z$6:$AA$26,2,FALSE)</f>
        <v>66</v>
      </c>
      <c r="AH514" s="172"/>
      <c r="AI514" s="175"/>
      <c r="AJ514" s="140"/>
      <c r="AK514" s="176" t="s">
        <v>282</v>
      </c>
      <c r="AL514" s="176" t="s">
        <v>76</v>
      </c>
      <c r="AM514" s="170">
        <f t="shared" si="14"/>
        <v>654</v>
      </c>
      <c r="AN514" s="147"/>
      <c r="AO514" s="155"/>
      <c r="AP514" s="156"/>
      <c r="AQ514" s="157">
        <v>4.1421077851999994</v>
      </c>
      <c r="AR514" s="158"/>
      <c r="AS514" s="145">
        <f>LOOKUP(rufmkm,'Sheet1 (2)'!$V$62:$V$71,'Sheet1 (2)'!$W$62:$W$71)</f>
        <v>50</v>
      </c>
      <c r="AT514" s="140"/>
      <c r="AU514" s="157">
        <f>IF(IF(D514='Sheet1 (2)'!$C$69,'Sheet1 (2)'!$D$69*('Sheet1 (2)'!$D$72-rut_index)/'Sheet1 (2)'!$D$72,IF(shee2!D514='Sheet1 (2)'!$C$70,'Sheet1 (2)'!$D$70*('Sheet1 (2)'!$D$72-rut_index)/'Sheet1 (2)'!$D$72,IF(shee2!D514='Sheet1 (2)'!$C$71,'Sheet1 (2)'!$D$71*('Sheet1 (2)'!$D$72-rut_index)/'Sheet1 (2)'!$D$72)))&lt;0,0,IF(D514='Sheet1 (2)'!$C$69,'Sheet1 (2)'!$D$69*('Sheet1 (2)'!$D$72-rut_index)/'Sheet1 (2)'!$D$72,IF(shee2!D514='Sheet1 (2)'!$C$70,'Sheet1 (2)'!$D$70*('Sheet1 (2)'!$D$72-rut_index)/'Sheet1 (2)'!$D$72,IF(shee2!D514='Sheet1 (2)'!$C$71,'Sheet1 (2)'!$D$71*('Sheet1 (2)'!$D$72-rut_index)/'Sheet1 (2)'!$D$72))))</f>
        <v>5</v>
      </c>
      <c r="AV514" s="157">
        <f>IF(IF(D514='Sheet1 (2)'!$C$69,'Sheet1 (2)'!$D$69*('Sheet1 (2)'!$D$72-crack_s_index)/'Sheet1 (2)'!$D$72,IF(shee2!D514='Sheet1 (2)'!$C$70,'Sheet1 (2)'!$D$70*('Sheet1 (2)'!$D$72-crack_s_index)/'Sheet1 (2)'!$D$72,IF(shee2!D514='Sheet1 (2)'!$C$71,'Sheet1 (2)'!$D$71*('Sheet1 (2)'!$D$72-crack_s_index)/'Sheet1 (2)'!$D$72)))&lt;0,0,IF(D514='Sheet1 (2)'!$C$69,'Sheet1 (2)'!$D$69*('Sheet1 (2)'!$D$72-crack_s_index)/'Sheet1 (2)'!$D$72,IF(shee2!D514='Sheet1 (2)'!$C$70,'Sheet1 (2)'!$D$70*('Sheet1 (2)'!$D$72-crack_s_index)/'Sheet1 (2)'!$D$72,IF(shee2!D514='Sheet1 (2)'!$C$71,'Sheet1 (2)'!$D$71*('Sheet1 (2)'!$D$72-crack_s_index)/'Sheet1 (2)'!$D$72))))</f>
        <v>3.4375</v>
      </c>
      <c r="AW514" s="157">
        <f>IF(IF(D514='Sheet1 (2)'!$C$69,'Sheet1 (2)'!$D$69*('Sheet1 (2)'!$D$72-crack_t_index)/'Sheet1 (2)'!$D$72,IF(shee2!D514='Sheet1 (2)'!$C$70,'Sheet1 (2)'!$D$70*('Sheet1 (2)'!$D$72-crack_t_index)/'Sheet1 (2)'!$D$72,IF(shee2!D514='Sheet1 (2)'!$C$71,'Sheet1 (2)'!$D$71*('Sheet1 (2)'!$D$72-crack_t_index)/'Sheet1 (2)'!$D$72)))&lt;0,0,IF(D514='Sheet1 (2)'!$C$69,'Sheet1 (2)'!$D$69*('Sheet1 (2)'!$D$72-crack_t_index)/'Sheet1 (2)'!$D$72,IF(shee2!D514='Sheet1 (2)'!$C$70,'Sheet1 (2)'!$D$70*('Sheet1 (2)'!$D$72-crack_t_index)/'Sheet1 (2)'!$D$72,IF(shee2!D514='Sheet1 (2)'!$C$71,'Sheet1 (2)'!$D$71*('Sheet1 (2)'!$D$72-crack_t_index)/'Sheet1 (2)'!$D$72))))</f>
        <v>4.375</v>
      </c>
      <c r="AX514" s="157">
        <f>IF(IF(D514='Sheet1 (2)'!$C$69,'Sheet1 (2)'!$D$69*('Sheet1 (2)'!$D$72-rave_index)/'Sheet1 (2)'!$D$72,IF(shee2!D514='Sheet1 (2)'!$C$70,'Sheet1 (2)'!$D$70*('Sheet1 (2)'!$D$72-rave_index)/'Sheet1 (2)'!$D$72,IF(shee2!D514='Sheet1 (2)'!$C$71,'Sheet1 (2)'!$D$71*('Sheet1 (2)'!$D$72-rave_index)/'Sheet1 (2)'!$D$72)))&lt;0,0,IF(D514='Sheet1 (2)'!$C$69,'Sheet1 (2)'!$D$69*('Sheet1 (2)'!$D$72-rave_index)/'Sheet1 (2)'!$D$72,IF(shee2!D514='Sheet1 (2)'!$C$70,'Sheet1 (2)'!$D$70*('Sheet1 (2)'!$D$72-rave_index)/'Sheet1 (2)'!$D$72,IF(shee2!D514='Sheet1 (2)'!$C$71,'Sheet1 (2)'!$D$71*('Sheet1 (2)'!$D$72-rave_index)/'Sheet1 (2)'!$D$72))))</f>
        <v>5</v>
      </c>
      <c r="AY514" s="157">
        <f>IF(IF(D514='Sheet1 (2)'!$C$69,'Sheet1 (2)'!$D$69*('Sheet1 (2)'!$D$72-rough_index)/'Sheet1 (2)'!$D$72,IF(shee2!D514='Sheet1 (2)'!$C$70,'Sheet1 (2)'!$D$70*('Sheet1 (2)'!$D$72-rough_index)/'Sheet1 (2)'!$D$72,IF(shee2!D514='Sheet1 (2)'!$C$71,'Sheet1 (2)'!$D$71*('Sheet1 (2)'!$D$72-rough_index)/'Sheet1 (2)'!$D$72)))&lt;0,0,IF(D514='Sheet1 (2)'!$C$69,'Sheet1 (2)'!$D$69*('Sheet1 (2)'!$D$72-rough_index)/'Sheet1 (2)'!$D$72,IF(shee2!D514='Sheet1 (2)'!$C$70,'Sheet1 (2)'!$D$70*('Sheet1 (2)'!$D$72-rough_index)/'Sheet1 (2)'!$D$72,IF(shee2!D514='Sheet1 (2)'!$C$71,'Sheet1 (2)'!$D$71*('Sheet1 (2)'!$D$72-rough_index)/'Sheet1 (2)'!$D$72))))</f>
        <v>0.83333333333333337</v>
      </c>
      <c r="AZ514" s="159">
        <f>+(AU514*'Sheet1 (2)'!$C$77)+(AV514*'Sheet1 (2)'!$C$78)+(AW514*'Sheet1 (2)'!$C$79)+(AX514*'Sheet1 (2)'!$C$80)+(AY514*'Sheet1 (2)'!$C$81)</f>
        <v>3.1624999999999996</v>
      </c>
      <c r="BA514" s="213" t="str">
        <f t="shared" si="15"/>
        <v>Fair</v>
      </c>
      <c r="BE514">
        <f>IF(D514='Sheet1 (2)'!$C$61,'Sheet1 (2)'!$D$61*(counts^2)+'Sheet1 (2)'!$G$61*counts+'Sheet1 (2)'!$J$61,IF(D514='Sheet1 (2)'!$C$62,'Sheet1 (2)'!$D$62*counts+'Sheet1 (2)'!$G$62,IF(D514='Sheet1 (2)'!$C$63,'Sheet1 (2)'!$D$63*counts+'Sheet1 (2)'!$G$63,IF(D514='Sheet1 (2)'!$C$64,'Sheet1 (2)'!$D$64*counts+'Sheet1 (2)'!$G$64))))</f>
        <v>2.0984129299999998</v>
      </c>
    </row>
    <row r="515" spans="1:57" ht="12" customHeight="1">
      <c r="A515" s="145" t="s">
        <v>282</v>
      </c>
      <c r="B515" s="145" t="s">
        <v>76</v>
      </c>
      <c r="C515" s="170">
        <v>655</v>
      </c>
      <c r="D515" s="174" t="s">
        <v>77</v>
      </c>
      <c r="E515" s="171">
        <v>8</v>
      </c>
      <c r="F515" s="171">
        <v>2</v>
      </c>
      <c r="G515" s="171" t="s">
        <v>77</v>
      </c>
      <c r="H515" s="171">
        <v>1</v>
      </c>
      <c r="I515" s="171" t="s">
        <v>77</v>
      </c>
      <c r="J515" s="173" t="s">
        <v>80</v>
      </c>
      <c r="K515" s="173" t="s">
        <v>80</v>
      </c>
      <c r="L515" s="169">
        <f>VLOOKUP(CONCATENATE(J515,K515),'Sheet1 (2)'!$J$6:$K$26,2,FALSE)</f>
        <v>0</v>
      </c>
      <c r="M515" s="173" t="s">
        <v>83</v>
      </c>
      <c r="N515" s="173" t="s">
        <v>79</v>
      </c>
      <c r="O515" s="168">
        <f>VLOOKUP(CONCATENATE(M515,N515),'Sheet1 (2)'!$L$6:$M$26,2,FALSE)</f>
        <v>56.25</v>
      </c>
      <c r="P515" s="173" t="s">
        <v>83</v>
      </c>
      <c r="Q515" s="173" t="s">
        <v>83</v>
      </c>
      <c r="R515" s="168">
        <f>VLOOKUP(CONCATENATE(P515,Q515),'Sheet1 (2)'!$N$6:$O$26,2,FALSE)</f>
        <v>37.5</v>
      </c>
      <c r="S515" s="173" t="s">
        <v>80</v>
      </c>
      <c r="T515" s="173" t="s">
        <v>80</v>
      </c>
      <c r="U515" s="168">
        <f>VLOOKUP(CONCATENATE(S515,T515),'Sheet1 (2)'!$P$6:$Q$26,2,FALSE)</f>
        <v>0</v>
      </c>
      <c r="V515" s="173" t="s">
        <v>80</v>
      </c>
      <c r="W515" s="173" t="s">
        <v>80</v>
      </c>
      <c r="X515" s="168">
        <f>VLOOKUP(CONCATENATE(V515,W515),'Sheet1 (2)'!$R$6:$S$26,2,FALSE)</f>
        <v>0</v>
      </c>
      <c r="Y515" s="173" t="s">
        <v>80</v>
      </c>
      <c r="Z515" s="173" t="s">
        <v>80</v>
      </c>
      <c r="AA515" s="168">
        <f>VLOOKUP(CONCATENATE(Y515,Z515),'Sheet1 (2)'!$T$6:$U$26,2,FALSE)</f>
        <v>0</v>
      </c>
      <c r="AB515" s="173" t="s">
        <v>80</v>
      </c>
      <c r="AC515" s="173" t="s">
        <v>80</v>
      </c>
      <c r="AD515" s="168">
        <f>VLOOKUP(CONCATENATE(AB515,AC515),'Sheet1 (2)'!$X$6:$Y$26,2,FALSE)</f>
        <v>0</v>
      </c>
      <c r="AE515" s="173" t="s">
        <v>82</v>
      </c>
      <c r="AF515" s="173" t="s">
        <v>81</v>
      </c>
      <c r="AG515" s="168">
        <f>VLOOKUP(CONCATENATE(AE515,AF515),'Sheet1 (2)'!$Z$6:$AA$26,2,FALSE)</f>
        <v>66</v>
      </c>
      <c r="AH515" s="172"/>
      <c r="AI515" s="175"/>
      <c r="AJ515" s="140"/>
      <c r="AK515" s="176" t="s">
        <v>282</v>
      </c>
      <c r="AL515" s="176" t="s">
        <v>76</v>
      </c>
      <c r="AM515" s="170">
        <f t="shared" si="14"/>
        <v>655</v>
      </c>
      <c r="AN515" s="147"/>
      <c r="AO515" s="155"/>
      <c r="AP515" s="156"/>
      <c r="AQ515" s="157">
        <v>3.0661782084000002</v>
      </c>
      <c r="AR515" s="158"/>
      <c r="AS515" s="145">
        <f>LOOKUP(rufmkm,'Sheet1 (2)'!$V$62:$V$71,'Sheet1 (2)'!$W$62:$W$71)</f>
        <v>40</v>
      </c>
      <c r="AT515" s="140"/>
      <c r="AU515" s="157">
        <f>IF(IF(D515='Sheet1 (2)'!$C$69,'Sheet1 (2)'!$D$69*('Sheet1 (2)'!$D$72-rut_index)/'Sheet1 (2)'!$D$72,IF(shee2!D515='Sheet1 (2)'!$C$70,'Sheet1 (2)'!$D$70*('Sheet1 (2)'!$D$72-rut_index)/'Sheet1 (2)'!$D$72,IF(shee2!D515='Sheet1 (2)'!$C$71,'Sheet1 (2)'!$D$71*('Sheet1 (2)'!$D$72-rut_index)/'Sheet1 (2)'!$D$72)))&lt;0,0,IF(D515='Sheet1 (2)'!$C$69,'Sheet1 (2)'!$D$69*('Sheet1 (2)'!$D$72-rut_index)/'Sheet1 (2)'!$D$72,IF(shee2!D515='Sheet1 (2)'!$C$70,'Sheet1 (2)'!$D$70*('Sheet1 (2)'!$D$72-rut_index)/'Sheet1 (2)'!$D$72,IF(shee2!D515='Sheet1 (2)'!$C$71,'Sheet1 (2)'!$D$71*('Sheet1 (2)'!$D$72-rut_index)/'Sheet1 (2)'!$D$72))))</f>
        <v>5</v>
      </c>
      <c r="AV515" s="157">
        <f>IF(IF(D515='Sheet1 (2)'!$C$69,'Sheet1 (2)'!$D$69*('Sheet1 (2)'!$D$72-crack_s_index)/'Sheet1 (2)'!$D$72,IF(shee2!D515='Sheet1 (2)'!$C$70,'Sheet1 (2)'!$D$70*('Sheet1 (2)'!$D$72-crack_s_index)/'Sheet1 (2)'!$D$72,IF(shee2!D515='Sheet1 (2)'!$C$71,'Sheet1 (2)'!$D$71*('Sheet1 (2)'!$D$72-crack_s_index)/'Sheet1 (2)'!$D$72)))&lt;0,0,IF(D515='Sheet1 (2)'!$C$69,'Sheet1 (2)'!$D$69*('Sheet1 (2)'!$D$72-crack_s_index)/'Sheet1 (2)'!$D$72,IF(shee2!D515='Sheet1 (2)'!$C$70,'Sheet1 (2)'!$D$70*('Sheet1 (2)'!$D$72-crack_s_index)/'Sheet1 (2)'!$D$72,IF(shee2!D515='Sheet1 (2)'!$C$71,'Sheet1 (2)'!$D$71*('Sheet1 (2)'!$D$72-crack_s_index)/'Sheet1 (2)'!$D$72))))</f>
        <v>0.3125</v>
      </c>
      <c r="AW515" s="157">
        <f>IF(IF(D515='Sheet1 (2)'!$C$69,'Sheet1 (2)'!$D$69*('Sheet1 (2)'!$D$72-crack_t_index)/'Sheet1 (2)'!$D$72,IF(shee2!D515='Sheet1 (2)'!$C$70,'Sheet1 (2)'!$D$70*('Sheet1 (2)'!$D$72-crack_t_index)/'Sheet1 (2)'!$D$72,IF(shee2!D515='Sheet1 (2)'!$C$71,'Sheet1 (2)'!$D$71*('Sheet1 (2)'!$D$72-crack_t_index)/'Sheet1 (2)'!$D$72)))&lt;0,0,IF(D515='Sheet1 (2)'!$C$69,'Sheet1 (2)'!$D$69*('Sheet1 (2)'!$D$72-crack_t_index)/'Sheet1 (2)'!$D$72,IF(shee2!D515='Sheet1 (2)'!$C$70,'Sheet1 (2)'!$D$70*('Sheet1 (2)'!$D$72-crack_t_index)/'Sheet1 (2)'!$D$72,IF(shee2!D515='Sheet1 (2)'!$C$71,'Sheet1 (2)'!$D$71*('Sheet1 (2)'!$D$72-crack_t_index)/'Sheet1 (2)'!$D$72))))</f>
        <v>1.875</v>
      </c>
      <c r="AX515" s="157">
        <f>IF(IF(D515='Sheet1 (2)'!$C$69,'Sheet1 (2)'!$D$69*('Sheet1 (2)'!$D$72-rave_index)/'Sheet1 (2)'!$D$72,IF(shee2!D515='Sheet1 (2)'!$C$70,'Sheet1 (2)'!$D$70*('Sheet1 (2)'!$D$72-rave_index)/'Sheet1 (2)'!$D$72,IF(shee2!D515='Sheet1 (2)'!$C$71,'Sheet1 (2)'!$D$71*('Sheet1 (2)'!$D$72-rave_index)/'Sheet1 (2)'!$D$72)))&lt;0,0,IF(D515='Sheet1 (2)'!$C$69,'Sheet1 (2)'!$D$69*('Sheet1 (2)'!$D$72-rave_index)/'Sheet1 (2)'!$D$72,IF(shee2!D515='Sheet1 (2)'!$C$70,'Sheet1 (2)'!$D$70*('Sheet1 (2)'!$D$72-rave_index)/'Sheet1 (2)'!$D$72,IF(shee2!D515='Sheet1 (2)'!$C$71,'Sheet1 (2)'!$D$71*('Sheet1 (2)'!$D$72-rave_index)/'Sheet1 (2)'!$D$72))))</f>
        <v>5</v>
      </c>
      <c r="AY515" s="157">
        <f>IF(IF(D515='Sheet1 (2)'!$C$69,'Sheet1 (2)'!$D$69*('Sheet1 (2)'!$D$72-rough_index)/'Sheet1 (2)'!$D$72,IF(shee2!D515='Sheet1 (2)'!$C$70,'Sheet1 (2)'!$D$70*('Sheet1 (2)'!$D$72-rough_index)/'Sheet1 (2)'!$D$72,IF(shee2!D515='Sheet1 (2)'!$C$71,'Sheet1 (2)'!$D$71*('Sheet1 (2)'!$D$72-rough_index)/'Sheet1 (2)'!$D$72)))&lt;0,0,IF(D515='Sheet1 (2)'!$C$69,'Sheet1 (2)'!$D$69*('Sheet1 (2)'!$D$72-rough_index)/'Sheet1 (2)'!$D$72,IF(shee2!D515='Sheet1 (2)'!$C$70,'Sheet1 (2)'!$D$70*('Sheet1 (2)'!$D$72-rough_index)/'Sheet1 (2)'!$D$72,IF(shee2!D515='Sheet1 (2)'!$C$71,'Sheet1 (2)'!$D$71*('Sheet1 (2)'!$D$72-rough_index)/'Sheet1 (2)'!$D$72))))</f>
        <v>1.6666666666666667</v>
      </c>
      <c r="AZ515" s="159">
        <f>+(AU515*'Sheet1 (2)'!$C$77)+(AV515*'Sheet1 (2)'!$C$78)+(AW515*'Sheet1 (2)'!$C$79)+(AX515*'Sheet1 (2)'!$C$80)+(AY515*'Sheet1 (2)'!$C$81)</f>
        <v>2.1875</v>
      </c>
      <c r="BA515" s="213" t="str">
        <f t="shared" si="15"/>
        <v>Poor</v>
      </c>
      <c r="BE515">
        <f>IF(D515='Sheet1 (2)'!$C$61,'Sheet1 (2)'!$D$61*(counts^2)+'Sheet1 (2)'!$G$61*counts+'Sheet1 (2)'!$J$61,IF(D515='Sheet1 (2)'!$C$62,'Sheet1 (2)'!$D$62*counts+'Sheet1 (2)'!$G$62,IF(D515='Sheet1 (2)'!$C$63,'Sheet1 (2)'!$D$63*counts+'Sheet1 (2)'!$G$63,IF(D515='Sheet1 (2)'!$C$64,'Sheet1 (2)'!$D$64*counts+'Sheet1 (2)'!$G$64))))</f>
        <v>2.0984129299999998</v>
      </c>
    </row>
    <row r="516" spans="1:57" ht="12" customHeight="1">
      <c r="A516" s="145" t="s">
        <v>282</v>
      </c>
      <c r="B516" s="145" t="s">
        <v>76</v>
      </c>
      <c r="C516" s="170">
        <v>656</v>
      </c>
      <c r="D516" s="174" t="s">
        <v>77</v>
      </c>
      <c r="E516" s="171">
        <v>8</v>
      </c>
      <c r="F516" s="171">
        <v>2</v>
      </c>
      <c r="G516" s="171" t="s">
        <v>77</v>
      </c>
      <c r="H516" s="171">
        <v>1</v>
      </c>
      <c r="I516" s="171" t="s">
        <v>77</v>
      </c>
      <c r="J516" s="173" t="s">
        <v>80</v>
      </c>
      <c r="K516" s="173" t="s">
        <v>80</v>
      </c>
      <c r="L516" s="169">
        <f>VLOOKUP(CONCATENATE(J516,K516),'Sheet1 (2)'!$J$6:$K$26,2,FALSE)</f>
        <v>0</v>
      </c>
      <c r="M516" s="173" t="s">
        <v>83</v>
      </c>
      <c r="N516" s="173" t="s">
        <v>79</v>
      </c>
      <c r="O516" s="168">
        <f>VLOOKUP(CONCATENATE(M516,N516),'Sheet1 (2)'!$L$6:$M$26,2,FALSE)</f>
        <v>56.25</v>
      </c>
      <c r="P516" s="173" t="s">
        <v>83</v>
      </c>
      <c r="Q516" s="173" t="s">
        <v>83</v>
      </c>
      <c r="R516" s="168">
        <f>VLOOKUP(CONCATENATE(P516,Q516),'Sheet1 (2)'!$N$6:$O$26,2,FALSE)</f>
        <v>37.5</v>
      </c>
      <c r="S516" s="173" t="s">
        <v>80</v>
      </c>
      <c r="T516" s="173" t="s">
        <v>80</v>
      </c>
      <c r="U516" s="168">
        <f>VLOOKUP(CONCATENATE(S516,T516),'Sheet1 (2)'!$P$6:$Q$26,2,FALSE)</f>
        <v>0</v>
      </c>
      <c r="V516" s="173" t="s">
        <v>80</v>
      </c>
      <c r="W516" s="173" t="s">
        <v>80</v>
      </c>
      <c r="X516" s="168">
        <f>VLOOKUP(CONCATENATE(V516,W516),'Sheet1 (2)'!$R$6:$S$26,2,FALSE)</f>
        <v>0</v>
      </c>
      <c r="Y516" s="173" t="s">
        <v>80</v>
      </c>
      <c r="Z516" s="173" t="s">
        <v>80</v>
      </c>
      <c r="AA516" s="168">
        <f>VLOOKUP(CONCATENATE(Y516,Z516),'Sheet1 (2)'!$T$6:$U$26,2,FALSE)</f>
        <v>0</v>
      </c>
      <c r="AB516" s="173" t="s">
        <v>80</v>
      </c>
      <c r="AC516" s="173" t="s">
        <v>80</v>
      </c>
      <c r="AD516" s="168">
        <f>VLOOKUP(CONCATENATE(AB516,AC516),'Sheet1 (2)'!$X$6:$Y$26,2,FALSE)</f>
        <v>0</v>
      </c>
      <c r="AE516" s="173" t="s">
        <v>82</v>
      </c>
      <c r="AF516" s="173" t="s">
        <v>81</v>
      </c>
      <c r="AG516" s="168">
        <f>VLOOKUP(CONCATENATE(AE516,AF516),'Sheet1 (2)'!$Z$6:$AA$26,2,FALSE)</f>
        <v>66</v>
      </c>
      <c r="AH516" s="172"/>
      <c r="AI516" s="175"/>
      <c r="AJ516" s="140"/>
      <c r="AK516" s="176" t="s">
        <v>282</v>
      </c>
      <c r="AL516" s="176" t="s">
        <v>76</v>
      </c>
      <c r="AM516" s="170">
        <f t="shared" si="14"/>
        <v>656</v>
      </c>
      <c r="AN516" s="147"/>
      <c r="AO516" s="155"/>
      <c r="AP516" s="156"/>
      <c r="AQ516" s="157">
        <v>3.7542550300000004</v>
      </c>
      <c r="AR516" s="158"/>
      <c r="AS516" s="145">
        <f>LOOKUP(rufmkm,'Sheet1 (2)'!$V$62:$V$71,'Sheet1 (2)'!$W$62:$W$71)</f>
        <v>40</v>
      </c>
      <c r="AT516" s="140"/>
      <c r="AU516" s="157">
        <f>IF(IF(D516='Sheet1 (2)'!$C$69,'Sheet1 (2)'!$D$69*('Sheet1 (2)'!$D$72-rut_index)/'Sheet1 (2)'!$D$72,IF(shee2!D516='Sheet1 (2)'!$C$70,'Sheet1 (2)'!$D$70*('Sheet1 (2)'!$D$72-rut_index)/'Sheet1 (2)'!$D$72,IF(shee2!D516='Sheet1 (2)'!$C$71,'Sheet1 (2)'!$D$71*('Sheet1 (2)'!$D$72-rut_index)/'Sheet1 (2)'!$D$72)))&lt;0,0,IF(D516='Sheet1 (2)'!$C$69,'Sheet1 (2)'!$D$69*('Sheet1 (2)'!$D$72-rut_index)/'Sheet1 (2)'!$D$72,IF(shee2!D516='Sheet1 (2)'!$C$70,'Sheet1 (2)'!$D$70*('Sheet1 (2)'!$D$72-rut_index)/'Sheet1 (2)'!$D$72,IF(shee2!D516='Sheet1 (2)'!$C$71,'Sheet1 (2)'!$D$71*('Sheet1 (2)'!$D$72-rut_index)/'Sheet1 (2)'!$D$72))))</f>
        <v>5</v>
      </c>
      <c r="AV516" s="157">
        <f>IF(IF(D516='Sheet1 (2)'!$C$69,'Sheet1 (2)'!$D$69*('Sheet1 (2)'!$D$72-crack_s_index)/'Sheet1 (2)'!$D$72,IF(shee2!D516='Sheet1 (2)'!$C$70,'Sheet1 (2)'!$D$70*('Sheet1 (2)'!$D$72-crack_s_index)/'Sheet1 (2)'!$D$72,IF(shee2!D516='Sheet1 (2)'!$C$71,'Sheet1 (2)'!$D$71*('Sheet1 (2)'!$D$72-crack_s_index)/'Sheet1 (2)'!$D$72)))&lt;0,0,IF(D516='Sheet1 (2)'!$C$69,'Sheet1 (2)'!$D$69*('Sheet1 (2)'!$D$72-crack_s_index)/'Sheet1 (2)'!$D$72,IF(shee2!D516='Sheet1 (2)'!$C$70,'Sheet1 (2)'!$D$70*('Sheet1 (2)'!$D$72-crack_s_index)/'Sheet1 (2)'!$D$72,IF(shee2!D516='Sheet1 (2)'!$C$71,'Sheet1 (2)'!$D$71*('Sheet1 (2)'!$D$72-crack_s_index)/'Sheet1 (2)'!$D$72))))</f>
        <v>0.3125</v>
      </c>
      <c r="AW516" s="157">
        <f>IF(IF(D516='Sheet1 (2)'!$C$69,'Sheet1 (2)'!$D$69*('Sheet1 (2)'!$D$72-crack_t_index)/'Sheet1 (2)'!$D$72,IF(shee2!D516='Sheet1 (2)'!$C$70,'Sheet1 (2)'!$D$70*('Sheet1 (2)'!$D$72-crack_t_index)/'Sheet1 (2)'!$D$72,IF(shee2!D516='Sheet1 (2)'!$C$71,'Sheet1 (2)'!$D$71*('Sheet1 (2)'!$D$72-crack_t_index)/'Sheet1 (2)'!$D$72)))&lt;0,0,IF(D516='Sheet1 (2)'!$C$69,'Sheet1 (2)'!$D$69*('Sheet1 (2)'!$D$72-crack_t_index)/'Sheet1 (2)'!$D$72,IF(shee2!D516='Sheet1 (2)'!$C$70,'Sheet1 (2)'!$D$70*('Sheet1 (2)'!$D$72-crack_t_index)/'Sheet1 (2)'!$D$72,IF(shee2!D516='Sheet1 (2)'!$C$71,'Sheet1 (2)'!$D$71*('Sheet1 (2)'!$D$72-crack_t_index)/'Sheet1 (2)'!$D$72))))</f>
        <v>1.875</v>
      </c>
      <c r="AX516" s="157">
        <f>IF(IF(D516='Sheet1 (2)'!$C$69,'Sheet1 (2)'!$D$69*('Sheet1 (2)'!$D$72-rave_index)/'Sheet1 (2)'!$D$72,IF(shee2!D516='Sheet1 (2)'!$C$70,'Sheet1 (2)'!$D$70*('Sheet1 (2)'!$D$72-rave_index)/'Sheet1 (2)'!$D$72,IF(shee2!D516='Sheet1 (2)'!$C$71,'Sheet1 (2)'!$D$71*('Sheet1 (2)'!$D$72-rave_index)/'Sheet1 (2)'!$D$72)))&lt;0,0,IF(D516='Sheet1 (2)'!$C$69,'Sheet1 (2)'!$D$69*('Sheet1 (2)'!$D$72-rave_index)/'Sheet1 (2)'!$D$72,IF(shee2!D516='Sheet1 (2)'!$C$70,'Sheet1 (2)'!$D$70*('Sheet1 (2)'!$D$72-rave_index)/'Sheet1 (2)'!$D$72,IF(shee2!D516='Sheet1 (2)'!$C$71,'Sheet1 (2)'!$D$71*('Sheet1 (2)'!$D$72-rave_index)/'Sheet1 (2)'!$D$72))))</f>
        <v>5</v>
      </c>
      <c r="AY516" s="157">
        <f>IF(IF(D516='Sheet1 (2)'!$C$69,'Sheet1 (2)'!$D$69*('Sheet1 (2)'!$D$72-rough_index)/'Sheet1 (2)'!$D$72,IF(shee2!D516='Sheet1 (2)'!$C$70,'Sheet1 (2)'!$D$70*('Sheet1 (2)'!$D$72-rough_index)/'Sheet1 (2)'!$D$72,IF(shee2!D516='Sheet1 (2)'!$C$71,'Sheet1 (2)'!$D$71*('Sheet1 (2)'!$D$72-rough_index)/'Sheet1 (2)'!$D$72)))&lt;0,0,IF(D516='Sheet1 (2)'!$C$69,'Sheet1 (2)'!$D$69*('Sheet1 (2)'!$D$72-rough_index)/'Sheet1 (2)'!$D$72,IF(shee2!D516='Sheet1 (2)'!$C$70,'Sheet1 (2)'!$D$70*('Sheet1 (2)'!$D$72-rough_index)/'Sheet1 (2)'!$D$72,IF(shee2!D516='Sheet1 (2)'!$C$71,'Sheet1 (2)'!$D$71*('Sheet1 (2)'!$D$72-rough_index)/'Sheet1 (2)'!$D$72))))</f>
        <v>1.6666666666666667</v>
      </c>
      <c r="AZ516" s="159">
        <f>+(AU516*'Sheet1 (2)'!$C$77)+(AV516*'Sheet1 (2)'!$C$78)+(AW516*'Sheet1 (2)'!$C$79)+(AX516*'Sheet1 (2)'!$C$80)+(AY516*'Sheet1 (2)'!$C$81)</f>
        <v>2.1875</v>
      </c>
      <c r="BA516" s="213" t="str">
        <f t="shared" si="15"/>
        <v>Poor</v>
      </c>
      <c r="BE516">
        <f>IF(D516='Sheet1 (2)'!$C$61,'Sheet1 (2)'!$D$61*(counts^2)+'Sheet1 (2)'!$G$61*counts+'Sheet1 (2)'!$J$61,IF(D516='Sheet1 (2)'!$C$62,'Sheet1 (2)'!$D$62*counts+'Sheet1 (2)'!$G$62,IF(D516='Sheet1 (2)'!$C$63,'Sheet1 (2)'!$D$63*counts+'Sheet1 (2)'!$G$63,IF(D516='Sheet1 (2)'!$C$64,'Sheet1 (2)'!$D$64*counts+'Sheet1 (2)'!$G$64))))</f>
        <v>2.0984129299999998</v>
      </c>
    </row>
    <row r="517" spans="1:57" ht="12" customHeight="1">
      <c r="A517" s="145" t="s">
        <v>282</v>
      </c>
      <c r="B517" s="145" t="s">
        <v>76</v>
      </c>
      <c r="C517" s="170">
        <v>657</v>
      </c>
      <c r="D517" s="174" t="s">
        <v>77</v>
      </c>
      <c r="E517" s="171">
        <v>8</v>
      </c>
      <c r="F517" s="171">
        <v>2</v>
      </c>
      <c r="G517" s="171" t="s">
        <v>77</v>
      </c>
      <c r="H517" s="171">
        <v>1</v>
      </c>
      <c r="I517" s="171" t="s">
        <v>77</v>
      </c>
      <c r="J517" s="173" t="s">
        <v>80</v>
      </c>
      <c r="K517" s="173" t="s">
        <v>80</v>
      </c>
      <c r="L517" s="169">
        <f>VLOOKUP(CONCATENATE(J517,K517),'Sheet1 (2)'!$J$6:$K$26,2,FALSE)</f>
        <v>0</v>
      </c>
      <c r="M517" s="173" t="s">
        <v>83</v>
      </c>
      <c r="N517" s="173" t="s">
        <v>79</v>
      </c>
      <c r="O517" s="168">
        <f>VLOOKUP(CONCATENATE(M517,N517),'Sheet1 (2)'!$L$6:$M$26,2,FALSE)</f>
        <v>56.25</v>
      </c>
      <c r="P517" s="173" t="s">
        <v>83</v>
      </c>
      <c r="Q517" s="173" t="s">
        <v>79</v>
      </c>
      <c r="R517" s="168">
        <f>VLOOKUP(CONCATENATE(P517,Q517),'Sheet1 (2)'!$N$6:$O$26,2,FALSE)</f>
        <v>56.25</v>
      </c>
      <c r="S517" s="173" t="s">
        <v>80</v>
      </c>
      <c r="T517" s="173" t="s">
        <v>80</v>
      </c>
      <c r="U517" s="168">
        <f>VLOOKUP(CONCATENATE(S517,T517),'Sheet1 (2)'!$P$6:$Q$26,2,FALSE)</f>
        <v>0</v>
      </c>
      <c r="V517" s="173" t="s">
        <v>80</v>
      </c>
      <c r="W517" s="173" t="s">
        <v>80</v>
      </c>
      <c r="X517" s="168">
        <f>VLOOKUP(CONCATENATE(V517,W517),'Sheet1 (2)'!$R$6:$S$26,2,FALSE)</f>
        <v>0</v>
      </c>
      <c r="Y517" s="173" t="s">
        <v>80</v>
      </c>
      <c r="Z517" s="173" t="s">
        <v>80</v>
      </c>
      <c r="AA517" s="168">
        <f>VLOOKUP(CONCATENATE(Y517,Z517),'Sheet1 (2)'!$T$6:$U$26,2,FALSE)</f>
        <v>0</v>
      </c>
      <c r="AB517" s="173" t="s">
        <v>80</v>
      </c>
      <c r="AC517" s="173" t="s">
        <v>80</v>
      </c>
      <c r="AD517" s="168">
        <f>VLOOKUP(CONCATENATE(AB517,AC517),'Sheet1 (2)'!$X$6:$Y$26,2,FALSE)</f>
        <v>0</v>
      </c>
      <c r="AE517" s="173" t="s">
        <v>82</v>
      </c>
      <c r="AF517" s="173" t="s">
        <v>81</v>
      </c>
      <c r="AG517" s="168">
        <f>VLOOKUP(CONCATENATE(AE517,AF517),'Sheet1 (2)'!$Z$6:$AA$26,2,FALSE)</f>
        <v>66</v>
      </c>
      <c r="AH517" s="172"/>
      <c r="AI517" s="175"/>
      <c r="AJ517" s="140"/>
      <c r="AK517" s="176" t="s">
        <v>282</v>
      </c>
      <c r="AL517" s="176" t="s">
        <v>76</v>
      </c>
      <c r="AM517" s="170">
        <f t="shared" si="14"/>
        <v>657</v>
      </c>
      <c r="AN517" s="147"/>
      <c r="AO517" s="155"/>
      <c r="AP517" s="156"/>
      <c r="AQ517" s="157">
        <v>5.2409228211999999</v>
      </c>
      <c r="AR517" s="158"/>
      <c r="AS517" s="145">
        <f>LOOKUP(rufmkm,'Sheet1 (2)'!$V$62:$V$71,'Sheet1 (2)'!$W$62:$W$71)</f>
        <v>60</v>
      </c>
      <c r="AT517" s="140"/>
      <c r="AU517" s="157">
        <f>IF(IF(D517='Sheet1 (2)'!$C$69,'Sheet1 (2)'!$D$69*('Sheet1 (2)'!$D$72-rut_index)/'Sheet1 (2)'!$D$72,IF(shee2!D517='Sheet1 (2)'!$C$70,'Sheet1 (2)'!$D$70*('Sheet1 (2)'!$D$72-rut_index)/'Sheet1 (2)'!$D$72,IF(shee2!D517='Sheet1 (2)'!$C$71,'Sheet1 (2)'!$D$71*('Sheet1 (2)'!$D$72-rut_index)/'Sheet1 (2)'!$D$72)))&lt;0,0,IF(D517='Sheet1 (2)'!$C$69,'Sheet1 (2)'!$D$69*('Sheet1 (2)'!$D$72-rut_index)/'Sheet1 (2)'!$D$72,IF(shee2!D517='Sheet1 (2)'!$C$70,'Sheet1 (2)'!$D$70*('Sheet1 (2)'!$D$72-rut_index)/'Sheet1 (2)'!$D$72,IF(shee2!D517='Sheet1 (2)'!$C$71,'Sheet1 (2)'!$D$71*('Sheet1 (2)'!$D$72-rut_index)/'Sheet1 (2)'!$D$72))))</f>
        <v>5</v>
      </c>
      <c r="AV517" s="157">
        <f>IF(IF(D517='Sheet1 (2)'!$C$69,'Sheet1 (2)'!$D$69*('Sheet1 (2)'!$D$72-crack_s_index)/'Sheet1 (2)'!$D$72,IF(shee2!D517='Sheet1 (2)'!$C$70,'Sheet1 (2)'!$D$70*('Sheet1 (2)'!$D$72-crack_s_index)/'Sheet1 (2)'!$D$72,IF(shee2!D517='Sheet1 (2)'!$C$71,'Sheet1 (2)'!$D$71*('Sheet1 (2)'!$D$72-crack_s_index)/'Sheet1 (2)'!$D$72)))&lt;0,0,IF(D517='Sheet1 (2)'!$C$69,'Sheet1 (2)'!$D$69*('Sheet1 (2)'!$D$72-crack_s_index)/'Sheet1 (2)'!$D$72,IF(shee2!D517='Sheet1 (2)'!$C$70,'Sheet1 (2)'!$D$70*('Sheet1 (2)'!$D$72-crack_s_index)/'Sheet1 (2)'!$D$72,IF(shee2!D517='Sheet1 (2)'!$C$71,'Sheet1 (2)'!$D$71*('Sheet1 (2)'!$D$72-crack_s_index)/'Sheet1 (2)'!$D$72))))</f>
        <v>0.3125</v>
      </c>
      <c r="AW517" s="157">
        <f>IF(IF(D517='Sheet1 (2)'!$C$69,'Sheet1 (2)'!$D$69*('Sheet1 (2)'!$D$72-crack_t_index)/'Sheet1 (2)'!$D$72,IF(shee2!D517='Sheet1 (2)'!$C$70,'Sheet1 (2)'!$D$70*('Sheet1 (2)'!$D$72-crack_t_index)/'Sheet1 (2)'!$D$72,IF(shee2!D517='Sheet1 (2)'!$C$71,'Sheet1 (2)'!$D$71*('Sheet1 (2)'!$D$72-crack_t_index)/'Sheet1 (2)'!$D$72)))&lt;0,0,IF(D517='Sheet1 (2)'!$C$69,'Sheet1 (2)'!$D$69*('Sheet1 (2)'!$D$72-crack_t_index)/'Sheet1 (2)'!$D$72,IF(shee2!D517='Sheet1 (2)'!$C$70,'Sheet1 (2)'!$D$70*('Sheet1 (2)'!$D$72-crack_t_index)/'Sheet1 (2)'!$D$72,IF(shee2!D517='Sheet1 (2)'!$C$71,'Sheet1 (2)'!$D$71*('Sheet1 (2)'!$D$72-crack_t_index)/'Sheet1 (2)'!$D$72))))</f>
        <v>0.3125</v>
      </c>
      <c r="AX517" s="157">
        <f>IF(IF(D517='Sheet1 (2)'!$C$69,'Sheet1 (2)'!$D$69*('Sheet1 (2)'!$D$72-rave_index)/'Sheet1 (2)'!$D$72,IF(shee2!D517='Sheet1 (2)'!$C$70,'Sheet1 (2)'!$D$70*('Sheet1 (2)'!$D$72-rave_index)/'Sheet1 (2)'!$D$72,IF(shee2!D517='Sheet1 (2)'!$C$71,'Sheet1 (2)'!$D$71*('Sheet1 (2)'!$D$72-rave_index)/'Sheet1 (2)'!$D$72)))&lt;0,0,IF(D517='Sheet1 (2)'!$C$69,'Sheet1 (2)'!$D$69*('Sheet1 (2)'!$D$72-rave_index)/'Sheet1 (2)'!$D$72,IF(shee2!D517='Sheet1 (2)'!$C$70,'Sheet1 (2)'!$D$70*('Sheet1 (2)'!$D$72-rave_index)/'Sheet1 (2)'!$D$72,IF(shee2!D517='Sheet1 (2)'!$C$71,'Sheet1 (2)'!$D$71*('Sheet1 (2)'!$D$72-rave_index)/'Sheet1 (2)'!$D$72))))</f>
        <v>5</v>
      </c>
      <c r="AY517" s="157">
        <f>IF(IF(D517='Sheet1 (2)'!$C$69,'Sheet1 (2)'!$D$69*('Sheet1 (2)'!$D$72-rough_index)/'Sheet1 (2)'!$D$72,IF(shee2!D517='Sheet1 (2)'!$C$70,'Sheet1 (2)'!$D$70*('Sheet1 (2)'!$D$72-rough_index)/'Sheet1 (2)'!$D$72,IF(shee2!D517='Sheet1 (2)'!$C$71,'Sheet1 (2)'!$D$71*('Sheet1 (2)'!$D$72-rough_index)/'Sheet1 (2)'!$D$72)))&lt;0,0,IF(D517='Sheet1 (2)'!$C$69,'Sheet1 (2)'!$D$69*('Sheet1 (2)'!$D$72-rough_index)/'Sheet1 (2)'!$D$72,IF(shee2!D517='Sheet1 (2)'!$C$70,'Sheet1 (2)'!$D$70*('Sheet1 (2)'!$D$72-rough_index)/'Sheet1 (2)'!$D$72,IF(shee2!D517='Sheet1 (2)'!$C$71,'Sheet1 (2)'!$D$71*('Sheet1 (2)'!$D$72-rough_index)/'Sheet1 (2)'!$D$72))))</f>
        <v>0</v>
      </c>
      <c r="AZ517" s="159">
        <f>+(AU517*'Sheet1 (2)'!$C$77)+(AV517*'Sheet1 (2)'!$C$78)+(AW517*'Sheet1 (2)'!$C$79)+(AX517*'Sheet1 (2)'!$C$80)+(AY517*'Sheet1 (2)'!$C$81)</f>
        <v>1.625</v>
      </c>
      <c r="BA517" s="213" t="str">
        <f t="shared" si="15"/>
        <v>Poor</v>
      </c>
      <c r="BE517">
        <f>IF(D517='Sheet1 (2)'!$C$61,'Sheet1 (2)'!$D$61*(counts^2)+'Sheet1 (2)'!$G$61*counts+'Sheet1 (2)'!$J$61,IF(D517='Sheet1 (2)'!$C$62,'Sheet1 (2)'!$D$62*counts+'Sheet1 (2)'!$G$62,IF(D517='Sheet1 (2)'!$C$63,'Sheet1 (2)'!$D$63*counts+'Sheet1 (2)'!$G$63,IF(D517='Sheet1 (2)'!$C$64,'Sheet1 (2)'!$D$64*counts+'Sheet1 (2)'!$G$64))))</f>
        <v>2.0984129299999998</v>
      </c>
    </row>
    <row r="518" spans="1:57" ht="12" customHeight="1">
      <c r="A518" s="145" t="s">
        <v>282</v>
      </c>
      <c r="B518" s="145" t="s">
        <v>76</v>
      </c>
      <c r="C518" s="170">
        <v>658</v>
      </c>
      <c r="D518" s="174" t="s">
        <v>77</v>
      </c>
      <c r="E518" s="171">
        <v>8</v>
      </c>
      <c r="F518" s="171">
        <v>2</v>
      </c>
      <c r="G518" s="171" t="s">
        <v>77</v>
      </c>
      <c r="H518" s="171">
        <v>1</v>
      </c>
      <c r="I518" s="171" t="s">
        <v>77</v>
      </c>
      <c r="J518" s="173" t="s">
        <v>80</v>
      </c>
      <c r="K518" s="173" t="s">
        <v>80</v>
      </c>
      <c r="L518" s="169">
        <f>VLOOKUP(CONCATENATE(J518,K518),'Sheet1 (2)'!$J$6:$K$26,2,FALSE)</f>
        <v>0</v>
      </c>
      <c r="M518" s="173" t="s">
        <v>83</v>
      </c>
      <c r="N518" s="173" t="s">
        <v>81</v>
      </c>
      <c r="O518" s="168">
        <f>VLOOKUP(CONCATENATE(M518,N518),'Sheet1 (2)'!$L$6:$M$26,2,FALSE)</f>
        <v>75</v>
      </c>
      <c r="P518" s="173" t="s">
        <v>80</v>
      </c>
      <c r="Q518" s="173" t="s">
        <v>80</v>
      </c>
      <c r="R518" s="168">
        <f>VLOOKUP(CONCATENATE(P518,Q518),'Sheet1 (2)'!$N$6:$O$26,2,FALSE)</f>
        <v>0</v>
      </c>
      <c r="S518" s="173" t="s">
        <v>80</v>
      </c>
      <c r="T518" s="173" t="s">
        <v>80</v>
      </c>
      <c r="U518" s="168">
        <f>VLOOKUP(CONCATENATE(S518,T518),'Sheet1 (2)'!$P$6:$Q$26,2,FALSE)</f>
        <v>0</v>
      </c>
      <c r="V518" s="173" t="s">
        <v>80</v>
      </c>
      <c r="W518" s="173" t="s">
        <v>80</v>
      </c>
      <c r="X518" s="168">
        <f>VLOOKUP(CONCATENATE(V518,W518),'Sheet1 (2)'!$R$6:$S$26,2,FALSE)</f>
        <v>0</v>
      </c>
      <c r="Y518" s="173" t="s">
        <v>80</v>
      </c>
      <c r="Z518" s="173" t="s">
        <v>80</v>
      </c>
      <c r="AA518" s="168">
        <f>VLOOKUP(CONCATENATE(Y518,Z518),'Sheet1 (2)'!$T$6:$U$26,2,FALSE)</f>
        <v>0</v>
      </c>
      <c r="AB518" s="173" t="s">
        <v>80</v>
      </c>
      <c r="AC518" s="173" t="s">
        <v>80</v>
      </c>
      <c r="AD518" s="168">
        <f>VLOOKUP(CONCATENATE(AB518,AC518),'Sheet1 (2)'!$X$6:$Y$26,2,FALSE)</f>
        <v>0</v>
      </c>
      <c r="AE518" s="173" t="s">
        <v>82</v>
      </c>
      <c r="AF518" s="173" t="s">
        <v>81</v>
      </c>
      <c r="AG518" s="168">
        <f>VLOOKUP(CONCATENATE(AE518,AF518),'Sheet1 (2)'!$Z$6:$AA$26,2,FALSE)</f>
        <v>66</v>
      </c>
      <c r="AH518" s="172"/>
      <c r="AI518" s="175"/>
      <c r="AJ518" s="140"/>
      <c r="AK518" s="176" t="s">
        <v>282</v>
      </c>
      <c r="AL518" s="176" t="s">
        <v>76</v>
      </c>
      <c r="AM518" s="170">
        <f t="shared" si="14"/>
        <v>658</v>
      </c>
      <c r="AN518" s="147"/>
      <c r="AO518" s="155"/>
      <c r="AP518" s="156"/>
      <c r="AQ518" s="157">
        <v>4.2530182629999995</v>
      </c>
      <c r="AR518" s="158"/>
      <c r="AS518" s="145">
        <f>LOOKUP(rufmkm,'Sheet1 (2)'!$V$62:$V$71,'Sheet1 (2)'!$W$62:$W$71)</f>
        <v>50</v>
      </c>
      <c r="AT518" s="140"/>
      <c r="AU518" s="157">
        <f>IF(IF(D518='Sheet1 (2)'!$C$69,'Sheet1 (2)'!$D$69*('Sheet1 (2)'!$D$72-rut_index)/'Sheet1 (2)'!$D$72,IF(shee2!D518='Sheet1 (2)'!$C$70,'Sheet1 (2)'!$D$70*('Sheet1 (2)'!$D$72-rut_index)/'Sheet1 (2)'!$D$72,IF(shee2!D518='Sheet1 (2)'!$C$71,'Sheet1 (2)'!$D$71*('Sheet1 (2)'!$D$72-rut_index)/'Sheet1 (2)'!$D$72)))&lt;0,0,IF(D518='Sheet1 (2)'!$C$69,'Sheet1 (2)'!$D$69*('Sheet1 (2)'!$D$72-rut_index)/'Sheet1 (2)'!$D$72,IF(shee2!D518='Sheet1 (2)'!$C$70,'Sheet1 (2)'!$D$70*('Sheet1 (2)'!$D$72-rut_index)/'Sheet1 (2)'!$D$72,IF(shee2!D518='Sheet1 (2)'!$C$71,'Sheet1 (2)'!$D$71*('Sheet1 (2)'!$D$72-rut_index)/'Sheet1 (2)'!$D$72))))</f>
        <v>5</v>
      </c>
      <c r="AV518" s="157">
        <f>IF(IF(D518='Sheet1 (2)'!$C$69,'Sheet1 (2)'!$D$69*('Sheet1 (2)'!$D$72-crack_s_index)/'Sheet1 (2)'!$D$72,IF(shee2!D518='Sheet1 (2)'!$C$70,'Sheet1 (2)'!$D$70*('Sheet1 (2)'!$D$72-crack_s_index)/'Sheet1 (2)'!$D$72,IF(shee2!D518='Sheet1 (2)'!$C$71,'Sheet1 (2)'!$D$71*('Sheet1 (2)'!$D$72-crack_s_index)/'Sheet1 (2)'!$D$72)))&lt;0,0,IF(D518='Sheet1 (2)'!$C$69,'Sheet1 (2)'!$D$69*('Sheet1 (2)'!$D$72-crack_s_index)/'Sheet1 (2)'!$D$72,IF(shee2!D518='Sheet1 (2)'!$C$70,'Sheet1 (2)'!$D$70*('Sheet1 (2)'!$D$72-crack_s_index)/'Sheet1 (2)'!$D$72,IF(shee2!D518='Sheet1 (2)'!$C$71,'Sheet1 (2)'!$D$71*('Sheet1 (2)'!$D$72-crack_s_index)/'Sheet1 (2)'!$D$72))))</f>
        <v>0</v>
      </c>
      <c r="AW518" s="157">
        <f>IF(IF(D518='Sheet1 (2)'!$C$69,'Sheet1 (2)'!$D$69*('Sheet1 (2)'!$D$72-crack_t_index)/'Sheet1 (2)'!$D$72,IF(shee2!D518='Sheet1 (2)'!$C$70,'Sheet1 (2)'!$D$70*('Sheet1 (2)'!$D$72-crack_t_index)/'Sheet1 (2)'!$D$72,IF(shee2!D518='Sheet1 (2)'!$C$71,'Sheet1 (2)'!$D$71*('Sheet1 (2)'!$D$72-crack_t_index)/'Sheet1 (2)'!$D$72)))&lt;0,0,IF(D518='Sheet1 (2)'!$C$69,'Sheet1 (2)'!$D$69*('Sheet1 (2)'!$D$72-crack_t_index)/'Sheet1 (2)'!$D$72,IF(shee2!D518='Sheet1 (2)'!$C$70,'Sheet1 (2)'!$D$70*('Sheet1 (2)'!$D$72-crack_t_index)/'Sheet1 (2)'!$D$72,IF(shee2!D518='Sheet1 (2)'!$C$71,'Sheet1 (2)'!$D$71*('Sheet1 (2)'!$D$72-crack_t_index)/'Sheet1 (2)'!$D$72))))</f>
        <v>5</v>
      </c>
      <c r="AX518" s="157">
        <f>IF(IF(D518='Sheet1 (2)'!$C$69,'Sheet1 (2)'!$D$69*('Sheet1 (2)'!$D$72-rave_index)/'Sheet1 (2)'!$D$72,IF(shee2!D518='Sheet1 (2)'!$C$70,'Sheet1 (2)'!$D$70*('Sheet1 (2)'!$D$72-rave_index)/'Sheet1 (2)'!$D$72,IF(shee2!D518='Sheet1 (2)'!$C$71,'Sheet1 (2)'!$D$71*('Sheet1 (2)'!$D$72-rave_index)/'Sheet1 (2)'!$D$72)))&lt;0,0,IF(D518='Sheet1 (2)'!$C$69,'Sheet1 (2)'!$D$69*('Sheet1 (2)'!$D$72-rave_index)/'Sheet1 (2)'!$D$72,IF(shee2!D518='Sheet1 (2)'!$C$70,'Sheet1 (2)'!$D$70*('Sheet1 (2)'!$D$72-rave_index)/'Sheet1 (2)'!$D$72,IF(shee2!D518='Sheet1 (2)'!$C$71,'Sheet1 (2)'!$D$71*('Sheet1 (2)'!$D$72-rave_index)/'Sheet1 (2)'!$D$72))))</f>
        <v>5</v>
      </c>
      <c r="AY518" s="157">
        <f>IF(IF(D518='Sheet1 (2)'!$C$69,'Sheet1 (2)'!$D$69*('Sheet1 (2)'!$D$72-rough_index)/'Sheet1 (2)'!$D$72,IF(shee2!D518='Sheet1 (2)'!$C$70,'Sheet1 (2)'!$D$70*('Sheet1 (2)'!$D$72-rough_index)/'Sheet1 (2)'!$D$72,IF(shee2!D518='Sheet1 (2)'!$C$71,'Sheet1 (2)'!$D$71*('Sheet1 (2)'!$D$72-rough_index)/'Sheet1 (2)'!$D$72)))&lt;0,0,IF(D518='Sheet1 (2)'!$C$69,'Sheet1 (2)'!$D$69*('Sheet1 (2)'!$D$72-rough_index)/'Sheet1 (2)'!$D$72,IF(shee2!D518='Sheet1 (2)'!$C$70,'Sheet1 (2)'!$D$70*('Sheet1 (2)'!$D$72-rough_index)/'Sheet1 (2)'!$D$72,IF(shee2!D518='Sheet1 (2)'!$C$71,'Sheet1 (2)'!$D$71*('Sheet1 (2)'!$D$72-rough_index)/'Sheet1 (2)'!$D$72))))</f>
        <v>0.83333333333333337</v>
      </c>
      <c r="AZ518" s="159">
        <f>+(AU518*'Sheet1 (2)'!$C$77)+(AV518*'Sheet1 (2)'!$C$78)+(AW518*'Sheet1 (2)'!$C$79)+(AX518*'Sheet1 (2)'!$C$80)+(AY518*'Sheet1 (2)'!$C$81)</f>
        <v>1.95</v>
      </c>
      <c r="BA518" s="213" t="str">
        <f t="shared" si="15"/>
        <v>Poor</v>
      </c>
      <c r="BE518">
        <f>IF(D518='Sheet1 (2)'!$C$61,'Sheet1 (2)'!$D$61*(counts^2)+'Sheet1 (2)'!$G$61*counts+'Sheet1 (2)'!$J$61,IF(D518='Sheet1 (2)'!$C$62,'Sheet1 (2)'!$D$62*counts+'Sheet1 (2)'!$G$62,IF(D518='Sheet1 (2)'!$C$63,'Sheet1 (2)'!$D$63*counts+'Sheet1 (2)'!$G$63,IF(D518='Sheet1 (2)'!$C$64,'Sheet1 (2)'!$D$64*counts+'Sheet1 (2)'!$G$64))))</f>
        <v>2.0984129299999998</v>
      </c>
    </row>
    <row r="519" spans="1:57" ht="12" customHeight="1">
      <c r="A519" s="145" t="s">
        <v>282</v>
      </c>
      <c r="B519" s="145" t="s">
        <v>76</v>
      </c>
      <c r="C519" s="170">
        <v>659</v>
      </c>
      <c r="D519" s="174" t="s">
        <v>77</v>
      </c>
      <c r="E519" s="171">
        <v>8</v>
      </c>
      <c r="F519" s="171">
        <v>2</v>
      </c>
      <c r="G519" s="171" t="s">
        <v>77</v>
      </c>
      <c r="H519" s="171">
        <v>1</v>
      </c>
      <c r="I519" s="171" t="s">
        <v>77</v>
      </c>
      <c r="J519" s="173" t="s">
        <v>80</v>
      </c>
      <c r="K519" s="173" t="s">
        <v>80</v>
      </c>
      <c r="L519" s="169">
        <f>VLOOKUP(CONCATENATE(J519,K519),'Sheet1 (2)'!$J$6:$K$26,2,FALSE)</f>
        <v>0</v>
      </c>
      <c r="M519" s="173" t="s">
        <v>83</v>
      </c>
      <c r="N519" s="173" t="s">
        <v>81</v>
      </c>
      <c r="O519" s="168">
        <f>VLOOKUP(CONCATENATE(M519,N519),'Sheet1 (2)'!$L$6:$M$26,2,FALSE)</f>
        <v>75</v>
      </c>
      <c r="P519" s="173" t="s">
        <v>80</v>
      </c>
      <c r="Q519" s="173" t="s">
        <v>80</v>
      </c>
      <c r="R519" s="168">
        <f>VLOOKUP(CONCATENATE(P519,Q519),'Sheet1 (2)'!$N$6:$O$26,2,FALSE)</f>
        <v>0</v>
      </c>
      <c r="S519" s="173" t="s">
        <v>80</v>
      </c>
      <c r="T519" s="173" t="s">
        <v>80</v>
      </c>
      <c r="U519" s="168">
        <f>VLOOKUP(CONCATENATE(S519,T519),'Sheet1 (2)'!$P$6:$Q$26,2,FALSE)</f>
        <v>0</v>
      </c>
      <c r="V519" s="173" t="s">
        <v>80</v>
      </c>
      <c r="W519" s="173" t="s">
        <v>80</v>
      </c>
      <c r="X519" s="168">
        <f>VLOOKUP(CONCATENATE(V519,W519),'Sheet1 (2)'!$R$6:$S$26,2,FALSE)</f>
        <v>0</v>
      </c>
      <c r="Y519" s="173" t="s">
        <v>80</v>
      </c>
      <c r="Z519" s="173" t="s">
        <v>80</v>
      </c>
      <c r="AA519" s="168">
        <f>VLOOKUP(CONCATENATE(Y519,Z519),'Sheet1 (2)'!$T$6:$U$26,2,FALSE)</f>
        <v>0</v>
      </c>
      <c r="AB519" s="173" t="s">
        <v>80</v>
      </c>
      <c r="AC519" s="173" t="s">
        <v>80</v>
      </c>
      <c r="AD519" s="168">
        <f>VLOOKUP(CONCATENATE(AB519,AC519),'Sheet1 (2)'!$X$6:$Y$26,2,FALSE)</f>
        <v>0</v>
      </c>
      <c r="AE519" s="173" t="s">
        <v>82</v>
      </c>
      <c r="AF519" s="173" t="s">
        <v>81</v>
      </c>
      <c r="AG519" s="168">
        <f>VLOOKUP(CONCATENATE(AE519,AF519),'Sheet1 (2)'!$Z$6:$AA$26,2,FALSE)</f>
        <v>66</v>
      </c>
      <c r="AH519" s="172"/>
      <c r="AI519" s="175"/>
      <c r="AJ519" s="140"/>
      <c r="AK519" s="176" t="s">
        <v>282</v>
      </c>
      <c r="AL519" s="176" t="s">
        <v>76</v>
      </c>
      <c r="AM519" s="170">
        <f t="shared" si="14"/>
        <v>659</v>
      </c>
      <c r="AN519" s="147"/>
      <c r="AO519" s="155"/>
      <c r="AP519" s="156"/>
      <c r="AQ519" s="157">
        <v>2.6255443725999998</v>
      </c>
      <c r="AR519" s="158"/>
      <c r="AS519" s="145">
        <f>LOOKUP(rufmkm,'Sheet1 (2)'!$V$62:$V$71,'Sheet1 (2)'!$W$62:$W$71)</f>
        <v>30</v>
      </c>
      <c r="AT519" s="140"/>
      <c r="AU519" s="157">
        <f>IF(IF(D519='Sheet1 (2)'!$C$69,'Sheet1 (2)'!$D$69*('Sheet1 (2)'!$D$72-rut_index)/'Sheet1 (2)'!$D$72,IF(shee2!D519='Sheet1 (2)'!$C$70,'Sheet1 (2)'!$D$70*('Sheet1 (2)'!$D$72-rut_index)/'Sheet1 (2)'!$D$72,IF(shee2!D519='Sheet1 (2)'!$C$71,'Sheet1 (2)'!$D$71*('Sheet1 (2)'!$D$72-rut_index)/'Sheet1 (2)'!$D$72)))&lt;0,0,IF(D519='Sheet1 (2)'!$C$69,'Sheet1 (2)'!$D$69*('Sheet1 (2)'!$D$72-rut_index)/'Sheet1 (2)'!$D$72,IF(shee2!D519='Sheet1 (2)'!$C$70,'Sheet1 (2)'!$D$70*('Sheet1 (2)'!$D$72-rut_index)/'Sheet1 (2)'!$D$72,IF(shee2!D519='Sheet1 (2)'!$C$71,'Sheet1 (2)'!$D$71*('Sheet1 (2)'!$D$72-rut_index)/'Sheet1 (2)'!$D$72))))</f>
        <v>5</v>
      </c>
      <c r="AV519" s="157">
        <f>IF(IF(D519='Sheet1 (2)'!$C$69,'Sheet1 (2)'!$D$69*('Sheet1 (2)'!$D$72-crack_s_index)/'Sheet1 (2)'!$D$72,IF(shee2!D519='Sheet1 (2)'!$C$70,'Sheet1 (2)'!$D$70*('Sheet1 (2)'!$D$72-crack_s_index)/'Sheet1 (2)'!$D$72,IF(shee2!D519='Sheet1 (2)'!$C$71,'Sheet1 (2)'!$D$71*('Sheet1 (2)'!$D$72-crack_s_index)/'Sheet1 (2)'!$D$72)))&lt;0,0,IF(D519='Sheet1 (2)'!$C$69,'Sheet1 (2)'!$D$69*('Sheet1 (2)'!$D$72-crack_s_index)/'Sheet1 (2)'!$D$72,IF(shee2!D519='Sheet1 (2)'!$C$70,'Sheet1 (2)'!$D$70*('Sheet1 (2)'!$D$72-crack_s_index)/'Sheet1 (2)'!$D$72,IF(shee2!D519='Sheet1 (2)'!$C$71,'Sheet1 (2)'!$D$71*('Sheet1 (2)'!$D$72-crack_s_index)/'Sheet1 (2)'!$D$72))))</f>
        <v>0</v>
      </c>
      <c r="AW519" s="157">
        <f>IF(IF(D519='Sheet1 (2)'!$C$69,'Sheet1 (2)'!$D$69*('Sheet1 (2)'!$D$72-crack_t_index)/'Sheet1 (2)'!$D$72,IF(shee2!D519='Sheet1 (2)'!$C$70,'Sheet1 (2)'!$D$70*('Sheet1 (2)'!$D$72-crack_t_index)/'Sheet1 (2)'!$D$72,IF(shee2!D519='Sheet1 (2)'!$C$71,'Sheet1 (2)'!$D$71*('Sheet1 (2)'!$D$72-crack_t_index)/'Sheet1 (2)'!$D$72)))&lt;0,0,IF(D519='Sheet1 (2)'!$C$69,'Sheet1 (2)'!$D$69*('Sheet1 (2)'!$D$72-crack_t_index)/'Sheet1 (2)'!$D$72,IF(shee2!D519='Sheet1 (2)'!$C$70,'Sheet1 (2)'!$D$70*('Sheet1 (2)'!$D$72-crack_t_index)/'Sheet1 (2)'!$D$72,IF(shee2!D519='Sheet1 (2)'!$C$71,'Sheet1 (2)'!$D$71*('Sheet1 (2)'!$D$72-crack_t_index)/'Sheet1 (2)'!$D$72))))</f>
        <v>5</v>
      </c>
      <c r="AX519" s="157">
        <f>IF(IF(D519='Sheet1 (2)'!$C$69,'Sheet1 (2)'!$D$69*('Sheet1 (2)'!$D$72-rave_index)/'Sheet1 (2)'!$D$72,IF(shee2!D519='Sheet1 (2)'!$C$70,'Sheet1 (2)'!$D$70*('Sheet1 (2)'!$D$72-rave_index)/'Sheet1 (2)'!$D$72,IF(shee2!D519='Sheet1 (2)'!$C$71,'Sheet1 (2)'!$D$71*('Sheet1 (2)'!$D$72-rave_index)/'Sheet1 (2)'!$D$72)))&lt;0,0,IF(D519='Sheet1 (2)'!$C$69,'Sheet1 (2)'!$D$69*('Sheet1 (2)'!$D$72-rave_index)/'Sheet1 (2)'!$D$72,IF(shee2!D519='Sheet1 (2)'!$C$70,'Sheet1 (2)'!$D$70*('Sheet1 (2)'!$D$72-rave_index)/'Sheet1 (2)'!$D$72,IF(shee2!D519='Sheet1 (2)'!$C$71,'Sheet1 (2)'!$D$71*('Sheet1 (2)'!$D$72-rave_index)/'Sheet1 (2)'!$D$72))))</f>
        <v>5</v>
      </c>
      <c r="AY519" s="157">
        <f>IF(IF(D519='Sheet1 (2)'!$C$69,'Sheet1 (2)'!$D$69*('Sheet1 (2)'!$D$72-rough_index)/'Sheet1 (2)'!$D$72,IF(shee2!D519='Sheet1 (2)'!$C$70,'Sheet1 (2)'!$D$70*('Sheet1 (2)'!$D$72-rough_index)/'Sheet1 (2)'!$D$72,IF(shee2!D519='Sheet1 (2)'!$C$71,'Sheet1 (2)'!$D$71*('Sheet1 (2)'!$D$72-rough_index)/'Sheet1 (2)'!$D$72)))&lt;0,0,IF(D519='Sheet1 (2)'!$C$69,'Sheet1 (2)'!$D$69*('Sheet1 (2)'!$D$72-rough_index)/'Sheet1 (2)'!$D$72,IF(shee2!D519='Sheet1 (2)'!$C$70,'Sheet1 (2)'!$D$70*('Sheet1 (2)'!$D$72-rough_index)/'Sheet1 (2)'!$D$72,IF(shee2!D519='Sheet1 (2)'!$C$71,'Sheet1 (2)'!$D$71*('Sheet1 (2)'!$D$72-rough_index)/'Sheet1 (2)'!$D$72))))</f>
        <v>2.5</v>
      </c>
      <c r="AZ519" s="159">
        <f>+(AU519*'Sheet1 (2)'!$C$77)+(AV519*'Sheet1 (2)'!$C$78)+(AW519*'Sheet1 (2)'!$C$79)+(AX519*'Sheet1 (2)'!$C$80)+(AY519*'Sheet1 (2)'!$C$81)</f>
        <v>2.4500000000000002</v>
      </c>
      <c r="BA519" s="213" t="str">
        <f t="shared" si="15"/>
        <v>Poor</v>
      </c>
      <c r="BE519">
        <f>IF(D519='Sheet1 (2)'!$C$61,'Sheet1 (2)'!$D$61*(counts^2)+'Sheet1 (2)'!$G$61*counts+'Sheet1 (2)'!$J$61,IF(D519='Sheet1 (2)'!$C$62,'Sheet1 (2)'!$D$62*counts+'Sheet1 (2)'!$G$62,IF(D519='Sheet1 (2)'!$C$63,'Sheet1 (2)'!$D$63*counts+'Sheet1 (2)'!$G$63,IF(D519='Sheet1 (2)'!$C$64,'Sheet1 (2)'!$D$64*counts+'Sheet1 (2)'!$G$64))))</f>
        <v>2.0984129299999998</v>
      </c>
    </row>
    <row r="520" spans="1:57" ht="12" customHeight="1">
      <c r="A520" s="145" t="s">
        <v>282</v>
      </c>
      <c r="B520" s="145" t="s">
        <v>76</v>
      </c>
      <c r="C520" s="170">
        <v>660</v>
      </c>
      <c r="D520" s="174" t="s">
        <v>77</v>
      </c>
      <c r="E520" s="171">
        <v>8</v>
      </c>
      <c r="F520" s="171">
        <v>2</v>
      </c>
      <c r="G520" s="171" t="s">
        <v>77</v>
      </c>
      <c r="H520" s="171">
        <v>1</v>
      </c>
      <c r="I520" s="171" t="s">
        <v>77</v>
      </c>
      <c r="J520" s="173" t="s">
        <v>80</v>
      </c>
      <c r="K520" s="173" t="s">
        <v>80</v>
      </c>
      <c r="L520" s="169">
        <f>VLOOKUP(CONCATENATE(J520,K520),'Sheet1 (2)'!$J$6:$K$26,2,FALSE)</f>
        <v>0</v>
      </c>
      <c r="M520" s="173" t="s">
        <v>83</v>
      </c>
      <c r="N520" s="173" t="s">
        <v>81</v>
      </c>
      <c r="O520" s="168">
        <f>VLOOKUP(CONCATENATE(M520,N520),'Sheet1 (2)'!$L$6:$M$26,2,FALSE)</f>
        <v>75</v>
      </c>
      <c r="P520" s="173" t="s">
        <v>83</v>
      </c>
      <c r="Q520" s="173" t="s">
        <v>79</v>
      </c>
      <c r="R520" s="168">
        <f>VLOOKUP(CONCATENATE(P520,Q520),'Sheet1 (2)'!$N$6:$O$26,2,FALSE)</f>
        <v>56.25</v>
      </c>
      <c r="S520" s="173" t="s">
        <v>80</v>
      </c>
      <c r="T520" s="173" t="s">
        <v>80</v>
      </c>
      <c r="U520" s="168">
        <f>VLOOKUP(CONCATENATE(S520,T520),'Sheet1 (2)'!$P$6:$Q$26,2,FALSE)</f>
        <v>0</v>
      </c>
      <c r="V520" s="173" t="s">
        <v>80</v>
      </c>
      <c r="W520" s="173" t="s">
        <v>80</v>
      </c>
      <c r="X520" s="168">
        <f>VLOOKUP(CONCATENATE(V520,W520),'Sheet1 (2)'!$R$6:$S$26,2,FALSE)</f>
        <v>0</v>
      </c>
      <c r="Y520" s="173" t="s">
        <v>80</v>
      </c>
      <c r="Z520" s="173" t="s">
        <v>80</v>
      </c>
      <c r="AA520" s="168">
        <f>VLOOKUP(CONCATENATE(Y520,Z520),'Sheet1 (2)'!$T$6:$U$26,2,FALSE)</f>
        <v>0</v>
      </c>
      <c r="AB520" s="173" t="s">
        <v>80</v>
      </c>
      <c r="AC520" s="173" t="s">
        <v>80</v>
      </c>
      <c r="AD520" s="168">
        <f>VLOOKUP(CONCATENATE(AB520,AC520),'Sheet1 (2)'!$X$6:$Y$26,2,FALSE)</f>
        <v>0</v>
      </c>
      <c r="AE520" s="173" t="s">
        <v>82</v>
      </c>
      <c r="AF520" s="173" t="s">
        <v>81</v>
      </c>
      <c r="AG520" s="168">
        <f>VLOOKUP(CONCATENATE(AE520,AF520),'Sheet1 (2)'!$Z$6:$AA$26,2,FALSE)</f>
        <v>66</v>
      </c>
      <c r="AH520" s="172"/>
      <c r="AI520" s="175"/>
      <c r="AJ520" s="140"/>
      <c r="AK520" s="176" t="s">
        <v>282</v>
      </c>
      <c r="AL520" s="176" t="s">
        <v>76</v>
      </c>
      <c r="AM520" s="170">
        <f t="shared" si="14"/>
        <v>660</v>
      </c>
      <c r="AN520" s="147"/>
      <c r="AO520" s="155"/>
      <c r="AP520" s="156"/>
      <c r="AQ520" s="157">
        <v>3.1054794959999996</v>
      </c>
      <c r="AR520" s="158"/>
      <c r="AS520" s="145">
        <f>LOOKUP(rufmkm,'Sheet1 (2)'!$V$62:$V$71,'Sheet1 (2)'!$W$62:$W$71)</f>
        <v>40</v>
      </c>
      <c r="AT520" s="140"/>
      <c r="AU520" s="157">
        <f>IF(IF(D520='Sheet1 (2)'!$C$69,'Sheet1 (2)'!$D$69*('Sheet1 (2)'!$D$72-rut_index)/'Sheet1 (2)'!$D$72,IF(shee2!D520='Sheet1 (2)'!$C$70,'Sheet1 (2)'!$D$70*('Sheet1 (2)'!$D$72-rut_index)/'Sheet1 (2)'!$D$72,IF(shee2!D520='Sheet1 (2)'!$C$71,'Sheet1 (2)'!$D$71*('Sheet1 (2)'!$D$72-rut_index)/'Sheet1 (2)'!$D$72)))&lt;0,0,IF(D520='Sheet1 (2)'!$C$69,'Sheet1 (2)'!$D$69*('Sheet1 (2)'!$D$72-rut_index)/'Sheet1 (2)'!$D$72,IF(shee2!D520='Sheet1 (2)'!$C$70,'Sheet1 (2)'!$D$70*('Sheet1 (2)'!$D$72-rut_index)/'Sheet1 (2)'!$D$72,IF(shee2!D520='Sheet1 (2)'!$C$71,'Sheet1 (2)'!$D$71*('Sheet1 (2)'!$D$72-rut_index)/'Sheet1 (2)'!$D$72))))</f>
        <v>5</v>
      </c>
      <c r="AV520" s="157">
        <f>IF(IF(D520='Sheet1 (2)'!$C$69,'Sheet1 (2)'!$D$69*('Sheet1 (2)'!$D$72-crack_s_index)/'Sheet1 (2)'!$D$72,IF(shee2!D520='Sheet1 (2)'!$C$70,'Sheet1 (2)'!$D$70*('Sheet1 (2)'!$D$72-crack_s_index)/'Sheet1 (2)'!$D$72,IF(shee2!D520='Sheet1 (2)'!$C$71,'Sheet1 (2)'!$D$71*('Sheet1 (2)'!$D$72-crack_s_index)/'Sheet1 (2)'!$D$72)))&lt;0,0,IF(D520='Sheet1 (2)'!$C$69,'Sheet1 (2)'!$D$69*('Sheet1 (2)'!$D$72-crack_s_index)/'Sheet1 (2)'!$D$72,IF(shee2!D520='Sheet1 (2)'!$C$70,'Sheet1 (2)'!$D$70*('Sheet1 (2)'!$D$72-crack_s_index)/'Sheet1 (2)'!$D$72,IF(shee2!D520='Sheet1 (2)'!$C$71,'Sheet1 (2)'!$D$71*('Sheet1 (2)'!$D$72-crack_s_index)/'Sheet1 (2)'!$D$72))))</f>
        <v>0</v>
      </c>
      <c r="AW520" s="157">
        <f>IF(IF(D520='Sheet1 (2)'!$C$69,'Sheet1 (2)'!$D$69*('Sheet1 (2)'!$D$72-crack_t_index)/'Sheet1 (2)'!$D$72,IF(shee2!D520='Sheet1 (2)'!$C$70,'Sheet1 (2)'!$D$70*('Sheet1 (2)'!$D$72-crack_t_index)/'Sheet1 (2)'!$D$72,IF(shee2!D520='Sheet1 (2)'!$C$71,'Sheet1 (2)'!$D$71*('Sheet1 (2)'!$D$72-crack_t_index)/'Sheet1 (2)'!$D$72)))&lt;0,0,IF(D520='Sheet1 (2)'!$C$69,'Sheet1 (2)'!$D$69*('Sheet1 (2)'!$D$72-crack_t_index)/'Sheet1 (2)'!$D$72,IF(shee2!D520='Sheet1 (2)'!$C$70,'Sheet1 (2)'!$D$70*('Sheet1 (2)'!$D$72-crack_t_index)/'Sheet1 (2)'!$D$72,IF(shee2!D520='Sheet1 (2)'!$C$71,'Sheet1 (2)'!$D$71*('Sheet1 (2)'!$D$72-crack_t_index)/'Sheet1 (2)'!$D$72))))</f>
        <v>0.3125</v>
      </c>
      <c r="AX520" s="157">
        <f>IF(IF(D520='Sheet1 (2)'!$C$69,'Sheet1 (2)'!$D$69*('Sheet1 (2)'!$D$72-rave_index)/'Sheet1 (2)'!$D$72,IF(shee2!D520='Sheet1 (2)'!$C$70,'Sheet1 (2)'!$D$70*('Sheet1 (2)'!$D$72-rave_index)/'Sheet1 (2)'!$D$72,IF(shee2!D520='Sheet1 (2)'!$C$71,'Sheet1 (2)'!$D$71*('Sheet1 (2)'!$D$72-rave_index)/'Sheet1 (2)'!$D$72)))&lt;0,0,IF(D520='Sheet1 (2)'!$C$69,'Sheet1 (2)'!$D$69*('Sheet1 (2)'!$D$72-rave_index)/'Sheet1 (2)'!$D$72,IF(shee2!D520='Sheet1 (2)'!$C$70,'Sheet1 (2)'!$D$70*('Sheet1 (2)'!$D$72-rave_index)/'Sheet1 (2)'!$D$72,IF(shee2!D520='Sheet1 (2)'!$C$71,'Sheet1 (2)'!$D$71*('Sheet1 (2)'!$D$72-rave_index)/'Sheet1 (2)'!$D$72))))</f>
        <v>5</v>
      </c>
      <c r="AY520" s="157">
        <f>IF(IF(D520='Sheet1 (2)'!$C$69,'Sheet1 (2)'!$D$69*('Sheet1 (2)'!$D$72-rough_index)/'Sheet1 (2)'!$D$72,IF(shee2!D520='Sheet1 (2)'!$C$70,'Sheet1 (2)'!$D$70*('Sheet1 (2)'!$D$72-rough_index)/'Sheet1 (2)'!$D$72,IF(shee2!D520='Sheet1 (2)'!$C$71,'Sheet1 (2)'!$D$71*('Sheet1 (2)'!$D$72-rough_index)/'Sheet1 (2)'!$D$72)))&lt;0,0,IF(D520='Sheet1 (2)'!$C$69,'Sheet1 (2)'!$D$69*('Sheet1 (2)'!$D$72-rough_index)/'Sheet1 (2)'!$D$72,IF(shee2!D520='Sheet1 (2)'!$C$70,'Sheet1 (2)'!$D$70*('Sheet1 (2)'!$D$72-rough_index)/'Sheet1 (2)'!$D$72,IF(shee2!D520='Sheet1 (2)'!$C$71,'Sheet1 (2)'!$D$71*('Sheet1 (2)'!$D$72-rough_index)/'Sheet1 (2)'!$D$72))))</f>
        <v>1.6666666666666667</v>
      </c>
      <c r="AZ520" s="159">
        <f>+(AU520*'Sheet1 (2)'!$C$77)+(AV520*'Sheet1 (2)'!$C$78)+(AW520*'Sheet1 (2)'!$C$79)+(AX520*'Sheet1 (2)'!$C$80)+(AY520*'Sheet1 (2)'!$C$81)</f>
        <v>2.0125000000000002</v>
      </c>
      <c r="BA520" s="213" t="str">
        <f t="shared" si="15"/>
        <v>Poor</v>
      </c>
      <c r="BE520">
        <f>IF(D520='Sheet1 (2)'!$C$61,'Sheet1 (2)'!$D$61*(counts^2)+'Sheet1 (2)'!$G$61*counts+'Sheet1 (2)'!$J$61,IF(D520='Sheet1 (2)'!$C$62,'Sheet1 (2)'!$D$62*counts+'Sheet1 (2)'!$G$62,IF(D520='Sheet1 (2)'!$C$63,'Sheet1 (2)'!$D$63*counts+'Sheet1 (2)'!$G$63,IF(D520='Sheet1 (2)'!$C$64,'Sheet1 (2)'!$D$64*counts+'Sheet1 (2)'!$G$64))))</f>
        <v>2.0984129299999998</v>
      </c>
    </row>
    <row r="521" spans="1:57" ht="12" customHeight="1">
      <c r="A521" s="145" t="s">
        <v>282</v>
      </c>
      <c r="B521" s="145" t="s">
        <v>76</v>
      </c>
      <c r="C521" s="170">
        <v>661</v>
      </c>
      <c r="D521" s="174" t="s">
        <v>77</v>
      </c>
      <c r="E521" s="171">
        <v>8</v>
      </c>
      <c r="F521" s="171">
        <v>2</v>
      </c>
      <c r="G521" s="171" t="s">
        <v>77</v>
      </c>
      <c r="H521" s="171">
        <v>1</v>
      </c>
      <c r="I521" s="171" t="s">
        <v>77</v>
      </c>
      <c r="J521" s="173" t="s">
        <v>80</v>
      </c>
      <c r="K521" s="173" t="s">
        <v>80</v>
      </c>
      <c r="L521" s="169">
        <f>VLOOKUP(CONCATENATE(J521,K521),'Sheet1 (2)'!$J$6:$K$26,2,FALSE)</f>
        <v>0</v>
      </c>
      <c r="M521" s="173" t="s">
        <v>83</v>
      </c>
      <c r="N521" s="173" t="s">
        <v>79</v>
      </c>
      <c r="O521" s="168">
        <f>VLOOKUP(CONCATENATE(M521,N521),'Sheet1 (2)'!$L$6:$M$26,2,FALSE)</f>
        <v>56.25</v>
      </c>
      <c r="P521" s="173" t="s">
        <v>83</v>
      </c>
      <c r="Q521" s="173" t="s">
        <v>79</v>
      </c>
      <c r="R521" s="168">
        <f>VLOOKUP(CONCATENATE(P521,Q521),'Sheet1 (2)'!$N$6:$O$26,2,FALSE)</f>
        <v>56.25</v>
      </c>
      <c r="S521" s="173" t="s">
        <v>80</v>
      </c>
      <c r="T521" s="173" t="s">
        <v>80</v>
      </c>
      <c r="U521" s="168">
        <f>VLOOKUP(CONCATENATE(S521,T521),'Sheet1 (2)'!$P$6:$Q$26,2,FALSE)</f>
        <v>0</v>
      </c>
      <c r="V521" s="173" t="s">
        <v>80</v>
      </c>
      <c r="W521" s="173" t="s">
        <v>80</v>
      </c>
      <c r="X521" s="168">
        <f>VLOOKUP(CONCATENATE(V521,W521),'Sheet1 (2)'!$R$6:$S$26,2,FALSE)</f>
        <v>0</v>
      </c>
      <c r="Y521" s="173" t="s">
        <v>80</v>
      </c>
      <c r="Z521" s="173" t="s">
        <v>80</v>
      </c>
      <c r="AA521" s="168">
        <f>VLOOKUP(CONCATENATE(Y521,Z521),'Sheet1 (2)'!$T$6:$U$26,2,FALSE)</f>
        <v>0</v>
      </c>
      <c r="AB521" s="173" t="s">
        <v>80</v>
      </c>
      <c r="AC521" s="173" t="s">
        <v>80</v>
      </c>
      <c r="AD521" s="168">
        <f>VLOOKUP(CONCATENATE(AB521,AC521),'Sheet1 (2)'!$X$6:$Y$26,2,FALSE)</f>
        <v>0</v>
      </c>
      <c r="AE521" s="173" t="s">
        <v>82</v>
      </c>
      <c r="AF521" s="173" t="s">
        <v>81</v>
      </c>
      <c r="AG521" s="168">
        <f>VLOOKUP(CONCATENATE(AE521,AF521),'Sheet1 (2)'!$Z$6:$AA$26,2,FALSE)</f>
        <v>66</v>
      </c>
      <c r="AH521" s="172"/>
      <c r="AI521" s="175"/>
      <c r="AJ521" s="140"/>
      <c r="AK521" s="176" t="s">
        <v>282</v>
      </c>
      <c r="AL521" s="176" t="s">
        <v>76</v>
      </c>
      <c r="AM521" s="170">
        <f t="shared" si="14"/>
        <v>661</v>
      </c>
      <c r="AN521" s="147"/>
      <c r="AO521" s="155"/>
      <c r="AP521" s="156"/>
      <c r="AQ521" s="157">
        <v>2.0219221844000002</v>
      </c>
      <c r="AR521" s="158"/>
      <c r="AS521" s="145">
        <f>LOOKUP(rufmkm,'Sheet1 (2)'!$V$62:$V$71,'Sheet1 (2)'!$W$62:$W$71)</f>
        <v>30</v>
      </c>
      <c r="AT521" s="140"/>
      <c r="AU521" s="157">
        <f>IF(IF(D521='Sheet1 (2)'!$C$69,'Sheet1 (2)'!$D$69*('Sheet1 (2)'!$D$72-rut_index)/'Sheet1 (2)'!$D$72,IF(shee2!D521='Sheet1 (2)'!$C$70,'Sheet1 (2)'!$D$70*('Sheet1 (2)'!$D$72-rut_index)/'Sheet1 (2)'!$D$72,IF(shee2!D521='Sheet1 (2)'!$C$71,'Sheet1 (2)'!$D$71*('Sheet1 (2)'!$D$72-rut_index)/'Sheet1 (2)'!$D$72)))&lt;0,0,IF(D521='Sheet1 (2)'!$C$69,'Sheet1 (2)'!$D$69*('Sheet1 (2)'!$D$72-rut_index)/'Sheet1 (2)'!$D$72,IF(shee2!D521='Sheet1 (2)'!$C$70,'Sheet1 (2)'!$D$70*('Sheet1 (2)'!$D$72-rut_index)/'Sheet1 (2)'!$D$72,IF(shee2!D521='Sheet1 (2)'!$C$71,'Sheet1 (2)'!$D$71*('Sheet1 (2)'!$D$72-rut_index)/'Sheet1 (2)'!$D$72))))</f>
        <v>5</v>
      </c>
      <c r="AV521" s="157">
        <f>IF(IF(D521='Sheet1 (2)'!$C$69,'Sheet1 (2)'!$D$69*('Sheet1 (2)'!$D$72-crack_s_index)/'Sheet1 (2)'!$D$72,IF(shee2!D521='Sheet1 (2)'!$C$70,'Sheet1 (2)'!$D$70*('Sheet1 (2)'!$D$72-crack_s_index)/'Sheet1 (2)'!$D$72,IF(shee2!D521='Sheet1 (2)'!$C$71,'Sheet1 (2)'!$D$71*('Sheet1 (2)'!$D$72-crack_s_index)/'Sheet1 (2)'!$D$72)))&lt;0,0,IF(D521='Sheet1 (2)'!$C$69,'Sheet1 (2)'!$D$69*('Sheet1 (2)'!$D$72-crack_s_index)/'Sheet1 (2)'!$D$72,IF(shee2!D521='Sheet1 (2)'!$C$70,'Sheet1 (2)'!$D$70*('Sheet1 (2)'!$D$72-crack_s_index)/'Sheet1 (2)'!$D$72,IF(shee2!D521='Sheet1 (2)'!$C$71,'Sheet1 (2)'!$D$71*('Sheet1 (2)'!$D$72-crack_s_index)/'Sheet1 (2)'!$D$72))))</f>
        <v>0.3125</v>
      </c>
      <c r="AW521" s="157">
        <f>IF(IF(D521='Sheet1 (2)'!$C$69,'Sheet1 (2)'!$D$69*('Sheet1 (2)'!$D$72-crack_t_index)/'Sheet1 (2)'!$D$72,IF(shee2!D521='Sheet1 (2)'!$C$70,'Sheet1 (2)'!$D$70*('Sheet1 (2)'!$D$72-crack_t_index)/'Sheet1 (2)'!$D$72,IF(shee2!D521='Sheet1 (2)'!$C$71,'Sheet1 (2)'!$D$71*('Sheet1 (2)'!$D$72-crack_t_index)/'Sheet1 (2)'!$D$72)))&lt;0,0,IF(D521='Sheet1 (2)'!$C$69,'Sheet1 (2)'!$D$69*('Sheet1 (2)'!$D$72-crack_t_index)/'Sheet1 (2)'!$D$72,IF(shee2!D521='Sheet1 (2)'!$C$70,'Sheet1 (2)'!$D$70*('Sheet1 (2)'!$D$72-crack_t_index)/'Sheet1 (2)'!$D$72,IF(shee2!D521='Sheet1 (2)'!$C$71,'Sheet1 (2)'!$D$71*('Sheet1 (2)'!$D$72-crack_t_index)/'Sheet1 (2)'!$D$72))))</f>
        <v>0.3125</v>
      </c>
      <c r="AX521" s="157">
        <f>IF(IF(D521='Sheet1 (2)'!$C$69,'Sheet1 (2)'!$D$69*('Sheet1 (2)'!$D$72-rave_index)/'Sheet1 (2)'!$D$72,IF(shee2!D521='Sheet1 (2)'!$C$70,'Sheet1 (2)'!$D$70*('Sheet1 (2)'!$D$72-rave_index)/'Sheet1 (2)'!$D$72,IF(shee2!D521='Sheet1 (2)'!$C$71,'Sheet1 (2)'!$D$71*('Sheet1 (2)'!$D$72-rave_index)/'Sheet1 (2)'!$D$72)))&lt;0,0,IF(D521='Sheet1 (2)'!$C$69,'Sheet1 (2)'!$D$69*('Sheet1 (2)'!$D$72-rave_index)/'Sheet1 (2)'!$D$72,IF(shee2!D521='Sheet1 (2)'!$C$70,'Sheet1 (2)'!$D$70*('Sheet1 (2)'!$D$72-rave_index)/'Sheet1 (2)'!$D$72,IF(shee2!D521='Sheet1 (2)'!$C$71,'Sheet1 (2)'!$D$71*('Sheet1 (2)'!$D$72-rave_index)/'Sheet1 (2)'!$D$72))))</f>
        <v>5</v>
      </c>
      <c r="AY521" s="157">
        <f>IF(IF(D521='Sheet1 (2)'!$C$69,'Sheet1 (2)'!$D$69*('Sheet1 (2)'!$D$72-rough_index)/'Sheet1 (2)'!$D$72,IF(shee2!D521='Sheet1 (2)'!$C$70,'Sheet1 (2)'!$D$70*('Sheet1 (2)'!$D$72-rough_index)/'Sheet1 (2)'!$D$72,IF(shee2!D521='Sheet1 (2)'!$C$71,'Sheet1 (2)'!$D$71*('Sheet1 (2)'!$D$72-rough_index)/'Sheet1 (2)'!$D$72)))&lt;0,0,IF(D521='Sheet1 (2)'!$C$69,'Sheet1 (2)'!$D$69*('Sheet1 (2)'!$D$72-rough_index)/'Sheet1 (2)'!$D$72,IF(shee2!D521='Sheet1 (2)'!$C$70,'Sheet1 (2)'!$D$70*('Sheet1 (2)'!$D$72-rough_index)/'Sheet1 (2)'!$D$72,IF(shee2!D521='Sheet1 (2)'!$C$71,'Sheet1 (2)'!$D$71*('Sheet1 (2)'!$D$72-rough_index)/'Sheet1 (2)'!$D$72))))</f>
        <v>2.5</v>
      </c>
      <c r="AZ521" s="159">
        <f>+(AU521*'Sheet1 (2)'!$C$77)+(AV521*'Sheet1 (2)'!$C$78)+(AW521*'Sheet1 (2)'!$C$79)+(AX521*'Sheet1 (2)'!$C$80)+(AY521*'Sheet1 (2)'!$C$81)</f>
        <v>2.375</v>
      </c>
      <c r="BA521" s="213" t="str">
        <f t="shared" si="15"/>
        <v>Poor</v>
      </c>
      <c r="BE521">
        <f>IF(D521='Sheet1 (2)'!$C$61,'Sheet1 (2)'!$D$61*(counts^2)+'Sheet1 (2)'!$G$61*counts+'Sheet1 (2)'!$J$61,IF(D521='Sheet1 (2)'!$C$62,'Sheet1 (2)'!$D$62*counts+'Sheet1 (2)'!$G$62,IF(D521='Sheet1 (2)'!$C$63,'Sheet1 (2)'!$D$63*counts+'Sheet1 (2)'!$G$63,IF(D521='Sheet1 (2)'!$C$64,'Sheet1 (2)'!$D$64*counts+'Sheet1 (2)'!$G$64))))</f>
        <v>2.0984129299999998</v>
      </c>
    </row>
    <row r="522" spans="1:57" ht="12" customHeight="1">
      <c r="A522" s="145" t="s">
        <v>282</v>
      </c>
      <c r="B522" s="145" t="s">
        <v>76</v>
      </c>
      <c r="C522" s="170">
        <v>662</v>
      </c>
      <c r="D522" s="174" t="s">
        <v>77</v>
      </c>
      <c r="E522" s="171">
        <v>8</v>
      </c>
      <c r="F522" s="171">
        <v>2</v>
      </c>
      <c r="G522" s="171" t="s">
        <v>77</v>
      </c>
      <c r="H522" s="171">
        <v>1</v>
      </c>
      <c r="I522" s="171" t="s">
        <v>77</v>
      </c>
      <c r="J522" s="173" t="s">
        <v>80</v>
      </c>
      <c r="K522" s="173" t="s">
        <v>80</v>
      </c>
      <c r="L522" s="169">
        <f>VLOOKUP(CONCATENATE(J522,K522),'Sheet1 (2)'!$J$6:$K$26,2,FALSE)</f>
        <v>0</v>
      </c>
      <c r="M522" s="173" t="s">
        <v>83</v>
      </c>
      <c r="N522" s="173" t="s">
        <v>83</v>
      </c>
      <c r="O522" s="168">
        <f>VLOOKUP(CONCATENATE(M522,N522),'Sheet1 (2)'!$L$6:$M$26,2,FALSE)</f>
        <v>37.5</v>
      </c>
      <c r="P522" s="173" t="s">
        <v>80</v>
      </c>
      <c r="Q522" s="173" t="s">
        <v>80</v>
      </c>
      <c r="R522" s="168">
        <f>VLOOKUP(CONCATENATE(P522,Q522),'Sheet1 (2)'!$N$6:$O$26,2,FALSE)</f>
        <v>0</v>
      </c>
      <c r="S522" s="173" t="s">
        <v>80</v>
      </c>
      <c r="T522" s="173" t="s">
        <v>80</v>
      </c>
      <c r="U522" s="168">
        <f>VLOOKUP(CONCATENATE(S522,T522),'Sheet1 (2)'!$P$6:$Q$26,2,FALSE)</f>
        <v>0</v>
      </c>
      <c r="V522" s="173" t="s">
        <v>83</v>
      </c>
      <c r="W522" s="173" t="s">
        <v>81</v>
      </c>
      <c r="X522" s="168">
        <f>VLOOKUP(CONCATENATE(V522,W522),'Sheet1 (2)'!$R$6:$S$26,2,FALSE)</f>
        <v>75</v>
      </c>
      <c r="Y522" s="173" t="s">
        <v>80</v>
      </c>
      <c r="Z522" s="173" t="s">
        <v>80</v>
      </c>
      <c r="AA522" s="168">
        <f>VLOOKUP(CONCATENATE(Y522,Z522),'Sheet1 (2)'!$T$6:$U$26,2,FALSE)</f>
        <v>0</v>
      </c>
      <c r="AB522" s="173" t="s">
        <v>80</v>
      </c>
      <c r="AC522" s="173" t="s">
        <v>80</v>
      </c>
      <c r="AD522" s="168">
        <f>VLOOKUP(CONCATENATE(AB522,AC522),'Sheet1 (2)'!$X$6:$Y$26,2,FALSE)</f>
        <v>0</v>
      </c>
      <c r="AE522" s="173" t="s">
        <v>82</v>
      </c>
      <c r="AF522" s="173" t="s">
        <v>81</v>
      </c>
      <c r="AG522" s="168">
        <f>VLOOKUP(CONCATENATE(AE522,AF522),'Sheet1 (2)'!$Z$6:$AA$26,2,FALSE)</f>
        <v>66</v>
      </c>
      <c r="AH522" s="172"/>
      <c r="AI522" s="175"/>
      <c r="AJ522" s="140"/>
      <c r="AK522" s="176" t="s">
        <v>282</v>
      </c>
      <c r="AL522" s="176" t="s">
        <v>76</v>
      </c>
      <c r="AM522" s="170">
        <f t="shared" si="14"/>
        <v>662</v>
      </c>
      <c r="AN522" s="147"/>
      <c r="AO522" s="155"/>
      <c r="AP522" s="156"/>
      <c r="AQ522" s="157">
        <v>1.9741925386000001</v>
      </c>
      <c r="AR522" s="158"/>
      <c r="AS522" s="145">
        <f>LOOKUP(rufmkm,'Sheet1 (2)'!$V$62:$V$71,'Sheet1 (2)'!$W$62:$W$71)</f>
        <v>20</v>
      </c>
      <c r="AT522" s="140"/>
      <c r="AU522" s="157">
        <f>IF(IF(D522='Sheet1 (2)'!$C$69,'Sheet1 (2)'!$D$69*('Sheet1 (2)'!$D$72-rut_index)/'Sheet1 (2)'!$D$72,IF(shee2!D522='Sheet1 (2)'!$C$70,'Sheet1 (2)'!$D$70*('Sheet1 (2)'!$D$72-rut_index)/'Sheet1 (2)'!$D$72,IF(shee2!D522='Sheet1 (2)'!$C$71,'Sheet1 (2)'!$D$71*('Sheet1 (2)'!$D$72-rut_index)/'Sheet1 (2)'!$D$72)))&lt;0,0,IF(D522='Sheet1 (2)'!$C$69,'Sheet1 (2)'!$D$69*('Sheet1 (2)'!$D$72-rut_index)/'Sheet1 (2)'!$D$72,IF(shee2!D522='Sheet1 (2)'!$C$70,'Sheet1 (2)'!$D$70*('Sheet1 (2)'!$D$72-rut_index)/'Sheet1 (2)'!$D$72,IF(shee2!D522='Sheet1 (2)'!$C$71,'Sheet1 (2)'!$D$71*('Sheet1 (2)'!$D$72-rut_index)/'Sheet1 (2)'!$D$72))))</f>
        <v>5</v>
      </c>
      <c r="AV522" s="157">
        <f>IF(IF(D522='Sheet1 (2)'!$C$69,'Sheet1 (2)'!$D$69*('Sheet1 (2)'!$D$72-crack_s_index)/'Sheet1 (2)'!$D$72,IF(shee2!D522='Sheet1 (2)'!$C$70,'Sheet1 (2)'!$D$70*('Sheet1 (2)'!$D$72-crack_s_index)/'Sheet1 (2)'!$D$72,IF(shee2!D522='Sheet1 (2)'!$C$71,'Sheet1 (2)'!$D$71*('Sheet1 (2)'!$D$72-crack_s_index)/'Sheet1 (2)'!$D$72)))&lt;0,0,IF(D522='Sheet1 (2)'!$C$69,'Sheet1 (2)'!$D$69*('Sheet1 (2)'!$D$72-crack_s_index)/'Sheet1 (2)'!$D$72,IF(shee2!D522='Sheet1 (2)'!$C$70,'Sheet1 (2)'!$D$70*('Sheet1 (2)'!$D$72-crack_s_index)/'Sheet1 (2)'!$D$72,IF(shee2!D522='Sheet1 (2)'!$C$71,'Sheet1 (2)'!$D$71*('Sheet1 (2)'!$D$72-crack_s_index)/'Sheet1 (2)'!$D$72))))</f>
        <v>1.875</v>
      </c>
      <c r="AW522" s="157">
        <f>IF(IF(D522='Sheet1 (2)'!$C$69,'Sheet1 (2)'!$D$69*('Sheet1 (2)'!$D$72-crack_t_index)/'Sheet1 (2)'!$D$72,IF(shee2!D522='Sheet1 (2)'!$C$70,'Sheet1 (2)'!$D$70*('Sheet1 (2)'!$D$72-crack_t_index)/'Sheet1 (2)'!$D$72,IF(shee2!D522='Sheet1 (2)'!$C$71,'Sheet1 (2)'!$D$71*('Sheet1 (2)'!$D$72-crack_t_index)/'Sheet1 (2)'!$D$72)))&lt;0,0,IF(D522='Sheet1 (2)'!$C$69,'Sheet1 (2)'!$D$69*('Sheet1 (2)'!$D$72-crack_t_index)/'Sheet1 (2)'!$D$72,IF(shee2!D522='Sheet1 (2)'!$C$70,'Sheet1 (2)'!$D$70*('Sheet1 (2)'!$D$72-crack_t_index)/'Sheet1 (2)'!$D$72,IF(shee2!D522='Sheet1 (2)'!$C$71,'Sheet1 (2)'!$D$71*('Sheet1 (2)'!$D$72-crack_t_index)/'Sheet1 (2)'!$D$72))))</f>
        <v>5</v>
      </c>
      <c r="AX522" s="157">
        <f>IF(IF(D522='Sheet1 (2)'!$C$69,'Sheet1 (2)'!$D$69*('Sheet1 (2)'!$D$72-rave_index)/'Sheet1 (2)'!$D$72,IF(shee2!D522='Sheet1 (2)'!$C$70,'Sheet1 (2)'!$D$70*('Sheet1 (2)'!$D$72-rave_index)/'Sheet1 (2)'!$D$72,IF(shee2!D522='Sheet1 (2)'!$C$71,'Sheet1 (2)'!$D$71*('Sheet1 (2)'!$D$72-rave_index)/'Sheet1 (2)'!$D$72)))&lt;0,0,IF(D522='Sheet1 (2)'!$C$69,'Sheet1 (2)'!$D$69*('Sheet1 (2)'!$D$72-rave_index)/'Sheet1 (2)'!$D$72,IF(shee2!D522='Sheet1 (2)'!$C$70,'Sheet1 (2)'!$D$70*('Sheet1 (2)'!$D$72-rave_index)/'Sheet1 (2)'!$D$72,IF(shee2!D522='Sheet1 (2)'!$C$71,'Sheet1 (2)'!$D$71*('Sheet1 (2)'!$D$72-rave_index)/'Sheet1 (2)'!$D$72))))</f>
        <v>5</v>
      </c>
      <c r="AY522" s="157">
        <f>IF(IF(D522='Sheet1 (2)'!$C$69,'Sheet1 (2)'!$D$69*('Sheet1 (2)'!$D$72-rough_index)/'Sheet1 (2)'!$D$72,IF(shee2!D522='Sheet1 (2)'!$C$70,'Sheet1 (2)'!$D$70*('Sheet1 (2)'!$D$72-rough_index)/'Sheet1 (2)'!$D$72,IF(shee2!D522='Sheet1 (2)'!$C$71,'Sheet1 (2)'!$D$71*('Sheet1 (2)'!$D$72-rough_index)/'Sheet1 (2)'!$D$72)))&lt;0,0,IF(D522='Sheet1 (2)'!$C$69,'Sheet1 (2)'!$D$69*('Sheet1 (2)'!$D$72-rough_index)/'Sheet1 (2)'!$D$72,IF(shee2!D522='Sheet1 (2)'!$C$70,'Sheet1 (2)'!$D$70*('Sheet1 (2)'!$D$72-rough_index)/'Sheet1 (2)'!$D$72,IF(shee2!D522='Sheet1 (2)'!$C$71,'Sheet1 (2)'!$D$71*('Sheet1 (2)'!$D$72-rough_index)/'Sheet1 (2)'!$D$72))))</f>
        <v>3.3333333333333335</v>
      </c>
      <c r="AZ522" s="159">
        <f>+(AU522*'Sheet1 (2)'!$C$77)+(AV522*'Sheet1 (2)'!$C$78)+(AW522*'Sheet1 (2)'!$C$79)+(AX522*'Sheet1 (2)'!$C$80)+(AY522*'Sheet1 (2)'!$C$81)</f>
        <v>3.375</v>
      </c>
      <c r="BA522" s="213" t="str">
        <f t="shared" si="15"/>
        <v>Fair</v>
      </c>
      <c r="BE522">
        <f>IF(D522='Sheet1 (2)'!$C$61,'Sheet1 (2)'!$D$61*(counts^2)+'Sheet1 (2)'!$G$61*counts+'Sheet1 (2)'!$J$61,IF(D522='Sheet1 (2)'!$C$62,'Sheet1 (2)'!$D$62*counts+'Sheet1 (2)'!$G$62,IF(D522='Sheet1 (2)'!$C$63,'Sheet1 (2)'!$D$63*counts+'Sheet1 (2)'!$G$63,IF(D522='Sheet1 (2)'!$C$64,'Sheet1 (2)'!$D$64*counts+'Sheet1 (2)'!$G$64))))</f>
        <v>2.0984129299999998</v>
      </c>
    </row>
    <row r="523" spans="1:57" ht="12" customHeight="1">
      <c r="A523" s="145" t="s">
        <v>282</v>
      </c>
      <c r="B523" s="145" t="s">
        <v>76</v>
      </c>
      <c r="C523" s="170">
        <v>663</v>
      </c>
      <c r="D523" s="174" t="s">
        <v>77</v>
      </c>
      <c r="E523" s="171">
        <v>8</v>
      </c>
      <c r="F523" s="171">
        <v>2</v>
      </c>
      <c r="G523" s="171" t="s">
        <v>77</v>
      </c>
      <c r="H523" s="171">
        <v>1</v>
      </c>
      <c r="I523" s="171" t="s">
        <v>77</v>
      </c>
      <c r="J523" s="173" t="s">
        <v>78</v>
      </c>
      <c r="K523" s="173" t="s">
        <v>83</v>
      </c>
      <c r="L523" s="169">
        <f>VLOOKUP(CONCATENATE(J523,K523),'Sheet1 (2)'!$J$6:$K$26,2,FALSE)</f>
        <v>12.5</v>
      </c>
      <c r="M523" s="173" t="s">
        <v>83</v>
      </c>
      <c r="N523" s="173" t="s">
        <v>83</v>
      </c>
      <c r="O523" s="168">
        <f>VLOOKUP(CONCATENATE(M523,N523),'Sheet1 (2)'!$L$6:$M$26,2,FALSE)</f>
        <v>37.5</v>
      </c>
      <c r="P523" s="173" t="s">
        <v>80</v>
      </c>
      <c r="Q523" s="173" t="s">
        <v>80</v>
      </c>
      <c r="R523" s="168">
        <f>VLOOKUP(CONCATENATE(P523,Q523),'Sheet1 (2)'!$N$6:$O$26,2,FALSE)</f>
        <v>0</v>
      </c>
      <c r="S523" s="173" t="s">
        <v>80</v>
      </c>
      <c r="T523" s="173" t="s">
        <v>80</v>
      </c>
      <c r="U523" s="168">
        <f>VLOOKUP(CONCATENATE(S523,T523),'Sheet1 (2)'!$P$6:$Q$26,2,FALSE)</f>
        <v>0</v>
      </c>
      <c r="V523" s="173" t="s">
        <v>82</v>
      </c>
      <c r="W523" s="173" t="s">
        <v>81</v>
      </c>
      <c r="X523" s="168">
        <f>VLOOKUP(CONCATENATE(V523,W523),'Sheet1 (2)'!$R$6:$S$26,2,FALSE)</f>
        <v>50</v>
      </c>
      <c r="Y523" s="173" t="s">
        <v>80</v>
      </c>
      <c r="Z523" s="173" t="s">
        <v>80</v>
      </c>
      <c r="AA523" s="168">
        <f>VLOOKUP(CONCATENATE(Y523,Z523),'Sheet1 (2)'!$T$6:$U$26,2,FALSE)</f>
        <v>0</v>
      </c>
      <c r="AB523" s="173" t="s">
        <v>80</v>
      </c>
      <c r="AC523" s="173" t="s">
        <v>80</v>
      </c>
      <c r="AD523" s="168">
        <f>VLOOKUP(CONCATENATE(AB523,AC523),'Sheet1 (2)'!$X$6:$Y$26,2,FALSE)</f>
        <v>0</v>
      </c>
      <c r="AE523" s="173" t="s">
        <v>82</v>
      </c>
      <c r="AF523" s="173" t="s">
        <v>81</v>
      </c>
      <c r="AG523" s="168">
        <f>VLOOKUP(CONCATENATE(AE523,AF523),'Sheet1 (2)'!$Z$6:$AA$26,2,FALSE)</f>
        <v>66</v>
      </c>
      <c r="AH523" s="172"/>
      <c r="AI523" s="175"/>
      <c r="AJ523" s="140"/>
      <c r="AK523" s="176" t="s">
        <v>282</v>
      </c>
      <c r="AL523" s="176" t="s">
        <v>76</v>
      </c>
      <c r="AM523" s="170">
        <f t="shared" ref="AM523:AM586" si="16">C523</f>
        <v>663</v>
      </c>
      <c r="AN523" s="147"/>
      <c r="AO523" s="155"/>
      <c r="AP523" s="156"/>
      <c r="AQ523" s="157">
        <v>2.2303708542000003</v>
      </c>
      <c r="AR523" s="158"/>
      <c r="AS523" s="145">
        <f>LOOKUP(rufmkm,'Sheet1 (2)'!$V$62:$V$71,'Sheet1 (2)'!$W$62:$W$71)</f>
        <v>30</v>
      </c>
      <c r="AT523" s="140"/>
      <c r="AU523" s="157">
        <f>IF(IF(D523='Sheet1 (2)'!$C$69,'Sheet1 (2)'!$D$69*('Sheet1 (2)'!$D$72-rut_index)/'Sheet1 (2)'!$D$72,IF(shee2!D523='Sheet1 (2)'!$C$70,'Sheet1 (2)'!$D$70*('Sheet1 (2)'!$D$72-rut_index)/'Sheet1 (2)'!$D$72,IF(shee2!D523='Sheet1 (2)'!$C$71,'Sheet1 (2)'!$D$71*('Sheet1 (2)'!$D$72-rut_index)/'Sheet1 (2)'!$D$72)))&lt;0,0,IF(D523='Sheet1 (2)'!$C$69,'Sheet1 (2)'!$D$69*('Sheet1 (2)'!$D$72-rut_index)/'Sheet1 (2)'!$D$72,IF(shee2!D523='Sheet1 (2)'!$C$70,'Sheet1 (2)'!$D$70*('Sheet1 (2)'!$D$72-rut_index)/'Sheet1 (2)'!$D$72,IF(shee2!D523='Sheet1 (2)'!$C$71,'Sheet1 (2)'!$D$71*('Sheet1 (2)'!$D$72-rut_index)/'Sheet1 (2)'!$D$72))))</f>
        <v>3.9583333333333335</v>
      </c>
      <c r="AV523" s="157">
        <f>IF(IF(D523='Sheet1 (2)'!$C$69,'Sheet1 (2)'!$D$69*('Sheet1 (2)'!$D$72-crack_s_index)/'Sheet1 (2)'!$D$72,IF(shee2!D523='Sheet1 (2)'!$C$70,'Sheet1 (2)'!$D$70*('Sheet1 (2)'!$D$72-crack_s_index)/'Sheet1 (2)'!$D$72,IF(shee2!D523='Sheet1 (2)'!$C$71,'Sheet1 (2)'!$D$71*('Sheet1 (2)'!$D$72-crack_s_index)/'Sheet1 (2)'!$D$72)))&lt;0,0,IF(D523='Sheet1 (2)'!$C$69,'Sheet1 (2)'!$D$69*('Sheet1 (2)'!$D$72-crack_s_index)/'Sheet1 (2)'!$D$72,IF(shee2!D523='Sheet1 (2)'!$C$70,'Sheet1 (2)'!$D$70*('Sheet1 (2)'!$D$72-crack_s_index)/'Sheet1 (2)'!$D$72,IF(shee2!D523='Sheet1 (2)'!$C$71,'Sheet1 (2)'!$D$71*('Sheet1 (2)'!$D$72-crack_s_index)/'Sheet1 (2)'!$D$72))))</f>
        <v>1.875</v>
      </c>
      <c r="AW523" s="157">
        <f>IF(IF(D523='Sheet1 (2)'!$C$69,'Sheet1 (2)'!$D$69*('Sheet1 (2)'!$D$72-crack_t_index)/'Sheet1 (2)'!$D$72,IF(shee2!D523='Sheet1 (2)'!$C$70,'Sheet1 (2)'!$D$70*('Sheet1 (2)'!$D$72-crack_t_index)/'Sheet1 (2)'!$D$72,IF(shee2!D523='Sheet1 (2)'!$C$71,'Sheet1 (2)'!$D$71*('Sheet1 (2)'!$D$72-crack_t_index)/'Sheet1 (2)'!$D$72)))&lt;0,0,IF(D523='Sheet1 (2)'!$C$69,'Sheet1 (2)'!$D$69*('Sheet1 (2)'!$D$72-crack_t_index)/'Sheet1 (2)'!$D$72,IF(shee2!D523='Sheet1 (2)'!$C$70,'Sheet1 (2)'!$D$70*('Sheet1 (2)'!$D$72-crack_t_index)/'Sheet1 (2)'!$D$72,IF(shee2!D523='Sheet1 (2)'!$C$71,'Sheet1 (2)'!$D$71*('Sheet1 (2)'!$D$72-crack_t_index)/'Sheet1 (2)'!$D$72))))</f>
        <v>5</v>
      </c>
      <c r="AX523" s="157">
        <f>IF(IF(D523='Sheet1 (2)'!$C$69,'Sheet1 (2)'!$D$69*('Sheet1 (2)'!$D$72-rave_index)/'Sheet1 (2)'!$D$72,IF(shee2!D523='Sheet1 (2)'!$C$70,'Sheet1 (2)'!$D$70*('Sheet1 (2)'!$D$72-rave_index)/'Sheet1 (2)'!$D$72,IF(shee2!D523='Sheet1 (2)'!$C$71,'Sheet1 (2)'!$D$71*('Sheet1 (2)'!$D$72-rave_index)/'Sheet1 (2)'!$D$72)))&lt;0,0,IF(D523='Sheet1 (2)'!$C$69,'Sheet1 (2)'!$D$69*('Sheet1 (2)'!$D$72-rave_index)/'Sheet1 (2)'!$D$72,IF(shee2!D523='Sheet1 (2)'!$C$70,'Sheet1 (2)'!$D$70*('Sheet1 (2)'!$D$72-rave_index)/'Sheet1 (2)'!$D$72,IF(shee2!D523='Sheet1 (2)'!$C$71,'Sheet1 (2)'!$D$71*('Sheet1 (2)'!$D$72-rave_index)/'Sheet1 (2)'!$D$72))))</f>
        <v>5</v>
      </c>
      <c r="AY523" s="157">
        <f>IF(IF(D523='Sheet1 (2)'!$C$69,'Sheet1 (2)'!$D$69*('Sheet1 (2)'!$D$72-rough_index)/'Sheet1 (2)'!$D$72,IF(shee2!D523='Sheet1 (2)'!$C$70,'Sheet1 (2)'!$D$70*('Sheet1 (2)'!$D$72-rough_index)/'Sheet1 (2)'!$D$72,IF(shee2!D523='Sheet1 (2)'!$C$71,'Sheet1 (2)'!$D$71*('Sheet1 (2)'!$D$72-rough_index)/'Sheet1 (2)'!$D$72)))&lt;0,0,IF(D523='Sheet1 (2)'!$C$69,'Sheet1 (2)'!$D$69*('Sheet1 (2)'!$D$72-rough_index)/'Sheet1 (2)'!$D$72,IF(shee2!D523='Sheet1 (2)'!$C$70,'Sheet1 (2)'!$D$70*('Sheet1 (2)'!$D$72-rough_index)/'Sheet1 (2)'!$D$72,IF(shee2!D523='Sheet1 (2)'!$C$71,'Sheet1 (2)'!$D$71*('Sheet1 (2)'!$D$72-rough_index)/'Sheet1 (2)'!$D$72))))</f>
        <v>2.5</v>
      </c>
      <c r="AZ523" s="159">
        <f>+(AU523*'Sheet1 (2)'!$C$77)+(AV523*'Sheet1 (2)'!$C$78)+(AW523*'Sheet1 (2)'!$C$79)+(AX523*'Sheet1 (2)'!$C$80)+(AY523*'Sheet1 (2)'!$C$81)</f>
        <v>2.916666666666667</v>
      </c>
      <c r="BA523" s="213" t="str">
        <f t="shared" ref="BA523:BA586" si="17">IF(AZ523="",$AH523,IF(AZ523&gt;=4,"Good",IF(AZ523&gt;=2.5,"Fair",IF(AZ523&gt;=1,"Poor",IF(AZ523&gt;=0,"Very Poor","")))))</f>
        <v>Fair</v>
      </c>
      <c r="BE523">
        <f>IF(D523='Sheet1 (2)'!$C$61,'Sheet1 (2)'!$D$61*(counts^2)+'Sheet1 (2)'!$G$61*counts+'Sheet1 (2)'!$J$61,IF(D523='Sheet1 (2)'!$C$62,'Sheet1 (2)'!$D$62*counts+'Sheet1 (2)'!$G$62,IF(D523='Sheet1 (2)'!$C$63,'Sheet1 (2)'!$D$63*counts+'Sheet1 (2)'!$G$63,IF(D523='Sheet1 (2)'!$C$64,'Sheet1 (2)'!$D$64*counts+'Sheet1 (2)'!$G$64))))</f>
        <v>2.0984129299999998</v>
      </c>
    </row>
    <row r="524" spans="1:57" ht="12" customHeight="1">
      <c r="A524" s="145" t="s">
        <v>282</v>
      </c>
      <c r="B524" s="145" t="s">
        <v>76</v>
      </c>
      <c r="C524" s="170">
        <v>664</v>
      </c>
      <c r="D524" s="174" t="s">
        <v>77</v>
      </c>
      <c r="E524" s="171">
        <v>8</v>
      </c>
      <c r="F524" s="171">
        <v>2</v>
      </c>
      <c r="G524" s="171" t="s">
        <v>77</v>
      </c>
      <c r="H524" s="171">
        <v>1</v>
      </c>
      <c r="I524" s="171" t="s">
        <v>77</v>
      </c>
      <c r="J524" s="173" t="s">
        <v>78</v>
      </c>
      <c r="K524" s="173" t="s">
        <v>83</v>
      </c>
      <c r="L524" s="169">
        <f>VLOOKUP(CONCATENATE(J524,K524),'Sheet1 (2)'!$J$6:$K$26,2,FALSE)</f>
        <v>12.5</v>
      </c>
      <c r="M524" s="173" t="s">
        <v>80</v>
      </c>
      <c r="N524" s="173" t="s">
        <v>80</v>
      </c>
      <c r="O524" s="168">
        <f>VLOOKUP(CONCATENATE(M524,N524),'Sheet1 (2)'!$L$6:$M$26,2,FALSE)</f>
        <v>0</v>
      </c>
      <c r="P524" s="173" t="s">
        <v>80</v>
      </c>
      <c r="Q524" s="173" t="s">
        <v>80</v>
      </c>
      <c r="R524" s="168">
        <f>VLOOKUP(CONCATENATE(P524,Q524),'Sheet1 (2)'!$N$6:$O$26,2,FALSE)</f>
        <v>0</v>
      </c>
      <c r="S524" s="173" t="s">
        <v>80</v>
      </c>
      <c r="T524" s="173" t="s">
        <v>80</v>
      </c>
      <c r="U524" s="168">
        <f>VLOOKUP(CONCATENATE(S524,T524),'Sheet1 (2)'!$P$6:$Q$26,2,FALSE)</f>
        <v>0</v>
      </c>
      <c r="V524" s="173" t="s">
        <v>82</v>
      </c>
      <c r="W524" s="173" t="s">
        <v>81</v>
      </c>
      <c r="X524" s="168">
        <f>VLOOKUP(CONCATENATE(V524,W524),'Sheet1 (2)'!$R$6:$S$26,2,FALSE)</f>
        <v>50</v>
      </c>
      <c r="Y524" s="173" t="s">
        <v>80</v>
      </c>
      <c r="Z524" s="173" t="s">
        <v>80</v>
      </c>
      <c r="AA524" s="168">
        <f>VLOOKUP(CONCATENATE(Y524,Z524),'Sheet1 (2)'!$T$6:$U$26,2,FALSE)</f>
        <v>0</v>
      </c>
      <c r="AB524" s="173" t="s">
        <v>80</v>
      </c>
      <c r="AC524" s="173" t="s">
        <v>80</v>
      </c>
      <c r="AD524" s="168">
        <f>VLOOKUP(CONCATENATE(AB524,AC524),'Sheet1 (2)'!$X$6:$Y$26,2,FALSE)</f>
        <v>0</v>
      </c>
      <c r="AE524" s="173" t="s">
        <v>82</v>
      </c>
      <c r="AF524" s="173" t="s">
        <v>81</v>
      </c>
      <c r="AG524" s="168">
        <f>VLOOKUP(CONCATENATE(AE524,AF524),'Sheet1 (2)'!$Z$6:$AA$26,2,FALSE)</f>
        <v>66</v>
      </c>
      <c r="AH524" s="172"/>
      <c r="AI524" s="175"/>
      <c r="AJ524" s="140"/>
      <c r="AK524" s="176" t="s">
        <v>282</v>
      </c>
      <c r="AL524" s="176" t="s">
        <v>76</v>
      </c>
      <c r="AM524" s="170">
        <f t="shared" si="16"/>
        <v>664</v>
      </c>
      <c r="AN524" s="147"/>
      <c r="AO524" s="155"/>
      <c r="AP524" s="156"/>
      <c r="AQ524" s="157">
        <v>2.1970605754000001</v>
      </c>
      <c r="AR524" s="158"/>
      <c r="AS524" s="145">
        <f>LOOKUP(rufmkm,'Sheet1 (2)'!$V$62:$V$71,'Sheet1 (2)'!$W$62:$W$71)</f>
        <v>30</v>
      </c>
      <c r="AT524" s="140"/>
      <c r="AU524" s="157">
        <f>IF(IF(D524='Sheet1 (2)'!$C$69,'Sheet1 (2)'!$D$69*('Sheet1 (2)'!$D$72-rut_index)/'Sheet1 (2)'!$D$72,IF(shee2!D524='Sheet1 (2)'!$C$70,'Sheet1 (2)'!$D$70*('Sheet1 (2)'!$D$72-rut_index)/'Sheet1 (2)'!$D$72,IF(shee2!D524='Sheet1 (2)'!$C$71,'Sheet1 (2)'!$D$71*('Sheet1 (2)'!$D$72-rut_index)/'Sheet1 (2)'!$D$72)))&lt;0,0,IF(D524='Sheet1 (2)'!$C$69,'Sheet1 (2)'!$D$69*('Sheet1 (2)'!$D$72-rut_index)/'Sheet1 (2)'!$D$72,IF(shee2!D524='Sheet1 (2)'!$C$70,'Sheet1 (2)'!$D$70*('Sheet1 (2)'!$D$72-rut_index)/'Sheet1 (2)'!$D$72,IF(shee2!D524='Sheet1 (2)'!$C$71,'Sheet1 (2)'!$D$71*('Sheet1 (2)'!$D$72-rut_index)/'Sheet1 (2)'!$D$72))))</f>
        <v>3.9583333333333335</v>
      </c>
      <c r="AV524" s="157">
        <f>IF(IF(D524='Sheet1 (2)'!$C$69,'Sheet1 (2)'!$D$69*('Sheet1 (2)'!$D$72-crack_s_index)/'Sheet1 (2)'!$D$72,IF(shee2!D524='Sheet1 (2)'!$C$70,'Sheet1 (2)'!$D$70*('Sheet1 (2)'!$D$72-crack_s_index)/'Sheet1 (2)'!$D$72,IF(shee2!D524='Sheet1 (2)'!$C$71,'Sheet1 (2)'!$D$71*('Sheet1 (2)'!$D$72-crack_s_index)/'Sheet1 (2)'!$D$72)))&lt;0,0,IF(D524='Sheet1 (2)'!$C$69,'Sheet1 (2)'!$D$69*('Sheet1 (2)'!$D$72-crack_s_index)/'Sheet1 (2)'!$D$72,IF(shee2!D524='Sheet1 (2)'!$C$70,'Sheet1 (2)'!$D$70*('Sheet1 (2)'!$D$72-crack_s_index)/'Sheet1 (2)'!$D$72,IF(shee2!D524='Sheet1 (2)'!$C$71,'Sheet1 (2)'!$D$71*('Sheet1 (2)'!$D$72-crack_s_index)/'Sheet1 (2)'!$D$72))))</f>
        <v>5</v>
      </c>
      <c r="AW524" s="157">
        <f>IF(IF(D524='Sheet1 (2)'!$C$69,'Sheet1 (2)'!$D$69*('Sheet1 (2)'!$D$72-crack_t_index)/'Sheet1 (2)'!$D$72,IF(shee2!D524='Sheet1 (2)'!$C$70,'Sheet1 (2)'!$D$70*('Sheet1 (2)'!$D$72-crack_t_index)/'Sheet1 (2)'!$D$72,IF(shee2!D524='Sheet1 (2)'!$C$71,'Sheet1 (2)'!$D$71*('Sheet1 (2)'!$D$72-crack_t_index)/'Sheet1 (2)'!$D$72)))&lt;0,0,IF(D524='Sheet1 (2)'!$C$69,'Sheet1 (2)'!$D$69*('Sheet1 (2)'!$D$72-crack_t_index)/'Sheet1 (2)'!$D$72,IF(shee2!D524='Sheet1 (2)'!$C$70,'Sheet1 (2)'!$D$70*('Sheet1 (2)'!$D$72-crack_t_index)/'Sheet1 (2)'!$D$72,IF(shee2!D524='Sheet1 (2)'!$C$71,'Sheet1 (2)'!$D$71*('Sheet1 (2)'!$D$72-crack_t_index)/'Sheet1 (2)'!$D$72))))</f>
        <v>5</v>
      </c>
      <c r="AX524" s="157">
        <f>IF(IF(D524='Sheet1 (2)'!$C$69,'Sheet1 (2)'!$D$69*('Sheet1 (2)'!$D$72-rave_index)/'Sheet1 (2)'!$D$72,IF(shee2!D524='Sheet1 (2)'!$C$70,'Sheet1 (2)'!$D$70*('Sheet1 (2)'!$D$72-rave_index)/'Sheet1 (2)'!$D$72,IF(shee2!D524='Sheet1 (2)'!$C$71,'Sheet1 (2)'!$D$71*('Sheet1 (2)'!$D$72-rave_index)/'Sheet1 (2)'!$D$72)))&lt;0,0,IF(D524='Sheet1 (2)'!$C$69,'Sheet1 (2)'!$D$69*('Sheet1 (2)'!$D$72-rave_index)/'Sheet1 (2)'!$D$72,IF(shee2!D524='Sheet1 (2)'!$C$70,'Sheet1 (2)'!$D$70*('Sheet1 (2)'!$D$72-rave_index)/'Sheet1 (2)'!$D$72,IF(shee2!D524='Sheet1 (2)'!$C$71,'Sheet1 (2)'!$D$71*('Sheet1 (2)'!$D$72-rave_index)/'Sheet1 (2)'!$D$72))))</f>
        <v>5</v>
      </c>
      <c r="AY524" s="157">
        <f>IF(IF(D524='Sheet1 (2)'!$C$69,'Sheet1 (2)'!$D$69*('Sheet1 (2)'!$D$72-rough_index)/'Sheet1 (2)'!$D$72,IF(shee2!D524='Sheet1 (2)'!$C$70,'Sheet1 (2)'!$D$70*('Sheet1 (2)'!$D$72-rough_index)/'Sheet1 (2)'!$D$72,IF(shee2!D524='Sheet1 (2)'!$C$71,'Sheet1 (2)'!$D$71*('Sheet1 (2)'!$D$72-rough_index)/'Sheet1 (2)'!$D$72)))&lt;0,0,IF(D524='Sheet1 (2)'!$C$69,'Sheet1 (2)'!$D$69*('Sheet1 (2)'!$D$72-rough_index)/'Sheet1 (2)'!$D$72,IF(shee2!D524='Sheet1 (2)'!$C$70,'Sheet1 (2)'!$D$70*('Sheet1 (2)'!$D$72-rough_index)/'Sheet1 (2)'!$D$72,IF(shee2!D524='Sheet1 (2)'!$C$71,'Sheet1 (2)'!$D$71*('Sheet1 (2)'!$D$72-rough_index)/'Sheet1 (2)'!$D$72))))</f>
        <v>2.5</v>
      </c>
      <c r="AZ524" s="159">
        <f>+(AU524*'Sheet1 (2)'!$C$77)+(AV524*'Sheet1 (2)'!$C$78)+(AW524*'Sheet1 (2)'!$C$79)+(AX524*'Sheet1 (2)'!$C$80)+(AY524*'Sheet1 (2)'!$C$81)</f>
        <v>4.041666666666667</v>
      </c>
      <c r="BA524" s="213" t="str">
        <f t="shared" si="17"/>
        <v>Good</v>
      </c>
      <c r="BE524">
        <f>IF(D524='Sheet1 (2)'!$C$61,'Sheet1 (2)'!$D$61*(counts^2)+'Sheet1 (2)'!$G$61*counts+'Sheet1 (2)'!$J$61,IF(D524='Sheet1 (2)'!$C$62,'Sheet1 (2)'!$D$62*counts+'Sheet1 (2)'!$G$62,IF(D524='Sheet1 (2)'!$C$63,'Sheet1 (2)'!$D$63*counts+'Sheet1 (2)'!$G$63,IF(D524='Sheet1 (2)'!$C$64,'Sheet1 (2)'!$D$64*counts+'Sheet1 (2)'!$G$64))))</f>
        <v>2.0984129299999998</v>
      </c>
    </row>
    <row r="525" spans="1:57" ht="12" customHeight="1">
      <c r="A525" s="145" t="s">
        <v>282</v>
      </c>
      <c r="B525" s="145" t="s">
        <v>76</v>
      </c>
      <c r="C525" s="170">
        <v>665</v>
      </c>
      <c r="D525" s="174" t="s">
        <v>77</v>
      </c>
      <c r="E525" s="171">
        <v>8</v>
      </c>
      <c r="F525" s="171">
        <v>2</v>
      </c>
      <c r="G525" s="171" t="s">
        <v>77</v>
      </c>
      <c r="H525" s="171">
        <v>1</v>
      </c>
      <c r="I525" s="171" t="s">
        <v>77</v>
      </c>
      <c r="J525" s="173" t="s">
        <v>80</v>
      </c>
      <c r="K525" s="173" t="s">
        <v>80</v>
      </c>
      <c r="L525" s="169">
        <f>VLOOKUP(CONCATENATE(J525,K525),'Sheet1 (2)'!$J$6:$K$26,2,FALSE)</f>
        <v>0</v>
      </c>
      <c r="M525" s="173" t="s">
        <v>80</v>
      </c>
      <c r="N525" s="173" t="s">
        <v>80</v>
      </c>
      <c r="O525" s="168">
        <f>VLOOKUP(CONCATENATE(M525,N525),'Sheet1 (2)'!$L$6:$M$26,2,FALSE)</f>
        <v>0</v>
      </c>
      <c r="P525" s="173" t="s">
        <v>80</v>
      </c>
      <c r="Q525" s="173" t="s">
        <v>80</v>
      </c>
      <c r="R525" s="168">
        <f>VLOOKUP(CONCATENATE(P525,Q525),'Sheet1 (2)'!$N$6:$O$26,2,FALSE)</f>
        <v>0</v>
      </c>
      <c r="S525" s="173" t="s">
        <v>80</v>
      </c>
      <c r="T525" s="173" t="s">
        <v>80</v>
      </c>
      <c r="U525" s="168">
        <f>VLOOKUP(CONCATENATE(S525,T525),'Sheet1 (2)'!$P$6:$Q$26,2,FALSE)</f>
        <v>0</v>
      </c>
      <c r="V525" s="173" t="s">
        <v>80</v>
      </c>
      <c r="W525" s="173" t="s">
        <v>80</v>
      </c>
      <c r="X525" s="168">
        <f>VLOOKUP(CONCATENATE(V525,W525),'Sheet1 (2)'!$R$6:$S$26,2,FALSE)</f>
        <v>0</v>
      </c>
      <c r="Y525" s="173" t="s">
        <v>80</v>
      </c>
      <c r="Z525" s="173" t="s">
        <v>80</v>
      </c>
      <c r="AA525" s="168">
        <f>VLOOKUP(CONCATENATE(Y525,Z525),'Sheet1 (2)'!$T$6:$U$26,2,FALSE)</f>
        <v>0</v>
      </c>
      <c r="AB525" s="173" t="s">
        <v>80</v>
      </c>
      <c r="AC525" s="173" t="s">
        <v>80</v>
      </c>
      <c r="AD525" s="168">
        <f>VLOOKUP(CONCATENATE(AB525,AC525),'Sheet1 (2)'!$X$6:$Y$26,2,FALSE)</f>
        <v>0</v>
      </c>
      <c r="AE525" s="173" t="s">
        <v>82</v>
      </c>
      <c r="AF525" s="173" t="s">
        <v>81</v>
      </c>
      <c r="AG525" s="168">
        <f>VLOOKUP(CONCATENATE(AE525,AF525),'Sheet1 (2)'!$Z$6:$AA$26,2,FALSE)</f>
        <v>66</v>
      </c>
      <c r="AH525" s="172"/>
      <c r="AI525" s="175"/>
      <c r="AJ525" s="140"/>
      <c r="AK525" s="176" t="s">
        <v>282</v>
      </c>
      <c r="AL525" s="176" t="s">
        <v>76</v>
      </c>
      <c r="AM525" s="170">
        <f t="shared" si="16"/>
        <v>665</v>
      </c>
      <c r="AN525" s="147"/>
      <c r="AO525" s="155"/>
      <c r="AP525" s="156"/>
      <c r="AQ525" s="157">
        <v>3.6141598115999995</v>
      </c>
      <c r="AR525" s="158"/>
      <c r="AS525" s="145">
        <f>LOOKUP(rufmkm,'Sheet1 (2)'!$V$62:$V$71,'Sheet1 (2)'!$W$62:$W$71)</f>
        <v>40</v>
      </c>
      <c r="AT525" s="140"/>
      <c r="AU525" s="157">
        <f>IF(IF(D525='Sheet1 (2)'!$C$69,'Sheet1 (2)'!$D$69*('Sheet1 (2)'!$D$72-rut_index)/'Sheet1 (2)'!$D$72,IF(shee2!D525='Sheet1 (2)'!$C$70,'Sheet1 (2)'!$D$70*('Sheet1 (2)'!$D$72-rut_index)/'Sheet1 (2)'!$D$72,IF(shee2!D525='Sheet1 (2)'!$C$71,'Sheet1 (2)'!$D$71*('Sheet1 (2)'!$D$72-rut_index)/'Sheet1 (2)'!$D$72)))&lt;0,0,IF(D525='Sheet1 (2)'!$C$69,'Sheet1 (2)'!$D$69*('Sheet1 (2)'!$D$72-rut_index)/'Sheet1 (2)'!$D$72,IF(shee2!D525='Sheet1 (2)'!$C$70,'Sheet1 (2)'!$D$70*('Sheet1 (2)'!$D$72-rut_index)/'Sheet1 (2)'!$D$72,IF(shee2!D525='Sheet1 (2)'!$C$71,'Sheet1 (2)'!$D$71*('Sheet1 (2)'!$D$72-rut_index)/'Sheet1 (2)'!$D$72))))</f>
        <v>5</v>
      </c>
      <c r="AV525" s="157">
        <f>IF(IF(D525='Sheet1 (2)'!$C$69,'Sheet1 (2)'!$D$69*('Sheet1 (2)'!$D$72-crack_s_index)/'Sheet1 (2)'!$D$72,IF(shee2!D525='Sheet1 (2)'!$C$70,'Sheet1 (2)'!$D$70*('Sheet1 (2)'!$D$72-crack_s_index)/'Sheet1 (2)'!$D$72,IF(shee2!D525='Sheet1 (2)'!$C$71,'Sheet1 (2)'!$D$71*('Sheet1 (2)'!$D$72-crack_s_index)/'Sheet1 (2)'!$D$72)))&lt;0,0,IF(D525='Sheet1 (2)'!$C$69,'Sheet1 (2)'!$D$69*('Sheet1 (2)'!$D$72-crack_s_index)/'Sheet1 (2)'!$D$72,IF(shee2!D525='Sheet1 (2)'!$C$70,'Sheet1 (2)'!$D$70*('Sheet1 (2)'!$D$72-crack_s_index)/'Sheet1 (2)'!$D$72,IF(shee2!D525='Sheet1 (2)'!$C$71,'Sheet1 (2)'!$D$71*('Sheet1 (2)'!$D$72-crack_s_index)/'Sheet1 (2)'!$D$72))))</f>
        <v>5</v>
      </c>
      <c r="AW525" s="157">
        <f>IF(IF(D525='Sheet1 (2)'!$C$69,'Sheet1 (2)'!$D$69*('Sheet1 (2)'!$D$72-crack_t_index)/'Sheet1 (2)'!$D$72,IF(shee2!D525='Sheet1 (2)'!$C$70,'Sheet1 (2)'!$D$70*('Sheet1 (2)'!$D$72-crack_t_index)/'Sheet1 (2)'!$D$72,IF(shee2!D525='Sheet1 (2)'!$C$71,'Sheet1 (2)'!$D$71*('Sheet1 (2)'!$D$72-crack_t_index)/'Sheet1 (2)'!$D$72)))&lt;0,0,IF(D525='Sheet1 (2)'!$C$69,'Sheet1 (2)'!$D$69*('Sheet1 (2)'!$D$72-crack_t_index)/'Sheet1 (2)'!$D$72,IF(shee2!D525='Sheet1 (2)'!$C$70,'Sheet1 (2)'!$D$70*('Sheet1 (2)'!$D$72-crack_t_index)/'Sheet1 (2)'!$D$72,IF(shee2!D525='Sheet1 (2)'!$C$71,'Sheet1 (2)'!$D$71*('Sheet1 (2)'!$D$72-crack_t_index)/'Sheet1 (2)'!$D$72))))</f>
        <v>5</v>
      </c>
      <c r="AX525" s="157">
        <f>IF(IF(D525='Sheet1 (2)'!$C$69,'Sheet1 (2)'!$D$69*('Sheet1 (2)'!$D$72-rave_index)/'Sheet1 (2)'!$D$72,IF(shee2!D525='Sheet1 (2)'!$C$70,'Sheet1 (2)'!$D$70*('Sheet1 (2)'!$D$72-rave_index)/'Sheet1 (2)'!$D$72,IF(shee2!D525='Sheet1 (2)'!$C$71,'Sheet1 (2)'!$D$71*('Sheet1 (2)'!$D$72-rave_index)/'Sheet1 (2)'!$D$72)))&lt;0,0,IF(D525='Sheet1 (2)'!$C$69,'Sheet1 (2)'!$D$69*('Sheet1 (2)'!$D$72-rave_index)/'Sheet1 (2)'!$D$72,IF(shee2!D525='Sheet1 (2)'!$C$70,'Sheet1 (2)'!$D$70*('Sheet1 (2)'!$D$72-rave_index)/'Sheet1 (2)'!$D$72,IF(shee2!D525='Sheet1 (2)'!$C$71,'Sheet1 (2)'!$D$71*('Sheet1 (2)'!$D$72-rave_index)/'Sheet1 (2)'!$D$72))))</f>
        <v>5</v>
      </c>
      <c r="AY525" s="157">
        <f>IF(IF(D525='Sheet1 (2)'!$C$69,'Sheet1 (2)'!$D$69*('Sheet1 (2)'!$D$72-rough_index)/'Sheet1 (2)'!$D$72,IF(shee2!D525='Sheet1 (2)'!$C$70,'Sheet1 (2)'!$D$70*('Sheet1 (2)'!$D$72-rough_index)/'Sheet1 (2)'!$D$72,IF(shee2!D525='Sheet1 (2)'!$C$71,'Sheet1 (2)'!$D$71*('Sheet1 (2)'!$D$72-rough_index)/'Sheet1 (2)'!$D$72)))&lt;0,0,IF(D525='Sheet1 (2)'!$C$69,'Sheet1 (2)'!$D$69*('Sheet1 (2)'!$D$72-rough_index)/'Sheet1 (2)'!$D$72,IF(shee2!D525='Sheet1 (2)'!$C$70,'Sheet1 (2)'!$D$70*('Sheet1 (2)'!$D$72-rough_index)/'Sheet1 (2)'!$D$72,IF(shee2!D525='Sheet1 (2)'!$C$71,'Sheet1 (2)'!$D$71*('Sheet1 (2)'!$D$72-rough_index)/'Sheet1 (2)'!$D$72))))</f>
        <v>1.6666666666666667</v>
      </c>
      <c r="AZ525" s="159">
        <f>+(AU525*'Sheet1 (2)'!$C$77)+(AV525*'Sheet1 (2)'!$C$78)+(AW525*'Sheet1 (2)'!$C$79)+(AX525*'Sheet1 (2)'!$C$80)+(AY525*'Sheet1 (2)'!$C$81)</f>
        <v>4</v>
      </c>
      <c r="BA525" s="213" t="str">
        <f t="shared" si="17"/>
        <v>Good</v>
      </c>
      <c r="BE525">
        <f>IF(D525='Sheet1 (2)'!$C$61,'Sheet1 (2)'!$D$61*(counts^2)+'Sheet1 (2)'!$G$61*counts+'Sheet1 (2)'!$J$61,IF(D525='Sheet1 (2)'!$C$62,'Sheet1 (2)'!$D$62*counts+'Sheet1 (2)'!$G$62,IF(D525='Sheet1 (2)'!$C$63,'Sheet1 (2)'!$D$63*counts+'Sheet1 (2)'!$G$63,IF(D525='Sheet1 (2)'!$C$64,'Sheet1 (2)'!$D$64*counts+'Sheet1 (2)'!$G$64))))</f>
        <v>2.0984129299999998</v>
      </c>
    </row>
    <row r="526" spans="1:57" ht="12" customHeight="1">
      <c r="A526" s="145" t="s">
        <v>282</v>
      </c>
      <c r="B526" s="145" t="s">
        <v>76</v>
      </c>
      <c r="C526" s="170">
        <v>666</v>
      </c>
      <c r="D526" s="174" t="s">
        <v>77</v>
      </c>
      <c r="E526" s="171">
        <v>8</v>
      </c>
      <c r="F526" s="171">
        <v>2</v>
      </c>
      <c r="G526" s="171" t="s">
        <v>77</v>
      </c>
      <c r="H526" s="171">
        <v>1</v>
      </c>
      <c r="I526" s="171" t="s">
        <v>77</v>
      </c>
      <c r="J526" s="173" t="s">
        <v>80</v>
      </c>
      <c r="K526" s="173" t="s">
        <v>80</v>
      </c>
      <c r="L526" s="169">
        <f>VLOOKUP(CONCATENATE(J526,K526),'Sheet1 (2)'!$J$6:$K$26,2,FALSE)</f>
        <v>0</v>
      </c>
      <c r="M526" s="173" t="s">
        <v>79</v>
      </c>
      <c r="N526" s="173" t="s">
        <v>78</v>
      </c>
      <c r="O526" s="168">
        <f>VLOOKUP(CONCATENATE(M526,N526),'Sheet1 (2)'!$L$6:$M$26,2,FALSE)</f>
        <v>10</v>
      </c>
      <c r="P526" s="173" t="s">
        <v>80</v>
      </c>
      <c r="Q526" s="173" t="s">
        <v>80</v>
      </c>
      <c r="R526" s="168">
        <f>VLOOKUP(CONCATENATE(P526,Q526),'Sheet1 (2)'!$N$6:$O$26,2,FALSE)</f>
        <v>0</v>
      </c>
      <c r="S526" s="173" t="s">
        <v>80</v>
      </c>
      <c r="T526" s="173" t="s">
        <v>80</v>
      </c>
      <c r="U526" s="168">
        <f>VLOOKUP(CONCATENATE(S526,T526),'Sheet1 (2)'!$P$6:$Q$26,2,FALSE)</f>
        <v>0</v>
      </c>
      <c r="V526" s="173" t="s">
        <v>80</v>
      </c>
      <c r="W526" s="173" t="s">
        <v>80</v>
      </c>
      <c r="X526" s="168">
        <f>VLOOKUP(CONCATENATE(V526,W526),'Sheet1 (2)'!$R$6:$S$26,2,FALSE)</f>
        <v>0</v>
      </c>
      <c r="Y526" s="173" t="s">
        <v>80</v>
      </c>
      <c r="Z526" s="173" t="s">
        <v>80</v>
      </c>
      <c r="AA526" s="168">
        <f>VLOOKUP(CONCATENATE(Y526,Z526),'Sheet1 (2)'!$T$6:$U$26,2,FALSE)</f>
        <v>0</v>
      </c>
      <c r="AB526" s="173" t="s">
        <v>80</v>
      </c>
      <c r="AC526" s="173" t="s">
        <v>80</v>
      </c>
      <c r="AD526" s="168">
        <f>VLOOKUP(CONCATENATE(AB526,AC526),'Sheet1 (2)'!$X$6:$Y$26,2,FALSE)</f>
        <v>0</v>
      </c>
      <c r="AE526" s="173" t="s">
        <v>82</v>
      </c>
      <c r="AF526" s="173" t="s">
        <v>81</v>
      </c>
      <c r="AG526" s="168">
        <f>VLOOKUP(CONCATENATE(AE526,AF526),'Sheet1 (2)'!$Z$6:$AA$26,2,FALSE)</f>
        <v>66</v>
      </c>
      <c r="AH526" s="172"/>
      <c r="AI526" s="175"/>
      <c r="AJ526" s="140"/>
      <c r="AK526" s="176" t="s">
        <v>282</v>
      </c>
      <c r="AL526" s="176" t="s">
        <v>76</v>
      </c>
      <c r="AM526" s="170">
        <f t="shared" si="16"/>
        <v>666</v>
      </c>
      <c r="AN526" s="147"/>
      <c r="AO526" s="155"/>
      <c r="AP526" s="156"/>
      <c r="AQ526" s="157">
        <v>4.3492496559999996</v>
      </c>
      <c r="AR526" s="158"/>
      <c r="AS526" s="145">
        <f>LOOKUP(rufmkm,'Sheet1 (2)'!$V$62:$V$71,'Sheet1 (2)'!$W$62:$W$71)</f>
        <v>50</v>
      </c>
      <c r="AT526" s="140"/>
      <c r="AU526" s="157">
        <f>IF(IF(D526='Sheet1 (2)'!$C$69,'Sheet1 (2)'!$D$69*('Sheet1 (2)'!$D$72-rut_index)/'Sheet1 (2)'!$D$72,IF(shee2!D526='Sheet1 (2)'!$C$70,'Sheet1 (2)'!$D$70*('Sheet1 (2)'!$D$72-rut_index)/'Sheet1 (2)'!$D$72,IF(shee2!D526='Sheet1 (2)'!$C$71,'Sheet1 (2)'!$D$71*('Sheet1 (2)'!$D$72-rut_index)/'Sheet1 (2)'!$D$72)))&lt;0,0,IF(D526='Sheet1 (2)'!$C$69,'Sheet1 (2)'!$D$69*('Sheet1 (2)'!$D$72-rut_index)/'Sheet1 (2)'!$D$72,IF(shee2!D526='Sheet1 (2)'!$C$70,'Sheet1 (2)'!$D$70*('Sheet1 (2)'!$D$72-rut_index)/'Sheet1 (2)'!$D$72,IF(shee2!D526='Sheet1 (2)'!$C$71,'Sheet1 (2)'!$D$71*('Sheet1 (2)'!$D$72-rut_index)/'Sheet1 (2)'!$D$72))))</f>
        <v>5</v>
      </c>
      <c r="AV526" s="157">
        <f>IF(IF(D526='Sheet1 (2)'!$C$69,'Sheet1 (2)'!$D$69*('Sheet1 (2)'!$D$72-crack_s_index)/'Sheet1 (2)'!$D$72,IF(shee2!D526='Sheet1 (2)'!$C$70,'Sheet1 (2)'!$D$70*('Sheet1 (2)'!$D$72-crack_s_index)/'Sheet1 (2)'!$D$72,IF(shee2!D526='Sheet1 (2)'!$C$71,'Sheet1 (2)'!$D$71*('Sheet1 (2)'!$D$72-crack_s_index)/'Sheet1 (2)'!$D$72)))&lt;0,0,IF(D526='Sheet1 (2)'!$C$69,'Sheet1 (2)'!$D$69*('Sheet1 (2)'!$D$72-crack_s_index)/'Sheet1 (2)'!$D$72,IF(shee2!D526='Sheet1 (2)'!$C$70,'Sheet1 (2)'!$D$70*('Sheet1 (2)'!$D$72-crack_s_index)/'Sheet1 (2)'!$D$72,IF(shee2!D526='Sheet1 (2)'!$C$71,'Sheet1 (2)'!$D$71*('Sheet1 (2)'!$D$72-crack_s_index)/'Sheet1 (2)'!$D$72))))</f>
        <v>4.166666666666667</v>
      </c>
      <c r="AW526" s="157">
        <f>IF(IF(D526='Sheet1 (2)'!$C$69,'Sheet1 (2)'!$D$69*('Sheet1 (2)'!$D$72-crack_t_index)/'Sheet1 (2)'!$D$72,IF(shee2!D526='Sheet1 (2)'!$C$70,'Sheet1 (2)'!$D$70*('Sheet1 (2)'!$D$72-crack_t_index)/'Sheet1 (2)'!$D$72,IF(shee2!D526='Sheet1 (2)'!$C$71,'Sheet1 (2)'!$D$71*('Sheet1 (2)'!$D$72-crack_t_index)/'Sheet1 (2)'!$D$72)))&lt;0,0,IF(D526='Sheet1 (2)'!$C$69,'Sheet1 (2)'!$D$69*('Sheet1 (2)'!$D$72-crack_t_index)/'Sheet1 (2)'!$D$72,IF(shee2!D526='Sheet1 (2)'!$C$70,'Sheet1 (2)'!$D$70*('Sheet1 (2)'!$D$72-crack_t_index)/'Sheet1 (2)'!$D$72,IF(shee2!D526='Sheet1 (2)'!$C$71,'Sheet1 (2)'!$D$71*('Sheet1 (2)'!$D$72-crack_t_index)/'Sheet1 (2)'!$D$72))))</f>
        <v>5</v>
      </c>
      <c r="AX526" s="157">
        <f>IF(IF(D526='Sheet1 (2)'!$C$69,'Sheet1 (2)'!$D$69*('Sheet1 (2)'!$D$72-rave_index)/'Sheet1 (2)'!$D$72,IF(shee2!D526='Sheet1 (2)'!$C$70,'Sheet1 (2)'!$D$70*('Sheet1 (2)'!$D$72-rave_index)/'Sheet1 (2)'!$D$72,IF(shee2!D526='Sheet1 (2)'!$C$71,'Sheet1 (2)'!$D$71*('Sheet1 (2)'!$D$72-rave_index)/'Sheet1 (2)'!$D$72)))&lt;0,0,IF(D526='Sheet1 (2)'!$C$69,'Sheet1 (2)'!$D$69*('Sheet1 (2)'!$D$72-rave_index)/'Sheet1 (2)'!$D$72,IF(shee2!D526='Sheet1 (2)'!$C$70,'Sheet1 (2)'!$D$70*('Sheet1 (2)'!$D$72-rave_index)/'Sheet1 (2)'!$D$72,IF(shee2!D526='Sheet1 (2)'!$C$71,'Sheet1 (2)'!$D$71*('Sheet1 (2)'!$D$72-rave_index)/'Sheet1 (2)'!$D$72))))</f>
        <v>5</v>
      </c>
      <c r="AY526" s="157">
        <f>IF(IF(D526='Sheet1 (2)'!$C$69,'Sheet1 (2)'!$D$69*('Sheet1 (2)'!$D$72-rough_index)/'Sheet1 (2)'!$D$72,IF(shee2!D526='Sheet1 (2)'!$C$70,'Sheet1 (2)'!$D$70*('Sheet1 (2)'!$D$72-rough_index)/'Sheet1 (2)'!$D$72,IF(shee2!D526='Sheet1 (2)'!$C$71,'Sheet1 (2)'!$D$71*('Sheet1 (2)'!$D$72-rough_index)/'Sheet1 (2)'!$D$72)))&lt;0,0,IF(D526='Sheet1 (2)'!$C$69,'Sheet1 (2)'!$D$69*('Sheet1 (2)'!$D$72-rough_index)/'Sheet1 (2)'!$D$72,IF(shee2!D526='Sheet1 (2)'!$C$70,'Sheet1 (2)'!$D$70*('Sheet1 (2)'!$D$72-rough_index)/'Sheet1 (2)'!$D$72,IF(shee2!D526='Sheet1 (2)'!$C$71,'Sheet1 (2)'!$D$71*('Sheet1 (2)'!$D$72-rough_index)/'Sheet1 (2)'!$D$72))))</f>
        <v>0.83333333333333337</v>
      </c>
      <c r="AZ526" s="159">
        <f>+(AU526*'Sheet1 (2)'!$C$77)+(AV526*'Sheet1 (2)'!$C$78)+(AW526*'Sheet1 (2)'!$C$79)+(AX526*'Sheet1 (2)'!$C$80)+(AY526*'Sheet1 (2)'!$C$81)</f>
        <v>3.45</v>
      </c>
      <c r="BA526" s="213" t="str">
        <f t="shared" si="17"/>
        <v>Fair</v>
      </c>
      <c r="BE526">
        <f>IF(D526='Sheet1 (2)'!$C$61,'Sheet1 (2)'!$D$61*(counts^2)+'Sheet1 (2)'!$G$61*counts+'Sheet1 (2)'!$J$61,IF(D526='Sheet1 (2)'!$C$62,'Sheet1 (2)'!$D$62*counts+'Sheet1 (2)'!$G$62,IF(D526='Sheet1 (2)'!$C$63,'Sheet1 (2)'!$D$63*counts+'Sheet1 (2)'!$G$63,IF(D526='Sheet1 (2)'!$C$64,'Sheet1 (2)'!$D$64*counts+'Sheet1 (2)'!$G$64))))</f>
        <v>2.0984129299999998</v>
      </c>
    </row>
    <row r="527" spans="1:57" ht="12" customHeight="1">
      <c r="A527" s="145" t="s">
        <v>282</v>
      </c>
      <c r="B527" s="145" t="s">
        <v>76</v>
      </c>
      <c r="C527" s="170">
        <v>667</v>
      </c>
      <c r="D527" s="174" t="s">
        <v>77</v>
      </c>
      <c r="E527" s="171">
        <v>8</v>
      </c>
      <c r="F527" s="171">
        <v>2</v>
      </c>
      <c r="G527" s="171" t="s">
        <v>77</v>
      </c>
      <c r="H527" s="171">
        <v>1</v>
      </c>
      <c r="I527" s="171" t="s">
        <v>77</v>
      </c>
      <c r="J527" s="173" t="s">
        <v>80</v>
      </c>
      <c r="K527" s="173" t="s">
        <v>80</v>
      </c>
      <c r="L527" s="169">
        <f>VLOOKUP(CONCATENATE(J527,K527),'Sheet1 (2)'!$J$6:$K$26,2,FALSE)</f>
        <v>0</v>
      </c>
      <c r="M527" s="173" t="s">
        <v>83</v>
      </c>
      <c r="N527" s="173" t="s">
        <v>83</v>
      </c>
      <c r="O527" s="168">
        <f>VLOOKUP(CONCATENATE(M527,N527),'Sheet1 (2)'!$L$6:$M$26,2,FALSE)</f>
        <v>37.5</v>
      </c>
      <c r="P527" s="173" t="s">
        <v>80</v>
      </c>
      <c r="Q527" s="173" t="s">
        <v>80</v>
      </c>
      <c r="R527" s="168">
        <f>VLOOKUP(CONCATENATE(P527,Q527),'Sheet1 (2)'!$N$6:$O$26,2,FALSE)</f>
        <v>0</v>
      </c>
      <c r="S527" s="173" t="s">
        <v>80</v>
      </c>
      <c r="T527" s="173" t="s">
        <v>80</v>
      </c>
      <c r="U527" s="168">
        <f>VLOOKUP(CONCATENATE(S527,T527),'Sheet1 (2)'!$P$6:$Q$26,2,FALSE)</f>
        <v>0</v>
      </c>
      <c r="V527" s="173" t="s">
        <v>80</v>
      </c>
      <c r="W527" s="173" t="s">
        <v>80</v>
      </c>
      <c r="X527" s="168">
        <f>VLOOKUP(CONCATENATE(V527,W527),'Sheet1 (2)'!$R$6:$S$26,2,FALSE)</f>
        <v>0</v>
      </c>
      <c r="Y527" s="173" t="s">
        <v>80</v>
      </c>
      <c r="Z527" s="173" t="s">
        <v>80</v>
      </c>
      <c r="AA527" s="168">
        <f>VLOOKUP(CONCATENATE(Y527,Z527),'Sheet1 (2)'!$T$6:$U$26,2,FALSE)</f>
        <v>0</v>
      </c>
      <c r="AB527" s="173" t="s">
        <v>80</v>
      </c>
      <c r="AC527" s="173" t="s">
        <v>80</v>
      </c>
      <c r="AD527" s="168">
        <f>VLOOKUP(CONCATENATE(AB527,AC527),'Sheet1 (2)'!$X$6:$Y$26,2,FALSE)</f>
        <v>0</v>
      </c>
      <c r="AE527" s="173" t="s">
        <v>82</v>
      </c>
      <c r="AF527" s="173" t="s">
        <v>81</v>
      </c>
      <c r="AG527" s="168">
        <f>VLOOKUP(CONCATENATE(AE527,AF527),'Sheet1 (2)'!$Z$6:$AA$26,2,FALSE)</f>
        <v>66</v>
      </c>
      <c r="AH527" s="172"/>
      <c r="AI527" s="175"/>
      <c r="AJ527" s="140"/>
      <c r="AK527" s="176" t="s">
        <v>282</v>
      </c>
      <c r="AL527" s="176" t="s">
        <v>76</v>
      </c>
      <c r="AM527" s="170">
        <f t="shared" si="16"/>
        <v>667</v>
      </c>
      <c r="AN527" s="147"/>
      <c r="AO527" s="155"/>
      <c r="AP527" s="156"/>
      <c r="AQ527" s="157">
        <v>6.6750457906000005</v>
      </c>
      <c r="AR527" s="158"/>
      <c r="AS527" s="145">
        <f>LOOKUP(rufmkm,'Sheet1 (2)'!$V$62:$V$71,'Sheet1 (2)'!$W$62:$W$71)</f>
        <v>70</v>
      </c>
      <c r="AT527" s="140"/>
      <c r="AU527" s="157">
        <f>IF(IF(D527='Sheet1 (2)'!$C$69,'Sheet1 (2)'!$D$69*('Sheet1 (2)'!$D$72-rut_index)/'Sheet1 (2)'!$D$72,IF(shee2!D527='Sheet1 (2)'!$C$70,'Sheet1 (2)'!$D$70*('Sheet1 (2)'!$D$72-rut_index)/'Sheet1 (2)'!$D$72,IF(shee2!D527='Sheet1 (2)'!$C$71,'Sheet1 (2)'!$D$71*('Sheet1 (2)'!$D$72-rut_index)/'Sheet1 (2)'!$D$72)))&lt;0,0,IF(D527='Sheet1 (2)'!$C$69,'Sheet1 (2)'!$D$69*('Sheet1 (2)'!$D$72-rut_index)/'Sheet1 (2)'!$D$72,IF(shee2!D527='Sheet1 (2)'!$C$70,'Sheet1 (2)'!$D$70*('Sheet1 (2)'!$D$72-rut_index)/'Sheet1 (2)'!$D$72,IF(shee2!D527='Sheet1 (2)'!$C$71,'Sheet1 (2)'!$D$71*('Sheet1 (2)'!$D$72-rut_index)/'Sheet1 (2)'!$D$72))))</f>
        <v>5</v>
      </c>
      <c r="AV527" s="157">
        <f>IF(IF(D527='Sheet1 (2)'!$C$69,'Sheet1 (2)'!$D$69*('Sheet1 (2)'!$D$72-crack_s_index)/'Sheet1 (2)'!$D$72,IF(shee2!D527='Sheet1 (2)'!$C$70,'Sheet1 (2)'!$D$70*('Sheet1 (2)'!$D$72-crack_s_index)/'Sheet1 (2)'!$D$72,IF(shee2!D527='Sheet1 (2)'!$C$71,'Sheet1 (2)'!$D$71*('Sheet1 (2)'!$D$72-crack_s_index)/'Sheet1 (2)'!$D$72)))&lt;0,0,IF(D527='Sheet1 (2)'!$C$69,'Sheet1 (2)'!$D$69*('Sheet1 (2)'!$D$72-crack_s_index)/'Sheet1 (2)'!$D$72,IF(shee2!D527='Sheet1 (2)'!$C$70,'Sheet1 (2)'!$D$70*('Sheet1 (2)'!$D$72-crack_s_index)/'Sheet1 (2)'!$D$72,IF(shee2!D527='Sheet1 (2)'!$C$71,'Sheet1 (2)'!$D$71*('Sheet1 (2)'!$D$72-crack_s_index)/'Sheet1 (2)'!$D$72))))</f>
        <v>1.875</v>
      </c>
      <c r="AW527" s="157">
        <f>IF(IF(D527='Sheet1 (2)'!$C$69,'Sheet1 (2)'!$D$69*('Sheet1 (2)'!$D$72-crack_t_index)/'Sheet1 (2)'!$D$72,IF(shee2!D527='Sheet1 (2)'!$C$70,'Sheet1 (2)'!$D$70*('Sheet1 (2)'!$D$72-crack_t_index)/'Sheet1 (2)'!$D$72,IF(shee2!D527='Sheet1 (2)'!$C$71,'Sheet1 (2)'!$D$71*('Sheet1 (2)'!$D$72-crack_t_index)/'Sheet1 (2)'!$D$72)))&lt;0,0,IF(D527='Sheet1 (2)'!$C$69,'Sheet1 (2)'!$D$69*('Sheet1 (2)'!$D$72-crack_t_index)/'Sheet1 (2)'!$D$72,IF(shee2!D527='Sheet1 (2)'!$C$70,'Sheet1 (2)'!$D$70*('Sheet1 (2)'!$D$72-crack_t_index)/'Sheet1 (2)'!$D$72,IF(shee2!D527='Sheet1 (2)'!$C$71,'Sheet1 (2)'!$D$71*('Sheet1 (2)'!$D$72-crack_t_index)/'Sheet1 (2)'!$D$72))))</f>
        <v>5</v>
      </c>
      <c r="AX527" s="157">
        <f>IF(IF(D527='Sheet1 (2)'!$C$69,'Sheet1 (2)'!$D$69*('Sheet1 (2)'!$D$72-rave_index)/'Sheet1 (2)'!$D$72,IF(shee2!D527='Sheet1 (2)'!$C$70,'Sheet1 (2)'!$D$70*('Sheet1 (2)'!$D$72-rave_index)/'Sheet1 (2)'!$D$72,IF(shee2!D527='Sheet1 (2)'!$C$71,'Sheet1 (2)'!$D$71*('Sheet1 (2)'!$D$72-rave_index)/'Sheet1 (2)'!$D$72)))&lt;0,0,IF(D527='Sheet1 (2)'!$C$69,'Sheet1 (2)'!$D$69*('Sheet1 (2)'!$D$72-rave_index)/'Sheet1 (2)'!$D$72,IF(shee2!D527='Sheet1 (2)'!$C$70,'Sheet1 (2)'!$D$70*('Sheet1 (2)'!$D$72-rave_index)/'Sheet1 (2)'!$D$72,IF(shee2!D527='Sheet1 (2)'!$C$71,'Sheet1 (2)'!$D$71*('Sheet1 (2)'!$D$72-rave_index)/'Sheet1 (2)'!$D$72))))</f>
        <v>5</v>
      </c>
      <c r="AY527" s="157">
        <f>IF(IF(D527='Sheet1 (2)'!$C$69,'Sheet1 (2)'!$D$69*('Sheet1 (2)'!$D$72-rough_index)/'Sheet1 (2)'!$D$72,IF(shee2!D527='Sheet1 (2)'!$C$70,'Sheet1 (2)'!$D$70*('Sheet1 (2)'!$D$72-rough_index)/'Sheet1 (2)'!$D$72,IF(shee2!D527='Sheet1 (2)'!$C$71,'Sheet1 (2)'!$D$71*('Sheet1 (2)'!$D$72-rough_index)/'Sheet1 (2)'!$D$72)))&lt;0,0,IF(D527='Sheet1 (2)'!$C$69,'Sheet1 (2)'!$D$69*('Sheet1 (2)'!$D$72-rough_index)/'Sheet1 (2)'!$D$72,IF(shee2!D527='Sheet1 (2)'!$C$70,'Sheet1 (2)'!$D$70*('Sheet1 (2)'!$D$72-rough_index)/'Sheet1 (2)'!$D$72,IF(shee2!D527='Sheet1 (2)'!$C$71,'Sheet1 (2)'!$D$71*('Sheet1 (2)'!$D$72-rough_index)/'Sheet1 (2)'!$D$72))))</f>
        <v>0</v>
      </c>
      <c r="AZ527" s="159">
        <f>+(AU527*'Sheet1 (2)'!$C$77)+(AV527*'Sheet1 (2)'!$C$78)+(AW527*'Sheet1 (2)'!$C$79)+(AX527*'Sheet1 (2)'!$C$80)+(AY527*'Sheet1 (2)'!$C$81)</f>
        <v>2.375</v>
      </c>
      <c r="BA527" s="213" t="str">
        <f t="shared" si="17"/>
        <v>Poor</v>
      </c>
      <c r="BE527">
        <f>IF(D527='Sheet1 (2)'!$C$61,'Sheet1 (2)'!$D$61*(counts^2)+'Sheet1 (2)'!$G$61*counts+'Sheet1 (2)'!$J$61,IF(D527='Sheet1 (2)'!$C$62,'Sheet1 (2)'!$D$62*counts+'Sheet1 (2)'!$G$62,IF(D527='Sheet1 (2)'!$C$63,'Sheet1 (2)'!$D$63*counts+'Sheet1 (2)'!$G$63,IF(D527='Sheet1 (2)'!$C$64,'Sheet1 (2)'!$D$64*counts+'Sheet1 (2)'!$G$64))))</f>
        <v>2.0984129299999998</v>
      </c>
    </row>
    <row r="528" spans="1:57" ht="12" customHeight="1">
      <c r="A528" s="145" t="s">
        <v>282</v>
      </c>
      <c r="B528" s="145" t="s">
        <v>76</v>
      </c>
      <c r="C528" s="170">
        <v>668</v>
      </c>
      <c r="D528" s="174" t="s">
        <v>77</v>
      </c>
      <c r="E528" s="171">
        <v>8</v>
      </c>
      <c r="F528" s="171">
        <v>2</v>
      </c>
      <c r="G528" s="171" t="s">
        <v>77</v>
      </c>
      <c r="H528" s="171">
        <v>1</v>
      </c>
      <c r="I528" s="171" t="s">
        <v>77</v>
      </c>
      <c r="J528" s="173" t="s">
        <v>80</v>
      </c>
      <c r="K528" s="173" t="s">
        <v>80</v>
      </c>
      <c r="L528" s="169">
        <f>VLOOKUP(CONCATENATE(J528,K528),'Sheet1 (2)'!$J$6:$K$26,2,FALSE)</f>
        <v>0</v>
      </c>
      <c r="M528" s="173" t="s">
        <v>83</v>
      </c>
      <c r="N528" s="173" t="s">
        <v>81</v>
      </c>
      <c r="O528" s="168">
        <f>VLOOKUP(CONCATENATE(M528,N528),'Sheet1 (2)'!$L$6:$M$26,2,FALSE)</f>
        <v>75</v>
      </c>
      <c r="P528" s="173" t="s">
        <v>83</v>
      </c>
      <c r="Q528" s="173" t="s">
        <v>79</v>
      </c>
      <c r="R528" s="168">
        <f>VLOOKUP(CONCATENATE(P528,Q528),'Sheet1 (2)'!$N$6:$O$26,2,FALSE)</f>
        <v>56.25</v>
      </c>
      <c r="S528" s="173" t="s">
        <v>80</v>
      </c>
      <c r="T528" s="173" t="s">
        <v>80</v>
      </c>
      <c r="U528" s="168">
        <f>VLOOKUP(CONCATENATE(S528,T528),'Sheet1 (2)'!$P$6:$Q$26,2,FALSE)</f>
        <v>0</v>
      </c>
      <c r="V528" s="173" t="s">
        <v>80</v>
      </c>
      <c r="W528" s="173" t="s">
        <v>80</v>
      </c>
      <c r="X528" s="168">
        <f>VLOOKUP(CONCATENATE(V528,W528),'Sheet1 (2)'!$R$6:$S$26,2,FALSE)</f>
        <v>0</v>
      </c>
      <c r="Y528" s="173" t="s">
        <v>80</v>
      </c>
      <c r="Z528" s="173" t="s">
        <v>80</v>
      </c>
      <c r="AA528" s="168">
        <f>VLOOKUP(CONCATENATE(Y528,Z528),'Sheet1 (2)'!$T$6:$U$26,2,FALSE)</f>
        <v>0</v>
      </c>
      <c r="AB528" s="173" t="s">
        <v>80</v>
      </c>
      <c r="AC528" s="173" t="s">
        <v>80</v>
      </c>
      <c r="AD528" s="168">
        <f>VLOOKUP(CONCATENATE(AB528,AC528),'Sheet1 (2)'!$X$6:$Y$26,2,FALSE)</f>
        <v>0</v>
      </c>
      <c r="AE528" s="173" t="s">
        <v>82</v>
      </c>
      <c r="AF528" s="173" t="s">
        <v>81</v>
      </c>
      <c r="AG528" s="168">
        <f>VLOOKUP(CONCATENATE(AE528,AF528),'Sheet1 (2)'!$Z$6:$AA$26,2,FALSE)</f>
        <v>66</v>
      </c>
      <c r="AH528" s="172"/>
      <c r="AI528" s="175"/>
      <c r="AJ528" s="140"/>
      <c r="AK528" s="176" t="s">
        <v>282</v>
      </c>
      <c r="AL528" s="176" t="s">
        <v>76</v>
      </c>
      <c r="AM528" s="170">
        <f t="shared" si="16"/>
        <v>668</v>
      </c>
      <c r="AN528" s="147"/>
      <c r="AO528" s="155"/>
      <c r="AP528" s="156"/>
      <c r="AQ528" s="157">
        <v>3.1268958650000003</v>
      </c>
      <c r="AR528" s="158"/>
      <c r="AS528" s="145">
        <f>LOOKUP(rufmkm,'Sheet1 (2)'!$V$62:$V$71,'Sheet1 (2)'!$W$62:$W$71)</f>
        <v>40</v>
      </c>
      <c r="AT528" s="140"/>
      <c r="AU528" s="157">
        <f>IF(IF(D528='Sheet1 (2)'!$C$69,'Sheet1 (2)'!$D$69*('Sheet1 (2)'!$D$72-rut_index)/'Sheet1 (2)'!$D$72,IF(shee2!D528='Sheet1 (2)'!$C$70,'Sheet1 (2)'!$D$70*('Sheet1 (2)'!$D$72-rut_index)/'Sheet1 (2)'!$D$72,IF(shee2!D528='Sheet1 (2)'!$C$71,'Sheet1 (2)'!$D$71*('Sheet1 (2)'!$D$72-rut_index)/'Sheet1 (2)'!$D$72)))&lt;0,0,IF(D528='Sheet1 (2)'!$C$69,'Sheet1 (2)'!$D$69*('Sheet1 (2)'!$D$72-rut_index)/'Sheet1 (2)'!$D$72,IF(shee2!D528='Sheet1 (2)'!$C$70,'Sheet1 (2)'!$D$70*('Sheet1 (2)'!$D$72-rut_index)/'Sheet1 (2)'!$D$72,IF(shee2!D528='Sheet1 (2)'!$C$71,'Sheet1 (2)'!$D$71*('Sheet1 (2)'!$D$72-rut_index)/'Sheet1 (2)'!$D$72))))</f>
        <v>5</v>
      </c>
      <c r="AV528" s="157">
        <f>IF(IF(D528='Sheet1 (2)'!$C$69,'Sheet1 (2)'!$D$69*('Sheet1 (2)'!$D$72-crack_s_index)/'Sheet1 (2)'!$D$72,IF(shee2!D528='Sheet1 (2)'!$C$70,'Sheet1 (2)'!$D$70*('Sheet1 (2)'!$D$72-crack_s_index)/'Sheet1 (2)'!$D$72,IF(shee2!D528='Sheet1 (2)'!$C$71,'Sheet1 (2)'!$D$71*('Sheet1 (2)'!$D$72-crack_s_index)/'Sheet1 (2)'!$D$72)))&lt;0,0,IF(D528='Sheet1 (2)'!$C$69,'Sheet1 (2)'!$D$69*('Sheet1 (2)'!$D$72-crack_s_index)/'Sheet1 (2)'!$D$72,IF(shee2!D528='Sheet1 (2)'!$C$70,'Sheet1 (2)'!$D$70*('Sheet1 (2)'!$D$72-crack_s_index)/'Sheet1 (2)'!$D$72,IF(shee2!D528='Sheet1 (2)'!$C$71,'Sheet1 (2)'!$D$71*('Sheet1 (2)'!$D$72-crack_s_index)/'Sheet1 (2)'!$D$72))))</f>
        <v>0</v>
      </c>
      <c r="AW528" s="157">
        <f>IF(IF(D528='Sheet1 (2)'!$C$69,'Sheet1 (2)'!$D$69*('Sheet1 (2)'!$D$72-crack_t_index)/'Sheet1 (2)'!$D$72,IF(shee2!D528='Sheet1 (2)'!$C$70,'Sheet1 (2)'!$D$70*('Sheet1 (2)'!$D$72-crack_t_index)/'Sheet1 (2)'!$D$72,IF(shee2!D528='Sheet1 (2)'!$C$71,'Sheet1 (2)'!$D$71*('Sheet1 (2)'!$D$72-crack_t_index)/'Sheet1 (2)'!$D$72)))&lt;0,0,IF(D528='Sheet1 (2)'!$C$69,'Sheet1 (2)'!$D$69*('Sheet1 (2)'!$D$72-crack_t_index)/'Sheet1 (2)'!$D$72,IF(shee2!D528='Sheet1 (2)'!$C$70,'Sheet1 (2)'!$D$70*('Sheet1 (2)'!$D$72-crack_t_index)/'Sheet1 (2)'!$D$72,IF(shee2!D528='Sheet1 (2)'!$C$71,'Sheet1 (2)'!$D$71*('Sheet1 (2)'!$D$72-crack_t_index)/'Sheet1 (2)'!$D$72))))</f>
        <v>0.3125</v>
      </c>
      <c r="AX528" s="157">
        <f>IF(IF(D528='Sheet1 (2)'!$C$69,'Sheet1 (2)'!$D$69*('Sheet1 (2)'!$D$72-rave_index)/'Sheet1 (2)'!$D$72,IF(shee2!D528='Sheet1 (2)'!$C$70,'Sheet1 (2)'!$D$70*('Sheet1 (2)'!$D$72-rave_index)/'Sheet1 (2)'!$D$72,IF(shee2!D528='Sheet1 (2)'!$C$71,'Sheet1 (2)'!$D$71*('Sheet1 (2)'!$D$72-rave_index)/'Sheet1 (2)'!$D$72)))&lt;0,0,IF(D528='Sheet1 (2)'!$C$69,'Sheet1 (2)'!$D$69*('Sheet1 (2)'!$D$72-rave_index)/'Sheet1 (2)'!$D$72,IF(shee2!D528='Sheet1 (2)'!$C$70,'Sheet1 (2)'!$D$70*('Sheet1 (2)'!$D$72-rave_index)/'Sheet1 (2)'!$D$72,IF(shee2!D528='Sheet1 (2)'!$C$71,'Sheet1 (2)'!$D$71*('Sheet1 (2)'!$D$72-rave_index)/'Sheet1 (2)'!$D$72))))</f>
        <v>5</v>
      </c>
      <c r="AY528" s="157">
        <f>IF(IF(D528='Sheet1 (2)'!$C$69,'Sheet1 (2)'!$D$69*('Sheet1 (2)'!$D$72-rough_index)/'Sheet1 (2)'!$D$72,IF(shee2!D528='Sheet1 (2)'!$C$70,'Sheet1 (2)'!$D$70*('Sheet1 (2)'!$D$72-rough_index)/'Sheet1 (2)'!$D$72,IF(shee2!D528='Sheet1 (2)'!$C$71,'Sheet1 (2)'!$D$71*('Sheet1 (2)'!$D$72-rough_index)/'Sheet1 (2)'!$D$72)))&lt;0,0,IF(D528='Sheet1 (2)'!$C$69,'Sheet1 (2)'!$D$69*('Sheet1 (2)'!$D$72-rough_index)/'Sheet1 (2)'!$D$72,IF(shee2!D528='Sheet1 (2)'!$C$70,'Sheet1 (2)'!$D$70*('Sheet1 (2)'!$D$72-rough_index)/'Sheet1 (2)'!$D$72,IF(shee2!D528='Sheet1 (2)'!$C$71,'Sheet1 (2)'!$D$71*('Sheet1 (2)'!$D$72-rough_index)/'Sheet1 (2)'!$D$72))))</f>
        <v>1.6666666666666667</v>
      </c>
      <c r="AZ528" s="159">
        <f>+(AU528*'Sheet1 (2)'!$C$77)+(AV528*'Sheet1 (2)'!$C$78)+(AW528*'Sheet1 (2)'!$C$79)+(AX528*'Sheet1 (2)'!$C$80)+(AY528*'Sheet1 (2)'!$C$81)</f>
        <v>2.0125000000000002</v>
      </c>
      <c r="BA528" s="213" t="str">
        <f t="shared" si="17"/>
        <v>Poor</v>
      </c>
      <c r="BE528">
        <f>IF(D528='Sheet1 (2)'!$C$61,'Sheet1 (2)'!$D$61*(counts^2)+'Sheet1 (2)'!$G$61*counts+'Sheet1 (2)'!$J$61,IF(D528='Sheet1 (2)'!$C$62,'Sheet1 (2)'!$D$62*counts+'Sheet1 (2)'!$G$62,IF(D528='Sheet1 (2)'!$C$63,'Sheet1 (2)'!$D$63*counts+'Sheet1 (2)'!$G$63,IF(D528='Sheet1 (2)'!$C$64,'Sheet1 (2)'!$D$64*counts+'Sheet1 (2)'!$G$64))))</f>
        <v>2.0984129299999998</v>
      </c>
    </row>
    <row r="529" spans="1:57" ht="12" customHeight="1">
      <c r="A529" s="145" t="s">
        <v>282</v>
      </c>
      <c r="B529" s="145" t="s">
        <v>76</v>
      </c>
      <c r="C529" s="170">
        <v>669</v>
      </c>
      <c r="D529" s="174" t="s">
        <v>77</v>
      </c>
      <c r="E529" s="171">
        <v>8</v>
      </c>
      <c r="F529" s="171">
        <v>2</v>
      </c>
      <c r="G529" s="171" t="s">
        <v>77</v>
      </c>
      <c r="H529" s="171">
        <v>1</v>
      </c>
      <c r="I529" s="171" t="s">
        <v>77</v>
      </c>
      <c r="J529" s="173" t="s">
        <v>80</v>
      </c>
      <c r="K529" s="173" t="s">
        <v>80</v>
      </c>
      <c r="L529" s="169">
        <f>VLOOKUP(CONCATENATE(J529,K529),'Sheet1 (2)'!$J$6:$K$26,2,FALSE)</f>
        <v>0</v>
      </c>
      <c r="M529" s="173" t="s">
        <v>83</v>
      </c>
      <c r="N529" s="173" t="s">
        <v>79</v>
      </c>
      <c r="O529" s="168">
        <f>VLOOKUP(CONCATENATE(M529,N529),'Sheet1 (2)'!$L$6:$M$26,2,FALSE)</f>
        <v>56.25</v>
      </c>
      <c r="P529" s="173" t="s">
        <v>83</v>
      </c>
      <c r="Q529" s="173" t="s">
        <v>83</v>
      </c>
      <c r="R529" s="168">
        <f>VLOOKUP(CONCATENATE(P529,Q529),'Sheet1 (2)'!$N$6:$O$26,2,FALSE)</f>
        <v>37.5</v>
      </c>
      <c r="S529" s="173" t="s">
        <v>80</v>
      </c>
      <c r="T529" s="173" t="s">
        <v>80</v>
      </c>
      <c r="U529" s="168">
        <f>VLOOKUP(CONCATENATE(S529,T529),'Sheet1 (2)'!$P$6:$Q$26,2,FALSE)</f>
        <v>0</v>
      </c>
      <c r="V529" s="173" t="s">
        <v>80</v>
      </c>
      <c r="W529" s="173" t="s">
        <v>80</v>
      </c>
      <c r="X529" s="168">
        <f>VLOOKUP(CONCATENATE(V529,W529),'Sheet1 (2)'!$R$6:$S$26,2,FALSE)</f>
        <v>0</v>
      </c>
      <c r="Y529" s="173" t="s">
        <v>80</v>
      </c>
      <c r="Z529" s="173" t="s">
        <v>80</v>
      </c>
      <c r="AA529" s="168">
        <f>VLOOKUP(CONCATENATE(Y529,Z529),'Sheet1 (2)'!$T$6:$U$26,2,FALSE)</f>
        <v>0</v>
      </c>
      <c r="AB529" s="173" t="s">
        <v>80</v>
      </c>
      <c r="AC529" s="173" t="s">
        <v>80</v>
      </c>
      <c r="AD529" s="168">
        <f>VLOOKUP(CONCATENATE(AB529,AC529),'Sheet1 (2)'!$X$6:$Y$26,2,FALSE)</f>
        <v>0</v>
      </c>
      <c r="AE529" s="173" t="s">
        <v>82</v>
      </c>
      <c r="AF529" s="173" t="s">
        <v>81</v>
      </c>
      <c r="AG529" s="168">
        <f>VLOOKUP(CONCATENATE(AE529,AF529),'Sheet1 (2)'!$Z$6:$AA$26,2,FALSE)</f>
        <v>66</v>
      </c>
      <c r="AH529" s="172"/>
      <c r="AI529" s="175"/>
      <c r="AJ529" s="140"/>
      <c r="AK529" s="176" t="s">
        <v>282</v>
      </c>
      <c r="AL529" s="176" t="s">
        <v>76</v>
      </c>
      <c r="AM529" s="170">
        <f t="shared" si="16"/>
        <v>669</v>
      </c>
      <c r="AN529" s="147"/>
      <c r="AO529" s="155" t="s">
        <v>444</v>
      </c>
      <c r="AP529" s="156"/>
      <c r="AQ529" s="157">
        <v>3.9462501497999996</v>
      </c>
      <c r="AR529" s="158"/>
      <c r="AS529" s="145">
        <f>LOOKUP(rufmkm,'Sheet1 (2)'!$V$62:$V$71,'Sheet1 (2)'!$W$62:$W$71)</f>
        <v>40</v>
      </c>
      <c r="AT529" s="140"/>
      <c r="AU529" s="157">
        <f>IF(IF(D529='Sheet1 (2)'!$C$69,'Sheet1 (2)'!$D$69*('Sheet1 (2)'!$D$72-rut_index)/'Sheet1 (2)'!$D$72,IF(shee2!D529='Sheet1 (2)'!$C$70,'Sheet1 (2)'!$D$70*('Sheet1 (2)'!$D$72-rut_index)/'Sheet1 (2)'!$D$72,IF(shee2!D529='Sheet1 (2)'!$C$71,'Sheet1 (2)'!$D$71*('Sheet1 (2)'!$D$72-rut_index)/'Sheet1 (2)'!$D$72)))&lt;0,0,IF(D529='Sheet1 (2)'!$C$69,'Sheet1 (2)'!$D$69*('Sheet1 (2)'!$D$72-rut_index)/'Sheet1 (2)'!$D$72,IF(shee2!D529='Sheet1 (2)'!$C$70,'Sheet1 (2)'!$D$70*('Sheet1 (2)'!$D$72-rut_index)/'Sheet1 (2)'!$D$72,IF(shee2!D529='Sheet1 (2)'!$C$71,'Sheet1 (2)'!$D$71*('Sheet1 (2)'!$D$72-rut_index)/'Sheet1 (2)'!$D$72))))</f>
        <v>5</v>
      </c>
      <c r="AV529" s="157">
        <f>IF(IF(D529='Sheet1 (2)'!$C$69,'Sheet1 (2)'!$D$69*('Sheet1 (2)'!$D$72-crack_s_index)/'Sheet1 (2)'!$D$72,IF(shee2!D529='Sheet1 (2)'!$C$70,'Sheet1 (2)'!$D$70*('Sheet1 (2)'!$D$72-crack_s_index)/'Sheet1 (2)'!$D$72,IF(shee2!D529='Sheet1 (2)'!$C$71,'Sheet1 (2)'!$D$71*('Sheet1 (2)'!$D$72-crack_s_index)/'Sheet1 (2)'!$D$72)))&lt;0,0,IF(D529='Sheet1 (2)'!$C$69,'Sheet1 (2)'!$D$69*('Sheet1 (2)'!$D$72-crack_s_index)/'Sheet1 (2)'!$D$72,IF(shee2!D529='Sheet1 (2)'!$C$70,'Sheet1 (2)'!$D$70*('Sheet1 (2)'!$D$72-crack_s_index)/'Sheet1 (2)'!$D$72,IF(shee2!D529='Sheet1 (2)'!$C$71,'Sheet1 (2)'!$D$71*('Sheet1 (2)'!$D$72-crack_s_index)/'Sheet1 (2)'!$D$72))))</f>
        <v>0.3125</v>
      </c>
      <c r="AW529" s="157">
        <f>IF(IF(D529='Sheet1 (2)'!$C$69,'Sheet1 (2)'!$D$69*('Sheet1 (2)'!$D$72-crack_t_index)/'Sheet1 (2)'!$D$72,IF(shee2!D529='Sheet1 (2)'!$C$70,'Sheet1 (2)'!$D$70*('Sheet1 (2)'!$D$72-crack_t_index)/'Sheet1 (2)'!$D$72,IF(shee2!D529='Sheet1 (2)'!$C$71,'Sheet1 (2)'!$D$71*('Sheet1 (2)'!$D$72-crack_t_index)/'Sheet1 (2)'!$D$72)))&lt;0,0,IF(D529='Sheet1 (2)'!$C$69,'Sheet1 (2)'!$D$69*('Sheet1 (2)'!$D$72-crack_t_index)/'Sheet1 (2)'!$D$72,IF(shee2!D529='Sheet1 (2)'!$C$70,'Sheet1 (2)'!$D$70*('Sheet1 (2)'!$D$72-crack_t_index)/'Sheet1 (2)'!$D$72,IF(shee2!D529='Sheet1 (2)'!$C$71,'Sheet1 (2)'!$D$71*('Sheet1 (2)'!$D$72-crack_t_index)/'Sheet1 (2)'!$D$72))))</f>
        <v>1.875</v>
      </c>
      <c r="AX529" s="157">
        <f>IF(IF(D529='Sheet1 (2)'!$C$69,'Sheet1 (2)'!$D$69*('Sheet1 (2)'!$D$72-rave_index)/'Sheet1 (2)'!$D$72,IF(shee2!D529='Sheet1 (2)'!$C$70,'Sheet1 (2)'!$D$70*('Sheet1 (2)'!$D$72-rave_index)/'Sheet1 (2)'!$D$72,IF(shee2!D529='Sheet1 (2)'!$C$71,'Sheet1 (2)'!$D$71*('Sheet1 (2)'!$D$72-rave_index)/'Sheet1 (2)'!$D$72)))&lt;0,0,IF(D529='Sheet1 (2)'!$C$69,'Sheet1 (2)'!$D$69*('Sheet1 (2)'!$D$72-rave_index)/'Sheet1 (2)'!$D$72,IF(shee2!D529='Sheet1 (2)'!$C$70,'Sheet1 (2)'!$D$70*('Sheet1 (2)'!$D$72-rave_index)/'Sheet1 (2)'!$D$72,IF(shee2!D529='Sheet1 (2)'!$C$71,'Sheet1 (2)'!$D$71*('Sheet1 (2)'!$D$72-rave_index)/'Sheet1 (2)'!$D$72))))</f>
        <v>5</v>
      </c>
      <c r="AY529" s="157">
        <f>IF(IF(D529='Sheet1 (2)'!$C$69,'Sheet1 (2)'!$D$69*('Sheet1 (2)'!$D$72-rough_index)/'Sheet1 (2)'!$D$72,IF(shee2!D529='Sheet1 (2)'!$C$70,'Sheet1 (2)'!$D$70*('Sheet1 (2)'!$D$72-rough_index)/'Sheet1 (2)'!$D$72,IF(shee2!D529='Sheet1 (2)'!$C$71,'Sheet1 (2)'!$D$71*('Sheet1 (2)'!$D$72-rough_index)/'Sheet1 (2)'!$D$72)))&lt;0,0,IF(D529='Sheet1 (2)'!$C$69,'Sheet1 (2)'!$D$69*('Sheet1 (2)'!$D$72-rough_index)/'Sheet1 (2)'!$D$72,IF(shee2!D529='Sheet1 (2)'!$C$70,'Sheet1 (2)'!$D$70*('Sheet1 (2)'!$D$72-rough_index)/'Sheet1 (2)'!$D$72,IF(shee2!D529='Sheet1 (2)'!$C$71,'Sheet1 (2)'!$D$71*('Sheet1 (2)'!$D$72-rough_index)/'Sheet1 (2)'!$D$72))))</f>
        <v>1.6666666666666667</v>
      </c>
      <c r="AZ529" s="159">
        <f>+(AU529*'Sheet1 (2)'!$C$77)+(AV529*'Sheet1 (2)'!$C$78)+(AW529*'Sheet1 (2)'!$C$79)+(AX529*'Sheet1 (2)'!$C$80)+(AY529*'Sheet1 (2)'!$C$81)</f>
        <v>2.1875</v>
      </c>
      <c r="BA529" s="213" t="str">
        <f t="shared" si="17"/>
        <v>Poor</v>
      </c>
      <c r="BE529">
        <f>IF(D529='Sheet1 (2)'!$C$61,'Sheet1 (2)'!$D$61*(counts^2)+'Sheet1 (2)'!$G$61*counts+'Sheet1 (2)'!$J$61,IF(D529='Sheet1 (2)'!$C$62,'Sheet1 (2)'!$D$62*counts+'Sheet1 (2)'!$G$62,IF(D529='Sheet1 (2)'!$C$63,'Sheet1 (2)'!$D$63*counts+'Sheet1 (2)'!$G$63,IF(D529='Sheet1 (2)'!$C$64,'Sheet1 (2)'!$D$64*counts+'Sheet1 (2)'!$G$64))))</f>
        <v>2.0984129299999998</v>
      </c>
    </row>
    <row r="530" spans="1:57" ht="12" customHeight="1">
      <c r="A530" s="145" t="s">
        <v>282</v>
      </c>
      <c r="B530" s="145" t="s">
        <v>76</v>
      </c>
      <c r="C530" s="170">
        <v>670</v>
      </c>
      <c r="D530" s="174" t="s">
        <v>77</v>
      </c>
      <c r="E530" s="171">
        <v>8</v>
      </c>
      <c r="F530" s="171">
        <v>2</v>
      </c>
      <c r="G530" s="171" t="s">
        <v>77</v>
      </c>
      <c r="H530" s="171">
        <v>1</v>
      </c>
      <c r="I530" s="171" t="s">
        <v>77</v>
      </c>
      <c r="J530" s="173" t="s">
        <v>80</v>
      </c>
      <c r="K530" s="173" t="s">
        <v>80</v>
      </c>
      <c r="L530" s="169">
        <f>VLOOKUP(CONCATENATE(J530,K530),'Sheet1 (2)'!$J$6:$K$26,2,FALSE)</f>
        <v>0</v>
      </c>
      <c r="M530" s="173" t="s">
        <v>83</v>
      </c>
      <c r="N530" s="173" t="s">
        <v>79</v>
      </c>
      <c r="O530" s="168">
        <f>VLOOKUP(CONCATENATE(M530,N530),'Sheet1 (2)'!$L$6:$M$26,2,FALSE)</f>
        <v>56.25</v>
      </c>
      <c r="P530" s="173" t="s">
        <v>83</v>
      </c>
      <c r="Q530" s="173" t="s">
        <v>83</v>
      </c>
      <c r="R530" s="168">
        <f>VLOOKUP(CONCATENATE(P530,Q530),'Sheet1 (2)'!$N$6:$O$26,2,FALSE)</f>
        <v>37.5</v>
      </c>
      <c r="S530" s="173" t="s">
        <v>80</v>
      </c>
      <c r="T530" s="173" t="s">
        <v>80</v>
      </c>
      <c r="U530" s="168">
        <f>VLOOKUP(CONCATENATE(S530,T530),'Sheet1 (2)'!$P$6:$Q$26,2,FALSE)</f>
        <v>0</v>
      </c>
      <c r="V530" s="173" t="s">
        <v>80</v>
      </c>
      <c r="W530" s="173" t="s">
        <v>80</v>
      </c>
      <c r="X530" s="168">
        <f>VLOOKUP(CONCATENATE(V530,W530),'Sheet1 (2)'!$R$6:$S$26,2,FALSE)</f>
        <v>0</v>
      </c>
      <c r="Y530" s="173" t="s">
        <v>80</v>
      </c>
      <c r="Z530" s="173" t="s">
        <v>80</v>
      </c>
      <c r="AA530" s="168">
        <f>VLOOKUP(CONCATENATE(Y530,Z530),'Sheet1 (2)'!$T$6:$U$26,2,FALSE)</f>
        <v>0</v>
      </c>
      <c r="AB530" s="173" t="s">
        <v>80</v>
      </c>
      <c r="AC530" s="173" t="s">
        <v>80</v>
      </c>
      <c r="AD530" s="168">
        <f>VLOOKUP(CONCATENATE(AB530,AC530),'Sheet1 (2)'!$X$6:$Y$26,2,FALSE)</f>
        <v>0</v>
      </c>
      <c r="AE530" s="173" t="s">
        <v>82</v>
      </c>
      <c r="AF530" s="173" t="s">
        <v>81</v>
      </c>
      <c r="AG530" s="168">
        <f>VLOOKUP(CONCATENATE(AE530,AF530),'Sheet1 (2)'!$Z$6:$AA$26,2,FALSE)</f>
        <v>66</v>
      </c>
      <c r="AH530" s="172"/>
      <c r="AI530" s="175"/>
      <c r="AJ530" s="140"/>
      <c r="AK530" s="176" t="s">
        <v>282</v>
      </c>
      <c r="AL530" s="176" t="s">
        <v>76</v>
      </c>
      <c r="AM530" s="170">
        <f t="shared" si="16"/>
        <v>670</v>
      </c>
      <c r="AN530" s="147"/>
      <c r="AO530" s="155"/>
      <c r="AP530" s="156"/>
      <c r="AQ530" s="157">
        <v>3.3551190607999999</v>
      </c>
      <c r="AR530" s="158"/>
      <c r="AS530" s="145">
        <f>LOOKUP(rufmkm,'Sheet1 (2)'!$V$62:$V$71,'Sheet1 (2)'!$W$62:$W$71)</f>
        <v>40</v>
      </c>
      <c r="AT530" s="140"/>
      <c r="AU530" s="157">
        <f>IF(IF(D530='Sheet1 (2)'!$C$69,'Sheet1 (2)'!$D$69*('Sheet1 (2)'!$D$72-rut_index)/'Sheet1 (2)'!$D$72,IF(shee2!D530='Sheet1 (2)'!$C$70,'Sheet1 (2)'!$D$70*('Sheet1 (2)'!$D$72-rut_index)/'Sheet1 (2)'!$D$72,IF(shee2!D530='Sheet1 (2)'!$C$71,'Sheet1 (2)'!$D$71*('Sheet1 (2)'!$D$72-rut_index)/'Sheet1 (2)'!$D$72)))&lt;0,0,IF(D530='Sheet1 (2)'!$C$69,'Sheet1 (2)'!$D$69*('Sheet1 (2)'!$D$72-rut_index)/'Sheet1 (2)'!$D$72,IF(shee2!D530='Sheet1 (2)'!$C$70,'Sheet1 (2)'!$D$70*('Sheet1 (2)'!$D$72-rut_index)/'Sheet1 (2)'!$D$72,IF(shee2!D530='Sheet1 (2)'!$C$71,'Sheet1 (2)'!$D$71*('Sheet1 (2)'!$D$72-rut_index)/'Sheet1 (2)'!$D$72))))</f>
        <v>5</v>
      </c>
      <c r="AV530" s="157">
        <f>IF(IF(D530='Sheet1 (2)'!$C$69,'Sheet1 (2)'!$D$69*('Sheet1 (2)'!$D$72-crack_s_index)/'Sheet1 (2)'!$D$72,IF(shee2!D530='Sheet1 (2)'!$C$70,'Sheet1 (2)'!$D$70*('Sheet1 (2)'!$D$72-crack_s_index)/'Sheet1 (2)'!$D$72,IF(shee2!D530='Sheet1 (2)'!$C$71,'Sheet1 (2)'!$D$71*('Sheet1 (2)'!$D$72-crack_s_index)/'Sheet1 (2)'!$D$72)))&lt;0,0,IF(D530='Sheet1 (2)'!$C$69,'Sheet1 (2)'!$D$69*('Sheet1 (2)'!$D$72-crack_s_index)/'Sheet1 (2)'!$D$72,IF(shee2!D530='Sheet1 (2)'!$C$70,'Sheet1 (2)'!$D$70*('Sheet1 (2)'!$D$72-crack_s_index)/'Sheet1 (2)'!$D$72,IF(shee2!D530='Sheet1 (2)'!$C$71,'Sheet1 (2)'!$D$71*('Sheet1 (2)'!$D$72-crack_s_index)/'Sheet1 (2)'!$D$72))))</f>
        <v>0.3125</v>
      </c>
      <c r="AW530" s="157">
        <f>IF(IF(D530='Sheet1 (2)'!$C$69,'Sheet1 (2)'!$D$69*('Sheet1 (2)'!$D$72-crack_t_index)/'Sheet1 (2)'!$D$72,IF(shee2!D530='Sheet1 (2)'!$C$70,'Sheet1 (2)'!$D$70*('Sheet1 (2)'!$D$72-crack_t_index)/'Sheet1 (2)'!$D$72,IF(shee2!D530='Sheet1 (2)'!$C$71,'Sheet1 (2)'!$D$71*('Sheet1 (2)'!$D$72-crack_t_index)/'Sheet1 (2)'!$D$72)))&lt;0,0,IF(D530='Sheet1 (2)'!$C$69,'Sheet1 (2)'!$D$69*('Sheet1 (2)'!$D$72-crack_t_index)/'Sheet1 (2)'!$D$72,IF(shee2!D530='Sheet1 (2)'!$C$70,'Sheet1 (2)'!$D$70*('Sheet1 (2)'!$D$72-crack_t_index)/'Sheet1 (2)'!$D$72,IF(shee2!D530='Sheet1 (2)'!$C$71,'Sheet1 (2)'!$D$71*('Sheet1 (2)'!$D$72-crack_t_index)/'Sheet1 (2)'!$D$72))))</f>
        <v>1.875</v>
      </c>
      <c r="AX530" s="157">
        <f>IF(IF(D530='Sheet1 (2)'!$C$69,'Sheet1 (2)'!$D$69*('Sheet1 (2)'!$D$72-rave_index)/'Sheet1 (2)'!$D$72,IF(shee2!D530='Sheet1 (2)'!$C$70,'Sheet1 (2)'!$D$70*('Sheet1 (2)'!$D$72-rave_index)/'Sheet1 (2)'!$D$72,IF(shee2!D530='Sheet1 (2)'!$C$71,'Sheet1 (2)'!$D$71*('Sheet1 (2)'!$D$72-rave_index)/'Sheet1 (2)'!$D$72)))&lt;0,0,IF(D530='Sheet1 (2)'!$C$69,'Sheet1 (2)'!$D$69*('Sheet1 (2)'!$D$72-rave_index)/'Sheet1 (2)'!$D$72,IF(shee2!D530='Sheet1 (2)'!$C$70,'Sheet1 (2)'!$D$70*('Sheet1 (2)'!$D$72-rave_index)/'Sheet1 (2)'!$D$72,IF(shee2!D530='Sheet1 (2)'!$C$71,'Sheet1 (2)'!$D$71*('Sheet1 (2)'!$D$72-rave_index)/'Sheet1 (2)'!$D$72))))</f>
        <v>5</v>
      </c>
      <c r="AY530" s="157">
        <f>IF(IF(D530='Sheet1 (2)'!$C$69,'Sheet1 (2)'!$D$69*('Sheet1 (2)'!$D$72-rough_index)/'Sheet1 (2)'!$D$72,IF(shee2!D530='Sheet1 (2)'!$C$70,'Sheet1 (2)'!$D$70*('Sheet1 (2)'!$D$72-rough_index)/'Sheet1 (2)'!$D$72,IF(shee2!D530='Sheet1 (2)'!$C$71,'Sheet1 (2)'!$D$71*('Sheet1 (2)'!$D$72-rough_index)/'Sheet1 (2)'!$D$72)))&lt;0,0,IF(D530='Sheet1 (2)'!$C$69,'Sheet1 (2)'!$D$69*('Sheet1 (2)'!$D$72-rough_index)/'Sheet1 (2)'!$D$72,IF(shee2!D530='Sheet1 (2)'!$C$70,'Sheet1 (2)'!$D$70*('Sheet1 (2)'!$D$72-rough_index)/'Sheet1 (2)'!$D$72,IF(shee2!D530='Sheet1 (2)'!$C$71,'Sheet1 (2)'!$D$71*('Sheet1 (2)'!$D$72-rough_index)/'Sheet1 (2)'!$D$72))))</f>
        <v>1.6666666666666667</v>
      </c>
      <c r="AZ530" s="159">
        <f>+(AU530*'Sheet1 (2)'!$C$77)+(AV530*'Sheet1 (2)'!$C$78)+(AW530*'Sheet1 (2)'!$C$79)+(AX530*'Sheet1 (2)'!$C$80)+(AY530*'Sheet1 (2)'!$C$81)</f>
        <v>2.1875</v>
      </c>
      <c r="BA530" s="213" t="str">
        <f t="shared" si="17"/>
        <v>Poor</v>
      </c>
      <c r="BE530">
        <f>IF(D530='Sheet1 (2)'!$C$61,'Sheet1 (2)'!$D$61*(counts^2)+'Sheet1 (2)'!$G$61*counts+'Sheet1 (2)'!$J$61,IF(D530='Sheet1 (2)'!$C$62,'Sheet1 (2)'!$D$62*counts+'Sheet1 (2)'!$G$62,IF(D530='Sheet1 (2)'!$C$63,'Sheet1 (2)'!$D$63*counts+'Sheet1 (2)'!$G$63,IF(D530='Sheet1 (2)'!$C$64,'Sheet1 (2)'!$D$64*counts+'Sheet1 (2)'!$G$64))))</f>
        <v>2.0984129299999998</v>
      </c>
    </row>
    <row r="531" spans="1:57" ht="12" customHeight="1">
      <c r="A531" s="145" t="s">
        <v>282</v>
      </c>
      <c r="B531" s="145" t="s">
        <v>76</v>
      </c>
      <c r="C531" s="170">
        <v>671</v>
      </c>
      <c r="D531" s="174" t="s">
        <v>77</v>
      </c>
      <c r="E531" s="171">
        <v>8</v>
      </c>
      <c r="F531" s="171">
        <v>2</v>
      </c>
      <c r="G531" s="171" t="s">
        <v>77</v>
      </c>
      <c r="H531" s="171">
        <v>1</v>
      </c>
      <c r="I531" s="171" t="s">
        <v>77</v>
      </c>
      <c r="J531" s="173" t="s">
        <v>80</v>
      </c>
      <c r="K531" s="173" t="s">
        <v>80</v>
      </c>
      <c r="L531" s="169">
        <f>VLOOKUP(CONCATENATE(J531,K531),'Sheet1 (2)'!$J$6:$K$26,2,FALSE)</f>
        <v>0</v>
      </c>
      <c r="M531" s="173" t="s">
        <v>83</v>
      </c>
      <c r="N531" s="173" t="s">
        <v>79</v>
      </c>
      <c r="O531" s="168">
        <f>VLOOKUP(CONCATENATE(M531,N531),'Sheet1 (2)'!$L$6:$M$26,2,FALSE)</f>
        <v>56.25</v>
      </c>
      <c r="P531" s="173" t="s">
        <v>83</v>
      </c>
      <c r="Q531" s="173" t="s">
        <v>83</v>
      </c>
      <c r="R531" s="168">
        <f>VLOOKUP(CONCATENATE(P531,Q531),'Sheet1 (2)'!$N$6:$O$26,2,FALSE)</f>
        <v>37.5</v>
      </c>
      <c r="S531" s="173" t="s">
        <v>80</v>
      </c>
      <c r="T531" s="173" t="s">
        <v>80</v>
      </c>
      <c r="U531" s="168">
        <f>VLOOKUP(CONCATENATE(S531,T531),'Sheet1 (2)'!$P$6:$Q$26,2,FALSE)</f>
        <v>0</v>
      </c>
      <c r="V531" s="173" t="s">
        <v>79</v>
      </c>
      <c r="W531" s="173" t="s">
        <v>81</v>
      </c>
      <c r="X531" s="168">
        <f>VLOOKUP(CONCATENATE(V531,W531),'Sheet1 (2)'!$R$6:$S$26,2,FALSE)</f>
        <v>100</v>
      </c>
      <c r="Y531" s="173" t="s">
        <v>80</v>
      </c>
      <c r="Z531" s="173" t="s">
        <v>80</v>
      </c>
      <c r="AA531" s="168">
        <f>VLOOKUP(CONCATENATE(Y531,Z531),'Sheet1 (2)'!$T$6:$U$26,2,FALSE)</f>
        <v>0</v>
      </c>
      <c r="AB531" s="173" t="s">
        <v>80</v>
      </c>
      <c r="AC531" s="173" t="s">
        <v>80</v>
      </c>
      <c r="AD531" s="168">
        <f>VLOOKUP(CONCATENATE(AB531,AC531),'Sheet1 (2)'!$X$6:$Y$26,2,FALSE)</f>
        <v>0</v>
      </c>
      <c r="AE531" s="173" t="s">
        <v>82</v>
      </c>
      <c r="AF531" s="173" t="s">
        <v>81</v>
      </c>
      <c r="AG531" s="168">
        <f>VLOOKUP(CONCATENATE(AE531,AF531),'Sheet1 (2)'!$Z$6:$AA$26,2,FALSE)</f>
        <v>66</v>
      </c>
      <c r="AH531" s="172"/>
      <c r="AI531" s="175"/>
      <c r="AJ531" s="140"/>
      <c r="AK531" s="176" t="s">
        <v>282</v>
      </c>
      <c r="AL531" s="176" t="s">
        <v>76</v>
      </c>
      <c r="AM531" s="170">
        <f t="shared" si="16"/>
        <v>671</v>
      </c>
      <c r="AN531" s="147"/>
      <c r="AO531" s="155"/>
      <c r="AP531" s="156"/>
      <c r="AQ531" s="157">
        <v>3.7674707033999999</v>
      </c>
      <c r="AR531" s="158"/>
      <c r="AS531" s="145">
        <f>LOOKUP(rufmkm,'Sheet1 (2)'!$V$62:$V$71,'Sheet1 (2)'!$W$62:$W$71)</f>
        <v>40</v>
      </c>
      <c r="AT531" s="140"/>
      <c r="AU531" s="157">
        <f>IF(IF(D531='Sheet1 (2)'!$C$69,'Sheet1 (2)'!$D$69*('Sheet1 (2)'!$D$72-rut_index)/'Sheet1 (2)'!$D$72,IF(shee2!D531='Sheet1 (2)'!$C$70,'Sheet1 (2)'!$D$70*('Sheet1 (2)'!$D$72-rut_index)/'Sheet1 (2)'!$D$72,IF(shee2!D531='Sheet1 (2)'!$C$71,'Sheet1 (2)'!$D$71*('Sheet1 (2)'!$D$72-rut_index)/'Sheet1 (2)'!$D$72)))&lt;0,0,IF(D531='Sheet1 (2)'!$C$69,'Sheet1 (2)'!$D$69*('Sheet1 (2)'!$D$72-rut_index)/'Sheet1 (2)'!$D$72,IF(shee2!D531='Sheet1 (2)'!$C$70,'Sheet1 (2)'!$D$70*('Sheet1 (2)'!$D$72-rut_index)/'Sheet1 (2)'!$D$72,IF(shee2!D531='Sheet1 (2)'!$C$71,'Sheet1 (2)'!$D$71*('Sheet1 (2)'!$D$72-rut_index)/'Sheet1 (2)'!$D$72))))</f>
        <v>5</v>
      </c>
      <c r="AV531" s="157">
        <f>IF(IF(D531='Sheet1 (2)'!$C$69,'Sheet1 (2)'!$D$69*('Sheet1 (2)'!$D$72-crack_s_index)/'Sheet1 (2)'!$D$72,IF(shee2!D531='Sheet1 (2)'!$C$70,'Sheet1 (2)'!$D$70*('Sheet1 (2)'!$D$72-crack_s_index)/'Sheet1 (2)'!$D$72,IF(shee2!D531='Sheet1 (2)'!$C$71,'Sheet1 (2)'!$D$71*('Sheet1 (2)'!$D$72-crack_s_index)/'Sheet1 (2)'!$D$72)))&lt;0,0,IF(D531='Sheet1 (2)'!$C$69,'Sheet1 (2)'!$D$69*('Sheet1 (2)'!$D$72-crack_s_index)/'Sheet1 (2)'!$D$72,IF(shee2!D531='Sheet1 (2)'!$C$70,'Sheet1 (2)'!$D$70*('Sheet1 (2)'!$D$72-crack_s_index)/'Sheet1 (2)'!$D$72,IF(shee2!D531='Sheet1 (2)'!$C$71,'Sheet1 (2)'!$D$71*('Sheet1 (2)'!$D$72-crack_s_index)/'Sheet1 (2)'!$D$72))))</f>
        <v>0.3125</v>
      </c>
      <c r="AW531" s="157">
        <f>IF(IF(D531='Sheet1 (2)'!$C$69,'Sheet1 (2)'!$D$69*('Sheet1 (2)'!$D$72-crack_t_index)/'Sheet1 (2)'!$D$72,IF(shee2!D531='Sheet1 (2)'!$C$70,'Sheet1 (2)'!$D$70*('Sheet1 (2)'!$D$72-crack_t_index)/'Sheet1 (2)'!$D$72,IF(shee2!D531='Sheet1 (2)'!$C$71,'Sheet1 (2)'!$D$71*('Sheet1 (2)'!$D$72-crack_t_index)/'Sheet1 (2)'!$D$72)))&lt;0,0,IF(D531='Sheet1 (2)'!$C$69,'Sheet1 (2)'!$D$69*('Sheet1 (2)'!$D$72-crack_t_index)/'Sheet1 (2)'!$D$72,IF(shee2!D531='Sheet1 (2)'!$C$70,'Sheet1 (2)'!$D$70*('Sheet1 (2)'!$D$72-crack_t_index)/'Sheet1 (2)'!$D$72,IF(shee2!D531='Sheet1 (2)'!$C$71,'Sheet1 (2)'!$D$71*('Sheet1 (2)'!$D$72-crack_t_index)/'Sheet1 (2)'!$D$72))))</f>
        <v>1.875</v>
      </c>
      <c r="AX531" s="157">
        <f>IF(IF(D531='Sheet1 (2)'!$C$69,'Sheet1 (2)'!$D$69*('Sheet1 (2)'!$D$72-rave_index)/'Sheet1 (2)'!$D$72,IF(shee2!D531='Sheet1 (2)'!$C$70,'Sheet1 (2)'!$D$70*('Sheet1 (2)'!$D$72-rave_index)/'Sheet1 (2)'!$D$72,IF(shee2!D531='Sheet1 (2)'!$C$71,'Sheet1 (2)'!$D$71*('Sheet1 (2)'!$D$72-rave_index)/'Sheet1 (2)'!$D$72)))&lt;0,0,IF(D531='Sheet1 (2)'!$C$69,'Sheet1 (2)'!$D$69*('Sheet1 (2)'!$D$72-rave_index)/'Sheet1 (2)'!$D$72,IF(shee2!D531='Sheet1 (2)'!$C$70,'Sheet1 (2)'!$D$70*('Sheet1 (2)'!$D$72-rave_index)/'Sheet1 (2)'!$D$72,IF(shee2!D531='Sheet1 (2)'!$C$71,'Sheet1 (2)'!$D$71*('Sheet1 (2)'!$D$72-rave_index)/'Sheet1 (2)'!$D$72))))</f>
        <v>5</v>
      </c>
      <c r="AY531" s="157">
        <f>IF(IF(D531='Sheet1 (2)'!$C$69,'Sheet1 (2)'!$D$69*('Sheet1 (2)'!$D$72-rough_index)/'Sheet1 (2)'!$D$72,IF(shee2!D531='Sheet1 (2)'!$C$70,'Sheet1 (2)'!$D$70*('Sheet1 (2)'!$D$72-rough_index)/'Sheet1 (2)'!$D$72,IF(shee2!D531='Sheet1 (2)'!$C$71,'Sheet1 (2)'!$D$71*('Sheet1 (2)'!$D$72-rough_index)/'Sheet1 (2)'!$D$72)))&lt;0,0,IF(D531='Sheet1 (2)'!$C$69,'Sheet1 (2)'!$D$69*('Sheet1 (2)'!$D$72-rough_index)/'Sheet1 (2)'!$D$72,IF(shee2!D531='Sheet1 (2)'!$C$70,'Sheet1 (2)'!$D$70*('Sheet1 (2)'!$D$72-rough_index)/'Sheet1 (2)'!$D$72,IF(shee2!D531='Sheet1 (2)'!$C$71,'Sheet1 (2)'!$D$71*('Sheet1 (2)'!$D$72-rough_index)/'Sheet1 (2)'!$D$72))))</f>
        <v>1.6666666666666667</v>
      </c>
      <c r="AZ531" s="159">
        <f>+(AU531*'Sheet1 (2)'!$C$77)+(AV531*'Sheet1 (2)'!$C$78)+(AW531*'Sheet1 (2)'!$C$79)+(AX531*'Sheet1 (2)'!$C$80)+(AY531*'Sheet1 (2)'!$C$81)</f>
        <v>2.1875</v>
      </c>
      <c r="BA531" s="213" t="str">
        <f t="shared" si="17"/>
        <v>Poor</v>
      </c>
      <c r="BE531">
        <f>IF(D531='Sheet1 (2)'!$C$61,'Sheet1 (2)'!$D$61*(counts^2)+'Sheet1 (2)'!$G$61*counts+'Sheet1 (2)'!$J$61,IF(D531='Sheet1 (2)'!$C$62,'Sheet1 (2)'!$D$62*counts+'Sheet1 (2)'!$G$62,IF(D531='Sheet1 (2)'!$C$63,'Sheet1 (2)'!$D$63*counts+'Sheet1 (2)'!$G$63,IF(D531='Sheet1 (2)'!$C$64,'Sheet1 (2)'!$D$64*counts+'Sheet1 (2)'!$G$64))))</f>
        <v>2.0984129299999998</v>
      </c>
    </row>
    <row r="532" spans="1:57" ht="12" customHeight="1">
      <c r="A532" s="145" t="s">
        <v>282</v>
      </c>
      <c r="B532" s="145" t="s">
        <v>76</v>
      </c>
      <c r="C532" s="170">
        <v>672</v>
      </c>
      <c r="D532" s="174" t="s">
        <v>77</v>
      </c>
      <c r="E532" s="171">
        <v>8</v>
      </c>
      <c r="F532" s="171">
        <v>2</v>
      </c>
      <c r="G532" s="171" t="s">
        <v>77</v>
      </c>
      <c r="H532" s="171">
        <v>1</v>
      </c>
      <c r="I532" s="171" t="s">
        <v>77</v>
      </c>
      <c r="J532" s="173" t="s">
        <v>80</v>
      </c>
      <c r="K532" s="173" t="s">
        <v>80</v>
      </c>
      <c r="L532" s="169">
        <f>VLOOKUP(CONCATENATE(J532,K532),'Sheet1 (2)'!$J$6:$K$26,2,FALSE)</f>
        <v>0</v>
      </c>
      <c r="M532" s="173" t="s">
        <v>80</v>
      </c>
      <c r="N532" s="173" t="s">
        <v>80</v>
      </c>
      <c r="O532" s="168">
        <f>VLOOKUP(CONCATENATE(M532,N532),'Sheet1 (2)'!$L$6:$M$26,2,FALSE)</f>
        <v>0</v>
      </c>
      <c r="P532" s="173" t="s">
        <v>80</v>
      </c>
      <c r="Q532" s="173" t="s">
        <v>80</v>
      </c>
      <c r="R532" s="168">
        <f>VLOOKUP(CONCATENATE(P532,Q532),'Sheet1 (2)'!$N$6:$O$26,2,FALSE)</f>
        <v>0</v>
      </c>
      <c r="S532" s="173" t="s">
        <v>80</v>
      </c>
      <c r="T532" s="173" t="s">
        <v>80</v>
      </c>
      <c r="U532" s="168">
        <f>VLOOKUP(CONCATENATE(S532,T532),'Sheet1 (2)'!$P$6:$Q$26,2,FALSE)</f>
        <v>0</v>
      </c>
      <c r="V532" s="173" t="s">
        <v>80</v>
      </c>
      <c r="W532" s="173" t="s">
        <v>80</v>
      </c>
      <c r="X532" s="168">
        <f>VLOOKUP(CONCATENATE(V532,W532),'Sheet1 (2)'!$R$6:$S$26,2,FALSE)</f>
        <v>0</v>
      </c>
      <c r="Y532" s="173" t="s">
        <v>80</v>
      </c>
      <c r="Z532" s="173" t="s">
        <v>80</v>
      </c>
      <c r="AA532" s="168">
        <f>VLOOKUP(CONCATENATE(Y532,Z532),'Sheet1 (2)'!$T$6:$U$26,2,FALSE)</f>
        <v>0</v>
      </c>
      <c r="AB532" s="173" t="s">
        <v>80</v>
      </c>
      <c r="AC532" s="173" t="s">
        <v>80</v>
      </c>
      <c r="AD532" s="168">
        <f>VLOOKUP(CONCATENATE(AB532,AC532),'Sheet1 (2)'!$X$6:$Y$26,2,FALSE)</f>
        <v>0</v>
      </c>
      <c r="AE532" s="173" t="s">
        <v>82</v>
      </c>
      <c r="AF532" s="173" t="s">
        <v>81</v>
      </c>
      <c r="AG532" s="168">
        <f>VLOOKUP(CONCATENATE(AE532,AF532),'Sheet1 (2)'!$Z$6:$AA$26,2,FALSE)</f>
        <v>66</v>
      </c>
      <c r="AH532" s="172"/>
      <c r="AI532" s="175"/>
      <c r="AJ532" s="140"/>
      <c r="AK532" s="176" t="s">
        <v>282</v>
      </c>
      <c r="AL532" s="176" t="s">
        <v>76</v>
      </c>
      <c r="AM532" s="170">
        <f t="shared" si="16"/>
        <v>672</v>
      </c>
      <c r="AN532" s="147"/>
      <c r="AO532" s="155"/>
      <c r="AP532" s="156"/>
      <c r="AQ532" s="157">
        <v>3.3239759497999999</v>
      </c>
      <c r="AR532" s="158"/>
      <c r="AS532" s="145">
        <f>LOOKUP(rufmkm,'Sheet1 (2)'!$V$62:$V$71,'Sheet1 (2)'!$W$62:$W$71)</f>
        <v>40</v>
      </c>
      <c r="AT532" s="140"/>
      <c r="AU532" s="157">
        <f>IF(IF(D532='Sheet1 (2)'!$C$69,'Sheet1 (2)'!$D$69*('Sheet1 (2)'!$D$72-rut_index)/'Sheet1 (2)'!$D$72,IF(shee2!D532='Sheet1 (2)'!$C$70,'Sheet1 (2)'!$D$70*('Sheet1 (2)'!$D$72-rut_index)/'Sheet1 (2)'!$D$72,IF(shee2!D532='Sheet1 (2)'!$C$71,'Sheet1 (2)'!$D$71*('Sheet1 (2)'!$D$72-rut_index)/'Sheet1 (2)'!$D$72)))&lt;0,0,IF(D532='Sheet1 (2)'!$C$69,'Sheet1 (2)'!$D$69*('Sheet1 (2)'!$D$72-rut_index)/'Sheet1 (2)'!$D$72,IF(shee2!D532='Sheet1 (2)'!$C$70,'Sheet1 (2)'!$D$70*('Sheet1 (2)'!$D$72-rut_index)/'Sheet1 (2)'!$D$72,IF(shee2!D532='Sheet1 (2)'!$C$71,'Sheet1 (2)'!$D$71*('Sheet1 (2)'!$D$72-rut_index)/'Sheet1 (2)'!$D$72))))</f>
        <v>5</v>
      </c>
      <c r="AV532" s="157">
        <f>IF(IF(D532='Sheet1 (2)'!$C$69,'Sheet1 (2)'!$D$69*('Sheet1 (2)'!$D$72-crack_s_index)/'Sheet1 (2)'!$D$72,IF(shee2!D532='Sheet1 (2)'!$C$70,'Sheet1 (2)'!$D$70*('Sheet1 (2)'!$D$72-crack_s_index)/'Sheet1 (2)'!$D$72,IF(shee2!D532='Sheet1 (2)'!$C$71,'Sheet1 (2)'!$D$71*('Sheet1 (2)'!$D$72-crack_s_index)/'Sheet1 (2)'!$D$72)))&lt;0,0,IF(D532='Sheet1 (2)'!$C$69,'Sheet1 (2)'!$D$69*('Sheet1 (2)'!$D$72-crack_s_index)/'Sheet1 (2)'!$D$72,IF(shee2!D532='Sheet1 (2)'!$C$70,'Sheet1 (2)'!$D$70*('Sheet1 (2)'!$D$72-crack_s_index)/'Sheet1 (2)'!$D$72,IF(shee2!D532='Sheet1 (2)'!$C$71,'Sheet1 (2)'!$D$71*('Sheet1 (2)'!$D$72-crack_s_index)/'Sheet1 (2)'!$D$72))))</f>
        <v>5</v>
      </c>
      <c r="AW532" s="157">
        <f>IF(IF(D532='Sheet1 (2)'!$C$69,'Sheet1 (2)'!$D$69*('Sheet1 (2)'!$D$72-crack_t_index)/'Sheet1 (2)'!$D$72,IF(shee2!D532='Sheet1 (2)'!$C$70,'Sheet1 (2)'!$D$70*('Sheet1 (2)'!$D$72-crack_t_index)/'Sheet1 (2)'!$D$72,IF(shee2!D532='Sheet1 (2)'!$C$71,'Sheet1 (2)'!$D$71*('Sheet1 (2)'!$D$72-crack_t_index)/'Sheet1 (2)'!$D$72)))&lt;0,0,IF(D532='Sheet1 (2)'!$C$69,'Sheet1 (2)'!$D$69*('Sheet1 (2)'!$D$72-crack_t_index)/'Sheet1 (2)'!$D$72,IF(shee2!D532='Sheet1 (2)'!$C$70,'Sheet1 (2)'!$D$70*('Sheet1 (2)'!$D$72-crack_t_index)/'Sheet1 (2)'!$D$72,IF(shee2!D532='Sheet1 (2)'!$C$71,'Sheet1 (2)'!$D$71*('Sheet1 (2)'!$D$72-crack_t_index)/'Sheet1 (2)'!$D$72))))</f>
        <v>5</v>
      </c>
      <c r="AX532" s="157">
        <f>IF(IF(D532='Sheet1 (2)'!$C$69,'Sheet1 (2)'!$D$69*('Sheet1 (2)'!$D$72-rave_index)/'Sheet1 (2)'!$D$72,IF(shee2!D532='Sheet1 (2)'!$C$70,'Sheet1 (2)'!$D$70*('Sheet1 (2)'!$D$72-rave_index)/'Sheet1 (2)'!$D$72,IF(shee2!D532='Sheet1 (2)'!$C$71,'Sheet1 (2)'!$D$71*('Sheet1 (2)'!$D$72-rave_index)/'Sheet1 (2)'!$D$72)))&lt;0,0,IF(D532='Sheet1 (2)'!$C$69,'Sheet1 (2)'!$D$69*('Sheet1 (2)'!$D$72-rave_index)/'Sheet1 (2)'!$D$72,IF(shee2!D532='Sheet1 (2)'!$C$70,'Sheet1 (2)'!$D$70*('Sheet1 (2)'!$D$72-rave_index)/'Sheet1 (2)'!$D$72,IF(shee2!D532='Sheet1 (2)'!$C$71,'Sheet1 (2)'!$D$71*('Sheet1 (2)'!$D$72-rave_index)/'Sheet1 (2)'!$D$72))))</f>
        <v>5</v>
      </c>
      <c r="AY532" s="157">
        <f>IF(IF(D532='Sheet1 (2)'!$C$69,'Sheet1 (2)'!$D$69*('Sheet1 (2)'!$D$72-rough_index)/'Sheet1 (2)'!$D$72,IF(shee2!D532='Sheet1 (2)'!$C$70,'Sheet1 (2)'!$D$70*('Sheet1 (2)'!$D$72-rough_index)/'Sheet1 (2)'!$D$72,IF(shee2!D532='Sheet1 (2)'!$C$71,'Sheet1 (2)'!$D$71*('Sheet1 (2)'!$D$72-rough_index)/'Sheet1 (2)'!$D$72)))&lt;0,0,IF(D532='Sheet1 (2)'!$C$69,'Sheet1 (2)'!$D$69*('Sheet1 (2)'!$D$72-rough_index)/'Sheet1 (2)'!$D$72,IF(shee2!D532='Sheet1 (2)'!$C$70,'Sheet1 (2)'!$D$70*('Sheet1 (2)'!$D$72-rough_index)/'Sheet1 (2)'!$D$72,IF(shee2!D532='Sheet1 (2)'!$C$71,'Sheet1 (2)'!$D$71*('Sheet1 (2)'!$D$72-rough_index)/'Sheet1 (2)'!$D$72))))</f>
        <v>1.6666666666666667</v>
      </c>
      <c r="AZ532" s="159">
        <f>+(AU532*'Sheet1 (2)'!$C$77)+(AV532*'Sheet1 (2)'!$C$78)+(AW532*'Sheet1 (2)'!$C$79)+(AX532*'Sheet1 (2)'!$C$80)+(AY532*'Sheet1 (2)'!$C$81)</f>
        <v>4</v>
      </c>
      <c r="BA532" s="213" t="str">
        <f t="shared" si="17"/>
        <v>Good</v>
      </c>
      <c r="BE532">
        <f>IF(D532='Sheet1 (2)'!$C$61,'Sheet1 (2)'!$D$61*(counts^2)+'Sheet1 (2)'!$G$61*counts+'Sheet1 (2)'!$J$61,IF(D532='Sheet1 (2)'!$C$62,'Sheet1 (2)'!$D$62*counts+'Sheet1 (2)'!$G$62,IF(D532='Sheet1 (2)'!$C$63,'Sheet1 (2)'!$D$63*counts+'Sheet1 (2)'!$G$63,IF(D532='Sheet1 (2)'!$C$64,'Sheet1 (2)'!$D$64*counts+'Sheet1 (2)'!$G$64))))</f>
        <v>2.0984129299999998</v>
      </c>
    </row>
    <row r="533" spans="1:57" ht="12" customHeight="1">
      <c r="A533" s="145" t="s">
        <v>282</v>
      </c>
      <c r="B533" s="145" t="s">
        <v>76</v>
      </c>
      <c r="C533" s="170">
        <v>673</v>
      </c>
      <c r="D533" s="174" t="s">
        <v>77</v>
      </c>
      <c r="E533" s="171">
        <v>8</v>
      </c>
      <c r="F533" s="171">
        <v>2</v>
      </c>
      <c r="G533" s="171" t="s">
        <v>77</v>
      </c>
      <c r="H533" s="171">
        <v>1</v>
      </c>
      <c r="I533" s="171" t="s">
        <v>77</v>
      </c>
      <c r="J533" s="173" t="s">
        <v>80</v>
      </c>
      <c r="K533" s="173" t="s">
        <v>80</v>
      </c>
      <c r="L533" s="169">
        <f>VLOOKUP(CONCATENATE(J533,K533),'Sheet1 (2)'!$J$6:$K$26,2,FALSE)</f>
        <v>0</v>
      </c>
      <c r="M533" s="173" t="s">
        <v>79</v>
      </c>
      <c r="N533" s="173" t="s">
        <v>83</v>
      </c>
      <c r="O533" s="168">
        <f>VLOOKUP(CONCATENATE(M533,N533),'Sheet1 (2)'!$L$6:$M$26,2,FALSE)</f>
        <v>50</v>
      </c>
      <c r="P533" s="173" t="s">
        <v>79</v>
      </c>
      <c r="Q533" s="173" t="s">
        <v>83</v>
      </c>
      <c r="R533" s="168">
        <f>VLOOKUP(CONCATENATE(P533,Q533),'Sheet1 (2)'!$N$6:$O$26,2,FALSE)</f>
        <v>50</v>
      </c>
      <c r="S533" s="173" t="s">
        <v>80</v>
      </c>
      <c r="T533" s="173" t="s">
        <v>80</v>
      </c>
      <c r="U533" s="168">
        <f>VLOOKUP(CONCATENATE(S533,T533),'Sheet1 (2)'!$P$6:$Q$26,2,FALSE)</f>
        <v>0</v>
      </c>
      <c r="V533" s="173" t="s">
        <v>80</v>
      </c>
      <c r="W533" s="173" t="s">
        <v>80</v>
      </c>
      <c r="X533" s="168">
        <f>VLOOKUP(CONCATENATE(V533,W533),'Sheet1 (2)'!$R$6:$S$26,2,FALSE)</f>
        <v>0</v>
      </c>
      <c r="Y533" s="173" t="s">
        <v>80</v>
      </c>
      <c r="Z533" s="173" t="s">
        <v>80</v>
      </c>
      <c r="AA533" s="168">
        <f>VLOOKUP(CONCATENATE(Y533,Z533),'Sheet1 (2)'!$T$6:$U$26,2,FALSE)</f>
        <v>0</v>
      </c>
      <c r="AB533" s="173" t="s">
        <v>80</v>
      </c>
      <c r="AC533" s="173" t="s">
        <v>80</v>
      </c>
      <c r="AD533" s="168">
        <f>VLOOKUP(CONCATENATE(AB533,AC533),'Sheet1 (2)'!$X$6:$Y$26,2,FALSE)</f>
        <v>0</v>
      </c>
      <c r="AE533" s="173" t="s">
        <v>82</v>
      </c>
      <c r="AF533" s="173" t="s">
        <v>81</v>
      </c>
      <c r="AG533" s="168">
        <f>VLOOKUP(CONCATENATE(AE533,AF533),'Sheet1 (2)'!$Z$6:$AA$26,2,FALSE)</f>
        <v>66</v>
      </c>
      <c r="AH533" s="172"/>
      <c r="AI533" s="175"/>
      <c r="AJ533" s="140"/>
      <c r="AK533" s="176" t="s">
        <v>282</v>
      </c>
      <c r="AL533" s="176" t="s">
        <v>76</v>
      </c>
      <c r="AM533" s="170">
        <f t="shared" si="16"/>
        <v>673</v>
      </c>
      <c r="AN533" s="147"/>
      <c r="AO533" s="155"/>
      <c r="AP533" s="156"/>
      <c r="AQ533" s="157">
        <v>3.8441879237999999</v>
      </c>
      <c r="AR533" s="158"/>
      <c r="AS533" s="145">
        <f>LOOKUP(rufmkm,'Sheet1 (2)'!$V$62:$V$71,'Sheet1 (2)'!$W$62:$W$71)</f>
        <v>40</v>
      </c>
      <c r="AT533" s="140"/>
      <c r="AU533" s="157">
        <f>IF(IF(D533='Sheet1 (2)'!$C$69,'Sheet1 (2)'!$D$69*('Sheet1 (2)'!$D$72-rut_index)/'Sheet1 (2)'!$D$72,IF(shee2!D533='Sheet1 (2)'!$C$70,'Sheet1 (2)'!$D$70*('Sheet1 (2)'!$D$72-rut_index)/'Sheet1 (2)'!$D$72,IF(shee2!D533='Sheet1 (2)'!$C$71,'Sheet1 (2)'!$D$71*('Sheet1 (2)'!$D$72-rut_index)/'Sheet1 (2)'!$D$72)))&lt;0,0,IF(D533='Sheet1 (2)'!$C$69,'Sheet1 (2)'!$D$69*('Sheet1 (2)'!$D$72-rut_index)/'Sheet1 (2)'!$D$72,IF(shee2!D533='Sheet1 (2)'!$C$70,'Sheet1 (2)'!$D$70*('Sheet1 (2)'!$D$72-rut_index)/'Sheet1 (2)'!$D$72,IF(shee2!D533='Sheet1 (2)'!$C$71,'Sheet1 (2)'!$D$71*('Sheet1 (2)'!$D$72-rut_index)/'Sheet1 (2)'!$D$72))))</f>
        <v>5</v>
      </c>
      <c r="AV533" s="157">
        <f>IF(IF(D533='Sheet1 (2)'!$C$69,'Sheet1 (2)'!$D$69*('Sheet1 (2)'!$D$72-crack_s_index)/'Sheet1 (2)'!$D$72,IF(shee2!D533='Sheet1 (2)'!$C$70,'Sheet1 (2)'!$D$70*('Sheet1 (2)'!$D$72-crack_s_index)/'Sheet1 (2)'!$D$72,IF(shee2!D533='Sheet1 (2)'!$C$71,'Sheet1 (2)'!$D$71*('Sheet1 (2)'!$D$72-crack_s_index)/'Sheet1 (2)'!$D$72)))&lt;0,0,IF(D533='Sheet1 (2)'!$C$69,'Sheet1 (2)'!$D$69*('Sheet1 (2)'!$D$72-crack_s_index)/'Sheet1 (2)'!$D$72,IF(shee2!D533='Sheet1 (2)'!$C$70,'Sheet1 (2)'!$D$70*('Sheet1 (2)'!$D$72-crack_s_index)/'Sheet1 (2)'!$D$72,IF(shee2!D533='Sheet1 (2)'!$C$71,'Sheet1 (2)'!$D$71*('Sheet1 (2)'!$D$72-crack_s_index)/'Sheet1 (2)'!$D$72))))</f>
        <v>0.83333333333333337</v>
      </c>
      <c r="AW533" s="157">
        <f>IF(IF(D533='Sheet1 (2)'!$C$69,'Sheet1 (2)'!$D$69*('Sheet1 (2)'!$D$72-crack_t_index)/'Sheet1 (2)'!$D$72,IF(shee2!D533='Sheet1 (2)'!$C$70,'Sheet1 (2)'!$D$70*('Sheet1 (2)'!$D$72-crack_t_index)/'Sheet1 (2)'!$D$72,IF(shee2!D533='Sheet1 (2)'!$C$71,'Sheet1 (2)'!$D$71*('Sheet1 (2)'!$D$72-crack_t_index)/'Sheet1 (2)'!$D$72)))&lt;0,0,IF(D533='Sheet1 (2)'!$C$69,'Sheet1 (2)'!$D$69*('Sheet1 (2)'!$D$72-crack_t_index)/'Sheet1 (2)'!$D$72,IF(shee2!D533='Sheet1 (2)'!$C$70,'Sheet1 (2)'!$D$70*('Sheet1 (2)'!$D$72-crack_t_index)/'Sheet1 (2)'!$D$72,IF(shee2!D533='Sheet1 (2)'!$C$71,'Sheet1 (2)'!$D$71*('Sheet1 (2)'!$D$72-crack_t_index)/'Sheet1 (2)'!$D$72))))</f>
        <v>0.83333333333333337</v>
      </c>
      <c r="AX533" s="157">
        <f>IF(IF(D533='Sheet1 (2)'!$C$69,'Sheet1 (2)'!$D$69*('Sheet1 (2)'!$D$72-rave_index)/'Sheet1 (2)'!$D$72,IF(shee2!D533='Sheet1 (2)'!$C$70,'Sheet1 (2)'!$D$70*('Sheet1 (2)'!$D$72-rave_index)/'Sheet1 (2)'!$D$72,IF(shee2!D533='Sheet1 (2)'!$C$71,'Sheet1 (2)'!$D$71*('Sheet1 (2)'!$D$72-rave_index)/'Sheet1 (2)'!$D$72)))&lt;0,0,IF(D533='Sheet1 (2)'!$C$69,'Sheet1 (2)'!$D$69*('Sheet1 (2)'!$D$72-rave_index)/'Sheet1 (2)'!$D$72,IF(shee2!D533='Sheet1 (2)'!$C$70,'Sheet1 (2)'!$D$70*('Sheet1 (2)'!$D$72-rave_index)/'Sheet1 (2)'!$D$72,IF(shee2!D533='Sheet1 (2)'!$C$71,'Sheet1 (2)'!$D$71*('Sheet1 (2)'!$D$72-rave_index)/'Sheet1 (2)'!$D$72))))</f>
        <v>5</v>
      </c>
      <c r="AY533" s="157">
        <f>IF(IF(D533='Sheet1 (2)'!$C$69,'Sheet1 (2)'!$D$69*('Sheet1 (2)'!$D$72-rough_index)/'Sheet1 (2)'!$D$72,IF(shee2!D533='Sheet1 (2)'!$C$70,'Sheet1 (2)'!$D$70*('Sheet1 (2)'!$D$72-rough_index)/'Sheet1 (2)'!$D$72,IF(shee2!D533='Sheet1 (2)'!$C$71,'Sheet1 (2)'!$D$71*('Sheet1 (2)'!$D$72-rough_index)/'Sheet1 (2)'!$D$72)))&lt;0,0,IF(D533='Sheet1 (2)'!$C$69,'Sheet1 (2)'!$D$69*('Sheet1 (2)'!$D$72-rough_index)/'Sheet1 (2)'!$D$72,IF(shee2!D533='Sheet1 (2)'!$C$70,'Sheet1 (2)'!$D$70*('Sheet1 (2)'!$D$72-rough_index)/'Sheet1 (2)'!$D$72,IF(shee2!D533='Sheet1 (2)'!$C$71,'Sheet1 (2)'!$D$71*('Sheet1 (2)'!$D$72-rough_index)/'Sheet1 (2)'!$D$72))))</f>
        <v>1.6666666666666667</v>
      </c>
      <c r="AZ533" s="159">
        <f>+(AU533*'Sheet1 (2)'!$C$77)+(AV533*'Sheet1 (2)'!$C$78)+(AW533*'Sheet1 (2)'!$C$79)+(AX533*'Sheet1 (2)'!$C$80)+(AY533*'Sheet1 (2)'!$C$81)</f>
        <v>2.3333333333333335</v>
      </c>
      <c r="BA533" s="213" t="str">
        <f t="shared" si="17"/>
        <v>Poor</v>
      </c>
      <c r="BE533">
        <f>IF(D533='Sheet1 (2)'!$C$61,'Sheet1 (2)'!$D$61*(counts^2)+'Sheet1 (2)'!$G$61*counts+'Sheet1 (2)'!$J$61,IF(D533='Sheet1 (2)'!$C$62,'Sheet1 (2)'!$D$62*counts+'Sheet1 (2)'!$G$62,IF(D533='Sheet1 (2)'!$C$63,'Sheet1 (2)'!$D$63*counts+'Sheet1 (2)'!$G$63,IF(D533='Sheet1 (2)'!$C$64,'Sheet1 (2)'!$D$64*counts+'Sheet1 (2)'!$G$64))))</f>
        <v>2.0984129299999998</v>
      </c>
    </row>
    <row r="534" spans="1:57" ht="12" customHeight="1">
      <c r="A534" s="145" t="s">
        <v>282</v>
      </c>
      <c r="B534" s="145" t="s">
        <v>76</v>
      </c>
      <c r="C534" s="170">
        <v>674</v>
      </c>
      <c r="D534" s="174" t="s">
        <v>77</v>
      </c>
      <c r="E534" s="171">
        <v>8</v>
      </c>
      <c r="F534" s="171">
        <v>2</v>
      </c>
      <c r="G534" s="171" t="s">
        <v>77</v>
      </c>
      <c r="H534" s="171">
        <v>1</v>
      </c>
      <c r="I534" s="171" t="s">
        <v>77</v>
      </c>
      <c r="J534" s="173" t="s">
        <v>80</v>
      </c>
      <c r="K534" s="173" t="s">
        <v>80</v>
      </c>
      <c r="L534" s="169">
        <f>VLOOKUP(CONCATENATE(J534,K534),'Sheet1 (2)'!$J$6:$K$26,2,FALSE)</f>
        <v>0</v>
      </c>
      <c r="M534" s="173" t="s">
        <v>83</v>
      </c>
      <c r="N534" s="173" t="s">
        <v>79</v>
      </c>
      <c r="O534" s="168">
        <f>VLOOKUP(CONCATENATE(M534,N534),'Sheet1 (2)'!$L$6:$M$26,2,FALSE)</f>
        <v>56.25</v>
      </c>
      <c r="P534" s="173" t="s">
        <v>83</v>
      </c>
      <c r="Q534" s="173" t="s">
        <v>83</v>
      </c>
      <c r="R534" s="168">
        <f>VLOOKUP(CONCATENATE(P534,Q534),'Sheet1 (2)'!$N$6:$O$26,2,FALSE)</f>
        <v>37.5</v>
      </c>
      <c r="S534" s="173" t="s">
        <v>80</v>
      </c>
      <c r="T534" s="173" t="s">
        <v>80</v>
      </c>
      <c r="U534" s="168">
        <f>VLOOKUP(CONCATENATE(S534,T534),'Sheet1 (2)'!$P$6:$Q$26,2,FALSE)</f>
        <v>0</v>
      </c>
      <c r="V534" s="173" t="s">
        <v>80</v>
      </c>
      <c r="W534" s="173" t="s">
        <v>80</v>
      </c>
      <c r="X534" s="168">
        <f>VLOOKUP(CONCATENATE(V534,W534),'Sheet1 (2)'!$R$6:$S$26,2,FALSE)</f>
        <v>0</v>
      </c>
      <c r="Y534" s="173" t="s">
        <v>80</v>
      </c>
      <c r="Z534" s="173" t="s">
        <v>80</v>
      </c>
      <c r="AA534" s="168">
        <f>VLOOKUP(CONCATENATE(Y534,Z534),'Sheet1 (2)'!$T$6:$U$26,2,FALSE)</f>
        <v>0</v>
      </c>
      <c r="AB534" s="173" t="s">
        <v>80</v>
      </c>
      <c r="AC534" s="173" t="s">
        <v>80</v>
      </c>
      <c r="AD534" s="168">
        <f>VLOOKUP(CONCATENATE(AB534,AC534),'Sheet1 (2)'!$X$6:$Y$26,2,FALSE)</f>
        <v>0</v>
      </c>
      <c r="AE534" s="173" t="s">
        <v>82</v>
      </c>
      <c r="AF534" s="173" t="s">
        <v>81</v>
      </c>
      <c r="AG534" s="168">
        <f>VLOOKUP(CONCATENATE(AE534,AF534),'Sheet1 (2)'!$Z$6:$AA$26,2,FALSE)</f>
        <v>66</v>
      </c>
      <c r="AH534" s="172"/>
      <c r="AI534" s="175"/>
      <c r="AJ534" s="140"/>
      <c r="AK534" s="176" t="s">
        <v>282</v>
      </c>
      <c r="AL534" s="176" t="s">
        <v>76</v>
      </c>
      <c r="AM534" s="170">
        <f t="shared" si="16"/>
        <v>674</v>
      </c>
      <c r="AN534" s="147"/>
      <c r="AO534" s="155"/>
      <c r="AP534" s="156"/>
      <c r="AQ534" s="157">
        <v>3.9301634888000003</v>
      </c>
      <c r="AR534" s="158"/>
      <c r="AS534" s="145">
        <f>LOOKUP(rufmkm,'Sheet1 (2)'!$V$62:$V$71,'Sheet1 (2)'!$W$62:$W$71)</f>
        <v>40</v>
      </c>
      <c r="AT534" s="140"/>
      <c r="AU534" s="157">
        <f>IF(IF(D534='Sheet1 (2)'!$C$69,'Sheet1 (2)'!$D$69*('Sheet1 (2)'!$D$72-rut_index)/'Sheet1 (2)'!$D$72,IF(shee2!D534='Sheet1 (2)'!$C$70,'Sheet1 (2)'!$D$70*('Sheet1 (2)'!$D$72-rut_index)/'Sheet1 (2)'!$D$72,IF(shee2!D534='Sheet1 (2)'!$C$71,'Sheet1 (2)'!$D$71*('Sheet1 (2)'!$D$72-rut_index)/'Sheet1 (2)'!$D$72)))&lt;0,0,IF(D534='Sheet1 (2)'!$C$69,'Sheet1 (2)'!$D$69*('Sheet1 (2)'!$D$72-rut_index)/'Sheet1 (2)'!$D$72,IF(shee2!D534='Sheet1 (2)'!$C$70,'Sheet1 (2)'!$D$70*('Sheet1 (2)'!$D$72-rut_index)/'Sheet1 (2)'!$D$72,IF(shee2!D534='Sheet1 (2)'!$C$71,'Sheet1 (2)'!$D$71*('Sheet1 (2)'!$D$72-rut_index)/'Sheet1 (2)'!$D$72))))</f>
        <v>5</v>
      </c>
      <c r="AV534" s="157">
        <f>IF(IF(D534='Sheet1 (2)'!$C$69,'Sheet1 (2)'!$D$69*('Sheet1 (2)'!$D$72-crack_s_index)/'Sheet1 (2)'!$D$72,IF(shee2!D534='Sheet1 (2)'!$C$70,'Sheet1 (2)'!$D$70*('Sheet1 (2)'!$D$72-crack_s_index)/'Sheet1 (2)'!$D$72,IF(shee2!D534='Sheet1 (2)'!$C$71,'Sheet1 (2)'!$D$71*('Sheet1 (2)'!$D$72-crack_s_index)/'Sheet1 (2)'!$D$72)))&lt;0,0,IF(D534='Sheet1 (2)'!$C$69,'Sheet1 (2)'!$D$69*('Sheet1 (2)'!$D$72-crack_s_index)/'Sheet1 (2)'!$D$72,IF(shee2!D534='Sheet1 (2)'!$C$70,'Sheet1 (2)'!$D$70*('Sheet1 (2)'!$D$72-crack_s_index)/'Sheet1 (2)'!$D$72,IF(shee2!D534='Sheet1 (2)'!$C$71,'Sheet1 (2)'!$D$71*('Sheet1 (2)'!$D$72-crack_s_index)/'Sheet1 (2)'!$D$72))))</f>
        <v>0.3125</v>
      </c>
      <c r="AW534" s="157">
        <f>IF(IF(D534='Sheet1 (2)'!$C$69,'Sheet1 (2)'!$D$69*('Sheet1 (2)'!$D$72-crack_t_index)/'Sheet1 (2)'!$D$72,IF(shee2!D534='Sheet1 (2)'!$C$70,'Sheet1 (2)'!$D$70*('Sheet1 (2)'!$D$72-crack_t_index)/'Sheet1 (2)'!$D$72,IF(shee2!D534='Sheet1 (2)'!$C$71,'Sheet1 (2)'!$D$71*('Sheet1 (2)'!$D$72-crack_t_index)/'Sheet1 (2)'!$D$72)))&lt;0,0,IF(D534='Sheet1 (2)'!$C$69,'Sheet1 (2)'!$D$69*('Sheet1 (2)'!$D$72-crack_t_index)/'Sheet1 (2)'!$D$72,IF(shee2!D534='Sheet1 (2)'!$C$70,'Sheet1 (2)'!$D$70*('Sheet1 (2)'!$D$72-crack_t_index)/'Sheet1 (2)'!$D$72,IF(shee2!D534='Sheet1 (2)'!$C$71,'Sheet1 (2)'!$D$71*('Sheet1 (2)'!$D$72-crack_t_index)/'Sheet1 (2)'!$D$72))))</f>
        <v>1.875</v>
      </c>
      <c r="AX534" s="157">
        <f>IF(IF(D534='Sheet1 (2)'!$C$69,'Sheet1 (2)'!$D$69*('Sheet1 (2)'!$D$72-rave_index)/'Sheet1 (2)'!$D$72,IF(shee2!D534='Sheet1 (2)'!$C$70,'Sheet1 (2)'!$D$70*('Sheet1 (2)'!$D$72-rave_index)/'Sheet1 (2)'!$D$72,IF(shee2!D534='Sheet1 (2)'!$C$71,'Sheet1 (2)'!$D$71*('Sheet1 (2)'!$D$72-rave_index)/'Sheet1 (2)'!$D$72)))&lt;0,0,IF(D534='Sheet1 (2)'!$C$69,'Sheet1 (2)'!$D$69*('Sheet1 (2)'!$D$72-rave_index)/'Sheet1 (2)'!$D$72,IF(shee2!D534='Sheet1 (2)'!$C$70,'Sheet1 (2)'!$D$70*('Sheet1 (2)'!$D$72-rave_index)/'Sheet1 (2)'!$D$72,IF(shee2!D534='Sheet1 (2)'!$C$71,'Sheet1 (2)'!$D$71*('Sheet1 (2)'!$D$72-rave_index)/'Sheet1 (2)'!$D$72))))</f>
        <v>5</v>
      </c>
      <c r="AY534" s="157">
        <f>IF(IF(D534='Sheet1 (2)'!$C$69,'Sheet1 (2)'!$D$69*('Sheet1 (2)'!$D$72-rough_index)/'Sheet1 (2)'!$D$72,IF(shee2!D534='Sheet1 (2)'!$C$70,'Sheet1 (2)'!$D$70*('Sheet1 (2)'!$D$72-rough_index)/'Sheet1 (2)'!$D$72,IF(shee2!D534='Sheet1 (2)'!$C$71,'Sheet1 (2)'!$D$71*('Sheet1 (2)'!$D$72-rough_index)/'Sheet1 (2)'!$D$72)))&lt;0,0,IF(D534='Sheet1 (2)'!$C$69,'Sheet1 (2)'!$D$69*('Sheet1 (2)'!$D$72-rough_index)/'Sheet1 (2)'!$D$72,IF(shee2!D534='Sheet1 (2)'!$C$70,'Sheet1 (2)'!$D$70*('Sheet1 (2)'!$D$72-rough_index)/'Sheet1 (2)'!$D$72,IF(shee2!D534='Sheet1 (2)'!$C$71,'Sheet1 (2)'!$D$71*('Sheet1 (2)'!$D$72-rough_index)/'Sheet1 (2)'!$D$72))))</f>
        <v>1.6666666666666667</v>
      </c>
      <c r="AZ534" s="159">
        <f>+(AU534*'Sheet1 (2)'!$C$77)+(AV534*'Sheet1 (2)'!$C$78)+(AW534*'Sheet1 (2)'!$C$79)+(AX534*'Sheet1 (2)'!$C$80)+(AY534*'Sheet1 (2)'!$C$81)</f>
        <v>2.1875</v>
      </c>
      <c r="BA534" s="213" t="str">
        <f t="shared" si="17"/>
        <v>Poor</v>
      </c>
      <c r="BE534">
        <f>IF(D534='Sheet1 (2)'!$C$61,'Sheet1 (2)'!$D$61*(counts^2)+'Sheet1 (2)'!$G$61*counts+'Sheet1 (2)'!$J$61,IF(D534='Sheet1 (2)'!$C$62,'Sheet1 (2)'!$D$62*counts+'Sheet1 (2)'!$G$62,IF(D534='Sheet1 (2)'!$C$63,'Sheet1 (2)'!$D$63*counts+'Sheet1 (2)'!$G$63,IF(D534='Sheet1 (2)'!$C$64,'Sheet1 (2)'!$D$64*counts+'Sheet1 (2)'!$G$64))))</f>
        <v>2.0984129299999998</v>
      </c>
    </row>
    <row r="535" spans="1:57" ht="12" customHeight="1">
      <c r="A535" s="145" t="s">
        <v>282</v>
      </c>
      <c r="B535" s="145" t="s">
        <v>76</v>
      </c>
      <c r="C535" s="170">
        <v>675</v>
      </c>
      <c r="D535" s="174" t="s">
        <v>77</v>
      </c>
      <c r="E535" s="171">
        <v>8</v>
      </c>
      <c r="F535" s="171">
        <v>2</v>
      </c>
      <c r="G535" s="171" t="s">
        <v>77</v>
      </c>
      <c r="H535" s="171">
        <v>1</v>
      </c>
      <c r="I535" s="171" t="s">
        <v>77</v>
      </c>
      <c r="J535" s="173" t="s">
        <v>80</v>
      </c>
      <c r="K535" s="173" t="s">
        <v>80</v>
      </c>
      <c r="L535" s="169">
        <f>VLOOKUP(CONCATENATE(J535,K535),'Sheet1 (2)'!$J$6:$K$26,2,FALSE)</f>
        <v>0</v>
      </c>
      <c r="M535" s="173" t="s">
        <v>79</v>
      </c>
      <c r="N535" s="173" t="s">
        <v>79</v>
      </c>
      <c r="O535" s="168">
        <f>VLOOKUP(CONCATENATE(M535,N535),'Sheet1 (2)'!$L$6:$M$26,2,FALSE)</f>
        <v>75</v>
      </c>
      <c r="P535" s="173" t="s">
        <v>79</v>
      </c>
      <c r="Q535" s="173" t="s">
        <v>79</v>
      </c>
      <c r="R535" s="168">
        <f>VLOOKUP(CONCATENATE(P535,Q535),'Sheet1 (2)'!$N$6:$O$26,2,FALSE)</f>
        <v>75</v>
      </c>
      <c r="S535" s="173" t="s">
        <v>80</v>
      </c>
      <c r="T535" s="173" t="s">
        <v>80</v>
      </c>
      <c r="U535" s="168">
        <f>VLOOKUP(CONCATENATE(S535,T535),'Sheet1 (2)'!$P$6:$Q$26,2,FALSE)</f>
        <v>0</v>
      </c>
      <c r="V535" s="173" t="s">
        <v>80</v>
      </c>
      <c r="W535" s="173" t="s">
        <v>80</v>
      </c>
      <c r="X535" s="168">
        <f>VLOOKUP(CONCATENATE(V535,W535),'Sheet1 (2)'!$R$6:$S$26,2,FALSE)</f>
        <v>0</v>
      </c>
      <c r="Y535" s="173" t="s">
        <v>80</v>
      </c>
      <c r="Z535" s="173" t="s">
        <v>80</v>
      </c>
      <c r="AA535" s="168">
        <f>VLOOKUP(CONCATENATE(Y535,Z535),'Sheet1 (2)'!$T$6:$U$26,2,FALSE)</f>
        <v>0</v>
      </c>
      <c r="AB535" s="173" t="s">
        <v>80</v>
      </c>
      <c r="AC535" s="173" t="s">
        <v>80</v>
      </c>
      <c r="AD535" s="168">
        <f>VLOOKUP(CONCATENATE(AB535,AC535),'Sheet1 (2)'!$X$6:$Y$26,2,FALSE)</f>
        <v>0</v>
      </c>
      <c r="AE535" s="173" t="s">
        <v>82</v>
      </c>
      <c r="AF535" s="173" t="s">
        <v>81</v>
      </c>
      <c r="AG535" s="168">
        <f>VLOOKUP(CONCATENATE(AE535,AF535),'Sheet1 (2)'!$Z$6:$AA$26,2,FALSE)</f>
        <v>66</v>
      </c>
      <c r="AH535" s="172"/>
      <c r="AI535" s="175"/>
      <c r="AJ535" s="140"/>
      <c r="AK535" s="176" t="s">
        <v>282</v>
      </c>
      <c r="AL535" s="176" t="s">
        <v>76</v>
      </c>
      <c r="AM535" s="170">
        <f t="shared" si="16"/>
        <v>675</v>
      </c>
      <c r="AN535" s="147"/>
      <c r="AO535" s="155"/>
      <c r="AP535" s="156"/>
      <c r="AQ535" s="157">
        <v>4.7610573433999992</v>
      </c>
      <c r="AR535" s="158"/>
      <c r="AS535" s="145">
        <f>LOOKUP(rufmkm,'Sheet1 (2)'!$V$62:$V$71,'Sheet1 (2)'!$W$62:$W$71)</f>
        <v>50</v>
      </c>
      <c r="AT535" s="140"/>
      <c r="AU535" s="157">
        <f>IF(IF(D535='Sheet1 (2)'!$C$69,'Sheet1 (2)'!$D$69*('Sheet1 (2)'!$D$72-rut_index)/'Sheet1 (2)'!$D$72,IF(shee2!D535='Sheet1 (2)'!$C$70,'Sheet1 (2)'!$D$70*('Sheet1 (2)'!$D$72-rut_index)/'Sheet1 (2)'!$D$72,IF(shee2!D535='Sheet1 (2)'!$C$71,'Sheet1 (2)'!$D$71*('Sheet1 (2)'!$D$72-rut_index)/'Sheet1 (2)'!$D$72)))&lt;0,0,IF(D535='Sheet1 (2)'!$C$69,'Sheet1 (2)'!$D$69*('Sheet1 (2)'!$D$72-rut_index)/'Sheet1 (2)'!$D$72,IF(shee2!D535='Sheet1 (2)'!$C$70,'Sheet1 (2)'!$D$70*('Sheet1 (2)'!$D$72-rut_index)/'Sheet1 (2)'!$D$72,IF(shee2!D535='Sheet1 (2)'!$C$71,'Sheet1 (2)'!$D$71*('Sheet1 (2)'!$D$72-rut_index)/'Sheet1 (2)'!$D$72))))</f>
        <v>5</v>
      </c>
      <c r="AV535" s="157">
        <f>IF(IF(D535='Sheet1 (2)'!$C$69,'Sheet1 (2)'!$D$69*('Sheet1 (2)'!$D$72-crack_s_index)/'Sheet1 (2)'!$D$72,IF(shee2!D535='Sheet1 (2)'!$C$70,'Sheet1 (2)'!$D$70*('Sheet1 (2)'!$D$72-crack_s_index)/'Sheet1 (2)'!$D$72,IF(shee2!D535='Sheet1 (2)'!$C$71,'Sheet1 (2)'!$D$71*('Sheet1 (2)'!$D$72-crack_s_index)/'Sheet1 (2)'!$D$72)))&lt;0,0,IF(D535='Sheet1 (2)'!$C$69,'Sheet1 (2)'!$D$69*('Sheet1 (2)'!$D$72-crack_s_index)/'Sheet1 (2)'!$D$72,IF(shee2!D535='Sheet1 (2)'!$C$70,'Sheet1 (2)'!$D$70*('Sheet1 (2)'!$D$72-crack_s_index)/'Sheet1 (2)'!$D$72,IF(shee2!D535='Sheet1 (2)'!$C$71,'Sheet1 (2)'!$D$71*('Sheet1 (2)'!$D$72-crack_s_index)/'Sheet1 (2)'!$D$72))))</f>
        <v>0</v>
      </c>
      <c r="AW535" s="157">
        <f>IF(IF(D535='Sheet1 (2)'!$C$69,'Sheet1 (2)'!$D$69*('Sheet1 (2)'!$D$72-crack_t_index)/'Sheet1 (2)'!$D$72,IF(shee2!D535='Sheet1 (2)'!$C$70,'Sheet1 (2)'!$D$70*('Sheet1 (2)'!$D$72-crack_t_index)/'Sheet1 (2)'!$D$72,IF(shee2!D535='Sheet1 (2)'!$C$71,'Sheet1 (2)'!$D$71*('Sheet1 (2)'!$D$72-crack_t_index)/'Sheet1 (2)'!$D$72)))&lt;0,0,IF(D535='Sheet1 (2)'!$C$69,'Sheet1 (2)'!$D$69*('Sheet1 (2)'!$D$72-crack_t_index)/'Sheet1 (2)'!$D$72,IF(shee2!D535='Sheet1 (2)'!$C$70,'Sheet1 (2)'!$D$70*('Sheet1 (2)'!$D$72-crack_t_index)/'Sheet1 (2)'!$D$72,IF(shee2!D535='Sheet1 (2)'!$C$71,'Sheet1 (2)'!$D$71*('Sheet1 (2)'!$D$72-crack_t_index)/'Sheet1 (2)'!$D$72))))</f>
        <v>0</v>
      </c>
      <c r="AX535" s="157">
        <f>IF(IF(D535='Sheet1 (2)'!$C$69,'Sheet1 (2)'!$D$69*('Sheet1 (2)'!$D$72-rave_index)/'Sheet1 (2)'!$D$72,IF(shee2!D535='Sheet1 (2)'!$C$70,'Sheet1 (2)'!$D$70*('Sheet1 (2)'!$D$72-rave_index)/'Sheet1 (2)'!$D$72,IF(shee2!D535='Sheet1 (2)'!$C$71,'Sheet1 (2)'!$D$71*('Sheet1 (2)'!$D$72-rave_index)/'Sheet1 (2)'!$D$72)))&lt;0,0,IF(D535='Sheet1 (2)'!$C$69,'Sheet1 (2)'!$D$69*('Sheet1 (2)'!$D$72-rave_index)/'Sheet1 (2)'!$D$72,IF(shee2!D535='Sheet1 (2)'!$C$70,'Sheet1 (2)'!$D$70*('Sheet1 (2)'!$D$72-rave_index)/'Sheet1 (2)'!$D$72,IF(shee2!D535='Sheet1 (2)'!$C$71,'Sheet1 (2)'!$D$71*('Sheet1 (2)'!$D$72-rave_index)/'Sheet1 (2)'!$D$72))))</f>
        <v>5</v>
      </c>
      <c r="AY535" s="157">
        <f>IF(IF(D535='Sheet1 (2)'!$C$69,'Sheet1 (2)'!$D$69*('Sheet1 (2)'!$D$72-rough_index)/'Sheet1 (2)'!$D$72,IF(shee2!D535='Sheet1 (2)'!$C$70,'Sheet1 (2)'!$D$70*('Sheet1 (2)'!$D$72-rough_index)/'Sheet1 (2)'!$D$72,IF(shee2!D535='Sheet1 (2)'!$C$71,'Sheet1 (2)'!$D$71*('Sheet1 (2)'!$D$72-rough_index)/'Sheet1 (2)'!$D$72)))&lt;0,0,IF(D535='Sheet1 (2)'!$C$69,'Sheet1 (2)'!$D$69*('Sheet1 (2)'!$D$72-rough_index)/'Sheet1 (2)'!$D$72,IF(shee2!D535='Sheet1 (2)'!$C$70,'Sheet1 (2)'!$D$70*('Sheet1 (2)'!$D$72-rough_index)/'Sheet1 (2)'!$D$72,IF(shee2!D535='Sheet1 (2)'!$C$71,'Sheet1 (2)'!$D$71*('Sheet1 (2)'!$D$72-rough_index)/'Sheet1 (2)'!$D$72))))</f>
        <v>0.83333333333333337</v>
      </c>
      <c r="AZ535" s="159">
        <f>+(AU535*'Sheet1 (2)'!$C$77)+(AV535*'Sheet1 (2)'!$C$78)+(AW535*'Sheet1 (2)'!$C$79)+(AX535*'Sheet1 (2)'!$C$80)+(AY535*'Sheet1 (2)'!$C$81)</f>
        <v>1.75</v>
      </c>
      <c r="BA535" s="213" t="str">
        <f t="shared" si="17"/>
        <v>Poor</v>
      </c>
      <c r="BE535">
        <f>IF(D535='Sheet1 (2)'!$C$61,'Sheet1 (2)'!$D$61*(counts^2)+'Sheet1 (2)'!$G$61*counts+'Sheet1 (2)'!$J$61,IF(D535='Sheet1 (2)'!$C$62,'Sheet1 (2)'!$D$62*counts+'Sheet1 (2)'!$G$62,IF(D535='Sheet1 (2)'!$C$63,'Sheet1 (2)'!$D$63*counts+'Sheet1 (2)'!$G$63,IF(D535='Sheet1 (2)'!$C$64,'Sheet1 (2)'!$D$64*counts+'Sheet1 (2)'!$G$64))))</f>
        <v>2.0984129299999998</v>
      </c>
    </row>
    <row r="536" spans="1:57" ht="12" customHeight="1">
      <c r="A536" s="145" t="s">
        <v>282</v>
      </c>
      <c r="B536" s="145" t="s">
        <v>76</v>
      </c>
      <c r="C536" s="170">
        <v>676</v>
      </c>
      <c r="D536" s="174" t="s">
        <v>77</v>
      </c>
      <c r="E536" s="171">
        <v>8</v>
      </c>
      <c r="F536" s="171">
        <v>2</v>
      </c>
      <c r="G536" s="171" t="s">
        <v>77</v>
      </c>
      <c r="H536" s="171">
        <v>1</v>
      </c>
      <c r="I536" s="171" t="s">
        <v>77</v>
      </c>
      <c r="J536" s="173" t="s">
        <v>80</v>
      </c>
      <c r="K536" s="173" t="s">
        <v>80</v>
      </c>
      <c r="L536" s="169">
        <f>VLOOKUP(CONCATENATE(J536,K536),'Sheet1 (2)'!$J$6:$K$26,2,FALSE)</f>
        <v>0</v>
      </c>
      <c r="M536" s="173" t="s">
        <v>83</v>
      </c>
      <c r="N536" s="173" t="s">
        <v>79</v>
      </c>
      <c r="O536" s="168">
        <f>VLOOKUP(CONCATENATE(M536,N536),'Sheet1 (2)'!$L$6:$M$26,2,FALSE)</f>
        <v>56.25</v>
      </c>
      <c r="P536" s="173" t="s">
        <v>80</v>
      </c>
      <c r="Q536" s="173" t="s">
        <v>80</v>
      </c>
      <c r="R536" s="168">
        <f>VLOOKUP(CONCATENATE(P536,Q536),'Sheet1 (2)'!$N$6:$O$26,2,FALSE)</f>
        <v>0</v>
      </c>
      <c r="S536" s="173" t="s">
        <v>80</v>
      </c>
      <c r="T536" s="173" t="s">
        <v>80</v>
      </c>
      <c r="U536" s="168">
        <f>VLOOKUP(CONCATENATE(S536,T536),'Sheet1 (2)'!$P$6:$Q$26,2,FALSE)</f>
        <v>0</v>
      </c>
      <c r="V536" s="173" t="s">
        <v>80</v>
      </c>
      <c r="W536" s="173" t="s">
        <v>80</v>
      </c>
      <c r="X536" s="168">
        <f>VLOOKUP(CONCATENATE(V536,W536),'Sheet1 (2)'!$R$6:$S$26,2,FALSE)</f>
        <v>0</v>
      </c>
      <c r="Y536" s="173" t="s">
        <v>80</v>
      </c>
      <c r="Z536" s="173" t="s">
        <v>80</v>
      </c>
      <c r="AA536" s="168">
        <f>VLOOKUP(CONCATENATE(Y536,Z536),'Sheet1 (2)'!$T$6:$U$26,2,FALSE)</f>
        <v>0</v>
      </c>
      <c r="AB536" s="173" t="s">
        <v>80</v>
      </c>
      <c r="AC536" s="173" t="s">
        <v>80</v>
      </c>
      <c r="AD536" s="168">
        <f>VLOOKUP(CONCATENATE(AB536,AC536),'Sheet1 (2)'!$X$6:$Y$26,2,FALSE)</f>
        <v>0</v>
      </c>
      <c r="AE536" s="173" t="s">
        <v>82</v>
      </c>
      <c r="AF536" s="173" t="s">
        <v>81</v>
      </c>
      <c r="AG536" s="168">
        <f>VLOOKUP(CONCATENATE(AE536,AF536),'Sheet1 (2)'!$Z$6:$AA$26,2,FALSE)</f>
        <v>66</v>
      </c>
      <c r="AH536" s="172"/>
      <c r="AI536" s="175"/>
      <c r="AJ536" s="140"/>
      <c r="AK536" s="176" t="s">
        <v>282</v>
      </c>
      <c r="AL536" s="176" t="s">
        <v>76</v>
      </c>
      <c r="AM536" s="170">
        <f t="shared" si="16"/>
        <v>676</v>
      </c>
      <c r="AN536" s="147"/>
      <c r="AO536" s="155"/>
      <c r="AP536" s="156"/>
      <c r="AQ536" s="157">
        <v>4.0963761000000005</v>
      </c>
      <c r="AR536" s="158"/>
      <c r="AS536" s="145">
        <f>LOOKUP(rufmkm,'Sheet1 (2)'!$V$62:$V$71,'Sheet1 (2)'!$W$62:$W$71)</f>
        <v>50</v>
      </c>
      <c r="AT536" s="140"/>
      <c r="AU536" s="157">
        <f>IF(IF(D536='Sheet1 (2)'!$C$69,'Sheet1 (2)'!$D$69*('Sheet1 (2)'!$D$72-rut_index)/'Sheet1 (2)'!$D$72,IF(shee2!D536='Sheet1 (2)'!$C$70,'Sheet1 (2)'!$D$70*('Sheet1 (2)'!$D$72-rut_index)/'Sheet1 (2)'!$D$72,IF(shee2!D536='Sheet1 (2)'!$C$71,'Sheet1 (2)'!$D$71*('Sheet1 (2)'!$D$72-rut_index)/'Sheet1 (2)'!$D$72)))&lt;0,0,IF(D536='Sheet1 (2)'!$C$69,'Sheet1 (2)'!$D$69*('Sheet1 (2)'!$D$72-rut_index)/'Sheet1 (2)'!$D$72,IF(shee2!D536='Sheet1 (2)'!$C$70,'Sheet1 (2)'!$D$70*('Sheet1 (2)'!$D$72-rut_index)/'Sheet1 (2)'!$D$72,IF(shee2!D536='Sheet1 (2)'!$C$71,'Sheet1 (2)'!$D$71*('Sheet1 (2)'!$D$72-rut_index)/'Sheet1 (2)'!$D$72))))</f>
        <v>5</v>
      </c>
      <c r="AV536" s="157">
        <f>IF(IF(D536='Sheet1 (2)'!$C$69,'Sheet1 (2)'!$D$69*('Sheet1 (2)'!$D$72-crack_s_index)/'Sheet1 (2)'!$D$72,IF(shee2!D536='Sheet1 (2)'!$C$70,'Sheet1 (2)'!$D$70*('Sheet1 (2)'!$D$72-crack_s_index)/'Sheet1 (2)'!$D$72,IF(shee2!D536='Sheet1 (2)'!$C$71,'Sheet1 (2)'!$D$71*('Sheet1 (2)'!$D$72-crack_s_index)/'Sheet1 (2)'!$D$72)))&lt;0,0,IF(D536='Sheet1 (2)'!$C$69,'Sheet1 (2)'!$D$69*('Sheet1 (2)'!$D$72-crack_s_index)/'Sheet1 (2)'!$D$72,IF(shee2!D536='Sheet1 (2)'!$C$70,'Sheet1 (2)'!$D$70*('Sheet1 (2)'!$D$72-crack_s_index)/'Sheet1 (2)'!$D$72,IF(shee2!D536='Sheet1 (2)'!$C$71,'Sheet1 (2)'!$D$71*('Sheet1 (2)'!$D$72-crack_s_index)/'Sheet1 (2)'!$D$72))))</f>
        <v>0.3125</v>
      </c>
      <c r="AW536" s="157">
        <f>IF(IF(D536='Sheet1 (2)'!$C$69,'Sheet1 (2)'!$D$69*('Sheet1 (2)'!$D$72-crack_t_index)/'Sheet1 (2)'!$D$72,IF(shee2!D536='Sheet1 (2)'!$C$70,'Sheet1 (2)'!$D$70*('Sheet1 (2)'!$D$72-crack_t_index)/'Sheet1 (2)'!$D$72,IF(shee2!D536='Sheet1 (2)'!$C$71,'Sheet1 (2)'!$D$71*('Sheet1 (2)'!$D$72-crack_t_index)/'Sheet1 (2)'!$D$72)))&lt;0,0,IF(D536='Sheet1 (2)'!$C$69,'Sheet1 (2)'!$D$69*('Sheet1 (2)'!$D$72-crack_t_index)/'Sheet1 (2)'!$D$72,IF(shee2!D536='Sheet1 (2)'!$C$70,'Sheet1 (2)'!$D$70*('Sheet1 (2)'!$D$72-crack_t_index)/'Sheet1 (2)'!$D$72,IF(shee2!D536='Sheet1 (2)'!$C$71,'Sheet1 (2)'!$D$71*('Sheet1 (2)'!$D$72-crack_t_index)/'Sheet1 (2)'!$D$72))))</f>
        <v>5</v>
      </c>
      <c r="AX536" s="157">
        <f>IF(IF(D536='Sheet1 (2)'!$C$69,'Sheet1 (2)'!$D$69*('Sheet1 (2)'!$D$72-rave_index)/'Sheet1 (2)'!$D$72,IF(shee2!D536='Sheet1 (2)'!$C$70,'Sheet1 (2)'!$D$70*('Sheet1 (2)'!$D$72-rave_index)/'Sheet1 (2)'!$D$72,IF(shee2!D536='Sheet1 (2)'!$C$71,'Sheet1 (2)'!$D$71*('Sheet1 (2)'!$D$72-rave_index)/'Sheet1 (2)'!$D$72)))&lt;0,0,IF(D536='Sheet1 (2)'!$C$69,'Sheet1 (2)'!$D$69*('Sheet1 (2)'!$D$72-rave_index)/'Sheet1 (2)'!$D$72,IF(shee2!D536='Sheet1 (2)'!$C$70,'Sheet1 (2)'!$D$70*('Sheet1 (2)'!$D$72-rave_index)/'Sheet1 (2)'!$D$72,IF(shee2!D536='Sheet1 (2)'!$C$71,'Sheet1 (2)'!$D$71*('Sheet1 (2)'!$D$72-rave_index)/'Sheet1 (2)'!$D$72))))</f>
        <v>5</v>
      </c>
      <c r="AY536" s="157">
        <f>IF(IF(D536='Sheet1 (2)'!$C$69,'Sheet1 (2)'!$D$69*('Sheet1 (2)'!$D$72-rough_index)/'Sheet1 (2)'!$D$72,IF(shee2!D536='Sheet1 (2)'!$C$70,'Sheet1 (2)'!$D$70*('Sheet1 (2)'!$D$72-rough_index)/'Sheet1 (2)'!$D$72,IF(shee2!D536='Sheet1 (2)'!$C$71,'Sheet1 (2)'!$D$71*('Sheet1 (2)'!$D$72-rough_index)/'Sheet1 (2)'!$D$72)))&lt;0,0,IF(D536='Sheet1 (2)'!$C$69,'Sheet1 (2)'!$D$69*('Sheet1 (2)'!$D$72-rough_index)/'Sheet1 (2)'!$D$72,IF(shee2!D536='Sheet1 (2)'!$C$70,'Sheet1 (2)'!$D$70*('Sheet1 (2)'!$D$72-rough_index)/'Sheet1 (2)'!$D$72,IF(shee2!D536='Sheet1 (2)'!$C$71,'Sheet1 (2)'!$D$71*('Sheet1 (2)'!$D$72-rough_index)/'Sheet1 (2)'!$D$72))))</f>
        <v>0.83333333333333337</v>
      </c>
      <c r="AZ536" s="159">
        <f>+(AU536*'Sheet1 (2)'!$C$77)+(AV536*'Sheet1 (2)'!$C$78)+(AW536*'Sheet1 (2)'!$C$79)+(AX536*'Sheet1 (2)'!$C$80)+(AY536*'Sheet1 (2)'!$C$81)</f>
        <v>2.0625</v>
      </c>
      <c r="BA536" s="213" t="str">
        <f t="shared" si="17"/>
        <v>Poor</v>
      </c>
      <c r="BE536">
        <f>IF(D536='Sheet1 (2)'!$C$61,'Sheet1 (2)'!$D$61*(counts^2)+'Sheet1 (2)'!$G$61*counts+'Sheet1 (2)'!$J$61,IF(D536='Sheet1 (2)'!$C$62,'Sheet1 (2)'!$D$62*counts+'Sheet1 (2)'!$G$62,IF(D536='Sheet1 (2)'!$C$63,'Sheet1 (2)'!$D$63*counts+'Sheet1 (2)'!$G$63,IF(D536='Sheet1 (2)'!$C$64,'Sheet1 (2)'!$D$64*counts+'Sheet1 (2)'!$G$64))))</f>
        <v>2.0984129299999998</v>
      </c>
    </row>
    <row r="537" spans="1:57" ht="12" customHeight="1">
      <c r="A537" s="145" t="s">
        <v>282</v>
      </c>
      <c r="B537" s="145" t="s">
        <v>76</v>
      </c>
      <c r="C537" s="170">
        <v>677</v>
      </c>
      <c r="D537" s="174" t="s">
        <v>77</v>
      </c>
      <c r="E537" s="171">
        <v>8</v>
      </c>
      <c r="F537" s="171">
        <v>2</v>
      </c>
      <c r="G537" s="171" t="s">
        <v>77</v>
      </c>
      <c r="H537" s="171">
        <v>1</v>
      </c>
      <c r="I537" s="171" t="s">
        <v>77</v>
      </c>
      <c r="J537" s="173" t="s">
        <v>80</v>
      </c>
      <c r="K537" s="173" t="s">
        <v>80</v>
      </c>
      <c r="L537" s="169">
        <f>VLOOKUP(CONCATENATE(J537,K537),'Sheet1 (2)'!$J$6:$K$26,2,FALSE)</f>
        <v>0</v>
      </c>
      <c r="M537" s="173" t="s">
        <v>83</v>
      </c>
      <c r="N537" s="173" t="s">
        <v>81</v>
      </c>
      <c r="O537" s="168">
        <f>VLOOKUP(CONCATENATE(M537,N537),'Sheet1 (2)'!$L$6:$M$26,2,FALSE)</f>
        <v>75</v>
      </c>
      <c r="P537" s="173" t="s">
        <v>83</v>
      </c>
      <c r="Q537" s="173" t="s">
        <v>79</v>
      </c>
      <c r="R537" s="168">
        <f>VLOOKUP(CONCATENATE(P537,Q537),'Sheet1 (2)'!$N$6:$O$26,2,FALSE)</f>
        <v>56.25</v>
      </c>
      <c r="S537" s="173" t="s">
        <v>80</v>
      </c>
      <c r="T537" s="173" t="s">
        <v>80</v>
      </c>
      <c r="U537" s="168">
        <f>VLOOKUP(CONCATENATE(S537,T537),'Sheet1 (2)'!$P$6:$Q$26,2,FALSE)</f>
        <v>0</v>
      </c>
      <c r="V537" s="173" t="s">
        <v>80</v>
      </c>
      <c r="W537" s="173" t="s">
        <v>80</v>
      </c>
      <c r="X537" s="168">
        <f>VLOOKUP(CONCATENATE(V537,W537),'Sheet1 (2)'!$R$6:$S$26,2,FALSE)</f>
        <v>0</v>
      </c>
      <c r="Y537" s="173" t="s">
        <v>80</v>
      </c>
      <c r="Z537" s="173" t="s">
        <v>80</v>
      </c>
      <c r="AA537" s="168">
        <f>VLOOKUP(CONCATENATE(Y537,Z537),'Sheet1 (2)'!$T$6:$U$26,2,FALSE)</f>
        <v>0</v>
      </c>
      <c r="AB537" s="173" t="s">
        <v>80</v>
      </c>
      <c r="AC537" s="173" t="s">
        <v>80</v>
      </c>
      <c r="AD537" s="168">
        <f>VLOOKUP(CONCATENATE(AB537,AC537),'Sheet1 (2)'!$X$6:$Y$26,2,FALSE)</f>
        <v>0</v>
      </c>
      <c r="AE537" s="173" t="s">
        <v>82</v>
      </c>
      <c r="AF537" s="173" t="s">
        <v>81</v>
      </c>
      <c r="AG537" s="168">
        <f>VLOOKUP(CONCATENATE(AE537,AF537),'Sheet1 (2)'!$Z$6:$AA$26,2,FALSE)</f>
        <v>66</v>
      </c>
      <c r="AH537" s="172"/>
      <c r="AI537" s="175"/>
      <c r="AJ537" s="140"/>
      <c r="AK537" s="176" t="s">
        <v>282</v>
      </c>
      <c r="AL537" s="176" t="s">
        <v>76</v>
      </c>
      <c r="AM537" s="170">
        <f t="shared" si="16"/>
        <v>677</v>
      </c>
      <c r="AN537" s="147"/>
      <c r="AO537" s="155"/>
      <c r="AP537" s="156"/>
      <c r="AQ537" s="157">
        <v>4.8063043043999993</v>
      </c>
      <c r="AR537" s="158"/>
      <c r="AS537" s="145">
        <f>LOOKUP(rufmkm,'Sheet1 (2)'!$V$62:$V$71,'Sheet1 (2)'!$W$62:$W$71)</f>
        <v>50</v>
      </c>
      <c r="AT537" s="140"/>
      <c r="AU537" s="157">
        <f>IF(IF(D537='Sheet1 (2)'!$C$69,'Sheet1 (2)'!$D$69*('Sheet1 (2)'!$D$72-rut_index)/'Sheet1 (2)'!$D$72,IF(shee2!D537='Sheet1 (2)'!$C$70,'Sheet1 (2)'!$D$70*('Sheet1 (2)'!$D$72-rut_index)/'Sheet1 (2)'!$D$72,IF(shee2!D537='Sheet1 (2)'!$C$71,'Sheet1 (2)'!$D$71*('Sheet1 (2)'!$D$72-rut_index)/'Sheet1 (2)'!$D$72)))&lt;0,0,IF(D537='Sheet1 (2)'!$C$69,'Sheet1 (2)'!$D$69*('Sheet1 (2)'!$D$72-rut_index)/'Sheet1 (2)'!$D$72,IF(shee2!D537='Sheet1 (2)'!$C$70,'Sheet1 (2)'!$D$70*('Sheet1 (2)'!$D$72-rut_index)/'Sheet1 (2)'!$D$72,IF(shee2!D537='Sheet1 (2)'!$C$71,'Sheet1 (2)'!$D$71*('Sheet1 (2)'!$D$72-rut_index)/'Sheet1 (2)'!$D$72))))</f>
        <v>5</v>
      </c>
      <c r="AV537" s="157">
        <f>IF(IF(D537='Sheet1 (2)'!$C$69,'Sheet1 (2)'!$D$69*('Sheet1 (2)'!$D$72-crack_s_index)/'Sheet1 (2)'!$D$72,IF(shee2!D537='Sheet1 (2)'!$C$70,'Sheet1 (2)'!$D$70*('Sheet1 (2)'!$D$72-crack_s_index)/'Sheet1 (2)'!$D$72,IF(shee2!D537='Sheet1 (2)'!$C$71,'Sheet1 (2)'!$D$71*('Sheet1 (2)'!$D$72-crack_s_index)/'Sheet1 (2)'!$D$72)))&lt;0,0,IF(D537='Sheet1 (2)'!$C$69,'Sheet1 (2)'!$D$69*('Sheet1 (2)'!$D$72-crack_s_index)/'Sheet1 (2)'!$D$72,IF(shee2!D537='Sheet1 (2)'!$C$70,'Sheet1 (2)'!$D$70*('Sheet1 (2)'!$D$72-crack_s_index)/'Sheet1 (2)'!$D$72,IF(shee2!D537='Sheet1 (2)'!$C$71,'Sheet1 (2)'!$D$71*('Sheet1 (2)'!$D$72-crack_s_index)/'Sheet1 (2)'!$D$72))))</f>
        <v>0</v>
      </c>
      <c r="AW537" s="157">
        <f>IF(IF(D537='Sheet1 (2)'!$C$69,'Sheet1 (2)'!$D$69*('Sheet1 (2)'!$D$72-crack_t_index)/'Sheet1 (2)'!$D$72,IF(shee2!D537='Sheet1 (2)'!$C$70,'Sheet1 (2)'!$D$70*('Sheet1 (2)'!$D$72-crack_t_index)/'Sheet1 (2)'!$D$72,IF(shee2!D537='Sheet1 (2)'!$C$71,'Sheet1 (2)'!$D$71*('Sheet1 (2)'!$D$72-crack_t_index)/'Sheet1 (2)'!$D$72)))&lt;0,0,IF(D537='Sheet1 (2)'!$C$69,'Sheet1 (2)'!$D$69*('Sheet1 (2)'!$D$72-crack_t_index)/'Sheet1 (2)'!$D$72,IF(shee2!D537='Sheet1 (2)'!$C$70,'Sheet1 (2)'!$D$70*('Sheet1 (2)'!$D$72-crack_t_index)/'Sheet1 (2)'!$D$72,IF(shee2!D537='Sheet1 (2)'!$C$71,'Sheet1 (2)'!$D$71*('Sheet1 (2)'!$D$72-crack_t_index)/'Sheet1 (2)'!$D$72))))</f>
        <v>0.3125</v>
      </c>
      <c r="AX537" s="157">
        <f>IF(IF(D537='Sheet1 (2)'!$C$69,'Sheet1 (2)'!$D$69*('Sheet1 (2)'!$D$72-rave_index)/'Sheet1 (2)'!$D$72,IF(shee2!D537='Sheet1 (2)'!$C$70,'Sheet1 (2)'!$D$70*('Sheet1 (2)'!$D$72-rave_index)/'Sheet1 (2)'!$D$72,IF(shee2!D537='Sheet1 (2)'!$C$71,'Sheet1 (2)'!$D$71*('Sheet1 (2)'!$D$72-rave_index)/'Sheet1 (2)'!$D$72)))&lt;0,0,IF(D537='Sheet1 (2)'!$C$69,'Sheet1 (2)'!$D$69*('Sheet1 (2)'!$D$72-rave_index)/'Sheet1 (2)'!$D$72,IF(shee2!D537='Sheet1 (2)'!$C$70,'Sheet1 (2)'!$D$70*('Sheet1 (2)'!$D$72-rave_index)/'Sheet1 (2)'!$D$72,IF(shee2!D537='Sheet1 (2)'!$C$71,'Sheet1 (2)'!$D$71*('Sheet1 (2)'!$D$72-rave_index)/'Sheet1 (2)'!$D$72))))</f>
        <v>5</v>
      </c>
      <c r="AY537" s="157">
        <f>IF(IF(D537='Sheet1 (2)'!$C$69,'Sheet1 (2)'!$D$69*('Sheet1 (2)'!$D$72-rough_index)/'Sheet1 (2)'!$D$72,IF(shee2!D537='Sheet1 (2)'!$C$70,'Sheet1 (2)'!$D$70*('Sheet1 (2)'!$D$72-rough_index)/'Sheet1 (2)'!$D$72,IF(shee2!D537='Sheet1 (2)'!$C$71,'Sheet1 (2)'!$D$71*('Sheet1 (2)'!$D$72-rough_index)/'Sheet1 (2)'!$D$72)))&lt;0,0,IF(D537='Sheet1 (2)'!$C$69,'Sheet1 (2)'!$D$69*('Sheet1 (2)'!$D$72-rough_index)/'Sheet1 (2)'!$D$72,IF(shee2!D537='Sheet1 (2)'!$C$70,'Sheet1 (2)'!$D$70*('Sheet1 (2)'!$D$72-rough_index)/'Sheet1 (2)'!$D$72,IF(shee2!D537='Sheet1 (2)'!$C$71,'Sheet1 (2)'!$D$71*('Sheet1 (2)'!$D$72-rough_index)/'Sheet1 (2)'!$D$72))))</f>
        <v>0.83333333333333337</v>
      </c>
      <c r="AZ537" s="159">
        <f>+(AU537*'Sheet1 (2)'!$C$77)+(AV537*'Sheet1 (2)'!$C$78)+(AW537*'Sheet1 (2)'!$C$79)+(AX537*'Sheet1 (2)'!$C$80)+(AY537*'Sheet1 (2)'!$C$81)</f>
        <v>1.7625</v>
      </c>
      <c r="BA537" s="213" t="str">
        <f t="shared" si="17"/>
        <v>Poor</v>
      </c>
      <c r="BE537">
        <f>IF(D537='Sheet1 (2)'!$C$61,'Sheet1 (2)'!$D$61*(counts^2)+'Sheet1 (2)'!$G$61*counts+'Sheet1 (2)'!$J$61,IF(D537='Sheet1 (2)'!$C$62,'Sheet1 (2)'!$D$62*counts+'Sheet1 (2)'!$G$62,IF(D537='Sheet1 (2)'!$C$63,'Sheet1 (2)'!$D$63*counts+'Sheet1 (2)'!$G$63,IF(D537='Sheet1 (2)'!$C$64,'Sheet1 (2)'!$D$64*counts+'Sheet1 (2)'!$G$64))))</f>
        <v>2.0984129299999998</v>
      </c>
    </row>
    <row r="538" spans="1:57" ht="12" customHeight="1">
      <c r="A538" s="145" t="s">
        <v>282</v>
      </c>
      <c r="B538" s="145" t="s">
        <v>76</v>
      </c>
      <c r="C538" s="170">
        <v>678</v>
      </c>
      <c r="D538" s="174" t="s">
        <v>77</v>
      </c>
      <c r="E538" s="171">
        <v>8</v>
      </c>
      <c r="F538" s="171">
        <v>2</v>
      </c>
      <c r="G538" s="171" t="s">
        <v>77</v>
      </c>
      <c r="H538" s="171">
        <v>1</v>
      </c>
      <c r="I538" s="171" t="s">
        <v>77</v>
      </c>
      <c r="J538" s="173" t="s">
        <v>80</v>
      </c>
      <c r="K538" s="173" t="s">
        <v>80</v>
      </c>
      <c r="L538" s="169">
        <f>VLOOKUP(CONCATENATE(J538,K538),'Sheet1 (2)'!$J$6:$K$26,2,FALSE)</f>
        <v>0</v>
      </c>
      <c r="M538" s="173" t="s">
        <v>83</v>
      </c>
      <c r="N538" s="173" t="s">
        <v>79</v>
      </c>
      <c r="O538" s="168">
        <f>VLOOKUP(CONCATENATE(M538,N538),'Sheet1 (2)'!$L$6:$M$26,2,FALSE)</f>
        <v>56.25</v>
      </c>
      <c r="P538" s="173" t="s">
        <v>83</v>
      </c>
      <c r="Q538" s="173" t="s">
        <v>79</v>
      </c>
      <c r="R538" s="168">
        <f>VLOOKUP(CONCATENATE(P538,Q538),'Sheet1 (2)'!$N$6:$O$26,2,FALSE)</f>
        <v>56.25</v>
      </c>
      <c r="S538" s="173" t="s">
        <v>80</v>
      </c>
      <c r="T538" s="173" t="s">
        <v>80</v>
      </c>
      <c r="U538" s="168">
        <f>VLOOKUP(CONCATENATE(S538,T538),'Sheet1 (2)'!$P$6:$Q$26,2,FALSE)</f>
        <v>0</v>
      </c>
      <c r="V538" s="173" t="s">
        <v>80</v>
      </c>
      <c r="W538" s="173" t="s">
        <v>80</v>
      </c>
      <c r="X538" s="168">
        <f>VLOOKUP(CONCATENATE(V538,W538),'Sheet1 (2)'!$R$6:$S$26,2,FALSE)</f>
        <v>0</v>
      </c>
      <c r="Y538" s="173" t="s">
        <v>80</v>
      </c>
      <c r="Z538" s="173" t="s">
        <v>80</v>
      </c>
      <c r="AA538" s="168">
        <f>VLOOKUP(CONCATENATE(Y538,Z538),'Sheet1 (2)'!$T$6:$U$26,2,FALSE)</f>
        <v>0</v>
      </c>
      <c r="AB538" s="173" t="s">
        <v>80</v>
      </c>
      <c r="AC538" s="173" t="s">
        <v>80</v>
      </c>
      <c r="AD538" s="168">
        <f>VLOOKUP(CONCATENATE(AB538,AC538),'Sheet1 (2)'!$X$6:$Y$26,2,FALSE)</f>
        <v>0</v>
      </c>
      <c r="AE538" s="173" t="s">
        <v>82</v>
      </c>
      <c r="AF538" s="173" t="s">
        <v>81</v>
      </c>
      <c r="AG538" s="168">
        <f>VLOOKUP(CONCATENATE(AE538,AF538),'Sheet1 (2)'!$Z$6:$AA$26,2,FALSE)</f>
        <v>66</v>
      </c>
      <c r="AH538" s="172"/>
      <c r="AI538" s="175"/>
      <c r="AJ538" s="140"/>
      <c r="AK538" s="176" t="s">
        <v>282</v>
      </c>
      <c r="AL538" s="176" t="s">
        <v>76</v>
      </c>
      <c r="AM538" s="170">
        <f t="shared" si="16"/>
        <v>678</v>
      </c>
      <c r="AN538" s="147"/>
      <c r="AO538" s="155"/>
      <c r="AP538" s="156"/>
      <c r="AQ538" s="157">
        <v>2.5838370886000002</v>
      </c>
      <c r="AR538" s="158"/>
      <c r="AS538" s="145">
        <f>LOOKUP(rufmkm,'Sheet1 (2)'!$V$62:$V$71,'Sheet1 (2)'!$W$62:$W$71)</f>
        <v>30</v>
      </c>
      <c r="AT538" s="140"/>
      <c r="AU538" s="157">
        <f>IF(IF(D538='Sheet1 (2)'!$C$69,'Sheet1 (2)'!$D$69*('Sheet1 (2)'!$D$72-rut_index)/'Sheet1 (2)'!$D$72,IF(shee2!D538='Sheet1 (2)'!$C$70,'Sheet1 (2)'!$D$70*('Sheet1 (2)'!$D$72-rut_index)/'Sheet1 (2)'!$D$72,IF(shee2!D538='Sheet1 (2)'!$C$71,'Sheet1 (2)'!$D$71*('Sheet1 (2)'!$D$72-rut_index)/'Sheet1 (2)'!$D$72)))&lt;0,0,IF(D538='Sheet1 (2)'!$C$69,'Sheet1 (2)'!$D$69*('Sheet1 (2)'!$D$72-rut_index)/'Sheet1 (2)'!$D$72,IF(shee2!D538='Sheet1 (2)'!$C$70,'Sheet1 (2)'!$D$70*('Sheet1 (2)'!$D$72-rut_index)/'Sheet1 (2)'!$D$72,IF(shee2!D538='Sheet1 (2)'!$C$71,'Sheet1 (2)'!$D$71*('Sheet1 (2)'!$D$72-rut_index)/'Sheet1 (2)'!$D$72))))</f>
        <v>5</v>
      </c>
      <c r="AV538" s="157">
        <f>IF(IF(D538='Sheet1 (2)'!$C$69,'Sheet1 (2)'!$D$69*('Sheet1 (2)'!$D$72-crack_s_index)/'Sheet1 (2)'!$D$72,IF(shee2!D538='Sheet1 (2)'!$C$70,'Sheet1 (2)'!$D$70*('Sheet1 (2)'!$D$72-crack_s_index)/'Sheet1 (2)'!$D$72,IF(shee2!D538='Sheet1 (2)'!$C$71,'Sheet1 (2)'!$D$71*('Sheet1 (2)'!$D$72-crack_s_index)/'Sheet1 (2)'!$D$72)))&lt;0,0,IF(D538='Sheet1 (2)'!$C$69,'Sheet1 (2)'!$D$69*('Sheet1 (2)'!$D$72-crack_s_index)/'Sheet1 (2)'!$D$72,IF(shee2!D538='Sheet1 (2)'!$C$70,'Sheet1 (2)'!$D$70*('Sheet1 (2)'!$D$72-crack_s_index)/'Sheet1 (2)'!$D$72,IF(shee2!D538='Sheet1 (2)'!$C$71,'Sheet1 (2)'!$D$71*('Sheet1 (2)'!$D$72-crack_s_index)/'Sheet1 (2)'!$D$72))))</f>
        <v>0.3125</v>
      </c>
      <c r="AW538" s="157">
        <f>IF(IF(D538='Sheet1 (2)'!$C$69,'Sheet1 (2)'!$D$69*('Sheet1 (2)'!$D$72-crack_t_index)/'Sheet1 (2)'!$D$72,IF(shee2!D538='Sheet1 (2)'!$C$70,'Sheet1 (2)'!$D$70*('Sheet1 (2)'!$D$72-crack_t_index)/'Sheet1 (2)'!$D$72,IF(shee2!D538='Sheet1 (2)'!$C$71,'Sheet1 (2)'!$D$71*('Sheet1 (2)'!$D$72-crack_t_index)/'Sheet1 (2)'!$D$72)))&lt;0,0,IF(D538='Sheet1 (2)'!$C$69,'Sheet1 (2)'!$D$69*('Sheet1 (2)'!$D$72-crack_t_index)/'Sheet1 (2)'!$D$72,IF(shee2!D538='Sheet1 (2)'!$C$70,'Sheet1 (2)'!$D$70*('Sheet1 (2)'!$D$72-crack_t_index)/'Sheet1 (2)'!$D$72,IF(shee2!D538='Sheet1 (2)'!$C$71,'Sheet1 (2)'!$D$71*('Sheet1 (2)'!$D$72-crack_t_index)/'Sheet1 (2)'!$D$72))))</f>
        <v>0.3125</v>
      </c>
      <c r="AX538" s="157">
        <f>IF(IF(D538='Sheet1 (2)'!$C$69,'Sheet1 (2)'!$D$69*('Sheet1 (2)'!$D$72-rave_index)/'Sheet1 (2)'!$D$72,IF(shee2!D538='Sheet1 (2)'!$C$70,'Sheet1 (2)'!$D$70*('Sheet1 (2)'!$D$72-rave_index)/'Sheet1 (2)'!$D$72,IF(shee2!D538='Sheet1 (2)'!$C$71,'Sheet1 (2)'!$D$71*('Sheet1 (2)'!$D$72-rave_index)/'Sheet1 (2)'!$D$72)))&lt;0,0,IF(D538='Sheet1 (2)'!$C$69,'Sheet1 (2)'!$D$69*('Sheet1 (2)'!$D$72-rave_index)/'Sheet1 (2)'!$D$72,IF(shee2!D538='Sheet1 (2)'!$C$70,'Sheet1 (2)'!$D$70*('Sheet1 (2)'!$D$72-rave_index)/'Sheet1 (2)'!$D$72,IF(shee2!D538='Sheet1 (2)'!$C$71,'Sheet1 (2)'!$D$71*('Sheet1 (2)'!$D$72-rave_index)/'Sheet1 (2)'!$D$72))))</f>
        <v>5</v>
      </c>
      <c r="AY538" s="157">
        <f>IF(IF(D538='Sheet1 (2)'!$C$69,'Sheet1 (2)'!$D$69*('Sheet1 (2)'!$D$72-rough_index)/'Sheet1 (2)'!$D$72,IF(shee2!D538='Sheet1 (2)'!$C$70,'Sheet1 (2)'!$D$70*('Sheet1 (2)'!$D$72-rough_index)/'Sheet1 (2)'!$D$72,IF(shee2!D538='Sheet1 (2)'!$C$71,'Sheet1 (2)'!$D$71*('Sheet1 (2)'!$D$72-rough_index)/'Sheet1 (2)'!$D$72)))&lt;0,0,IF(D538='Sheet1 (2)'!$C$69,'Sheet1 (2)'!$D$69*('Sheet1 (2)'!$D$72-rough_index)/'Sheet1 (2)'!$D$72,IF(shee2!D538='Sheet1 (2)'!$C$70,'Sheet1 (2)'!$D$70*('Sheet1 (2)'!$D$72-rough_index)/'Sheet1 (2)'!$D$72,IF(shee2!D538='Sheet1 (2)'!$C$71,'Sheet1 (2)'!$D$71*('Sheet1 (2)'!$D$72-rough_index)/'Sheet1 (2)'!$D$72))))</f>
        <v>2.5</v>
      </c>
      <c r="AZ538" s="159">
        <f>+(AU538*'Sheet1 (2)'!$C$77)+(AV538*'Sheet1 (2)'!$C$78)+(AW538*'Sheet1 (2)'!$C$79)+(AX538*'Sheet1 (2)'!$C$80)+(AY538*'Sheet1 (2)'!$C$81)</f>
        <v>2.375</v>
      </c>
      <c r="BA538" s="213" t="str">
        <f t="shared" si="17"/>
        <v>Poor</v>
      </c>
      <c r="BE538">
        <f>IF(D538='Sheet1 (2)'!$C$61,'Sheet1 (2)'!$D$61*(counts^2)+'Sheet1 (2)'!$G$61*counts+'Sheet1 (2)'!$J$61,IF(D538='Sheet1 (2)'!$C$62,'Sheet1 (2)'!$D$62*counts+'Sheet1 (2)'!$G$62,IF(D538='Sheet1 (2)'!$C$63,'Sheet1 (2)'!$D$63*counts+'Sheet1 (2)'!$G$63,IF(D538='Sheet1 (2)'!$C$64,'Sheet1 (2)'!$D$64*counts+'Sheet1 (2)'!$G$64))))</f>
        <v>2.0984129299999998</v>
      </c>
    </row>
    <row r="539" spans="1:57" ht="12" customHeight="1">
      <c r="A539" s="145" t="s">
        <v>282</v>
      </c>
      <c r="B539" s="145" t="s">
        <v>76</v>
      </c>
      <c r="C539" s="170">
        <v>679</v>
      </c>
      <c r="D539" s="174" t="s">
        <v>77</v>
      </c>
      <c r="E539" s="171">
        <v>8</v>
      </c>
      <c r="F539" s="171">
        <v>2</v>
      </c>
      <c r="G539" s="171" t="s">
        <v>77</v>
      </c>
      <c r="H539" s="171">
        <v>1</v>
      </c>
      <c r="I539" s="171" t="s">
        <v>77</v>
      </c>
      <c r="J539" s="173" t="s">
        <v>80</v>
      </c>
      <c r="K539" s="173" t="s">
        <v>80</v>
      </c>
      <c r="L539" s="169">
        <f>VLOOKUP(CONCATENATE(J539,K539),'Sheet1 (2)'!$J$6:$K$26,2,FALSE)</f>
        <v>0</v>
      </c>
      <c r="M539" s="173" t="s">
        <v>80</v>
      </c>
      <c r="N539" s="173" t="s">
        <v>80</v>
      </c>
      <c r="O539" s="168">
        <f>VLOOKUP(CONCATENATE(M539,N539),'Sheet1 (2)'!$L$6:$M$26,2,FALSE)</f>
        <v>0</v>
      </c>
      <c r="P539" s="173" t="s">
        <v>80</v>
      </c>
      <c r="Q539" s="173" t="s">
        <v>80</v>
      </c>
      <c r="R539" s="168">
        <f>VLOOKUP(CONCATENATE(P539,Q539),'Sheet1 (2)'!$N$6:$O$26,2,FALSE)</f>
        <v>0</v>
      </c>
      <c r="S539" s="173" t="s">
        <v>80</v>
      </c>
      <c r="T539" s="173" t="s">
        <v>80</v>
      </c>
      <c r="U539" s="168">
        <f>VLOOKUP(CONCATENATE(S539,T539),'Sheet1 (2)'!$P$6:$Q$26,2,FALSE)</f>
        <v>0</v>
      </c>
      <c r="V539" s="173" t="s">
        <v>80</v>
      </c>
      <c r="W539" s="173" t="s">
        <v>80</v>
      </c>
      <c r="X539" s="168">
        <f>VLOOKUP(CONCATENATE(V539,W539),'Sheet1 (2)'!$R$6:$S$26,2,FALSE)</f>
        <v>0</v>
      </c>
      <c r="Y539" s="173" t="s">
        <v>80</v>
      </c>
      <c r="Z539" s="173" t="s">
        <v>80</v>
      </c>
      <c r="AA539" s="168">
        <f>VLOOKUP(CONCATENATE(Y539,Z539),'Sheet1 (2)'!$T$6:$U$26,2,FALSE)</f>
        <v>0</v>
      </c>
      <c r="AB539" s="173" t="s">
        <v>80</v>
      </c>
      <c r="AC539" s="173" t="s">
        <v>80</v>
      </c>
      <c r="AD539" s="168">
        <f>VLOOKUP(CONCATENATE(AB539,AC539),'Sheet1 (2)'!$X$6:$Y$26,2,FALSE)</f>
        <v>0</v>
      </c>
      <c r="AE539" s="173" t="s">
        <v>82</v>
      </c>
      <c r="AF539" s="173" t="s">
        <v>81</v>
      </c>
      <c r="AG539" s="168">
        <f>VLOOKUP(CONCATENATE(AE539,AF539),'Sheet1 (2)'!$Z$6:$AA$26,2,FALSE)</f>
        <v>66</v>
      </c>
      <c r="AH539" s="172"/>
      <c r="AI539" s="175"/>
      <c r="AJ539" s="140"/>
      <c r="AK539" s="176" t="s">
        <v>282</v>
      </c>
      <c r="AL539" s="176" t="s">
        <v>76</v>
      </c>
      <c r="AM539" s="170">
        <f t="shared" si="16"/>
        <v>679</v>
      </c>
      <c r="AN539" s="147"/>
      <c r="AO539" s="155"/>
      <c r="AP539" s="156"/>
      <c r="AQ539" s="157">
        <v>5.1330922765999993</v>
      </c>
      <c r="AR539" s="158"/>
      <c r="AS539" s="145">
        <f>LOOKUP(rufmkm,'Sheet1 (2)'!$V$62:$V$71,'Sheet1 (2)'!$W$62:$W$71)</f>
        <v>60</v>
      </c>
      <c r="AT539" s="140"/>
      <c r="AU539" s="157">
        <f>IF(IF(D539='Sheet1 (2)'!$C$69,'Sheet1 (2)'!$D$69*('Sheet1 (2)'!$D$72-rut_index)/'Sheet1 (2)'!$D$72,IF(shee2!D539='Sheet1 (2)'!$C$70,'Sheet1 (2)'!$D$70*('Sheet1 (2)'!$D$72-rut_index)/'Sheet1 (2)'!$D$72,IF(shee2!D539='Sheet1 (2)'!$C$71,'Sheet1 (2)'!$D$71*('Sheet1 (2)'!$D$72-rut_index)/'Sheet1 (2)'!$D$72)))&lt;0,0,IF(D539='Sheet1 (2)'!$C$69,'Sheet1 (2)'!$D$69*('Sheet1 (2)'!$D$72-rut_index)/'Sheet1 (2)'!$D$72,IF(shee2!D539='Sheet1 (2)'!$C$70,'Sheet1 (2)'!$D$70*('Sheet1 (2)'!$D$72-rut_index)/'Sheet1 (2)'!$D$72,IF(shee2!D539='Sheet1 (2)'!$C$71,'Sheet1 (2)'!$D$71*('Sheet1 (2)'!$D$72-rut_index)/'Sheet1 (2)'!$D$72))))</f>
        <v>5</v>
      </c>
      <c r="AV539" s="157">
        <f>IF(IF(D539='Sheet1 (2)'!$C$69,'Sheet1 (2)'!$D$69*('Sheet1 (2)'!$D$72-crack_s_index)/'Sheet1 (2)'!$D$72,IF(shee2!D539='Sheet1 (2)'!$C$70,'Sheet1 (2)'!$D$70*('Sheet1 (2)'!$D$72-crack_s_index)/'Sheet1 (2)'!$D$72,IF(shee2!D539='Sheet1 (2)'!$C$71,'Sheet1 (2)'!$D$71*('Sheet1 (2)'!$D$72-crack_s_index)/'Sheet1 (2)'!$D$72)))&lt;0,0,IF(D539='Sheet1 (2)'!$C$69,'Sheet1 (2)'!$D$69*('Sheet1 (2)'!$D$72-crack_s_index)/'Sheet1 (2)'!$D$72,IF(shee2!D539='Sheet1 (2)'!$C$70,'Sheet1 (2)'!$D$70*('Sheet1 (2)'!$D$72-crack_s_index)/'Sheet1 (2)'!$D$72,IF(shee2!D539='Sheet1 (2)'!$C$71,'Sheet1 (2)'!$D$71*('Sheet1 (2)'!$D$72-crack_s_index)/'Sheet1 (2)'!$D$72))))</f>
        <v>5</v>
      </c>
      <c r="AW539" s="157">
        <f>IF(IF(D539='Sheet1 (2)'!$C$69,'Sheet1 (2)'!$D$69*('Sheet1 (2)'!$D$72-crack_t_index)/'Sheet1 (2)'!$D$72,IF(shee2!D539='Sheet1 (2)'!$C$70,'Sheet1 (2)'!$D$70*('Sheet1 (2)'!$D$72-crack_t_index)/'Sheet1 (2)'!$D$72,IF(shee2!D539='Sheet1 (2)'!$C$71,'Sheet1 (2)'!$D$71*('Sheet1 (2)'!$D$72-crack_t_index)/'Sheet1 (2)'!$D$72)))&lt;0,0,IF(D539='Sheet1 (2)'!$C$69,'Sheet1 (2)'!$D$69*('Sheet1 (2)'!$D$72-crack_t_index)/'Sheet1 (2)'!$D$72,IF(shee2!D539='Sheet1 (2)'!$C$70,'Sheet1 (2)'!$D$70*('Sheet1 (2)'!$D$72-crack_t_index)/'Sheet1 (2)'!$D$72,IF(shee2!D539='Sheet1 (2)'!$C$71,'Sheet1 (2)'!$D$71*('Sheet1 (2)'!$D$72-crack_t_index)/'Sheet1 (2)'!$D$72))))</f>
        <v>5</v>
      </c>
      <c r="AX539" s="157">
        <f>IF(IF(D539='Sheet1 (2)'!$C$69,'Sheet1 (2)'!$D$69*('Sheet1 (2)'!$D$72-rave_index)/'Sheet1 (2)'!$D$72,IF(shee2!D539='Sheet1 (2)'!$C$70,'Sheet1 (2)'!$D$70*('Sheet1 (2)'!$D$72-rave_index)/'Sheet1 (2)'!$D$72,IF(shee2!D539='Sheet1 (2)'!$C$71,'Sheet1 (2)'!$D$71*('Sheet1 (2)'!$D$72-rave_index)/'Sheet1 (2)'!$D$72)))&lt;0,0,IF(D539='Sheet1 (2)'!$C$69,'Sheet1 (2)'!$D$69*('Sheet1 (2)'!$D$72-rave_index)/'Sheet1 (2)'!$D$72,IF(shee2!D539='Sheet1 (2)'!$C$70,'Sheet1 (2)'!$D$70*('Sheet1 (2)'!$D$72-rave_index)/'Sheet1 (2)'!$D$72,IF(shee2!D539='Sheet1 (2)'!$C$71,'Sheet1 (2)'!$D$71*('Sheet1 (2)'!$D$72-rave_index)/'Sheet1 (2)'!$D$72))))</f>
        <v>5</v>
      </c>
      <c r="AY539" s="157">
        <f>IF(IF(D539='Sheet1 (2)'!$C$69,'Sheet1 (2)'!$D$69*('Sheet1 (2)'!$D$72-rough_index)/'Sheet1 (2)'!$D$72,IF(shee2!D539='Sheet1 (2)'!$C$70,'Sheet1 (2)'!$D$70*('Sheet1 (2)'!$D$72-rough_index)/'Sheet1 (2)'!$D$72,IF(shee2!D539='Sheet1 (2)'!$C$71,'Sheet1 (2)'!$D$71*('Sheet1 (2)'!$D$72-rough_index)/'Sheet1 (2)'!$D$72)))&lt;0,0,IF(D539='Sheet1 (2)'!$C$69,'Sheet1 (2)'!$D$69*('Sheet1 (2)'!$D$72-rough_index)/'Sheet1 (2)'!$D$72,IF(shee2!D539='Sheet1 (2)'!$C$70,'Sheet1 (2)'!$D$70*('Sheet1 (2)'!$D$72-rough_index)/'Sheet1 (2)'!$D$72,IF(shee2!D539='Sheet1 (2)'!$C$71,'Sheet1 (2)'!$D$71*('Sheet1 (2)'!$D$72-rough_index)/'Sheet1 (2)'!$D$72))))</f>
        <v>0</v>
      </c>
      <c r="AZ539" s="159">
        <f>+(AU539*'Sheet1 (2)'!$C$77)+(AV539*'Sheet1 (2)'!$C$78)+(AW539*'Sheet1 (2)'!$C$79)+(AX539*'Sheet1 (2)'!$C$80)+(AY539*'Sheet1 (2)'!$C$81)</f>
        <v>3.5</v>
      </c>
      <c r="BA539" s="213" t="str">
        <f t="shared" si="17"/>
        <v>Fair</v>
      </c>
      <c r="BE539">
        <f>IF(D539='Sheet1 (2)'!$C$61,'Sheet1 (2)'!$D$61*(counts^2)+'Sheet1 (2)'!$G$61*counts+'Sheet1 (2)'!$J$61,IF(D539='Sheet1 (2)'!$C$62,'Sheet1 (2)'!$D$62*counts+'Sheet1 (2)'!$G$62,IF(D539='Sheet1 (2)'!$C$63,'Sheet1 (2)'!$D$63*counts+'Sheet1 (2)'!$G$63,IF(D539='Sheet1 (2)'!$C$64,'Sheet1 (2)'!$D$64*counts+'Sheet1 (2)'!$G$64))))</f>
        <v>2.0984129299999998</v>
      </c>
    </row>
    <row r="540" spans="1:57" ht="12" customHeight="1">
      <c r="A540" s="145" t="s">
        <v>282</v>
      </c>
      <c r="B540" s="145" t="s">
        <v>76</v>
      </c>
      <c r="C540" s="170">
        <v>680</v>
      </c>
      <c r="D540" s="174" t="s">
        <v>77</v>
      </c>
      <c r="E540" s="171">
        <v>8</v>
      </c>
      <c r="F540" s="171">
        <v>2</v>
      </c>
      <c r="G540" s="171" t="s">
        <v>77</v>
      </c>
      <c r="H540" s="171">
        <v>1</v>
      </c>
      <c r="I540" s="171" t="s">
        <v>77</v>
      </c>
      <c r="J540" s="173" t="s">
        <v>80</v>
      </c>
      <c r="K540" s="173" t="s">
        <v>80</v>
      </c>
      <c r="L540" s="169">
        <f>VLOOKUP(CONCATENATE(J540,K540),'Sheet1 (2)'!$J$6:$K$26,2,FALSE)</f>
        <v>0</v>
      </c>
      <c r="M540" s="173" t="s">
        <v>83</v>
      </c>
      <c r="N540" s="173" t="s">
        <v>83</v>
      </c>
      <c r="O540" s="168">
        <f>VLOOKUP(CONCATENATE(M540,N540),'Sheet1 (2)'!$L$6:$M$26,2,FALSE)</f>
        <v>37.5</v>
      </c>
      <c r="P540" s="173" t="s">
        <v>83</v>
      </c>
      <c r="Q540" s="173" t="s">
        <v>79</v>
      </c>
      <c r="R540" s="168">
        <f>VLOOKUP(CONCATENATE(P540,Q540),'Sheet1 (2)'!$N$6:$O$26,2,FALSE)</f>
        <v>56.25</v>
      </c>
      <c r="S540" s="173" t="s">
        <v>80</v>
      </c>
      <c r="T540" s="173" t="s">
        <v>80</v>
      </c>
      <c r="U540" s="168">
        <f>VLOOKUP(CONCATENATE(S540,T540),'Sheet1 (2)'!$P$6:$Q$26,2,FALSE)</f>
        <v>0</v>
      </c>
      <c r="V540" s="173" t="s">
        <v>80</v>
      </c>
      <c r="W540" s="173" t="s">
        <v>80</v>
      </c>
      <c r="X540" s="168">
        <f>VLOOKUP(CONCATENATE(V540,W540),'Sheet1 (2)'!$R$6:$S$26,2,FALSE)</f>
        <v>0</v>
      </c>
      <c r="Y540" s="173" t="s">
        <v>80</v>
      </c>
      <c r="Z540" s="173" t="s">
        <v>80</v>
      </c>
      <c r="AA540" s="168">
        <f>VLOOKUP(CONCATENATE(Y540,Z540),'Sheet1 (2)'!$T$6:$U$26,2,FALSE)</f>
        <v>0</v>
      </c>
      <c r="AB540" s="173" t="s">
        <v>80</v>
      </c>
      <c r="AC540" s="173" t="s">
        <v>80</v>
      </c>
      <c r="AD540" s="168">
        <f>VLOOKUP(CONCATENATE(AB540,AC540),'Sheet1 (2)'!$X$6:$Y$26,2,FALSE)</f>
        <v>0</v>
      </c>
      <c r="AE540" s="173" t="s">
        <v>82</v>
      </c>
      <c r="AF540" s="173" t="s">
        <v>81</v>
      </c>
      <c r="AG540" s="168">
        <f>VLOOKUP(CONCATENATE(AE540,AF540),'Sheet1 (2)'!$Z$6:$AA$26,2,FALSE)</f>
        <v>66</v>
      </c>
      <c r="AH540" s="172"/>
      <c r="AI540" s="175"/>
      <c r="AJ540" s="140"/>
      <c r="AK540" s="176" t="s">
        <v>282</v>
      </c>
      <c r="AL540" s="176" t="s">
        <v>76</v>
      </c>
      <c r="AM540" s="170">
        <f t="shared" si="16"/>
        <v>680</v>
      </c>
      <c r="AN540" s="147"/>
      <c r="AO540" s="155" t="s">
        <v>409</v>
      </c>
      <c r="AP540" s="156"/>
      <c r="AQ540" s="157">
        <v>2.5672421667999998</v>
      </c>
      <c r="AR540" s="158"/>
      <c r="AS540" s="145">
        <f>LOOKUP(rufmkm,'Sheet1 (2)'!$V$62:$V$71,'Sheet1 (2)'!$W$62:$W$71)</f>
        <v>30</v>
      </c>
      <c r="AT540" s="140"/>
      <c r="AU540" s="157">
        <f>IF(IF(D540='Sheet1 (2)'!$C$69,'Sheet1 (2)'!$D$69*('Sheet1 (2)'!$D$72-rut_index)/'Sheet1 (2)'!$D$72,IF(shee2!D540='Sheet1 (2)'!$C$70,'Sheet1 (2)'!$D$70*('Sheet1 (2)'!$D$72-rut_index)/'Sheet1 (2)'!$D$72,IF(shee2!D540='Sheet1 (2)'!$C$71,'Sheet1 (2)'!$D$71*('Sheet1 (2)'!$D$72-rut_index)/'Sheet1 (2)'!$D$72)))&lt;0,0,IF(D540='Sheet1 (2)'!$C$69,'Sheet1 (2)'!$D$69*('Sheet1 (2)'!$D$72-rut_index)/'Sheet1 (2)'!$D$72,IF(shee2!D540='Sheet1 (2)'!$C$70,'Sheet1 (2)'!$D$70*('Sheet1 (2)'!$D$72-rut_index)/'Sheet1 (2)'!$D$72,IF(shee2!D540='Sheet1 (2)'!$C$71,'Sheet1 (2)'!$D$71*('Sheet1 (2)'!$D$72-rut_index)/'Sheet1 (2)'!$D$72))))</f>
        <v>5</v>
      </c>
      <c r="AV540" s="157">
        <f>IF(IF(D540='Sheet1 (2)'!$C$69,'Sheet1 (2)'!$D$69*('Sheet1 (2)'!$D$72-crack_s_index)/'Sheet1 (2)'!$D$72,IF(shee2!D540='Sheet1 (2)'!$C$70,'Sheet1 (2)'!$D$70*('Sheet1 (2)'!$D$72-crack_s_index)/'Sheet1 (2)'!$D$72,IF(shee2!D540='Sheet1 (2)'!$C$71,'Sheet1 (2)'!$D$71*('Sheet1 (2)'!$D$72-crack_s_index)/'Sheet1 (2)'!$D$72)))&lt;0,0,IF(D540='Sheet1 (2)'!$C$69,'Sheet1 (2)'!$D$69*('Sheet1 (2)'!$D$72-crack_s_index)/'Sheet1 (2)'!$D$72,IF(shee2!D540='Sheet1 (2)'!$C$70,'Sheet1 (2)'!$D$70*('Sheet1 (2)'!$D$72-crack_s_index)/'Sheet1 (2)'!$D$72,IF(shee2!D540='Sheet1 (2)'!$C$71,'Sheet1 (2)'!$D$71*('Sheet1 (2)'!$D$72-crack_s_index)/'Sheet1 (2)'!$D$72))))</f>
        <v>1.875</v>
      </c>
      <c r="AW540" s="157">
        <f>IF(IF(D540='Sheet1 (2)'!$C$69,'Sheet1 (2)'!$D$69*('Sheet1 (2)'!$D$72-crack_t_index)/'Sheet1 (2)'!$D$72,IF(shee2!D540='Sheet1 (2)'!$C$70,'Sheet1 (2)'!$D$70*('Sheet1 (2)'!$D$72-crack_t_index)/'Sheet1 (2)'!$D$72,IF(shee2!D540='Sheet1 (2)'!$C$71,'Sheet1 (2)'!$D$71*('Sheet1 (2)'!$D$72-crack_t_index)/'Sheet1 (2)'!$D$72)))&lt;0,0,IF(D540='Sheet1 (2)'!$C$69,'Sheet1 (2)'!$D$69*('Sheet1 (2)'!$D$72-crack_t_index)/'Sheet1 (2)'!$D$72,IF(shee2!D540='Sheet1 (2)'!$C$70,'Sheet1 (2)'!$D$70*('Sheet1 (2)'!$D$72-crack_t_index)/'Sheet1 (2)'!$D$72,IF(shee2!D540='Sheet1 (2)'!$C$71,'Sheet1 (2)'!$D$71*('Sheet1 (2)'!$D$72-crack_t_index)/'Sheet1 (2)'!$D$72))))</f>
        <v>0.3125</v>
      </c>
      <c r="AX540" s="157">
        <f>IF(IF(D540='Sheet1 (2)'!$C$69,'Sheet1 (2)'!$D$69*('Sheet1 (2)'!$D$72-rave_index)/'Sheet1 (2)'!$D$72,IF(shee2!D540='Sheet1 (2)'!$C$70,'Sheet1 (2)'!$D$70*('Sheet1 (2)'!$D$72-rave_index)/'Sheet1 (2)'!$D$72,IF(shee2!D540='Sheet1 (2)'!$C$71,'Sheet1 (2)'!$D$71*('Sheet1 (2)'!$D$72-rave_index)/'Sheet1 (2)'!$D$72)))&lt;0,0,IF(D540='Sheet1 (2)'!$C$69,'Sheet1 (2)'!$D$69*('Sheet1 (2)'!$D$72-rave_index)/'Sheet1 (2)'!$D$72,IF(shee2!D540='Sheet1 (2)'!$C$70,'Sheet1 (2)'!$D$70*('Sheet1 (2)'!$D$72-rave_index)/'Sheet1 (2)'!$D$72,IF(shee2!D540='Sheet1 (2)'!$C$71,'Sheet1 (2)'!$D$71*('Sheet1 (2)'!$D$72-rave_index)/'Sheet1 (2)'!$D$72))))</f>
        <v>5</v>
      </c>
      <c r="AY540" s="157">
        <f>IF(IF(D540='Sheet1 (2)'!$C$69,'Sheet1 (2)'!$D$69*('Sheet1 (2)'!$D$72-rough_index)/'Sheet1 (2)'!$D$72,IF(shee2!D540='Sheet1 (2)'!$C$70,'Sheet1 (2)'!$D$70*('Sheet1 (2)'!$D$72-rough_index)/'Sheet1 (2)'!$D$72,IF(shee2!D540='Sheet1 (2)'!$C$71,'Sheet1 (2)'!$D$71*('Sheet1 (2)'!$D$72-rough_index)/'Sheet1 (2)'!$D$72)))&lt;0,0,IF(D540='Sheet1 (2)'!$C$69,'Sheet1 (2)'!$D$69*('Sheet1 (2)'!$D$72-rough_index)/'Sheet1 (2)'!$D$72,IF(shee2!D540='Sheet1 (2)'!$C$70,'Sheet1 (2)'!$D$70*('Sheet1 (2)'!$D$72-rough_index)/'Sheet1 (2)'!$D$72,IF(shee2!D540='Sheet1 (2)'!$C$71,'Sheet1 (2)'!$D$71*('Sheet1 (2)'!$D$72-rough_index)/'Sheet1 (2)'!$D$72))))</f>
        <v>2.5</v>
      </c>
      <c r="AZ540" s="159">
        <f>+(AU540*'Sheet1 (2)'!$C$77)+(AV540*'Sheet1 (2)'!$C$78)+(AW540*'Sheet1 (2)'!$C$79)+(AX540*'Sheet1 (2)'!$C$80)+(AY540*'Sheet1 (2)'!$C$81)</f>
        <v>2.9375</v>
      </c>
      <c r="BA540" s="213" t="str">
        <f t="shared" si="17"/>
        <v>Fair</v>
      </c>
      <c r="BE540">
        <f>IF(D540='Sheet1 (2)'!$C$61,'Sheet1 (2)'!$D$61*(counts^2)+'Sheet1 (2)'!$G$61*counts+'Sheet1 (2)'!$J$61,IF(D540='Sheet1 (2)'!$C$62,'Sheet1 (2)'!$D$62*counts+'Sheet1 (2)'!$G$62,IF(D540='Sheet1 (2)'!$C$63,'Sheet1 (2)'!$D$63*counts+'Sheet1 (2)'!$G$63,IF(D540='Sheet1 (2)'!$C$64,'Sheet1 (2)'!$D$64*counts+'Sheet1 (2)'!$G$64))))</f>
        <v>2.0984129299999998</v>
      </c>
    </row>
    <row r="541" spans="1:57" ht="12" customHeight="1">
      <c r="A541" s="145" t="s">
        <v>282</v>
      </c>
      <c r="B541" s="145" t="s">
        <v>76</v>
      </c>
      <c r="C541" s="170">
        <v>681</v>
      </c>
      <c r="D541" s="174" t="s">
        <v>77</v>
      </c>
      <c r="E541" s="171">
        <v>8</v>
      </c>
      <c r="F541" s="171">
        <v>2</v>
      </c>
      <c r="G541" s="171" t="s">
        <v>77</v>
      </c>
      <c r="H541" s="171">
        <v>1</v>
      </c>
      <c r="I541" s="171" t="s">
        <v>77</v>
      </c>
      <c r="J541" s="173" t="s">
        <v>80</v>
      </c>
      <c r="K541" s="173" t="s">
        <v>80</v>
      </c>
      <c r="L541" s="169">
        <f>VLOOKUP(CONCATENATE(J541,K541),'Sheet1 (2)'!$J$6:$K$26,2,FALSE)</f>
        <v>0</v>
      </c>
      <c r="M541" s="173" t="s">
        <v>83</v>
      </c>
      <c r="N541" s="173" t="s">
        <v>79</v>
      </c>
      <c r="O541" s="168">
        <f>VLOOKUP(CONCATENATE(M541,N541),'Sheet1 (2)'!$L$6:$M$26,2,FALSE)</f>
        <v>56.25</v>
      </c>
      <c r="P541" s="173" t="s">
        <v>83</v>
      </c>
      <c r="Q541" s="173" t="s">
        <v>79</v>
      </c>
      <c r="R541" s="168">
        <f>VLOOKUP(CONCATENATE(P541,Q541),'Sheet1 (2)'!$N$6:$O$26,2,FALSE)</f>
        <v>56.25</v>
      </c>
      <c r="S541" s="173" t="s">
        <v>80</v>
      </c>
      <c r="T541" s="173" t="s">
        <v>80</v>
      </c>
      <c r="U541" s="168">
        <f>VLOOKUP(CONCATENATE(S541,T541),'Sheet1 (2)'!$P$6:$Q$26,2,FALSE)</f>
        <v>0</v>
      </c>
      <c r="V541" s="173" t="s">
        <v>80</v>
      </c>
      <c r="W541" s="173" t="s">
        <v>80</v>
      </c>
      <c r="X541" s="168">
        <f>VLOOKUP(CONCATENATE(V541,W541),'Sheet1 (2)'!$R$6:$S$26,2,FALSE)</f>
        <v>0</v>
      </c>
      <c r="Y541" s="173" t="s">
        <v>80</v>
      </c>
      <c r="Z541" s="173" t="s">
        <v>80</v>
      </c>
      <c r="AA541" s="168">
        <f>VLOOKUP(CONCATENATE(Y541,Z541),'Sheet1 (2)'!$T$6:$U$26,2,FALSE)</f>
        <v>0</v>
      </c>
      <c r="AB541" s="173" t="s">
        <v>80</v>
      </c>
      <c r="AC541" s="173" t="s">
        <v>80</v>
      </c>
      <c r="AD541" s="168">
        <f>VLOOKUP(CONCATENATE(AB541,AC541),'Sheet1 (2)'!$X$6:$Y$26,2,FALSE)</f>
        <v>0</v>
      </c>
      <c r="AE541" s="173" t="s">
        <v>82</v>
      </c>
      <c r="AF541" s="173" t="s">
        <v>81</v>
      </c>
      <c r="AG541" s="168">
        <f>VLOOKUP(CONCATENATE(AE541,AF541),'Sheet1 (2)'!$Z$6:$AA$26,2,FALSE)</f>
        <v>66</v>
      </c>
      <c r="AH541" s="172"/>
      <c r="AI541" s="175"/>
      <c r="AJ541" s="140"/>
      <c r="AK541" s="176" t="s">
        <v>282</v>
      </c>
      <c r="AL541" s="176" t="s">
        <v>76</v>
      </c>
      <c r="AM541" s="170">
        <f t="shared" si="16"/>
        <v>681</v>
      </c>
      <c r="AN541" s="147"/>
      <c r="AO541" s="155"/>
      <c r="AP541" s="156"/>
      <c r="AQ541" s="157">
        <v>1.8238023340000002</v>
      </c>
      <c r="AR541" s="158"/>
      <c r="AS541" s="145">
        <f>LOOKUP(rufmkm,'Sheet1 (2)'!$V$62:$V$71,'Sheet1 (2)'!$W$62:$W$71)</f>
        <v>20</v>
      </c>
      <c r="AT541" s="140"/>
      <c r="AU541" s="157">
        <f>IF(IF(D541='Sheet1 (2)'!$C$69,'Sheet1 (2)'!$D$69*('Sheet1 (2)'!$D$72-rut_index)/'Sheet1 (2)'!$D$72,IF(shee2!D541='Sheet1 (2)'!$C$70,'Sheet1 (2)'!$D$70*('Sheet1 (2)'!$D$72-rut_index)/'Sheet1 (2)'!$D$72,IF(shee2!D541='Sheet1 (2)'!$C$71,'Sheet1 (2)'!$D$71*('Sheet1 (2)'!$D$72-rut_index)/'Sheet1 (2)'!$D$72)))&lt;0,0,IF(D541='Sheet1 (2)'!$C$69,'Sheet1 (2)'!$D$69*('Sheet1 (2)'!$D$72-rut_index)/'Sheet1 (2)'!$D$72,IF(shee2!D541='Sheet1 (2)'!$C$70,'Sheet1 (2)'!$D$70*('Sheet1 (2)'!$D$72-rut_index)/'Sheet1 (2)'!$D$72,IF(shee2!D541='Sheet1 (2)'!$C$71,'Sheet1 (2)'!$D$71*('Sheet1 (2)'!$D$72-rut_index)/'Sheet1 (2)'!$D$72))))</f>
        <v>5</v>
      </c>
      <c r="AV541" s="157">
        <f>IF(IF(D541='Sheet1 (2)'!$C$69,'Sheet1 (2)'!$D$69*('Sheet1 (2)'!$D$72-crack_s_index)/'Sheet1 (2)'!$D$72,IF(shee2!D541='Sheet1 (2)'!$C$70,'Sheet1 (2)'!$D$70*('Sheet1 (2)'!$D$72-crack_s_index)/'Sheet1 (2)'!$D$72,IF(shee2!D541='Sheet1 (2)'!$C$71,'Sheet1 (2)'!$D$71*('Sheet1 (2)'!$D$72-crack_s_index)/'Sheet1 (2)'!$D$72)))&lt;0,0,IF(D541='Sheet1 (2)'!$C$69,'Sheet1 (2)'!$D$69*('Sheet1 (2)'!$D$72-crack_s_index)/'Sheet1 (2)'!$D$72,IF(shee2!D541='Sheet1 (2)'!$C$70,'Sheet1 (2)'!$D$70*('Sheet1 (2)'!$D$72-crack_s_index)/'Sheet1 (2)'!$D$72,IF(shee2!D541='Sheet1 (2)'!$C$71,'Sheet1 (2)'!$D$71*('Sheet1 (2)'!$D$72-crack_s_index)/'Sheet1 (2)'!$D$72))))</f>
        <v>0.3125</v>
      </c>
      <c r="AW541" s="157">
        <f>IF(IF(D541='Sheet1 (2)'!$C$69,'Sheet1 (2)'!$D$69*('Sheet1 (2)'!$D$72-crack_t_index)/'Sheet1 (2)'!$D$72,IF(shee2!D541='Sheet1 (2)'!$C$70,'Sheet1 (2)'!$D$70*('Sheet1 (2)'!$D$72-crack_t_index)/'Sheet1 (2)'!$D$72,IF(shee2!D541='Sheet1 (2)'!$C$71,'Sheet1 (2)'!$D$71*('Sheet1 (2)'!$D$72-crack_t_index)/'Sheet1 (2)'!$D$72)))&lt;0,0,IF(D541='Sheet1 (2)'!$C$69,'Sheet1 (2)'!$D$69*('Sheet1 (2)'!$D$72-crack_t_index)/'Sheet1 (2)'!$D$72,IF(shee2!D541='Sheet1 (2)'!$C$70,'Sheet1 (2)'!$D$70*('Sheet1 (2)'!$D$72-crack_t_index)/'Sheet1 (2)'!$D$72,IF(shee2!D541='Sheet1 (2)'!$C$71,'Sheet1 (2)'!$D$71*('Sheet1 (2)'!$D$72-crack_t_index)/'Sheet1 (2)'!$D$72))))</f>
        <v>0.3125</v>
      </c>
      <c r="AX541" s="157">
        <f>IF(IF(D541='Sheet1 (2)'!$C$69,'Sheet1 (2)'!$D$69*('Sheet1 (2)'!$D$72-rave_index)/'Sheet1 (2)'!$D$72,IF(shee2!D541='Sheet1 (2)'!$C$70,'Sheet1 (2)'!$D$70*('Sheet1 (2)'!$D$72-rave_index)/'Sheet1 (2)'!$D$72,IF(shee2!D541='Sheet1 (2)'!$C$71,'Sheet1 (2)'!$D$71*('Sheet1 (2)'!$D$72-rave_index)/'Sheet1 (2)'!$D$72)))&lt;0,0,IF(D541='Sheet1 (2)'!$C$69,'Sheet1 (2)'!$D$69*('Sheet1 (2)'!$D$72-rave_index)/'Sheet1 (2)'!$D$72,IF(shee2!D541='Sheet1 (2)'!$C$70,'Sheet1 (2)'!$D$70*('Sheet1 (2)'!$D$72-rave_index)/'Sheet1 (2)'!$D$72,IF(shee2!D541='Sheet1 (2)'!$C$71,'Sheet1 (2)'!$D$71*('Sheet1 (2)'!$D$72-rave_index)/'Sheet1 (2)'!$D$72))))</f>
        <v>5</v>
      </c>
      <c r="AY541" s="157">
        <f>IF(IF(D541='Sheet1 (2)'!$C$69,'Sheet1 (2)'!$D$69*('Sheet1 (2)'!$D$72-rough_index)/'Sheet1 (2)'!$D$72,IF(shee2!D541='Sheet1 (2)'!$C$70,'Sheet1 (2)'!$D$70*('Sheet1 (2)'!$D$72-rough_index)/'Sheet1 (2)'!$D$72,IF(shee2!D541='Sheet1 (2)'!$C$71,'Sheet1 (2)'!$D$71*('Sheet1 (2)'!$D$72-rough_index)/'Sheet1 (2)'!$D$72)))&lt;0,0,IF(D541='Sheet1 (2)'!$C$69,'Sheet1 (2)'!$D$69*('Sheet1 (2)'!$D$72-rough_index)/'Sheet1 (2)'!$D$72,IF(shee2!D541='Sheet1 (2)'!$C$70,'Sheet1 (2)'!$D$70*('Sheet1 (2)'!$D$72-rough_index)/'Sheet1 (2)'!$D$72,IF(shee2!D541='Sheet1 (2)'!$C$71,'Sheet1 (2)'!$D$71*('Sheet1 (2)'!$D$72-rough_index)/'Sheet1 (2)'!$D$72))))</f>
        <v>3.3333333333333335</v>
      </c>
      <c r="AZ541" s="159">
        <f>+(AU541*'Sheet1 (2)'!$C$77)+(AV541*'Sheet1 (2)'!$C$78)+(AW541*'Sheet1 (2)'!$C$79)+(AX541*'Sheet1 (2)'!$C$80)+(AY541*'Sheet1 (2)'!$C$81)</f>
        <v>2.625</v>
      </c>
      <c r="BA541" s="213" t="str">
        <f t="shared" si="17"/>
        <v>Fair</v>
      </c>
      <c r="BE541">
        <f>IF(D541='Sheet1 (2)'!$C$61,'Sheet1 (2)'!$D$61*(counts^2)+'Sheet1 (2)'!$G$61*counts+'Sheet1 (2)'!$J$61,IF(D541='Sheet1 (2)'!$C$62,'Sheet1 (2)'!$D$62*counts+'Sheet1 (2)'!$G$62,IF(D541='Sheet1 (2)'!$C$63,'Sheet1 (2)'!$D$63*counts+'Sheet1 (2)'!$G$63,IF(D541='Sheet1 (2)'!$C$64,'Sheet1 (2)'!$D$64*counts+'Sheet1 (2)'!$G$64))))</f>
        <v>2.0984129299999998</v>
      </c>
    </row>
    <row r="542" spans="1:57" ht="12" customHeight="1">
      <c r="A542" s="145" t="s">
        <v>282</v>
      </c>
      <c r="B542" s="145" t="s">
        <v>76</v>
      </c>
      <c r="C542" s="170">
        <v>682</v>
      </c>
      <c r="D542" s="174" t="s">
        <v>77</v>
      </c>
      <c r="E542" s="171">
        <v>8</v>
      </c>
      <c r="F542" s="171">
        <v>2</v>
      </c>
      <c r="G542" s="171" t="s">
        <v>77</v>
      </c>
      <c r="H542" s="171">
        <v>1</v>
      </c>
      <c r="I542" s="171" t="s">
        <v>77</v>
      </c>
      <c r="J542" s="173" t="s">
        <v>80</v>
      </c>
      <c r="K542" s="173" t="s">
        <v>80</v>
      </c>
      <c r="L542" s="169">
        <f>VLOOKUP(CONCATENATE(J542,K542),'Sheet1 (2)'!$J$6:$K$26,2,FALSE)</f>
        <v>0</v>
      </c>
      <c r="M542" s="173" t="s">
        <v>80</v>
      </c>
      <c r="N542" s="173" t="s">
        <v>80</v>
      </c>
      <c r="O542" s="168">
        <f>VLOOKUP(CONCATENATE(M542,N542),'Sheet1 (2)'!$L$6:$M$26,2,FALSE)</f>
        <v>0</v>
      </c>
      <c r="P542" s="173" t="s">
        <v>80</v>
      </c>
      <c r="Q542" s="173" t="s">
        <v>80</v>
      </c>
      <c r="R542" s="168">
        <f>VLOOKUP(CONCATENATE(P542,Q542),'Sheet1 (2)'!$N$6:$O$26,2,FALSE)</f>
        <v>0</v>
      </c>
      <c r="S542" s="173" t="s">
        <v>80</v>
      </c>
      <c r="T542" s="173" t="s">
        <v>80</v>
      </c>
      <c r="U542" s="168">
        <f>VLOOKUP(CONCATENATE(S542,T542),'Sheet1 (2)'!$P$6:$Q$26,2,FALSE)</f>
        <v>0</v>
      </c>
      <c r="V542" s="173" t="s">
        <v>80</v>
      </c>
      <c r="W542" s="173" t="s">
        <v>80</v>
      </c>
      <c r="X542" s="168">
        <f>VLOOKUP(CONCATENATE(V542,W542),'Sheet1 (2)'!$R$6:$S$26,2,FALSE)</f>
        <v>0</v>
      </c>
      <c r="Y542" s="173" t="s">
        <v>80</v>
      </c>
      <c r="Z542" s="173" t="s">
        <v>80</v>
      </c>
      <c r="AA542" s="168">
        <f>VLOOKUP(CONCATENATE(Y542,Z542),'Sheet1 (2)'!$T$6:$U$26,2,FALSE)</f>
        <v>0</v>
      </c>
      <c r="AB542" s="173" t="s">
        <v>80</v>
      </c>
      <c r="AC542" s="173" t="s">
        <v>80</v>
      </c>
      <c r="AD542" s="168">
        <f>VLOOKUP(CONCATENATE(AB542,AC542),'Sheet1 (2)'!$X$6:$Y$26,2,FALSE)</f>
        <v>0</v>
      </c>
      <c r="AE542" s="173" t="s">
        <v>82</v>
      </c>
      <c r="AF542" s="173" t="s">
        <v>81</v>
      </c>
      <c r="AG542" s="168">
        <f>VLOOKUP(CONCATENATE(AE542,AF542),'Sheet1 (2)'!$Z$6:$AA$26,2,FALSE)</f>
        <v>66</v>
      </c>
      <c r="AH542" s="172"/>
      <c r="AI542" s="175"/>
      <c r="AJ542" s="140"/>
      <c r="AK542" s="176" t="s">
        <v>282</v>
      </c>
      <c r="AL542" s="176" t="s">
        <v>76</v>
      </c>
      <c r="AM542" s="170">
        <f t="shared" si="16"/>
        <v>682</v>
      </c>
      <c r="AN542" s="147"/>
      <c r="AO542" s="155"/>
      <c r="AP542" s="156"/>
      <c r="AQ542" s="157">
        <v>2.2528350395999999</v>
      </c>
      <c r="AR542" s="158"/>
      <c r="AS542" s="145">
        <f>LOOKUP(rufmkm,'Sheet1 (2)'!$V$62:$V$71,'Sheet1 (2)'!$W$62:$W$71)</f>
        <v>30</v>
      </c>
      <c r="AT542" s="140"/>
      <c r="AU542" s="157">
        <f>IF(IF(D542='Sheet1 (2)'!$C$69,'Sheet1 (2)'!$D$69*('Sheet1 (2)'!$D$72-rut_index)/'Sheet1 (2)'!$D$72,IF(shee2!D542='Sheet1 (2)'!$C$70,'Sheet1 (2)'!$D$70*('Sheet1 (2)'!$D$72-rut_index)/'Sheet1 (2)'!$D$72,IF(shee2!D542='Sheet1 (2)'!$C$71,'Sheet1 (2)'!$D$71*('Sheet1 (2)'!$D$72-rut_index)/'Sheet1 (2)'!$D$72)))&lt;0,0,IF(D542='Sheet1 (2)'!$C$69,'Sheet1 (2)'!$D$69*('Sheet1 (2)'!$D$72-rut_index)/'Sheet1 (2)'!$D$72,IF(shee2!D542='Sheet1 (2)'!$C$70,'Sheet1 (2)'!$D$70*('Sheet1 (2)'!$D$72-rut_index)/'Sheet1 (2)'!$D$72,IF(shee2!D542='Sheet1 (2)'!$C$71,'Sheet1 (2)'!$D$71*('Sheet1 (2)'!$D$72-rut_index)/'Sheet1 (2)'!$D$72))))</f>
        <v>5</v>
      </c>
      <c r="AV542" s="157">
        <f>IF(IF(D542='Sheet1 (2)'!$C$69,'Sheet1 (2)'!$D$69*('Sheet1 (2)'!$D$72-crack_s_index)/'Sheet1 (2)'!$D$72,IF(shee2!D542='Sheet1 (2)'!$C$70,'Sheet1 (2)'!$D$70*('Sheet1 (2)'!$D$72-crack_s_index)/'Sheet1 (2)'!$D$72,IF(shee2!D542='Sheet1 (2)'!$C$71,'Sheet1 (2)'!$D$71*('Sheet1 (2)'!$D$72-crack_s_index)/'Sheet1 (2)'!$D$72)))&lt;0,0,IF(D542='Sheet1 (2)'!$C$69,'Sheet1 (2)'!$D$69*('Sheet1 (2)'!$D$72-crack_s_index)/'Sheet1 (2)'!$D$72,IF(shee2!D542='Sheet1 (2)'!$C$70,'Sheet1 (2)'!$D$70*('Sheet1 (2)'!$D$72-crack_s_index)/'Sheet1 (2)'!$D$72,IF(shee2!D542='Sheet1 (2)'!$C$71,'Sheet1 (2)'!$D$71*('Sheet1 (2)'!$D$72-crack_s_index)/'Sheet1 (2)'!$D$72))))</f>
        <v>5</v>
      </c>
      <c r="AW542" s="157">
        <f>IF(IF(D542='Sheet1 (2)'!$C$69,'Sheet1 (2)'!$D$69*('Sheet1 (2)'!$D$72-crack_t_index)/'Sheet1 (2)'!$D$72,IF(shee2!D542='Sheet1 (2)'!$C$70,'Sheet1 (2)'!$D$70*('Sheet1 (2)'!$D$72-crack_t_index)/'Sheet1 (2)'!$D$72,IF(shee2!D542='Sheet1 (2)'!$C$71,'Sheet1 (2)'!$D$71*('Sheet1 (2)'!$D$72-crack_t_index)/'Sheet1 (2)'!$D$72)))&lt;0,0,IF(D542='Sheet1 (2)'!$C$69,'Sheet1 (2)'!$D$69*('Sheet1 (2)'!$D$72-crack_t_index)/'Sheet1 (2)'!$D$72,IF(shee2!D542='Sheet1 (2)'!$C$70,'Sheet1 (2)'!$D$70*('Sheet1 (2)'!$D$72-crack_t_index)/'Sheet1 (2)'!$D$72,IF(shee2!D542='Sheet1 (2)'!$C$71,'Sheet1 (2)'!$D$71*('Sheet1 (2)'!$D$72-crack_t_index)/'Sheet1 (2)'!$D$72))))</f>
        <v>5</v>
      </c>
      <c r="AX542" s="157">
        <f>IF(IF(D542='Sheet1 (2)'!$C$69,'Sheet1 (2)'!$D$69*('Sheet1 (2)'!$D$72-rave_index)/'Sheet1 (2)'!$D$72,IF(shee2!D542='Sheet1 (2)'!$C$70,'Sheet1 (2)'!$D$70*('Sheet1 (2)'!$D$72-rave_index)/'Sheet1 (2)'!$D$72,IF(shee2!D542='Sheet1 (2)'!$C$71,'Sheet1 (2)'!$D$71*('Sheet1 (2)'!$D$72-rave_index)/'Sheet1 (2)'!$D$72)))&lt;0,0,IF(D542='Sheet1 (2)'!$C$69,'Sheet1 (2)'!$D$69*('Sheet1 (2)'!$D$72-rave_index)/'Sheet1 (2)'!$D$72,IF(shee2!D542='Sheet1 (2)'!$C$70,'Sheet1 (2)'!$D$70*('Sheet1 (2)'!$D$72-rave_index)/'Sheet1 (2)'!$D$72,IF(shee2!D542='Sheet1 (2)'!$C$71,'Sheet1 (2)'!$D$71*('Sheet1 (2)'!$D$72-rave_index)/'Sheet1 (2)'!$D$72))))</f>
        <v>5</v>
      </c>
      <c r="AY542" s="157">
        <f>IF(IF(D542='Sheet1 (2)'!$C$69,'Sheet1 (2)'!$D$69*('Sheet1 (2)'!$D$72-rough_index)/'Sheet1 (2)'!$D$72,IF(shee2!D542='Sheet1 (2)'!$C$70,'Sheet1 (2)'!$D$70*('Sheet1 (2)'!$D$72-rough_index)/'Sheet1 (2)'!$D$72,IF(shee2!D542='Sheet1 (2)'!$C$71,'Sheet1 (2)'!$D$71*('Sheet1 (2)'!$D$72-rough_index)/'Sheet1 (2)'!$D$72)))&lt;0,0,IF(D542='Sheet1 (2)'!$C$69,'Sheet1 (2)'!$D$69*('Sheet1 (2)'!$D$72-rough_index)/'Sheet1 (2)'!$D$72,IF(shee2!D542='Sheet1 (2)'!$C$70,'Sheet1 (2)'!$D$70*('Sheet1 (2)'!$D$72-rough_index)/'Sheet1 (2)'!$D$72,IF(shee2!D542='Sheet1 (2)'!$C$71,'Sheet1 (2)'!$D$71*('Sheet1 (2)'!$D$72-rough_index)/'Sheet1 (2)'!$D$72))))</f>
        <v>2.5</v>
      </c>
      <c r="AZ542" s="159">
        <f>+(AU542*'Sheet1 (2)'!$C$77)+(AV542*'Sheet1 (2)'!$C$78)+(AW542*'Sheet1 (2)'!$C$79)+(AX542*'Sheet1 (2)'!$C$80)+(AY542*'Sheet1 (2)'!$C$81)</f>
        <v>4.25</v>
      </c>
      <c r="BA542" s="213" t="str">
        <f t="shared" si="17"/>
        <v>Good</v>
      </c>
      <c r="BE542">
        <f>IF(D542='Sheet1 (2)'!$C$61,'Sheet1 (2)'!$D$61*(counts^2)+'Sheet1 (2)'!$G$61*counts+'Sheet1 (2)'!$J$61,IF(D542='Sheet1 (2)'!$C$62,'Sheet1 (2)'!$D$62*counts+'Sheet1 (2)'!$G$62,IF(D542='Sheet1 (2)'!$C$63,'Sheet1 (2)'!$D$63*counts+'Sheet1 (2)'!$G$63,IF(D542='Sheet1 (2)'!$C$64,'Sheet1 (2)'!$D$64*counts+'Sheet1 (2)'!$G$64))))</f>
        <v>2.0984129299999998</v>
      </c>
    </row>
    <row r="543" spans="1:57" ht="12" customHeight="1">
      <c r="A543" s="145" t="s">
        <v>282</v>
      </c>
      <c r="B543" s="145" t="s">
        <v>76</v>
      </c>
      <c r="C543" s="170">
        <v>683</v>
      </c>
      <c r="D543" s="174" t="s">
        <v>77</v>
      </c>
      <c r="E543" s="171">
        <v>8</v>
      </c>
      <c r="F543" s="171">
        <v>2</v>
      </c>
      <c r="G543" s="171" t="s">
        <v>77</v>
      </c>
      <c r="H543" s="171">
        <v>1</v>
      </c>
      <c r="I543" s="171" t="s">
        <v>77</v>
      </c>
      <c r="J543" s="173" t="s">
        <v>80</v>
      </c>
      <c r="K543" s="173" t="s">
        <v>80</v>
      </c>
      <c r="L543" s="169">
        <f>VLOOKUP(CONCATENATE(J543,K543),'Sheet1 (2)'!$J$6:$K$26,2,FALSE)</f>
        <v>0</v>
      </c>
      <c r="M543" s="173" t="s">
        <v>83</v>
      </c>
      <c r="N543" s="173" t="s">
        <v>79</v>
      </c>
      <c r="O543" s="168">
        <f>VLOOKUP(CONCATENATE(M543,N543),'Sheet1 (2)'!$L$6:$M$26,2,FALSE)</f>
        <v>56.25</v>
      </c>
      <c r="P543" s="173" t="s">
        <v>80</v>
      </c>
      <c r="Q543" s="173" t="s">
        <v>80</v>
      </c>
      <c r="R543" s="168">
        <f>VLOOKUP(CONCATENATE(P543,Q543),'Sheet1 (2)'!$N$6:$O$26,2,FALSE)</f>
        <v>0</v>
      </c>
      <c r="S543" s="173" t="s">
        <v>80</v>
      </c>
      <c r="T543" s="173" t="s">
        <v>80</v>
      </c>
      <c r="U543" s="168">
        <f>VLOOKUP(CONCATENATE(S543,T543),'Sheet1 (2)'!$P$6:$Q$26,2,FALSE)</f>
        <v>0</v>
      </c>
      <c r="V543" s="173" t="s">
        <v>80</v>
      </c>
      <c r="W543" s="173" t="s">
        <v>80</v>
      </c>
      <c r="X543" s="168">
        <f>VLOOKUP(CONCATENATE(V543,W543),'Sheet1 (2)'!$R$6:$S$26,2,FALSE)</f>
        <v>0</v>
      </c>
      <c r="Y543" s="173" t="s">
        <v>80</v>
      </c>
      <c r="Z543" s="173" t="s">
        <v>80</v>
      </c>
      <c r="AA543" s="168">
        <f>VLOOKUP(CONCATENATE(Y543,Z543),'Sheet1 (2)'!$T$6:$U$26,2,FALSE)</f>
        <v>0</v>
      </c>
      <c r="AB543" s="173" t="s">
        <v>80</v>
      </c>
      <c r="AC543" s="173" t="s">
        <v>80</v>
      </c>
      <c r="AD543" s="168">
        <f>VLOOKUP(CONCATENATE(AB543,AC543),'Sheet1 (2)'!$X$6:$Y$26,2,FALSE)</f>
        <v>0</v>
      </c>
      <c r="AE543" s="173" t="s">
        <v>82</v>
      </c>
      <c r="AF543" s="173" t="s">
        <v>81</v>
      </c>
      <c r="AG543" s="168">
        <f>VLOOKUP(CONCATENATE(AE543,AF543),'Sheet1 (2)'!$Z$6:$AA$26,2,FALSE)</f>
        <v>66</v>
      </c>
      <c r="AH543" s="172"/>
      <c r="AI543" s="175"/>
      <c r="AJ543" s="140"/>
      <c r="AK543" s="176" t="s">
        <v>282</v>
      </c>
      <c r="AL543" s="176" t="s">
        <v>76</v>
      </c>
      <c r="AM543" s="170">
        <f t="shared" si="16"/>
        <v>683</v>
      </c>
      <c r="AN543" s="147"/>
      <c r="AO543" s="155"/>
      <c r="AP543" s="156"/>
      <c r="AQ543" s="157">
        <v>2.7230887796000003</v>
      </c>
      <c r="AR543" s="158"/>
      <c r="AS543" s="145">
        <f>LOOKUP(rufmkm,'Sheet1 (2)'!$V$62:$V$71,'Sheet1 (2)'!$W$62:$W$71)</f>
        <v>30</v>
      </c>
      <c r="AT543" s="140"/>
      <c r="AU543" s="157">
        <f>IF(IF(D543='Sheet1 (2)'!$C$69,'Sheet1 (2)'!$D$69*('Sheet1 (2)'!$D$72-rut_index)/'Sheet1 (2)'!$D$72,IF(shee2!D543='Sheet1 (2)'!$C$70,'Sheet1 (2)'!$D$70*('Sheet1 (2)'!$D$72-rut_index)/'Sheet1 (2)'!$D$72,IF(shee2!D543='Sheet1 (2)'!$C$71,'Sheet1 (2)'!$D$71*('Sheet1 (2)'!$D$72-rut_index)/'Sheet1 (2)'!$D$72)))&lt;0,0,IF(D543='Sheet1 (2)'!$C$69,'Sheet1 (2)'!$D$69*('Sheet1 (2)'!$D$72-rut_index)/'Sheet1 (2)'!$D$72,IF(shee2!D543='Sheet1 (2)'!$C$70,'Sheet1 (2)'!$D$70*('Sheet1 (2)'!$D$72-rut_index)/'Sheet1 (2)'!$D$72,IF(shee2!D543='Sheet1 (2)'!$C$71,'Sheet1 (2)'!$D$71*('Sheet1 (2)'!$D$72-rut_index)/'Sheet1 (2)'!$D$72))))</f>
        <v>5</v>
      </c>
      <c r="AV543" s="157">
        <f>IF(IF(D543='Sheet1 (2)'!$C$69,'Sheet1 (2)'!$D$69*('Sheet1 (2)'!$D$72-crack_s_index)/'Sheet1 (2)'!$D$72,IF(shee2!D543='Sheet1 (2)'!$C$70,'Sheet1 (2)'!$D$70*('Sheet1 (2)'!$D$72-crack_s_index)/'Sheet1 (2)'!$D$72,IF(shee2!D543='Sheet1 (2)'!$C$71,'Sheet1 (2)'!$D$71*('Sheet1 (2)'!$D$72-crack_s_index)/'Sheet1 (2)'!$D$72)))&lt;0,0,IF(D543='Sheet1 (2)'!$C$69,'Sheet1 (2)'!$D$69*('Sheet1 (2)'!$D$72-crack_s_index)/'Sheet1 (2)'!$D$72,IF(shee2!D543='Sheet1 (2)'!$C$70,'Sheet1 (2)'!$D$70*('Sheet1 (2)'!$D$72-crack_s_index)/'Sheet1 (2)'!$D$72,IF(shee2!D543='Sheet1 (2)'!$C$71,'Sheet1 (2)'!$D$71*('Sheet1 (2)'!$D$72-crack_s_index)/'Sheet1 (2)'!$D$72))))</f>
        <v>0.3125</v>
      </c>
      <c r="AW543" s="157">
        <f>IF(IF(D543='Sheet1 (2)'!$C$69,'Sheet1 (2)'!$D$69*('Sheet1 (2)'!$D$72-crack_t_index)/'Sheet1 (2)'!$D$72,IF(shee2!D543='Sheet1 (2)'!$C$70,'Sheet1 (2)'!$D$70*('Sheet1 (2)'!$D$72-crack_t_index)/'Sheet1 (2)'!$D$72,IF(shee2!D543='Sheet1 (2)'!$C$71,'Sheet1 (2)'!$D$71*('Sheet1 (2)'!$D$72-crack_t_index)/'Sheet1 (2)'!$D$72)))&lt;0,0,IF(D543='Sheet1 (2)'!$C$69,'Sheet1 (2)'!$D$69*('Sheet1 (2)'!$D$72-crack_t_index)/'Sheet1 (2)'!$D$72,IF(shee2!D543='Sheet1 (2)'!$C$70,'Sheet1 (2)'!$D$70*('Sheet1 (2)'!$D$72-crack_t_index)/'Sheet1 (2)'!$D$72,IF(shee2!D543='Sheet1 (2)'!$C$71,'Sheet1 (2)'!$D$71*('Sheet1 (2)'!$D$72-crack_t_index)/'Sheet1 (2)'!$D$72))))</f>
        <v>5</v>
      </c>
      <c r="AX543" s="157">
        <f>IF(IF(D543='Sheet1 (2)'!$C$69,'Sheet1 (2)'!$D$69*('Sheet1 (2)'!$D$72-rave_index)/'Sheet1 (2)'!$D$72,IF(shee2!D543='Sheet1 (2)'!$C$70,'Sheet1 (2)'!$D$70*('Sheet1 (2)'!$D$72-rave_index)/'Sheet1 (2)'!$D$72,IF(shee2!D543='Sheet1 (2)'!$C$71,'Sheet1 (2)'!$D$71*('Sheet1 (2)'!$D$72-rave_index)/'Sheet1 (2)'!$D$72)))&lt;0,0,IF(D543='Sheet1 (2)'!$C$69,'Sheet1 (2)'!$D$69*('Sheet1 (2)'!$D$72-rave_index)/'Sheet1 (2)'!$D$72,IF(shee2!D543='Sheet1 (2)'!$C$70,'Sheet1 (2)'!$D$70*('Sheet1 (2)'!$D$72-rave_index)/'Sheet1 (2)'!$D$72,IF(shee2!D543='Sheet1 (2)'!$C$71,'Sheet1 (2)'!$D$71*('Sheet1 (2)'!$D$72-rave_index)/'Sheet1 (2)'!$D$72))))</f>
        <v>5</v>
      </c>
      <c r="AY543" s="157">
        <f>IF(IF(D543='Sheet1 (2)'!$C$69,'Sheet1 (2)'!$D$69*('Sheet1 (2)'!$D$72-rough_index)/'Sheet1 (2)'!$D$72,IF(shee2!D543='Sheet1 (2)'!$C$70,'Sheet1 (2)'!$D$70*('Sheet1 (2)'!$D$72-rough_index)/'Sheet1 (2)'!$D$72,IF(shee2!D543='Sheet1 (2)'!$C$71,'Sheet1 (2)'!$D$71*('Sheet1 (2)'!$D$72-rough_index)/'Sheet1 (2)'!$D$72)))&lt;0,0,IF(D543='Sheet1 (2)'!$C$69,'Sheet1 (2)'!$D$69*('Sheet1 (2)'!$D$72-rough_index)/'Sheet1 (2)'!$D$72,IF(shee2!D543='Sheet1 (2)'!$C$70,'Sheet1 (2)'!$D$70*('Sheet1 (2)'!$D$72-rough_index)/'Sheet1 (2)'!$D$72,IF(shee2!D543='Sheet1 (2)'!$C$71,'Sheet1 (2)'!$D$71*('Sheet1 (2)'!$D$72-rough_index)/'Sheet1 (2)'!$D$72))))</f>
        <v>2.5</v>
      </c>
      <c r="AZ543" s="159">
        <f>+(AU543*'Sheet1 (2)'!$C$77)+(AV543*'Sheet1 (2)'!$C$78)+(AW543*'Sheet1 (2)'!$C$79)+(AX543*'Sheet1 (2)'!$C$80)+(AY543*'Sheet1 (2)'!$C$81)</f>
        <v>2.5625</v>
      </c>
      <c r="BA543" s="213" t="str">
        <f t="shared" si="17"/>
        <v>Fair</v>
      </c>
      <c r="BE543">
        <f>IF(D543='Sheet1 (2)'!$C$61,'Sheet1 (2)'!$D$61*(counts^2)+'Sheet1 (2)'!$G$61*counts+'Sheet1 (2)'!$J$61,IF(D543='Sheet1 (2)'!$C$62,'Sheet1 (2)'!$D$62*counts+'Sheet1 (2)'!$G$62,IF(D543='Sheet1 (2)'!$C$63,'Sheet1 (2)'!$D$63*counts+'Sheet1 (2)'!$G$63,IF(D543='Sheet1 (2)'!$C$64,'Sheet1 (2)'!$D$64*counts+'Sheet1 (2)'!$G$64))))</f>
        <v>2.0984129299999998</v>
      </c>
    </row>
    <row r="544" spans="1:57" ht="12" customHeight="1">
      <c r="A544" s="145" t="s">
        <v>282</v>
      </c>
      <c r="B544" s="145" t="s">
        <v>76</v>
      </c>
      <c r="C544" s="170">
        <v>684</v>
      </c>
      <c r="D544" s="174" t="s">
        <v>77</v>
      </c>
      <c r="E544" s="171">
        <v>8</v>
      </c>
      <c r="F544" s="171">
        <v>2</v>
      </c>
      <c r="G544" s="171" t="s">
        <v>77</v>
      </c>
      <c r="H544" s="171">
        <v>1</v>
      </c>
      <c r="I544" s="171" t="s">
        <v>77</v>
      </c>
      <c r="J544" s="173" t="s">
        <v>80</v>
      </c>
      <c r="K544" s="173" t="s">
        <v>80</v>
      </c>
      <c r="L544" s="169">
        <f>VLOOKUP(CONCATENATE(J544,K544),'Sheet1 (2)'!$J$6:$K$26,2,FALSE)</f>
        <v>0</v>
      </c>
      <c r="M544" s="173" t="s">
        <v>83</v>
      </c>
      <c r="N544" s="173" t="s">
        <v>83</v>
      </c>
      <c r="O544" s="168">
        <f>VLOOKUP(CONCATENATE(M544,N544),'Sheet1 (2)'!$L$6:$M$26,2,FALSE)</f>
        <v>37.5</v>
      </c>
      <c r="P544" s="173" t="s">
        <v>83</v>
      </c>
      <c r="Q544" s="173" t="s">
        <v>82</v>
      </c>
      <c r="R544" s="168">
        <f>VLOOKUP(CONCATENATE(P544,Q544),'Sheet1 (2)'!$N$6:$O$26,2,FALSE)</f>
        <v>18.75</v>
      </c>
      <c r="S544" s="173" t="s">
        <v>80</v>
      </c>
      <c r="T544" s="173" t="s">
        <v>80</v>
      </c>
      <c r="U544" s="168">
        <f>VLOOKUP(CONCATENATE(S544,T544),'Sheet1 (2)'!$P$6:$Q$26,2,FALSE)</f>
        <v>0</v>
      </c>
      <c r="V544" s="173" t="s">
        <v>80</v>
      </c>
      <c r="W544" s="173" t="s">
        <v>80</v>
      </c>
      <c r="X544" s="168">
        <f>VLOOKUP(CONCATENATE(V544,W544),'Sheet1 (2)'!$R$6:$S$26,2,FALSE)</f>
        <v>0</v>
      </c>
      <c r="Y544" s="173" t="s">
        <v>80</v>
      </c>
      <c r="Z544" s="173" t="s">
        <v>80</v>
      </c>
      <c r="AA544" s="168">
        <f>VLOOKUP(CONCATENATE(Y544,Z544),'Sheet1 (2)'!$T$6:$U$26,2,FALSE)</f>
        <v>0</v>
      </c>
      <c r="AB544" s="173" t="s">
        <v>80</v>
      </c>
      <c r="AC544" s="173" t="s">
        <v>80</v>
      </c>
      <c r="AD544" s="168">
        <f>VLOOKUP(CONCATENATE(AB544,AC544),'Sheet1 (2)'!$X$6:$Y$26,2,FALSE)</f>
        <v>0</v>
      </c>
      <c r="AE544" s="173" t="s">
        <v>82</v>
      </c>
      <c r="AF544" s="173" t="s">
        <v>81</v>
      </c>
      <c r="AG544" s="168">
        <f>VLOOKUP(CONCATENATE(AE544,AF544),'Sheet1 (2)'!$Z$6:$AA$26,2,FALSE)</f>
        <v>66</v>
      </c>
      <c r="AH544" s="172"/>
      <c r="AI544" s="175"/>
      <c r="AJ544" s="140"/>
      <c r="AK544" s="176" t="s">
        <v>282</v>
      </c>
      <c r="AL544" s="176" t="s">
        <v>76</v>
      </c>
      <c r="AM544" s="170">
        <f t="shared" si="16"/>
        <v>684</v>
      </c>
      <c r="AN544" s="147"/>
      <c r="AO544" s="155"/>
      <c r="AP544" s="156"/>
      <c r="AQ544" s="157">
        <v>4.1283162841999994</v>
      </c>
      <c r="AR544" s="158"/>
      <c r="AS544" s="145">
        <f>LOOKUP(rufmkm,'Sheet1 (2)'!$V$62:$V$71,'Sheet1 (2)'!$W$62:$W$71)</f>
        <v>50</v>
      </c>
      <c r="AT544" s="140"/>
      <c r="AU544" s="157">
        <f>IF(IF(D544='Sheet1 (2)'!$C$69,'Sheet1 (2)'!$D$69*('Sheet1 (2)'!$D$72-rut_index)/'Sheet1 (2)'!$D$72,IF(shee2!D544='Sheet1 (2)'!$C$70,'Sheet1 (2)'!$D$70*('Sheet1 (2)'!$D$72-rut_index)/'Sheet1 (2)'!$D$72,IF(shee2!D544='Sheet1 (2)'!$C$71,'Sheet1 (2)'!$D$71*('Sheet1 (2)'!$D$72-rut_index)/'Sheet1 (2)'!$D$72)))&lt;0,0,IF(D544='Sheet1 (2)'!$C$69,'Sheet1 (2)'!$D$69*('Sheet1 (2)'!$D$72-rut_index)/'Sheet1 (2)'!$D$72,IF(shee2!D544='Sheet1 (2)'!$C$70,'Sheet1 (2)'!$D$70*('Sheet1 (2)'!$D$72-rut_index)/'Sheet1 (2)'!$D$72,IF(shee2!D544='Sheet1 (2)'!$C$71,'Sheet1 (2)'!$D$71*('Sheet1 (2)'!$D$72-rut_index)/'Sheet1 (2)'!$D$72))))</f>
        <v>5</v>
      </c>
      <c r="AV544" s="157">
        <f>IF(IF(D544='Sheet1 (2)'!$C$69,'Sheet1 (2)'!$D$69*('Sheet1 (2)'!$D$72-crack_s_index)/'Sheet1 (2)'!$D$72,IF(shee2!D544='Sheet1 (2)'!$C$70,'Sheet1 (2)'!$D$70*('Sheet1 (2)'!$D$72-crack_s_index)/'Sheet1 (2)'!$D$72,IF(shee2!D544='Sheet1 (2)'!$C$71,'Sheet1 (2)'!$D$71*('Sheet1 (2)'!$D$72-crack_s_index)/'Sheet1 (2)'!$D$72)))&lt;0,0,IF(D544='Sheet1 (2)'!$C$69,'Sheet1 (2)'!$D$69*('Sheet1 (2)'!$D$72-crack_s_index)/'Sheet1 (2)'!$D$72,IF(shee2!D544='Sheet1 (2)'!$C$70,'Sheet1 (2)'!$D$70*('Sheet1 (2)'!$D$72-crack_s_index)/'Sheet1 (2)'!$D$72,IF(shee2!D544='Sheet1 (2)'!$C$71,'Sheet1 (2)'!$D$71*('Sheet1 (2)'!$D$72-crack_s_index)/'Sheet1 (2)'!$D$72))))</f>
        <v>1.875</v>
      </c>
      <c r="AW544" s="157">
        <f>IF(IF(D544='Sheet1 (2)'!$C$69,'Sheet1 (2)'!$D$69*('Sheet1 (2)'!$D$72-crack_t_index)/'Sheet1 (2)'!$D$72,IF(shee2!D544='Sheet1 (2)'!$C$70,'Sheet1 (2)'!$D$70*('Sheet1 (2)'!$D$72-crack_t_index)/'Sheet1 (2)'!$D$72,IF(shee2!D544='Sheet1 (2)'!$C$71,'Sheet1 (2)'!$D$71*('Sheet1 (2)'!$D$72-crack_t_index)/'Sheet1 (2)'!$D$72)))&lt;0,0,IF(D544='Sheet1 (2)'!$C$69,'Sheet1 (2)'!$D$69*('Sheet1 (2)'!$D$72-crack_t_index)/'Sheet1 (2)'!$D$72,IF(shee2!D544='Sheet1 (2)'!$C$70,'Sheet1 (2)'!$D$70*('Sheet1 (2)'!$D$72-crack_t_index)/'Sheet1 (2)'!$D$72,IF(shee2!D544='Sheet1 (2)'!$C$71,'Sheet1 (2)'!$D$71*('Sheet1 (2)'!$D$72-crack_t_index)/'Sheet1 (2)'!$D$72))))</f>
        <v>3.4375</v>
      </c>
      <c r="AX544" s="157">
        <f>IF(IF(D544='Sheet1 (2)'!$C$69,'Sheet1 (2)'!$D$69*('Sheet1 (2)'!$D$72-rave_index)/'Sheet1 (2)'!$D$72,IF(shee2!D544='Sheet1 (2)'!$C$70,'Sheet1 (2)'!$D$70*('Sheet1 (2)'!$D$72-rave_index)/'Sheet1 (2)'!$D$72,IF(shee2!D544='Sheet1 (2)'!$C$71,'Sheet1 (2)'!$D$71*('Sheet1 (2)'!$D$72-rave_index)/'Sheet1 (2)'!$D$72)))&lt;0,0,IF(D544='Sheet1 (2)'!$C$69,'Sheet1 (2)'!$D$69*('Sheet1 (2)'!$D$72-rave_index)/'Sheet1 (2)'!$D$72,IF(shee2!D544='Sheet1 (2)'!$C$70,'Sheet1 (2)'!$D$70*('Sheet1 (2)'!$D$72-rave_index)/'Sheet1 (2)'!$D$72,IF(shee2!D544='Sheet1 (2)'!$C$71,'Sheet1 (2)'!$D$71*('Sheet1 (2)'!$D$72-rave_index)/'Sheet1 (2)'!$D$72))))</f>
        <v>5</v>
      </c>
      <c r="AY544" s="157">
        <f>IF(IF(D544='Sheet1 (2)'!$C$69,'Sheet1 (2)'!$D$69*('Sheet1 (2)'!$D$72-rough_index)/'Sheet1 (2)'!$D$72,IF(shee2!D544='Sheet1 (2)'!$C$70,'Sheet1 (2)'!$D$70*('Sheet1 (2)'!$D$72-rough_index)/'Sheet1 (2)'!$D$72,IF(shee2!D544='Sheet1 (2)'!$C$71,'Sheet1 (2)'!$D$71*('Sheet1 (2)'!$D$72-rough_index)/'Sheet1 (2)'!$D$72)))&lt;0,0,IF(D544='Sheet1 (2)'!$C$69,'Sheet1 (2)'!$D$69*('Sheet1 (2)'!$D$72-rough_index)/'Sheet1 (2)'!$D$72,IF(shee2!D544='Sheet1 (2)'!$C$70,'Sheet1 (2)'!$D$70*('Sheet1 (2)'!$D$72-rough_index)/'Sheet1 (2)'!$D$72,IF(shee2!D544='Sheet1 (2)'!$C$71,'Sheet1 (2)'!$D$71*('Sheet1 (2)'!$D$72-rough_index)/'Sheet1 (2)'!$D$72))))</f>
        <v>0.83333333333333337</v>
      </c>
      <c r="AZ544" s="159">
        <f>+(AU544*'Sheet1 (2)'!$C$77)+(AV544*'Sheet1 (2)'!$C$78)+(AW544*'Sheet1 (2)'!$C$79)+(AX544*'Sheet1 (2)'!$C$80)+(AY544*'Sheet1 (2)'!$C$81)</f>
        <v>2.5625</v>
      </c>
      <c r="BA544" s="213" t="str">
        <f t="shared" si="17"/>
        <v>Fair</v>
      </c>
      <c r="BE544">
        <f>IF(D544='Sheet1 (2)'!$C$61,'Sheet1 (2)'!$D$61*(counts^2)+'Sheet1 (2)'!$G$61*counts+'Sheet1 (2)'!$J$61,IF(D544='Sheet1 (2)'!$C$62,'Sheet1 (2)'!$D$62*counts+'Sheet1 (2)'!$G$62,IF(D544='Sheet1 (2)'!$C$63,'Sheet1 (2)'!$D$63*counts+'Sheet1 (2)'!$G$63,IF(D544='Sheet1 (2)'!$C$64,'Sheet1 (2)'!$D$64*counts+'Sheet1 (2)'!$G$64))))</f>
        <v>2.0984129299999998</v>
      </c>
    </row>
    <row r="545" spans="1:57" ht="12" customHeight="1">
      <c r="A545" s="145" t="s">
        <v>282</v>
      </c>
      <c r="B545" s="145" t="s">
        <v>76</v>
      </c>
      <c r="C545" s="170">
        <v>685</v>
      </c>
      <c r="D545" s="174" t="s">
        <v>77</v>
      </c>
      <c r="E545" s="171">
        <v>8</v>
      </c>
      <c r="F545" s="171">
        <v>2</v>
      </c>
      <c r="G545" s="171" t="s">
        <v>77</v>
      </c>
      <c r="H545" s="171">
        <v>1</v>
      </c>
      <c r="I545" s="171" t="s">
        <v>77</v>
      </c>
      <c r="J545" s="173" t="s">
        <v>78</v>
      </c>
      <c r="K545" s="173" t="s">
        <v>83</v>
      </c>
      <c r="L545" s="169">
        <f>VLOOKUP(CONCATENATE(J545,K545),'Sheet1 (2)'!$J$6:$K$26,2,FALSE)</f>
        <v>12.5</v>
      </c>
      <c r="M545" s="173" t="s">
        <v>83</v>
      </c>
      <c r="N545" s="173" t="s">
        <v>83</v>
      </c>
      <c r="O545" s="168">
        <f>VLOOKUP(CONCATENATE(M545,N545),'Sheet1 (2)'!$L$6:$M$26,2,FALSE)</f>
        <v>37.5</v>
      </c>
      <c r="P545" s="173" t="s">
        <v>80</v>
      </c>
      <c r="Q545" s="173" t="s">
        <v>80</v>
      </c>
      <c r="R545" s="168">
        <f>VLOOKUP(CONCATENATE(P545,Q545),'Sheet1 (2)'!$N$6:$O$26,2,FALSE)</f>
        <v>0</v>
      </c>
      <c r="S545" s="173" t="s">
        <v>80</v>
      </c>
      <c r="T545" s="173" t="s">
        <v>80</v>
      </c>
      <c r="U545" s="168">
        <f>VLOOKUP(CONCATENATE(S545,T545),'Sheet1 (2)'!$P$6:$Q$26,2,FALSE)</f>
        <v>0</v>
      </c>
      <c r="V545" s="173" t="s">
        <v>80</v>
      </c>
      <c r="W545" s="173" t="s">
        <v>80</v>
      </c>
      <c r="X545" s="168">
        <f>VLOOKUP(CONCATENATE(V545,W545),'Sheet1 (2)'!$R$6:$S$26,2,FALSE)</f>
        <v>0</v>
      </c>
      <c r="Y545" s="173" t="s">
        <v>80</v>
      </c>
      <c r="Z545" s="173" t="s">
        <v>80</v>
      </c>
      <c r="AA545" s="168">
        <f>VLOOKUP(CONCATENATE(Y545,Z545),'Sheet1 (2)'!$T$6:$U$26,2,FALSE)</f>
        <v>0</v>
      </c>
      <c r="AB545" s="173" t="s">
        <v>80</v>
      </c>
      <c r="AC545" s="173" t="s">
        <v>80</v>
      </c>
      <c r="AD545" s="168">
        <f>VLOOKUP(CONCATENATE(AB545,AC545),'Sheet1 (2)'!$X$6:$Y$26,2,FALSE)</f>
        <v>0</v>
      </c>
      <c r="AE545" s="173" t="s">
        <v>82</v>
      </c>
      <c r="AF545" s="173" t="s">
        <v>81</v>
      </c>
      <c r="AG545" s="168">
        <f>VLOOKUP(CONCATENATE(AE545,AF545),'Sheet1 (2)'!$Z$6:$AA$26,2,FALSE)</f>
        <v>66</v>
      </c>
      <c r="AH545" s="172"/>
      <c r="AI545" s="175"/>
      <c r="AJ545" s="140"/>
      <c r="AK545" s="176" t="s">
        <v>282</v>
      </c>
      <c r="AL545" s="176" t="s">
        <v>76</v>
      </c>
      <c r="AM545" s="170">
        <f t="shared" si="16"/>
        <v>685</v>
      </c>
      <c r="AN545" s="147"/>
      <c r="AO545" s="155"/>
      <c r="AP545" s="156"/>
      <c r="AQ545" s="157">
        <v>3.0916050684000003</v>
      </c>
      <c r="AR545" s="158"/>
      <c r="AS545" s="145">
        <f>LOOKUP(rufmkm,'Sheet1 (2)'!$V$62:$V$71,'Sheet1 (2)'!$W$62:$W$71)</f>
        <v>40</v>
      </c>
      <c r="AT545" s="140"/>
      <c r="AU545" s="157">
        <f>IF(IF(D545='Sheet1 (2)'!$C$69,'Sheet1 (2)'!$D$69*('Sheet1 (2)'!$D$72-rut_index)/'Sheet1 (2)'!$D$72,IF(shee2!D545='Sheet1 (2)'!$C$70,'Sheet1 (2)'!$D$70*('Sheet1 (2)'!$D$72-rut_index)/'Sheet1 (2)'!$D$72,IF(shee2!D545='Sheet1 (2)'!$C$71,'Sheet1 (2)'!$D$71*('Sheet1 (2)'!$D$72-rut_index)/'Sheet1 (2)'!$D$72)))&lt;0,0,IF(D545='Sheet1 (2)'!$C$69,'Sheet1 (2)'!$D$69*('Sheet1 (2)'!$D$72-rut_index)/'Sheet1 (2)'!$D$72,IF(shee2!D545='Sheet1 (2)'!$C$70,'Sheet1 (2)'!$D$70*('Sheet1 (2)'!$D$72-rut_index)/'Sheet1 (2)'!$D$72,IF(shee2!D545='Sheet1 (2)'!$C$71,'Sheet1 (2)'!$D$71*('Sheet1 (2)'!$D$72-rut_index)/'Sheet1 (2)'!$D$72))))</f>
        <v>3.9583333333333335</v>
      </c>
      <c r="AV545" s="157">
        <f>IF(IF(D545='Sheet1 (2)'!$C$69,'Sheet1 (2)'!$D$69*('Sheet1 (2)'!$D$72-crack_s_index)/'Sheet1 (2)'!$D$72,IF(shee2!D545='Sheet1 (2)'!$C$70,'Sheet1 (2)'!$D$70*('Sheet1 (2)'!$D$72-crack_s_index)/'Sheet1 (2)'!$D$72,IF(shee2!D545='Sheet1 (2)'!$C$71,'Sheet1 (2)'!$D$71*('Sheet1 (2)'!$D$72-crack_s_index)/'Sheet1 (2)'!$D$72)))&lt;0,0,IF(D545='Sheet1 (2)'!$C$69,'Sheet1 (2)'!$D$69*('Sheet1 (2)'!$D$72-crack_s_index)/'Sheet1 (2)'!$D$72,IF(shee2!D545='Sheet1 (2)'!$C$70,'Sheet1 (2)'!$D$70*('Sheet1 (2)'!$D$72-crack_s_index)/'Sheet1 (2)'!$D$72,IF(shee2!D545='Sheet1 (2)'!$C$71,'Sheet1 (2)'!$D$71*('Sheet1 (2)'!$D$72-crack_s_index)/'Sheet1 (2)'!$D$72))))</f>
        <v>1.875</v>
      </c>
      <c r="AW545" s="157">
        <f>IF(IF(D545='Sheet1 (2)'!$C$69,'Sheet1 (2)'!$D$69*('Sheet1 (2)'!$D$72-crack_t_index)/'Sheet1 (2)'!$D$72,IF(shee2!D545='Sheet1 (2)'!$C$70,'Sheet1 (2)'!$D$70*('Sheet1 (2)'!$D$72-crack_t_index)/'Sheet1 (2)'!$D$72,IF(shee2!D545='Sheet1 (2)'!$C$71,'Sheet1 (2)'!$D$71*('Sheet1 (2)'!$D$72-crack_t_index)/'Sheet1 (2)'!$D$72)))&lt;0,0,IF(D545='Sheet1 (2)'!$C$69,'Sheet1 (2)'!$D$69*('Sheet1 (2)'!$D$72-crack_t_index)/'Sheet1 (2)'!$D$72,IF(shee2!D545='Sheet1 (2)'!$C$70,'Sheet1 (2)'!$D$70*('Sheet1 (2)'!$D$72-crack_t_index)/'Sheet1 (2)'!$D$72,IF(shee2!D545='Sheet1 (2)'!$C$71,'Sheet1 (2)'!$D$71*('Sheet1 (2)'!$D$72-crack_t_index)/'Sheet1 (2)'!$D$72))))</f>
        <v>5</v>
      </c>
      <c r="AX545" s="157">
        <f>IF(IF(D545='Sheet1 (2)'!$C$69,'Sheet1 (2)'!$D$69*('Sheet1 (2)'!$D$72-rave_index)/'Sheet1 (2)'!$D$72,IF(shee2!D545='Sheet1 (2)'!$C$70,'Sheet1 (2)'!$D$70*('Sheet1 (2)'!$D$72-rave_index)/'Sheet1 (2)'!$D$72,IF(shee2!D545='Sheet1 (2)'!$C$71,'Sheet1 (2)'!$D$71*('Sheet1 (2)'!$D$72-rave_index)/'Sheet1 (2)'!$D$72)))&lt;0,0,IF(D545='Sheet1 (2)'!$C$69,'Sheet1 (2)'!$D$69*('Sheet1 (2)'!$D$72-rave_index)/'Sheet1 (2)'!$D$72,IF(shee2!D545='Sheet1 (2)'!$C$70,'Sheet1 (2)'!$D$70*('Sheet1 (2)'!$D$72-rave_index)/'Sheet1 (2)'!$D$72,IF(shee2!D545='Sheet1 (2)'!$C$71,'Sheet1 (2)'!$D$71*('Sheet1 (2)'!$D$72-rave_index)/'Sheet1 (2)'!$D$72))))</f>
        <v>5</v>
      </c>
      <c r="AY545" s="157">
        <f>IF(IF(D545='Sheet1 (2)'!$C$69,'Sheet1 (2)'!$D$69*('Sheet1 (2)'!$D$72-rough_index)/'Sheet1 (2)'!$D$72,IF(shee2!D545='Sheet1 (2)'!$C$70,'Sheet1 (2)'!$D$70*('Sheet1 (2)'!$D$72-rough_index)/'Sheet1 (2)'!$D$72,IF(shee2!D545='Sheet1 (2)'!$C$71,'Sheet1 (2)'!$D$71*('Sheet1 (2)'!$D$72-rough_index)/'Sheet1 (2)'!$D$72)))&lt;0,0,IF(D545='Sheet1 (2)'!$C$69,'Sheet1 (2)'!$D$69*('Sheet1 (2)'!$D$72-rough_index)/'Sheet1 (2)'!$D$72,IF(shee2!D545='Sheet1 (2)'!$C$70,'Sheet1 (2)'!$D$70*('Sheet1 (2)'!$D$72-rough_index)/'Sheet1 (2)'!$D$72,IF(shee2!D545='Sheet1 (2)'!$C$71,'Sheet1 (2)'!$D$71*('Sheet1 (2)'!$D$72-rough_index)/'Sheet1 (2)'!$D$72))))</f>
        <v>1.6666666666666667</v>
      </c>
      <c r="AZ545" s="159">
        <f>+(AU545*'Sheet1 (2)'!$C$77)+(AV545*'Sheet1 (2)'!$C$78)+(AW545*'Sheet1 (2)'!$C$79)+(AX545*'Sheet1 (2)'!$C$80)+(AY545*'Sheet1 (2)'!$C$81)</f>
        <v>2.666666666666667</v>
      </c>
      <c r="BA545" s="213" t="str">
        <f t="shared" si="17"/>
        <v>Fair</v>
      </c>
      <c r="BE545">
        <f>IF(D545='Sheet1 (2)'!$C$61,'Sheet1 (2)'!$D$61*(counts^2)+'Sheet1 (2)'!$G$61*counts+'Sheet1 (2)'!$J$61,IF(D545='Sheet1 (2)'!$C$62,'Sheet1 (2)'!$D$62*counts+'Sheet1 (2)'!$G$62,IF(D545='Sheet1 (2)'!$C$63,'Sheet1 (2)'!$D$63*counts+'Sheet1 (2)'!$G$63,IF(D545='Sheet1 (2)'!$C$64,'Sheet1 (2)'!$D$64*counts+'Sheet1 (2)'!$G$64))))</f>
        <v>2.0984129299999998</v>
      </c>
    </row>
    <row r="546" spans="1:57" ht="12" customHeight="1">
      <c r="A546" s="145" t="s">
        <v>282</v>
      </c>
      <c r="B546" s="145" t="s">
        <v>76</v>
      </c>
      <c r="C546" s="170">
        <v>686</v>
      </c>
      <c r="D546" s="174" t="s">
        <v>77</v>
      </c>
      <c r="E546" s="171">
        <v>8</v>
      </c>
      <c r="F546" s="171">
        <v>2</v>
      </c>
      <c r="G546" s="171" t="s">
        <v>77</v>
      </c>
      <c r="H546" s="171">
        <v>1</v>
      </c>
      <c r="I546" s="171" t="s">
        <v>77</v>
      </c>
      <c r="J546" s="173" t="s">
        <v>80</v>
      </c>
      <c r="K546" s="173" t="s">
        <v>80</v>
      </c>
      <c r="L546" s="169">
        <f>VLOOKUP(CONCATENATE(J546,K546),'Sheet1 (2)'!$J$6:$K$26,2,FALSE)</f>
        <v>0</v>
      </c>
      <c r="M546" s="173" t="s">
        <v>83</v>
      </c>
      <c r="N546" s="173" t="s">
        <v>83</v>
      </c>
      <c r="O546" s="168">
        <f>VLOOKUP(CONCATENATE(M546,N546),'Sheet1 (2)'!$L$6:$M$26,2,FALSE)</f>
        <v>37.5</v>
      </c>
      <c r="P546" s="173" t="s">
        <v>80</v>
      </c>
      <c r="Q546" s="173" t="s">
        <v>80</v>
      </c>
      <c r="R546" s="168">
        <f>VLOOKUP(CONCATENATE(P546,Q546),'Sheet1 (2)'!$N$6:$O$26,2,FALSE)</f>
        <v>0</v>
      </c>
      <c r="S546" s="173" t="s">
        <v>80</v>
      </c>
      <c r="T546" s="173" t="s">
        <v>80</v>
      </c>
      <c r="U546" s="168">
        <f>VLOOKUP(CONCATENATE(S546,T546),'Sheet1 (2)'!$P$6:$Q$26,2,FALSE)</f>
        <v>0</v>
      </c>
      <c r="V546" s="173" t="s">
        <v>80</v>
      </c>
      <c r="W546" s="173" t="s">
        <v>80</v>
      </c>
      <c r="X546" s="168">
        <f>VLOOKUP(CONCATENATE(V546,W546),'Sheet1 (2)'!$R$6:$S$26,2,FALSE)</f>
        <v>0</v>
      </c>
      <c r="Y546" s="173" t="s">
        <v>80</v>
      </c>
      <c r="Z546" s="173" t="s">
        <v>80</v>
      </c>
      <c r="AA546" s="168">
        <f>VLOOKUP(CONCATENATE(Y546,Z546),'Sheet1 (2)'!$T$6:$U$26,2,FALSE)</f>
        <v>0</v>
      </c>
      <c r="AB546" s="173" t="s">
        <v>80</v>
      </c>
      <c r="AC546" s="173" t="s">
        <v>80</v>
      </c>
      <c r="AD546" s="168">
        <f>VLOOKUP(CONCATENATE(AB546,AC546),'Sheet1 (2)'!$X$6:$Y$26,2,FALSE)</f>
        <v>0</v>
      </c>
      <c r="AE546" s="173" t="s">
        <v>82</v>
      </c>
      <c r="AF546" s="173" t="s">
        <v>81</v>
      </c>
      <c r="AG546" s="168">
        <f>VLOOKUP(CONCATENATE(AE546,AF546),'Sheet1 (2)'!$Z$6:$AA$26,2,FALSE)</f>
        <v>66</v>
      </c>
      <c r="AH546" s="172"/>
      <c r="AI546" s="175"/>
      <c r="AJ546" s="140"/>
      <c r="AK546" s="176" t="s">
        <v>282</v>
      </c>
      <c r="AL546" s="176" t="s">
        <v>76</v>
      </c>
      <c r="AM546" s="170">
        <f t="shared" si="16"/>
        <v>686</v>
      </c>
      <c r="AN546" s="147"/>
      <c r="AO546" s="155"/>
      <c r="AP546" s="156"/>
      <c r="AQ546" s="157">
        <v>2.9286378439999998</v>
      </c>
      <c r="AR546" s="158"/>
      <c r="AS546" s="145">
        <f>LOOKUP(rufmkm,'Sheet1 (2)'!$V$62:$V$71,'Sheet1 (2)'!$W$62:$W$71)</f>
        <v>30</v>
      </c>
      <c r="AT546" s="140"/>
      <c r="AU546" s="157">
        <f>IF(IF(D546='Sheet1 (2)'!$C$69,'Sheet1 (2)'!$D$69*('Sheet1 (2)'!$D$72-rut_index)/'Sheet1 (2)'!$D$72,IF(shee2!D546='Sheet1 (2)'!$C$70,'Sheet1 (2)'!$D$70*('Sheet1 (2)'!$D$72-rut_index)/'Sheet1 (2)'!$D$72,IF(shee2!D546='Sheet1 (2)'!$C$71,'Sheet1 (2)'!$D$71*('Sheet1 (2)'!$D$72-rut_index)/'Sheet1 (2)'!$D$72)))&lt;0,0,IF(D546='Sheet1 (2)'!$C$69,'Sheet1 (2)'!$D$69*('Sheet1 (2)'!$D$72-rut_index)/'Sheet1 (2)'!$D$72,IF(shee2!D546='Sheet1 (2)'!$C$70,'Sheet1 (2)'!$D$70*('Sheet1 (2)'!$D$72-rut_index)/'Sheet1 (2)'!$D$72,IF(shee2!D546='Sheet1 (2)'!$C$71,'Sheet1 (2)'!$D$71*('Sheet1 (2)'!$D$72-rut_index)/'Sheet1 (2)'!$D$72))))</f>
        <v>5</v>
      </c>
      <c r="AV546" s="157">
        <f>IF(IF(D546='Sheet1 (2)'!$C$69,'Sheet1 (2)'!$D$69*('Sheet1 (2)'!$D$72-crack_s_index)/'Sheet1 (2)'!$D$72,IF(shee2!D546='Sheet1 (2)'!$C$70,'Sheet1 (2)'!$D$70*('Sheet1 (2)'!$D$72-crack_s_index)/'Sheet1 (2)'!$D$72,IF(shee2!D546='Sheet1 (2)'!$C$71,'Sheet1 (2)'!$D$71*('Sheet1 (2)'!$D$72-crack_s_index)/'Sheet1 (2)'!$D$72)))&lt;0,0,IF(D546='Sheet1 (2)'!$C$69,'Sheet1 (2)'!$D$69*('Sheet1 (2)'!$D$72-crack_s_index)/'Sheet1 (2)'!$D$72,IF(shee2!D546='Sheet1 (2)'!$C$70,'Sheet1 (2)'!$D$70*('Sheet1 (2)'!$D$72-crack_s_index)/'Sheet1 (2)'!$D$72,IF(shee2!D546='Sheet1 (2)'!$C$71,'Sheet1 (2)'!$D$71*('Sheet1 (2)'!$D$72-crack_s_index)/'Sheet1 (2)'!$D$72))))</f>
        <v>1.875</v>
      </c>
      <c r="AW546" s="157">
        <f>IF(IF(D546='Sheet1 (2)'!$C$69,'Sheet1 (2)'!$D$69*('Sheet1 (2)'!$D$72-crack_t_index)/'Sheet1 (2)'!$D$72,IF(shee2!D546='Sheet1 (2)'!$C$70,'Sheet1 (2)'!$D$70*('Sheet1 (2)'!$D$72-crack_t_index)/'Sheet1 (2)'!$D$72,IF(shee2!D546='Sheet1 (2)'!$C$71,'Sheet1 (2)'!$D$71*('Sheet1 (2)'!$D$72-crack_t_index)/'Sheet1 (2)'!$D$72)))&lt;0,0,IF(D546='Sheet1 (2)'!$C$69,'Sheet1 (2)'!$D$69*('Sheet1 (2)'!$D$72-crack_t_index)/'Sheet1 (2)'!$D$72,IF(shee2!D546='Sheet1 (2)'!$C$70,'Sheet1 (2)'!$D$70*('Sheet1 (2)'!$D$72-crack_t_index)/'Sheet1 (2)'!$D$72,IF(shee2!D546='Sheet1 (2)'!$C$71,'Sheet1 (2)'!$D$71*('Sheet1 (2)'!$D$72-crack_t_index)/'Sheet1 (2)'!$D$72))))</f>
        <v>5</v>
      </c>
      <c r="AX546" s="157">
        <f>IF(IF(D546='Sheet1 (2)'!$C$69,'Sheet1 (2)'!$D$69*('Sheet1 (2)'!$D$72-rave_index)/'Sheet1 (2)'!$D$72,IF(shee2!D546='Sheet1 (2)'!$C$70,'Sheet1 (2)'!$D$70*('Sheet1 (2)'!$D$72-rave_index)/'Sheet1 (2)'!$D$72,IF(shee2!D546='Sheet1 (2)'!$C$71,'Sheet1 (2)'!$D$71*('Sheet1 (2)'!$D$72-rave_index)/'Sheet1 (2)'!$D$72)))&lt;0,0,IF(D546='Sheet1 (2)'!$C$69,'Sheet1 (2)'!$D$69*('Sheet1 (2)'!$D$72-rave_index)/'Sheet1 (2)'!$D$72,IF(shee2!D546='Sheet1 (2)'!$C$70,'Sheet1 (2)'!$D$70*('Sheet1 (2)'!$D$72-rave_index)/'Sheet1 (2)'!$D$72,IF(shee2!D546='Sheet1 (2)'!$C$71,'Sheet1 (2)'!$D$71*('Sheet1 (2)'!$D$72-rave_index)/'Sheet1 (2)'!$D$72))))</f>
        <v>5</v>
      </c>
      <c r="AY546" s="157">
        <f>IF(IF(D546='Sheet1 (2)'!$C$69,'Sheet1 (2)'!$D$69*('Sheet1 (2)'!$D$72-rough_index)/'Sheet1 (2)'!$D$72,IF(shee2!D546='Sheet1 (2)'!$C$70,'Sheet1 (2)'!$D$70*('Sheet1 (2)'!$D$72-rough_index)/'Sheet1 (2)'!$D$72,IF(shee2!D546='Sheet1 (2)'!$C$71,'Sheet1 (2)'!$D$71*('Sheet1 (2)'!$D$72-rough_index)/'Sheet1 (2)'!$D$72)))&lt;0,0,IF(D546='Sheet1 (2)'!$C$69,'Sheet1 (2)'!$D$69*('Sheet1 (2)'!$D$72-rough_index)/'Sheet1 (2)'!$D$72,IF(shee2!D546='Sheet1 (2)'!$C$70,'Sheet1 (2)'!$D$70*('Sheet1 (2)'!$D$72-rough_index)/'Sheet1 (2)'!$D$72,IF(shee2!D546='Sheet1 (2)'!$C$71,'Sheet1 (2)'!$D$71*('Sheet1 (2)'!$D$72-rough_index)/'Sheet1 (2)'!$D$72))))</f>
        <v>2.5</v>
      </c>
      <c r="AZ546" s="159">
        <f>+(AU546*'Sheet1 (2)'!$C$77)+(AV546*'Sheet1 (2)'!$C$78)+(AW546*'Sheet1 (2)'!$C$79)+(AX546*'Sheet1 (2)'!$C$80)+(AY546*'Sheet1 (2)'!$C$81)</f>
        <v>3.125</v>
      </c>
      <c r="BA546" s="213" t="str">
        <f t="shared" si="17"/>
        <v>Fair</v>
      </c>
      <c r="BE546">
        <f>IF(D546='Sheet1 (2)'!$C$61,'Sheet1 (2)'!$D$61*(counts^2)+'Sheet1 (2)'!$G$61*counts+'Sheet1 (2)'!$J$61,IF(D546='Sheet1 (2)'!$C$62,'Sheet1 (2)'!$D$62*counts+'Sheet1 (2)'!$G$62,IF(D546='Sheet1 (2)'!$C$63,'Sheet1 (2)'!$D$63*counts+'Sheet1 (2)'!$G$63,IF(D546='Sheet1 (2)'!$C$64,'Sheet1 (2)'!$D$64*counts+'Sheet1 (2)'!$G$64))))</f>
        <v>2.0984129299999998</v>
      </c>
    </row>
    <row r="547" spans="1:57" ht="12" customHeight="1">
      <c r="A547" s="145" t="s">
        <v>282</v>
      </c>
      <c r="B547" s="145" t="s">
        <v>76</v>
      </c>
      <c r="C547" s="170">
        <v>687</v>
      </c>
      <c r="D547" s="174" t="s">
        <v>77</v>
      </c>
      <c r="E547" s="171">
        <v>8</v>
      </c>
      <c r="F547" s="171">
        <v>2</v>
      </c>
      <c r="G547" s="171" t="s">
        <v>77</v>
      </c>
      <c r="H547" s="171">
        <v>1</v>
      </c>
      <c r="I547" s="171" t="s">
        <v>77</v>
      </c>
      <c r="J547" s="173" t="s">
        <v>80</v>
      </c>
      <c r="K547" s="173" t="s">
        <v>80</v>
      </c>
      <c r="L547" s="169">
        <f>VLOOKUP(CONCATENATE(J547,K547),'Sheet1 (2)'!$J$6:$K$26,2,FALSE)</f>
        <v>0</v>
      </c>
      <c r="M547" s="173" t="s">
        <v>83</v>
      </c>
      <c r="N547" s="173" t="s">
        <v>82</v>
      </c>
      <c r="O547" s="168">
        <f>VLOOKUP(CONCATENATE(M547,N547),'Sheet1 (2)'!$L$6:$M$26,2,FALSE)</f>
        <v>18.75</v>
      </c>
      <c r="P547" s="173" t="s">
        <v>80</v>
      </c>
      <c r="Q547" s="173" t="s">
        <v>80</v>
      </c>
      <c r="R547" s="168">
        <f>VLOOKUP(CONCATENATE(P547,Q547),'Sheet1 (2)'!$N$6:$O$26,2,FALSE)</f>
        <v>0</v>
      </c>
      <c r="S547" s="173" t="s">
        <v>80</v>
      </c>
      <c r="T547" s="173" t="s">
        <v>80</v>
      </c>
      <c r="U547" s="168">
        <f>VLOOKUP(CONCATENATE(S547,T547),'Sheet1 (2)'!$P$6:$Q$26,2,FALSE)</f>
        <v>0</v>
      </c>
      <c r="V547" s="173" t="s">
        <v>80</v>
      </c>
      <c r="W547" s="173" t="s">
        <v>80</v>
      </c>
      <c r="X547" s="168">
        <f>VLOOKUP(CONCATENATE(V547,W547),'Sheet1 (2)'!$R$6:$S$26,2,FALSE)</f>
        <v>0</v>
      </c>
      <c r="Y547" s="173" t="s">
        <v>80</v>
      </c>
      <c r="Z547" s="173" t="s">
        <v>80</v>
      </c>
      <c r="AA547" s="168">
        <f>VLOOKUP(CONCATENATE(Y547,Z547),'Sheet1 (2)'!$T$6:$U$26,2,FALSE)</f>
        <v>0</v>
      </c>
      <c r="AB547" s="173" t="s">
        <v>80</v>
      </c>
      <c r="AC547" s="173" t="s">
        <v>80</v>
      </c>
      <c r="AD547" s="168">
        <f>VLOOKUP(CONCATENATE(AB547,AC547),'Sheet1 (2)'!$X$6:$Y$26,2,FALSE)</f>
        <v>0</v>
      </c>
      <c r="AE547" s="173" t="s">
        <v>82</v>
      </c>
      <c r="AF547" s="173" t="s">
        <v>81</v>
      </c>
      <c r="AG547" s="168">
        <f>VLOOKUP(CONCATENATE(AE547,AF547),'Sheet1 (2)'!$Z$6:$AA$26,2,FALSE)</f>
        <v>66</v>
      </c>
      <c r="AH547" s="172"/>
      <c r="AI547" s="175"/>
      <c r="AJ547" s="140"/>
      <c r="AK547" s="176" t="s">
        <v>282</v>
      </c>
      <c r="AL547" s="176" t="s">
        <v>76</v>
      </c>
      <c r="AM547" s="170">
        <f t="shared" si="16"/>
        <v>687</v>
      </c>
      <c r="AN547" s="147"/>
      <c r="AO547" s="155"/>
      <c r="AP547" s="156"/>
      <c r="AQ547" s="157">
        <v>3.7773049508000001</v>
      </c>
      <c r="AR547" s="158"/>
      <c r="AS547" s="145">
        <f>LOOKUP(rufmkm,'Sheet1 (2)'!$V$62:$V$71,'Sheet1 (2)'!$W$62:$W$71)</f>
        <v>40</v>
      </c>
      <c r="AT547" s="140"/>
      <c r="AU547" s="157">
        <f>IF(IF(D547='Sheet1 (2)'!$C$69,'Sheet1 (2)'!$D$69*('Sheet1 (2)'!$D$72-rut_index)/'Sheet1 (2)'!$D$72,IF(shee2!D547='Sheet1 (2)'!$C$70,'Sheet1 (2)'!$D$70*('Sheet1 (2)'!$D$72-rut_index)/'Sheet1 (2)'!$D$72,IF(shee2!D547='Sheet1 (2)'!$C$71,'Sheet1 (2)'!$D$71*('Sheet1 (2)'!$D$72-rut_index)/'Sheet1 (2)'!$D$72)))&lt;0,0,IF(D547='Sheet1 (2)'!$C$69,'Sheet1 (2)'!$D$69*('Sheet1 (2)'!$D$72-rut_index)/'Sheet1 (2)'!$D$72,IF(shee2!D547='Sheet1 (2)'!$C$70,'Sheet1 (2)'!$D$70*('Sheet1 (2)'!$D$72-rut_index)/'Sheet1 (2)'!$D$72,IF(shee2!D547='Sheet1 (2)'!$C$71,'Sheet1 (2)'!$D$71*('Sheet1 (2)'!$D$72-rut_index)/'Sheet1 (2)'!$D$72))))</f>
        <v>5</v>
      </c>
      <c r="AV547" s="157">
        <f>IF(IF(D547='Sheet1 (2)'!$C$69,'Sheet1 (2)'!$D$69*('Sheet1 (2)'!$D$72-crack_s_index)/'Sheet1 (2)'!$D$72,IF(shee2!D547='Sheet1 (2)'!$C$70,'Sheet1 (2)'!$D$70*('Sheet1 (2)'!$D$72-crack_s_index)/'Sheet1 (2)'!$D$72,IF(shee2!D547='Sheet1 (2)'!$C$71,'Sheet1 (2)'!$D$71*('Sheet1 (2)'!$D$72-crack_s_index)/'Sheet1 (2)'!$D$72)))&lt;0,0,IF(D547='Sheet1 (2)'!$C$69,'Sheet1 (2)'!$D$69*('Sheet1 (2)'!$D$72-crack_s_index)/'Sheet1 (2)'!$D$72,IF(shee2!D547='Sheet1 (2)'!$C$70,'Sheet1 (2)'!$D$70*('Sheet1 (2)'!$D$72-crack_s_index)/'Sheet1 (2)'!$D$72,IF(shee2!D547='Sheet1 (2)'!$C$71,'Sheet1 (2)'!$D$71*('Sheet1 (2)'!$D$72-crack_s_index)/'Sheet1 (2)'!$D$72))))</f>
        <v>3.4375</v>
      </c>
      <c r="AW547" s="157">
        <f>IF(IF(D547='Sheet1 (2)'!$C$69,'Sheet1 (2)'!$D$69*('Sheet1 (2)'!$D$72-crack_t_index)/'Sheet1 (2)'!$D$72,IF(shee2!D547='Sheet1 (2)'!$C$70,'Sheet1 (2)'!$D$70*('Sheet1 (2)'!$D$72-crack_t_index)/'Sheet1 (2)'!$D$72,IF(shee2!D547='Sheet1 (2)'!$C$71,'Sheet1 (2)'!$D$71*('Sheet1 (2)'!$D$72-crack_t_index)/'Sheet1 (2)'!$D$72)))&lt;0,0,IF(D547='Sheet1 (2)'!$C$69,'Sheet1 (2)'!$D$69*('Sheet1 (2)'!$D$72-crack_t_index)/'Sheet1 (2)'!$D$72,IF(shee2!D547='Sheet1 (2)'!$C$70,'Sheet1 (2)'!$D$70*('Sheet1 (2)'!$D$72-crack_t_index)/'Sheet1 (2)'!$D$72,IF(shee2!D547='Sheet1 (2)'!$C$71,'Sheet1 (2)'!$D$71*('Sheet1 (2)'!$D$72-crack_t_index)/'Sheet1 (2)'!$D$72))))</f>
        <v>5</v>
      </c>
      <c r="AX547" s="157">
        <f>IF(IF(D547='Sheet1 (2)'!$C$69,'Sheet1 (2)'!$D$69*('Sheet1 (2)'!$D$72-rave_index)/'Sheet1 (2)'!$D$72,IF(shee2!D547='Sheet1 (2)'!$C$70,'Sheet1 (2)'!$D$70*('Sheet1 (2)'!$D$72-rave_index)/'Sheet1 (2)'!$D$72,IF(shee2!D547='Sheet1 (2)'!$C$71,'Sheet1 (2)'!$D$71*('Sheet1 (2)'!$D$72-rave_index)/'Sheet1 (2)'!$D$72)))&lt;0,0,IF(D547='Sheet1 (2)'!$C$69,'Sheet1 (2)'!$D$69*('Sheet1 (2)'!$D$72-rave_index)/'Sheet1 (2)'!$D$72,IF(shee2!D547='Sheet1 (2)'!$C$70,'Sheet1 (2)'!$D$70*('Sheet1 (2)'!$D$72-rave_index)/'Sheet1 (2)'!$D$72,IF(shee2!D547='Sheet1 (2)'!$C$71,'Sheet1 (2)'!$D$71*('Sheet1 (2)'!$D$72-rave_index)/'Sheet1 (2)'!$D$72))))</f>
        <v>5</v>
      </c>
      <c r="AY547" s="157">
        <f>IF(IF(D547='Sheet1 (2)'!$C$69,'Sheet1 (2)'!$D$69*('Sheet1 (2)'!$D$72-rough_index)/'Sheet1 (2)'!$D$72,IF(shee2!D547='Sheet1 (2)'!$C$70,'Sheet1 (2)'!$D$70*('Sheet1 (2)'!$D$72-rough_index)/'Sheet1 (2)'!$D$72,IF(shee2!D547='Sheet1 (2)'!$C$71,'Sheet1 (2)'!$D$71*('Sheet1 (2)'!$D$72-rough_index)/'Sheet1 (2)'!$D$72)))&lt;0,0,IF(D547='Sheet1 (2)'!$C$69,'Sheet1 (2)'!$D$69*('Sheet1 (2)'!$D$72-rough_index)/'Sheet1 (2)'!$D$72,IF(shee2!D547='Sheet1 (2)'!$C$70,'Sheet1 (2)'!$D$70*('Sheet1 (2)'!$D$72-rough_index)/'Sheet1 (2)'!$D$72,IF(shee2!D547='Sheet1 (2)'!$C$71,'Sheet1 (2)'!$D$71*('Sheet1 (2)'!$D$72-rough_index)/'Sheet1 (2)'!$D$72))))</f>
        <v>1.6666666666666667</v>
      </c>
      <c r="AZ547" s="159">
        <f>+(AU547*'Sheet1 (2)'!$C$77)+(AV547*'Sheet1 (2)'!$C$78)+(AW547*'Sheet1 (2)'!$C$79)+(AX547*'Sheet1 (2)'!$C$80)+(AY547*'Sheet1 (2)'!$C$81)</f>
        <v>3.4375</v>
      </c>
      <c r="BA547" s="213" t="str">
        <f t="shared" si="17"/>
        <v>Fair</v>
      </c>
      <c r="BE547">
        <f>IF(D547='Sheet1 (2)'!$C$61,'Sheet1 (2)'!$D$61*(counts^2)+'Sheet1 (2)'!$G$61*counts+'Sheet1 (2)'!$J$61,IF(D547='Sheet1 (2)'!$C$62,'Sheet1 (2)'!$D$62*counts+'Sheet1 (2)'!$G$62,IF(D547='Sheet1 (2)'!$C$63,'Sheet1 (2)'!$D$63*counts+'Sheet1 (2)'!$G$63,IF(D547='Sheet1 (2)'!$C$64,'Sheet1 (2)'!$D$64*counts+'Sheet1 (2)'!$G$64))))</f>
        <v>2.0984129299999998</v>
      </c>
    </row>
    <row r="548" spans="1:57" ht="12" customHeight="1">
      <c r="A548" s="145" t="s">
        <v>282</v>
      </c>
      <c r="B548" s="145" t="s">
        <v>76</v>
      </c>
      <c r="C548" s="170">
        <v>688</v>
      </c>
      <c r="D548" s="174" t="s">
        <v>77</v>
      </c>
      <c r="E548" s="171">
        <v>8</v>
      </c>
      <c r="F548" s="171">
        <v>2</v>
      </c>
      <c r="G548" s="171" t="s">
        <v>77</v>
      </c>
      <c r="H548" s="171">
        <v>1</v>
      </c>
      <c r="I548" s="171" t="s">
        <v>77</v>
      </c>
      <c r="J548" s="173" t="s">
        <v>80</v>
      </c>
      <c r="K548" s="173" t="s">
        <v>80</v>
      </c>
      <c r="L548" s="169">
        <f>VLOOKUP(CONCATENATE(J548,K548),'Sheet1 (2)'!$J$6:$K$26,2,FALSE)</f>
        <v>0</v>
      </c>
      <c r="M548" s="173" t="s">
        <v>80</v>
      </c>
      <c r="N548" s="173" t="s">
        <v>80</v>
      </c>
      <c r="O548" s="168">
        <f>VLOOKUP(CONCATENATE(M548,N548),'Sheet1 (2)'!$L$6:$M$26,2,FALSE)</f>
        <v>0</v>
      </c>
      <c r="P548" s="173" t="s">
        <v>80</v>
      </c>
      <c r="Q548" s="173" t="s">
        <v>80</v>
      </c>
      <c r="R548" s="168">
        <f>VLOOKUP(CONCATENATE(P548,Q548),'Sheet1 (2)'!$N$6:$O$26,2,FALSE)</f>
        <v>0</v>
      </c>
      <c r="S548" s="173" t="s">
        <v>80</v>
      </c>
      <c r="T548" s="173" t="s">
        <v>80</v>
      </c>
      <c r="U548" s="168">
        <f>VLOOKUP(CONCATENATE(S548,T548),'Sheet1 (2)'!$P$6:$Q$26,2,FALSE)</f>
        <v>0</v>
      </c>
      <c r="V548" s="173" t="s">
        <v>78</v>
      </c>
      <c r="W548" s="173" t="s">
        <v>81</v>
      </c>
      <c r="X548" s="168">
        <f>VLOOKUP(CONCATENATE(V548,W548),'Sheet1 (2)'!$R$6:$S$26,2,FALSE)</f>
        <v>25</v>
      </c>
      <c r="Y548" s="173" t="s">
        <v>80</v>
      </c>
      <c r="Z548" s="173" t="s">
        <v>80</v>
      </c>
      <c r="AA548" s="168">
        <f>VLOOKUP(CONCATENATE(Y548,Z548),'Sheet1 (2)'!$T$6:$U$26,2,FALSE)</f>
        <v>0</v>
      </c>
      <c r="AB548" s="173" t="s">
        <v>80</v>
      </c>
      <c r="AC548" s="173" t="s">
        <v>80</v>
      </c>
      <c r="AD548" s="168">
        <f>VLOOKUP(CONCATENATE(AB548,AC548),'Sheet1 (2)'!$X$6:$Y$26,2,FALSE)</f>
        <v>0</v>
      </c>
      <c r="AE548" s="173" t="s">
        <v>82</v>
      </c>
      <c r="AF548" s="173" t="s">
        <v>81</v>
      </c>
      <c r="AG548" s="168">
        <f>VLOOKUP(CONCATENATE(AE548,AF548),'Sheet1 (2)'!$Z$6:$AA$26,2,FALSE)</f>
        <v>66</v>
      </c>
      <c r="AH548" s="172"/>
      <c r="AI548" s="175"/>
      <c r="AJ548" s="140"/>
      <c r="AK548" s="176" t="s">
        <v>282</v>
      </c>
      <c r="AL548" s="176" t="s">
        <v>76</v>
      </c>
      <c r="AM548" s="170">
        <f t="shared" si="16"/>
        <v>688</v>
      </c>
      <c r="AN548" s="147"/>
      <c r="AO548" s="155"/>
      <c r="AP548" s="156"/>
      <c r="AQ548" s="157">
        <v>2.6116319042000002</v>
      </c>
      <c r="AR548" s="158"/>
      <c r="AS548" s="145">
        <f>LOOKUP(rufmkm,'Sheet1 (2)'!$V$62:$V$71,'Sheet1 (2)'!$W$62:$W$71)</f>
        <v>30</v>
      </c>
      <c r="AT548" s="140"/>
      <c r="AU548" s="157">
        <f>IF(IF(D548='Sheet1 (2)'!$C$69,'Sheet1 (2)'!$D$69*('Sheet1 (2)'!$D$72-rut_index)/'Sheet1 (2)'!$D$72,IF(shee2!D548='Sheet1 (2)'!$C$70,'Sheet1 (2)'!$D$70*('Sheet1 (2)'!$D$72-rut_index)/'Sheet1 (2)'!$D$72,IF(shee2!D548='Sheet1 (2)'!$C$71,'Sheet1 (2)'!$D$71*('Sheet1 (2)'!$D$72-rut_index)/'Sheet1 (2)'!$D$72)))&lt;0,0,IF(D548='Sheet1 (2)'!$C$69,'Sheet1 (2)'!$D$69*('Sheet1 (2)'!$D$72-rut_index)/'Sheet1 (2)'!$D$72,IF(shee2!D548='Sheet1 (2)'!$C$70,'Sheet1 (2)'!$D$70*('Sheet1 (2)'!$D$72-rut_index)/'Sheet1 (2)'!$D$72,IF(shee2!D548='Sheet1 (2)'!$C$71,'Sheet1 (2)'!$D$71*('Sheet1 (2)'!$D$72-rut_index)/'Sheet1 (2)'!$D$72))))</f>
        <v>5</v>
      </c>
      <c r="AV548" s="157">
        <f>IF(IF(D548='Sheet1 (2)'!$C$69,'Sheet1 (2)'!$D$69*('Sheet1 (2)'!$D$72-crack_s_index)/'Sheet1 (2)'!$D$72,IF(shee2!D548='Sheet1 (2)'!$C$70,'Sheet1 (2)'!$D$70*('Sheet1 (2)'!$D$72-crack_s_index)/'Sheet1 (2)'!$D$72,IF(shee2!D548='Sheet1 (2)'!$C$71,'Sheet1 (2)'!$D$71*('Sheet1 (2)'!$D$72-crack_s_index)/'Sheet1 (2)'!$D$72)))&lt;0,0,IF(D548='Sheet1 (2)'!$C$69,'Sheet1 (2)'!$D$69*('Sheet1 (2)'!$D$72-crack_s_index)/'Sheet1 (2)'!$D$72,IF(shee2!D548='Sheet1 (2)'!$C$70,'Sheet1 (2)'!$D$70*('Sheet1 (2)'!$D$72-crack_s_index)/'Sheet1 (2)'!$D$72,IF(shee2!D548='Sheet1 (2)'!$C$71,'Sheet1 (2)'!$D$71*('Sheet1 (2)'!$D$72-crack_s_index)/'Sheet1 (2)'!$D$72))))</f>
        <v>5</v>
      </c>
      <c r="AW548" s="157">
        <f>IF(IF(D548='Sheet1 (2)'!$C$69,'Sheet1 (2)'!$D$69*('Sheet1 (2)'!$D$72-crack_t_index)/'Sheet1 (2)'!$D$72,IF(shee2!D548='Sheet1 (2)'!$C$70,'Sheet1 (2)'!$D$70*('Sheet1 (2)'!$D$72-crack_t_index)/'Sheet1 (2)'!$D$72,IF(shee2!D548='Sheet1 (2)'!$C$71,'Sheet1 (2)'!$D$71*('Sheet1 (2)'!$D$72-crack_t_index)/'Sheet1 (2)'!$D$72)))&lt;0,0,IF(D548='Sheet1 (2)'!$C$69,'Sheet1 (2)'!$D$69*('Sheet1 (2)'!$D$72-crack_t_index)/'Sheet1 (2)'!$D$72,IF(shee2!D548='Sheet1 (2)'!$C$70,'Sheet1 (2)'!$D$70*('Sheet1 (2)'!$D$72-crack_t_index)/'Sheet1 (2)'!$D$72,IF(shee2!D548='Sheet1 (2)'!$C$71,'Sheet1 (2)'!$D$71*('Sheet1 (2)'!$D$72-crack_t_index)/'Sheet1 (2)'!$D$72))))</f>
        <v>5</v>
      </c>
      <c r="AX548" s="157">
        <f>IF(IF(D548='Sheet1 (2)'!$C$69,'Sheet1 (2)'!$D$69*('Sheet1 (2)'!$D$72-rave_index)/'Sheet1 (2)'!$D$72,IF(shee2!D548='Sheet1 (2)'!$C$70,'Sheet1 (2)'!$D$70*('Sheet1 (2)'!$D$72-rave_index)/'Sheet1 (2)'!$D$72,IF(shee2!D548='Sheet1 (2)'!$C$71,'Sheet1 (2)'!$D$71*('Sheet1 (2)'!$D$72-rave_index)/'Sheet1 (2)'!$D$72)))&lt;0,0,IF(D548='Sheet1 (2)'!$C$69,'Sheet1 (2)'!$D$69*('Sheet1 (2)'!$D$72-rave_index)/'Sheet1 (2)'!$D$72,IF(shee2!D548='Sheet1 (2)'!$C$70,'Sheet1 (2)'!$D$70*('Sheet1 (2)'!$D$72-rave_index)/'Sheet1 (2)'!$D$72,IF(shee2!D548='Sheet1 (2)'!$C$71,'Sheet1 (2)'!$D$71*('Sheet1 (2)'!$D$72-rave_index)/'Sheet1 (2)'!$D$72))))</f>
        <v>5</v>
      </c>
      <c r="AY548" s="157">
        <f>IF(IF(D548='Sheet1 (2)'!$C$69,'Sheet1 (2)'!$D$69*('Sheet1 (2)'!$D$72-rough_index)/'Sheet1 (2)'!$D$72,IF(shee2!D548='Sheet1 (2)'!$C$70,'Sheet1 (2)'!$D$70*('Sheet1 (2)'!$D$72-rough_index)/'Sheet1 (2)'!$D$72,IF(shee2!D548='Sheet1 (2)'!$C$71,'Sheet1 (2)'!$D$71*('Sheet1 (2)'!$D$72-rough_index)/'Sheet1 (2)'!$D$72)))&lt;0,0,IF(D548='Sheet1 (2)'!$C$69,'Sheet1 (2)'!$D$69*('Sheet1 (2)'!$D$72-rough_index)/'Sheet1 (2)'!$D$72,IF(shee2!D548='Sheet1 (2)'!$C$70,'Sheet1 (2)'!$D$70*('Sheet1 (2)'!$D$72-rough_index)/'Sheet1 (2)'!$D$72,IF(shee2!D548='Sheet1 (2)'!$C$71,'Sheet1 (2)'!$D$71*('Sheet1 (2)'!$D$72-rough_index)/'Sheet1 (2)'!$D$72))))</f>
        <v>2.5</v>
      </c>
      <c r="AZ548" s="159">
        <f>+(AU548*'Sheet1 (2)'!$C$77)+(AV548*'Sheet1 (2)'!$C$78)+(AW548*'Sheet1 (2)'!$C$79)+(AX548*'Sheet1 (2)'!$C$80)+(AY548*'Sheet1 (2)'!$C$81)</f>
        <v>4.25</v>
      </c>
      <c r="BA548" s="213" t="str">
        <f t="shared" si="17"/>
        <v>Good</v>
      </c>
      <c r="BE548">
        <f>IF(D548='Sheet1 (2)'!$C$61,'Sheet1 (2)'!$D$61*(counts^2)+'Sheet1 (2)'!$G$61*counts+'Sheet1 (2)'!$J$61,IF(D548='Sheet1 (2)'!$C$62,'Sheet1 (2)'!$D$62*counts+'Sheet1 (2)'!$G$62,IF(D548='Sheet1 (2)'!$C$63,'Sheet1 (2)'!$D$63*counts+'Sheet1 (2)'!$G$63,IF(D548='Sheet1 (2)'!$C$64,'Sheet1 (2)'!$D$64*counts+'Sheet1 (2)'!$G$64))))</f>
        <v>2.0984129299999998</v>
      </c>
    </row>
    <row r="549" spans="1:57" ht="12" customHeight="1">
      <c r="A549" s="145" t="s">
        <v>282</v>
      </c>
      <c r="B549" s="145" t="s">
        <v>76</v>
      </c>
      <c r="C549" s="170">
        <v>689</v>
      </c>
      <c r="D549" s="174" t="s">
        <v>77</v>
      </c>
      <c r="E549" s="171">
        <v>8</v>
      </c>
      <c r="F549" s="171">
        <v>2</v>
      </c>
      <c r="G549" s="171" t="s">
        <v>77</v>
      </c>
      <c r="H549" s="171">
        <v>1</v>
      </c>
      <c r="I549" s="171" t="s">
        <v>77</v>
      </c>
      <c r="J549" s="173" t="s">
        <v>80</v>
      </c>
      <c r="K549" s="173" t="s">
        <v>80</v>
      </c>
      <c r="L549" s="169">
        <f>VLOOKUP(CONCATENATE(J549,K549),'Sheet1 (2)'!$J$6:$K$26,2,FALSE)</f>
        <v>0</v>
      </c>
      <c r="M549" s="173" t="s">
        <v>80</v>
      </c>
      <c r="N549" s="173" t="s">
        <v>80</v>
      </c>
      <c r="O549" s="168">
        <f>VLOOKUP(CONCATENATE(M549,N549),'Sheet1 (2)'!$L$6:$M$26,2,FALSE)</f>
        <v>0</v>
      </c>
      <c r="P549" s="173" t="s">
        <v>80</v>
      </c>
      <c r="Q549" s="173" t="s">
        <v>80</v>
      </c>
      <c r="R549" s="168">
        <f>VLOOKUP(CONCATENATE(P549,Q549),'Sheet1 (2)'!$N$6:$O$26,2,FALSE)</f>
        <v>0</v>
      </c>
      <c r="S549" s="173" t="s">
        <v>80</v>
      </c>
      <c r="T549" s="173" t="s">
        <v>80</v>
      </c>
      <c r="U549" s="168">
        <f>VLOOKUP(CONCATENATE(S549,T549),'Sheet1 (2)'!$P$6:$Q$26,2,FALSE)</f>
        <v>0</v>
      </c>
      <c r="V549" s="173" t="s">
        <v>80</v>
      </c>
      <c r="W549" s="173" t="s">
        <v>80</v>
      </c>
      <c r="X549" s="168">
        <f>VLOOKUP(CONCATENATE(V549,W549),'Sheet1 (2)'!$R$6:$S$26,2,FALSE)</f>
        <v>0</v>
      </c>
      <c r="Y549" s="173" t="s">
        <v>80</v>
      </c>
      <c r="Z549" s="173" t="s">
        <v>80</v>
      </c>
      <c r="AA549" s="168">
        <f>VLOOKUP(CONCATENATE(Y549,Z549),'Sheet1 (2)'!$T$6:$U$26,2,FALSE)</f>
        <v>0</v>
      </c>
      <c r="AB549" s="173" t="s">
        <v>80</v>
      </c>
      <c r="AC549" s="173" t="s">
        <v>80</v>
      </c>
      <c r="AD549" s="168">
        <f>VLOOKUP(CONCATENATE(AB549,AC549),'Sheet1 (2)'!$X$6:$Y$26,2,FALSE)</f>
        <v>0</v>
      </c>
      <c r="AE549" s="173" t="s">
        <v>82</v>
      </c>
      <c r="AF549" s="173" t="s">
        <v>81</v>
      </c>
      <c r="AG549" s="168">
        <f>VLOOKUP(CONCATENATE(AE549,AF549),'Sheet1 (2)'!$Z$6:$AA$26,2,FALSE)</f>
        <v>66</v>
      </c>
      <c r="AH549" s="172"/>
      <c r="AI549" s="175"/>
      <c r="AJ549" s="140"/>
      <c r="AK549" s="176" t="s">
        <v>282</v>
      </c>
      <c r="AL549" s="176" t="s">
        <v>76</v>
      </c>
      <c r="AM549" s="170">
        <f t="shared" si="16"/>
        <v>689</v>
      </c>
      <c r="AN549" s="147"/>
      <c r="AO549" s="155"/>
      <c r="AP549" s="156"/>
      <c r="AQ549" s="157">
        <v>2.6521114880000005</v>
      </c>
      <c r="AR549" s="158"/>
      <c r="AS549" s="145">
        <f>LOOKUP(rufmkm,'Sheet1 (2)'!$V$62:$V$71,'Sheet1 (2)'!$W$62:$W$71)</f>
        <v>30</v>
      </c>
      <c r="AT549" s="140"/>
      <c r="AU549" s="157">
        <f>IF(IF(D549='Sheet1 (2)'!$C$69,'Sheet1 (2)'!$D$69*('Sheet1 (2)'!$D$72-rut_index)/'Sheet1 (2)'!$D$72,IF(shee2!D549='Sheet1 (2)'!$C$70,'Sheet1 (2)'!$D$70*('Sheet1 (2)'!$D$72-rut_index)/'Sheet1 (2)'!$D$72,IF(shee2!D549='Sheet1 (2)'!$C$71,'Sheet1 (2)'!$D$71*('Sheet1 (2)'!$D$72-rut_index)/'Sheet1 (2)'!$D$72)))&lt;0,0,IF(D549='Sheet1 (2)'!$C$69,'Sheet1 (2)'!$D$69*('Sheet1 (2)'!$D$72-rut_index)/'Sheet1 (2)'!$D$72,IF(shee2!D549='Sheet1 (2)'!$C$70,'Sheet1 (2)'!$D$70*('Sheet1 (2)'!$D$72-rut_index)/'Sheet1 (2)'!$D$72,IF(shee2!D549='Sheet1 (2)'!$C$71,'Sheet1 (2)'!$D$71*('Sheet1 (2)'!$D$72-rut_index)/'Sheet1 (2)'!$D$72))))</f>
        <v>5</v>
      </c>
      <c r="AV549" s="157">
        <f>IF(IF(D549='Sheet1 (2)'!$C$69,'Sheet1 (2)'!$D$69*('Sheet1 (2)'!$D$72-crack_s_index)/'Sheet1 (2)'!$D$72,IF(shee2!D549='Sheet1 (2)'!$C$70,'Sheet1 (2)'!$D$70*('Sheet1 (2)'!$D$72-crack_s_index)/'Sheet1 (2)'!$D$72,IF(shee2!D549='Sheet1 (2)'!$C$71,'Sheet1 (2)'!$D$71*('Sheet1 (2)'!$D$72-crack_s_index)/'Sheet1 (2)'!$D$72)))&lt;0,0,IF(D549='Sheet1 (2)'!$C$69,'Sheet1 (2)'!$D$69*('Sheet1 (2)'!$D$72-crack_s_index)/'Sheet1 (2)'!$D$72,IF(shee2!D549='Sheet1 (2)'!$C$70,'Sheet1 (2)'!$D$70*('Sheet1 (2)'!$D$72-crack_s_index)/'Sheet1 (2)'!$D$72,IF(shee2!D549='Sheet1 (2)'!$C$71,'Sheet1 (2)'!$D$71*('Sheet1 (2)'!$D$72-crack_s_index)/'Sheet1 (2)'!$D$72))))</f>
        <v>5</v>
      </c>
      <c r="AW549" s="157">
        <f>IF(IF(D549='Sheet1 (2)'!$C$69,'Sheet1 (2)'!$D$69*('Sheet1 (2)'!$D$72-crack_t_index)/'Sheet1 (2)'!$D$72,IF(shee2!D549='Sheet1 (2)'!$C$70,'Sheet1 (2)'!$D$70*('Sheet1 (2)'!$D$72-crack_t_index)/'Sheet1 (2)'!$D$72,IF(shee2!D549='Sheet1 (2)'!$C$71,'Sheet1 (2)'!$D$71*('Sheet1 (2)'!$D$72-crack_t_index)/'Sheet1 (2)'!$D$72)))&lt;0,0,IF(D549='Sheet1 (2)'!$C$69,'Sheet1 (2)'!$D$69*('Sheet1 (2)'!$D$72-crack_t_index)/'Sheet1 (2)'!$D$72,IF(shee2!D549='Sheet1 (2)'!$C$70,'Sheet1 (2)'!$D$70*('Sheet1 (2)'!$D$72-crack_t_index)/'Sheet1 (2)'!$D$72,IF(shee2!D549='Sheet1 (2)'!$C$71,'Sheet1 (2)'!$D$71*('Sheet1 (2)'!$D$72-crack_t_index)/'Sheet1 (2)'!$D$72))))</f>
        <v>5</v>
      </c>
      <c r="AX549" s="157">
        <f>IF(IF(D549='Sheet1 (2)'!$C$69,'Sheet1 (2)'!$D$69*('Sheet1 (2)'!$D$72-rave_index)/'Sheet1 (2)'!$D$72,IF(shee2!D549='Sheet1 (2)'!$C$70,'Sheet1 (2)'!$D$70*('Sheet1 (2)'!$D$72-rave_index)/'Sheet1 (2)'!$D$72,IF(shee2!D549='Sheet1 (2)'!$C$71,'Sheet1 (2)'!$D$71*('Sheet1 (2)'!$D$72-rave_index)/'Sheet1 (2)'!$D$72)))&lt;0,0,IF(D549='Sheet1 (2)'!$C$69,'Sheet1 (2)'!$D$69*('Sheet1 (2)'!$D$72-rave_index)/'Sheet1 (2)'!$D$72,IF(shee2!D549='Sheet1 (2)'!$C$70,'Sheet1 (2)'!$D$70*('Sheet1 (2)'!$D$72-rave_index)/'Sheet1 (2)'!$D$72,IF(shee2!D549='Sheet1 (2)'!$C$71,'Sheet1 (2)'!$D$71*('Sheet1 (2)'!$D$72-rave_index)/'Sheet1 (2)'!$D$72))))</f>
        <v>5</v>
      </c>
      <c r="AY549" s="157">
        <f>IF(IF(D549='Sheet1 (2)'!$C$69,'Sheet1 (2)'!$D$69*('Sheet1 (2)'!$D$72-rough_index)/'Sheet1 (2)'!$D$72,IF(shee2!D549='Sheet1 (2)'!$C$70,'Sheet1 (2)'!$D$70*('Sheet1 (2)'!$D$72-rough_index)/'Sheet1 (2)'!$D$72,IF(shee2!D549='Sheet1 (2)'!$C$71,'Sheet1 (2)'!$D$71*('Sheet1 (2)'!$D$72-rough_index)/'Sheet1 (2)'!$D$72)))&lt;0,0,IF(D549='Sheet1 (2)'!$C$69,'Sheet1 (2)'!$D$69*('Sheet1 (2)'!$D$72-rough_index)/'Sheet1 (2)'!$D$72,IF(shee2!D549='Sheet1 (2)'!$C$70,'Sheet1 (2)'!$D$70*('Sheet1 (2)'!$D$72-rough_index)/'Sheet1 (2)'!$D$72,IF(shee2!D549='Sheet1 (2)'!$C$71,'Sheet1 (2)'!$D$71*('Sheet1 (2)'!$D$72-rough_index)/'Sheet1 (2)'!$D$72))))</f>
        <v>2.5</v>
      </c>
      <c r="AZ549" s="159">
        <f>+(AU549*'Sheet1 (2)'!$C$77)+(AV549*'Sheet1 (2)'!$C$78)+(AW549*'Sheet1 (2)'!$C$79)+(AX549*'Sheet1 (2)'!$C$80)+(AY549*'Sheet1 (2)'!$C$81)</f>
        <v>4.25</v>
      </c>
      <c r="BA549" s="213" t="str">
        <f t="shared" si="17"/>
        <v>Good</v>
      </c>
      <c r="BE549">
        <f>IF(D549='Sheet1 (2)'!$C$61,'Sheet1 (2)'!$D$61*(counts^2)+'Sheet1 (2)'!$G$61*counts+'Sheet1 (2)'!$J$61,IF(D549='Sheet1 (2)'!$C$62,'Sheet1 (2)'!$D$62*counts+'Sheet1 (2)'!$G$62,IF(D549='Sheet1 (2)'!$C$63,'Sheet1 (2)'!$D$63*counts+'Sheet1 (2)'!$G$63,IF(D549='Sheet1 (2)'!$C$64,'Sheet1 (2)'!$D$64*counts+'Sheet1 (2)'!$G$64))))</f>
        <v>2.0984129299999998</v>
      </c>
    </row>
    <row r="550" spans="1:57" ht="12" customHeight="1">
      <c r="A550" s="145" t="s">
        <v>282</v>
      </c>
      <c r="B550" s="145" t="s">
        <v>76</v>
      </c>
      <c r="C550" s="170">
        <v>690</v>
      </c>
      <c r="D550" s="174" t="s">
        <v>77</v>
      </c>
      <c r="E550" s="171">
        <v>8</v>
      </c>
      <c r="F550" s="171">
        <v>2</v>
      </c>
      <c r="G550" s="171" t="s">
        <v>77</v>
      </c>
      <c r="H550" s="171">
        <v>1</v>
      </c>
      <c r="I550" s="171" t="s">
        <v>77</v>
      </c>
      <c r="J550" s="173" t="s">
        <v>80</v>
      </c>
      <c r="K550" s="173" t="s">
        <v>80</v>
      </c>
      <c r="L550" s="169">
        <f>VLOOKUP(CONCATENATE(J550,K550),'Sheet1 (2)'!$J$6:$K$26,2,FALSE)</f>
        <v>0</v>
      </c>
      <c r="M550" s="173" t="s">
        <v>83</v>
      </c>
      <c r="N550" s="173" t="s">
        <v>79</v>
      </c>
      <c r="O550" s="168">
        <f>VLOOKUP(CONCATENATE(M550,N550),'Sheet1 (2)'!$L$6:$M$26,2,FALSE)</f>
        <v>56.25</v>
      </c>
      <c r="P550" s="173" t="s">
        <v>83</v>
      </c>
      <c r="Q550" s="173" t="s">
        <v>79</v>
      </c>
      <c r="R550" s="168">
        <f>VLOOKUP(CONCATENATE(P550,Q550),'Sheet1 (2)'!$N$6:$O$26,2,FALSE)</f>
        <v>56.25</v>
      </c>
      <c r="S550" s="173" t="s">
        <v>80</v>
      </c>
      <c r="T550" s="173" t="s">
        <v>80</v>
      </c>
      <c r="U550" s="168">
        <f>VLOOKUP(CONCATENATE(S550,T550),'Sheet1 (2)'!$P$6:$Q$26,2,FALSE)</f>
        <v>0</v>
      </c>
      <c r="V550" s="173" t="s">
        <v>82</v>
      </c>
      <c r="W550" s="173" t="s">
        <v>81</v>
      </c>
      <c r="X550" s="168">
        <f>VLOOKUP(CONCATENATE(V550,W550),'Sheet1 (2)'!$R$6:$S$26,2,FALSE)</f>
        <v>50</v>
      </c>
      <c r="Y550" s="173" t="s">
        <v>80</v>
      </c>
      <c r="Z550" s="173" t="s">
        <v>80</v>
      </c>
      <c r="AA550" s="168">
        <f>VLOOKUP(CONCATENATE(Y550,Z550),'Sheet1 (2)'!$T$6:$U$26,2,FALSE)</f>
        <v>0</v>
      </c>
      <c r="AB550" s="173" t="s">
        <v>80</v>
      </c>
      <c r="AC550" s="173" t="s">
        <v>80</v>
      </c>
      <c r="AD550" s="168">
        <f>VLOOKUP(CONCATENATE(AB550,AC550),'Sheet1 (2)'!$X$6:$Y$26,2,FALSE)</f>
        <v>0</v>
      </c>
      <c r="AE550" s="173" t="s">
        <v>82</v>
      </c>
      <c r="AF550" s="173" t="s">
        <v>81</v>
      </c>
      <c r="AG550" s="168">
        <f>VLOOKUP(CONCATENATE(AE550,AF550),'Sheet1 (2)'!$Z$6:$AA$26,2,FALSE)</f>
        <v>66</v>
      </c>
      <c r="AH550" s="172"/>
      <c r="AI550" s="175"/>
      <c r="AJ550" s="140"/>
      <c r="AK550" s="176" t="s">
        <v>282</v>
      </c>
      <c r="AL550" s="176" t="s">
        <v>76</v>
      </c>
      <c r="AM550" s="170">
        <f t="shared" si="16"/>
        <v>690</v>
      </c>
      <c r="AN550" s="147"/>
      <c r="AO550" s="155"/>
      <c r="AP550" s="156"/>
      <c r="AQ550" s="157">
        <v>2.6560438303999998</v>
      </c>
      <c r="AR550" s="158"/>
      <c r="AS550" s="145">
        <f>LOOKUP(rufmkm,'Sheet1 (2)'!$V$62:$V$71,'Sheet1 (2)'!$W$62:$W$71)</f>
        <v>30</v>
      </c>
      <c r="AT550" s="140"/>
      <c r="AU550" s="157">
        <f>IF(IF(D550='Sheet1 (2)'!$C$69,'Sheet1 (2)'!$D$69*('Sheet1 (2)'!$D$72-rut_index)/'Sheet1 (2)'!$D$72,IF(shee2!D550='Sheet1 (2)'!$C$70,'Sheet1 (2)'!$D$70*('Sheet1 (2)'!$D$72-rut_index)/'Sheet1 (2)'!$D$72,IF(shee2!D550='Sheet1 (2)'!$C$71,'Sheet1 (2)'!$D$71*('Sheet1 (2)'!$D$72-rut_index)/'Sheet1 (2)'!$D$72)))&lt;0,0,IF(D550='Sheet1 (2)'!$C$69,'Sheet1 (2)'!$D$69*('Sheet1 (2)'!$D$72-rut_index)/'Sheet1 (2)'!$D$72,IF(shee2!D550='Sheet1 (2)'!$C$70,'Sheet1 (2)'!$D$70*('Sheet1 (2)'!$D$72-rut_index)/'Sheet1 (2)'!$D$72,IF(shee2!D550='Sheet1 (2)'!$C$71,'Sheet1 (2)'!$D$71*('Sheet1 (2)'!$D$72-rut_index)/'Sheet1 (2)'!$D$72))))</f>
        <v>5</v>
      </c>
      <c r="AV550" s="157">
        <f>IF(IF(D550='Sheet1 (2)'!$C$69,'Sheet1 (2)'!$D$69*('Sheet1 (2)'!$D$72-crack_s_index)/'Sheet1 (2)'!$D$72,IF(shee2!D550='Sheet1 (2)'!$C$70,'Sheet1 (2)'!$D$70*('Sheet1 (2)'!$D$72-crack_s_index)/'Sheet1 (2)'!$D$72,IF(shee2!D550='Sheet1 (2)'!$C$71,'Sheet1 (2)'!$D$71*('Sheet1 (2)'!$D$72-crack_s_index)/'Sheet1 (2)'!$D$72)))&lt;0,0,IF(D550='Sheet1 (2)'!$C$69,'Sheet1 (2)'!$D$69*('Sheet1 (2)'!$D$72-crack_s_index)/'Sheet1 (2)'!$D$72,IF(shee2!D550='Sheet1 (2)'!$C$70,'Sheet1 (2)'!$D$70*('Sheet1 (2)'!$D$72-crack_s_index)/'Sheet1 (2)'!$D$72,IF(shee2!D550='Sheet1 (2)'!$C$71,'Sheet1 (2)'!$D$71*('Sheet1 (2)'!$D$72-crack_s_index)/'Sheet1 (2)'!$D$72))))</f>
        <v>0.3125</v>
      </c>
      <c r="AW550" s="157">
        <f>IF(IF(D550='Sheet1 (2)'!$C$69,'Sheet1 (2)'!$D$69*('Sheet1 (2)'!$D$72-crack_t_index)/'Sheet1 (2)'!$D$72,IF(shee2!D550='Sheet1 (2)'!$C$70,'Sheet1 (2)'!$D$70*('Sheet1 (2)'!$D$72-crack_t_index)/'Sheet1 (2)'!$D$72,IF(shee2!D550='Sheet1 (2)'!$C$71,'Sheet1 (2)'!$D$71*('Sheet1 (2)'!$D$72-crack_t_index)/'Sheet1 (2)'!$D$72)))&lt;0,0,IF(D550='Sheet1 (2)'!$C$69,'Sheet1 (2)'!$D$69*('Sheet1 (2)'!$D$72-crack_t_index)/'Sheet1 (2)'!$D$72,IF(shee2!D550='Sheet1 (2)'!$C$70,'Sheet1 (2)'!$D$70*('Sheet1 (2)'!$D$72-crack_t_index)/'Sheet1 (2)'!$D$72,IF(shee2!D550='Sheet1 (2)'!$C$71,'Sheet1 (2)'!$D$71*('Sheet1 (2)'!$D$72-crack_t_index)/'Sheet1 (2)'!$D$72))))</f>
        <v>0.3125</v>
      </c>
      <c r="AX550" s="157">
        <f>IF(IF(D550='Sheet1 (2)'!$C$69,'Sheet1 (2)'!$D$69*('Sheet1 (2)'!$D$72-rave_index)/'Sheet1 (2)'!$D$72,IF(shee2!D550='Sheet1 (2)'!$C$70,'Sheet1 (2)'!$D$70*('Sheet1 (2)'!$D$72-rave_index)/'Sheet1 (2)'!$D$72,IF(shee2!D550='Sheet1 (2)'!$C$71,'Sheet1 (2)'!$D$71*('Sheet1 (2)'!$D$72-rave_index)/'Sheet1 (2)'!$D$72)))&lt;0,0,IF(D550='Sheet1 (2)'!$C$69,'Sheet1 (2)'!$D$69*('Sheet1 (2)'!$D$72-rave_index)/'Sheet1 (2)'!$D$72,IF(shee2!D550='Sheet1 (2)'!$C$70,'Sheet1 (2)'!$D$70*('Sheet1 (2)'!$D$72-rave_index)/'Sheet1 (2)'!$D$72,IF(shee2!D550='Sheet1 (2)'!$C$71,'Sheet1 (2)'!$D$71*('Sheet1 (2)'!$D$72-rave_index)/'Sheet1 (2)'!$D$72))))</f>
        <v>5</v>
      </c>
      <c r="AY550" s="157">
        <f>IF(IF(D550='Sheet1 (2)'!$C$69,'Sheet1 (2)'!$D$69*('Sheet1 (2)'!$D$72-rough_index)/'Sheet1 (2)'!$D$72,IF(shee2!D550='Sheet1 (2)'!$C$70,'Sheet1 (2)'!$D$70*('Sheet1 (2)'!$D$72-rough_index)/'Sheet1 (2)'!$D$72,IF(shee2!D550='Sheet1 (2)'!$C$71,'Sheet1 (2)'!$D$71*('Sheet1 (2)'!$D$72-rough_index)/'Sheet1 (2)'!$D$72)))&lt;0,0,IF(D550='Sheet1 (2)'!$C$69,'Sheet1 (2)'!$D$69*('Sheet1 (2)'!$D$72-rough_index)/'Sheet1 (2)'!$D$72,IF(shee2!D550='Sheet1 (2)'!$C$70,'Sheet1 (2)'!$D$70*('Sheet1 (2)'!$D$72-rough_index)/'Sheet1 (2)'!$D$72,IF(shee2!D550='Sheet1 (2)'!$C$71,'Sheet1 (2)'!$D$71*('Sheet1 (2)'!$D$72-rough_index)/'Sheet1 (2)'!$D$72))))</f>
        <v>2.5</v>
      </c>
      <c r="AZ550" s="159">
        <f>+(AU550*'Sheet1 (2)'!$C$77)+(AV550*'Sheet1 (2)'!$C$78)+(AW550*'Sheet1 (2)'!$C$79)+(AX550*'Sheet1 (2)'!$C$80)+(AY550*'Sheet1 (2)'!$C$81)</f>
        <v>2.375</v>
      </c>
      <c r="BA550" s="213" t="str">
        <f t="shared" si="17"/>
        <v>Poor</v>
      </c>
      <c r="BE550">
        <f>IF(D550='Sheet1 (2)'!$C$61,'Sheet1 (2)'!$D$61*(counts^2)+'Sheet1 (2)'!$G$61*counts+'Sheet1 (2)'!$J$61,IF(D550='Sheet1 (2)'!$C$62,'Sheet1 (2)'!$D$62*counts+'Sheet1 (2)'!$G$62,IF(D550='Sheet1 (2)'!$C$63,'Sheet1 (2)'!$D$63*counts+'Sheet1 (2)'!$G$63,IF(D550='Sheet1 (2)'!$C$64,'Sheet1 (2)'!$D$64*counts+'Sheet1 (2)'!$G$64))))</f>
        <v>2.0984129299999998</v>
      </c>
    </row>
    <row r="551" spans="1:57" ht="12" customHeight="1">
      <c r="A551" s="145" t="s">
        <v>282</v>
      </c>
      <c r="B551" s="145" t="s">
        <v>76</v>
      </c>
      <c r="C551" s="170">
        <v>691</v>
      </c>
      <c r="D551" s="174" t="s">
        <v>77</v>
      </c>
      <c r="E551" s="171">
        <v>8</v>
      </c>
      <c r="F551" s="171">
        <v>2</v>
      </c>
      <c r="G551" s="171" t="s">
        <v>77</v>
      </c>
      <c r="H551" s="171">
        <v>1</v>
      </c>
      <c r="I551" s="171" t="s">
        <v>77</v>
      </c>
      <c r="J551" s="173" t="s">
        <v>80</v>
      </c>
      <c r="K551" s="173" t="s">
        <v>80</v>
      </c>
      <c r="L551" s="169">
        <f>VLOOKUP(CONCATENATE(J551,K551),'Sheet1 (2)'!$J$6:$K$26,2,FALSE)</f>
        <v>0</v>
      </c>
      <c r="M551" s="173" t="s">
        <v>83</v>
      </c>
      <c r="N551" s="173" t="s">
        <v>79</v>
      </c>
      <c r="O551" s="168">
        <f>VLOOKUP(CONCATENATE(M551,N551),'Sheet1 (2)'!$L$6:$M$26,2,FALSE)</f>
        <v>56.25</v>
      </c>
      <c r="P551" s="173" t="s">
        <v>83</v>
      </c>
      <c r="Q551" s="173" t="s">
        <v>83</v>
      </c>
      <c r="R551" s="168">
        <f>VLOOKUP(CONCATENATE(P551,Q551),'Sheet1 (2)'!$N$6:$O$26,2,FALSE)</f>
        <v>37.5</v>
      </c>
      <c r="S551" s="173" t="s">
        <v>80</v>
      </c>
      <c r="T551" s="173" t="s">
        <v>80</v>
      </c>
      <c r="U551" s="168">
        <f>VLOOKUP(CONCATENATE(S551,T551),'Sheet1 (2)'!$P$6:$Q$26,2,FALSE)</f>
        <v>0</v>
      </c>
      <c r="V551" s="173" t="s">
        <v>80</v>
      </c>
      <c r="W551" s="173" t="s">
        <v>80</v>
      </c>
      <c r="X551" s="168">
        <f>VLOOKUP(CONCATENATE(V551,W551),'Sheet1 (2)'!$R$6:$S$26,2,FALSE)</f>
        <v>0</v>
      </c>
      <c r="Y551" s="173" t="s">
        <v>80</v>
      </c>
      <c r="Z551" s="173" t="s">
        <v>80</v>
      </c>
      <c r="AA551" s="168">
        <f>VLOOKUP(CONCATENATE(Y551,Z551),'Sheet1 (2)'!$T$6:$U$26,2,FALSE)</f>
        <v>0</v>
      </c>
      <c r="AB551" s="173" t="s">
        <v>80</v>
      </c>
      <c r="AC551" s="173" t="s">
        <v>80</v>
      </c>
      <c r="AD551" s="168">
        <f>VLOOKUP(CONCATENATE(AB551,AC551),'Sheet1 (2)'!$X$6:$Y$26,2,FALSE)</f>
        <v>0</v>
      </c>
      <c r="AE551" s="173" t="s">
        <v>82</v>
      </c>
      <c r="AF551" s="173" t="s">
        <v>81</v>
      </c>
      <c r="AG551" s="168">
        <f>VLOOKUP(CONCATENATE(AE551,AF551),'Sheet1 (2)'!$Z$6:$AA$26,2,FALSE)</f>
        <v>66</v>
      </c>
      <c r="AH551" s="172"/>
      <c r="AI551" s="175"/>
      <c r="AJ551" s="140"/>
      <c r="AK551" s="176" t="s">
        <v>282</v>
      </c>
      <c r="AL551" s="176" t="s">
        <v>76</v>
      </c>
      <c r="AM551" s="170">
        <f t="shared" si="16"/>
        <v>691</v>
      </c>
      <c r="AN551" s="147"/>
      <c r="AO551" s="155"/>
      <c r="AP551" s="156"/>
      <c r="AQ551" s="157">
        <v>2.7990110043999996</v>
      </c>
      <c r="AR551" s="158"/>
      <c r="AS551" s="145">
        <f>LOOKUP(rufmkm,'Sheet1 (2)'!$V$62:$V$71,'Sheet1 (2)'!$W$62:$W$71)</f>
        <v>30</v>
      </c>
      <c r="AT551" s="140"/>
      <c r="AU551" s="157">
        <f>IF(IF(D551='Sheet1 (2)'!$C$69,'Sheet1 (2)'!$D$69*('Sheet1 (2)'!$D$72-rut_index)/'Sheet1 (2)'!$D$72,IF(shee2!D551='Sheet1 (2)'!$C$70,'Sheet1 (2)'!$D$70*('Sheet1 (2)'!$D$72-rut_index)/'Sheet1 (2)'!$D$72,IF(shee2!D551='Sheet1 (2)'!$C$71,'Sheet1 (2)'!$D$71*('Sheet1 (2)'!$D$72-rut_index)/'Sheet1 (2)'!$D$72)))&lt;0,0,IF(D551='Sheet1 (2)'!$C$69,'Sheet1 (2)'!$D$69*('Sheet1 (2)'!$D$72-rut_index)/'Sheet1 (2)'!$D$72,IF(shee2!D551='Sheet1 (2)'!$C$70,'Sheet1 (2)'!$D$70*('Sheet1 (2)'!$D$72-rut_index)/'Sheet1 (2)'!$D$72,IF(shee2!D551='Sheet1 (2)'!$C$71,'Sheet1 (2)'!$D$71*('Sheet1 (2)'!$D$72-rut_index)/'Sheet1 (2)'!$D$72))))</f>
        <v>5</v>
      </c>
      <c r="AV551" s="157">
        <f>IF(IF(D551='Sheet1 (2)'!$C$69,'Sheet1 (2)'!$D$69*('Sheet1 (2)'!$D$72-crack_s_index)/'Sheet1 (2)'!$D$72,IF(shee2!D551='Sheet1 (2)'!$C$70,'Sheet1 (2)'!$D$70*('Sheet1 (2)'!$D$72-crack_s_index)/'Sheet1 (2)'!$D$72,IF(shee2!D551='Sheet1 (2)'!$C$71,'Sheet1 (2)'!$D$71*('Sheet1 (2)'!$D$72-crack_s_index)/'Sheet1 (2)'!$D$72)))&lt;0,0,IF(D551='Sheet1 (2)'!$C$69,'Sheet1 (2)'!$D$69*('Sheet1 (2)'!$D$72-crack_s_index)/'Sheet1 (2)'!$D$72,IF(shee2!D551='Sheet1 (2)'!$C$70,'Sheet1 (2)'!$D$70*('Sheet1 (2)'!$D$72-crack_s_index)/'Sheet1 (2)'!$D$72,IF(shee2!D551='Sheet1 (2)'!$C$71,'Sheet1 (2)'!$D$71*('Sheet1 (2)'!$D$72-crack_s_index)/'Sheet1 (2)'!$D$72))))</f>
        <v>0.3125</v>
      </c>
      <c r="AW551" s="157">
        <f>IF(IF(D551='Sheet1 (2)'!$C$69,'Sheet1 (2)'!$D$69*('Sheet1 (2)'!$D$72-crack_t_index)/'Sheet1 (2)'!$D$72,IF(shee2!D551='Sheet1 (2)'!$C$70,'Sheet1 (2)'!$D$70*('Sheet1 (2)'!$D$72-crack_t_index)/'Sheet1 (2)'!$D$72,IF(shee2!D551='Sheet1 (2)'!$C$71,'Sheet1 (2)'!$D$71*('Sheet1 (2)'!$D$72-crack_t_index)/'Sheet1 (2)'!$D$72)))&lt;0,0,IF(D551='Sheet1 (2)'!$C$69,'Sheet1 (2)'!$D$69*('Sheet1 (2)'!$D$72-crack_t_index)/'Sheet1 (2)'!$D$72,IF(shee2!D551='Sheet1 (2)'!$C$70,'Sheet1 (2)'!$D$70*('Sheet1 (2)'!$D$72-crack_t_index)/'Sheet1 (2)'!$D$72,IF(shee2!D551='Sheet1 (2)'!$C$71,'Sheet1 (2)'!$D$71*('Sheet1 (2)'!$D$72-crack_t_index)/'Sheet1 (2)'!$D$72))))</f>
        <v>1.875</v>
      </c>
      <c r="AX551" s="157">
        <f>IF(IF(D551='Sheet1 (2)'!$C$69,'Sheet1 (2)'!$D$69*('Sheet1 (2)'!$D$72-rave_index)/'Sheet1 (2)'!$D$72,IF(shee2!D551='Sheet1 (2)'!$C$70,'Sheet1 (2)'!$D$70*('Sheet1 (2)'!$D$72-rave_index)/'Sheet1 (2)'!$D$72,IF(shee2!D551='Sheet1 (2)'!$C$71,'Sheet1 (2)'!$D$71*('Sheet1 (2)'!$D$72-rave_index)/'Sheet1 (2)'!$D$72)))&lt;0,0,IF(D551='Sheet1 (2)'!$C$69,'Sheet1 (2)'!$D$69*('Sheet1 (2)'!$D$72-rave_index)/'Sheet1 (2)'!$D$72,IF(shee2!D551='Sheet1 (2)'!$C$70,'Sheet1 (2)'!$D$70*('Sheet1 (2)'!$D$72-rave_index)/'Sheet1 (2)'!$D$72,IF(shee2!D551='Sheet1 (2)'!$C$71,'Sheet1 (2)'!$D$71*('Sheet1 (2)'!$D$72-rave_index)/'Sheet1 (2)'!$D$72))))</f>
        <v>5</v>
      </c>
      <c r="AY551" s="157">
        <f>IF(IF(D551='Sheet1 (2)'!$C$69,'Sheet1 (2)'!$D$69*('Sheet1 (2)'!$D$72-rough_index)/'Sheet1 (2)'!$D$72,IF(shee2!D551='Sheet1 (2)'!$C$70,'Sheet1 (2)'!$D$70*('Sheet1 (2)'!$D$72-rough_index)/'Sheet1 (2)'!$D$72,IF(shee2!D551='Sheet1 (2)'!$C$71,'Sheet1 (2)'!$D$71*('Sheet1 (2)'!$D$72-rough_index)/'Sheet1 (2)'!$D$72)))&lt;0,0,IF(D551='Sheet1 (2)'!$C$69,'Sheet1 (2)'!$D$69*('Sheet1 (2)'!$D$72-rough_index)/'Sheet1 (2)'!$D$72,IF(shee2!D551='Sheet1 (2)'!$C$70,'Sheet1 (2)'!$D$70*('Sheet1 (2)'!$D$72-rough_index)/'Sheet1 (2)'!$D$72,IF(shee2!D551='Sheet1 (2)'!$C$71,'Sheet1 (2)'!$D$71*('Sheet1 (2)'!$D$72-rough_index)/'Sheet1 (2)'!$D$72))))</f>
        <v>2.5</v>
      </c>
      <c r="AZ551" s="159">
        <f>+(AU551*'Sheet1 (2)'!$C$77)+(AV551*'Sheet1 (2)'!$C$78)+(AW551*'Sheet1 (2)'!$C$79)+(AX551*'Sheet1 (2)'!$C$80)+(AY551*'Sheet1 (2)'!$C$81)</f>
        <v>2.4375</v>
      </c>
      <c r="BA551" s="213" t="str">
        <f t="shared" si="17"/>
        <v>Poor</v>
      </c>
      <c r="BE551">
        <f>IF(D551='Sheet1 (2)'!$C$61,'Sheet1 (2)'!$D$61*(counts^2)+'Sheet1 (2)'!$G$61*counts+'Sheet1 (2)'!$J$61,IF(D551='Sheet1 (2)'!$C$62,'Sheet1 (2)'!$D$62*counts+'Sheet1 (2)'!$G$62,IF(D551='Sheet1 (2)'!$C$63,'Sheet1 (2)'!$D$63*counts+'Sheet1 (2)'!$G$63,IF(D551='Sheet1 (2)'!$C$64,'Sheet1 (2)'!$D$64*counts+'Sheet1 (2)'!$G$64))))</f>
        <v>2.0984129299999998</v>
      </c>
    </row>
    <row r="552" spans="1:57" ht="12" customHeight="1">
      <c r="A552" s="145" t="s">
        <v>282</v>
      </c>
      <c r="B552" s="145" t="s">
        <v>76</v>
      </c>
      <c r="C552" s="170">
        <v>692</v>
      </c>
      <c r="D552" s="174" t="s">
        <v>77</v>
      </c>
      <c r="E552" s="171">
        <v>8</v>
      </c>
      <c r="F552" s="171">
        <v>2</v>
      </c>
      <c r="G552" s="171" t="s">
        <v>77</v>
      </c>
      <c r="H552" s="171">
        <v>1</v>
      </c>
      <c r="I552" s="171" t="s">
        <v>77</v>
      </c>
      <c r="J552" s="173" t="s">
        <v>80</v>
      </c>
      <c r="K552" s="173" t="s">
        <v>80</v>
      </c>
      <c r="L552" s="169">
        <f>VLOOKUP(CONCATENATE(J552,K552),'Sheet1 (2)'!$J$6:$K$26,2,FALSE)</f>
        <v>0</v>
      </c>
      <c r="M552" s="173" t="s">
        <v>83</v>
      </c>
      <c r="N552" s="173" t="s">
        <v>79</v>
      </c>
      <c r="O552" s="168">
        <f>VLOOKUP(CONCATENATE(M552,N552),'Sheet1 (2)'!$L$6:$M$26,2,FALSE)</f>
        <v>56.25</v>
      </c>
      <c r="P552" s="173" t="s">
        <v>83</v>
      </c>
      <c r="Q552" s="173" t="s">
        <v>82</v>
      </c>
      <c r="R552" s="168">
        <f>VLOOKUP(CONCATENATE(P552,Q552),'Sheet1 (2)'!$N$6:$O$26,2,FALSE)</f>
        <v>18.75</v>
      </c>
      <c r="S552" s="173" t="s">
        <v>80</v>
      </c>
      <c r="T552" s="173" t="s">
        <v>80</v>
      </c>
      <c r="U552" s="168">
        <f>VLOOKUP(CONCATENATE(S552,T552),'Sheet1 (2)'!$P$6:$Q$26,2,FALSE)</f>
        <v>0</v>
      </c>
      <c r="V552" s="173" t="s">
        <v>80</v>
      </c>
      <c r="W552" s="173" t="s">
        <v>80</v>
      </c>
      <c r="X552" s="168">
        <f>VLOOKUP(CONCATENATE(V552,W552),'Sheet1 (2)'!$R$6:$S$26,2,FALSE)</f>
        <v>0</v>
      </c>
      <c r="Y552" s="173" t="s">
        <v>80</v>
      </c>
      <c r="Z552" s="173" t="s">
        <v>80</v>
      </c>
      <c r="AA552" s="168">
        <f>VLOOKUP(CONCATENATE(Y552,Z552),'Sheet1 (2)'!$T$6:$U$26,2,FALSE)</f>
        <v>0</v>
      </c>
      <c r="AB552" s="173" t="s">
        <v>80</v>
      </c>
      <c r="AC552" s="173" t="s">
        <v>80</v>
      </c>
      <c r="AD552" s="168">
        <f>VLOOKUP(CONCATENATE(AB552,AC552),'Sheet1 (2)'!$X$6:$Y$26,2,FALSE)</f>
        <v>0</v>
      </c>
      <c r="AE552" s="173" t="s">
        <v>82</v>
      </c>
      <c r="AF552" s="173" t="s">
        <v>81</v>
      </c>
      <c r="AG552" s="168">
        <f>VLOOKUP(CONCATENATE(AE552,AF552),'Sheet1 (2)'!$Z$6:$AA$26,2,FALSE)</f>
        <v>66</v>
      </c>
      <c r="AH552" s="172"/>
      <c r="AI552" s="175"/>
      <c r="AJ552" s="140"/>
      <c r="AK552" s="176" t="s">
        <v>282</v>
      </c>
      <c r="AL552" s="176" t="s">
        <v>76</v>
      </c>
      <c r="AM552" s="170">
        <f t="shared" si="16"/>
        <v>692</v>
      </c>
      <c r="AN552" s="147"/>
      <c r="AO552" s="155"/>
      <c r="AP552" s="156"/>
      <c r="AQ552" s="157">
        <v>2.4315654683999997</v>
      </c>
      <c r="AR552" s="158"/>
      <c r="AS552" s="145">
        <f>LOOKUP(rufmkm,'Sheet1 (2)'!$V$62:$V$71,'Sheet1 (2)'!$W$62:$W$71)</f>
        <v>30</v>
      </c>
      <c r="AT552" s="140"/>
      <c r="AU552" s="157">
        <f>IF(IF(D552='Sheet1 (2)'!$C$69,'Sheet1 (2)'!$D$69*('Sheet1 (2)'!$D$72-rut_index)/'Sheet1 (2)'!$D$72,IF(shee2!D552='Sheet1 (2)'!$C$70,'Sheet1 (2)'!$D$70*('Sheet1 (2)'!$D$72-rut_index)/'Sheet1 (2)'!$D$72,IF(shee2!D552='Sheet1 (2)'!$C$71,'Sheet1 (2)'!$D$71*('Sheet1 (2)'!$D$72-rut_index)/'Sheet1 (2)'!$D$72)))&lt;0,0,IF(D552='Sheet1 (2)'!$C$69,'Sheet1 (2)'!$D$69*('Sheet1 (2)'!$D$72-rut_index)/'Sheet1 (2)'!$D$72,IF(shee2!D552='Sheet1 (2)'!$C$70,'Sheet1 (2)'!$D$70*('Sheet1 (2)'!$D$72-rut_index)/'Sheet1 (2)'!$D$72,IF(shee2!D552='Sheet1 (2)'!$C$71,'Sheet1 (2)'!$D$71*('Sheet1 (2)'!$D$72-rut_index)/'Sheet1 (2)'!$D$72))))</f>
        <v>5</v>
      </c>
      <c r="AV552" s="157">
        <f>IF(IF(D552='Sheet1 (2)'!$C$69,'Sheet1 (2)'!$D$69*('Sheet1 (2)'!$D$72-crack_s_index)/'Sheet1 (2)'!$D$72,IF(shee2!D552='Sheet1 (2)'!$C$70,'Sheet1 (2)'!$D$70*('Sheet1 (2)'!$D$72-crack_s_index)/'Sheet1 (2)'!$D$72,IF(shee2!D552='Sheet1 (2)'!$C$71,'Sheet1 (2)'!$D$71*('Sheet1 (2)'!$D$72-crack_s_index)/'Sheet1 (2)'!$D$72)))&lt;0,0,IF(D552='Sheet1 (2)'!$C$69,'Sheet1 (2)'!$D$69*('Sheet1 (2)'!$D$72-crack_s_index)/'Sheet1 (2)'!$D$72,IF(shee2!D552='Sheet1 (2)'!$C$70,'Sheet1 (2)'!$D$70*('Sheet1 (2)'!$D$72-crack_s_index)/'Sheet1 (2)'!$D$72,IF(shee2!D552='Sheet1 (2)'!$C$71,'Sheet1 (2)'!$D$71*('Sheet1 (2)'!$D$72-crack_s_index)/'Sheet1 (2)'!$D$72))))</f>
        <v>0.3125</v>
      </c>
      <c r="AW552" s="157">
        <f>IF(IF(D552='Sheet1 (2)'!$C$69,'Sheet1 (2)'!$D$69*('Sheet1 (2)'!$D$72-crack_t_index)/'Sheet1 (2)'!$D$72,IF(shee2!D552='Sheet1 (2)'!$C$70,'Sheet1 (2)'!$D$70*('Sheet1 (2)'!$D$72-crack_t_index)/'Sheet1 (2)'!$D$72,IF(shee2!D552='Sheet1 (2)'!$C$71,'Sheet1 (2)'!$D$71*('Sheet1 (2)'!$D$72-crack_t_index)/'Sheet1 (2)'!$D$72)))&lt;0,0,IF(D552='Sheet1 (2)'!$C$69,'Sheet1 (2)'!$D$69*('Sheet1 (2)'!$D$72-crack_t_index)/'Sheet1 (2)'!$D$72,IF(shee2!D552='Sheet1 (2)'!$C$70,'Sheet1 (2)'!$D$70*('Sheet1 (2)'!$D$72-crack_t_index)/'Sheet1 (2)'!$D$72,IF(shee2!D552='Sheet1 (2)'!$C$71,'Sheet1 (2)'!$D$71*('Sheet1 (2)'!$D$72-crack_t_index)/'Sheet1 (2)'!$D$72))))</f>
        <v>3.4375</v>
      </c>
      <c r="AX552" s="157">
        <f>IF(IF(D552='Sheet1 (2)'!$C$69,'Sheet1 (2)'!$D$69*('Sheet1 (2)'!$D$72-rave_index)/'Sheet1 (2)'!$D$72,IF(shee2!D552='Sheet1 (2)'!$C$70,'Sheet1 (2)'!$D$70*('Sheet1 (2)'!$D$72-rave_index)/'Sheet1 (2)'!$D$72,IF(shee2!D552='Sheet1 (2)'!$C$71,'Sheet1 (2)'!$D$71*('Sheet1 (2)'!$D$72-rave_index)/'Sheet1 (2)'!$D$72)))&lt;0,0,IF(D552='Sheet1 (2)'!$C$69,'Sheet1 (2)'!$D$69*('Sheet1 (2)'!$D$72-rave_index)/'Sheet1 (2)'!$D$72,IF(shee2!D552='Sheet1 (2)'!$C$70,'Sheet1 (2)'!$D$70*('Sheet1 (2)'!$D$72-rave_index)/'Sheet1 (2)'!$D$72,IF(shee2!D552='Sheet1 (2)'!$C$71,'Sheet1 (2)'!$D$71*('Sheet1 (2)'!$D$72-rave_index)/'Sheet1 (2)'!$D$72))))</f>
        <v>5</v>
      </c>
      <c r="AY552" s="157">
        <f>IF(IF(D552='Sheet1 (2)'!$C$69,'Sheet1 (2)'!$D$69*('Sheet1 (2)'!$D$72-rough_index)/'Sheet1 (2)'!$D$72,IF(shee2!D552='Sheet1 (2)'!$C$70,'Sheet1 (2)'!$D$70*('Sheet1 (2)'!$D$72-rough_index)/'Sheet1 (2)'!$D$72,IF(shee2!D552='Sheet1 (2)'!$C$71,'Sheet1 (2)'!$D$71*('Sheet1 (2)'!$D$72-rough_index)/'Sheet1 (2)'!$D$72)))&lt;0,0,IF(D552='Sheet1 (2)'!$C$69,'Sheet1 (2)'!$D$69*('Sheet1 (2)'!$D$72-rough_index)/'Sheet1 (2)'!$D$72,IF(shee2!D552='Sheet1 (2)'!$C$70,'Sheet1 (2)'!$D$70*('Sheet1 (2)'!$D$72-rough_index)/'Sheet1 (2)'!$D$72,IF(shee2!D552='Sheet1 (2)'!$C$71,'Sheet1 (2)'!$D$71*('Sheet1 (2)'!$D$72-rough_index)/'Sheet1 (2)'!$D$72))))</f>
        <v>2.5</v>
      </c>
      <c r="AZ552" s="159">
        <f>+(AU552*'Sheet1 (2)'!$C$77)+(AV552*'Sheet1 (2)'!$C$78)+(AW552*'Sheet1 (2)'!$C$79)+(AX552*'Sheet1 (2)'!$C$80)+(AY552*'Sheet1 (2)'!$C$81)</f>
        <v>2.5</v>
      </c>
      <c r="BA552" s="213" t="str">
        <f t="shared" si="17"/>
        <v>Fair</v>
      </c>
      <c r="BE552">
        <f>IF(D552='Sheet1 (2)'!$C$61,'Sheet1 (2)'!$D$61*(counts^2)+'Sheet1 (2)'!$G$61*counts+'Sheet1 (2)'!$J$61,IF(D552='Sheet1 (2)'!$C$62,'Sheet1 (2)'!$D$62*counts+'Sheet1 (2)'!$G$62,IF(D552='Sheet1 (2)'!$C$63,'Sheet1 (2)'!$D$63*counts+'Sheet1 (2)'!$G$63,IF(D552='Sheet1 (2)'!$C$64,'Sheet1 (2)'!$D$64*counts+'Sheet1 (2)'!$G$64))))</f>
        <v>2.0984129299999998</v>
      </c>
    </row>
    <row r="553" spans="1:57" ht="12" customHeight="1">
      <c r="A553" s="145" t="s">
        <v>282</v>
      </c>
      <c r="B553" s="145" t="s">
        <v>76</v>
      </c>
      <c r="C553" s="170">
        <v>693</v>
      </c>
      <c r="D553" s="174" t="s">
        <v>77</v>
      </c>
      <c r="E553" s="171">
        <v>0</v>
      </c>
      <c r="F553" s="171">
        <v>0</v>
      </c>
      <c r="G553" s="171" t="s">
        <v>77</v>
      </c>
      <c r="H553" s="171">
        <v>0</v>
      </c>
      <c r="I553" s="171" t="s">
        <v>77</v>
      </c>
      <c r="J553" s="173" t="s">
        <v>80</v>
      </c>
      <c r="K553" s="173" t="s">
        <v>80</v>
      </c>
      <c r="L553" s="169">
        <f>VLOOKUP(CONCATENATE(J553,K553),'Sheet1 (2)'!$J$6:$K$26,2,FALSE)</f>
        <v>0</v>
      </c>
      <c r="M553" s="173" t="s">
        <v>83</v>
      </c>
      <c r="N553" s="173" t="s">
        <v>79</v>
      </c>
      <c r="O553" s="168">
        <f>VLOOKUP(CONCATENATE(M553,N553),'Sheet1 (2)'!$L$6:$M$26,2,FALSE)</f>
        <v>56.25</v>
      </c>
      <c r="P553" s="173" t="s">
        <v>83</v>
      </c>
      <c r="Q553" s="173" t="s">
        <v>82</v>
      </c>
      <c r="R553" s="168">
        <f>VLOOKUP(CONCATENATE(P553,Q553),'Sheet1 (2)'!$N$6:$O$26,2,FALSE)</f>
        <v>18.75</v>
      </c>
      <c r="S553" s="173" t="s">
        <v>80</v>
      </c>
      <c r="T553" s="173" t="s">
        <v>80</v>
      </c>
      <c r="U553" s="168">
        <f>VLOOKUP(CONCATENATE(S553,T553),'Sheet1 (2)'!$P$6:$Q$26,2,FALSE)</f>
        <v>0</v>
      </c>
      <c r="V553" s="173" t="s">
        <v>80</v>
      </c>
      <c r="W553" s="173" t="s">
        <v>80</v>
      </c>
      <c r="X553" s="168">
        <f>VLOOKUP(CONCATENATE(V553,W553),'Sheet1 (2)'!$R$6:$S$26,2,FALSE)</f>
        <v>0</v>
      </c>
      <c r="Y553" s="173" t="s">
        <v>80</v>
      </c>
      <c r="Z553" s="173" t="s">
        <v>80</v>
      </c>
      <c r="AA553" s="168">
        <f>VLOOKUP(CONCATENATE(Y553,Z553),'Sheet1 (2)'!$T$6:$U$26,2,FALSE)</f>
        <v>0</v>
      </c>
      <c r="AB553" s="173" t="s">
        <v>80</v>
      </c>
      <c r="AC553" s="173" t="s">
        <v>80</v>
      </c>
      <c r="AD553" s="168">
        <f>VLOOKUP(CONCATENATE(AB553,AC553),'Sheet1 (2)'!$X$6:$Y$26,2,FALSE)</f>
        <v>0</v>
      </c>
      <c r="AE553" s="173" t="s">
        <v>82</v>
      </c>
      <c r="AF553" s="173" t="s">
        <v>81</v>
      </c>
      <c r="AG553" s="168">
        <f>VLOOKUP(CONCATENATE(AE553,AF553),'Sheet1 (2)'!$Z$6:$AA$26,2,FALSE)</f>
        <v>66</v>
      </c>
      <c r="AH553" s="172"/>
      <c r="AI553" s="175"/>
      <c r="AJ553" s="140"/>
      <c r="AK553" s="176" t="s">
        <v>282</v>
      </c>
      <c r="AL553" s="176" t="s">
        <v>76</v>
      </c>
      <c r="AM553" s="170">
        <f t="shared" si="16"/>
        <v>693</v>
      </c>
      <c r="AN553" s="147"/>
      <c r="AO553" s="155"/>
      <c r="AP553" s="156"/>
      <c r="AQ553" s="157">
        <v>2.36743156</v>
      </c>
      <c r="AR553" s="158"/>
      <c r="AS553" s="145">
        <f>LOOKUP(rufmkm,'Sheet1 (2)'!$V$62:$V$71,'Sheet1 (2)'!$W$62:$W$71)</f>
        <v>30</v>
      </c>
      <c r="AT553" s="140"/>
      <c r="AU553" s="157">
        <f>IF(IF(D553='Sheet1 (2)'!$C$69,'Sheet1 (2)'!$D$69*('Sheet1 (2)'!$D$72-rut_index)/'Sheet1 (2)'!$D$72,IF(shee2!D553='Sheet1 (2)'!$C$70,'Sheet1 (2)'!$D$70*('Sheet1 (2)'!$D$72-rut_index)/'Sheet1 (2)'!$D$72,IF(shee2!D553='Sheet1 (2)'!$C$71,'Sheet1 (2)'!$D$71*('Sheet1 (2)'!$D$72-rut_index)/'Sheet1 (2)'!$D$72)))&lt;0,0,IF(D553='Sheet1 (2)'!$C$69,'Sheet1 (2)'!$D$69*('Sheet1 (2)'!$D$72-rut_index)/'Sheet1 (2)'!$D$72,IF(shee2!D553='Sheet1 (2)'!$C$70,'Sheet1 (2)'!$D$70*('Sheet1 (2)'!$D$72-rut_index)/'Sheet1 (2)'!$D$72,IF(shee2!D553='Sheet1 (2)'!$C$71,'Sheet1 (2)'!$D$71*('Sheet1 (2)'!$D$72-rut_index)/'Sheet1 (2)'!$D$72))))</f>
        <v>5</v>
      </c>
      <c r="AV553" s="157">
        <f>IF(IF(D553='Sheet1 (2)'!$C$69,'Sheet1 (2)'!$D$69*('Sheet1 (2)'!$D$72-crack_s_index)/'Sheet1 (2)'!$D$72,IF(shee2!D553='Sheet1 (2)'!$C$70,'Sheet1 (2)'!$D$70*('Sheet1 (2)'!$D$72-crack_s_index)/'Sheet1 (2)'!$D$72,IF(shee2!D553='Sheet1 (2)'!$C$71,'Sheet1 (2)'!$D$71*('Sheet1 (2)'!$D$72-crack_s_index)/'Sheet1 (2)'!$D$72)))&lt;0,0,IF(D553='Sheet1 (2)'!$C$69,'Sheet1 (2)'!$D$69*('Sheet1 (2)'!$D$72-crack_s_index)/'Sheet1 (2)'!$D$72,IF(shee2!D553='Sheet1 (2)'!$C$70,'Sheet1 (2)'!$D$70*('Sheet1 (2)'!$D$72-crack_s_index)/'Sheet1 (2)'!$D$72,IF(shee2!D553='Sheet1 (2)'!$C$71,'Sheet1 (2)'!$D$71*('Sheet1 (2)'!$D$72-crack_s_index)/'Sheet1 (2)'!$D$72))))</f>
        <v>0.3125</v>
      </c>
      <c r="AW553" s="157">
        <f>IF(IF(D553='Sheet1 (2)'!$C$69,'Sheet1 (2)'!$D$69*('Sheet1 (2)'!$D$72-crack_t_index)/'Sheet1 (2)'!$D$72,IF(shee2!D553='Sheet1 (2)'!$C$70,'Sheet1 (2)'!$D$70*('Sheet1 (2)'!$D$72-crack_t_index)/'Sheet1 (2)'!$D$72,IF(shee2!D553='Sheet1 (2)'!$C$71,'Sheet1 (2)'!$D$71*('Sheet1 (2)'!$D$72-crack_t_index)/'Sheet1 (2)'!$D$72)))&lt;0,0,IF(D553='Sheet1 (2)'!$C$69,'Sheet1 (2)'!$D$69*('Sheet1 (2)'!$D$72-crack_t_index)/'Sheet1 (2)'!$D$72,IF(shee2!D553='Sheet1 (2)'!$C$70,'Sheet1 (2)'!$D$70*('Sheet1 (2)'!$D$72-crack_t_index)/'Sheet1 (2)'!$D$72,IF(shee2!D553='Sheet1 (2)'!$C$71,'Sheet1 (2)'!$D$71*('Sheet1 (2)'!$D$72-crack_t_index)/'Sheet1 (2)'!$D$72))))</f>
        <v>3.4375</v>
      </c>
      <c r="AX553" s="157">
        <f>IF(IF(D553='Sheet1 (2)'!$C$69,'Sheet1 (2)'!$D$69*('Sheet1 (2)'!$D$72-rave_index)/'Sheet1 (2)'!$D$72,IF(shee2!D553='Sheet1 (2)'!$C$70,'Sheet1 (2)'!$D$70*('Sheet1 (2)'!$D$72-rave_index)/'Sheet1 (2)'!$D$72,IF(shee2!D553='Sheet1 (2)'!$C$71,'Sheet1 (2)'!$D$71*('Sheet1 (2)'!$D$72-rave_index)/'Sheet1 (2)'!$D$72)))&lt;0,0,IF(D553='Sheet1 (2)'!$C$69,'Sheet1 (2)'!$D$69*('Sheet1 (2)'!$D$72-rave_index)/'Sheet1 (2)'!$D$72,IF(shee2!D553='Sheet1 (2)'!$C$70,'Sheet1 (2)'!$D$70*('Sheet1 (2)'!$D$72-rave_index)/'Sheet1 (2)'!$D$72,IF(shee2!D553='Sheet1 (2)'!$C$71,'Sheet1 (2)'!$D$71*('Sheet1 (2)'!$D$72-rave_index)/'Sheet1 (2)'!$D$72))))</f>
        <v>5</v>
      </c>
      <c r="AY553" s="157">
        <f>IF(IF(D553='Sheet1 (2)'!$C$69,'Sheet1 (2)'!$D$69*('Sheet1 (2)'!$D$72-rough_index)/'Sheet1 (2)'!$D$72,IF(shee2!D553='Sheet1 (2)'!$C$70,'Sheet1 (2)'!$D$70*('Sheet1 (2)'!$D$72-rough_index)/'Sheet1 (2)'!$D$72,IF(shee2!D553='Sheet1 (2)'!$C$71,'Sheet1 (2)'!$D$71*('Sheet1 (2)'!$D$72-rough_index)/'Sheet1 (2)'!$D$72)))&lt;0,0,IF(D553='Sheet1 (2)'!$C$69,'Sheet1 (2)'!$D$69*('Sheet1 (2)'!$D$72-rough_index)/'Sheet1 (2)'!$D$72,IF(shee2!D553='Sheet1 (2)'!$C$70,'Sheet1 (2)'!$D$70*('Sheet1 (2)'!$D$72-rough_index)/'Sheet1 (2)'!$D$72,IF(shee2!D553='Sheet1 (2)'!$C$71,'Sheet1 (2)'!$D$71*('Sheet1 (2)'!$D$72-rough_index)/'Sheet1 (2)'!$D$72))))</f>
        <v>2.5</v>
      </c>
      <c r="AZ553" s="159">
        <f>+(AU553*'Sheet1 (2)'!$C$77)+(AV553*'Sheet1 (2)'!$C$78)+(AW553*'Sheet1 (2)'!$C$79)+(AX553*'Sheet1 (2)'!$C$80)+(AY553*'Sheet1 (2)'!$C$81)</f>
        <v>2.5</v>
      </c>
      <c r="BA553" s="213" t="str">
        <f t="shared" si="17"/>
        <v>Fair</v>
      </c>
      <c r="BE553">
        <f>IF(D553='Sheet1 (2)'!$C$61,'Sheet1 (2)'!$D$61*(counts^2)+'Sheet1 (2)'!$G$61*counts+'Sheet1 (2)'!$J$61,IF(D553='Sheet1 (2)'!$C$62,'Sheet1 (2)'!$D$62*counts+'Sheet1 (2)'!$G$62,IF(D553='Sheet1 (2)'!$C$63,'Sheet1 (2)'!$D$63*counts+'Sheet1 (2)'!$G$63,IF(D553='Sheet1 (2)'!$C$64,'Sheet1 (2)'!$D$64*counts+'Sheet1 (2)'!$G$64))))</f>
        <v>2.0984129299999998</v>
      </c>
    </row>
    <row r="554" spans="1:57" ht="12" customHeight="1">
      <c r="A554" s="145" t="s">
        <v>282</v>
      </c>
      <c r="B554" s="145" t="s">
        <v>76</v>
      </c>
      <c r="C554" s="170">
        <v>694</v>
      </c>
      <c r="D554" s="174" t="s">
        <v>77</v>
      </c>
      <c r="E554" s="171">
        <v>0</v>
      </c>
      <c r="F554" s="171">
        <v>0</v>
      </c>
      <c r="G554" s="171" t="s">
        <v>77</v>
      </c>
      <c r="H554" s="171">
        <v>0</v>
      </c>
      <c r="I554" s="171" t="s">
        <v>77</v>
      </c>
      <c r="J554" s="173" t="s">
        <v>80</v>
      </c>
      <c r="K554" s="173" t="s">
        <v>80</v>
      </c>
      <c r="L554" s="169">
        <f>VLOOKUP(CONCATENATE(J554,K554),'Sheet1 (2)'!$J$6:$K$26,2,FALSE)</f>
        <v>0</v>
      </c>
      <c r="M554" s="173" t="s">
        <v>83</v>
      </c>
      <c r="N554" s="173" t="s">
        <v>83</v>
      </c>
      <c r="O554" s="168">
        <f>VLOOKUP(CONCATENATE(M554,N554),'Sheet1 (2)'!$L$6:$M$26,2,FALSE)</f>
        <v>37.5</v>
      </c>
      <c r="P554" s="173" t="s">
        <v>83</v>
      </c>
      <c r="Q554" s="173" t="s">
        <v>82</v>
      </c>
      <c r="R554" s="168">
        <f>VLOOKUP(CONCATENATE(P554,Q554),'Sheet1 (2)'!$N$6:$O$26,2,FALSE)</f>
        <v>18.75</v>
      </c>
      <c r="S554" s="173" t="s">
        <v>80</v>
      </c>
      <c r="T554" s="173" t="s">
        <v>80</v>
      </c>
      <c r="U554" s="168">
        <f>VLOOKUP(CONCATENATE(S554,T554),'Sheet1 (2)'!$P$6:$Q$26,2,FALSE)</f>
        <v>0</v>
      </c>
      <c r="V554" s="173" t="s">
        <v>80</v>
      </c>
      <c r="W554" s="173" t="s">
        <v>80</v>
      </c>
      <c r="X554" s="168">
        <f>VLOOKUP(CONCATENATE(V554,W554),'Sheet1 (2)'!$R$6:$S$26,2,FALSE)</f>
        <v>0</v>
      </c>
      <c r="Y554" s="173" t="s">
        <v>80</v>
      </c>
      <c r="Z554" s="173" t="s">
        <v>80</v>
      </c>
      <c r="AA554" s="168">
        <f>VLOOKUP(CONCATENATE(Y554,Z554),'Sheet1 (2)'!$T$6:$U$26,2,FALSE)</f>
        <v>0</v>
      </c>
      <c r="AB554" s="173" t="s">
        <v>80</v>
      </c>
      <c r="AC554" s="173" t="s">
        <v>80</v>
      </c>
      <c r="AD554" s="168">
        <f>VLOOKUP(CONCATENATE(AB554,AC554),'Sheet1 (2)'!$X$6:$Y$26,2,FALSE)</f>
        <v>0</v>
      </c>
      <c r="AE554" s="173" t="s">
        <v>82</v>
      </c>
      <c r="AF554" s="173" t="s">
        <v>81</v>
      </c>
      <c r="AG554" s="168">
        <f>VLOOKUP(CONCATENATE(AE554,AF554),'Sheet1 (2)'!$Z$6:$AA$26,2,FALSE)</f>
        <v>66</v>
      </c>
      <c r="AH554" s="172"/>
      <c r="AI554" s="175"/>
      <c r="AJ554" s="140"/>
      <c r="AK554" s="176" t="s">
        <v>282</v>
      </c>
      <c r="AL554" s="176" t="s">
        <v>76</v>
      </c>
      <c r="AM554" s="170">
        <f t="shared" si="16"/>
        <v>694</v>
      </c>
      <c r="AN554" s="147"/>
      <c r="AO554" s="155"/>
      <c r="AP554" s="156"/>
      <c r="AQ554" s="157">
        <v>3.0304886735999998</v>
      </c>
      <c r="AR554" s="158"/>
      <c r="AS554" s="145">
        <f>LOOKUP(rufmkm,'Sheet1 (2)'!$V$62:$V$71,'Sheet1 (2)'!$W$62:$W$71)</f>
        <v>40</v>
      </c>
      <c r="AT554" s="140"/>
      <c r="AU554" s="157">
        <f>IF(IF(D554='Sheet1 (2)'!$C$69,'Sheet1 (2)'!$D$69*('Sheet1 (2)'!$D$72-rut_index)/'Sheet1 (2)'!$D$72,IF(shee2!D554='Sheet1 (2)'!$C$70,'Sheet1 (2)'!$D$70*('Sheet1 (2)'!$D$72-rut_index)/'Sheet1 (2)'!$D$72,IF(shee2!D554='Sheet1 (2)'!$C$71,'Sheet1 (2)'!$D$71*('Sheet1 (2)'!$D$72-rut_index)/'Sheet1 (2)'!$D$72)))&lt;0,0,IF(D554='Sheet1 (2)'!$C$69,'Sheet1 (2)'!$D$69*('Sheet1 (2)'!$D$72-rut_index)/'Sheet1 (2)'!$D$72,IF(shee2!D554='Sheet1 (2)'!$C$70,'Sheet1 (2)'!$D$70*('Sheet1 (2)'!$D$72-rut_index)/'Sheet1 (2)'!$D$72,IF(shee2!D554='Sheet1 (2)'!$C$71,'Sheet1 (2)'!$D$71*('Sheet1 (2)'!$D$72-rut_index)/'Sheet1 (2)'!$D$72))))</f>
        <v>5</v>
      </c>
      <c r="AV554" s="157">
        <f>IF(IF(D554='Sheet1 (2)'!$C$69,'Sheet1 (2)'!$D$69*('Sheet1 (2)'!$D$72-crack_s_index)/'Sheet1 (2)'!$D$72,IF(shee2!D554='Sheet1 (2)'!$C$70,'Sheet1 (2)'!$D$70*('Sheet1 (2)'!$D$72-crack_s_index)/'Sheet1 (2)'!$D$72,IF(shee2!D554='Sheet1 (2)'!$C$71,'Sheet1 (2)'!$D$71*('Sheet1 (2)'!$D$72-crack_s_index)/'Sheet1 (2)'!$D$72)))&lt;0,0,IF(D554='Sheet1 (2)'!$C$69,'Sheet1 (2)'!$D$69*('Sheet1 (2)'!$D$72-crack_s_index)/'Sheet1 (2)'!$D$72,IF(shee2!D554='Sheet1 (2)'!$C$70,'Sheet1 (2)'!$D$70*('Sheet1 (2)'!$D$72-crack_s_index)/'Sheet1 (2)'!$D$72,IF(shee2!D554='Sheet1 (2)'!$C$71,'Sheet1 (2)'!$D$71*('Sheet1 (2)'!$D$72-crack_s_index)/'Sheet1 (2)'!$D$72))))</f>
        <v>1.875</v>
      </c>
      <c r="AW554" s="157">
        <f>IF(IF(D554='Sheet1 (2)'!$C$69,'Sheet1 (2)'!$D$69*('Sheet1 (2)'!$D$72-crack_t_index)/'Sheet1 (2)'!$D$72,IF(shee2!D554='Sheet1 (2)'!$C$70,'Sheet1 (2)'!$D$70*('Sheet1 (2)'!$D$72-crack_t_index)/'Sheet1 (2)'!$D$72,IF(shee2!D554='Sheet1 (2)'!$C$71,'Sheet1 (2)'!$D$71*('Sheet1 (2)'!$D$72-crack_t_index)/'Sheet1 (2)'!$D$72)))&lt;0,0,IF(D554='Sheet1 (2)'!$C$69,'Sheet1 (2)'!$D$69*('Sheet1 (2)'!$D$72-crack_t_index)/'Sheet1 (2)'!$D$72,IF(shee2!D554='Sheet1 (2)'!$C$70,'Sheet1 (2)'!$D$70*('Sheet1 (2)'!$D$72-crack_t_index)/'Sheet1 (2)'!$D$72,IF(shee2!D554='Sheet1 (2)'!$C$71,'Sheet1 (2)'!$D$71*('Sheet1 (2)'!$D$72-crack_t_index)/'Sheet1 (2)'!$D$72))))</f>
        <v>3.4375</v>
      </c>
      <c r="AX554" s="157">
        <f>IF(IF(D554='Sheet1 (2)'!$C$69,'Sheet1 (2)'!$D$69*('Sheet1 (2)'!$D$72-rave_index)/'Sheet1 (2)'!$D$72,IF(shee2!D554='Sheet1 (2)'!$C$70,'Sheet1 (2)'!$D$70*('Sheet1 (2)'!$D$72-rave_index)/'Sheet1 (2)'!$D$72,IF(shee2!D554='Sheet1 (2)'!$C$71,'Sheet1 (2)'!$D$71*('Sheet1 (2)'!$D$72-rave_index)/'Sheet1 (2)'!$D$72)))&lt;0,0,IF(D554='Sheet1 (2)'!$C$69,'Sheet1 (2)'!$D$69*('Sheet1 (2)'!$D$72-rave_index)/'Sheet1 (2)'!$D$72,IF(shee2!D554='Sheet1 (2)'!$C$70,'Sheet1 (2)'!$D$70*('Sheet1 (2)'!$D$72-rave_index)/'Sheet1 (2)'!$D$72,IF(shee2!D554='Sheet1 (2)'!$C$71,'Sheet1 (2)'!$D$71*('Sheet1 (2)'!$D$72-rave_index)/'Sheet1 (2)'!$D$72))))</f>
        <v>5</v>
      </c>
      <c r="AY554" s="157">
        <f>IF(IF(D554='Sheet1 (2)'!$C$69,'Sheet1 (2)'!$D$69*('Sheet1 (2)'!$D$72-rough_index)/'Sheet1 (2)'!$D$72,IF(shee2!D554='Sheet1 (2)'!$C$70,'Sheet1 (2)'!$D$70*('Sheet1 (2)'!$D$72-rough_index)/'Sheet1 (2)'!$D$72,IF(shee2!D554='Sheet1 (2)'!$C$71,'Sheet1 (2)'!$D$71*('Sheet1 (2)'!$D$72-rough_index)/'Sheet1 (2)'!$D$72)))&lt;0,0,IF(D554='Sheet1 (2)'!$C$69,'Sheet1 (2)'!$D$69*('Sheet1 (2)'!$D$72-rough_index)/'Sheet1 (2)'!$D$72,IF(shee2!D554='Sheet1 (2)'!$C$70,'Sheet1 (2)'!$D$70*('Sheet1 (2)'!$D$72-rough_index)/'Sheet1 (2)'!$D$72,IF(shee2!D554='Sheet1 (2)'!$C$71,'Sheet1 (2)'!$D$71*('Sheet1 (2)'!$D$72-rough_index)/'Sheet1 (2)'!$D$72))))</f>
        <v>1.6666666666666667</v>
      </c>
      <c r="AZ554" s="159">
        <f>+(AU554*'Sheet1 (2)'!$C$77)+(AV554*'Sheet1 (2)'!$C$78)+(AW554*'Sheet1 (2)'!$C$79)+(AX554*'Sheet1 (2)'!$C$80)+(AY554*'Sheet1 (2)'!$C$81)</f>
        <v>2.8125</v>
      </c>
      <c r="BA554" s="213" t="str">
        <f t="shared" si="17"/>
        <v>Fair</v>
      </c>
      <c r="BE554">
        <f>IF(D554='Sheet1 (2)'!$C$61,'Sheet1 (2)'!$D$61*(counts^2)+'Sheet1 (2)'!$G$61*counts+'Sheet1 (2)'!$J$61,IF(D554='Sheet1 (2)'!$C$62,'Sheet1 (2)'!$D$62*counts+'Sheet1 (2)'!$G$62,IF(D554='Sheet1 (2)'!$C$63,'Sheet1 (2)'!$D$63*counts+'Sheet1 (2)'!$G$63,IF(D554='Sheet1 (2)'!$C$64,'Sheet1 (2)'!$D$64*counts+'Sheet1 (2)'!$G$64))))</f>
        <v>2.0984129299999998</v>
      </c>
    </row>
    <row r="555" spans="1:57" ht="12" customHeight="1">
      <c r="A555" s="145" t="s">
        <v>282</v>
      </c>
      <c r="B555" s="145" t="s">
        <v>76</v>
      </c>
      <c r="C555" s="170">
        <v>695</v>
      </c>
      <c r="D555" s="174" t="s">
        <v>77</v>
      </c>
      <c r="E555" s="171">
        <v>8</v>
      </c>
      <c r="F555" s="171">
        <v>2</v>
      </c>
      <c r="G555" s="171" t="s">
        <v>77</v>
      </c>
      <c r="H555" s="171">
        <v>1</v>
      </c>
      <c r="I555" s="171" t="s">
        <v>77</v>
      </c>
      <c r="J555" s="173" t="s">
        <v>80</v>
      </c>
      <c r="K555" s="173" t="s">
        <v>80</v>
      </c>
      <c r="L555" s="169">
        <f>VLOOKUP(CONCATENATE(J555,K555),'Sheet1 (2)'!$J$6:$K$26,2,FALSE)</f>
        <v>0</v>
      </c>
      <c r="M555" s="173" t="s">
        <v>83</v>
      </c>
      <c r="N555" s="173" t="s">
        <v>83</v>
      </c>
      <c r="O555" s="168">
        <f>VLOOKUP(CONCATENATE(M555,N555),'Sheet1 (2)'!$L$6:$M$26,2,FALSE)</f>
        <v>37.5</v>
      </c>
      <c r="P555" s="173" t="s">
        <v>83</v>
      </c>
      <c r="Q555" s="173" t="s">
        <v>83</v>
      </c>
      <c r="R555" s="168">
        <f>VLOOKUP(CONCATENATE(P555,Q555),'Sheet1 (2)'!$N$6:$O$26,2,FALSE)</f>
        <v>37.5</v>
      </c>
      <c r="S555" s="173" t="s">
        <v>80</v>
      </c>
      <c r="T555" s="173" t="s">
        <v>80</v>
      </c>
      <c r="U555" s="168">
        <f>VLOOKUP(CONCATENATE(S555,T555),'Sheet1 (2)'!$P$6:$Q$26,2,FALSE)</f>
        <v>0</v>
      </c>
      <c r="V555" s="173" t="s">
        <v>80</v>
      </c>
      <c r="W555" s="173" t="s">
        <v>80</v>
      </c>
      <c r="X555" s="168">
        <f>VLOOKUP(CONCATENATE(V555,W555),'Sheet1 (2)'!$R$6:$S$26,2,FALSE)</f>
        <v>0</v>
      </c>
      <c r="Y555" s="173" t="s">
        <v>80</v>
      </c>
      <c r="Z555" s="173" t="s">
        <v>80</v>
      </c>
      <c r="AA555" s="168">
        <f>VLOOKUP(CONCATENATE(Y555,Z555),'Sheet1 (2)'!$T$6:$U$26,2,FALSE)</f>
        <v>0</v>
      </c>
      <c r="AB555" s="173" t="s">
        <v>80</v>
      </c>
      <c r="AC555" s="173" t="s">
        <v>80</v>
      </c>
      <c r="AD555" s="168">
        <f>VLOOKUP(CONCATENATE(AB555,AC555),'Sheet1 (2)'!$X$6:$Y$26,2,FALSE)</f>
        <v>0</v>
      </c>
      <c r="AE555" s="173" t="s">
        <v>82</v>
      </c>
      <c r="AF555" s="173" t="s">
        <v>81</v>
      </c>
      <c r="AG555" s="168">
        <f>VLOOKUP(CONCATENATE(AE555,AF555),'Sheet1 (2)'!$Z$6:$AA$26,2,FALSE)</f>
        <v>66</v>
      </c>
      <c r="AH555" s="172"/>
      <c r="AI555" s="175"/>
      <c r="AJ555" s="140"/>
      <c r="AK555" s="176" t="s">
        <v>282</v>
      </c>
      <c r="AL555" s="176" t="s">
        <v>76</v>
      </c>
      <c r="AM555" s="170">
        <f t="shared" si="16"/>
        <v>695</v>
      </c>
      <c r="AN555" s="147"/>
      <c r="AO555" s="155"/>
      <c r="AP555" s="156"/>
      <c r="AQ555" s="157">
        <v>3.9956939246000003</v>
      </c>
      <c r="AR555" s="158"/>
      <c r="AS555" s="145">
        <f>LOOKUP(rufmkm,'Sheet1 (2)'!$V$62:$V$71,'Sheet1 (2)'!$W$62:$W$71)</f>
        <v>40</v>
      </c>
      <c r="AT555" s="140"/>
      <c r="AU555" s="157">
        <f>IF(IF(D555='Sheet1 (2)'!$C$69,'Sheet1 (2)'!$D$69*('Sheet1 (2)'!$D$72-rut_index)/'Sheet1 (2)'!$D$72,IF(shee2!D555='Sheet1 (2)'!$C$70,'Sheet1 (2)'!$D$70*('Sheet1 (2)'!$D$72-rut_index)/'Sheet1 (2)'!$D$72,IF(shee2!D555='Sheet1 (2)'!$C$71,'Sheet1 (2)'!$D$71*('Sheet1 (2)'!$D$72-rut_index)/'Sheet1 (2)'!$D$72)))&lt;0,0,IF(D555='Sheet1 (2)'!$C$69,'Sheet1 (2)'!$D$69*('Sheet1 (2)'!$D$72-rut_index)/'Sheet1 (2)'!$D$72,IF(shee2!D555='Sheet1 (2)'!$C$70,'Sheet1 (2)'!$D$70*('Sheet1 (2)'!$D$72-rut_index)/'Sheet1 (2)'!$D$72,IF(shee2!D555='Sheet1 (2)'!$C$71,'Sheet1 (2)'!$D$71*('Sheet1 (2)'!$D$72-rut_index)/'Sheet1 (2)'!$D$72))))</f>
        <v>5</v>
      </c>
      <c r="AV555" s="157">
        <f>IF(IF(D555='Sheet1 (2)'!$C$69,'Sheet1 (2)'!$D$69*('Sheet1 (2)'!$D$72-crack_s_index)/'Sheet1 (2)'!$D$72,IF(shee2!D555='Sheet1 (2)'!$C$70,'Sheet1 (2)'!$D$70*('Sheet1 (2)'!$D$72-crack_s_index)/'Sheet1 (2)'!$D$72,IF(shee2!D555='Sheet1 (2)'!$C$71,'Sheet1 (2)'!$D$71*('Sheet1 (2)'!$D$72-crack_s_index)/'Sheet1 (2)'!$D$72)))&lt;0,0,IF(D555='Sheet1 (2)'!$C$69,'Sheet1 (2)'!$D$69*('Sheet1 (2)'!$D$72-crack_s_index)/'Sheet1 (2)'!$D$72,IF(shee2!D555='Sheet1 (2)'!$C$70,'Sheet1 (2)'!$D$70*('Sheet1 (2)'!$D$72-crack_s_index)/'Sheet1 (2)'!$D$72,IF(shee2!D555='Sheet1 (2)'!$C$71,'Sheet1 (2)'!$D$71*('Sheet1 (2)'!$D$72-crack_s_index)/'Sheet1 (2)'!$D$72))))</f>
        <v>1.875</v>
      </c>
      <c r="AW555" s="157">
        <f>IF(IF(D555='Sheet1 (2)'!$C$69,'Sheet1 (2)'!$D$69*('Sheet1 (2)'!$D$72-crack_t_index)/'Sheet1 (2)'!$D$72,IF(shee2!D555='Sheet1 (2)'!$C$70,'Sheet1 (2)'!$D$70*('Sheet1 (2)'!$D$72-crack_t_index)/'Sheet1 (2)'!$D$72,IF(shee2!D555='Sheet1 (2)'!$C$71,'Sheet1 (2)'!$D$71*('Sheet1 (2)'!$D$72-crack_t_index)/'Sheet1 (2)'!$D$72)))&lt;0,0,IF(D555='Sheet1 (2)'!$C$69,'Sheet1 (2)'!$D$69*('Sheet1 (2)'!$D$72-crack_t_index)/'Sheet1 (2)'!$D$72,IF(shee2!D555='Sheet1 (2)'!$C$70,'Sheet1 (2)'!$D$70*('Sheet1 (2)'!$D$72-crack_t_index)/'Sheet1 (2)'!$D$72,IF(shee2!D555='Sheet1 (2)'!$C$71,'Sheet1 (2)'!$D$71*('Sheet1 (2)'!$D$72-crack_t_index)/'Sheet1 (2)'!$D$72))))</f>
        <v>1.875</v>
      </c>
      <c r="AX555" s="157">
        <f>IF(IF(D555='Sheet1 (2)'!$C$69,'Sheet1 (2)'!$D$69*('Sheet1 (2)'!$D$72-rave_index)/'Sheet1 (2)'!$D$72,IF(shee2!D555='Sheet1 (2)'!$C$70,'Sheet1 (2)'!$D$70*('Sheet1 (2)'!$D$72-rave_index)/'Sheet1 (2)'!$D$72,IF(shee2!D555='Sheet1 (2)'!$C$71,'Sheet1 (2)'!$D$71*('Sheet1 (2)'!$D$72-rave_index)/'Sheet1 (2)'!$D$72)))&lt;0,0,IF(D555='Sheet1 (2)'!$C$69,'Sheet1 (2)'!$D$69*('Sheet1 (2)'!$D$72-rave_index)/'Sheet1 (2)'!$D$72,IF(shee2!D555='Sheet1 (2)'!$C$70,'Sheet1 (2)'!$D$70*('Sheet1 (2)'!$D$72-rave_index)/'Sheet1 (2)'!$D$72,IF(shee2!D555='Sheet1 (2)'!$C$71,'Sheet1 (2)'!$D$71*('Sheet1 (2)'!$D$72-rave_index)/'Sheet1 (2)'!$D$72))))</f>
        <v>5</v>
      </c>
      <c r="AY555" s="157">
        <f>IF(IF(D555='Sheet1 (2)'!$C$69,'Sheet1 (2)'!$D$69*('Sheet1 (2)'!$D$72-rough_index)/'Sheet1 (2)'!$D$72,IF(shee2!D555='Sheet1 (2)'!$C$70,'Sheet1 (2)'!$D$70*('Sheet1 (2)'!$D$72-rough_index)/'Sheet1 (2)'!$D$72,IF(shee2!D555='Sheet1 (2)'!$C$71,'Sheet1 (2)'!$D$71*('Sheet1 (2)'!$D$72-rough_index)/'Sheet1 (2)'!$D$72)))&lt;0,0,IF(D555='Sheet1 (2)'!$C$69,'Sheet1 (2)'!$D$69*('Sheet1 (2)'!$D$72-rough_index)/'Sheet1 (2)'!$D$72,IF(shee2!D555='Sheet1 (2)'!$C$70,'Sheet1 (2)'!$D$70*('Sheet1 (2)'!$D$72-rough_index)/'Sheet1 (2)'!$D$72,IF(shee2!D555='Sheet1 (2)'!$C$71,'Sheet1 (2)'!$D$71*('Sheet1 (2)'!$D$72-rough_index)/'Sheet1 (2)'!$D$72))))</f>
        <v>1.6666666666666667</v>
      </c>
      <c r="AZ555" s="159">
        <f>+(AU555*'Sheet1 (2)'!$C$77)+(AV555*'Sheet1 (2)'!$C$78)+(AW555*'Sheet1 (2)'!$C$79)+(AX555*'Sheet1 (2)'!$C$80)+(AY555*'Sheet1 (2)'!$C$81)</f>
        <v>2.75</v>
      </c>
      <c r="BA555" s="213" t="str">
        <f t="shared" si="17"/>
        <v>Fair</v>
      </c>
      <c r="BE555">
        <f>IF(D555='Sheet1 (2)'!$C$61,'Sheet1 (2)'!$D$61*(counts^2)+'Sheet1 (2)'!$G$61*counts+'Sheet1 (2)'!$J$61,IF(D555='Sheet1 (2)'!$C$62,'Sheet1 (2)'!$D$62*counts+'Sheet1 (2)'!$G$62,IF(D555='Sheet1 (2)'!$C$63,'Sheet1 (2)'!$D$63*counts+'Sheet1 (2)'!$G$63,IF(D555='Sheet1 (2)'!$C$64,'Sheet1 (2)'!$D$64*counts+'Sheet1 (2)'!$G$64))))</f>
        <v>2.0984129299999998</v>
      </c>
    </row>
    <row r="556" spans="1:57" ht="12" customHeight="1">
      <c r="A556" s="145" t="s">
        <v>282</v>
      </c>
      <c r="B556" s="145" t="s">
        <v>76</v>
      </c>
      <c r="C556" s="170">
        <v>696</v>
      </c>
      <c r="D556" s="174" t="s">
        <v>77</v>
      </c>
      <c r="E556" s="171">
        <v>8</v>
      </c>
      <c r="F556" s="171">
        <v>2</v>
      </c>
      <c r="G556" s="171" t="s">
        <v>77</v>
      </c>
      <c r="H556" s="171">
        <v>1</v>
      </c>
      <c r="I556" s="171" t="s">
        <v>77</v>
      </c>
      <c r="J556" s="173" t="s">
        <v>80</v>
      </c>
      <c r="K556" s="173" t="s">
        <v>80</v>
      </c>
      <c r="L556" s="169">
        <f>VLOOKUP(CONCATENATE(J556,K556),'Sheet1 (2)'!$J$6:$K$26,2,FALSE)</f>
        <v>0</v>
      </c>
      <c r="M556" s="173" t="s">
        <v>83</v>
      </c>
      <c r="N556" s="173" t="s">
        <v>78</v>
      </c>
      <c r="O556" s="168">
        <f>VLOOKUP(CONCATENATE(M556,N556),'Sheet1 (2)'!$L$6:$M$26,2,FALSE)</f>
        <v>7.5</v>
      </c>
      <c r="P556" s="173" t="s">
        <v>80</v>
      </c>
      <c r="Q556" s="173" t="s">
        <v>80</v>
      </c>
      <c r="R556" s="168">
        <f>VLOOKUP(CONCATENATE(P556,Q556),'Sheet1 (2)'!$N$6:$O$26,2,FALSE)</f>
        <v>0</v>
      </c>
      <c r="S556" s="173" t="s">
        <v>80</v>
      </c>
      <c r="T556" s="173" t="s">
        <v>80</v>
      </c>
      <c r="U556" s="168">
        <f>VLOOKUP(CONCATENATE(S556,T556),'Sheet1 (2)'!$P$6:$Q$26,2,FALSE)</f>
        <v>0</v>
      </c>
      <c r="V556" s="173" t="s">
        <v>80</v>
      </c>
      <c r="W556" s="173" t="s">
        <v>80</v>
      </c>
      <c r="X556" s="168">
        <f>VLOOKUP(CONCATENATE(V556,W556),'Sheet1 (2)'!$R$6:$S$26,2,FALSE)</f>
        <v>0</v>
      </c>
      <c r="Y556" s="173" t="s">
        <v>80</v>
      </c>
      <c r="Z556" s="173" t="s">
        <v>80</v>
      </c>
      <c r="AA556" s="168">
        <f>VLOOKUP(CONCATENATE(Y556,Z556),'Sheet1 (2)'!$T$6:$U$26,2,FALSE)</f>
        <v>0</v>
      </c>
      <c r="AB556" s="173" t="s">
        <v>80</v>
      </c>
      <c r="AC556" s="173" t="s">
        <v>80</v>
      </c>
      <c r="AD556" s="168">
        <f>VLOOKUP(CONCATENATE(AB556,AC556),'Sheet1 (2)'!$X$6:$Y$26,2,FALSE)</f>
        <v>0</v>
      </c>
      <c r="AE556" s="173" t="s">
        <v>82</v>
      </c>
      <c r="AF556" s="173" t="s">
        <v>81</v>
      </c>
      <c r="AG556" s="168">
        <f>VLOOKUP(CONCATENATE(AE556,AF556),'Sheet1 (2)'!$Z$6:$AA$26,2,FALSE)</f>
        <v>66</v>
      </c>
      <c r="AH556" s="172"/>
      <c r="AI556" s="175"/>
      <c r="AJ556" s="140"/>
      <c r="AK556" s="176" t="s">
        <v>282</v>
      </c>
      <c r="AL556" s="176" t="s">
        <v>76</v>
      </c>
      <c r="AM556" s="170">
        <f t="shared" si="16"/>
        <v>696</v>
      </c>
      <c r="AN556" s="147"/>
      <c r="AO556" s="155"/>
      <c r="AP556" s="156"/>
      <c r="AQ556" s="157">
        <v>6.1785934867999996</v>
      </c>
      <c r="AR556" s="158"/>
      <c r="AS556" s="145">
        <f>LOOKUP(rufmkm,'Sheet1 (2)'!$V$62:$V$71,'Sheet1 (2)'!$W$62:$W$71)</f>
        <v>70</v>
      </c>
      <c r="AT556" s="140"/>
      <c r="AU556" s="157">
        <f>IF(IF(D556='Sheet1 (2)'!$C$69,'Sheet1 (2)'!$D$69*('Sheet1 (2)'!$D$72-rut_index)/'Sheet1 (2)'!$D$72,IF(shee2!D556='Sheet1 (2)'!$C$70,'Sheet1 (2)'!$D$70*('Sheet1 (2)'!$D$72-rut_index)/'Sheet1 (2)'!$D$72,IF(shee2!D556='Sheet1 (2)'!$C$71,'Sheet1 (2)'!$D$71*('Sheet1 (2)'!$D$72-rut_index)/'Sheet1 (2)'!$D$72)))&lt;0,0,IF(D556='Sheet1 (2)'!$C$69,'Sheet1 (2)'!$D$69*('Sheet1 (2)'!$D$72-rut_index)/'Sheet1 (2)'!$D$72,IF(shee2!D556='Sheet1 (2)'!$C$70,'Sheet1 (2)'!$D$70*('Sheet1 (2)'!$D$72-rut_index)/'Sheet1 (2)'!$D$72,IF(shee2!D556='Sheet1 (2)'!$C$71,'Sheet1 (2)'!$D$71*('Sheet1 (2)'!$D$72-rut_index)/'Sheet1 (2)'!$D$72))))</f>
        <v>5</v>
      </c>
      <c r="AV556" s="157">
        <f>IF(IF(D556='Sheet1 (2)'!$C$69,'Sheet1 (2)'!$D$69*('Sheet1 (2)'!$D$72-crack_s_index)/'Sheet1 (2)'!$D$72,IF(shee2!D556='Sheet1 (2)'!$C$70,'Sheet1 (2)'!$D$70*('Sheet1 (2)'!$D$72-crack_s_index)/'Sheet1 (2)'!$D$72,IF(shee2!D556='Sheet1 (2)'!$C$71,'Sheet1 (2)'!$D$71*('Sheet1 (2)'!$D$72-crack_s_index)/'Sheet1 (2)'!$D$72)))&lt;0,0,IF(D556='Sheet1 (2)'!$C$69,'Sheet1 (2)'!$D$69*('Sheet1 (2)'!$D$72-crack_s_index)/'Sheet1 (2)'!$D$72,IF(shee2!D556='Sheet1 (2)'!$C$70,'Sheet1 (2)'!$D$70*('Sheet1 (2)'!$D$72-crack_s_index)/'Sheet1 (2)'!$D$72,IF(shee2!D556='Sheet1 (2)'!$C$71,'Sheet1 (2)'!$D$71*('Sheet1 (2)'!$D$72-crack_s_index)/'Sheet1 (2)'!$D$72))))</f>
        <v>4.375</v>
      </c>
      <c r="AW556" s="157">
        <f>IF(IF(D556='Sheet1 (2)'!$C$69,'Sheet1 (2)'!$D$69*('Sheet1 (2)'!$D$72-crack_t_index)/'Sheet1 (2)'!$D$72,IF(shee2!D556='Sheet1 (2)'!$C$70,'Sheet1 (2)'!$D$70*('Sheet1 (2)'!$D$72-crack_t_index)/'Sheet1 (2)'!$D$72,IF(shee2!D556='Sheet1 (2)'!$C$71,'Sheet1 (2)'!$D$71*('Sheet1 (2)'!$D$72-crack_t_index)/'Sheet1 (2)'!$D$72)))&lt;0,0,IF(D556='Sheet1 (2)'!$C$69,'Sheet1 (2)'!$D$69*('Sheet1 (2)'!$D$72-crack_t_index)/'Sheet1 (2)'!$D$72,IF(shee2!D556='Sheet1 (2)'!$C$70,'Sheet1 (2)'!$D$70*('Sheet1 (2)'!$D$72-crack_t_index)/'Sheet1 (2)'!$D$72,IF(shee2!D556='Sheet1 (2)'!$C$71,'Sheet1 (2)'!$D$71*('Sheet1 (2)'!$D$72-crack_t_index)/'Sheet1 (2)'!$D$72))))</f>
        <v>5</v>
      </c>
      <c r="AX556" s="157">
        <f>IF(IF(D556='Sheet1 (2)'!$C$69,'Sheet1 (2)'!$D$69*('Sheet1 (2)'!$D$72-rave_index)/'Sheet1 (2)'!$D$72,IF(shee2!D556='Sheet1 (2)'!$C$70,'Sheet1 (2)'!$D$70*('Sheet1 (2)'!$D$72-rave_index)/'Sheet1 (2)'!$D$72,IF(shee2!D556='Sheet1 (2)'!$C$71,'Sheet1 (2)'!$D$71*('Sheet1 (2)'!$D$72-rave_index)/'Sheet1 (2)'!$D$72)))&lt;0,0,IF(D556='Sheet1 (2)'!$C$69,'Sheet1 (2)'!$D$69*('Sheet1 (2)'!$D$72-rave_index)/'Sheet1 (2)'!$D$72,IF(shee2!D556='Sheet1 (2)'!$C$70,'Sheet1 (2)'!$D$70*('Sheet1 (2)'!$D$72-rave_index)/'Sheet1 (2)'!$D$72,IF(shee2!D556='Sheet1 (2)'!$C$71,'Sheet1 (2)'!$D$71*('Sheet1 (2)'!$D$72-rave_index)/'Sheet1 (2)'!$D$72))))</f>
        <v>5</v>
      </c>
      <c r="AY556" s="157">
        <f>IF(IF(D556='Sheet1 (2)'!$C$69,'Sheet1 (2)'!$D$69*('Sheet1 (2)'!$D$72-rough_index)/'Sheet1 (2)'!$D$72,IF(shee2!D556='Sheet1 (2)'!$C$70,'Sheet1 (2)'!$D$70*('Sheet1 (2)'!$D$72-rough_index)/'Sheet1 (2)'!$D$72,IF(shee2!D556='Sheet1 (2)'!$C$71,'Sheet1 (2)'!$D$71*('Sheet1 (2)'!$D$72-rough_index)/'Sheet1 (2)'!$D$72)))&lt;0,0,IF(D556='Sheet1 (2)'!$C$69,'Sheet1 (2)'!$D$69*('Sheet1 (2)'!$D$72-rough_index)/'Sheet1 (2)'!$D$72,IF(shee2!D556='Sheet1 (2)'!$C$70,'Sheet1 (2)'!$D$70*('Sheet1 (2)'!$D$72-rough_index)/'Sheet1 (2)'!$D$72,IF(shee2!D556='Sheet1 (2)'!$C$71,'Sheet1 (2)'!$D$71*('Sheet1 (2)'!$D$72-rough_index)/'Sheet1 (2)'!$D$72))))</f>
        <v>0</v>
      </c>
      <c r="AZ556" s="159">
        <f>+(AU556*'Sheet1 (2)'!$C$77)+(AV556*'Sheet1 (2)'!$C$78)+(AW556*'Sheet1 (2)'!$C$79)+(AX556*'Sheet1 (2)'!$C$80)+(AY556*'Sheet1 (2)'!$C$81)</f>
        <v>3.2750000000000004</v>
      </c>
      <c r="BA556" s="213" t="str">
        <f t="shared" si="17"/>
        <v>Fair</v>
      </c>
      <c r="BE556">
        <f>IF(D556='Sheet1 (2)'!$C$61,'Sheet1 (2)'!$D$61*(counts^2)+'Sheet1 (2)'!$G$61*counts+'Sheet1 (2)'!$J$61,IF(D556='Sheet1 (2)'!$C$62,'Sheet1 (2)'!$D$62*counts+'Sheet1 (2)'!$G$62,IF(D556='Sheet1 (2)'!$C$63,'Sheet1 (2)'!$D$63*counts+'Sheet1 (2)'!$G$63,IF(D556='Sheet1 (2)'!$C$64,'Sheet1 (2)'!$D$64*counts+'Sheet1 (2)'!$G$64))))</f>
        <v>2.0984129299999998</v>
      </c>
    </row>
    <row r="557" spans="1:57" ht="12" customHeight="1">
      <c r="A557" s="145" t="s">
        <v>282</v>
      </c>
      <c r="B557" s="145" t="s">
        <v>76</v>
      </c>
      <c r="C557" s="170">
        <v>697</v>
      </c>
      <c r="D557" s="174" t="s">
        <v>77</v>
      </c>
      <c r="E557" s="171">
        <v>8</v>
      </c>
      <c r="F557" s="171">
        <v>2</v>
      </c>
      <c r="G557" s="171" t="s">
        <v>77</v>
      </c>
      <c r="H557" s="171">
        <v>1</v>
      </c>
      <c r="I557" s="171" t="s">
        <v>77</v>
      </c>
      <c r="J557" s="173" t="s">
        <v>80</v>
      </c>
      <c r="K557" s="173" t="s">
        <v>80</v>
      </c>
      <c r="L557" s="169">
        <f>VLOOKUP(CONCATENATE(J557,K557),'Sheet1 (2)'!$J$6:$K$26,2,FALSE)</f>
        <v>0</v>
      </c>
      <c r="M557" s="173" t="s">
        <v>83</v>
      </c>
      <c r="N557" s="173" t="s">
        <v>83</v>
      </c>
      <c r="O557" s="168">
        <f>VLOOKUP(CONCATENATE(M557,N557),'Sheet1 (2)'!$L$6:$M$26,2,FALSE)</f>
        <v>37.5</v>
      </c>
      <c r="P557" s="173" t="s">
        <v>80</v>
      </c>
      <c r="Q557" s="173" t="s">
        <v>80</v>
      </c>
      <c r="R557" s="168">
        <f>VLOOKUP(CONCATENATE(P557,Q557),'Sheet1 (2)'!$N$6:$O$26,2,FALSE)</f>
        <v>0</v>
      </c>
      <c r="S557" s="173" t="s">
        <v>80</v>
      </c>
      <c r="T557" s="173" t="s">
        <v>80</v>
      </c>
      <c r="U557" s="168">
        <f>VLOOKUP(CONCATENATE(S557,T557),'Sheet1 (2)'!$P$6:$Q$26,2,FALSE)</f>
        <v>0</v>
      </c>
      <c r="V557" s="173" t="s">
        <v>80</v>
      </c>
      <c r="W557" s="173" t="s">
        <v>80</v>
      </c>
      <c r="X557" s="168">
        <f>VLOOKUP(CONCATENATE(V557,W557),'Sheet1 (2)'!$R$6:$S$26,2,FALSE)</f>
        <v>0</v>
      </c>
      <c r="Y557" s="173" t="s">
        <v>80</v>
      </c>
      <c r="Z557" s="173" t="s">
        <v>80</v>
      </c>
      <c r="AA557" s="168">
        <f>VLOOKUP(CONCATENATE(Y557,Z557),'Sheet1 (2)'!$T$6:$U$26,2,FALSE)</f>
        <v>0</v>
      </c>
      <c r="AB557" s="173" t="s">
        <v>80</v>
      </c>
      <c r="AC557" s="173" t="s">
        <v>80</v>
      </c>
      <c r="AD557" s="168">
        <f>VLOOKUP(CONCATENATE(AB557,AC557),'Sheet1 (2)'!$X$6:$Y$26,2,FALSE)</f>
        <v>0</v>
      </c>
      <c r="AE557" s="173" t="s">
        <v>82</v>
      </c>
      <c r="AF557" s="173" t="s">
        <v>81</v>
      </c>
      <c r="AG557" s="168">
        <f>VLOOKUP(CONCATENATE(AE557,AF557),'Sheet1 (2)'!$Z$6:$AA$26,2,FALSE)</f>
        <v>66</v>
      </c>
      <c r="AH557" s="172"/>
      <c r="AI557" s="175"/>
      <c r="AJ557" s="140"/>
      <c r="AK557" s="176" t="s">
        <v>282</v>
      </c>
      <c r="AL557" s="176" t="s">
        <v>76</v>
      </c>
      <c r="AM557" s="170">
        <f t="shared" si="16"/>
        <v>697</v>
      </c>
      <c r="AN557" s="147"/>
      <c r="AO557" s="155"/>
      <c r="AP557" s="156"/>
      <c r="AQ557" s="157">
        <v>2.9454559464000001</v>
      </c>
      <c r="AR557" s="158"/>
      <c r="AS557" s="145">
        <f>LOOKUP(rufmkm,'Sheet1 (2)'!$V$62:$V$71,'Sheet1 (2)'!$W$62:$W$71)</f>
        <v>30</v>
      </c>
      <c r="AT557" s="140"/>
      <c r="AU557" s="157">
        <f>IF(IF(D557='Sheet1 (2)'!$C$69,'Sheet1 (2)'!$D$69*('Sheet1 (2)'!$D$72-rut_index)/'Sheet1 (2)'!$D$72,IF(shee2!D557='Sheet1 (2)'!$C$70,'Sheet1 (2)'!$D$70*('Sheet1 (2)'!$D$72-rut_index)/'Sheet1 (2)'!$D$72,IF(shee2!D557='Sheet1 (2)'!$C$71,'Sheet1 (2)'!$D$71*('Sheet1 (2)'!$D$72-rut_index)/'Sheet1 (2)'!$D$72)))&lt;0,0,IF(D557='Sheet1 (2)'!$C$69,'Sheet1 (2)'!$D$69*('Sheet1 (2)'!$D$72-rut_index)/'Sheet1 (2)'!$D$72,IF(shee2!D557='Sheet1 (2)'!$C$70,'Sheet1 (2)'!$D$70*('Sheet1 (2)'!$D$72-rut_index)/'Sheet1 (2)'!$D$72,IF(shee2!D557='Sheet1 (2)'!$C$71,'Sheet1 (2)'!$D$71*('Sheet1 (2)'!$D$72-rut_index)/'Sheet1 (2)'!$D$72))))</f>
        <v>5</v>
      </c>
      <c r="AV557" s="157">
        <f>IF(IF(D557='Sheet1 (2)'!$C$69,'Sheet1 (2)'!$D$69*('Sheet1 (2)'!$D$72-crack_s_index)/'Sheet1 (2)'!$D$72,IF(shee2!D557='Sheet1 (2)'!$C$70,'Sheet1 (2)'!$D$70*('Sheet1 (2)'!$D$72-crack_s_index)/'Sheet1 (2)'!$D$72,IF(shee2!D557='Sheet1 (2)'!$C$71,'Sheet1 (2)'!$D$71*('Sheet1 (2)'!$D$72-crack_s_index)/'Sheet1 (2)'!$D$72)))&lt;0,0,IF(D557='Sheet1 (2)'!$C$69,'Sheet1 (2)'!$D$69*('Sheet1 (2)'!$D$72-crack_s_index)/'Sheet1 (2)'!$D$72,IF(shee2!D557='Sheet1 (2)'!$C$70,'Sheet1 (2)'!$D$70*('Sheet1 (2)'!$D$72-crack_s_index)/'Sheet1 (2)'!$D$72,IF(shee2!D557='Sheet1 (2)'!$C$71,'Sheet1 (2)'!$D$71*('Sheet1 (2)'!$D$72-crack_s_index)/'Sheet1 (2)'!$D$72))))</f>
        <v>1.875</v>
      </c>
      <c r="AW557" s="157">
        <f>IF(IF(D557='Sheet1 (2)'!$C$69,'Sheet1 (2)'!$D$69*('Sheet1 (2)'!$D$72-crack_t_index)/'Sheet1 (2)'!$D$72,IF(shee2!D557='Sheet1 (2)'!$C$70,'Sheet1 (2)'!$D$70*('Sheet1 (2)'!$D$72-crack_t_index)/'Sheet1 (2)'!$D$72,IF(shee2!D557='Sheet1 (2)'!$C$71,'Sheet1 (2)'!$D$71*('Sheet1 (2)'!$D$72-crack_t_index)/'Sheet1 (2)'!$D$72)))&lt;0,0,IF(D557='Sheet1 (2)'!$C$69,'Sheet1 (2)'!$D$69*('Sheet1 (2)'!$D$72-crack_t_index)/'Sheet1 (2)'!$D$72,IF(shee2!D557='Sheet1 (2)'!$C$70,'Sheet1 (2)'!$D$70*('Sheet1 (2)'!$D$72-crack_t_index)/'Sheet1 (2)'!$D$72,IF(shee2!D557='Sheet1 (2)'!$C$71,'Sheet1 (2)'!$D$71*('Sheet1 (2)'!$D$72-crack_t_index)/'Sheet1 (2)'!$D$72))))</f>
        <v>5</v>
      </c>
      <c r="AX557" s="157">
        <f>IF(IF(D557='Sheet1 (2)'!$C$69,'Sheet1 (2)'!$D$69*('Sheet1 (2)'!$D$72-rave_index)/'Sheet1 (2)'!$D$72,IF(shee2!D557='Sheet1 (2)'!$C$70,'Sheet1 (2)'!$D$70*('Sheet1 (2)'!$D$72-rave_index)/'Sheet1 (2)'!$D$72,IF(shee2!D557='Sheet1 (2)'!$C$71,'Sheet1 (2)'!$D$71*('Sheet1 (2)'!$D$72-rave_index)/'Sheet1 (2)'!$D$72)))&lt;0,0,IF(D557='Sheet1 (2)'!$C$69,'Sheet1 (2)'!$D$69*('Sheet1 (2)'!$D$72-rave_index)/'Sheet1 (2)'!$D$72,IF(shee2!D557='Sheet1 (2)'!$C$70,'Sheet1 (2)'!$D$70*('Sheet1 (2)'!$D$72-rave_index)/'Sheet1 (2)'!$D$72,IF(shee2!D557='Sheet1 (2)'!$C$71,'Sheet1 (2)'!$D$71*('Sheet1 (2)'!$D$72-rave_index)/'Sheet1 (2)'!$D$72))))</f>
        <v>5</v>
      </c>
      <c r="AY557" s="157">
        <f>IF(IF(D557='Sheet1 (2)'!$C$69,'Sheet1 (2)'!$D$69*('Sheet1 (2)'!$D$72-rough_index)/'Sheet1 (2)'!$D$72,IF(shee2!D557='Sheet1 (2)'!$C$70,'Sheet1 (2)'!$D$70*('Sheet1 (2)'!$D$72-rough_index)/'Sheet1 (2)'!$D$72,IF(shee2!D557='Sheet1 (2)'!$C$71,'Sheet1 (2)'!$D$71*('Sheet1 (2)'!$D$72-rough_index)/'Sheet1 (2)'!$D$72)))&lt;0,0,IF(D557='Sheet1 (2)'!$C$69,'Sheet1 (2)'!$D$69*('Sheet1 (2)'!$D$72-rough_index)/'Sheet1 (2)'!$D$72,IF(shee2!D557='Sheet1 (2)'!$C$70,'Sheet1 (2)'!$D$70*('Sheet1 (2)'!$D$72-rough_index)/'Sheet1 (2)'!$D$72,IF(shee2!D557='Sheet1 (2)'!$C$71,'Sheet1 (2)'!$D$71*('Sheet1 (2)'!$D$72-rough_index)/'Sheet1 (2)'!$D$72))))</f>
        <v>2.5</v>
      </c>
      <c r="AZ557" s="159">
        <f>+(AU557*'Sheet1 (2)'!$C$77)+(AV557*'Sheet1 (2)'!$C$78)+(AW557*'Sheet1 (2)'!$C$79)+(AX557*'Sheet1 (2)'!$C$80)+(AY557*'Sheet1 (2)'!$C$81)</f>
        <v>3.125</v>
      </c>
      <c r="BA557" s="213" t="str">
        <f t="shared" si="17"/>
        <v>Fair</v>
      </c>
      <c r="BE557">
        <f>IF(D557='Sheet1 (2)'!$C$61,'Sheet1 (2)'!$D$61*(counts^2)+'Sheet1 (2)'!$G$61*counts+'Sheet1 (2)'!$J$61,IF(D557='Sheet1 (2)'!$C$62,'Sheet1 (2)'!$D$62*counts+'Sheet1 (2)'!$G$62,IF(D557='Sheet1 (2)'!$C$63,'Sheet1 (2)'!$D$63*counts+'Sheet1 (2)'!$G$63,IF(D557='Sheet1 (2)'!$C$64,'Sheet1 (2)'!$D$64*counts+'Sheet1 (2)'!$G$64))))</f>
        <v>2.0984129299999998</v>
      </c>
    </row>
    <row r="558" spans="1:57" ht="12" customHeight="1">
      <c r="A558" s="145" t="s">
        <v>282</v>
      </c>
      <c r="B558" s="145" t="s">
        <v>76</v>
      </c>
      <c r="C558" s="170">
        <v>698</v>
      </c>
      <c r="D558" s="174" t="s">
        <v>77</v>
      </c>
      <c r="E558" s="171">
        <v>8</v>
      </c>
      <c r="F558" s="171">
        <v>2</v>
      </c>
      <c r="G558" s="171" t="s">
        <v>77</v>
      </c>
      <c r="H558" s="171">
        <v>1</v>
      </c>
      <c r="I558" s="171" t="s">
        <v>77</v>
      </c>
      <c r="J558" s="173" t="s">
        <v>80</v>
      </c>
      <c r="K558" s="173" t="s">
        <v>80</v>
      </c>
      <c r="L558" s="169">
        <f>VLOOKUP(CONCATENATE(J558,K558),'Sheet1 (2)'!$J$6:$K$26,2,FALSE)</f>
        <v>0</v>
      </c>
      <c r="M558" s="173" t="s">
        <v>79</v>
      </c>
      <c r="N558" s="173" t="s">
        <v>79</v>
      </c>
      <c r="O558" s="168">
        <f>VLOOKUP(CONCATENATE(M558,N558),'Sheet1 (2)'!$L$6:$M$26,2,FALSE)</f>
        <v>75</v>
      </c>
      <c r="P558" s="173" t="s">
        <v>83</v>
      </c>
      <c r="Q558" s="173" t="s">
        <v>82</v>
      </c>
      <c r="R558" s="168">
        <f>VLOOKUP(CONCATENATE(P558,Q558),'Sheet1 (2)'!$N$6:$O$26,2,FALSE)</f>
        <v>18.75</v>
      </c>
      <c r="S558" s="173" t="s">
        <v>80</v>
      </c>
      <c r="T558" s="173" t="s">
        <v>80</v>
      </c>
      <c r="U558" s="168">
        <f>VLOOKUP(CONCATENATE(S558,T558),'Sheet1 (2)'!$P$6:$Q$26,2,FALSE)</f>
        <v>0</v>
      </c>
      <c r="V558" s="173" t="s">
        <v>80</v>
      </c>
      <c r="W558" s="173" t="s">
        <v>80</v>
      </c>
      <c r="X558" s="168">
        <f>VLOOKUP(CONCATENATE(V558,W558),'Sheet1 (2)'!$R$6:$S$26,2,FALSE)</f>
        <v>0</v>
      </c>
      <c r="Y558" s="173" t="s">
        <v>80</v>
      </c>
      <c r="Z558" s="173" t="s">
        <v>80</v>
      </c>
      <c r="AA558" s="168">
        <f>VLOOKUP(CONCATENATE(Y558,Z558),'Sheet1 (2)'!$T$6:$U$26,2,FALSE)</f>
        <v>0</v>
      </c>
      <c r="AB558" s="173" t="s">
        <v>80</v>
      </c>
      <c r="AC558" s="173" t="s">
        <v>80</v>
      </c>
      <c r="AD558" s="168">
        <f>VLOOKUP(CONCATENATE(AB558,AC558),'Sheet1 (2)'!$X$6:$Y$26,2,FALSE)</f>
        <v>0</v>
      </c>
      <c r="AE558" s="173" t="s">
        <v>82</v>
      </c>
      <c r="AF558" s="173" t="s">
        <v>81</v>
      </c>
      <c r="AG558" s="168">
        <f>VLOOKUP(CONCATENATE(AE558,AF558),'Sheet1 (2)'!$Z$6:$AA$26,2,FALSE)</f>
        <v>66</v>
      </c>
      <c r="AH558" s="172"/>
      <c r="AI558" s="175"/>
      <c r="AJ558" s="140"/>
      <c r="AK558" s="176" t="s">
        <v>282</v>
      </c>
      <c r="AL558" s="176" t="s">
        <v>76</v>
      </c>
      <c r="AM558" s="170">
        <f t="shared" si="16"/>
        <v>698</v>
      </c>
      <c r="AN558" s="147"/>
      <c r="AO558" s="155"/>
      <c r="AP558" s="156"/>
      <c r="AQ558" s="157">
        <v>3.7409070245999998</v>
      </c>
      <c r="AR558" s="158"/>
      <c r="AS558" s="145">
        <f>LOOKUP(rufmkm,'Sheet1 (2)'!$V$62:$V$71,'Sheet1 (2)'!$W$62:$W$71)</f>
        <v>40</v>
      </c>
      <c r="AT558" s="140"/>
      <c r="AU558" s="157">
        <f>IF(IF(D558='Sheet1 (2)'!$C$69,'Sheet1 (2)'!$D$69*('Sheet1 (2)'!$D$72-rut_index)/'Sheet1 (2)'!$D$72,IF(shee2!D558='Sheet1 (2)'!$C$70,'Sheet1 (2)'!$D$70*('Sheet1 (2)'!$D$72-rut_index)/'Sheet1 (2)'!$D$72,IF(shee2!D558='Sheet1 (2)'!$C$71,'Sheet1 (2)'!$D$71*('Sheet1 (2)'!$D$72-rut_index)/'Sheet1 (2)'!$D$72)))&lt;0,0,IF(D558='Sheet1 (2)'!$C$69,'Sheet1 (2)'!$D$69*('Sheet1 (2)'!$D$72-rut_index)/'Sheet1 (2)'!$D$72,IF(shee2!D558='Sheet1 (2)'!$C$70,'Sheet1 (2)'!$D$70*('Sheet1 (2)'!$D$72-rut_index)/'Sheet1 (2)'!$D$72,IF(shee2!D558='Sheet1 (2)'!$C$71,'Sheet1 (2)'!$D$71*('Sheet1 (2)'!$D$72-rut_index)/'Sheet1 (2)'!$D$72))))</f>
        <v>5</v>
      </c>
      <c r="AV558" s="157">
        <f>IF(IF(D558='Sheet1 (2)'!$C$69,'Sheet1 (2)'!$D$69*('Sheet1 (2)'!$D$72-crack_s_index)/'Sheet1 (2)'!$D$72,IF(shee2!D558='Sheet1 (2)'!$C$70,'Sheet1 (2)'!$D$70*('Sheet1 (2)'!$D$72-crack_s_index)/'Sheet1 (2)'!$D$72,IF(shee2!D558='Sheet1 (2)'!$C$71,'Sheet1 (2)'!$D$71*('Sheet1 (2)'!$D$72-crack_s_index)/'Sheet1 (2)'!$D$72)))&lt;0,0,IF(D558='Sheet1 (2)'!$C$69,'Sheet1 (2)'!$D$69*('Sheet1 (2)'!$D$72-crack_s_index)/'Sheet1 (2)'!$D$72,IF(shee2!D558='Sheet1 (2)'!$C$70,'Sheet1 (2)'!$D$70*('Sheet1 (2)'!$D$72-crack_s_index)/'Sheet1 (2)'!$D$72,IF(shee2!D558='Sheet1 (2)'!$C$71,'Sheet1 (2)'!$D$71*('Sheet1 (2)'!$D$72-crack_s_index)/'Sheet1 (2)'!$D$72))))</f>
        <v>0</v>
      </c>
      <c r="AW558" s="157">
        <f>IF(IF(D558='Sheet1 (2)'!$C$69,'Sheet1 (2)'!$D$69*('Sheet1 (2)'!$D$72-crack_t_index)/'Sheet1 (2)'!$D$72,IF(shee2!D558='Sheet1 (2)'!$C$70,'Sheet1 (2)'!$D$70*('Sheet1 (2)'!$D$72-crack_t_index)/'Sheet1 (2)'!$D$72,IF(shee2!D558='Sheet1 (2)'!$C$71,'Sheet1 (2)'!$D$71*('Sheet1 (2)'!$D$72-crack_t_index)/'Sheet1 (2)'!$D$72)))&lt;0,0,IF(D558='Sheet1 (2)'!$C$69,'Sheet1 (2)'!$D$69*('Sheet1 (2)'!$D$72-crack_t_index)/'Sheet1 (2)'!$D$72,IF(shee2!D558='Sheet1 (2)'!$C$70,'Sheet1 (2)'!$D$70*('Sheet1 (2)'!$D$72-crack_t_index)/'Sheet1 (2)'!$D$72,IF(shee2!D558='Sheet1 (2)'!$C$71,'Sheet1 (2)'!$D$71*('Sheet1 (2)'!$D$72-crack_t_index)/'Sheet1 (2)'!$D$72))))</f>
        <v>3.4375</v>
      </c>
      <c r="AX558" s="157">
        <f>IF(IF(D558='Sheet1 (2)'!$C$69,'Sheet1 (2)'!$D$69*('Sheet1 (2)'!$D$72-rave_index)/'Sheet1 (2)'!$D$72,IF(shee2!D558='Sheet1 (2)'!$C$70,'Sheet1 (2)'!$D$70*('Sheet1 (2)'!$D$72-rave_index)/'Sheet1 (2)'!$D$72,IF(shee2!D558='Sheet1 (2)'!$C$71,'Sheet1 (2)'!$D$71*('Sheet1 (2)'!$D$72-rave_index)/'Sheet1 (2)'!$D$72)))&lt;0,0,IF(D558='Sheet1 (2)'!$C$69,'Sheet1 (2)'!$D$69*('Sheet1 (2)'!$D$72-rave_index)/'Sheet1 (2)'!$D$72,IF(shee2!D558='Sheet1 (2)'!$C$70,'Sheet1 (2)'!$D$70*('Sheet1 (2)'!$D$72-rave_index)/'Sheet1 (2)'!$D$72,IF(shee2!D558='Sheet1 (2)'!$C$71,'Sheet1 (2)'!$D$71*('Sheet1 (2)'!$D$72-rave_index)/'Sheet1 (2)'!$D$72))))</f>
        <v>5</v>
      </c>
      <c r="AY558" s="157">
        <f>IF(IF(D558='Sheet1 (2)'!$C$69,'Sheet1 (2)'!$D$69*('Sheet1 (2)'!$D$72-rough_index)/'Sheet1 (2)'!$D$72,IF(shee2!D558='Sheet1 (2)'!$C$70,'Sheet1 (2)'!$D$70*('Sheet1 (2)'!$D$72-rough_index)/'Sheet1 (2)'!$D$72,IF(shee2!D558='Sheet1 (2)'!$C$71,'Sheet1 (2)'!$D$71*('Sheet1 (2)'!$D$72-rough_index)/'Sheet1 (2)'!$D$72)))&lt;0,0,IF(D558='Sheet1 (2)'!$C$69,'Sheet1 (2)'!$D$69*('Sheet1 (2)'!$D$72-rough_index)/'Sheet1 (2)'!$D$72,IF(shee2!D558='Sheet1 (2)'!$C$70,'Sheet1 (2)'!$D$70*('Sheet1 (2)'!$D$72-rough_index)/'Sheet1 (2)'!$D$72,IF(shee2!D558='Sheet1 (2)'!$C$71,'Sheet1 (2)'!$D$71*('Sheet1 (2)'!$D$72-rough_index)/'Sheet1 (2)'!$D$72))))</f>
        <v>1.6666666666666667</v>
      </c>
      <c r="AZ558" s="159">
        <f>+(AU558*'Sheet1 (2)'!$C$77)+(AV558*'Sheet1 (2)'!$C$78)+(AW558*'Sheet1 (2)'!$C$79)+(AX558*'Sheet1 (2)'!$C$80)+(AY558*'Sheet1 (2)'!$C$81)</f>
        <v>2.1375000000000002</v>
      </c>
      <c r="BA558" s="213" t="str">
        <f t="shared" si="17"/>
        <v>Poor</v>
      </c>
      <c r="BE558">
        <f>IF(D558='Sheet1 (2)'!$C$61,'Sheet1 (2)'!$D$61*(counts^2)+'Sheet1 (2)'!$G$61*counts+'Sheet1 (2)'!$J$61,IF(D558='Sheet1 (2)'!$C$62,'Sheet1 (2)'!$D$62*counts+'Sheet1 (2)'!$G$62,IF(D558='Sheet1 (2)'!$C$63,'Sheet1 (2)'!$D$63*counts+'Sheet1 (2)'!$G$63,IF(D558='Sheet1 (2)'!$C$64,'Sheet1 (2)'!$D$64*counts+'Sheet1 (2)'!$G$64))))</f>
        <v>2.0984129299999998</v>
      </c>
    </row>
    <row r="559" spans="1:57" ht="12" customHeight="1">
      <c r="A559" s="145" t="s">
        <v>282</v>
      </c>
      <c r="B559" s="145" t="s">
        <v>76</v>
      </c>
      <c r="C559" s="170">
        <v>699</v>
      </c>
      <c r="D559" s="174" t="s">
        <v>77</v>
      </c>
      <c r="E559" s="171">
        <v>8</v>
      </c>
      <c r="F559" s="171">
        <v>2</v>
      </c>
      <c r="G559" s="171" t="s">
        <v>77</v>
      </c>
      <c r="H559" s="171">
        <v>1</v>
      </c>
      <c r="I559" s="171" t="s">
        <v>77</v>
      </c>
      <c r="J559" s="173" t="s">
        <v>80</v>
      </c>
      <c r="K559" s="173" t="s">
        <v>80</v>
      </c>
      <c r="L559" s="169">
        <f>VLOOKUP(CONCATENATE(J559,K559),'Sheet1 (2)'!$J$6:$K$26,2,FALSE)</f>
        <v>0</v>
      </c>
      <c r="M559" s="173" t="s">
        <v>83</v>
      </c>
      <c r="N559" s="173" t="s">
        <v>79</v>
      </c>
      <c r="O559" s="168">
        <f>VLOOKUP(CONCATENATE(M559,N559),'Sheet1 (2)'!$L$6:$M$26,2,FALSE)</f>
        <v>56.25</v>
      </c>
      <c r="P559" s="173" t="s">
        <v>83</v>
      </c>
      <c r="Q559" s="173" t="s">
        <v>83</v>
      </c>
      <c r="R559" s="168">
        <f>VLOOKUP(CONCATENATE(P559,Q559),'Sheet1 (2)'!$N$6:$O$26,2,FALSE)</f>
        <v>37.5</v>
      </c>
      <c r="S559" s="173" t="s">
        <v>80</v>
      </c>
      <c r="T559" s="173" t="s">
        <v>80</v>
      </c>
      <c r="U559" s="168">
        <f>VLOOKUP(CONCATENATE(S559,T559),'Sheet1 (2)'!$P$6:$Q$26,2,FALSE)</f>
        <v>0</v>
      </c>
      <c r="V559" s="173" t="s">
        <v>80</v>
      </c>
      <c r="W559" s="173" t="s">
        <v>80</v>
      </c>
      <c r="X559" s="168">
        <f>VLOOKUP(CONCATENATE(V559,W559),'Sheet1 (2)'!$R$6:$S$26,2,FALSE)</f>
        <v>0</v>
      </c>
      <c r="Y559" s="173" t="s">
        <v>80</v>
      </c>
      <c r="Z559" s="173" t="s">
        <v>80</v>
      </c>
      <c r="AA559" s="168">
        <f>VLOOKUP(CONCATENATE(Y559,Z559),'Sheet1 (2)'!$T$6:$U$26,2,FALSE)</f>
        <v>0</v>
      </c>
      <c r="AB559" s="173" t="s">
        <v>80</v>
      </c>
      <c r="AC559" s="173" t="s">
        <v>80</v>
      </c>
      <c r="AD559" s="168">
        <f>VLOOKUP(CONCATENATE(AB559,AC559),'Sheet1 (2)'!$X$6:$Y$26,2,FALSE)</f>
        <v>0</v>
      </c>
      <c r="AE559" s="173" t="s">
        <v>82</v>
      </c>
      <c r="AF559" s="173" t="s">
        <v>81</v>
      </c>
      <c r="AG559" s="168">
        <f>VLOOKUP(CONCATENATE(AE559,AF559),'Sheet1 (2)'!$Z$6:$AA$26,2,FALSE)</f>
        <v>66</v>
      </c>
      <c r="AH559" s="172"/>
      <c r="AI559" s="175"/>
      <c r="AJ559" s="140"/>
      <c r="AK559" s="176" t="s">
        <v>282</v>
      </c>
      <c r="AL559" s="176" t="s">
        <v>76</v>
      </c>
      <c r="AM559" s="170">
        <f t="shared" si="16"/>
        <v>699</v>
      </c>
      <c r="AN559" s="147"/>
      <c r="AO559" s="155" t="s">
        <v>445</v>
      </c>
      <c r="AP559" s="156"/>
      <c r="AQ559" s="157">
        <v>5.0474234778000007</v>
      </c>
      <c r="AR559" s="158"/>
      <c r="AS559" s="145">
        <f>LOOKUP(rufmkm,'Sheet1 (2)'!$V$62:$V$71,'Sheet1 (2)'!$W$62:$W$71)</f>
        <v>60</v>
      </c>
      <c r="AT559" s="140"/>
      <c r="AU559" s="157">
        <f>IF(IF(D559='Sheet1 (2)'!$C$69,'Sheet1 (2)'!$D$69*('Sheet1 (2)'!$D$72-rut_index)/'Sheet1 (2)'!$D$72,IF(shee2!D559='Sheet1 (2)'!$C$70,'Sheet1 (2)'!$D$70*('Sheet1 (2)'!$D$72-rut_index)/'Sheet1 (2)'!$D$72,IF(shee2!D559='Sheet1 (2)'!$C$71,'Sheet1 (2)'!$D$71*('Sheet1 (2)'!$D$72-rut_index)/'Sheet1 (2)'!$D$72)))&lt;0,0,IF(D559='Sheet1 (2)'!$C$69,'Sheet1 (2)'!$D$69*('Sheet1 (2)'!$D$72-rut_index)/'Sheet1 (2)'!$D$72,IF(shee2!D559='Sheet1 (2)'!$C$70,'Sheet1 (2)'!$D$70*('Sheet1 (2)'!$D$72-rut_index)/'Sheet1 (2)'!$D$72,IF(shee2!D559='Sheet1 (2)'!$C$71,'Sheet1 (2)'!$D$71*('Sheet1 (2)'!$D$72-rut_index)/'Sheet1 (2)'!$D$72))))</f>
        <v>5</v>
      </c>
      <c r="AV559" s="157">
        <f>IF(IF(D559='Sheet1 (2)'!$C$69,'Sheet1 (2)'!$D$69*('Sheet1 (2)'!$D$72-crack_s_index)/'Sheet1 (2)'!$D$72,IF(shee2!D559='Sheet1 (2)'!$C$70,'Sheet1 (2)'!$D$70*('Sheet1 (2)'!$D$72-crack_s_index)/'Sheet1 (2)'!$D$72,IF(shee2!D559='Sheet1 (2)'!$C$71,'Sheet1 (2)'!$D$71*('Sheet1 (2)'!$D$72-crack_s_index)/'Sheet1 (2)'!$D$72)))&lt;0,0,IF(D559='Sheet1 (2)'!$C$69,'Sheet1 (2)'!$D$69*('Sheet1 (2)'!$D$72-crack_s_index)/'Sheet1 (2)'!$D$72,IF(shee2!D559='Sheet1 (2)'!$C$70,'Sheet1 (2)'!$D$70*('Sheet1 (2)'!$D$72-crack_s_index)/'Sheet1 (2)'!$D$72,IF(shee2!D559='Sheet1 (2)'!$C$71,'Sheet1 (2)'!$D$71*('Sheet1 (2)'!$D$72-crack_s_index)/'Sheet1 (2)'!$D$72))))</f>
        <v>0.3125</v>
      </c>
      <c r="AW559" s="157">
        <f>IF(IF(D559='Sheet1 (2)'!$C$69,'Sheet1 (2)'!$D$69*('Sheet1 (2)'!$D$72-crack_t_index)/'Sheet1 (2)'!$D$72,IF(shee2!D559='Sheet1 (2)'!$C$70,'Sheet1 (2)'!$D$70*('Sheet1 (2)'!$D$72-crack_t_index)/'Sheet1 (2)'!$D$72,IF(shee2!D559='Sheet1 (2)'!$C$71,'Sheet1 (2)'!$D$71*('Sheet1 (2)'!$D$72-crack_t_index)/'Sheet1 (2)'!$D$72)))&lt;0,0,IF(D559='Sheet1 (2)'!$C$69,'Sheet1 (2)'!$D$69*('Sheet1 (2)'!$D$72-crack_t_index)/'Sheet1 (2)'!$D$72,IF(shee2!D559='Sheet1 (2)'!$C$70,'Sheet1 (2)'!$D$70*('Sheet1 (2)'!$D$72-crack_t_index)/'Sheet1 (2)'!$D$72,IF(shee2!D559='Sheet1 (2)'!$C$71,'Sheet1 (2)'!$D$71*('Sheet1 (2)'!$D$72-crack_t_index)/'Sheet1 (2)'!$D$72))))</f>
        <v>1.875</v>
      </c>
      <c r="AX559" s="157">
        <f>IF(IF(D559='Sheet1 (2)'!$C$69,'Sheet1 (2)'!$D$69*('Sheet1 (2)'!$D$72-rave_index)/'Sheet1 (2)'!$D$72,IF(shee2!D559='Sheet1 (2)'!$C$70,'Sheet1 (2)'!$D$70*('Sheet1 (2)'!$D$72-rave_index)/'Sheet1 (2)'!$D$72,IF(shee2!D559='Sheet1 (2)'!$C$71,'Sheet1 (2)'!$D$71*('Sheet1 (2)'!$D$72-rave_index)/'Sheet1 (2)'!$D$72)))&lt;0,0,IF(D559='Sheet1 (2)'!$C$69,'Sheet1 (2)'!$D$69*('Sheet1 (2)'!$D$72-rave_index)/'Sheet1 (2)'!$D$72,IF(shee2!D559='Sheet1 (2)'!$C$70,'Sheet1 (2)'!$D$70*('Sheet1 (2)'!$D$72-rave_index)/'Sheet1 (2)'!$D$72,IF(shee2!D559='Sheet1 (2)'!$C$71,'Sheet1 (2)'!$D$71*('Sheet1 (2)'!$D$72-rave_index)/'Sheet1 (2)'!$D$72))))</f>
        <v>5</v>
      </c>
      <c r="AY559" s="157">
        <f>IF(IF(D559='Sheet1 (2)'!$C$69,'Sheet1 (2)'!$D$69*('Sheet1 (2)'!$D$72-rough_index)/'Sheet1 (2)'!$D$72,IF(shee2!D559='Sheet1 (2)'!$C$70,'Sheet1 (2)'!$D$70*('Sheet1 (2)'!$D$72-rough_index)/'Sheet1 (2)'!$D$72,IF(shee2!D559='Sheet1 (2)'!$C$71,'Sheet1 (2)'!$D$71*('Sheet1 (2)'!$D$72-rough_index)/'Sheet1 (2)'!$D$72)))&lt;0,0,IF(D559='Sheet1 (2)'!$C$69,'Sheet1 (2)'!$D$69*('Sheet1 (2)'!$D$72-rough_index)/'Sheet1 (2)'!$D$72,IF(shee2!D559='Sheet1 (2)'!$C$70,'Sheet1 (2)'!$D$70*('Sheet1 (2)'!$D$72-rough_index)/'Sheet1 (2)'!$D$72,IF(shee2!D559='Sheet1 (2)'!$C$71,'Sheet1 (2)'!$D$71*('Sheet1 (2)'!$D$72-rough_index)/'Sheet1 (2)'!$D$72))))</f>
        <v>0</v>
      </c>
      <c r="AZ559" s="159">
        <f>+(AU559*'Sheet1 (2)'!$C$77)+(AV559*'Sheet1 (2)'!$C$78)+(AW559*'Sheet1 (2)'!$C$79)+(AX559*'Sheet1 (2)'!$C$80)+(AY559*'Sheet1 (2)'!$C$81)</f>
        <v>1.6875</v>
      </c>
      <c r="BA559" s="213" t="str">
        <f t="shared" si="17"/>
        <v>Poor</v>
      </c>
      <c r="BE559">
        <f>IF(D559='Sheet1 (2)'!$C$61,'Sheet1 (2)'!$D$61*(counts^2)+'Sheet1 (2)'!$G$61*counts+'Sheet1 (2)'!$J$61,IF(D559='Sheet1 (2)'!$C$62,'Sheet1 (2)'!$D$62*counts+'Sheet1 (2)'!$G$62,IF(D559='Sheet1 (2)'!$C$63,'Sheet1 (2)'!$D$63*counts+'Sheet1 (2)'!$G$63,IF(D559='Sheet1 (2)'!$C$64,'Sheet1 (2)'!$D$64*counts+'Sheet1 (2)'!$G$64))))</f>
        <v>2.0984129299999998</v>
      </c>
    </row>
    <row r="560" spans="1:57" ht="12" customHeight="1">
      <c r="A560" s="145" t="s">
        <v>282</v>
      </c>
      <c r="B560" s="145" t="s">
        <v>76</v>
      </c>
      <c r="C560" s="170">
        <v>700</v>
      </c>
      <c r="D560" s="174" t="s">
        <v>77</v>
      </c>
      <c r="E560" s="171">
        <v>8</v>
      </c>
      <c r="F560" s="171">
        <v>2</v>
      </c>
      <c r="G560" s="171" t="s">
        <v>77</v>
      </c>
      <c r="H560" s="171">
        <v>1</v>
      </c>
      <c r="I560" s="171" t="s">
        <v>77</v>
      </c>
      <c r="J560" s="173" t="s">
        <v>80</v>
      </c>
      <c r="K560" s="173" t="s">
        <v>80</v>
      </c>
      <c r="L560" s="169">
        <f>VLOOKUP(CONCATENATE(J560,K560),'Sheet1 (2)'!$J$6:$K$26,2,FALSE)</f>
        <v>0</v>
      </c>
      <c r="M560" s="173" t="s">
        <v>83</v>
      </c>
      <c r="N560" s="173" t="s">
        <v>83</v>
      </c>
      <c r="O560" s="168">
        <f>VLOOKUP(CONCATENATE(M560,N560),'Sheet1 (2)'!$L$6:$M$26,2,FALSE)</f>
        <v>37.5</v>
      </c>
      <c r="P560" s="173" t="s">
        <v>83</v>
      </c>
      <c r="Q560" s="173" t="s">
        <v>83</v>
      </c>
      <c r="R560" s="168">
        <f>VLOOKUP(CONCATENATE(P560,Q560),'Sheet1 (2)'!$N$6:$O$26,2,FALSE)</f>
        <v>37.5</v>
      </c>
      <c r="S560" s="173" t="s">
        <v>78</v>
      </c>
      <c r="T560" s="173" t="s">
        <v>78</v>
      </c>
      <c r="U560" s="168">
        <f>VLOOKUP(CONCATENATE(S560,T560),'Sheet1 (2)'!$P$6:$Q$26,2,FALSE)</f>
        <v>2.5</v>
      </c>
      <c r="V560" s="173" t="s">
        <v>80</v>
      </c>
      <c r="W560" s="173" t="s">
        <v>80</v>
      </c>
      <c r="X560" s="168">
        <f>VLOOKUP(CONCATENATE(V560,W560),'Sheet1 (2)'!$R$6:$S$26,2,FALSE)</f>
        <v>0</v>
      </c>
      <c r="Y560" s="173" t="s">
        <v>80</v>
      </c>
      <c r="Z560" s="173" t="s">
        <v>80</v>
      </c>
      <c r="AA560" s="168">
        <f>VLOOKUP(CONCATENATE(Y560,Z560),'Sheet1 (2)'!$T$6:$U$26,2,FALSE)</f>
        <v>0</v>
      </c>
      <c r="AB560" s="173" t="s">
        <v>80</v>
      </c>
      <c r="AC560" s="173" t="s">
        <v>80</v>
      </c>
      <c r="AD560" s="168">
        <f>VLOOKUP(CONCATENATE(AB560,AC560),'Sheet1 (2)'!$X$6:$Y$26,2,FALSE)</f>
        <v>0</v>
      </c>
      <c r="AE560" s="173" t="s">
        <v>82</v>
      </c>
      <c r="AF560" s="173" t="s">
        <v>81</v>
      </c>
      <c r="AG560" s="168">
        <f>VLOOKUP(CONCATENATE(AE560,AF560),'Sheet1 (2)'!$Z$6:$AA$26,2,FALSE)</f>
        <v>66</v>
      </c>
      <c r="AH560" s="172"/>
      <c r="AI560" s="175"/>
      <c r="AJ560" s="140"/>
      <c r="AK560" s="176" t="s">
        <v>282</v>
      </c>
      <c r="AL560" s="176" t="s">
        <v>76</v>
      </c>
      <c r="AM560" s="170">
        <f t="shared" si="16"/>
        <v>700</v>
      </c>
      <c r="AN560" s="147"/>
      <c r="AO560" s="155"/>
      <c r="AP560" s="156"/>
      <c r="AQ560" s="157">
        <v>4.2064328093999999</v>
      </c>
      <c r="AR560" s="158"/>
      <c r="AS560" s="145">
        <f>LOOKUP(rufmkm,'Sheet1 (2)'!$V$62:$V$71,'Sheet1 (2)'!$W$62:$W$71)</f>
        <v>50</v>
      </c>
      <c r="AT560" s="140"/>
      <c r="AU560" s="157">
        <f>IF(IF(D560='Sheet1 (2)'!$C$69,'Sheet1 (2)'!$D$69*('Sheet1 (2)'!$D$72-rut_index)/'Sheet1 (2)'!$D$72,IF(shee2!D560='Sheet1 (2)'!$C$70,'Sheet1 (2)'!$D$70*('Sheet1 (2)'!$D$72-rut_index)/'Sheet1 (2)'!$D$72,IF(shee2!D560='Sheet1 (2)'!$C$71,'Sheet1 (2)'!$D$71*('Sheet1 (2)'!$D$72-rut_index)/'Sheet1 (2)'!$D$72)))&lt;0,0,IF(D560='Sheet1 (2)'!$C$69,'Sheet1 (2)'!$D$69*('Sheet1 (2)'!$D$72-rut_index)/'Sheet1 (2)'!$D$72,IF(shee2!D560='Sheet1 (2)'!$C$70,'Sheet1 (2)'!$D$70*('Sheet1 (2)'!$D$72-rut_index)/'Sheet1 (2)'!$D$72,IF(shee2!D560='Sheet1 (2)'!$C$71,'Sheet1 (2)'!$D$71*('Sheet1 (2)'!$D$72-rut_index)/'Sheet1 (2)'!$D$72))))</f>
        <v>5</v>
      </c>
      <c r="AV560" s="157">
        <f>IF(IF(D560='Sheet1 (2)'!$C$69,'Sheet1 (2)'!$D$69*('Sheet1 (2)'!$D$72-crack_s_index)/'Sheet1 (2)'!$D$72,IF(shee2!D560='Sheet1 (2)'!$C$70,'Sheet1 (2)'!$D$70*('Sheet1 (2)'!$D$72-crack_s_index)/'Sheet1 (2)'!$D$72,IF(shee2!D560='Sheet1 (2)'!$C$71,'Sheet1 (2)'!$D$71*('Sheet1 (2)'!$D$72-crack_s_index)/'Sheet1 (2)'!$D$72)))&lt;0,0,IF(D560='Sheet1 (2)'!$C$69,'Sheet1 (2)'!$D$69*('Sheet1 (2)'!$D$72-crack_s_index)/'Sheet1 (2)'!$D$72,IF(shee2!D560='Sheet1 (2)'!$C$70,'Sheet1 (2)'!$D$70*('Sheet1 (2)'!$D$72-crack_s_index)/'Sheet1 (2)'!$D$72,IF(shee2!D560='Sheet1 (2)'!$C$71,'Sheet1 (2)'!$D$71*('Sheet1 (2)'!$D$72-crack_s_index)/'Sheet1 (2)'!$D$72))))</f>
        <v>1.875</v>
      </c>
      <c r="AW560" s="157">
        <f>IF(IF(D560='Sheet1 (2)'!$C$69,'Sheet1 (2)'!$D$69*('Sheet1 (2)'!$D$72-crack_t_index)/'Sheet1 (2)'!$D$72,IF(shee2!D560='Sheet1 (2)'!$C$70,'Sheet1 (2)'!$D$70*('Sheet1 (2)'!$D$72-crack_t_index)/'Sheet1 (2)'!$D$72,IF(shee2!D560='Sheet1 (2)'!$C$71,'Sheet1 (2)'!$D$71*('Sheet1 (2)'!$D$72-crack_t_index)/'Sheet1 (2)'!$D$72)))&lt;0,0,IF(D560='Sheet1 (2)'!$C$69,'Sheet1 (2)'!$D$69*('Sheet1 (2)'!$D$72-crack_t_index)/'Sheet1 (2)'!$D$72,IF(shee2!D560='Sheet1 (2)'!$C$70,'Sheet1 (2)'!$D$70*('Sheet1 (2)'!$D$72-crack_t_index)/'Sheet1 (2)'!$D$72,IF(shee2!D560='Sheet1 (2)'!$C$71,'Sheet1 (2)'!$D$71*('Sheet1 (2)'!$D$72-crack_t_index)/'Sheet1 (2)'!$D$72))))</f>
        <v>1.875</v>
      </c>
      <c r="AX560" s="157">
        <f>IF(IF(D560='Sheet1 (2)'!$C$69,'Sheet1 (2)'!$D$69*('Sheet1 (2)'!$D$72-rave_index)/'Sheet1 (2)'!$D$72,IF(shee2!D560='Sheet1 (2)'!$C$70,'Sheet1 (2)'!$D$70*('Sheet1 (2)'!$D$72-rave_index)/'Sheet1 (2)'!$D$72,IF(shee2!D560='Sheet1 (2)'!$C$71,'Sheet1 (2)'!$D$71*('Sheet1 (2)'!$D$72-rave_index)/'Sheet1 (2)'!$D$72)))&lt;0,0,IF(D560='Sheet1 (2)'!$C$69,'Sheet1 (2)'!$D$69*('Sheet1 (2)'!$D$72-rave_index)/'Sheet1 (2)'!$D$72,IF(shee2!D560='Sheet1 (2)'!$C$70,'Sheet1 (2)'!$D$70*('Sheet1 (2)'!$D$72-rave_index)/'Sheet1 (2)'!$D$72,IF(shee2!D560='Sheet1 (2)'!$C$71,'Sheet1 (2)'!$D$71*('Sheet1 (2)'!$D$72-rave_index)/'Sheet1 (2)'!$D$72))))</f>
        <v>5</v>
      </c>
      <c r="AY560" s="157">
        <f>IF(IF(D560='Sheet1 (2)'!$C$69,'Sheet1 (2)'!$D$69*('Sheet1 (2)'!$D$72-rough_index)/'Sheet1 (2)'!$D$72,IF(shee2!D560='Sheet1 (2)'!$C$70,'Sheet1 (2)'!$D$70*('Sheet1 (2)'!$D$72-rough_index)/'Sheet1 (2)'!$D$72,IF(shee2!D560='Sheet1 (2)'!$C$71,'Sheet1 (2)'!$D$71*('Sheet1 (2)'!$D$72-rough_index)/'Sheet1 (2)'!$D$72)))&lt;0,0,IF(D560='Sheet1 (2)'!$C$69,'Sheet1 (2)'!$D$69*('Sheet1 (2)'!$D$72-rough_index)/'Sheet1 (2)'!$D$72,IF(shee2!D560='Sheet1 (2)'!$C$70,'Sheet1 (2)'!$D$70*('Sheet1 (2)'!$D$72-rough_index)/'Sheet1 (2)'!$D$72,IF(shee2!D560='Sheet1 (2)'!$C$71,'Sheet1 (2)'!$D$71*('Sheet1 (2)'!$D$72-rough_index)/'Sheet1 (2)'!$D$72))))</f>
        <v>0.83333333333333337</v>
      </c>
      <c r="AZ560" s="159">
        <f>+(AU560*'Sheet1 (2)'!$C$77)+(AV560*'Sheet1 (2)'!$C$78)+(AW560*'Sheet1 (2)'!$C$79)+(AX560*'Sheet1 (2)'!$C$80)+(AY560*'Sheet1 (2)'!$C$81)</f>
        <v>2.5</v>
      </c>
      <c r="BA560" s="213" t="str">
        <f t="shared" si="17"/>
        <v>Fair</v>
      </c>
      <c r="BE560">
        <f>IF(D560='Sheet1 (2)'!$C$61,'Sheet1 (2)'!$D$61*(counts^2)+'Sheet1 (2)'!$G$61*counts+'Sheet1 (2)'!$J$61,IF(D560='Sheet1 (2)'!$C$62,'Sheet1 (2)'!$D$62*counts+'Sheet1 (2)'!$G$62,IF(D560='Sheet1 (2)'!$C$63,'Sheet1 (2)'!$D$63*counts+'Sheet1 (2)'!$G$63,IF(D560='Sheet1 (2)'!$C$64,'Sheet1 (2)'!$D$64*counts+'Sheet1 (2)'!$G$64))))</f>
        <v>2.0984129299999998</v>
      </c>
    </row>
    <row r="561" spans="1:57" ht="12" customHeight="1">
      <c r="A561" s="145" t="s">
        <v>282</v>
      </c>
      <c r="B561" s="145" t="s">
        <v>76</v>
      </c>
      <c r="C561" s="170">
        <v>701</v>
      </c>
      <c r="D561" s="174" t="s">
        <v>77</v>
      </c>
      <c r="E561" s="171">
        <v>8</v>
      </c>
      <c r="F561" s="171">
        <v>2</v>
      </c>
      <c r="G561" s="171" t="s">
        <v>77</v>
      </c>
      <c r="H561" s="171">
        <v>1</v>
      </c>
      <c r="I561" s="171" t="s">
        <v>77</v>
      </c>
      <c r="J561" s="173" t="s">
        <v>80</v>
      </c>
      <c r="K561" s="173" t="s">
        <v>80</v>
      </c>
      <c r="L561" s="169">
        <f>VLOOKUP(CONCATENATE(J561,K561),'Sheet1 (2)'!$J$6:$K$26,2,FALSE)</f>
        <v>0</v>
      </c>
      <c r="M561" s="173" t="s">
        <v>79</v>
      </c>
      <c r="N561" s="173" t="s">
        <v>79</v>
      </c>
      <c r="O561" s="168">
        <f>VLOOKUP(CONCATENATE(M561,N561),'Sheet1 (2)'!$L$6:$M$26,2,FALSE)</f>
        <v>75</v>
      </c>
      <c r="P561" s="173" t="s">
        <v>83</v>
      </c>
      <c r="Q561" s="173" t="s">
        <v>83</v>
      </c>
      <c r="R561" s="168">
        <f>VLOOKUP(CONCATENATE(P561,Q561),'Sheet1 (2)'!$N$6:$O$26,2,FALSE)</f>
        <v>37.5</v>
      </c>
      <c r="S561" s="173" t="s">
        <v>80</v>
      </c>
      <c r="T561" s="173" t="s">
        <v>80</v>
      </c>
      <c r="U561" s="168">
        <f>VLOOKUP(CONCATENATE(S561,T561),'Sheet1 (2)'!$P$6:$Q$26,2,FALSE)</f>
        <v>0</v>
      </c>
      <c r="V561" s="173" t="s">
        <v>83</v>
      </c>
      <c r="W561" s="173" t="s">
        <v>81</v>
      </c>
      <c r="X561" s="168">
        <f>VLOOKUP(CONCATENATE(V561,W561),'Sheet1 (2)'!$R$6:$S$26,2,FALSE)</f>
        <v>75</v>
      </c>
      <c r="Y561" s="173" t="s">
        <v>80</v>
      </c>
      <c r="Z561" s="173" t="s">
        <v>80</v>
      </c>
      <c r="AA561" s="168">
        <f>VLOOKUP(CONCATENATE(Y561,Z561),'Sheet1 (2)'!$T$6:$U$26,2,FALSE)</f>
        <v>0</v>
      </c>
      <c r="AB561" s="173" t="s">
        <v>80</v>
      </c>
      <c r="AC561" s="173" t="s">
        <v>80</v>
      </c>
      <c r="AD561" s="168">
        <f>VLOOKUP(CONCATENATE(AB561,AC561),'Sheet1 (2)'!$X$6:$Y$26,2,FALSE)</f>
        <v>0</v>
      </c>
      <c r="AE561" s="173" t="s">
        <v>82</v>
      </c>
      <c r="AF561" s="173" t="s">
        <v>81</v>
      </c>
      <c r="AG561" s="168">
        <f>VLOOKUP(CONCATENATE(AE561,AF561),'Sheet1 (2)'!$Z$6:$AA$26,2,FALSE)</f>
        <v>66</v>
      </c>
      <c r="AH561" s="172"/>
      <c r="AI561" s="175"/>
      <c r="AJ561" s="140"/>
      <c r="AK561" s="176" t="s">
        <v>282</v>
      </c>
      <c r="AL561" s="176" t="s">
        <v>76</v>
      </c>
      <c r="AM561" s="170">
        <f t="shared" si="16"/>
        <v>701</v>
      </c>
      <c r="AN561" s="147"/>
      <c r="AO561" s="155"/>
      <c r="AP561" s="156"/>
      <c r="AQ561" s="157">
        <v>3.8954404773999998</v>
      </c>
      <c r="AR561" s="158"/>
      <c r="AS561" s="145">
        <f>LOOKUP(rufmkm,'Sheet1 (2)'!$V$62:$V$71,'Sheet1 (2)'!$W$62:$W$71)</f>
        <v>40</v>
      </c>
      <c r="AT561" s="140"/>
      <c r="AU561" s="157">
        <f>IF(IF(D561='Sheet1 (2)'!$C$69,'Sheet1 (2)'!$D$69*('Sheet1 (2)'!$D$72-rut_index)/'Sheet1 (2)'!$D$72,IF(shee2!D561='Sheet1 (2)'!$C$70,'Sheet1 (2)'!$D$70*('Sheet1 (2)'!$D$72-rut_index)/'Sheet1 (2)'!$D$72,IF(shee2!D561='Sheet1 (2)'!$C$71,'Sheet1 (2)'!$D$71*('Sheet1 (2)'!$D$72-rut_index)/'Sheet1 (2)'!$D$72)))&lt;0,0,IF(D561='Sheet1 (2)'!$C$69,'Sheet1 (2)'!$D$69*('Sheet1 (2)'!$D$72-rut_index)/'Sheet1 (2)'!$D$72,IF(shee2!D561='Sheet1 (2)'!$C$70,'Sheet1 (2)'!$D$70*('Sheet1 (2)'!$D$72-rut_index)/'Sheet1 (2)'!$D$72,IF(shee2!D561='Sheet1 (2)'!$C$71,'Sheet1 (2)'!$D$71*('Sheet1 (2)'!$D$72-rut_index)/'Sheet1 (2)'!$D$72))))</f>
        <v>5</v>
      </c>
      <c r="AV561" s="157">
        <f>IF(IF(D561='Sheet1 (2)'!$C$69,'Sheet1 (2)'!$D$69*('Sheet1 (2)'!$D$72-crack_s_index)/'Sheet1 (2)'!$D$72,IF(shee2!D561='Sheet1 (2)'!$C$70,'Sheet1 (2)'!$D$70*('Sheet1 (2)'!$D$72-crack_s_index)/'Sheet1 (2)'!$D$72,IF(shee2!D561='Sheet1 (2)'!$C$71,'Sheet1 (2)'!$D$71*('Sheet1 (2)'!$D$72-crack_s_index)/'Sheet1 (2)'!$D$72)))&lt;0,0,IF(D561='Sheet1 (2)'!$C$69,'Sheet1 (2)'!$D$69*('Sheet1 (2)'!$D$72-crack_s_index)/'Sheet1 (2)'!$D$72,IF(shee2!D561='Sheet1 (2)'!$C$70,'Sheet1 (2)'!$D$70*('Sheet1 (2)'!$D$72-crack_s_index)/'Sheet1 (2)'!$D$72,IF(shee2!D561='Sheet1 (2)'!$C$71,'Sheet1 (2)'!$D$71*('Sheet1 (2)'!$D$72-crack_s_index)/'Sheet1 (2)'!$D$72))))</f>
        <v>0</v>
      </c>
      <c r="AW561" s="157">
        <f>IF(IF(D561='Sheet1 (2)'!$C$69,'Sheet1 (2)'!$D$69*('Sheet1 (2)'!$D$72-crack_t_index)/'Sheet1 (2)'!$D$72,IF(shee2!D561='Sheet1 (2)'!$C$70,'Sheet1 (2)'!$D$70*('Sheet1 (2)'!$D$72-crack_t_index)/'Sheet1 (2)'!$D$72,IF(shee2!D561='Sheet1 (2)'!$C$71,'Sheet1 (2)'!$D$71*('Sheet1 (2)'!$D$72-crack_t_index)/'Sheet1 (2)'!$D$72)))&lt;0,0,IF(D561='Sheet1 (2)'!$C$69,'Sheet1 (2)'!$D$69*('Sheet1 (2)'!$D$72-crack_t_index)/'Sheet1 (2)'!$D$72,IF(shee2!D561='Sheet1 (2)'!$C$70,'Sheet1 (2)'!$D$70*('Sheet1 (2)'!$D$72-crack_t_index)/'Sheet1 (2)'!$D$72,IF(shee2!D561='Sheet1 (2)'!$C$71,'Sheet1 (2)'!$D$71*('Sheet1 (2)'!$D$72-crack_t_index)/'Sheet1 (2)'!$D$72))))</f>
        <v>1.875</v>
      </c>
      <c r="AX561" s="157">
        <f>IF(IF(D561='Sheet1 (2)'!$C$69,'Sheet1 (2)'!$D$69*('Sheet1 (2)'!$D$72-rave_index)/'Sheet1 (2)'!$D$72,IF(shee2!D561='Sheet1 (2)'!$C$70,'Sheet1 (2)'!$D$70*('Sheet1 (2)'!$D$72-rave_index)/'Sheet1 (2)'!$D$72,IF(shee2!D561='Sheet1 (2)'!$C$71,'Sheet1 (2)'!$D$71*('Sheet1 (2)'!$D$72-rave_index)/'Sheet1 (2)'!$D$72)))&lt;0,0,IF(D561='Sheet1 (2)'!$C$69,'Sheet1 (2)'!$D$69*('Sheet1 (2)'!$D$72-rave_index)/'Sheet1 (2)'!$D$72,IF(shee2!D561='Sheet1 (2)'!$C$70,'Sheet1 (2)'!$D$70*('Sheet1 (2)'!$D$72-rave_index)/'Sheet1 (2)'!$D$72,IF(shee2!D561='Sheet1 (2)'!$C$71,'Sheet1 (2)'!$D$71*('Sheet1 (2)'!$D$72-rave_index)/'Sheet1 (2)'!$D$72))))</f>
        <v>5</v>
      </c>
      <c r="AY561" s="157">
        <f>IF(IF(D561='Sheet1 (2)'!$C$69,'Sheet1 (2)'!$D$69*('Sheet1 (2)'!$D$72-rough_index)/'Sheet1 (2)'!$D$72,IF(shee2!D561='Sheet1 (2)'!$C$70,'Sheet1 (2)'!$D$70*('Sheet1 (2)'!$D$72-rough_index)/'Sheet1 (2)'!$D$72,IF(shee2!D561='Sheet1 (2)'!$C$71,'Sheet1 (2)'!$D$71*('Sheet1 (2)'!$D$72-rough_index)/'Sheet1 (2)'!$D$72)))&lt;0,0,IF(D561='Sheet1 (2)'!$C$69,'Sheet1 (2)'!$D$69*('Sheet1 (2)'!$D$72-rough_index)/'Sheet1 (2)'!$D$72,IF(shee2!D561='Sheet1 (2)'!$C$70,'Sheet1 (2)'!$D$70*('Sheet1 (2)'!$D$72-rough_index)/'Sheet1 (2)'!$D$72,IF(shee2!D561='Sheet1 (2)'!$C$71,'Sheet1 (2)'!$D$71*('Sheet1 (2)'!$D$72-rough_index)/'Sheet1 (2)'!$D$72))))</f>
        <v>1.6666666666666667</v>
      </c>
      <c r="AZ561" s="159">
        <f>+(AU561*'Sheet1 (2)'!$C$77)+(AV561*'Sheet1 (2)'!$C$78)+(AW561*'Sheet1 (2)'!$C$79)+(AX561*'Sheet1 (2)'!$C$80)+(AY561*'Sheet1 (2)'!$C$81)</f>
        <v>2.0750000000000002</v>
      </c>
      <c r="BA561" s="213" t="str">
        <f t="shared" si="17"/>
        <v>Poor</v>
      </c>
      <c r="BE561">
        <f>IF(D561='Sheet1 (2)'!$C$61,'Sheet1 (2)'!$D$61*(counts^2)+'Sheet1 (2)'!$G$61*counts+'Sheet1 (2)'!$J$61,IF(D561='Sheet1 (2)'!$C$62,'Sheet1 (2)'!$D$62*counts+'Sheet1 (2)'!$G$62,IF(D561='Sheet1 (2)'!$C$63,'Sheet1 (2)'!$D$63*counts+'Sheet1 (2)'!$G$63,IF(D561='Sheet1 (2)'!$C$64,'Sheet1 (2)'!$D$64*counts+'Sheet1 (2)'!$G$64))))</f>
        <v>2.0984129299999998</v>
      </c>
    </row>
    <row r="562" spans="1:57" ht="12" customHeight="1">
      <c r="A562" s="145" t="s">
        <v>282</v>
      </c>
      <c r="B562" s="145" t="s">
        <v>76</v>
      </c>
      <c r="C562" s="170">
        <v>702</v>
      </c>
      <c r="D562" s="174" t="s">
        <v>77</v>
      </c>
      <c r="E562" s="171">
        <v>8</v>
      </c>
      <c r="F562" s="171">
        <v>2</v>
      </c>
      <c r="G562" s="171" t="s">
        <v>77</v>
      </c>
      <c r="H562" s="171">
        <v>1</v>
      </c>
      <c r="I562" s="171" t="s">
        <v>77</v>
      </c>
      <c r="J562" s="173" t="s">
        <v>80</v>
      </c>
      <c r="K562" s="173" t="s">
        <v>80</v>
      </c>
      <c r="L562" s="169">
        <f>VLOOKUP(CONCATENATE(J562,K562),'Sheet1 (2)'!$J$6:$K$26,2,FALSE)</f>
        <v>0</v>
      </c>
      <c r="M562" s="173" t="s">
        <v>83</v>
      </c>
      <c r="N562" s="173" t="s">
        <v>79</v>
      </c>
      <c r="O562" s="168">
        <f>VLOOKUP(CONCATENATE(M562,N562),'Sheet1 (2)'!$L$6:$M$26,2,FALSE)</f>
        <v>56.25</v>
      </c>
      <c r="P562" s="173" t="s">
        <v>83</v>
      </c>
      <c r="Q562" s="173" t="s">
        <v>79</v>
      </c>
      <c r="R562" s="168">
        <f>VLOOKUP(CONCATENATE(P562,Q562),'Sheet1 (2)'!$N$6:$O$26,2,FALSE)</f>
        <v>56.25</v>
      </c>
      <c r="S562" s="173" t="s">
        <v>80</v>
      </c>
      <c r="T562" s="173" t="s">
        <v>80</v>
      </c>
      <c r="U562" s="168">
        <f>VLOOKUP(CONCATENATE(S562,T562),'Sheet1 (2)'!$P$6:$Q$26,2,FALSE)</f>
        <v>0</v>
      </c>
      <c r="V562" s="173" t="s">
        <v>83</v>
      </c>
      <c r="W562" s="173" t="s">
        <v>81</v>
      </c>
      <c r="X562" s="168">
        <f>VLOOKUP(CONCATENATE(V562,W562),'Sheet1 (2)'!$R$6:$S$26,2,FALSE)</f>
        <v>75</v>
      </c>
      <c r="Y562" s="173" t="s">
        <v>80</v>
      </c>
      <c r="Z562" s="173" t="s">
        <v>80</v>
      </c>
      <c r="AA562" s="168">
        <f>VLOOKUP(CONCATENATE(Y562,Z562),'Sheet1 (2)'!$T$6:$U$26,2,FALSE)</f>
        <v>0</v>
      </c>
      <c r="AB562" s="173" t="s">
        <v>80</v>
      </c>
      <c r="AC562" s="173" t="s">
        <v>80</v>
      </c>
      <c r="AD562" s="168">
        <f>VLOOKUP(CONCATENATE(AB562,AC562),'Sheet1 (2)'!$X$6:$Y$26,2,FALSE)</f>
        <v>0</v>
      </c>
      <c r="AE562" s="173" t="s">
        <v>82</v>
      </c>
      <c r="AF562" s="173" t="s">
        <v>81</v>
      </c>
      <c r="AG562" s="168">
        <f>VLOOKUP(CONCATENATE(AE562,AF562),'Sheet1 (2)'!$Z$6:$AA$26,2,FALSE)</f>
        <v>66</v>
      </c>
      <c r="AH562" s="172"/>
      <c r="AI562" s="175"/>
      <c r="AJ562" s="140"/>
      <c r="AK562" s="176" t="s">
        <v>282</v>
      </c>
      <c r="AL562" s="176" t="s">
        <v>76</v>
      </c>
      <c r="AM562" s="170">
        <f t="shared" si="16"/>
        <v>702</v>
      </c>
      <c r="AN562" s="147"/>
      <c r="AO562" s="155"/>
      <c r="AP562" s="156"/>
      <c r="AQ562" s="157">
        <v>3.4486327974000006</v>
      </c>
      <c r="AR562" s="158"/>
      <c r="AS562" s="145">
        <f>LOOKUP(rufmkm,'Sheet1 (2)'!$V$62:$V$71,'Sheet1 (2)'!$W$62:$W$71)</f>
        <v>40</v>
      </c>
      <c r="AT562" s="140"/>
      <c r="AU562" s="157">
        <f>IF(IF(D562='Sheet1 (2)'!$C$69,'Sheet1 (2)'!$D$69*('Sheet1 (2)'!$D$72-rut_index)/'Sheet1 (2)'!$D$72,IF(shee2!D562='Sheet1 (2)'!$C$70,'Sheet1 (2)'!$D$70*('Sheet1 (2)'!$D$72-rut_index)/'Sheet1 (2)'!$D$72,IF(shee2!D562='Sheet1 (2)'!$C$71,'Sheet1 (2)'!$D$71*('Sheet1 (2)'!$D$72-rut_index)/'Sheet1 (2)'!$D$72)))&lt;0,0,IF(D562='Sheet1 (2)'!$C$69,'Sheet1 (2)'!$D$69*('Sheet1 (2)'!$D$72-rut_index)/'Sheet1 (2)'!$D$72,IF(shee2!D562='Sheet1 (2)'!$C$70,'Sheet1 (2)'!$D$70*('Sheet1 (2)'!$D$72-rut_index)/'Sheet1 (2)'!$D$72,IF(shee2!D562='Sheet1 (2)'!$C$71,'Sheet1 (2)'!$D$71*('Sheet1 (2)'!$D$72-rut_index)/'Sheet1 (2)'!$D$72))))</f>
        <v>5</v>
      </c>
      <c r="AV562" s="157">
        <f>IF(IF(D562='Sheet1 (2)'!$C$69,'Sheet1 (2)'!$D$69*('Sheet1 (2)'!$D$72-crack_s_index)/'Sheet1 (2)'!$D$72,IF(shee2!D562='Sheet1 (2)'!$C$70,'Sheet1 (2)'!$D$70*('Sheet1 (2)'!$D$72-crack_s_index)/'Sheet1 (2)'!$D$72,IF(shee2!D562='Sheet1 (2)'!$C$71,'Sheet1 (2)'!$D$71*('Sheet1 (2)'!$D$72-crack_s_index)/'Sheet1 (2)'!$D$72)))&lt;0,0,IF(D562='Sheet1 (2)'!$C$69,'Sheet1 (2)'!$D$69*('Sheet1 (2)'!$D$72-crack_s_index)/'Sheet1 (2)'!$D$72,IF(shee2!D562='Sheet1 (2)'!$C$70,'Sheet1 (2)'!$D$70*('Sheet1 (2)'!$D$72-crack_s_index)/'Sheet1 (2)'!$D$72,IF(shee2!D562='Sheet1 (2)'!$C$71,'Sheet1 (2)'!$D$71*('Sheet1 (2)'!$D$72-crack_s_index)/'Sheet1 (2)'!$D$72))))</f>
        <v>0.3125</v>
      </c>
      <c r="AW562" s="157">
        <f>IF(IF(D562='Sheet1 (2)'!$C$69,'Sheet1 (2)'!$D$69*('Sheet1 (2)'!$D$72-crack_t_index)/'Sheet1 (2)'!$D$72,IF(shee2!D562='Sheet1 (2)'!$C$70,'Sheet1 (2)'!$D$70*('Sheet1 (2)'!$D$72-crack_t_index)/'Sheet1 (2)'!$D$72,IF(shee2!D562='Sheet1 (2)'!$C$71,'Sheet1 (2)'!$D$71*('Sheet1 (2)'!$D$72-crack_t_index)/'Sheet1 (2)'!$D$72)))&lt;0,0,IF(D562='Sheet1 (2)'!$C$69,'Sheet1 (2)'!$D$69*('Sheet1 (2)'!$D$72-crack_t_index)/'Sheet1 (2)'!$D$72,IF(shee2!D562='Sheet1 (2)'!$C$70,'Sheet1 (2)'!$D$70*('Sheet1 (2)'!$D$72-crack_t_index)/'Sheet1 (2)'!$D$72,IF(shee2!D562='Sheet1 (2)'!$C$71,'Sheet1 (2)'!$D$71*('Sheet1 (2)'!$D$72-crack_t_index)/'Sheet1 (2)'!$D$72))))</f>
        <v>0.3125</v>
      </c>
      <c r="AX562" s="157">
        <f>IF(IF(D562='Sheet1 (2)'!$C$69,'Sheet1 (2)'!$D$69*('Sheet1 (2)'!$D$72-rave_index)/'Sheet1 (2)'!$D$72,IF(shee2!D562='Sheet1 (2)'!$C$70,'Sheet1 (2)'!$D$70*('Sheet1 (2)'!$D$72-rave_index)/'Sheet1 (2)'!$D$72,IF(shee2!D562='Sheet1 (2)'!$C$71,'Sheet1 (2)'!$D$71*('Sheet1 (2)'!$D$72-rave_index)/'Sheet1 (2)'!$D$72)))&lt;0,0,IF(D562='Sheet1 (2)'!$C$69,'Sheet1 (2)'!$D$69*('Sheet1 (2)'!$D$72-rave_index)/'Sheet1 (2)'!$D$72,IF(shee2!D562='Sheet1 (2)'!$C$70,'Sheet1 (2)'!$D$70*('Sheet1 (2)'!$D$72-rave_index)/'Sheet1 (2)'!$D$72,IF(shee2!D562='Sheet1 (2)'!$C$71,'Sheet1 (2)'!$D$71*('Sheet1 (2)'!$D$72-rave_index)/'Sheet1 (2)'!$D$72))))</f>
        <v>5</v>
      </c>
      <c r="AY562" s="157">
        <f>IF(IF(D562='Sheet1 (2)'!$C$69,'Sheet1 (2)'!$D$69*('Sheet1 (2)'!$D$72-rough_index)/'Sheet1 (2)'!$D$72,IF(shee2!D562='Sheet1 (2)'!$C$70,'Sheet1 (2)'!$D$70*('Sheet1 (2)'!$D$72-rough_index)/'Sheet1 (2)'!$D$72,IF(shee2!D562='Sheet1 (2)'!$C$71,'Sheet1 (2)'!$D$71*('Sheet1 (2)'!$D$72-rough_index)/'Sheet1 (2)'!$D$72)))&lt;0,0,IF(D562='Sheet1 (2)'!$C$69,'Sheet1 (2)'!$D$69*('Sheet1 (2)'!$D$72-rough_index)/'Sheet1 (2)'!$D$72,IF(shee2!D562='Sheet1 (2)'!$C$70,'Sheet1 (2)'!$D$70*('Sheet1 (2)'!$D$72-rough_index)/'Sheet1 (2)'!$D$72,IF(shee2!D562='Sheet1 (2)'!$C$71,'Sheet1 (2)'!$D$71*('Sheet1 (2)'!$D$72-rough_index)/'Sheet1 (2)'!$D$72))))</f>
        <v>1.6666666666666667</v>
      </c>
      <c r="AZ562" s="159">
        <f>+(AU562*'Sheet1 (2)'!$C$77)+(AV562*'Sheet1 (2)'!$C$78)+(AW562*'Sheet1 (2)'!$C$79)+(AX562*'Sheet1 (2)'!$C$80)+(AY562*'Sheet1 (2)'!$C$81)</f>
        <v>2.125</v>
      </c>
      <c r="BA562" s="213" t="str">
        <f t="shared" si="17"/>
        <v>Poor</v>
      </c>
      <c r="BE562">
        <f>IF(D562='Sheet1 (2)'!$C$61,'Sheet1 (2)'!$D$61*(counts^2)+'Sheet1 (2)'!$G$61*counts+'Sheet1 (2)'!$J$61,IF(D562='Sheet1 (2)'!$C$62,'Sheet1 (2)'!$D$62*counts+'Sheet1 (2)'!$G$62,IF(D562='Sheet1 (2)'!$C$63,'Sheet1 (2)'!$D$63*counts+'Sheet1 (2)'!$G$63,IF(D562='Sheet1 (2)'!$C$64,'Sheet1 (2)'!$D$64*counts+'Sheet1 (2)'!$G$64))))</f>
        <v>2.0984129299999998</v>
      </c>
    </row>
    <row r="563" spans="1:57" ht="12" customHeight="1">
      <c r="A563" s="145" t="s">
        <v>282</v>
      </c>
      <c r="B563" s="145" t="s">
        <v>76</v>
      </c>
      <c r="C563" s="170">
        <v>703</v>
      </c>
      <c r="D563" s="174" t="s">
        <v>77</v>
      </c>
      <c r="E563" s="171">
        <v>8</v>
      </c>
      <c r="F563" s="171">
        <v>2</v>
      </c>
      <c r="G563" s="171" t="s">
        <v>77</v>
      </c>
      <c r="H563" s="171">
        <v>1</v>
      </c>
      <c r="I563" s="171" t="s">
        <v>77</v>
      </c>
      <c r="J563" s="173" t="s">
        <v>80</v>
      </c>
      <c r="K563" s="173" t="s">
        <v>80</v>
      </c>
      <c r="L563" s="169">
        <f>VLOOKUP(CONCATENATE(J563,K563),'Sheet1 (2)'!$J$6:$K$26,2,FALSE)</f>
        <v>0</v>
      </c>
      <c r="M563" s="173" t="s">
        <v>83</v>
      </c>
      <c r="N563" s="173" t="s">
        <v>83</v>
      </c>
      <c r="O563" s="168">
        <f>VLOOKUP(CONCATENATE(M563,N563),'Sheet1 (2)'!$L$6:$M$26,2,FALSE)</f>
        <v>37.5</v>
      </c>
      <c r="P563" s="173" t="s">
        <v>83</v>
      </c>
      <c r="Q563" s="173" t="s">
        <v>83</v>
      </c>
      <c r="R563" s="168">
        <f>VLOOKUP(CONCATENATE(P563,Q563),'Sheet1 (2)'!$N$6:$O$26,2,FALSE)</f>
        <v>37.5</v>
      </c>
      <c r="S563" s="173" t="s">
        <v>80</v>
      </c>
      <c r="T563" s="173" t="s">
        <v>80</v>
      </c>
      <c r="U563" s="168">
        <f>VLOOKUP(CONCATENATE(S563,T563),'Sheet1 (2)'!$P$6:$Q$26,2,FALSE)</f>
        <v>0</v>
      </c>
      <c r="V563" s="173" t="s">
        <v>82</v>
      </c>
      <c r="W563" s="173" t="s">
        <v>81</v>
      </c>
      <c r="X563" s="168">
        <f>VLOOKUP(CONCATENATE(V563,W563),'Sheet1 (2)'!$R$6:$S$26,2,FALSE)</f>
        <v>50</v>
      </c>
      <c r="Y563" s="173" t="s">
        <v>80</v>
      </c>
      <c r="Z563" s="173" t="s">
        <v>80</v>
      </c>
      <c r="AA563" s="168">
        <f>VLOOKUP(CONCATENATE(Y563,Z563),'Sheet1 (2)'!$T$6:$U$26,2,FALSE)</f>
        <v>0</v>
      </c>
      <c r="AB563" s="173" t="s">
        <v>80</v>
      </c>
      <c r="AC563" s="173" t="s">
        <v>80</v>
      </c>
      <c r="AD563" s="168">
        <f>VLOOKUP(CONCATENATE(AB563,AC563),'Sheet1 (2)'!$X$6:$Y$26,2,FALSE)</f>
        <v>0</v>
      </c>
      <c r="AE563" s="173" t="s">
        <v>82</v>
      </c>
      <c r="AF563" s="173" t="s">
        <v>81</v>
      </c>
      <c r="AG563" s="168">
        <f>VLOOKUP(CONCATENATE(AE563,AF563),'Sheet1 (2)'!$Z$6:$AA$26,2,FALSE)</f>
        <v>66</v>
      </c>
      <c r="AH563" s="172"/>
      <c r="AI563" s="175"/>
      <c r="AJ563" s="140"/>
      <c r="AK563" s="176" t="s">
        <v>282</v>
      </c>
      <c r="AL563" s="176" t="s">
        <v>76</v>
      </c>
      <c r="AM563" s="170">
        <f t="shared" si="16"/>
        <v>703</v>
      </c>
      <c r="AN563" s="147"/>
      <c r="AO563" s="155"/>
      <c r="AP563" s="156"/>
      <c r="AQ563" s="157">
        <v>3.5157719475999998</v>
      </c>
      <c r="AR563" s="158"/>
      <c r="AS563" s="145">
        <f>LOOKUP(rufmkm,'Sheet1 (2)'!$V$62:$V$71,'Sheet1 (2)'!$W$62:$W$71)</f>
        <v>40</v>
      </c>
      <c r="AT563" s="140"/>
      <c r="AU563" s="157">
        <f>IF(IF(D563='Sheet1 (2)'!$C$69,'Sheet1 (2)'!$D$69*('Sheet1 (2)'!$D$72-rut_index)/'Sheet1 (2)'!$D$72,IF(shee2!D563='Sheet1 (2)'!$C$70,'Sheet1 (2)'!$D$70*('Sheet1 (2)'!$D$72-rut_index)/'Sheet1 (2)'!$D$72,IF(shee2!D563='Sheet1 (2)'!$C$71,'Sheet1 (2)'!$D$71*('Sheet1 (2)'!$D$72-rut_index)/'Sheet1 (2)'!$D$72)))&lt;0,0,IF(D563='Sheet1 (2)'!$C$69,'Sheet1 (2)'!$D$69*('Sheet1 (2)'!$D$72-rut_index)/'Sheet1 (2)'!$D$72,IF(shee2!D563='Sheet1 (2)'!$C$70,'Sheet1 (2)'!$D$70*('Sheet1 (2)'!$D$72-rut_index)/'Sheet1 (2)'!$D$72,IF(shee2!D563='Sheet1 (2)'!$C$71,'Sheet1 (2)'!$D$71*('Sheet1 (2)'!$D$72-rut_index)/'Sheet1 (2)'!$D$72))))</f>
        <v>5</v>
      </c>
      <c r="AV563" s="157">
        <f>IF(IF(D563='Sheet1 (2)'!$C$69,'Sheet1 (2)'!$D$69*('Sheet1 (2)'!$D$72-crack_s_index)/'Sheet1 (2)'!$D$72,IF(shee2!D563='Sheet1 (2)'!$C$70,'Sheet1 (2)'!$D$70*('Sheet1 (2)'!$D$72-crack_s_index)/'Sheet1 (2)'!$D$72,IF(shee2!D563='Sheet1 (2)'!$C$71,'Sheet1 (2)'!$D$71*('Sheet1 (2)'!$D$72-crack_s_index)/'Sheet1 (2)'!$D$72)))&lt;0,0,IF(D563='Sheet1 (2)'!$C$69,'Sheet1 (2)'!$D$69*('Sheet1 (2)'!$D$72-crack_s_index)/'Sheet1 (2)'!$D$72,IF(shee2!D563='Sheet1 (2)'!$C$70,'Sheet1 (2)'!$D$70*('Sheet1 (2)'!$D$72-crack_s_index)/'Sheet1 (2)'!$D$72,IF(shee2!D563='Sheet1 (2)'!$C$71,'Sheet1 (2)'!$D$71*('Sheet1 (2)'!$D$72-crack_s_index)/'Sheet1 (2)'!$D$72))))</f>
        <v>1.875</v>
      </c>
      <c r="AW563" s="157">
        <f>IF(IF(D563='Sheet1 (2)'!$C$69,'Sheet1 (2)'!$D$69*('Sheet1 (2)'!$D$72-crack_t_index)/'Sheet1 (2)'!$D$72,IF(shee2!D563='Sheet1 (2)'!$C$70,'Sheet1 (2)'!$D$70*('Sheet1 (2)'!$D$72-crack_t_index)/'Sheet1 (2)'!$D$72,IF(shee2!D563='Sheet1 (2)'!$C$71,'Sheet1 (2)'!$D$71*('Sheet1 (2)'!$D$72-crack_t_index)/'Sheet1 (2)'!$D$72)))&lt;0,0,IF(D563='Sheet1 (2)'!$C$69,'Sheet1 (2)'!$D$69*('Sheet1 (2)'!$D$72-crack_t_index)/'Sheet1 (2)'!$D$72,IF(shee2!D563='Sheet1 (2)'!$C$70,'Sheet1 (2)'!$D$70*('Sheet1 (2)'!$D$72-crack_t_index)/'Sheet1 (2)'!$D$72,IF(shee2!D563='Sheet1 (2)'!$C$71,'Sheet1 (2)'!$D$71*('Sheet1 (2)'!$D$72-crack_t_index)/'Sheet1 (2)'!$D$72))))</f>
        <v>1.875</v>
      </c>
      <c r="AX563" s="157">
        <f>IF(IF(D563='Sheet1 (2)'!$C$69,'Sheet1 (2)'!$D$69*('Sheet1 (2)'!$D$72-rave_index)/'Sheet1 (2)'!$D$72,IF(shee2!D563='Sheet1 (2)'!$C$70,'Sheet1 (2)'!$D$70*('Sheet1 (2)'!$D$72-rave_index)/'Sheet1 (2)'!$D$72,IF(shee2!D563='Sheet1 (2)'!$C$71,'Sheet1 (2)'!$D$71*('Sheet1 (2)'!$D$72-rave_index)/'Sheet1 (2)'!$D$72)))&lt;0,0,IF(D563='Sheet1 (2)'!$C$69,'Sheet1 (2)'!$D$69*('Sheet1 (2)'!$D$72-rave_index)/'Sheet1 (2)'!$D$72,IF(shee2!D563='Sheet1 (2)'!$C$70,'Sheet1 (2)'!$D$70*('Sheet1 (2)'!$D$72-rave_index)/'Sheet1 (2)'!$D$72,IF(shee2!D563='Sheet1 (2)'!$C$71,'Sheet1 (2)'!$D$71*('Sheet1 (2)'!$D$72-rave_index)/'Sheet1 (2)'!$D$72))))</f>
        <v>5</v>
      </c>
      <c r="AY563" s="157">
        <f>IF(IF(D563='Sheet1 (2)'!$C$69,'Sheet1 (2)'!$D$69*('Sheet1 (2)'!$D$72-rough_index)/'Sheet1 (2)'!$D$72,IF(shee2!D563='Sheet1 (2)'!$C$70,'Sheet1 (2)'!$D$70*('Sheet1 (2)'!$D$72-rough_index)/'Sheet1 (2)'!$D$72,IF(shee2!D563='Sheet1 (2)'!$C$71,'Sheet1 (2)'!$D$71*('Sheet1 (2)'!$D$72-rough_index)/'Sheet1 (2)'!$D$72)))&lt;0,0,IF(D563='Sheet1 (2)'!$C$69,'Sheet1 (2)'!$D$69*('Sheet1 (2)'!$D$72-rough_index)/'Sheet1 (2)'!$D$72,IF(shee2!D563='Sheet1 (2)'!$C$70,'Sheet1 (2)'!$D$70*('Sheet1 (2)'!$D$72-rough_index)/'Sheet1 (2)'!$D$72,IF(shee2!D563='Sheet1 (2)'!$C$71,'Sheet1 (2)'!$D$71*('Sheet1 (2)'!$D$72-rough_index)/'Sheet1 (2)'!$D$72))))</f>
        <v>1.6666666666666667</v>
      </c>
      <c r="AZ563" s="159">
        <f>+(AU563*'Sheet1 (2)'!$C$77)+(AV563*'Sheet1 (2)'!$C$78)+(AW563*'Sheet1 (2)'!$C$79)+(AX563*'Sheet1 (2)'!$C$80)+(AY563*'Sheet1 (2)'!$C$81)</f>
        <v>2.75</v>
      </c>
      <c r="BA563" s="213" t="str">
        <f t="shared" si="17"/>
        <v>Fair</v>
      </c>
      <c r="BE563">
        <f>IF(D563='Sheet1 (2)'!$C$61,'Sheet1 (2)'!$D$61*(counts^2)+'Sheet1 (2)'!$G$61*counts+'Sheet1 (2)'!$J$61,IF(D563='Sheet1 (2)'!$C$62,'Sheet1 (2)'!$D$62*counts+'Sheet1 (2)'!$G$62,IF(D563='Sheet1 (2)'!$C$63,'Sheet1 (2)'!$D$63*counts+'Sheet1 (2)'!$G$63,IF(D563='Sheet1 (2)'!$C$64,'Sheet1 (2)'!$D$64*counts+'Sheet1 (2)'!$G$64))))</f>
        <v>2.0984129299999998</v>
      </c>
    </row>
    <row r="564" spans="1:57" ht="12" customHeight="1">
      <c r="A564" s="145" t="s">
        <v>282</v>
      </c>
      <c r="B564" s="145" t="s">
        <v>76</v>
      </c>
      <c r="C564" s="170">
        <v>704</v>
      </c>
      <c r="D564" s="174" t="s">
        <v>77</v>
      </c>
      <c r="E564" s="171">
        <v>8</v>
      </c>
      <c r="F564" s="171">
        <v>2</v>
      </c>
      <c r="G564" s="171" t="s">
        <v>77</v>
      </c>
      <c r="H564" s="171">
        <v>1</v>
      </c>
      <c r="I564" s="171" t="s">
        <v>77</v>
      </c>
      <c r="J564" s="173" t="s">
        <v>80</v>
      </c>
      <c r="K564" s="173" t="s">
        <v>80</v>
      </c>
      <c r="L564" s="169">
        <f>VLOOKUP(CONCATENATE(J564,K564),'Sheet1 (2)'!$J$6:$K$26,2,FALSE)</f>
        <v>0</v>
      </c>
      <c r="M564" s="173" t="s">
        <v>83</v>
      </c>
      <c r="N564" s="173" t="s">
        <v>83</v>
      </c>
      <c r="O564" s="168">
        <f>VLOOKUP(CONCATENATE(M564,N564),'Sheet1 (2)'!$L$6:$M$26,2,FALSE)</f>
        <v>37.5</v>
      </c>
      <c r="P564" s="173" t="s">
        <v>83</v>
      </c>
      <c r="Q564" s="173" t="s">
        <v>83</v>
      </c>
      <c r="R564" s="168">
        <f>VLOOKUP(CONCATENATE(P564,Q564),'Sheet1 (2)'!$N$6:$O$26,2,FALSE)</f>
        <v>37.5</v>
      </c>
      <c r="S564" s="173" t="s">
        <v>80</v>
      </c>
      <c r="T564" s="173" t="s">
        <v>80</v>
      </c>
      <c r="U564" s="168">
        <f>VLOOKUP(CONCATENATE(S564,T564),'Sheet1 (2)'!$P$6:$Q$26,2,FALSE)</f>
        <v>0</v>
      </c>
      <c r="V564" s="173" t="s">
        <v>80</v>
      </c>
      <c r="W564" s="173" t="s">
        <v>80</v>
      </c>
      <c r="X564" s="168">
        <f>VLOOKUP(CONCATENATE(V564,W564),'Sheet1 (2)'!$R$6:$S$26,2,FALSE)</f>
        <v>0</v>
      </c>
      <c r="Y564" s="173" t="s">
        <v>80</v>
      </c>
      <c r="Z564" s="173" t="s">
        <v>80</v>
      </c>
      <c r="AA564" s="168">
        <f>VLOOKUP(CONCATENATE(Y564,Z564),'Sheet1 (2)'!$T$6:$U$26,2,FALSE)</f>
        <v>0</v>
      </c>
      <c r="AB564" s="173" t="s">
        <v>80</v>
      </c>
      <c r="AC564" s="173" t="s">
        <v>80</v>
      </c>
      <c r="AD564" s="168">
        <f>VLOOKUP(CONCATENATE(AB564,AC564),'Sheet1 (2)'!$X$6:$Y$26,2,FALSE)</f>
        <v>0</v>
      </c>
      <c r="AE564" s="173" t="s">
        <v>82</v>
      </c>
      <c r="AF564" s="173" t="s">
        <v>81</v>
      </c>
      <c r="AG564" s="168">
        <f>VLOOKUP(CONCATENATE(AE564,AF564),'Sheet1 (2)'!$Z$6:$AA$26,2,FALSE)</f>
        <v>66</v>
      </c>
      <c r="AH564" s="172"/>
      <c r="AI564" s="175"/>
      <c r="AJ564" s="140"/>
      <c r="AK564" s="176" t="s">
        <v>282</v>
      </c>
      <c r="AL564" s="176" t="s">
        <v>76</v>
      </c>
      <c r="AM564" s="170">
        <f t="shared" si="16"/>
        <v>704</v>
      </c>
      <c r="AN564" s="147"/>
      <c r="AO564" s="155"/>
      <c r="AP564" s="156"/>
      <c r="AQ564" s="157">
        <v>2.1962875286000001</v>
      </c>
      <c r="AR564" s="158"/>
      <c r="AS564" s="145">
        <f>LOOKUP(rufmkm,'Sheet1 (2)'!$V$62:$V$71,'Sheet1 (2)'!$W$62:$W$71)</f>
        <v>30</v>
      </c>
      <c r="AT564" s="140"/>
      <c r="AU564" s="157">
        <f>IF(IF(D564='Sheet1 (2)'!$C$69,'Sheet1 (2)'!$D$69*('Sheet1 (2)'!$D$72-rut_index)/'Sheet1 (2)'!$D$72,IF(shee2!D564='Sheet1 (2)'!$C$70,'Sheet1 (2)'!$D$70*('Sheet1 (2)'!$D$72-rut_index)/'Sheet1 (2)'!$D$72,IF(shee2!D564='Sheet1 (2)'!$C$71,'Sheet1 (2)'!$D$71*('Sheet1 (2)'!$D$72-rut_index)/'Sheet1 (2)'!$D$72)))&lt;0,0,IF(D564='Sheet1 (2)'!$C$69,'Sheet1 (2)'!$D$69*('Sheet1 (2)'!$D$72-rut_index)/'Sheet1 (2)'!$D$72,IF(shee2!D564='Sheet1 (2)'!$C$70,'Sheet1 (2)'!$D$70*('Sheet1 (2)'!$D$72-rut_index)/'Sheet1 (2)'!$D$72,IF(shee2!D564='Sheet1 (2)'!$C$71,'Sheet1 (2)'!$D$71*('Sheet1 (2)'!$D$72-rut_index)/'Sheet1 (2)'!$D$72))))</f>
        <v>5</v>
      </c>
      <c r="AV564" s="157">
        <f>IF(IF(D564='Sheet1 (2)'!$C$69,'Sheet1 (2)'!$D$69*('Sheet1 (2)'!$D$72-crack_s_index)/'Sheet1 (2)'!$D$72,IF(shee2!D564='Sheet1 (2)'!$C$70,'Sheet1 (2)'!$D$70*('Sheet1 (2)'!$D$72-crack_s_index)/'Sheet1 (2)'!$D$72,IF(shee2!D564='Sheet1 (2)'!$C$71,'Sheet1 (2)'!$D$71*('Sheet1 (2)'!$D$72-crack_s_index)/'Sheet1 (2)'!$D$72)))&lt;0,0,IF(D564='Sheet1 (2)'!$C$69,'Sheet1 (2)'!$D$69*('Sheet1 (2)'!$D$72-crack_s_index)/'Sheet1 (2)'!$D$72,IF(shee2!D564='Sheet1 (2)'!$C$70,'Sheet1 (2)'!$D$70*('Sheet1 (2)'!$D$72-crack_s_index)/'Sheet1 (2)'!$D$72,IF(shee2!D564='Sheet1 (2)'!$C$71,'Sheet1 (2)'!$D$71*('Sheet1 (2)'!$D$72-crack_s_index)/'Sheet1 (2)'!$D$72))))</f>
        <v>1.875</v>
      </c>
      <c r="AW564" s="157">
        <f>IF(IF(D564='Sheet1 (2)'!$C$69,'Sheet1 (2)'!$D$69*('Sheet1 (2)'!$D$72-crack_t_index)/'Sheet1 (2)'!$D$72,IF(shee2!D564='Sheet1 (2)'!$C$70,'Sheet1 (2)'!$D$70*('Sheet1 (2)'!$D$72-crack_t_index)/'Sheet1 (2)'!$D$72,IF(shee2!D564='Sheet1 (2)'!$C$71,'Sheet1 (2)'!$D$71*('Sheet1 (2)'!$D$72-crack_t_index)/'Sheet1 (2)'!$D$72)))&lt;0,0,IF(D564='Sheet1 (2)'!$C$69,'Sheet1 (2)'!$D$69*('Sheet1 (2)'!$D$72-crack_t_index)/'Sheet1 (2)'!$D$72,IF(shee2!D564='Sheet1 (2)'!$C$70,'Sheet1 (2)'!$D$70*('Sheet1 (2)'!$D$72-crack_t_index)/'Sheet1 (2)'!$D$72,IF(shee2!D564='Sheet1 (2)'!$C$71,'Sheet1 (2)'!$D$71*('Sheet1 (2)'!$D$72-crack_t_index)/'Sheet1 (2)'!$D$72))))</f>
        <v>1.875</v>
      </c>
      <c r="AX564" s="157">
        <f>IF(IF(D564='Sheet1 (2)'!$C$69,'Sheet1 (2)'!$D$69*('Sheet1 (2)'!$D$72-rave_index)/'Sheet1 (2)'!$D$72,IF(shee2!D564='Sheet1 (2)'!$C$70,'Sheet1 (2)'!$D$70*('Sheet1 (2)'!$D$72-rave_index)/'Sheet1 (2)'!$D$72,IF(shee2!D564='Sheet1 (2)'!$C$71,'Sheet1 (2)'!$D$71*('Sheet1 (2)'!$D$72-rave_index)/'Sheet1 (2)'!$D$72)))&lt;0,0,IF(D564='Sheet1 (2)'!$C$69,'Sheet1 (2)'!$D$69*('Sheet1 (2)'!$D$72-rave_index)/'Sheet1 (2)'!$D$72,IF(shee2!D564='Sheet1 (2)'!$C$70,'Sheet1 (2)'!$D$70*('Sheet1 (2)'!$D$72-rave_index)/'Sheet1 (2)'!$D$72,IF(shee2!D564='Sheet1 (2)'!$C$71,'Sheet1 (2)'!$D$71*('Sheet1 (2)'!$D$72-rave_index)/'Sheet1 (2)'!$D$72))))</f>
        <v>5</v>
      </c>
      <c r="AY564" s="157">
        <f>IF(IF(D564='Sheet1 (2)'!$C$69,'Sheet1 (2)'!$D$69*('Sheet1 (2)'!$D$72-rough_index)/'Sheet1 (2)'!$D$72,IF(shee2!D564='Sheet1 (2)'!$C$70,'Sheet1 (2)'!$D$70*('Sheet1 (2)'!$D$72-rough_index)/'Sheet1 (2)'!$D$72,IF(shee2!D564='Sheet1 (2)'!$C$71,'Sheet1 (2)'!$D$71*('Sheet1 (2)'!$D$72-rough_index)/'Sheet1 (2)'!$D$72)))&lt;0,0,IF(D564='Sheet1 (2)'!$C$69,'Sheet1 (2)'!$D$69*('Sheet1 (2)'!$D$72-rough_index)/'Sheet1 (2)'!$D$72,IF(shee2!D564='Sheet1 (2)'!$C$70,'Sheet1 (2)'!$D$70*('Sheet1 (2)'!$D$72-rough_index)/'Sheet1 (2)'!$D$72,IF(shee2!D564='Sheet1 (2)'!$C$71,'Sheet1 (2)'!$D$71*('Sheet1 (2)'!$D$72-rough_index)/'Sheet1 (2)'!$D$72))))</f>
        <v>2.5</v>
      </c>
      <c r="AZ564" s="159">
        <f>+(AU564*'Sheet1 (2)'!$C$77)+(AV564*'Sheet1 (2)'!$C$78)+(AW564*'Sheet1 (2)'!$C$79)+(AX564*'Sheet1 (2)'!$C$80)+(AY564*'Sheet1 (2)'!$C$81)</f>
        <v>3</v>
      </c>
      <c r="BA564" s="213" t="str">
        <f t="shared" si="17"/>
        <v>Fair</v>
      </c>
      <c r="BE564">
        <f>IF(D564='Sheet1 (2)'!$C$61,'Sheet1 (2)'!$D$61*(counts^2)+'Sheet1 (2)'!$G$61*counts+'Sheet1 (2)'!$J$61,IF(D564='Sheet1 (2)'!$C$62,'Sheet1 (2)'!$D$62*counts+'Sheet1 (2)'!$G$62,IF(D564='Sheet1 (2)'!$C$63,'Sheet1 (2)'!$D$63*counts+'Sheet1 (2)'!$G$63,IF(D564='Sheet1 (2)'!$C$64,'Sheet1 (2)'!$D$64*counts+'Sheet1 (2)'!$G$64))))</f>
        <v>2.0984129299999998</v>
      </c>
    </row>
    <row r="565" spans="1:57" ht="12" customHeight="1">
      <c r="A565" s="145" t="s">
        <v>282</v>
      </c>
      <c r="B565" s="145" t="s">
        <v>76</v>
      </c>
      <c r="C565" s="170">
        <v>705</v>
      </c>
      <c r="D565" s="174" t="s">
        <v>77</v>
      </c>
      <c r="E565" s="171">
        <v>8</v>
      </c>
      <c r="F565" s="171">
        <v>2</v>
      </c>
      <c r="G565" s="171" t="s">
        <v>77</v>
      </c>
      <c r="H565" s="171">
        <v>1</v>
      </c>
      <c r="I565" s="171" t="s">
        <v>77</v>
      </c>
      <c r="J565" s="173" t="s">
        <v>80</v>
      </c>
      <c r="K565" s="173" t="s">
        <v>80</v>
      </c>
      <c r="L565" s="169">
        <f>VLOOKUP(CONCATENATE(J565,K565),'Sheet1 (2)'!$J$6:$K$26,2,FALSE)</f>
        <v>0</v>
      </c>
      <c r="M565" s="173" t="s">
        <v>83</v>
      </c>
      <c r="N565" s="173" t="s">
        <v>83</v>
      </c>
      <c r="O565" s="168">
        <f>VLOOKUP(CONCATENATE(M565,N565),'Sheet1 (2)'!$L$6:$M$26,2,FALSE)</f>
        <v>37.5</v>
      </c>
      <c r="P565" s="173" t="s">
        <v>83</v>
      </c>
      <c r="Q565" s="173" t="s">
        <v>83</v>
      </c>
      <c r="R565" s="168">
        <f>VLOOKUP(CONCATENATE(P565,Q565),'Sheet1 (2)'!$N$6:$O$26,2,FALSE)</f>
        <v>37.5</v>
      </c>
      <c r="S565" s="173" t="s">
        <v>80</v>
      </c>
      <c r="T565" s="173" t="s">
        <v>80</v>
      </c>
      <c r="U565" s="168">
        <f>VLOOKUP(CONCATENATE(S565,T565),'Sheet1 (2)'!$P$6:$Q$26,2,FALSE)</f>
        <v>0</v>
      </c>
      <c r="V565" s="173" t="s">
        <v>83</v>
      </c>
      <c r="W565" s="173" t="s">
        <v>81</v>
      </c>
      <c r="X565" s="168">
        <f>VLOOKUP(CONCATENATE(V565,W565),'Sheet1 (2)'!$R$6:$S$26,2,FALSE)</f>
        <v>75</v>
      </c>
      <c r="Y565" s="173" t="s">
        <v>80</v>
      </c>
      <c r="Z565" s="173" t="s">
        <v>80</v>
      </c>
      <c r="AA565" s="168">
        <f>VLOOKUP(CONCATENATE(Y565,Z565),'Sheet1 (2)'!$T$6:$U$26,2,FALSE)</f>
        <v>0</v>
      </c>
      <c r="AB565" s="173" t="s">
        <v>80</v>
      </c>
      <c r="AC565" s="173" t="s">
        <v>80</v>
      </c>
      <c r="AD565" s="168">
        <f>VLOOKUP(CONCATENATE(AB565,AC565),'Sheet1 (2)'!$X$6:$Y$26,2,FALSE)</f>
        <v>0</v>
      </c>
      <c r="AE565" s="173" t="s">
        <v>82</v>
      </c>
      <c r="AF565" s="173" t="s">
        <v>81</v>
      </c>
      <c r="AG565" s="168">
        <f>VLOOKUP(CONCATENATE(AE565,AF565),'Sheet1 (2)'!$Z$6:$AA$26,2,FALSE)</f>
        <v>66</v>
      </c>
      <c r="AH565" s="172"/>
      <c r="AI565" s="175"/>
      <c r="AJ565" s="140"/>
      <c r="AK565" s="176" t="s">
        <v>282</v>
      </c>
      <c r="AL565" s="176" t="s">
        <v>76</v>
      </c>
      <c r="AM565" s="170">
        <f t="shared" si="16"/>
        <v>705</v>
      </c>
      <c r="AN565" s="147"/>
      <c r="AO565" s="155"/>
      <c r="AP565" s="156"/>
      <c r="AQ565" s="157">
        <v>2.3096205510000001</v>
      </c>
      <c r="AR565" s="158"/>
      <c r="AS565" s="145">
        <f>LOOKUP(rufmkm,'Sheet1 (2)'!$V$62:$V$71,'Sheet1 (2)'!$W$62:$W$71)</f>
        <v>30</v>
      </c>
      <c r="AT565" s="140"/>
      <c r="AU565" s="157">
        <f>IF(IF(D565='Sheet1 (2)'!$C$69,'Sheet1 (2)'!$D$69*('Sheet1 (2)'!$D$72-rut_index)/'Sheet1 (2)'!$D$72,IF(shee2!D565='Sheet1 (2)'!$C$70,'Sheet1 (2)'!$D$70*('Sheet1 (2)'!$D$72-rut_index)/'Sheet1 (2)'!$D$72,IF(shee2!D565='Sheet1 (2)'!$C$71,'Sheet1 (2)'!$D$71*('Sheet1 (2)'!$D$72-rut_index)/'Sheet1 (2)'!$D$72)))&lt;0,0,IF(D565='Sheet1 (2)'!$C$69,'Sheet1 (2)'!$D$69*('Sheet1 (2)'!$D$72-rut_index)/'Sheet1 (2)'!$D$72,IF(shee2!D565='Sheet1 (2)'!$C$70,'Sheet1 (2)'!$D$70*('Sheet1 (2)'!$D$72-rut_index)/'Sheet1 (2)'!$D$72,IF(shee2!D565='Sheet1 (2)'!$C$71,'Sheet1 (2)'!$D$71*('Sheet1 (2)'!$D$72-rut_index)/'Sheet1 (2)'!$D$72))))</f>
        <v>5</v>
      </c>
      <c r="AV565" s="157">
        <f>IF(IF(D565='Sheet1 (2)'!$C$69,'Sheet1 (2)'!$D$69*('Sheet1 (2)'!$D$72-crack_s_index)/'Sheet1 (2)'!$D$72,IF(shee2!D565='Sheet1 (2)'!$C$70,'Sheet1 (2)'!$D$70*('Sheet1 (2)'!$D$72-crack_s_index)/'Sheet1 (2)'!$D$72,IF(shee2!D565='Sheet1 (2)'!$C$71,'Sheet1 (2)'!$D$71*('Sheet1 (2)'!$D$72-crack_s_index)/'Sheet1 (2)'!$D$72)))&lt;0,0,IF(D565='Sheet1 (2)'!$C$69,'Sheet1 (2)'!$D$69*('Sheet1 (2)'!$D$72-crack_s_index)/'Sheet1 (2)'!$D$72,IF(shee2!D565='Sheet1 (2)'!$C$70,'Sheet1 (2)'!$D$70*('Sheet1 (2)'!$D$72-crack_s_index)/'Sheet1 (2)'!$D$72,IF(shee2!D565='Sheet1 (2)'!$C$71,'Sheet1 (2)'!$D$71*('Sheet1 (2)'!$D$72-crack_s_index)/'Sheet1 (2)'!$D$72))))</f>
        <v>1.875</v>
      </c>
      <c r="AW565" s="157">
        <f>IF(IF(D565='Sheet1 (2)'!$C$69,'Sheet1 (2)'!$D$69*('Sheet1 (2)'!$D$72-crack_t_index)/'Sheet1 (2)'!$D$72,IF(shee2!D565='Sheet1 (2)'!$C$70,'Sheet1 (2)'!$D$70*('Sheet1 (2)'!$D$72-crack_t_index)/'Sheet1 (2)'!$D$72,IF(shee2!D565='Sheet1 (2)'!$C$71,'Sheet1 (2)'!$D$71*('Sheet1 (2)'!$D$72-crack_t_index)/'Sheet1 (2)'!$D$72)))&lt;0,0,IF(D565='Sheet1 (2)'!$C$69,'Sheet1 (2)'!$D$69*('Sheet1 (2)'!$D$72-crack_t_index)/'Sheet1 (2)'!$D$72,IF(shee2!D565='Sheet1 (2)'!$C$70,'Sheet1 (2)'!$D$70*('Sheet1 (2)'!$D$72-crack_t_index)/'Sheet1 (2)'!$D$72,IF(shee2!D565='Sheet1 (2)'!$C$71,'Sheet1 (2)'!$D$71*('Sheet1 (2)'!$D$72-crack_t_index)/'Sheet1 (2)'!$D$72))))</f>
        <v>1.875</v>
      </c>
      <c r="AX565" s="157">
        <f>IF(IF(D565='Sheet1 (2)'!$C$69,'Sheet1 (2)'!$D$69*('Sheet1 (2)'!$D$72-rave_index)/'Sheet1 (2)'!$D$72,IF(shee2!D565='Sheet1 (2)'!$C$70,'Sheet1 (2)'!$D$70*('Sheet1 (2)'!$D$72-rave_index)/'Sheet1 (2)'!$D$72,IF(shee2!D565='Sheet1 (2)'!$C$71,'Sheet1 (2)'!$D$71*('Sheet1 (2)'!$D$72-rave_index)/'Sheet1 (2)'!$D$72)))&lt;0,0,IF(D565='Sheet1 (2)'!$C$69,'Sheet1 (2)'!$D$69*('Sheet1 (2)'!$D$72-rave_index)/'Sheet1 (2)'!$D$72,IF(shee2!D565='Sheet1 (2)'!$C$70,'Sheet1 (2)'!$D$70*('Sheet1 (2)'!$D$72-rave_index)/'Sheet1 (2)'!$D$72,IF(shee2!D565='Sheet1 (2)'!$C$71,'Sheet1 (2)'!$D$71*('Sheet1 (2)'!$D$72-rave_index)/'Sheet1 (2)'!$D$72))))</f>
        <v>5</v>
      </c>
      <c r="AY565" s="157">
        <f>IF(IF(D565='Sheet1 (2)'!$C$69,'Sheet1 (2)'!$D$69*('Sheet1 (2)'!$D$72-rough_index)/'Sheet1 (2)'!$D$72,IF(shee2!D565='Sheet1 (2)'!$C$70,'Sheet1 (2)'!$D$70*('Sheet1 (2)'!$D$72-rough_index)/'Sheet1 (2)'!$D$72,IF(shee2!D565='Sheet1 (2)'!$C$71,'Sheet1 (2)'!$D$71*('Sheet1 (2)'!$D$72-rough_index)/'Sheet1 (2)'!$D$72)))&lt;0,0,IF(D565='Sheet1 (2)'!$C$69,'Sheet1 (2)'!$D$69*('Sheet1 (2)'!$D$72-rough_index)/'Sheet1 (2)'!$D$72,IF(shee2!D565='Sheet1 (2)'!$C$70,'Sheet1 (2)'!$D$70*('Sheet1 (2)'!$D$72-rough_index)/'Sheet1 (2)'!$D$72,IF(shee2!D565='Sheet1 (2)'!$C$71,'Sheet1 (2)'!$D$71*('Sheet1 (2)'!$D$72-rough_index)/'Sheet1 (2)'!$D$72))))</f>
        <v>2.5</v>
      </c>
      <c r="AZ565" s="159">
        <f>+(AU565*'Sheet1 (2)'!$C$77)+(AV565*'Sheet1 (2)'!$C$78)+(AW565*'Sheet1 (2)'!$C$79)+(AX565*'Sheet1 (2)'!$C$80)+(AY565*'Sheet1 (2)'!$C$81)</f>
        <v>3</v>
      </c>
      <c r="BA565" s="213" t="str">
        <f t="shared" si="17"/>
        <v>Fair</v>
      </c>
      <c r="BE565">
        <f>IF(D565='Sheet1 (2)'!$C$61,'Sheet1 (2)'!$D$61*(counts^2)+'Sheet1 (2)'!$G$61*counts+'Sheet1 (2)'!$J$61,IF(D565='Sheet1 (2)'!$C$62,'Sheet1 (2)'!$D$62*counts+'Sheet1 (2)'!$G$62,IF(D565='Sheet1 (2)'!$C$63,'Sheet1 (2)'!$D$63*counts+'Sheet1 (2)'!$G$63,IF(D565='Sheet1 (2)'!$C$64,'Sheet1 (2)'!$D$64*counts+'Sheet1 (2)'!$G$64))))</f>
        <v>2.0984129299999998</v>
      </c>
    </row>
    <row r="566" spans="1:57" ht="12" customHeight="1">
      <c r="A566" s="145" t="s">
        <v>282</v>
      </c>
      <c r="B566" s="145" t="s">
        <v>76</v>
      </c>
      <c r="C566" s="170">
        <v>706</v>
      </c>
      <c r="D566" s="174" t="s">
        <v>77</v>
      </c>
      <c r="E566" s="171">
        <v>8</v>
      </c>
      <c r="F566" s="171">
        <v>2</v>
      </c>
      <c r="G566" s="171" t="s">
        <v>77</v>
      </c>
      <c r="H566" s="171">
        <v>1</v>
      </c>
      <c r="I566" s="171" t="s">
        <v>77</v>
      </c>
      <c r="J566" s="173" t="s">
        <v>80</v>
      </c>
      <c r="K566" s="173" t="s">
        <v>80</v>
      </c>
      <c r="L566" s="169">
        <f>VLOOKUP(CONCATENATE(J566,K566),'Sheet1 (2)'!$J$6:$K$26,2,FALSE)</f>
        <v>0</v>
      </c>
      <c r="M566" s="173" t="s">
        <v>80</v>
      </c>
      <c r="N566" s="173" t="s">
        <v>80</v>
      </c>
      <c r="O566" s="168">
        <f>VLOOKUP(CONCATENATE(M566,N566),'Sheet1 (2)'!$L$6:$M$26,2,FALSE)</f>
        <v>0</v>
      </c>
      <c r="P566" s="173" t="s">
        <v>80</v>
      </c>
      <c r="Q566" s="173" t="s">
        <v>80</v>
      </c>
      <c r="R566" s="168">
        <f>VLOOKUP(CONCATENATE(P566,Q566),'Sheet1 (2)'!$N$6:$O$26,2,FALSE)</f>
        <v>0</v>
      </c>
      <c r="S566" s="173" t="s">
        <v>80</v>
      </c>
      <c r="T566" s="173" t="s">
        <v>80</v>
      </c>
      <c r="U566" s="168">
        <f>VLOOKUP(CONCATENATE(S566,T566),'Sheet1 (2)'!$P$6:$Q$26,2,FALSE)</f>
        <v>0</v>
      </c>
      <c r="V566" s="173" t="s">
        <v>82</v>
      </c>
      <c r="W566" s="173" t="s">
        <v>81</v>
      </c>
      <c r="X566" s="168">
        <f>VLOOKUP(CONCATENATE(V566,W566),'Sheet1 (2)'!$R$6:$S$26,2,FALSE)</f>
        <v>50</v>
      </c>
      <c r="Y566" s="173" t="s">
        <v>80</v>
      </c>
      <c r="Z566" s="173" t="s">
        <v>80</v>
      </c>
      <c r="AA566" s="168">
        <f>VLOOKUP(CONCATENATE(Y566,Z566),'Sheet1 (2)'!$T$6:$U$26,2,FALSE)</f>
        <v>0</v>
      </c>
      <c r="AB566" s="173" t="s">
        <v>80</v>
      </c>
      <c r="AC566" s="173" t="s">
        <v>80</v>
      </c>
      <c r="AD566" s="168">
        <f>VLOOKUP(CONCATENATE(AB566,AC566),'Sheet1 (2)'!$X$6:$Y$26,2,FALSE)</f>
        <v>0</v>
      </c>
      <c r="AE566" s="173" t="s">
        <v>82</v>
      </c>
      <c r="AF566" s="173" t="s">
        <v>81</v>
      </c>
      <c r="AG566" s="168">
        <f>VLOOKUP(CONCATENATE(AE566,AF566),'Sheet1 (2)'!$Z$6:$AA$26,2,FALSE)</f>
        <v>66</v>
      </c>
      <c r="AH566" s="172"/>
      <c r="AI566" s="175"/>
      <c r="AJ566" s="140"/>
      <c r="AK566" s="176" t="s">
        <v>282</v>
      </c>
      <c r="AL566" s="176" t="s">
        <v>76</v>
      </c>
      <c r="AM566" s="170">
        <f t="shared" si="16"/>
        <v>706</v>
      </c>
      <c r="AN566" s="147"/>
      <c r="AO566" s="155"/>
      <c r="AP566" s="156"/>
      <c r="AQ566" s="157">
        <v>2.4875914789999998</v>
      </c>
      <c r="AR566" s="158"/>
      <c r="AS566" s="145">
        <f>LOOKUP(rufmkm,'Sheet1 (2)'!$V$62:$V$71,'Sheet1 (2)'!$W$62:$W$71)</f>
        <v>30</v>
      </c>
      <c r="AT566" s="140"/>
      <c r="AU566" s="157">
        <f>IF(IF(D566='Sheet1 (2)'!$C$69,'Sheet1 (2)'!$D$69*('Sheet1 (2)'!$D$72-rut_index)/'Sheet1 (2)'!$D$72,IF(shee2!D566='Sheet1 (2)'!$C$70,'Sheet1 (2)'!$D$70*('Sheet1 (2)'!$D$72-rut_index)/'Sheet1 (2)'!$D$72,IF(shee2!D566='Sheet1 (2)'!$C$71,'Sheet1 (2)'!$D$71*('Sheet1 (2)'!$D$72-rut_index)/'Sheet1 (2)'!$D$72)))&lt;0,0,IF(D566='Sheet1 (2)'!$C$69,'Sheet1 (2)'!$D$69*('Sheet1 (2)'!$D$72-rut_index)/'Sheet1 (2)'!$D$72,IF(shee2!D566='Sheet1 (2)'!$C$70,'Sheet1 (2)'!$D$70*('Sheet1 (2)'!$D$72-rut_index)/'Sheet1 (2)'!$D$72,IF(shee2!D566='Sheet1 (2)'!$C$71,'Sheet1 (2)'!$D$71*('Sheet1 (2)'!$D$72-rut_index)/'Sheet1 (2)'!$D$72))))</f>
        <v>5</v>
      </c>
      <c r="AV566" s="157">
        <f>IF(IF(D566='Sheet1 (2)'!$C$69,'Sheet1 (2)'!$D$69*('Sheet1 (2)'!$D$72-crack_s_index)/'Sheet1 (2)'!$D$72,IF(shee2!D566='Sheet1 (2)'!$C$70,'Sheet1 (2)'!$D$70*('Sheet1 (2)'!$D$72-crack_s_index)/'Sheet1 (2)'!$D$72,IF(shee2!D566='Sheet1 (2)'!$C$71,'Sheet1 (2)'!$D$71*('Sheet1 (2)'!$D$72-crack_s_index)/'Sheet1 (2)'!$D$72)))&lt;0,0,IF(D566='Sheet1 (2)'!$C$69,'Sheet1 (2)'!$D$69*('Sheet1 (2)'!$D$72-crack_s_index)/'Sheet1 (2)'!$D$72,IF(shee2!D566='Sheet1 (2)'!$C$70,'Sheet1 (2)'!$D$70*('Sheet1 (2)'!$D$72-crack_s_index)/'Sheet1 (2)'!$D$72,IF(shee2!D566='Sheet1 (2)'!$C$71,'Sheet1 (2)'!$D$71*('Sheet1 (2)'!$D$72-crack_s_index)/'Sheet1 (2)'!$D$72))))</f>
        <v>5</v>
      </c>
      <c r="AW566" s="157">
        <f>IF(IF(D566='Sheet1 (2)'!$C$69,'Sheet1 (2)'!$D$69*('Sheet1 (2)'!$D$72-crack_t_index)/'Sheet1 (2)'!$D$72,IF(shee2!D566='Sheet1 (2)'!$C$70,'Sheet1 (2)'!$D$70*('Sheet1 (2)'!$D$72-crack_t_index)/'Sheet1 (2)'!$D$72,IF(shee2!D566='Sheet1 (2)'!$C$71,'Sheet1 (2)'!$D$71*('Sheet1 (2)'!$D$72-crack_t_index)/'Sheet1 (2)'!$D$72)))&lt;0,0,IF(D566='Sheet1 (2)'!$C$69,'Sheet1 (2)'!$D$69*('Sheet1 (2)'!$D$72-crack_t_index)/'Sheet1 (2)'!$D$72,IF(shee2!D566='Sheet1 (2)'!$C$70,'Sheet1 (2)'!$D$70*('Sheet1 (2)'!$D$72-crack_t_index)/'Sheet1 (2)'!$D$72,IF(shee2!D566='Sheet1 (2)'!$C$71,'Sheet1 (2)'!$D$71*('Sheet1 (2)'!$D$72-crack_t_index)/'Sheet1 (2)'!$D$72))))</f>
        <v>5</v>
      </c>
      <c r="AX566" s="157">
        <f>IF(IF(D566='Sheet1 (2)'!$C$69,'Sheet1 (2)'!$D$69*('Sheet1 (2)'!$D$72-rave_index)/'Sheet1 (2)'!$D$72,IF(shee2!D566='Sheet1 (2)'!$C$70,'Sheet1 (2)'!$D$70*('Sheet1 (2)'!$D$72-rave_index)/'Sheet1 (2)'!$D$72,IF(shee2!D566='Sheet1 (2)'!$C$71,'Sheet1 (2)'!$D$71*('Sheet1 (2)'!$D$72-rave_index)/'Sheet1 (2)'!$D$72)))&lt;0,0,IF(D566='Sheet1 (2)'!$C$69,'Sheet1 (2)'!$D$69*('Sheet1 (2)'!$D$72-rave_index)/'Sheet1 (2)'!$D$72,IF(shee2!D566='Sheet1 (2)'!$C$70,'Sheet1 (2)'!$D$70*('Sheet1 (2)'!$D$72-rave_index)/'Sheet1 (2)'!$D$72,IF(shee2!D566='Sheet1 (2)'!$C$71,'Sheet1 (2)'!$D$71*('Sheet1 (2)'!$D$72-rave_index)/'Sheet1 (2)'!$D$72))))</f>
        <v>5</v>
      </c>
      <c r="AY566" s="157">
        <f>IF(IF(D566='Sheet1 (2)'!$C$69,'Sheet1 (2)'!$D$69*('Sheet1 (2)'!$D$72-rough_index)/'Sheet1 (2)'!$D$72,IF(shee2!D566='Sheet1 (2)'!$C$70,'Sheet1 (2)'!$D$70*('Sheet1 (2)'!$D$72-rough_index)/'Sheet1 (2)'!$D$72,IF(shee2!D566='Sheet1 (2)'!$C$71,'Sheet1 (2)'!$D$71*('Sheet1 (2)'!$D$72-rough_index)/'Sheet1 (2)'!$D$72)))&lt;0,0,IF(D566='Sheet1 (2)'!$C$69,'Sheet1 (2)'!$D$69*('Sheet1 (2)'!$D$72-rough_index)/'Sheet1 (2)'!$D$72,IF(shee2!D566='Sheet1 (2)'!$C$70,'Sheet1 (2)'!$D$70*('Sheet1 (2)'!$D$72-rough_index)/'Sheet1 (2)'!$D$72,IF(shee2!D566='Sheet1 (2)'!$C$71,'Sheet1 (2)'!$D$71*('Sheet1 (2)'!$D$72-rough_index)/'Sheet1 (2)'!$D$72))))</f>
        <v>2.5</v>
      </c>
      <c r="AZ566" s="159">
        <f>+(AU566*'Sheet1 (2)'!$C$77)+(AV566*'Sheet1 (2)'!$C$78)+(AW566*'Sheet1 (2)'!$C$79)+(AX566*'Sheet1 (2)'!$C$80)+(AY566*'Sheet1 (2)'!$C$81)</f>
        <v>4.25</v>
      </c>
      <c r="BA566" s="213" t="str">
        <f t="shared" si="17"/>
        <v>Good</v>
      </c>
      <c r="BE566">
        <f>IF(D566='Sheet1 (2)'!$C$61,'Sheet1 (2)'!$D$61*(counts^2)+'Sheet1 (2)'!$G$61*counts+'Sheet1 (2)'!$J$61,IF(D566='Sheet1 (2)'!$C$62,'Sheet1 (2)'!$D$62*counts+'Sheet1 (2)'!$G$62,IF(D566='Sheet1 (2)'!$C$63,'Sheet1 (2)'!$D$63*counts+'Sheet1 (2)'!$G$63,IF(D566='Sheet1 (2)'!$C$64,'Sheet1 (2)'!$D$64*counts+'Sheet1 (2)'!$G$64))))</f>
        <v>2.0984129299999998</v>
      </c>
    </row>
    <row r="567" spans="1:57" ht="12" customHeight="1">
      <c r="A567" s="145" t="s">
        <v>282</v>
      </c>
      <c r="B567" s="145" t="s">
        <v>76</v>
      </c>
      <c r="C567" s="170">
        <v>707</v>
      </c>
      <c r="D567" s="174" t="s">
        <v>77</v>
      </c>
      <c r="E567" s="171">
        <v>8</v>
      </c>
      <c r="F567" s="171">
        <v>2</v>
      </c>
      <c r="G567" s="171" t="s">
        <v>77</v>
      </c>
      <c r="H567" s="171">
        <v>1</v>
      </c>
      <c r="I567" s="171" t="s">
        <v>77</v>
      </c>
      <c r="J567" s="173" t="s">
        <v>80</v>
      </c>
      <c r="K567" s="173" t="s">
        <v>80</v>
      </c>
      <c r="L567" s="169">
        <f>VLOOKUP(CONCATENATE(J567,K567),'Sheet1 (2)'!$J$6:$K$26,2,FALSE)</f>
        <v>0</v>
      </c>
      <c r="M567" s="173" t="s">
        <v>80</v>
      </c>
      <c r="N567" s="173" t="s">
        <v>80</v>
      </c>
      <c r="O567" s="168">
        <f>VLOOKUP(CONCATENATE(M567,N567),'Sheet1 (2)'!$L$6:$M$26,2,FALSE)</f>
        <v>0</v>
      </c>
      <c r="P567" s="173" t="s">
        <v>80</v>
      </c>
      <c r="Q567" s="173" t="s">
        <v>80</v>
      </c>
      <c r="R567" s="168">
        <f>VLOOKUP(CONCATENATE(P567,Q567),'Sheet1 (2)'!$N$6:$O$26,2,FALSE)</f>
        <v>0</v>
      </c>
      <c r="S567" s="173" t="s">
        <v>80</v>
      </c>
      <c r="T567" s="173" t="s">
        <v>80</v>
      </c>
      <c r="U567" s="168">
        <f>VLOOKUP(CONCATENATE(S567,T567),'Sheet1 (2)'!$P$6:$Q$26,2,FALSE)</f>
        <v>0</v>
      </c>
      <c r="V567" s="173" t="s">
        <v>80</v>
      </c>
      <c r="W567" s="173" t="s">
        <v>80</v>
      </c>
      <c r="X567" s="168">
        <f>VLOOKUP(CONCATENATE(V567,W567),'Sheet1 (2)'!$R$6:$S$26,2,FALSE)</f>
        <v>0</v>
      </c>
      <c r="Y567" s="173" t="s">
        <v>80</v>
      </c>
      <c r="Z567" s="173" t="s">
        <v>80</v>
      </c>
      <c r="AA567" s="168">
        <f>VLOOKUP(CONCATENATE(Y567,Z567),'Sheet1 (2)'!$T$6:$U$26,2,FALSE)</f>
        <v>0</v>
      </c>
      <c r="AB567" s="173" t="s">
        <v>80</v>
      </c>
      <c r="AC567" s="173" t="s">
        <v>80</v>
      </c>
      <c r="AD567" s="168">
        <f>VLOOKUP(CONCATENATE(AB567,AC567),'Sheet1 (2)'!$X$6:$Y$26,2,FALSE)</f>
        <v>0</v>
      </c>
      <c r="AE567" s="173" t="s">
        <v>82</v>
      </c>
      <c r="AF567" s="173" t="s">
        <v>81</v>
      </c>
      <c r="AG567" s="168">
        <f>VLOOKUP(CONCATENATE(AE567,AF567),'Sheet1 (2)'!$Z$6:$AA$26,2,FALSE)</f>
        <v>66</v>
      </c>
      <c r="AH567" s="172"/>
      <c r="AI567" s="175"/>
      <c r="AJ567" s="140"/>
      <c r="AK567" s="176" t="s">
        <v>282</v>
      </c>
      <c r="AL567" s="176" t="s">
        <v>76</v>
      </c>
      <c r="AM567" s="170">
        <f t="shared" si="16"/>
        <v>707</v>
      </c>
      <c r="AN567" s="147"/>
      <c r="AO567" s="155"/>
      <c r="AP567" s="156"/>
      <c r="AQ567" s="157">
        <v>3.3213156077999999</v>
      </c>
      <c r="AR567" s="158"/>
      <c r="AS567" s="145">
        <f>LOOKUP(rufmkm,'Sheet1 (2)'!$V$62:$V$71,'Sheet1 (2)'!$W$62:$W$71)</f>
        <v>40</v>
      </c>
      <c r="AT567" s="140"/>
      <c r="AU567" s="157">
        <f>IF(IF(D567='Sheet1 (2)'!$C$69,'Sheet1 (2)'!$D$69*('Sheet1 (2)'!$D$72-rut_index)/'Sheet1 (2)'!$D$72,IF(shee2!D567='Sheet1 (2)'!$C$70,'Sheet1 (2)'!$D$70*('Sheet1 (2)'!$D$72-rut_index)/'Sheet1 (2)'!$D$72,IF(shee2!D567='Sheet1 (2)'!$C$71,'Sheet1 (2)'!$D$71*('Sheet1 (2)'!$D$72-rut_index)/'Sheet1 (2)'!$D$72)))&lt;0,0,IF(D567='Sheet1 (2)'!$C$69,'Sheet1 (2)'!$D$69*('Sheet1 (2)'!$D$72-rut_index)/'Sheet1 (2)'!$D$72,IF(shee2!D567='Sheet1 (2)'!$C$70,'Sheet1 (2)'!$D$70*('Sheet1 (2)'!$D$72-rut_index)/'Sheet1 (2)'!$D$72,IF(shee2!D567='Sheet1 (2)'!$C$71,'Sheet1 (2)'!$D$71*('Sheet1 (2)'!$D$72-rut_index)/'Sheet1 (2)'!$D$72))))</f>
        <v>5</v>
      </c>
      <c r="AV567" s="157">
        <f>IF(IF(D567='Sheet1 (2)'!$C$69,'Sheet1 (2)'!$D$69*('Sheet1 (2)'!$D$72-crack_s_index)/'Sheet1 (2)'!$D$72,IF(shee2!D567='Sheet1 (2)'!$C$70,'Sheet1 (2)'!$D$70*('Sheet1 (2)'!$D$72-crack_s_index)/'Sheet1 (2)'!$D$72,IF(shee2!D567='Sheet1 (2)'!$C$71,'Sheet1 (2)'!$D$71*('Sheet1 (2)'!$D$72-crack_s_index)/'Sheet1 (2)'!$D$72)))&lt;0,0,IF(D567='Sheet1 (2)'!$C$69,'Sheet1 (2)'!$D$69*('Sheet1 (2)'!$D$72-crack_s_index)/'Sheet1 (2)'!$D$72,IF(shee2!D567='Sheet1 (2)'!$C$70,'Sheet1 (2)'!$D$70*('Sheet1 (2)'!$D$72-crack_s_index)/'Sheet1 (2)'!$D$72,IF(shee2!D567='Sheet1 (2)'!$C$71,'Sheet1 (2)'!$D$71*('Sheet1 (2)'!$D$72-crack_s_index)/'Sheet1 (2)'!$D$72))))</f>
        <v>5</v>
      </c>
      <c r="AW567" s="157">
        <f>IF(IF(D567='Sheet1 (2)'!$C$69,'Sheet1 (2)'!$D$69*('Sheet1 (2)'!$D$72-crack_t_index)/'Sheet1 (2)'!$D$72,IF(shee2!D567='Sheet1 (2)'!$C$70,'Sheet1 (2)'!$D$70*('Sheet1 (2)'!$D$72-crack_t_index)/'Sheet1 (2)'!$D$72,IF(shee2!D567='Sheet1 (2)'!$C$71,'Sheet1 (2)'!$D$71*('Sheet1 (2)'!$D$72-crack_t_index)/'Sheet1 (2)'!$D$72)))&lt;0,0,IF(D567='Sheet1 (2)'!$C$69,'Sheet1 (2)'!$D$69*('Sheet1 (2)'!$D$72-crack_t_index)/'Sheet1 (2)'!$D$72,IF(shee2!D567='Sheet1 (2)'!$C$70,'Sheet1 (2)'!$D$70*('Sheet1 (2)'!$D$72-crack_t_index)/'Sheet1 (2)'!$D$72,IF(shee2!D567='Sheet1 (2)'!$C$71,'Sheet1 (2)'!$D$71*('Sheet1 (2)'!$D$72-crack_t_index)/'Sheet1 (2)'!$D$72))))</f>
        <v>5</v>
      </c>
      <c r="AX567" s="157">
        <f>IF(IF(D567='Sheet1 (2)'!$C$69,'Sheet1 (2)'!$D$69*('Sheet1 (2)'!$D$72-rave_index)/'Sheet1 (2)'!$D$72,IF(shee2!D567='Sheet1 (2)'!$C$70,'Sheet1 (2)'!$D$70*('Sheet1 (2)'!$D$72-rave_index)/'Sheet1 (2)'!$D$72,IF(shee2!D567='Sheet1 (2)'!$C$71,'Sheet1 (2)'!$D$71*('Sheet1 (2)'!$D$72-rave_index)/'Sheet1 (2)'!$D$72)))&lt;0,0,IF(D567='Sheet1 (2)'!$C$69,'Sheet1 (2)'!$D$69*('Sheet1 (2)'!$D$72-rave_index)/'Sheet1 (2)'!$D$72,IF(shee2!D567='Sheet1 (2)'!$C$70,'Sheet1 (2)'!$D$70*('Sheet1 (2)'!$D$72-rave_index)/'Sheet1 (2)'!$D$72,IF(shee2!D567='Sheet1 (2)'!$C$71,'Sheet1 (2)'!$D$71*('Sheet1 (2)'!$D$72-rave_index)/'Sheet1 (2)'!$D$72))))</f>
        <v>5</v>
      </c>
      <c r="AY567" s="157">
        <f>IF(IF(D567='Sheet1 (2)'!$C$69,'Sheet1 (2)'!$D$69*('Sheet1 (2)'!$D$72-rough_index)/'Sheet1 (2)'!$D$72,IF(shee2!D567='Sheet1 (2)'!$C$70,'Sheet1 (2)'!$D$70*('Sheet1 (2)'!$D$72-rough_index)/'Sheet1 (2)'!$D$72,IF(shee2!D567='Sheet1 (2)'!$C$71,'Sheet1 (2)'!$D$71*('Sheet1 (2)'!$D$72-rough_index)/'Sheet1 (2)'!$D$72)))&lt;0,0,IF(D567='Sheet1 (2)'!$C$69,'Sheet1 (2)'!$D$69*('Sheet1 (2)'!$D$72-rough_index)/'Sheet1 (2)'!$D$72,IF(shee2!D567='Sheet1 (2)'!$C$70,'Sheet1 (2)'!$D$70*('Sheet1 (2)'!$D$72-rough_index)/'Sheet1 (2)'!$D$72,IF(shee2!D567='Sheet1 (2)'!$C$71,'Sheet1 (2)'!$D$71*('Sheet1 (2)'!$D$72-rough_index)/'Sheet1 (2)'!$D$72))))</f>
        <v>1.6666666666666667</v>
      </c>
      <c r="AZ567" s="159">
        <f>+(AU567*'Sheet1 (2)'!$C$77)+(AV567*'Sheet1 (2)'!$C$78)+(AW567*'Sheet1 (2)'!$C$79)+(AX567*'Sheet1 (2)'!$C$80)+(AY567*'Sheet1 (2)'!$C$81)</f>
        <v>4</v>
      </c>
      <c r="BA567" s="213" t="str">
        <f t="shared" si="17"/>
        <v>Good</v>
      </c>
      <c r="BE567">
        <f>IF(D567='Sheet1 (2)'!$C$61,'Sheet1 (2)'!$D$61*(counts^2)+'Sheet1 (2)'!$G$61*counts+'Sheet1 (2)'!$J$61,IF(D567='Sheet1 (2)'!$C$62,'Sheet1 (2)'!$D$62*counts+'Sheet1 (2)'!$G$62,IF(D567='Sheet1 (2)'!$C$63,'Sheet1 (2)'!$D$63*counts+'Sheet1 (2)'!$G$63,IF(D567='Sheet1 (2)'!$C$64,'Sheet1 (2)'!$D$64*counts+'Sheet1 (2)'!$G$64))))</f>
        <v>2.0984129299999998</v>
      </c>
    </row>
    <row r="568" spans="1:57" ht="12" customHeight="1">
      <c r="A568" s="145" t="s">
        <v>282</v>
      </c>
      <c r="B568" s="145" t="s">
        <v>76</v>
      </c>
      <c r="C568" s="170">
        <v>708</v>
      </c>
      <c r="D568" s="174" t="s">
        <v>77</v>
      </c>
      <c r="E568" s="171">
        <v>8</v>
      </c>
      <c r="F568" s="171">
        <v>2</v>
      </c>
      <c r="G568" s="171" t="s">
        <v>77</v>
      </c>
      <c r="H568" s="171">
        <v>1</v>
      </c>
      <c r="I568" s="171" t="s">
        <v>77</v>
      </c>
      <c r="J568" s="173" t="s">
        <v>80</v>
      </c>
      <c r="K568" s="173" t="s">
        <v>80</v>
      </c>
      <c r="L568" s="169">
        <f>VLOOKUP(CONCATENATE(J568,K568),'Sheet1 (2)'!$J$6:$K$26,2,FALSE)</f>
        <v>0</v>
      </c>
      <c r="M568" s="173" t="s">
        <v>80</v>
      </c>
      <c r="N568" s="173" t="s">
        <v>80</v>
      </c>
      <c r="O568" s="168">
        <f>VLOOKUP(CONCATENATE(M568,N568),'Sheet1 (2)'!$L$6:$M$26,2,FALSE)</f>
        <v>0</v>
      </c>
      <c r="P568" s="173" t="s">
        <v>80</v>
      </c>
      <c r="Q568" s="173" t="s">
        <v>80</v>
      </c>
      <c r="R568" s="168">
        <f>VLOOKUP(CONCATENATE(P568,Q568),'Sheet1 (2)'!$N$6:$O$26,2,FALSE)</f>
        <v>0</v>
      </c>
      <c r="S568" s="173" t="s">
        <v>80</v>
      </c>
      <c r="T568" s="173" t="s">
        <v>80</v>
      </c>
      <c r="U568" s="168">
        <f>VLOOKUP(CONCATENATE(S568,T568),'Sheet1 (2)'!$P$6:$Q$26,2,FALSE)</f>
        <v>0</v>
      </c>
      <c r="V568" s="173" t="s">
        <v>80</v>
      </c>
      <c r="W568" s="173" t="s">
        <v>80</v>
      </c>
      <c r="X568" s="168">
        <f>VLOOKUP(CONCATENATE(V568,W568),'Sheet1 (2)'!$R$6:$S$26,2,FALSE)</f>
        <v>0</v>
      </c>
      <c r="Y568" s="173" t="s">
        <v>80</v>
      </c>
      <c r="Z568" s="173" t="s">
        <v>80</v>
      </c>
      <c r="AA568" s="168">
        <f>VLOOKUP(CONCATENATE(Y568,Z568),'Sheet1 (2)'!$T$6:$U$26,2,FALSE)</f>
        <v>0</v>
      </c>
      <c r="AB568" s="173" t="s">
        <v>80</v>
      </c>
      <c r="AC568" s="173" t="s">
        <v>80</v>
      </c>
      <c r="AD568" s="168">
        <f>VLOOKUP(CONCATENATE(AB568,AC568),'Sheet1 (2)'!$X$6:$Y$26,2,FALSE)</f>
        <v>0</v>
      </c>
      <c r="AE568" s="173" t="s">
        <v>82</v>
      </c>
      <c r="AF568" s="173" t="s">
        <v>81</v>
      </c>
      <c r="AG568" s="168">
        <f>VLOOKUP(CONCATENATE(AE568,AF568),'Sheet1 (2)'!$Z$6:$AA$26,2,FALSE)</f>
        <v>66</v>
      </c>
      <c r="AH568" s="172"/>
      <c r="AI568" s="175"/>
      <c r="AJ568" s="140"/>
      <c r="AK568" s="176" t="s">
        <v>282</v>
      </c>
      <c r="AL568" s="176" t="s">
        <v>76</v>
      </c>
      <c r="AM568" s="170">
        <f t="shared" si="16"/>
        <v>708</v>
      </c>
      <c r="AN568" s="147"/>
      <c r="AO568" s="155"/>
      <c r="AP568" s="156"/>
      <c r="AQ568" s="157">
        <v>2.8516944283999996</v>
      </c>
      <c r="AR568" s="158"/>
      <c r="AS568" s="145">
        <f>LOOKUP(rufmkm,'Sheet1 (2)'!$V$62:$V$71,'Sheet1 (2)'!$W$62:$W$71)</f>
        <v>30</v>
      </c>
      <c r="AT568" s="140"/>
      <c r="AU568" s="157">
        <f>IF(IF(D568='Sheet1 (2)'!$C$69,'Sheet1 (2)'!$D$69*('Sheet1 (2)'!$D$72-rut_index)/'Sheet1 (2)'!$D$72,IF(shee2!D568='Sheet1 (2)'!$C$70,'Sheet1 (2)'!$D$70*('Sheet1 (2)'!$D$72-rut_index)/'Sheet1 (2)'!$D$72,IF(shee2!D568='Sheet1 (2)'!$C$71,'Sheet1 (2)'!$D$71*('Sheet1 (2)'!$D$72-rut_index)/'Sheet1 (2)'!$D$72)))&lt;0,0,IF(D568='Sheet1 (2)'!$C$69,'Sheet1 (2)'!$D$69*('Sheet1 (2)'!$D$72-rut_index)/'Sheet1 (2)'!$D$72,IF(shee2!D568='Sheet1 (2)'!$C$70,'Sheet1 (2)'!$D$70*('Sheet1 (2)'!$D$72-rut_index)/'Sheet1 (2)'!$D$72,IF(shee2!D568='Sheet1 (2)'!$C$71,'Sheet1 (2)'!$D$71*('Sheet1 (2)'!$D$72-rut_index)/'Sheet1 (2)'!$D$72))))</f>
        <v>5</v>
      </c>
      <c r="AV568" s="157">
        <f>IF(IF(D568='Sheet1 (2)'!$C$69,'Sheet1 (2)'!$D$69*('Sheet1 (2)'!$D$72-crack_s_index)/'Sheet1 (2)'!$D$72,IF(shee2!D568='Sheet1 (2)'!$C$70,'Sheet1 (2)'!$D$70*('Sheet1 (2)'!$D$72-crack_s_index)/'Sheet1 (2)'!$D$72,IF(shee2!D568='Sheet1 (2)'!$C$71,'Sheet1 (2)'!$D$71*('Sheet1 (2)'!$D$72-crack_s_index)/'Sheet1 (2)'!$D$72)))&lt;0,0,IF(D568='Sheet1 (2)'!$C$69,'Sheet1 (2)'!$D$69*('Sheet1 (2)'!$D$72-crack_s_index)/'Sheet1 (2)'!$D$72,IF(shee2!D568='Sheet1 (2)'!$C$70,'Sheet1 (2)'!$D$70*('Sheet1 (2)'!$D$72-crack_s_index)/'Sheet1 (2)'!$D$72,IF(shee2!D568='Sheet1 (2)'!$C$71,'Sheet1 (2)'!$D$71*('Sheet1 (2)'!$D$72-crack_s_index)/'Sheet1 (2)'!$D$72))))</f>
        <v>5</v>
      </c>
      <c r="AW568" s="157">
        <f>IF(IF(D568='Sheet1 (2)'!$C$69,'Sheet1 (2)'!$D$69*('Sheet1 (2)'!$D$72-crack_t_index)/'Sheet1 (2)'!$D$72,IF(shee2!D568='Sheet1 (2)'!$C$70,'Sheet1 (2)'!$D$70*('Sheet1 (2)'!$D$72-crack_t_index)/'Sheet1 (2)'!$D$72,IF(shee2!D568='Sheet1 (2)'!$C$71,'Sheet1 (2)'!$D$71*('Sheet1 (2)'!$D$72-crack_t_index)/'Sheet1 (2)'!$D$72)))&lt;0,0,IF(D568='Sheet1 (2)'!$C$69,'Sheet1 (2)'!$D$69*('Sheet1 (2)'!$D$72-crack_t_index)/'Sheet1 (2)'!$D$72,IF(shee2!D568='Sheet1 (2)'!$C$70,'Sheet1 (2)'!$D$70*('Sheet1 (2)'!$D$72-crack_t_index)/'Sheet1 (2)'!$D$72,IF(shee2!D568='Sheet1 (2)'!$C$71,'Sheet1 (2)'!$D$71*('Sheet1 (2)'!$D$72-crack_t_index)/'Sheet1 (2)'!$D$72))))</f>
        <v>5</v>
      </c>
      <c r="AX568" s="157">
        <f>IF(IF(D568='Sheet1 (2)'!$C$69,'Sheet1 (2)'!$D$69*('Sheet1 (2)'!$D$72-rave_index)/'Sheet1 (2)'!$D$72,IF(shee2!D568='Sheet1 (2)'!$C$70,'Sheet1 (2)'!$D$70*('Sheet1 (2)'!$D$72-rave_index)/'Sheet1 (2)'!$D$72,IF(shee2!D568='Sheet1 (2)'!$C$71,'Sheet1 (2)'!$D$71*('Sheet1 (2)'!$D$72-rave_index)/'Sheet1 (2)'!$D$72)))&lt;0,0,IF(D568='Sheet1 (2)'!$C$69,'Sheet1 (2)'!$D$69*('Sheet1 (2)'!$D$72-rave_index)/'Sheet1 (2)'!$D$72,IF(shee2!D568='Sheet1 (2)'!$C$70,'Sheet1 (2)'!$D$70*('Sheet1 (2)'!$D$72-rave_index)/'Sheet1 (2)'!$D$72,IF(shee2!D568='Sheet1 (2)'!$C$71,'Sheet1 (2)'!$D$71*('Sheet1 (2)'!$D$72-rave_index)/'Sheet1 (2)'!$D$72))))</f>
        <v>5</v>
      </c>
      <c r="AY568" s="157">
        <f>IF(IF(D568='Sheet1 (2)'!$C$69,'Sheet1 (2)'!$D$69*('Sheet1 (2)'!$D$72-rough_index)/'Sheet1 (2)'!$D$72,IF(shee2!D568='Sheet1 (2)'!$C$70,'Sheet1 (2)'!$D$70*('Sheet1 (2)'!$D$72-rough_index)/'Sheet1 (2)'!$D$72,IF(shee2!D568='Sheet1 (2)'!$C$71,'Sheet1 (2)'!$D$71*('Sheet1 (2)'!$D$72-rough_index)/'Sheet1 (2)'!$D$72)))&lt;0,0,IF(D568='Sheet1 (2)'!$C$69,'Sheet1 (2)'!$D$69*('Sheet1 (2)'!$D$72-rough_index)/'Sheet1 (2)'!$D$72,IF(shee2!D568='Sheet1 (2)'!$C$70,'Sheet1 (2)'!$D$70*('Sheet1 (2)'!$D$72-rough_index)/'Sheet1 (2)'!$D$72,IF(shee2!D568='Sheet1 (2)'!$C$71,'Sheet1 (2)'!$D$71*('Sheet1 (2)'!$D$72-rough_index)/'Sheet1 (2)'!$D$72))))</f>
        <v>2.5</v>
      </c>
      <c r="AZ568" s="159">
        <f>+(AU568*'Sheet1 (2)'!$C$77)+(AV568*'Sheet1 (2)'!$C$78)+(AW568*'Sheet1 (2)'!$C$79)+(AX568*'Sheet1 (2)'!$C$80)+(AY568*'Sheet1 (2)'!$C$81)</f>
        <v>4.25</v>
      </c>
      <c r="BA568" s="213" t="str">
        <f t="shared" si="17"/>
        <v>Good</v>
      </c>
      <c r="BE568">
        <f>IF(D568='Sheet1 (2)'!$C$61,'Sheet1 (2)'!$D$61*(counts^2)+'Sheet1 (2)'!$G$61*counts+'Sheet1 (2)'!$J$61,IF(D568='Sheet1 (2)'!$C$62,'Sheet1 (2)'!$D$62*counts+'Sheet1 (2)'!$G$62,IF(D568='Sheet1 (2)'!$C$63,'Sheet1 (2)'!$D$63*counts+'Sheet1 (2)'!$G$63,IF(D568='Sheet1 (2)'!$C$64,'Sheet1 (2)'!$D$64*counts+'Sheet1 (2)'!$G$64))))</f>
        <v>2.0984129299999998</v>
      </c>
    </row>
    <row r="569" spans="1:57" ht="12" customHeight="1">
      <c r="A569" s="145" t="s">
        <v>282</v>
      </c>
      <c r="B569" s="145" t="s">
        <v>76</v>
      </c>
      <c r="C569" s="170">
        <v>709</v>
      </c>
      <c r="D569" s="174" t="s">
        <v>77</v>
      </c>
      <c r="E569" s="171">
        <v>8</v>
      </c>
      <c r="F569" s="171">
        <v>2</v>
      </c>
      <c r="G569" s="171" t="s">
        <v>77</v>
      </c>
      <c r="H569" s="171">
        <v>1</v>
      </c>
      <c r="I569" s="171" t="s">
        <v>77</v>
      </c>
      <c r="J569" s="173" t="s">
        <v>80</v>
      </c>
      <c r="K569" s="173" t="s">
        <v>80</v>
      </c>
      <c r="L569" s="169">
        <f>VLOOKUP(CONCATENATE(J569,K569),'Sheet1 (2)'!$J$6:$K$26,2,FALSE)</f>
        <v>0</v>
      </c>
      <c r="M569" s="173" t="s">
        <v>79</v>
      </c>
      <c r="N569" s="173" t="s">
        <v>78</v>
      </c>
      <c r="O569" s="168">
        <f>VLOOKUP(CONCATENATE(M569,N569),'Sheet1 (2)'!$L$6:$M$26,2,FALSE)</f>
        <v>10</v>
      </c>
      <c r="P569" s="173" t="s">
        <v>80</v>
      </c>
      <c r="Q569" s="173" t="s">
        <v>80</v>
      </c>
      <c r="R569" s="168">
        <f>VLOOKUP(CONCATENATE(P569,Q569),'Sheet1 (2)'!$N$6:$O$26,2,FALSE)</f>
        <v>0</v>
      </c>
      <c r="S569" s="173" t="s">
        <v>80</v>
      </c>
      <c r="T569" s="173" t="s">
        <v>80</v>
      </c>
      <c r="U569" s="168">
        <f>VLOOKUP(CONCATENATE(S569,T569),'Sheet1 (2)'!$P$6:$Q$26,2,FALSE)</f>
        <v>0</v>
      </c>
      <c r="V569" s="173" t="s">
        <v>80</v>
      </c>
      <c r="W569" s="173" t="s">
        <v>80</v>
      </c>
      <c r="X569" s="168">
        <f>VLOOKUP(CONCATENATE(V569,W569),'Sheet1 (2)'!$R$6:$S$26,2,FALSE)</f>
        <v>0</v>
      </c>
      <c r="Y569" s="173" t="s">
        <v>80</v>
      </c>
      <c r="Z569" s="173" t="s">
        <v>80</v>
      </c>
      <c r="AA569" s="168">
        <f>VLOOKUP(CONCATENATE(Y569,Z569),'Sheet1 (2)'!$T$6:$U$26,2,FALSE)</f>
        <v>0</v>
      </c>
      <c r="AB569" s="173" t="s">
        <v>80</v>
      </c>
      <c r="AC569" s="173" t="s">
        <v>80</v>
      </c>
      <c r="AD569" s="168">
        <f>VLOOKUP(CONCATENATE(AB569,AC569),'Sheet1 (2)'!$X$6:$Y$26,2,FALSE)</f>
        <v>0</v>
      </c>
      <c r="AE569" s="173" t="s">
        <v>82</v>
      </c>
      <c r="AF569" s="173" t="s">
        <v>81</v>
      </c>
      <c r="AG569" s="168">
        <f>VLOOKUP(CONCATENATE(AE569,AF569),'Sheet1 (2)'!$Z$6:$AA$26,2,FALSE)</f>
        <v>66</v>
      </c>
      <c r="AH569" s="172"/>
      <c r="AI569" s="175"/>
      <c r="AJ569" s="140"/>
      <c r="AK569" s="176" t="s">
        <v>282</v>
      </c>
      <c r="AL569" s="176" t="s">
        <v>76</v>
      </c>
      <c r="AM569" s="170">
        <f t="shared" si="16"/>
        <v>709</v>
      </c>
      <c r="AN569" s="147"/>
      <c r="AO569" s="155"/>
      <c r="AP569" s="156"/>
      <c r="AQ569" s="157">
        <v>2.1283450575999998</v>
      </c>
      <c r="AR569" s="158"/>
      <c r="AS569" s="145">
        <f>LOOKUP(rufmkm,'Sheet1 (2)'!$V$62:$V$71,'Sheet1 (2)'!$W$62:$W$71)</f>
        <v>30</v>
      </c>
      <c r="AT569" s="140"/>
      <c r="AU569" s="157">
        <f>IF(IF(D569='Sheet1 (2)'!$C$69,'Sheet1 (2)'!$D$69*('Sheet1 (2)'!$D$72-rut_index)/'Sheet1 (2)'!$D$72,IF(shee2!D569='Sheet1 (2)'!$C$70,'Sheet1 (2)'!$D$70*('Sheet1 (2)'!$D$72-rut_index)/'Sheet1 (2)'!$D$72,IF(shee2!D569='Sheet1 (2)'!$C$71,'Sheet1 (2)'!$D$71*('Sheet1 (2)'!$D$72-rut_index)/'Sheet1 (2)'!$D$72)))&lt;0,0,IF(D569='Sheet1 (2)'!$C$69,'Sheet1 (2)'!$D$69*('Sheet1 (2)'!$D$72-rut_index)/'Sheet1 (2)'!$D$72,IF(shee2!D569='Sheet1 (2)'!$C$70,'Sheet1 (2)'!$D$70*('Sheet1 (2)'!$D$72-rut_index)/'Sheet1 (2)'!$D$72,IF(shee2!D569='Sheet1 (2)'!$C$71,'Sheet1 (2)'!$D$71*('Sheet1 (2)'!$D$72-rut_index)/'Sheet1 (2)'!$D$72))))</f>
        <v>5</v>
      </c>
      <c r="AV569" s="157">
        <f>IF(IF(D569='Sheet1 (2)'!$C$69,'Sheet1 (2)'!$D$69*('Sheet1 (2)'!$D$72-crack_s_index)/'Sheet1 (2)'!$D$72,IF(shee2!D569='Sheet1 (2)'!$C$70,'Sheet1 (2)'!$D$70*('Sheet1 (2)'!$D$72-crack_s_index)/'Sheet1 (2)'!$D$72,IF(shee2!D569='Sheet1 (2)'!$C$71,'Sheet1 (2)'!$D$71*('Sheet1 (2)'!$D$72-crack_s_index)/'Sheet1 (2)'!$D$72)))&lt;0,0,IF(D569='Sheet1 (2)'!$C$69,'Sheet1 (2)'!$D$69*('Sheet1 (2)'!$D$72-crack_s_index)/'Sheet1 (2)'!$D$72,IF(shee2!D569='Sheet1 (2)'!$C$70,'Sheet1 (2)'!$D$70*('Sheet1 (2)'!$D$72-crack_s_index)/'Sheet1 (2)'!$D$72,IF(shee2!D569='Sheet1 (2)'!$C$71,'Sheet1 (2)'!$D$71*('Sheet1 (2)'!$D$72-crack_s_index)/'Sheet1 (2)'!$D$72))))</f>
        <v>4.166666666666667</v>
      </c>
      <c r="AW569" s="157">
        <f>IF(IF(D569='Sheet1 (2)'!$C$69,'Sheet1 (2)'!$D$69*('Sheet1 (2)'!$D$72-crack_t_index)/'Sheet1 (2)'!$D$72,IF(shee2!D569='Sheet1 (2)'!$C$70,'Sheet1 (2)'!$D$70*('Sheet1 (2)'!$D$72-crack_t_index)/'Sheet1 (2)'!$D$72,IF(shee2!D569='Sheet1 (2)'!$C$71,'Sheet1 (2)'!$D$71*('Sheet1 (2)'!$D$72-crack_t_index)/'Sheet1 (2)'!$D$72)))&lt;0,0,IF(D569='Sheet1 (2)'!$C$69,'Sheet1 (2)'!$D$69*('Sheet1 (2)'!$D$72-crack_t_index)/'Sheet1 (2)'!$D$72,IF(shee2!D569='Sheet1 (2)'!$C$70,'Sheet1 (2)'!$D$70*('Sheet1 (2)'!$D$72-crack_t_index)/'Sheet1 (2)'!$D$72,IF(shee2!D569='Sheet1 (2)'!$C$71,'Sheet1 (2)'!$D$71*('Sheet1 (2)'!$D$72-crack_t_index)/'Sheet1 (2)'!$D$72))))</f>
        <v>5</v>
      </c>
      <c r="AX569" s="157">
        <f>IF(IF(D569='Sheet1 (2)'!$C$69,'Sheet1 (2)'!$D$69*('Sheet1 (2)'!$D$72-rave_index)/'Sheet1 (2)'!$D$72,IF(shee2!D569='Sheet1 (2)'!$C$70,'Sheet1 (2)'!$D$70*('Sheet1 (2)'!$D$72-rave_index)/'Sheet1 (2)'!$D$72,IF(shee2!D569='Sheet1 (2)'!$C$71,'Sheet1 (2)'!$D$71*('Sheet1 (2)'!$D$72-rave_index)/'Sheet1 (2)'!$D$72)))&lt;0,0,IF(D569='Sheet1 (2)'!$C$69,'Sheet1 (2)'!$D$69*('Sheet1 (2)'!$D$72-rave_index)/'Sheet1 (2)'!$D$72,IF(shee2!D569='Sheet1 (2)'!$C$70,'Sheet1 (2)'!$D$70*('Sheet1 (2)'!$D$72-rave_index)/'Sheet1 (2)'!$D$72,IF(shee2!D569='Sheet1 (2)'!$C$71,'Sheet1 (2)'!$D$71*('Sheet1 (2)'!$D$72-rave_index)/'Sheet1 (2)'!$D$72))))</f>
        <v>5</v>
      </c>
      <c r="AY569" s="157">
        <f>IF(IF(D569='Sheet1 (2)'!$C$69,'Sheet1 (2)'!$D$69*('Sheet1 (2)'!$D$72-rough_index)/'Sheet1 (2)'!$D$72,IF(shee2!D569='Sheet1 (2)'!$C$70,'Sheet1 (2)'!$D$70*('Sheet1 (2)'!$D$72-rough_index)/'Sheet1 (2)'!$D$72,IF(shee2!D569='Sheet1 (2)'!$C$71,'Sheet1 (2)'!$D$71*('Sheet1 (2)'!$D$72-rough_index)/'Sheet1 (2)'!$D$72)))&lt;0,0,IF(D569='Sheet1 (2)'!$C$69,'Sheet1 (2)'!$D$69*('Sheet1 (2)'!$D$72-rough_index)/'Sheet1 (2)'!$D$72,IF(shee2!D569='Sheet1 (2)'!$C$70,'Sheet1 (2)'!$D$70*('Sheet1 (2)'!$D$72-rough_index)/'Sheet1 (2)'!$D$72,IF(shee2!D569='Sheet1 (2)'!$C$71,'Sheet1 (2)'!$D$71*('Sheet1 (2)'!$D$72-rough_index)/'Sheet1 (2)'!$D$72))))</f>
        <v>2.5</v>
      </c>
      <c r="AZ569" s="159">
        <f>+(AU569*'Sheet1 (2)'!$C$77)+(AV569*'Sheet1 (2)'!$C$78)+(AW569*'Sheet1 (2)'!$C$79)+(AX569*'Sheet1 (2)'!$C$80)+(AY569*'Sheet1 (2)'!$C$81)</f>
        <v>3.95</v>
      </c>
      <c r="BA569" s="213" t="str">
        <f t="shared" si="17"/>
        <v>Fair</v>
      </c>
      <c r="BE569">
        <f>IF(D569='Sheet1 (2)'!$C$61,'Sheet1 (2)'!$D$61*(counts^2)+'Sheet1 (2)'!$G$61*counts+'Sheet1 (2)'!$J$61,IF(D569='Sheet1 (2)'!$C$62,'Sheet1 (2)'!$D$62*counts+'Sheet1 (2)'!$G$62,IF(D569='Sheet1 (2)'!$C$63,'Sheet1 (2)'!$D$63*counts+'Sheet1 (2)'!$G$63,IF(D569='Sheet1 (2)'!$C$64,'Sheet1 (2)'!$D$64*counts+'Sheet1 (2)'!$G$64))))</f>
        <v>2.0984129299999998</v>
      </c>
    </row>
    <row r="570" spans="1:57" ht="12" customHeight="1">
      <c r="A570" s="145" t="s">
        <v>282</v>
      </c>
      <c r="B570" s="145" t="s">
        <v>76</v>
      </c>
      <c r="C570" s="170">
        <v>710</v>
      </c>
      <c r="D570" s="174" t="s">
        <v>77</v>
      </c>
      <c r="E570" s="171">
        <v>8</v>
      </c>
      <c r="F570" s="171">
        <v>2</v>
      </c>
      <c r="G570" s="171" t="s">
        <v>77</v>
      </c>
      <c r="H570" s="171">
        <v>1</v>
      </c>
      <c r="I570" s="171" t="s">
        <v>77</v>
      </c>
      <c r="J570" s="173" t="s">
        <v>80</v>
      </c>
      <c r="K570" s="173" t="s">
        <v>80</v>
      </c>
      <c r="L570" s="169">
        <f>VLOOKUP(CONCATENATE(J570,K570),'Sheet1 (2)'!$J$6:$K$26,2,FALSE)</f>
        <v>0</v>
      </c>
      <c r="M570" s="173" t="s">
        <v>83</v>
      </c>
      <c r="N570" s="173" t="s">
        <v>82</v>
      </c>
      <c r="O570" s="168">
        <f>VLOOKUP(CONCATENATE(M570,N570),'Sheet1 (2)'!$L$6:$M$26,2,FALSE)</f>
        <v>18.75</v>
      </c>
      <c r="P570" s="173" t="s">
        <v>83</v>
      </c>
      <c r="Q570" s="173" t="s">
        <v>82</v>
      </c>
      <c r="R570" s="168">
        <f>VLOOKUP(CONCATENATE(P570,Q570),'Sheet1 (2)'!$N$6:$O$26,2,FALSE)</f>
        <v>18.75</v>
      </c>
      <c r="S570" s="173" t="s">
        <v>80</v>
      </c>
      <c r="T570" s="173" t="s">
        <v>80</v>
      </c>
      <c r="U570" s="168">
        <f>VLOOKUP(CONCATENATE(S570,T570),'Sheet1 (2)'!$P$6:$Q$26,2,FALSE)</f>
        <v>0</v>
      </c>
      <c r="V570" s="173" t="s">
        <v>82</v>
      </c>
      <c r="W570" s="173" t="s">
        <v>79</v>
      </c>
      <c r="X570" s="168">
        <f>VLOOKUP(CONCATENATE(V570,W570),'Sheet1 (2)'!$R$6:$S$26,2,FALSE)</f>
        <v>37.5</v>
      </c>
      <c r="Y570" s="173" t="s">
        <v>80</v>
      </c>
      <c r="Z570" s="173" t="s">
        <v>80</v>
      </c>
      <c r="AA570" s="168">
        <f>VLOOKUP(CONCATENATE(Y570,Z570),'Sheet1 (2)'!$T$6:$U$26,2,FALSE)</f>
        <v>0</v>
      </c>
      <c r="AB570" s="173" t="s">
        <v>80</v>
      </c>
      <c r="AC570" s="173" t="s">
        <v>80</v>
      </c>
      <c r="AD570" s="168">
        <f>VLOOKUP(CONCATENATE(AB570,AC570),'Sheet1 (2)'!$X$6:$Y$26,2,FALSE)</f>
        <v>0</v>
      </c>
      <c r="AE570" s="173" t="s">
        <v>82</v>
      </c>
      <c r="AF570" s="173" t="s">
        <v>81</v>
      </c>
      <c r="AG570" s="168">
        <f>VLOOKUP(CONCATENATE(AE570,AF570),'Sheet1 (2)'!$Z$6:$AA$26,2,FALSE)</f>
        <v>66</v>
      </c>
      <c r="AH570" s="172"/>
      <c r="AI570" s="175"/>
      <c r="AJ570" s="140"/>
      <c r="AK570" s="176" t="s">
        <v>282</v>
      </c>
      <c r="AL570" s="176" t="s">
        <v>76</v>
      </c>
      <c r="AM570" s="170">
        <f t="shared" si="16"/>
        <v>710</v>
      </c>
      <c r="AN570" s="147"/>
      <c r="AO570" s="155"/>
      <c r="AP570" s="156"/>
      <c r="AQ570" s="157">
        <v>3.1319860488000004</v>
      </c>
      <c r="AR570" s="158"/>
      <c r="AS570" s="145">
        <f>LOOKUP(rufmkm,'Sheet1 (2)'!$V$62:$V$71,'Sheet1 (2)'!$W$62:$W$71)</f>
        <v>40</v>
      </c>
      <c r="AT570" s="140"/>
      <c r="AU570" s="157">
        <f>IF(IF(D570='Sheet1 (2)'!$C$69,'Sheet1 (2)'!$D$69*('Sheet1 (2)'!$D$72-rut_index)/'Sheet1 (2)'!$D$72,IF(shee2!D570='Sheet1 (2)'!$C$70,'Sheet1 (2)'!$D$70*('Sheet1 (2)'!$D$72-rut_index)/'Sheet1 (2)'!$D$72,IF(shee2!D570='Sheet1 (2)'!$C$71,'Sheet1 (2)'!$D$71*('Sheet1 (2)'!$D$72-rut_index)/'Sheet1 (2)'!$D$72)))&lt;0,0,IF(D570='Sheet1 (2)'!$C$69,'Sheet1 (2)'!$D$69*('Sheet1 (2)'!$D$72-rut_index)/'Sheet1 (2)'!$D$72,IF(shee2!D570='Sheet1 (2)'!$C$70,'Sheet1 (2)'!$D$70*('Sheet1 (2)'!$D$72-rut_index)/'Sheet1 (2)'!$D$72,IF(shee2!D570='Sheet1 (2)'!$C$71,'Sheet1 (2)'!$D$71*('Sheet1 (2)'!$D$72-rut_index)/'Sheet1 (2)'!$D$72))))</f>
        <v>5</v>
      </c>
      <c r="AV570" s="157">
        <f>IF(IF(D570='Sheet1 (2)'!$C$69,'Sheet1 (2)'!$D$69*('Sheet1 (2)'!$D$72-crack_s_index)/'Sheet1 (2)'!$D$72,IF(shee2!D570='Sheet1 (2)'!$C$70,'Sheet1 (2)'!$D$70*('Sheet1 (2)'!$D$72-crack_s_index)/'Sheet1 (2)'!$D$72,IF(shee2!D570='Sheet1 (2)'!$C$71,'Sheet1 (2)'!$D$71*('Sheet1 (2)'!$D$72-crack_s_index)/'Sheet1 (2)'!$D$72)))&lt;0,0,IF(D570='Sheet1 (2)'!$C$69,'Sheet1 (2)'!$D$69*('Sheet1 (2)'!$D$72-crack_s_index)/'Sheet1 (2)'!$D$72,IF(shee2!D570='Sheet1 (2)'!$C$70,'Sheet1 (2)'!$D$70*('Sheet1 (2)'!$D$72-crack_s_index)/'Sheet1 (2)'!$D$72,IF(shee2!D570='Sheet1 (2)'!$C$71,'Sheet1 (2)'!$D$71*('Sheet1 (2)'!$D$72-crack_s_index)/'Sheet1 (2)'!$D$72))))</f>
        <v>3.4375</v>
      </c>
      <c r="AW570" s="157">
        <f>IF(IF(D570='Sheet1 (2)'!$C$69,'Sheet1 (2)'!$D$69*('Sheet1 (2)'!$D$72-crack_t_index)/'Sheet1 (2)'!$D$72,IF(shee2!D570='Sheet1 (2)'!$C$70,'Sheet1 (2)'!$D$70*('Sheet1 (2)'!$D$72-crack_t_index)/'Sheet1 (2)'!$D$72,IF(shee2!D570='Sheet1 (2)'!$C$71,'Sheet1 (2)'!$D$71*('Sheet1 (2)'!$D$72-crack_t_index)/'Sheet1 (2)'!$D$72)))&lt;0,0,IF(D570='Sheet1 (2)'!$C$69,'Sheet1 (2)'!$D$69*('Sheet1 (2)'!$D$72-crack_t_index)/'Sheet1 (2)'!$D$72,IF(shee2!D570='Sheet1 (2)'!$C$70,'Sheet1 (2)'!$D$70*('Sheet1 (2)'!$D$72-crack_t_index)/'Sheet1 (2)'!$D$72,IF(shee2!D570='Sheet1 (2)'!$C$71,'Sheet1 (2)'!$D$71*('Sheet1 (2)'!$D$72-crack_t_index)/'Sheet1 (2)'!$D$72))))</f>
        <v>3.4375</v>
      </c>
      <c r="AX570" s="157">
        <f>IF(IF(D570='Sheet1 (2)'!$C$69,'Sheet1 (2)'!$D$69*('Sheet1 (2)'!$D$72-rave_index)/'Sheet1 (2)'!$D$72,IF(shee2!D570='Sheet1 (2)'!$C$70,'Sheet1 (2)'!$D$70*('Sheet1 (2)'!$D$72-rave_index)/'Sheet1 (2)'!$D$72,IF(shee2!D570='Sheet1 (2)'!$C$71,'Sheet1 (2)'!$D$71*('Sheet1 (2)'!$D$72-rave_index)/'Sheet1 (2)'!$D$72)))&lt;0,0,IF(D570='Sheet1 (2)'!$C$69,'Sheet1 (2)'!$D$69*('Sheet1 (2)'!$D$72-rave_index)/'Sheet1 (2)'!$D$72,IF(shee2!D570='Sheet1 (2)'!$C$70,'Sheet1 (2)'!$D$70*('Sheet1 (2)'!$D$72-rave_index)/'Sheet1 (2)'!$D$72,IF(shee2!D570='Sheet1 (2)'!$C$71,'Sheet1 (2)'!$D$71*('Sheet1 (2)'!$D$72-rave_index)/'Sheet1 (2)'!$D$72))))</f>
        <v>5</v>
      </c>
      <c r="AY570" s="157">
        <f>IF(IF(D570='Sheet1 (2)'!$C$69,'Sheet1 (2)'!$D$69*('Sheet1 (2)'!$D$72-rough_index)/'Sheet1 (2)'!$D$72,IF(shee2!D570='Sheet1 (2)'!$C$70,'Sheet1 (2)'!$D$70*('Sheet1 (2)'!$D$72-rough_index)/'Sheet1 (2)'!$D$72,IF(shee2!D570='Sheet1 (2)'!$C$71,'Sheet1 (2)'!$D$71*('Sheet1 (2)'!$D$72-rough_index)/'Sheet1 (2)'!$D$72)))&lt;0,0,IF(D570='Sheet1 (2)'!$C$69,'Sheet1 (2)'!$D$69*('Sheet1 (2)'!$D$72-rough_index)/'Sheet1 (2)'!$D$72,IF(shee2!D570='Sheet1 (2)'!$C$70,'Sheet1 (2)'!$D$70*('Sheet1 (2)'!$D$72-rough_index)/'Sheet1 (2)'!$D$72,IF(shee2!D570='Sheet1 (2)'!$C$71,'Sheet1 (2)'!$D$71*('Sheet1 (2)'!$D$72-rough_index)/'Sheet1 (2)'!$D$72))))</f>
        <v>1.6666666666666667</v>
      </c>
      <c r="AZ570" s="159">
        <f>+(AU570*'Sheet1 (2)'!$C$77)+(AV570*'Sheet1 (2)'!$C$78)+(AW570*'Sheet1 (2)'!$C$79)+(AX570*'Sheet1 (2)'!$C$80)+(AY570*'Sheet1 (2)'!$C$81)</f>
        <v>3.375</v>
      </c>
      <c r="BA570" s="213" t="str">
        <f t="shared" si="17"/>
        <v>Fair</v>
      </c>
      <c r="BE570">
        <f>IF(D570='Sheet1 (2)'!$C$61,'Sheet1 (2)'!$D$61*(counts^2)+'Sheet1 (2)'!$G$61*counts+'Sheet1 (2)'!$J$61,IF(D570='Sheet1 (2)'!$C$62,'Sheet1 (2)'!$D$62*counts+'Sheet1 (2)'!$G$62,IF(D570='Sheet1 (2)'!$C$63,'Sheet1 (2)'!$D$63*counts+'Sheet1 (2)'!$G$63,IF(D570='Sheet1 (2)'!$C$64,'Sheet1 (2)'!$D$64*counts+'Sheet1 (2)'!$G$64))))</f>
        <v>2.0984129299999998</v>
      </c>
    </row>
    <row r="571" spans="1:57" ht="12" customHeight="1">
      <c r="A571" s="145" t="s">
        <v>282</v>
      </c>
      <c r="B571" s="145" t="s">
        <v>76</v>
      </c>
      <c r="C571" s="170">
        <v>711</v>
      </c>
      <c r="D571" s="174" t="s">
        <v>77</v>
      </c>
      <c r="E571" s="171">
        <v>8</v>
      </c>
      <c r="F571" s="171">
        <v>2</v>
      </c>
      <c r="G571" s="171" t="s">
        <v>77</v>
      </c>
      <c r="H571" s="171">
        <v>1</v>
      </c>
      <c r="I571" s="171" t="s">
        <v>77</v>
      </c>
      <c r="J571" s="173" t="s">
        <v>80</v>
      </c>
      <c r="K571" s="173" t="s">
        <v>80</v>
      </c>
      <c r="L571" s="169">
        <f>VLOOKUP(CONCATENATE(J571,K571),'Sheet1 (2)'!$J$6:$K$26,2,FALSE)</f>
        <v>0</v>
      </c>
      <c r="M571" s="173" t="s">
        <v>83</v>
      </c>
      <c r="N571" s="173" t="s">
        <v>82</v>
      </c>
      <c r="O571" s="168">
        <f>VLOOKUP(CONCATENATE(M571,N571),'Sheet1 (2)'!$L$6:$M$26,2,FALSE)</f>
        <v>18.75</v>
      </c>
      <c r="P571" s="173" t="s">
        <v>83</v>
      </c>
      <c r="Q571" s="173" t="s">
        <v>82</v>
      </c>
      <c r="R571" s="168">
        <f>VLOOKUP(CONCATENATE(P571,Q571),'Sheet1 (2)'!$N$6:$O$26,2,FALSE)</f>
        <v>18.75</v>
      </c>
      <c r="S571" s="173" t="s">
        <v>80</v>
      </c>
      <c r="T571" s="173" t="s">
        <v>80</v>
      </c>
      <c r="U571" s="168">
        <f>VLOOKUP(CONCATENATE(S571,T571),'Sheet1 (2)'!$P$6:$Q$26,2,FALSE)</f>
        <v>0</v>
      </c>
      <c r="V571" s="173" t="s">
        <v>78</v>
      </c>
      <c r="W571" s="173" t="s">
        <v>79</v>
      </c>
      <c r="X571" s="168">
        <f>VLOOKUP(CONCATENATE(V571,W571),'Sheet1 (2)'!$R$6:$S$26,2,FALSE)</f>
        <v>18.75</v>
      </c>
      <c r="Y571" s="173" t="s">
        <v>80</v>
      </c>
      <c r="Z571" s="173" t="s">
        <v>80</v>
      </c>
      <c r="AA571" s="168">
        <f>VLOOKUP(CONCATENATE(Y571,Z571),'Sheet1 (2)'!$T$6:$U$26,2,FALSE)</f>
        <v>0</v>
      </c>
      <c r="AB571" s="173" t="s">
        <v>80</v>
      </c>
      <c r="AC571" s="173" t="s">
        <v>80</v>
      </c>
      <c r="AD571" s="168">
        <f>VLOOKUP(CONCATENATE(AB571,AC571),'Sheet1 (2)'!$X$6:$Y$26,2,FALSE)</f>
        <v>0</v>
      </c>
      <c r="AE571" s="173" t="s">
        <v>82</v>
      </c>
      <c r="AF571" s="173" t="s">
        <v>81</v>
      </c>
      <c r="AG571" s="168">
        <f>VLOOKUP(CONCATENATE(AE571,AF571),'Sheet1 (2)'!$Z$6:$AA$26,2,FALSE)</f>
        <v>66</v>
      </c>
      <c r="AH571" s="172"/>
      <c r="AI571" s="175"/>
      <c r="AJ571" s="140"/>
      <c r="AK571" s="176" t="s">
        <v>282</v>
      </c>
      <c r="AL571" s="176" t="s">
        <v>76</v>
      </c>
      <c r="AM571" s="170">
        <f t="shared" si="16"/>
        <v>711</v>
      </c>
      <c r="AN571" s="147"/>
      <c r="AO571" s="155"/>
      <c r="AP571" s="156"/>
      <c r="AQ571" s="157">
        <v>2.5087095252</v>
      </c>
      <c r="AR571" s="158"/>
      <c r="AS571" s="145">
        <f>LOOKUP(rufmkm,'Sheet1 (2)'!$V$62:$V$71,'Sheet1 (2)'!$W$62:$W$71)</f>
        <v>30</v>
      </c>
      <c r="AT571" s="140"/>
      <c r="AU571" s="157">
        <f>IF(IF(D571='Sheet1 (2)'!$C$69,'Sheet1 (2)'!$D$69*('Sheet1 (2)'!$D$72-rut_index)/'Sheet1 (2)'!$D$72,IF(shee2!D571='Sheet1 (2)'!$C$70,'Sheet1 (2)'!$D$70*('Sheet1 (2)'!$D$72-rut_index)/'Sheet1 (2)'!$D$72,IF(shee2!D571='Sheet1 (2)'!$C$71,'Sheet1 (2)'!$D$71*('Sheet1 (2)'!$D$72-rut_index)/'Sheet1 (2)'!$D$72)))&lt;0,0,IF(D571='Sheet1 (2)'!$C$69,'Sheet1 (2)'!$D$69*('Sheet1 (2)'!$D$72-rut_index)/'Sheet1 (2)'!$D$72,IF(shee2!D571='Sheet1 (2)'!$C$70,'Sheet1 (2)'!$D$70*('Sheet1 (2)'!$D$72-rut_index)/'Sheet1 (2)'!$D$72,IF(shee2!D571='Sheet1 (2)'!$C$71,'Sheet1 (2)'!$D$71*('Sheet1 (2)'!$D$72-rut_index)/'Sheet1 (2)'!$D$72))))</f>
        <v>5</v>
      </c>
      <c r="AV571" s="157">
        <f>IF(IF(D571='Sheet1 (2)'!$C$69,'Sheet1 (2)'!$D$69*('Sheet1 (2)'!$D$72-crack_s_index)/'Sheet1 (2)'!$D$72,IF(shee2!D571='Sheet1 (2)'!$C$70,'Sheet1 (2)'!$D$70*('Sheet1 (2)'!$D$72-crack_s_index)/'Sheet1 (2)'!$D$72,IF(shee2!D571='Sheet1 (2)'!$C$71,'Sheet1 (2)'!$D$71*('Sheet1 (2)'!$D$72-crack_s_index)/'Sheet1 (2)'!$D$72)))&lt;0,0,IF(D571='Sheet1 (2)'!$C$69,'Sheet1 (2)'!$D$69*('Sheet1 (2)'!$D$72-crack_s_index)/'Sheet1 (2)'!$D$72,IF(shee2!D571='Sheet1 (2)'!$C$70,'Sheet1 (2)'!$D$70*('Sheet1 (2)'!$D$72-crack_s_index)/'Sheet1 (2)'!$D$72,IF(shee2!D571='Sheet1 (2)'!$C$71,'Sheet1 (2)'!$D$71*('Sheet1 (2)'!$D$72-crack_s_index)/'Sheet1 (2)'!$D$72))))</f>
        <v>3.4375</v>
      </c>
      <c r="AW571" s="157">
        <f>IF(IF(D571='Sheet1 (2)'!$C$69,'Sheet1 (2)'!$D$69*('Sheet1 (2)'!$D$72-crack_t_index)/'Sheet1 (2)'!$D$72,IF(shee2!D571='Sheet1 (2)'!$C$70,'Sheet1 (2)'!$D$70*('Sheet1 (2)'!$D$72-crack_t_index)/'Sheet1 (2)'!$D$72,IF(shee2!D571='Sheet1 (2)'!$C$71,'Sheet1 (2)'!$D$71*('Sheet1 (2)'!$D$72-crack_t_index)/'Sheet1 (2)'!$D$72)))&lt;0,0,IF(D571='Sheet1 (2)'!$C$69,'Sheet1 (2)'!$D$69*('Sheet1 (2)'!$D$72-crack_t_index)/'Sheet1 (2)'!$D$72,IF(shee2!D571='Sheet1 (2)'!$C$70,'Sheet1 (2)'!$D$70*('Sheet1 (2)'!$D$72-crack_t_index)/'Sheet1 (2)'!$D$72,IF(shee2!D571='Sheet1 (2)'!$C$71,'Sheet1 (2)'!$D$71*('Sheet1 (2)'!$D$72-crack_t_index)/'Sheet1 (2)'!$D$72))))</f>
        <v>3.4375</v>
      </c>
      <c r="AX571" s="157">
        <f>IF(IF(D571='Sheet1 (2)'!$C$69,'Sheet1 (2)'!$D$69*('Sheet1 (2)'!$D$72-rave_index)/'Sheet1 (2)'!$D$72,IF(shee2!D571='Sheet1 (2)'!$C$70,'Sheet1 (2)'!$D$70*('Sheet1 (2)'!$D$72-rave_index)/'Sheet1 (2)'!$D$72,IF(shee2!D571='Sheet1 (2)'!$C$71,'Sheet1 (2)'!$D$71*('Sheet1 (2)'!$D$72-rave_index)/'Sheet1 (2)'!$D$72)))&lt;0,0,IF(D571='Sheet1 (2)'!$C$69,'Sheet1 (2)'!$D$69*('Sheet1 (2)'!$D$72-rave_index)/'Sheet1 (2)'!$D$72,IF(shee2!D571='Sheet1 (2)'!$C$70,'Sheet1 (2)'!$D$70*('Sheet1 (2)'!$D$72-rave_index)/'Sheet1 (2)'!$D$72,IF(shee2!D571='Sheet1 (2)'!$C$71,'Sheet1 (2)'!$D$71*('Sheet1 (2)'!$D$72-rave_index)/'Sheet1 (2)'!$D$72))))</f>
        <v>5</v>
      </c>
      <c r="AY571" s="157">
        <f>IF(IF(D571='Sheet1 (2)'!$C$69,'Sheet1 (2)'!$D$69*('Sheet1 (2)'!$D$72-rough_index)/'Sheet1 (2)'!$D$72,IF(shee2!D571='Sheet1 (2)'!$C$70,'Sheet1 (2)'!$D$70*('Sheet1 (2)'!$D$72-rough_index)/'Sheet1 (2)'!$D$72,IF(shee2!D571='Sheet1 (2)'!$C$71,'Sheet1 (2)'!$D$71*('Sheet1 (2)'!$D$72-rough_index)/'Sheet1 (2)'!$D$72)))&lt;0,0,IF(D571='Sheet1 (2)'!$C$69,'Sheet1 (2)'!$D$69*('Sheet1 (2)'!$D$72-rough_index)/'Sheet1 (2)'!$D$72,IF(shee2!D571='Sheet1 (2)'!$C$70,'Sheet1 (2)'!$D$70*('Sheet1 (2)'!$D$72-rough_index)/'Sheet1 (2)'!$D$72,IF(shee2!D571='Sheet1 (2)'!$C$71,'Sheet1 (2)'!$D$71*('Sheet1 (2)'!$D$72-rough_index)/'Sheet1 (2)'!$D$72))))</f>
        <v>2.5</v>
      </c>
      <c r="AZ571" s="159">
        <f>+(AU571*'Sheet1 (2)'!$C$77)+(AV571*'Sheet1 (2)'!$C$78)+(AW571*'Sheet1 (2)'!$C$79)+(AX571*'Sheet1 (2)'!$C$80)+(AY571*'Sheet1 (2)'!$C$81)</f>
        <v>3.625</v>
      </c>
      <c r="BA571" s="213" t="str">
        <f t="shared" si="17"/>
        <v>Fair</v>
      </c>
      <c r="BE571">
        <f>IF(D571='Sheet1 (2)'!$C$61,'Sheet1 (2)'!$D$61*(counts^2)+'Sheet1 (2)'!$G$61*counts+'Sheet1 (2)'!$J$61,IF(D571='Sheet1 (2)'!$C$62,'Sheet1 (2)'!$D$62*counts+'Sheet1 (2)'!$G$62,IF(D571='Sheet1 (2)'!$C$63,'Sheet1 (2)'!$D$63*counts+'Sheet1 (2)'!$G$63,IF(D571='Sheet1 (2)'!$C$64,'Sheet1 (2)'!$D$64*counts+'Sheet1 (2)'!$G$64))))</f>
        <v>2.0984129299999998</v>
      </c>
    </row>
    <row r="572" spans="1:57" ht="12" customHeight="1">
      <c r="A572" s="145" t="s">
        <v>282</v>
      </c>
      <c r="B572" s="145" t="s">
        <v>76</v>
      </c>
      <c r="C572" s="170">
        <v>712</v>
      </c>
      <c r="D572" s="174" t="s">
        <v>77</v>
      </c>
      <c r="E572" s="171">
        <v>8</v>
      </c>
      <c r="F572" s="171">
        <v>2</v>
      </c>
      <c r="G572" s="171" t="s">
        <v>77</v>
      </c>
      <c r="H572" s="171">
        <v>1</v>
      </c>
      <c r="I572" s="171" t="s">
        <v>77</v>
      </c>
      <c r="J572" s="173" t="s">
        <v>80</v>
      </c>
      <c r="K572" s="173" t="s">
        <v>80</v>
      </c>
      <c r="L572" s="169">
        <f>VLOOKUP(CONCATENATE(J572,K572),'Sheet1 (2)'!$J$6:$K$26,2,FALSE)</f>
        <v>0</v>
      </c>
      <c r="M572" s="173" t="s">
        <v>83</v>
      </c>
      <c r="N572" s="173" t="s">
        <v>83</v>
      </c>
      <c r="O572" s="168">
        <f>VLOOKUP(CONCATENATE(M572,N572),'Sheet1 (2)'!$L$6:$M$26,2,FALSE)</f>
        <v>37.5</v>
      </c>
      <c r="P572" s="173" t="s">
        <v>83</v>
      </c>
      <c r="Q572" s="173" t="s">
        <v>82</v>
      </c>
      <c r="R572" s="168">
        <f>VLOOKUP(CONCATENATE(P572,Q572),'Sheet1 (2)'!$N$6:$O$26,2,FALSE)</f>
        <v>18.75</v>
      </c>
      <c r="S572" s="173" t="s">
        <v>78</v>
      </c>
      <c r="T572" s="173" t="s">
        <v>79</v>
      </c>
      <c r="U572" s="168">
        <f>VLOOKUP(CONCATENATE(S572,T572),'Sheet1 (2)'!$P$6:$Q$26,2,FALSE)</f>
        <v>18.75</v>
      </c>
      <c r="V572" s="173" t="s">
        <v>79</v>
      </c>
      <c r="W572" s="173" t="s">
        <v>81</v>
      </c>
      <c r="X572" s="168">
        <f>VLOOKUP(CONCATENATE(V572,W572),'Sheet1 (2)'!$R$6:$S$26,2,FALSE)</f>
        <v>100</v>
      </c>
      <c r="Y572" s="173" t="s">
        <v>83</v>
      </c>
      <c r="Z572" s="173" t="s">
        <v>82</v>
      </c>
      <c r="AA572" s="168">
        <f>VLOOKUP(CONCATENATE(Y572,Z572),'Sheet1 (2)'!$T$6:$U$26,2,FALSE)</f>
        <v>18.75</v>
      </c>
      <c r="AB572" s="173" t="s">
        <v>80</v>
      </c>
      <c r="AC572" s="173" t="s">
        <v>80</v>
      </c>
      <c r="AD572" s="168">
        <f>VLOOKUP(CONCATENATE(AB572,AC572),'Sheet1 (2)'!$X$6:$Y$26,2,FALSE)</f>
        <v>0</v>
      </c>
      <c r="AE572" s="173" t="s">
        <v>82</v>
      </c>
      <c r="AF572" s="173" t="s">
        <v>81</v>
      </c>
      <c r="AG572" s="168">
        <f>VLOOKUP(CONCATENATE(AE572,AF572),'Sheet1 (2)'!$Z$6:$AA$26,2,FALSE)</f>
        <v>66</v>
      </c>
      <c r="AH572" s="172"/>
      <c r="AI572" s="175"/>
      <c r="AJ572" s="140"/>
      <c r="AK572" s="176" t="s">
        <v>282</v>
      </c>
      <c r="AL572" s="176" t="s">
        <v>76</v>
      </c>
      <c r="AM572" s="170">
        <f t="shared" si="16"/>
        <v>712</v>
      </c>
      <c r="AN572" s="147"/>
      <c r="AO572" s="155"/>
      <c r="AP572" s="156"/>
      <c r="AQ572" s="157">
        <v>2.4191341399999997</v>
      </c>
      <c r="AR572" s="158"/>
      <c r="AS572" s="145">
        <f>LOOKUP(rufmkm,'Sheet1 (2)'!$V$62:$V$71,'Sheet1 (2)'!$W$62:$W$71)</f>
        <v>30</v>
      </c>
      <c r="AT572" s="140"/>
      <c r="AU572" s="157">
        <f>IF(IF(D572='Sheet1 (2)'!$C$69,'Sheet1 (2)'!$D$69*('Sheet1 (2)'!$D$72-rut_index)/'Sheet1 (2)'!$D$72,IF(shee2!D572='Sheet1 (2)'!$C$70,'Sheet1 (2)'!$D$70*('Sheet1 (2)'!$D$72-rut_index)/'Sheet1 (2)'!$D$72,IF(shee2!D572='Sheet1 (2)'!$C$71,'Sheet1 (2)'!$D$71*('Sheet1 (2)'!$D$72-rut_index)/'Sheet1 (2)'!$D$72)))&lt;0,0,IF(D572='Sheet1 (2)'!$C$69,'Sheet1 (2)'!$D$69*('Sheet1 (2)'!$D$72-rut_index)/'Sheet1 (2)'!$D$72,IF(shee2!D572='Sheet1 (2)'!$C$70,'Sheet1 (2)'!$D$70*('Sheet1 (2)'!$D$72-rut_index)/'Sheet1 (2)'!$D$72,IF(shee2!D572='Sheet1 (2)'!$C$71,'Sheet1 (2)'!$D$71*('Sheet1 (2)'!$D$72-rut_index)/'Sheet1 (2)'!$D$72))))</f>
        <v>5</v>
      </c>
      <c r="AV572" s="157">
        <f>IF(IF(D572='Sheet1 (2)'!$C$69,'Sheet1 (2)'!$D$69*('Sheet1 (2)'!$D$72-crack_s_index)/'Sheet1 (2)'!$D$72,IF(shee2!D572='Sheet1 (2)'!$C$70,'Sheet1 (2)'!$D$70*('Sheet1 (2)'!$D$72-crack_s_index)/'Sheet1 (2)'!$D$72,IF(shee2!D572='Sheet1 (2)'!$C$71,'Sheet1 (2)'!$D$71*('Sheet1 (2)'!$D$72-crack_s_index)/'Sheet1 (2)'!$D$72)))&lt;0,0,IF(D572='Sheet1 (2)'!$C$69,'Sheet1 (2)'!$D$69*('Sheet1 (2)'!$D$72-crack_s_index)/'Sheet1 (2)'!$D$72,IF(shee2!D572='Sheet1 (2)'!$C$70,'Sheet1 (2)'!$D$70*('Sheet1 (2)'!$D$72-crack_s_index)/'Sheet1 (2)'!$D$72,IF(shee2!D572='Sheet1 (2)'!$C$71,'Sheet1 (2)'!$D$71*('Sheet1 (2)'!$D$72-crack_s_index)/'Sheet1 (2)'!$D$72))))</f>
        <v>1.875</v>
      </c>
      <c r="AW572" s="157">
        <f>IF(IF(D572='Sheet1 (2)'!$C$69,'Sheet1 (2)'!$D$69*('Sheet1 (2)'!$D$72-crack_t_index)/'Sheet1 (2)'!$D$72,IF(shee2!D572='Sheet1 (2)'!$C$70,'Sheet1 (2)'!$D$70*('Sheet1 (2)'!$D$72-crack_t_index)/'Sheet1 (2)'!$D$72,IF(shee2!D572='Sheet1 (2)'!$C$71,'Sheet1 (2)'!$D$71*('Sheet1 (2)'!$D$72-crack_t_index)/'Sheet1 (2)'!$D$72)))&lt;0,0,IF(D572='Sheet1 (2)'!$C$69,'Sheet1 (2)'!$D$69*('Sheet1 (2)'!$D$72-crack_t_index)/'Sheet1 (2)'!$D$72,IF(shee2!D572='Sheet1 (2)'!$C$70,'Sheet1 (2)'!$D$70*('Sheet1 (2)'!$D$72-crack_t_index)/'Sheet1 (2)'!$D$72,IF(shee2!D572='Sheet1 (2)'!$C$71,'Sheet1 (2)'!$D$71*('Sheet1 (2)'!$D$72-crack_t_index)/'Sheet1 (2)'!$D$72))))</f>
        <v>3.4375</v>
      </c>
      <c r="AX572" s="157">
        <f>IF(IF(D572='Sheet1 (2)'!$C$69,'Sheet1 (2)'!$D$69*('Sheet1 (2)'!$D$72-rave_index)/'Sheet1 (2)'!$D$72,IF(shee2!D572='Sheet1 (2)'!$C$70,'Sheet1 (2)'!$D$70*('Sheet1 (2)'!$D$72-rave_index)/'Sheet1 (2)'!$D$72,IF(shee2!D572='Sheet1 (2)'!$C$71,'Sheet1 (2)'!$D$71*('Sheet1 (2)'!$D$72-rave_index)/'Sheet1 (2)'!$D$72)))&lt;0,0,IF(D572='Sheet1 (2)'!$C$69,'Sheet1 (2)'!$D$69*('Sheet1 (2)'!$D$72-rave_index)/'Sheet1 (2)'!$D$72,IF(shee2!D572='Sheet1 (2)'!$C$70,'Sheet1 (2)'!$D$70*('Sheet1 (2)'!$D$72-rave_index)/'Sheet1 (2)'!$D$72,IF(shee2!D572='Sheet1 (2)'!$C$71,'Sheet1 (2)'!$D$71*('Sheet1 (2)'!$D$72-rave_index)/'Sheet1 (2)'!$D$72))))</f>
        <v>3.4375</v>
      </c>
      <c r="AY572" s="157">
        <f>IF(IF(D572='Sheet1 (2)'!$C$69,'Sheet1 (2)'!$D$69*('Sheet1 (2)'!$D$72-rough_index)/'Sheet1 (2)'!$D$72,IF(shee2!D572='Sheet1 (2)'!$C$70,'Sheet1 (2)'!$D$70*('Sheet1 (2)'!$D$72-rough_index)/'Sheet1 (2)'!$D$72,IF(shee2!D572='Sheet1 (2)'!$C$71,'Sheet1 (2)'!$D$71*('Sheet1 (2)'!$D$72-rough_index)/'Sheet1 (2)'!$D$72)))&lt;0,0,IF(D572='Sheet1 (2)'!$C$69,'Sheet1 (2)'!$D$69*('Sheet1 (2)'!$D$72-rough_index)/'Sheet1 (2)'!$D$72,IF(shee2!D572='Sheet1 (2)'!$C$70,'Sheet1 (2)'!$D$70*('Sheet1 (2)'!$D$72-rough_index)/'Sheet1 (2)'!$D$72,IF(shee2!D572='Sheet1 (2)'!$C$71,'Sheet1 (2)'!$D$71*('Sheet1 (2)'!$D$72-rough_index)/'Sheet1 (2)'!$D$72))))</f>
        <v>2.5</v>
      </c>
      <c r="AZ572" s="159">
        <f>+(AU572*'Sheet1 (2)'!$C$77)+(AV572*'Sheet1 (2)'!$C$78)+(AW572*'Sheet1 (2)'!$C$79)+(AX572*'Sheet1 (2)'!$C$80)+(AY572*'Sheet1 (2)'!$C$81)</f>
        <v>2.90625</v>
      </c>
      <c r="BA572" s="213" t="str">
        <f t="shared" si="17"/>
        <v>Fair</v>
      </c>
      <c r="BE572">
        <f>IF(D572='Sheet1 (2)'!$C$61,'Sheet1 (2)'!$D$61*(counts^2)+'Sheet1 (2)'!$G$61*counts+'Sheet1 (2)'!$J$61,IF(D572='Sheet1 (2)'!$C$62,'Sheet1 (2)'!$D$62*counts+'Sheet1 (2)'!$G$62,IF(D572='Sheet1 (2)'!$C$63,'Sheet1 (2)'!$D$63*counts+'Sheet1 (2)'!$G$63,IF(D572='Sheet1 (2)'!$C$64,'Sheet1 (2)'!$D$64*counts+'Sheet1 (2)'!$G$64))))</f>
        <v>2.0984129299999998</v>
      </c>
    </row>
    <row r="573" spans="1:57" ht="12" customHeight="1">
      <c r="A573" s="145" t="s">
        <v>282</v>
      </c>
      <c r="B573" s="145" t="s">
        <v>76</v>
      </c>
      <c r="C573" s="170">
        <v>713</v>
      </c>
      <c r="D573" s="174" t="s">
        <v>77</v>
      </c>
      <c r="E573" s="171">
        <v>8</v>
      </c>
      <c r="F573" s="171">
        <v>2</v>
      </c>
      <c r="G573" s="171" t="s">
        <v>77</v>
      </c>
      <c r="H573" s="171">
        <v>1</v>
      </c>
      <c r="I573" s="171" t="s">
        <v>77</v>
      </c>
      <c r="J573" s="173" t="s">
        <v>80</v>
      </c>
      <c r="K573" s="173" t="s">
        <v>80</v>
      </c>
      <c r="L573" s="169">
        <f>VLOOKUP(CONCATENATE(J573,K573),'Sheet1 (2)'!$J$6:$K$26,2,FALSE)</f>
        <v>0</v>
      </c>
      <c r="M573" s="173" t="s">
        <v>83</v>
      </c>
      <c r="N573" s="173" t="s">
        <v>82</v>
      </c>
      <c r="O573" s="168">
        <f>VLOOKUP(CONCATENATE(M573,N573),'Sheet1 (2)'!$L$6:$M$26,2,FALSE)</f>
        <v>18.75</v>
      </c>
      <c r="P573" s="173" t="s">
        <v>83</v>
      </c>
      <c r="Q573" s="173" t="s">
        <v>82</v>
      </c>
      <c r="R573" s="168">
        <f>VLOOKUP(CONCATENATE(P573,Q573),'Sheet1 (2)'!$N$6:$O$26,2,FALSE)</f>
        <v>18.75</v>
      </c>
      <c r="S573" s="173" t="s">
        <v>78</v>
      </c>
      <c r="T573" s="173" t="s">
        <v>79</v>
      </c>
      <c r="U573" s="168">
        <f>VLOOKUP(CONCATENATE(S573,T573),'Sheet1 (2)'!$P$6:$Q$26,2,FALSE)</f>
        <v>18.75</v>
      </c>
      <c r="V573" s="173" t="s">
        <v>79</v>
      </c>
      <c r="W573" s="173" t="s">
        <v>81</v>
      </c>
      <c r="X573" s="168">
        <f>VLOOKUP(CONCATENATE(V573,W573),'Sheet1 (2)'!$R$6:$S$26,2,FALSE)</f>
        <v>100</v>
      </c>
      <c r="Y573" s="173" t="s">
        <v>80</v>
      </c>
      <c r="Z573" s="173" t="s">
        <v>80</v>
      </c>
      <c r="AA573" s="168">
        <f>VLOOKUP(CONCATENATE(Y573,Z573),'Sheet1 (2)'!$T$6:$U$26,2,FALSE)</f>
        <v>0</v>
      </c>
      <c r="AB573" s="173" t="s">
        <v>80</v>
      </c>
      <c r="AC573" s="173" t="s">
        <v>80</v>
      </c>
      <c r="AD573" s="168">
        <f>VLOOKUP(CONCATENATE(AB573,AC573),'Sheet1 (2)'!$X$6:$Y$26,2,FALSE)</f>
        <v>0</v>
      </c>
      <c r="AE573" s="173" t="s">
        <v>82</v>
      </c>
      <c r="AF573" s="173" t="s">
        <v>81</v>
      </c>
      <c r="AG573" s="168">
        <f>VLOOKUP(CONCATENATE(AE573,AF573),'Sheet1 (2)'!$Z$6:$AA$26,2,FALSE)</f>
        <v>66</v>
      </c>
      <c r="AH573" s="172"/>
      <c r="AI573" s="175"/>
      <c r="AJ573" s="140"/>
      <c r="AK573" s="176" t="s">
        <v>282</v>
      </c>
      <c r="AL573" s="176" t="s">
        <v>76</v>
      </c>
      <c r="AM573" s="170">
        <f t="shared" si="16"/>
        <v>713</v>
      </c>
      <c r="AN573" s="147"/>
      <c r="AO573" s="155"/>
      <c r="AP573" s="156"/>
      <c r="AQ573" s="157">
        <v>2.3485386028000002</v>
      </c>
      <c r="AR573" s="158"/>
      <c r="AS573" s="145">
        <f>LOOKUP(rufmkm,'Sheet1 (2)'!$V$62:$V$71,'Sheet1 (2)'!$W$62:$W$71)</f>
        <v>30</v>
      </c>
      <c r="AT573" s="140"/>
      <c r="AU573" s="157">
        <f>IF(IF(D573='Sheet1 (2)'!$C$69,'Sheet1 (2)'!$D$69*('Sheet1 (2)'!$D$72-rut_index)/'Sheet1 (2)'!$D$72,IF(shee2!D573='Sheet1 (2)'!$C$70,'Sheet1 (2)'!$D$70*('Sheet1 (2)'!$D$72-rut_index)/'Sheet1 (2)'!$D$72,IF(shee2!D573='Sheet1 (2)'!$C$71,'Sheet1 (2)'!$D$71*('Sheet1 (2)'!$D$72-rut_index)/'Sheet1 (2)'!$D$72)))&lt;0,0,IF(D573='Sheet1 (2)'!$C$69,'Sheet1 (2)'!$D$69*('Sheet1 (2)'!$D$72-rut_index)/'Sheet1 (2)'!$D$72,IF(shee2!D573='Sheet1 (2)'!$C$70,'Sheet1 (2)'!$D$70*('Sheet1 (2)'!$D$72-rut_index)/'Sheet1 (2)'!$D$72,IF(shee2!D573='Sheet1 (2)'!$C$71,'Sheet1 (2)'!$D$71*('Sheet1 (2)'!$D$72-rut_index)/'Sheet1 (2)'!$D$72))))</f>
        <v>5</v>
      </c>
      <c r="AV573" s="157">
        <f>IF(IF(D573='Sheet1 (2)'!$C$69,'Sheet1 (2)'!$D$69*('Sheet1 (2)'!$D$72-crack_s_index)/'Sheet1 (2)'!$D$72,IF(shee2!D573='Sheet1 (2)'!$C$70,'Sheet1 (2)'!$D$70*('Sheet1 (2)'!$D$72-crack_s_index)/'Sheet1 (2)'!$D$72,IF(shee2!D573='Sheet1 (2)'!$C$71,'Sheet1 (2)'!$D$71*('Sheet1 (2)'!$D$72-crack_s_index)/'Sheet1 (2)'!$D$72)))&lt;0,0,IF(D573='Sheet1 (2)'!$C$69,'Sheet1 (2)'!$D$69*('Sheet1 (2)'!$D$72-crack_s_index)/'Sheet1 (2)'!$D$72,IF(shee2!D573='Sheet1 (2)'!$C$70,'Sheet1 (2)'!$D$70*('Sheet1 (2)'!$D$72-crack_s_index)/'Sheet1 (2)'!$D$72,IF(shee2!D573='Sheet1 (2)'!$C$71,'Sheet1 (2)'!$D$71*('Sheet1 (2)'!$D$72-crack_s_index)/'Sheet1 (2)'!$D$72))))</f>
        <v>3.4375</v>
      </c>
      <c r="AW573" s="157">
        <f>IF(IF(D573='Sheet1 (2)'!$C$69,'Sheet1 (2)'!$D$69*('Sheet1 (2)'!$D$72-crack_t_index)/'Sheet1 (2)'!$D$72,IF(shee2!D573='Sheet1 (2)'!$C$70,'Sheet1 (2)'!$D$70*('Sheet1 (2)'!$D$72-crack_t_index)/'Sheet1 (2)'!$D$72,IF(shee2!D573='Sheet1 (2)'!$C$71,'Sheet1 (2)'!$D$71*('Sheet1 (2)'!$D$72-crack_t_index)/'Sheet1 (2)'!$D$72)))&lt;0,0,IF(D573='Sheet1 (2)'!$C$69,'Sheet1 (2)'!$D$69*('Sheet1 (2)'!$D$72-crack_t_index)/'Sheet1 (2)'!$D$72,IF(shee2!D573='Sheet1 (2)'!$C$70,'Sheet1 (2)'!$D$70*('Sheet1 (2)'!$D$72-crack_t_index)/'Sheet1 (2)'!$D$72,IF(shee2!D573='Sheet1 (2)'!$C$71,'Sheet1 (2)'!$D$71*('Sheet1 (2)'!$D$72-crack_t_index)/'Sheet1 (2)'!$D$72))))</f>
        <v>3.4375</v>
      </c>
      <c r="AX573" s="157">
        <f>IF(IF(D573='Sheet1 (2)'!$C$69,'Sheet1 (2)'!$D$69*('Sheet1 (2)'!$D$72-rave_index)/'Sheet1 (2)'!$D$72,IF(shee2!D573='Sheet1 (2)'!$C$70,'Sheet1 (2)'!$D$70*('Sheet1 (2)'!$D$72-rave_index)/'Sheet1 (2)'!$D$72,IF(shee2!D573='Sheet1 (2)'!$C$71,'Sheet1 (2)'!$D$71*('Sheet1 (2)'!$D$72-rave_index)/'Sheet1 (2)'!$D$72)))&lt;0,0,IF(D573='Sheet1 (2)'!$C$69,'Sheet1 (2)'!$D$69*('Sheet1 (2)'!$D$72-rave_index)/'Sheet1 (2)'!$D$72,IF(shee2!D573='Sheet1 (2)'!$C$70,'Sheet1 (2)'!$D$70*('Sheet1 (2)'!$D$72-rave_index)/'Sheet1 (2)'!$D$72,IF(shee2!D573='Sheet1 (2)'!$C$71,'Sheet1 (2)'!$D$71*('Sheet1 (2)'!$D$72-rave_index)/'Sheet1 (2)'!$D$72))))</f>
        <v>5</v>
      </c>
      <c r="AY573" s="157">
        <f>IF(IF(D573='Sheet1 (2)'!$C$69,'Sheet1 (2)'!$D$69*('Sheet1 (2)'!$D$72-rough_index)/'Sheet1 (2)'!$D$72,IF(shee2!D573='Sheet1 (2)'!$C$70,'Sheet1 (2)'!$D$70*('Sheet1 (2)'!$D$72-rough_index)/'Sheet1 (2)'!$D$72,IF(shee2!D573='Sheet1 (2)'!$C$71,'Sheet1 (2)'!$D$71*('Sheet1 (2)'!$D$72-rough_index)/'Sheet1 (2)'!$D$72)))&lt;0,0,IF(D573='Sheet1 (2)'!$C$69,'Sheet1 (2)'!$D$69*('Sheet1 (2)'!$D$72-rough_index)/'Sheet1 (2)'!$D$72,IF(shee2!D573='Sheet1 (2)'!$C$70,'Sheet1 (2)'!$D$70*('Sheet1 (2)'!$D$72-rough_index)/'Sheet1 (2)'!$D$72,IF(shee2!D573='Sheet1 (2)'!$C$71,'Sheet1 (2)'!$D$71*('Sheet1 (2)'!$D$72-rough_index)/'Sheet1 (2)'!$D$72))))</f>
        <v>2.5</v>
      </c>
      <c r="AZ573" s="159">
        <f>+(AU573*'Sheet1 (2)'!$C$77)+(AV573*'Sheet1 (2)'!$C$78)+(AW573*'Sheet1 (2)'!$C$79)+(AX573*'Sheet1 (2)'!$C$80)+(AY573*'Sheet1 (2)'!$C$81)</f>
        <v>3.625</v>
      </c>
      <c r="BA573" s="213" t="str">
        <f t="shared" si="17"/>
        <v>Fair</v>
      </c>
      <c r="BE573">
        <f>IF(D573='Sheet1 (2)'!$C$61,'Sheet1 (2)'!$D$61*(counts^2)+'Sheet1 (2)'!$G$61*counts+'Sheet1 (2)'!$J$61,IF(D573='Sheet1 (2)'!$C$62,'Sheet1 (2)'!$D$62*counts+'Sheet1 (2)'!$G$62,IF(D573='Sheet1 (2)'!$C$63,'Sheet1 (2)'!$D$63*counts+'Sheet1 (2)'!$G$63,IF(D573='Sheet1 (2)'!$C$64,'Sheet1 (2)'!$D$64*counts+'Sheet1 (2)'!$G$64))))</f>
        <v>2.0984129299999998</v>
      </c>
    </row>
    <row r="574" spans="1:57" ht="12" customHeight="1">
      <c r="A574" s="145" t="s">
        <v>282</v>
      </c>
      <c r="B574" s="145" t="s">
        <v>76</v>
      </c>
      <c r="C574" s="170">
        <v>714</v>
      </c>
      <c r="D574" s="174" t="s">
        <v>77</v>
      </c>
      <c r="E574" s="171">
        <v>8</v>
      </c>
      <c r="F574" s="171">
        <v>2</v>
      </c>
      <c r="G574" s="171" t="s">
        <v>77</v>
      </c>
      <c r="H574" s="171">
        <v>1</v>
      </c>
      <c r="I574" s="171" t="s">
        <v>77</v>
      </c>
      <c r="J574" s="173" t="s">
        <v>80</v>
      </c>
      <c r="K574" s="173" t="s">
        <v>80</v>
      </c>
      <c r="L574" s="169">
        <f>VLOOKUP(CONCATENATE(J574,K574),'Sheet1 (2)'!$J$6:$K$26,2,FALSE)</f>
        <v>0</v>
      </c>
      <c r="M574" s="173" t="s">
        <v>83</v>
      </c>
      <c r="N574" s="173" t="s">
        <v>81</v>
      </c>
      <c r="O574" s="168">
        <f>VLOOKUP(CONCATENATE(M574,N574),'Sheet1 (2)'!$L$6:$M$26,2,FALSE)</f>
        <v>75</v>
      </c>
      <c r="P574" s="173" t="s">
        <v>83</v>
      </c>
      <c r="Q574" s="173" t="s">
        <v>81</v>
      </c>
      <c r="R574" s="168">
        <f>VLOOKUP(CONCATENATE(P574,Q574),'Sheet1 (2)'!$N$6:$O$26,2,FALSE)</f>
        <v>75</v>
      </c>
      <c r="S574" s="173" t="s">
        <v>78</v>
      </c>
      <c r="T574" s="173" t="s">
        <v>83</v>
      </c>
      <c r="U574" s="168">
        <f>VLOOKUP(CONCATENATE(S574,T574),'Sheet1 (2)'!$P$6:$Q$26,2,FALSE)</f>
        <v>12.5</v>
      </c>
      <c r="V574" s="173" t="s">
        <v>79</v>
      </c>
      <c r="W574" s="173" t="s">
        <v>81</v>
      </c>
      <c r="X574" s="168">
        <f>VLOOKUP(CONCATENATE(V574,W574),'Sheet1 (2)'!$R$6:$S$26,2,FALSE)</f>
        <v>100</v>
      </c>
      <c r="Y574" s="173" t="s">
        <v>79</v>
      </c>
      <c r="Z574" s="173" t="s">
        <v>83</v>
      </c>
      <c r="AA574" s="168">
        <f>VLOOKUP(CONCATENATE(Y574,Z574),'Sheet1 (2)'!$T$6:$U$26,2,FALSE)</f>
        <v>50</v>
      </c>
      <c r="AB574" s="173" t="s">
        <v>80</v>
      </c>
      <c r="AC574" s="173" t="s">
        <v>80</v>
      </c>
      <c r="AD574" s="168">
        <f>VLOOKUP(CONCATENATE(AB574,AC574),'Sheet1 (2)'!$X$6:$Y$26,2,FALSE)</f>
        <v>0</v>
      </c>
      <c r="AE574" s="173" t="s">
        <v>82</v>
      </c>
      <c r="AF574" s="173" t="s">
        <v>81</v>
      </c>
      <c r="AG574" s="168">
        <f>VLOOKUP(CONCATENATE(AE574,AF574),'Sheet1 (2)'!$Z$6:$AA$26,2,FALSE)</f>
        <v>66</v>
      </c>
      <c r="AH574" s="172"/>
      <c r="AI574" s="175"/>
      <c r="AJ574" s="140"/>
      <c r="AK574" s="176" t="s">
        <v>282</v>
      </c>
      <c r="AL574" s="176" t="s">
        <v>76</v>
      </c>
      <c r="AM574" s="170">
        <f t="shared" si="16"/>
        <v>714</v>
      </c>
      <c r="AN574" s="147"/>
      <c r="AO574" s="155"/>
      <c r="AP574" s="156"/>
      <c r="AQ574" s="157">
        <v>4.1100134262000001</v>
      </c>
      <c r="AR574" s="158"/>
      <c r="AS574" s="145">
        <f>LOOKUP(rufmkm,'Sheet1 (2)'!$V$62:$V$71,'Sheet1 (2)'!$W$62:$W$71)</f>
        <v>50</v>
      </c>
      <c r="AT574" s="140"/>
      <c r="AU574" s="157">
        <f>IF(IF(D574='Sheet1 (2)'!$C$69,'Sheet1 (2)'!$D$69*('Sheet1 (2)'!$D$72-rut_index)/'Sheet1 (2)'!$D$72,IF(shee2!D574='Sheet1 (2)'!$C$70,'Sheet1 (2)'!$D$70*('Sheet1 (2)'!$D$72-rut_index)/'Sheet1 (2)'!$D$72,IF(shee2!D574='Sheet1 (2)'!$C$71,'Sheet1 (2)'!$D$71*('Sheet1 (2)'!$D$72-rut_index)/'Sheet1 (2)'!$D$72)))&lt;0,0,IF(D574='Sheet1 (2)'!$C$69,'Sheet1 (2)'!$D$69*('Sheet1 (2)'!$D$72-rut_index)/'Sheet1 (2)'!$D$72,IF(shee2!D574='Sheet1 (2)'!$C$70,'Sheet1 (2)'!$D$70*('Sheet1 (2)'!$D$72-rut_index)/'Sheet1 (2)'!$D$72,IF(shee2!D574='Sheet1 (2)'!$C$71,'Sheet1 (2)'!$D$71*('Sheet1 (2)'!$D$72-rut_index)/'Sheet1 (2)'!$D$72))))</f>
        <v>5</v>
      </c>
      <c r="AV574" s="157">
        <f>IF(IF(D574='Sheet1 (2)'!$C$69,'Sheet1 (2)'!$D$69*('Sheet1 (2)'!$D$72-crack_s_index)/'Sheet1 (2)'!$D$72,IF(shee2!D574='Sheet1 (2)'!$C$70,'Sheet1 (2)'!$D$70*('Sheet1 (2)'!$D$72-crack_s_index)/'Sheet1 (2)'!$D$72,IF(shee2!D574='Sheet1 (2)'!$C$71,'Sheet1 (2)'!$D$71*('Sheet1 (2)'!$D$72-crack_s_index)/'Sheet1 (2)'!$D$72)))&lt;0,0,IF(D574='Sheet1 (2)'!$C$69,'Sheet1 (2)'!$D$69*('Sheet1 (2)'!$D$72-crack_s_index)/'Sheet1 (2)'!$D$72,IF(shee2!D574='Sheet1 (2)'!$C$70,'Sheet1 (2)'!$D$70*('Sheet1 (2)'!$D$72-crack_s_index)/'Sheet1 (2)'!$D$72,IF(shee2!D574='Sheet1 (2)'!$C$71,'Sheet1 (2)'!$D$71*('Sheet1 (2)'!$D$72-crack_s_index)/'Sheet1 (2)'!$D$72))))</f>
        <v>0</v>
      </c>
      <c r="AW574" s="157">
        <f>IF(IF(D574='Sheet1 (2)'!$C$69,'Sheet1 (2)'!$D$69*('Sheet1 (2)'!$D$72-crack_t_index)/'Sheet1 (2)'!$D$72,IF(shee2!D574='Sheet1 (2)'!$C$70,'Sheet1 (2)'!$D$70*('Sheet1 (2)'!$D$72-crack_t_index)/'Sheet1 (2)'!$D$72,IF(shee2!D574='Sheet1 (2)'!$C$71,'Sheet1 (2)'!$D$71*('Sheet1 (2)'!$D$72-crack_t_index)/'Sheet1 (2)'!$D$72)))&lt;0,0,IF(D574='Sheet1 (2)'!$C$69,'Sheet1 (2)'!$D$69*('Sheet1 (2)'!$D$72-crack_t_index)/'Sheet1 (2)'!$D$72,IF(shee2!D574='Sheet1 (2)'!$C$70,'Sheet1 (2)'!$D$70*('Sheet1 (2)'!$D$72-crack_t_index)/'Sheet1 (2)'!$D$72,IF(shee2!D574='Sheet1 (2)'!$C$71,'Sheet1 (2)'!$D$71*('Sheet1 (2)'!$D$72-crack_t_index)/'Sheet1 (2)'!$D$72))))</f>
        <v>0</v>
      </c>
      <c r="AX574" s="157">
        <f>IF(IF(D574='Sheet1 (2)'!$C$69,'Sheet1 (2)'!$D$69*('Sheet1 (2)'!$D$72-rave_index)/'Sheet1 (2)'!$D$72,IF(shee2!D574='Sheet1 (2)'!$C$70,'Sheet1 (2)'!$D$70*('Sheet1 (2)'!$D$72-rave_index)/'Sheet1 (2)'!$D$72,IF(shee2!D574='Sheet1 (2)'!$C$71,'Sheet1 (2)'!$D$71*('Sheet1 (2)'!$D$72-rave_index)/'Sheet1 (2)'!$D$72)))&lt;0,0,IF(D574='Sheet1 (2)'!$C$69,'Sheet1 (2)'!$D$69*('Sheet1 (2)'!$D$72-rave_index)/'Sheet1 (2)'!$D$72,IF(shee2!D574='Sheet1 (2)'!$C$70,'Sheet1 (2)'!$D$70*('Sheet1 (2)'!$D$72-rave_index)/'Sheet1 (2)'!$D$72,IF(shee2!D574='Sheet1 (2)'!$C$71,'Sheet1 (2)'!$D$71*('Sheet1 (2)'!$D$72-rave_index)/'Sheet1 (2)'!$D$72))))</f>
        <v>0.83333333333333337</v>
      </c>
      <c r="AY574" s="157">
        <f>IF(IF(D574='Sheet1 (2)'!$C$69,'Sheet1 (2)'!$D$69*('Sheet1 (2)'!$D$72-rough_index)/'Sheet1 (2)'!$D$72,IF(shee2!D574='Sheet1 (2)'!$C$70,'Sheet1 (2)'!$D$70*('Sheet1 (2)'!$D$72-rough_index)/'Sheet1 (2)'!$D$72,IF(shee2!D574='Sheet1 (2)'!$C$71,'Sheet1 (2)'!$D$71*('Sheet1 (2)'!$D$72-rough_index)/'Sheet1 (2)'!$D$72)))&lt;0,0,IF(D574='Sheet1 (2)'!$C$69,'Sheet1 (2)'!$D$69*('Sheet1 (2)'!$D$72-rough_index)/'Sheet1 (2)'!$D$72,IF(shee2!D574='Sheet1 (2)'!$C$70,'Sheet1 (2)'!$D$70*('Sheet1 (2)'!$D$72-rough_index)/'Sheet1 (2)'!$D$72,IF(shee2!D574='Sheet1 (2)'!$C$71,'Sheet1 (2)'!$D$71*('Sheet1 (2)'!$D$72-rough_index)/'Sheet1 (2)'!$D$72))))</f>
        <v>0.83333333333333337</v>
      </c>
      <c r="AZ574" s="159">
        <f>+(AU574*'Sheet1 (2)'!$C$77)+(AV574*'Sheet1 (2)'!$C$78)+(AW574*'Sheet1 (2)'!$C$79)+(AX574*'Sheet1 (2)'!$C$80)+(AY574*'Sheet1 (2)'!$C$81)</f>
        <v>1.3333333333333333</v>
      </c>
      <c r="BA574" s="213" t="str">
        <f t="shared" si="17"/>
        <v>Poor</v>
      </c>
      <c r="BE574">
        <f>IF(D574='Sheet1 (2)'!$C$61,'Sheet1 (2)'!$D$61*(counts^2)+'Sheet1 (2)'!$G$61*counts+'Sheet1 (2)'!$J$61,IF(D574='Sheet1 (2)'!$C$62,'Sheet1 (2)'!$D$62*counts+'Sheet1 (2)'!$G$62,IF(D574='Sheet1 (2)'!$C$63,'Sheet1 (2)'!$D$63*counts+'Sheet1 (2)'!$G$63,IF(D574='Sheet1 (2)'!$C$64,'Sheet1 (2)'!$D$64*counts+'Sheet1 (2)'!$G$64))))</f>
        <v>2.0984129299999998</v>
      </c>
    </row>
    <row r="575" spans="1:57" ht="12" customHeight="1">
      <c r="A575" s="145" t="s">
        <v>282</v>
      </c>
      <c r="B575" s="145" t="s">
        <v>76</v>
      </c>
      <c r="C575" s="170">
        <v>715</v>
      </c>
      <c r="D575" s="174" t="s">
        <v>77</v>
      </c>
      <c r="E575" s="171">
        <v>8</v>
      </c>
      <c r="F575" s="171">
        <v>2</v>
      </c>
      <c r="G575" s="171" t="s">
        <v>77</v>
      </c>
      <c r="H575" s="171">
        <v>1</v>
      </c>
      <c r="I575" s="171" t="s">
        <v>77</v>
      </c>
      <c r="J575" s="173" t="s">
        <v>80</v>
      </c>
      <c r="K575" s="173" t="s">
        <v>80</v>
      </c>
      <c r="L575" s="169">
        <f>VLOOKUP(CONCATENATE(J575,K575),'Sheet1 (2)'!$J$6:$K$26,2,FALSE)</f>
        <v>0</v>
      </c>
      <c r="M575" s="173" t="s">
        <v>83</v>
      </c>
      <c r="N575" s="173" t="s">
        <v>78</v>
      </c>
      <c r="O575" s="168">
        <f>VLOOKUP(CONCATENATE(M575,N575),'Sheet1 (2)'!$L$6:$M$26,2,FALSE)</f>
        <v>7.5</v>
      </c>
      <c r="P575" s="173" t="s">
        <v>80</v>
      </c>
      <c r="Q575" s="173" t="s">
        <v>80</v>
      </c>
      <c r="R575" s="168">
        <f>VLOOKUP(CONCATENATE(P575,Q575),'Sheet1 (2)'!$N$6:$O$26,2,FALSE)</f>
        <v>0</v>
      </c>
      <c r="S575" s="173" t="s">
        <v>80</v>
      </c>
      <c r="T575" s="173" t="s">
        <v>80</v>
      </c>
      <c r="U575" s="168">
        <f>VLOOKUP(CONCATENATE(S575,T575),'Sheet1 (2)'!$P$6:$Q$26,2,FALSE)</f>
        <v>0</v>
      </c>
      <c r="V575" s="173" t="s">
        <v>80</v>
      </c>
      <c r="W575" s="173" t="s">
        <v>80</v>
      </c>
      <c r="X575" s="168">
        <f>VLOOKUP(CONCATENATE(V575,W575),'Sheet1 (2)'!$R$6:$S$26,2,FALSE)</f>
        <v>0</v>
      </c>
      <c r="Y575" s="173" t="s">
        <v>80</v>
      </c>
      <c r="Z575" s="173" t="s">
        <v>80</v>
      </c>
      <c r="AA575" s="168">
        <f>VLOOKUP(CONCATENATE(Y575,Z575),'Sheet1 (2)'!$T$6:$U$26,2,FALSE)</f>
        <v>0</v>
      </c>
      <c r="AB575" s="173" t="s">
        <v>80</v>
      </c>
      <c r="AC575" s="173" t="s">
        <v>80</v>
      </c>
      <c r="AD575" s="168">
        <f>VLOOKUP(CONCATENATE(AB575,AC575),'Sheet1 (2)'!$X$6:$Y$26,2,FALSE)</f>
        <v>0</v>
      </c>
      <c r="AE575" s="173" t="s">
        <v>82</v>
      </c>
      <c r="AF575" s="173" t="s">
        <v>81</v>
      </c>
      <c r="AG575" s="168">
        <f>VLOOKUP(CONCATENATE(AE575,AF575),'Sheet1 (2)'!$Z$6:$AA$26,2,FALSE)</f>
        <v>66</v>
      </c>
      <c r="AH575" s="172"/>
      <c r="AI575" s="175"/>
      <c r="AJ575" s="140"/>
      <c r="AK575" s="176" t="s">
        <v>282</v>
      </c>
      <c r="AL575" s="176" t="s">
        <v>76</v>
      </c>
      <c r="AM575" s="170">
        <f t="shared" si="16"/>
        <v>715</v>
      </c>
      <c r="AN575" s="147"/>
      <c r="AO575" s="155"/>
      <c r="AP575" s="156"/>
      <c r="AQ575" s="157">
        <v>4.3549505487999998</v>
      </c>
      <c r="AR575" s="158"/>
      <c r="AS575" s="145">
        <f>LOOKUP(rufmkm,'Sheet1 (2)'!$V$62:$V$71,'Sheet1 (2)'!$W$62:$W$71)</f>
        <v>50</v>
      </c>
      <c r="AT575" s="140"/>
      <c r="AU575" s="157">
        <f>IF(IF(D575='Sheet1 (2)'!$C$69,'Sheet1 (2)'!$D$69*('Sheet1 (2)'!$D$72-rut_index)/'Sheet1 (2)'!$D$72,IF(shee2!D575='Sheet1 (2)'!$C$70,'Sheet1 (2)'!$D$70*('Sheet1 (2)'!$D$72-rut_index)/'Sheet1 (2)'!$D$72,IF(shee2!D575='Sheet1 (2)'!$C$71,'Sheet1 (2)'!$D$71*('Sheet1 (2)'!$D$72-rut_index)/'Sheet1 (2)'!$D$72)))&lt;0,0,IF(D575='Sheet1 (2)'!$C$69,'Sheet1 (2)'!$D$69*('Sheet1 (2)'!$D$72-rut_index)/'Sheet1 (2)'!$D$72,IF(shee2!D575='Sheet1 (2)'!$C$70,'Sheet1 (2)'!$D$70*('Sheet1 (2)'!$D$72-rut_index)/'Sheet1 (2)'!$D$72,IF(shee2!D575='Sheet1 (2)'!$C$71,'Sheet1 (2)'!$D$71*('Sheet1 (2)'!$D$72-rut_index)/'Sheet1 (2)'!$D$72))))</f>
        <v>5</v>
      </c>
      <c r="AV575" s="157">
        <f>IF(IF(D575='Sheet1 (2)'!$C$69,'Sheet1 (2)'!$D$69*('Sheet1 (2)'!$D$72-crack_s_index)/'Sheet1 (2)'!$D$72,IF(shee2!D575='Sheet1 (2)'!$C$70,'Sheet1 (2)'!$D$70*('Sheet1 (2)'!$D$72-crack_s_index)/'Sheet1 (2)'!$D$72,IF(shee2!D575='Sheet1 (2)'!$C$71,'Sheet1 (2)'!$D$71*('Sheet1 (2)'!$D$72-crack_s_index)/'Sheet1 (2)'!$D$72)))&lt;0,0,IF(D575='Sheet1 (2)'!$C$69,'Sheet1 (2)'!$D$69*('Sheet1 (2)'!$D$72-crack_s_index)/'Sheet1 (2)'!$D$72,IF(shee2!D575='Sheet1 (2)'!$C$70,'Sheet1 (2)'!$D$70*('Sheet1 (2)'!$D$72-crack_s_index)/'Sheet1 (2)'!$D$72,IF(shee2!D575='Sheet1 (2)'!$C$71,'Sheet1 (2)'!$D$71*('Sheet1 (2)'!$D$72-crack_s_index)/'Sheet1 (2)'!$D$72))))</f>
        <v>4.375</v>
      </c>
      <c r="AW575" s="157">
        <f>IF(IF(D575='Sheet1 (2)'!$C$69,'Sheet1 (2)'!$D$69*('Sheet1 (2)'!$D$72-crack_t_index)/'Sheet1 (2)'!$D$72,IF(shee2!D575='Sheet1 (2)'!$C$70,'Sheet1 (2)'!$D$70*('Sheet1 (2)'!$D$72-crack_t_index)/'Sheet1 (2)'!$D$72,IF(shee2!D575='Sheet1 (2)'!$C$71,'Sheet1 (2)'!$D$71*('Sheet1 (2)'!$D$72-crack_t_index)/'Sheet1 (2)'!$D$72)))&lt;0,0,IF(D575='Sheet1 (2)'!$C$69,'Sheet1 (2)'!$D$69*('Sheet1 (2)'!$D$72-crack_t_index)/'Sheet1 (2)'!$D$72,IF(shee2!D575='Sheet1 (2)'!$C$70,'Sheet1 (2)'!$D$70*('Sheet1 (2)'!$D$72-crack_t_index)/'Sheet1 (2)'!$D$72,IF(shee2!D575='Sheet1 (2)'!$C$71,'Sheet1 (2)'!$D$71*('Sheet1 (2)'!$D$72-crack_t_index)/'Sheet1 (2)'!$D$72))))</f>
        <v>5</v>
      </c>
      <c r="AX575" s="157">
        <f>IF(IF(D575='Sheet1 (2)'!$C$69,'Sheet1 (2)'!$D$69*('Sheet1 (2)'!$D$72-rave_index)/'Sheet1 (2)'!$D$72,IF(shee2!D575='Sheet1 (2)'!$C$70,'Sheet1 (2)'!$D$70*('Sheet1 (2)'!$D$72-rave_index)/'Sheet1 (2)'!$D$72,IF(shee2!D575='Sheet1 (2)'!$C$71,'Sheet1 (2)'!$D$71*('Sheet1 (2)'!$D$72-rave_index)/'Sheet1 (2)'!$D$72)))&lt;0,0,IF(D575='Sheet1 (2)'!$C$69,'Sheet1 (2)'!$D$69*('Sheet1 (2)'!$D$72-rave_index)/'Sheet1 (2)'!$D$72,IF(shee2!D575='Sheet1 (2)'!$C$70,'Sheet1 (2)'!$D$70*('Sheet1 (2)'!$D$72-rave_index)/'Sheet1 (2)'!$D$72,IF(shee2!D575='Sheet1 (2)'!$C$71,'Sheet1 (2)'!$D$71*('Sheet1 (2)'!$D$72-rave_index)/'Sheet1 (2)'!$D$72))))</f>
        <v>5</v>
      </c>
      <c r="AY575" s="157">
        <f>IF(IF(D575='Sheet1 (2)'!$C$69,'Sheet1 (2)'!$D$69*('Sheet1 (2)'!$D$72-rough_index)/'Sheet1 (2)'!$D$72,IF(shee2!D575='Sheet1 (2)'!$C$70,'Sheet1 (2)'!$D$70*('Sheet1 (2)'!$D$72-rough_index)/'Sheet1 (2)'!$D$72,IF(shee2!D575='Sheet1 (2)'!$C$71,'Sheet1 (2)'!$D$71*('Sheet1 (2)'!$D$72-rough_index)/'Sheet1 (2)'!$D$72)))&lt;0,0,IF(D575='Sheet1 (2)'!$C$69,'Sheet1 (2)'!$D$69*('Sheet1 (2)'!$D$72-rough_index)/'Sheet1 (2)'!$D$72,IF(shee2!D575='Sheet1 (2)'!$C$70,'Sheet1 (2)'!$D$70*('Sheet1 (2)'!$D$72-rough_index)/'Sheet1 (2)'!$D$72,IF(shee2!D575='Sheet1 (2)'!$C$71,'Sheet1 (2)'!$D$71*('Sheet1 (2)'!$D$72-rough_index)/'Sheet1 (2)'!$D$72))))</f>
        <v>0.83333333333333337</v>
      </c>
      <c r="AZ575" s="159">
        <f>+(AU575*'Sheet1 (2)'!$C$77)+(AV575*'Sheet1 (2)'!$C$78)+(AW575*'Sheet1 (2)'!$C$79)+(AX575*'Sheet1 (2)'!$C$80)+(AY575*'Sheet1 (2)'!$C$81)</f>
        <v>3.5250000000000004</v>
      </c>
      <c r="BA575" s="213" t="str">
        <f t="shared" si="17"/>
        <v>Fair</v>
      </c>
      <c r="BE575">
        <f>IF(D575='Sheet1 (2)'!$C$61,'Sheet1 (2)'!$D$61*(counts^2)+'Sheet1 (2)'!$G$61*counts+'Sheet1 (2)'!$J$61,IF(D575='Sheet1 (2)'!$C$62,'Sheet1 (2)'!$D$62*counts+'Sheet1 (2)'!$G$62,IF(D575='Sheet1 (2)'!$C$63,'Sheet1 (2)'!$D$63*counts+'Sheet1 (2)'!$G$63,IF(D575='Sheet1 (2)'!$C$64,'Sheet1 (2)'!$D$64*counts+'Sheet1 (2)'!$G$64))))</f>
        <v>2.0984129299999998</v>
      </c>
    </row>
    <row r="576" spans="1:57" ht="12" customHeight="1">
      <c r="A576" s="145" t="s">
        <v>282</v>
      </c>
      <c r="B576" s="145" t="s">
        <v>76</v>
      </c>
      <c r="C576" s="170">
        <v>716</v>
      </c>
      <c r="D576" s="174" t="s">
        <v>77</v>
      </c>
      <c r="E576" s="171">
        <v>8</v>
      </c>
      <c r="F576" s="171">
        <v>2</v>
      </c>
      <c r="G576" s="171" t="s">
        <v>77</v>
      </c>
      <c r="H576" s="171">
        <v>1</v>
      </c>
      <c r="I576" s="171" t="s">
        <v>77</v>
      </c>
      <c r="J576" s="173" t="s">
        <v>80</v>
      </c>
      <c r="K576" s="173" t="s">
        <v>80</v>
      </c>
      <c r="L576" s="169">
        <f>VLOOKUP(CONCATENATE(J576,K576),'Sheet1 (2)'!$J$6:$K$26,2,FALSE)</f>
        <v>0</v>
      </c>
      <c r="M576" s="173" t="s">
        <v>83</v>
      </c>
      <c r="N576" s="173" t="s">
        <v>83</v>
      </c>
      <c r="O576" s="168">
        <f>VLOOKUP(CONCATENATE(M576,N576),'Sheet1 (2)'!$L$6:$M$26,2,FALSE)</f>
        <v>37.5</v>
      </c>
      <c r="P576" s="173" t="s">
        <v>83</v>
      </c>
      <c r="Q576" s="173" t="s">
        <v>82</v>
      </c>
      <c r="R576" s="168">
        <f>VLOOKUP(CONCATENATE(P576,Q576),'Sheet1 (2)'!$N$6:$O$26,2,FALSE)</f>
        <v>18.75</v>
      </c>
      <c r="S576" s="173" t="s">
        <v>80</v>
      </c>
      <c r="T576" s="173" t="s">
        <v>80</v>
      </c>
      <c r="U576" s="168">
        <f>VLOOKUP(CONCATENATE(S576,T576),'Sheet1 (2)'!$P$6:$Q$26,2,FALSE)</f>
        <v>0</v>
      </c>
      <c r="V576" s="173" t="s">
        <v>83</v>
      </c>
      <c r="W576" s="173" t="s">
        <v>81</v>
      </c>
      <c r="X576" s="168">
        <f>VLOOKUP(CONCATENATE(V576,W576),'Sheet1 (2)'!$R$6:$S$26,2,FALSE)</f>
        <v>75</v>
      </c>
      <c r="Y576" s="173" t="s">
        <v>80</v>
      </c>
      <c r="Z576" s="173" t="s">
        <v>80</v>
      </c>
      <c r="AA576" s="168">
        <f>VLOOKUP(CONCATENATE(Y576,Z576),'Sheet1 (2)'!$T$6:$U$26,2,FALSE)</f>
        <v>0</v>
      </c>
      <c r="AB576" s="173" t="s">
        <v>80</v>
      </c>
      <c r="AC576" s="173" t="s">
        <v>80</v>
      </c>
      <c r="AD576" s="168">
        <f>VLOOKUP(CONCATENATE(AB576,AC576),'Sheet1 (2)'!$X$6:$Y$26,2,FALSE)</f>
        <v>0</v>
      </c>
      <c r="AE576" s="173" t="s">
        <v>82</v>
      </c>
      <c r="AF576" s="173" t="s">
        <v>81</v>
      </c>
      <c r="AG576" s="168">
        <f>VLOOKUP(CONCATENATE(AE576,AF576),'Sheet1 (2)'!$Z$6:$AA$26,2,FALSE)</f>
        <v>66</v>
      </c>
      <c r="AH576" s="172"/>
      <c r="AI576" s="175"/>
      <c r="AJ576" s="140"/>
      <c r="AK576" s="176" t="s">
        <v>282</v>
      </c>
      <c r="AL576" s="176" t="s">
        <v>76</v>
      </c>
      <c r="AM576" s="170">
        <f t="shared" si="16"/>
        <v>716</v>
      </c>
      <c r="AN576" s="147"/>
      <c r="AO576" s="155"/>
      <c r="AP576" s="156"/>
      <c r="AQ576" s="157">
        <v>2.4489745703999999</v>
      </c>
      <c r="AR576" s="158"/>
      <c r="AS576" s="145">
        <f>LOOKUP(rufmkm,'Sheet1 (2)'!$V$62:$V$71,'Sheet1 (2)'!$W$62:$W$71)</f>
        <v>30</v>
      </c>
      <c r="AT576" s="140"/>
      <c r="AU576" s="157">
        <f>IF(IF(D576='Sheet1 (2)'!$C$69,'Sheet1 (2)'!$D$69*('Sheet1 (2)'!$D$72-rut_index)/'Sheet1 (2)'!$D$72,IF(shee2!D576='Sheet1 (2)'!$C$70,'Sheet1 (2)'!$D$70*('Sheet1 (2)'!$D$72-rut_index)/'Sheet1 (2)'!$D$72,IF(shee2!D576='Sheet1 (2)'!$C$71,'Sheet1 (2)'!$D$71*('Sheet1 (2)'!$D$72-rut_index)/'Sheet1 (2)'!$D$72)))&lt;0,0,IF(D576='Sheet1 (2)'!$C$69,'Sheet1 (2)'!$D$69*('Sheet1 (2)'!$D$72-rut_index)/'Sheet1 (2)'!$D$72,IF(shee2!D576='Sheet1 (2)'!$C$70,'Sheet1 (2)'!$D$70*('Sheet1 (2)'!$D$72-rut_index)/'Sheet1 (2)'!$D$72,IF(shee2!D576='Sheet1 (2)'!$C$71,'Sheet1 (2)'!$D$71*('Sheet1 (2)'!$D$72-rut_index)/'Sheet1 (2)'!$D$72))))</f>
        <v>5</v>
      </c>
      <c r="AV576" s="157">
        <f>IF(IF(D576='Sheet1 (2)'!$C$69,'Sheet1 (2)'!$D$69*('Sheet1 (2)'!$D$72-crack_s_index)/'Sheet1 (2)'!$D$72,IF(shee2!D576='Sheet1 (2)'!$C$70,'Sheet1 (2)'!$D$70*('Sheet1 (2)'!$D$72-crack_s_index)/'Sheet1 (2)'!$D$72,IF(shee2!D576='Sheet1 (2)'!$C$71,'Sheet1 (2)'!$D$71*('Sheet1 (2)'!$D$72-crack_s_index)/'Sheet1 (2)'!$D$72)))&lt;0,0,IF(D576='Sheet1 (2)'!$C$69,'Sheet1 (2)'!$D$69*('Sheet1 (2)'!$D$72-crack_s_index)/'Sheet1 (2)'!$D$72,IF(shee2!D576='Sheet1 (2)'!$C$70,'Sheet1 (2)'!$D$70*('Sheet1 (2)'!$D$72-crack_s_index)/'Sheet1 (2)'!$D$72,IF(shee2!D576='Sheet1 (2)'!$C$71,'Sheet1 (2)'!$D$71*('Sheet1 (2)'!$D$72-crack_s_index)/'Sheet1 (2)'!$D$72))))</f>
        <v>1.875</v>
      </c>
      <c r="AW576" s="157">
        <f>IF(IF(D576='Sheet1 (2)'!$C$69,'Sheet1 (2)'!$D$69*('Sheet1 (2)'!$D$72-crack_t_index)/'Sheet1 (2)'!$D$72,IF(shee2!D576='Sheet1 (2)'!$C$70,'Sheet1 (2)'!$D$70*('Sheet1 (2)'!$D$72-crack_t_index)/'Sheet1 (2)'!$D$72,IF(shee2!D576='Sheet1 (2)'!$C$71,'Sheet1 (2)'!$D$71*('Sheet1 (2)'!$D$72-crack_t_index)/'Sheet1 (2)'!$D$72)))&lt;0,0,IF(D576='Sheet1 (2)'!$C$69,'Sheet1 (2)'!$D$69*('Sheet1 (2)'!$D$72-crack_t_index)/'Sheet1 (2)'!$D$72,IF(shee2!D576='Sheet1 (2)'!$C$70,'Sheet1 (2)'!$D$70*('Sheet1 (2)'!$D$72-crack_t_index)/'Sheet1 (2)'!$D$72,IF(shee2!D576='Sheet1 (2)'!$C$71,'Sheet1 (2)'!$D$71*('Sheet1 (2)'!$D$72-crack_t_index)/'Sheet1 (2)'!$D$72))))</f>
        <v>3.4375</v>
      </c>
      <c r="AX576" s="157">
        <f>IF(IF(D576='Sheet1 (2)'!$C$69,'Sheet1 (2)'!$D$69*('Sheet1 (2)'!$D$72-rave_index)/'Sheet1 (2)'!$D$72,IF(shee2!D576='Sheet1 (2)'!$C$70,'Sheet1 (2)'!$D$70*('Sheet1 (2)'!$D$72-rave_index)/'Sheet1 (2)'!$D$72,IF(shee2!D576='Sheet1 (2)'!$C$71,'Sheet1 (2)'!$D$71*('Sheet1 (2)'!$D$72-rave_index)/'Sheet1 (2)'!$D$72)))&lt;0,0,IF(D576='Sheet1 (2)'!$C$69,'Sheet1 (2)'!$D$69*('Sheet1 (2)'!$D$72-rave_index)/'Sheet1 (2)'!$D$72,IF(shee2!D576='Sheet1 (2)'!$C$70,'Sheet1 (2)'!$D$70*('Sheet1 (2)'!$D$72-rave_index)/'Sheet1 (2)'!$D$72,IF(shee2!D576='Sheet1 (2)'!$C$71,'Sheet1 (2)'!$D$71*('Sheet1 (2)'!$D$72-rave_index)/'Sheet1 (2)'!$D$72))))</f>
        <v>5</v>
      </c>
      <c r="AY576" s="157">
        <f>IF(IF(D576='Sheet1 (2)'!$C$69,'Sheet1 (2)'!$D$69*('Sheet1 (2)'!$D$72-rough_index)/'Sheet1 (2)'!$D$72,IF(shee2!D576='Sheet1 (2)'!$C$70,'Sheet1 (2)'!$D$70*('Sheet1 (2)'!$D$72-rough_index)/'Sheet1 (2)'!$D$72,IF(shee2!D576='Sheet1 (2)'!$C$71,'Sheet1 (2)'!$D$71*('Sheet1 (2)'!$D$72-rough_index)/'Sheet1 (2)'!$D$72)))&lt;0,0,IF(D576='Sheet1 (2)'!$C$69,'Sheet1 (2)'!$D$69*('Sheet1 (2)'!$D$72-rough_index)/'Sheet1 (2)'!$D$72,IF(shee2!D576='Sheet1 (2)'!$C$70,'Sheet1 (2)'!$D$70*('Sheet1 (2)'!$D$72-rough_index)/'Sheet1 (2)'!$D$72,IF(shee2!D576='Sheet1 (2)'!$C$71,'Sheet1 (2)'!$D$71*('Sheet1 (2)'!$D$72-rough_index)/'Sheet1 (2)'!$D$72))))</f>
        <v>2.5</v>
      </c>
      <c r="AZ576" s="159">
        <f>+(AU576*'Sheet1 (2)'!$C$77)+(AV576*'Sheet1 (2)'!$C$78)+(AW576*'Sheet1 (2)'!$C$79)+(AX576*'Sheet1 (2)'!$C$80)+(AY576*'Sheet1 (2)'!$C$81)</f>
        <v>3.0625</v>
      </c>
      <c r="BA576" s="213" t="str">
        <f t="shared" si="17"/>
        <v>Fair</v>
      </c>
      <c r="BE576">
        <f>IF(D576='Sheet1 (2)'!$C$61,'Sheet1 (2)'!$D$61*(counts^2)+'Sheet1 (2)'!$G$61*counts+'Sheet1 (2)'!$J$61,IF(D576='Sheet1 (2)'!$C$62,'Sheet1 (2)'!$D$62*counts+'Sheet1 (2)'!$G$62,IF(D576='Sheet1 (2)'!$C$63,'Sheet1 (2)'!$D$63*counts+'Sheet1 (2)'!$G$63,IF(D576='Sheet1 (2)'!$C$64,'Sheet1 (2)'!$D$64*counts+'Sheet1 (2)'!$G$64))))</f>
        <v>2.0984129299999998</v>
      </c>
    </row>
    <row r="577" spans="1:57" ht="12" customHeight="1">
      <c r="A577" s="145" t="s">
        <v>282</v>
      </c>
      <c r="B577" s="145" t="s">
        <v>76</v>
      </c>
      <c r="C577" s="170">
        <v>717</v>
      </c>
      <c r="D577" s="174" t="s">
        <v>77</v>
      </c>
      <c r="E577" s="171">
        <v>8</v>
      </c>
      <c r="F577" s="171">
        <v>2</v>
      </c>
      <c r="G577" s="171" t="s">
        <v>77</v>
      </c>
      <c r="H577" s="171">
        <v>1</v>
      </c>
      <c r="I577" s="171" t="s">
        <v>77</v>
      </c>
      <c r="J577" s="173" t="s">
        <v>80</v>
      </c>
      <c r="K577" s="173" t="s">
        <v>80</v>
      </c>
      <c r="L577" s="169">
        <f>VLOOKUP(CONCATENATE(J577,K577),'Sheet1 (2)'!$J$6:$K$26,2,FALSE)</f>
        <v>0</v>
      </c>
      <c r="M577" s="173" t="s">
        <v>83</v>
      </c>
      <c r="N577" s="173" t="s">
        <v>79</v>
      </c>
      <c r="O577" s="168">
        <f>VLOOKUP(CONCATENATE(M577,N577),'Sheet1 (2)'!$L$6:$M$26,2,FALSE)</f>
        <v>56.25</v>
      </c>
      <c r="P577" s="173" t="s">
        <v>83</v>
      </c>
      <c r="Q577" s="173" t="s">
        <v>79</v>
      </c>
      <c r="R577" s="168">
        <f>VLOOKUP(CONCATENATE(P577,Q577),'Sheet1 (2)'!$N$6:$O$26,2,FALSE)</f>
        <v>56.25</v>
      </c>
      <c r="S577" s="173" t="s">
        <v>78</v>
      </c>
      <c r="T577" s="173" t="s">
        <v>82</v>
      </c>
      <c r="U577" s="168">
        <f>VLOOKUP(CONCATENATE(S577,T577),'Sheet1 (2)'!$P$6:$Q$26,2,FALSE)</f>
        <v>6.25</v>
      </c>
      <c r="V577" s="173" t="s">
        <v>82</v>
      </c>
      <c r="W577" s="173" t="s">
        <v>81</v>
      </c>
      <c r="X577" s="168">
        <f>VLOOKUP(CONCATENATE(V577,W577),'Sheet1 (2)'!$R$6:$S$26,2,FALSE)</f>
        <v>50</v>
      </c>
      <c r="Y577" s="173" t="s">
        <v>80</v>
      </c>
      <c r="Z577" s="173" t="s">
        <v>80</v>
      </c>
      <c r="AA577" s="168">
        <f>VLOOKUP(CONCATENATE(Y577,Z577),'Sheet1 (2)'!$T$6:$U$26,2,FALSE)</f>
        <v>0</v>
      </c>
      <c r="AB577" s="173" t="s">
        <v>80</v>
      </c>
      <c r="AC577" s="173" t="s">
        <v>80</v>
      </c>
      <c r="AD577" s="168">
        <f>VLOOKUP(CONCATENATE(AB577,AC577),'Sheet1 (2)'!$X$6:$Y$26,2,FALSE)</f>
        <v>0</v>
      </c>
      <c r="AE577" s="173" t="s">
        <v>82</v>
      </c>
      <c r="AF577" s="173" t="s">
        <v>81</v>
      </c>
      <c r="AG577" s="168">
        <f>VLOOKUP(CONCATENATE(AE577,AF577),'Sheet1 (2)'!$Z$6:$AA$26,2,FALSE)</f>
        <v>66</v>
      </c>
      <c r="AH577" s="172"/>
      <c r="AI577" s="175"/>
      <c r="AJ577" s="140"/>
      <c r="AK577" s="176" t="s">
        <v>282</v>
      </c>
      <c r="AL577" s="176" t="s">
        <v>76</v>
      </c>
      <c r="AM577" s="170">
        <f t="shared" si="16"/>
        <v>717</v>
      </c>
      <c r="AN577" s="147"/>
      <c r="AO577" s="155"/>
      <c r="AP577" s="156"/>
      <c r="AQ577" s="157">
        <v>2.5894486571999997</v>
      </c>
      <c r="AR577" s="158"/>
      <c r="AS577" s="145">
        <f>LOOKUP(rufmkm,'Sheet1 (2)'!$V$62:$V$71,'Sheet1 (2)'!$W$62:$W$71)</f>
        <v>30</v>
      </c>
      <c r="AT577" s="140"/>
      <c r="AU577" s="157">
        <f>IF(IF(D577='Sheet1 (2)'!$C$69,'Sheet1 (2)'!$D$69*('Sheet1 (2)'!$D$72-rut_index)/'Sheet1 (2)'!$D$72,IF(shee2!D577='Sheet1 (2)'!$C$70,'Sheet1 (2)'!$D$70*('Sheet1 (2)'!$D$72-rut_index)/'Sheet1 (2)'!$D$72,IF(shee2!D577='Sheet1 (2)'!$C$71,'Sheet1 (2)'!$D$71*('Sheet1 (2)'!$D$72-rut_index)/'Sheet1 (2)'!$D$72)))&lt;0,0,IF(D577='Sheet1 (2)'!$C$69,'Sheet1 (2)'!$D$69*('Sheet1 (2)'!$D$72-rut_index)/'Sheet1 (2)'!$D$72,IF(shee2!D577='Sheet1 (2)'!$C$70,'Sheet1 (2)'!$D$70*('Sheet1 (2)'!$D$72-rut_index)/'Sheet1 (2)'!$D$72,IF(shee2!D577='Sheet1 (2)'!$C$71,'Sheet1 (2)'!$D$71*('Sheet1 (2)'!$D$72-rut_index)/'Sheet1 (2)'!$D$72))))</f>
        <v>5</v>
      </c>
      <c r="AV577" s="157">
        <f>IF(IF(D577='Sheet1 (2)'!$C$69,'Sheet1 (2)'!$D$69*('Sheet1 (2)'!$D$72-crack_s_index)/'Sheet1 (2)'!$D$72,IF(shee2!D577='Sheet1 (2)'!$C$70,'Sheet1 (2)'!$D$70*('Sheet1 (2)'!$D$72-crack_s_index)/'Sheet1 (2)'!$D$72,IF(shee2!D577='Sheet1 (2)'!$C$71,'Sheet1 (2)'!$D$71*('Sheet1 (2)'!$D$72-crack_s_index)/'Sheet1 (2)'!$D$72)))&lt;0,0,IF(D577='Sheet1 (2)'!$C$69,'Sheet1 (2)'!$D$69*('Sheet1 (2)'!$D$72-crack_s_index)/'Sheet1 (2)'!$D$72,IF(shee2!D577='Sheet1 (2)'!$C$70,'Sheet1 (2)'!$D$70*('Sheet1 (2)'!$D$72-crack_s_index)/'Sheet1 (2)'!$D$72,IF(shee2!D577='Sheet1 (2)'!$C$71,'Sheet1 (2)'!$D$71*('Sheet1 (2)'!$D$72-crack_s_index)/'Sheet1 (2)'!$D$72))))</f>
        <v>0.3125</v>
      </c>
      <c r="AW577" s="157">
        <f>IF(IF(D577='Sheet1 (2)'!$C$69,'Sheet1 (2)'!$D$69*('Sheet1 (2)'!$D$72-crack_t_index)/'Sheet1 (2)'!$D$72,IF(shee2!D577='Sheet1 (2)'!$C$70,'Sheet1 (2)'!$D$70*('Sheet1 (2)'!$D$72-crack_t_index)/'Sheet1 (2)'!$D$72,IF(shee2!D577='Sheet1 (2)'!$C$71,'Sheet1 (2)'!$D$71*('Sheet1 (2)'!$D$72-crack_t_index)/'Sheet1 (2)'!$D$72)))&lt;0,0,IF(D577='Sheet1 (2)'!$C$69,'Sheet1 (2)'!$D$69*('Sheet1 (2)'!$D$72-crack_t_index)/'Sheet1 (2)'!$D$72,IF(shee2!D577='Sheet1 (2)'!$C$70,'Sheet1 (2)'!$D$70*('Sheet1 (2)'!$D$72-crack_t_index)/'Sheet1 (2)'!$D$72,IF(shee2!D577='Sheet1 (2)'!$C$71,'Sheet1 (2)'!$D$71*('Sheet1 (2)'!$D$72-crack_t_index)/'Sheet1 (2)'!$D$72))))</f>
        <v>0.3125</v>
      </c>
      <c r="AX577" s="157">
        <f>IF(IF(D577='Sheet1 (2)'!$C$69,'Sheet1 (2)'!$D$69*('Sheet1 (2)'!$D$72-rave_index)/'Sheet1 (2)'!$D$72,IF(shee2!D577='Sheet1 (2)'!$C$70,'Sheet1 (2)'!$D$70*('Sheet1 (2)'!$D$72-rave_index)/'Sheet1 (2)'!$D$72,IF(shee2!D577='Sheet1 (2)'!$C$71,'Sheet1 (2)'!$D$71*('Sheet1 (2)'!$D$72-rave_index)/'Sheet1 (2)'!$D$72)))&lt;0,0,IF(D577='Sheet1 (2)'!$C$69,'Sheet1 (2)'!$D$69*('Sheet1 (2)'!$D$72-rave_index)/'Sheet1 (2)'!$D$72,IF(shee2!D577='Sheet1 (2)'!$C$70,'Sheet1 (2)'!$D$70*('Sheet1 (2)'!$D$72-rave_index)/'Sheet1 (2)'!$D$72,IF(shee2!D577='Sheet1 (2)'!$C$71,'Sheet1 (2)'!$D$71*('Sheet1 (2)'!$D$72-rave_index)/'Sheet1 (2)'!$D$72))))</f>
        <v>5</v>
      </c>
      <c r="AY577" s="157">
        <f>IF(IF(D577='Sheet1 (2)'!$C$69,'Sheet1 (2)'!$D$69*('Sheet1 (2)'!$D$72-rough_index)/'Sheet1 (2)'!$D$72,IF(shee2!D577='Sheet1 (2)'!$C$70,'Sheet1 (2)'!$D$70*('Sheet1 (2)'!$D$72-rough_index)/'Sheet1 (2)'!$D$72,IF(shee2!D577='Sheet1 (2)'!$C$71,'Sheet1 (2)'!$D$71*('Sheet1 (2)'!$D$72-rough_index)/'Sheet1 (2)'!$D$72)))&lt;0,0,IF(D577='Sheet1 (2)'!$C$69,'Sheet1 (2)'!$D$69*('Sheet1 (2)'!$D$72-rough_index)/'Sheet1 (2)'!$D$72,IF(shee2!D577='Sheet1 (2)'!$C$70,'Sheet1 (2)'!$D$70*('Sheet1 (2)'!$D$72-rough_index)/'Sheet1 (2)'!$D$72,IF(shee2!D577='Sheet1 (2)'!$C$71,'Sheet1 (2)'!$D$71*('Sheet1 (2)'!$D$72-rough_index)/'Sheet1 (2)'!$D$72))))</f>
        <v>2.5</v>
      </c>
      <c r="AZ577" s="159">
        <f>+(AU577*'Sheet1 (2)'!$C$77)+(AV577*'Sheet1 (2)'!$C$78)+(AW577*'Sheet1 (2)'!$C$79)+(AX577*'Sheet1 (2)'!$C$80)+(AY577*'Sheet1 (2)'!$C$81)</f>
        <v>2.375</v>
      </c>
      <c r="BA577" s="213" t="str">
        <f t="shared" si="17"/>
        <v>Poor</v>
      </c>
      <c r="BE577">
        <f>IF(D577='Sheet1 (2)'!$C$61,'Sheet1 (2)'!$D$61*(counts^2)+'Sheet1 (2)'!$G$61*counts+'Sheet1 (2)'!$J$61,IF(D577='Sheet1 (2)'!$C$62,'Sheet1 (2)'!$D$62*counts+'Sheet1 (2)'!$G$62,IF(D577='Sheet1 (2)'!$C$63,'Sheet1 (2)'!$D$63*counts+'Sheet1 (2)'!$G$63,IF(D577='Sheet1 (2)'!$C$64,'Sheet1 (2)'!$D$64*counts+'Sheet1 (2)'!$G$64))))</f>
        <v>2.0984129299999998</v>
      </c>
    </row>
    <row r="578" spans="1:57" ht="12" customHeight="1">
      <c r="A578" s="145" t="s">
        <v>282</v>
      </c>
      <c r="B578" s="145" t="s">
        <v>76</v>
      </c>
      <c r="C578" s="170">
        <v>718</v>
      </c>
      <c r="D578" s="174" t="s">
        <v>77</v>
      </c>
      <c r="E578" s="171">
        <v>8</v>
      </c>
      <c r="F578" s="171">
        <v>2</v>
      </c>
      <c r="G578" s="171" t="s">
        <v>77</v>
      </c>
      <c r="H578" s="171">
        <v>1</v>
      </c>
      <c r="I578" s="171" t="s">
        <v>77</v>
      </c>
      <c r="J578" s="173" t="s">
        <v>80</v>
      </c>
      <c r="K578" s="173" t="s">
        <v>80</v>
      </c>
      <c r="L578" s="169">
        <f>VLOOKUP(CONCATENATE(J578,K578),'Sheet1 (2)'!$J$6:$K$26,2,FALSE)</f>
        <v>0</v>
      </c>
      <c r="M578" s="173" t="s">
        <v>83</v>
      </c>
      <c r="N578" s="173" t="s">
        <v>79</v>
      </c>
      <c r="O578" s="168">
        <f>VLOOKUP(CONCATENATE(M578,N578),'Sheet1 (2)'!$L$6:$M$26,2,FALSE)</f>
        <v>56.25</v>
      </c>
      <c r="P578" s="173" t="s">
        <v>83</v>
      </c>
      <c r="Q578" s="173" t="s">
        <v>79</v>
      </c>
      <c r="R578" s="168">
        <f>VLOOKUP(CONCATENATE(P578,Q578),'Sheet1 (2)'!$N$6:$O$26,2,FALSE)</f>
        <v>56.25</v>
      </c>
      <c r="S578" s="173" t="s">
        <v>80</v>
      </c>
      <c r="T578" s="173" t="s">
        <v>80</v>
      </c>
      <c r="U578" s="168">
        <f>VLOOKUP(CONCATENATE(S578,T578),'Sheet1 (2)'!$P$6:$Q$26,2,FALSE)</f>
        <v>0</v>
      </c>
      <c r="V578" s="173" t="s">
        <v>80</v>
      </c>
      <c r="W578" s="173" t="s">
        <v>80</v>
      </c>
      <c r="X578" s="168">
        <f>VLOOKUP(CONCATENATE(V578,W578),'Sheet1 (2)'!$R$6:$S$26,2,FALSE)</f>
        <v>0</v>
      </c>
      <c r="Y578" s="173" t="s">
        <v>83</v>
      </c>
      <c r="Z578" s="173" t="s">
        <v>82</v>
      </c>
      <c r="AA578" s="168">
        <f>VLOOKUP(CONCATENATE(Y578,Z578),'Sheet1 (2)'!$T$6:$U$26,2,FALSE)</f>
        <v>18.75</v>
      </c>
      <c r="AB578" s="173" t="s">
        <v>80</v>
      </c>
      <c r="AC578" s="173" t="s">
        <v>80</v>
      </c>
      <c r="AD578" s="168">
        <f>VLOOKUP(CONCATENATE(AB578,AC578),'Sheet1 (2)'!$X$6:$Y$26,2,FALSE)</f>
        <v>0</v>
      </c>
      <c r="AE578" s="173" t="s">
        <v>82</v>
      </c>
      <c r="AF578" s="173" t="s">
        <v>81</v>
      </c>
      <c r="AG578" s="168">
        <f>VLOOKUP(CONCATENATE(AE578,AF578),'Sheet1 (2)'!$Z$6:$AA$26,2,FALSE)</f>
        <v>66</v>
      </c>
      <c r="AH578" s="172"/>
      <c r="AI578" s="175"/>
      <c r="AJ578" s="140"/>
      <c r="AK578" s="176" t="s">
        <v>282</v>
      </c>
      <c r="AL578" s="176" t="s">
        <v>76</v>
      </c>
      <c r="AM578" s="170">
        <f t="shared" si="16"/>
        <v>718</v>
      </c>
      <c r="AN578" s="147"/>
      <c r="AO578" s="155"/>
      <c r="AP578" s="156"/>
      <c r="AQ578" s="157">
        <v>2.6640864066000001</v>
      </c>
      <c r="AR578" s="158"/>
      <c r="AS578" s="145">
        <f>LOOKUP(rufmkm,'Sheet1 (2)'!$V$62:$V$71,'Sheet1 (2)'!$W$62:$W$71)</f>
        <v>30</v>
      </c>
      <c r="AT578" s="140"/>
      <c r="AU578" s="157">
        <f>IF(IF(D578='Sheet1 (2)'!$C$69,'Sheet1 (2)'!$D$69*('Sheet1 (2)'!$D$72-rut_index)/'Sheet1 (2)'!$D$72,IF(shee2!D578='Sheet1 (2)'!$C$70,'Sheet1 (2)'!$D$70*('Sheet1 (2)'!$D$72-rut_index)/'Sheet1 (2)'!$D$72,IF(shee2!D578='Sheet1 (2)'!$C$71,'Sheet1 (2)'!$D$71*('Sheet1 (2)'!$D$72-rut_index)/'Sheet1 (2)'!$D$72)))&lt;0,0,IF(D578='Sheet1 (2)'!$C$69,'Sheet1 (2)'!$D$69*('Sheet1 (2)'!$D$72-rut_index)/'Sheet1 (2)'!$D$72,IF(shee2!D578='Sheet1 (2)'!$C$70,'Sheet1 (2)'!$D$70*('Sheet1 (2)'!$D$72-rut_index)/'Sheet1 (2)'!$D$72,IF(shee2!D578='Sheet1 (2)'!$C$71,'Sheet1 (2)'!$D$71*('Sheet1 (2)'!$D$72-rut_index)/'Sheet1 (2)'!$D$72))))</f>
        <v>5</v>
      </c>
      <c r="AV578" s="157">
        <f>IF(IF(D578='Sheet1 (2)'!$C$69,'Sheet1 (2)'!$D$69*('Sheet1 (2)'!$D$72-crack_s_index)/'Sheet1 (2)'!$D$72,IF(shee2!D578='Sheet1 (2)'!$C$70,'Sheet1 (2)'!$D$70*('Sheet1 (2)'!$D$72-crack_s_index)/'Sheet1 (2)'!$D$72,IF(shee2!D578='Sheet1 (2)'!$C$71,'Sheet1 (2)'!$D$71*('Sheet1 (2)'!$D$72-crack_s_index)/'Sheet1 (2)'!$D$72)))&lt;0,0,IF(D578='Sheet1 (2)'!$C$69,'Sheet1 (2)'!$D$69*('Sheet1 (2)'!$D$72-crack_s_index)/'Sheet1 (2)'!$D$72,IF(shee2!D578='Sheet1 (2)'!$C$70,'Sheet1 (2)'!$D$70*('Sheet1 (2)'!$D$72-crack_s_index)/'Sheet1 (2)'!$D$72,IF(shee2!D578='Sheet1 (2)'!$C$71,'Sheet1 (2)'!$D$71*('Sheet1 (2)'!$D$72-crack_s_index)/'Sheet1 (2)'!$D$72))))</f>
        <v>0.3125</v>
      </c>
      <c r="AW578" s="157">
        <f>IF(IF(D578='Sheet1 (2)'!$C$69,'Sheet1 (2)'!$D$69*('Sheet1 (2)'!$D$72-crack_t_index)/'Sheet1 (2)'!$D$72,IF(shee2!D578='Sheet1 (2)'!$C$70,'Sheet1 (2)'!$D$70*('Sheet1 (2)'!$D$72-crack_t_index)/'Sheet1 (2)'!$D$72,IF(shee2!D578='Sheet1 (2)'!$C$71,'Sheet1 (2)'!$D$71*('Sheet1 (2)'!$D$72-crack_t_index)/'Sheet1 (2)'!$D$72)))&lt;0,0,IF(D578='Sheet1 (2)'!$C$69,'Sheet1 (2)'!$D$69*('Sheet1 (2)'!$D$72-crack_t_index)/'Sheet1 (2)'!$D$72,IF(shee2!D578='Sheet1 (2)'!$C$70,'Sheet1 (2)'!$D$70*('Sheet1 (2)'!$D$72-crack_t_index)/'Sheet1 (2)'!$D$72,IF(shee2!D578='Sheet1 (2)'!$C$71,'Sheet1 (2)'!$D$71*('Sheet1 (2)'!$D$72-crack_t_index)/'Sheet1 (2)'!$D$72))))</f>
        <v>0.3125</v>
      </c>
      <c r="AX578" s="157">
        <f>IF(IF(D578='Sheet1 (2)'!$C$69,'Sheet1 (2)'!$D$69*('Sheet1 (2)'!$D$72-rave_index)/'Sheet1 (2)'!$D$72,IF(shee2!D578='Sheet1 (2)'!$C$70,'Sheet1 (2)'!$D$70*('Sheet1 (2)'!$D$72-rave_index)/'Sheet1 (2)'!$D$72,IF(shee2!D578='Sheet1 (2)'!$C$71,'Sheet1 (2)'!$D$71*('Sheet1 (2)'!$D$72-rave_index)/'Sheet1 (2)'!$D$72)))&lt;0,0,IF(D578='Sheet1 (2)'!$C$69,'Sheet1 (2)'!$D$69*('Sheet1 (2)'!$D$72-rave_index)/'Sheet1 (2)'!$D$72,IF(shee2!D578='Sheet1 (2)'!$C$70,'Sheet1 (2)'!$D$70*('Sheet1 (2)'!$D$72-rave_index)/'Sheet1 (2)'!$D$72,IF(shee2!D578='Sheet1 (2)'!$C$71,'Sheet1 (2)'!$D$71*('Sheet1 (2)'!$D$72-rave_index)/'Sheet1 (2)'!$D$72))))</f>
        <v>3.4375</v>
      </c>
      <c r="AY578" s="157">
        <f>IF(IF(D578='Sheet1 (2)'!$C$69,'Sheet1 (2)'!$D$69*('Sheet1 (2)'!$D$72-rough_index)/'Sheet1 (2)'!$D$72,IF(shee2!D578='Sheet1 (2)'!$C$70,'Sheet1 (2)'!$D$70*('Sheet1 (2)'!$D$72-rough_index)/'Sheet1 (2)'!$D$72,IF(shee2!D578='Sheet1 (2)'!$C$71,'Sheet1 (2)'!$D$71*('Sheet1 (2)'!$D$72-rough_index)/'Sheet1 (2)'!$D$72)))&lt;0,0,IF(D578='Sheet1 (2)'!$C$69,'Sheet1 (2)'!$D$69*('Sheet1 (2)'!$D$72-rough_index)/'Sheet1 (2)'!$D$72,IF(shee2!D578='Sheet1 (2)'!$C$70,'Sheet1 (2)'!$D$70*('Sheet1 (2)'!$D$72-rough_index)/'Sheet1 (2)'!$D$72,IF(shee2!D578='Sheet1 (2)'!$C$71,'Sheet1 (2)'!$D$71*('Sheet1 (2)'!$D$72-rough_index)/'Sheet1 (2)'!$D$72))))</f>
        <v>2.5</v>
      </c>
      <c r="AZ578" s="159">
        <f>+(AU578*'Sheet1 (2)'!$C$77)+(AV578*'Sheet1 (2)'!$C$78)+(AW578*'Sheet1 (2)'!$C$79)+(AX578*'Sheet1 (2)'!$C$80)+(AY578*'Sheet1 (2)'!$C$81)</f>
        <v>2.21875</v>
      </c>
      <c r="BA578" s="213" t="str">
        <f t="shared" si="17"/>
        <v>Poor</v>
      </c>
      <c r="BE578">
        <f>IF(D578='Sheet1 (2)'!$C$61,'Sheet1 (2)'!$D$61*(counts^2)+'Sheet1 (2)'!$G$61*counts+'Sheet1 (2)'!$J$61,IF(D578='Sheet1 (2)'!$C$62,'Sheet1 (2)'!$D$62*counts+'Sheet1 (2)'!$G$62,IF(D578='Sheet1 (2)'!$C$63,'Sheet1 (2)'!$D$63*counts+'Sheet1 (2)'!$G$63,IF(D578='Sheet1 (2)'!$C$64,'Sheet1 (2)'!$D$64*counts+'Sheet1 (2)'!$G$64))))</f>
        <v>2.0984129299999998</v>
      </c>
    </row>
    <row r="579" spans="1:57" ht="12" customHeight="1">
      <c r="A579" s="145" t="s">
        <v>282</v>
      </c>
      <c r="B579" s="145" t="s">
        <v>76</v>
      </c>
      <c r="C579" s="170">
        <v>719</v>
      </c>
      <c r="D579" s="174" t="s">
        <v>77</v>
      </c>
      <c r="E579" s="171">
        <v>8</v>
      </c>
      <c r="F579" s="171">
        <v>2</v>
      </c>
      <c r="G579" s="171" t="s">
        <v>77</v>
      </c>
      <c r="H579" s="171">
        <v>1</v>
      </c>
      <c r="I579" s="171" t="s">
        <v>77</v>
      </c>
      <c r="J579" s="173" t="s">
        <v>80</v>
      </c>
      <c r="K579" s="173" t="s">
        <v>80</v>
      </c>
      <c r="L579" s="169">
        <f>VLOOKUP(CONCATENATE(J579,K579),'Sheet1 (2)'!$J$6:$K$26,2,FALSE)</f>
        <v>0</v>
      </c>
      <c r="M579" s="173" t="s">
        <v>83</v>
      </c>
      <c r="N579" s="173" t="s">
        <v>83</v>
      </c>
      <c r="O579" s="168">
        <f>VLOOKUP(CONCATENATE(M579,N579),'Sheet1 (2)'!$L$6:$M$26,2,FALSE)</f>
        <v>37.5</v>
      </c>
      <c r="P579" s="173" t="s">
        <v>83</v>
      </c>
      <c r="Q579" s="173" t="s">
        <v>83</v>
      </c>
      <c r="R579" s="168">
        <f>VLOOKUP(CONCATENATE(P579,Q579),'Sheet1 (2)'!$N$6:$O$26,2,FALSE)</f>
        <v>37.5</v>
      </c>
      <c r="S579" s="173" t="s">
        <v>78</v>
      </c>
      <c r="T579" s="173" t="s">
        <v>83</v>
      </c>
      <c r="U579" s="168">
        <f>VLOOKUP(CONCATENATE(S579,T579),'Sheet1 (2)'!$P$6:$Q$26,2,FALSE)</f>
        <v>12.5</v>
      </c>
      <c r="V579" s="173" t="s">
        <v>82</v>
      </c>
      <c r="W579" s="173" t="s">
        <v>81</v>
      </c>
      <c r="X579" s="168">
        <f>VLOOKUP(CONCATENATE(V579,W579),'Sheet1 (2)'!$R$6:$S$26,2,FALSE)</f>
        <v>50</v>
      </c>
      <c r="Y579" s="173" t="s">
        <v>80</v>
      </c>
      <c r="Z579" s="173" t="s">
        <v>80</v>
      </c>
      <c r="AA579" s="168">
        <f>VLOOKUP(CONCATENATE(Y579,Z579),'Sheet1 (2)'!$T$6:$U$26,2,FALSE)</f>
        <v>0</v>
      </c>
      <c r="AB579" s="173" t="s">
        <v>80</v>
      </c>
      <c r="AC579" s="173" t="s">
        <v>80</v>
      </c>
      <c r="AD579" s="168">
        <f>VLOOKUP(CONCATENATE(AB579,AC579),'Sheet1 (2)'!$X$6:$Y$26,2,FALSE)</f>
        <v>0</v>
      </c>
      <c r="AE579" s="173" t="s">
        <v>82</v>
      </c>
      <c r="AF579" s="173" t="s">
        <v>81</v>
      </c>
      <c r="AG579" s="168">
        <f>VLOOKUP(CONCATENATE(AE579,AF579),'Sheet1 (2)'!$Z$6:$AA$26,2,FALSE)</f>
        <v>66</v>
      </c>
      <c r="AH579" s="172"/>
      <c r="AI579" s="175"/>
      <c r="AJ579" s="140"/>
      <c r="AK579" s="176" t="s">
        <v>282</v>
      </c>
      <c r="AL579" s="176" t="s">
        <v>76</v>
      </c>
      <c r="AM579" s="170">
        <f t="shared" si="16"/>
        <v>719</v>
      </c>
      <c r="AN579" s="147"/>
      <c r="AO579" s="155"/>
      <c r="AP579" s="156"/>
      <c r="AQ579" s="157">
        <v>3.9219554800000003</v>
      </c>
      <c r="AR579" s="158"/>
      <c r="AS579" s="145">
        <f>LOOKUP(rufmkm,'Sheet1 (2)'!$V$62:$V$71,'Sheet1 (2)'!$W$62:$W$71)</f>
        <v>40</v>
      </c>
      <c r="AT579" s="140"/>
      <c r="AU579" s="157">
        <f>IF(IF(D579='Sheet1 (2)'!$C$69,'Sheet1 (2)'!$D$69*('Sheet1 (2)'!$D$72-rut_index)/'Sheet1 (2)'!$D$72,IF(shee2!D579='Sheet1 (2)'!$C$70,'Sheet1 (2)'!$D$70*('Sheet1 (2)'!$D$72-rut_index)/'Sheet1 (2)'!$D$72,IF(shee2!D579='Sheet1 (2)'!$C$71,'Sheet1 (2)'!$D$71*('Sheet1 (2)'!$D$72-rut_index)/'Sheet1 (2)'!$D$72)))&lt;0,0,IF(D579='Sheet1 (2)'!$C$69,'Sheet1 (2)'!$D$69*('Sheet1 (2)'!$D$72-rut_index)/'Sheet1 (2)'!$D$72,IF(shee2!D579='Sheet1 (2)'!$C$70,'Sheet1 (2)'!$D$70*('Sheet1 (2)'!$D$72-rut_index)/'Sheet1 (2)'!$D$72,IF(shee2!D579='Sheet1 (2)'!$C$71,'Sheet1 (2)'!$D$71*('Sheet1 (2)'!$D$72-rut_index)/'Sheet1 (2)'!$D$72))))</f>
        <v>5</v>
      </c>
      <c r="AV579" s="157">
        <f>IF(IF(D579='Sheet1 (2)'!$C$69,'Sheet1 (2)'!$D$69*('Sheet1 (2)'!$D$72-crack_s_index)/'Sheet1 (2)'!$D$72,IF(shee2!D579='Sheet1 (2)'!$C$70,'Sheet1 (2)'!$D$70*('Sheet1 (2)'!$D$72-crack_s_index)/'Sheet1 (2)'!$D$72,IF(shee2!D579='Sheet1 (2)'!$C$71,'Sheet1 (2)'!$D$71*('Sheet1 (2)'!$D$72-crack_s_index)/'Sheet1 (2)'!$D$72)))&lt;0,0,IF(D579='Sheet1 (2)'!$C$69,'Sheet1 (2)'!$D$69*('Sheet1 (2)'!$D$72-crack_s_index)/'Sheet1 (2)'!$D$72,IF(shee2!D579='Sheet1 (2)'!$C$70,'Sheet1 (2)'!$D$70*('Sheet1 (2)'!$D$72-crack_s_index)/'Sheet1 (2)'!$D$72,IF(shee2!D579='Sheet1 (2)'!$C$71,'Sheet1 (2)'!$D$71*('Sheet1 (2)'!$D$72-crack_s_index)/'Sheet1 (2)'!$D$72))))</f>
        <v>1.875</v>
      </c>
      <c r="AW579" s="157">
        <f>IF(IF(D579='Sheet1 (2)'!$C$69,'Sheet1 (2)'!$D$69*('Sheet1 (2)'!$D$72-crack_t_index)/'Sheet1 (2)'!$D$72,IF(shee2!D579='Sheet1 (2)'!$C$70,'Sheet1 (2)'!$D$70*('Sheet1 (2)'!$D$72-crack_t_index)/'Sheet1 (2)'!$D$72,IF(shee2!D579='Sheet1 (2)'!$C$71,'Sheet1 (2)'!$D$71*('Sheet1 (2)'!$D$72-crack_t_index)/'Sheet1 (2)'!$D$72)))&lt;0,0,IF(D579='Sheet1 (2)'!$C$69,'Sheet1 (2)'!$D$69*('Sheet1 (2)'!$D$72-crack_t_index)/'Sheet1 (2)'!$D$72,IF(shee2!D579='Sheet1 (2)'!$C$70,'Sheet1 (2)'!$D$70*('Sheet1 (2)'!$D$72-crack_t_index)/'Sheet1 (2)'!$D$72,IF(shee2!D579='Sheet1 (2)'!$C$71,'Sheet1 (2)'!$D$71*('Sheet1 (2)'!$D$72-crack_t_index)/'Sheet1 (2)'!$D$72))))</f>
        <v>1.875</v>
      </c>
      <c r="AX579" s="157">
        <f>IF(IF(D579='Sheet1 (2)'!$C$69,'Sheet1 (2)'!$D$69*('Sheet1 (2)'!$D$72-rave_index)/'Sheet1 (2)'!$D$72,IF(shee2!D579='Sheet1 (2)'!$C$70,'Sheet1 (2)'!$D$70*('Sheet1 (2)'!$D$72-rave_index)/'Sheet1 (2)'!$D$72,IF(shee2!D579='Sheet1 (2)'!$C$71,'Sheet1 (2)'!$D$71*('Sheet1 (2)'!$D$72-rave_index)/'Sheet1 (2)'!$D$72)))&lt;0,0,IF(D579='Sheet1 (2)'!$C$69,'Sheet1 (2)'!$D$69*('Sheet1 (2)'!$D$72-rave_index)/'Sheet1 (2)'!$D$72,IF(shee2!D579='Sheet1 (2)'!$C$70,'Sheet1 (2)'!$D$70*('Sheet1 (2)'!$D$72-rave_index)/'Sheet1 (2)'!$D$72,IF(shee2!D579='Sheet1 (2)'!$C$71,'Sheet1 (2)'!$D$71*('Sheet1 (2)'!$D$72-rave_index)/'Sheet1 (2)'!$D$72))))</f>
        <v>5</v>
      </c>
      <c r="AY579" s="157">
        <f>IF(IF(D579='Sheet1 (2)'!$C$69,'Sheet1 (2)'!$D$69*('Sheet1 (2)'!$D$72-rough_index)/'Sheet1 (2)'!$D$72,IF(shee2!D579='Sheet1 (2)'!$C$70,'Sheet1 (2)'!$D$70*('Sheet1 (2)'!$D$72-rough_index)/'Sheet1 (2)'!$D$72,IF(shee2!D579='Sheet1 (2)'!$C$71,'Sheet1 (2)'!$D$71*('Sheet1 (2)'!$D$72-rough_index)/'Sheet1 (2)'!$D$72)))&lt;0,0,IF(D579='Sheet1 (2)'!$C$69,'Sheet1 (2)'!$D$69*('Sheet1 (2)'!$D$72-rough_index)/'Sheet1 (2)'!$D$72,IF(shee2!D579='Sheet1 (2)'!$C$70,'Sheet1 (2)'!$D$70*('Sheet1 (2)'!$D$72-rough_index)/'Sheet1 (2)'!$D$72,IF(shee2!D579='Sheet1 (2)'!$C$71,'Sheet1 (2)'!$D$71*('Sheet1 (2)'!$D$72-rough_index)/'Sheet1 (2)'!$D$72))))</f>
        <v>1.6666666666666667</v>
      </c>
      <c r="AZ579" s="159">
        <f>+(AU579*'Sheet1 (2)'!$C$77)+(AV579*'Sheet1 (2)'!$C$78)+(AW579*'Sheet1 (2)'!$C$79)+(AX579*'Sheet1 (2)'!$C$80)+(AY579*'Sheet1 (2)'!$C$81)</f>
        <v>2.75</v>
      </c>
      <c r="BA579" s="213" t="str">
        <f t="shared" si="17"/>
        <v>Fair</v>
      </c>
      <c r="BE579">
        <f>IF(D579='Sheet1 (2)'!$C$61,'Sheet1 (2)'!$D$61*(counts^2)+'Sheet1 (2)'!$G$61*counts+'Sheet1 (2)'!$J$61,IF(D579='Sheet1 (2)'!$C$62,'Sheet1 (2)'!$D$62*counts+'Sheet1 (2)'!$G$62,IF(D579='Sheet1 (2)'!$C$63,'Sheet1 (2)'!$D$63*counts+'Sheet1 (2)'!$G$63,IF(D579='Sheet1 (2)'!$C$64,'Sheet1 (2)'!$D$64*counts+'Sheet1 (2)'!$G$64))))</f>
        <v>2.0984129299999998</v>
      </c>
    </row>
    <row r="580" spans="1:57" ht="12" customHeight="1">
      <c r="A580" s="145" t="s">
        <v>282</v>
      </c>
      <c r="B580" s="145" t="s">
        <v>76</v>
      </c>
      <c r="C580" s="170">
        <v>720</v>
      </c>
      <c r="D580" s="174" t="s">
        <v>77</v>
      </c>
      <c r="E580" s="171">
        <v>8</v>
      </c>
      <c r="F580" s="171">
        <v>2</v>
      </c>
      <c r="G580" s="171" t="s">
        <v>77</v>
      </c>
      <c r="H580" s="171">
        <v>1</v>
      </c>
      <c r="I580" s="171" t="s">
        <v>77</v>
      </c>
      <c r="J580" s="173" t="s">
        <v>80</v>
      </c>
      <c r="K580" s="173" t="s">
        <v>80</v>
      </c>
      <c r="L580" s="169">
        <f>VLOOKUP(CONCATENATE(J580,K580),'Sheet1 (2)'!$J$6:$K$26,2,FALSE)</f>
        <v>0</v>
      </c>
      <c r="M580" s="173" t="s">
        <v>83</v>
      </c>
      <c r="N580" s="173" t="s">
        <v>83</v>
      </c>
      <c r="O580" s="168">
        <f>VLOOKUP(CONCATENATE(M580,N580),'Sheet1 (2)'!$L$6:$M$26,2,FALSE)</f>
        <v>37.5</v>
      </c>
      <c r="P580" s="173" t="s">
        <v>83</v>
      </c>
      <c r="Q580" s="173" t="s">
        <v>82</v>
      </c>
      <c r="R580" s="168">
        <f>VLOOKUP(CONCATENATE(P580,Q580),'Sheet1 (2)'!$N$6:$O$26,2,FALSE)</f>
        <v>18.75</v>
      </c>
      <c r="S580" s="173" t="s">
        <v>80</v>
      </c>
      <c r="T580" s="173" t="s">
        <v>80</v>
      </c>
      <c r="U580" s="168">
        <f>VLOOKUP(CONCATENATE(S580,T580),'Sheet1 (2)'!$P$6:$Q$26,2,FALSE)</f>
        <v>0</v>
      </c>
      <c r="V580" s="173" t="s">
        <v>80</v>
      </c>
      <c r="W580" s="173" t="s">
        <v>80</v>
      </c>
      <c r="X580" s="168">
        <f>VLOOKUP(CONCATENATE(V580,W580),'Sheet1 (2)'!$R$6:$S$26,2,FALSE)</f>
        <v>0</v>
      </c>
      <c r="Y580" s="173" t="s">
        <v>80</v>
      </c>
      <c r="Z580" s="173" t="s">
        <v>80</v>
      </c>
      <c r="AA580" s="168">
        <f>VLOOKUP(CONCATENATE(Y580,Z580),'Sheet1 (2)'!$T$6:$U$26,2,FALSE)</f>
        <v>0</v>
      </c>
      <c r="AB580" s="173" t="s">
        <v>80</v>
      </c>
      <c r="AC580" s="173" t="s">
        <v>80</v>
      </c>
      <c r="AD580" s="168">
        <f>VLOOKUP(CONCATENATE(AB580,AC580),'Sheet1 (2)'!$X$6:$Y$26,2,FALSE)</f>
        <v>0</v>
      </c>
      <c r="AE580" s="173" t="s">
        <v>82</v>
      </c>
      <c r="AF580" s="173" t="s">
        <v>81</v>
      </c>
      <c r="AG580" s="168">
        <f>VLOOKUP(CONCATENATE(AE580,AF580),'Sheet1 (2)'!$Z$6:$AA$26,2,FALSE)</f>
        <v>66</v>
      </c>
      <c r="AH580" s="172"/>
      <c r="AI580" s="175"/>
      <c r="AJ580" s="140"/>
      <c r="AK580" s="176" t="s">
        <v>282</v>
      </c>
      <c r="AL580" s="176" t="s">
        <v>76</v>
      </c>
      <c r="AM580" s="170">
        <f t="shared" si="16"/>
        <v>720</v>
      </c>
      <c r="AN580" s="147"/>
      <c r="AO580" s="155" t="s">
        <v>409</v>
      </c>
      <c r="AP580" s="156"/>
      <c r="AQ580" s="157">
        <v>2.6253117364</v>
      </c>
      <c r="AR580" s="158"/>
      <c r="AS580" s="145">
        <f>LOOKUP(rufmkm,'Sheet1 (2)'!$V$62:$V$71,'Sheet1 (2)'!$W$62:$W$71)</f>
        <v>30</v>
      </c>
      <c r="AT580" s="140"/>
      <c r="AU580" s="157">
        <f>IF(IF(D580='Sheet1 (2)'!$C$69,'Sheet1 (2)'!$D$69*('Sheet1 (2)'!$D$72-rut_index)/'Sheet1 (2)'!$D$72,IF(shee2!D580='Sheet1 (2)'!$C$70,'Sheet1 (2)'!$D$70*('Sheet1 (2)'!$D$72-rut_index)/'Sheet1 (2)'!$D$72,IF(shee2!D580='Sheet1 (2)'!$C$71,'Sheet1 (2)'!$D$71*('Sheet1 (2)'!$D$72-rut_index)/'Sheet1 (2)'!$D$72)))&lt;0,0,IF(D580='Sheet1 (2)'!$C$69,'Sheet1 (2)'!$D$69*('Sheet1 (2)'!$D$72-rut_index)/'Sheet1 (2)'!$D$72,IF(shee2!D580='Sheet1 (2)'!$C$70,'Sheet1 (2)'!$D$70*('Sheet1 (2)'!$D$72-rut_index)/'Sheet1 (2)'!$D$72,IF(shee2!D580='Sheet1 (2)'!$C$71,'Sheet1 (2)'!$D$71*('Sheet1 (2)'!$D$72-rut_index)/'Sheet1 (2)'!$D$72))))</f>
        <v>5</v>
      </c>
      <c r="AV580" s="157">
        <f>IF(IF(D580='Sheet1 (2)'!$C$69,'Sheet1 (2)'!$D$69*('Sheet1 (2)'!$D$72-crack_s_index)/'Sheet1 (2)'!$D$72,IF(shee2!D580='Sheet1 (2)'!$C$70,'Sheet1 (2)'!$D$70*('Sheet1 (2)'!$D$72-crack_s_index)/'Sheet1 (2)'!$D$72,IF(shee2!D580='Sheet1 (2)'!$C$71,'Sheet1 (2)'!$D$71*('Sheet1 (2)'!$D$72-crack_s_index)/'Sheet1 (2)'!$D$72)))&lt;0,0,IF(D580='Sheet1 (2)'!$C$69,'Sheet1 (2)'!$D$69*('Sheet1 (2)'!$D$72-crack_s_index)/'Sheet1 (2)'!$D$72,IF(shee2!D580='Sheet1 (2)'!$C$70,'Sheet1 (2)'!$D$70*('Sheet1 (2)'!$D$72-crack_s_index)/'Sheet1 (2)'!$D$72,IF(shee2!D580='Sheet1 (2)'!$C$71,'Sheet1 (2)'!$D$71*('Sheet1 (2)'!$D$72-crack_s_index)/'Sheet1 (2)'!$D$72))))</f>
        <v>1.875</v>
      </c>
      <c r="AW580" s="157">
        <f>IF(IF(D580='Sheet1 (2)'!$C$69,'Sheet1 (2)'!$D$69*('Sheet1 (2)'!$D$72-crack_t_index)/'Sheet1 (2)'!$D$72,IF(shee2!D580='Sheet1 (2)'!$C$70,'Sheet1 (2)'!$D$70*('Sheet1 (2)'!$D$72-crack_t_index)/'Sheet1 (2)'!$D$72,IF(shee2!D580='Sheet1 (2)'!$C$71,'Sheet1 (2)'!$D$71*('Sheet1 (2)'!$D$72-crack_t_index)/'Sheet1 (2)'!$D$72)))&lt;0,0,IF(D580='Sheet1 (2)'!$C$69,'Sheet1 (2)'!$D$69*('Sheet1 (2)'!$D$72-crack_t_index)/'Sheet1 (2)'!$D$72,IF(shee2!D580='Sheet1 (2)'!$C$70,'Sheet1 (2)'!$D$70*('Sheet1 (2)'!$D$72-crack_t_index)/'Sheet1 (2)'!$D$72,IF(shee2!D580='Sheet1 (2)'!$C$71,'Sheet1 (2)'!$D$71*('Sheet1 (2)'!$D$72-crack_t_index)/'Sheet1 (2)'!$D$72))))</f>
        <v>3.4375</v>
      </c>
      <c r="AX580" s="157">
        <f>IF(IF(D580='Sheet1 (2)'!$C$69,'Sheet1 (2)'!$D$69*('Sheet1 (2)'!$D$72-rave_index)/'Sheet1 (2)'!$D$72,IF(shee2!D580='Sheet1 (2)'!$C$70,'Sheet1 (2)'!$D$70*('Sheet1 (2)'!$D$72-rave_index)/'Sheet1 (2)'!$D$72,IF(shee2!D580='Sheet1 (2)'!$C$71,'Sheet1 (2)'!$D$71*('Sheet1 (2)'!$D$72-rave_index)/'Sheet1 (2)'!$D$72)))&lt;0,0,IF(D580='Sheet1 (2)'!$C$69,'Sheet1 (2)'!$D$69*('Sheet1 (2)'!$D$72-rave_index)/'Sheet1 (2)'!$D$72,IF(shee2!D580='Sheet1 (2)'!$C$70,'Sheet1 (2)'!$D$70*('Sheet1 (2)'!$D$72-rave_index)/'Sheet1 (2)'!$D$72,IF(shee2!D580='Sheet1 (2)'!$C$71,'Sheet1 (2)'!$D$71*('Sheet1 (2)'!$D$72-rave_index)/'Sheet1 (2)'!$D$72))))</f>
        <v>5</v>
      </c>
      <c r="AY580" s="157">
        <f>IF(IF(D580='Sheet1 (2)'!$C$69,'Sheet1 (2)'!$D$69*('Sheet1 (2)'!$D$72-rough_index)/'Sheet1 (2)'!$D$72,IF(shee2!D580='Sheet1 (2)'!$C$70,'Sheet1 (2)'!$D$70*('Sheet1 (2)'!$D$72-rough_index)/'Sheet1 (2)'!$D$72,IF(shee2!D580='Sheet1 (2)'!$C$71,'Sheet1 (2)'!$D$71*('Sheet1 (2)'!$D$72-rough_index)/'Sheet1 (2)'!$D$72)))&lt;0,0,IF(D580='Sheet1 (2)'!$C$69,'Sheet1 (2)'!$D$69*('Sheet1 (2)'!$D$72-rough_index)/'Sheet1 (2)'!$D$72,IF(shee2!D580='Sheet1 (2)'!$C$70,'Sheet1 (2)'!$D$70*('Sheet1 (2)'!$D$72-rough_index)/'Sheet1 (2)'!$D$72,IF(shee2!D580='Sheet1 (2)'!$C$71,'Sheet1 (2)'!$D$71*('Sheet1 (2)'!$D$72-rough_index)/'Sheet1 (2)'!$D$72))))</f>
        <v>2.5</v>
      </c>
      <c r="AZ580" s="159">
        <f>+(AU580*'Sheet1 (2)'!$C$77)+(AV580*'Sheet1 (2)'!$C$78)+(AW580*'Sheet1 (2)'!$C$79)+(AX580*'Sheet1 (2)'!$C$80)+(AY580*'Sheet1 (2)'!$C$81)</f>
        <v>3.0625</v>
      </c>
      <c r="BA580" s="213" t="str">
        <f t="shared" si="17"/>
        <v>Fair</v>
      </c>
      <c r="BE580">
        <f>IF(D580='Sheet1 (2)'!$C$61,'Sheet1 (2)'!$D$61*(counts^2)+'Sheet1 (2)'!$G$61*counts+'Sheet1 (2)'!$J$61,IF(D580='Sheet1 (2)'!$C$62,'Sheet1 (2)'!$D$62*counts+'Sheet1 (2)'!$G$62,IF(D580='Sheet1 (2)'!$C$63,'Sheet1 (2)'!$D$63*counts+'Sheet1 (2)'!$G$63,IF(D580='Sheet1 (2)'!$C$64,'Sheet1 (2)'!$D$64*counts+'Sheet1 (2)'!$G$64))))</f>
        <v>2.0984129299999998</v>
      </c>
    </row>
    <row r="581" spans="1:57" ht="12" customHeight="1">
      <c r="A581" s="145" t="s">
        <v>282</v>
      </c>
      <c r="B581" s="145" t="s">
        <v>76</v>
      </c>
      <c r="C581" s="170">
        <v>721</v>
      </c>
      <c r="D581" s="174" t="s">
        <v>77</v>
      </c>
      <c r="E581" s="171">
        <v>8</v>
      </c>
      <c r="F581" s="171">
        <v>2</v>
      </c>
      <c r="G581" s="171" t="s">
        <v>77</v>
      </c>
      <c r="H581" s="171">
        <v>1</v>
      </c>
      <c r="I581" s="171" t="s">
        <v>77</v>
      </c>
      <c r="J581" s="173" t="s">
        <v>80</v>
      </c>
      <c r="K581" s="173" t="s">
        <v>80</v>
      </c>
      <c r="L581" s="169">
        <f>VLOOKUP(CONCATENATE(J581,K581),'Sheet1 (2)'!$J$6:$K$26,2,FALSE)</f>
        <v>0</v>
      </c>
      <c r="M581" s="173" t="s">
        <v>83</v>
      </c>
      <c r="N581" s="173" t="s">
        <v>82</v>
      </c>
      <c r="O581" s="168">
        <f>VLOOKUP(CONCATENATE(M581,N581),'Sheet1 (2)'!$L$6:$M$26,2,FALSE)</f>
        <v>18.75</v>
      </c>
      <c r="P581" s="173" t="s">
        <v>80</v>
      </c>
      <c r="Q581" s="173" t="s">
        <v>80</v>
      </c>
      <c r="R581" s="168">
        <f>VLOOKUP(CONCATENATE(P581,Q581),'Sheet1 (2)'!$N$6:$O$26,2,FALSE)</f>
        <v>0</v>
      </c>
      <c r="S581" s="173" t="s">
        <v>80</v>
      </c>
      <c r="T581" s="173" t="s">
        <v>80</v>
      </c>
      <c r="U581" s="168">
        <f>VLOOKUP(CONCATENATE(S581,T581),'Sheet1 (2)'!$P$6:$Q$26,2,FALSE)</f>
        <v>0</v>
      </c>
      <c r="V581" s="173" t="s">
        <v>80</v>
      </c>
      <c r="W581" s="173" t="s">
        <v>80</v>
      </c>
      <c r="X581" s="168">
        <f>VLOOKUP(CONCATENATE(V581,W581),'Sheet1 (2)'!$R$6:$S$26,2,FALSE)</f>
        <v>0</v>
      </c>
      <c r="Y581" s="173" t="s">
        <v>80</v>
      </c>
      <c r="Z581" s="173" t="s">
        <v>80</v>
      </c>
      <c r="AA581" s="168">
        <f>VLOOKUP(CONCATENATE(Y581,Z581),'Sheet1 (2)'!$T$6:$U$26,2,FALSE)</f>
        <v>0</v>
      </c>
      <c r="AB581" s="173" t="s">
        <v>80</v>
      </c>
      <c r="AC581" s="173" t="s">
        <v>80</v>
      </c>
      <c r="AD581" s="168">
        <f>VLOOKUP(CONCATENATE(AB581,AC581),'Sheet1 (2)'!$X$6:$Y$26,2,FALSE)</f>
        <v>0</v>
      </c>
      <c r="AE581" s="173" t="s">
        <v>82</v>
      </c>
      <c r="AF581" s="173" t="s">
        <v>81</v>
      </c>
      <c r="AG581" s="168">
        <f>VLOOKUP(CONCATENATE(AE581,AF581),'Sheet1 (2)'!$Z$6:$AA$26,2,FALSE)</f>
        <v>66</v>
      </c>
      <c r="AH581" s="172"/>
      <c r="AI581" s="175"/>
      <c r="AJ581" s="140"/>
      <c r="AK581" s="176" t="s">
        <v>282</v>
      </c>
      <c r="AL581" s="176" t="s">
        <v>76</v>
      </c>
      <c r="AM581" s="170">
        <f t="shared" si="16"/>
        <v>721</v>
      </c>
      <c r="AN581" s="147"/>
      <c r="AO581" s="155"/>
      <c r="AP581" s="156"/>
      <c r="AQ581" s="157">
        <v>2.6485275206000001</v>
      </c>
      <c r="AR581" s="158"/>
      <c r="AS581" s="145">
        <f>LOOKUP(rufmkm,'Sheet1 (2)'!$V$62:$V$71,'Sheet1 (2)'!$W$62:$W$71)</f>
        <v>30</v>
      </c>
      <c r="AT581" s="140"/>
      <c r="AU581" s="157">
        <f>IF(IF(D581='Sheet1 (2)'!$C$69,'Sheet1 (2)'!$D$69*('Sheet1 (2)'!$D$72-rut_index)/'Sheet1 (2)'!$D$72,IF(shee2!D581='Sheet1 (2)'!$C$70,'Sheet1 (2)'!$D$70*('Sheet1 (2)'!$D$72-rut_index)/'Sheet1 (2)'!$D$72,IF(shee2!D581='Sheet1 (2)'!$C$71,'Sheet1 (2)'!$D$71*('Sheet1 (2)'!$D$72-rut_index)/'Sheet1 (2)'!$D$72)))&lt;0,0,IF(D581='Sheet1 (2)'!$C$69,'Sheet1 (2)'!$D$69*('Sheet1 (2)'!$D$72-rut_index)/'Sheet1 (2)'!$D$72,IF(shee2!D581='Sheet1 (2)'!$C$70,'Sheet1 (2)'!$D$70*('Sheet1 (2)'!$D$72-rut_index)/'Sheet1 (2)'!$D$72,IF(shee2!D581='Sheet1 (2)'!$C$71,'Sheet1 (2)'!$D$71*('Sheet1 (2)'!$D$72-rut_index)/'Sheet1 (2)'!$D$72))))</f>
        <v>5</v>
      </c>
      <c r="AV581" s="157">
        <f>IF(IF(D581='Sheet1 (2)'!$C$69,'Sheet1 (2)'!$D$69*('Sheet1 (2)'!$D$72-crack_s_index)/'Sheet1 (2)'!$D$72,IF(shee2!D581='Sheet1 (2)'!$C$70,'Sheet1 (2)'!$D$70*('Sheet1 (2)'!$D$72-crack_s_index)/'Sheet1 (2)'!$D$72,IF(shee2!D581='Sheet1 (2)'!$C$71,'Sheet1 (2)'!$D$71*('Sheet1 (2)'!$D$72-crack_s_index)/'Sheet1 (2)'!$D$72)))&lt;0,0,IF(D581='Sheet1 (2)'!$C$69,'Sheet1 (2)'!$D$69*('Sheet1 (2)'!$D$72-crack_s_index)/'Sheet1 (2)'!$D$72,IF(shee2!D581='Sheet1 (2)'!$C$70,'Sheet1 (2)'!$D$70*('Sheet1 (2)'!$D$72-crack_s_index)/'Sheet1 (2)'!$D$72,IF(shee2!D581='Sheet1 (2)'!$C$71,'Sheet1 (2)'!$D$71*('Sheet1 (2)'!$D$72-crack_s_index)/'Sheet1 (2)'!$D$72))))</f>
        <v>3.4375</v>
      </c>
      <c r="AW581" s="157">
        <f>IF(IF(D581='Sheet1 (2)'!$C$69,'Sheet1 (2)'!$D$69*('Sheet1 (2)'!$D$72-crack_t_index)/'Sheet1 (2)'!$D$72,IF(shee2!D581='Sheet1 (2)'!$C$70,'Sheet1 (2)'!$D$70*('Sheet1 (2)'!$D$72-crack_t_index)/'Sheet1 (2)'!$D$72,IF(shee2!D581='Sheet1 (2)'!$C$71,'Sheet1 (2)'!$D$71*('Sheet1 (2)'!$D$72-crack_t_index)/'Sheet1 (2)'!$D$72)))&lt;0,0,IF(D581='Sheet1 (2)'!$C$69,'Sheet1 (2)'!$D$69*('Sheet1 (2)'!$D$72-crack_t_index)/'Sheet1 (2)'!$D$72,IF(shee2!D581='Sheet1 (2)'!$C$70,'Sheet1 (2)'!$D$70*('Sheet1 (2)'!$D$72-crack_t_index)/'Sheet1 (2)'!$D$72,IF(shee2!D581='Sheet1 (2)'!$C$71,'Sheet1 (2)'!$D$71*('Sheet1 (2)'!$D$72-crack_t_index)/'Sheet1 (2)'!$D$72))))</f>
        <v>5</v>
      </c>
      <c r="AX581" s="157">
        <f>IF(IF(D581='Sheet1 (2)'!$C$69,'Sheet1 (2)'!$D$69*('Sheet1 (2)'!$D$72-rave_index)/'Sheet1 (2)'!$D$72,IF(shee2!D581='Sheet1 (2)'!$C$70,'Sheet1 (2)'!$D$70*('Sheet1 (2)'!$D$72-rave_index)/'Sheet1 (2)'!$D$72,IF(shee2!D581='Sheet1 (2)'!$C$71,'Sheet1 (2)'!$D$71*('Sheet1 (2)'!$D$72-rave_index)/'Sheet1 (2)'!$D$72)))&lt;0,0,IF(D581='Sheet1 (2)'!$C$69,'Sheet1 (2)'!$D$69*('Sheet1 (2)'!$D$72-rave_index)/'Sheet1 (2)'!$D$72,IF(shee2!D581='Sheet1 (2)'!$C$70,'Sheet1 (2)'!$D$70*('Sheet1 (2)'!$D$72-rave_index)/'Sheet1 (2)'!$D$72,IF(shee2!D581='Sheet1 (2)'!$C$71,'Sheet1 (2)'!$D$71*('Sheet1 (2)'!$D$72-rave_index)/'Sheet1 (2)'!$D$72))))</f>
        <v>5</v>
      </c>
      <c r="AY581" s="157">
        <f>IF(IF(D581='Sheet1 (2)'!$C$69,'Sheet1 (2)'!$D$69*('Sheet1 (2)'!$D$72-rough_index)/'Sheet1 (2)'!$D$72,IF(shee2!D581='Sheet1 (2)'!$C$70,'Sheet1 (2)'!$D$70*('Sheet1 (2)'!$D$72-rough_index)/'Sheet1 (2)'!$D$72,IF(shee2!D581='Sheet1 (2)'!$C$71,'Sheet1 (2)'!$D$71*('Sheet1 (2)'!$D$72-rough_index)/'Sheet1 (2)'!$D$72)))&lt;0,0,IF(D581='Sheet1 (2)'!$C$69,'Sheet1 (2)'!$D$69*('Sheet1 (2)'!$D$72-rough_index)/'Sheet1 (2)'!$D$72,IF(shee2!D581='Sheet1 (2)'!$C$70,'Sheet1 (2)'!$D$70*('Sheet1 (2)'!$D$72-rough_index)/'Sheet1 (2)'!$D$72,IF(shee2!D581='Sheet1 (2)'!$C$71,'Sheet1 (2)'!$D$71*('Sheet1 (2)'!$D$72-rough_index)/'Sheet1 (2)'!$D$72))))</f>
        <v>2.5</v>
      </c>
      <c r="AZ581" s="159">
        <f>+(AU581*'Sheet1 (2)'!$C$77)+(AV581*'Sheet1 (2)'!$C$78)+(AW581*'Sheet1 (2)'!$C$79)+(AX581*'Sheet1 (2)'!$C$80)+(AY581*'Sheet1 (2)'!$C$81)</f>
        <v>3.6875</v>
      </c>
      <c r="BA581" s="213" t="str">
        <f t="shared" si="17"/>
        <v>Fair</v>
      </c>
      <c r="BE581">
        <f>IF(D581='Sheet1 (2)'!$C$61,'Sheet1 (2)'!$D$61*(counts^2)+'Sheet1 (2)'!$G$61*counts+'Sheet1 (2)'!$J$61,IF(D581='Sheet1 (2)'!$C$62,'Sheet1 (2)'!$D$62*counts+'Sheet1 (2)'!$G$62,IF(D581='Sheet1 (2)'!$C$63,'Sheet1 (2)'!$D$63*counts+'Sheet1 (2)'!$G$63,IF(D581='Sheet1 (2)'!$C$64,'Sheet1 (2)'!$D$64*counts+'Sheet1 (2)'!$G$64))))</f>
        <v>2.0984129299999998</v>
      </c>
    </row>
    <row r="582" spans="1:57" ht="12" customHeight="1">
      <c r="A582" s="145" t="s">
        <v>282</v>
      </c>
      <c r="B582" s="145" t="s">
        <v>76</v>
      </c>
      <c r="C582" s="170">
        <v>722</v>
      </c>
      <c r="D582" s="174" t="s">
        <v>77</v>
      </c>
      <c r="E582" s="171">
        <v>8</v>
      </c>
      <c r="F582" s="171">
        <v>2</v>
      </c>
      <c r="G582" s="171" t="s">
        <v>77</v>
      </c>
      <c r="H582" s="171">
        <v>1</v>
      </c>
      <c r="I582" s="171" t="s">
        <v>77</v>
      </c>
      <c r="J582" s="173" t="s">
        <v>80</v>
      </c>
      <c r="K582" s="173" t="s">
        <v>80</v>
      </c>
      <c r="L582" s="169">
        <f>VLOOKUP(CONCATENATE(J582,K582),'Sheet1 (2)'!$J$6:$K$26,2,FALSE)</f>
        <v>0</v>
      </c>
      <c r="M582" s="173" t="s">
        <v>83</v>
      </c>
      <c r="N582" s="173" t="s">
        <v>83</v>
      </c>
      <c r="O582" s="168">
        <f>VLOOKUP(CONCATENATE(M582,N582),'Sheet1 (2)'!$L$6:$M$26,2,FALSE)</f>
        <v>37.5</v>
      </c>
      <c r="P582" s="173" t="s">
        <v>83</v>
      </c>
      <c r="Q582" s="173" t="s">
        <v>82</v>
      </c>
      <c r="R582" s="168">
        <f>VLOOKUP(CONCATENATE(P582,Q582),'Sheet1 (2)'!$N$6:$O$26,2,FALSE)</f>
        <v>18.75</v>
      </c>
      <c r="S582" s="173" t="s">
        <v>80</v>
      </c>
      <c r="T582" s="173" t="s">
        <v>80</v>
      </c>
      <c r="U582" s="168">
        <f>VLOOKUP(CONCATENATE(S582,T582),'Sheet1 (2)'!$P$6:$Q$26,2,FALSE)</f>
        <v>0</v>
      </c>
      <c r="V582" s="173" t="s">
        <v>82</v>
      </c>
      <c r="W582" s="173" t="s">
        <v>81</v>
      </c>
      <c r="X582" s="168">
        <f>VLOOKUP(CONCATENATE(V582,W582),'Sheet1 (2)'!$R$6:$S$26,2,FALSE)</f>
        <v>50</v>
      </c>
      <c r="Y582" s="173" t="s">
        <v>80</v>
      </c>
      <c r="Z582" s="173" t="s">
        <v>80</v>
      </c>
      <c r="AA582" s="168">
        <f>VLOOKUP(CONCATENATE(Y582,Z582),'Sheet1 (2)'!$T$6:$U$26,2,FALSE)</f>
        <v>0</v>
      </c>
      <c r="AB582" s="173" t="s">
        <v>80</v>
      </c>
      <c r="AC582" s="173" t="s">
        <v>80</v>
      </c>
      <c r="AD582" s="168">
        <f>VLOOKUP(CONCATENATE(AB582,AC582),'Sheet1 (2)'!$X$6:$Y$26,2,FALSE)</f>
        <v>0</v>
      </c>
      <c r="AE582" s="173" t="s">
        <v>82</v>
      </c>
      <c r="AF582" s="173" t="s">
        <v>81</v>
      </c>
      <c r="AG582" s="168">
        <f>VLOOKUP(CONCATENATE(AE582,AF582),'Sheet1 (2)'!$Z$6:$AA$26,2,FALSE)</f>
        <v>66</v>
      </c>
      <c r="AH582" s="172"/>
      <c r="AI582" s="175"/>
      <c r="AJ582" s="140"/>
      <c r="AK582" s="176" t="s">
        <v>282</v>
      </c>
      <c r="AL582" s="176" t="s">
        <v>76</v>
      </c>
      <c r="AM582" s="170">
        <f t="shared" si="16"/>
        <v>722</v>
      </c>
      <c r="AN582" s="147"/>
      <c r="AO582" s="155"/>
      <c r="AP582" s="156"/>
      <c r="AQ582" s="157">
        <v>2.7237125508000002</v>
      </c>
      <c r="AR582" s="158"/>
      <c r="AS582" s="145">
        <f>LOOKUP(rufmkm,'Sheet1 (2)'!$V$62:$V$71,'Sheet1 (2)'!$W$62:$W$71)</f>
        <v>30</v>
      </c>
      <c r="AT582" s="140"/>
      <c r="AU582" s="157">
        <f>IF(IF(D582='Sheet1 (2)'!$C$69,'Sheet1 (2)'!$D$69*('Sheet1 (2)'!$D$72-rut_index)/'Sheet1 (2)'!$D$72,IF(shee2!D582='Sheet1 (2)'!$C$70,'Sheet1 (2)'!$D$70*('Sheet1 (2)'!$D$72-rut_index)/'Sheet1 (2)'!$D$72,IF(shee2!D582='Sheet1 (2)'!$C$71,'Sheet1 (2)'!$D$71*('Sheet1 (2)'!$D$72-rut_index)/'Sheet1 (2)'!$D$72)))&lt;0,0,IF(D582='Sheet1 (2)'!$C$69,'Sheet1 (2)'!$D$69*('Sheet1 (2)'!$D$72-rut_index)/'Sheet1 (2)'!$D$72,IF(shee2!D582='Sheet1 (2)'!$C$70,'Sheet1 (2)'!$D$70*('Sheet1 (2)'!$D$72-rut_index)/'Sheet1 (2)'!$D$72,IF(shee2!D582='Sheet1 (2)'!$C$71,'Sheet1 (2)'!$D$71*('Sheet1 (2)'!$D$72-rut_index)/'Sheet1 (2)'!$D$72))))</f>
        <v>5</v>
      </c>
      <c r="AV582" s="157">
        <f>IF(IF(D582='Sheet1 (2)'!$C$69,'Sheet1 (2)'!$D$69*('Sheet1 (2)'!$D$72-crack_s_index)/'Sheet1 (2)'!$D$72,IF(shee2!D582='Sheet1 (2)'!$C$70,'Sheet1 (2)'!$D$70*('Sheet1 (2)'!$D$72-crack_s_index)/'Sheet1 (2)'!$D$72,IF(shee2!D582='Sheet1 (2)'!$C$71,'Sheet1 (2)'!$D$71*('Sheet1 (2)'!$D$72-crack_s_index)/'Sheet1 (2)'!$D$72)))&lt;0,0,IF(D582='Sheet1 (2)'!$C$69,'Sheet1 (2)'!$D$69*('Sheet1 (2)'!$D$72-crack_s_index)/'Sheet1 (2)'!$D$72,IF(shee2!D582='Sheet1 (2)'!$C$70,'Sheet1 (2)'!$D$70*('Sheet1 (2)'!$D$72-crack_s_index)/'Sheet1 (2)'!$D$72,IF(shee2!D582='Sheet1 (2)'!$C$71,'Sheet1 (2)'!$D$71*('Sheet1 (2)'!$D$72-crack_s_index)/'Sheet1 (2)'!$D$72))))</f>
        <v>1.875</v>
      </c>
      <c r="AW582" s="157">
        <f>IF(IF(D582='Sheet1 (2)'!$C$69,'Sheet1 (2)'!$D$69*('Sheet1 (2)'!$D$72-crack_t_index)/'Sheet1 (2)'!$D$72,IF(shee2!D582='Sheet1 (2)'!$C$70,'Sheet1 (2)'!$D$70*('Sheet1 (2)'!$D$72-crack_t_index)/'Sheet1 (2)'!$D$72,IF(shee2!D582='Sheet1 (2)'!$C$71,'Sheet1 (2)'!$D$71*('Sheet1 (2)'!$D$72-crack_t_index)/'Sheet1 (2)'!$D$72)))&lt;0,0,IF(D582='Sheet1 (2)'!$C$69,'Sheet1 (2)'!$D$69*('Sheet1 (2)'!$D$72-crack_t_index)/'Sheet1 (2)'!$D$72,IF(shee2!D582='Sheet1 (2)'!$C$70,'Sheet1 (2)'!$D$70*('Sheet1 (2)'!$D$72-crack_t_index)/'Sheet1 (2)'!$D$72,IF(shee2!D582='Sheet1 (2)'!$C$71,'Sheet1 (2)'!$D$71*('Sheet1 (2)'!$D$72-crack_t_index)/'Sheet1 (2)'!$D$72))))</f>
        <v>3.4375</v>
      </c>
      <c r="AX582" s="157">
        <f>IF(IF(D582='Sheet1 (2)'!$C$69,'Sheet1 (2)'!$D$69*('Sheet1 (2)'!$D$72-rave_index)/'Sheet1 (2)'!$D$72,IF(shee2!D582='Sheet1 (2)'!$C$70,'Sheet1 (2)'!$D$70*('Sheet1 (2)'!$D$72-rave_index)/'Sheet1 (2)'!$D$72,IF(shee2!D582='Sheet1 (2)'!$C$71,'Sheet1 (2)'!$D$71*('Sheet1 (2)'!$D$72-rave_index)/'Sheet1 (2)'!$D$72)))&lt;0,0,IF(D582='Sheet1 (2)'!$C$69,'Sheet1 (2)'!$D$69*('Sheet1 (2)'!$D$72-rave_index)/'Sheet1 (2)'!$D$72,IF(shee2!D582='Sheet1 (2)'!$C$70,'Sheet1 (2)'!$D$70*('Sheet1 (2)'!$D$72-rave_index)/'Sheet1 (2)'!$D$72,IF(shee2!D582='Sheet1 (2)'!$C$71,'Sheet1 (2)'!$D$71*('Sheet1 (2)'!$D$72-rave_index)/'Sheet1 (2)'!$D$72))))</f>
        <v>5</v>
      </c>
      <c r="AY582" s="157">
        <f>IF(IF(D582='Sheet1 (2)'!$C$69,'Sheet1 (2)'!$D$69*('Sheet1 (2)'!$D$72-rough_index)/'Sheet1 (2)'!$D$72,IF(shee2!D582='Sheet1 (2)'!$C$70,'Sheet1 (2)'!$D$70*('Sheet1 (2)'!$D$72-rough_index)/'Sheet1 (2)'!$D$72,IF(shee2!D582='Sheet1 (2)'!$C$71,'Sheet1 (2)'!$D$71*('Sheet1 (2)'!$D$72-rough_index)/'Sheet1 (2)'!$D$72)))&lt;0,0,IF(D582='Sheet1 (2)'!$C$69,'Sheet1 (2)'!$D$69*('Sheet1 (2)'!$D$72-rough_index)/'Sheet1 (2)'!$D$72,IF(shee2!D582='Sheet1 (2)'!$C$70,'Sheet1 (2)'!$D$70*('Sheet1 (2)'!$D$72-rough_index)/'Sheet1 (2)'!$D$72,IF(shee2!D582='Sheet1 (2)'!$C$71,'Sheet1 (2)'!$D$71*('Sheet1 (2)'!$D$72-rough_index)/'Sheet1 (2)'!$D$72))))</f>
        <v>2.5</v>
      </c>
      <c r="AZ582" s="159">
        <f>+(AU582*'Sheet1 (2)'!$C$77)+(AV582*'Sheet1 (2)'!$C$78)+(AW582*'Sheet1 (2)'!$C$79)+(AX582*'Sheet1 (2)'!$C$80)+(AY582*'Sheet1 (2)'!$C$81)</f>
        <v>3.0625</v>
      </c>
      <c r="BA582" s="213" t="str">
        <f t="shared" si="17"/>
        <v>Fair</v>
      </c>
      <c r="BE582">
        <f>IF(D582='Sheet1 (2)'!$C$61,'Sheet1 (2)'!$D$61*(counts^2)+'Sheet1 (2)'!$G$61*counts+'Sheet1 (2)'!$J$61,IF(D582='Sheet1 (2)'!$C$62,'Sheet1 (2)'!$D$62*counts+'Sheet1 (2)'!$G$62,IF(D582='Sheet1 (2)'!$C$63,'Sheet1 (2)'!$D$63*counts+'Sheet1 (2)'!$G$63,IF(D582='Sheet1 (2)'!$C$64,'Sheet1 (2)'!$D$64*counts+'Sheet1 (2)'!$G$64))))</f>
        <v>2.0984129299999998</v>
      </c>
    </row>
    <row r="583" spans="1:57" ht="12" customHeight="1">
      <c r="A583" s="145" t="s">
        <v>282</v>
      </c>
      <c r="B583" s="145" t="s">
        <v>76</v>
      </c>
      <c r="C583" s="170">
        <v>723</v>
      </c>
      <c r="D583" s="174" t="s">
        <v>77</v>
      </c>
      <c r="E583" s="171">
        <v>8</v>
      </c>
      <c r="F583" s="171">
        <v>2</v>
      </c>
      <c r="G583" s="171" t="s">
        <v>77</v>
      </c>
      <c r="H583" s="171">
        <v>1</v>
      </c>
      <c r="I583" s="171" t="s">
        <v>77</v>
      </c>
      <c r="J583" s="173" t="s">
        <v>80</v>
      </c>
      <c r="K583" s="173" t="s">
        <v>80</v>
      </c>
      <c r="L583" s="169">
        <f>VLOOKUP(CONCATENATE(J583,K583),'Sheet1 (2)'!$J$6:$K$26,2,FALSE)</f>
        <v>0</v>
      </c>
      <c r="M583" s="173" t="s">
        <v>83</v>
      </c>
      <c r="N583" s="173" t="s">
        <v>82</v>
      </c>
      <c r="O583" s="168">
        <f>VLOOKUP(CONCATENATE(M583,N583),'Sheet1 (2)'!$L$6:$M$26,2,FALSE)</f>
        <v>18.75</v>
      </c>
      <c r="P583" s="173" t="s">
        <v>83</v>
      </c>
      <c r="Q583" s="173" t="s">
        <v>82</v>
      </c>
      <c r="R583" s="168">
        <f>VLOOKUP(CONCATENATE(P583,Q583),'Sheet1 (2)'!$N$6:$O$26,2,FALSE)</f>
        <v>18.75</v>
      </c>
      <c r="S583" s="173" t="s">
        <v>80</v>
      </c>
      <c r="T583" s="173" t="s">
        <v>80</v>
      </c>
      <c r="U583" s="168">
        <f>VLOOKUP(CONCATENATE(S583,T583),'Sheet1 (2)'!$P$6:$Q$26,2,FALSE)</f>
        <v>0</v>
      </c>
      <c r="V583" s="173" t="s">
        <v>80</v>
      </c>
      <c r="W583" s="173" t="s">
        <v>80</v>
      </c>
      <c r="X583" s="168">
        <f>VLOOKUP(CONCATENATE(V583,W583),'Sheet1 (2)'!$R$6:$S$26,2,FALSE)</f>
        <v>0</v>
      </c>
      <c r="Y583" s="173" t="s">
        <v>80</v>
      </c>
      <c r="Z583" s="173" t="s">
        <v>80</v>
      </c>
      <c r="AA583" s="168">
        <f>VLOOKUP(CONCATENATE(Y583,Z583),'Sheet1 (2)'!$T$6:$U$26,2,FALSE)</f>
        <v>0</v>
      </c>
      <c r="AB583" s="173" t="s">
        <v>80</v>
      </c>
      <c r="AC583" s="173" t="s">
        <v>80</v>
      </c>
      <c r="AD583" s="168">
        <f>VLOOKUP(CONCATENATE(AB583,AC583),'Sheet1 (2)'!$X$6:$Y$26,2,FALSE)</f>
        <v>0</v>
      </c>
      <c r="AE583" s="173" t="s">
        <v>82</v>
      </c>
      <c r="AF583" s="173" t="s">
        <v>81</v>
      </c>
      <c r="AG583" s="168">
        <f>VLOOKUP(CONCATENATE(AE583,AF583),'Sheet1 (2)'!$Z$6:$AA$26,2,FALSE)</f>
        <v>66</v>
      </c>
      <c r="AH583" s="172"/>
      <c r="AI583" s="175"/>
      <c r="AJ583" s="140"/>
      <c r="AK583" s="176" t="s">
        <v>282</v>
      </c>
      <c r="AL583" s="176" t="s">
        <v>76</v>
      </c>
      <c r="AM583" s="170">
        <f t="shared" si="16"/>
        <v>723</v>
      </c>
      <c r="AN583" s="147"/>
      <c r="AO583" s="155"/>
      <c r="AP583" s="156"/>
      <c r="AQ583" s="157">
        <v>3.0952278517999998</v>
      </c>
      <c r="AR583" s="158"/>
      <c r="AS583" s="145">
        <f>LOOKUP(rufmkm,'Sheet1 (2)'!$V$62:$V$71,'Sheet1 (2)'!$W$62:$W$71)</f>
        <v>40</v>
      </c>
      <c r="AT583" s="140"/>
      <c r="AU583" s="157">
        <f>IF(IF(D583='Sheet1 (2)'!$C$69,'Sheet1 (2)'!$D$69*('Sheet1 (2)'!$D$72-rut_index)/'Sheet1 (2)'!$D$72,IF(shee2!D583='Sheet1 (2)'!$C$70,'Sheet1 (2)'!$D$70*('Sheet1 (2)'!$D$72-rut_index)/'Sheet1 (2)'!$D$72,IF(shee2!D583='Sheet1 (2)'!$C$71,'Sheet1 (2)'!$D$71*('Sheet1 (2)'!$D$72-rut_index)/'Sheet1 (2)'!$D$72)))&lt;0,0,IF(D583='Sheet1 (2)'!$C$69,'Sheet1 (2)'!$D$69*('Sheet1 (2)'!$D$72-rut_index)/'Sheet1 (2)'!$D$72,IF(shee2!D583='Sheet1 (2)'!$C$70,'Sheet1 (2)'!$D$70*('Sheet1 (2)'!$D$72-rut_index)/'Sheet1 (2)'!$D$72,IF(shee2!D583='Sheet1 (2)'!$C$71,'Sheet1 (2)'!$D$71*('Sheet1 (2)'!$D$72-rut_index)/'Sheet1 (2)'!$D$72))))</f>
        <v>5</v>
      </c>
      <c r="AV583" s="157">
        <f>IF(IF(D583='Sheet1 (2)'!$C$69,'Sheet1 (2)'!$D$69*('Sheet1 (2)'!$D$72-crack_s_index)/'Sheet1 (2)'!$D$72,IF(shee2!D583='Sheet1 (2)'!$C$70,'Sheet1 (2)'!$D$70*('Sheet1 (2)'!$D$72-crack_s_index)/'Sheet1 (2)'!$D$72,IF(shee2!D583='Sheet1 (2)'!$C$71,'Sheet1 (2)'!$D$71*('Sheet1 (2)'!$D$72-crack_s_index)/'Sheet1 (2)'!$D$72)))&lt;0,0,IF(D583='Sheet1 (2)'!$C$69,'Sheet1 (2)'!$D$69*('Sheet1 (2)'!$D$72-crack_s_index)/'Sheet1 (2)'!$D$72,IF(shee2!D583='Sheet1 (2)'!$C$70,'Sheet1 (2)'!$D$70*('Sheet1 (2)'!$D$72-crack_s_index)/'Sheet1 (2)'!$D$72,IF(shee2!D583='Sheet1 (2)'!$C$71,'Sheet1 (2)'!$D$71*('Sheet1 (2)'!$D$72-crack_s_index)/'Sheet1 (2)'!$D$72))))</f>
        <v>3.4375</v>
      </c>
      <c r="AW583" s="157">
        <f>IF(IF(D583='Sheet1 (2)'!$C$69,'Sheet1 (2)'!$D$69*('Sheet1 (2)'!$D$72-crack_t_index)/'Sheet1 (2)'!$D$72,IF(shee2!D583='Sheet1 (2)'!$C$70,'Sheet1 (2)'!$D$70*('Sheet1 (2)'!$D$72-crack_t_index)/'Sheet1 (2)'!$D$72,IF(shee2!D583='Sheet1 (2)'!$C$71,'Sheet1 (2)'!$D$71*('Sheet1 (2)'!$D$72-crack_t_index)/'Sheet1 (2)'!$D$72)))&lt;0,0,IF(D583='Sheet1 (2)'!$C$69,'Sheet1 (2)'!$D$69*('Sheet1 (2)'!$D$72-crack_t_index)/'Sheet1 (2)'!$D$72,IF(shee2!D583='Sheet1 (2)'!$C$70,'Sheet1 (2)'!$D$70*('Sheet1 (2)'!$D$72-crack_t_index)/'Sheet1 (2)'!$D$72,IF(shee2!D583='Sheet1 (2)'!$C$71,'Sheet1 (2)'!$D$71*('Sheet1 (2)'!$D$72-crack_t_index)/'Sheet1 (2)'!$D$72))))</f>
        <v>3.4375</v>
      </c>
      <c r="AX583" s="157">
        <f>IF(IF(D583='Sheet1 (2)'!$C$69,'Sheet1 (2)'!$D$69*('Sheet1 (2)'!$D$72-rave_index)/'Sheet1 (2)'!$D$72,IF(shee2!D583='Sheet1 (2)'!$C$70,'Sheet1 (2)'!$D$70*('Sheet1 (2)'!$D$72-rave_index)/'Sheet1 (2)'!$D$72,IF(shee2!D583='Sheet1 (2)'!$C$71,'Sheet1 (2)'!$D$71*('Sheet1 (2)'!$D$72-rave_index)/'Sheet1 (2)'!$D$72)))&lt;0,0,IF(D583='Sheet1 (2)'!$C$69,'Sheet1 (2)'!$D$69*('Sheet1 (2)'!$D$72-rave_index)/'Sheet1 (2)'!$D$72,IF(shee2!D583='Sheet1 (2)'!$C$70,'Sheet1 (2)'!$D$70*('Sheet1 (2)'!$D$72-rave_index)/'Sheet1 (2)'!$D$72,IF(shee2!D583='Sheet1 (2)'!$C$71,'Sheet1 (2)'!$D$71*('Sheet1 (2)'!$D$72-rave_index)/'Sheet1 (2)'!$D$72))))</f>
        <v>5</v>
      </c>
      <c r="AY583" s="157">
        <f>IF(IF(D583='Sheet1 (2)'!$C$69,'Sheet1 (2)'!$D$69*('Sheet1 (2)'!$D$72-rough_index)/'Sheet1 (2)'!$D$72,IF(shee2!D583='Sheet1 (2)'!$C$70,'Sheet1 (2)'!$D$70*('Sheet1 (2)'!$D$72-rough_index)/'Sheet1 (2)'!$D$72,IF(shee2!D583='Sheet1 (2)'!$C$71,'Sheet1 (2)'!$D$71*('Sheet1 (2)'!$D$72-rough_index)/'Sheet1 (2)'!$D$72)))&lt;0,0,IF(D583='Sheet1 (2)'!$C$69,'Sheet1 (2)'!$D$69*('Sheet1 (2)'!$D$72-rough_index)/'Sheet1 (2)'!$D$72,IF(shee2!D583='Sheet1 (2)'!$C$70,'Sheet1 (2)'!$D$70*('Sheet1 (2)'!$D$72-rough_index)/'Sheet1 (2)'!$D$72,IF(shee2!D583='Sheet1 (2)'!$C$71,'Sheet1 (2)'!$D$71*('Sheet1 (2)'!$D$72-rough_index)/'Sheet1 (2)'!$D$72))))</f>
        <v>1.6666666666666667</v>
      </c>
      <c r="AZ583" s="159">
        <f>+(AU583*'Sheet1 (2)'!$C$77)+(AV583*'Sheet1 (2)'!$C$78)+(AW583*'Sheet1 (2)'!$C$79)+(AX583*'Sheet1 (2)'!$C$80)+(AY583*'Sheet1 (2)'!$C$81)</f>
        <v>3.375</v>
      </c>
      <c r="BA583" s="213" t="str">
        <f t="shared" si="17"/>
        <v>Fair</v>
      </c>
      <c r="BE583">
        <f>IF(D583='Sheet1 (2)'!$C$61,'Sheet1 (2)'!$D$61*(counts^2)+'Sheet1 (2)'!$G$61*counts+'Sheet1 (2)'!$J$61,IF(D583='Sheet1 (2)'!$C$62,'Sheet1 (2)'!$D$62*counts+'Sheet1 (2)'!$G$62,IF(D583='Sheet1 (2)'!$C$63,'Sheet1 (2)'!$D$63*counts+'Sheet1 (2)'!$G$63,IF(D583='Sheet1 (2)'!$C$64,'Sheet1 (2)'!$D$64*counts+'Sheet1 (2)'!$G$64))))</f>
        <v>2.0984129299999998</v>
      </c>
    </row>
    <row r="584" spans="1:57" ht="12" customHeight="1">
      <c r="A584" s="145" t="s">
        <v>282</v>
      </c>
      <c r="B584" s="145" t="s">
        <v>76</v>
      </c>
      <c r="C584" s="170">
        <v>724</v>
      </c>
      <c r="D584" s="174" t="s">
        <v>77</v>
      </c>
      <c r="E584" s="171">
        <v>8</v>
      </c>
      <c r="F584" s="171">
        <v>2</v>
      </c>
      <c r="G584" s="171" t="s">
        <v>77</v>
      </c>
      <c r="H584" s="171">
        <v>1</v>
      </c>
      <c r="I584" s="171" t="s">
        <v>77</v>
      </c>
      <c r="J584" s="173" t="s">
        <v>80</v>
      </c>
      <c r="K584" s="173" t="s">
        <v>80</v>
      </c>
      <c r="L584" s="169">
        <f>VLOOKUP(CONCATENATE(J584,K584),'Sheet1 (2)'!$J$6:$K$26,2,FALSE)</f>
        <v>0</v>
      </c>
      <c r="M584" s="173" t="s">
        <v>83</v>
      </c>
      <c r="N584" s="173" t="s">
        <v>83</v>
      </c>
      <c r="O584" s="168">
        <f>VLOOKUP(CONCATENATE(M584,N584),'Sheet1 (2)'!$L$6:$M$26,2,FALSE)</f>
        <v>37.5</v>
      </c>
      <c r="P584" s="173" t="s">
        <v>83</v>
      </c>
      <c r="Q584" s="173" t="s">
        <v>82</v>
      </c>
      <c r="R584" s="168">
        <f>VLOOKUP(CONCATENATE(P584,Q584),'Sheet1 (2)'!$N$6:$O$26,2,FALSE)</f>
        <v>18.75</v>
      </c>
      <c r="S584" s="173" t="s">
        <v>80</v>
      </c>
      <c r="T584" s="173" t="s">
        <v>80</v>
      </c>
      <c r="U584" s="168">
        <f>VLOOKUP(CONCATENATE(S584,T584),'Sheet1 (2)'!$P$6:$Q$26,2,FALSE)</f>
        <v>0</v>
      </c>
      <c r="V584" s="173" t="s">
        <v>82</v>
      </c>
      <c r="W584" s="173" t="s">
        <v>81</v>
      </c>
      <c r="X584" s="168">
        <f>VLOOKUP(CONCATENATE(V584,W584),'Sheet1 (2)'!$R$6:$S$26,2,FALSE)</f>
        <v>50</v>
      </c>
      <c r="Y584" s="173" t="s">
        <v>80</v>
      </c>
      <c r="Z584" s="173" t="s">
        <v>80</v>
      </c>
      <c r="AA584" s="168">
        <f>VLOOKUP(CONCATENATE(Y584,Z584),'Sheet1 (2)'!$T$6:$U$26,2,FALSE)</f>
        <v>0</v>
      </c>
      <c r="AB584" s="173" t="s">
        <v>80</v>
      </c>
      <c r="AC584" s="173" t="s">
        <v>80</v>
      </c>
      <c r="AD584" s="168">
        <f>VLOOKUP(CONCATENATE(AB584,AC584),'Sheet1 (2)'!$X$6:$Y$26,2,FALSE)</f>
        <v>0</v>
      </c>
      <c r="AE584" s="173" t="s">
        <v>82</v>
      </c>
      <c r="AF584" s="173" t="s">
        <v>81</v>
      </c>
      <c r="AG584" s="168">
        <f>VLOOKUP(CONCATENATE(AE584,AF584),'Sheet1 (2)'!$Z$6:$AA$26,2,FALSE)</f>
        <v>66</v>
      </c>
      <c r="AH584" s="172"/>
      <c r="AI584" s="175"/>
      <c r="AJ584" s="140"/>
      <c r="AK584" s="176" t="s">
        <v>282</v>
      </c>
      <c r="AL584" s="176" t="s">
        <v>76</v>
      </c>
      <c r="AM584" s="170">
        <f t="shared" si="16"/>
        <v>724</v>
      </c>
      <c r="AN584" s="147"/>
      <c r="AO584" s="155"/>
      <c r="AP584" s="156"/>
      <c r="AQ584" s="157">
        <v>2.3674973027999999</v>
      </c>
      <c r="AR584" s="158"/>
      <c r="AS584" s="145">
        <f>LOOKUP(rufmkm,'Sheet1 (2)'!$V$62:$V$71,'Sheet1 (2)'!$W$62:$W$71)</f>
        <v>30</v>
      </c>
      <c r="AT584" s="140"/>
      <c r="AU584" s="157">
        <f>IF(IF(D584='Sheet1 (2)'!$C$69,'Sheet1 (2)'!$D$69*('Sheet1 (2)'!$D$72-rut_index)/'Sheet1 (2)'!$D$72,IF(shee2!D584='Sheet1 (2)'!$C$70,'Sheet1 (2)'!$D$70*('Sheet1 (2)'!$D$72-rut_index)/'Sheet1 (2)'!$D$72,IF(shee2!D584='Sheet1 (2)'!$C$71,'Sheet1 (2)'!$D$71*('Sheet1 (2)'!$D$72-rut_index)/'Sheet1 (2)'!$D$72)))&lt;0,0,IF(D584='Sheet1 (2)'!$C$69,'Sheet1 (2)'!$D$69*('Sheet1 (2)'!$D$72-rut_index)/'Sheet1 (2)'!$D$72,IF(shee2!D584='Sheet1 (2)'!$C$70,'Sheet1 (2)'!$D$70*('Sheet1 (2)'!$D$72-rut_index)/'Sheet1 (2)'!$D$72,IF(shee2!D584='Sheet1 (2)'!$C$71,'Sheet1 (2)'!$D$71*('Sheet1 (2)'!$D$72-rut_index)/'Sheet1 (2)'!$D$72))))</f>
        <v>5</v>
      </c>
      <c r="AV584" s="157">
        <f>IF(IF(D584='Sheet1 (2)'!$C$69,'Sheet1 (2)'!$D$69*('Sheet1 (2)'!$D$72-crack_s_index)/'Sheet1 (2)'!$D$72,IF(shee2!D584='Sheet1 (2)'!$C$70,'Sheet1 (2)'!$D$70*('Sheet1 (2)'!$D$72-crack_s_index)/'Sheet1 (2)'!$D$72,IF(shee2!D584='Sheet1 (2)'!$C$71,'Sheet1 (2)'!$D$71*('Sheet1 (2)'!$D$72-crack_s_index)/'Sheet1 (2)'!$D$72)))&lt;0,0,IF(D584='Sheet1 (2)'!$C$69,'Sheet1 (2)'!$D$69*('Sheet1 (2)'!$D$72-crack_s_index)/'Sheet1 (2)'!$D$72,IF(shee2!D584='Sheet1 (2)'!$C$70,'Sheet1 (2)'!$D$70*('Sheet1 (2)'!$D$72-crack_s_index)/'Sheet1 (2)'!$D$72,IF(shee2!D584='Sheet1 (2)'!$C$71,'Sheet1 (2)'!$D$71*('Sheet1 (2)'!$D$72-crack_s_index)/'Sheet1 (2)'!$D$72))))</f>
        <v>1.875</v>
      </c>
      <c r="AW584" s="157">
        <f>IF(IF(D584='Sheet1 (2)'!$C$69,'Sheet1 (2)'!$D$69*('Sheet1 (2)'!$D$72-crack_t_index)/'Sheet1 (2)'!$D$72,IF(shee2!D584='Sheet1 (2)'!$C$70,'Sheet1 (2)'!$D$70*('Sheet1 (2)'!$D$72-crack_t_index)/'Sheet1 (2)'!$D$72,IF(shee2!D584='Sheet1 (2)'!$C$71,'Sheet1 (2)'!$D$71*('Sheet1 (2)'!$D$72-crack_t_index)/'Sheet1 (2)'!$D$72)))&lt;0,0,IF(D584='Sheet1 (2)'!$C$69,'Sheet1 (2)'!$D$69*('Sheet1 (2)'!$D$72-crack_t_index)/'Sheet1 (2)'!$D$72,IF(shee2!D584='Sheet1 (2)'!$C$70,'Sheet1 (2)'!$D$70*('Sheet1 (2)'!$D$72-crack_t_index)/'Sheet1 (2)'!$D$72,IF(shee2!D584='Sheet1 (2)'!$C$71,'Sheet1 (2)'!$D$71*('Sheet1 (2)'!$D$72-crack_t_index)/'Sheet1 (2)'!$D$72))))</f>
        <v>3.4375</v>
      </c>
      <c r="AX584" s="157">
        <f>IF(IF(D584='Sheet1 (2)'!$C$69,'Sheet1 (2)'!$D$69*('Sheet1 (2)'!$D$72-rave_index)/'Sheet1 (2)'!$D$72,IF(shee2!D584='Sheet1 (2)'!$C$70,'Sheet1 (2)'!$D$70*('Sheet1 (2)'!$D$72-rave_index)/'Sheet1 (2)'!$D$72,IF(shee2!D584='Sheet1 (2)'!$C$71,'Sheet1 (2)'!$D$71*('Sheet1 (2)'!$D$72-rave_index)/'Sheet1 (2)'!$D$72)))&lt;0,0,IF(D584='Sheet1 (2)'!$C$69,'Sheet1 (2)'!$D$69*('Sheet1 (2)'!$D$72-rave_index)/'Sheet1 (2)'!$D$72,IF(shee2!D584='Sheet1 (2)'!$C$70,'Sheet1 (2)'!$D$70*('Sheet1 (2)'!$D$72-rave_index)/'Sheet1 (2)'!$D$72,IF(shee2!D584='Sheet1 (2)'!$C$71,'Sheet1 (2)'!$D$71*('Sheet1 (2)'!$D$72-rave_index)/'Sheet1 (2)'!$D$72))))</f>
        <v>5</v>
      </c>
      <c r="AY584" s="157">
        <f>IF(IF(D584='Sheet1 (2)'!$C$69,'Sheet1 (2)'!$D$69*('Sheet1 (2)'!$D$72-rough_index)/'Sheet1 (2)'!$D$72,IF(shee2!D584='Sheet1 (2)'!$C$70,'Sheet1 (2)'!$D$70*('Sheet1 (2)'!$D$72-rough_index)/'Sheet1 (2)'!$D$72,IF(shee2!D584='Sheet1 (2)'!$C$71,'Sheet1 (2)'!$D$71*('Sheet1 (2)'!$D$72-rough_index)/'Sheet1 (2)'!$D$72)))&lt;0,0,IF(D584='Sheet1 (2)'!$C$69,'Sheet1 (2)'!$D$69*('Sheet1 (2)'!$D$72-rough_index)/'Sheet1 (2)'!$D$72,IF(shee2!D584='Sheet1 (2)'!$C$70,'Sheet1 (2)'!$D$70*('Sheet1 (2)'!$D$72-rough_index)/'Sheet1 (2)'!$D$72,IF(shee2!D584='Sheet1 (2)'!$C$71,'Sheet1 (2)'!$D$71*('Sheet1 (2)'!$D$72-rough_index)/'Sheet1 (2)'!$D$72))))</f>
        <v>2.5</v>
      </c>
      <c r="AZ584" s="159">
        <f>+(AU584*'Sheet1 (2)'!$C$77)+(AV584*'Sheet1 (2)'!$C$78)+(AW584*'Sheet1 (2)'!$C$79)+(AX584*'Sheet1 (2)'!$C$80)+(AY584*'Sheet1 (2)'!$C$81)</f>
        <v>3.0625</v>
      </c>
      <c r="BA584" s="213" t="str">
        <f t="shared" si="17"/>
        <v>Fair</v>
      </c>
      <c r="BE584">
        <f>IF(D584='Sheet1 (2)'!$C$61,'Sheet1 (2)'!$D$61*(counts^2)+'Sheet1 (2)'!$G$61*counts+'Sheet1 (2)'!$J$61,IF(D584='Sheet1 (2)'!$C$62,'Sheet1 (2)'!$D$62*counts+'Sheet1 (2)'!$G$62,IF(D584='Sheet1 (2)'!$C$63,'Sheet1 (2)'!$D$63*counts+'Sheet1 (2)'!$G$63,IF(D584='Sheet1 (2)'!$C$64,'Sheet1 (2)'!$D$64*counts+'Sheet1 (2)'!$G$64))))</f>
        <v>2.0984129299999998</v>
      </c>
    </row>
    <row r="585" spans="1:57" ht="12" customHeight="1">
      <c r="A585" s="145" t="s">
        <v>282</v>
      </c>
      <c r="B585" s="145" t="s">
        <v>76</v>
      </c>
      <c r="C585" s="170">
        <v>725</v>
      </c>
      <c r="D585" s="174" t="s">
        <v>77</v>
      </c>
      <c r="E585" s="171">
        <v>8</v>
      </c>
      <c r="F585" s="171">
        <v>2</v>
      </c>
      <c r="G585" s="171" t="s">
        <v>77</v>
      </c>
      <c r="H585" s="171">
        <v>1</v>
      </c>
      <c r="I585" s="171" t="s">
        <v>77</v>
      </c>
      <c r="J585" s="173" t="s">
        <v>80</v>
      </c>
      <c r="K585" s="173" t="s">
        <v>80</v>
      </c>
      <c r="L585" s="169">
        <f>VLOOKUP(CONCATENATE(J585,K585),'Sheet1 (2)'!$J$6:$K$26,2,FALSE)</f>
        <v>0</v>
      </c>
      <c r="M585" s="173" t="s">
        <v>83</v>
      </c>
      <c r="N585" s="173" t="s">
        <v>79</v>
      </c>
      <c r="O585" s="168">
        <f>VLOOKUP(CONCATENATE(M585,N585),'Sheet1 (2)'!$L$6:$M$26,2,FALSE)</f>
        <v>56.25</v>
      </c>
      <c r="P585" s="173" t="s">
        <v>83</v>
      </c>
      <c r="Q585" s="173" t="s">
        <v>83</v>
      </c>
      <c r="R585" s="168">
        <f>VLOOKUP(CONCATENATE(P585,Q585),'Sheet1 (2)'!$N$6:$O$26,2,FALSE)</f>
        <v>37.5</v>
      </c>
      <c r="S585" s="173" t="s">
        <v>80</v>
      </c>
      <c r="T585" s="173" t="s">
        <v>80</v>
      </c>
      <c r="U585" s="168">
        <f>VLOOKUP(CONCATENATE(S585,T585),'Sheet1 (2)'!$P$6:$Q$26,2,FALSE)</f>
        <v>0</v>
      </c>
      <c r="V585" s="173" t="s">
        <v>82</v>
      </c>
      <c r="W585" s="173" t="s">
        <v>81</v>
      </c>
      <c r="X585" s="168">
        <f>VLOOKUP(CONCATENATE(V585,W585),'Sheet1 (2)'!$R$6:$S$26,2,FALSE)</f>
        <v>50</v>
      </c>
      <c r="Y585" s="173" t="s">
        <v>80</v>
      </c>
      <c r="Z585" s="173" t="s">
        <v>80</v>
      </c>
      <c r="AA585" s="168">
        <f>VLOOKUP(CONCATENATE(Y585,Z585),'Sheet1 (2)'!$T$6:$U$26,2,FALSE)</f>
        <v>0</v>
      </c>
      <c r="AB585" s="173" t="s">
        <v>80</v>
      </c>
      <c r="AC585" s="173" t="s">
        <v>80</v>
      </c>
      <c r="AD585" s="168">
        <f>VLOOKUP(CONCATENATE(AB585,AC585),'Sheet1 (2)'!$X$6:$Y$26,2,FALSE)</f>
        <v>0</v>
      </c>
      <c r="AE585" s="173" t="s">
        <v>82</v>
      </c>
      <c r="AF585" s="173" t="s">
        <v>81</v>
      </c>
      <c r="AG585" s="168">
        <f>VLOOKUP(CONCATENATE(AE585,AF585),'Sheet1 (2)'!$Z$6:$AA$26,2,FALSE)</f>
        <v>66</v>
      </c>
      <c r="AH585" s="172"/>
      <c r="AI585" s="175"/>
      <c r="AJ585" s="140"/>
      <c r="AK585" s="176" t="s">
        <v>282</v>
      </c>
      <c r="AL585" s="176" t="s">
        <v>76</v>
      </c>
      <c r="AM585" s="170">
        <f t="shared" si="16"/>
        <v>725</v>
      </c>
      <c r="AN585" s="147"/>
      <c r="AO585" s="155"/>
      <c r="AP585" s="156"/>
      <c r="AQ585" s="157">
        <v>4.3119363652000002</v>
      </c>
      <c r="AR585" s="158"/>
      <c r="AS585" s="145">
        <f>LOOKUP(rufmkm,'Sheet1 (2)'!$V$62:$V$71,'Sheet1 (2)'!$W$62:$W$71)</f>
        <v>50</v>
      </c>
      <c r="AT585" s="140"/>
      <c r="AU585" s="157">
        <f>IF(IF(D585='Sheet1 (2)'!$C$69,'Sheet1 (2)'!$D$69*('Sheet1 (2)'!$D$72-rut_index)/'Sheet1 (2)'!$D$72,IF(shee2!D585='Sheet1 (2)'!$C$70,'Sheet1 (2)'!$D$70*('Sheet1 (2)'!$D$72-rut_index)/'Sheet1 (2)'!$D$72,IF(shee2!D585='Sheet1 (2)'!$C$71,'Sheet1 (2)'!$D$71*('Sheet1 (2)'!$D$72-rut_index)/'Sheet1 (2)'!$D$72)))&lt;0,0,IF(D585='Sheet1 (2)'!$C$69,'Sheet1 (2)'!$D$69*('Sheet1 (2)'!$D$72-rut_index)/'Sheet1 (2)'!$D$72,IF(shee2!D585='Sheet1 (2)'!$C$70,'Sheet1 (2)'!$D$70*('Sheet1 (2)'!$D$72-rut_index)/'Sheet1 (2)'!$D$72,IF(shee2!D585='Sheet1 (2)'!$C$71,'Sheet1 (2)'!$D$71*('Sheet1 (2)'!$D$72-rut_index)/'Sheet1 (2)'!$D$72))))</f>
        <v>5</v>
      </c>
      <c r="AV585" s="157">
        <f>IF(IF(D585='Sheet1 (2)'!$C$69,'Sheet1 (2)'!$D$69*('Sheet1 (2)'!$D$72-crack_s_index)/'Sheet1 (2)'!$D$72,IF(shee2!D585='Sheet1 (2)'!$C$70,'Sheet1 (2)'!$D$70*('Sheet1 (2)'!$D$72-crack_s_index)/'Sheet1 (2)'!$D$72,IF(shee2!D585='Sheet1 (2)'!$C$71,'Sheet1 (2)'!$D$71*('Sheet1 (2)'!$D$72-crack_s_index)/'Sheet1 (2)'!$D$72)))&lt;0,0,IF(D585='Sheet1 (2)'!$C$69,'Sheet1 (2)'!$D$69*('Sheet1 (2)'!$D$72-crack_s_index)/'Sheet1 (2)'!$D$72,IF(shee2!D585='Sheet1 (2)'!$C$70,'Sheet1 (2)'!$D$70*('Sheet1 (2)'!$D$72-crack_s_index)/'Sheet1 (2)'!$D$72,IF(shee2!D585='Sheet1 (2)'!$C$71,'Sheet1 (2)'!$D$71*('Sheet1 (2)'!$D$72-crack_s_index)/'Sheet1 (2)'!$D$72))))</f>
        <v>0.3125</v>
      </c>
      <c r="AW585" s="157">
        <f>IF(IF(D585='Sheet1 (2)'!$C$69,'Sheet1 (2)'!$D$69*('Sheet1 (2)'!$D$72-crack_t_index)/'Sheet1 (2)'!$D$72,IF(shee2!D585='Sheet1 (2)'!$C$70,'Sheet1 (2)'!$D$70*('Sheet1 (2)'!$D$72-crack_t_index)/'Sheet1 (2)'!$D$72,IF(shee2!D585='Sheet1 (2)'!$C$71,'Sheet1 (2)'!$D$71*('Sheet1 (2)'!$D$72-crack_t_index)/'Sheet1 (2)'!$D$72)))&lt;0,0,IF(D585='Sheet1 (2)'!$C$69,'Sheet1 (2)'!$D$69*('Sheet1 (2)'!$D$72-crack_t_index)/'Sheet1 (2)'!$D$72,IF(shee2!D585='Sheet1 (2)'!$C$70,'Sheet1 (2)'!$D$70*('Sheet1 (2)'!$D$72-crack_t_index)/'Sheet1 (2)'!$D$72,IF(shee2!D585='Sheet1 (2)'!$C$71,'Sheet1 (2)'!$D$71*('Sheet1 (2)'!$D$72-crack_t_index)/'Sheet1 (2)'!$D$72))))</f>
        <v>1.875</v>
      </c>
      <c r="AX585" s="157">
        <f>IF(IF(D585='Sheet1 (2)'!$C$69,'Sheet1 (2)'!$D$69*('Sheet1 (2)'!$D$72-rave_index)/'Sheet1 (2)'!$D$72,IF(shee2!D585='Sheet1 (2)'!$C$70,'Sheet1 (2)'!$D$70*('Sheet1 (2)'!$D$72-rave_index)/'Sheet1 (2)'!$D$72,IF(shee2!D585='Sheet1 (2)'!$C$71,'Sheet1 (2)'!$D$71*('Sheet1 (2)'!$D$72-rave_index)/'Sheet1 (2)'!$D$72)))&lt;0,0,IF(D585='Sheet1 (2)'!$C$69,'Sheet1 (2)'!$D$69*('Sheet1 (2)'!$D$72-rave_index)/'Sheet1 (2)'!$D$72,IF(shee2!D585='Sheet1 (2)'!$C$70,'Sheet1 (2)'!$D$70*('Sheet1 (2)'!$D$72-rave_index)/'Sheet1 (2)'!$D$72,IF(shee2!D585='Sheet1 (2)'!$C$71,'Sheet1 (2)'!$D$71*('Sheet1 (2)'!$D$72-rave_index)/'Sheet1 (2)'!$D$72))))</f>
        <v>5</v>
      </c>
      <c r="AY585" s="157">
        <f>IF(IF(D585='Sheet1 (2)'!$C$69,'Sheet1 (2)'!$D$69*('Sheet1 (2)'!$D$72-rough_index)/'Sheet1 (2)'!$D$72,IF(shee2!D585='Sheet1 (2)'!$C$70,'Sheet1 (2)'!$D$70*('Sheet1 (2)'!$D$72-rough_index)/'Sheet1 (2)'!$D$72,IF(shee2!D585='Sheet1 (2)'!$C$71,'Sheet1 (2)'!$D$71*('Sheet1 (2)'!$D$72-rough_index)/'Sheet1 (2)'!$D$72)))&lt;0,0,IF(D585='Sheet1 (2)'!$C$69,'Sheet1 (2)'!$D$69*('Sheet1 (2)'!$D$72-rough_index)/'Sheet1 (2)'!$D$72,IF(shee2!D585='Sheet1 (2)'!$C$70,'Sheet1 (2)'!$D$70*('Sheet1 (2)'!$D$72-rough_index)/'Sheet1 (2)'!$D$72,IF(shee2!D585='Sheet1 (2)'!$C$71,'Sheet1 (2)'!$D$71*('Sheet1 (2)'!$D$72-rough_index)/'Sheet1 (2)'!$D$72))))</f>
        <v>0.83333333333333337</v>
      </c>
      <c r="AZ585" s="159">
        <f>+(AU585*'Sheet1 (2)'!$C$77)+(AV585*'Sheet1 (2)'!$C$78)+(AW585*'Sheet1 (2)'!$C$79)+(AX585*'Sheet1 (2)'!$C$80)+(AY585*'Sheet1 (2)'!$C$81)</f>
        <v>1.9375</v>
      </c>
      <c r="BA585" s="213" t="str">
        <f t="shared" si="17"/>
        <v>Poor</v>
      </c>
      <c r="BE585">
        <f>IF(D585='Sheet1 (2)'!$C$61,'Sheet1 (2)'!$D$61*(counts^2)+'Sheet1 (2)'!$G$61*counts+'Sheet1 (2)'!$J$61,IF(D585='Sheet1 (2)'!$C$62,'Sheet1 (2)'!$D$62*counts+'Sheet1 (2)'!$G$62,IF(D585='Sheet1 (2)'!$C$63,'Sheet1 (2)'!$D$63*counts+'Sheet1 (2)'!$G$63,IF(D585='Sheet1 (2)'!$C$64,'Sheet1 (2)'!$D$64*counts+'Sheet1 (2)'!$G$64))))</f>
        <v>2.0984129299999998</v>
      </c>
    </row>
    <row r="586" spans="1:57" ht="12" customHeight="1">
      <c r="A586" s="145" t="s">
        <v>282</v>
      </c>
      <c r="B586" s="145" t="s">
        <v>76</v>
      </c>
      <c r="C586" s="170">
        <v>726</v>
      </c>
      <c r="D586" s="174" t="s">
        <v>77</v>
      </c>
      <c r="E586" s="171">
        <v>8</v>
      </c>
      <c r="F586" s="171">
        <v>2</v>
      </c>
      <c r="G586" s="171" t="s">
        <v>77</v>
      </c>
      <c r="H586" s="171">
        <v>1</v>
      </c>
      <c r="I586" s="171" t="s">
        <v>77</v>
      </c>
      <c r="J586" s="173" t="s">
        <v>80</v>
      </c>
      <c r="K586" s="173" t="s">
        <v>80</v>
      </c>
      <c r="L586" s="169">
        <f>VLOOKUP(CONCATENATE(J586,K586),'Sheet1 (2)'!$J$6:$K$26,2,FALSE)</f>
        <v>0</v>
      </c>
      <c r="M586" s="173" t="s">
        <v>83</v>
      </c>
      <c r="N586" s="173" t="s">
        <v>79</v>
      </c>
      <c r="O586" s="168">
        <f>VLOOKUP(CONCATENATE(M586,N586),'Sheet1 (2)'!$L$6:$M$26,2,FALSE)</f>
        <v>56.25</v>
      </c>
      <c r="P586" s="173" t="s">
        <v>83</v>
      </c>
      <c r="Q586" s="173" t="s">
        <v>83</v>
      </c>
      <c r="R586" s="168">
        <f>VLOOKUP(CONCATENATE(P586,Q586),'Sheet1 (2)'!$N$6:$O$26,2,FALSE)</f>
        <v>37.5</v>
      </c>
      <c r="S586" s="173" t="s">
        <v>80</v>
      </c>
      <c r="T586" s="173" t="s">
        <v>80</v>
      </c>
      <c r="U586" s="168">
        <f>VLOOKUP(CONCATENATE(S586,T586),'Sheet1 (2)'!$P$6:$Q$26,2,FALSE)</f>
        <v>0</v>
      </c>
      <c r="V586" s="173" t="s">
        <v>80</v>
      </c>
      <c r="W586" s="173" t="s">
        <v>80</v>
      </c>
      <c r="X586" s="168">
        <f>VLOOKUP(CONCATENATE(V586,W586),'Sheet1 (2)'!$R$6:$S$26,2,FALSE)</f>
        <v>0</v>
      </c>
      <c r="Y586" s="173" t="s">
        <v>80</v>
      </c>
      <c r="Z586" s="173" t="s">
        <v>80</v>
      </c>
      <c r="AA586" s="168">
        <f>VLOOKUP(CONCATENATE(Y586,Z586),'Sheet1 (2)'!$T$6:$U$26,2,FALSE)</f>
        <v>0</v>
      </c>
      <c r="AB586" s="173" t="s">
        <v>80</v>
      </c>
      <c r="AC586" s="173" t="s">
        <v>80</v>
      </c>
      <c r="AD586" s="168">
        <f>VLOOKUP(CONCATENATE(AB586,AC586),'Sheet1 (2)'!$X$6:$Y$26,2,FALSE)</f>
        <v>0</v>
      </c>
      <c r="AE586" s="173" t="s">
        <v>82</v>
      </c>
      <c r="AF586" s="173" t="s">
        <v>81</v>
      </c>
      <c r="AG586" s="168">
        <f>VLOOKUP(CONCATENATE(AE586,AF586),'Sheet1 (2)'!$Z$6:$AA$26,2,FALSE)</f>
        <v>66</v>
      </c>
      <c r="AH586" s="172"/>
      <c r="AI586" s="175"/>
      <c r="AJ586" s="140"/>
      <c r="AK586" s="176" t="s">
        <v>282</v>
      </c>
      <c r="AL586" s="176" t="s">
        <v>76</v>
      </c>
      <c r="AM586" s="170">
        <f t="shared" si="16"/>
        <v>726</v>
      </c>
      <c r="AN586" s="147"/>
      <c r="AO586" s="155"/>
      <c r="AP586" s="156"/>
      <c r="AQ586" s="157">
        <v>3.3381920086000001</v>
      </c>
      <c r="AR586" s="158"/>
      <c r="AS586" s="145">
        <f>LOOKUP(rufmkm,'Sheet1 (2)'!$V$62:$V$71,'Sheet1 (2)'!$W$62:$W$71)</f>
        <v>40</v>
      </c>
      <c r="AT586" s="140"/>
      <c r="AU586" s="157">
        <f>IF(IF(D586='Sheet1 (2)'!$C$69,'Sheet1 (2)'!$D$69*('Sheet1 (2)'!$D$72-rut_index)/'Sheet1 (2)'!$D$72,IF(shee2!D586='Sheet1 (2)'!$C$70,'Sheet1 (2)'!$D$70*('Sheet1 (2)'!$D$72-rut_index)/'Sheet1 (2)'!$D$72,IF(shee2!D586='Sheet1 (2)'!$C$71,'Sheet1 (2)'!$D$71*('Sheet1 (2)'!$D$72-rut_index)/'Sheet1 (2)'!$D$72)))&lt;0,0,IF(D586='Sheet1 (2)'!$C$69,'Sheet1 (2)'!$D$69*('Sheet1 (2)'!$D$72-rut_index)/'Sheet1 (2)'!$D$72,IF(shee2!D586='Sheet1 (2)'!$C$70,'Sheet1 (2)'!$D$70*('Sheet1 (2)'!$D$72-rut_index)/'Sheet1 (2)'!$D$72,IF(shee2!D586='Sheet1 (2)'!$C$71,'Sheet1 (2)'!$D$71*('Sheet1 (2)'!$D$72-rut_index)/'Sheet1 (2)'!$D$72))))</f>
        <v>5</v>
      </c>
      <c r="AV586" s="157">
        <f>IF(IF(D586='Sheet1 (2)'!$C$69,'Sheet1 (2)'!$D$69*('Sheet1 (2)'!$D$72-crack_s_index)/'Sheet1 (2)'!$D$72,IF(shee2!D586='Sheet1 (2)'!$C$70,'Sheet1 (2)'!$D$70*('Sheet1 (2)'!$D$72-crack_s_index)/'Sheet1 (2)'!$D$72,IF(shee2!D586='Sheet1 (2)'!$C$71,'Sheet1 (2)'!$D$71*('Sheet1 (2)'!$D$72-crack_s_index)/'Sheet1 (2)'!$D$72)))&lt;0,0,IF(D586='Sheet1 (2)'!$C$69,'Sheet1 (2)'!$D$69*('Sheet1 (2)'!$D$72-crack_s_index)/'Sheet1 (2)'!$D$72,IF(shee2!D586='Sheet1 (2)'!$C$70,'Sheet1 (2)'!$D$70*('Sheet1 (2)'!$D$72-crack_s_index)/'Sheet1 (2)'!$D$72,IF(shee2!D586='Sheet1 (2)'!$C$71,'Sheet1 (2)'!$D$71*('Sheet1 (2)'!$D$72-crack_s_index)/'Sheet1 (2)'!$D$72))))</f>
        <v>0.3125</v>
      </c>
      <c r="AW586" s="157">
        <f>IF(IF(D586='Sheet1 (2)'!$C$69,'Sheet1 (2)'!$D$69*('Sheet1 (2)'!$D$72-crack_t_index)/'Sheet1 (2)'!$D$72,IF(shee2!D586='Sheet1 (2)'!$C$70,'Sheet1 (2)'!$D$70*('Sheet1 (2)'!$D$72-crack_t_index)/'Sheet1 (2)'!$D$72,IF(shee2!D586='Sheet1 (2)'!$C$71,'Sheet1 (2)'!$D$71*('Sheet1 (2)'!$D$72-crack_t_index)/'Sheet1 (2)'!$D$72)))&lt;0,0,IF(D586='Sheet1 (2)'!$C$69,'Sheet1 (2)'!$D$69*('Sheet1 (2)'!$D$72-crack_t_index)/'Sheet1 (2)'!$D$72,IF(shee2!D586='Sheet1 (2)'!$C$70,'Sheet1 (2)'!$D$70*('Sheet1 (2)'!$D$72-crack_t_index)/'Sheet1 (2)'!$D$72,IF(shee2!D586='Sheet1 (2)'!$C$71,'Sheet1 (2)'!$D$71*('Sheet1 (2)'!$D$72-crack_t_index)/'Sheet1 (2)'!$D$72))))</f>
        <v>1.875</v>
      </c>
      <c r="AX586" s="157">
        <f>IF(IF(D586='Sheet1 (2)'!$C$69,'Sheet1 (2)'!$D$69*('Sheet1 (2)'!$D$72-rave_index)/'Sheet1 (2)'!$D$72,IF(shee2!D586='Sheet1 (2)'!$C$70,'Sheet1 (2)'!$D$70*('Sheet1 (2)'!$D$72-rave_index)/'Sheet1 (2)'!$D$72,IF(shee2!D586='Sheet1 (2)'!$C$71,'Sheet1 (2)'!$D$71*('Sheet1 (2)'!$D$72-rave_index)/'Sheet1 (2)'!$D$72)))&lt;0,0,IF(D586='Sheet1 (2)'!$C$69,'Sheet1 (2)'!$D$69*('Sheet1 (2)'!$D$72-rave_index)/'Sheet1 (2)'!$D$72,IF(shee2!D586='Sheet1 (2)'!$C$70,'Sheet1 (2)'!$D$70*('Sheet1 (2)'!$D$72-rave_index)/'Sheet1 (2)'!$D$72,IF(shee2!D586='Sheet1 (2)'!$C$71,'Sheet1 (2)'!$D$71*('Sheet1 (2)'!$D$72-rave_index)/'Sheet1 (2)'!$D$72))))</f>
        <v>5</v>
      </c>
      <c r="AY586" s="157">
        <f>IF(IF(D586='Sheet1 (2)'!$C$69,'Sheet1 (2)'!$D$69*('Sheet1 (2)'!$D$72-rough_index)/'Sheet1 (2)'!$D$72,IF(shee2!D586='Sheet1 (2)'!$C$70,'Sheet1 (2)'!$D$70*('Sheet1 (2)'!$D$72-rough_index)/'Sheet1 (2)'!$D$72,IF(shee2!D586='Sheet1 (2)'!$C$71,'Sheet1 (2)'!$D$71*('Sheet1 (2)'!$D$72-rough_index)/'Sheet1 (2)'!$D$72)))&lt;0,0,IF(D586='Sheet1 (2)'!$C$69,'Sheet1 (2)'!$D$69*('Sheet1 (2)'!$D$72-rough_index)/'Sheet1 (2)'!$D$72,IF(shee2!D586='Sheet1 (2)'!$C$70,'Sheet1 (2)'!$D$70*('Sheet1 (2)'!$D$72-rough_index)/'Sheet1 (2)'!$D$72,IF(shee2!D586='Sheet1 (2)'!$C$71,'Sheet1 (2)'!$D$71*('Sheet1 (2)'!$D$72-rough_index)/'Sheet1 (2)'!$D$72))))</f>
        <v>1.6666666666666667</v>
      </c>
      <c r="AZ586" s="159">
        <f>+(AU586*'Sheet1 (2)'!$C$77)+(AV586*'Sheet1 (2)'!$C$78)+(AW586*'Sheet1 (2)'!$C$79)+(AX586*'Sheet1 (2)'!$C$80)+(AY586*'Sheet1 (2)'!$C$81)</f>
        <v>2.1875</v>
      </c>
      <c r="BA586" s="213" t="str">
        <f t="shared" si="17"/>
        <v>Poor</v>
      </c>
      <c r="BE586">
        <f>IF(D586='Sheet1 (2)'!$C$61,'Sheet1 (2)'!$D$61*(counts^2)+'Sheet1 (2)'!$G$61*counts+'Sheet1 (2)'!$J$61,IF(D586='Sheet1 (2)'!$C$62,'Sheet1 (2)'!$D$62*counts+'Sheet1 (2)'!$G$62,IF(D586='Sheet1 (2)'!$C$63,'Sheet1 (2)'!$D$63*counts+'Sheet1 (2)'!$G$63,IF(D586='Sheet1 (2)'!$C$64,'Sheet1 (2)'!$D$64*counts+'Sheet1 (2)'!$G$64))))</f>
        <v>2.0984129299999998</v>
      </c>
    </row>
    <row r="587" spans="1:57" ht="12" customHeight="1">
      <c r="A587" s="145" t="s">
        <v>282</v>
      </c>
      <c r="B587" s="145" t="s">
        <v>76</v>
      </c>
      <c r="C587" s="170">
        <v>727</v>
      </c>
      <c r="D587" s="174" t="s">
        <v>77</v>
      </c>
      <c r="E587" s="171">
        <v>8</v>
      </c>
      <c r="F587" s="171">
        <v>2</v>
      </c>
      <c r="G587" s="171" t="s">
        <v>77</v>
      </c>
      <c r="H587" s="171">
        <v>1</v>
      </c>
      <c r="I587" s="171" t="s">
        <v>77</v>
      </c>
      <c r="J587" s="173" t="s">
        <v>80</v>
      </c>
      <c r="K587" s="173" t="s">
        <v>80</v>
      </c>
      <c r="L587" s="169">
        <f>VLOOKUP(CONCATENATE(J587,K587),'Sheet1 (2)'!$J$6:$K$26,2,FALSE)</f>
        <v>0</v>
      </c>
      <c r="M587" s="173" t="s">
        <v>83</v>
      </c>
      <c r="N587" s="173" t="s">
        <v>81</v>
      </c>
      <c r="O587" s="168">
        <f>VLOOKUP(CONCATENATE(M587,N587),'Sheet1 (2)'!$L$6:$M$26,2,FALSE)</f>
        <v>75</v>
      </c>
      <c r="P587" s="173" t="s">
        <v>83</v>
      </c>
      <c r="Q587" s="173" t="s">
        <v>79</v>
      </c>
      <c r="R587" s="168">
        <f>VLOOKUP(CONCATENATE(P587,Q587),'Sheet1 (2)'!$N$6:$O$26,2,FALSE)</f>
        <v>56.25</v>
      </c>
      <c r="S587" s="173" t="s">
        <v>80</v>
      </c>
      <c r="T587" s="173" t="s">
        <v>80</v>
      </c>
      <c r="U587" s="168">
        <f>VLOOKUP(CONCATENATE(S587,T587),'Sheet1 (2)'!$P$6:$Q$26,2,FALSE)</f>
        <v>0</v>
      </c>
      <c r="V587" s="173" t="s">
        <v>82</v>
      </c>
      <c r="W587" s="173" t="s">
        <v>81</v>
      </c>
      <c r="X587" s="168">
        <f>VLOOKUP(CONCATENATE(V587,W587),'Sheet1 (2)'!$R$6:$S$26,2,FALSE)</f>
        <v>50</v>
      </c>
      <c r="Y587" s="173" t="s">
        <v>80</v>
      </c>
      <c r="Z587" s="173" t="s">
        <v>80</v>
      </c>
      <c r="AA587" s="168">
        <f>VLOOKUP(CONCATENATE(Y587,Z587),'Sheet1 (2)'!$T$6:$U$26,2,FALSE)</f>
        <v>0</v>
      </c>
      <c r="AB587" s="173" t="s">
        <v>80</v>
      </c>
      <c r="AC587" s="173" t="s">
        <v>80</v>
      </c>
      <c r="AD587" s="168">
        <f>VLOOKUP(CONCATENATE(AB587,AC587),'Sheet1 (2)'!$X$6:$Y$26,2,FALSE)</f>
        <v>0</v>
      </c>
      <c r="AE587" s="173" t="s">
        <v>82</v>
      </c>
      <c r="AF587" s="173" t="s">
        <v>81</v>
      </c>
      <c r="AG587" s="168">
        <f>VLOOKUP(CONCATENATE(AE587,AF587),'Sheet1 (2)'!$Z$6:$AA$26,2,FALSE)</f>
        <v>66</v>
      </c>
      <c r="AH587" s="172"/>
      <c r="AI587" s="175"/>
      <c r="AJ587" s="140"/>
      <c r="AK587" s="176" t="s">
        <v>282</v>
      </c>
      <c r="AL587" s="176" t="s">
        <v>76</v>
      </c>
      <c r="AM587" s="170">
        <f t="shared" ref="AM587:AM650" si="18">C587</f>
        <v>727</v>
      </c>
      <c r="AN587" s="147"/>
      <c r="AO587" s="155"/>
      <c r="AP587" s="156"/>
      <c r="AQ587" s="157">
        <v>3.2514002411999998</v>
      </c>
      <c r="AR587" s="158"/>
      <c r="AS587" s="145">
        <f>LOOKUP(rufmkm,'Sheet1 (2)'!$V$62:$V$71,'Sheet1 (2)'!$W$62:$W$71)</f>
        <v>40</v>
      </c>
      <c r="AT587" s="140"/>
      <c r="AU587" s="157">
        <f>IF(IF(D587='Sheet1 (2)'!$C$69,'Sheet1 (2)'!$D$69*('Sheet1 (2)'!$D$72-rut_index)/'Sheet1 (2)'!$D$72,IF(shee2!D587='Sheet1 (2)'!$C$70,'Sheet1 (2)'!$D$70*('Sheet1 (2)'!$D$72-rut_index)/'Sheet1 (2)'!$D$72,IF(shee2!D587='Sheet1 (2)'!$C$71,'Sheet1 (2)'!$D$71*('Sheet1 (2)'!$D$72-rut_index)/'Sheet1 (2)'!$D$72)))&lt;0,0,IF(D587='Sheet1 (2)'!$C$69,'Sheet1 (2)'!$D$69*('Sheet1 (2)'!$D$72-rut_index)/'Sheet1 (2)'!$D$72,IF(shee2!D587='Sheet1 (2)'!$C$70,'Sheet1 (2)'!$D$70*('Sheet1 (2)'!$D$72-rut_index)/'Sheet1 (2)'!$D$72,IF(shee2!D587='Sheet1 (2)'!$C$71,'Sheet1 (2)'!$D$71*('Sheet1 (2)'!$D$72-rut_index)/'Sheet1 (2)'!$D$72))))</f>
        <v>5</v>
      </c>
      <c r="AV587" s="157">
        <f>IF(IF(D587='Sheet1 (2)'!$C$69,'Sheet1 (2)'!$D$69*('Sheet1 (2)'!$D$72-crack_s_index)/'Sheet1 (2)'!$D$72,IF(shee2!D587='Sheet1 (2)'!$C$70,'Sheet1 (2)'!$D$70*('Sheet1 (2)'!$D$72-crack_s_index)/'Sheet1 (2)'!$D$72,IF(shee2!D587='Sheet1 (2)'!$C$71,'Sheet1 (2)'!$D$71*('Sheet1 (2)'!$D$72-crack_s_index)/'Sheet1 (2)'!$D$72)))&lt;0,0,IF(D587='Sheet1 (2)'!$C$69,'Sheet1 (2)'!$D$69*('Sheet1 (2)'!$D$72-crack_s_index)/'Sheet1 (2)'!$D$72,IF(shee2!D587='Sheet1 (2)'!$C$70,'Sheet1 (2)'!$D$70*('Sheet1 (2)'!$D$72-crack_s_index)/'Sheet1 (2)'!$D$72,IF(shee2!D587='Sheet1 (2)'!$C$71,'Sheet1 (2)'!$D$71*('Sheet1 (2)'!$D$72-crack_s_index)/'Sheet1 (2)'!$D$72))))</f>
        <v>0</v>
      </c>
      <c r="AW587" s="157">
        <f>IF(IF(D587='Sheet1 (2)'!$C$69,'Sheet1 (2)'!$D$69*('Sheet1 (2)'!$D$72-crack_t_index)/'Sheet1 (2)'!$D$72,IF(shee2!D587='Sheet1 (2)'!$C$70,'Sheet1 (2)'!$D$70*('Sheet1 (2)'!$D$72-crack_t_index)/'Sheet1 (2)'!$D$72,IF(shee2!D587='Sheet1 (2)'!$C$71,'Sheet1 (2)'!$D$71*('Sheet1 (2)'!$D$72-crack_t_index)/'Sheet1 (2)'!$D$72)))&lt;0,0,IF(D587='Sheet1 (2)'!$C$69,'Sheet1 (2)'!$D$69*('Sheet1 (2)'!$D$72-crack_t_index)/'Sheet1 (2)'!$D$72,IF(shee2!D587='Sheet1 (2)'!$C$70,'Sheet1 (2)'!$D$70*('Sheet1 (2)'!$D$72-crack_t_index)/'Sheet1 (2)'!$D$72,IF(shee2!D587='Sheet1 (2)'!$C$71,'Sheet1 (2)'!$D$71*('Sheet1 (2)'!$D$72-crack_t_index)/'Sheet1 (2)'!$D$72))))</f>
        <v>0.3125</v>
      </c>
      <c r="AX587" s="157">
        <f>IF(IF(D587='Sheet1 (2)'!$C$69,'Sheet1 (2)'!$D$69*('Sheet1 (2)'!$D$72-rave_index)/'Sheet1 (2)'!$D$72,IF(shee2!D587='Sheet1 (2)'!$C$70,'Sheet1 (2)'!$D$70*('Sheet1 (2)'!$D$72-rave_index)/'Sheet1 (2)'!$D$72,IF(shee2!D587='Sheet1 (2)'!$C$71,'Sheet1 (2)'!$D$71*('Sheet1 (2)'!$D$72-rave_index)/'Sheet1 (2)'!$D$72)))&lt;0,0,IF(D587='Sheet1 (2)'!$C$69,'Sheet1 (2)'!$D$69*('Sheet1 (2)'!$D$72-rave_index)/'Sheet1 (2)'!$D$72,IF(shee2!D587='Sheet1 (2)'!$C$70,'Sheet1 (2)'!$D$70*('Sheet1 (2)'!$D$72-rave_index)/'Sheet1 (2)'!$D$72,IF(shee2!D587='Sheet1 (2)'!$C$71,'Sheet1 (2)'!$D$71*('Sheet1 (2)'!$D$72-rave_index)/'Sheet1 (2)'!$D$72))))</f>
        <v>5</v>
      </c>
      <c r="AY587" s="157">
        <f>IF(IF(D587='Sheet1 (2)'!$C$69,'Sheet1 (2)'!$D$69*('Sheet1 (2)'!$D$72-rough_index)/'Sheet1 (2)'!$D$72,IF(shee2!D587='Sheet1 (2)'!$C$70,'Sheet1 (2)'!$D$70*('Sheet1 (2)'!$D$72-rough_index)/'Sheet1 (2)'!$D$72,IF(shee2!D587='Sheet1 (2)'!$C$71,'Sheet1 (2)'!$D$71*('Sheet1 (2)'!$D$72-rough_index)/'Sheet1 (2)'!$D$72)))&lt;0,0,IF(D587='Sheet1 (2)'!$C$69,'Sheet1 (2)'!$D$69*('Sheet1 (2)'!$D$72-rough_index)/'Sheet1 (2)'!$D$72,IF(shee2!D587='Sheet1 (2)'!$C$70,'Sheet1 (2)'!$D$70*('Sheet1 (2)'!$D$72-rough_index)/'Sheet1 (2)'!$D$72,IF(shee2!D587='Sheet1 (2)'!$C$71,'Sheet1 (2)'!$D$71*('Sheet1 (2)'!$D$72-rough_index)/'Sheet1 (2)'!$D$72))))</f>
        <v>1.6666666666666667</v>
      </c>
      <c r="AZ587" s="159">
        <f>+(AU587*'Sheet1 (2)'!$C$77)+(AV587*'Sheet1 (2)'!$C$78)+(AW587*'Sheet1 (2)'!$C$79)+(AX587*'Sheet1 (2)'!$C$80)+(AY587*'Sheet1 (2)'!$C$81)</f>
        <v>2.0125000000000002</v>
      </c>
      <c r="BA587" s="213" t="str">
        <f t="shared" ref="BA587:BA650" si="19">IF(AZ587="",$AH587,IF(AZ587&gt;=4,"Good",IF(AZ587&gt;=2.5,"Fair",IF(AZ587&gt;=1,"Poor",IF(AZ587&gt;=0,"Very Poor","")))))</f>
        <v>Poor</v>
      </c>
      <c r="BE587">
        <f>IF(D587='Sheet1 (2)'!$C$61,'Sheet1 (2)'!$D$61*(counts^2)+'Sheet1 (2)'!$G$61*counts+'Sheet1 (2)'!$J$61,IF(D587='Sheet1 (2)'!$C$62,'Sheet1 (2)'!$D$62*counts+'Sheet1 (2)'!$G$62,IF(D587='Sheet1 (2)'!$C$63,'Sheet1 (2)'!$D$63*counts+'Sheet1 (2)'!$G$63,IF(D587='Sheet1 (2)'!$C$64,'Sheet1 (2)'!$D$64*counts+'Sheet1 (2)'!$G$64))))</f>
        <v>2.0984129299999998</v>
      </c>
    </row>
    <row r="588" spans="1:57" ht="12" customHeight="1">
      <c r="A588" s="145" t="s">
        <v>282</v>
      </c>
      <c r="B588" s="145" t="s">
        <v>76</v>
      </c>
      <c r="C588" s="170">
        <v>728</v>
      </c>
      <c r="D588" s="174" t="s">
        <v>77</v>
      </c>
      <c r="E588" s="171">
        <v>8</v>
      </c>
      <c r="F588" s="171">
        <v>2</v>
      </c>
      <c r="G588" s="171" t="s">
        <v>77</v>
      </c>
      <c r="H588" s="171">
        <v>1</v>
      </c>
      <c r="I588" s="171" t="s">
        <v>77</v>
      </c>
      <c r="J588" s="173" t="s">
        <v>80</v>
      </c>
      <c r="K588" s="173" t="s">
        <v>80</v>
      </c>
      <c r="L588" s="169">
        <f>VLOOKUP(CONCATENATE(J588,K588),'Sheet1 (2)'!$J$6:$K$26,2,FALSE)</f>
        <v>0</v>
      </c>
      <c r="M588" s="173" t="s">
        <v>79</v>
      </c>
      <c r="N588" s="173" t="s">
        <v>79</v>
      </c>
      <c r="O588" s="168">
        <f>VLOOKUP(CONCATENATE(M588,N588),'Sheet1 (2)'!$L$6:$M$26,2,FALSE)</f>
        <v>75</v>
      </c>
      <c r="P588" s="173" t="s">
        <v>79</v>
      </c>
      <c r="Q588" s="173" t="s">
        <v>79</v>
      </c>
      <c r="R588" s="168">
        <f>VLOOKUP(CONCATENATE(P588,Q588),'Sheet1 (2)'!$N$6:$O$26,2,FALSE)</f>
        <v>75</v>
      </c>
      <c r="S588" s="173" t="s">
        <v>80</v>
      </c>
      <c r="T588" s="173" t="s">
        <v>80</v>
      </c>
      <c r="U588" s="168">
        <f>VLOOKUP(CONCATENATE(S588,T588),'Sheet1 (2)'!$P$6:$Q$26,2,FALSE)</f>
        <v>0</v>
      </c>
      <c r="V588" s="173" t="s">
        <v>80</v>
      </c>
      <c r="W588" s="173" t="s">
        <v>80</v>
      </c>
      <c r="X588" s="168">
        <f>VLOOKUP(CONCATENATE(V588,W588),'Sheet1 (2)'!$R$6:$S$26,2,FALSE)</f>
        <v>0</v>
      </c>
      <c r="Y588" s="173" t="s">
        <v>80</v>
      </c>
      <c r="Z588" s="173" t="s">
        <v>80</v>
      </c>
      <c r="AA588" s="168">
        <f>VLOOKUP(CONCATENATE(Y588,Z588),'Sheet1 (2)'!$T$6:$U$26,2,FALSE)</f>
        <v>0</v>
      </c>
      <c r="AB588" s="173" t="s">
        <v>80</v>
      </c>
      <c r="AC588" s="173" t="s">
        <v>80</v>
      </c>
      <c r="AD588" s="168">
        <f>VLOOKUP(CONCATENATE(AB588,AC588),'Sheet1 (2)'!$X$6:$Y$26,2,FALSE)</f>
        <v>0</v>
      </c>
      <c r="AE588" s="173" t="s">
        <v>82</v>
      </c>
      <c r="AF588" s="173" t="s">
        <v>81</v>
      </c>
      <c r="AG588" s="168">
        <f>VLOOKUP(CONCATENATE(AE588,AF588),'Sheet1 (2)'!$Z$6:$AA$26,2,FALSE)</f>
        <v>66</v>
      </c>
      <c r="AH588" s="172"/>
      <c r="AI588" s="175"/>
      <c r="AJ588" s="140"/>
      <c r="AK588" s="176" t="s">
        <v>282</v>
      </c>
      <c r="AL588" s="176" t="s">
        <v>76</v>
      </c>
      <c r="AM588" s="170">
        <f t="shared" si="18"/>
        <v>728</v>
      </c>
      <c r="AN588" s="147"/>
      <c r="AO588" s="155"/>
      <c r="AP588" s="156"/>
      <c r="AQ588" s="157">
        <v>4.0794898175999998</v>
      </c>
      <c r="AR588" s="158"/>
      <c r="AS588" s="145">
        <f>LOOKUP(rufmkm,'Sheet1 (2)'!$V$62:$V$71,'Sheet1 (2)'!$W$62:$W$71)</f>
        <v>50</v>
      </c>
      <c r="AT588" s="140"/>
      <c r="AU588" s="157">
        <f>IF(IF(D588='Sheet1 (2)'!$C$69,'Sheet1 (2)'!$D$69*('Sheet1 (2)'!$D$72-rut_index)/'Sheet1 (2)'!$D$72,IF(shee2!D588='Sheet1 (2)'!$C$70,'Sheet1 (2)'!$D$70*('Sheet1 (2)'!$D$72-rut_index)/'Sheet1 (2)'!$D$72,IF(shee2!D588='Sheet1 (2)'!$C$71,'Sheet1 (2)'!$D$71*('Sheet1 (2)'!$D$72-rut_index)/'Sheet1 (2)'!$D$72)))&lt;0,0,IF(D588='Sheet1 (2)'!$C$69,'Sheet1 (2)'!$D$69*('Sheet1 (2)'!$D$72-rut_index)/'Sheet1 (2)'!$D$72,IF(shee2!D588='Sheet1 (2)'!$C$70,'Sheet1 (2)'!$D$70*('Sheet1 (2)'!$D$72-rut_index)/'Sheet1 (2)'!$D$72,IF(shee2!D588='Sheet1 (2)'!$C$71,'Sheet1 (2)'!$D$71*('Sheet1 (2)'!$D$72-rut_index)/'Sheet1 (2)'!$D$72))))</f>
        <v>5</v>
      </c>
      <c r="AV588" s="157">
        <f>IF(IF(D588='Sheet1 (2)'!$C$69,'Sheet1 (2)'!$D$69*('Sheet1 (2)'!$D$72-crack_s_index)/'Sheet1 (2)'!$D$72,IF(shee2!D588='Sheet1 (2)'!$C$70,'Sheet1 (2)'!$D$70*('Sheet1 (2)'!$D$72-crack_s_index)/'Sheet1 (2)'!$D$72,IF(shee2!D588='Sheet1 (2)'!$C$71,'Sheet1 (2)'!$D$71*('Sheet1 (2)'!$D$72-crack_s_index)/'Sheet1 (2)'!$D$72)))&lt;0,0,IF(D588='Sheet1 (2)'!$C$69,'Sheet1 (2)'!$D$69*('Sheet1 (2)'!$D$72-crack_s_index)/'Sheet1 (2)'!$D$72,IF(shee2!D588='Sheet1 (2)'!$C$70,'Sheet1 (2)'!$D$70*('Sheet1 (2)'!$D$72-crack_s_index)/'Sheet1 (2)'!$D$72,IF(shee2!D588='Sheet1 (2)'!$C$71,'Sheet1 (2)'!$D$71*('Sheet1 (2)'!$D$72-crack_s_index)/'Sheet1 (2)'!$D$72))))</f>
        <v>0</v>
      </c>
      <c r="AW588" s="157">
        <f>IF(IF(D588='Sheet1 (2)'!$C$69,'Sheet1 (2)'!$D$69*('Sheet1 (2)'!$D$72-crack_t_index)/'Sheet1 (2)'!$D$72,IF(shee2!D588='Sheet1 (2)'!$C$70,'Sheet1 (2)'!$D$70*('Sheet1 (2)'!$D$72-crack_t_index)/'Sheet1 (2)'!$D$72,IF(shee2!D588='Sheet1 (2)'!$C$71,'Sheet1 (2)'!$D$71*('Sheet1 (2)'!$D$72-crack_t_index)/'Sheet1 (2)'!$D$72)))&lt;0,0,IF(D588='Sheet1 (2)'!$C$69,'Sheet1 (2)'!$D$69*('Sheet1 (2)'!$D$72-crack_t_index)/'Sheet1 (2)'!$D$72,IF(shee2!D588='Sheet1 (2)'!$C$70,'Sheet1 (2)'!$D$70*('Sheet1 (2)'!$D$72-crack_t_index)/'Sheet1 (2)'!$D$72,IF(shee2!D588='Sheet1 (2)'!$C$71,'Sheet1 (2)'!$D$71*('Sheet1 (2)'!$D$72-crack_t_index)/'Sheet1 (2)'!$D$72))))</f>
        <v>0</v>
      </c>
      <c r="AX588" s="157">
        <f>IF(IF(D588='Sheet1 (2)'!$C$69,'Sheet1 (2)'!$D$69*('Sheet1 (2)'!$D$72-rave_index)/'Sheet1 (2)'!$D$72,IF(shee2!D588='Sheet1 (2)'!$C$70,'Sheet1 (2)'!$D$70*('Sheet1 (2)'!$D$72-rave_index)/'Sheet1 (2)'!$D$72,IF(shee2!D588='Sheet1 (2)'!$C$71,'Sheet1 (2)'!$D$71*('Sheet1 (2)'!$D$72-rave_index)/'Sheet1 (2)'!$D$72)))&lt;0,0,IF(D588='Sheet1 (2)'!$C$69,'Sheet1 (2)'!$D$69*('Sheet1 (2)'!$D$72-rave_index)/'Sheet1 (2)'!$D$72,IF(shee2!D588='Sheet1 (2)'!$C$70,'Sheet1 (2)'!$D$70*('Sheet1 (2)'!$D$72-rave_index)/'Sheet1 (2)'!$D$72,IF(shee2!D588='Sheet1 (2)'!$C$71,'Sheet1 (2)'!$D$71*('Sheet1 (2)'!$D$72-rave_index)/'Sheet1 (2)'!$D$72))))</f>
        <v>5</v>
      </c>
      <c r="AY588" s="157">
        <f>IF(IF(D588='Sheet1 (2)'!$C$69,'Sheet1 (2)'!$D$69*('Sheet1 (2)'!$D$72-rough_index)/'Sheet1 (2)'!$D$72,IF(shee2!D588='Sheet1 (2)'!$C$70,'Sheet1 (2)'!$D$70*('Sheet1 (2)'!$D$72-rough_index)/'Sheet1 (2)'!$D$72,IF(shee2!D588='Sheet1 (2)'!$C$71,'Sheet1 (2)'!$D$71*('Sheet1 (2)'!$D$72-rough_index)/'Sheet1 (2)'!$D$72)))&lt;0,0,IF(D588='Sheet1 (2)'!$C$69,'Sheet1 (2)'!$D$69*('Sheet1 (2)'!$D$72-rough_index)/'Sheet1 (2)'!$D$72,IF(shee2!D588='Sheet1 (2)'!$C$70,'Sheet1 (2)'!$D$70*('Sheet1 (2)'!$D$72-rough_index)/'Sheet1 (2)'!$D$72,IF(shee2!D588='Sheet1 (2)'!$C$71,'Sheet1 (2)'!$D$71*('Sheet1 (2)'!$D$72-rough_index)/'Sheet1 (2)'!$D$72))))</f>
        <v>0.83333333333333337</v>
      </c>
      <c r="AZ588" s="159">
        <f>+(AU588*'Sheet1 (2)'!$C$77)+(AV588*'Sheet1 (2)'!$C$78)+(AW588*'Sheet1 (2)'!$C$79)+(AX588*'Sheet1 (2)'!$C$80)+(AY588*'Sheet1 (2)'!$C$81)</f>
        <v>1.75</v>
      </c>
      <c r="BA588" s="213" t="str">
        <f t="shared" si="19"/>
        <v>Poor</v>
      </c>
      <c r="BE588">
        <f>IF(D588='Sheet1 (2)'!$C$61,'Sheet1 (2)'!$D$61*(counts^2)+'Sheet1 (2)'!$G$61*counts+'Sheet1 (2)'!$J$61,IF(D588='Sheet1 (2)'!$C$62,'Sheet1 (2)'!$D$62*counts+'Sheet1 (2)'!$G$62,IF(D588='Sheet1 (2)'!$C$63,'Sheet1 (2)'!$D$63*counts+'Sheet1 (2)'!$G$63,IF(D588='Sheet1 (2)'!$C$64,'Sheet1 (2)'!$D$64*counts+'Sheet1 (2)'!$G$64))))</f>
        <v>2.0984129299999998</v>
      </c>
    </row>
    <row r="589" spans="1:57" ht="12" customHeight="1">
      <c r="A589" s="145" t="s">
        <v>282</v>
      </c>
      <c r="B589" s="145" t="s">
        <v>76</v>
      </c>
      <c r="C589" s="170">
        <v>729</v>
      </c>
      <c r="D589" s="174" t="s">
        <v>77</v>
      </c>
      <c r="E589" s="171">
        <v>8</v>
      </c>
      <c r="F589" s="171">
        <v>2</v>
      </c>
      <c r="G589" s="171" t="s">
        <v>77</v>
      </c>
      <c r="H589" s="171">
        <v>1</v>
      </c>
      <c r="I589" s="171" t="s">
        <v>77</v>
      </c>
      <c r="J589" s="173" t="s">
        <v>80</v>
      </c>
      <c r="K589" s="173" t="s">
        <v>80</v>
      </c>
      <c r="L589" s="169">
        <f>VLOOKUP(CONCATENATE(J589,K589),'Sheet1 (2)'!$J$6:$K$26,2,FALSE)</f>
        <v>0</v>
      </c>
      <c r="M589" s="173" t="s">
        <v>79</v>
      </c>
      <c r="N589" s="173" t="s">
        <v>81</v>
      </c>
      <c r="O589" s="168">
        <f>VLOOKUP(CONCATENATE(M589,N589),'Sheet1 (2)'!$L$6:$M$26,2,FALSE)</f>
        <v>100</v>
      </c>
      <c r="P589" s="173" t="s">
        <v>79</v>
      </c>
      <c r="Q589" s="173" t="s">
        <v>79</v>
      </c>
      <c r="R589" s="168">
        <f>VLOOKUP(CONCATENATE(P589,Q589),'Sheet1 (2)'!$N$6:$O$26,2,FALSE)</f>
        <v>75</v>
      </c>
      <c r="S589" s="173" t="s">
        <v>80</v>
      </c>
      <c r="T589" s="173" t="s">
        <v>80</v>
      </c>
      <c r="U589" s="168">
        <f>VLOOKUP(CONCATENATE(S589,T589),'Sheet1 (2)'!$P$6:$Q$26,2,FALSE)</f>
        <v>0</v>
      </c>
      <c r="V589" s="173" t="s">
        <v>82</v>
      </c>
      <c r="W589" s="173" t="s">
        <v>81</v>
      </c>
      <c r="X589" s="168">
        <f>VLOOKUP(CONCATENATE(V589,W589),'Sheet1 (2)'!$R$6:$S$26,2,FALSE)</f>
        <v>50</v>
      </c>
      <c r="Y589" s="173" t="s">
        <v>80</v>
      </c>
      <c r="Z589" s="173" t="s">
        <v>80</v>
      </c>
      <c r="AA589" s="168">
        <f>VLOOKUP(CONCATENATE(Y589,Z589),'Sheet1 (2)'!$T$6:$U$26,2,FALSE)</f>
        <v>0</v>
      </c>
      <c r="AB589" s="173" t="s">
        <v>80</v>
      </c>
      <c r="AC589" s="173" t="s">
        <v>80</v>
      </c>
      <c r="AD589" s="168">
        <f>VLOOKUP(CONCATENATE(AB589,AC589),'Sheet1 (2)'!$X$6:$Y$26,2,FALSE)</f>
        <v>0</v>
      </c>
      <c r="AE589" s="173" t="s">
        <v>82</v>
      </c>
      <c r="AF589" s="173" t="s">
        <v>81</v>
      </c>
      <c r="AG589" s="168">
        <f>VLOOKUP(CONCATENATE(AE589,AF589),'Sheet1 (2)'!$Z$6:$AA$26,2,FALSE)</f>
        <v>66</v>
      </c>
      <c r="AH589" s="172"/>
      <c r="AI589" s="175"/>
      <c r="AJ589" s="140"/>
      <c r="AK589" s="176" t="s">
        <v>282</v>
      </c>
      <c r="AL589" s="176" t="s">
        <v>76</v>
      </c>
      <c r="AM589" s="170">
        <f t="shared" si="18"/>
        <v>729</v>
      </c>
      <c r="AN589" s="147"/>
      <c r="AO589" s="155"/>
      <c r="AP589" s="156"/>
      <c r="AQ589" s="157">
        <v>3.00070199</v>
      </c>
      <c r="AR589" s="158"/>
      <c r="AS589" s="145">
        <f>LOOKUP(rufmkm,'Sheet1 (2)'!$V$62:$V$71,'Sheet1 (2)'!$W$62:$W$71)</f>
        <v>40</v>
      </c>
      <c r="AT589" s="140"/>
      <c r="AU589" s="157">
        <f>IF(IF(D589='Sheet1 (2)'!$C$69,'Sheet1 (2)'!$D$69*('Sheet1 (2)'!$D$72-rut_index)/'Sheet1 (2)'!$D$72,IF(shee2!D589='Sheet1 (2)'!$C$70,'Sheet1 (2)'!$D$70*('Sheet1 (2)'!$D$72-rut_index)/'Sheet1 (2)'!$D$72,IF(shee2!D589='Sheet1 (2)'!$C$71,'Sheet1 (2)'!$D$71*('Sheet1 (2)'!$D$72-rut_index)/'Sheet1 (2)'!$D$72)))&lt;0,0,IF(D589='Sheet1 (2)'!$C$69,'Sheet1 (2)'!$D$69*('Sheet1 (2)'!$D$72-rut_index)/'Sheet1 (2)'!$D$72,IF(shee2!D589='Sheet1 (2)'!$C$70,'Sheet1 (2)'!$D$70*('Sheet1 (2)'!$D$72-rut_index)/'Sheet1 (2)'!$D$72,IF(shee2!D589='Sheet1 (2)'!$C$71,'Sheet1 (2)'!$D$71*('Sheet1 (2)'!$D$72-rut_index)/'Sheet1 (2)'!$D$72))))</f>
        <v>5</v>
      </c>
      <c r="AV589" s="157">
        <f>IF(IF(D589='Sheet1 (2)'!$C$69,'Sheet1 (2)'!$D$69*('Sheet1 (2)'!$D$72-crack_s_index)/'Sheet1 (2)'!$D$72,IF(shee2!D589='Sheet1 (2)'!$C$70,'Sheet1 (2)'!$D$70*('Sheet1 (2)'!$D$72-crack_s_index)/'Sheet1 (2)'!$D$72,IF(shee2!D589='Sheet1 (2)'!$C$71,'Sheet1 (2)'!$D$71*('Sheet1 (2)'!$D$72-crack_s_index)/'Sheet1 (2)'!$D$72)))&lt;0,0,IF(D589='Sheet1 (2)'!$C$69,'Sheet1 (2)'!$D$69*('Sheet1 (2)'!$D$72-crack_s_index)/'Sheet1 (2)'!$D$72,IF(shee2!D589='Sheet1 (2)'!$C$70,'Sheet1 (2)'!$D$70*('Sheet1 (2)'!$D$72-crack_s_index)/'Sheet1 (2)'!$D$72,IF(shee2!D589='Sheet1 (2)'!$C$71,'Sheet1 (2)'!$D$71*('Sheet1 (2)'!$D$72-crack_s_index)/'Sheet1 (2)'!$D$72))))</f>
        <v>0</v>
      </c>
      <c r="AW589" s="157">
        <f>IF(IF(D589='Sheet1 (2)'!$C$69,'Sheet1 (2)'!$D$69*('Sheet1 (2)'!$D$72-crack_t_index)/'Sheet1 (2)'!$D$72,IF(shee2!D589='Sheet1 (2)'!$C$70,'Sheet1 (2)'!$D$70*('Sheet1 (2)'!$D$72-crack_t_index)/'Sheet1 (2)'!$D$72,IF(shee2!D589='Sheet1 (2)'!$C$71,'Sheet1 (2)'!$D$71*('Sheet1 (2)'!$D$72-crack_t_index)/'Sheet1 (2)'!$D$72)))&lt;0,0,IF(D589='Sheet1 (2)'!$C$69,'Sheet1 (2)'!$D$69*('Sheet1 (2)'!$D$72-crack_t_index)/'Sheet1 (2)'!$D$72,IF(shee2!D589='Sheet1 (2)'!$C$70,'Sheet1 (2)'!$D$70*('Sheet1 (2)'!$D$72-crack_t_index)/'Sheet1 (2)'!$D$72,IF(shee2!D589='Sheet1 (2)'!$C$71,'Sheet1 (2)'!$D$71*('Sheet1 (2)'!$D$72-crack_t_index)/'Sheet1 (2)'!$D$72))))</f>
        <v>0</v>
      </c>
      <c r="AX589" s="157">
        <f>IF(IF(D589='Sheet1 (2)'!$C$69,'Sheet1 (2)'!$D$69*('Sheet1 (2)'!$D$72-rave_index)/'Sheet1 (2)'!$D$72,IF(shee2!D589='Sheet1 (2)'!$C$70,'Sheet1 (2)'!$D$70*('Sheet1 (2)'!$D$72-rave_index)/'Sheet1 (2)'!$D$72,IF(shee2!D589='Sheet1 (2)'!$C$71,'Sheet1 (2)'!$D$71*('Sheet1 (2)'!$D$72-rave_index)/'Sheet1 (2)'!$D$72)))&lt;0,0,IF(D589='Sheet1 (2)'!$C$69,'Sheet1 (2)'!$D$69*('Sheet1 (2)'!$D$72-rave_index)/'Sheet1 (2)'!$D$72,IF(shee2!D589='Sheet1 (2)'!$C$70,'Sheet1 (2)'!$D$70*('Sheet1 (2)'!$D$72-rave_index)/'Sheet1 (2)'!$D$72,IF(shee2!D589='Sheet1 (2)'!$C$71,'Sheet1 (2)'!$D$71*('Sheet1 (2)'!$D$72-rave_index)/'Sheet1 (2)'!$D$72))))</f>
        <v>5</v>
      </c>
      <c r="AY589" s="157">
        <f>IF(IF(D589='Sheet1 (2)'!$C$69,'Sheet1 (2)'!$D$69*('Sheet1 (2)'!$D$72-rough_index)/'Sheet1 (2)'!$D$72,IF(shee2!D589='Sheet1 (2)'!$C$70,'Sheet1 (2)'!$D$70*('Sheet1 (2)'!$D$72-rough_index)/'Sheet1 (2)'!$D$72,IF(shee2!D589='Sheet1 (2)'!$C$71,'Sheet1 (2)'!$D$71*('Sheet1 (2)'!$D$72-rough_index)/'Sheet1 (2)'!$D$72)))&lt;0,0,IF(D589='Sheet1 (2)'!$C$69,'Sheet1 (2)'!$D$69*('Sheet1 (2)'!$D$72-rough_index)/'Sheet1 (2)'!$D$72,IF(shee2!D589='Sheet1 (2)'!$C$70,'Sheet1 (2)'!$D$70*('Sheet1 (2)'!$D$72-rough_index)/'Sheet1 (2)'!$D$72,IF(shee2!D589='Sheet1 (2)'!$C$71,'Sheet1 (2)'!$D$71*('Sheet1 (2)'!$D$72-rough_index)/'Sheet1 (2)'!$D$72))))</f>
        <v>1.6666666666666667</v>
      </c>
      <c r="AZ589" s="159">
        <f>+(AU589*'Sheet1 (2)'!$C$77)+(AV589*'Sheet1 (2)'!$C$78)+(AW589*'Sheet1 (2)'!$C$79)+(AX589*'Sheet1 (2)'!$C$80)+(AY589*'Sheet1 (2)'!$C$81)</f>
        <v>2</v>
      </c>
      <c r="BA589" s="213" t="str">
        <f t="shared" si="19"/>
        <v>Poor</v>
      </c>
      <c r="BE589">
        <f>IF(D589='Sheet1 (2)'!$C$61,'Sheet1 (2)'!$D$61*(counts^2)+'Sheet1 (2)'!$G$61*counts+'Sheet1 (2)'!$J$61,IF(D589='Sheet1 (2)'!$C$62,'Sheet1 (2)'!$D$62*counts+'Sheet1 (2)'!$G$62,IF(D589='Sheet1 (2)'!$C$63,'Sheet1 (2)'!$D$63*counts+'Sheet1 (2)'!$G$63,IF(D589='Sheet1 (2)'!$C$64,'Sheet1 (2)'!$D$64*counts+'Sheet1 (2)'!$G$64))))</f>
        <v>2.0984129299999998</v>
      </c>
    </row>
    <row r="590" spans="1:57" ht="11.1" customHeight="1">
      <c r="A590" s="145" t="s">
        <v>282</v>
      </c>
      <c r="B590" s="145" t="s">
        <v>76</v>
      </c>
      <c r="C590" s="170">
        <v>730</v>
      </c>
      <c r="D590" s="174" t="s">
        <v>77</v>
      </c>
      <c r="E590" s="171">
        <v>8</v>
      </c>
      <c r="F590" s="171">
        <v>2</v>
      </c>
      <c r="G590" s="171" t="s">
        <v>77</v>
      </c>
      <c r="H590" s="171">
        <v>1</v>
      </c>
      <c r="I590" s="171" t="s">
        <v>77</v>
      </c>
      <c r="J590" s="173" t="s">
        <v>78</v>
      </c>
      <c r="K590" s="173" t="s">
        <v>83</v>
      </c>
      <c r="L590" s="169">
        <f>VLOOKUP(CONCATENATE(J590,K590),'Sheet1 (2)'!$J$6:$K$26,2,FALSE)</f>
        <v>12.5</v>
      </c>
      <c r="M590" s="173" t="s">
        <v>79</v>
      </c>
      <c r="N590" s="173" t="s">
        <v>81</v>
      </c>
      <c r="O590" s="168">
        <f>VLOOKUP(CONCATENATE(M590,N590),'Sheet1 (2)'!$L$6:$M$26,2,FALSE)</f>
        <v>100</v>
      </c>
      <c r="P590" s="173" t="s">
        <v>79</v>
      </c>
      <c r="Q590" s="173" t="s">
        <v>83</v>
      </c>
      <c r="R590" s="168">
        <f>VLOOKUP(CONCATENATE(P590,Q590),'Sheet1 (2)'!$N$6:$O$26,2,FALSE)</f>
        <v>50</v>
      </c>
      <c r="S590" s="173" t="s">
        <v>80</v>
      </c>
      <c r="T590" s="173" t="s">
        <v>80</v>
      </c>
      <c r="U590" s="168">
        <f>VLOOKUP(CONCATENATE(S590,T590),'Sheet1 (2)'!$P$6:$Q$26,2,FALSE)</f>
        <v>0</v>
      </c>
      <c r="V590" s="173" t="s">
        <v>82</v>
      </c>
      <c r="W590" s="173" t="s">
        <v>81</v>
      </c>
      <c r="X590" s="168">
        <f>VLOOKUP(CONCATENATE(V590,W590),'Sheet1 (2)'!$R$6:$S$26,2,FALSE)</f>
        <v>50</v>
      </c>
      <c r="Y590" s="173" t="s">
        <v>79</v>
      </c>
      <c r="Z590" s="173" t="s">
        <v>79</v>
      </c>
      <c r="AA590" s="168">
        <f>VLOOKUP(CONCATENATE(Y590,Z590),'Sheet1 (2)'!$T$6:$U$26,2,FALSE)</f>
        <v>75</v>
      </c>
      <c r="AB590" s="173" t="s">
        <v>80</v>
      </c>
      <c r="AC590" s="173" t="s">
        <v>80</v>
      </c>
      <c r="AD590" s="168">
        <f>VLOOKUP(CONCATENATE(AB590,AC590),'Sheet1 (2)'!$X$6:$Y$26,2,FALSE)</f>
        <v>0</v>
      </c>
      <c r="AE590" s="173" t="s">
        <v>82</v>
      </c>
      <c r="AF590" s="173" t="s">
        <v>81</v>
      </c>
      <c r="AG590" s="168">
        <f>VLOOKUP(CONCATENATE(AE590,AF590),'Sheet1 (2)'!$Z$6:$AA$26,2,FALSE)</f>
        <v>66</v>
      </c>
      <c r="AH590" s="172"/>
      <c r="AI590" s="175"/>
      <c r="AJ590" s="140"/>
      <c r="AK590" s="176" t="s">
        <v>282</v>
      </c>
      <c r="AL590" s="176" t="s">
        <v>76</v>
      </c>
      <c r="AM590" s="170">
        <f t="shared" si="18"/>
        <v>730</v>
      </c>
      <c r="AN590" s="147"/>
      <c r="AO590" s="155"/>
      <c r="AP590" s="156"/>
      <c r="AQ590" s="157">
        <v>2.5442326394000001</v>
      </c>
      <c r="AR590" s="158"/>
      <c r="AS590" s="145">
        <f>LOOKUP(rufmkm,'Sheet1 (2)'!$V$62:$V$71,'Sheet1 (2)'!$W$62:$W$71)</f>
        <v>30</v>
      </c>
      <c r="AT590" s="140"/>
      <c r="AU590" s="157">
        <f>IF(IF(D590='Sheet1 (2)'!$C$69,'Sheet1 (2)'!$D$69*('Sheet1 (2)'!$D$72-rut_index)/'Sheet1 (2)'!$D$72,IF(shee2!D590='Sheet1 (2)'!$C$70,'Sheet1 (2)'!$D$70*('Sheet1 (2)'!$D$72-rut_index)/'Sheet1 (2)'!$D$72,IF(shee2!D590='Sheet1 (2)'!$C$71,'Sheet1 (2)'!$D$71*('Sheet1 (2)'!$D$72-rut_index)/'Sheet1 (2)'!$D$72)))&lt;0,0,IF(D590='Sheet1 (2)'!$C$69,'Sheet1 (2)'!$D$69*('Sheet1 (2)'!$D$72-rut_index)/'Sheet1 (2)'!$D$72,IF(shee2!D590='Sheet1 (2)'!$C$70,'Sheet1 (2)'!$D$70*('Sheet1 (2)'!$D$72-rut_index)/'Sheet1 (2)'!$D$72,IF(shee2!D590='Sheet1 (2)'!$C$71,'Sheet1 (2)'!$D$71*('Sheet1 (2)'!$D$72-rut_index)/'Sheet1 (2)'!$D$72))))</f>
        <v>3.9583333333333335</v>
      </c>
      <c r="AV590" s="157">
        <f>IF(IF(D590='Sheet1 (2)'!$C$69,'Sheet1 (2)'!$D$69*('Sheet1 (2)'!$D$72-crack_s_index)/'Sheet1 (2)'!$D$72,IF(shee2!D590='Sheet1 (2)'!$C$70,'Sheet1 (2)'!$D$70*('Sheet1 (2)'!$D$72-crack_s_index)/'Sheet1 (2)'!$D$72,IF(shee2!D590='Sheet1 (2)'!$C$71,'Sheet1 (2)'!$D$71*('Sheet1 (2)'!$D$72-crack_s_index)/'Sheet1 (2)'!$D$72)))&lt;0,0,IF(D590='Sheet1 (2)'!$C$69,'Sheet1 (2)'!$D$69*('Sheet1 (2)'!$D$72-crack_s_index)/'Sheet1 (2)'!$D$72,IF(shee2!D590='Sheet1 (2)'!$C$70,'Sheet1 (2)'!$D$70*('Sheet1 (2)'!$D$72-crack_s_index)/'Sheet1 (2)'!$D$72,IF(shee2!D590='Sheet1 (2)'!$C$71,'Sheet1 (2)'!$D$71*('Sheet1 (2)'!$D$72-crack_s_index)/'Sheet1 (2)'!$D$72))))</f>
        <v>0</v>
      </c>
      <c r="AW590" s="157">
        <f>IF(IF(D590='Sheet1 (2)'!$C$69,'Sheet1 (2)'!$D$69*('Sheet1 (2)'!$D$72-crack_t_index)/'Sheet1 (2)'!$D$72,IF(shee2!D590='Sheet1 (2)'!$C$70,'Sheet1 (2)'!$D$70*('Sheet1 (2)'!$D$72-crack_t_index)/'Sheet1 (2)'!$D$72,IF(shee2!D590='Sheet1 (2)'!$C$71,'Sheet1 (2)'!$D$71*('Sheet1 (2)'!$D$72-crack_t_index)/'Sheet1 (2)'!$D$72)))&lt;0,0,IF(D590='Sheet1 (2)'!$C$69,'Sheet1 (2)'!$D$69*('Sheet1 (2)'!$D$72-crack_t_index)/'Sheet1 (2)'!$D$72,IF(shee2!D590='Sheet1 (2)'!$C$70,'Sheet1 (2)'!$D$70*('Sheet1 (2)'!$D$72-crack_t_index)/'Sheet1 (2)'!$D$72,IF(shee2!D590='Sheet1 (2)'!$C$71,'Sheet1 (2)'!$D$71*('Sheet1 (2)'!$D$72-crack_t_index)/'Sheet1 (2)'!$D$72))))</f>
        <v>0.83333333333333337</v>
      </c>
      <c r="AX590" s="157">
        <f>IF(IF(D590='Sheet1 (2)'!$C$69,'Sheet1 (2)'!$D$69*('Sheet1 (2)'!$D$72-rave_index)/'Sheet1 (2)'!$D$72,IF(shee2!D590='Sheet1 (2)'!$C$70,'Sheet1 (2)'!$D$70*('Sheet1 (2)'!$D$72-rave_index)/'Sheet1 (2)'!$D$72,IF(shee2!D590='Sheet1 (2)'!$C$71,'Sheet1 (2)'!$D$71*('Sheet1 (2)'!$D$72-rave_index)/'Sheet1 (2)'!$D$72)))&lt;0,0,IF(D590='Sheet1 (2)'!$C$69,'Sheet1 (2)'!$D$69*('Sheet1 (2)'!$D$72-rave_index)/'Sheet1 (2)'!$D$72,IF(shee2!D590='Sheet1 (2)'!$C$70,'Sheet1 (2)'!$D$70*('Sheet1 (2)'!$D$72-rave_index)/'Sheet1 (2)'!$D$72,IF(shee2!D590='Sheet1 (2)'!$C$71,'Sheet1 (2)'!$D$71*('Sheet1 (2)'!$D$72-rave_index)/'Sheet1 (2)'!$D$72))))</f>
        <v>0</v>
      </c>
      <c r="AY590" s="157">
        <f>IF(IF(D590='Sheet1 (2)'!$C$69,'Sheet1 (2)'!$D$69*('Sheet1 (2)'!$D$72-rough_index)/'Sheet1 (2)'!$D$72,IF(shee2!D590='Sheet1 (2)'!$C$70,'Sheet1 (2)'!$D$70*('Sheet1 (2)'!$D$72-rough_index)/'Sheet1 (2)'!$D$72,IF(shee2!D590='Sheet1 (2)'!$C$71,'Sheet1 (2)'!$D$71*('Sheet1 (2)'!$D$72-rough_index)/'Sheet1 (2)'!$D$72)))&lt;0,0,IF(D590='Sheet1 (2)'!$C$69,'Sheet1 (2)'!$D$69*('Sheet1 (2)'!$D$72-rough_index)/'Sheet1 (2)'!$D$72,IF(shee2!D590='Sheet1 (2)'!$C$70,'Sheet1 (2)'!$D$70*('Sheet1 (2)'!$D$72-rough_index)/'Sheet1 (2)'!$D$72,IF(shee2!D590='Sheet1 (2)'!$C$71,'Sheet1 (2)'!$D$71*('Sheet1 (2)'!$D$72-rough_index)/'Sheet1 (2)'!$D$72))))</f>
        <v>2.5</v>
      </c>
      <c r="AZ590" s="159">
        <f>+(AU590*'Sheet1 (2)'!$C$77)+(AV590*'Sheet1 (2)'!$C$78)+(AW590*'Sheet1 (2)'!$C$79)+(AX590*'Sheet1 (2)'!$C$80)+(AY590*'Sheet1 (2)'!$C$81)</f>
        <v>1.5750000000000002</v>
      </c>
      <c r="BA590" s="213" t="str">
        <f t="shared" si="19"/>
        <v>Poor</v>
      </c>
      <c r="BE590">
        <f>IF(D590='Sheet1 (2)'!$C$61,'Sheet1 (2)'!$D$61*(counts^2)+'Sheet1 (2)'!$G$61*counts+'Sheet1 (2)'!$J$61,IF(D590='Sheet1 (2)'!$C$62,'Sheet1 (2)'!$D$62*counts+'Sheet1 (2)'!$G$62,IF(D590='Sheet1 (2)'!$C$63,'Sheet1 (2)'!$D$63*counts+'Sheet1 (2)'!$G$63,IF(D590='Sheet1 (2)'!$C$64,'Sheet1 (2)'!$D$64*counts+'Sheet1 (2)'!$G$64))))</f>
        <v>2.0984129299999998</v>
      </c>
    </row>
    <row r="591" spans="1:57" ht="12" customHeight="1">
      <c r="A591" s="145" t="s">
        <v>282</v>
      </c>
      <c r="B591" s="145" t="s">
        <v>76</v>
      </c>
      <c r="C591" s="170">
        <v>731</v>
      </c>
      <c r="D591" s="174" t="s">
        <v>77</v>
      </c>
      <c r="E591" s="171">
        <v>8</v>
      </c>
      <c r="F591" s="171">
        <v>2</v>
      </c>
      <c r="G591" s="171" t="s">
        <v>77</v>
      </c>
      <c r="H591" s="171">
        <v>1</v>
      </c>
      <c r="I591" s="171" t="s">
        <v>77</v>
      </c>
      <c r="J591" s="173" t="s">
        <v>80</v>
      </c>
      <c r="K591" s="173" t="s">
        <v>80</v>
      </c>
      <c r="L591" s="169">
        <f>VLOOKUP(CONCATENATE(J591,K591),'Sheet1 (2)'!$J$6:$K$26,2,FALSE)</f>
        <v>0</v>
      </c>
      <c r="M591" s="173" t="s">
        <v>79</v>
      </c>
      <c r="N591" s="173" t="s">
        <v>81</v>
      </c>
      <c r="O591" s="168">
        <f>VLOOKUP(CONCATENATE(M591,N591),'Sheet1 (2)'!$L$6:$M$26,2,FALSE)</f>
        <v>100</v>
      </c>
      <c r="P591" s="173" t="s">
        <v>79</v>
      </c>
      <c r="Q591" s="173" t="s">
        <v>79</v>
      </c>
      <c r="R591" s="168">
        <f>VLOOKUP(CONCATENATE(P591,Q591),'Sheet1 (2)'!$N$6:$O$26,2,FALSE)</f>
        <v>75</v>
      </c>
      <c r="S591" s="173" t="s">
        <v>80</v>
      </c>
      <c r="T591" s="173" t="s">
        <v>80</v>
      </c>
      <c r="U591" s="168">
        <f>VLOOKUP(CONCATENATE(S591,T591),'Sheet1 (2)'!$P$6:$Q$26,2,FALSE)</f>
        <v>0</v>
      </c>
      <c r="V591" s="173" t="s">
        <v>82</v>
      </c>
      <c r="W591" s="173" t="s">
        <v>81</v>
      </c>
      <c r="X591" s="168">
        <f>VLOOKUP(CONCATENATE(V591,W591),'Sheet1 (2)'!$R$6:$S$26,2,FALSE)</f>
        <v>50</v>
      </c>
      <c r="Y591" s="173" t="s">
        <v>79</v>
      </c>
      <c r="Z591" s="173" t="s">
        <v>79</v>
      </c>
      <c r="AA591" s="168">
        <f>VLOOKUP(CONCATENATE(Y591,Z591),'Sheet1 (2)'!$T$6:$U$26,2,FALSE)</f>
        <v>75</v>
      </c>
      <c r="AB591" s="173" t="s">
        <v>80</v>
      </c>
      <c r="AC591" s="173" t="s">
        <v>80</v>
      </c>
      <c r="AD591" s="168">
        <f>VLOOKUP(CONCATENATE(AB591,AC591),'Sheet1 (2)'!$X$6:$Y$26,2,FALSE)</f>
        <v>0</v>
      </c>
      <c r="AE591" s="173" t="s">
        <v>82</v>
      </c>
      <c r="AF591" s="173" t="s">
        <v>81</v>
      </c>
      <c r="AG591" s="168">
        <f>VLOOKUP(CONCATENATE(AE591,AF591),'Sheet1 (2)'!$Z$6:$AA$26,2,FALSE)</f>
        <v>66</v>
      </c>
      <c r="AH591" s="172"/>
      <c r="AI591" s="175"/>
      <c r="AJ591" s="140"/>
      <c r="AK591" s="176" t="s">
        <v>282</v>
      </c>
      <c r="AL591" s="176" t="s">
        <v>76</v>
      </c>
      <c r="AM591" s="170">
        <f t="shared" si="18"/>
        <v>731</v>
      </c>
      <c r="AN591" s="147"/>
      <c r="AO591" s="155"/>
      <c r="AP591" s="156"/>
      <c r="AQ591" s="157">
        <v>2.1138281405999999</v>
      </c>
      <c r="AR591" s="158"/>
      <c r="AS591" s="145">
        <f>LOOKUP(rufmkm,'Sheet1 (2)'!$V$62:$V$71,'Sheet1 (2)'!$W$62:$W$71)</f>
        <v>30</v>
      </c>
      <c r="AT591" s="140"/>
      <c r="AU591" s="157">
        <f>IF(IF(D591='Sheet1 (2)'!$C$69,'Sheet1 (2)'!$D$69*('Sheet1 (2)'!$D$72-rut_index)/'Sheet1 (2)'!$D$72,IF(shee2!D591='Sheet1 (2)'!$C$70,'Sheet1 (2)'!$D$70*('Sheet1 (2)'!$D$72-rut_index)/'Sheet1 (2)'!$D$72,IF(shee2!D591='Sheet1 (2)'!$C$71,'Sheet1 (2)'!$D$71*('Sheet1 (2)'!$D$72-rut_index)/'Sheet1 (2)'!$D$72)))&lt;0,0,IF(D591='Sheet1 (2)'!$C$69,'Sheet1 (2)'!$D$69*('Sheet1 (2)'!$D$72-rut_index)/'Sheet1 (2)'!$D$72,IF(shee2!D591='Sheet1 (2)'!$C$70,'Sheet1 (2)'!$D$70*('Sheet1 (2)'!$D$72-rut_index)/'Sheet1 (2)'!$D$72,IF(shee2!D591='Sheet1 (2)'!$C$71,'Sheet1 (2)'!$D$71*('Sheet1 (2)'!$D$72-rut_index)/'Sheet1 (2)'!$D$72))))</f>
        <v>5</v>
      </c>
      <c r="AV591" s="157">
        <f>IF(IF(D591='Sheet1 (2)'!$C$69,'Sheet1 (2)'!$D$69*('Sheet1 (2)'!$D$72-crack_s_index)/'Sheet1 (2)'!$D$72,IF(shee2!D591='Sheet1 (2)'!$C$70,'Sheet1 (2)'!$D$70*('Sheet1 (2)'!$D$72-crack_s_index)/'Sheet1 (2)'!$D$72,IF(shee2!D591='Sheet1 (2)'!$C$71,'Sheet1 (2)'!$D$71*('Sheet1 (2)'!$D$72-crack_s_index)/'Sheet1 (2)'!$D$72)))&lt;0,0,IF(D591='Sheet1 (2)'!$C$69,'Sheet1 (2)'!$D$69*('Sheet1 (2)'!$D$72-crack_s_index)/'Sheet1 (2)'!$D$72,IF(shee2!D591='Sheet1 (2)'!$C$70,'Sheet1 (2)'!$D$70*('Sheet1 (2)'!$D$72-crack_s_index)/'Sheet1 (2)'!$D$72,IF(shee2!D591='Sheet1 (2)'!$C$71,'Sheet1 (2)'!$D$71*('Sheet1 (2)'!$D$72-crack_s_index)/'Sheet1 (2)'!$D$72))))</f>
        <v>0</v>
      </c>
      <c r="AW591" s="157">
        <f>IF(IF(D591='Sheet1 (2)'!$C$69,'Sheet1 (2)'!$D$69*('Sheet1 (2)'!$D$72-crack_t_index)/'Sheet1 (2)'!$D$72,IF(shee2!D591='Sheet1 (2)'!$C$70,'Sheet1 (2)'!$D$70*('Sheet1 (2)'!$D$72-crack_t_index)/'Sheet1 (2)'!$D$72,IF(shee2!D591='Sheet1 (2)'!$C$71,'Sheet1 (2)'!$D$71*('Sheet1 (2)'!$D$72-crack_t_index)/'Sheet1 (2)'!$D$72)))&lt;0,0,IF(D591='Sheet1 (2)'!$C$69,'Sheet1 (2)'!$D$69*('Sheet1 (2)'!$D$72-crack_t_index)/'Sheet1 (2)'!$D$72,IF(shee2!D591='Sheet1 (2)'!$C$70,'Sheet1 (2)'!$D$70*('Sheet1 (2)'!$D$72-crack_t_index)/'Sheet1 (2)'!$D$72,IF(shee2!D591='Sheet1 (2)'!$C$71,'Sheet1 (2)'!$D$71*('Sheet1 (2)'!$D$72-crack_t_index)/'Sheet1 (2)'!$D$72))))</f>
        <v>0</v>
      </c>
      <c r="AX591" s="157">
        <f>IF(IF(D591='Sheet1 (2)'!$C$69,'Sheet1 (2)'!$D$69*('Sheet1 (2)'!$D$72-rave_index)/'Sheet1 (2)'!$D$72,IF(shee2!D591='Sheet1 (2)'!$C$70,'Sheet1 (2)'!$D$70*('Sheet1 (2)'!$D$72-rave_index)/'Sheet1 (2)'!$D$72,IF(shee2!D591='Sheet1 (2)'!$C$71,'Sheet1 (2)'!$D$71*('Sheet1 (2)'!$D$72-rave_index)/'Sheet1 (2)'!$D$72)))&lt;0,0,IF(D591='Sheet1 (2)'!$C$69,'Sheet1 (2)'!$D$69*('Sheet1 (2)'!$D$72-rave_index)/'Sheet1 (2)'!$D$72,IF(shee2!D591='Sheet1 (2)'!$C$70,'Sheet1 (2)'!$D$70*('Sheet1 (2)'!$D$72-rave_index)/'Sheet1 (2)'!$D$72,IF(shee2!D591='Sheet1 (2)'!$C$71,'Sheet1 (2)'!$D$71*('Sheet1 (2)'!$D$72-rave_index)/'Sheet1 (2)'!$D$72))))</f>
        <v>0</v>
      </c>
      <c r="AY591" s="157">
        <f>IF(IF(D591='Sheet1 (2)'!$C$69,'Sheet1 (2)'!$D$69*('Sheet1 (2)'!$D$72-rough_index)/'Sheet1 (2)'!$D$72,IF(shee2!D591='Sheet1 (2)'!$C$70,'Sheet1 (2)'!$D$70*('Sheet1 (2)'!$D$72-rough_index)/'Sheet1 (2)'!$D$72,IF(shee2!D591='Sheet1 (2)'!$C$71,'Sheet1 (2)'!$D$71*('Sheet1 (2)'!$D$72-rough_index)/'Sheet1 (2)'!$D$72)))&lt;0,0,IF(D591='Sheet1 (2)'!$C$69,'Sheet1 (2)'!$D$69*('Sheet1 (2)'!$D$72-rough_index)/'Sheet1 (2)'!$D$72,IF(shee2!D591='Sheet1 (2)'!$C$70,'Sheet1 (2)'!$D$70*('Sheet1 (2)'!$D$72-rough_index)/'Sheet1 (2)'!$D$72,IF(shee2!D591='Sheet1 (2)'!$C$71,'Sheet1 (2)'!$D$71*('Sheet1 (2)'!$D$72-rough_index)/'Sheet1 (2)'!$D$72))))</f>
        <v>2.5</v>
      </c>
      <c r="AZ591" s="159">
        <f>+(AU591*'Sheet1 (2)'!$C$77)+(AV591*'Sheet1 (2)'!$C$78)+(AW591*'Sheet1 (2)'!$C$79)+(AX591*'Sheet1 (2)'!$C$80)+(AY591*'Sheet1 (2)'!$C$81)</f>
        <v>1.75</v>
      </c>
      <c r="BA591" s="213" t="str">
        <f t="shared" si="19"/>
        <v>Poor</v>
      </c>
      <c r="BE591">
        <f>IF(D591='Sheet1 (2)'!$C$61,'Sheet1 (2)'!$D$61*(counts^2)+'Sheet1 (2)'!$G$61*counts+'Sheet1 (2)'!$J$61,IF(D591='Sheet1 (2)'!$C$62,'Sheet1 (2)'!$D$62*counts+'Sheet1 (2)'!$G$62,IF(D591='Sheet1 (2)'!$C$63,'Sheet1 (2)'!$D$63*counts+'Sheet1 (2)'!$G$63,IF(D591='Sheet1 (2)'!$C$64,'Sheet1 (2)'!$D$64*counts+'Sheet1 (2)'!$G$64))))</f>
        <v>2.0984129299999998</v>
      </c>
    </row>
    <row r="592" spans="1:57" ht="12" customHeight="1">
      <c r="A592" s="145" t="s">
        <v>282</v>
      </c>
      <c r="B592" s="145" t="s">
        <v>76</v>
      </c>
      <c r="C592" s="170">
        <v>732</v>
      </c>
      <c r="D592" s="174" t="s">
        <v>77</v>
      </c>
      <c r="E592" s="171">
        <v>8</v>
      </c>
      <c r="F592" s="171">
        <v>2</v>
      </c>
      <c r="G592" s="171" t="s">
        <v>77</v>
      </c>
      <c r="H592" s="171">
        <v>1</v>
      </c>
      <c r="I592" s="171" t="s">
        <v>77</v>
      </c>
      <c r="J592" s="173" t="s">
        <v>80</v>
      </c>
      <c r="K592" s="173" t="s">
        <v>80</v>
      </c>
      <c r="L592" s="169">
        <f>VLOOKUP(CONCATENATE(J592,K592),'Sheet1 (2)'!$J$6:$K$26,2,FALSE)</f>
        <v>0</v>
      </c>
      <c r="M592" s="173" t="s">
        <v>79</v>
      </c>
      <c r="N592" s="173" t="s">
        <v>79</v>
      </c>
      <c r="O592" s="168">
        <f>VLOOKUP(CONCATENATE(M592,N592),'Sheet1 (2)'!$L$6:$M$26,2,FALSE)</f>
        <v>75</v>
      </c>
      <c r="P592" s="173" t="s">
        <v>79</v>
      </c>
      <c r="Q592" s="173" t="s">
        <v>83</v>
      </c>
      <c r="R592" s="168">
        <f>VLOOKUP(CONCATENATE(P592,Q592),'Sheet1 (2)'!$N$6:$O$26,2,FALSE)</f>
        <v>50</v>
      </c>
      <c r="S592" s="173" t="s">
        <v>80</v>
      </c>
      <c r="T592" s="173" t="s">
        <v>80</v>
      </c>
      <c r="U592" s="168">
        <f>VLOOKUP(CONCATENATE(S592,T592),'Sheet1 (2)'!$P$6:$Q$26,2,FALSE)</f>
        <v>0</v>
      </c>
      <c r="V592" s="173" t="s">
        <v>80</v>
      </c>
      <c r="W592" s="173" t="s">
        <v>80</v>
      </c>
      <c r="X592" s="168">
        <f>VLOOKUP(CONCATENATE(V592,W592),'Sheet1 (2)'!$R$6:$S$26,2,FALSE)</f>
        <v>0</v>
      </c>
      <c r="Y592" s="173" t="s">
        <v>79</v>
      </c>
      <c r="Z592" s="173" t="s">
        <v>83</v>
      </c>
      <c r="AA592" s="168">
        <f>VLOOKUP(CONCATENATE(Y592,Z592),'Sheet1 (2)'!$T$6:$U$26,2,FALSE)</f>
        <v>50</v>
      </c>
      <c r="AB592" s="173" t="s">
        <v>80</v>
      </c>
      <c r="AC592" s="173" t="s">
        <v>80</v>
      </c>
      <c r="AD592" s="168">
        <f>VLOOKUP(CONCATENATE(AB592,AC592),'Sheet1 (2)'!$X$6:$Y$26,2,FALSE)</f>
        <v>0</v>
      </c>
      <c r="AE592" s="173" t="s">
        <v>82</v>
      </c>
      <c r="AF592" s="173" t="s">
        <v>81</v>
      </c>
      <c r="AG592" s="168">
        <f>VLOOKUP(CONCATENATE(AE592,AF592),'Sheet1 (2)'!$Z$6:$AA$26,2,FALSE)</f>
        <v>66</v>
      </c>
      <c r="AH592" s="172"/>
      <c r="AI592" s="175"/>
      <c r="AJ592" s="140"/>
      <c r="AK592" s="176" t="s">
        <v>282</v>
      </c>
      <c r="AL592" s="176" t="s">
        <v>76</v>
      </c>
      <c r="AM592" s="170">
        <f t="shared" si="18"/>
        <v>732</v>
      </c>
      <c r="AN592" s="147"/>
      <c r="AO592" s="155"/>
      <c r="AP592" s="156"/>
      <c r="AQ592" s="157">
        <v>2.1043979202000003</v>
      </c>
      <c r="AR592" s="158"/>
      <c r="AS592" s="145">
        <f>LOOKUP(rufmkm,'Sheet1 (2)'!$V$62:$V$71,'Sheet1 (2)'!$W$62:$W$71)</f>
        <v>30</v>
      </c>
      <c r="AT592" s="140"/>
      <c r="AU592" s="157">
        <f>IF(IF(D592='Sheet1 (2)'!$C$69,'Sheet1 (2)'!$D$69*('Sheet1 (2)'!$D$72-rut_index)/'Sheet1 (2)'!$D$72,IF(shee2!D592='Sheet1 (2)'!$C$70,'Sheet1 (2)'!$D$70*('Sheet1 (2)'!$D$72-rut_index)/'Sheet1 (2)'!$D$72,IF(shee2!D592='Sheet1 (2)'!$C$71,'Sheet1 (2)'!$D$71*('Sheet1 (2)'!$D$72-rut_index)/'Sheet1 (2)'!$D$72)))&lt;0,0,IF(D592='Sheet1 (2)'!$C$69,'Sheet1 (2)'!$D$69*('Sheet1 (2)'!$D$72-rut_index)/'Sheet1 (2)'!$D$72,IF(shee2!D592='Sheet1 (2)'!$C$70,'Sheet1 (2)'!$D$70*('Sheet1 (2)'!$D$72-rut_index)/'Sheet1 (2)'!$D$72,IF(shee2!D592='Sheet1 (2)'!$C$71,'Sheet1 (2)'!$D$71*('Sheet1 (2)'!$D$72-rut_index)/'Sheet1 (2)'!$D$72))))</f>
        <v>5</v>
      </c>
      <c r="AV592" s="157">
        <f>IF(IF(D592='Sheet1 (2)'!$C$69,'Sheet1 (2)'!$D$69*('Sheet1 (2)'!$D$72-crack_s_index)/'Sheet1 (2)'!$D$72,IF(shee2!D592='Sheet1 (2)'!$C$70,'Sheet1 (2)'!$D$70*('Sheet1 (2)'!$D$72-crack_s_index)/'Sheet1 (2)'!$D$72,IF(shee2!D592='Sheet1 (2)'!$C$71,'Sheet1 (2)'!$D$71*('Sheet1 (2)'!$D$72-crack_s_index)/'Sheet1 (2)'!$D$72)))&lt;0,0,IF(D592='Sheet1 (2)'!$C$69,'Sheet1 (2)'!$D$69*('Sheet1 (2)'!$D$72-crack_s_index)/'Sheet1 (2)'!$D$72,IF(shee2!D592='Sheet1 (2)'!$C$70,'Sheet1 (2)'!$D$70*('Sheet1 (2)'!$D$72-crack_s_index)/'Sheet1 (2)'!$D$72,IF(shee2!D592='Sheet1 (2)'!$C$71,'Sheet1 (2)'!$D$71*('Sheet1 (2)'!$D$72-crack_s_index)/'Sheet1 (2)'!$D$72))))</f>
        <v>0</v>
      </c>
      <c r="AW592" s="157">
        <f>IF(IF(D592='Sheet1 (2)'!$C$69,'Sheet1 (2)'!$D$69*('Sheet1 (2)'!$D$72-crack_t_index)/'Sheet1 (2)'!$D$72,IF(shee2!D592='Sheet1 (2)'!$C$70,'Sheet1 (2)'!$D$70*('Sheet1 (2)'!$D$72-crack_t_index)/'Sheet1 (2)'!$D$72,IF(shee2!D592='Sheet1 (2)'!$C$71,'Sheet1 (2)'!$D$71*('Sheet1 (2)'!$D$72-crack_t_index)/'Sheet1 (2)'!$D$72)))&lt;0,0,IF(D592='Sheet1 (2)'!$C$69,'Sheet1 (2)'!$D$69*('Sheet1 (2)'!$D$72-crack_t_index)/'Sheet1 (2)'!$D$72,IF(shee2!D592='Sheet1 (2)'!$C$70,'Sheet1 (2)'!$D$70*('Sheet1 (2)'!$D$72-crack_t_index)/'Sheet1 (2)'!$D$72,IF(shee2!D592='Sheet1 (2)'!$C$71,'Sheet1 (2)'!$D$71*('Sheet1 (2)'!$D$72-crack_t_index)/'Sheet1 (2)'!$D$72))))</f>
        <v>0.83333333333333337</v>
      </c>
      <c r="AX592" s="157">
        <f>IF(IF(D592='Sheet1 (2)'!$C$69,'Sheet1 (2)'!$D$69*('Sheet1 (2)'!$D$72-rave_index)/'Sheet1 (2)'!$D$72,IF(shee2!D592='Sheet1 (2)'!$C$70,'Sheet1 (2)'!$D$70*('Sheet1 (2)'!$D$72-rave_index)/'Sheet1 (2)'!$D$72,IF(shee2!D592='Sheet1 (2)'!$C$71,'Sheet1 (2)'!$D$71*('Sheet1 (2)'!$D$72-rave_index)/'Sheet1 (2)'!$D$72)))&lt;0,0,IF(D592='Sheet1 (2)'!$C$69,'Sheet1 (2)'!$D$69*('Sheet1 (2)'!$D$72-rave_index)/'Sheet1 (2)'!$D$72,IF(shee2!D592='Sheet1 (2)'!$C$70,'Sheet1 (2)'!$D$70*('Sheet1 (2)'!$D$72-rave_index)/'Sheet1 (2)'!$D$72,IF(shee2!D592='Sheet1 (2)'!$C$71,'Sheet1 (2)'!$D$71*('Sheet1 (2)'!$D$72-rave_index)/'Sheet1 (2)'!$D$72))))</f>
        <v>0.83333333333333337</v>
      </c>
      <c r="AY592" s="157">
        <f>IF(IF(D592='Sheet1 (2)'!$C$69,'Sheet1 (2)'!$D$69*('Sheet1 (2)'!$D$72-rough_index)/'Sheet1 (2)'!$D$72,IF(shee2!D592='Sheet1 (2)'!$C$70,'Sheet1 (2)'!$D$70*('Sheet1 (2)'!$D$72-rough_index)/'Sheet1 (2)'!$D$72,IF(shee2!D592='Sheet1 (2)'!$C$71,'Sheet1 (2)'!$D$71*('Sheet1 (2)'!$D$72-rough_index)/'Sheet1 (2)'!$D$72)))&lt;0,0,IF(D592='Sheet1 (2)'!$C$69,'Sheet1 (2)'!$D$69*('Sheet1 (2)'!$D$72-rough_index)/'Sheet1 (2)'!$D$72,IF(shee2!D592='Sheet1 (2)'!$C$70,'Sheet1 (2)'!$D$70*('Sheet1 (2)'!$D$72-rough_index)/'Sheet1 (2)'!$D$72,IF(shee2!D592='Sheet1 (2)'!$C$71,'Sheet1 (2)'!$D$71*('Sheet1 (2)'!$D$72-rough_index)/'Sheet1 (2)'!$D$72))))</f>
        <v>2.5</v>
      </c>
      <c r="AZ592" s="159">
        <f>+(AU592*'Sheet1 (2)'!$C$77)+(AV592*'Sheet1 (2)'!$C$78)+(AW592*'Sheet1 (2)'!$C$79)+(AX592*'Sheet1 (2)'!$C$80)+(AY592*'Sheet1 (2)'!$C$81)</f>
        <v>1.8666666666666667</v>
      </c>
      <c r="BA592" s="213" t="str">
        <f t="shared" si="19"/>
        <v>Poor</v>
      </c>
      <c r="BE592">
        <f>IF(D592='Sheet1 (2)'!$C$61,'Sheet1 (2)'!$D$61*(counts^2)+'Sheet1 (2)'!$G$61*counts+'Sheet1 (2)'!$J$61,IF(D592='Sheet1 (2)'!$C$62,'Sheet1 (2)'!$D$62*counts+'Sheet1 (2)'!$G$62,IF(D592='Sheet1 (2)'!$C$63,'Sheet1 (2)'!$D$63*counts+'Sheet1 (2)'!$G$63,IF(D592='Sheet1 (2)'!$C$64,'Sheet1 (2)'!$D$64*counts+'Sheet1 (2)'!$G$64))))</f>
        <v>2.0984129299999998</v>
      </c>
    </row>
    <row r="593" spans="1:57" ht="12" customHeight="1">
      <c r="A593" s="145" t="s">
        <v>282</v>
      </c>
      <c r="B593" s="145" t="s">
        <v>76</v>
      </c>
      <c r="C593" s="170">
        <v>733</v>
      </c>
      <c r="D593" s="174" t="s">
        <v>77</v>
      </c>
      <c r="E593" s="171">
        <v>8</v>
      </c>
      <c r="F593" s="171">
        <v>2</v>
      </c>
      <c r="G593" s="171" t="s">
        <v>77</v>
      </c>
      <c r="H593" s="171">
        <v>1</v>
      </c>
      <c r="I593" s="171" t="s">
        <v>77</v>
      </c>
      <c r="J593" s="173" t="s">
        <v>80</v>
      </c>
      <c r="K593" s="173" t="s">
        <v>80</v>
      </c>
      <c r="L593" s="169">
        <f>VLOOKUP(CONCATENATE(J593,K593),'Sheet1 (2)'!$J$6:$K$26,2,FALSE)</f>
        <v>0</v>
      </c>
      <c r="M593" s="173" t="s">
        <v>79</v>
      </c>
      <c r="N593" s="173" t="s">
        <v>79</v>
      </c>
      <c r="O593" s="168">
        <f>VLOOKUP(CONCATENATE(M593,N593),'Sheet1 (2)'!$L$6:$M$26,2,FALSE)</f>
        <v>75</v>
      </c>
      <c r="P593" s="173" t="s">
        <v>79</v>
      </c>
      <c r="Q593" s="173" t="s">
        <v>82</v>
      </c>
      <c r="R593" s="168">
        <f>VLOOKUP(CONCATENATE(P593,Q593),'Sheet1 (2)'!$N$6:$O$26,2,FALSE)</f>
        <v>25</v>
      </c>
      <c r="S593" s="173" t="s">
        <v>80</v>
      </c>
      <c r="T593" s="173" t="s">
        <v>80</v>
      </c>
      <c r="U593" s="168">
        <f>VLOOKUP(CONCATENATE(S593,T593),'Sheet1 (2)'!$P$6:$Q$26,2,FALSE)</f>
        <v>0</v>
      </c>
      <c r="V593" s="173" t="s">
        <v>80</v>
      </c>
      <c r="W593" s="173" t="s">
        <v>80</v>
      </c>
      <c r="X593" s="168">
        <f>VLOOKUP(CONCATENATE(V593,W593),'Sheet1 (2)'!$R$6:$S$26,2,FALSE)</f>
        <v>0</v>
      </c>
      <c r="Y593" s="173" t="s">
        <v>80</v>
      </c>
      <c r="Z593" s="173" t="s">
        <v>80</v>
      </c>
      <c r="AA593" s="168">
        <f>VLOOKUP(CONCATENATE(Y593,Z593),'Sheet1 (2)'!$T$6:$U$26,2,FALSE)</f>
        <v>0</v>
      </c>
      <c r="AB593" s="173" t="s">
        <v>80</v>
      </c>
      <c r="AC593" s="173" t="s">
        <v>80</v>
      </c>
      <c r="AD593" s="168">
        <f>VLOOKUP(CONCATENATE(AB593,AC593),'Sheet1 (2)'!$X$6:$Y$26,2,FALSE)</f>
        <v>0</v>
      </c>
      <c r="AE593" s="173" t="s">
        <v>82</v>
      </c>
      <c r="AF593" s="173" t="s">
        <v>81</v>
      </c>
      <c r="AG593" s="168">
        <f>VLOOKUP(CONCATENATE(AE593,AF593),'Sheet1 (2)'!$Z$6:$AA$26,2,FALSE)</f>
        <v>66</v>
      </c>
      <c r="AH593" s="172"/>
      <c r="AI593" s="175"/>
      <c r="AJ593" s="140"/>
      <c r="AK593" s="176" t="s">
        <v>282</v>
      </c>
      <c r="AL593" s="176" t="s">
        <v>76</v>
      </c>
      <c r="AM593" s="170">
        <f t="shared" si="18"/>
        <v>733</v>
      </c>
      <c r="AN593" s="147"/>
      <c r="AO593" s="155"/>
      <c r="AP593" s="156"/>
      <c r="AQ593" s="157">
        <v>2.660918428</v>
      </c>
      <c r="AR593" s="158"/>
      <c r="AS593" s="145">
        <f>LOOKUP(rufmkm,'Sheet1 (2)'!$V$62:$V$71,'Sheet1 (2)'!$W$62:$W$71)</f>
        <v>30</v>
      </c>
      <c r="AT593" s="140"/>
      <c r="AU593" s="157">
        <f>IF(IF(D593='Sheet1 (2)'!$C$69,'Sheet1 (2)'!$D$69*('Sheet1 (2)'!$D$72-rut_index)/'Sheet1 (2)'!$D$72,IF(shee2!D593='Sheet1 (2)'!$C$70,'Sheet1 (2)'!$D$70*('Sheet1 (2)'!$D$72-rut_index)/'Sheet1 (2)'!$D$72,IF(shee2!D593='Sheet1 (2)'!$C$71,'Sheet1 (2)'!$D$71*('Sheet1 (2)'!$D$72-rut_index)/'Sheet1 (2)'!$D$72)))&lt;0,0,IF(D593='Sheet1 (2)'!$C$69,'Sheet1 (2)'!$D$69*('Sheet1 (2)'!$D$72-rut_index)/'Sheet1 (2)'!$D$72,IF(shee2!D593='Sheet1 (2)'!$C$70,'Sheet1 (2)'!$D$70*('Sheet1 (2)'!$D$72-rut_index)/'Sheet1 (2)'!$D$72,IF(shee2!D593='Sheet1 (2)'!$C$71,'Sheet1 (2)'!$D$71*('Sheet1 (2)'!$D$72-rut_index)/'Sheet1 (2)'!$D$72))))</f>
        <v>5</v>
      </c>
      <c r="AV593" s="157">
        <f>IF(IF(D593='Sheet1 (2)'!$C$69,'Sheet1 (2)'!$D$69*('Sheet1 (2)'!$D$72-crack_s_index)/'Sheet1 (2)'!$D$72,IF(shee2!D593='Sheet1 (2)'!$C$70,'Sheet1 (2)'!$D$70*('Sheet1 (2)'!$D$72-crack_s_index)/'Sheet1 (2)'!$D$72,IF(shee2!D593='Sheet1 (2)'!$C$71,'Sheet1 (2)'!$D$71*('Sheet1 (2)'!$D$72-crack_s_index)/'Sheet1 (2)'!$D$72)))&lt;0,0,IF(D593='Sheet1 (2)'!$C$69,'Sheet1 (2)'!$D$69*('Sheet1 (2)'!$D$72-crack_s_index)/'Sheet1 (2)'!$D$72,IF(shee2!D593='Sheet1 (2)'!$C$70,'Sheet1 (2)'!$D$70*('Sheet1 (2)'!$D$72-crack_s_index)/'Sheet1 (2)'!$D$72,IF(shee2!D593='Sheet1 (2)'!$C$71,'Sheet1 (2)'!$D$71*('Sheet1 (2)'!$D$72-crack_s_index)/'Sheet1 (2)'!$D$72))))</f>
        <v>0</v>
      </c>
      <c r="AW593" s="157">
        <f>IF(IF(D593='Sheet1 (2)'!$C$69,'Sheet1 (2)'!$D$69*('Sheet1 (2)'!$D$72-crack_t_index)/'Sheet1 (2)'!$D$72,IF(shee2!D593='Sheet1 (2)'!$C$70,'Sheet1 (2)'!$D$70*('Sheet1 (2)'!$D$72-crack_t_index)/'Sheet1 (2)'!$D$72,IF(shee2!D593='Sheet1 (2)'!$C$71,'Sheet1 (2)'!$D$71*('Sheet1 (2)'!$D$72-crack_t_index)/'Sheet1 (2)'!$D$72)))&lt;0,0,IF(D593='Sheet1 (2)'!$C$69,'Sheet1 (2)'!$D$69*('Sheet1 (2)'!$D$72-crack_t_index)/'Sheet1 (2)'!$D$72,IF(shee2!D593='Sheet1 (2)'!$C$70,'Sheet1 (2)'!$D$70*('Sheet1 (2)'!$D$72-crack_t_index)/'Sheet1 (2)'!$D$72,IF(shee2!D593='Sheet1 (2)'!$C$71,'Sheet1 (2)'!$D$71*('Sheet1 (2)'!$D$72-crack_t_index)/'Sheet1 (2)'!$D$72))))</f>
        <v>2.9166666666666665</v>
      </c>
      <c r="AX593" s="157">
        <f>IF(IF(D593='Sheet1 (2)'!$C$69,'Sheet1 (2)'!$D$69*('Sheet1 (2)'!$D$72-rave_index)/'Sheet1 (2)'!$D$72,IF(shee2!D593='Sheet1 (2)'!$C$70,'Sheet1 (2)'!$D$70*('Sheet1 (2)'!$D$72-rave_index)/'Sheet1 (2)'!$D$72,IF(shee2!D593='Sheet1 (2)'!$C$71,'Sheet1 (2)'!$D$71*('Sheet1 (2)'!$D$72-rave_index)/'Sheet1 (2)'!$D$72)))&lt;0,0,IF(D593='Sheet1 (2)'!$C$69,'Sheet1 (2)'!$D$69*('Sheet1 (2)'!$D$72-rave_index)/'Sheet1 (2)'!$D$72,IF(shee2!D593='Sheet1 (2)'!$C$70,'Sheet1 (2)'!$D$70*('Sheet1 (2)'!$D$72-rave_index)/'Sheet1 (2)'!$D$72,IF(shee2!D593='Sheet1 (2)'!$C$71,'Sheet1 (2)'!$D$71*('Sheet1 (2)'!$D$72-rave_index)/'Sheet1 (2)'!$D$72))))</f>
        <v>5</v>
      </c>
      <c r="AY593" s="157">
        <f>IF(IF(D593='Sheet1 (2)'!$C$69,'Sheet1 (2)'!$D$69*('Sheet1 (2)'!$D$72-rough_index)/'Sheet1 (2)'!$D$72,IF(shee2!D593='Sheet1 (2)'!$C$70,'Sheet1 (2)'!$D$70*('Sheet1 (2)'!$D$72-rough_index)/'Sheet1 (2)'!$D$72,IF(shee2!D593='Sheet1 (2)'!$C$71,'Sheet1 (2)'!$D$71*('Sheet1 (2)'!$D$72-rough_index)/'Sheet1 (2)'!$D$72)))&lt;0,0,IF(D593='Sheet1 (2)'!$C$69,'Sheet1 (2)'!$D$69*('Sheet1 (2)'!$D$72-rough_index)/'Sheet1 (2)'!$D$72,IF(shee2!D593='Sheet1 (2)'!$C$70,'Sheet1 (2)'!$D$70*('Sheet1 (2)'!$D$72-rough_index)/'Sheet1 (2)'!$D$72,IF(shee2!D593='Sheet1 (2)'!$C$71,'Sheet1 (2)'!$D$71*('Sheet1 (2)'!$D$72-rough_index)/'Sheet1 (2)'!$D$72))))</f>
        <v>2.5</v>
      </c>
      <c r="AZ593" s="159">
        <f>+(AU593*'Sheet1 (2)'!$C$77)+(AV593*'Sheet1 (2)'!$C$78)+(AW593*'Sheet1 (2)'!$C$79)+(AX593*'Sheet1 (2)'!$C$80)+(AY593*'Sheet1 (2)'!$C$81)</f>
        <v>2.3666666666666667</v>
      </c>
      <c r="BA593" s="213" t="str">
        <f t="shared" si="19"/>
        <v>Poor</v>
      </c>
      <c r="BE593">
        <f>IF(D593='Sheet1 (2)'!$C$61,'Sheet1 (2)'!$D$61*(counts^2)+'Sheet1 (2)'!$G$61*counts+'Sheet1 (2)'!$J$61,IF(D593='Sheet1 (2)'!$C$62,'Sheet1 (2)'!$D$62*counts+'Sheet1 (2)'!$G$62,IF(D593='Sheet1 (2)'!$C$63,'Sheet1 (2)'!$D$63*counts+'Sheet1 (2)'!$G$63,IF(D593='Sheet1 (2)'!$C$64,'Sheet1 (2)'!$D$64*counts+'Sheet1 (2)'!$G$64))))</f>
        <v>2.0984129299999998</v>
      </c>
    </row>
    <row r="594" spans="1:57" ht="12" customHeight="1">
      <c r="A594" s="145" t="s">
        <v>282</v>
      </c>
      <c r="B594" s="145" t="s">
        <v>76</v>
      </c>
      <c r="C594" s="170">
        <v>734</v>
      </c>
      <c r="D594" s="174" t="s">
        <v>77</v>
      </c>
      <c r="E594" s="171">
        <v>8</v>
      </c>
      <c r="F594" s="171">
        <v>2</v>
      </c>
      <c r="G594" s="171" t="s">
        <v>77</v>
      </c>
      <c r="H594" s="171">
        <v>1</v>
      </c>
      <c r="I594" s="171" t="s">
        <v>77</v>
      </c>
      <c r="J594" s="173" t="s">
        <v>80</v>
      </c>
      <c r="K594" s="173" t="s">
        <v>80</v>
      </c>
      <c r="L594" s="169">
        <f>VLOOKUP(CONCATENATE(J594,K594),'Sheet1 (2)'!$J$6:$K$26,2,FALSE)</f>
        <v>0</v>
      </c>
      <c r="M594" s="173" t="s">
        <v>79</v>
      </c>
      <c r="N594" s="173" t="s">
        <v>83</v>
      </c>
      <c r="O594" s="168">
        <f>VLOOKUP(CONCATENATE(M594,N594),'Sheet1 (2)'!$L$6:$M$26,2,FALSE)</f>
        <v>50</v>
      </c>
      <c r="P594" s="173" t="s">
        <v>79</v>
      </c>
      <c r="Q594" s="173" t="s">
        <v>82</v>
      </c>
      <c r="R594" s="168">
        <f>VLOOKUP(CONCATENATE(P594,Q594),'Sheet1 (2)'!$N$6:$O$26,2,FALSE)</f>
        <v>25</v>
      </c>
      <c r="S594" s="173" t="s">
        <v>80</v>
      </c>
      <c r="T594" s="173" t="s">
        <v>80</v>
      </c>
      <c r="U594" s="168">
        <f>VLOOKUP(CONCATENATE(S594,T594),'Sheet1 (2)'!$P$6:$Q$26,2,FALSE)</f>
        <v>0</v>
      </c>
      <c r="V594" s="173" t="s">
        <v>80</v>
      </c>
      <c r="W594" s="173" t="s">
        <v>80</v>
      </c>
      <c r="X594" s="168">
        <f>VLOOKUP(CONCATENATE(V594,W594),'Sheet1 (2)'!$R$6:$S$26,2,FALSE)</f>
        <v>0</v>
      </c>
      <c r="Y594" s="173" t="s">
        <v>80</v>
      </c>
      <c r="Z594" s="173" t="s">
        <v>80</v>
      </c>
      <c r="AA594" s="168">
        <f>VLOOKUP(CONCATENATE(Y594,Z594),'Sheet1 (2)'!$T$6:$U$26,2,FALSE)</f>
        <v>0</v>
      </c>
      <c r="AB594" s="173" t="s">
        <v>80</v>
      </c>
      <c r="AC594" s="173" t="s">
        <v>80</v>
      </c>
      <c r="AD594" s="168">
        <f>VLOOKUP(CONCATENATE(AB594,AC594),'Sheet1 (2)'!$X$6:$Y$26,2,FALSE)</f>
        <v>0</v>
      </c>
      <c r="AE594" s="173" t="s">
        <v>82</v>
      </c>
      <c r="AF594" s="173" t="s">
        <v>81</v>
      </c>
      <c r="AG594" s="168">
        <f>VLOOKUP(CONCATENATE(AE594,AF594),'Sheet1 (2)'!$Z$6:$AA$26,2,FALSE)</f>
        <v>66</v>
      </c>
      <c r="AH594" s="172"/>
      <c r="AI594" s="175"/>
      <c r="AJ594" s="140"/>
      <c r="AK594" s="176" t="s">
        <v>282</v>
      </c>
      <c r="AL594" s="176" t="s">
        <v>76</v>
      </c>
      <c r="AM594" s="170">
        <f t="shared" si="18"/>
        <v>734</v>
      </c>
      <c r="AN594" s="147"/>
      <c r="AO594" s="155"/>
      <c r="AP594" s="156"/>
      <c r="AQ594" s="157">
        <v>4.6867844070000002</v>
      </c>
      <c r="AR594" s="158"/>
      <c r="AS594" s="145">
        <f>LOOKUP(rufmkm,'Sheet1 (2)'!$V$62:$V$71,'Sheet1 (2)'!$W$62:$W$71)</f>
        <v>50</v>
      </c>
      <c r="AT594" s="140"/>
      <c r="AU594" s="157">
        <f>IF(IF(D594='Sheet1 (2)'!$C$69,'Sheet1 (2)'!$D$69*('Sheet1 (2)'!$D$72-rut_index)/'Sheet1 (2)'!$D$72,IF(shee2!D594='Sheet1 (2)'!$C$70,'Sheet1 (2)'!$D$70*('Sheet1 (2)'!$D$72-rut_index)/'Sheet1 (2)'!$D$72,IF(shee2!D594='Sheet1 (2)'!$C$71,'Sheet1 (2)'!$D$71*('Sheet1 (2)'!$D$72-rut_index)/'Sheet1 (2)'!$D$72)))&lt;0,0,IF(D594='Sheet1 (2)'!$C$69,'Sheet1 (2)'!$D$69*('Sheet1 (2)'!$D$72-rut_index)/'Sheet1 (2)'!$D$72,IF(shee2!D594='Sheet1 (2)'!$C$70,'Sheet1 (2)'!$D$70*('Sheet1 (2)'!$D$72-rut_index)/'Sheet1 (2)'!$D$72,IF(shee2!D594='Sheet1 (2)'!$C$71,'Sheet1 (2)'!$D$71*('Sheet1 (2)'!$D$72-rut_index)/'Sheet1 (2)'!$D$72))))</f>
        <v>5</v>
      </c>
      <c r="AV594" s="157">
        <f>IF(IF(D594='Sheet1 (2)'!$C$69,'Sheet1 (2)'!$D$69*('Sheet1 (2)'!$D$72-crack_s_index)/'Sheet1 (2)'!$D$72,IF(shee2!D594='Sheet1 (2)'!$C$70,'Sheet1 (2)'!$D$70*('Sheet1 (2)'!$D$72-crack_s_index)/'Sheet1 (2)'!$D$72,IF(shee2!D594='Sheet1 (2)'!$C$71,'Sheet1 (2)'!$D$71*('Sheet1 (2)'!$D$72-crack_s_index)/'Sheet1 (2)'!$D$72)))&lt;0,0,IF(D594='Sheet1 (2)'!$C$69,'Sheet1 (2)'!$D$69*('Sheet1 (2)'!$D$72-crack_s_index)/'Sheet1 (2)'!$D$72,IF(shee2!D594='Sheet1 (2)'!$C$70,'Sheet1 (2)'!$D$70*('Sheet1 (2)'!$D$72-crack_s_index)/'Sheet1 (2)'!$D$72,IF(shee2!D594='Sheet1 (2)'!$C$71,'Sheet1 (2)'!$D$71*('Sheet1 (2)'!$D$72-crack_s_index)/'Sheet1 (2)'!$D$72))))</f>
        <v>0.83333333333333337</v>
      </c>
      <c r="AW594" s="157">
        <f>IF(IF(D594='Sheet1 (2)'!$C$69,'Sheet1 (2)'!$D$69*('Sheet1 (2)'!$D$72-crack_t_index)/'Sheet1 (2)'!$D$72,IF(shee2!D594='Sheet1 (2)'!$C$70,'Sheet1 (2)'!$D$70*('Sheet1 (2)'!$D$72-crack_t_index)/'Sheet1 (2)'!$D$72,IF(shee2!D594='Sheet1 (2)'!$C$71,'Sheet1 (2)'!$D$71*('Sheet1 (2)'!$D$72-crack_t_index)/'Sheet1 (2)'!$D$72)))&lt;0,0,IF(D594='Sheet1 (2)'!$C$69,'Sheet1 (2)'!$D$69*('Sheet1 (2)'!$D$72-crack_t_index)/'Sheet1 (2)'!$D$72,IF(shee2!D594='Sheet1 (2)'!$C$70,'Sheet1 (2)'!$D$70*('Sheet1 (2)'!$D$72-crack_t_index)/'Sheet1 (2)'!$D$72,IF(shee2!D594='Sheet1 (2)'!$C$71,'Sheet1 (2)'!$D$71*('Sheet1 (2)'!$D$72-crack_t_index)/'Sheet1 (2)'!$D$72))))</f>
        <v>2.9166666666666665</v>
      </c>
      <c r="AX594" s="157">
        <f>IF(IF(D594='Sheet1 (2)'!$C$69,'Sheet1 (2)'!$D$69*('Sheet1 (2)'!$D$72-rave_index)/'Sheet1 (2)'!$D$72,IF(shee2!D594='Sheet1 (2)'!$C$70,'Sheet1 (2)'!$D$70*('Sheet1 (2)'!$D$72-rave_index)/'Sheet1 (2)'!$D$72,IF(shee2!D594='Sheet1 (2)'!$C$71,'Sheet1 (2)'!$D$71*('Sheet1 (2)'!$D$72-rave_index)/'Sheet1 (2)'!$D$72)))&lt;0,0,IF(D594='Sheet1 (2)'!$C$69,'Sheet1 (2)'!$D$69*('Sheet1 (2)'!$D$72-rave_index)/'Sheet1 (2)'!$D$72,IF(shee2!D594='Sheet1 (2)'!$C$70,'Sheet1 (2)'!$D$70*('Sheet1 (2)'!$D$72-rave_index)/'Sheet1 (2)'!$D$72,IF(shee2!D594='Sheet1 (2)'!$C$71,'Sheet1 (2)'!$D$71*('Sheet1 (2)'!$D$72-rave_index)/'Sheet1 (2)'!$D$72))))</f>
        <v>5</v>
      </c>
      <c r="AY594" s="157">
        <f>IF(IF(D594='Sheet1 (2)'!$C$69,'Sheet1 (2)'!$D$69*('Sheet1 (2)'!$D$72-rough_index)/'Sheet1 (2)'!$D$72,IF(shee2!D594='Sheet1 (2)'!$C$70,'Sheet1 (2)'!$D$70*('Sheet1 (2)'!$D$72-rough_index)/'Sheet1 (2)'!$D$72,IF(shee2!D594='Sheet1 (2)'!$C$71,'Sheet1 (2)'!$D$71*('Sheet1 (2)'!$D$72-rough_index)/'Sheet1 (2)'!$D$72)))&lt;0,0,IF(D594='Sheet1 (2)'!$C$69,'Sheet1 (2)'!$D$69*('Sheet1 (2)'!$D$72-rough_index)/'Sheet1 (2)'!$D$72,IF(shee2!D594='Sheet1 (2)'!$C$70,'Sheet1 (2)'!$D$70*('Sheet1 (2)'!$D$72-rough_index)/'Sheet1 (2)'!$D$72,IF(shee2!D594='Sheet1 (2)'!$C$71,'Sheet1 (2)'!$D$71*('Sheet1 (2)'!$D$72-rough_index)/'Sheet1 (2)'!$D$72))))</f>
        <v>0.83333333333333337</v>
      </c>
      <c r="AZ594" s="159">
        <f>+(AU594*'Sheet1 (2)'!$C$77)+(AV594*'Sheet1 (2)'!$C$78)+(AW594*'Sheet1 (2)'!$C$79)+(AX594*'Sheet1 (2)'!$C$80)+(AY594*'Sheet1 (2)'!$C$81)</f>
        <v>2.166666666666667</v>
      </c>
      <c r="BA594" s="213" t="str">
        <f t="shared" si="19"/>
        <v>Poor</v>
      </c>
      <c r="BE594">
        <f>IF(D594='Sheet1 (2)'!$C$61,'Sheet1 (2)'!$D$61*(counts^2)+'Sheet1 (2)'!$G$61*counts+'Sheet1 (2)'!$J$61,IF(D594='Sheet1 (2)'!$C$62,'Sheet1 (2)'!$D$62*counts+'Sheet1 (2)'!$G$62,IF(D594='Sheet1 (2)'!$C$63,'Sheet1 (2)'!$D$63*counts+'Sheet1 (2)'!$G$63,IF(D594='Sheet1 (2)'!$C$64,'Sheet1 (2)'!$D$64*counts+'Sheet1 (2)'!$G$64))))</f>
        <v>2.0984129299999998</v>
      </c>
    </row>
    <row r="595" spans="1:57" ht="12" customHeight="1">
      <c r="A595" s="145" t="s">
        <v>282</v>
      </c>
      <c r="B595" s="145" t="s">
        <v>76</v>
      </c>
      <c r="C595" s="170">
        <v>735</v>
      </c>
      <c r="D595" s="174" t="s">
        <v>77</v>
      </c>
      <c r="E595" s="171">
        <v>8</v>
      </c>
      <c r="F595" s="171">
        <v>2</v>
      </c>
      <c r="G595" s="171" t="s">
        <v>77</v>
      </c>
      <c r="H595" s="171">
        <v>1</v>
      </c>
      <c r="I595" s="171" t="s">
        <v>77</v>
      </c>
      <c r="J595" s="173" t="s">
        <v>80</v>
      </c>
      <c r="K595" s="173" t="s">
        <v>80</v>
      </c>
      <c r="L595" s="169">
        <f>VLOOKUP(CONCATENATE(J595,K595),'Sheet1 (2)'!$J$6:$K$26,2,FALSE)</f>
        <v>0</v>
      </c>
      <c r="M595" s="173" t="s">
        <v>79</v>
      </c>
      <c r="N595" s="173" t="s">
        <v>79</v>
      </c>
      <c r="O595" s="168">
        <f>VLOOKUP(CONCATENATE(M595,N595),'Sheet1 (2)'!$L$6:$M$26,2,FALSE)</f>
        <v>75</v>
      </c>
      <c r="P595" s="173" t="s">
        <v>79</v>
      </c>
      <c r="Q595" s="173" t="s">
        <v>83</v>
      </c>
      <c r="R595" s="168">
        <f>VLOOKUP(CONCATENATE(P595,Q595),'Sheet1 (2)'!$N$6:$O$26,2,FALSE)</f>
        <v>50</v>
      </c>
      <c r="S595" s="173" t="s">
        <v>80</v>
      </c>
      <c r="T595" s="173" t="s">
        <v>80</v>
      </c>
      <c r="U595" s="168">
        <f>VLOOKUP(CONCATENATE(S595,T595),'Sheet1 (2)'!$P$6:$Q$26,2,FALSE)</f>
        <v>0</v>
      </c>
      <c r="V595" s="173" t="s">
        <v>80</v>
      </c>
      <c r="W595" s="173" t="s">
        <v>80</v>
      </c>
      <c r="X595" s="168">
        <f>VLOOKUP(CONCATENATE(V595,W595),'Sheet1 (2)'!$R$6:$S$26,2,FALSE)</f>
        <v>0</v>
      </c>
      <c r="Y595" s="173" t="s">
        <v>80</v>
      </c>
      <c r="Z595" s="173" t="s">
        <v>80</v>
      </c>
      <c r="AA595" s="168">
        <f>VLOOKUP(CONCATENATE(Y595,Z595),'Sheet1 (2)'!$T$6:$U$26,2,FALSE)</f>
        <v>0</v>
      </c>
      <c r="AB595" s="173" t="s">
        <v>80</v>
      </c>
      <c r="AC595" s="173" t="s">
        <v>80</v>
      </c>
      <c r="AD595" s="168">
        <f>VLOOKUP(CONCATENATE(AB595,AC595),'Sheet1 (2)'!$X$6:$Y$26,2,FALSE)</f>
        <v>0</v>
      </c>
      <c r="AE595" s="173" t="s">
        <v>82</v>
      </c>
      <c r="AF595" s="173" t="s">
        <v>81</v>
      </c>
      <c r="AG595" s="168">
        <f>VLOOKUP(CONCATENATE(AE595,AF595),'Sheet1 (2)'!$Z$6:$AA$26,2,FALSE)</f>
        <v>66</v>
      </c>
      <c r="AH595" s="172"/>
      <c r="AI595" s="175"/>
      <c r="AJ595" s="140"/>
      <c r="AK595" s="176" t="s">
        <v>282</v>
      </c>
      <c r="AL595" s="176" t="s">
        <v>76</v>
      </c>
      <c r="AM595" s="170">
        <f t="shared" si="18"/>
        <v>735</v>
      </c>
      <c r="AN595" s="147"/>
      <c r="AO595" s="155"/>
      <c r="AP595" s="156"/>
      <c r="AQ595" s="157">
        <v>3.9016314309999998</v>
      </c>
      <c r="AR595" s="158"/>
      <c r="AS595" s="145">
        <f>LOOKUP(rufmkm,'Sheet1 (2)'!$V$62:$V$71,'Sheet1 (2)'!$W$62:$W$71)</f>
        <v>40</v>
      </c>
      <c r="AT595" s="140"/>
      <c r="AU595" s="157">
        <f>IF(IF(D595='Sheet1 (2)'!$C$69,'Sheet1 (2)'!$D$69*('Sheet1 (2)'!$D$72-rut_index)/'Sheet1 (2)'!$D$72,IF(shee2!D595='Sheet1 (2)'!$C$70,'Sheet1 (2)'!$D$70*('Sheet1 (2)'!$D$72-rut_index)/'Sheet1 (2)'!$D$72,IF(shee2!D595='Sheet1 (2)'!$C$71,'Sheet1 (2)'!$D$71*('Sheet1 (2)'!$D$72-rut_index)/'Sheet1 (2)'!$D$72)))&lt;0,0,IF(D595='Sheet1 (2)'!$C$69,'Sheet1 (2)'!$D$69*('Sheet1 (2)'!$D$72-rut_index)/'Sheet1 (2)'!$D$72,IF(shee2!D595='Sheet1 (2)'!$C$70,'Sheet1 (2)'!$D$70*('Sheet1 (2)'!$D$72-rut_index)/'Sheet1 (2)'!$D$72,IF(shee2!D595='Sheet1 (2)'!$C$71,'Sheet1 (2)'!$D$71*('Sheet1 (2)'!$D$72-rut_index)/'Sheet1 (2)'!$D$72))))</f>
        <v>5</v>
      </c>
      <c r="AV595" s="157">
        <f>IF(IF(D595='Sheet1 (2)'!$C$69,'Sheet1 (2)'!$D$69*('Sheet1 (2)'!$D$72-crack_s_index)/'Sheet1 (2)'!$D$72,IF(shee2!D595='Sheet1 (2)'!$C$70,'Sheet1 (2)'!$D$70*('Sheet1 (2)'!$D$72-crack_s_index)/'Sheet1 (2)'!$D$72,IF(shee2!D595='Sheet1 (2)'!$C$71,'Sheet1 (2)'!$D$71*('Sheet1 (2)'!$D$72-crack_s_index)/'Sheet1 (2)'!$D$72)))&lt;0,0,IF(D595='Sheet1 (2)'!$C$69,'Sheet1 (2)'!$D$69*('Sheet1 (2)'!$D$72-crack_s_index)/'Sheet1 (2)'!$D$72,IF(shee2!D595='Sheet1 (2)'!$C$70,'Sheet1 (2)'!$D$70*('Sheet1 (2)'!$D$72-crack_s_index)/'Sheet1 (2)'!$D$72,IF(shee2!D595='Sheet1 (2)'!$C$71,'Sheet1 (2)'!$D$71*('Sheet1 (2)'!$D$72-crack_s_index)/'Sheet1 (2)'!$D$72))))</f>
        <v>0</v>
      </c>
      <c r="AW595" s="157">
        <f>IF(IF(D595='Sheet1 (2)'!$C$69,'Sheet1 (2)'!$D$69*('Sheet1 (2)'!$D$72-crack_t_index)/'Sheet1 (2)'!$D$72,IF(shee2!D595='Sheet1 (2)'!$C$70,'Sheet1 (2)'!$D$70*('Sheet1 (2)'!$D$72-crack_t_index)/'Sheet1 (2)'!$D$72,IF(shee2!D595='Sheet1 (2)'!$C$71,'Sheet1 (2)'!$D$71*('Sheet1 (2)'!$D$72-crack_t_index)/'Sheet1 (2)'!$D$72)))&lt;0,0,IF(D595='Sheet1 (2)'!$C$69,'Sheet1 (2)'!$D$69*('Sheet1 (2)'!$D$72-crack_t_index)/'Sheet1 (2)'!$D$72,IF(shee2!D595='Sheet1 (2)'!$C$70,'Sheet1 (2)'!$D$70*('Sheet1 (2)'!$D$72-crack_t_index)/'Sheet1 (2)'!$D$72,IF(shee2!D595='Sheet1 (2)'!$C$71,'Sheet1 (2)'!$D$71*('Sheet1 (2)'!$D$72-crack_t_index)/'Sheet1 (2)'!$D$72))))</f>
        <v>0.83333333333333337</v>
      </c>
      <c r="AX595" s="157">
        <f>IF(IF(D595='Sheet1 (2)'!$C$69,'Sheet1 (2)'!$D$69*('Sheet1 (2)'!$D$72-rave_index)/'Sheet1 (2)'!$D$72,IF(shee2!D595='Sheet1 (2)'!$C$70,'Sheet1 (2)'!$D$70*('Sheet1 (2)'!$D$72-rave_index)/'Sheet1 (2)'!$D$72,IF(shee2!D595='Sheet1 (2)'!$C$71,'Sheet1 (2)'!$D$71*('Sheet1 (2)'!$D$72-rave_index)/'Sheet1 (2)'!$D$72)))&lt;0,0,IF(D595='Sheet1 (2)'!$C$69,'Sheet1 (2)'!$D$69*('Sheet1 (2)'!$D$72-rave_index)/'Sheet1 (2)'!$D$72,IF(shee2!D595='Sheet1 (2)'!$C$70,'Sheet1 (2)'!$D$70*('Sheet1 (2)'!$D$72-rave_index)/'Sheet1 (2)'!$D$72,IF(shee2!D595='Sheet1 (2)'!$C$71,'Sheet1 (2)'!$D$71*('Sheet1 (2)'!$D$72-rave_index)/'Sheet1 (2)'!$D$72))))</f>
        <v>5</v>
      </c>
      <c r="AY595" s="157">
        <f>IF(IF(D595='Sheet1 (2)'!$C$69,'Sheet1 (2)'!$D$69*('Sheet1 (2)'!$D$72-rough_index)/'Sheet1 (2)'!$D$72,IF(shee2!D595='Sheet1 (2)'!$C$70,'Sheet1 (2)'!$D$70*('Sheet1 (2)'!$D$72-rough_index)/'Sheet1 (2)'!$D$72,IF(shee2!D595='Sheet1 (2)'!$C$71,'Sheet1 (2)'!$D$71*('Sheet1 (2)'!$D$72-rough_index)/'Sheet1 (2)'!$D$72)))&lt;0,0,IF(D595='Sheet1 (2)'!$C$69,'Sheet1 (2)'!$D$69*('Sheet1 (2)'!$D$72-rough_index)/'Sheet1 (2)'!$D$72,IF(shee2!D595='Sheet1 (2)'!$C$70,'Sheet1 (2)'!$D$70*('Sheet1 (2)'!$D$72-rough_index)/'Sheet1 (2)'!$D$72,IF(shee2!D595='Sheet1 (2)'!$C$71,'Sheet1 (2)'!$D$71*('Sheet1 (2)'!$D$72-rough_index)/'Sheet1 (2)'!$D$72))))</f>
        <v>1.6666666666666667</v>
      </c>
      <c r="AZ595" s="159">
        <f>+(AU595*'Sheet1 (2)'!$C$77)+(AV595*'Sheet1 (2)'!$C$78)+(AW595*'Sheet1 (2)'!$C$79)+(AX595*'Sheet1 (2)'!$C$80)+(AY595*'Sheet1 (2)'!$C$81)</f>
        <v>2.0333333333333332</v>
      </c>
      <c r="BA595" s="213" t="str">
        <f t="shared" si="19"/>
        <v>Poor</v>
      </c>
      <c r="BE595">
        <f>IF(D595='Sheet1 (2)'!$C$61,'Sheet1 (2)'!$D$61*(counts^2)+'Sheet1 (2)'!$G$61*counts+'Sheet1 (2)'!$J$61,IF(D595='Sheet1 (2)'!$C$62,'Sheet1 (2)'!$D$62*counts+'Sheet1 (2)'!$G$62,IF(D595='Sheet1 (2)'!$C$63,'Sheet1 (2)'!$D$63*counts+'Sheet1 (2)'!$G$63,IF(D595='Sheet1 (2)'!$C$64,'Sheet1 (2)'!$D$64*counts+'Sheet1 (2)'!$G$64))))</f>
        <v>2.0984129299999998</v>
      </c>
    </row>
    <row r="596" spans="1:57" ht="12" customHeight="1">
      <c r="A596" s="145" t="s">
        <v>282</v>
      </c>
      <c r="B596" s="145" t="s">
        <v>76</v>
      </c>
      <c r="C596" s="170">
        <v>736</v>
      </c>
      <c r="D596" s="174" t="s">
        <v>77</v>
      </c>
      <c r="E596" s="171">
        <v>8</v>
      </c>
      <c r="F596" s="171">
        <v>2</v>
      </c>
      <c r="G596" s="171" t="s">
        <v>77</v>
      </c>
      <c r="H596" s="171">
        <v>1</v>
      </c>
      <c r="I596" s="171" t="s">
        <v>77</v>
      </c>
      <c r="J596" s="173" t="s">
        <v>80</v>
      </c>
      <c r="K596" s="173" t="s">
        <v>80</v>
      </c>
      <c r="L596" s="169">
        <f>VLOOKUP(CONCATENATE(J596,K596),'Sheet1 (2)'!$J$6:$K$26,2,FALSE)</f>
        <v>0</v>
      </c>
      <c r="M596" s="173" t="s">
        <v>79</v>
      </c>
      <c r="N596" s="173" t="s">
        <v>81</v>
      </c>
      <c r="O596" s="168">
        <f>VLOOKUP(CONCATENATE(M596,N596),'Sheet1 (2)'!$L$6:$M$26,2,FALSE)</f>
        <v>100</v>
      </c>
      <c r="P596" s="173" t="s">
        <v>79</v>
      </c>
      <c r="Q596" s="173" t="s">
        <v>79</v>
      </c>
      <c r="R596" s="168">
        <f>VLOOKUP(CONCATENATE(P596,Q596),'Sheet1 (2)'!$N$6:$O$26,2,FALSE)</f>
        <v>75</v>
      </c>
      <c r="S596" s="173" t="s">
        <v>80</v>
      </c>
      <c r="T596" s="173" t="s">
        <v>80</v>
      </c>
      <c r="U596" s="168">
        <f>VLOOKUP(CONCATENATE(S596,T596),'Sheet1 (2)'!$P$6:$Q$26,2,FALSE)</f>
        <v>0</v>
      </c>
      <c r="V596" s="173" t="s">
        <v>83</v>
      </c>
      <c r="W596" s="173" t="s">
        <v>81</v>
      </c>
      <c r="X596" s="168">
        <f>VLOOKUP(CONCATENATE(V596,W596),'Sheet1 (2)'!$R$6:$S$26,2,FALSE)</f>
        <v>75</v>
      </c>
      <c r="Y596" s="173" t="s">
        <v>80</v>
      </c>
      <c r="Z596" s="173" t="s">
        <v>80</v>
      </c>
      <c r="AA596" s="168">
        <f>VLOOKUP(CONCATENATE(Y596,Z596),'Sheet1 (2)'!$T$6:$U$26,2,FALSE)</f>
        <v>0</v>
      </c>
      <c r="AB596" s="173" t="s">
        <v>80</v>
      </c>
      <c r="AC596" s="173" t="s">
        <v>80</v>
      </c>
      <c r="AD596" s="168">
        <f>VLOOKUP(CONCATENATE(AB596,AC596),'Sheet1 (2)'!$X$6:$Y$26,2,FALSE)</f>
        <v>0</v>
      </c>
      <c r="AE596" s="173" t="s">
        <v>82</v>
      </c>
      <c r="AF596" s="173" t="s">
        <v>81</v>
      </c>
      <c r="AG596" s="168">
        <f>VLOOKUP(CONCATENATE(AE596,AF596),'Sheet1 (2)'!$Z$6:$AA$26,2,FALSE)</f>
        <v>66</v>
      </c>
      <c r="AH596" s="172"/>
      <c r="AI596" s="175"/>
      <c r="AJ596" s="140"/>
      <c r="AK596" s="176" t="s">
        <v>282</v>
      </c>
      <c r="AL596" s="176" t="s">
        <v>76</v>
      </c>
      <c r="AM596" s="170">
        <f t="shared" si="18"/>
        <v>736</v>
      </c>
      <c r="AN596" s="147"/>
      <c r="AO596" s="155"/>
      <c r="AP596" s="156"/>
      <c r="AQ596" s="157">
        <v>4.6935517795999999</v>
      </c>
      <c r="AR596" s="158"/>
      <c r="AS596" s="145">
        <f>LOOKUP(rufmkm,'Sheet1 (2)'!$V$62:$V$71,'Sheet1 (2)'!$W$62:$W$71)</f>
        <v>50</v>
      </c>
      <c r="AT596" s="140"/>
      <c r="AU596" s="157">
        <f>IF(IF(D596='Sheet1 (2)'!$C$69,'Sheet1 (2)'!$D$69*('Sheet1 (2)'!$D$72-rut_index)/'Sheet1 (2)'!$D$72,IF(shee2!D596='Sheet1 (2)'!$C$70,'Sheet1 (2)'!$D$70*('Sheet1 (2)'!$D$72-rut_index)/'Sheet1 (2)'!$D$72,IF(shee2!D596='Sheet1 (2)'!$C$71,'Sheet1 (2)'!$D$71*('Sheet1 (2)'!$D$72-rut_index)/'Sheet1 (2)'!$D$72)))&lt;0,0,IF(D596='Sheet1 (2)'!$C$69,'Sheet1 (2)'!$D$69*('Sheet1 (2)'!$D$72-rut_index)/'Sheet1 (2)'!$D$72,IF(shee2!D596='Sheet1 (2)'!$C$70,'Sheet1 (2)'!$D$70*('Sheet1 (2)'!$D$72-rut_index)/'Sheet1 (2)'!$D$72,IF(shee2!D596='Sheet1 (2)'!$C$71,'Sheet1 (2)'!$D$71*('Sheet1 (2)'!$D$72-rut_index)/'Sheet1 (2)'!$D$72))))</f>
        <v>5</v>
      </c>
      <c r="AV596" s="157">
        <f>IF(IF(D596='Sheet1 (2)'!$C$69,'Sheet1 (2)'!$D$69*('Sheet1 (2)'!$D$72-crack_s_index)/'Sheet1 (2)'!$D$72,IF(shee2!D596='Sheet1 (2)'!$C$70,'Sheet1 (2)'!$D$70*('Sheet1 (2)'!$D$72-crack_s_index)/'Sheet1 (2)'!$D$72,IF(shee2!D596='Sheet1 (2)'!$C$71,'Sheet1 (2)'!$D$71*('Sheet1 (2)'!$D$72-crack_s_index)/'Sheet1 (2)'!$D$72)))&lt;0,0,IF(D596='Sheet1 (2)'!$C$69,'Sheet1 (2)'!$D$69*('Sheet1 (2)'!$D$72-crack_s_index)/'Sheet1 (2)'!$D$72,IF(shee2!D596='Sheet1 (2)'!$C$70,'Sheet1 (2)'!$D$70*('Sheet1 (2)'!$D$72-crack_s_index)/'Sheet1 (2)'!$D$72,IF(shee2!D596='Sheet1 (2)'!$C$71,'Sheet1 (2)'!$D$71*('Sheet1 (2)'!$D$72-crack_s_index)/'Sheet1 (2)'!$D$72))))</f>
        <v>0</v>
      </c>
      <c r="AW596" s="157">
        <f>IF(IF(D596='Sheet1 (2)'!$C$69,'Sheet1 (2)'!$D$69*('Sheet1 (2)'!$D$72-crack_t_index)/'Sheet1 (2)'!$D$72,IF(shee2!D596='Sheet1 (2)'!$C$70,'Sheet1 (2)'!$D$70*('Sheet1 (2)'!$D$72-crack_t_index)/'Sheet1 (2)'!$D$72,IF(shee2!D596='Sheet1 (2)'!$C$71,'Sheet1 (2)'!$D$71*('Sheet1 (2)'!$D$72-crack_t_index)/'Sheet1 (2)'!$D$72)))&lt;0,0,IF(D596='Sheet1 (2)'!$C$69,'Sheet1 (2)'!$D$69*('Sheet1 (2)'!$D$72-crack_t_index)/'Sheet1 (2)'!$D$72,IF(shee2!D596='Sheet1 (2)'!$C$70,'Sheet1 (2)'!$D$70*('Sheet1 (2)'!$D$72-crack_t_index)/'Sheet1 (2)'!$D$72,IF(shee2!D596='Sheet1 (2)'!$C$71,'Sheet1 (2)'!$D$71*('Sheet1 (2)'!$D$72-crack_t_index)/'Sheet1 (2)'!$D$72))))</f>
        <v>0</v>
      </c>
      <c r="AX596" s="157">
        <f>IF(IF(D596='Sheet1 (2)'!$C$69,'Sheet1 (2)'!$D$69*('Sheet1 (2)'!$D$72-rave_index)/'Sheet1 (2)'!$D$72,IF(shee2!D596='Sheet1 (2)'!$C$70,'Sheet1 (2)'!$D$70*('Sheet1 (2)'!$D$72-rave_index)/'Sheet1 (2)'!$D$72,IF(shee2!D596='Sheet1 (2)'!$C$71,'Sheet1 (2)'!$D$71*('Sheet1 (2)'!$D$72-rave_index)/'Sheet1 (2)'!$D$72)))&lt;0,0,IF(D596='Sheet1 (2)'!$C$69,'Sheet1 (2)'!$D$69*('Sheet1 (2)'!$D$72-rave_index)/'Sheet1 (2)'!$D$72,IF(shee2!D596='Sheet1 (2)'!$C$70,'Sheet1 (2)'!$D$70*('Sheet1 (2)'!$D$72-rave_index)/'Sheet1 (2)'!$D$72,IF(shee2!D596='Sheet1 (2)'!$C$71,'Sheet1 (2)'!$D$71*('Sheet1 (2)'!$D$72-rave_index)/'Sheet1 (2)'!$D$72))))</f>
        <v>5</v>
      </c>
      <c r="AY596" s="157">
        <f>IF(IF(D596='Sheet1 (2)'!$C$69,'Sheet1 (2)'!$D$69*('Sheet1 (2)'!$D$72-rough_index)/'Sheet1 (2)'!$D$72,IF(shee2!D596='Sheet1 (2)'!$C$70,'Sheet1 (2)'!$D$70*('Sheet1 (2)'!$D$72-rough_index)/'Sheet1 (2)'!$D$72,IF(shee2!D596='Sheet1 (2)'!$C$71,'Sheet1 (2)'!$D$71*('Sheet1 (2)'!$D$72-rough_index)/'Sheet1 (2)'!$D$72)))&lt;0,0,IF(D596='Sheet1 (2)'!$C$69,'Sheet1 (2)'!$D$69*('Sheet1 (2)'!$D$72-rough_index)/'Sheet1 (2)'!$D$72,IF(shee2!D596='Sheet1 (2)'!$C$70,'Sheet1 (2)'!$D$70*('Sheet1 (2)'!$D$72-rough_index)/'Sheet1 (2)'!$D$72,IF(shee2!D596='Sheet1 (2)'!$C$71,'Sheet1 (2)'!$D$71*('Sheet1 (2)'!$D$72-rough_index)/'Sheet1 (2)'!$D$72))))</f>
        <v>0.83333333333333337</v>
      </c>
      <c r="AZ596" s="159">
        <f>+(AU596*'Sheet1 (2)'!$C$77)+(AV596*'Sheet1 (2)'!$C$78)+(AW596*'Sheet1 (2)'!$C$79)+(AX596*'Sheet1 (2)'!$C$80)+(AY596*'Sheet1 (2)'!$C$81)</f>
        <v>1.75</v>
      </c>
      <c r="BA596" s="213" t="str">
        <f t="shared" si="19"/>
        <v>Poor</v>
      </c>
      <c r="BE596">
        <f>IF(D596='Sheet1 (2)'!$C$61,'Sheet1 (2)'!$D$61*(counts^2)+'Sheet1 (2)'!$G$61*counts+'Sheet1 (2)'!$J$61,IF(D596='Sheet1 (2)'!$C$62,'Sheet1 (2)'!$D$62*counts+'Sheet1 (2)'!$G$62,IF(D596='Sheet1 (2)'!$C$63,'Sheet1 (2)'!$D$63*counts+'Sheet1 (2)'!$G$63,IF(D596='Sheet1 (2)'!$C$64,'Sheet1 (2)'!$D$64*counts+'Sheet1 (2)'!$G$64))))</f>
        <v>2.0984129299999998</v>
      </c>
    </row>
    <row r="597" spans="1:57" ht="12" customHeight="1">
      <c r="A597" s="145" t="s">
        <v>282</v>
      </c>
      <c r="B597" s="145" t="s">
        <v>76</v>
      </c>
      <c r="C597" s="170">
        <v>737</v>
      </c>
      <c r="D597" s="174" t="s">
        <v>77</v>
      </c>
      <c r="E597" s="171">
        <v>8</v>
      </c>
      <c r="F597" s="171">
        <v>2</v>
      </c>
      <c r="G597" s="171" t="s">
        <v>77</v>
      </c>
      <c r="H597" s="171">
        <v>1</v>
      </c>
      <c r="I597" s="171" t="s">
        <v>77</v>
      </c>
      <c r="J597" s="173" t="s">
        <v>80</v>
      </c>
      <c r="K597" s="173" t="s">
        <v>80</v>
      </c>
      <c r="L597" s="169">
        <f>VLOOKUP(CONCATENATE(J597,K597),'Sheet1 (2)'!$J$6:$K$26,2,FALSE)</f>
        <v>0</v>
      </c>
      <c r="M597" s="173" t="s">
        <v>83</v>
      </c>
      <c r="N597" s="173" t="s">
        <v>82</v>
      </c>
      <c r="O597" s="168">
        <f>VLOOKUP(CONCATENATE(M597,N597),'Sheet1 (2)'!$L$6:$M$26,2,FALSE)</f>
        <v>18.75</v>
      </c>
      <c r="P597" s="173" t="s">
        <v>80</v>
      </c>
      <c r="Q597" s="173" t="s">
        <v>80</v>
      </c>
      <c r="R597" s="168">
        <f>VLOOKUP(CONCATENATE(P597,Q597),'Sheet1 (2)'!$N$6:$O$26,2,FALSE)</f>
        <v>0</v>
      </c>
      <c r="S597" s="173" t="s">
        <v>80</v>
      </c>
      <c r="T597" s="173" t="s">
        <v>80</v>
      </c>
      <c r="U597" s="168">
        <f>VLOOKUP(CONCATENATE(S597,T597),'Sheet1 (2)'!$P$6:$Q$26,2,FALSE)</f>
        <v>0</v>
      </c>
      <c r="V597" s="173" t="s">
        <v>79</v>
      </c>
      <c r="W597" s="173" t="s">
        <v>81</v>
      </c>
      <c r="X597" s="168">
        <f>VLOOKUP(CONCATENATE(V597,W597),'Sheet1 (2)'!$R$6:$S$26,2,FALSE)</f>
        <v>100</v>
      </c>
      <c r="Y597" s="173" t="s">
        <v>80</v>
      </c>
      <c r="Z597" s="173" t="s">
        <v>80</v>
      </c>
      <c r="AA597" s="168">
        <f>VLOOKUP(CONCATENATE(Y597,Z597),'Sheet1 (2)'!$T$6:$U$26,2,FALSE)</f>
        <v>0</v>
      </c>
      <c r="AB597" s="173" t="s">
        <v>80</v>
      </c>
      <c r="AC597" s="173" t="s">
        <v>80</v>
      </c>
      <c r="AD597" s="168">
        <f>VLOOKUP(CONCATENATE(AB597,AC597),'Sheet1 (2)'!$X$6:$Y$26,2,FALSE)</f>
        <v>0</v>
      </c>
      <c r="AE597" s="173" t="s">
        <v>82</v>
      </c>
      <c r="AF597" s="173" t="s">
        <v>81</v>
      </c>
      <c r="AG597" s="168">
        <f>VLOOKUP(CONCATENATE(AE597,AF597),'Sheet1 (2)'!$Z$6:$AA$26,2,FALSE)</f>
        <v>66</v>
      </c>
      <c r="AH597" s="172"/>
      <c r="AI597" s="175"/>
      <c r="AJ597" s="140"/>
      <c r="AK597" s="176" t="s">
        <v>282</v>
      </c>
      <c r="AL597" s="176" t="s">
        <v>76</v>
      </c>
      <c r="AM597" s="170">
        <f t="shared" si="18"/>
        <v>737</v>
      </c>
      <c r="AN597" s="147"/>
      <c r="AO597" s="155"/>
      <c r="AP597" s="156"/>
      <c r="AQ597" s="157">
        <v>3.2681895026000007</v>
      </c>
      <c r="AR597" s="158"/>
      <c r="AS597" s="145">
        <f>LOOKUP(rufmkm,'Sheet1 (2)'!$V$62:$V$71,'Sheet1 (2)'!$W$62:$W$71)</f>
        <v>40</v>
      </c>
      <c r="AT597" s="140"/>
      <c r="AU597" s="157">
        <f>IF(IF(D597='Sheet1 (2)'!$C$69,'Sheet1 (2)'!$D$69*('Sheet1 (2)'!$D$72-rut_index)/'Sheet1 (2)'!$D$72,IF(shee2!D597='Sheet1 (2)'!$C$70,'Sheet1 (2)'!$D$70*('Sheet1 (2)'!$D$72-rut_index)/'Sheet1 (2)'!$D$72,IF(shee2!D597='Sheet1 (2)'!$C$71,'Sheet1 (2)'!$D$71*('Sheet1 (2)'!$D$72-rut_index)/'Sheet1 (2)'!$D$72)))&lt;0,0,IF(D597='Sheet1 (2)'!$C$69,'Sheet1 (2)'!$D$69*('Sheet1 (2)'!$D$72-rut_index)/'Sheet1 (2)'!$D$72,IF(shee2!D597='Sheet1 (2)'!$C$70,'Sheet1 (2)'!$D$70*('Sheet1 (2)'!$D$72-rut_index)/'Sheet1 (2)'!$D$72,IF(shee2!D597='Sheet1 (2)'!$C$71,'Sheet1 (2)'!$D$71*('Sheet1 (2)'!$D$72-rut_index)/'Sheet1 (2)'!$D$72))))</f>
        <v>5</v>
      </c>
      <c r="AV597" s="157">
        <f>IF(IF(D597='Sheet1 (2)'!$C$69,'Sheet1 (2)'!$D$69*('Sheet1 (2)'!$D$72-crack_s_index)/'Sheet1 (2)'!$D$72,IF(shee2!D597='Sheet1 (2)'!$C$70,'Sheet1 (2)'!$D$70*('Sheet1 (2)'!$D$72-crack_s_index)/'Sheet1 (2)'!$D$72,IF(shee2!D597='Sheet1 (2)'!$C$71,'Sheet1 (2)'!$D$71*('Sheet1 (2)'!$D$72-crack_s_index)/'Sheet1 (2)'!$D$72)))&lt;0,0,IF(D597='Sheet1 (2)'!$C$69,'Sheet1 (2)'!$D$69*('Sheet1 (2)'!$D$72-crack_s_index)/'Sheet1 (2)'!$D$72,IF(shee2!D597='Sheet1 (2)'!$C$70,'Sheet1 (2)'!$D$70*('Sheet1 (2)'!$D$72-crack_s_index)/'Sheet1 (2)'!$D$72,IF(shee2!D597='Sheet1 (2)'!$C$71,'Sheet1 (2)'!$D$71*('Sheet1 (2)'!$D$72-crack_s_index)/'Sheet1 (2)'!$D$72))))</f>
        <v>3.4375</v>
      </c>
      <c r="AW597" s="157">
        <f>IF(IF(D597='Sheet1 (2)'!$C$69,'Sheet1 (2)'!$D$69*('Sheet1 (2)'!$D$72-crack_t_index)/'Sheet1 (2)'!$D$72,IF(shee2!D597='Sheet1 (2)'!$C$70,'Sheet1 (2)'!$D$70*('Sheet1 (2)'!$D$72-crack_t_index)/'Sheet1 (2)'!$D$72,IF(shee2!D597='Sheet1 (2)'!$C$71,'Sheet1 (2)'!$D$71*('Sheet1 (2)'!$D$72-crack_t_index)/'Sheet1 (2)'!$D$72)))&lt;0,0,IF(D597='Sheet1 (2)'!$C$69,'Sheet1 (2)'!$D$69*('Sheet1 (2)'!$D$72-crack_t_index)/'Sheet1 (2)'!$D$72,IF(shee2!D597='Sheet1 (2)'!$C$70,'Sheet1 (2)'!$D$70*('Sheet1 (2)'!$D$72-crack_t_index)/'Sheet1 (2)'!$D$72,IF(shee2!D597='Sheet1 (2)'!$C$71,'Sheet1 (2)'!$D$71*('Sheet1 (2)'!$D$72-crack_t_index)/'Sheet1 (2)'!$D$72))))</f>
        <v>5</v>
      </c>
      <c r="AX597" s="157">
        <f>IF(IF(D597='Sheet1 (2)'!$C$69,'Sheet1 (2)'!$D$69*('Sheet1 (2)'!$D$72-rave_index)/'Sheet1 (2)'!$D$72,IF(shee2!D597='Sheet1 (2)'!$C$70,'Sheet1 (2)'!$D$70*('Sheet1 (2)'!$D$72-rave_index)/'Sheet1 (2)'!$D$72,IF(shee2!D597='Sheet1 (2)'!$C$71,'Sheet1 (2)'!$D$71*('Sheet1 (2)'!$D$72-rave_index)/'Sheet1 (2)'!$D$72)))&lt;0,0,IF(D597='Sheet1 (2)'!$C$69,'Sheet1 (2)'!$D$69*('Sheet1 (2)'!$D$72-rave_index)/'Sheet1 (2)'!$D$72,IF(shee2!D597='Sheet1 (2)'!$C$70,'Sheet1 (2)'!$D$70*('Sheet1 (2)'!$D$72-rave_index)/'Sheet1 (2)'!$D$72,IF(shee2!D597='Sheet1 (2)'!$C$71,'Sheet1 (2)'!$D$71*('Sheet1 (2)'!$D$72-rave_index)/'Sheet1 (2)'!$D$72))))</f>
        <v>5</v>
      </c>
      <c r="AY597" s="157">
        <f>IF(IF(D597='Sheet1 (2)'!$C$69,'Sheet1 (2)'!$D$69*('Sheet1 (2)'!$D$72-rough_index)/'Sheet1 (2)'!$D$72,IF(shee2!D597='Sheet1 (2)'!$C$70,'Sheet1 (2)'!$D$70*('Sheet1 (2)'!$D$72-rough_index)/'Sheet1 (2)'!$D$72,IF(shee2!D597='Sheet1 (2)'!$C$71,'Sheet1 (2)'!$D$71*('Sheet1 (2)'!$D$72-rough_index)/'Sheet1 (2)'!$D$72)))&lt;0,0,IF(D597='Sheet1 (2)'!$C$69,'Sheet1 (2)'!$D$69*('Sheet1 (2)'!$D$72-rough_index)/'Sheet1 (2)'!$D$72,IF(shee2!D597='Sheet1 (2)'!$C$70,'Sheet1 (2)'!$D$70*('Sheet1 (2)'!$D$72-rough_index)/'Sheet1 (2)'!$D$72,IF(shee2!D597='Sheet1 (2)'!$C$71,'Sheet1 (2)'!$D$71*('Sheet1 (2)'!$D$72-rough_index)/'Sheet1 (2)'!$D$72))))</f>
        <v>1.6666666666666667</v>
      </c>
      <c r="AZ597" s="159">
        <f>+(AU597*'Sheet1 (2)'!$C$77)+(AV597*'Sheet1 (2)'!$C$78)+(AW597*'Sheet1 (2)'!$C$79)+(AX597*'Sheet1 (2)'!$C$80)+(AY597*'Sheet1 (2)'!$C$81)</f>
        <v>3.4375</v>
      </c>
      <c r="BA597" s="213" t="str">
        <f t="shared" si="19"/>
        <v>Fair</v>
      </c>
      <c r="BE597">
        <f>IF(D597='Sheet1 (2)'!$C$61,'Sheet1 (2)'!$D$61*(counts^2)+'Sheet1 (2)'!$G$61*counts+'Sheet1 (2)'!$J$61,IF(D597='Sheet1 (2)'!$C$62,'Sheet1 (2)'!$D$62*counts+'Sheet1 (2)'!$G$62,IF(D597='Sheet1 (2)'!$C$63,'Sheet1 (2)'!$D$63*counts+'Sheet1 (2)'!$G$63,IF(D597='Sheet1 (2)'!$C$64,'Sheet1 (2)'!$D$64*counts+'Sheet1 (2)'!$G$64))))</f>
        <v>2.0984129299999998</v>
      </c>
    </row>
    <row r="598" spans="1:57" ht="12" customHeight="1">
      <c r="A598" s="145" t="s">
        <v>282</v>
      </c>
      <c r="B598" s="145" t="s">
        <v>76</v>
      </c>
      <c r="C598" s="170">
        <v>738</v>
      </c>
      <c r="D598" s="174" t="s">
        <v>77</v>
      </c>
      <c r="E598" s="171">
        <v>8</v>
      </c>
      <c r="F598" s="171">
        <v>2</v>
      </c>
      <c r="G598" s="171" t="s">
        <v>77</v>
      </c>
      <c r="H598" s="171">
        <v>1</v>
      </c>
      <c r="I598" s="171" t="s">
        <v>77</v>
      </c>
      <c r="J598" s="173" t="s">
        <v>80</v>
      </c>
      <c r="K598" s="173" t="s">
        <v>80</v>
      </c>
      <c r="L598" s="169">
        <f>VLOOKUP(CONCATENATE(J598,K598),'Sheet1 (2)'!$J$6:$K$26,2,FALSE)</f>
        <v>0</v>
      </c>
      <c r="M598" s="173" t="s">
        <v>83</v>
      </c>
      <c r="N598" s="173" t="s">
        <v>79</v>
      </c>
      <c r="O598" s="168">
        <f>VLOOKUP(CONCATENATE(M598,N598),'Sheet1 (2)'!$L$6:$M$26,2,FALSE)</f>
        <v>56.25</v>
      </c>
      <c r="P598" s="173" t="s">
        <v>83</v>
      </c>
      <c r="Q598" s="173" t="s">
        <v>83</v>
      </c>
      <c r="R598" s="168">
        <f>VLOOKUP(CONCATENATE(P598,Q598),'Sheet1 (2)'!$N$6:$O$26,2,FALSE)</f>
        <v>37.5</v>
      </c>
      <c r="S598" s="173" t="s">
        <v>80</v>
      </c>
      <c r="T598" s="173" t="s">
        <v>80</v>
      </c>
      <c r="U598" s="168">
        <f>VLOOKUP(CONCATENATE(S598,T598),'Sheet1 (2)'!$P$6:$Q$26,2,FALSE)</f>
        <v>0</v>
      </c>
      <c r="V598" s="173" t="s">
        <v>82</v>
      </c>
      <c r="W598" s="173" t="s">
        <v>81</v>
      </c>
      <c r="X598" s="168">
        <f>VLOOKUP(CONCATENATE(V598,W598),'Sheet1 (2)'!$R$6:$S$26,2,FALSE)</f>
        <v>50</v>
      </c>
      <c r="Y598" s="173" t="s">
        <v>80</v>
      </c>
      <c r="Z598" s="173" t="s">
        <v>80</v>
      </c>
      <c r="AA598" s="168">
        <f>VLOOKUP(CONCATENATE(Y598,Z598),'Sheet1 (2)'!$T$6:$U$26,2,FALSE)</f>
        <v>0</v>
      </c>
      <c r="AB598" s="173" t="s">
        <v>80</v>
      </c>
      <c r="AC598" s="173" t="s">
        <v>80</v>
      </c>
      <c r="AD598" s="168">
        <f>VLOOKUP(CONCATENATE(AB598,AC598),'Sheet1 (2)'!$X$6:$Y$26,2,FALSE)</f>
        <v>0</v>
      </c>
      <c r="AE598" s="173" t="s">
        <v>82</v>
      </c>
      <c r="AF598" s="173" t="s">
        <v>81</v>
      </c>
      <c r="AG598" s="168">
        <f>VLOOKUP(CONCATENATE(AE598,AF598),'Sheet1 (2)'!$Z$6:$AA$26,2,FALSE)</f>
        <v>66</v>
      </c>
      <c r="AH598" s="172"/>
      <c r="AI598" s="175"/>
      <c r="AJ598" s="140"/>
      <c r="AK598" s="176" t="s">
        <v>282</v>
      </c>
      <c r="AL598" s="176" t="s">
        <v>76</v>
      </c>
      <c r="AM598" s="170">
        <f t="shared" si="18"/>
        <v>738</v>
      </c>
      <c r="AN598" s="147"/>
      <c r="AO598" s="155"/>
      <c r="AP598" s="156"/>
      <c r="AQ598" s="157">
        <v>3.6148593908000004</v>
      </c>
      <c r="AR598" s="158"/>
      <c r="AS598" s="145">
        <f>LOOKUP(rufmkm,'Sheet1 (2)'!$V$62:$V$71,'Sheet1 (2)'!$W$62:$W$71)</f>
        <v>40</v>
      </c>
      <c r="AT598" s="140"/>
      <c r="AU598" s="157">
        <f>IF(IF(D598='Sheet1 (2)'!$C$69,'Sheet1 (2)'!$D$69*('Sheet1 (2)'!$D$72-rut_index)/'Sheet1 (2)'!$D$72,IF(shee2!D598='Sheet1 (2)'!$C$70,'Sheet1 (2)'!$D$70*('Sheet1 (2)'!$D$72-rut_index)/'Sheet1 (2)'!$D$72,IF(shee2!D598='Sheet1 (2)'!$C$71,'Sheet1 (2)'!$D$71*('Sheet1 (2)'!$D$72-rut_index)/'Sheet1 (2)'!$D$72)))&lt;0,0,IF(D598='Sheet1 (2)'!$C$69,'Sheet1 (2)'!$D$69*('Sheet1 (2)'!$D$72-rut_index)/'Sheet1 (2)'!$D$72,IF(shee2!D598='Sheet1 (2)'!$C$70,'Sheet1 (2)'!$D$70*('Sheet1 (2)'!$D$72-rut_index)/'Sheet1 (2)'!$D$72,IF(shee2!D598='Sheet1 (2)'!$C$71,'Sheet1 (2)'!$D$71*('Sheet1 (2)'!$D$72-rut_index)/'Sheet1 (2)'!$D$72))))</f>
        <v>5</v>
      </c>
      <c r="AV598" s="157">
        <f>IF(IF(D598='Sheet1 (2)'!$C$69,'Sheet1 (2)'!$D$69*('Sheet1 (2)'!$D$72-crack_s_index)/'Sheet1 (2)'!$D$72,IF(shee2!D598='Sheet1 (2)'!$C$70,'Sheet1 (2)'!$D$70*('Sheet1 (2)'!$D$72-crack_s_index)/'Sheet1 (2)'!$D$72,IF(shee2!D598='Sheet1 (2)'!$C$71,'Sheet1 (2)'!$D$71*('Sheet1 (2)'!$D$72-crack_s_index)/'Sheet1 (2)'!$D$72)))&lt;0,0,IF(D598='Sheet1 (2)'!$C$69,'Sheet1 (2)'!$D$69*('Sheet1 (2)'!$D$72-crack_s_index)/'Sheet1 (2)'!$D$72,IF(shee2!D598='Sheet1 (2)'!$C$70,'Sheet1 (2)'!$D$70*('Sheet1 (2)'!$D$72-crack_s_index)/'Sheet1 (2)'!$D$72,IF(shee2!D598='Sheet1 (2)'!$C$71,'Sheet1 (2)'!$D$71*('Sheet1 (2)'!$D$72-crack_s_index)/'Sheet1 (2)'!$D$72))))</f>
        <v>0.3125</v>
      </c>
      <c r="AW598" s="157">
        <f>IF(IF(D598='Sheet1 (2)'!$C$69,'Sheet1 (2)'!$D$69*('Sheet1 (2)'!$D$72-crack_t_index)/'Sheet1 (2)'!$D$72,IF(shee2!D598='Sheet1 (2)'!$C$70,'Sheet1 (2)'!$D$70*('Sheet1 (2)'!$D$72-crack_t_index)/'Sheet1 (2)'!$D$72,IF(shee2!D598='Sheet1 (2)'!$C$71,'Sheet1 (2)'!$D$71*('Sheet1 (2)'!$D$72-crack_t_index)/'Sheet1 (2)'!$D$72)))&lt;0,0,IF(D598='Sheet1 (2)'!$C$69,'Sheet1 (2)'!$D$69*('Sheet1 (2)'!$D$72-crack_t_index)/'Sheet1 (2)'!$D$72,IF(shee2!D598='Sheet1 (2)'!$C$70,'Sheet1 (2)'!$D$70*('Sheet1 (2)'!$D$72-crack_t_index)/'Sheet1 (2)'!$D$72,IF(shee2!D598='Sheet1 (2)'!$C$71,'Sheet1 (2)'!$D$71*('Sheet1 (2)'!$D$72-crack_t_index)/'Sheet1 (2)'!$D$72))))</f>
        <v>1.875</v>
      </c>
      <c r="AX598" s="157">
        <f>IF(IF(D598='Sheet1 (2)'!$C$69,'Sheet1 (2)'!$D$69*('Sheet1 (2)'!$D$72-rave_index)/'Sheet1 (2)'!$D$72,IF(shee2!D598='Sheet1 (2)'!$C$70,'Sheet1 (2)'!$D$70*('Sheet1 (2)'!$D$72-rave_index)/'Sheet1 (2)'!$D$72,IF(shee2!D598='Sheet1 (2)'!$C$71,'Sheet1 (2)'!$D$71*('Sheet1 (2)'!$D$72-rave_index)/'Sheet1 (2)'!$D$72)))&lt;0,0,IF(D598='Sheet1 (2)'!$C$69,'Sheet1 (2)'!$D$69*('Sheet1 (2)'!$D$72-rave_index)/'Sheet1 (2)'!$D$72,IF(shee2!D598='Sheet1 (2)'!$C$70,'Sheet1 (2)'!$D$70*('Sheet1 (2)'!$D$72-rave_index)/'Sheet1 (2)'!$D$72,IF(shee2!D598='Sheet1 (2)'!$C$71,'Sheet1 (2)'!$D$71*('Sheet1 (2)'!$D$72-rave_index)/'Sheet1 (2)'!$D$72))))</f>
        <v>5</v>
      </c>
      <c r="AY598" s="157">
        <f>IF(IF(D598='Sheet1 (2)'!$C$69,'Sheet1 (2)'!$D$69*('Sheet1 (2)'!$D$72-rough_index)/'Sheet1 (2)'!$D$72,IF(shee2!D598='Sheet1 (2)'!$C$70,'Sheet1 (2)'!$D$70*('Sheet1 (2)'!$D$72-rough_index)/'Sheet1 (2)'!$D$72,IF(shee2!D598='Sheet1 (2)'!$C$71,'Sheet1 (2)'!$D$71*('Sheet1 (2)'!$D$72-rough_index)/'Sheet1 (2)'!$D$72)))&lt;0,0,IF(D598='Sheet1 (2)'!$C$69,'Sheet1 (2)'!$D$69*('Sheet1 (2)'!$D$72-rough_index)/'Sheet1 (2)'!$D$72,IF(shee2!D598='Sheet1 (2)'!$C$70,'Sheet1 (2)'!$D$70*('Sheet1 (2)'!$D$72-rough_index)/'Sheet1 (2)'!$D$72,IF(shee2!D598='Sheet1 (2)'!$C$71,'Sheet1 (2)'!$D$71*('Sheet1 (2)'!$D$72-rough_index)/'Sheet1 (2)'!$D$72))))</f>
        <v>1.6666666666666667</v>
      </c>
      <c r="AZ598" s="159">
        <f>+(AU598*'Sheet1 (2)'!$C$77)+(AV598*'Sheet1 (2)'!$C$78)+(AW598*'Sheet1 (2)'!$C$79)+(AX598*'Sheet1 (2)'!$C$80)+(AY598*'Sheet1 (2)'!$C$81)</f>
        <v>2.1875</v>
      </c>
      <c r="BA598" s="213" t="str">
        <f t="shared" si="19"/>
        <v>Poor</v>
      </c>
      <c r="BE598">
        <f>IF(D598='Sheet1 (2)'!$C$61,'Sheet1 (2)'!$D$61*(counts^2)+'Sheet1 (2)'!$G$61*counts+'Sheet1 (2)'!$J$61,IF(D598='Sheet1 (2)'!$C$62,'Sheet1 (2)'!$D$62*counts+'Sheet1 (2)'!$G$62,IF(D598='Sheet1 (2)'!$C$63,'Sheet1 (2)'!$D$63*counts+'Sheet1 (2)'!$G$63,IF(D598='Sheet1 (2)'!$C$64,'Sheet1 (2)'!$D$64*counts+'Sheet1 (2)'!$G$64))))</f>
        <v>2.0984129299999998</v>
      </c>
    </row>
    <row r="599" spans="1:57" ht="12" customHeight="1">
      <c r="A599" s="145" t="s">
        <v>282</v>
      </c>
      <c r="B599" s="145" t="s">
        <v>76</v>
      </c>
      <c r="C599" s="170">
        <v>739</v>
      </c>
      <c r="D599" s="174" t="s">
        <v>77</v>
      </c>
      <c r="E599" s="171">
        <v>8</v>
      </c>
      <c r="F599" s="171">
        <v>2</v>
      </c>
      <c r="G599" s="171" t="s">
        <v>77</v>
      </c>
      <c r="H599" s="171">
        <v>1</v>
      </c>
      <c r="I599" s="171" t="s">
        <v>77</v>
      </c>
      <c r="J599" s="173" t="s">
        <v>80</v>
      </c>
      <c r="K599" s="173" t="s">
        <v>80</v>
      </c>
      <c r="L599" s="169">
        <f>VLOOKUP(CONCATENATE(J599,K599),'Sheet1 (2)'!$J$6:$K$26,2,FALSE)</f>
        <v>0</v>
      </c>
      <c r="M599" s="173" t="s">
        <v>83</v>
      </c>
      <c r="N599" s="173" t="s">
        <v>79</v>
      </c>
      <c r="O599" s="168">
        <f>VLOOKUP(CONCATENATE(M599,N599),'Sheet1 (2)'!$L$6:$M$26,2,FALSE)</f>
        <v>56.25</v>
      </c>
      <c r="P599" s="173" t="s">
        <v>83</v>
      </c>
      <c r="Q599" s="173" t="s">
        <v>83</v>
      </c>
      <c r="R599" s="168">
        <f>VLOOKUP(CONCATENATE(P599,Q599),'Sheet1 (2)'!$N$6:$O$26,2,FALSE)</f>
        <v>37.5</v>
      </c>
      <c r="S599" s="173" t="s">
        <v>80</v>
      </c>
      <c r="T599" s="173" t="s">
        <v>80</v>
      </c>
      <c r="U599" s="168">
        <f>VLOOKUP(CONCATENATE(S599,T599),'Sheet1 (2)'!$P$6:$Q$26,2,FALSE)</f>
        <v>0</v>
      </c>
      <c r="V599" s="173" t="s">
        <v>82</v>
      </c>
      <c r="W599" s="173" t="s">
        <v>81</v>
      </c>
      <c r="X599" s="168">
        <f>VLOOKUP(CONCATENATE(V599,W599),'Sheet1 (2)'!$R$6:$S$26,2,FALSE)</f>
        <v>50</v>
      </c>
      <c r="Y599" s="173" t="s">
        <v>80</v>
      </c>
      <c r="Z599" s="173" t="s">
        <v>80</v>
      </c>
      <c r="AA599" s="168">
        <f>VLOOKUP(CONCATENATE(Y599,Z599),'Sheet1 (2)'!$T$6:$U$26,2,FALSE)</f>
        <v>0</v>
      </c>
      <c r="AB599" s="173" t="s">
        <v>80</v>
      </c>
      <c r="AC599" s="173" t="s">
        <v>80</v>
      </c>
      <c r="AD599" s="168">
        <f>VLOOKUP(CONCATENATE(AB599,AC599),'Sheet1 (2)'!$X$6:$Y$26,2,FALSE)</f>
        <v>0</v>
      </c>
      <c r="AE599" s="173" t="s">
        <v>82</v>
      </c>
      <c r="AF599" s="173" t="s">
        <v>81</v>
      </c>
      <c r="AG599" s="168">
        <f>VLOOKUP(CONCATENATE(AE599,AF599),'Sheet1 (2)'!$Z$6:$AA$26,2,FALSE)</f>
        <v>66</v>
      </c>
      <c r="AH599" s="172"/>
      <c r="AI599" s="175"/>
      <c r="AJ599" s="140"/>
      <c r="AK599" s="176" t="s">
        <v>282</v>
      </c>
      <c r="AL599" s="176" t="s">
        <v>76</v>
      </c>
      <c r="AM599" s="170">
        <f t="shared" si="18"/>
        <v>739</v>
      </c>
      <c r="AN599" s="147"/>
      <c r="AO599" s="155"/>
      <c r="AP599" s="156"/>
      <c r="AQ599" s="157">
        <v>4.2367545538</v>
      </c>
      <c r="AR599" s="158"/>
      <c r="AS599" s="145">
        <f>LOOKUP(rufmkm,'Sheet1 (2)'!$V$62:$V$71,'Sheet1 (2)'!$W$62:$W$71)</f>
        <v>50</v>
      </c>
      <c r="AT599" s="140"/>
      <c r="AU599" s="157">
        <f>IF(IF(D599='Sheet1 (2)'!$C$69,'Sheet1 (2)'!$D$69*('Sheet1 (2)'!$D$72-rut_index)/'Sheet1 (2)'!$D$72,IF(shee2!D599='Sheet1 (2)'!$C$70,'Sheet1 (2)'!$D$70*('Sheet1 (2)'!$D$72-rut_index)/'Sheet1 (2)'!$D$72,IF(shee2!D599='Sheet1 (2)'!$C$71,'Sheet1 (2)'!$D$71*('Sheet1 (2)'!$D$72-rut_index)/'Sheet1 (2)'!$D$72)))&lt;0,0,IF(D599='Sheet1 (2)'!$C$69,'Sheet1 (2)'!$D$69*('Sheet1 (2)'!$D$72-rut_index)/'Sheet1 (2)'!$D$72,IF(shee2!D599='Sheet1 (2)'!$C$70,'Sheet1 (2)'!$D$70*('Sheet1 (2)'!$D$72-rut_index)/'Sheet1 (2)'!$D$72,IF(shee2!D599='Sheet1 (2)'!$C$71,'Sheet1 (2)'!$D$71*('Sheet1 (2)'!$D$72-rut_index)/'Sheet1 (2)'!$D$72))))</f>
        <v>5</v>
      </c>
      <c r="AV599" s="157">
        <f>IF(IF(D599='Sheet1 (2)'!$C$69,'Sheet1 (2)'!$D$69*('Sheet1 (2)'!$D$72-crack_s_index)/'Sheet1 (2)'!$D$72,IF(shee2!D599='Sheet1 (2)'!$C$70,'Sheet1 (2)'!$D$70*('Sheet1 (2)'!$D$72-crack_s_index)/'Sheet1 (2)'!$D$72,IF(shee2!D599='Sheet1 (2)'!$C$71,'Sheet1 (2)'!$D$71*('Sheet1 (2)'!$D$72-crack_s_index)/'Sheet1 (2)'!$D$72)))&lt;0,0,IF(D599='Sheet1 (2)'!$C$69,'Sheet1 (2)'!$D$69*('Sheet1 (2)'!$D$72-crack_s_index)/'Sheet1 (2)'!$D$72,IF(shee2!D599='Sheet1 (2)'!$C$70,'Sheet1 (2)'!$D$70*('Sheet1 (2)'!$D$72-crack_s_index)/'Sheet1 (2)'!$D$72,IF(shee2!D599='Sheet1 (2)'!$C$71,'Sheet1 (2)'!$D$71*('Sheet1 (2)'!$D$72-crack_s_index)/'Sheet1 (2)'!$D$72))))</f>
        <v>0.3125</v>
      </c>
      <c r="AW599" s="157">
        <f>IF(IF(D599='Sheet1 (2)'!$C$69,'Sheet1 (2)'!$D$69*('Sheet1 (2)'!$D$72-crack_t_index)/'Sheet1 (2)'!$D$72,IF(shee2!D599='Sheet1 (2)'!$C$70,'Sheet1 (2)'!$D$70*('Sheet1 (2)'!$D$72-crack_t_index)/'Sheet1 (2)'!$D$72,IF(shee2!D599='Sheet1 (2)'!$C$71,'Sheet1 (2)'!$D$71*('Sheet1 (2)'!$D$72-crack_t_index)/'Sheet1 (2)'!$D$72)))&lt;0,0,IF(D599='Sheet1 (2)'!$C$69,'Sheet1 (2)'!$D$69*('Sheet1 (2)'!$D$72-crack_t_index)/'Sheet1 (2)'!$D$72,IF(shee2!D599='Sheet1 (2)'!$C$70,'Sheet1 (2)'!$D$70*('Sheet1 (2)'!$D$72-crack_t_index)/'Sheet1 (2)'!$D$72,IF(shee2!D599='Sheet1 (2)'!$C$71,'Sheet1 (2)'!$D$71*('Sheet1 (2)'!$D$72-crack_t_index)/'Sheet1 (2)'!$D$72))))</f>
        <v>1.875</v>
      </c>
      <c r="AX599" s="157">
        <f>IF(IF(D599='Sheet1 (2)'!$C$69,'Sheet1 (2)'!$D$69*('Sheet1 (2)'!$D$72-rave_index)/'Sheet1 (2)'!$D$72,IF(shee2!D599='Sheet1 (2)'!$C$70,'Sheet1 (2)'!$D$70*('Sheet1 (2)'!$D$72-rave_index)/'Sheet1 (2)'!$D$72,IF(shee2!D599='Sheet1 (2)'!$C$71,'Sheet1 (2)'!$D$71*('Sheet1 (2)'!$D$72-rave_index)/'Sheet1 (2)'!$D$72)))&lt;0,0,IF(D599='Sheet1 (2)'!$C$69,'Sheet1 (2)'!$D$69*('Sheet1 (2)'!$D$72-rave_index)/'Sheet1 (2)'!$D$72,IF(shee2!D599='Sheet1 (2)'!$C$70,'Sheet1 (2)'!$D$70*('Sheet1 (2)'!$D$72-rave_index)/'Sheet1 (2)'!$D$72,IF(shee2!D599='Sheet1 (2)'!$C$71,'Sheet1 (2)'!$D$71*('Sheet1 (2)'!$D$72-rave_index)/'Sheet1 (2)'!$D$72))))</f>
        <v>5</v>
      </c>
      <c r="AY599" s="157">
        <f>IF(IF(D599='Sheet1 (2)'!$C$69,'Sheet1 (2)'!$D$69*('Sheet1 (2)'!$D$72-rough_index)/'Sheet1 (2)'!$D$72,IF(shee2!D599='Sheet1 (2)'!$C$70,'Sheet1 (2)'!$D$70*('Sheet1 (2)'!$D$72-rough_index)/'Sheet1 (2)'!$D$72,IF(shee2!D599='Sheet1 (2)'!$C$71,'Sheet1 (2)'!$D$71*('Sheet1 (2)'!$D$72-rough_index)/'Sheet1 (2)'!$D$72)))&lt;0,0,IF(D599='Sheet1 (2)'!$C$69,'Sheet1 (2)'!$D$69*('Sheet1 (2)'!$D$72-rough_index)/'Sheet1 (2)'!$D$72,IF(shee2!D599='Sheet1 (2)'!$C$70,'Sheet1 (2)'!$D$70*('Sheet1 (2)'!$D$72-rough_index)/'Sheet1 (2)'!$D$72,IF(shee2!D599='Sheet1 (2)'!$C$71,'Sheet1 (2)'!$D$71*('Sheet1 (2)'!$D$72-rough_index)/'Sheet1 (2)'!$D$72))))</f>
        <v>0.83333333333333337</v>
      </c>
      <c r="AZ599" s="159">
        <f>+(AU599*'Sheet1 (2)'!$C$77)+(AV599*'Sheet1 (2)'!$C$78)+(AW599*'Sheet1 (2)'!$C$79)+(AX599*'Sheet1 (2)'!$C$80)+(AY599*'Sheet1 (2)'!$C$81)</f>
        <v>1.9375</v>
      </c>
      <c r="BA599" s="213" t="str">
        <f t="shared" si="19"/>
        <v>Poor</v>
      </c>
      <c r="BE599">
        <f>IF(D599='Sheet1 (2)'!$C$61,'Sheet1 (2)'!$D$61*(counts^2)+'Sheet1 (2)'!$G$61*counts+'Sheet1 (2)'!$J$61,IF(D599='Sheet1 (2)'!$C$62,'Sheet1 (2)'!$D$62*counts+'Sheet1 (2)'!$G$62,IF(D599='Sheet1 (2)'!$C$63,'Sheet1 (2)'!$D$63*counts+'Sheet1 (2)'!$G$63,IF(D599='Sheet1 (2)'!$C$64,'Sheet1 (2)'!$D$64*counts+'Sheet1 (2)'!$G$64))))</f>
        <v>2.0984129299999998</v>
      </c>
    </row>
    <row r="600" spans="1:57" ht="12" customHeight="1">
      <c r="A600" s="145" t="s">
        <v>282</v>
      </c>
      <c r="B600" s="145" t="s">
        <v>76</v>
      </c>
      <c r="C600" s="170">
        <v>740</v>
      </c>
      <c r="D600" s="174" t="s">
        <v>77</v>
      </c>
      <c r="E600" s="171">
        <v>8</v>
      </c>
      <c r="F600" s="171">
        <v>2</v>
      </c>
      <c r="G600" s="171" t="s">
        <v>77</v>
      </c>
      <c r="H600" s="171">
        <v>1</v>
      </c>
      <c r="I600" s="171" t="s">
        <v>77</v>
      </c>
      <c r="J600" s="173" t="s">
        <v>80</v>
      </c>
      <c r="K600" s="173" t="s">
        <v>80</v>
      </c>
      <c r="L600" s="169">
        <f>VLOOKUP(CONCATENATE(J600,K600),'Sheet1 (2)'!$J$6:$K$26,2,FALSE)</f>
        <v>0</v>
      </c>
      <c r="M600" s="173" t="s">
        <v>83</v>
      </c>
      <c r="N600" s="173" t="s">
        <v>81</v>
      </c>
      <c r="O600" s="168">
        <f>VLOOKUP(CONCATENATE(M600,N600),'Sheet1 (2)'!$L$6:$M$26,2,FALSE)</f>
        <v>75</v>
      </c>
      <c r="P600" s="173" t="s">
        <v>83</v>
      </c>
      <c r="Q600" s="173" t="s">
        <v>79</v>
      </c>
      <c r="R600" s="168">
        <f>VLOOKUP(CONCATENATE(P600,Q600),'Sheet1 (2)'!$N$6:$O$26,2,FALSE)</f>
        <v>56.25</v>
      </c>
      <c r="S600" s="173" t="s">
        <v>80</v>
      </c>
      <c r="T600" s="173" t="s">
        <v>80</v>
      </c>
      <c r="U600" s="168">
        <f>VLOOKUP(CONCATENATE(S600,T600),'Sheet1 (2)'!$P$6:$Q$26,2,FALSE)</f>
        <v>0</v>
      </c>
      <c r="V600" s="173" t="s">
        <v>82</v>
      </c>
      <c r="W600" s="173" t="s">
        <v>81</v>
      </c>
      <c r="X600" s="168">
        <f>VLOOKUP(CONCATENATE(V600,W600),'Sheet1 (2)'!$R$6:$S$26,2,FALSE)</f>
        <v>50</v>
      </c>
      <c r="Y600" s="173" t="s">
        <v>80</v>
      </c>
      <c r="Z600" s="173" t="s">
        <v>80</v>
      </c>
      <c r="AA600" s="168">
        <f>VLOOKUP(CONCATENATE(Y600,Z600),'Sheet1 (2)'!$T$6:$U$26,2,FALSE)</f>
        <v>0</v>
      </c>
      <c r="AB600" s="173" t="s">
        <v>80</v>
      </c>
      <c r="AC600" s="173" t="s">
        <v>80</v>
      </c>
      <c r="AD600" s="168">
        <f>VLOOKUP(CONCATENATE(AB600,AC600),'Sheet1 (2)'!$X$6:$Y$26,2,FALSE)</f>
        <v>0</v>
      </c>
      <c r="AE600" s="173" t="s">
        <v>82</v>
      </c>
      <c r="AF600" s="173" t="s">
        <v>81</v>
      </c>
      <c r="AG600" s="168">
        <f>VLOOKUP(CONCATENATE(AE600,AF600),'Sheet1 (2)'!$Z$6:$AA$26,2,FALSE)</f>
        <v>66</v>
      </c>
      <c r="AH600" s="172"/>
      <c r="AI600" s="175"/>
      <c r="AJ600" s="140"/>
      <c r="AK600" s="176" t="s">
        <v>282</v>
      </c>
      <c r="AL600" s="176" t="s">
        <v>76</v>
      </c>
      <c r="AM600" s="170">
        <f t="shared" si="18"/>
        <v>740</v>
      </c>
      <c r="AN600" s="147"/>
      <c r="AO600" s="155"/>
      <c r="AP600" s="156"/>
      <c r="AQ600" s="157">
        <v>4.6202642078</v>
      </c>
      <c r="AR600" s="158"/>
      <c r="AS600" s="145">
        <f>LOOKUP(rufmkm,'Sheet1 (2)'!$V$62:$V$71,'Sheet1 (2)'!$W$62:$W$71)</f>
        <v>50</v>
      </c>
      <c r="AT600" s="140"/>
      <c r="AU600" s="157">
        <f>IF(IF(D600='Sheet1 (2)'!$C$69,'Sheet1 (2)'!$D$69*('Sheet1 (2)'!$D$72-rut_index)/'Sheet1 (2)'!$D$72,IF(shee2!D600='Sheet1 (2)'!$C$70,'Sheet1 (2)'!$D$70*('Sheet1 (2)'!$D$72-rut_index)/'Sheet1 (2)'!$D$72,IF(shee2!D600='Sheet1 (2)'!$C$71,'Sheet1 (2)'!$D$71*('Sheet1 (2)'!$D$72-rut_index)/'Sheet1 (2)'!$D$72)))&lt;0,0,IF(D600='Sheet1 (2)'!$C$69,'Sheet1 (2)'!$D$69*('Sheet1 (2)'!$D$72-rut_index)/'Sheet1 (2)'!$D$72,IF(shee2!D600='Sheet1 (2)'!$C$70,'Sheet1 (2)'!$D$70*('Sheet1 (2)'!$D$72-rut_index)/'Sheet1 (2)'!$D$72,IF(shee2!D600='Sheet1 (2)'!$C$71,'Sheet1 (2)'!$D$71*('Sheet1 (2)'!$D$72-rut_index)/'Sheet1 (2)'!$D$72))))</f>
        <v>5</v>
      </c>
      <c r="AV600" s="157">
        <f>IF(IF(D600='Sheet1 (2)'!$C$69,'Sheet1 (2)'!$D$69*('Sheet1 (2)'!$D$72-crack_s_index)/'Sheet1 (2)'!$D$72,IF(shee2!D600='Sheet1 (2)'!$C$70,'Sheet1 (2)'!$D$70*('Sheet1 (2)'!$D$72-crack_s_index)/'Sheet1 (2)'!$D$72,IF(shee2!D600='Sheet1 (2)'!$C$71,'Sheet1 (2)'!$D$71*('Sheet1 (2)'!$D$72-crack_s_index)/'Sheet1 (2)'!$D$72)))&lt;0,0,IF(D600='Sheet1 (2)'!$C$69,'Sheet1 (2)'!$D$69*('Sheet1 (2)'!$D$72-crack_s_index)/'Sheet1 (2)'!$D$72,IF(shee2!D600='Sheet1 (2)'!$C$70,'Sheet1 (2)'!$D$70*('Sheet1 (2)'!$D$72-crack_s_index)/'Sheet1 (2)'!$D$72,IF(shee2!D600='Sheet1 (2)'!$C$71,'Sheet1 (2)'!$D$71*('Sheet1 (2)'!$D$72-crack_s_index)/'Sheet1 (2)'!$D$72))))</f>
        <v>0</v>
      </c>
      <c r="AW600" s="157">
        <f>IF(IF(D600='Sheet1 (2)'!$C$69,'Sheet1 (2)'!$D$69*('Sheet1 (2)'!$D$72-crack_t_index)/'Sheet1 (2)'!$D$72,IF(shee2!D600='Sheet1 (2)'!$C$70,'Sheet1 (2)'!$D$70*('Sheet1 (2)'!$D$72-crack_t_index)/'Sheet1 (2)'!$D$72,IF(shee2!D600='Sheet1 (2)'!$C$71,'Sheet1 (2)'!$D$71*('Sheet1 (2)'!$D$72-crack_t_index)/'Sheet1 (2)'!$D$72)))&lt;0,0,IF(D600='Sheet1 (2)'!$C$69,'Sheet1 (2)'!$D$69*('Sheet1 (2)'!$D$72-crack_t_index)/'Sheet1 (2)'!$D$72,IF(shee2!D600='Sheet1 (2)'!$C$70,'Sheet1 (2)'!$D$70*('Sheet1 (2)'!$D$72-crack_t_index)/'Sheet1 (2)'!$D$72,IF(shee2!D600='Sheet1 (2)'!$C$71,'Sheet1 (2)'!$D$71*('Sheet1 (2)'!$D$72-crack_t_index)/'Sheet1 (2)'!$D$72))))</f>
        <v>0.3125</v>
      </c>
      <c r="AX600" s="157">
        <f>IF(IF(D600='Sheet1 (2)'!$C$69,'Sheet1 (2)'!$D$69*('Sheet1 (2)'!$D$72-rave_index)/'Sheet1 (2)'!$D$72,IF(shee2!D600='Sheet1 (2)'!$C$70,'Sheet1 (2)'!$D$70*('Sheet1 (2)'!$D$72-rave_index)/'Sheet1 (2)'!$D$72,IF(shee2!D600='Sheet1 (2)'!$C$71,'Sheet1 (2)'!$D$71*('Sheet1 (2)'!$D$72-rave_index)/'Sheet1 (2)'!$D$72)))&lt;0,0,IF(D600='Sheet1 (2)'!$C$69,'Sheet1 (2)'!$D$69*('Sheet1 (2)'!$D$72-rave_index)/'Sheet1 (2)'!$D$72,IF(shee2!D600='Sheet1 (2)'!$C$70,'Sheet1 (2)'!$D$70*('Sheet1 (2)'!$D$72-rave_index)/'Sheet1 (2)'!$D$72,IF(shee2!D600='Sheet1 (2)'!$C$71,'Sheet1 (2)'!$D$71*('Sheet1 (2)'!$D$72-rave_index)/'Sheet1 (2)'!$D$72))))</f>
        <v>5</v>
      </c>
      <c r="AY600" s="157">
        <f>IF(IF(D600='Sheet1 (2)'!$C$69,'Sheet1 (2)'!$D$69*('Sheet1 (2)'!$D$72-rough_index)/'Sheet1 (2)'!$D$72,IF(shee2!D600='Sheet1 (2)'!$C$70,'Sheet1 (2)'!$D$70*('Sheet1 (2)'!$D$72-rough_index)/'Sheet1 (2)'!$D$72,IF(shee2!D600='Sheet1 (2)'!$C$71,'Sheet1 (2)'!$D$71*('Sheet1 (2)'!$D$72-rough_index)/'Sheet1 (2)'!$D$72)))&lt;0,0,IF(D600='Sheet1 (2)'!$C$69,'Sheet1 (2)'!$D$69*('Sheet1 (2)'!$D$72-rough_index)/'Sheet1 (2)'!$D$72,IF(shee2!D600='Sheet1 (2)'!$C$70,'Sheet1 (2)'!$D$70*('Sheet1 (2)'!$D$72-rough_index)/'Sheet1 (2)'!$D$72,IF(shee2!D600='Sheet1 (2)'!$C$71,'Sheet1 (2)'!$D$71*('Sheet1 (2)'!$D$72-rough_index)/'Sheet1 (2)'!$D$72))))</f>
        <v>0.83333333333333337</v>
      </c>
      <c r="AZ600" s="159">
        <f>+(AU600*'Sheet1 (2)'!$C$77)+(AV600*'Sheet1 (2)'!$C$78)+(AW600*'Sheet1 (2)'!$C$79)+(AX600*'Sheet1 (2)'!$C$80)+(AY600*'Sheet1 (2)'!$C$81)</f>
        <v>1.7625</v>
      </c>
      <c r="BA600" s="213" t="str">
        <f t="shared" si="19"/>
        <v>Poor</v>
      </c>
      <c r="BE600">
        <f>IF(D600='Sheet1 (2)'!$C$61,'Sheet1 (2)'!$D$61*(counts^2)+'Sheet1 (2)'!$G$61*counts+'Sheet1 (2)'!$J$61,IF(D600='Sheet1 (2)'!$C$62,'Sheet1 (2)'!$D$62*counts+'Sheet1 (2)'!$G$62,IF(D600='Sheet1 (2)'!$C$63,'Sheet1 (2)'!$D$63*counts+'Sheet1 (2)'!$G$63,IF(D600='Sheet1 (2)'!$C$64,'Sheet1 (2)'!$D$64*counts+'Sheet1 (2)'!$G$64))))</f>
        <v>2.0984129299999998</v>
      </c>
    </row>
    <row r="601" spans="1:57" ht="12" customHeight="1">
      <c r="A601" s="145" t="s">
        <v>282</v>
      </c>
      <c r="B601" s="145" t="s">
        <v>76</v>
      </c>
      <c r="C601" s="170">
        <v>741</v>
      </c>
      <c r="D601" s="174" t="s">
        <v>77</v>
      </c>
      <c r="E601" s="171">
        <v>8</v>
      </c>
      <c r="F601" s="171">
        <v>2</v>
      </c>
      <c r="G601" s="171" t="s">
        <v>77</v>
      </c>
      <c r="H601" s="171">
        <v>1</v>
      </c>
      <c r="I601" s="171" t="s">
        <v>77</v>
      </c>
      <c r="J601" s="173" t="s">
        <v>78</v>
      </c>
      <c r="K601" s="173" t="s">
        <v>83</v>
      </c>
      <c r="L601" s="169">
        <f>VLOOKUP(CONCATENATE(J601,K601),'Sheet1 (2)'!$J$6:$K$26,2,FALSE)</f>
        <v>12.5</v>
      </c>
      <c r="M601" s="173" t="s">
        <v>83</v>
      </c>
      <c r="N601" s="173" t="s">
        <v>83</v>
      </c>
      <c r="O601" s="168">
        <f>VLOOKUP(CONCATENATE(M601,N601),'Sheet1 (2)'!$L$6:$M$26,2,FALSE)</f>
        <v>37.5</v>
      </c>
      <c r="P601" s="173" t="s">
        <v>83</v>
      </c>
      <c r="Q601" s="173" t="s">
        <v>82</v>
      </c>
      <c r="R601" s="168">
        <f>VLOOKUP(CONCATENATE(P601,Q601),'Sheet1 (2)'!$N$6:$O$26,2,FALSE)</f>
        <v>18.75</v>
      </c>
      <c r="S601" s="173" t="s">
        <v>80</v>
      </c>
      <c r="T601" s="173" t="s">
        <v>80</v>
      </c>
      <c r="U601" s="168">
        <f>VLOOKUP(CONCATENATE(S601,T601),'Sheet1 (2)'!$P$6:$Q$26,2,FALSE)</f>
        <v>0</v>
      </c>
      <c r="V601" s="173" t="s">
        <v>82</v>
      </c>
      <c r="W601" s="173" t="s">
        <v>81</v>
      </c>
      <c r="X601" s="168">
        <f>VLOOKUP(CONCATENATE(V601,W601),'Sheet1 (2)'!$R$6:$S$26,2,FALSE)</f>
        <v>50</v>
      </c>
      <c r="Y601" s="173" t="s">
        <v>80</v>
      </c>
      <c r="Z601" s="173" t="s">
        <v>80</v>
      </c>
      <c r="AA601" s="168">
        <f>VLOOKUP(CONCATENATE(Y601,Z601),'Sheet1 (2)'!$T$6:$U$26,2,FALSE)</f>
        <v>0</v>
      </c>
      <c r="AB601" s="173" t="s">
        <v>80</v>
      </c>
      <c r="AC601" s="173" t="s">
        <v>80</v>
      </c>
      <c r="AD601" s="168">
        <f>VLOOKUP(CONCATENATE(AB601,AC601),'Sheet1 (2)'!$X$6:$Y$26,2,FALSE)</f>
        <v>0</v>
      </c>
      <c r="AE601" s="173" t="s">
        <v>82</v>
      </c>
      <c r="AF601" s="173" t="s">
        <v>81</v>
      </c>
      <c r="AG601" s="168">
        <f>VLOOKUP(CONCATENATE(AE601,AF601),'Sheet1 (2)'!$Z$6:$AA$26,2,FALSE)</f>
        <v>66</v>
      </c>
      <c r="AH601" s="172"/>
      <c r="AI601" s="175"/>
      <c r="AJ601" s="140"/>
      <c r="AK601" s="176" t="s">
        <v>282</v>
      </c>
      <c r="AL601" s="176" t="s">
        <v>76</v>
      </c>
      <c r="AM601" s="170">
        <f t="shared" si="18"/>
        <v>741</v>
      </c>
      <c r="AN601" s="147"/>
      <c r="AO601" s="155"/>
      <c r="AP601" s="156"/>
      <c r="AQ601" s="157">
        <v>3.1399819687999999</v>
      </c>
      <c r="AR601" s="158"/>
      <c r="AS601" s="145">
        <f>LOOKUP(rufmkm,'Sheet1 (2)'!$V$62:$V$71,'Sheet1 (2)'!$W$62:$W$71)</f>
        <v>40</v>
      </c>
      <c r="AT601" s="140"/>
      <c r="AU601" s="157">
        <f>IF(IF(D601='Sheet1 (2)'!$C$69,'Sheet1 (2)'!$D$69*('Sheet1 (2)'!$D$72-rut_index)/'Sheet1 (2)'!$D$72,IF(shee2!D601='Sheet1 (2)'!$C$70,'Sheet1 (2)'!$D$70*('Sheet1 (2)'!$D$72-rut_index)/'Sheet1 (2)'!$D$72,IF(shee2!D601='Sheet1 (2)'!$C$71,'Sheet1 (2)'!$D$71*('Sheet1 (2)'!$D$72-rut_index)/'Sheet1 (2)'!$D$72)))&lt;0,0,IF(D601='Sheet1 (2)'!$C$69,'Sheet1 (2)'!$D$69*('Sheet1 (2)'!$D$72-rut_index)/'Sheet1 (2)'!$D$72,IF(shee2!D601='Sheet1 (2)'!$C$70,'Sheet1 (2)'!$D$70*('Sheet1 (2)'!$D$72-rut_index)/'Sheet1 (2)'!$D$72,IF(shee2!D601='Sheet1 (2)'!$C$71,'Sheet1 (2)'!$D$71*('Sheet1 (2)'!$D$72-rut_index)/'Sheet1 (2)'!$D$72))))</f>
        <v>3.9583333333333335</v>
      </c>
      <c r="AV601" s="157">
        <f>IF(IF(D601='Sheet1 (2)'!$C$69,'Sheet1 (2)'!$D$69*('Sheet1 (2)'!$D$72-crack_s_index)/'Sheet1 (2)'!$D$72,IF(shee2!D601='Sheet1 (2)'!$C$70,'Sheet1 (2)'!$D$70*('Sheet1 (2)'!$D$72-crack_s_index)/'Sheet1 (2)'!$D$72,IF(shee2!D601='Sheet1 (2)'!$C$71,'Sheet1 (2)'!$D$71*('Sheet1 (2)'!$D$72-crack_s_index)/'Sheet1 (2)'!$D$72)))&lt;0,0,IF(D601='Sheet1 (2)'!$C$69,'Sheet1 (2)'!$D$69*('Sheet1 (2)'!$D$72-crack_s_index)/'Sheet1 (2)'!$D$72,IF(shee2!D601='Sheet1 (2)'!$C$70,'Sheet1 (2)'!$D$70*('Sheet1 (2)'!$D$72-crack_s_index)/'Sheet1 (2)'!$D$72,IF(shee2!D601='Sheet1 (2)'!$C$71,'Sheet1 (2)'!$D$71*('Sheet1 (2)'!$D$72-crack_s_index)/'Sheet1 (2)'!$D$72))))</f>
        <v>1.875</v>
      </c>
      <c r="AW601" s="157">
        <f>IF(IF(D601='Sheet1 (2)'!$C$69,'Sheet1 (2)'!$D$69*('Sheet1 (2)'!$D$72-crack_t_index)/'Sheet1 (2)'!$D$72,IF(shee2!D601='Sheet1 (2)'!$C$70,'Sheet1 (2)'!$D$70*('Sheet1 (2)'!$D$72-crack_t_index)/'Sheet1 (2)'!$D$72,IF(shee2!D601='Sheet1 (2)'!$C$71,'Sheet1 (2)'!$D$71*('Sheet1 (2)'!$D$72-crack_t_index)/'Sheet1 (2)'!$D$72)))&lt;0,0,IF(D601='Sheet1 (2)'!$C$69,'Sheet1 (2)'!$D$69*('Sheet1 (2)'!$D$72-crack_t_index)/'Sheet1 (2)'!$D$72,IF(shee2!D601='Sheet1 (2)'!$C$70,'Sheet1 (2)'!$D$70*('Sheet1 (2)'!$D$72-crack_t_index)/'Sheet1 (2)'!$D$72,IF(shee2!D601='Sheet1 (2)'!$C$71,'Sheet1 (2)'!$D$71*('Sheet1 (2)'!$D$72-crack_t_index)/'Sheet1 (2)'!$D$72))))</f>
        <v>3.4375</v>
      </c>
      <c r="AX601" s="157">
        <f>IF(IF(D601='Sheet1 (2)'!$C$69,'Sheet1 (2)'!$D$69*('Sheet1 (2)'!$D$72-rave_index)/'Sheet1 (2)'!$D$72,IF(shee2!D601='Sheet1 (2)'!$C$70,'Sheet1 (2)'!$D$70*('Sheet1 (2)'!$D$72-rave_index)/'Sheet1 (2)'!$D$72,IF(shee2!D601='Sheet1 (2)'!$C$71,'Sheet1 (2)'!$D$71*('Sheet1 (2)'!$D$72-rave_index)/'Sheet1 (2)'!$D$72)))&lt;0,0,IF(D601='Sheet1 (2)'!$C$69,'Sheet1 (2)'!$D$69*('Sheet1 (2)'!$D$72-rave_index)/'Sheet1 (2)'!$D$72,IF(shee2!D601='Sheet1 (2)'!$C$70,'Sheet1 (2)'!$D$70*('Sheet1 (2)'!$D$72-rave_index)/'Sheet1 (2)'!$D$72,IF(shee2!D601='Sheet1 (2)'!$C$71,'Sheet1 (2)'!$D$71*('Sheet1 (2)'!$D$72-rave_index)/'Sheet1 (2)'!$D$72))))</f>
        <v>5</v>
      </c>
      <c r="AY601" s="157">
        <f>IF(IF(D601='Sheet1 (2)'!$C$69,'Sheet1 (2)'!$D$69*('Sheet1 (2)'!$D$72-rough_index)/'Sheet1 (2)'!$D$72,IF(shee2!D601='Sheet1 (2)'!$C$70,'Sheet1 (2)'!$D$70*('Sheet1 (2)'!$D$72-rough_index)/'Sheet1 (2)'!$D$72,IF(shee2!D601='Sheet1 (2)'!$C$71,'Sheet1 (2)'!$D$71*('Sheet1 (2)'!$D$72-rough_index)/'Sheet1 (2)'!$D$72)))&lt;0,0,IF(D601='Sheet1 (2)'!$C$69,'Sheet1 (2)'!$D$69*('Sheet1 (2)'!$D$72-rough_index)/'Sheet1 (2)'!$D$72,IF(shee2!D601='Sheet1 (2)'!$C$70,'Sheet1 (2)'!$D$70*('Sheet1 (2)'!$D$72-rough_index)/'Sheet1 (2)'!$D$72,IF(shee2!D601='Sheet1 (2)'!$C$71,'Sheet1 (2)'!$D$71*('Sheet1 (2)'!$D$72-rough_index)/'Sheet1 (2)'!$D$72))))</f>
        <v>1.6666666666666667</v>
      </c>
      <c r="AZ601" s="159">
        <f>+(AU601*'Sheet1 (2)'!$C$77)+(AV601*'Sheet1 (2)'!$C$78)+(AW601*'Sheet1 (2)'!$C$79)+(AX601*'Sheet1 (2)'!$C$80)+(AY601*'Sheet1 (2)'!$C$81)</f>
        <v>2.604166666666667</v>
      </c>
      <c r="BA601" s="213" t="str">
        <f t="shared" si="19"/>
        <v>Fair</v>
      </c>
      <c r="BE601">
        <f>IF(D601='Sheet1 (2)'!$C$61,'Sheet1 (2)'!$D$61*(counts^2)+'Sheet1 (2)'!$G$61*counts+'Sheet1 (2)'!$J$61,IF(D601='Sheet1 (2)'!$C$62,'Sheet1 (2)'!$D$62*counts+'Sheet1 (2)'!$G$62,IF(D601='Sheet1 (2)'!$C$63,'Sheet1 (2)'!$D$63*counts+'Sheet1 (2)'!$G$63,IF(D601='Sheet1 (2)'!$C$64,'Sheet1 (2)'!$D$64*counts+'Sheet1 (2)'!$G$64))))</f>
        <v>2.0984129299999998</v>
      </c>
    </row>
    <row r="602" spans="1:57" ht="12" customHeight="1">
      <c r="A602" s="145" t="s">
        <v>282</v>
      </c>
      <c r="B602" s="145" t="s">
        <v>76</v>
      </c>
      <c r="C602" s="170">
        <v>742</v>
      </c>
      <c r="D602" s="174" t="s">
        <v>77</v>
      </c>
      <c r="E602" s="171">
        <v>8</v>
      </c>
      <c r="F602" s="171">
        <v>2</v>
      </c>
      <c r="G602" s="171" t="s">
        <v>77</v>
      </c>
      <c r="H602" s="171">
        <v>1</v>
      </c>
      <c r="I602" s="171" t="s">
        <v>77</v>
      </c>
      <c r="J602" s="173" t="s">
        <v>80</v>
      </c>
      <c r="K602" s="173" t="s">
        <v>80</v>
      </c>
      <c r="L602" s="169">
        <f>VLOOKUP(CONCATENATE(J602,K602),'Sheet1 (2)'!$J$6:$K$26,2,FALSE)</f>
        <v>0</v>
      </c>
      <c r="M602" s="173" t="s">
        <v>83</v>
      </c>
      <c r="N602" s="173" t="s">
        <v>83</v>
      </c>
      <c r="O602" s="168">
        <f>VLOOKUP(CONCATENATE(M602,N602),'Sheet1 (2)'!$L$6:$M$26,2,FALSE)</f>
        <v>37.5</v>
      </c>
      <c r="P602" s="173" t="s">
        <v>83</v>
      </c>
      <c r="Q602" s="173" t="s">
        <v>83</v>
      </c>
      <c r="R602" s="168">
        <f>VLOOKUP(CONCATENATE(P602,Q602),'Sheet1 (2)'!$N$6:$O$26,2,FALSE)</f>
        <v>37.5</v>
      </c>
      <c r="S602" s="173" t="s">
        <v>80</v>
      </c>
      <c r="T602" s="173" t="s">
        <v>80</v>
      </c>
      <c r="U602" s="168">
        <f>VLOOKUP(CONCATENATE(S602,T602),'Sheet1 (2)'!$P$6:$Q$26,2,FALSE)</f>
        <v>0</v>
      </c>
      <c r="V602" s="173" t="s">
        <v>82</v>
      </c>
      <c r="W602" s="173" t="s">
        <v>81</v>
      </c>
      <c r="X602" s="168">
        <f>VLOOKUP(CONCATENATE(V602,W602),'Sheet1 (2)'!$R$6:$S$26,2,FALSE)</f>
        <v>50</v>
      </c>
      <c r="Y602" s="173" t="s">
        <v>80</v>
      </c>
      <c r="Z602" s="173" t="s">
        <v>80</v>
      </c>
      <c r="AA602" s="168">
        <f>VLOOKUP(CONCATENATE(Y602,Z602),'Sheet1 (2)'!$T$6:$U$26,2,FALSE)</f>
        <v>0</v>
      </c>
      <c r="AB602" s="173" t="s">
        <v>80</v>
      </c>
      <c r="AC602" s="173" t="s">
        <v>80</v>
      </c>
      <c r="AD602" s="168">
        <f>VLOOKUP(CONCATENATE(AB602,AC602),'Sheet1 (2)'!$X$6:$Y$26,2,FALSE)</f>
        <v>0</v>
      </c>
      <c r="AE602" s="173" t="s">
        <v>82</v>
      </c>
      <c r="AF602" s="173" t="s">
        <v>81</v>
      </c>
      <c r="AG602" s="168">
        <f>VLOOKUP(CONCATENATE(AE602,AF602),'Sheet1 (2)'!$Z$6:$AA$26,2,FALSE)</f>
        <v>66</v>
      </c>
      <c r="AH602" s="172"/>
      <c r="AI602" s="175"/>
      <c r="AJ602" s="140"/>
      <c r="AK602" s="176" t="s">
        <v>282</v>
      </c>
      <c r="AL602" s="176" t="s">
        <v>76</v>
      </c>
      <c r="AM602" s="170">
        <f t="shared" si="18"/>
        <v>742</v>
      </c>
      <c r="AN602" s="147"/>
      <c r="AO602" s="155"/>
      <c r="AP602" s="156"/>
      <c r="AQ602" s="157">
        <v>2.7445809878</v>
      </c>
      <c r="AR602" s="158"/>
      <c r="AS602" s="145">
        <f>LOOKUP(rufmkm,'Sheet1 (2)'!$V$62:$V$71,'Sheet1 (2)'!$W$62:$W$71)</f>
        <v>30</v>
      </c>
      <c r="AT602" s="140"/>
      <c r="AU602" s="157">
        <f>IF(IF(D602='Sheet1 (2)'!$C$69,'Sheet1 (2)'!$D$69*('Sheet1 (2)'!$D$72-rut_index)/'Sheet1 (2)'!$D$72,IF(shee2!D602='Sheet1 (2)'!$C$70,'Sheet1 (2)'!$D$70*('Sheet1 (2)'!$D$72-rut_index)/'Sheet1 (2)'!$D$72,IF(shee2!D602='Sheet1 (2)'!$C$71,'Sheet1 (2)'!$D$71*('Sheet1 (2)'!$D$72-rut_index)/'Sheet1 (2)'!$D$72)))&lt;0,0,IF(D602='Sheet1 (2)'!$C$69,'Sheet1 (2)'!$D$69*('Sheet1 (2)'!$D$72-rut_index)/'Sheet1 (2)'!$D$72,IF(shee2!D602='Sheet1 (2)'!$C$70,'Sheet1 (2)'!$D$70*('Sheet1 (2)'!$D$72-rut_index)/'Sheet1 (2)'!$D$72,IF(shee2!D602='Sheet1 (2)'!$C$71,'Sheet1 (2)'!$D$71*('Sheet1 (2)'!$D$72-rut_index)/'Sheet1 (2)'!$D$72))))</f>
        <v>5</v>
      </c>
      <c r="AV602" s="157">
        <f>IF(IF(D602='Sheet1 (2)'!$C$69,'Sheet1 (2)'!$D$69*('Sheet1 (2)'!$D$72-crack_s_index)/'Sheet1 (2)'!$D$72,IF(shee2!D602='Sheet1 (2)'!$C$70,'Sheet1 (2)'!$D$70*('Sheet1 (2)'!$D$72-crack_s_index)/'Sheet1 (2)'!$D$72,IF(shee2!D602='Sheet1 (2)'!$C$71,'Sheet1 (2)'!$D$71*('Sheet1 (2)'!$D$72-crack_s_index)/'Sheet1 (2)'!$D$72)))&lt;0,0,IF(D602='Sheet1 (2)'!$C$69,'Sheet1 (2)'!$D$69*('Sheet1 (2)'!$D$72-crack_s_index)/'Sheet1 (2)'!$D$72,IF(shee2!D602='Sheet1 (2)'!$C$70,'Sheet1 (2)'!$D$70*('Sheet1 (2)'!$D$72-crack_s_index)/'Sheet1 (2)'!$D$72,IF(shee2!D602='Sheet1 (2)'!$C$71,'Sheet1 (2)'!$D$71*('Sheet1 (2)'!$D$72-crack_s_index)/'Sheet1 (2)'!$D$72))))</f>
        <v>1.875</v>
      </c>
      <c r="AW602" s="157">
        <f>IF(IF(D602='Sheet1 (2)'!$C$69,'Sheet1 (2)'!$D$69*('Sheet1 (2)'!$D$72-crack_t_index)/'Sheet1 (2)'!$D$72,IF(shee2!D602='Sheet1 (2)'!$C$70,'Sheet1 (2)'!$D$70*('Sheet1 (2)'!$D$72-crack_t_index)/'Sheet1 (2)'!$D$72,IF(shee2!D602='Sheet1 (2)'!$C$71,'Sheet1 (2)'!$D$71*('Sheet1 (2)'!$D$72-crack_t_index)/'Sheet1 (2)'!$D$72)))&lt;0,0,IF(D602='Sheet1 (2)'!$C$69,'Sheet1 (2)'!$D$69*('Sheet1 (2)'!$D$72-crack_t_index)/'Sheet1 (2)'!$D$72,IF(shee2!D602='Sheet1 (2)'!$C$70,'Sheet1 (2)'!$D$70*('Sheet1 (2)'!$D$72-crack_t_index)/'Sheet1 (2)'!$D$72,IF(shee2!D602='Sheet1 (2)'!$C$71,'Sheet1 (2)'!$D$71*('Sheet1 (2)'!$D$72-crack_t_index)/'Sheet1 (2)'!$D$72))))</f>
        <v>1.875</v>
      </c>
      <c r="AX602" s="157">
        <f>IF(IF(D602='Sheet1 (2)'!$C$69,'Sheet1 (2)'!$D$69*('Sheet1 (2)'!$D$72-rave_index)/'Sheet1 (2)'!$D$72,IF(shee2!D602='Sheet1 (2)'!$C$70,'Sheet1 (2)'!$D$70*('Sheet1 (2)'!$D$72-rave_index)/'Sheet1 (2)'!$D$72,IF(shee2!D602='Sheet1 (2)'!$C$71,'Sheet1 (2)'!$D$71*('Sheet1 (2)'!$D$72-rave_index)/'Sheet1 (2)'!$D$72)))&lt;0,0,IF(D602='Sheet1 (2)'!$C$69,'Sheet1 (2)'!$D$69*('Sheet1 (2)'!$D$72-rave_index)/'Sheet1 (2)'!$D$72,IF(shee2!D602='Sheet1 (2)'!$C$70,'Sheet1 (2)'!$D$70*('Sheet1 (2)'!$D$72-rave_index)/'Sheet1 (2)'!$D$72,IF(shee2!D602='Sheet1 (2)'!$C$71,'Sheet1 (2)'!$D$71*('Sheet1 (2)'!$D$72-rave_index)/'Sheet1 (2)'!$D$72))))</f>
        <v>5</v>
      </c>
      <c r="AY602" s="157">
        <f>IF(IF(D602='Sheet1 (2)'!$C$69,'Sheet1 (2)'!$D$69*('Sheet1 (2)'!$D$72-rough_index)/'Sheet1 (2)'!$D$72,IF(shee2!D602='Sheet1 (2)'!$C$70,'Sheet1 (2)'!$D$70*('Sheet1 (2)'!$D$72-rough_index)/'Sheet1 (2)'!$D$72,IF(shee2!D602='Sheet1 (2)'!$C$71,'Sheet1 (2)'!$D$71*('Sheet1 (2)'!$D$72-rough_index)/'Sheet1 (2)'!$D$72)))&lt;0,0,IF(D602='Sheet1 (2)'!$C$69,'Sheet1 (2)'!$D$69*('Sheet1 (2)'!$D$72-rough_index)/'Sheet1 (2)'!$D$72,IF(shee2!D602='Sheet1 (2)'!$C$70,'Sheet1 (2)'!$D$70*('Sheet1 (2)'!$D$72-rough_index)/'Sheet1 (2)'!$D$72,IF(shee2!D602='Sheet1 (2)'!$C$71,'Sheet1 (2)'!$D$71*('Sheet1 (2)'!$D$72-rough_index)/'Sheet1 (2)'!$D$72))))</f>
        <v>2.5</v>
      </c>
      <c r="AZ602" s="159">
        <f>+(AU602*'Sheet1 (2)'!$C$77)+(AV602*'Sheet1 (2)'!$C$78)+(AW602*'Sheet1 (2)'!$C$79)+(AX602*'Sheet1 (2)'!$C$80)+(AY602*'Sheet1 (2)'!$C$81)</f>
        <v>3</v>
      </c>
      <c r="BA602" s="213" t="str">
        <f t="shared" si="19"/>
        <v>Fair</v>
      </c>
      <c r="BE602">
        <f>IF(D602='Sheet1 (2)'!$C$61,'Sheet1 (2)'!$D$61*(counts^2)+'Sheet1 (2)'!$G$61*counts+'Sheet1 (2)'!$J$61,IF(D602='Sheet1 (2)'!$C$62,'Sheet1 (2)'!$D$62*counts+'Sheet1 (2)'!$G$62,IF(D602='Sheet1 (2)'!$C$63,'Sheet1 (2)'!$D$63*counts+'Sheet1 (2)'!$G$63,IF(D602='Sheet1 (2)'!$C$64,'Sheet1 (2)'!$D$64*counts+'Sheet1 (2)'!$G$64))))</f>
        <v>2.0984129299999998</v>
      </c>
    </row>
    <row r="603" spans="1:57" ht="12" customHeight="1">
      <c r="A603" s="145" t="s">
        <v>282</v>
      </c>
      <c r="B603" s="145" t="s">
        <v>76</v>
      </c>
      <c r="C603" s="170">
        <v>743</v>
      </c>
      <c r="D603" s="174" t="s">
        <v>77</v>
      </c>
      <c r="E603" s="171">
        <v>8</v>
      </c>
      <c r="F603" s="171">
        <v>2</v>
      </c>
      <c r="G603" s="171" t="s">
        <v>77</v>
      </c>
      <c r="H603" s="171">
        <v>1</v>
      </c>
      <c r="I603" s="171" t="s">
        <v>77</v>
      </c>
      <c r="J603" s="173" t="s">
        <v>80</v>
      </c>
      <c r="K603" s="173" t="s">
        <v>80</v>
      </c>
      <c r="L603" s="169">
        <f>VLOOKUP(CONCATENATE(J603,K603),'Sheet1 (2)'!$J$6:$K$26,2,FALSE)</f>
        <v>0</v>
      </c>
      <c r="M603" s="173" t="s">
        <v>83</v>
      </c>
      <c r="N603" s="173" t="s">
        <v>82</v>
      </c>
      <c r="O603" s="168">
        <f>VLOOKUP(CONCATENATE(M603,N603),'Sheet1 (2)'!$L$6:$M$26,2,FALSE)</f>
        <v>18.75</v>
      </c>
      <c r="P603" s="173" t="s">
        <v>83</v>
      </c>
      <c r="Q603" s="173" t="s">
        <v>78</v>
      </c>
      <c r="R603" s="168">
        <f>VLOOKUP(CONCATENATE(P603,Q603),'Sheet1 (2)'!$N$6:$O$26,2,FALSE)</f>
        <v>7.5</v>
      </c>
      <c r="S603" s="173" t="s">
        <v>80</v>
      </c>
      <c r="T603" s="173" t="s">
        <v>80</v>
      </c>
      <c r="U603" s="168">
        <f>VLOOKUP(CONCATENATE(S603,T603),'Sheet1 (2)'!$P$6:$Q$26,2,FALSE)</f>
        <v>0</v>
      </c>
      <c r="V603" s="173" t="s">
        <v>83</v>
      </c>
      <c r="W603" s="173" t="s">
        <v>81</v>
      </c>
      <c r="X603" s="168">
        <f>VLOOKUP(CONCATENATE(V603,W603),'Sheet1 (2)'!$R$6:$S$26,2,FALSE)</f>
        <v>75</v>
      </c>
      <c r="Y603" s="173" t="s">
        <v>80</v>
      </c>
      <c r="Z603" s="173" t="s">
        <v>80</v>
      </c>
      <c r="AA603" s="168">
        <f>VLOOKUP(CONCATENATE(Y603,Z603),'Sheet1 (2)'!$T$6:$U$26,2,FALSE)</f>
        <v>0</v>
      </c>
      <c r="AB603" s="173" t="s">
        <v>80</v>
      </c>
      <c r="AC603" s="173" t="s">
        <v>80</v>
      </c>
      <c r="AD603" s="168">
        <f>VLOOKUP(CONCATENATE(AB603,AC603),'Sheet1 (2)'!$X$6:$Y$26,2,FALSE)</f>
        <v>0</v>
      </c>
      <c r="AE603" s="173" t="s">
        <v>82</v>
      </c>
      <c r="AF603" s="173" t="s">
        <v>81</v>
      </c>
      <c r="AG603" s="168">
        <f>VLOOKUP(CONCATENATE(AE603,AF603),'Sheet1 (2)'!$Z$6:$AA$26,2,FALSE)</f>
        <v>66</v>
      </c>
      <c r="AH603" s="172"/>
      <c r="AI603" s="175"/>
      <c r="AJ603" s="140"/>
      <c r="AK603" s="176" t="s">
        <v>282</v>
      </c>
      <c r="AL603" s="176" t="s">
        <v>76</v>
      </c>
      <c r="AM603" s="170">
        <f t="shared" si="18"/>
        <v>743</v>
      </c>
      <c r="AN603" s="147"/>
      <c r="AO603" s="155" t="s">
        <v>409</v>
      </c>
      <c r="AP603" s="156"/>
      <c r="AQ603" s="157">
        <v>3.7526362689999999</v>
      </c>
      <c r="AR603" s="158"/>
      <c r="AS603" s="145">
        <f>LOOKUP(rufmkm,'Sheet1 (2)'!$V$62:$V$71,'Sheet1 (2)'!$W$62:$W$71)</f>
        <v>40</v>
      </c>
      <c r="AT603" s="140"/>
      <c r="AU603" s="157">
        <f>IF(IF(D603='Sheet1 (2)'!$C$69,'Sheet1 (2)'!$D$69*('Sheet1 (2)'!$D$72-rut_index)/'Sheet1 (2)'!$D$72,IF(shee2!D603='Sheet1 (2)'!$C$70,'Sheet1 (2)'!$D$70*('Sheet1 (2)'!$D$72-rut_index)/'Sheet1 (2)'!$D$72,IF(shee2!D603='Sheet1 (2)'!$C$71,'Sheet1 (2)'!$D$71*('Sheet1 (2)'!$D$72-rut_index)/'Sheet1 (2)'!$D$72)))&lt;0,0,IF(D603='Sheet1 (2)'!$C$69,'Sheet1 (2)'!$D$69*('Sheet1 (2)'!$D$72-rut_index)/'Sheet1 (2)'!$D$72,IF(shee2!D603='Sheet1 (2)'!$C$70,'Sheet1 (2)'!$D$70*('Sheet1 (2)'!$D$72-rut_index)/'Sheet1 (2)'!$D$72,IF(shee2!D603='Sheet1 (2)'!$C$71,'Sheet1 (2)'!$D$71*('Sheet1 (2)'!$D$72-rut_index)/'Sheet1 (2)'!$D$72))))</f>
        <v>5</v>
      </c>
      <c r="AV603" s="157">
        <f>IF(IF(D603='Sheet1 (2)'!$C$69,'Sheet1 (2)'!$D$69*('Sheet1 (2)'!$D$72-crack_s_index)/'Sheet1 (2)'!$D$72,IF(shee2!D603='Sheet1 (2)'!$C$70,'Sheet1 (2)'!$D$70*('Sheet1 (2)'!$D$72-crack_s_index)/'Sheet1 (2)'!$D$72,IF(shee2!D603='Sheet1 (2)'!$C$71,'Sheet1 (2)'!$D$71*('Sheet1 (2)'!$D$72-crack_s_index)/'Sheet1 (2)'!$D$72)))&lt;0,0,IF(D603='Sheet1 (2)'!$C$69,'Sheet1 (2)'!$D$69*('Sheet1 (2)'!$D$72-crack_s_index)/'Sheet1 (2)'!$D$72,IF(shee2!D603='Sheet1 (2)'!$C$70,'Sheet1 (2)'!$D$70*('Sheet1 (2)'!$D$72-crack_s_index)/'Sheet1 (2)'!$D$72,IF(shee2!D603='Sheet1 (2)'!$C$71,'Sheet1 (2)'!$D$71*('Sheet1 (2)'!$D$72-crack_s_index)/'Sheet1 (2)'!$D$72))))</f>
        <v>3.4375</v>
      </c>
      <c r="AW603" s="157">
        <f>IF(IF(D603='Sheet1 (2)'!$C$69,'Sheet1 (2)'!$D$69*('Sheet1 (2)'!$D$72-crack_t_index)/'Sheet1 (2)'!$D$72,IF(shee2!D603='Sheet1 (2)'!$C$70,'Sheet1 (2)'!$D$70*('Sheet1 (2)'!$D$72-crack_t_index)/'Sheet1 (2)'!$D$72,IF(shee2!D603='Sheet1 (2)'!$C$71,'Sheet1 (2)'!$D$71*('Sheet1 (2)'!$D$72-crack_t_index)/'Sheet1 (2)'!$D$72)))&lt;0,0,IF(D603='Sheet1 (2)'!$C$69,'Sheet1 (2)'!$D$69*('Sheet1 (2)'!$D$72-crack_t_index)/'Sheet1 (2)'!$D$72,IF(shee2!D603='Sheet1 (2)'!$C$70,'Sheet1 (2)'!$D$70*('Sheet1 (2)'!$D$72-crack_t_index)/'Sheet1 (2)'!$D$72,IF(shee2!D603='Sheet1 (2)'!$C$71,'Sheet1 (2)'!$D$71*('Sheet1 (2)'!$D$72-crack_t_index)/'Sheet1 (2)'!$D$72))))</f>
        <v>4.375</v>
      </c>
      <c r="AX603" s="157">
        <f>IF(IF(D603='Sheet1 (2)'!$C$69,'Sheet1 (2)'!$D$69*('Sheet1 (2)'!$D$72-rave_index)/'Sheet1 (2)'!$D$72,IF(shee2!D603='Sheet1 (2)'!$C$70,'Sheet1 (2)'!$D$70*('Sheet1 (2)'!$D$72-rave_index)/'Sheet1 (2)'!$D$72,IF(shee2!D603='Sheet1 (2)'!$C$71,'Sheet1 (2)'!$D$71*('Sheet1 (2)'!$D$72-rave_index)/'Sheet1 (2)'!$D$72)))&lt;0,0,IF(D603='Sheet1 (2)'!$C$69,'Sheet1 (2)'!$D$69*('Sheet1 (2)'!$D$72-rave_index)/'Sheet1 (2)'!$D$72,IF(shee2!D603='Sheet1 (2)'!$C$70,'Sheet1 (2)'!$D$70*('Sheet1 (2)'!$D$72-rave_index)/'Sheet1 (2)'!$D$72,IF(shee2!D603='Sheet1 (2)'!$C$71,'Sheet1 (2)'!$D$71*('Sheet1 (2)'!$D$72-rave_index)/'Sheet1 (2)'!$D$72))))</f>
        <v>5</v>
      </c>
      <c r="AY603" s="157">
        <f>IF(IF(D603='Sheet1 (2)'!$C$69,'Sheet1 (2)'!$D$69*('Sheet1 (2)'!$D$72-rough_index)/'Sheet1 (2)'!$D$72,IF(shee2!D603='Sheet1 (2)'!$C$70,'Sheet1 (2)'!$D$70*('Sheet1 (2)'!$D$72-rough_index)/'Sheet1 (2)'!$D$72,IF(shee2!D603='Sheet1 (2)'!$C$71,'Sheet1 (2)'!$D$71*('Sheet1 (2)'!$D$72-rough_index)/'Sheet1 (2)'!$D$72)))&lt;0,0,IF(D603='Sheet1 (2)'!$C$69,'Sheet1 (2)'!$D$69*('Sheet1 (2)'!$D$72-rough_index)/'Sheet1 (2)'!$D$72,IF(shee2!D603='Sheet1 (2)'!$C$70,'Sheet1 (2)'!$D$70*('Sheet1 (2)'!$D$72-rough_index)/'Sheet1 (2)'!$D$72,IF(shee2!D603='Sheet1 (2)'!$C$71,'Sheet1 (2)'!$D$71*('Sheet1 (2)'!$D$72-rough_index)/'Sheet1 (2)'!$D$72))))</f>
        <v>1.6666666666666667</v>
      </c>
      <c r="AZ603" s="159">
        <f>+(AU603*'Sheet1 (2)'!$C$77)+(AV603*'Sheet1 (2)'!$C$78)+(AW603*'Sheet1 (2)'!$C$79)+(AX603*'Sheet1 (2)'!$C$80)+(AY603*'Sheet1 (2)'!$C$81)</f>
        <v>3.4124999999999996</v>
      </c>
      <c r="BA603" s="213" t="str">
        <f t="shared" si="19"/>
        <v>Fair</v>
      </c>
      <c r="BE603">
        <f>IF(D603='Sheet1 (2)'!$C$61,'Sheet1 (2)'!$D$61*(counts^2)+'Sheet1 (2)'!$G$61*counts+'Sheet1 (2)'!$J$61,IF(D603='Sheet1 (2)'!$C$62,'Sheet1 (2)'!$D$62*counts+'Sheet1 (2)'!$G$62,IF(D603='Sheet1 (2)'!$C$63,'Sheet1 (2)'!$D$63*counts+'Sheet1 (2)'!$G$63,IF(D603='Sheet1 (2)'!$C$64,'Sheet1 (2)'!$D$64*counts+'Sheet1 (2)'!$G$64))))</f>
        <v>2.0984129299999998</v>
      </c>
    </row>
    <row r="604" spans="1:57" ht="12" customHeight="1">
      <c r="A604" s="145" t="s">
        <v>282</v>
      </c>
      <c r="B604" s="145" t="s">
        <v>76</v>
      </c>
      <c r="C604" s="170">
        <v>744</v>
      </c>
      <c r="D604" s="174" t="s">
        <v>77</v>
      </c>
      <c r="E604" s="171">
        <v>8</v>
      </c>
      <c r="F604" s="171">
        <v>2</v>
      </c>
      <c r="G604" s="171" t="s">
        <v>77</v>
      </c>
      <c r="H604" s="171">
        <v>1</v>
      </c>
      <c r="I604" s="171" t="s">
        <v>77</v>
      </c>
      <c r="J604" s="173" t="s">
        <v>80</v>
      </c>
      <c r="K604" s="173" t="s">
        <v>80</v>
      </c>
      <c r="L604" s="169">
        <f>VLOOKUP(CONCATENATE(J604,K604),'Sheet1 (2)'!$J$6:$K$26,2,FALSE)</f>
        <v>0</v>
      </c>
      <c r="M604" s="173" t="s">
        <v>83</v>
      </c>
      <c r="N604" s="173" t="s">
        <v>82</v>
      </c>
      <c r="O604" s="168">
        <f>VLOOKUP(CONCATENATE(M604,N604),'Sheet1 (2)'!$L$6:$M$26,2,FALSE)</f>
        <v>18.75</v>
      </c>
      <c r="P604" s="173" t="s">
        <v>83</v>
      </c>
      <c r="Q604" s="173" t="s">
        <v>78</v>
      </c>
      <c r="R604" s="168">
        <f>VLOOKUP(CONCATENATE(P604,Q604),'Sheet1 (2)'!$N$6:$O$26,2,FALSE)</f>
        <v>7.5</v>
      </c>
      <c r="S604" s="173" t="s">
        <v>80</v>
      </c>
      <c r="T604" s="173" t="s">
        <v>80</v>
      </c>
      <c r="U604" s="168">
        <f>VLOOKUP(CONCATENATE(S604,T604),'Sheet1 (2)'!$P$6:$Q$26,2,FALSE)</f>
        <v>0</v>
      </c>
      <c r="V604" s="173" t="s">
        <v>80</v>
      </c>
      <c r="W604" s="173" t="s">
        <v>80</v>
      </c>
      <c r="X604" s="168">
        <f>VLOOKUP(CONCATENATE(V604,W604),'Sheet1 (2)'!$R$6:$S$26,2,FALSE)</f>
        <v>0</v>
      </c>
      <c r="Y604" s="173" t="s">
        <v>80</v>
      </c>
      <c r="Z604" s="173" t="s">
        <v>80</v>
      </c>
      <c r="AA604" s="168">
        <f>VLOOKUP(CONCATENATE(Y604,Z604),'Sheet1 (2)'!$T$6:$U$26,2,FALSE)</f>
        <v>0</v>
      </c>
      <c r="AB604" s="173" t="s">
        <v>80</v>
      </c>
      <c r="AC604" s="173" t="s">
        <v>80</v>
      </c>
      <c r="AD604" s="168">
        <f>VLOOKUP(CONCATENATE(AB604,AC604),'Sheet1 (2)'!$X$6:$Y$26,2,FALSE)</f>
        <v>0</v>
      </c>
      <c r="AE604" s="173" t="s">
        <v>82</v>
      </c>
      <c r="AF604" s="173" t="s">
        <v>81</v>
      </c>
      <c r="AG604" s="168">
        <f>VLOOKUP(CONCATENATE(AE604,AF604),'Sheet1 (2)'!$Z$6:$AA$26,2,FALSE)</f>
        <v>66</v>
      </c>
      <c r="AH604" s="172"/>
      <c r="AI604" s="175"/>
      <c r="AJ604" s="140"/>
      <c r="AK604" s="176" t="s">
        <v>282</v>
      </c>
      <c r="AL604" s="176" t="s">
        <v>76</v>
      </c>
      <c r="AM604" s="170">
        <f t="shared" si="18"/>
        <v>744</v>
      </c>
      <c r="AN604" s="147"/>
      <c r="AO604" s="155"/>
      <c r="AP604" s="156"/>
      <c r="AQ604" s="157">
        <v>3.4611194860000003</v>
      </c>
      <c r="AR604" s="158"/>
      <c r="AS604" s="145">
        <f>LOOKUP(rufmkm,'Sheet1 (2)'!$V$62:$V$71,'Sheet1 (2)'!$W$62:$W$71)</f>
        <v>40</v>
      </c>
      <c r="AT604" s="140"/>
      <c r="AU604" s="157">
        <f>IF(IF(D604='Sheet1 (2)'!$C$69,'Sheet1 (2)'!$D$69*('Sheet1 (2)'!$D$72-rut_index)/'Sheet1 (2)'!$D$72,IF(shee2!D604='Sheet1 (2)'!$C$70,'Sheet1 (2)'!$D$70*('Sheet1 (2)'!$D$72-rut_index)/'Sheet1 (2)'!$D$72,IF(shee2!D604='Sheet1 (2)'!$C$71,'Sheet1 (2)'!$D$71*('Sheet1 (2)'!$D$72-rut_index)/'Sheet1 (2)'!$D$72)))&lt;0,0,IF(D604='Sheet1 (2)'!$C$69,'Sheet1 (2)'!$D$69*('Sheet1 (2)'!$D$72-rut_index)/'Sheet1 (2)'!$D$72,IF(shee2!D604='Sheet1 (2)'!$C$70,'Sheet1 (2)'!$D$70*('Sheet1 (2)'!$D$72-rut_index)/'Sheet1 (2)'!$D$72,IF(shee2!D604='Sheet1 (2)'!$C$71,'Sheet1 (2)'!$D$71*('Sheet1 (2)'!$D$72-rut_index)/'Sheet1 (2)'!$D$72))))</f>
        <v>5</v>
      </c>
      <c r="AV604" s="157">
        <f>IF(IF(D604='Sheet1 (2)'!$C$69,'Sheet1 (2)'!$D$69*('Sheet1 (2)'!$D$72-crack_s_index)/'Sheet1 (2)'!$D$72,IF(shee2!D604='Sheet1 (2)'!$C$70,'Sheet1 (2)'!$D$70*('Sheet1 (2)'!$D$72-crack_s_index)/'Sheet1 (2)'!$D$72,IF(shee2!D604='Sheet1 (2)'!$C$71,'Sheet1 (2)'!$D$71*('Sheet1 (2)'!$D$72-crack_s_index)/'Sheet1 (2)'!$D$72)))&lt;0,0,IF(D604='Sheet1 (2)'!$C$69,'Sheet1 (2)'!$D$69*('Sheet1 (2)'!$D$72-crack_s_index)/'Sheet1 (2)'!$D$72,IF(shee2!D604='Sheet1 (2)'!$C$70,'Sheet1 (2)'!$D$70*('Sheet1 (2)'!$D$72-crack_s_index)/'Sheet1 (2)'!$D$72,IF(shee2!D604='Sheet1 (2)'!$C$71,'Sheet1 (2)'!$D$71*('Sheet1 (2)'!$D$72-crack_s_index)/'Sheet1 (2)'!$D$72))))</f>
        <v>3.4375</v>
      </c>
      <c r="AW604" s="157">
        <f>IF(IF(D604='Sheet1 (2)'!$C$69,'Sheet1 (2)'!$D$69*('Sheet1 (2)'!$D$72-crack_t_index)/'Sheet1 (2)'!$D$72,IF(shee2!D604='Sheet1 (2)'!$C$70,'Sheet1 (2)'!$D$70*('Sheet1 (2)'!$D$72-crack_t_index)/'Sheet1 (2)'!$D$72,IF(shee2!D604='Sheet1 (2)'!$C$71,'Sheet1 (2)'!$D$71*('Sheet1 (2)'!$D$72-crack_t_index)/'Sheet1 (2)'!$D$72)))&lt;0,0,IF(D604='Sheet1 (2)'!$C$69,'Sheet1 (2)'!$D$69*('Sheet1 (2)'!$D$72-crack_t_index)/'Sheet1 (2)'!$D$72,IF(shee2!D604='Sheet1 (2)'!$C$70,'Sheet1 (2)'!$D$70*('Sheet1 (2)'!$D$72-crack_t_index)/'Sheet1 (2)'!$D$72,IF(shee2!D604='Sheet1 (2)'!$C$71,'Sheet1 (2)'!$D$71*('Sheet1 (2)'!$D$72-crack_t_index)/'Sheet1 (2)'!$D$72))))</f>
        <v>4.375</v>
      </c>
      <c r="AX604" s="157">
        <f>IF(IF(D604='Sheet1 (2)'!$C$69,'Sheet1 (2)'!$D$69*('Sheet1 (2)'!$D$72-rave_index)/'Sheet1 (2)'!$D$72,IF(shee2!D604='Sheet1 (2)'!$C$70,'Sheet1 (2)'!$D$70*('Sheet1 (2)'!$D$72-rave_index)/'Sheet1 (2)'!$D$72,IF(shee2!D604='Sheet1 (2)'!$C$71,'Sheet1 (2)'!$D$71*('Sheet1 (2)'!$D$72-rave_index)/'Sheet1 (2)'!$D$72)))&lt;0,0,IF(D604='Sheet1 (2)'!$C$69,'Sheet1 (2)'!$D$69*('Sheet1 (2)'!$D$72-rave_index)/'Sheet1 (2)'!$D$72,IF(shee2!D604='Sheet1 (2)'!$C$70,'Sheet1 (2)'!$D$70*('Sheet1 (2)'!$D$72-rave_index)/'Sheet1 (2)'!$D$72,IF(shee2!D604='Sheet1 (2)'!$C$71,'Sheet1 (2)'!$D$71*('Sheet1 (2)'!$D$72-rave_index)/'Sheet1 (2)'!$D$72))))</f>
        <v>5</v>
      </c>
      <c r="AY604" s="157">
        <f>IF(IF(D604='Sheet1 (2)'!$C$69,'Sheet1 (2)'!$D$69*('Sheet1 (2)'!$D$72-rough_index)/'Sheet1 (2)'!$D$72,IF(shee2!D604='Sheet1 (2)'!$C$70,'Sheet1 (2)'!$D$70*('Sheet1 (2)'!$D$72-rough_index)/'Sheet1 (2)'!$D$72,IF(shee2!D604='Sheet1 (2)'!$C$71,'Sheet1 (2)'!$D$71*('Sheet1 (2)'!$D$72-rough_index)/'Sheet1 (2)'!$D$72)))&lt;0,0,IF(D604='Sheet1 (2)'!$C$69,'Sheet1 (2)'!$D$69*('Sheet1 (2)'!$D$72-rough_index)/'Sheet1 (2)'!$D$72,IF(shee2!D604='Sheet1 (2)'!$C$70,'Sheet1 (2)'!$D$70*('Sheet1 (2)'!$D$72-rough_index)/'Sheet1 (2)'!$D$72,IF(shee2!D604='Sheet1 (2)'!$C$71,'Sheet1 (2)'!$D$71*('Sheet1 (2)'!$D$72-rough_index)/'Sheet1 (2)'!$D$72))))</f>
        <v>1.6666666666666667</v>
      </c>
      <c r="AZ604" s="159">
        <f>+(AU604*'Sheet1 (2)'!$C$77)+(AV604*'Sheet1 (2)'!$C$78)+(AW604*'Sheet1 (2)'!$C$79)+(AX604*'Sheet1 (2)'!$C$80)+(AY604*'Sheet1 (2)'!$C$81)</f>
        <v>3.4124999999999996</v>
      </c>
      <c r="BA604" s="213" t="str">
        <f t="shared" si="19"/>
        <v>Fair</v>
      </c>
      <c r="BE604">
        <f>IF(D604='Sheet1 (2)'!$C$61,'Sheet1 (2)'!$D$61*(counts^2)+'Sheet1 (2)'!$G$61*counts+'Sheet1 (2)'!$J$61,IF(D604='Sheet1 (2)'!$C$62,'Sheet1 (2)'!$D$62*counts+'Sheet1 (2)'!$G$62,IF(D604='Sheet1 (2)'!$C$63,'Sheet1 (2)'!$D$63*counts+'Sheet1 (2)'!$G$63,IF(D604='Sheet1 (2)'!$C$64,'Sheet1 (2)'!$D$64*counts+'Sheet1 (2)'!$G$64))))</f>
        <v>2.0984129299999998</v>
      </c>
    </row>
    <row r="605" spans="1:57" ht="12" customHeight="1">
      <c r="A605" s="145" t="s">
        <v>282</v>
      </c>
      <c r="B605" s="145" t="s">
        <v>76</v>
      </c>
      <c r="C605" s="170">
        <v>745</v>
      </c>
      <c r="D605" s="174" t="s">
        <v>77</v>
      </c>
      <c r="E605" s="171">
        <v>8</v>
      </c>
      <c r="F605" s="171">
        <v>2</v>
      </c>
      <c r="G605" s="171" t="s">
        <v>77</v>
      </c>
      <c r="H605" s="171">
        <v>1</v>
      </c>
      <c r="I605" s="171" t="s">
        <v>77</v>
      </c>
      <c r="J605" s="173" t="s">
        <v>80</v>
      </c>
      <c r="K605" s="173" t="s">
        <v>80</v>
      </c>
      <c r="L605" s="169">
        <f>VLOOKUP(CONCATENATE(J605,K605),'Sheet1 (2)'!$J$6:$K$26,2,FALSE)</f>
        <v>0</v>
      </c>
      <c r="M605" s="173" t="s">
        <v>83</v>
      </c>
      <c r="N605" s="173" t="s">
        <v>82</v>
      </c>
      <c r="O605" s="168">
        <f>VLOOKUP(CONCATENATE(M605,N605),'Sheet1 (2)'!$L$6:$M$26,2,FALSE)</f>
        <v>18.75</v>
      </c>
      <c r="P605" s="173" t="s">
        <v>80</v>
      </c>
      <c r="Q605" s="173" t="s">
        <v>80</v>
      </c>
      <c r="R605" s="168">
        <f>VLOOKUP(CONCATENATE(P605,Q605),'Sheet1 (2)'!$N$6:$O$26,2,FALSE)</f>
        <v>0</v>
      </c>
      <c r="S605" s="173" t="s">
        <v>80</v>
      </c>
      <c r="T605" s="173" t="s">
        <v>80</v>
      </c>
      <c r="U605" s="168">
        <f>VLOOKUP(CONCATENATE(S605,T605),'Sheet1 (2)'!$P$6:$Q$26,2,FALSE)</f>
        <v>0</v>
      </c>
      <c r="V605" s="173" t="s">
        <v>82</v>
      </c>
      <c r="W605" s="173" t="s">
        <v>81</v>
      </c>
      <c r="X605" s="168">
        <f>VLOOKUP(CONCATENATE(V605,W605),'Sheet1 (2)'!$R$6:$S$26,2,FALSE)</f>
        <v>50</v>
      </c>
      <c r="Y605" s="173" t="s">
        <v>80</v>
      </c>
      <c r="Z605" s="173" t="s">
        <v>80</v>
      </c>
      <c r="AA605" s="168">
        <f>VLOOKUP(CONCATENATE(Y605,Z605),'Sheet1 (2)'!$T$6:$U$26,2,FALSE)</f>
        <v>0</v>
      </c>
      <c r="AB605" s="173" t="s">
        <v>80</v>
      </c>
      <c r="AC605" s="173" t="s">
        <v>80</v>
      </c>
      <c r="AD605" s="168">
        <f>VLOOKUP(CONCATENATE(AB605,AC605),'Sheet1 (2)'!$X$6:$Y$26,2,FALSE)</f>
        <v>0</v>
      </c>
      <c r="AE605" s="173" t="s">
        <v>82</v>
      </c>
      <c r="AF605" s="173" t="s">
        <v>81</v>
      </c>
      <c r="AG605" s="168">
        <f>VLOOKUP(CONCATENATE(AE605,AF605),'Sheet1 (2)'!$Z$6:$AA$26,2,FALSE)</f>
        <v>66</v>
      </c>
      <c r="AH605" s="172"/>
      <c r="AI605" s="175"/>
      <c r="AJ605" s="140"/>
      <c r="AK605" s="176" t="s">
        <v>282</v>
      </c>
      <c r="AL605" s="176" t="s">
        <v>76</v>
      </c>
      <c r="AM605" s="170">
        <f t="shared" si="18"/>
        <v>745</v>
      </c>
      <c r="AN605" s="147"/>
      <c r="AO605" s="155"/>
      <c r="AP605" s="156"/>
      <c r="AQ605" s="157">
        <v>4.3981045285999993</v>
      </c>
      <c r="AR605" s="158"/>
      <c r="AS605" s="145">
        <f>LOOKUP(rufmkm,'Sheet1 (2)'!$V$62:$V$71,'Sheet1 (2)'!$W$62:$W$71)</f>
        <v>50</v>
      </c>
      <c r="AT605" s="140"/>
      <c r="AU605" s="157">
        <f>IF(IF(D605='Sheet1 (2)'!$C$69,'Sheet1 (2)'!$D$69*('Sheet1 (2)'!$D$72-rut_index)/'Sheet1 (2)'!$D$72,IF(shee2!D605='Sheet1 (2)'!$C$70,'Sheet1 (2)'!$D$70*('Sheet1 (2)'!$D$72-rut_index)/'Sheet1 (2)'!$D$72,IF(shee2!D605='Sheet1 (2)'!$C$71,'Sheet1 (2)'!$D$71*('Sheet1 (2)'!$D$72-rut_index)/'Sheet1 (2)'!$D$72)))&lt;0,0,IF(D605='Sheet1 (2)'!$C$69,'Sheet1 (2)'!$D$69*('Sheet1 (2)'!$D$72-rut_index)/'Sheet1 (2)'!$D$72,IF(shee2!D605='Sheet1 (2)'!$C$70,'Sheet1 (2)'!$D$70*('Sheet1 (2)'!$D$72-rut_index)/'Sheet1 (2)'!$D$72,IF(shee2!D605='Sheet1 (2)'!$C$71,'Sheet1 (2)'!$D$71*('Sheet1 (2)'!$D$72-rut_index)/'Sheet1 (2)'!$D$72))))</f>
        <v>5</v>
      </c>
      <c r="AV605" s="157">
        <f>IF(IF(D605='Sheet1 (2)'!$C$69,'Sheet1 (2)'!$D$69*('Sheet1 (2)'!$D$72-crack_s_index)/'Sheet1 (2)'!$D$72,IF(shee2!D605='Sheet1 (2)'!$C$70,'Sheet1 (2)'!$D$70*('Sheet1 (2)'!$D$72-crack_s_index)/'Sheet1 (2)'!$D$72,IF(shee2!D605='Sheet1 (2)'!$C$71,'Sheet1 (2)'!$D$71*('Sheet1 (2)'!$D$72-crack_s_index)/'Sheet1 (2)'!$D$72)))&lt;0,0,IF(D605='Sheet1 (2)'!$C$69,'Sheet1 (2)'!$D$69*('Sheet1 (2)'!$D$72-crack_s_index)/'Sheet1 (2)'!$D$72,IF(shee2!D605='Sheet1 (2)'!$C$70,'Sheet1 (2)'!$D$70*('Sheet1 (2)'!$D$72-crack_s_index)/'Sheet1 (2)'!$D$72,IF(shee2!D605='Sheet1 (2)'!$C$71,'Sheet1 (2)'!$D$71*('Sheet1 (2)'!$D$72-crack_s_index)/'Sheet1 (2)'!$D$72))))</f>
        <v>3.4375</v>
      </c>
      <c r="AW605" s="157">
        <f>IF(IF(D605='Sheet1 (2)'!$C$69,'Sheet1 (2)'!$D$69*('Sheet1 (2)'!$D$72-crack_t_index)/'Sheet1 (2)'!$D$72,IF(shee2!D605='Sheet1 (2)'!$C$70,'Sheet1 (2)'!$D$70*('Sheet1 (2)'!$D$72-crack_t_index)/'Sheet1 (2)'!$D$72,IF(shee2!D605='Sheet1 (2)'!$C$71,'Sheet1 (2)'!$D$71*('Sheet1 (2)'!$D$72-crack_t_index)/'Sheet1 (2)'!$D$72)))&lt;0,0,IF(D605='Sheet1 (2)'!$C$69,'Sheet1 (2)'!$D$69*('Sheet1 (2)'!$D$72-crack_t_index)/'Sheet1 (2)'!$D$72,IF(shee2!D605='Sheet1 (2)'!$C$70,'Sheet1 (2)'!$D$70*('Sheet1 (2)'!$D$72-crack_t_index)/'Sheet1 (2)'!$D$72,IF(shee2!D605='Sheet1 (2)'!$C$71,'Sheet1 (2)'!$D$71*('Sheet1 (2)'!$D$72-crack_t_index)/'Sheet1 (2)'!$D$72))))</f>
        <v>5</v>
      </c>
      <c r="AX605" s="157">
        <f>IF(IF(D605='Sheet1 (2)'!$C$69,'Sheet1 (2)'!$D$69*('Sheet1 (2)'!$D$72-rave_index)/'Sheet1 (2)'!$D$72,IF(shee2!D605='Sheet1 (2)'!$C$70,'Sheet1 (2)'!$D$70*('Sheet1 (2)'!$D$72-rave_index)/'Sheet1 (2)'!$D$72,IF(shee2!D605='Sheet1 (2)'!$C$71,'Sheet1 (2)'!$D$71*('Sheet1 (2)'!$D$72-rave_index)/'Sheet1 (2)'!$D$72)))&lt;0,0,IF(D605='Sheet1 (2)'!$C$69,'Sheet1 (2)'!$D$69*('Sheet1 (2)'!$D$72-rave_index)/'Sheet1 (2)'!$D$72,IF(shee2!D605='Sheet1 (2)'!$C$70,'Sheet1 (2)'!$D$70*('Sheet1 (2)'!$D$72-rave_index)/'Sheet1 (2)'!$D$72,IF(shee2!D605='Sheet1 (2)'!$C$71,'Sheet1 (2)'!$D$71*('Sheet1 (2)'!$D$72-rave_index)/'Sheet1 (2)'!$D$72))))</f>
        <v>5</v>
      </c>
      <c r="AY605" s="157">
        <f>IF(IF(D605='Sheet1 (2)'!$C$69,'Sheet1 (2)'!$D$69*('Sheet1 (2)'!$D$72-rough_index)/'Sheet1 (2)'!$D$72,IF(shee2!D605='Sheet1 (2)'!$C$70,'Sheet1 (2)'!$D$70*('Sheet1 (2)'!$D$72-rough_index)/'Sheet1 (2)'!$D$72,IF(shee2!D605='Sheet1 (2)'!$C$71,'Sheet1 (2)'!$D$71*('Sheet1 (2)'!$D$72-rough_index)/'Sheet1 (2)'!$D$72)))&lt;0,0,IF(D605='Sheet1 (2)'!$C$69,'Sheet1 (2)'!$D$69*('Sheet1 (2)'!$D$72-rough_index)/'Sheet1 (2)'!$D$72,IF(shee2!D605='Sheet1 (2)'!$C$70,'Sheet1 (2)'!$D$70*('Sheet1 (2)'!$D$72-rough_index)/'Sheet1 (2)'!$D$72,IF(shee2!D605='Sheet1 (2)'!$C$71,'Sheet1 (2)'!$D$71*('Sheet1 (2)'!$D$72-rough_index)/'Sheet1 (2)'!$D$72))))</f>
        <v>0.83333333333333337</v>
      </c>
      <c r="AZ605" s="159">
        <f>+(AU605*'Sheet1 (2)'!$C$77)+(AV605*'Sheet1 (2)'!$C$78)+(AW605*'Sheet1 (2)'!$C$79)+(AX605*'Sheet1 (2)'!$C$80)+(AY605*'Sheet1 (2)'!$C$81)</f>
        <v>3.1875</v>
      </c>
      <c r="BA605" s="213" t="str">
        <f t="shared" si="19"/>
        <v>Fair</v>
      </c>
      <c r="BE605">
        <f>IF(D605='Sheet1 (2)'!$C$61,'Sheet1 (2)'!$D$61*(counts^2)+'Sheet1 (2)'!$G$61*counts+'Sheet1 (2)'!$J$61,IF(D605='Sheet1 (2)'!$C$62,'Sheet1 (2)'!$D$62*counts+'Sheet1 (2)'!$G$62,IF(D605='Sheet1 (2)'!$C$63,'Sheet1 (2)'!$D$63*counts+'Sheet1 (2)'!$G$63,IF(D605='Sheet1 (2)'!$C$64,'Sheet1 (2)'!$D$64*counts+'Sheet1 (2)'!$G$64))))</f>
        <v>2.0984129299999998</v>
      </c>
    </row>
    <row r="606" spans="1:57" ht="12" customHeight="1">
      <c r="A606" s="145" t="s">
        <v>282</v>
      </c>
      <c r="B606" s="145" t="s">
        <v>76</v>
      </c>
      <c r="C606" s="170">
        <v>746</v>
      </c>
      <c r="D606" s="174" t="s">
        <v>77</v>
      </c>
      <c r="E606" s="171">
        <v>8</v>
      </c>
      <c r="F606" s="171">
        <v>2</v>
      </c>
      <c r="G606" s="171" t="s">
        <v>77</v>
      </c>
      <c r="H606" s="171">
        <v>1</v>
      </c>
      <c r="I606" s="171" t="s">
        <v>77</v>
      </c>
      <c r="J606" s="173" t="s">
        <v>80</v>
      </c>
      <c r="K606" s="173" t="s">
        <v>80</v>
      </c>
      <c r="L606" s="169">
        <f>VLOOKUP(CONCATENATE(J606,K606),'Sheet1 (2)'!$J$6:$K$26,2,FALSE)</f>
        <v>0</v>
      </c>
      <c r="M606" s="173" t="s">
        <v>83</v>
      </c>
      <c r="N606" s="173" t="s">
        <v>82</v>
      </c>
      <c r="O606" s="168">
        <f>VLOOKUP(CONCATENATE(M606,N606),'Sheet1 (2)'!$L$6:$M$26,2,FALSE)</f>
        <v>18.75</v>
      </c>
      <c r="P606" s="173" t="s">
        <v>83</v>
      </c>
      <c r="Q606" s="173" t="s">
        <v>78</v>
      </c>
      <c r="R606" s="168">
        <f>VLOOKUP(CONCATENATE(P606,Q606),'Sheet1 (2)'!$N$6:$O$26,2,FALSE)</f>
        <v>7.5</v>
      </c>
      <c r="S606" s="173" t="s">
        <v>80</v>
      </c>
      <c r="T606" s="173" t="s">
        <v>80</v>
      </c>
      <c r="U606" s="168">
        <f>VLOOKUP(CONCATENATE(S606,T606),'Sheet1 (2)'!$P$6:$Q$26,2,FALSE)</f>
        <v>0</v>
      </c>
      <c r="V606" s="173" t="s">
        <v>82</v>
      </c>
      <c r="W606" s="173" t="s">
        <v>81</v>
      </c>
      <c r="X606" s="168">
        <f>VLOOKUP(CONCATENATE(V606,W606),'Sheet1 (2)'!$R$6:$S$26,2,FALSE)</f>
        <v>50</v>
      </c>
      <c r="Y606" s="173" t="s">
        <v>80</v>
      </c>
      <c r="Z606" s="173" t="s">
        <v>80</v>
      </c>
      <c r="AA606" s="168">
        <f>VLOOKUP(CONCATENATE(Y606,Z606),'Sheet1 (2)'!$T$6:$U$26,2,FALSE)</f>
        <v>0</v>
      </c>
      <c r="AB606" s="173" t="s">
        <v>80</v>
      </c>
      <c r="AC606" s="173" t="s">
        <v>80</v>
      </c>
      <c r="AD606" s="168">
        <f>VLOOKUP(CONCATENATE(AB606,AC606),'Sheet1 (2)'!$X$6:$Y$26,2,FALSE)</f>
        <v>0</v>
      </c>
      <c r="AE606" s="173" t="s">
        <v>82</v>
      </c>
      <c r="AF606" s="173" t="s">
        <v>81</v>
      </c>
      <c r="AG606" s="168">
        <f>VLOOKUP(CONCATENATE(AE606,AF606),'Sheet1 (2)'!$Z$6:$AA$26,2,FALSE)</f>
        <v>66</v>
      </c>
      <c r="AH606" s="172"/>
      <c r="AI606" s="175"/>
      <c r="AJ606" s="140"/>
      <c r="AK606" s="176" t="s">
        <v>282</v>
      </c>
      <c r="AL606" s="176" t="s">
        <v>76</v>
      </c>
      <c r="AM606" s="170">
        <f t="shared" si="18"/>
        <v>746</v>
      </c>
      <c r="AN606" s="147"/>
      <c r="AO606" s="155"/>
      <c r="AP606" s="156"/>
      <c r="AQ606" s="157">
        <v>2.3464164823999996</v>
      </c>
      <c r="AR606" s="158"/>
      <c r="AS606" s="145">
        <f>LOOKUP(rufmkm,'Sheet1 (2)'!$V$62:$V$71,'Sheet1 (2)'!$W$62:$W$71)</f>
        <v>30</v>
      </c>
      <c r="AT606" s="140"/>
      <c r="AU606" s="157">
        <f>IF(IF(D606='Sheet1 (2)'!$C$69,'Sheet1 (2)'!$D$69*('Sheet1 (2)'!$D$72-rut_index)/'Sheet1 (2)'!$D$72,IF(shee2!D606='Sheet1 (2)'!$C$70,'Sheet1 (2)'!$D$70*('Sheet1 (2)'!$D$72-rut_index)/'Sheet1 (2)'!$D$72,IF(shee2!D606='Sheet1 (2)'!$C$71,'Sheet1 (2)'!$D$71*('Sheet1 (2)'!$D$72-rut_index)/'Sheet1 (2)'!$D$72)))&lt;0,0,IF(D606='Sheet1 (2)'!$C$69,'Sheet1 (2)'!$D$69*('Sheet1 (2)'!$D$72-rut_index)/'Sheet1 (2)'!$D$72,IF(shee2!D606='Sheet1 (2)'!$C$70,'Sheet1 (2)'!$D$70*('Sheet1 (2)'!$D$72-rut_index)/'Sheet1 (2)'!$D$72,IF(shee2!D606='Sheet1 (2)'!$C$71,'Sheet1 (2)'!$D$71*('Sheet1 (2)'!$D$72-rut_index)/'Sheet1 (2)'!$D$72))))</f>
        <v>5</v>
      </c>
      <c r="AV606" s="157">
        <f>IF(IF(D606='Sheet1 (2)'!$C$69,'Sheet1 (2)'!$D$69*('Sheet1 (2)'!$D$72-crack_s_index)/'Sheet1 (2)'!$D$72,IF(shee2!D606='Sheet1 (2)'!$C$70,'Sheet1 (2)'!$D$70*('Sheet1 (2)'!$D$72-crack_s_index)/'Sheet1 (2)'!$D$72,IF(shee2!D606='Sheet1 (2)'!$C$71,'Sheet1 (2)'!$D$71*('Sheet1 (2)'!$D$72-crack_s_index)/'Sheet1 (2)'!$D$72)))&lt;0,0,IF(D606='Sheet1 (2)'!$C$69,'Sheet1 (2)'!$D$69*('Sheet1 (2)'!$D$72-crack_s_index)/'Sheet1 (2)'!$D$72,IF(shee2!D606='Sheet1 (2)'!$C$70,'Sheet1 (2)'!$D$70*('Sheet1 (2)'!$D$72-crack_s_index)/'Sheet1 (2)'!$D$72,IF(shee2!D606='Sheet1 (2)'!$C$71,'Sheet1 (2)'!$D$71*('Sheet1 (2)'!$D$72-crack_s_index)/'Sheet1 (2)'!$D$72))))</f>
        <v>3.4375</v>
      </c>
      <c r="AW606" s="157">
        <f>IF(IF(D606='Sheet1 (2)'!$C$69,'Sheet1 (2)'!$D$69*('Sheet1 (2)'!$D$72-crack_t_index)/'Sheet1 (2)'!$D$72,IF(shee2!D606='Sheet1 (2)'!$C$70,'Sheet1 (2)'!$D$70*('Sheet1 (2)'!$D$72-crack_t_index)/'Sheet1 (2)'!$D$72,IF(shee2!D606='Sheet1 (2)'!$C$71,'Sheet1 (2)'!$D$71*('Sheet1 (2)'!$D$72-crack_t_index)/'Sheet1 (2)'!$D$72)))&lt;0,0,IF(D606='Sheet1 (2)'!$C$69,'Sheet1 (2)'!$D$69*('Sheet1 (2)'!$D$72-crack_t_index)/'Sheet1 (2)'!$D$72,IF(shee2!D606='Sheet1 (2)'!$C$70,'Sheet1 (2)'!$D$70*('Sheet1 (2)'!$D$72-crack_t_index)/'Sheet1 (2)'!$D$72,IF(shee2!D606='Sheet1 (2)'!$C$71,'Sheet1 (2)'!$D$71*('Sheet1 (2)'!$D$72-crack_t_index)/'Sheet1 (2)'!$D$72))))</f>
        <v>4.375</v>
      </c>
      <c r="AX606" s="157">
        <f>IF(IF(D606='Sheet1 (2)'!$C$69,'Sheet1 (2)'!$D$69*('Sheet1 (2)'!$D$72-rave_index)/'Sheet1 (2)'!$D$72,IF(shee2!D606='Sheet1 (2)'!$C$70,'Sheet1 (2)'!$D$70*('Sheet1 (2)'!$D$72-rave_index)/'Sheet1 (2)'!$D$72,IF(shee2!D606='Sheet1 (2)'!$C$71,'Sheet1 (2)'!$D$71*('Sheet1 (2)'!$D$72-rave_index)/'Sheet1 (2)'!$D$72)))&lt;0,0,IF(D606='Sheet1 (2)'!$C$69,'Sheet1 (2)'!$D$69*('Sheet1 (2)'!$D$72-rave_index)/'Sheet1 (2)'!$D$72,IF(shee2!D606='Sheet1 (2)'!$C$70,'Sheet1 (2)'!$D$70*('Sheet1 (2)'!$D$72-rave_index)/'Sheet1 (2)'!$D$72,IF(shee2!D606='Sheet1 (2)'!$C$71,'Sheet1 (2)'!$D$71*('Sheet1 (2)'!$D$72-rave_index)/'Sheet1 (2)'!$D$72))))</f>
        <v>5</v>
      </c>
      <c r="AY606" s="157">
        <f>IF(IF(D606='Sheet1 (2)'!$C$69,'Sheet1 (2)'!$D$69*('Sheet1 (2)'!$D$72-rough_index)/'Sheet1 (2)'!$D$72,IF(shee2!D606='Sheet1 (2)'!$C$70,'Sheet1 (2)'!$D$70*('Sheet1 (2)'!$D$72-rough_index)/'Sheet1 (2)'!$D$72,IF(shee2!D606='Sheet1 (2)'!$C$71,'Sheet1 (2)'!$D$71*('Sheet1 (2)'!$D$72-rough_index)/'Sheet1 (2)'!$D$72)))&lt;0,0,IF(D606='Sheet1 (2)'!$C$69,'Sheet1 (2)'!$D$69*('Sheet1 (2)'!$D$72-rough_index)/'Sheet1 (2)'!$D$72,IF(shee2!D606='Sheet1 (2)'!$C$70,'Sheet1 (2)'!$D$70*('Sheet1 (2)'!$D$72-rough_index)/'Sheet1 (2)'!$D$72,IF(shee2!D606='Sheet1 (2)'!$C$71,'Sheet1 (2)'!$D$71*('Sheet1 (2)'!$D$72-rough_index)/'Sheet1 (2)'!$D$72))))</f>
        <v>2.5</v>
      </c>
      <c r="AZ606" s="159">
        <f>+(AU606*'Sheet1 (2)'!$C$77)+(AV606*'Sheet1 (2)'!$C$78)+(AW606*'Sheet1 (2)'!$C$79)+(AX606*'Sheet1 (2)'!$C$80)+(AY606*'Sheet1 (2)'!$C$81)</f>
        <v>3.6624999999999996</v>
      </c>
      <c r="BA606" s="213" t="str">
        <f t="shared" si="19"/>
        <v>Fair</v>
      </c>
      <c r="BE606">
        <f>IF(D606='Sheet1 (2)'!$C$61,'Sheet1 (2)'!$D$61*(counts^2)+'Sheet1 (2)'!$G$61*counts+'Sheet1 (2)'!$J$61,IF(D606='Sheet1 (2)'!$C$62,'Sheet1 (2)'!$D$62*counts+'Sheet1 (2)'!$G$62,IF(D606='Sheet1 (2)'!$C$63,'Sheet1 (2)'!$D$63*counts+'Sheet1 (2)'!$G$63,IF(D606='Sheet1 (2)'!$C$64,'Sheet1 (2)'!$D$64*counts+'Sheet1 (2)'!$G$64))))</f>
        <v>2.0984129299999998</v>
      </c>
    </row>
    <row r="607" spans="1:57" ht="12" customHeight="1">
      <c r="A607" s="145" t="s">
        <v>282</v>
      </c>
      <c r="B607" s="145" t="s">
        <v>76</v>
      </c>
      <c r="C607" s="170">
        <v>747</v>
      </c>
      <c r="D607" s="174" t="s">
        <v>77</v>
      </c>
      <c r="E607" s="171">
        <v>8</v>
      </c>
      <c r="F607" s="171">
        <v>2</v>
      </c>
      <c r="G607" s="171" t="s">
        <v>77</v>
      </c>
      <c r="H607" s="171">
        <v>1</v>
      </c>
      <c r="I607" s="171" t="s">
        <v>77</v>
      </c>
      <c r="J607" s="173" t="s">
        <v>80</v>
      </c>
      <c r="K607" s="173" t="s">
        <v>80</v>
      </c>
      <c r="L607" s="169">
        <f>VLOOKUP(CONCATENATE(J607,K607),'Sheet1 (2)'!$J$6:$K$26,2,FALSE)</f>
        <v>0</v>
      </c>
      <c r="M607" s="173" t="s">
        <v>83</v>
      </c>
      <c r="N607" s="173" t="s">
        <v>82</v>
      </c>
      <c r="O607" s="168">
        <f>VLOOKUP(CONCATENATE(M607,N607),'Sheet1 (2)'!$L$6:$M$26,2,FALSE)</f>
        <v>18.75</v>
      </c>
      <c r="P607" s="173" t="s">
        <v>80</v>
      </c>
      <c r="Q607" s="173" t="s">
        <v>80</v>
      </c>
      <c r="R607" s="168">
        <f>VLOOKUP(CONCATENATE(P607,Q607),'Sheet1 (2)'!$N$6:$O$26,2,FALSE)</f>
        <v>0</v>
      </c>
      <c r="S607" s="173" t="s">
        <v>80</v>
      </c>
      <c r="T607" s="173" t="s">
        <v>80</v>
      </c>
      <c r="U607" s="168">
        <f>VLOOKUP(CONCATENATE(S607,T607),'Sheet1 (2)'!$P$6:$Q$26,2,FALSE)</f>
        <v>0</v>
      </c>
      <c r="V607" s="173" t="s">
        <v>83</v>
      </c>
      <c r="W607" s="173" t="s">
        <v>81</v>
      </c>
      <c r="X607" s="168">
        <f>VLOOKUP(CONCATENATE(V607,W607),'Sheet1 (2)'!$R$6:$S$26,2,FALSE)</f>
        <v>75</v>
      </c>
      <c r="Y607" s="173" t="s">
        <v>80</v>
      </c>
      <c r="Z607" s="173" t="s">
        <v>80</v>
      </c>
      <c r="AA607" s="168">
        <f>VLOOKUP(CONCATENATE(Y607,Z607),'Sheet1 (2)'!$T$6:$U$26,2,FALSE)</f>
        <v>0</v>
      </c>
      <c r="AB607" s="173" t="s">
        <v>80</v>
      </c>
      <c r="AC607" s="173" t="s">
        <v>80</v>
      </c>
      <c r="AD607" s="168">
        <f>VLOOKUP(CONCATENATE(AB607,AC607),'Sheet1 (2)'!$X$6:$Y$26,2,FALSE)</f>
        <v>0</v>
      </c>
      <c r="AE607" s="173" t="s">
        <v>82</v>
      </c>
      <c r="AF607" s="173" t="s">
        <v>81</v>
      </c>
      <c r="AG607" s="168">
        <f>VLOOKUP(CONCATENATE(AE607,AF607),'Sheet1 (2)'!$Z$6:$AA$26,2,FALSE)</f>
        <v>66</v>
      </c>
      <c r="AH607" s="172"/>
      <c r="AI607" s="175"/>
      <c r="AJ607" s="140"/>
      <c r="AK607" s="176" t="s">
        <v>282</v>
      </c>
      <c r="AL607" s="176" t="s">
        <v>76</v>
      </c>
      <c r="AM607" s="170">
        <f t="shared" si="18"/>
        <v>747</v>
      </c>
      <c r="AN607" s="147"/>
      <c r="AO607" s="155"/>
      <c r="AP607" s="156"/>
      <c r="AQ607" s="157">
        <v>3.0974559445999996</v>
      </c>
      <c r="AR607" s="158"/>
      <c r="AS607" s="145">
        <f>LOOKUP(rufmkm,'Sheet1 (2)'!$V$62:$V$71,'Sheet1 (2)'!$W$62:$W$71)</f>
        <v>40</v>
      </c>
      <c r="AT607" s="140"/>
      <c r="AU607" s="157">
        <f>IF(IF(D607='Sheet1 (2)'!$C$69,'Sheet1 (2)'!$D$69*('Sheet1 (2)'!$D$72-rut_index)/'Sheet1 (2)'!$D$72,IF(shee2!D607='Sheet1 (2)'!$C$70,'Sheet1 (2)'!$D$70*('Sheet1 (2)'!$D$72-rut_index)/'Sheet1 (2)'!$D$72,IF(shee2!D607='Sheet1 (2)'!$C$71,'Sheet1 (2)'!$D$71*('Sheet1 (2)'!$D$72-rut_index)/'Sheet1 (2)'!$D$72)))&lt;0,0,IF(D607='Sheet1 (2)'!$C$69,'Sheet1 (2)'!$D$69*('Sheet1 (2)'!$D$72-rut_index)/'Sheet1 (2)'!$D$72,IF(shee2!D607='Sheet1 (2)'!$C$70,'Sheet1 (2)'!$D$70*('Sheet1 (2)'!$D$72-rut_index)/'Sheet1 (2)'!$D$72,IF(shee2!D607='Sheet1 (2)'!$C$71,'Sheet1 (2)'!$D$71*('Sheet1 (2)'!$D$72-rut_index)/'Sheet1 (2)'!$D$72))))</f>
        <v>5</v>
      </c>
      <c r="AV607" s="157">
        <f>IF(IF(D607='Sheet1 (2)'!$C$69,'Sheet1 (2)'!$D$69*('Sheet1 (2)'!$D$72-crack_s_index)/'Sheet1 (2)'!$D$72,IF(shee2!D607='Sheet1 (2)'!$C$70,'Sheet1 (2)'!$D$70*('Sheet1 (2)'!$D$72-crack_s_index)/'Sheet1 (2)'!$D$72,IF(shee2!D607='Sheet1 (2)'!$C$71,'Sheet1 (2)'!$D$71*('Sheet1 (2)'!$D$72-crack_s_index)/'Sheet1 (2)'!$D$72)))&lt;0,0,IF(D607='Sheet1 (2)'!$C$69,'Sheet1 (2)'!$D$69*('Sheet1 (2)'!$D$72-crack_s_index)/'Sheet1 (2)'!$D$72,IF(shee2!D607='Sheet1 (2)'!$C$70,'Sheet1 (2)'!$D$70*('Sheet1 (2)'!$D$72-crack_s_index)/'Sheet1 (2)'!$D$72,IF(shee2!D607='Sheet1 (2)'!$C$71,'Sheet1 (2)'!$D$71*('Sheet1 (2)'!$D$72-crack_s_index)/'Sheet1 (2)'!$D$72))))</f>
        <v>3.4375</v>
      </c>
      <c r="AW607" s="157">
        <f>IF(IF(D607='Sheet1 (2)'!$C$69,'Sheet1 (2)'!$D$69*('Sheet1 (2)'!$D$72-crack_t_index)/'Sheet1 (2)'!$D$72,IF(shee2!D607='Sheet1 (2)'!$C$70,'Sheet1 (2)'!$D$70*('Sheet1 (2)'!$D$72-crack_t_index)/'Sheet1 (2)'!$D$72,IF(shee2!D607='Sheet1 (2)'!$C$71,'Sheet1 (2)'!$D$71*('Sheet1 (2)'!$D$72-crack_t_index)/'Sheet1 (2)'!$D$72)))&lt;0,0,IF(D607='Sheet1 (2)'!$C$69,'Sheet1 (2)'!$D$69*('Sheet1 (2)'!$D$72-crack_t_index)/'Sheet1 (2)'!$D$72,IF(shee2!D607='Sheet1 (2)'!$C$70,'Sheet1 (2)'!$D$70*('Sheet1 (2)'!$D$72-crack_t_index)/'Sheet1 (2)'!$D$72,IF(shee2!D607='Sheet1 (2)'!$C$71,'Sheet1 (2)'!$D$71*('Sheet1 (2)'!$D$72-crack_t_index)/'Sheet1 (2)'!$D$72))))</f>
        <v>5</v>
      </c>
      <c r="AX607" s="157">
        <f>IF(IF(D607='Sheet1 (2)'!$C$69,'Sheet1 (2)'!$D$69*('Sheet1 (2)'!$D$72-rave_index)/'Sheet1 (2)'!$D$72,IF(shee2!D607='Sheet1 (2)'!$C$70,'Sheet1 (2)'!$D$70*('Sheet1 (2)'!$D$72-rave_index)/'Sheet1 (2)'!$D$72,IF(shee2!D607='Sheet1 (2)'!$C$71,'Sheet1 (2)'!$D$71*('Sheet1 (2)'!$D$72-rave_index)/'Sheet1 (2)'!$D$72)))&lt;0,0,IF(D607='Sheet1 (2)'!$C$69,'Sheet1 (2)'!$D$69*('Sheet1 (2)'!$D$72-rave_index)/'Sheet1 (2)'!$D$72,IF(shee2!D607='Sheet1 (2)'!$C$70,'Sheet1 (2)'!$D$70*('Sheet1 (2)'!$D$72-rave_index)/'Sheet1 (2)'!$D$72,IF(shee2!D607='Sheet1 (2)'!$C$71,'Sheet1 (2)'!$D$71*('Sheet1 (2)'!$D$72-rave_index)/'Sheet1 (2)'!$D$72))))</f>
        <v>5</v>
      </c>
      <c r="AY607" s="157">
        <f>IF(IF(D607='Sheet1 (2)'!$C$69,'Sheet1 (2)'!$D$69*('Sheet1 (2)'!$D$72-rough_index)/'Sheet1 (2)'!$D$72,IF(shee2!D607='Sheet1 (2)'!$C$70,'Sheet1 (2)'!$D$70*('Sheet1 (2)'!$D$72-rough_index)/'Sheet1 (2)'!$D$72,IF(shee2!D607='Sheet1 (2)'!$C$71,'Sheet1 (2)'!$D$71*('Sheet1 (2)'!$D$72-rough_index)/'Sheet1 (2)'!$D$72)))&lt;0,0,IF(D607='Sheet1 (2)'!$C$69,'Sheet1 (2)'!$D$69*('Sheet1 (2)'!$D$72-rough_index)/'Sheet1 (2)'!$D$72,IF(shee2!D607='Sheet1 (2)'!$C$70,'Sheet1 (2)'!$D$70*('Sheet1 (2)'!$D$72-rough_index)/'Sheet1 (2)'!$D$72,IF(shee2!D607='Sheet1 (2)'!$C$71,'Sheet1 (2)'!$D$71*('Sheet1 (2)'!$D$72-rough_index)/'Sheet1 (2)'!$D$72))))</f>
        <v>1.6666666666666667</v>
      </c>
      <c r="AZ607" s="159">
        <f>+(AU607*'Sheet1 (2)'!$C$77)+(AV607*'Sheet1 (2)'!$C$78)+(AW607*'Sheet1 (2)'!$C$79)+(AX607*'Sheet1 (2)'!$C$80)+(AY607*'Sheet1 (2)'!$C$81)</f>
        <v>3.4375</v>
      </c>
      <c r="BA607" s="213" t="str">
        <f t="shared" si="19"/>
        <v>Fair</v>
      </c>
      <c r="BE607">
        <f>IF(D607='Sheet1 (2)'!$C$61,'Sheet1 (2)'!$D$61*(counts^2)+'Sheet1 (2)'!$G$61*counts+'Sheet1 (2)'!$J$61,IF(D607='Sheet1 (2)'!$C$62,'Sheet1 (2)'!$D$62*counts+'Sheet1 (2)'!$G$62,IF(D607='Sheet1 (2)'!$C$63,'Sheet1 (2)'!$D$63*counts+'Sheet1 (2)'!$G$63,IF(D607='Sheet1 (2)'!$C$64,'Sheet1 (2)'!$D$64*counts+'Sheet1 (2)'!$G$64))))</f>
        <v>2.0984129299999998</v>
      </c>
    </row>
    <row r="608" spans="1:57" ht="12" customHeight="1">
      <c r="A608" s="145" t="s">
        <v>282</v>
      </c>
      <c r="B608" s="145" t="s">
        <v>76</v>
      </c>
      <c r="C608" s="170">
        <v>748</v>
      </c>
      <c r="D608" s="174" t="s">
        <v>77</v>
      </c>
      <c r="E608" s="171">
        <v>8</v>
      </c>
      <c r="F608" s="171">
        <v>2</v>
      </c>
      <c r="G608" s="171" t="s">
        <v>77</v>
      </c>
      <c r="H608" s="171">
        <v>1</v>
      </c>
      <c r="I608" s="171" t="s">
        <v>77</v>
      </c>
      <c r="J608" s="173" t="s">
        <v>78</v>
      </c>
      <c r="K608" s="173" t="s">
        <v>83</v>
      </c>
      <c r="L608" s="169">
        <f>VLOOKUP(CONCATENATE(J608,K608),'Sheet1 (2)'!$J$6:$K$26,2,FALSE)</f>
        <v>12.5</v>
      </c>
      <c r="M608" s="173" t="s">
        <v>83</v>
      </c>
      <c r="N608" s="173" t="s">
        <v>83</v>
      </c>
      <c r="O608" s="168">
        <f>VLOOKUP(CONCATENATE(M608,N608),'Sheet1 (2)'!$L$6:$M$26,2,FALSE)</f>
        <v>37.5</v>
      </c>
      <c r="P608" s="173" t="s">
        <v>83</v>
      </c>
      <c r="Q608" s="173" t="s">
        <v>83</v>
      </c>
      <c r="R608" s="168">
        <f>VLOOKUP(CONCATENATE(P608,Q608),'Sheet1 (2)'!$N$6:$O$26,2,FALSE)</f>
        <v>37.5</v>
      </c>
      <c r="S608" s="173" t="s">
        <v>80</v>
      </c>
      <c r="T608" s="173" t="s">
        <v>80</v>
      </c>
      <c r="U608" s="168">
        <f>VLOOKUP(CONCATENATE(S608,T608),'Sheet1 (2)'!$P$6:$Q$26,2,FALSE)</f>
        <v>0</v>
      </c>
      <c r="V608" s="173" t="s">
        <v>82</v>
      </c>
      <c r="W608" s="173" t="s">
        <v>81</v>
      </c>
      <c r="X608" s="168">
        <f>VLOOKUP(CONCATENATE(V608,W608),'Sheet1 (2)'!$R$6:$S$26,2,FALSE)</f>
        <v>50</v>
      </c>
      <c r="Y608" s="173" t="s">
        <v>80</v>
      </c>
      <c r="Z608" s="173" t="s">
        <v>80</v>
      </c>
      <c r="AA608" s="168">
        <f>VLOOKUP(CONCATENATE(Y608,Z608),'Sheet1 (2)'!$T$6:$U$26,2,FALSE)</f>
        <v>0</v>
      </c>
      <c r="AB608" s="173" t="s">
        <v>80</v>
      </c>
      <c r="AC608" s="173" t="s">
        <v>80</v>
      </c>
      <c r="AD608" s="168">
        <f>VLOOKUP(CONCATENATE(AB608,AC608),'Sheet1 (2)'!$X$6:$Y$26,2,FALSE)</f>
        <v>0</v>
      </c>
      <c r="AE608" s="173" t="s">
        <v>82</v>
      </c>
      <c r="AF608" s="173" t="s">
        <v>81</v>
      </c>
      <c r="AG608" s="168">
        <f>VLOOKUP(CONCATENATE(AE608,AF608),'Sheet1 (2)'!$Z$6:$AA$26,2,FALSE)</f>
        <v>66</v>
      </c>
      <c r="AH608" s="172"/>
      <c r="AI608" s="175"/>
      <c r="AJ608" s="140"/>
      <c r="AK608" s="176" t="s">
        <v>282</v>
      </c>
      <c r="AL608" s="176" t="s">
        <v>76</v>
      </c>
      <c r="AM608" s="170">
        <f t="shared" si="18"/>
        <v>748</v>
      </c>
      <c r="AN608" s="147"/>
      <c r="AO608" s="155"/>
      <c r="AP608" s="156"/>
      <c r="AQ608" s="157">
        <v>2.7362962030000002</v>
      </c>
      <c r="AR608" s="158"/>
      <c r="AS608" s="145">
        <f>LOOKUP(rufmkm,'Sheet1 (2)'!$V$62:$V$71,'Sheet1 (2)'!$W$62:$W$71)</f>
        <v>30</v>
      </c>
      <c r="AT608" s="140"/>
      <c r="AU608" s="157">
        <f>IF(IF(D608='Sheet1 (2)'!$C$69,'Sheet1 (2)'!$D$69*('Sheet1 (2)'!$D$72-rut_index)/'Sheet1 (2)'!$D$72,IF(shee2!D608='Sheet1 (2)'!$C$70,'Sheet1 (2)'!$D$70*('Sheet1 (2)'!$D$72-rut_index)/'Sheet1 (2)'!$D$72,IF(shee2!D608='Sheet1 (2)'!$C$71,'Sheet1 (2)'!$D$71*('Sheet1 (2)'!$D$72-rut_index)/'Sheet1 (2)'!$D$72)))&lt;0,0,IF(D608='Sheet1 (2)'!$C$69,'Sheet1 (2)'!$D$69*('Sheet1 (2)'!$D$72-rut_index)/'Sheet1 (2)'!$D$72,IF(shee2!D608='Sheet1 (2)'!$C$70,'Sheet1 (2)'!$D$70*('Sheet1 (2)'!$D$72-rut_index)/'Sheet1 (2)'!$D$72,IF(shee2!D608='Sheet1 (2)'!$C$71,'Sheet1 (2)'!$D$71*('Sheet1 (2)'!$D$72-rut_index)/'Sheet1 (2)'!$D$72))))</f>
        <v>3.9583333333333335</v>
      </c>
      <c r="AV608" s="157">
        <f>IF(IF(D608='Sheet1 (2)'!$C$69,'Sheet1 (2)'!$D$69*('Sheet1 (2)'!$D$72-crack_s_index)/'Sheet1 (2)'!$D$72,IF(shee2!D608='Sheet1 (2)'!$C$70,'Sheet1 (2)'!$D$70*('Sheet1 (2)'!$D$72-crack_s_index)/'Sheet1 (2)'!$D$72,IF(shee2!D608='Sheet1 (2)'!$C$71,'Sheet1 (2)'!$D$71*('Sheet1 (2)'!$D$72-crack_s_index)/'Sheet1 (2)'!$D$72)))&lt;0,0,IF(D608='Sheet1 (2)'!$C$69,'Sheet1 (2)'!$D$69*('Sheet1 (2)'!$D$72-crack_s_index)/'Sheet1 (2)'!$D$72,IF(shee2!D608='Sheet1 (2)'!$C$70,'Sheet1 (2)'!$D$70*('Sheet1 (2)'!$D$72-crack_s_index)/'Sheet1 (2)'!$D$72,IF(shee2!D608='Sheet1 (2)'!$C$71,'Sheet1 (2)'!$D$71*('Sheet1 (2)'!$D$72-crack_s_index)/'Sheet1 (2)'!$D$72))))</f>
        <v>1.875</v>
      </c>
      <c r="AW608" s="157">
        <f>IF(IF(D608='Sheet1 (2)'!$C$69,'Sheet1 (2)'!$D$69*('Sheet1 (2)'!$D$72-crack_t_index)/'Sheet1 (2)'!$D$72,IF(shee2!D608='Sheet1 (2)'!$C$70,'Sheet1 (2)'!$D$70*('Sheet1 (2)'!$D$72-crack_t_index)/'Sheet1 (2)'!$D$72,IF(shee2!D608='Sheet1 (2)'!$C$71,'Sheet1 (2)'!$D$71*('Sheet1 (2)'!$D$72-crack_t_index)/'Sheet1 (2)'!$D$72)))&lt;0,0,IF(D608='Sheet1 (2)'!$C$69,'Sheet1 (2)'!$D$69*('Sheet1 (2)'!$D$72-crack_t_index)/'Sheet1 (2)'!$D$72,IF(shee2!D608='Sheet1 (2)'!$C$70,'Sheet1 (2)'!$D$70*('Sheet1 (2)'!$D$72-crack_t_index)/'Sheet1 (2)'!$D$72,IF(shee2!D608='Sheet1 (2)'!$C$71,'Sheet1 (2)'!$D$71*('Sheet1 (2)'!$D$72-crack_t_index)/'Sheet1 (2)'!$D$72))))</f>
        <v>1.875</v>
      </c>
      <c r="AX608" s="157">
        <f>IF(IF(D608='Sheet1 (2)'!$C$69,'Sheet1 (2)'!$D$69*('Sheet1 (2)'!$D$72-rave_index)/'Sheet1 (2)'!$D$72,IF(shee2!D608='Sheet1 (2)'!$C$70,'Sheet1 (2)'!$D$70*('Sheet1 (2)'!$D$72-rave_index)/'Sheet1 (2)'!$D$72,IF(shee2!D608='Sheet1 (2)'!$C$71,'Sheet1 (2)'!$D$71*('Sheet1 (2)'!$D$72-rave_index)/'Sheet1 (2)'!$D$72)))&lt;0,0,IF(D608='Sheet1 (2)'!$C$69,'Sheet1 (2)'!$D$69*('Sheet1 (2)'!$D$72-rave_index)/'Sheet1 (2)'!$D$72,IF(shee2!D608='Sheet1 (2)'!$C$70,'Sheet1 (2)'!$D$70*('Sheet1 (2)'!$D$72-rave_index)/'Sheet1 (2)'!$D$72,IF(shee2!D608='Sheet1 (2)'!$C$71,'Sheet1 (2)'!$D$71*('Sheet1 (2)'!$D$72-rave_index)/'Sheet1 (2)'!$D$72))))</f>
        <v>5</v>
      </c>
      <c r="AY608" s="157">
        <f>IF(IF(D608='Sheet1 (2)'!$C$69,'Sheet1 (2)'!$D$69*('Sheet1 (2)'!$D$72-rough_index)/'Sheet1 (2)'!$D$72,IF(shee2!D608='Sheet1 (2)'!$C$70,'Sheet1 (2)'!$D$70*('Sheet1 (2)'!$D$72-rough_index)/'Sheet1 (2)'!$D$72,IF(shee2!D608='Sheet1 (2)'!$C$71,'Sheet1 (2)'!$D$71*('Sheet1 (2)'!$D$72-rough_index)/'Sheet1 (2)'!$D$72)))&lt;0,0,IF(D608='Sheet1 (2)'!$C$69,'Sheet1 (2)'!$D$69*('Sheet1 (2)'!$D$72-rough_index)/'Sheet1 (2)'!$D$72,IF(shee2!D608='Sheet1 (2)'!$C$70,'Sheet1 (2)'!$D$70*('Sheet1 (2)'!$D$72-rough_index)/'Sheet1 (2)'!$D$72,IF(shee2!D608='Sheet1 (2)'!$C$71,'Sheet1 (2)'!$D$71*('Sheet1 (2)'!$D$72-rough_index)/'Sheet1 (2)'!$D$72))))</f>
        <v>2.5</v>
      </c>
      <c r="AZ608" s="159">
        <f>+(AU608*'Sheet1 (2)'!$C$77)+(AV608*'Sheet1 (2)'!$C$78)+(AW608*'Sheet1 (2)'!$C$79)+(AX608*'Sheet1 (2)'!$C$80)+(AY608*'Sheet1 (2)'!$C$81)</f>
        <v>2.791666666666667</v>
      </c>
      <c r="BA608" s="213" t="str">
        <f t="shared" si="19"/>
        <v>Fair</v>
      </c>
      <c r="BE608">
        <f>IF(D608='Sheet1 (2)'!$C$61,'Sheet1 (2)'!$D$61*(counts^2)+'Sheet1 (2)'!$G$61*counts+'Sheet1 (2)'!$J$61,IF(D608='Sheet1 (2)'!$C$62,'Sheet1 (2)'!$D$62*counts+'Sheet1 (2)'!$G$62,IF(D608='Sheet1 (2)'!$C$63,'Sheet1 (2)'!$D$63*counts+'Sheet1 (2)'!$G$63,IF(D608='Sheet1 (2)'!$C$64,'Sheet1 (2)'!$D$64*counts+'Sheet1 (2)'!$G$64))))</f>
        <v>2.0984129299999998</v>
      </c>
    </row>
    <row r="609" spans="1:57" ht="12" customHeight="1">
      <c r="A609" s="145" t="s">
        <v>282</v>
      </c>
      <c r="B609" s="145" t="s">
        <v>76</v>
      </c>
      <c r="C609" s="170">
        <v>749</v>
      </c>
      <c r="D609" s="174" t="s">
        <v>77</v>
      </c>
      <c r="E609" s="171">
        <v>8</v>
      </c>
      <c r="F609" s="171">
        <v>2</v>
      </c>
      <c r="G609" s="171" t="s">
        <v>77</v>
      </c>
      <c r="H609" s="171">
        <v>1</v>
      </c>
      <c r="I609" s="171" t="s">
        <v>77</v>
      </c>
      <c r="J609" s="173" t="s">
        <v>80</v>
      </c>
      <c r="K609" s="173" t="s">
        <v>80</v>
      </c>
      <c r="L609" s="169">
        <f>VLOOKUP(CONCATENATE(J609,K609),'Sheet1 (2)'!$J$6:$K$26,2,FALSE)</f>
        <v>0</v>
      </c>
      <c r="M609" s="173" t="s">
        <v>83</v>
      </c>
      <c r="N609" s="173" t="s">
        <v>81</v>
      </c>
      <c r="O609" s="168">
        <f>VLOOKUP(CONCATENATE(M609,N609),'Sheet1 (2)'!$L$6:$M$26,2,FALSE)</f>
        <v>75</v>
      </c>
      <c r="P609" s="173" t="s">
        <v>83</v>
      </c>
      <c r="Q609" s="173" t="s">
        <v>79</v>
      </c>
      <c r="R609" s="168">
        <f>VLOOKUP(CONCATENATE(P609,Q609),'Sheet1 (2)'!$N$6:$O$26,2,FALSE)</f>
        <v>56.25</v>
      </c>
      <c r="S609" s="173" t="s">
        <v>80</v>
      </c>
      <c r="T609" s="173" t="s">
        <v>80</v>
      </c>
      <c r="U609" s="168">
        <f>VLOOKUP(CONCATENATE(S609,T609),'Sheet1 (2)'!$P$6:$Q$26,2,FALSE)</f>
        <v>0</v>
      </c>
      <c r="V609" s="173" t="s">
        <v>82</v>
      </c>
      <c r="W609" s="173" t="s">
        <v>81</v>
      </c>
      <c r="X609" s="168">
        <f>VLOOKUP(CONCATENATE(V609,W609),'Sheet1 (2)'!$R$6:$S$26,2,FALSE)</f>
        <v>50</v>
      </c>
      <c r="Y609" s="173" t="s">
        <v>80</v>
      </c>
      <c r="Z609" s="173" t="s">
        <v>80</v>
      </c>
      <c r="AA609" s="168">
        <f>VLOOKUP(CONCATENATE(Y609,Z609),'Sheet1 (2)'!$T$6:$U$26,2,FALSE)</f>
        <v>0</v>
      </c>
      <c r="AB609" s="173" t="s">
        <v>80</v>
      </c>
      <c r="AC609" s="173" t="s">
        <v>80</v>
      </c>
      <c r="AD609" s="168">
        <f>VLOOKUP(CONCATENATE(AB609,AC609),'Sheet1 (2)'!$X$6:$Y$26,2,FALSE)</f>
        <v>0</v>
      </c>
      <c r="AE609" s="173" t="s">
        <v>82</v>
      </c>
      <c r="AF609" s="173" t="s">
        <v>81</v>
      </c>
      <c r="AG609" s="168">
        <f>VLOOKUP(CONCATENATE(AE609,AF609),'Sheet1 (2)'!$Z$6:$AA$26,2,FALSE)</f>
        <v>66</v>
      </c>
      <c r="AH609" s="172"/>
      <c r="AI609" s="175"/>
      <c r="AJ609" s="140"/>
      <c r="AK609" s="176" t="s">
        <v>282</v>
      </c>
      <c r="AL609" s="176" t="s">
        <v>76</v>
      </c>
      <c r="AM609" s="170">
        <f t="shared" si="18"/>
        <v>749</v>
      </c>
      <c r="AN609" s="147"/>
      <c r="AO609" s="155"/>
      <c r="AP609" s="156"/>
      <c r="AQ609" s="157">
        <v>6.0706462594000001</v>
      </c>
      <c r="AR609" s="158"/>
      <c r="AS609" s="145">
        <f>LOOKUP(rufmkm,'Sheet1 (2)'!$V$62:$V$71,'Sheet1 (2)'!$W$62:$W$71)</f>
        <v>70</v>
      </c>
      <c r="AT609" s="140"/>
      <c r="AU609" s="157">
        <f>IF(IF(D609='Sheet1 (2)'!$C$69,'Sheet1 (2)'!$D$69*('Sheet1 (2)'!$D$72-rut_index)/'Sheet1 (2)'!$D$72,IF(shee2!D609='Sheet1 (2)'!$C$70,'Sheet1 (2)'!$D$70*('Sheet1 (2)'!$D$72-rut_index)/'Sheet1 (2)'!$D$72,IF(shee2!D609='Sheet1 (2)'!$C$71,'Sheet1 (2)'!$D$71*('Sheet1 (2)'!$D$72-rut_index)/'Sheet1 (2)'!$D$72)))&lt;0,0,IF(D609='Sheet1 (2)'!$C$69,'Sheet1 (2)'!$D$69*('Sheet1 (2)'!$D$72-rut_index)/'Sheet1 (2)'!$D$72,IF(shee2!D609='Sheet1 (2)'!$C$70,'Sheet1 (2)'!$D$70*('Sheet1 (2)'!$D$72-rut_index)/'Sheet1 (2)'!$D$72,IF(shee2!D609='Sheet1 (2)'!$C$71,'Sheet1 (2)'!$D$71*('Sheet1 (2)'!$D$72-rut_index)/'Sheet1 (2)'!$D$72))))</f>
        <v>5</v>
      </c>
      <c r="AV609" s="157">
        <f>IF(IF(D609='Sheet1 (2)'!$C$69,'Sheet1 (2)'!$D$69*('Sheet1 (2)'!$D$72-crack_s_index)/'Sheet1 (2)'!$D$72,IF(shee2!D609='Sheet1 (2)'!$C$70,'Sheet1 (2)'!$D$70*('Sheet1 (2)'!$D$72-crack_s_index)/'Sheet1 (2)'!$D$72,IF(shee2!D609='Sheet1 (2)'!$C$71,'Sheet1 (2)'!$D$71*('Sheet1 (2)'!$D$72-crack_s_index)/'Sheet1 (2)'!$D$72)))&lt;0,0,IF(D609='Sheet1 (2)'!$C$69,'Sheet1 (2)'!$D$69*('Sheet1 (2)'!$D$72-crack_s_index)/'Sheet1 (2)'!$D$72,IF(shee2!D609='Sheet1 (2)'!$C$70,'Sheet1 (2)'!$D$70*('Sheet1 (2)'!$D$72-crack_s_index)/'Sheet1 (2)'!$D$72,IF(shee2!D609='Sheet1 (2)'!$C$71,'Sheet1 (2)'!$D$71*('Sheet1 (2)'!$D$72-crack_s_index)/'Sheet1 (2)'!$D$72))))</f>
        <v>0</v>
      </c>
      <c r="AW609" s="157">
        <f>IF(IF(D609='Sheet1 (2)'!$C$69,'Sheet1 (2)'!$D$69*('Sheet1 (2)'!$D$72-crack_t_index)/'Sheet1 (2)'!$D$72,IF(shee2!D609='Sheet1 (2)'!$C$70,'Sheet1 (2)'!$D$70*('Sheet1 (2)'!$D$72-crack_t_index)/'Sheet1 (2)'!$D$72,IF(shee2!D609='Sheet1 (2)'!$C$71,'Sheet1 (2)'!$D$71*('Sheet1 (2)'!$D$72-crack_t_index)/'Sheet1 (2)'!$D$72)))&lt;0,0,IF(D609='Sheet1 (2)'!$C$69,'Sheet1 (2)'!$D$69*('Sheet1 (2)'!$D$72-crack_t_index)/'Sheet1 (2)'!$D$72,IF(shee2!D609='Sheet1 (2)'!$C$70,'Sheet1 (2)'!$D$70*('Sheet1 (2)'!$D$72-crack_t_index)/'Sheet1 (2)'!$D$72,IF(shee2!D609='Sheet1 (2)'!$C$71,'Sheet1 (2)'!$D$71*('Sheet1 (2)'!$D$72-crack_t_index)/'Sheet1 (2)'!$D$72))))</f>
        <v>0.3125</v>
      </c>
      <c r="AX609" s="157">
        <f>IF(IF(D609='Sheet1 (2)'!$C$69,'Sheet1 (2)'!$D$69*('Sheet1 (2)'!$D$72-rave_index)/'Sheet1 (2)'!$D$72,IF(shee2!D609='Sheet1 (2)'!$C$70,'Sheet1 (2)'!$D$70*('Sheet1 (2)'!$D$72-rave_index)/'Sheet1 (2)'!$D$72,IF(shee2!D609='Sheet1 (2)'!$C$71,'Sheet1 (2)'!$D$71*('Sheet1 (2)'!$D$72-rave_index)/'Sheet1 (2)'!$D$72)))&lt;0,0,IF(D609='Sheet1 (2)'!$C$69,'Sheet1 (2)'!$D$69*('Sheet1 (2)'!$D$72-rave_index)/'Sheet1 (2)'!$D$72,IF(shee2!D609='Sheet1 (2)'!$C$70,'Sheet1 (2)'!$D$70*('Sheet1 (2)'!$D$72-rave_index)/'Sheet1 (2)'!$D$72,IF(shee2!D609='Sheet1 (2)'!$C$71,'Sheet1 (2)'!$D$71*('Sheet1 (2)'!$D$72-rave_index)/'Sheet1 (2)'!$D$72))))</f>
        <v>5</v>
      </c>
      <c r="AY609" s="157">
        <f>IF(IF(D609='Sheet1 (2)'!$C$69,'Sheet1 (2)'!$D$69*('Sheet1 (2)'!$D$72-rough_index)/'Sheet1 (2)'!$D$72,IF(shee2!D609='Sheet1 (2)'!$C$70,'Sheet1 (2)'!$D$70*('Sheet1 (2)'!$D$72-rough_index)/'Sheet1 (2)'!$D$72,IF(shee2!D609='Sheet1 (2)'!$C$71,'Sheet1 (2)'!$D$71*('Sheet1 (2)'!$D$72-rough_index)/'Sheet1 (2)'!$D$72)))&lt;0,0,IF(D609='Sheet1 (2)'!$C$69,'Sheet1 (2)'!$D$69*('Sheet1 (2)'!$D$72-rough_index)/'Sheet1 (2)'!$D$72,IF(shee2!D609='Sheet1 (2)'!$C$70,'Sheet1 (2)'!$D$70*('Sheet1 (2)'!$D$72-rough_index)/'Sheet1 (2)'!$D$72,IF(shee2!D609='Sheet1 (2)'!$C$71,'Sheet1 (2)'!$D$71*('Sheet1 (2)'!$D$72-rough_index)/'Sheet1 (2)'!$D$72))))</f>
        <v>0</v>
      </c>
      <c r="AZ609" s="159">
        <f>+(AU609*'Sheet1 (2)'!$C$77)+(AV609*'Sheet1 (2)'!$C$78)+(AW609*'Sheet1 (2)'!$C$79)+(AX609*'Sheet1 (2)'!$C$80)+(AY609*'Sheet1 (2)'!$C$81)</f>
        <v>1.5125</v>
      </c>
      <c r="BA609" s="213" t="str">
        <f t="shared" si="19"/>
        <v>Poor</v>
      </c>
      <c r="BE609">
        <f>IF(D609='Sheet1 (2)'!$C$61,'Sheet1 (2)'!$D$61*(counts^2)+'Sheet1 (2)'!$G$61*counts+'Sheet1 (2)'!$J$61,IF(D609='Sheet1 (2)'!$C$62,'Sheet1 (2)'!$D$62*counts+'Sheet1 (2)'!$G$62,IF(D609='Sheet1 (2)'!$C$63,'Sheet1 (2)'!$D$63*counts+'Sheet1 (2)'!$G$63,IF(D609='Sheet1 (2)'!$C$64,'Sheet1 (2)'!$D$64*counts+'Sheet1 (2)'!$G$64))))</f>
        <v>2.0984129299999998</v>
      </c>
    </row>
    <row r="610" spans="1:57" ht="12" customHeight="1">
      <c r="A610" s="145" t="s">
        <v>282</v>
      </c>
      <c r="B610" s="145" t="s">
        <v>76</v>
      </c>
      <c r="C610" s="170">
        <v>750</v>
      </c>
      <c r="D610" s="174" t="s">
        <v>77</v>
      </c>
      <c r="E610" s="171">
        <v>8</v>
      </c>
      <c r="F610" s="171">
        <v>2</v>
      </c>
      <c r="G610" s="171" t="s">
        <v>77</v>
      </c>
      <c r="H610" s="171">
        <v>1</v>
      </c>
      <c r="I610" s="171" t="s">
        <v>77</v>
      </c>
      <c r="J610" s="173" t="s">
        <v>78</v>
      </c>
      <c r="K610" s="173" t="s">
        <v>83</v>
      </c>
      <c r="L610" s="169">
        <f>VLOOKUP(CONCATENATE(J610,K610),'Sheet1 (2)'!$J$6:$K$26,2,FALSE)</f>
        <v>12.5</v>
      </c>
      <c r="M610" s="173" t="s">
        <v>83</v>
      </c>
      <c r="N610" s="173" t="s">
        <v>82</v>
      </c>
      <c r="O610" s="168">
        <f>VLOOKUP(CONCATENATE(M610,N610),'Sheet1 (2)'!$L$6:$M$26,2,FALSE)</f>
        <v>18.75</v>
      </c>
      <c r="P610" s="173" t="s">
        <v>83</v>
      </c>
      <c r="Q610" s="173" t="s">
        <v>79</v>
      </c>
      <c r="R610" s="168">
        <f>VLOOKUP(CONCATENATE(P610,Q610),'Sheet1 (2)'!$N$6:$O$26,2,FALSE)</f>
        <v>56.25</v>
      </c>
      <c r="S610" s="173" t="s">
        <v>80</v>
      </c>
      <c r="T610" s="173" t="s">
        <v>80</v>
      </c>
      <c r="U610" s="168">
        <f>VLOOKUP(CONCATENATE(S610,T610),'Sheet1 (2)'!$P$6:$Q$26,2,FALSE)</f>
        <v>0</v>
      </c>
      <c r="V610" s="173" t="s">
        <v>80</v>
      </c>
      <c r="W610" s="173" t="s">
        <v>80</v>
      </c>
      <c r="X610" s="168">
        <f>VLOOKUP(CONCATENATE(V610,W610),'Sheet1 (2)'!$R$6:$S$26,2,FALSE)</f>
        <v>0</v>
      </c>
      <c r="Y610" s="173" t="s">
        <v>80</v>
      </c>
      <c r="Z610" s="173" t="s">
        <v>80</v>
      </c>
      <c r="AA610" s="168">
        <f>VLOOKUP(CONCATENATE(Y610,Z610),'Sheet1 (2)'!$T$6:$U$26,2,FALSE)</f>
        <v>0</v>
      </c>
      <c r="AB610" s="173" t="s">
        <v>80</v>
      </c>
      <c r="AC610" s="173" t="s">
        <v>80</v>
      </c>
      <c r="AD610" s="168">
        <f>VLOOKUP(CONCATENATE(AB610,AC610),'Sheet1 (2)'!$X$6:$Y$26,2,FALSE)</f>
        <v>0</v>
      </c>
      <c r="AE610" s="173" t="s">
        <v>82</v>
      </c>
      <c r="AF610" s="173" t="s">
        <v>81</v>
      </c>
      <c r="AG610" s="168">
        <f>VLOOKUP(CONCATENATE(AE610,AF610),'Sheet1 (2)'!$Z$6:$AA$26,2,FALSE)</f>
        <v>66</v>
      </c>
      <c r="AH610" s="172"/>
      <c r="AI610" s="175"/>
      <c r="AJ610" s="140"/>
      <c r="AK610" s="176" t="s">
        <v>282</v>
      </c>
      <c r="AL610" s="176" t="s">
        <v>76</v>
      </c>
      <c r="AM610" s="170">
        <f t="shared" si="18"/>
        <v>750</v>
      </c>
      <c r="AN610" s="147"/>
      <c r="AO610" s="155"/>
      <c r="AP610" s="156"/>
      <c r="AQ610" s="157">
        <v>2.5799829134000003</v>
      </c>
      <c r="AR610" s="158"/>
      <c r="AS610" s="145">
        <f>LOOKUP(rufmkm,'Sheet1 (2)'!$V$62:$V$71,'Sheet1 (2)'!$W$62:$W$71)</f>
        <v>30</v>
      </c>
      <c r="AT610" s="140"/>
      <c r="AU610" s="157">
        <f>IF(IF(D610='Sheet1 (2)'!$C$69,'Sheet1 (2)'!$D$69*('Sheet1 (2)'!$D$72-rut_index)/'Sheet1 (2)'!$D$72,IF(shee2!D610='Sheet1 (2)'!$C$70,'Sheet1 (2)'!$D$70*('Sheet1 (2)'!$D$72-rut_index)/'Sheet1 (2)'!$D$72,IF(shee2!D610='Sheet1 (2)'!$C$71,'Sheet1 (2)'!$D$71*('Sheet1 (2)'!$D$72-rut_index)/'Sheet1 (2)'!$D$72)))&lt;0,0,IF(D610='Sheet1 (2)'!$C$69,'Sheet1 (2)'!$D$69*('Sheet1 (2)'!$D$72-rut_index)/'Sheet1 (2)'!$D$72,IF(shee2!D610='Sheet1 (2)'!$C$70,'Sheet1 (2)'!$D$70*('Sheet1 (2)'!$D$72-rut_index)/'Sheet1 (2)'!$D$72,IF(shee2!D610='Sheet1 (2)'!$C$71,'Sheet1 (2)'!$D$71*('Sheet1 (2)'!$D$72-rut_index)/'Sheet1 (2)'!$D$72))))</f>
        <v>3.9583333333333335</v>
      </c>
      <c r="AV610" s="157">
        <f>IF(IF(D610='Sheet1 (2)'!$C$69,'Sheet1 (2)'!$D$69*('Sheet1 (2)'!$D$72-crack_s_index)/'Sheet1 (2)'!$D$72,IF(shee2!D610='Sheet1 (2)'!$C$70,'Sheet1 (2)'!$D$70*('Sheet1 (2)'!$D$72-crack_s_index)/'Sheet1 (2)'!$D$72,IF(shee2!D610='Sheet1 (2)'!$C$71,'Sheet1 (2)'!$D$71*('Sheet1 (2)'!$D$72-crack_s_index)/'Sheet1 (2)'!$D$72)))&lt;0,0,IF(D610='Sheet1 (2)'!$C$69,'Sheet1 (2)'!$D$69*('Sheet1 (2)'!$D$72-crack_s_index)/'Sheet1 (2)'!$D$72,IF(shee2!D610='Sheet1 (2)'!$C$70,'Sheet1 (2)'!$D$70*('Sheet1 (2)'!$D$72-crack_s_index)/'Sheet1 (2)'!$D$72,IF(shee2!D610='Sheet1 (2)'!$C$71,'Sheet1 (2)'!$D$71*('Sheet1 (2)'!$D$72-crack_s_index)/'Sheet1 (2)'!$D$72))))</f>
        <v>3.4375</v>
      </c>
      <c r="AW610" s="157">
        <f>IF(IF(D610='Sheet1 (2)'!$C$69,'Sheet1 (2)'!$D$69*('Sheet1 (2)'!$D$72-crack_t_index)/'Sheet1 (2)'!$D$72,IF(shee2!D610='Sheet1 (2)'!$C$70,'Sheet1 (2)'!$D$70*('Sheet1 (2)'!$D$72-crack_t_index)/'Sheet1 (2)'!$D$72,IF(shee2!D610='Sheet1 (2)'!$C$71,'Sheet1 (2)'!$D$71*('Sheet1 (2)'!$D$72-crack_t_index)/'Sheet1 (2)'!$D$72)))&lt;0,0,IF(D610='Sheet1 (2)'!$C$69,'Sheet1 (2)'!$D$69*('Sheet1 (2)'!$D$72-crack_t_index)/'Sheet1 (2)'!$D$72,IF(shee2!D610='Sheet1 (2)'!$C$70,'Sheet1 (2)'!$D$70*('Sheet1 (2)'!$D$72-crack_t_index)/'Sheet1 (2)'!$D$72,IF(shee2!D610='Sheet1 (2)'!$C$71,'Sheet1 (2)'!$D$71*('Sheet1 (2)'!$D$72-crack_t_index)/'Sheet1 (2)'!$D$72))))</f>
        <v>0.3125</v>
      </c>
      <c r="AX610" s="157">
        <f>IF(IF(D610='Sheet1 (2)'!$C$69,'Sheet1 (2)'!$D$69*('Sheet1 (2)'!$D$72-rave_index)/'Sheet1 (2)'!$D$72,IF(shee2!D610='Sheet1 (2)'!$C$70,'Sheet1 (2)'!$D$70*('Sheet1 (2)'!$D$72-rave_index)/'Sheet1 (2)'!$D$72,IF(shee2!D610='Sheet1 (2)'!$C$71,'Sheet1 (2)'!$D$71*('Sheet1 (2)'!$D$72-rave_index)/'Sheet1 (2)'!$D$72)))&lt;0,0,IF(D610='Sheet1 (2)'!$C$69,'Sheet1 (2)'!$D$69*('Sheet1 (2)'!$D$72-rave_index)/'Sheet1 (2)'!$D$72,IF(shee2!D610='Sheet1 (2)'!$C$70,'Sheet1 (2)'!$D$70*('Sheet1 (2)'!$D$72-rave_index)/'Sheet1 (2)'!$D$72,IF(shee2!D610='Sheet1 (2)'!$C$71,'Sheet1 (2)'!$D$71*('Sheet1 (2)'!$D$72-rave_index)/'Sheet1 (2)'!$D$72))))</f>
        <v>5</v>
      </c>
      <c r="AY610" s="157">
        <f>IF(IF(D610='Sheet1 (2)'!$C$69,'Sheet1 (2)'!$D$69*('Sheet1 (2)'!$D$72-rough_index)/'Sheet1 (2)'!$D$72,IF(shee2!D610='Sheet1 (2)'!$C$70,'Sheet1 (2)'!$D$70*('Sheet1 (2)'!$D$72-rough_index)/'Sheet1 (2)'!$D$72,IF(shee2!D610='Sheet1 (2)'!$C$71,'Sheet1 (2)'!$D$71*('Sheet1 (2)'!$D$72-rough_index)/'Sheet1 (2)'!$D$72)))&lt;0,0,IF(D610='Sheet1 (2)'!$C$69,'Sheet1 (2)'!$D$69*('Sheet1 (2)'!$D$72-rough_index)/'Sheet1 (2)'!$D$72,IF(shee2!D610='Sheet1 (2)'!$C$70,'Sheet1 (2)'!$D$70*('Sheet1 (2)'!$D$72-rough_index)/'Sheet1 (2)'!$D$72,IF(shee2!D610='Sheet1 (2)'!$C$71,'Sheet1 (2)'!$D$71*('Sheet1 (2)'!$D$72-rough_index)/'Sheet1 (2)'!$D$72))))</f>
        <v>2.5</v>
      </c>
      <c r="AZ610" s="159">
        <f>+(AU610*'Sheet1 (2)'!$C$77)+(AV610*'Sheet1 (2)'!$C$78)+(AW610*'Sheet1 (2)'!$C$79)+(AX610*'Sheet1 (2)'!$C$80)+(AY610*'Sheet1 (2)'!$C$81)</f>
        <v>3.291666666666667</v>
      </c>
      <c r="BA610" s="213" t="str">
        <f t="shared" si="19"/>
        <v>Fair</v>
      </c>
      <c r="BE610">
        <f>IF(D610='Sheet1 (2)'!$C$61,'Sheet1 (2)'!$D$61*(counts^2)+'Sheet1 (2)'!$G$61*counts+'Sheet1 (2)'!$J$61,IF(D610='Sheet1 (2)'!$C$62,'Sheet1 (2)'!$D$62*counts+'Sheet1 (2)'!$G$62,IF(D610='Sheet1 (2)'!$C$63,'Sheet1 (2)'!$D$63*counts+'Sheet1 (2)'!$G$63,IF(D610='Sheet1 (2)'!$C$64,'Sheet1 (2)'!$D$64*counts+'Sheet1 (2)'!$G$64))))</f>
        <v>2.0984129299999998</v>
      </c>
    </row>
    <row r="611" spans="1:57" ht="12" customHeight="1">
      <c r="A611" s="145" t="s">
        <v>282</v>
      </c>
      <c r="B611" s="145" t="s">
        <v>76</v>
      </c>
      <c r="C611" s="170">
        <v>751</v>
      </c>
      <c r="D611" s="174" t="s">
        <v>77</v>
      </c>
      <c r="E611" s="171">
        <v>8</v>
      </c>
      <c r="F611" s="171">
        <v>2</v>
      </c>
      <c r="G611" s="171" t="s">
        <v>77</v>
      </c>
      <c r="H611" s="171">
        <v>1</v>
      </c>
      <c r="I611" s="171" t="s">
        <v>77</v>
      </c>
      <c r="J611" s="173" t="s">
        <v>80</v>
      </c>
      <c r="K611" s="173" t="s">
        <v>80</v>
      </c>
      <c r="L611" s="169">
        <f>VLOOKUP(CONCATENATE(J611,K611),'Sheet1 (2)'!$J$6:$K$26,2,FALSE)</f>
        <v>0</v>
      </c>
      <c r="M611" s="173" t="s">
        <v>80</v>
      </c>
      <c r="N611" s="173" t="s">
        <v>80</v>
      </c>
      <c r="O611" s="168">
        <f>VLOOKUP(CONCATENATE(M611,N611),'Sheet1 (2)'!$L$6:$M$26,2,FALSE)</f>
        <v>0</v>
      </c>
      <c r="P611" s="173" t="s">
        <v>83</v>
      </c>
      <c r="Q611" s="173" t="s">
        <v>83</v>
      </c>
      <c r="R611" s="168">
        <f>VLOOKUP(CONCATENATE(P611,Q611),'Sheet1 (2)'!$N$6:$O$26,2,FALSE)</f>
        <v>37.5</v>
      </c>
      <c r="S611" s="173" t="s">
        <v>80</v>
      </c>
      <c r="T611" s="173" t="s">
        <v>80</v>
      </c>
      <c r="U611" s="168">
        <f>VLOOKUP(CONCATENATE(S611,T611),'Sheet1 (2)'!$P$6:$Q$26,2,FALSE)</f>
        <v>0</v>
      </c>
      <c r="V611" s="173" t="s">
        <v>80</v>
      </c>
      <c r="W611" s="173" t="s">
        <v>80</v>
      </c>
      <c r="X611" s="168">
        <f>VLOOKUP(CONCATENATE(V611,W611),'Sheet1 (2)'!$R$6:$S$26,2,FALSE)</f>
        <v>0</v>
      </c>
      <c r="Y611" s="173" t="s">
        <v>80</v>
      </c>
      <c r="Z611" s="173" t="s">
        <v>80</v>
      </c>
      <c r="AA611" s="168">
        <f>VLOOKUP(CONCATENATE(Y611,Z611),'Sheet1 (2)'!$T$6:$U$26,2,FALSE)</f>
        <v>0</v>
      </c>
      <c r="AB611" s="173" t="s">
        <v>80</v>
      </c>
      <c r="AC611" s="173" t="s">
        <v>80</v>
      </c>
      <c r="AD611" s="168">
        <f>VLOOKUP(CONCATENATE(AB611,AC611),'Sheet1 (2)'!$X$6:$Y$26,2,FALSE)</f>
        <v>0</v>
      </c>
      <c r="AE611" s="173" t="s">
        <v>82</v>
      </c>
      <c r="AF611" s="173" t="s">
        <v>81</v>
      </c>
      <c r="AG611" s="168">
        <f>VLOOKUP(CONCATENATE(AE611,AF611),'Sheet1 (2)'!$Z$6:$AA$26,2,FALSE)</f>
        <v>66</v>
      </c>
      <c r="AH611" s="172"/>
      <c r="AI611" s="175"/>
      <c r="AJ611" s="140"/>
      <c r="AK611" s="176" t="s">
        <v>282</v>
      </c>
      <c r="AL611" s="176" t="s">
        <v>76</v>
      </c>
      <c r="AM611" s="170">
        <f t="shared" si="18"/>
        <v>751</v>
      </c>
      <c r="AN611" s="147"/>
      <c r="AO611" s="155"/>
      <c r="AP611" s="156"/>
      <c r="AQ611" s="157">
        <v>2.8888148080000002</v>
      </c>
      <c r="AR611" s="158"/>
      <c r="AS611" s="145">
        <f>LOOKUP(rufmkm,'Sheet1 (2)'!$V$62:$V$71,'Sheet1 (2)'!$W$62:$W$71)</f>
        <v>30</v>
      </c>
      <c r="AT611" s="140"/>
      <c r="AU611" s="157">
        <f>IF(IF(D611='Sheet1 (2)'!$C$69,'Sheet1 (2)'!$D$69*('Sheet1 (2)'!$D$72-rut_index)/'Sheet1 (2)'!$D$72,IF(shee2!D611='Sheet1 (2)'!$C$70,'Sheet1 (2)'!$D$70*('Sheet1 (2)'!$D$72-rut_index)/'Sheet1 (2)'!$D$72,IF(shee2!D611='Sheet1 (2)'!$C$71,'Sheet1 (2)'!$D$71*('Sheet1 (2)'!$D$72-rut_index)/'Sheet1 (2)'!$D$72)))&lt;0,0,IF(D611='Sheet1 (2)'!$C$69,'Sheet1 (2)'!$D$69*('Sheet1 (2)'!$D$72-rut_index)/'Sheet1 (2)'!$D$72,IF(shee2!D611='Sheet1 (2)'!$C$70,'Sheet1 (2)'!$D$70*('Sheet1 (2)'!$D$72-rut_index)/'Sheet1 (2)'!$D$72,IF(shee2!D611='Sheet1 (2)'!$C$71,'Sheet1 (2)'!$D$71*('Sheet1 (2)'!$D$72-rut_index)/'Sheet1 (2)'!$D$72))))</f>
        <v>5</v>
      </c>
      <c r="AV611" s="157">
        <f>IF(IF(D611='Sheet1 (2)'!$C$69,'Sheet1 (2)'!$D$69*('Sheet1 (2)'!$D$72-crack_s_index)/'Sheet1 (2)'!$D$72,IF(shee2!D611='Sheet1 (2)'!$C$70,'Sheet1 (2)'!$D$70*('Sheet1 (2)'!$D$72-crack_s_index)/'Sheet1 (2)'!$D$72,IF(shee2!D611='Sheet1 (2)'!$C$71,'Sheet1 (2)'!$D$71*('Sheet1 (2)'!$D$72-crack_s_index)/'Sheet1 (2)'!$D$72)))&lt;0,0,IF(D611='Sheet1 (2)'!$C$69,'Sheet1 (2)'!$D$69*('Sheet1 (2)'!$D$72-crack_s_index)/'Sheet1 (2)'!$D$72,IF(shee2!D611='Sheet1 (2)'!$C$70,'Sheet1 (2)'!$D$70*('Sheet1 (2)'!$D$72-crack_s_index)/'Sheet1 (2)'!$D$72,IF(shee2!D611='Sheet1 (2)'!$C$71,'Sheet1 (2)'!$D$71*('Sheet1 (2)'!$D$72-crack_s_index)/'Sheet1 (2)'!$D$72))))</f>
        <v>5</v>
      </c>
      <c r="AW611" s="157">
        <f>IF(IF(D611='Sheet1 (2)'!$C$69,'Sheet1 (2)'!$D$69*('Sheet1 (2)'!$D$72-crack_t_index)/'Sheet1 (2)'!$D$72,IF(shee2!D611='Sheet1 (2)'!$C$70,'Sheet1 (2)'!$D$70*('Sheet1 (2)'!$D$72-crack_t_index)/'Sheet1 (2)'!$D$72,IF(shee2!D611='Sheet1 (2)'!$C$71,'Sheet1 (2)'!$D$71*('Sheet1 (2)'!$D$72-crack_t_index)/'Sheet1 (2)'!$D$72)))&lt;0,0,IF(D611='Sheet1 (2)'!$C$69,'Sheet1 (2)'!$D$69*('Sheet1 (2)'!$D$72-crack_t_index)/'Sheet1 (2)'!$D$72,IF(shee2!D611='Sheet1 (2)'!$C$70,'Sheet1 (2)'!$D$70*('Sheet1 (2)'!$D$72-crack_t_index)/'Sheet1 (2)'!$D$72,IF(shee2!D611='Sheet1 (2)'!$C$71,'Sheet1 (2)'!$D$71*('Sheet1 (2)'!$D$72-crack_t_index)/'Sheet1 (2)'!$D$72))))</f>
        <v>1.875</v>
      </c>
      <c r="AX611" s="157">
        <f>IF(IF(D611='Sheet1 (2)'!$C$69,'Sheet1 (2)'!$D$69*('Sheet1 (2)'!$D$72-rave_index)/'Sheet1 (2)'!$D$72,IF(shee2!D611='Sheet1 (2)'!$C$70,'Sheet1 (2)'!$D$70*('Sheet1 (2)'!$D$72-rave_index)/'Sheet1 (2)'!$D$72,IF(shee2!D611='Sheet1 (2)'!$C$71,'Sheet1 (2)'!$D$71*('Sheet1 (2)'!$D$72-rave_index)/'Sheet1 (2)'!$D$72)))&lt;0,0,IF(D611='Sheet1 (2)'!$C$69,'Sheet1 (2)'!$D$69*('Sheet1 (2)'!$D$72-rave_index)/'Sheet1 (2)'!$D$72,IF(shee2!D611='Sheet1 (2)'!$C$70,'Sheet1 (2)'!$D$70*('Sheet1 (2)'!$D$72-rave_index)/'Sheet1 (2)'!$D$72,IF(shee2!D611='Sheet1 (2)'!$C$71,'Sheet1 (2)'!$D$71*('Sheet1 (2)'!$D$72-rave_index)/'Sheet1 (2)'!$D$72))))</f>
        <v>5</v>
      </c>
      <c r="AY611" s="157">
        <f>IF(IF(D611='Sheet1 (2)'!$C$69,'Sheet1 (2)'!$D$69*('Sheet1 (2)'!$D$72-rough_index)/'Sheet1 (2)'!$D$72,IF(shee2!D611='Sheet1 (2)'!$C$70,'Sheet1 (2)'!$D$70*('Sheet1 (2)'!$D$72-rough_index)/'Sheet1 (2)'!$D$72,IF(shee2!D611='Sheet1 (2)'!$C$71,'Sheet1 (2)'!$D$71*('Sheet1 (2)'!$D$72-rough_index)/'Sheet1 (2)'!$D$72)))&lt;0,0,IF(D611='Sheet1 (2)'!$C$69,'Sheet1 (2)'!$D$69*('Sheet1 (2)'!$D$72-rough_index)/'Sheet1 (2)'!$D$72,IF(shee2!D611='Sheet1 (2)'!$C$70,'Sheet1 (2)'!$D$70*('Sheet1 (2)'!$D$72-rough_index)/'Sheet1 (2)'!$D$72,IF(shee2!D611='Sheet1 (2)'!$C$71,'Sheet1 (2)'!$D$71*('Sheet1 (2)'!$D$72-rough_index)/'Sheet1 (2)'!$D$72))))</f>
        <v>2.5</v>
      </c>
      <c r="AZ611" s="159">
        <f>+(AU611*'Sheet1 (2)'!$C$77)+(AV611*'Sheet1 (2)'!$C$78)+(AW611*'Sheet1 (2)'!$C$79)+(AX611*'Sheet1 (2)'!$C$80)+(AY611*'Sheet1 (2)'!$C$81)</f>
        <v>4.125</v>
      </c>
      <c r="BA611" s="213" t="str">
        <f t="shared" si="19"/>
        <v>Good</v>
      </c>
      <c r="BE611">
        <f>IF(D611='Sheet1 (2)'!$C$61,'Sheet1 (2)'!$D$61*(counts^2)+'Sheet1 (2)'!$G$61*counts+'Sheet1 (2)'!$J$61,IF(D611='Sheet1 (2)'!$C$62,'Sheet1 (2)'!$D$62*counts+'Sheet1 (2)'!$G$62,IF(D611='Sheet1 (2)'!$C$63,'Sheet1 (2)'!$D$63*counts+'Sheet1 (2)'!$G$63,IF(D611='Sheet1 (2)'!$C$64,'Sheet1 (2)'!$D$64*counts+'Sheet1 (2)'!$G$64))))</f>
        <v>2.0984129299999998</v>
      </c>
    </row>
    <row r="612" spans="1:57" ht="12" customHeight="1">
      <c r="A612" s="145" t="s">
        <v>282</v>
      </c>
      <c r="B612" s="145" t="s">
        <v>76</v>
      </c>
      <c r="C612" s="170">
        <v>752</v>
      </c>
      <c r="D612" s="174" t="s">
        <v>77</v>
      </c>
      <c r="E612" s="171">
        <v>8</v>
      </c>
      <c r="F612" s="171">
        <v>2</v>
      </c>
      <c r="G612" s="171" t="s">
        <v>77</v>
      </c>
      <c r="H612" s="171">
        <v>1</v>
      </c>
      <c r="I612" s="171" t="s">
        <v>77</v>
      </c>
      <c r="J612" s="173" t="s">
        <v>78</v>
      </c>
      <c r="K612" s="173" t="s">
        <v>83</v>
      </c>
      <c r="L612" s="169">
        <f>VLOOKUP(CONCATENATE(J612,K612),'Sheet1 (2)'!$J$6:$K$26,2,FALSE)</f>
        <v>12.5</v>
      </c>
      <c r="M612" s="173" t="s">
        <v>80</v>
      </c>
      <c r="N612" s="173" t="s">
        <v>80</v>
      </c>
      <c r="O612" s="168">
        <f>VLOOKUP(CONCATENATE(M612,N612),'Sheet1 (2)'!$L$6:$M$26,2,FALSE)</f>
        <v>0</v>
      </c>
      <c r="P612" s="173" t="s">
        <v>83</v>
      </c>
      <c r="Q612" s="173" t="s">
        <v>79</v>
      </c>
      <c r="R612" s="168">
        <f>VLOOKUP(CONCATENATE(P612,Q612),'Sheet1 (2)'!$N$6:$O$26,2,FALSE)</f>
        <v>56.25</v>
      </c>
      <c r="S612" s="173" t="s">
        <v>80</v>
      </c>
      <c r="T612" s="173" t="s">
        <v>80</v>
      </c>
      <c r="U612" s="168">
        <f>VLOOKUP(CONCATENATE(S612,T612),'Sheet1 (2)'!$P$6:$Q$26,2,FALSE)</f>
        <v>0</v>
      </c>
      <c r="V612" s="173" t="s">
        <v>80</v>
      </c>
      <c r="W612" s="173" t="s">
        <v>80</v>
      </c>
      <c r="X612" s="168">
        <f>VLOOKUP(CONCATENATE(V612,W612),'Sheet1 (2)'!$R$6:$S$26,2,FALSE)</f>
        <v>0</v>
      </c>
      <c r="Y612" s="173" t="s">
        <v>80</v>
      </c>
      <c r="Z612" s="173" t="s">
        <v>80</v>
      </c>
      <c r="AA612" s="168">
        <f>VLOOKUP(CONCATENATE(Y612,Z612),'Sheet1 (2)'!$T$6:$U$26,2,FALSE)</f>
        <v>0</v>
      </c>
      <c r="AB612" s="173" t="s">
        <v>80</v>
      </c>
      <c r="AC612" s="173" t="s">
        <v>80</v>
      </c>
      <c r="AD612" s="168">
        <f>VLOOKUP(CONCATENATE(AB612,AC612),'Sheet1 (2)'!$X$6:$Y$26,2,FALSE)</f>
        <v>0</v>
      </c>
      <c r="AE612" s="173" t="s">
        <v>82</v>
      </c>
      <c r="AF612" s="173" t="s">
        <v>81</v>
      </c>
      <c r="AG612" s="168">
        <f>VLOOKUP(CONCATENATE(AE612,AF612),'Sheet1 (2)'!$Z$6:$AA$26,2,FALSE)</f>
        <v>66</v>
      </c>
      <c r="AH612" s="172"/>
      <c r="AI612" s="175"/>
      <c r="AJ612" s="140"/>
      <c r="AK612" s="176" t="s">
        <v>282</v>
      </c>
      <c r="AL612" s="176" t="s">
        <v>76</v>
      </c>
      <c r="AM612" s="170">
        <f t="shared" si="18"/>
        <v>752</v>
      </c>
      <c r="AN612" s="147"/>
      <c r="AO612" s="155"/>
      <c r="AP612" s="156"/>
      <c r="AQ612" s="157">
        <v>2.4041123064000005</v>
      </c>
      <c r="AR612" s="158"/>
      <c r="AS612" s="145">
        <f>LOOKUP(rufmkm,'Sheet1 (2)'!$V$62:$V$71,'Sheet1 (2)'!$W$62:$W$71)</f>
        <v>30</v>
      </c>
      <c r="AT612" s="140"/>
      <c r="AU612" s="157">
        <f>IF(IF(D612='Sheet1 (2)'!$C$69,'Sheet1 (2)'!$D$69*('Sheet1 (2)'!$D$72-rut_index)/'Sheet1 (2)'!$D$72,IF(shee2!D612='Sheet1 (2)'!$C$70,'Sheet1 (2)'!$D$70*('Sheet1 (2)'!$D$72-rut_index)/'Sheet1 (2)'!$D$72,IF(shee2!D612='Sheet1 (2)'!$C$71,'Sheet1 (2)'!$D$71*('Sheet1 (2)'!$D$72-rut_index)/'Sheet1 (2)'!$D$72)))&lt;0,0,IF(D612='Sheet1 (2)'!$C$69,'Sheet1 (2)'!$D$69*('Sheet1 (2)'!$D$72-rut_index)/'Sheet1 (2)'!$D$72,IF(shee2!D612='Sheet1 (2)'!$C$70,'Sheet1 (2)'!$D$70*('Sheet1 (2)'!$D$72-rut_index)/'Sheet1 (2)'!$D$72,IF(shee2!D612='Sheet1 (2)'!$C$71,'Sheet1 (2)'!$D$71*('Sheet1 (2)'!$D$72-rut_index)/'Sheet1 (2)'!$D$72))))</f>
        <v>3.9583333333333335</v>
      </c>
      <c r="AV612" s="157">
        <f>IF(IF(D612='Sheet1 (2)'!$C$69,'Sheet1 (2)'!$D$69*('Sheet1 (2)'!$D$72-crack_s_index)/'Sheet1 (2)'!$D$72,IF(shee2!D612='Sheet1 (2)'!$C$70,'Sheet1 (2)'!$D$70*('Sheet1 (2)'!$D$72-crack_s_index)/'Sheet1 (2)'!$D$72,IF(shee2!D612='Sheet1 (2)'!$C$71,'Sheet1 (2)'!$D$71*('Sheet1 (2)'!$D$72-crack_s_index)/'Sheet1 (2)'!$D$72)))&lt;0,0,IF(D612='Sheet1 (2)'!$C$69,'Sheet1 (2)'!$D$69*('Sheet1 (2)'!$D$72-crack_s_index)/'Sheet1 (2)'!$D$72,IF(shee2!D612='Sheet1 (2)'!$C$70,'Sheet1 (2)'!$D$70*('Sheet1 (2)'!$D$72-crack_s_index)/'Sheet1 (2)'!$D$72,IF(shee2!D612='Sheet1 (2)'!$C$71,'Sheet1 (2)'!$D$71*('Sheet1 (2)'!$D$72-crack_s_index)/'Sheet1 (2)'!$D$72))))</f>
        <v>5</v>
      </c>
      <c r="AW612" s="157">
        <f>IF(IF(D612='Sheet1 (2)'!$C$69,'Sheet1 (2)'!$D$69*('Sheet1 (2)'!$D$72-crack_t_index)/'Sheet1 (2)'!$D$72,IF(shee2!D612='Sheet1 (2)'!$C$70,'Sheet1 (2)'!$D$70*('Sheet1 (2)'!$D$72-crack_t_index)/'Sheet1 (2)'!$D$72,IF(shee2!D612='Sheet1 (2)'!$C$71,'Sheet1 (2)'!$D$71*('Sheet1 (2)'!$D$72-crack_t_index)/'Sheet1 (2)'!$D$72)))&lt;0,0,IF(D612='Sheet1 (2)'!$C$69,'Sheet1 (2)'!$D$69*('Sheet1 (2)'!$D$72-crack_t_index)/'Sheet1 (2)'!$D$72,IF(shee2!D612='Sheet1 (2)'!$C$70,'Sheet1 (2)'!$D$70*('Sheet1 (2)'!$D$72-crack_t_index)/'Sheet1 (2)'!$D$72,IF(shee2!D612='Sheet1 (2)'!$C$71,'Sheet1 (2)'!$D$71*('Sheet1 (2)'!$D$72-crack_t_index)/'Sheet1 (2)'!$D$72))))</f>
        <v>0.3125</v>
      </c>
      <c r="AX612" s="157">
        <f>IF(IF(D612='Sheet1 (2)'!$C$69,'Sheet1 (2)'!$D$69*('Sheet1 (2)'!$D$72-rave_index)/'Sheet1 (2)'!$D$72,IF(shee2!D612='Sheet1 (2)'!$C$70,'Sheet1 (2)'!$D$70*('Sheet1 (2)'!$D$72-rave_index)/'Sheet1 (2)'!$D$72,IF(shee2!D612='Sheet1 (2)'!$C$71,'Sheet1 (2)'!$D$71*('Sheet1 (2)'!$D$72-rave_index)/'Sheet1 (2)'!$D$72)))&lt;0,0,IF(D612='Sheet1 (2)'!$C$69,'Sheet1 (2)'!$D$69*('Sheet1 (2)'!$D$72-rave_index)/'Sheet1 (2)'!$D$72,IF(shee2!D612='Sheet1 (2)'!$C$70,'Sheet1 (2)'!$D$70*('Sheet1 (2)'!$D$72-rave_index)/'Sheet1 (2)'!$D$72,IF(shee2!D612='Sheet1 (2)'!$C$71,'Sheet1 (2)'!$D$71*('Sheet1 (2)'!$D$72-rave_index)/'Sheet1 (2)'!$D$72))))</f>
        <v>5</v>
      </c>
      <c r="AY612" s="157">
        <f>IF(IF(D612='Sheet1 (2)'!$C$69,'Sheet1 (2)'!$D$69*('Sheet1 (2)'!$D$72-rough_index)/'Sheet1 (2)'!$D$72,IF(shee2!D612='Sheet1 (2)'!$C$70,'Sheet1 (2)'!$D$70*('Sheet1 (2)'!$D$72-rough_index)/'Sheet1 (2)'!$D$72,IF(shee2!D612='Sheet1 (2)'!$C$71,'Sheet1 (2)'!$D$71*('Sheet1 (2)'!$D$72-rough_index)/'Sheet1 (2)'!$D$72)))&lt;0,0,IF(D612='Sheet1 (2)'!$C$69,'Sheet1 (2)'!$D$69*('Sheet1 (2)'!$D$72-rough_index)/'Sheet1 (2)'!$D$72,IF(shee2!D612='Sheet1 (2)'!$C$70,'Sheet1 (2)'!$D$70*('Sheet1 (2)'!$D$72-rough_index)/'Sheet1 (2)'!$D$72,IF(shee2!D612='Sheet1 (2)'!$C$71,'Sheet1 (2)'!$D$71*('Sheet1 (2)'!$D$72-rough_index)/'Sheet1 (2)'!$D$72))))</f>
        <v>2.5</v>
      </c>
      <c r="AZ612" s="159">
        <f>+(AU612*'Sheet1 (2)'!$C$77)+(AV612*'Sheet1 (2)'!$C$78)+(AW612*'Sheet1 (2)'!$C$79)+(AX612*'Sheet1 (2)'!$C$80)+(AY612*'Sheet1 (2)'!$C$81)</f>
        <v>3.854166666666667</v>
      </c>
      <c r="BA612" s="213" t="str">
        <f t="shared" si="19"/>
        <v>Fair</v>
      </c>
      <c r="BE612">
        <f>IF(D612='Sheet1 (2)'!$C$61,'Sheet1 (2)'!$D$61*(counts^2)+'Sheet1 (2)'!$G$61*counts+'Sheet1 (2)'!$J$61,IF(D612='Sheet1 (2)'!$C$62,'Sheet1 (2)'!$D$62*counts+'Sheet1 (2)'!$G$62,IF(D612='Sheet1 (2)'!$C$63,'Sheet1 (2)'!$D$63*counts+'Sheet1 (2)'!$G$63,IF(D612='Sheet1 (2)'!$C$64,'Sheet1 (2)'!$D$64*counts+'Sheet1 (2)'!$G$64))))</f>
        <v>2.0984129299999998</v>
      </c>
    </row>
    <row r="613" spans="1:57" ht="12" customHeight="1">
      <c r="A613" s="145" t="s">
        <v>282</v>
      </c>
      <c r="B613" s="145" t="s">
        <v>76</v>
      </c>
      <c r="C613" s="170">
        <v>753</v>
      </c>
      <c r="D613" s="174" t="s">
        <v>77</v>
      </c>
      <c r="E613" s="171">
        <v>8</v>
      </c>
      <c r="F613" s="171">
        <v>2</v>
      </c>
      <c r="G613" s="171" t="s">
        <v>77</v>
      </c>
      <c r="H613" s="171">
        <v>1</v>
      </c>
      <c r="I613" s="171" t="s">
        <v>77</v>
      </c>
      <c r="J613" s="173" t="s">
        <v>78</v>
      </c>
      <c r="K613" s="173" t="s">
        <v>83</v>
      </c>
      <c r="L613" s="169">
        <f>VLOOKUP(CONCATENATE(J613,K613),'Sheet1 (2)'!$J$6:$K$26,2,FALSE)</f>
        <v>12.5</v>
      </c>
      <c r="M613" s="173" t="s">
        <v>80</v>
      </c>
      <c r="N613" s="173" t="s">
        <v>80</v>
      </c>
      <c r="O613" s="168">
        <f>VLOOKUP(CONCATENATE(M613,N613),'Sheet1 (2)'!$L$6:$M$26,2,FALSE)</f>
        <v>0</v>
      </c>
      <c r="P613" s="173" t="s">
        <v>83</v>
      </c>
      <c r="Q613" s="173" t="s">
        <v>79</v>
      </c>
      <c r="R613" s="168">
        <f>VLOOKUP(CONCATENATE(P613,Q613),'Sheet1 (2)'!$N$6:$O$26,2,FALSE)</f>
        <v>56.25</v>
      </c>
      <c r="S613" s="173" t="s">
        <v>80</v>
      </c>
      <c r="T613" s="173" t="s">
        <v>80</v>
      </c>
      <c r="U613" s="168">
        <f>VLOOKUP(CONCATENATE(S613,T613),'Sheet1 (2)'!$P$6:$Q$26,2,FALSE)</f>
        <v>0</v>
      </c>
      <c r="V613" s="173" t="s">
        <v>80</v>
      </c>
      <c r="W613" s="173" t="s">
        <v>80</v>
      </c>
      <c r="X613" s="168">
        <f>VLOOKUP(CONCATENATE(V613,W613),'Sheet1 (2)'!$R$6:$S$26,2,FALSE)</f>
        <v>0</v>
      </c>
      <c r="Y613" s="173" t="s">
        <v>80</v>
      </c>
      <c r="Z613" s="173" t="s">
        <v>80</v>
      </c>
      <c r="AA613" s="168">
        <f>VLOOKUP(CONCATENATE(Y613,Z613),'Sheet1 (2)'!$T$6:$U$26,2,FALSE)</f>
        <v>0</v>
      </c>
      <c r="AB613" s="173" t="s">
        <v>80</v>
      </c>
      <c r="AC613" s="173" t="s">
        <v>80</v>
      </c>
      <c r="AD613" s="168">
        <f>VLOOKUP(CONCATENATE(AB613,AC613),'Sheet1 (2)'!$X$6:$Y$26,2,FALSE)</f>
        <v>0</v>
      </c>
      <c r="AE613" s="173" t="s">
        <v>82</v>
      </c>
      <c r="AF613" s="173" t="s">
        <v>81</v>
      </c>
      <c r="AG613" s="168">
        <f>VLOOKUP(CONCATENATE(AE613,AF613),'Sheet1 (2)'!$Z$6:$AA$26,2,FALSE)</f>
        <v>66</v>
      </c>
      <c r="AH613" s="172"/>
      <c r="AI613" s="175"/>
      <c r="AJ613" s="140"/>
      <c r="AK613" s="176" t="s">
        <v>282</v>
      </c>
      <c r="AL613" s="176" t="s">
        <v>76</v>
      </c>
      <c r="AM613" s="170">
        <f t="shared" si="18"/>
        <v>753</v>
      </c>
      <c r="AN613" s="147"/>
      <c r="AO613" s="155"/>
      <c r="AP613" s="156"/>
      <c r="AQ613" s="157">
        <v>3.1071081205999995</v>
      </c>
      <c r="AR613" s="158"/>
      <c r="AS613" s="145">
        <f>LOOKUP(rufmkm,'Sheet1 (2)'!$V$62:$V$71,'Sheet1 (2)'!$W$62:$W$71)</f>
        <v>40</v>
      </c>
      <c r="AT613" s="140"/>
      <c r="AU613" s="157">
        <f>IF(IF(D613='Sheet1 (2)'!$C$69,'Sheet1 (2)'!$D$69*('Sheet1 (2)'!$D$72-rut_index)/'Sheet1 (2)'!$D$72,IF(shee2!D613='Sheet1 (2)'!$C$70,'Sheet1 (2)'!$D$70*('Sheet1 (2)'!$D$72-rut_index)/'Sheet1 (2)'!$D$72,IF(shee2!D613='Sheet1 (2)'!$C$71,'Sheet1 (2)'!$D$71*('Sheet1 (2)'!$D$72-rut_index)/'Sheet1 (2)'!$D$72)))&lt;0,0,IF(D613='Sheet1 (2)'!$C$69,'Sheet1 (2)'!$D$69*('Sheet1 (2)'!$D$72-rut_index)/'Sheet1 (2)'!$D$72,IF(shee2!D613='Sheet1 (2)'!$C$70,'Sheet1 (2)'!$D$70*('Sheet1 (2)'!$D$72-rut_index)/'Sheet1 (2)'!$D$72,IF(shee2!D613='Sheet1 (2)'!$C$71,'Sheet1 (2)'!$D$71*('Sheet1 (2)'!$D$72-rut_index)/'Sheet1 (2)'!$D$72))))</f>
        <v>3.9583333333333335</v>
      </c>
      <c r="AV613" s="157">
        <f>IF(IF(D613='Sheet1 (2)'!$C$69,'Sheet1 (2)'!$D$69*('Sheet1 (2)'!$D$72-crack_s_index)/'Sheet1 (2)'!$D$72,IF(shee2!D613='Sheet1 (2)'!$C$70,'Sheet1 (2)'!$D$70*('Sheet1 (2)'!$D$72-crack_s_index)/'Sheet1 (2)'!$D$72,IF(shee2!D613='Sheet1 (2)'!$C$71,'Sheet1 (2)'!$D$71*('Sheet1 (2)'!$D$72-crack_s_index)/'Sheet1 (2)'!$D$72)))&lt;0,0,IF(D613='Sheet1 (2)'!$C$69,'Sheet1 (2)'!$D$69*('Sheet1 (2)'!$D$72-crack_s_index)/'Sheet1 (2)'!$D$72,IF(shee2!D613='Sheet1 (2)'!$C$70,'Sheet1 (2)'!$D$70*('Sheet1 (2)'!$D$72-crack_s_index)/'Sheet1 (2)'!$D$72,IF(shee2!D613='Sheet1 (2)'!$C$71,'Sheet1 (2)'!$D$71*('Sheet1 (2)'!$D$72-crack_s_index)/'Sheet1 (2)'!$D$72))))</f>
        <v>5</v>
      </c>
      <c r="AW613" s="157">
        <f>IF(IF(D613='Sheet1 (2)'!$C$69,'Sheet1 (2)'!$D$69*('Sheet1 (2)'!$D$72-crack_t_index)/'Sheet1 (2)'!$D$72,IF(shee2!D613='Sheet1 (2)'!$C$70,'Sheet1 (2)'!$D$70*('Sheet1 (2)'!$D$72-crack_t_index)/'Sheet1 (2)'!$D$72,IF(shee2!D613='Sheet1 (2)'!$C$71,'Sheet1 (2)'!$D$71*('Sheet1 (2)'!$D$72-crack_t_index)/'Sheet1 (2)'!$D$72)))&lt;0,0,IF(D613='Sheet1 (2)'!$C$69,'Sheet1 (2)'!$D$69*('Sheet1 (2)'!$D$72-crack_t_index)/'Sheet1 (2)'!$D$72,IF(shee2!D613='Sheet1 (2)'!$C$70,'Sheet1 (2)'!$D$70*('Sheet1 (2)'!$D$72-crack_t_index)/'Sheet1 (2)'!$D$72,IF(shee2!D613='Sheet1 (2)'!$C$71,'Sheet1 (2)'!$D$71*('Sheet1 (2)'!$D$72-crack_t_index)/'Sheet1 (2)'!$D$72))))</f>
        <v>0.3125</v>
      </c>
      <c r="AX613" s="157">
        <f>IF(IF(D613='Sheet1 (2)'!$C$69,'Sheet1 (2)'!$D$69*('Sheet1 (2)'!$D$72-rave_index)/'Sheet1 (2)'!$D$72,IF(shee2!D613='Sheet1 (2)'!$C$70,'Sheet1 (2)'!$D$70*('Sheet1 (2)'!$D$72-rave_index)/'Sheet1 (2)'!$D$72,IF(shee2!D613='Sheet1 (2)'!$C$71,'Sheet1 (2)'!$D$71*('Sheet1 (2)'!$D$72-rave_index)/'Sheet1 (2)'!$D$72)))&lt;0,0,IF(D613='Sheet1 (2)'!$C$69,'Sheet1 (2)'!$D$69*('Sheet1 (2)'!$D$72-rave_index)/'Sheet1 (2)'!$D$72,IF(shee2!D613='Sheet1 (2)'!$C$70,'Sheet1 (2)'!$D$70*('Sheet1 (2)'!$D$72-rave_index)/'Sheet1 (2)'!$D$72,IF(shee2!D613='Sheet1 (2)'!$C$71,'Sheet1 (2)'!$D$71*('Sheet1 (2)'!$D$72-rave_index)/'Sheet1 (2)'!$D$72))))</f>
        <v>5</v>
      </c>
      <c r="AY613" s="157">
        <f>IF(IF(D613='Sheet1 (2)'!$C$69,'Sheet1 (2)'!$D$69*('Sheet1 (2)'!$D$72-rough_index)/'Sheet1 (2)'!$D$72,IF(shee2!D613='Sheet1 (2)'!$C$70,'Sheet1 (2)'!$D$70*('Sheet1 (2)'!$D$72-rough_index)/'Sheet1 (2)'!$D$72,IF(shee2!D613='Sheet1 (2)'!$C$71,'Sheet1 (2)'!$D$71*('Sheet1 (2)'!$D$72-rough_index)/'Sheet1 (2)'!$D$72)))&lt;0,0,IF(D613='Sheet1 (2)'!$C$69,'Sheet1 (2)'!$D$69*('Sheet1 (2)'!$D$72-rough_index)/'Sheet1 (2)'!$D$72,IF(shee2!D613='Sheet1 (2)'!$C$70,'Sheet1 (2)'!$D$70*('Sheet1 (2)'!$D$72-rough_index)/'Sheet1 (2)'!$D$72,IF(shee2!D613='Sheet1 (2)'!$C$71,'Sheet1 (2)'!$D$71*('Sheet1 (2)'!$D$72-rough_index)/'Sheet1 (2)'!$D$72))))</f>
        <v>1.6666666666666667</v>
      </c>
      <c r="AZ613" s="159">
        <f>+(AU613*'Sheet1 (2)'!$C$77)+(AV613*'Sheet1 (2)'!$C$78)+(AW613*'Sheet1 (2)'!$C$79)+(AX613*'Sheet1 (2)'!$C$80)+(AY613*'Sheet1 (2)'!$C$81)</f>
        <v>3.604166666666667</v>
      </c>
      <c r="BA613" s="213" t="str">
        <f t="shared" si="19"/>
        <v>Fair</v>
      </c>
      <c r="BE613">
        <f>IF(D613='Sheet1 (2)'!$C$61,'Sheet1 (2)'!$D$61*(counts^2)+'Sheet1 (2)'!$G$61*counts+'Sheet1 (2)'!$J$61,IF(D613='Sheet1 (2)'!$C$62,'Sheet1 (2)'!$D$62*counts+'Sheet1 (2)'!$G$62,IF(D613='Sheet1 (2)'!$C$63,'Sheet1 (2)'!$D$63*counts+'Sheet1 (2)'!$G$63,IF(D613='Sheet1 (2)'!$C$64,'Sheet1 (2)'!$D$64*counts+'Sheet1 (2)'!$G$64))))</f>
        <v>2.0984129299999998</v>
      </c>
    </row>
    <row r="614" spans="1:57" ht="12" customHeight="1">
      <c r="A614" s="145" t="s">
        <v>282</v>
      </c>
      <c r="B614" s="145" t="s">
        <v>76</v>
      </c>
      <c r="C614" s="170">
        <v>754</v>
      </c>
      <c r="D614" s="174" t="s">
        <v>77</v>
      </c>
      <c r="E614" s="171">
        <v>8</v>
      </c>
      <c r="F614" s="171">
        <v>2</v>
      </c>
      <c r="G614" s="171" t="s">
        <v>77</v>
      </c>
      <c r="H614" s="171">
        <v>1</v>
      </c>
      <c r="I614" s="171" t="s">
        <v>77</v>
      </c>
      <c r="J614" s="173" t="s">
        <v>78</v>
      </c>
      <c r="K614" s="173" t="s">
        <v>79</v>
      </c>
      <c r="L614" s="169">
        <f>VLOOKUP(CONCATENATE(J614,K614),'Sheet1 (2)'!$J$6:$K$26,2,FALSE)</f>
        <v>18.75</v>
      </c>
      <c r="M614" s="173" t="s">
        <v>83</v>
      </c>
      <c r="N614" s="173" t="s">
        <v>81</v>
      </c>
      <c r="O614" s="168">
        <f>VLOOKUP(CONCATENATE(M614,N614),'Sheet1 (2)'!$L$6:$M$26,2,FALSE)</f>
        <v>75</v>
      </c>
      <c r="P614" s="173" t="s">
        <v>83</v>
      </c>
      <c r="Q614" s="173" t="s">
        <v>81</v>
      </c>
      <c r="R614" s="168">
        <f>VLOOKUP(CONCATENATE(P614,Q614),'Sheet1 (2)'!$N$6:$O$26,2,FALSE)</f>
        <v>75</v>
      </c>
      <c r="S614" s="173" t="s">
        <v>80</v>
      </c>
      <c r="T614" s="173" t="s">
        <v>80</v>
      </c>
      <c r="U614" s="168">
        <f>VLOOKUP(CONCATENATE(S614,T614),'Sheet1 (2)'!$P$6:$Q$26,2,FALSE)</f>
        <v>0</v>
      </c>
      <c r="V614" s="173" t="s">
        <v>80</v>
      </c>
      <c r="W614" s="173" t="s">
        <v>80</v>
      </c>
      <c r="X614" s="168">
        <f>VLOOKUP(CONCATENATE(V614,W614),'Sheet1 (2)'!$R$6:$S$26,2,FALSE)</f>
        <v>0</v>
      </c>
      <c r="Y614" s="173" t="s">
        <v>80</v>
      </c>
      <c r="Z614" s="173" t="s">
        <v>80</v>
      </c>
      <c r="AA614" s="168">
        <f>VLOOKUP(CONCATENATE(Y614,Z614),'Sheet1 (2)'!$T$6:$U$26,2,FALSE)</f>
        <v>0</v>
      </c>
      <c r="AB614" s="173" t="s">
        <v>80</v>
      </c>
      <c r="AC614" s="173" t="s">
        <v>80</v>
      </c>
      <c r="AD614" s="168">
        <f>VLOOKUP(CONCATENATE(AB614,AC614),'Sheet1 (2)'!$X$6:$Y$26,2,FALSE)</f>
        <v>0</v>
      </c>
      <c r="AE614" s="173" t="s">
        <v>82</v>
      </c>
      <c r="AF614" s="173" t="s">
        <v>81</v>
      </c>
      <c r="AG614" s="168">
        <f>VLOOKUP(CONCATENATE(AE614,AF614),'Sheet1 (2)'!$Z$6:$AA$26,2,FALSE)</f>
        <v>66</v>
      </c>
      <c r="AH614" s="172"/>
      <c r="AI614" s="175"/>
      <c r="AJ614" s="140"/>
      <c r="AK614" s="176" t="s">
        <v>282</v>
      </c>
      <c r="AL614" s="176" t="s">
        <v>76</v>
      </c>
      <c r="AM614" s="170">
        <f t="shared" si="18"/>
        <v>754</v>
      </c>
      <c r="AN614" s="147"/>
      <c r="AO614" s="155"/>
      <c r="AP614" s="156"/>
      <c r="AQ614" s="157">
        <v>4.8659489241999996</v>
      </c>
      <c r="AR614" s="158"/>
      <c r="AS614" s="145">
        <f>LOOKUP(rufmkm,'Sheet1 (2)'!$V$62:$V$71,'Sheet1 (2)'!$W$62:$W$71)</f>
        <v>50</v>
      </c>
      <c r="AT614" s="140"/>
      <c r="AU614" s="157">
        <f>IF(IF(D614='Sheet1 (2)'!$C$69,'Sheet1 (2)'!$D$69*('Sheet1 (2)'!$D$72-rut_index)/'Sheet1 (2)'!$D$72,IF(shee2!D614='Sheet1 (2)'!$C$70,'Sheet1 (2)'!$D$70*('Sheet1 (2)'!$D$72-rut_index)/'Sheet1 (2)'!$D$72,IF(shee2!D614='Sheet1 (2)'!$C$71,'Sheet1 (2)'!$D$71*('Sheet1 (2)'!$D$72-rut_index)/'Sheet1 (2)'!$D$72)))&lt;0,0,IF(D614='Sheet1 (2)'!$C$69,'Sheet1 (2)'!$D$69*('Sheet1 (2)'!$D$72-rut_index)/'Sheet1 (2)'!$D$72,IF(shee2!D614='Sheet1 (2)'!$C$70,'Sheet1 (2)'!$D$70*('Sheet1 (2)'!$D$72-rut_index)/'Sheet1 (2)'!$D$72,IF(shee2!D614='Sheet1 (2)'!$C$71,'Sheet1 (2)'!$D$71*('Sheet1 (2)'!$D$72-rut_index)/'Sheet1 (2)'!$D$72))))</f>
        <v>3.4375</v>
      </c>
      <c r="AV614" s="157">
        <f>IF(IF(D614='Sheet1 (2)'!$C$69,'Sheet1 (2)'!$D$69*('Sheet1 (2)'!$D$72-crack_s_index)/'Sheet1 (2)'!$D$72,IF(shee2!D614='Sheet1 (2)'!$C$70,'Sheet1 (2)'!$D$70*('Sheet1 (2)'!$D$72-crack_s_index)/'Sheet1 (2)'!$D$72,IF(shee2!D614='Sheet1 (2)'!$C$71,'Sheet1 (2)'!$D$71*('Sheet1 (2)'!$D$72-crack_s_index)/'Sheet1 (2)'!$D$72)))&lt;0,0,IF(D614='Sheet1 (2)'!$C$69,'Sheet1 (2)'!$D$69*('Sheet1 (2)'!$D$72-crack_s_index)/'Sheet1 (2)'!$D$72,IF(shee2!D614='Sheet1 (2)'!$C$70,'Sheet1 (2)'!$D$70*('Sheet1 (2)'!$D$72-crack_s_index)/'Sheet1 (2)'!$D$72,IF(shee2!D614='Sheet1 (2)'!$C$71,'Sheet1 (2)'!$D$71*('Sheet1 (2)'!$D$72-crack_s_index)/'Sheet1 (2)'!$D$72))))</f>
        <v>0</v>
      </c>
      <c r="AW614" s="157">
        <f>IF(IF(D614='Sheet1 (2)'!$C$69,'Sheet1 (2)'!$D$69*('Sheet1 (2)'!$D$72-crack_t_index)/'Sheet1 (2)'!$D$72,IF(shee2!D614='Sheet1 (2)'!$C$70,'Sheet1 (2)'!$D$70*('Sheet1 (2)'!$D$72-crack_t_index)/'Sheet1 (2)'!$D$72,IF(shee2!D614='Sheet1 (2)'!$C$71,'Sheet1 (2)'!$D$71*('Sheet1 (2)'!$D$72-crack_t_index)/'Sheet1 (2)'!$D$72)))&lt;0,0,IF(D614='Sheet1 (2)'!$C$69,'Sheet1 (2)'!$D$69*('Sheet1 (2)'!$D$72-crack_t_index)/'Sheet1 (2)'!$D$72,IF(shee2!D614='Sheet1 (2)'!$C$70,'Sheet1 (2)'!$D$70*('Sheet1 (2)'!$D$72-crack_t_index)/'Sheet1 (2)'!$D$72,IF(shee2!D614='Sheet1 (2)'!$C$71,'Sheet1 (2)'!$D$71*('Sheet1 (2)'!$D$72-crack_t_index)/'Sheet1 (2)'!$D$72))))</f>
        <v>0</v>
      </c>
      <c r="AX614" s="157">
        <f>IF(IF(D614='Sheet1 (2)'!$C$69,'Sheet1 (2)'!$D$69*('Sheet1 (2)'!$D$72-rave_index)/'Sheet1 (2)'!$D$72,IF(shee2!D614='Sheet1 (2)'!$C$70,'Sheet1 (2)'!$D$70*('Sheet1 (2)'!$D$72-rave_index)/'Sheet1 (2)'!$D$72,IF(shee2!D614='Sheet1 (2)'!$C$71,'Sheet1 (2)'!$D$71*('Sheet1 (2)'!$D$72-rave_index)/'Sheet1 (2)'!$D$72)))&lt;0,0,IF(D614='Sheet1 (2)'!$C$69,'Sheet1 (2)'!$D$69*('Sheet1 (2)'!$D$72-rave_index)/'Sheet1 (2)'!$D$72,IF(shee2!D614='Sheet1 (2)'!$C$70,'Sheet1 (2)'!$D$70*('Sheet1 (2)'!$D$72-rave_index)/'Sheet1 (2)'!$D$72,IF(shee2!D614='Sheet1 (2)'!$C$71,'Sheet1 (2)'!$D$71*('Sheet1 (2)'!$D$72-rave_index)/'Sheet1 (2)'!$D$72))))</f>
        <v>5</v>
      </c>
      <c r="AY614" s="157">
        <f>IF(IF(D614='Sheet1 (2)'!$C$69,'Sheet1 (2)'!$D$69*('Sheet1 (2)'!$D$72-rough_index)/'Sheet1 (2)'!$D$72,IF(shee2!D614='Sheet1 (2)'!$C$70,'Sheet1 (2)'!$D$70*('Sheet1 (2)'!$D$72-rough_index)/'Sheet1 (2)'!$D$72,IF(shee2!D614='Sheet1 (2)'!$C$71,'Sheet1 (2)'!$D$71*('Sheet1 (2)'!$D$72-rough_index)/'Sheet1 (2)'!$D$72)))&lt;0,0,IF(D614='Sheet1 (2)'!$C$69,'Sheet1 (2)'!$D$69*('Sheet1 (2)'!$D$72-rough_index)/'Sheet1 (2)'!$D$72,IF(shee2!D614='Sheet1 (2)'!$C$70,'Sheet1 (2)'!$D$70*('Sheet1 (2)'!$D$72-rough_index)/'Sheet1 (2)'!$D$72,IF(shee2!D614='Sheet1 (2)'!$C$71,'Sheet1 (2)'!$D$71*('Sheet1 (2)'!$D$72-rough_index)/'Sheet1 (2)'!$D$72))))</f>
        <v>0.83333333333333337</v>
      </c>
      <c r="AZ614" s="159">
        <f>+(AU614*'Sheet1 (2)'!$C$77)+(AV614*'Sheet1 (2)'!$C$78)+(AW614*'Sheet1 (2)'!$C$79)+(AX614*'Sheet1 (2)'!$C$80)+(AY614*'Sheet1 (2)'!$C$81)</f>
        <v>1.4375</v>
      </c>
      <c r="BA614" s="213" t="str">
        <f t="shared" si="19"/>
        <v>Poor</v>
      </c>
      <c r="BE614">
        <f>IF(D614='Sheet1 (2)'!$C$61,'Sheet1 (2)'!$D$61*(counts^2)+'Sheet1 (2)'!$G$61*counts+'Sheet1 (2)'!$J$61,IF(D614='Sheet1 (2)'!$C$62,'Sheet1 (2)'!$D$62*counts+'Sheet1 (2)'!$G$62,IF(D614='Sheet1 (2)'!$C$63,'Sheet1 (2)'!$D$63*counts+'Sheet1 (2)'!$G$63,IF(D614='Sheet1 (2)'!$C$64,'Sheet1 (2)'!$D$64*counts+'Sheet1 (2)'!$G$64))))</f>
        <v>2.0984129299999998</v>
      </c>
    </row>
    <row r="615" spans="1:57" ht="12" customHeight="1">
      <c r="A615" s="145" t="s">
        <v>282</v>
      </c>
      <c r="B615" s="145" t="s">
        <v>76</v>
      </c>
      <c r="C615" s="170">
        <v>755</v>
      </c>
      <c r="D615" s="174" t="s">
        <v>77</v>
      </c>
      <c r="E615" s="171">
        <v>8</v>
      </c>
      <c r="F615" s="171">
        <v>2</v>
      </c>
      <c r="G615" s="171" t="s">
        <v>77</v>
      </c>
      <c r="H615" s="171">
        <v>1</v>
      </c>
      <c r="I615" s="171" t="s">
        <v>77</v>
      </c>
      <c r="J615" s="173" t="s">
        <v>80</v>
      </c>
      <c r="K615" s="173" t="s">
        <v>80</v>
      </c>
      <c r="L615" s="169">
        <f>VLOOKUP(CONCATENATE(J615,K615),'Sheet1 (2)'!$J$6:$K$26,2,FALSE)</f>
        <v>0</v>
      </c>
      <c r="M615" s="173" t="s">
        <v>83</v>
      </c>
      <c r="N615" s="173" t="s">
        <v>79</v>
      </c>
      <c r="O615" s="168">
        <f>VLOOKUP(CONCATENATE(M615,N615),'Sheet1 (2)'!$L$6:$M$26,2,FALSE)</f>
        <v>56.25</v>
      </c>
      <c r="P615" s="173" t="s">
        <v>83</v>
      </c>
      <c r="Q615" s="173" t="s">
        <v>83</v>
      </c>
      <c r="R615" s="168">
        <f>VLOOKUP(CONCATENATE(P615,Q615),'Sheet1 (2)'!$N$6:$O$26,2,FALSE)</f>
        <v>37.5</v>
      </c>
      <c r="S615" s="173" t="s">
        <v>80</v>
      </c>
      <c r="T615" s="173" t="s">
        <v>80</v>
      </c>
      <c r="U615" s="168">
        <f>VLOOKUP(CONCATENATE(S615,T615),'Sheet1 (2)'!$P$6:$Q$26,2,FALSE)</f>
        <v>0</v>
      </c>
      <c r="V615" s="173" t="s">
        <v>82</v>
      </c>
      <c r="W615" s="173" t="s">
        <v>81</v>
      </c>
      <c r="X615" s="168">
        <f>VLOOKUP(CONCATENATE(V615,W615),'Sheet1 (2)'!$R$6:$S$26,2,FALSE)</f>
        <v>50</v>
      </c>
      <c r="Y615" s="173" t="s">
        <v>80</v>
      </c>
      <c r="Z615" s="173" t="s">
        <v>80</v>
      </c>
      <c r="AA615" s="168">
        <f>VLOOKUP(CONCATENATE(Y615,Z615),'Sheet1 (2)'!$T$6:$U$26,2,FALSE)</f>
        <v>0</v>
      </c>
      <c r="AB615" s="173" t="s">
        <v>80</v>
      </c>
      <c r="AC615" s="173" t="s">
        <v>80</v>
      </c>
      <c r="AD615" s="168">
        <f>VLOOKUP(CONCATENATE(AB615,AC615),'Sheet1 (2)'!$X$6:$Y$26,2,FALSE)</f>
        <v>0</v>
      </c>
      <c r="AE615" s="173" t="s">
        <v>82</v>
      </c>
      <c r="AF615" s="173" t="s">
        <v>81</v>
      </c>
      <c r="AG615" s="168">
        <f>VLOOKUP(CONCATENATE(AE615,AF615),'Sheet1 (2)'!$Z$6:$AA$26,2,FALSE)</f>
        <v>66</v>
      </c>
      <c r="AH615" s="172"/>
      <c r="AI615" s="175"/>
      <c r="AJ615" s="140"/>
      <c r="AK615" s="176" t="s">
        <v>282</v>
      </c>
      <c r="AL615" s="176" t="s">
        <v>76</v>
      </c>
      <c r="AM615" s="170">
        <f t="shared" si="18"/>
        <v>755</v>
      </c>
      <c r="AN615" s="147"/>
      <c r="AO615" s="155"/>
      <c r="AP615" s="156"/>
      <c r="AQ615" s="157">
        <v>2.4198556581999999</v>
      </c>
      <c r="AR615" s="158"/>
      <c r="AS615" s="145">
        <f>LOOKUP(rufmkm,'Sheet1 (2)'!$V$62:$V$71,'Sheet1 (2)'!$W$62:$W$71)</f>
        <v>30</v>
      </c>
      <c r="AT615" s="140"/>
      <c r="AU615" s="157">
        <f>IF(IF(D615='Sheet1 (2)'!$C$69,'Sheet1 (2)'!$D$69*('Sheet1 (2)'!$D$72-rut_index)/'Sheet1 (2)'!$D$72,IF(shee2!D615='Sheet1 (2)'!$C$70,'Sheet1 (2)'!$D$70*('Sheet1 (2)'!$D$72-rut_index)/'Sheet1 (2)'!$D$72,IF(shee2!D615='Sheet1 (2)'!$C$71,'Sheet1 (2)'!$D$71*('Sheet1 (2)'!$D$72-rut_index)/'Sheet1 (2)'!$D$72)))&lt;0,0,IF(D615='Sheet1 (2)'!$C$69,'Sheet1 (2)'!$D$69*('Sheet1 (2)'!$D$72-rut_index)/'Sheet1 (2)'!$D$72,IF(shee2!D615='Sheet1 (2)'!$C$70,'Sheet1 (2)'!$D$70*('Sheet1 (2)'!$D$72-rut_index)/'Sheet1 (2)'!$D$72,IF(shee2!D615='Sheet1 (2)'!$C$71,'Sheet1 (2)'!$D$71*('Sheet1 (2)'!$D$72-rut_index)/'Sheet1 (2)'!$D$72))))</f>
        <v>5</v>
      </c>
      <c r="AV615" s="157">
        <f>IF(IF(D615='Sheet1 (2)'!$C$69,'Sheet1 (2)'!$D$69*('Sheet1 (2)'!$D$72-crack_s_index)/'Sheet1 (2)'!$D$72,IF(shee2!D615='Sheet1 (2)'!$C$70,'Sheet1 (2)'!$D$70*('Sheet1 (2)'!$D$72-crack_s_index)/'Sheet1 (2)'!$D$72,IF(shee2!D615='Sheet1 (2)'!$C$71,'Sheet1 (2)'!$D$71*('Sheet1 (2)'!$D$72-crack_s_index)/'Sheet1 (2)'!$D$72)))&lt;0,0,IF(D615='Sheet1 (2)'!$C$69,'Sheet1 (2)'!$D$69*('Sheet1 (2)'!$D$72-crack_s_index)/'Sheet1 (2)'!$D$72,IF(shee2!D615='Sheet1 (2)'!$C$70,'Sheet1 (2)'!$D$70*('Sheet1 (2)'!$D$72-crack_s_index)/'Sheet1 (2)'!$D$72,IF(shee2!D615='Sheet1 (2)'!$C$71,'Sheet1 (2)'!$D$71*('Sheet1 (2)'!$D$72-crack_s_index)/'Sheet1 (2)'!$D$72))))</f>
        <v>0.3125</v>
      </c>
      <c r="AW615" s="157">
        <f>IF(IF(D615='Sheet1 (2)'!$C$69,'Sheet1 (2)'!$D$69*('Sheet1 (2)'!$D$72-crack_t_index)/'Sheet1 (2)'!$D$72,IF(shee2!D615='Sheet1 (2)'!$C$70,'Sheet1 (2)'!$D$70*('Sheet1 (2)'!$D$72-crack_t_index)/'Sheet1 (2)'!$D$72,IF(shee2!D615='Sheet1 (2)'!$C$71,'Sheet1 (2)'!$D$71*('Sheet1 (2)'!$D$72-crack_t_index)/'Sheet1 (2)'!$D$72)))&lt;0,0,IF(D615='Sheet1 (2)'!$C$69,'Sheet1 (2)'!$D$69*('Sheet1 (2)'!$D$72-crack_t_index)/'Sheet1 (2)'!$D$72,IF(shee2!D615='Sheet1 (2)'!$C$70,'Sheet1 (2)'!$D$70*('Sheet1 (2)'!$D$72-crack_t_index)/'Sheet1 (2)'!$D$72,IF(shee2!D615='Sheet1 (2)'!$C$71,'Sheet1 (2)'!$D$71*('Sheet1 (2)'!$D$72-crack_t_index)/'Sheet1 (2)'!$D$72))))</f>
        <v>1.875</v>
      </c>
      <c r="AX615" s="157">
        <f>IF(IF(D615='Sheet1 (2)'!$C$69,'Sheet1 (2)'!$D$69*('Sheet1 (2)'!$D$72-rave_index)/'Sheet1 (2)'!$D$72,IF(shee2!D615='Sheet1 (2)'!$C$70,'Sheet1 (2)'!$D$70*('Sheet1 (2)'!$D$72-rave_index)/'Sheet1 (2)'!$D$72,IF(shee2!D615='Sheet1 (2)'!$C$71,'Sheet1 (2)'!$D$71*('Sheet1 (2)'!$D$72-rave_index)/'Sheet1 (2)'!$D$72)))&lt;0,0,IF(D615='Sheet1 (2)'!$C$69,'Sheet1 (2)'!$D$69*('Sheet1 (2)'!$D$72-rave_index)/'Sheet1 (2)'!$D$72,IF(shee2!D615='Sheet1 (2)'!$C$70,'Sheet1 (2)'!$D$70*('Sheet1 (2)'!$D$72-rave_index)/'Sheet1 (2)'!$D$72,IF(shee2!D615='Sheet1 (2)'!$C$71,'Sheet1 (2)'!$D$71*('Sheet1 (2)'!$D$72-rave_index)/'Sheet1 (2)'!$D$72))))</f>
        <v>5</v>
      </c>
      <c r="AY615" s="157">
        <f>IF(IF(D615='Sheet1 (2)'!$C$69,'Sheet1 (2)'!$D$69*('Sheet1 (2)'!$D$72-rough_index)/'Sheet1 (2)'!$D$72,IF(shee2!D615='Sheet1 (2)'!$C$70,'Sheet1 (2)'!$D$70*('Sheet1 (2)'!$D$72-rough_index)/'Sheet1 (2)'!$D$72,IF(shee2!D615='Sheet1 (2)'!$C$71,'Sheet1 (2)'!$D$71*('Sheet1 (2)'!$D$72-rough_index)/'Sheet1 (2)'!$D$72)))&lt;0,0,IF(D615='Sheet1 (2)'!$C$69,'Sheet1 (2)'!$D$69*('Sheet1 (2)'!$D$72-rough_index)/'Sheet1 (2)'!$D$72,IF(shee2!D615='Sheet1 (2)'!$C$70,'Sheet1 (2)'!$D$70*('Sheet1 (2)'!$D$72-rough_index)/'Sheet1 (2)'!$D$72,IF(shee2!D615='Sheet1 (2)'!$C$71,'Sheet1 (2)'!$D$71*('Sheet1 (2)'!$D$72-rough_index)/'Sheet1 (2)'!$D$72))))</f>
        <v>2.5</v>
      </c>
      <c r="AZ615" s="159">
        <f>+(AU615*'Sheet1 (2)'!$C$77)+(AV615*'Sheet1 (2)'!$C$78)+(AW615*'Sheet1 (2)'!$C$79)+(AX615*'Sheet1 (2)'!$C$80)+(AY615*'Sheet1 (2)'!$C$81)</f>
        <v>2.4375</v>
      </c>
      <c r="BA615" s="213" t="str">
        <f t="shared" si="19"/>
        <v>Poor</v>
      </c>
      <c r="BE615">
        <f>IF(D615='Sheet1 (2)'!$C$61,'Sheet1 (2)'!$D$61*(counts^2)+'Sheet1 (2)'!$G$61*counts+'Sheet1 (2)'!$J$61,IF(D615='Sheet1 (2)'!$C$62,'Sheet1 (2)'!$D$62*counts+'Sheet1 (2)'!$G$62,IF(D615='Sheet1 (2)'!$C$63,'Sheet1 (2)'!$D$63*counts+'Sheet1 (2)'!$G$63,IF(D615='Sheet1 (2)'!$C$64,'Sheet1 (2)'!$D$64*counts+'Sheet1 (2)'!$G$64))))</f>
        <v>2.0984129299999998</v>
      </c>
    </row>
    <row r="616" spans="1:57" ht="12" customHeight="1">
      <c r="A616" s="145" t="s">
        <v>282</v>
      </c>
      <c r="B616" s="145" t="s">
        <v>76</v>
      </c>
      <c r="C616" s="170">
        <v>756</v>
      </c>
      <c r="D616" s="174" t="s">
        <v>77</v>
      </c>
      <c r="E616" s="171">
        <v>8</v>
      </c>
      <c r="F616" s="171">
        <v>2</v>
      </c>
      <c r="G616" s="171" t="s">
        <v>77</v>
      </c>
      <c r="H616" s="171">
        <v>1</v>
      </c>
      <c r="I616" s="171" t="s">
        <v>77</v>
      </c>
      <c r="J616" s="173" t="s">
        <v>80</v>
      </c>
      <c r="K616" s="173" t="s">
        <v>80</v>
      </c>
      <c r="L616" s="169">
        <f>VLOOKUP(CONCATENATE(J616,K616),'Sheet1 (2)'!$J$6:$K$26,2,FALSE)</f>
        <v>0</v>
      </c>
      <c r="M616" s="173" t="s">
        <v>83</v>
      </c>
      <c r="N616" s="173" t="s">
        <v>79</v>
      </c>
      <c r="O616" s="168">
        <f>VLOOKUP(CONCATENATE(M616,N616),'Sheet1 (2)'!$L$6:$M$26,2,FALSE)</f>
        <v>56.25</v>
      </c>
      <c r="P616" s="173" t="s">
        <v>83</v>
      </c>
      <c r="Q616" s="173" t="s">
        <v>83</v>
      </c>
      <c r="R616" s="168">
        <f>VLOOKUP(CONCATENATE(P616,Q616),'Sheet1 (2)'!$N$6:$O$26,2,FALSE)</f>
        <v>37.5</v>
      </c>
      <c r="S616" s="173" t="s">
        <v>80</v>
      </c>
      <c r="T616" s="173" t="s">
        <v>80</v>
      </c>
      <c r="U616" s="168">
        <f>VLOOKUP(CONCATENATE(S616,T616),'Sheet1 (2)'!$P$6:$Q$26,2,FALSE)</f>
        <v>0</v>
      </c>
      <c r="V616" s="173" t="s">
        <v>80</v>
      </c>
      <c r="W616" s="173" t="s">
        <v>80</v>
      </c>
      <c r="X616" s="168">
        <f>VLOOKUP(CONCATENATE(V616,W616),'Sheet1 (2)'!$R$6:$S$26,2,FALSE)</f>
        <v>0</v>
      </c>
      <c r="Y616" s="173" t="s">
        <v>80</v>
      </c>
      <c r="Z616" s="173" t="s">
        <v>80</v>
      </c>
      <c r="AA616" s="168">
        <f>VLOOKUP(CONCATENATE(Y616,Z616),'Sheet1 (2)'!$T$6:$U$26,2,FALSE)</f>
        <v>0</v>
      </c>
      <c r="AB616" s="173" t="s">
        <v>80</v>
      </c>
      <c r="AC616" s="173" t="s">
        <v>80</v>
      </c>
      <c r="AD616" s="168">
        <f>VLOOKUP(CONCATENATE(AB616,AC616),'Sheet1 (2)'!$X$6:$Y$26,2,FALSE)</f>
        <v>0</v>
      </c>
      <c r="AE616" s="173" t="s">
        <v>82</v>
      </c>
      <c r="AF616" s="173" t="s">
        <v>81</v>
      </c>
      <c r="AG616" s="168">
        <f>VLOOKUP(CONCATENATE(AE616,AF616),'Sheet1 (2)'!$Z$6:$AA$26,2,FALSE)</f>
        <v>66</v>
      </c>
      <c r="AH616" s="172"/>
      <c r="AI616" s="175"/>
      <c r="AJ616" s="140"/>
      <c r="AK616" s="176" t="s">
        <v>282</v>
      </c>
      <c r="AL616" s="176" t="s">
        <v>76</v>
      </c>
      <c r="AM616" s="170">
        <f t="shared" si="18"/>
        <v>756</v>
      </c>
      <c r="AN616" s="147"/>
      <c r="AO616" s="155"/>
      <c r="AP616" s="156"/>
      <c r="AQ616" s="157">
        <v>2.6927731306</v>
      </c>
      <c r="AR616" s="158"/>
      <c r="AS616" s="145">
        <f>LOOKUP(rufmkm,'Sheet1 (2)'!$V$62:$V$71,'Sheet1 (2)'!$W$62:$W$71)</f>
        <v>30</v>
      </c>
      <c r="AT616" s="140"/>
      <c r="AU616" s="157">
        <f>IF(IF(D616='Sheet1 (2)'!$C$69,'Sheet1 (2)'!$D$69*('Sheet1 (2)'!$D$72-rut_index)/'Sheet1 (2)'!$D$72,IF(shee2!D616='Sheet1 (2)'!$C$70,'Sheet1 (2)'!$D$70*('Sheet1 (2)'!$D$72-rut_index)/'Sheet1 (2)'!$D$72,IF(shee2!D616='Sheet1 (2)'!$C$71,'Sheet1 (2)'!$D$71*('Sheet1 (2)'!$D$72-rut_index)/'Sheet1 (2)'!$D$72)))&lt;0,0,IF(D616='Sheet1 (2)'!$C$69,'Sheet1 (2)'!$D$69*('Sheet1 (2)'!$D$72-rut_index)/'Sheet1 (2)'!$D$72,IF(shee2!D616='Sheet1 (2)'!$C$70,'Sheet1 (2)'!$D$70*('Sheet1 (2)'!$D$72-rut_index)/'Sheet1 (2)'!$D$72,IF(shee2!D616='Sheet1 (2)'!$C$71,'Sheet1 (2)'!$D$71*('Sheet1 (2)'!$D$72-rut_index)/'Sheet1 (2)'!$D$72))))</f>
        <v>5</v>
      </c>
      <c r="AV616" s="157">
        <f>IF(IF(D616='Sheet1 (2)'!$C$69,'Sheet1 (2)'!$D$69*('Sheet1 (2)'!$D$72-crack_s_index)/'Sheet1 (2)'!$D$72,IF(shee2!D616='Sheet1 (2)'!$C$70,'Sheet1 (2)'!$D$70*('Sheet1 (2)'!$D$72-crack_s_index)/'Sheet1 (2)'!$D$72,IF(shee2!D616='Sheet1 (2)'!$C$71,'Sheet1 (2)'!$D$71*('Sheet1 (2)'!$D$72-crack_s_index)/'Sheet1 (2)'!$D$72)))&lt;0,0,IF(D616='Sheet1 (2)'!$C$69,'Sheet1 (2)'!$D$69*('Sheet1 (2)'!$D$72-crack_s_index)/'Sheet1 (2)'!$D$72,IF(shee2!D616='Sheet1 (2)'!$C$70,'Sheet1 (2)'!$D$70*('Sheet1 (2)'!$D$72-crack_s_index)/'Sheet1 (2)'!$D$72,IF(shee2!D616='Sheet1 (2)'!$C$71,'Sheet1 (2)'!$D$71*('Sheet1 (2)'!$D$72-crack_s_index)/'Sheet1 (2)'!$D$72))))</f>
        <v>0.3125</v>
      </c>
      <c r="AW616" s="157">
        <f>IF(IF(D616='Sheet1 (2)'!$C$69,'Sheet1 (2)'!$D$69*('Sheet1 (2)'!$D$72-crack_t_index)/'Sheet1 (2)'!$D$72,IF(shee2!D616='Sheet1 (2)'!$C$70,'Sheet1 (2)'!$D$70*('Sheet1 (2)'!$D$72-crack_t_index)/'Sheet1 (2)'!$D$72,IF(shee2!D616='Sheet1 (2)'!$C$71,'Sheet1 (2)'!$D$71*('Sheet1 (2)'!$D$72-crack_t_index)/'Sheet1 (2)'!$D$72)))&lt;0,0,IF(D616='Sheet1 (2)'!$C$69,'Sheet1 (2)'!$D$69*('Sheet1 (2)'!$D$72-crack_t_index)/'Sheet1 (2)'!$D$72,IF(shee2!D616='Sheet1 (2)'!$C$70,'Sheet1 (2)'!$D$70*('Sheet1 (2)'!$D$72-crack_t_index)/'Sheet1 (2)'!$D$72,IF(shee2!D616='Sheet1 (2)'!$C$71,'Sheet1 (2)'!$D$71*('Sheet1 (2)'!$D$72-crack_t_index)/'Sheet1 (2)'!$D$72))))</f>
        <v>1.875</v>
      </c>
      <c r="AX616" s="157">
        <f>IF(IF(D616='Sheet1 (2)'!$C$69,'Sheet1 (2)'!$D$69*('Sheet1 (2)'!$D$72-rave_index)/'Sheet1 (2)'!$D$72,IF(shee2!D616='Sheet1 (2)'!$C$70,'Sheet1 (2)'!$D$70*('Sheet1 (2)'!$D$72-rave_index)/'Sheet1 (2)'!$D$72,IF(shee2!D616='Sheet1 (2)'!$C$71,'Sheet1 (2)'!$D$71*('Sheet1 (2)'!$D$72-rave_index)/'Sheet1 (2)'!$D$72)))&lt;0,0,IF(D616='Sheet1 (2)'!$C$69,'Sheet1 (2)'!$D$69*('Sheet1 (2)'!$D$72-rave_index)/'Sheet1 (2)'!$D$72,IF(shee2!D616='Sheet1 (2)'!$C$70,'Sheet1 (2)'!$D$70*('Sheet1 (2)'!$D$72-rave_index)/'Sheet1 (2)'!$D$72,IF(shee2!D616='Sheet1 (2)'!$C$71,'Sheet1 (2)'!$D$71*('Sheet1 (2)'!$D$72-rave_index)/'Sheet1 (2)'!$D$72))))</f>
        <v>5</v>
      </c>
      <c r="AY616" s="157">
        <f>IF(IF(D616='Sheet1 (2)'!$C$69,'Sheet1 (2)'!$D$69*('Sheet1 (2)'!$D$72-rough_index)/'Sheet1 (2)'!$D$72,IF(shee2!D616='Sheet1 (2)'!$C$70,'Sheet1 (2)'!$D$70*('Sheet1 (2)'!$D$72-rough_index)/'Sheet1 (2)'!$D$72,IF(shee2!D616='Sheet1 (2)'!$C$71,'Sheet1 (2)'!$D$71*('Sheet1 (2)'!$D$72-rough_index)/'Sheet1 (2)'!$D$72)))&lt;0,0,IF(D616='Sheet1 (2)'!$C$69,'Sheet1 (2)'!$D$69*('Sheet1 (2)'!$D$72-rough_index)/'Sheet1 (2)'!$D$72,IF(shee2!D616='Sheet1 (2)'!$C$70,'Sheet1 (2)'!$D$70*('Sheet1 (2)'!$D$72-rough_index)/'Sheet1 (2)'!$D$72,IF(shee2!D616='Sheet1 (2)'!$C$71,'Sheet1 (2)'!$D$71*('Sheet1 (2)'!$D$72-rough_index)/'Sheet1 (2)'!$D$72))))</f>
        <v>2.5</v>
      </c>
      <c r="AZ616" s="159">
        <f>+(AU616*'Sheet1 (2)'!$C$77)+(AV616*'Sheet1 (2)'!$C$78)+(AW616*'Sheet1 (2)'!$C$79)+(AX616*'Sheet1 (2)'!$C$80)+(AY616*'Sheet1 (2)'!$C$81)</f>
        <v>2.4375</v>
      </c>
      <c r="BA616" s="213" t="str">
        <f t="shared" si="19"/>
        <v>Poor</v>
      </c>
      <c r="BE616">
        <f>IF(D616='Sheet1 (2)'!$C$61,'Sheet1 (2)'!$D$61*(counts^2)+'Sheet1 (2)'!$G$61*counts+'Sheet1 (2)'!$J$61,IF(D616='Sheet1 (2)'!$C$62,'Sheet1 (2)'!$D$62*counts+'Sheet1 (2)'!$G$62,IF(D616='Sheet1 (2)'!$C$63,'Sheet1 (2)'!$D$63*counts+'Sheet1 (2)'!$G$63,IF(D616='Sheet1 (2)'!$C$64,'Sheet1 (2)'!$D$64*counts+'Sheet1 (2)'!$G$64))))</f>
        <v>2.0984129299999998</v>
      </c>
    </row>
    <row r="617" spans="1:57" ht="12" customHeight="1">
      <c r="A617" s="145" t="s">
        <v>282</v>
      </c>
      <c r="B617" s="145" t="s">
        <v>76</v>
      </c>
      <c r="C617" s="170">
        <v>757</v>
      </c>
      <c r="D617" s="174" t="s">
        <v>77</v>
      </c>
      <c r="E617" s="171">
        <v>8</v>
      </c>
      <c r="F617" s="171">
        <v>2</v>
      </c>
      <c r="G617" s="171" t="s">
        <v>77</v>
      </c>
      <c r="H617" s="171">
        <v>1</v>
      </c>
      <c r="I617" s="171" t="s">
        <v>77</v>
      </c>
      <c r="J617" s="173" t="s">
        <v>80</v>
      </c>
      <c r="K617" s="173" t="s">
        <v>80</v>
      </c>
      <c r="L617" s="169">
        <f>VLOOKUP(CONCATENATE(J617,K617),'Sheet1 (2)'!$J$6:$K$26,2,FALSE)</f>
        <v>0</v>
      </c>
      <c r="M617" s="173" t="s">
        <v>83</v>
      </c>
      <c r="N617" s="173" t="s">
        <v>79</v>
      </c>
      <c r="O617" s="168">
        <f>VLOOKUP(CONCATENATE(M617,N617),'Sheet1 (2)'!$L$6:$M$26,2,FALSE)</f>
        <v>56.25</v>
      </c>
      <c r="P617" s="173" t="s">
        <v>83</v>
      </c>
      <c r="Q617" s="173" t="s">
        <v>83</v>
      </c>
      <c r="R617" s="168">
        <f>VLOOKUP(CONCATENATE(P617,Q617),'Sheet1 (2)'!$N$6:$O$26,2,FALSE)</f>
        <v>37.5</v>
      </c>
      <c r="S617" s="173" t="s">
        <v>80</v>
      </c>
      <c r="T617" s="173" t="s">
        <v>80</v>
      </c>
      <c r="U617" s="168">
        <f>VLOOKUP(CONCATENATE(S617,T617),'Sheet1 (2)'!$P$6:$Q$26,2,FALSE)</f>
        <v>0</v>
      </c>
      <c r="V617" s="173" t="s">
        <v>80</v>
      </c>
      <c r="W617" s="173" t="s">
        <v>80</v>
      </c>
      <c r="X617" s="168">
        <f>VLOOKUP(CONCATENATE(V617,W617),'Sheet1 (2)'!$R$6:$S$26,2,FALSE)</f>
        <v>0</v>
      </c>
      <c r="Y617" s="173" t="s">
        <v>80</v>
      </c>
      <c r="Z617" s="173" t="s">
        <v>80</v>
      </c>
      <c r="AA617" s="168">
        <f>VLOOKUP(CONCATENATE(Y617,Z617),'Sheet1 (2)'!$T$6:$U$26,2,FALSE)</f>
        <v>0</v>
      </c>
      <c r="AB617" s="173" t="s">
        <v>80</v>
      </c>
      <c r="AC617" s="173" t="s">
        <v>80</v>
      </c>
      <c r="AD617" s="168">
        <f>VLOOKUP(CONCATENATE(AB617,AC617),'Sheet1 (2)'!$X$6:$Y$26,2,FALSE)</f>
        <v>0</v>
      </c>
      <c r="AE617" s="173" t="s">
        <v>82</v>
      </c>
      <c r="AF617" s="173" t="s">
        <v>81</v>
      </c>
      <c r="AG617" s="168">
        <f>VLOOKUP(CONCATENATE(AE617,AF617),'Sheet1 (2)'!$Z$6:$AA$26,2,FALSE)</f>
        <v>66</v>
      </c>
      <c r="AH617" s="172"/>
      <c r="AI617" s="175"/>
      <c r="AJ617" s="140"/>
      <c r="AK617" s="176" t="s">
        <v>282</v>
      </c>
      <c r="AL617" s="176" t="s">
        <v>76</v>
      </c>
      <c r="AM617" s="170">
        <f t="shared" si="18"/>
        <v>757</v>
      </c>
      <c r="AN617" s="147"/>
      <c r="AO617" s="155"/>
      <c r="AP617" s="156"/>
      <c r="AQ617" s="157">
        <v>2.7523871342000001</v>
      </c>
      <c r="AR617" s="158"/>
      <c r="AS617" s="145">
        <f>LOOKUP(rufmkm,'Sheet1 (2)'!$V$62:$V$71,'Sheet1 (2)'!$W$62:$W$71)</f>
        <v>30</v>
      </c>
      <c r="AT617" s="140"/>
      <c r="AU617" s="157">
        <f>IF(IF(D617='Sheet1 (2)'!$C$69,'Sheet1 (2)'!$D$69*('Sheet1 (2)'!$D$72-rut_index)/'Sheet1 (2)'!$D$72,IF(shee2!D617='Sheet1 (2)'!$C$70,'Sheet1 (2)'!$D$70*('Sheet1 (2)'!$D$72-rut_index)/'Sheet1 (2)'!$D$72,IF(shee2!D617='Sheet1 (2)'!$C$71,'Sheet1 (2)'!$D$71*('Sheet1 (2)'!$D$72-rut_index)/'Sheet1 (2)'!$D$72)))&lt;0,0,IF(D617='Sheet1 (2)'!$C$69,'Sheet1 (2)'!$D$69*('Sheet1 (2)'!$D$72-rut_index)/'Sheet1 (2)'!$D$72,IF(shee2!D617='Sheet1 (2)'!$C$70,'Sheet1 (2)'!$D$70*('Sheet1 (2)'!$D$72-rut_index)/'Sheet1 (2)'!$D$72,IF(shee2!D617='Sheet1 (2)'!$C$71,'Sheet1 (2)'!$D$71*('Sheet1 (2)'!$D$72-rut_index)/'Sheet1 (2)'!$D$72))))</f>
        <v>5</v>
      </c>
      <c r="AV617" s="157">
        <f>IF(IF(D617='Sheet1 (2)'!$C$69,'Sheet1 (2)'!$D$69*('Sheet1 (2)'!$D$72-crack_s_index)/'Sheet1 (2)'!$D$72,IF(shee2!D617='Sheet1 (2)'!$C$70,'Sheet1 (2)'!$D$70*('Sheet1 (2)'!$D$72-crack_s_index)/'Sheet1 (2)'!$D$72,IF(shee2!D617='Sheet1 (2)'!$C$71,'Sheet1 (2)'!$D$71*('Sheet1 (2)'!$D$72-crack_s_index)/'Sheet1 (2)'!$D$72)))&lt;0,0,IF(D617='Sheet1 (2)'!$C$69,'Sheet1 (2)'!$D$69*('Sheet1 (2)'!$D$72-crack_s_index)/'Sheet1 (2)'!$D$72,IF(shee2!D617='Sheet1 (2)'!$C$70,'Sheet1 (2)'!$D$70*('Sheet1 (2)'!$D$72-crack_s_index)/'Sheet1 (2)'!$D$72,IF(shee2!D617='Sheet1 (2)'!$C$71,'Sheet1 (2)'!$D$71*('Sheet1 (2)'!$D$72-crack_s_index)/'Sheet1 (2)'!$D$72))))</f>
        <v>0.3125</v>
      </c>
      <c r="AW617" s="157">
        <f>IF(IF(D617='Sheet1 (2)'!$C$69,'Sheet1 (2)'!$D$69*('Sheet1 (2)'!$D$72-crack_t_index)/'Sheet1 (2)'!$D$72,IF(shee2!D617='Sheet1 (2)'!$C$70,'Sheet1 (2)'!$D$70*('Sheet1 (2)'!$D$72-crack_t_index)/'Sheet1 (2)'!$D$72,IF(shee2!D617='Sheet1 (2)'!$C$71,'Sheet1 (2)'!$D$71*('Sheet1 (2)'!$D$72-crack_t_index)/'Sheet1 (2)'!$D$72)))&lt;0,0,IF(D617='Sheet1 (2)'!$C$69,'Sheet1 (2)'!$D$69*('Sheet1 (2)'!$D$72-crack_t_index)/'Sheet1 (2)'!$D$72,IF(shee2!D617='Sheet1 (2)'!$C$70,'Sheet1 (2)'!$D$70*('Sheet1 (2)'!$D$72-crack_t_index)/'Sheet1 (2)'!$D$72,IF(shee2!D617='Sheet1 (2)'!$C$71,'Sheet1 (2)'!$D$71*('Sheet1 (2)'!$D$72-crack_t_index)/'Sheet1 (2)'!$D$72))))</f>
        <v>1.875</v>
      </c>
      <c r="AX617" s="157">
        <f>IF(IF(D617='Sheet1 (2)'!$C$69,'Sheet1 (2)'!$D$69*('Sheet1 (2)'!$D$72-rave_index)/'Sheet1 (2)'!$D$72,IF(shee2!D617='Sheet1 (2)'!$C$70,'Sheet1 (2)'!$D$70*('Sheet1 (2)'!$D$72-rave_index)/'Sheet1 (2)'!$D$72,IF(shee2!D617='Sheet1 (2)'!$C$71,'Sheet1 (2)'!$D$71*('Sheet1 (2)'!$D$72-rave_index)/'Sheet1 (2)'!$D$72)))&lt;0,0,IF(D617='Sheet1 (2)'!$C$69,'Sheet1 (2)'!$D$69*('Sheet1 (2)'!$D$72-rave_index)/'Sheet1 (2)'!$D$72,IF(shee2!D617='Sheet1 (2)'!$C$70,'Sheet1 (2)'!$D$70*('Sheet1 (2)'!$D$72-rave_index)/'Sheet1 (2)'!$D$72,IF(shee2!D617='Sheet1 (2)'!$C$71,'Sheet1 (2)'!$D$71*('Sheet1 (2)'!$D$72-rave_index)/'Sheet1 (2)'!$D$72))))</f>
        <v>5</v>
      </c>
      <c r="AY617" s="157">
        <f>IF(IF(D617='Sheet1 (2)'!$C$69,'Sheet1 (2)'!$D$69*('Sheet1 (2)'!$D$72-rough_index)/'Sheet1 (2)'!$D$72,IF(shee2!D617='Sheet1 (2)'!$C$70,'Sheet1 (2)'!$D$70*('Sheet1 (2)'!$D$72-rough_index)/'Sheet1 (2)'!$D$72,IF(shee2!D617='Sheet1 (2)'!$C$71,'Sheet1 (2)'!$D$71*('Sheet1 (2)'!$D$72-rough_index)/'Sheet1 (2)'!$D$72)))&lt;0,0,IF(D617='Sheet1 (2)'!$C$69,'Sheet1 (2)'!$D$69*('Sheet1 (2)'!$D$72-rough_index)/'Sheet1 (2)'!$D$72,IF(shee2!D617='Sheet1 (2)'!$C$70,'Sheet1 (2)'!$D$70*('Sheet1 (2)'!$D$72-rough_index)/'Sheet1 (2)'!$D$72,IF(shee2!D617='Sheet1 (2)'!$C$71,'Sheet1 (2)'!$D$71*('Sheet1 (2)'!$D$72-rough_index)/'Sheet1 (2)'!$D$72))))</f>
        <v>2.5</v>
      </c>
      <c r="AZ617" s="159">
        <f>+(AU617*'Sheet1 (2)'!$C$77)+(AV617*'Sheet1 (2)'!$C$78)+(AW617*'Sheet1 (2)'!$C$79)+(AX617*'Sheet1 (2)'!$C$80)+(AY617*'Sheet1 (2)'!$C$81)</f>
        <v>2.4375</v>
      </c>
      <c r="BA617" s="213" t="str">
        <f t="shared" si="19"/>
        <v>Poor</v>
      </c>
      <c r="BE617">
        <f>IF(D617='Sheet1 (2)'!$C$61,'Sheet1 (2)'!$D$61*(counts^2)+'Sheet1 (2)'!$G$61*counts+'Sheet1 (2)'!$J$61,IF(D617='Sheet1 (2)'!$C$62,'Sheet1 (2)'!$D$62*counts+'Sheet1 (2)'!$G$62,IF(D617='Sheet1 (2)'!$C$63,'Sheet1 (2)'!$D$63*counts+'Sheet1 (2)'!$G$63,IF(D617='Sheet1 (2)'!$C$64,'Sheet1 (2)'!$D$64*counts+'Sheet1 (2)'!$G$64))))</f>
        <v>2.0984129299999998</v>
      </c>
    </row>
    <row r="618" spans="1:57" ht="12" customHeight="1">
      <c r="A618" s="145" t="s">
        <v>282</v>
      </c>
      <c r="B618" s="145" t="s">
        <v>76</v>
      </c>
      <c r="C618" s="170">
        <v>758</v>
      </c>
      <c r="D618" s="174" t="s">
        <v>77</v>
      </c>
      <c r="E618" s="171">
        <v>8</v>
      </c>
      <c r="F618" s="171">
        <v>2</v>
      </c>
      <c r="G618" s="171" t="s">
        <v>77</v>
      </c>
      <c r="H618" s="171">
        <v>1</v>
      </c>
      <c r="I618" s="171" t="s">
        <v>77</v>
      </c>
      <c r="J618" s="173" t="s">
        <v>80</v>
      </c>
      <c r="K618" s="173" t="s">
        <v>80</v>
      </c>
      <c r="L618" s="169">
        <f>VLOOKUP(CONCATENATE(J618,K618),'Sheet1 (2)'!$J$6:$K$26,2,FALSE)</f>
        <v>0</v>
      </c>
      <c r="M618" s="173" t="s">
        <v>83</v>
      </c>
      <c r="N618" s="173" t="s">
        <v>83</v>
      </c>
      <c r="O618" s="168">
        <f>VLOOKUP(CONCATENATE(M618,N618),'Sheet1 (2)'!$L$6:$M$26,2,FALSE)</f>
        <v>37.5</v>
      </c>
      <c r="P618" s="173" t="s">
        <v>83</v>
      </c>
      <c r="Q618" s="173" t="s">
        <v>83</v>
      </c>
      <c r="R618" s="168">
        <f>VLOOKUP(CONCATENATE(P618,Q618),'Sheet1 (2)'!$N$6:$O$26,2,FALSE)</f>
        <v>37.5</v>
      </c>
      <c r="S618" s="173" t="s">
        <v>80</v>
      </c>
      <c r="T618" s="173" t="s">
        <v>80</v>
      </c>
      <c r="U618" s="168">
        <f>VLOOKUP(CONCATENATE(S618,T618),'Sheet1 (2)'!$P$6:$Q$26,2,FALSE)</f>
        <v>0</v>
      </c>
      <c r="V618" s="173" t="s">
        <v>80</v>
      </c>
      <c r="W618" s="173" t="s">
        <v>80</v>
      </c>
      <c r="X618" s="168">
        <f>VLOOKUP(CONCATENATE(V618,W618),'Sheet1 (2)'!$R$6:$S$26,2,FALSE)</f>
        <v>0</v>
      </c>
      <c r="Y618" s="173" t="s">
        <v>80</v>
      </c>
      <c r="Z618" s="173" t="s">
        <v>80</v>
      </c>
      <c r="AA618" s="168">
        <f>VLOOKUP(CONCATENATE(Y618,Z618),'Sheet1 (2)'!$T$6:$U$26,2,FALSE)</f>
        <v>0</v>
      </c>
      <c r="AB618" s="173" t="s">
        <v>80</v>
      </c>
      <c r="AC618" s="173" t="s">
        <v>80</v>
      </c>
      <c r="AD618" s="168">
        <f>VLOOKUP(CONCATENATE(AB618,AC618),'Sheet1 (2)'!$X$6:$Y$26,2,FALSE)</f>
        <v>0</v>
      </c>
      <c r="AE618" s="173" t="s">
        <v>82</v>
      </c>
      <c r="AF618" s="173" t="s">
        <v>81</v>
      </c>
      <c r="AG618" s="168">
        <f>VLOOKUP(CONCATENATE(AE618,AF618),'Sheet1 (2)'!$Z$6:$AA$26,2,FALSE)</f>
        <v>66</v>
      </c>
      <c r="AH618" s="172"/>
      <c r="AI618" s="175"/>
      <c r="AJ618" s="140"/>
      <c r="AK618" s="176" t="s">
        <v>282</v>
      </c>
      <c r="AL618" s="176" t="s">
        <v>76</v>
      </c>
      <c r="AM618" s="170">
        <f t="shared" si="18"/>
        <v>758</v>
      </c>
      <c r="AN618" s="147"/>
      <c r="AO618" s="155"/>
      <c r="AP618" s="156"/>
      <c r="AQ618" s="157">
        <v>2.4791099864000001</v>
      </c>
      <c r="AR618" s="158"/>
      <c r="AS618" s="145">
        <f>LOOKUP(rufmkm,'Sheet1 (2)'!$V$62:$V$71,'Sheet1 (2)'!$W$62:$W$71)</f>
        <v>30</v>
      </c>
      <c r="AT618" s="140"/>
      <c r="AU618" s="157">
        <f>IF(IF(D618='Sheet1 (2)'!$C$69,'Sheet1 (2)'!$D$69*('Sheet1 (2)'!$D$72-rut_index)/'Sheet1 (2)'!$D$72,IF(shee2!D618='Sheet1 (2)'!$C$70,'Sheet1 (2)'!$D$70*('Sheet1 (2)'!$D$72-rut_index)/'Sheet1 (2)'!$D$72,IF(shee2!D618='Sheet1 (2)'!$C$71,'Sheet1 (2)'!$D$71*('Sheet1 (2)'!$D$72-rut_index)/'Sheet1 (2)'!$D$72)))&lt;0,0,IF(D618='Sheet1 (2)'!$C$69,'Sheet1 (2)'!$D$69*('Sheet1 (2)'!$D$72-rut_index)/'Sheet1 (2)'!$D$72,IF(shee2!D618='Sheet1 (2)'!$C$70,'Sheet1 (2)'!$D$70*('Sheet1 (2)'!$D$72-rut_index)/'Sheet1 (2)'!$D$72,IF(shee2!D618='Sheet1 (2)'!$C$71,'Sheet1 (2)'!$D$71*('Sheet1 (2)'!$D$72-rut_index)/'Sheet1 (2)'!$D$72))))</f>
        <v>5</v>
      </c>
      <c r="AV618" s="157">
        <f>IF(IF(D618='Sheet1 (2)'!$C$69,'Sheet1 (2)'!$D$69*('Sheet1 (2)'!$D$72-crack_s_index)/'Sheet1 (2)'!$D$72,IF(shee2!D618='Sheet1 (2)'!$C$70,'Sheet1 (2)'!$D$70*('Sheet1 (2)'!$D$72-crack_s_index)/'Sheet1 (2)'!$D$72,IF(shee2!D618='Sheet1 (2)'!$C$71,'Sheet1 (2)'!$D$71*('Sheet1 (2)'!$D$72-crack_s_index)/'Sheet1 (2)'!$D$72)))&lt;0,0,IF(D618='Sheet1 (2)'!$C$69,'Sheet1 (2)'!$D$69*('Sheet1 (2)'!$D$72-crack_s_index)/'Sheet1 (2)'!$D$72,IF(shee2!D618='Sheet1 (2)'!$C$70,'Sheet1 (2)'!$D$70*('Sheet1 (2)'!$D$72-crack_s_index)/'Sheet1 (2)'!$D$72,IF(shee2!D618='Sheet1 (2)'!$C$71,'Sheet1 (2)'!$D$71*('Sheet1 (2)'!$D$72-crack_s_index)/'Sheet1 (2)'!$D$72))))</f>
        <v>1.875</v>
      </c>
      <c r="AW618" s="157">
        <f>IF(IF(D618='Sheet1 (2)'!$C$69,'Sheet1 (2)'!$D$69*('Sheet1 (2)'!$D$72-crack_t_index)/'Sheet1 (2)'!$D$72,IF(shee2!D618='Sheet1 (2)'!$C$70,'Sheet1 (2)'!$D$70*('Sheet1 (2)'!$D$72-crack_t_index)/'Sheet1 (2)'!$D$72,IF(shee2!D618='Sheet1 (2)'!$C$71,'Sheet1 (2)'!$D$71*('Sheet1 (2)'!$D$72-crack_t_index)/'Sheet1 (2)'!$D$72)))&lt;0,0,IF(D618='Sheet1 (2)'!$C$69,'Sheet1 (2)'!$D$69*('Sheet1 (2)'!$D$72-crack_t_index)/'Sheet1 (2)'!$D$72,IF(shee2!D618='Sheet1 (2)'!$C$70,'Sheet1 (2)'!$D$70*('Sheet1 (2)'!$D$72-crack_t_index)/'Sheet1 (2)'!$D$72,IF(shee2!D618='Sheet1 (2)'!$C$71,'Sheet1 (2)'!$D$71*('Sheet1 (2)'!$D$72-crack_t_index)/'Sheet1 (2)'!$D$72))))</f>
        <v>1.875</v>
      </c>
      <c r="AX618" s="157">
        <f>IF(IF(D618='Sheet1 (2)'!$C$69,'Sheet1 (2)'!$D$69*('Sheet1 (2)'!$D$72-rave_index)/'Sheet1 (2)'!$D$72,IF(shee2!D618='Sheet1 (2)'!$C$70,'Sheet1 (2)'!$D$70*('Sheet1 (2)'!$D$72-rave_index)/'Sheet1 (2)'!$D$72,IF(shee2!D618='Sheet1 (2)'!$C$71,'Sheet1 (2)'!$D$71*('Sheet1 (2)'!$D$72-rave_index)/'Sheet1 (2)'!$D$72)))&lt;0,0,IF(D618='Sheet1 (2)'!$C$69,'Sheet1 (2)'!$D$69*('Sheet1 (2)'!$D$72-rave_index)/'Sheet1 (2)'!$D$72,IF(shee2!D618='Sheet1 (2)'!$C$70,'Sheet1 (2)'!$D$70*('Sheet1 (2)'!$D$72-rave_index)/'Sheet1 (2)'!$D$72,IF(shee2!D618='Sheet1 (2)'!$C$71,'Sheet1 (2)'!$D$71*('Sheet1 (2)'!$D$72-rave_index)/'Sheet1 (2)'!$D$72))))</f>
        <v>5</v>
      </c>
      <c r="AY618" s="157">
        <f>IF(IF(D618='Sheet1 (2)'!$C$69,'Sheet1 (2)'!$D$69*('Sheet1 (2)'!$D$72-rough_index)/'Sheet1 (2)'!$D$72,IF(shee2!D618='Sheet1 (2)'!$C$70,'Sheet1 (2)'!$D$70*('Sheet1 (2)'!$D$72-rough_index)/'Sheet1 (2)'!$D$72,IF(shee2!D618='Sheet1 (2)'!$C$71,'Sheet1 (2)'!$D$71*('Sheet1 (2)'!$D$72-rough_index)/'Sheet1 (2)'!$D$72)))&lt;0,0,IF(D618='Sheet1 (2)'!$C$69,'Sheet1 (2)'!$D$69*('Sheet1 (2)'!$D$72-rough_index)/'Sheet1 (2)'!$D$72,IF(shee2!D618='Sheet1 (2)'!$C$70,'Sheet1 (2)'!$D$70*('Sheet1 (2)'!$D$72-rough_index)/'Sheet1 (2)'!$D$72,IF(shee2!D618='Sheet1 (2)'!$C$71,'Sheet1 (2)'!$D$71*('Sheet1 (2)'!$D$72-rough_index)/'Sheet1 (2)'!$D$72))))</f>
        <v>2.5</v>
      </c>
      <c r="AZ618" s="159">
        <f>+(AU618*'Sheet1 (2)'!$C$77)+(AV618*'Sheet1 (2)'!$C$78)+(AW618*'Sheet1 (2)'!$C$79)+(AX618*'Sheet1 (2)'!$C$80)+(AY618*'Sheet1 (2)'!$C$81)</f>
        <v>3</v>
      </c>
      <c r="BA618" s="213" t="str">
        <f t="shared" si="19"/>
        <v>Fair</v>
      </c>
      <c r="BE618">
        <f>IF(D618='Sheet1 (2)'!$C$61,'Sheet1 (2)'!$D$61*(counts^2)+'Sheet1 (2)'!$G$61*counts+'Sheet1 (2)'!$J$61,IF(D618='Sheet1 (2)'!$C$62,'Sheet1 (2)'!$D$62*counts+'Sheet1 (2)'!$G$62,IF(D618='Sheet1 (2)'!$C$63,'Sheet1 (2)'!$D$63*counts+'Sheet1 (2)'!$G$63,IF(D618='Sheet1 (2)'!$C$64,'Sheet1 (2)'!$D$64*counts+'Sheet1 (2)'!$G$64))))</f>
        <v>2.0984129299999998</v>
      </c>
    </row>
    <row r="619" spans="1:57" ht="12" customHeight="1">
      <c r="A619" s="145" t="s">
        <v>282</v>
      </c>
      <c r="B619" s="145" t="s">
        <v>76</v>
      </c>
      <c r="C619" s="170">
        <v>759</v>
      </c>
      <c r="D619" s="174" t="s">
        <v>77</v>
      </c>
      <c r="E619" s="171">
        <v>8</v>
      </c>
      <c r="F619" s="171">
        <v>2</v>
      </c>
      <c r="G619" s="171" t="s">
        <v>77</v>
      </c>
      <c r="H619" s="171">
        <v>1</v>
      </c>
      <c r="I619" s="171" t="s">
        <v>77</v>
      </c>
      <c r="J619" s="173" t="s">
        <v>82</v>
      </c>
      <c r="K619" s="173" t="s">
        <v>83</v>
      </c>
      <c r="L619" s="169">
        <f>VLOOKUP(CONCATENATE(J619,K619),'Sheet1 (2)'!$J$6:$K$26,2,FALSE)</f>
        <v>25</v>
      </c>
      <c r="M619" s="173" t="s">
        <v>83</v>
      </c>
      <c r="N619" s="173" t="s">
        <v>83</v>
      </c>
      <c r="O619" s="168">
        <f>VLOOKUP(CONCATENATE(M619,N619),'Sheet1 (2)'!$L$6:$M$26,2,FALSE)</f>
        <v>37.5</v>
      </c>
      <c r="P619" s="173" t="s">
        <v>83</v>
      </c>
      <c r="Q619" s="173" t="s">
        <v>83</v>
      </c>
      <c r="R619" s="168">
        <f>VLOOKUP(CONCATENATE(P619,Q619),'Sheet1 (2)'!$N$6:$O$26,2,FALSE)</f>
        <v>37.5</v>
      </c>
      <c r="S619" s="173" t="s">
        <v>82</v>
      </c>
      <c r="T619" s="173" t="s">
        <v>81</v>
      </c>
      <c r="U619" s="168">
        <f>VLOOKUP(CONCATENATE(S619,T619),'Sheet1 (2)'!$P$6:$Q$26,2,FALSE)</f>
        <v>50</v>
      </c>
      <c r="V619" s="173" t="s">
        <v>80</v>
      </c>
      <c r="W619" s="173" t="s">
        <v>80</v>
      </c>
      <c r="X619" s="168">
        <f>VLOOKUP(CONCATENATE(V619,W619),'Sheet1 (2)'!$R$6:$S$26,2,FALSE)</f>
        <v>0</v>
      </c>
      <c r="Y619" s="173" t="s">
        <v>80</v>
      </c>
      <c r="Z619" s="173" t="s">
        <v>80</v>
      </c>
      <c r="AA619" s="168">
        <f>VLOOKUP(CONCATENATE(Y619,Z619),'Sheet1 (2)'!$T$6:$U$26,2,FALSE)</f>
        <v>0</v>
      </c>
      <c r="AB619" s="173" t="s">
        <v>80</v>
      </c>
      <c r="AC619" s="173" t="s">
        <v>80</v>
      </c>
      <c r="AD619" s="168">
        <f>VLOOKUP(CONCATENATE(AB619,AC619),'Sheet1 (2)'!$X$6:$Y$26,2,FALSE)</f>
        <v>0</v>
      </c>
      <c r="AE619" s="173" t="s">
        <v>82</v>
      </c>
      <c r="AF619" s="173" t="s">
        <v>81</v>
      </c>
      <c r="AG619" s="168">
        <f>VLOOKUP(CONCATENATE(AE619,AF619),'Sheet1 (2)'!$Z$6:$AA$26,2,FALSE)</f>
        <v>66</v>
      </c>
      <c r="AH619" s="172"/>
      <c r="AI619" s="175"/>
      <c r="AJ619" s="140"/>
      <c r="AK619" s="176" t="s">
        <v>282</v>
      </c>
      <c r="AL619" s="176" t="s">
        <v>76</v>
      </c>
      <c r="AM619" s="170">
        <f t="shared" si="18"/>
        <v>759</v>
      </c>
      <c r="AN619" s="147"/>
      <c r="AO619" s="155"/>
      <c r="AP619" s="156"/>
      <c r="AQ619" s="157">
        <v>11.1038484832</v>
      </c>
      <c r="AR619" s="158"/>
      <c r="AS619" s="145">
        <f>LOOKUP(rufmkm,'Sheet1 (2)'!$V$62:$V$71,'Sheet1 (2)'!$W$62:$W$71)</f>
        <v>100</v>
      </c>
      <c r="AT619" s="140"/>
      <c r="AU619" s="157">
        <f>IF(IF(D619='Sheet1 (2)'!$C$69,'Sheet1 (2)'!$D$69*('Sheet1 (2)'!$D$72-rut_index)/'Sheet1 (2)'!$D$72,IF(shee2!D619='Sheet1 (2)'!$C$70,'Sheet1 (2)'!$D$70*('Sheet1 (2)'!$D$72-rut_index)/'Sheet1 (2)'!$D$72,IF(shee2!D619='Sheet1 (2)'!$C$71,'Sheet1 (2)'!$D$71*('Sheet1 (2)'!$D$72-rut_index)/'Sheet1 (2)'!$D$72)))&lt;0,0,IF(D619='Sheet1 (2)'!$C$69,'Sheet1 (2)'!$D$69*('Sheet1 (2)'!$D$72-rut_index)/'Sheet1 (2)'!$D$72,IF(shee2!D619='Sheet1 (2)'!$C$70,'Sheet1 (2)'!$D$70*('Sheet1 (2)'!$D$72-rut_index)/'Sheet1 (2)'!$D$72,IF(shee2!D619='Sheet1 (2)'!$C$71,'Sheet1 (2)'!$D$71*('Sheet1 (2)'!$D$72-rut_index)/'Sheet1 (2)'!$D$72))))</f>
        <v>2.9166666666666665</v>
      </c>
      <c r="AV619" s="157">
        <f>IF(IF(D619='Sheet1 (2)'!$C$69,'Sheet1 (2)'!$D$69*('Sheet1 (2)'!$D$72-crack_s_index)/'Sheet1 (2)'!$D$72,IF(shee2!D619='Sheet1 (2)'!$C$70,'Sheet1 (2)'!$D$70*('Sheet1 (2)'!$D$72-crack_s_index)/'Sheet1 (2)'!$D$72,IF(shee2!D619='Sheet1 (2)'!$C$71,'Sheet1 (2)'!$D$71*('Sheet1 (2)'!$D$72-crack_s_index)/'Sheet1 (2)'!$D$72)))&lt;0,0,IF(D619='Sheet1 (2)'!$C$69,'Sheet1 (2)'!$D$69*('Sheet1 (2)'!$D$72-crack_s_index)/'Sheet1 (2)'!$D$72,IF(shee2!D619='Sheet1 (2)'!$C$70,'Sheet1 (2)'!$D$70*('Sheet1 (2)'!$D$72-crack_s_index)/'Sheet1 (2)'!$D$72,IF(shee2!D619='Sheet1 (2)'!$C$71,'Sheet1 (2)'!$D$71*('Sheet1 (2)'!$D$72-crack_s_index)/'Sheet1 (2)'!$D$72))))</f>
        <v>1.875</v>
      </c>
      <c r="AW619" s="157">
        <f>IF(IF(D619='Sheet1 (2)'!$C$69,'Sheet1 (2)'!$D$69*('Sheet1 (2)'!$D$72-crack_t_index)/'Sheet1 (2)'!$D$72,IF(shee2!D619='Sheet1 (2)'!$C$70,'Sheet1 (2)'!$D$70*('Sheet1 (2)'!$D$72-crack_t_index)/'Sheet1 (2)'!$D$72,IF(shee2!D619='Sheet1 (2)'!$C$71,'Sheet1 (2)'!$D$71*('Sheet1 (2)'!$D$72-crack_t_index)/'Sheet1 (2)'!$D$72)))&lt;0,0,IF(D619='Sheet1 (2)'!$C$69,'Sheet1 (2)'!$D$69*('Sheet1 (2)'!$D$72-crack_t_index)/'Sheet1 (2)'!$D$72,IF(shee2!D619='Sheet1 (2)'!$C$70,'Sheet1 (2)'!$D$70*('Sheet1 (2)'!$D$72-crack_t_index)/'Sheet1 (2)'!$D$72,IF(shee2!D619='Sheet1 (2)'!$C$71,'Sheet1 (2)'!$D$71*('Sheet1 (2)'!$D$72-crack_t_index)/'Sheet1 (2)'!$D$72))))</f>
        <v>1.875</v>
      </c>
      <c r="AX619" s="157">
        <f>IF(IF(D619='Sheet1 (2)'!$C$69,'Sheet1 (2)'!$D$69*('Sheet1 (2)'!$D$72-rave_index)/'Sheet1 (2)'!$D$72,IF(shee2!D619='Sheet1 (2)'!$C$70,'Sheet1 (2)'!$D$70*('Sheet1 (2)'!$D$72-rave_index)/'Sheet1 (2)'!$D$72,IF(shee2!D619='Sheet1 (2)'!$C$71,'Sheet1 (2)'!$D$71*('Sheet1 (2)'!$D$72-rave_index)/'Sheet1 (2)'!$D$72)))&lt;0,0,IF(D619='Sheet1 (2)'!$C$69,'Sheet1 (2)'!$D$69*('Sheet1 (2)'!$D$72-rave_index)/'Sheet1 (2)'!$D$72,IF(shee2!D619='Sheet1 (2)'!$C$70,'Sheet1 (2)'!$D$70*('Sheet1 (2)'!$D$72-rave_index)/'Sheet1 (2)'!$D$72,IF(shee2!D619='Sheet1 (2)'!$C$71,'Sheet1 (2)'!$D$71*('Sheet1 (2)'!$D$72-rave_index)/'Sheet1 (2)'!$D$72))))</f>
        <v>5</v>
      </c>
      <c r="AY619" s="157">
        <f>IF(IF(D619='Sheet1 (2)'!$C$69,'Sheet1 (2)'!$D$69*('Sheet1 (2)'!$D$72-rough_index)/'Sheet1 (2)'!$D$72,IF(shee2!D619='Sheet1 (2)'!$C$70,'Sheet1 (2)'!$D$70*('Sheet1 (2)'!$D$72-rough_index)/'Sheet1 (2)'!$D$72,IF(shee2!D619='Sheet1 (2)'!$C$71,'Sheet1 (2)'!$D$71*('Sheet1 (2)'!$D$72-rough_index)/'Sheet1 (2)'!$D$72)))&lt;0,0,IF(D619='Sheet1 (2)'!$C$69,'Sheet1 (2)'!$D$69*('Sheet1 (2)'!$D$72-rough_index)/'Sheet1 (2)'!$D$72,IF(shee2!D619='Sheet1 (2)'!$C$70,'Sheet1 (2)'!$D$70*('Sheet1 (2)'!$D$72-rough_index)/'Sheet1 (2)'!$D$72,IF(shee2!D619='Sheet1 (2)'!$C$71,'Sheet1 (2)'!$D$71*('Sheet1 (2)'!$D$72-rough_index)/'Sheet1 (2)'!$D$72))))</f>
        <v>0</v>
      </c>
      <c r="AZ619" s="159">
        <f>+(AU619*'Sheet1 (2)'!$C$77)+(AV619*'Sheet1 (2)'!$C$78)+(AW619*'Sheet1 (2)'!$C$79)+(AX619*'Sheet1 (2)'!$C$80)+(AY619*'Sheet1 (2)'!$C$81)</f>
        <v>1.8333333333333333</v>
      </c>
      <c r="BA619" s="213" t="str">
        <f t="shared" si="19"/>
        <v>Poor</v>
      </c>
      <c r="BE619">
        <f>IF(D619='Sheet1 (2)'!$C$61,'Sheet1 (2)'!$D$61*(counts^2)+'Sheet1 (2)'!$G$61*counts+'Sheet1 (2)'!$J$61,IF(D619='Sheet1 (2)'!$C$62,'Sheet1 (2)'!$D$62*counts+'Sheet1 (2)'!$G$62,IF(D619='Sheet1 (2)'!$C$63,'Sheet1 (2)'!$D$63*counts+'Sheet1 (2)'!$G$63,IF(D619='Sheet1 (2)'!$C$64,'Sheet1 (2)'!$D$64*counts+'Sheet1 (2)'!$G$64))))</f>
        <v>2.0984129299999998</v>
      </c>
    </row>
    <row r="620" spans="1:57" ht="12" customHeight="1">
      <c r="A620" s="145" t="s">
        <v>282</v>
      </c>
      <c r="B620" s="145" t="s">
        <v>76</v>
      </c>
      <c r="C620" s="170">
        <v>760</v>
      </c>
      <c r="D620" s="174" t="s">
        <v>77</v>
      </c>
      <c r="E620" s="171">
        <v>8</v>
      </c>
      <c r="F620" s="171">
        <v>2</v>
      </c>
      <c r="G620" s="171" t="s">
        <v>77</v>
      </c>
      <c r="H620" s="171">
        <v>1</v>
      </c>
      <c r="I620" s="171" t="s">
        <v>77</v>
      </c>
      <c r="J620" s="173" t="s">
        <v>80</v>
      </c>
      <c r="K620" s="173" t="s">
        <v>80</v>
      </c>
      <c r="L620" s="169">
        <f>VLOOKUP(CONCATENATE(J620,K620),'Sheet1 (2)'!$J$6:$K$26,2,FALSE)</f>
        <v>0</v>
      </c>
      <c r="M620" s="173" t="s">
        <v>83</v>
      </c>
      <c r="N620" s="173" t="s">
        <v>79</v>
      </c>
      <c r="O620" s="168">
        <f>VLOOKUP(CONCATENATE(M620,N620),'Sheet1 (2)'!$L$6:$M$26,2,FALSE)</f>
        <v>56.25</v>
      </c>
      <c r="P620" s="173" t="s">
        <v>83</v>
      </c>
      <c r="Q620" s="173" t="s">
        <v>83</v>
      </c>
      <c r="R620" s="168">
        <f>VLOOKUP(CONCATENATE(P620,Q620),'Sheet1 (2)'!$N$6:$O$26,2,FALSE)</f>
        <v>37.5</v>
      </c>
      <c r="S620" s="173" t="s">
        <v>80</v>
      </c>
      <c r="T620" s="173" t="s">
        <v>80</v>
      </c>
      <c r="U620" s="168">
        <f>VLOOKUP(CONCATENATE(S620,T620),'Sheet1 (2)'!$P$6:$Q$26,2,FALSE)</f>
        <v>0</v>
      </c>
      <c r="V620" s="173" t="s">
        <v>82</v>
      </c>
      <c r="W620" s="173" t="s">
        <v>81</v>
      </c>
      <c r="X620" s="168">
        <f>VLOOKUP(CONCATENATE(V620,W620),'Sheet1 (2)'!$R$6:$S$26,2,FALSE)</f>
        <v>50</v>
      </c>
      <c r="Y620" s="173" t="s">
        <v>80</v>
      </c>
      <c r="Z620" s="173" t="s">
        <v>80</v>
      </c>
      <c r="AA620" s="168">
        <f>VLOOKUP(CONCATENATE(Y620,Z620),'Sheet1 (2)'!$T$6:$U$26,2,FALSE)</f>
        <v>0</v>
      </c>
      <c r="AB620" s="173" t="s">
        <v>80</v>
      </c>
      <c r="AC620" s="173" t="s">
        <v>80</v>
      </c>
      <c r="AD620" s="168">
        <f>VLOOKUP(CONCATENATE(AB620,AC620),'Sheet1 (2)'!$X$6:$Y$26,2,FALSE)</f>
        <v>0</v>
      </c>
      <c r="AE620" s="173" t="s">
        <v>82</v>
      </c>
      <c r="AF620" s="173" t="s">
        <v>81</v>
      </c>
      <c r="AG620" s="168">
        <f>VLOOKUP(CONCATENATE(AE620,AF620),'Sheet1 (2)'!$Z$6:$AA$26,2,FALSE)</f>
        <v>66</v>
      </c>
      <c r="AH620" s="172"/>
      <c r="AI620" s="175"/>
      <c r="AJ620" s="140"/>
      <c r="AK620" s="176" t="s">
        <v>282</v>
      </c>
      <c r="AL620" s="176" t="s">
        <v>76</v>
      </c>
      <c r="AM620" s="170">
        <f t="shared" si="18"/>
        <v>760</v>
      </c>
      <c r="AN620" s="147"/>
      <c r="AO620" s="155"/>
      <c r="AP620" s="156"/>
      <c r="AQ620" s="157">
        <v>2.9312758150000002</v>
      </c>
      <c r="AR620" s="158"/>
      <c r="AS620" s="145">
        <f>LOOKUP(rufmkm,'Sheet1 (2)'!$V$62:$V$71,'Sheet1 (2)'!$W$62:$W$71)</f>
        <v>30</v>
      </c>
      <c r="AT620" s="140"/>
      <c r="AU620" s="157">
        <f>IF(IF(D620='Sheet1 (2)'!$C$69,'Sheet1 (2)'!$D$69*('Sheet1 (2)'!$D$72-rut_index)/'Sheet1 (2)'!$D$72,IF(shee2!D620='Sheet1 (2)'!$C$70,'Sheet1 (2)'!$D$70*('Sheet1 (2)'!$D$72-rut_index)/'Sheet1 (2)'!$D$72,IF(shee2!D620='Sheet1 (2)'!$C$71,'Sheet1 (2)'!$D$71*('Sheet1 (2)'!$D$72-rut_index)/'Sheet1 (2)'!$D$72)))&lt;0,0,IF(D620='Sheet1 (2)'!$C$69,'Sheet1 (2)'!$D$69*('Sheet1 (2)'!$D$72-rut_index)/'Sheet1 (2)'!$D$72,IF(shee2!D620='Sheet1 (2)'!$C$70,'Sheet1 (2)'!$D$70*('Sheet1 (2)'!$D$72-rut_index)/'Sheet1 (2)'!$D$72,IF(shee2!D620='Sheet1 (2)'!$C$71,'Sheet1 (2)'!$D$71*('Sheet1 (2)'!$D$72-rut_index)/'Sheet1 (2)'!$D$72))))</f>
        <v>5</v>
      </c>
      <c r="AV620" s="157">
        <f>IF(IF(D620='Sheet1 (2)'!$C$69,'Sheet1 (2)'!$D$69*('Sheet1 (2)'!$D$72-crack_s_index)/'Sheet1 (2)'!$D$72,IF(shee2!D620='Sheet1 (2)'!$C$70,'Sheet1 (2)'!$D$70*('Sheet1 (2)'!$D$72-crack_s_index)/'Sheet1 (2)'!$D$72,IF(shee2!D620='Sheet1 (2)'!$C$71,'Sheet1 (2)'!$D$71*('Sheet1 (2)'!$D$72-crack_s_index)/'Sheet1 (2)'!$D$72)))&lt;0,0,IF(D620='Sheet1 (2)'!$C$69,'Sheet1 (2)'!$D$69*('Sheet1 (2)'!$D$72-crack_s_index)/'Sheet1 (2)'!$D$72,IF(shee2!D620='Sheet1 (2)'!$C$70,'Sheet1 (2)'!$D$70*('Sheet1 (2)'!$D$72-crack_s_index)/'Sheet1 (2)'!$D$72,IF(shee2!D620='Sheet1 (2)'!$C$71,'Sheet1 (2)'!$D$71*('Sheet1 (2)'!$D$72-crack_s_index)/'Sheet1 (2)'!$D$72))))</f>
        <v>0.3125</v>
      </c>
      <c r="AW620" s="157">
        <f>IF(IF(D620='Sheet1 (2)'!$C$69,'Sheet1 (2)'!$D$69*('Sheet1 (2)'!$D$72-crack_t_index)/'Sheet1 (2)'!$D$72,IF(shee2!D620='Sheet1 (2)'!$C$70,'Sheet1 (2)'!$D$70*('Sheet1 (2)'!$D$72-crack_t_index)/'Sheet1 (2)'!$D$72,IF(shee2!D620='Sheet1 (2)'!$C$71,'Sheet1 (2)'!$D$71*('Sheet1 (2)'!$D$72-crack_t_index)/'Sheet1 (2)'!$D$72)))&lt;0,0,IF(D620='Sheet1 (2)'!$C$69,'Sheet1 (2)'!$D$69*('Sheet1 (2)'!$D$72-crack_t_index)/'Sheet1 (2)'!$D$72,IF(shee2!D620='Sheet1 (2)'!$C$70,'Sheet1 (2)'!$D$70*('Sheet1 (2)'!$D$72-crack_t_index)/'Sheet1 (2)'!$D$72,IF(shee2!D620='Sheet1 (2)'!$C$71,'Sheet1 (2)'!$D$71*('Sheet1 (2)'!$D$72-crack_t_index)/'Sheet1 (2)'!$D$72))))</f>
        <v>1.875</v>
      </c>
      <c r="AX620" s="157">
        <f>IF(IF(D620='Sheet1 (2)'!$C$69,'Sheet1 (2)'!$D$69*('Sheet1 (2)'!$D$72-rave_index)/'Sheet1 (2)'!$D$72,IF(shee2!D620='Sheet1 (2)'!$C$70,'Sheet1 (2)'!$D$70*('Sheet1 (2)'!$D$72-rave_index)/'Sheet1 (2)'!$D$72,IF(shee2!D620='Sheet1 (2)'!$C$71,'Sheet1 (2)'!$D$71*('Sheet1 (2)'!$D$72-rave_index)/'Sheet1 (2)'!$D$72)))&lt;0,0,IF(D620='Sheet1 (2)'!$C$69,'Sheet1 (2)'!$D$69*('Sheet1 (2)'!$D$72-rave_index)/'Sheet1 (2)'!$D$72,IF(shee2!D620='Sheet1 (2)'!$C$70,'Sheet1 (2)'!$D$70*('Sheet1 (2)'!$D$72-rave_index)/'Sheet1 (2)'!$D$72,IF(shee2!D620='Sheet1 (2)'!$C$71,'Sheet1 (2)'!$D$71*('Sheet1 (2)'!$D$72-rave_index)/'Sheet1 (2)'!$D$72))))</f>
        <v>5</v>
      </c>
      <c r="AY620" s="157">
        <f>IF(IF(D620='Sheet1 (2)'!$C$69,'Sheet1 (2)'!$D$69*('Sheet1 (2)'!$D$72-rough_index)/'Sheet1 (2)'!$D$72,IF(shee2!D620='Sheet1 (2)'!$C$70,'Sheet1 (2)'!$D$70*('Sheet1 (2)'!$D$72-rough_index)/'Sheet1 (2)'!$D$72,IF(shee2!D620='Sheet1 (2)'!$C$71,'Sheet1 (2)'!$D$71*('Sheet1 (2)'!$D$72-rough_index)/'Sheet1 (2)'!$D$72)))&lt;0,0,IF(D620='Sheet1 (2)'!$C$69,'Sheet1 (2)'!$D$69*('Sheet1 (2)'!$D$72-rough_index)/'Sheet1 (2)'!$D$72,IF(shee2!D620='Sheet1 (2)'!$C$70,'Sheet1 (2)'!$D$70*('Sheet1 (2)'!$D$72-rough_index)/'Sheet1 (2)'!$D$72,IF(shee2!D620='Sheet1 (2)'!$C$71,'Sheet1 (2)'!$D$71*('Sheet1 (2)'!$D$72-rough_index)/'Sheet1 (2)'!$D$72))))</f>
        <v>2.5</v>
      </c>
      <c r="AZ620" s="159">
        <f>+(AU620*'Sheet1 (2)'!$C$77)+(AV620*'Sheet1 (2)'!$C$78)+(AW620*'Sheet1 (2)'!$C$79)+(AX620*'Sheet1 (2)'!$C$80)+(AY620*'Sheet1 (2)'!$C$81)</f>
        <v>2.4375</v>
      </c>
      <c r="BA620" s="213" t="str">
        <f t="shared" si="19"/>
        <v>Poor</v>
      </c>
      <c r="BE620">
        <f>IF(D620='Sheet1 (2)'!$C$61,'Sheet1 (2)'!$D$61*(counts^2)+'Sheet1 (2)'!$G$61*counts+'Sheet1 (2)'!$J$61,IF(D620='Sheet1 (2)'!$C$62,'Sheet1 (2)'!$D$62*counts+'Sheet1 (2)'!$G$62,IF(D620='Sheet1 (2)'!$C$63,'Sheet1 (2)'!$D$63*counts+'Sheet1 (2)'!$G$63,IF(D620='Sheet1 (2)'!$C$64,'Sheet1 (2)'!$D$64*counts+'Sheet1 (2)'!$G$64))))</f>
        <v>2.0984129299999998</v>
      </c>
    </row>
    <row r="621" spans="1:57" ht="12" customHeight="1">
      <c r="A621" s="145" t="s">
        <v>282</v>
      </c>
      <c r="B621" s="145" t="s">
        <v>76</v>
      </c>
      <c r="C621" s="170">
        <v>761</v>
      </c>
      <c r="D621" s="174" t="s">
        <v>77</v>
      </c>
      <c r="E621" s="171">
        <v>8</v>
      </c>
      <c r="F621" s="171">
        <v>2</v>
      </c>
      <c r="G621" s="171" t="s">
        <v>77</v>
      </c>
      <c r="H621" s="171">
        <v>1</v>
      </c>
      <c r="I621" s="171" t="s">
        <v>77</v>
      </c>
      <c r="J621" s="173" t="s">
        <v>80</v>
      </c>
      <c r="K621" s="173" t="s">
        <v>80</v>
      </c>
      <c r="L621" s="169">
        <f>VLOOKUP(CONCATENATE(J621,K621),'Sheet1 (2)'!$J$6:$K$26,2,FALSE)</f>
        <v>0</v>
      </c>
      <c r="M621" s="173" t="s">
        <v>83</v>
      </c>
      <c r="N621" s="173" t="s">
        <v>79</v>
      </c>
      <c r="O621" s="168">
        <f>VLOOKUP(CONCATENATE(M621,N621),'Sheet1 (2)'!$L$6:$M$26,2,FALSE)</f>
        <v>56.25</v>
      </c>
      <c r="P621" s="173" t="s">
        <v>83</v>
      </c>
      <c r="Q621" s="173" t="s">
        <v>83</v>
      </c>
      <c r="R621" s="168">
        <f>VLOOKUP(CONCATENATE(P621,Q621),'Sheet1 (2)'!$N$6:$O$26,2,FALSE)</f>
        <v>37.5</v>
      </c>
      <c r="S621" s="173" t="s">
        <v>80</v>
      </c>
      <c r="T621" s="173" t="s">
        <v>80</v>
      </c>
      <c r="U621" s="168">
        <f>VLOOKUP(CONCATENATE(S621,T621),'Sheet1 (2)'!$P$6:$Q$26,2,FALSE)</f>
        <v>0</v>
      </c>
      <c r="V621" s="173" t="s">
        <v>83</v>
      </c>
      <c r="W621" s="173" t="s">
        <v>81</v>
      </c>
      <c r="X621" s="168">
        <f>VLOOKUP(CONCATENATE(V621,W621),'Sheet1 (2)'!$R$6:$S$26,2,FALSE)</f>
        <v>75</v>
      </c>
      <c r="Y621" s="173" t="s">
        <v>80</v>
      </c>
      <c r="Z621" s="173" t="s">
        <v>80</v>
      </c>
      <c r="AA621" s="168">
        <f>VLOOKUP(CONCATENATE(Y621,Z621),'Sheet1 (2)'!$T$6:$U$26,2,FALSE)</f>
        <v>0</v>
      </c>
      <c r="AB621" s="173" t="s">
        <v>80</v>
      </c>
      <c r="AC621" s="173" t="s">
        <v>80</v>
      </c>
      <c r="AD621" s="168">
        <f>VLOOKUP(CONCATENATE(AB621,AC621),'Sheet1 (2)'!$X$6:$Y$26,2,FALSE)</f>
        <v>0</v>
      </c>
      <c r="AE621" s="173" t="s">
        <v>82</v>
      </c>
      <c r="AF621" s="173" t="s">
        <v>81</v>
      </c>
      <c r="AG621" s="168">
        <f>VLOOKUP(CONCATENATE(AE621,AF621),'Sheet1 (2)'!$Z$6:$AA$26,2,FALSE)</f>
        <v>66</v>
      </c>
      <c r="AH621" s="172"/>
      <c r="AI621" s="175"/>
      <c r="AJ621" s="140"/>
      <c r="AK621" s="176" t="s">
        <v>282</v>
      </c>
      <c r="AL621" s="176" t="s">
        <v>76</v>
      </c>
      <c r="AM621" s="170">
        <f t="shared" si="18"/>
        <v>761</v>
      </c>
      <c r="AN621" s="147"/>
      <c r="AO621" s="155"/>
      <c r="AP621" s="156"/>
      <c r="AQ621" s="157">
        <v>3.1877735451999998</v>
      </c>
      <c r="AR621" s="158"/>
      <c r="AS621" s="145">
        <f>LOOKUP(rufmkm,'Sheet1 (2)'!$V$62:$V$71,'Sheet1 (2)'!$W$62:$W$71)</f>
        <v>40</v>
      </c>
      <c r="AT621" s="140"/>
      <c r="AU621" s="157">
        <f>IF(IF(D621='Sheet1 (2)'!$C$69,'Sheet1 (2)'!$D$69*('Sheet1 (2)'!$D$72-rut_index)/'Sheet1 (2)'!$D$72,IF(shee2!D621='Sheet1 (2)'!$C$70,'Sheet1 (2)'!$D$70*('Sheet1 (2)'!$D$72-rut_index)/'Sheet1 (2)'!$D$72,IF(shee2!D621='Sheet1 (2)'!$C$71,'Sheet1 (2)'!$D$71*('Sheet1 (2)'!$D$72-rut_index)/'Sheet1 (2)'!$D$72)))&lt;0,0,IF(D621='Sheet1 (2)'!$C$69,'Sheet1 (2)'!$D$69*('Sheet1 (2)'!$D$72-rut_index)/'Sheet1 (2)'!$D$72,IF(shee2!D621='Sheet1 (2)'!$C$70,'Sheet1 (2)'!$D$70*('Sheet1 (2)'!$D$72-rut_index)/'Sheet1 (2)'!$D$72,IF(shee2!D621='Sheet1 (2)'!$C$71,'Sheet1 (2)'!$D$71*('Sheet1 (2)'!$D$72-rut_index)/'Sheet1 (2)'!$D$72))))</f>
        <v>5</v>
      </c>
      <c r="AV621" s="157">
        <f>IF(IF(D621='Sheet1 (2)'!$C$69,'Sheet1 (2)'!$D$69*('Sheet1 (2)'!$D$72-crack_s_index)/'Sheet1 (2)'!$D$72,IF(shee2!D621='Sheet1 (2)'!$C$70,'Sheet1 (2)'!$D$70*('Sheet1 (2)'!$D$72-crack_s_index)/'Sheet1 (2)'!$D$72,IF(shee2!D621='Sheet1 (2)'!$C$71,'Sheet1 (2)'!$D$71*('Sheet1 (2)'!$D$72-crack_s_index)/'Sheet1 (2)'!$D$72)))&lt;0,0,IF(D621='Sheet1 (2)'!$C$69,'Sheet1 (2)'!$D$69*('Sheet1 (2)'!$D$72-crack_s_index)/'Sheet1 (2)'!$D$72,IF(shee2!D621='Sheet1 (2)'!$C$70,'Sheet1 (2)'!$D$70*('Sheet1 (2)'!$D$72-crack_s_index)/'Sheet1 (2)'!$D$72,IF(shee2!D621='Sheet1 (2)'!$C$71,'Sheet1 (2)'!$D$71*('Sheet1 (2)'!$D$72-crack_s_index)/'Sheet1 (2)'!$D$72))))</f>
        <v>0.3125</v>
      </c>
      <c r="AW621" s="157">
        <f>IF(IF(D621='Sheet1 (2)'!$C$69,'Sheet1 (2)'!$D$69*('Sheet1 (2)'!$D$72-crack_t_index)/'Sheet1 (2)'!$D$72,IF(shee2!D621='Sheet1 (2)'!$C$70,'Sheet1 (2)'!$D$70*('Sheet1 (2)'!$D$72-crack_t_index)/'Sheet1 (2)'!$D$72,IF(shee2!D621='Sheet1 (2)'!$C$71,'Sheet1 (2)'!$D$71*('Sheet1 (2)'!$D$72-crack_t_index)/'Sheet1 (2)'!$D$72)))&lt;0,0,IF(D621='Sheet1 (2)'!$C$69,'Sheet1 (2)'!$D$69*('Sheet1 (2)'!$D$72-crack_t_index)/'Sheet1 (2)'!$D$72,IF(shee2!D621='Sheet1 (2)'!$C$70,'Sheet1 (2)'!$D$70*('Sheet1 (2)'!$D$72-crack_t_index)/'Sheet1 (2)'!$D$72,IF(shee2!D621='Sheet1 (2)'!$C$71,'Sheet1 (2)'!$D$71*('Sheet1 (2)'!$D$72-crack_t_index)/'Sheet1 (2)'!$D$72))))</f>
        <v>1.875</v>
      </c>
      <c r="AX621" s="157">
        <f>IF(IF(D621='Sheet1 (2)'!$C$69,'Sheet1 (2)'!$D$69*('Sheet1 (2)'!$D$72-rave_index)/'Sheet1 (2)'!$D$72,IF(shee2!D621='Sheet1 (2)'!$C$70,'Sheet1 (2)'!$D$70*('Sheet1 (2)'!$D$72-rave_index)/'Sheet1 (2)'!$D$72,IF(shee2!D621='Sheet1 (2)'!$C$71,'Sheet1 (2)'!$D$71*('Sheet1 (2)'!$D$72-rave_index)/'Sheet1 (2)'!$D$72)))&lt;0,0,IF(D621='Sheet1 (2)'!$C$69,'Sheet1 (2)'!$D$69*('Sheet1 (2)'!$D$72-rave_index)/'Sheet1 (2)'!$D$72,IF(shee2!D621='Sheet1 (2)'!$C$70,'Sheet1 (2)'!$D$70*('Sheet1 (2)'!$D$72-rave_index)/'Sheet1 (2)'!$D$72,IF(shee2!D621='Sheet1 (2)'!$C$71,'Sheet1 (2)'!$D$71*('Sheet1 (2)'!$D$72-rave_index)/'Sheet1 (2)'!$D$72))))</f>
        <v>5</v>
      </c>
      <c r="AY621" s="157">
        <f>IF(IF(D621='Sheet1 (2)'!$C$69,'Sheet1 (2)'!$D$69*('Sheet1 (2)'!$D$72-rough_index)/'Sheet1 (2)'!$D$72,IF(shee2!D621='Sheet1 (2)'!$C$70,'Sheet1 (2)'!$D$70*('Sheet1 (2)'!$D$72-rough_index)/'Sheet1 (2)'!$D$72,IF(shee2!D621='Sheet1 (2)'!$C$71,'Sheet1 (2)'!$D$71*('Sheet1 (2)'!$D$72-rough_index)/'Sheet1 (2)'!$D$72)))&lt;0,0,IF(D621='Sheet1 (2)'!$C$69,'Sheet1 (2)'!$D$69*('Sheet1 (2)'!$D$72-rough_index)/'Sheet1 (2)'!$D$72,IF(shee2!D621='Sheet1 (2)'!$C$70,'Sheet1 (2)'!$D$70*('Sheet1 (2)'!$D$72-rough_index)/'Sheet1 (2)'!$D$72,IF(shee2!D621='Sheet1 (2)'!$C$71,'Sheet1 (2)'!$D$71*('Sheet1 (2)'!$D$72-rough_index)/'Sheet1 (2)'!$D$72))))</f>
        <v>1.6666666666666667</v>
      </c>
      <c r="AZ621" s="159">
        <f>+(AU621*'Sheet1 (2)'!$C$77)+(AV621*'Sheet1 (2)'!$C$78)+(AW621*'Sheet1 (2)'!$C$79)+(AX621*'Sheet1 (2)'!$C$80)+(AY621*'Sheet1 (2)'!$C$81)</f>
        <v>2.1875</v>
      </c>
      <c r="BA621" s="213" t="str">
        <f t="shared" si="19"/>
        <v>Poor</v>
      </c>
      <c r="BE621">
        <f>IF(D621='Sheet1 (2)'!$C$61,'Sheet1 (2)'!$D$61*(counts^2)+'Sheet1 (2)'!$G$61*counts+'Sheet1 (2)'!$J$61,IF(D621='Sheet1 (2)'!$C$62,'Sheet1 (2)'!$D$62*counts+'Sheet1 (2)'!$G$62,IF(D621='Sheet1 (2)'!$C$63,'Sheet1 (2)'!$D$63*counts+'Sheet1 (2)'!$G$63,IF(D621='Sheet1 (2)'!$C$64,'Sheet1 (2)'!$D$64*counts+'Sheet1 (2)'!$G$64))))</f>
        <v>2.0984129299999998</v>
      </c>
    </row>
    <row r="622" spans="1:57" ht="12" customHeight="1">
      <c r="A622" s="145" t="s">
        <v>282</v>
      </c>
      <c r="B622" s="145" t="s">
        <v>76</v>
      </c>
      <c r="C622" s="170">
        <v>762</v>
      </c>
      <c r="D622" s="174" t="s">
        <v>77</v>
      </c>
      <c r="E622" s="171">
        <v>8</v>
      </c>
      <c r="F622" s="171">
        <v>2</v>
      </c>
      <c r="G622" s="171" t="s">
        <v>77</v>
      </c>
      <c r="H622" s="171">
        <v>1</v>
      </c>
      <c r="I622" s="171" t="s">
        <v>77</v>
      </c>
      <c r="J622" s="173" t="s">
        <v>82</v>
      </c>
      <c r="K622" s="173" t="s">
        <v>83</v>
      </c>
      <c r="L622" s="169">
        <f>VLOOKUP(CONCATENATE(J622,K622),'Sheet1 (2)'!$J$6:$K$26,2,FALSE)</f>
        <v>25</v>
      </c>
      <c r="M622" s="173" t="s">
        <v>83</v>
      </c>
      <c r="N622" s="173" t="s">
        <v>81</v>
      </c>
      <c r="O622" s="168">
        <f>VLOOKUP(CONCATENATE(M622,N622),'Sheet1 (2)'!$L$6:$M$26,2,FALSE)</f>
        <v>75</v>
      </c>
      <c r="P622" s="173" t="s">
        <v>83</v>
      </c>
      <c r="Q622" s="173" t="s">
        <v>79</v>
      </c>
      <c r="R622" s="168">
        <f>VLOOKUP(CONCATENATE(P622,Q622),'Sheet1 (2)'!$N$6:$O$26,2,FALSE)</f>
        <v>56.25</v>
      </c>
      <c r="S622" s="173" t="s">
        <v>80</v>
      </c>
      <c r="T622" s="173" t="s">
        <v>80</v>
      </c>
      <c r="U622" s="168">
        <f>VLOOKUP(CONCATENATE(S622,T622),'Sheet1 (2)'!$P$6:$Q$26,2,FALSE)</f>
        <v>0</v>
      </c>
      <c r="V622" s="173" t="s">
        <v>82</v>
      </c>
      <c r="W622" s="173" t="s">
        <v>81</v>
      </c>
      <c r="X622" s="168">
        <f>VLOOKUP(CONCATENATE(V622,W622),'Sheet1 (2)'!$R$6:$S$26,2,FALSE)</f>
        <v>50</v>
      </c>
      <c r="Y622" s="173" t="s">
        <v>80</v>
      </c>
      <c r="Z622" s="173" t="s">
        <v>80</v>
      </c>
      <c r="AA622" s="168">
        <f>VLOOKUP(CONCATENATE(Y622,Z622),'Sheet1 (2)'!$T$6:$U$26,2,FALSE)</f>
        <v>0</v>
      </c>
      <c r="AB622" s="173" t="s">
        <v>80</v>
      </c>
      <c r="AC622" s="173" t="s">
        <v>80</v>
      </c>
      <c r="AD622" s="168">
        <f>VLOOKUP(CONCATENATE(AB622,AC622),'Sheet1 (2)'!$X$6:$Y$26,2,FALSE)</f>
        <v>0</v>
      </c>
      <c r="AE622" s="173" t="s">
        <v>82</v>
      </c>
      <c r="AF622" s="173" t="s">
        <v>81</v>
      </c>
      <c r="AG622" s="168">
        <f>VLOOKUP(CONCATENATE(AE622,AF622),'Sheet1 (2)'!$Z$6:$AA$26,2,FALSE)</f>
        <v>66</v>
      </c>
      <c r="AH622" s="172"/>
      <c r="AI622" s="175"/>
      <c r="AJ622" s="140"/>
      <c r="AK622" s="176" t="s">
        <v>282</v>
      </c>
      <c r="AL622" s="176" t="s">
        <v>76</v>
      </c>
      <c r="AM622" s="170">
        <f t="shared" si="18"/>
        <v>762</v>
      </c>
      <c r="AN622" s="147"/>
      <c r="AO622" s="155"/>
      <c r="AP622" s="156"/>
      <c r="AQ622" s="157">
        <v>3.1654661054000002</v>
      </c>
      <c r="AR622" s="158"/>
      <c r="AS622" s="145">
        <f>LOOKUP(rufmkm,'Sheet1 (2)'!$V$62:$V$71,'Sheet1 (2)'!$W$62:$W$71)</f>
        <v>40</v>
      </c>
      <c r="AT622" s="140"/>
      <c r="AU622" s="157">
        <f>IF(IF(D622='Sheet1 (2)'!$C$69,'Sheet1 (2)'!$D$69*('Sheet1 (2)'!$D$72-rut_index)/'Sheet1 (2)'!$D$72,IF(shee2!D622='Sheet1 (2)'!$C$70,'Sheet1 (2)'!$D$70*('Sheet1 (2)'!$D$72-rut_index)/'Sheet1 (2)'!$D$72,IF(shee2!D622='Sheet1 (2)'!$C$71,'Sheet1 (2)'!$D$71*('Sheet1 (2)'!$D$72-rut_index)/'Sheet1 (2)'!$D$72)))&lt;0,0,IF(D622='Sheet1 (2)'!$C$69,'Sheet1 (2)'!$D$69*('Sheet1 (2)'!$D$72-rut_index)/'Sheet1 (2)'!$D$72,IF(shee2!D622='Sheet1 (2)'!$C$70,'Sheet1 (2)'!$D$70*('Sheet1 (2)'!$D$72-rut_index)/'Sheet1 (2)'!$D$72,IF(shee2!D622='Sheet1 (2)'!$C$71,'Sheet1 (2)'!$D$71*('Sheet1 (2)'!$D$72-rut_index)/'Sheet1 (2)'!$D$72))))</f>
        <v>2.9166666666666665</v>
      </c>
      <c r="AV622" s="157">
        <f>IF(IF(D622='Sheet1 (2)'!$C$69,'Sheet1 (2)'!$D$69*('Sheet1 (2)'!$D$72-crack_s_index)/'Sheet1 (2)'!$D$72,IF(shee2!D622='Sheet1 (2)'!$C$70,'Sheet1 (2)'!$D$70*('Sheet1 (2)'!$D$72-crack_s_index)/'Sheet1 (2)'!$D$72,IF(shee2!D622='Sheet1 (2)'!$C$71,'Sheet1 (2)'!$D$71*('Sheet1 (2)'!$D$72-crack_s_index)/'Sheet1 (2)'!$D$72)))&lt;0,0,IF(D622='Sheet1 (2)'!$C$69,'Sheet1 (2)'!$D$69*('Sheet1 (2)'!$D$72-crack_s_index)/'Sheet1 (2)'!$D$72,IF(shee2!D622='Sheet1 (2)'!$C$70,'Sheet1 (2)'!$D$70*('Sheet1 (2)'!$D$72-crack_s_index)/'Sheet1 (2)'!$D$72,IF(shee2!D622='Sheet1 (2)'!$C$71,'Sheet1 (2)'!$D$71*('Sheet1 (2)'!$D$72-crack_s_index)/'Sheet1 (2)'!$D$72))))</f>
        <v>0</v>
      </c>
      <c r="AW622" s="157">
        <f>IF(IF(D622='Sheet1 (2)'!$C$69,'Sheet1 (2)'!$D$69*('Sheet1 (2)'!$D$72-crack_t_index)/'Sheet1 (2)'!$D$72,IF(shee2!D622='Sheet1 (2)'!$C$70,'Sheet1 (2)'!$D$70*('Sheet1 (2)'!$D$72-crack_t_index)/'Sheet1 (2)'!$D$72,IF(shee2!D622='Sheet1 (2)'!$C$71,'Sheet1 (2)'!$D$71*('Sheet1 (2)'!$D$72-crack_t_index)/'Sheet1 (2)'!$D$72)))&lt;0,0,IF(D622='Sheet1 (2)'!$C$69,'Sheet1 (2)'!$D$69*('Sheet1 (2)'!$D$72-crack_t_index)/'Sheet1 (2)'!$D$72,IF(shee2!D622='Sheet1 (2)'!$C$70,'Sheet1 (2)'!$D$70*('Sheet1 (2)'!$D$72-crack_t_index)/'Sheet1 (2)'!$D$72,IF(shee2!D622='Sheet1 (2)'!$C$71,'Sheet1 (2)'!$D$71*('Sheet1 (2)'!$D$72-crack_t_index)/'Sheet1 (2)'!$D$72))))</f>
        <v>0.3125</v>
      </c>
      <c r="AX622" s="157">
        <f>IF(IF(D622='Sheet1 (2)'!$C$69,'Sheet1 (2)'!$D$69*('Sheet1 (2)'!$D$72-rave_index)/'Sheet1 (2)'!$D$72,IF(shee2!D622='Sheet1 (2)'!$C$70,'Sheet1 (2)'!$D$70*('Sheet1 (2)'!$D$72-rave_index)/'Sheet1 (2)'!$D$72,IF(shee2!D622='Sheet1 (2)'!$C$71,'Sheet1 (2)'!$D$71*('Sheet1 (2)'!$D$72-rave_index)/'Sheet1 (2)'!$D$72)))&lt;0,0,IF(D622='Sheet1 (2)'!$C$69,'Sheet1 (2)'!$D$69*('Sheet1 (2)'!$D$72-rave_index)/'Sheet1 (2)'!$D$72,IF(shee2!D622='Sheet1 (2)'!$C$70,'Sheet1 (2)'!$D$70*('Sheet1 (2)'!$D$72-rave_index)/'Sheet1 (2)'!$D$72,IF(shee2!D622='Sheet1 (2)'!$C$71,'Sheet1 (2)'!$D$71*('Sheet1 (2)'!$D$72-rave_index)/'Sheet1 (2)'!$D$72))))</f>
        <v>5</v>
      </c>
      <c r="AY622" s="157">
        <f>IF(IF(D622='Sheet1 (2)'!$C$69,'Sheet1 (2)'!$D$69*('Sheet1 (2)'!$D$72-rough_index)/'Sheet1 (2)'!$D$72,IF(shee2!D622='Sheet1 (2)'!$C$70,'Sheet1 (2)'!$D$70*('Sheet1 (2)'!$D$72-rough_index)/'Sheet1 (2)'!$D$72,IF(shee2!D622='Sheet1 (2)'!$C$71,'Sheet1 (2)'!$D$71*('Sheet1 (2)'!$D$72-rough_index)/'Sheet1 (2)'!$D$72)))&lt;0,0,IF(D622='Sheet1 (2)'!$C$69,'Sheet1 (2)'!$D$69*('Sheet1 (2)'!$D$72-rough_index)/'Sheet1 (2)'!$D$72,IF(shee2!D622='Sheet1 (2)'!$C$70,'Sheet1 (2)'!$D$70*('Sheet1 (2)'!$D$72-rough_index)/'Sheet1 (2)'!$D$72,IF(shee2!D622='Sheet1 (2)'!$C$71,'Sheet1 (2)'!$D$71*('Sheet1 (2)'!$D$72-rough_index)/'Sheet1 (2)'!$D$72))))</f>
        <v>1.6666666666666667</v>
      </c>
      <c r="AZ622" s="159">
        <f>+(AU622*'Sheet1 (2)'!$C$77)+(AV622*'Sheet1 (2)'!$C$78)+(AW622*'Sheet1 (2)'!$C$79)+(AX622*'Sheet1 (2)'!$C$80)+(AY622*'Sheet1 (2)'!$C$81)</f>
        <v>1.5958333333333332</v>
      </c>
      <c r="BA622" s="213" t="str">
        <f t="shared" si="19"/>
        <v>Poor</v>
      </c>
      <c r="BE622">
        <f>IF(D622='Sheet1 (2)'!$C$61,'Sheet1 (2)'!$D$61*(counts^2)+'Sheet1 (2)'!$G$61*counts+'Sheet1 (2)'!$J$61,IF(D622='Sheet1 (2)'!$C$62,'Sheet1 (2)'!$D$62*counts+'Sheet1 (2)'!$G$62,IF(D622='Sheet1 (2)'!$C$63,'Sheet1 (2)'!$D$63*counts+'Sheet1 (2)'!$G$63,IF(D622='Sheet1 (2)'!$C$64,'Sheet1 (2)'!$D$64*counts+'Sheet1 (2)'!$G$64))))</f>
        <v>2.0984129299999998</v>
      </c>
    </row>
    <row r="623" spans="1:57" ht="12" customHeight="1">
      <c r="A623" s="145" t="s">
        <v>282</v>
      </c>
      <c r="B623" s="145" t="s">
        <v>76</v>
      </c>
      <c r="C623" s="170">
        <v>763</v>
      </c>
      <c r="D623" s="174" t="s">
        <v>77</v>
      </c>
      <c r="E623" s="171">
        <v>8</v>
      </c>
      <c r="F623" s="171">
        <v>2</v>
      </c>
      <c r="G623" s="171" t="s">
        <v>77</v>
      </c>
      <c r="H623" s="171">
        <v>1</v>
      </c>
      <c r="I623" s="171" t="s">
        <v>77</v>
      </c>
      <c r="J623" s="173" t="s">
        <v>82</v>
      </c>
      <c r="K623" s="173" t="s">
        <v>83</v>
      </c>
      <c r="L623" s="169">
        <f>VLOOKUP(CONCATENATE(J623,K623),'Sheet1 (2)'!$J$6:$K$26,2,FALSE)</f>
        <v>25</v>
      </c>
      <c r="M623" s="173" t="s">
        <v>79</v>
      </c>
      <c r="N623" s="173" t="s">
        <v>81</v>
      </c>
      <c r="O623" s="168">
        <f>VLOOKUP(CONCATENATE(M623,N623),'Sheet1 (2)'!$L$6:$M$26,2,FALSE)</f>
        <v>100</v>
      </c>
      <c r="P623" s="173" t="s">
        <v>83</v>
      </c>
      <c r="Q623" s="173" t="s">
        <v>79</v>
      </c>
      <c r="R623" s="168">
        <f>VLOOKUP(CONCATENATE(P623,Q623),'Sheet1 (2)'!$N$6:$O$26,2,FALSE)</f>
        <v>56.25</v>
      </c>
      <c r="S623" s="173" t="s">
        <v>80</v>
      </c>
      <c r="T623" s="173" t="s">
        <v>80</v>
      </c>
      <c r="U623" s="168">
        <f>VLOOKUP(CONCATENATE(S623,T623),'Sheet1 (2)'!$P$6:$Q$26,2,FALSE)</f>
        <v>0</v>
      </c>
      <c r="V623" s="173" t="s">
        <v>82</v>
      </c>
      <c r="W623" s="173" t="s">
        <v>81</v>
      </c>
      <c r="X623" s="168">
        <f>VLOOKUP(CONCATENATE(V623,W623),'Sheet1 (2)'!$R$6:$S$26,2,FALSE)</f>
        <v>50</v>
      </c>
      <c r="Y623" s="173" t="s">
        <v>80</v>
      </c>
      <c r="Z623" s="173" t="s">
        <v>80</v>
      </c>
      <c r="AA623" s="168">
        <f>VLOOKUP(CONCATENATE(Y623,Z623),'Sheet1 (2)'!$T$6:$U$26,2,FALSE)</f>
        <v>0</v>
      </c>
      <c r="AB623" s="173" t="s">
        <v>80</v>
      </c>
      <c r="AC623" s="173" t="s">
        <v>80</v>
      </c>
      <c r="AD623" s="168">
        <f>VLOOKUP(CONCATENATE(AB623,AC623),'Sheet1 (2)'!$X$6:$Y$26,2,FALSE)</f>
        <v>0</v>
      </c>
      <c r="AE623" s="173" t="s">
        <v>82</v>
      </c>
      <c r="AF623" s="173" t="s">
        <v>81</v>
      </c>
      <c r="AG623" s="168">
        <f>VLOOKUP(CONCATENATE(AE623,AF623),'Sheet1 (2)'!$Z$6:$AA$26,2,FALSE)</f>
        <v>66</v>
      </c>
      <c r="AH623" s="172"/>
      <c r="AI623" s="175"/>
      <c r="AJ623" s="140"/>
      <c r="AK623" s="176" t="s">
        <v>282</v>
      </c>
      <c r="AL623" s="176" t="s">
        <v>76</v>
      </c>
      <c r="AM623" s="170">
        <f t="shared" si="18"/>
        <v>763</v>
      </c>
      <c r="AN623" s="147"/>
      <c r="AO623" s="155"/>
      <c r="AP623" s="156"/>
      <c r="AQ623" s="157">
        <v>3.0137879298000003</v>
      </c>
      <c r="AR623" s="158"/>
      <c r="AS623" s="145">
        <f>LOOKUP(rufmkm,'Sheet1 (2)'!$V$62:$V$71,'Sheet1 (2)'!$W$62:$W$71)</f>
        <v>40</v>
      </c>
      <c r="AT623" s="140"/>
      <c r="AU623" s="157">
        <f>IF(IF(D623='Sheet1 (2)'!$C$69,'Sheet1 (2)'!$D$69*('Sheet1 (2)'!$D$72-rut_index)/'Sheet1 (2)'!$D$72,IF(shee2!D623='Sheet1 (2)'!$C$70,'Sheet1 (2)'!$D$70*('Sheet1 (2)'!$D$72-rut_index)/'Sheet1 (2)'!$D$72,IF(shee2!D623='Sheet1 (2)'!$C$71,'Sheet1 (2)'!$D$71*('Sheet1 (2)'!$D$72-rut_index)/'Sheet1 (2)'!$D$72)))&lt;0,0,IF(D623='Sheet1 (2)'!$C$69,'Sheet1 (2)'!$D$69*('Sheet1 (2)'!$D$72-rut_index)/'Sheet1 (2)'!$D$72,IF(shee2!D623='Sheet1 (2)'!$C$70,'Sheet1 (2)'!$D$70*('Sheet1 (2)'!$D$72-rut_index)/'Sheet1 (2)'!$D$72,IF(shee2!D623='Sheet1 (2)'!$C$71,'Sheet1 (2)'!$D$71*('Sheet1 (2)'!$D$72-rut_index)/'Sheet1 (2)'!$D$72))))</f>
        <v>2.9166666666666665</v>
      </c>
      <c r="AV623" s="157">
        <f>IF(IF(D623='Sheet1 (2)'!$C$69,'Sheet1 (2)'!$D$69*('Sheet1 (2)'!$D$72-crack_s_index)/'Sheet1 (2)'!$D$72,IF(shee2!D623='Sheet1 (2)'!$C$70,'Sheet1 (2)'!$D$70*('Sheet1 (2)'!$D$72-crack_s_index)/'Sheet1 (2)'!$D$72,IF(shee2!D623='Sheet1 (2)'!$C$71,'Sheet1 (2)'!$D$71*('Sheet1 (2)'!$D$72-crack_s_index)/'Sheet1 (2)'!$D$72)))&lt;0,0,IF(D623='Sheet1 (2)'!$C$69,'Sheet1 (2)'!$D$69*('Sheet1 (2)'!$D$72-crack_s_index)/'Sheet1 (2)'!$D$72,IF(shee2!D623='Sheet1 (2)'!$C$70,'Sheet1 (2)'!$D$70*('Sheet1 (2)'!$D$72-crack_s_index)/'Sheet1 (2)'!$D$72,IF(shee2!D623='Sheet1 (2)'!$C$71,'Sheet1 (2)'!$D$71*('Sheet1 (2)'!$D$72-crack_s_index)/'Sheet1 (2)'!$D$72))))</f>
        <v>0</v>
      </c>
      <c r="AW623" s="157">
        <f>IF(IF(D623='Sheet1 (2)'!$C$69,'Sheet1 (2)'!$D$69*('Sheet1 (2)'!$D$72-crack_t_index)/'Sheet1 (2)'!$D$72,IF(shee2!D623='Sheet1 (2)'!$C$70,'Sheet1 (2)'!$D$70*('Sheet1 (2)'!$D$72-crack_t_index)/'Sheet1 (2)'!$D$72,IF(shee2!D623='Sheet1 (2)'!$C$71,'Sheet1 (2)'!$D$71*('Sheet1 (2)'!$D$72-crack_t_index)/'Sheet1 (2)'!$D$72)))&lt;0,0,IF(D623='Sheet1 (2)'!$C$69,'Sheet1 (2)'!$D$69*('Sheet1 (2)'!$D$72-crack_t_index)/'Sheet1 (2)'!$D$72,IF(shee2!D623='Sheet1 (2)'!$C$70,'Sheet1 (2)'!$D$70*('Sheet1 (2)'!$D$72-crack_t_index)/'Sheet1 (2)'!$D$72,IF(shee2!D623='Sheet1 (2)'!$C$71,'Sheet1 (2)'!$D$71*('Sheet1 (2)'!$D$72-crack_t_index)/'Sheet1 (2)'!$D$72))))</f>
        <v>0.3125</v>
      </c>
      <c r="AX623" s="157">
        <f>IF(IF(D623='Sheet1 (2)'!$C$69,'Sheet1 (2)'!$D$69*('Sheet1 (2)'!$D$72-rave_index)/'Sheet1 (2)'!$D$72,IF(shee2!D623='Sheet1 (2)'!$C$70,'Sheet1 (2)'!$D$70*('Sheet1 (2)'!$D$72-rave_index)/'Sheet1 (2)'!$D$72,IF(shee2!D623='Sheet1 (2)'!$C$71,'Sheet1 (2)'!$D$71*('Sheet1 (2)'!$D$72-rave_index)/'Sheet1 (2)'!$D$72)))&lt;0,0,IF(D623='Sheet1 (2)'!$C$69,'Sheet1 (2)'!$D$69*('Sheet1 (2)'!$D$72-rave_index)/'Sheet1 (2)'!$D$72,IF(shee2!D623='Sheet1 (2)'!$C$70,'Sheet1 (2)'!$D$70*('Sheet1 (2)'!$D$72-rave_index)/'Sheet1 (2)'!$D$72,IF(shee2!D623='Sheet1 (2)'!$C$71,'Sheet1 (2)'!$D$71*('Sheet1 (2)'!$D$72-rave_index)/'Sheet1 (2)'!$D$72))))</f>
        <v>5</v>
      </c>
      <c r="AY623" s="157">
        <f>IF(IF(D623='Sheet1 (2)'!$C$69,'Sheet1 (2)'!$D$69*('Sheet1 (2)'!$D$72-rough_index)/'Sheet1 (2)'!$D$72,IF(shee2!D623='Sheet1 (2)'!$C$70,'Sheet1 (2)'!$D$70*('Sheet1 (2)'!$D$72-rough_index)/'Sheet1 (2)'!$D$72,IF(shee2!D623='Sheet1 (2)'!$C$71,'Sheet1 (2)'!$D$71*('Sheet1 (2)'!$D$72-rough_index)/'Sheet1 (2)'!$D$72)))&lt;0,0,IF(D623='Sheet1 (2)'!$C$69,'Sheet1 (2)'!$D$69*('Sheet1 (2)'!$D$72-rough_index)/'Sheet1 (2)'!$D$72,IF(shee2!D623='Sheet1 (2)'!$C$70,'Sheet1 (2)'!$D$70*('Sheet1 (2)'!$D$72-rough_index)/'Sheet1 (2)'!$D$72,IF(shee2!D623='Sheet1 (2)'!$C$71,'Sheet1 (2)'!$D$71*('Sheet1 (2)'!$D$72-rough_index)/'Sheet1 (2)'!$D$72))))</f>
        <v>1.6666666666666667</v>
      </c>
      <c r="AZ623" s="159">
        <f>+(AU623*'Sheet1 (2)'!$C$77)+(AV623*'Sheet1 (2)'!$C$78)+(AW623*'Sheet1 (2)'!$C$79)+(AX623*'Sheet1 (2)'!$C$80)+(AY623*'Sheet1 (2)'!$C$81)</f>
        <v>1.5958333333333332</v>
      </c>
      <c r="BA623" s="213" t="str">
        <f t="shared" si="19"/>
        <v>Poor</v>
      </c>
      <c r="BE623">
        <f>IF(D623='Sheet1 (2)'!$C$61,'Sheet1 (2)'!$D$61*(counts^2)+'Sheet1 (2)'!$G$61*counts+'Sheet1 (2)'!$J$61,IF(D623='Sheet1 (2)'!$C$62,'Sheet1 (2)'!$D$62*counts+'Sheet1 (2)'!$G$62,IF(D623='Sheet1 (2)'!$C$63,'Sheet1 (2)'!$D$63*counts+'Sheet1 (2)'!$G$63,IF(D623='Sheet1 (2)'!$C$64,'Sheet1 (2)'!$D$64*counts+'Sheet1 (2)'!$G$64))))</f>
        <v>2.0984129299999998</v>
      </c>
    </row>
    <row r="624" spans="1:57" ht="12" customHeight="1">
      <c r="A624" s="145" t="s">
        <v>282</v>
      </c>
      <c r="B624" s="145" t="s">
        <v>76</v>
      </c>
      <c r="C624" s="170">
        <v>764</v>
      </c>
      <c r="D624" s="174" t="s">
        <v>77</v>
      </c>
      <c r="E624" s="171">
        <v>8</v>
      </c>
      <c r="F624" s="171">
        <v>2</v>
      </c>
      <c r="G624" s="171" t="s">
        <v>77</v>
      </c>
      <c r="H624" s="171">
        <v>1</v>
      </c>
      <c r="I624" s="171" t="s">
        <v>77</v>
      </c>
      <c r="J624" s="173" t="s">
        <v>80</v>
      </c>
      <c r="K624" s="173" t="s">
        <v>80</v>
      </c>
      <c r="L624" s="169">
        <f>VLOOKUP(CONCATENATE(J624,K624),'Sheet1 (2)'!$J$6:$K$26,2,FALSE)</f>
        <v>0</v>
      </c>
      <c r="M624" s="173" t="s">
        <v>82</v>
      </c>
      <c r="N624" s="173" t="s">
        <v>81</v>
      </c>
      <c r="O624" s="168">
        <f>VLOOKUP(CONCATENATE(M624,N624),'Sheet1 (2)'!$L$6:$M$26,2,FALSE)</f>
        <v>50</v>
      </c>
      <c r="P624" s="173" t="s">
        <v>83</v>
      </c>
      <c r="Q624" s="173" t="s">
        <v>79</v>
      </c>
      <c r="R624" s="168">
        <f>VLOOKUP(CONCATENATE(P624,Q624),'Sheet1 (2)'!$N$6:$O$26,2,FALSE)</f>
        <v>56.25</v>
      </c>
      <c r="S624" s="173" t="s">
        <v>80</v>
      </c>
      <c r="T624" s="173" t="s">
        <v>80</v>
      </c>
      <c r="U624" s="168">
        <f>VLOOKUP(CONCATENATE(S624,T624),'Sheet1 (2)'!$P$6:$Q$26,2,FALSE)</f>
        <v>0</v>
      </c>
      <c r="V624" s="173" t="s">
        <v>80</v>
      </c>
      <c r="W624" s="173" t="s">
        <v>80</v>
      </c>
      <c r="X624" s="168">
        <f>VLOOKUP(CONCATENATE(V624,W624),'Sheet1 (2)'!$R$6:$S$26,2,FALSE)</f>
        <v>0</v>
      </c>
      <c r="Y624" s="173" t="s">
        <v>80</v>
      </c>
      <c r="Z624" s="173" t="s">
        <v>80</v>
      </c>
      <c r="AA624" s="168">
        <f>VLOOKUP(CONCATENATE(Y624,Z624),'Sheet1 (2)'!$T$6:$U$26,2,FALSE)</f>
        <v>0</v>
      </c>
      <c r="AB624" s="173" t="s">
        <v>80</v>
      </c>
      <c r="AC624" s="173" t="s">
        <v>80</v>
      </c>
      <c r="AD624" s="168">
        <f>VLOOKUP(CONCATENATE(AB624,AC624),'Sheet1 (2)'!$X$6:$Y$26,2,FALSE)</f>
        <v>0</v>
      </c>
      <c r="AE624" s="173" t="s">
        <v>82</v>
      </c>
      <c r="AF624" s="173" t="s">
        <v>81</v>
      </c>
      <c r="AG624" s="168">
        <f>VLOOKUP(CONCATENATE(AE624,AF624),'Sheet1 (2)'!$Z$6:$AA$26,2,FALSE)</f>
        <v>66</v>
      </c>
      <c r="AH624" s="172"/>
      <c r="AI624" s="175"/>
      <c r="AJ624" s="140"/>
      <c r="AK624" s="176" t="s">
        <v>282</v>
      </c>
      <c r="AL624" s="176" t="s">
        <v>76</v>
      </c>
      <c r="AM624" s="170">
        <f t="shared" si="18"/>
        <v>764</v>
      </c>
      <c r="AN624" s="147"/>
      <c r="AO624" s="155"/>
      <c r="AP624" s="156"/>
      <c r="AQ624" s="157">
        <v>2.8517652947999999</v>
      </c>
      <c r="AR624" s="158"/>
      <c r="AS624" s="145">
        <f>LOOKUP(rufmkm,'Sheet1 (2)'!$V$62:$V$71,'Sheet1 (2)'!$W$62:$W$71)</f>
        <v>30</v>
      </c>
      <c r="AT624" s="140"/>
      <c r="AU624" s="157">
        <f>IF(IF(D624='Sheet1 (2)'!$C$69,'Sheet1 (2)'!$D$69*('Sheet1 (2)'!$D$72-rut_index)/'Sheet1 (2)'!$D$72,IF(shee2!D624='Sheet1 (2)'!$C$70,'Sheet1 (2)'!$D$70*('Sheet1 (2)'!$D$72-rut_index)/'Sheet1 (2)'!$D$72,IF(shee2!D624='Sheet1 (2)'!$C$71,'Sheet1 (2)'!$D$71*('Sheet1 (2)'!$D$72-rut_index)/'Sheet1 (2)'!$D$72)))&lt;0,0,IF(D624='Sheet1 (2)'!$C$69,'Sheet1 (2)'!$D$69*('Sheet1 (2)'!$D$72-rut_index)/'Sheet1 (2)'!$D$72,IF(shee2!D624='Sheet1 (2)'!$C$70,'Sheet1 (2)'!$D$70*('Sheet1 (2)'!$D$72-rut_index)/'Sheet1 (2)'!$D$72,IF(shee2!D624='Sheet1 (2)'!$C$71,'Sheet1 (2)'!$D$71*('Sheet1 (2)'!$D$72-rut_index)/'Sheet1 (2)'!$D$72))))</f>
        <v>5</v>
      </c>
      <c r="AV624" s="157">
        <f>IF(IF(D624='Sheet1 (2)'!$C$69,'Sheet1 (2)'!$D$69*('Sheet1 (2)'!$D$72-crack_s_index)/'Sheet1 (2)'!$D$72,IF(shee2!D624='Sheet1 (2)'!$C$70,'Sheet1 (2)'!$D$70*('Sheet1 (2)'!$D$72-crack_s_index)/'Sheet1 (2)'!$D$72,IF(shee2!D624='Sheet1 (2)'!$C$71,'Sheet1 (2)'!$D$71*('Sheet1 (2)'!$D$72-crack_s_index)/'Sheet1 (2)'!$D$72)))&lt;0,0,IF(D624='Sheet1 (2)'!$C$69,'Sheet1 (2)'!$D$69*('Sheet1 (2)'!$D$72-crack_s_index)/'Sheet1 (2)'!$D$72,IF(shee2!D624='Sheet1 (2)'!$C$70,'Sheet1 (2)'!$D$70*('Sheet1 (2)'!$D$72-crack_s_index)/'Sheet1 (2)'!$D$72,IF(shee2!D624='Sheet1 (2)'!$C$71,'Sheet1 (2)'!$D$71*('Sheet1 (2)'!$D$72-crack_s_index)/'Sheet1 (2)'!$D$72))))</f>
        <v>0.83333333333333337</v>
      </c>
      <c r="AW624" s="157">
        <f>IF(IF(D624='Sheet1 (2)'!$C$69,'Sheet1 (2)'!$D$69*('Sheet1 (2)'!$D$72-crack_t_index)/'Sheet1 (2)'!$D$72,IF(shee2!D624='Sheet1 (2)'!$C$70,'Sheet1 (2)'!$D$70*('Sheet1 (2)'!$D$72-crack_t_index)/'Sheet1 (2)'!$D$72,IF(shee2!D624='Sheet1 (2)'!$C$71,'Sheet1 (2)'!$D$71*('Sheet1 (2)'!$D$72-crack_t_index)/'Sheet1 (2)'!$D$72)))&lt;0,0,IF(D624='Sheet1 (2)'!$C$69,'Sheet1 (2)'!$D$69*('Sheet1 (2)'!$D$72-crack_t_index)/'Sheet1 (2)'!$D$72,IF(shee2!D624='Sheet1 (2)'!$C$70,'Sheet1 (2)'!$D$70*('Sheet1 (2)'!$D$72-crack_t_index)/'Sheet1 (2)'!$D$72,IF(shee2!D624='Sheet1 (2)'!$C$71,'Sheet1 (2)'!$D$71*('Sheet1 (2)'!$D$72-crack_t_index)/'Sheet1 (2)'!$D$72))))</f>
        <v>0.3125</v>
      </c>
      <c r="AX624" s="157">
        <f>IF(IF(D624='Sheet1 (2)'!$C$69,'Sheet1 (2)'!$D$69*('Sheet1 (2)'!$D$72-rave_index)/'Sheet1 (2)'!$D$72,IF(shee2!D624='Sheet1 (2)'!$C$70,'Sheet1 (2)'!$D$70*('Sheet1 (2)'!$D$72-rave_index)/'Sheet1 (2)'!$D$72,IF(shee2!D624='Sheet1 (2)'!$C$71,'Sheet1 (2)'!$D$71*('Sheet1 (2)'!$D$72-rave_index)/'Sheet1 (2)'!$D$72)))&lt;0,0,IF(D624='Sheet1 (2)'!$C$69,'Sheet1 (2)'!$D$69*('Sheet1 (2)'!$D$72-rave_index)/'Sheet1 (2)'!$D$72,IF(shee2!D624='Sheet1 (2)'!$C$70,'Sheet1 (2)'!$D$70*('Sheet1 (2)'!$D$72-rave_index)/'Sheet1 (2)'!$D$72,IF(shee2!D624='Sheet1 (2)'!$C$71,'Sheet1 (2)'!$D$71*('Sheet1 (2)'!$D$72-rave_index)/'Sheet1 (2)'!$D$72))))</f>
        <v>5</v>
      </c>
      <c r="AY624" s="157">
        <f>IF(IF(D624='Sheet1 (2)'!$C$69,'Sheet1 (2)'!$D$69*('Sheet1 (2)'!$D$72-rough_index)/'Sheet1 (2)'!$D$72,IF(shee2!D624='Sheet1 (2)'!$C$70,'Sheet1 (2)'!$D$70*('Sheet1 (2)'!$D$72-rough_index)/'Sheet1 (2)'!$D$72,IF(shee2!D624='Sheet1 (2)'!$C$71,'Sheet1 (2)'!$D$71*('Sheet1 (2)'!$D$72-rough_index)/'Sheet1 (2)'!$D$72)))&lt;0,0,IF(D624='Sheet1 (2)'!$C$69,'Sheet1 (2)'!$D$69*('Sheet1 (2)'!$D$72-rough_index)/'Sheet1 (2)'!$D$72,IF(shee2!D624='Sheet1 (2)'!$C$70,'Sheet1 (2)'!$D$70*('Sheet1 (2)'!$D$72-rough_index)/'Sheet1 (2)'!$D$72,IF(shee2!D624='Sheet1 (2)'!$C$71,'Sheet1 (2)'!$D$71*('Sheet1 (2)'!$D$72-rough_index)/'Sheet1 (2)'!$D$72))))</f>
        <v>2.5</v>
      </c>
      <c r="AZ624" s="159">
        <f>+(AU624*'Sheet1 (2)'!$C$77)+(AV624*'Sheet1 (2)'!$C$78)+(AW624*'Sheet1 (2)'!$C$79)+(AX624*'Sheet1 (2)'!$C$80)+(AY624*'Sheet1 (2)'!$C$81)</f>
        <v>2.5625</v>
      </c>
      <c r="BA624" s="213" t="str">
        <f t="shared" si="19"/>
        <v>Fair</v>
      </c>
      <c r="BE624">
        <f>IF(D624='Sheet1 (2)'!$C$61,'Sheet1 (2)'!$D$61*(counts^2)+'Sheet1 (2)'!$G$61*counts+'Sheet1 (2)'!$J$61,IF(D624='Sheet1 (2)'!$C$62,'Sheet1 (2)'!$D$62*counts+'Sheet1 (2)'!$G$62,IF(D624='Sheet1 (2)'!$C$63,'Sheet1 (2)'!$D$63*counts+'Sheet1 (2)'!$G$63,IF(D624='Sheet1 (2)'!$C$64,'Sheet1 (2)'!$D$64*counts+'Sheet1 (2)'!$G$64))))</f>
        <v>2.0984129299999998</v>
      </c>
    </row>
    <row r="625" spans="1:57" ht="12" customHeight="1">
      <c r="A625" s="145" t="s">
        <v>282</v>
      </c>
      <c r="B625" s="145" t="s">
        <v>76</v>
      </c>
      <c r="C625" s="170">
        <v>765</v>
      </c>
      <c r="D625" s="174" t="s">
        <v>77</v>
      </c>
      <c r="E625" s="171">
        <v>8</v>
      </c>
      <c r="F625" s="171">
        <v>2</v>
      </c>
      <c r="G625" s="171" t="s">
        <v>77</v>
      </c>
      <c r="H625" s="171">
        <v>1</v>
      </c>
      <c r="I625" s="171" t="s">
        <v>77</v>
      </c>
      <c r="J625" s="173" t="s">
        <v>80</v>
      </c>
      <c r="K625" s="173" t="s">
        <v>80</v>
      </c>
      <c r="L625" s="169">
        <f>VLOOKUP(CONCATENATE(J625,K625),'Sheet1 (2)'!$J$6:$K$26,2,FALSE)</f>
        <v>0</v>
      </c>
      <c r="M625" s="173" t="s">
        <v>83</v>
      </c>
      <c r="N625" s="173" t="s">
        <v>81</v>
      </c>
      <c r="O625" s="168">
        <f>VLOOKUP(CONCATENATE(M625,N625),'Sheet1 (2)'!$L$6:$M$26,2,FALSE)</f>
        <v>75</v>
      </c>
      <c r="P625" s="173" t="s">
        <v>83</v>
      </c>
      <c r="Q625" s="173" t="s">
        <v>79</v>
      </c>
      <c r="R625" s="168">
        <f>VLOOKUP(CONCATENATE(P625,Q625),'Sheet1 (2)'!$N$6:$O$26,2,FALSE)</f>
        <v>56.25</v>
      </c>
      <c r="S625" s="173" t="s">
        <v>82</v>
      </c>
      <c r="T625" s="173" t="s">
        <v>82</v>
      </c>
      <c r="U625" s="168">
        <f>VLOOKUP(CONCATENATE(S625,T625),'Sheet1 (2)'!$P$6:$Q$26,2,FALSE)</f>
        <v>12.5</v>
      </c>
      <c r="V625" s="173" t="s">
        <v>82</v>
      </c>
      <c r="W625" s="173" t="s">
        <v>79</v>
      </c>
      <c r="X625" s="168">
        <f>VLOOKUP(CONCATENATE(V625,W625),'Sheet1 (2)'!$R$6:$S$26,2,FALSE)</f>
        <v>37.5</v>
      </c>
      <c r="Y625" s="173" t="s">
        <v>80</v>
      </c>
      <c r="Z625" s="173" t="s">
        <v>80</v>
      </c>
      <c r="AA625" s="168">
        <f>VLOOKUP(CONCATENATE(Y625,Z625),'Sheet1 (2)'!$T$6:$U$26,2,FALSE)</f>
        <v>0</v>
      </c>
      <c r="AB625" s="173" t="s">
        <v>80</v>
      </c>
      <c r="AC625" s="173" t="s">
        <v>80</v>
      </c>
      <c r="AD625" s="168">
        <f>VLOOKUP(CONCATENATE(AB625,AC625),'Sheet1 (2)'!$X$6:$Y$26,2,FALSE)</f>
        <v>0</v>
      </c>
      <c r="AE625" s="173" t="s">
        <v>82</v>
      </c>
      <c r="AF625" s="173" t="s">
        <v>81</v>
      </c>
      <c r="AG625" s="168">
        <f>VLOOKUP(CONCATENATE(AE625,AF625),'Sheet1 (2)'!$Z$6:$AA$26,2,FALSE)</f>
        <v>66</v>
      </c>
      <c r="AH625" s="172"/>
      <c r="AI625" s="175"/>
      <c r="AJ625" s="140"/>
      <c r="AK625" s="176" t="s">
        <v>282</v>
      </c>
      <c r="AL625" s="176" t="s">
        <v>76</v>
      </c>
      <c r="AM625" s="170">
        <f t="shared" si="18"/>
        <v>765</v>
      </c>
      <c r="AN625" s="147"/>
      <c r="AO625" s="155"/>
      <c r="AP625" s="156"/>
      <c r="AQ625" s="157">
        <v>3.3841793953999995</v>
      </c>
      <c r="AR625" s="158"/>
      <c r="AS625" s="145">
        <f>LOOKUP(rufmkm,'Sheet1 (2)'!$V$62:$V$71,'Sheet1 (2)'!$W$62:$W$71)</f>
        <v>40</v>
      </c>
      <c r="AT625" s="140"/>
      <c r="AU625" s="157">
        <f>IF(IF(D625='Sheet1 (2)'!$C$69,'Sheet1 (2)'!$D$69*('Sheet1 (2)'!$D$72-rut_index)/'Sheet1 (2)'!$D$72,IF(shee2!D625='Sheet1 (2)'!$C$70,'Sheet1 (2)'!$D$70*('Sheet1 (2)'!$D$72-rut_index)/'Sheet1 (2)'!$D$72,IF(shee2!D625='Sheet1 (2)'!$C$71,'Sheet1 (2)'!$D$71*('Sheet1 (2)'!$D$72-rut_index)/'Sheet1 (2)'!$D$72)))&lt;0,0,IF(D625='Sheet1 (2)'!$C$69,'Sheet1 (2)'!$D$69*('Sheet1 (2)'!$D$72-rut_index)/'Sheet1 (2)'!$D$72,IF(shee2!D625='Sheet1 (2)'!$C$70,'Sheet1 (2)'!$D$70*('Sheet1 (2)'!$D$72-rut_index)/'Sheet1 (2)'!$D$72,IF(shee2!D625='Sheet1 (2)'!$C$71,'Sheet1 (2)'!$D$71*('Sheet1 (2)'!$D$72-rut_index)/'Sheet1 (2)'!$D$72))))</f>
        <v>5</v>
      </c>
      <c r="AV625" s="157">
        <f>IF(IF(D625='Sheet1 (2)'!$C$69,'Sheet1 (2)'!$D$69*('Sheet1 (2)'!$D$72-crack_s_index)/'Sheet1 (2)'!$D$72,IF(shee2!D625='Sheet1 (2)'!$C$70,'Sheet1 (2)'!$D$70*('Sheet1 (2)'!$D$72-crack_s_index)/'Sheet1 (2)'!$D$72,IF(shee2!D625='Sheet1 (2)'!$C$71,'Sheet1 (2)'!$D$71*('Sheet1 (2)'!$D$72-crack_s_index)/'Sheet1 (2)'!$D$72)))&lt;0,0,IF(D625='Sheet1 (2)'!$C$69,'Sheet1 (2)'!$D$69*('Sheet1 (2)'!$D$72-crack_s_index)/'Sheet1 (2)'!$D$72,IF(shee2!D625='Sheet1 (2)'!$C$70,'Sheet1 (2)'!$D$70*('Sheet1 (2)'!$D$72-crack_s_index)/'Sheet1 (2)'!$D$72,IF(shee2!D625='Sheet1 (2)'!$C$71,'Sheet1 (2)'!$D$71*('Sheet1 (2)'!$D$72-crack_s_index)/'Sheet1 (2)'!$D$72))))</f>
        <v>0</v>
      </c>
      <c r="AW625" s="157">
        <f>IF(IF(D625='Sheet1 (2)'!$C$69,'Sheet1 (2)'!$D$69*('Sheet1 (2)'!$D$72-crack_t_index)/'Sheet1 (2)'!$D$72,IF(shee2!D625='Sheet1 (2)'!$C$70,'Sheet1 (2)'!$D$70*('Sheet1 (2)'!$D$72-crack_t_index)/'Sheet1 (2)'!$D$72,IF(shee2!D625='Sheet1 (2)'!$C$71,'Sheet1 (2)'!$D$71*('Sheet1 (2)'!$D$72-crack_t_index)/'Sheet1 (2)'!$D$72)))&lt;0,0,IF(D625='Sheet1 (2)'!$C$69,'Sheet1 (2)'!$D$69*('Sheet1 (2)'!$D$72-crack_t_index)/'Sheet1 (2)'!$D$72,IF(shee2!D625='Sheet1 (2)'!$C$70,'Sheet1 (2)'!$D$70*('Sheet1 (2)'!$D$72-crack_t_index)/'Sheet1 (2)'!$D$72,IF(shee2!D625='Sheet1 (2)'!$C$71,'Sheet1 (2)'!$D$71*('Sheet1 (2)'!$D$72-crack_t_index)/'Sheet1 (2)'!$D$72))))</f>
        <v>0.3125</v>
      </c>
      <c r="AX625" s="157">
        <f>IF(IF(D625='Sheet1 (2)'!$C$69,'Sheet1 (2)'!$D$69*('Sheet1 (2)'!$D$72-rave_index)/'Sheet1 (2)'!$D$72,IF(shee2!D625='Sheet1 (2)'!$C$70,'Sheet1 (2)'!$D$70*('Sheet1 (2)'!$D$72-rave_index)/'Sheet1 (2)'!$D$72,IF(shee2!D625='Sheet1 (2)'!$C$71,'Sheet1 (2)'!$D$71*('Sheet1 (2)'!$D$72-rave_index)/'Sheet1 (2)'!$D$72)))&lt;0,0,IF(D625='Sheet1 (2)'!$C$69,'Sheet1 (2)'!$D$69*('Sheet1 (2)'!$D$72-rave_index)/'Sheet1 (2)'!$D$72,IF(shee2!D625='Sheet1 (2)'!$C$70,'Sheet1 (2)'!$D$70*('Sheet1 (2)'!$D$72-rave_index)/'Sheet1 (2)'!$D$72,IF(shee2!D625='Sheet1 (2)'!$C$71,'Sheet1 (2)'!$D$71*('Sheet1 (2)'!$D$72-rave_index)/'Sheet1 (2)'!$D$72))))</f>
        <v>5</v>
      </c>
      <c r="AY625" s="157">
        <f>IF(IF(D625='Sheet1 (2)'!$C$69,'Sheet1 (2)'!$D$69*('Sheet1 (2)'!$D$72-rough_index)/'Sheet1 (2)'!$D$72,IF(shee2!D625='Sheet1 (2)'!$C$70,'Sheet1 (2)'!$D$70*('Sheet1 (2)'!$D$72-rough_index)/'Sheet1 (2)'!$D$72,IF(shee2!D625='Sheet1 (2)'!$C$71,'Sheet1 (2)'!$D$71*('Sheet1 (2)'!$D$72-rough_index)/'Sheet1 (2)'!$D$72)))&lt;0,0,IF(D625='Sheet1 (2)'!$C$69,'Sheet1 (2)'!$D$69*('Sheet1 (2)'!$D$72-rough_index)/'Sheet1 (2)'!$D$72,IF(shee2!D625='Sheet1 (2)'!$C$70,'Sheet1 (2)'!$D$70*('Sheet1 (2)'!$D$72-rough_index)/'Sheet1 (2)'!$D$72,IF(shee2!D625='Sheet1 (2)'!$C$71,'Sheet1 (2)'!$D$71*('Sheet1 (2)'!$D$72-rough_index)/'Sheet1 (2)'!$D$72))))</f>
        <v>1.6666666666666667</v>
      </c>
      <c r="AZ625" s="159">
        <f>+(AU625*'Sheet1 (2)'!$C$77)+(AV625*'Sheet1 (2)'!$C$78)+(AW625*'Sheet1 (2)'!$C$79)+(AX625*'Sheet1 (2)'!$C$80)+(AY625*'Sheet1 (2)'!$C$81)</f>
        <v>2.0125000000000002</v>
      </c>
      <c r="BA625" s="213" t="str">
        <f t="shared" si="19"/>
        <v>Poor</v>
      </c>
      <c r="BE625">
        <f>IF(D625='Sheet1 (2)'!$C$61,'Sheet1 (2)'!$D$61*(counts^2)+'Sheet1 (2)'!$G$61*counts+'Sheet1 (2)'!$J$61,IF(D625='Sheet1 (2)'!$C$62,'Sheet1 (2)'!$D$62*counts+'Sheet1 (2)'!$G$62,IF(D625='Sheet1 (2)'!$C$63,'Sheet1 (2)'!$D$63*counts+'Sheet1 (2)'!$G$63,IF(D625='Sheet1 (2)'!$C$64,'Sheet1 (2)'!$D$64*counts+'Sheet1 (2)'!$G$64))))</f>
        <v>2.0984129299999998</v>
      </c>
    </row>
    <row r="626" spans="1:57" ht="12" customHeight="1">
      <c r="A626" s="145" t="s">
        <v>282</v>
      </c>
      <c r="B626" s="145" t="s">
        <v>76</v>
      </c>
      <c r="C626" s="170">
        <v>766</v>
      </c>
      <c r="D626" s="174" t="s">
        <v>77</v>
      </c>
      <c r="E626" s="171">
        <v>8</v>
      </c>
      <c r="F626" s="171">
        <v>2</v>
      </c>
      <c r="G626" s="171" t="s">
        <v>77</v>
      </c>
      <c r="H626" s="171">
        <v>1</v>
      </c>
      <c r="I626" s="171" t="s">
        <v>77</v>
      </c>
      <c r="J626" s="173" t="s">
        <v>80</v>
      </c>
      <c r="K626" s="173" t="s">
        <v>80</v>
      </c>
      <c r="L626" s="169">
        <f>VLOOKUP(CONCATENATE(J626,K626),'Sheet1 (2)'!$J$6:$K$26,2,FALSE)</f>
        <v>0</v>
      </c>
      <c r="M626" s="173" t="s">
        <v>79</v>
      </c>
      <c r="N626" s="173" t="s">
        <v>81</v>
      </c>
      <c r="O626" s="168">
        <f>VLOOKUP(CONCATENATE(M626,N626),'Sheet1 (2)'!$L$6:$M$26,2,FALSE)</f>
        <v>100</v>
      </c>
      <c r="P626" s="173" t="s">
        <v>83</v>
      </c>
      <c r="Q626" s="173" t="s">
        <v>79</v>
      </c>
      <c r="R626" s="168">
        <f>VLOOKUP(CONCATENATE(P626,Q626),'Sheet1 (2)'!$N$6:$O$26,2,FALSE)</f>
        <v>56.25</v>
      </c>
      <c r="S626" s="173" t="s">
        <v>80</v>
      </c>
      <c r="T626" s="173" t="s">
        <v>80</v>
      </c>
      <c r="U626" s="168">
        <f>VLOOKUP(CONCATENATE(S626,T626),'Sheet1 (2)'!$P$6:$Q$26,2,FALSE)</f>
        <v>0</v>
      </c>
      <c r="V626" s="173" t="s">
        <v>82</v>
      </c>
      <c r="W626" s="173" t="s">
        <v>79</v>
      </c>
      <c r="X626" s="168">
        <f>VLOOKUP(CONCATENATE(V626,W626),'Sheet1 (2)'!$R$6:$S$26,2,FALSE)</f>
        <v>37.5</v>
      </c>
      <c r="Y626" s="173" t="s">
        <v>80</v>
      </c>
      <c r="Z626" s="173" t="s">
        <v>80</v>
      </c>
      <c r="AA626" s="168">
        <f>VLOOKUP(CONCATENATE(Y626,Z626),'Sheet1 (2)'!$T$6:$U$26,2,FALSE)</f>
        <v>0</v>
      </c>
      <c r="AB626" s="173" t="s">
        <v>80</v>
      </c>
      <c r="AC626" s="173" t="s">
        <v>80</v>
      </c>
      <c r="AD626" s="168">
        <f>VLOOKUP(CONCATENATE(AB626,AC626),'Sheet1 (2)'!$X$6:$Y$26,2,FALSE)</f>
        <v>0</v>
      </c>
      <c r="AE626" s="173" t="s">
        <v>82</v>
      </c>
      <c r="AF626" s="173" t="s">
        <v>81</v>
      </c>
      <c r="AG626" s="168">
        <f>VLOOKUP(CONCATENATE(AE626,AF626),'Sheet1 (2)'!$Z$6:$AA$26,2,FALSE)</f>
        <v>66</v>
      </c>
      <c r="AH626" s="172"/>
      <c r="AI626" s="175"/>
      <c r="AJ626" s="140"/>
      <c r="AK626" s="176" t="s">
        <v>282</v>
      </c>
      <c r="AL626" s="176" t="s">
        <v>76</v>
      </c>
      <c r="AM626" s="170">
        <f t="shared" si="18"/>
        <v>766</v>
      </c>
      <c r="AN626" s="147"/>
      <c r="AO626" s="155"/>
      <c r="AP626" s="156"/>
      <c r="AQ626" s="157">
        <v>3.2436468488000001</v>
      </c>
      <c r="AR626" s="158"/>
      <c r="AS626" s="145">
        <f>LOOKUP(rufmkm,'Sheet1 (2)'!$V$62:$V$71,'Sheet1 (2)'!$W$62:$W$71)</f>
        <v>40</v>
      </c>
      <c r="AT626" s="140"/>
      <c r="AU626" s="157">
        <f>IF(IF(D626='Sheet1 (2)'!$C$69,'Sheet1 (2)'!$D$69*('Sheet1 (2)'!$D$72-rut_index)/'Sheet1 (2)'!$D$72,IF(shee2!D626='Sheet1 (2)'!$C$70,'Sheet1 (2)'!$D$70*('Sheet1 (2)'!$D$72-rut_index)/'Sheet1 (2)'!$D$72,IF(shee2!D626='Sheet1 (2)'!$C$71,'Sheet1 (2)'!$D$71*('Sheet1 (2)'!$D$72-rut_index)/'Sheet1 (2)'!$D$72)))&lt;0,0,IF(D626='Sheet1 (2)'!$C$69,'Sheet1 (2)'!$D$69*('Sheet1 (2)'!$D$72-rut_index)/'Sheet1 (2)'!$D$72,IF(shee2!D626='Sheet1 (2)'!$C$70,'Sheet1 (2)'!$D$70*('Sheet1 (2)'!$D$72-rut_index)/'Sheet1 (2)'!$D$72,IF(shee2!D626='Sheet1 (2)'!$C$71,'Sheet1 (2)'!$D$71*('Sheet1 (2)'!$D$72-rut_index)/'Sheet1 (2)'!$D$72))))</f>
        <v>5</v>
      </c>
      <c r="AV626" s="157">
        <f>IF(IF(D626='Sheet1 (2)'!$C$69,'Sheet1 (2)'!$D$69*('Sheet1 (2)'!$D$72-crack_s_index)/'Sheet1 (2)'!$D$72,IF(shee2!D626='Sheet1 (2)'!$C$70,'Sheet1 (2)'!$D$70*('Sheet1 (2)'!$D$72-crack_s_index)/'Sheet1 (2)'!$D$72,IF(shee2!D626='Sheet1 (2)'!$C$71,'Sheet1 (2)'!$D$71*('Sheet1 (2)'!$D$72-crack_s_index)/'Sheet1 (2)'!$D$72)))&lt;0,0,IF(D626='Sheet1 (2)'!$C$69,'Sheet1 (2)'!$D$69*('Sheet1 (2)'!$D$72-crack_s_index)/'Sheet1 (2)'!$D$72,IF(shee2!D626='Sheet1 (2)'!$C$70,'Sheet1 (2)'!$D$70*('Sheet1 (2)'!$D$72-crack_s_index)/'Sheet1 (2)'!$D$72,IF(shee2!D626='Sheet1 (2)'!$C$71,'Sheet1 (2)'!$D$71*('Sheet1 (2)'!$D$72-crack_s_index)/'Sheet1 (2)'!$D$72))))</f>
        <v>0</v>
      </c>
      <c r="AW626" s="157">
        <f>IF(IF(D626='Sheet1 (2)'!$C$69,'Sheet1 (2)'!$D$69*('Sheet1 (2)'!$D$72-crack_t_index)/'Sheet1 (2)'!$D$72,IF(shee2!D626='Sheet1 (2)'!$C$70,'Sheet1 (2)'!$D$70*('Sheet1 (2)'!$D$72-crack_t_index)/'Sheet1 (2)'!$D$72,IF(shee2!D626='Sheet1 (2)'!$C$71,'Sheet1 (2)'!$D$71*('Sheet1 (2)'!$D$72-crack_t_index)/'Sheet1 (2)'!$D$72)))&lt;0,0,IF(D626='Sheet1 (2)'!$C$69,'Sheet1 (2)'!$D$69*('Sheet1 (2)'!$D$72-crack_t_index)/'Sheet1 (2)'!$D$72,IF(shee2!D626='Sheet1 (2)'!$C$70,'Sheet1 (2)'!$D$70*('Sheet1 (2)'!$D$72-crack_t_index)/'Sheet1 (2)'!$D$72,IF(shee2!D626='Sheet1 (2)'!$C$71,'Sheet1 (2)'!$D$71*('Sheet1 (2)'!$D$72-crack_t_index)/'Sheet1 (2)'!$D$72))))</f>
        <v>0.3125</v>
      </c>
      <c r="AX626" s="157">
        <f>IF(IF(D626='Sheet1 (2)'!$C$69,'Sheet1 (2)'!$D$69*('Sheet1 (2)'!$D$72-rave_index)/'Sheet1 (2)'!$D$72,IF(shee2!D626='Sheet1 (2)'!$C$70,'Sheet1 (2)'!$D$70*('Sheet1 (2)'!$D$72-rave_index)/'Sheet1 (2)'!$D$72,IF(shee2!D626='Sheet1 (2)'!$C$71,'Sheet1 (2)'!$D$71*('Sheet1 (2)'!$D$72-rave_index)/'Sheet1 (2)'!$D$72)))&lt;0,0,IF(D626='Sheet1 (2)'!$C$69,'Sheet1 (2)'!$D$69*('Sheet1 (2)'!$D$72-rave_index)/'Sheet1 (2)'!$D$72,IF(shee2!D626='Sheet1 (2)'!$C$70,'Sheet1 (2)'!$D$70*('Sheet1 (2)'!$D$72-rave_index)/'Sheet1 (2)'!$D$72,IF(shee2!D626='Sheet1 (2)'!$C$71,'Sheet1 (2)'!$D$71*('Sheet1 (2)'!$D$72-rave_index)/'Sheet1 (2)'!$D$72))))</f>
        <v>5</v>
      </c>
      <c r="AY626" s="157">
        <f>IF(IF(D626='Sheet1 (2)'!$C$69,'Sheet1 (2)'!$D$69*('Sheet1 (2)'!$D$72-rough_index)/'Sheet1 (2)'!$D$72,IF(shee2!D626='Sheet1 (2)'!$C$70,'Sheet1 (2)'!$D$70*('Sheet1 (2)'!$D$72-rough_index)/'Sheet1 (2)'!$D$72,IF(shee2!D626='Sheet1 (2)'!$C$71,'Sheet1 (2)'!$D$71*('Sheet1 (2)'!$D$72-rough_index)/'Sheet1 (2)'!$D$72)))&lt;0,0,IF(D626='Sheet1 (2)'!$C$69,'Sheet1 (2)'!$D$69*('Sheet1 (2)'!$D$72-rough_index)/'Sheet1 (2)'!$D$72,IF(shee2!D626='Sheet1 (2)'!$C$70,'Sheet1 (2)'!$D$70*('Sheet1 (2)'!$D$72-rough_index)/'Sheet1 (2)'!$D$72,IF(shee2!D626='Sheet1 (2)'!$C$71,'Sheet1 (2)'!$D$71*('Sheet1 (2)'!$D$72-rough_index)/'Sheet1 (2)'!$D$72))))</f>
        <v>1.6666666666666667</v>
      </c>
      <c r="AZ626" s="159">
        <f>+(AU626*'Sheet1 (2)'!$C$77)+(AV626*'Sheet1 (2)'!$C$78)+(AW626*'Sheet1 (2)'!$C$79)+(AX626*'Sheet1 (2)'!$C$80)+(AY626*'Sheet1 (2)'!$C$81)</f>
        <v>2.0125000000000002</v>
      </c>
      <c r="BA626" s="213" t="str">
        <f t="shared" si="19"/>
        <v>Poor</v>
      </c>
      <c r="BE626">
        <f>IF(D626='Sheet1 (2)'!$C$61,'Sheet1 (2)'!$D$61*(counts^2)+'Sheet1 (2)'!$G$61*counts+'Sheet1 (2)'!$J$61,IF(D626='Sheet1 (2)'!$C$62,'Sheet1 (2)'!$D$62*counts+'Sheet1 (2)'!$G$62,IF(D626='Sheet1 (2)'!$C$63,'Sheet1 (2)'!$D$63*counts+'Sheet1 (2)'!$G$63,IF(D626='Sheet1 (2)'!$C$64,'Sheet1 (2)'!$D$64*counts+'Sheet1 (2)'!$G$64))))</f>
        <v>2.0984129299999998</v>
      </c>
    </row>
    <row r="627" spans="1:57" ht="12" customHeight="1">
      <c r="A627" s="145" t="s">
        <v>282</v>
      </c>
      <c r="B627" s="145" t="s">
        <v>76</v>
      </c>
      <c r="C627" s="170">
        <v>767</v>
      </c>
      <c r="D627" s="174" t="s">
        <v>77</v>
      </c>
      <c r="E627" s="171">
        <v>8</v>
      </c>
      <c r="F627" s="171">
        <v>2</v>
      </c>
      <c r="G627" s="171" t="s">
        <v>77</v>
      </c>
      <c r="H627" s="171">
        <v>1</v>
      </c>
      <c r="I627" s="171" t="s">
        <v>77</v>
      </c>
      <c r="J627" s="173" t="s">
        <v>80</v>
      </c>
      <c r="K627" s="173" t="s">
        <v>80</v>
      </c>
      <c r="L627" s="169">
        <f>VLOOKUP(CONCATENATE(J627,K627),'Sheet1 (2)'!$J$6:$K$26,2,FALSE)</f>
        <v>0</v>
      </c>
      <c r="M627" s="173" t="s">
        <v>79</v>
      </c>
      <c r="N627" s="173" t="s">
        <v>81</v>
      </c>
      <c r="O627" s="168">
        <f>VLOOKUP(CONCATENATE(M627,N627),'Sheet1 (2)'!$L$6:$M$26,2,FALSE)</f>
        <v>100</v>
      </c>
      <c r="P627" s="173" t="s">
        <v>79</v>
      </c>
      <c r="Q627" s="173" t="s">
        <v>79</v>
      </c>
      <c r="R627" s="168">
        <f>VLOOKUP(CONCATENATE(P627,Q627),'Sheet1 (2)'!$N$6:$O$26,2,FALSE)</f>
        <v>75</v>
      </c>
      <c r="S627" s="173" t="s">
        <v>80</v>
      </c>
      <c r="T627" s="173" t="s">
        <v>80</v>
      </c>
      <c r="U627" s="168">
        <f>VLOOKUP(CONCATENATE(S627,T627),'Sheet1 (2)'!$P$6:$Q$26,2,FALSE)</f>
        <v>0</v>
      </c>
      <c r="V627" s="173" t="s">
        <v>83</v>
      </c>
      <c r="W627" s="173" t="s">
        <v>81</v>
      </c>
      <c r="X627" s="168">
        <f>VLOOKUP(CONCATENATE(V627,W627),'Sheet1 (2)'!$R$6:$S$26,2,FALSE)</f>
        <v>75</v>
      </c>
      <c r="Y627" s="173" t="s">
        <v>80</v>
      </c>
      <c r="Z627" s="173" t="s">
        <v>80</v>
      </c>
      <c r="AA627" s="168">
        <f>VLOOKUP(CONCATENATE(Y627,Z627),'Sheet1 (2)'!$T$6:$U$26,2,FALSE)</f>
        <v>0</v>
      </c>
      <c r="AB627" s="173" t="s">
        <v>80</v>
      </c>
      <c r="AC627" s="173" t="s">
        <v>80</v>
      </c>
      <c r="AD627" s="168">
        <f>VLOOKUP(CONCATENATE(AB627,AC627),'Sheet1 (2)'!$X$6:$Y$26,2,FALSE)</f>
        <v>0</v>
      </c>
      <c r="AE627" s="173" t="s">
        <v>82</v>
      </c>
      <c r="AF627" s="173" t="s">
        <v>81</v>
      </c>
      <c r="AG627" s="168">
        <f>VLOOKUP(CONCATENATE(AE627,AF627),'Sheet1 (2)'!$Z$6:$AA$26,2,FALSE)</f>
        <v>66</v>
      </c>
      <c r="AH627" s="172"/>
      <c r="AI627" s="175"/>
      <c r="AJ627" s="140"/>
      <c r="AK627" s="176" t="s">
        <v>282</v>
      </c>
      <c r="AL627" s="176" t="s">
        <v>76</v>
      </c>
      <c r="AM627" s="170">
        <f t="shared" si="18"/>
        <v>767</v>
      </c>
      <c r="AN627" s="147"/>
      <c r="AO627" s="155"/>
      <c r="AP627" s="156"/>
      <c r="AQ627" s="157">
        <v>2.4082846908</v>
      </c>
      <c r="AR627" s="158"/>
      <c r="AS627" s="145">
        <f>LOOKUP(rufmkm,'Sheet1 (2)'!$V$62:$V$71,'Sheet1 (2)'!$W$62:$W$71)</f>
        <v>30</v>
      </c>
      <c r="AT627" s="140"/>
      <c r="AU627" s="157">
        <f>IF(IF(D627='Sheet1 (2)'!$C$69,'Sheet1 (2)'!$D$69*('Sheet1 (2)'!$D$72-rut_index)/'Sheet1 (2)'!$D$72,IF(shee2!D627='Sheet1 (2)'!$C$70,'Sheet1 (2)'!$D$70*('Sheet1 (2)'!$D$72-rut_index)/'Sheet1 (2)'!$D$72,IF(shee2!D627='Sheet1 (2)'!$C$71,'Sheet1 (2)'!$D$71*('Sheet1 (2)'!$D$72-rut_index)/'Sheet1 (2)'!$D$72)))&lt;0,0,IF(D627='Sheet1 (2)'!$C$69,'Sheet1 (2)'!$D$69*('Sheet1 (2)'!$D$72-rut_index)/'Sheet1 (2)'!$D$72,IF(shee2!D627='Sheet1 (2)'!$C$70,'Sheet1 (2)'!$D$70*('Sheet1 (2)'!$D$72-rut_index)/'Sheet1 (2)'!$D$72,IF(shee2!D627='Sheet1 (2)'!$C$71,'Sheet1 (2)'!$D$71*('Sheet1 (2)'!$D$72-rut_index)/'Sheet1 (2)'!$D$72))))</f>
        <v>5</v>
      </c>
      <c r="AV627" s="157">
        <f>IF(IF(D627='Sheet1 (2)'!$C$69,'Sheet1 (2)'!$D$69*('Sheet1 (2)'!$D$72-crack_s_index)/'Sheet1 (2)'!$D$72,IF(shee2!D627='Sheet1 (2)'!$C$70,'Sheet1 (2)'!$D$70*('Sheet1 (2)'!$D$72-crack_s_index)/'Sheet1 (2)'!$D$72,IF(shee2!D627='Sheet1 (2)'!$C$71,'Sheet1 (2)'!$D$71*('Sheet1 (2)'!$D$72-crack_s_index)/'Sheet1 (2)'!$D$72)))&lt;0,0,IF(D627='Sheet1 (2)'!$C$69,'Sheet1 (2)'!$D$69*('Sheet1 (2)'!$D$72-crack_s_index)/'Sheet1 (2)'!$D$72,IF(shee2!D627='Sheet1 (2)'!$C$70,'Sheet1 (2)'!$D$70*('Sheet1 (2)'!$D$72-crack_s_index)/'Sheet1 (2)'!$D$72,IF(shee2!D627='Sheet1 (2)'!$C$71,'Sheet1 (2)'!$D$71*('Sheet1 (2)'!$D$72-crack_s_index)/'Sheet1 (2)'!$D$72))))</f>
        <v>0</v>
      </c>
      <c r="AW627" s="157">
        <f>IF(IF(D627='Sheet1 (2)'!$C$69,'Sheet1 (2)'!$D$69*('Sheet1 (2)'!$D$72-crack_t_index)/'Sheet1 (2)'!$D$72,IF(shee2!D627='Sheet1 (2)'!$C$70,'Sheet1 (2)'!$D$70*('Sheet1 (2)'!$D$72-crack_t_index)/'Sheet1 (2)'!$D$72,IF(shee2!D627='Sheet1 (2)'!$C$71,'Sheet1 (2)'!$D$71*('Sheet1 (2)'!$D$72-crack_t_index)/'Sheet1 (2)'!$D$72)))&lt;0,0,IF(D627='Sheet1 (2)'!$C$69,'Sheet1 (2)'!$D$69*('Sheet1 (2)'!$D$72-crack_t_index)/'Sheet1 (2)'!$D$72,IF(shee2!D627='Sheet1 (2)'!$C$70,'Sheet1 (2)'!$D$70*('Sheet1 (2)'!$D$72-crack_t_index)/'Sheet1 (2)'!$D$72,IF(shee2!D627='Sheet1 (2)'!$C$71,'Sheet1 (2)'!$D$71*('Sheet1 (2)'!$D$72-crack_t_index)/'Sheet1 (2)'!$D$72))))</f>
        <v>0</v>
      </c>
      <c r="AX627" s="157">
        <f>IF(IF(D627='Sheet1 (2)'!$C$69,'Sheet1 (2)'!$D$69*('Sheet1 (2)'!$D$72-rave_index)/'Sheet1 (2)'!$D$72,IF(shee2!D627='Sheet1 (2)'!$C$70,'Sheet1 (2)'!$D$70*('Sheet1 (2)'!$D$72-rave_index)/'Sheet1 (2)'!$D$72,IF(shee2!D627='Sheet1 (2)'!$C$71,'Sheet1 (2)'!$D$71*('Sheet1 (2)'!$D$72-rave_index)/'Sheet1 (2)'!$D$72)))&lt;0,0,IF(D627='Sheet1 (2)'!$C$69,'Sheet1 (2)'!$D$69*('Sheet1 (2)'!$D$72-rave_index)/'Sheet1 (2)'!$D$72,IF(shee2!D627='Sheet1 (2)'!$C$70,'Sheet1 (2)'!$D$70*('Sheet1 (2)'!$D$72-rave_index)/'Sheet1 (2)'!$D$72,IF(shee2!D627='Sheet1 (2)'!$C$71,'Sheet1 (2)'!$D$71*('Sheet1 (2)'!$D$72-rave_index)/'Sheet1 (2)'!$D$72))))</f>
        <v>5</v>
      </c>
      <c r="AY627" s="157">
        <f>IF(IF(D627='Sheet1 (2)'!$C$69,'Sheet1 (2)'!$D$69*('Sheet1 (2)'!$D$72-rough_index)/'Sheet1 (2)'!$D$72,IF(shee2!D627='Sheet1 (2)'!$C$70,'Sheet1 (2)'!$D$70*('Sheet1 (2)'!$D$72-rough_index)/'Sheet1 (2)'!$D$72,IF(shee2!D627='Sheet1 (2)'!$C$71,'Sheet1 (2)'!$D$71*('Sheet1 (2)'!$D$72-rough_index)/'Sheet1 (2)'!$D$72)))&lt;0,0,IF(D627='Sheet1 (2)'!$C$69,'Sheet1 (2)'!$D$69*('Sheet1 (2)'!$D$72-rough_index)/'Sheet1 (2)'!$D$72,IF(shee2!D627='Sheet1 (2)'!$C$70,'Sheet1 (2)'!$D$70*('Sheet1 (2)'!$D$72-rough_index)/'Sheet1 (2)'!$D$72,IF(shee2!D627='Sheet1 (2)'!$C$71,'Sheet1 (2)'!$D$71*('Sheet1 (2)'!$D$72-rough_index)/'Sheet1 (2)'!$D$72))))</f>
        <v>2.5</v>
      </c>
      <c r="AZ627" s="159">
        <f>+(AU627*'Sheet1 (2)'!$C$77)+(AV627*'Sheet1 (2)'!$C$78)+(AW627*'Sheet1 (2)'!$C$79)+(AX627*'Sheet1 (2)'!$C$80)+(AY627*'Sheet1 (2)'!$C$81)</f>
        <v>2.25</v>
      </c>
      <c r="BA627" s="213" t="str">
        <f t="shared" si="19"/>
        <v>Poor</v>
      </c>
      <c r="BE627">
        <f>IF(D627='Sheet1 (2)'!$C$61,'Sheet1 (2)'!$D$61*(counts^2)+'Sheet1 (2)'!$G$61*counts+'Sheet1 (2)'!$J$61,IF(D627='Sheet1 (2)'!$C$62,'Sheet1 (2)'!$D$62*counts+'Sheet1 (2)'!$G$62,IF(D627='Sheet1 (2)'!$C$63,'Sheet1 (2)'!$D$63*counts+'Sheet1 (2)'!$G$63,IF(D627='Sheet1 (2)'!$C$64,'Sheet1 (2)'!$D$64*counts+'Sheet1 (2)'!$G$64))))</f>
        <v>2.0984129299999998</v>
      </c>
    </row>
    <row r="628" spans="1:57" ht="12" customHeight="1">
      <c r="A628" s="145" t="s">
        <v>282</v>
      </c>
      <c r="B628" s="145" t="s">
        <v>76</v>
      </c>
      <c r="C628" s="170">
        <v>768</v>
      </c>
      <c r="D628" s="174" t="s">
        <v>77</v>
      </c>
      <c r="E628" s="171">
        <v>8</v>
      </c>
      <c r="F628" s="171">
        <v>2</v>
      </c>
      <c r="G628" s="171" t="s">
        <v>77</v>
      </c>
      <c r="H628" s="171">
        <v>1</v>
      </c>
      <c r="I628" s="171" t="s">
        <v>77</v>
      </c>
      <c r="J628" s="173" t="s">
        <v>80</v>
      </c>
      <c r="K628" s="173" t="s">
        <v>80</v>
      </c>
      <c r="L628" s="169">
        <f>VLOOKUP(CONCATENATE(J628,K628),'Sheet1 (2)'!$J$6:$K$26,2,FALSE)</f>
        <v>0</v>
      </c>
      <c r="M628" s="173" t="s">
        <v>79</v>
      </c>
      <c r="N628" s="173" t="s">
        <v>81</v>
      </c>
      <c r="O628" s="168">
        <f>VLOOKUP(CONCATENATE(M628,N628),'Sheet1 (2)'!$L$6:$M$26,2,FALSE)</f>
        <v>100</v>
      </c>
      <c r="P628" s="173" t="s">
        <v>83</v>
      </c>
      <c r="Q628" s="173" t="s">
        <v>79</v>
      </c>
      <c r="R628" s="168">
        <f>VLOOKUP(CONCATENATE(P628,Q628),'Sheet1 (2)'!$N$6:$O$26,2,FALSE)</f>
        <v>56.25</v>
      </c>
      <c r="S628" s="173" t="s">
        <v>80</v>
      </c>
      <c r="T628" s="173" t="s">
        <v>80</v>
      </c>
      <c r="U628" s="168">
        <f>VLOOKUP(CONCATENATE(S628,T628),'Sheet1 (2)'!$P$6:$Q$26,2,FALSE)</f>
        <v>0</v>
      </c>
      <c r="V628" s="173" t="s">
        <v>80</v>
      </c>
      <c r="W628" s="173" t="s">
        <v>80</v>
      </c>
      <c r="X628" s="168">
        <f>VLOOKUP(CONCATENATE(V628,W628),'Sheet1 (2)'!$R$6:$S$26,2,FALSE)</f>
        <v>0</v>
      </c>
      <c r="Y628" s="173" t="s">
        <v>80</v>
      </c>
      <c r="Z628" s="173" t="s">
        <v>80</v>
      </c>
      <c r="AA628" s="168">
        <f>VLOOKUP(CONCATENATE(Y628,Z628),'Sheet1 (2)'!$T$6:$U$26,2,FALSE)</f>
        <v>0</v>
      </c>
      <c r="AB628" s="173" t="s">
        <v>80</v>
      </c>
      <c r="AC628" s="173" t="s">
        <v>80</v>
      </c>
      <c r="AD628" s="168">
        <f>VLOOKUP(CONCATENATE(AB628,AC628),'Sheet1 (2)'!$X$6:$Y$26,2,FALSE)</f>
        <v>0</v>
      </c>
      <c r="AE628" s="173" t="s">
        <v>82</v>
      </c>
      <c r="AF628" s="173" t="s">
        <v>81</v>
      </c>
      <c r="AG628" s="168">
        <f>VLOOKUP(CONCATENATE(AE628,AF628),'Sheet1 (2)'!$Z$6:$AA$26,2,FALSE)</f>
        <v>66</v>
      </c>
      <c r="AH628" s="172"/>
      <c r="AI628" s="175"/>
      <c r="AJ628" s="140"/>
      <c r="AK628" s="176" t="s">
        <v>282</v>
      </c>
      <c r="AL628" s="176" t="s">
        <v>76</v>
      </c>
      <c r="AM628" s="170">
        <f t="shared" si="18"/>
        <v>768</v>
      </c>
      <c r="AN628" s="147"/>
      <c r="AO628" s="155"/>
      <c r="AP628" s="156"/>
      <c r="AQ628" s="157">
        <v>2.9620435053999996</v>
      </c>
      <c r="AR628" s="158"/>
      <c r="AS628" s="145">
        <f>LOOKUP(rufmkm,'Sheet1 (2)'!$V$62:$V$71,'Sheet1 (2)'!$W$62:$W$71)</f>
        <v>30</v>
      </c>
      <c r="AT628" s="140"/>
      <c r="AU628" s="157">
        <f>IF(IF(D628='Sheet1 (2)'!$C$69,'Sheet1 (2)'!$D$69*('Sheet1 (2)'!$D$72-rut_index)/'Sheet1 (2)'!$D$72,IF(shee2!D628='Sheet1 (2)'!$C$70,'Sheet1 (2)'!$D$70*('Sheet1 (2)'!$D$72-rut_index)/'Sheet1 (2)'!$D$72,IF(shee2!D628='Sheet1 (2)'!$C$71,'Sheet1 (2)'!$D$71*('Sheet1 (2)'!$D$72-rut_index)/'Sheet1 (2)'!$D$72)))&lt;0,0,IF(D628='Sheet1 (2)'!$C$69,'Sheet1 (2)'!$D$69*('Sheet1 (2)'!$D$72-rut_index)/'Sheet1 (2)'!$D$72,IF(shee2!D628='Sheet1 (2)'!$C$70,'Sheet1 (2)'!$D$70*('Sheet1 (2)'!$D$72-rut_index)/'Sheet1 (2)'!$D$72,IF(shee2!D628='Sheet1 (2)'!$C$71,'Sheet1 (2)'!$D$71*('Sheet1 (2)'!$D$72-rut_index)/'Sheet1 (2)'!$D$72))))</f>
        <v>5</v>
      </c>
      <c r="AV628" s="157">
        <f>IF(IF(D628='Sheet1 (2)'!$C$69,'Sheet1 (2)'!$D$69*('Sheet1 (2)'!$D$72-crack_s_index)/'Sheet1 (2)'!$D$72,IF(shee2!D628='Sheet1 (2)'!$C$70,'Sheet1 (2)'!$D$70*('Sheet1 (2)'!$D$72-crack_s_index)/'Sheet1 (2)'!$D$72,IF(shee2!D628='Sheet1 (2)'!$C$71,'Sheet1 (2)'!$D$71*('Sheet1 (2)'!$D$72-crack_s_index)/'Sheet1 (2)'!$D$72)))&lt;0,0,IF(D628='Sheet1 (2)'!$C$69,'Sheet1 (2)'!$D$69*('Sheet1 (2)'!$D$72-crack_s_index)/'Sheet1 (2)'!$D$72,IF(shee2!D628='Sheet1 (2)'!$C$70,'Sheet1 (2)'!$D$70*('Sheet1 (2)'!$D$72-crack_s_index)/'Sheet1 (2)'!$D$72,IF(shee2!D628='Sheet1 (2)'!$C$71,'Sheet1 (2)'!$D$71*('Sheet1 (2)'!$D$72-crack_s_index)/'Sheet1 (2)'!$D$72))))</f>
        <v>0</v>
      </c>
      <c r="AW628" s="157">
        <f>IF(IF(D628='Sheet1 (2)'!$C$69,'Sheet1 (2)'!$D$69*('Sheet1 (2)'!$D$72-crack_t_index)/'Sheet1 (2)'!$D$72,IF(shee2!D628='Sheet1 (2)'!$C$70,'Sheet1 (2)'!$D$70*('Sheet1 (2)'!$D$72-crack_t_index)/'Sheet1 (2)'!$D$72,IF(shee2!D628='Sheet1 (2)'!$C$71,'Sheet1 (2)'!$D$71*('Sheet1 (2)'!$D$72-crack_t_index)/'Sheet1 (2)'!$D$72)))&lt;0,0,IF(D628='Sheet1 (2)'!$C$69,'Sheet1 (2)'!$D$69*('Sheet1 (2)'!$D$72-crack_t_index)/'Sheet1 (2)'!$D$72,IF(shee2!D628='Sheet1 (2)'!$C$70,'Sheet1 (2)'!$D$70*('Sheet1 (2)'!$D$72-crack_t_index)/'Sheet1 (2)'!$D$72,IF(shee2!D628='Sheet1 (2)'!$C$71,'Sheet1 (2)'!$D$71*('Sheet1 (2)'!$D$72-crack_t_index)/'Sheet1 (2)'!$D$72))))</f>
        <v>0.3125</v>
      </c>
      <c r="AX628" s="157">
        <f>IF(IF(D628='Sheet1 (2)'!$C$69,'Sheet1 (2)'!$D$69*('Sheet1 (2)'!$D$72-rave_index)/'Sheet1 (2)'!$D$72,IF(shee2!D628='Sheet1 (2)'!$C$70,'Sheet1 (2)'!$D$70*('Sheet1 (2)'!$D$72-rave_index)/'Sheet1 (2)'!$D$72,IF(shee2!D628='Sheet1 (2)'!$C$71,'Sheet1 (2)'!$D$71*('Sheet1 (2)'!$D$72-rave_index)/'Sheet1 (2)'!$D$72)))&lt;0,0,IF(D628='Sheet1 (2)'!$C$69,'Sheet1 (2)'!$D$69*('Sheet1 (2)'!$D$72-rave_index)/'Sheet1 (2)'!$D$72,IF(shee2!D628='Sheet1 (2)'!$C$70,'Sheet1 (2)'!$D$70*('Sheet1 (2)'!$D$72-rave_index)/'Sheet1 (2)'!$D$72,IF(shee2!D628='Sheet1 (2)'!$C$71,'Sheet1 (2)'!$D$71*('Sheet1 (2)'!$D$72-rave_index)/'Sheet1 (2)'!$D$72))))</f>
        <v>5</v>
      </c>
      <c r="AY628" s="157">
        <f>IF(IF(D628='Sheet1 (2)'!$C$69,'Sheet1 (2)'!$D$69*('Sheet1 (2)'!$D$72-rough_index)/'Sheet1 (2)'!$D$72,IF(shee2!D628='Sheet1 (2)'!$C$70,'Sheet1 (2)'!$D$70*('Sheet1 (2)'!$D$72-rough_index)/'Sheet1 (2)'!$D$72,IF(shee2!D628='Sheet1 (2)'!$C$71,'Sheet1 (2)'!$D$71*('Sheet1 (2)'!$D$72-rough_index)/'Sheet1 (2)'!$D$72)))&lt;0,0,IF(D628='Sheet1 (2)'!$C$69,'Sheet1 (2)'!$D$69*('Sheet1 (2)'!$D$72-rough_index)/'Sheet1 (2)'!$D$72,IF(shee2!D628='Sheet1 (2)'!$C$70,'Sheet1 (2)'!$D$70*('Sheet1 (2)'!$D$72-rough_index)/'Sheet1 (2)'!$D$72,IF(shee2!D628='Sheet1 (2)'!$C$71,'Sheet1 (2)'!$D$71*('Sheet1 (2)'!$D$72-rough_index)/'Sheet1 (2)'!$D$72))))</f>
        <v>2.5</v>
      </c>
      <c r="AZ628" s="159">
        <f>+(AU628*'Sheet1 (2)'!$C$77)+(AV628*'Sheet1 (2)'!$C$78)+(AW628*'Sheet1 (2)'!$C$79)+(AX628*'Sheet1 (2)'!$C$80)+(AY628*'Sheet1 (2)'!$C$81)</f>
        <v>2.2625000000000002</v>
      </c>
      <c r="BA628" s="213" t="str">
        <f t="shared" si="19"/>
        <v>Poor</v>
      </c>
      <c r="BE628">
        <f>IF(D628='Sheet1 (2)'!$C$61,'Sheet1 (2)'!$D$61*(counts^2)+'Sheet1 (2)'!$G$61*counts+'Sheet1 (2)'!$J$61,IF(D628='Sheet1 (2)'!$C$62,'Sheet1 (2)'!$D$62*counts+'Sheet1 (2)'!$G$62,IF(D628='Sheet1 (2)'!$C$63,'Sheet1 (2)'!$D$63*counts+'Sheet1 (2)'!$G$63,IF(D628='Sheet1 (2)'!$C$64,'Sheet1 (2)'!$D$64*counts+'Sheet1 (2)'!$G$64))))</f>
        <v>2.0984129299999998</v>
      </c>
    </row>
    <row r="629" spans="1:57" ht="12" customHeight="1">
      <c r="A629" s="145" t="s">
        <v>282</v>
      </c>
      <c r="B629" s="145" t="s">
        <v>76</v>
      </c>
      <c r="C629" s="170">
        <v>769</v>
      </c>
      <c r="D629" s="174" t="s">
        <v>77</v>
      </c>
      <c r="E629" s="171">
        <v>8</v>
      </c>
      <c r="F629" s="171">
        <v>2</v>
      </c>
      <c r="G629" s="171" t="s">
        <v>77</v>
      </c>
      <c r="H629" s="171">
        <v>1</v>
      </c>
      <c r="I629" s="171" t="s">
        <v>77</v>
      </c>
      <c r="J629" s="173" t="s">
        <v>80</v>
      </c>
      <c r="K629" s="173" t="s">
        <v>80</v>
      </c>
      <c r="L629" s="169">
        <f>VLOOKUP(CONCATENATE(J629,K629),'Sheet1 (2)'!$J$6:$K$26,2,FALSE)</f>
        <v>0</v>
      </c>
      <c r="M629" s="173" t="s">
        <v>83</v>
      </c>
      <c r="N629" s="173" t="s">
        <v>83</v>
      </c>
      <c r="O629" s="168">
        <f>VLOOKUP(CONCATENATE(M629,N629),'Sheet1 (2)'!$L$6:$M$26,2,FALSE)</f>
        <v>37.5</v>
      </c>
      <c r="P629" s="173" t="s">
        <v>83</v>
      </c>
      <c r="Q629" s="173" t="s">
        <v>82</v>
      </c>
      <c r="R629" s="168">
        <f>VLOOKUP(CONCATENATE(P629,Q629),'Sheet1 (2)'!$N$6:$O$26,2,FALSE)</f>
        <v>18.75</v>
      </c>
      <c r="S629" s="173" t="s">
        <v>80</v>
      </c>
      <c r="T629" s="173" t="s">
        <v>80</v>
      </c>
      <c r="U629" s="168">
        <f>VLOOKUP(CONCATENATE(S629,T629),'Sheet1 (2)'!$P$6:$Q$26,2,FALSE)</f>
        <v>0</v>
      </c>
      <c r="V629" s="173" t="s">
        <v>80</v>
      </c>
      <c r="W629" s="173" t="s">
        <v>80</v>
      </c>
      <c r="X629" s="168">
        <f>VLOOKUP(CONCATENATE(V629,W629),'Sheet1 (2)'!$R$6:$S$26,2,FALSE)</f>
        <v>0</v>
      </c>
      <c r="Y629" s="173" t="s">
        <v>80</v>
      </c>
      <c r="Z629" s="173" t="s">
        <v>80</v>
      </c>
      <c r="AA629" s="168">
        <f>VLOOKUP(CONCATENATE(Y629,Z629),'Sheet1 (2)'!$T$6:$U$26,2,FALSE)</f>
        <v>0</v>
      </c>
      <c r="AB629" s="173" t="s">
        <v>80</v>
      </c>
      <c r="AC629" s="173" t="s">
        <v>80</v>
      </c>
      <c r="AD629" s="168">
        <f>VLOOKUP(CONCATENATE(AB629,AC629),'Sheet1 (2)'!$X$6:$Y$26,2,FALSE)</f>
        <v>0</v>
      </c>
      <c r="AE629" s="173" t="s">
        <v>82</v>
      </c>
      <c r="AF629" s="173" t="s">
        <v>81</v>
      </c>
      <c r="AG629" s="168">
        <f>VLOOKUP(CONCATENATE(AE629,AF629),'Sheet1 (2)'!$Z$6:$AA$26,2,FALSE)</f>
        <v>66</v>
      </c>
      <c r="AH629" s="172"/>
      <c r="AI629" s="175"/>
      <c r="AJ629" s="140"/>
      <c r="AK629" s="176" t="s">
        <v>282</v>
      </c>
      <c r="AL629" s="176" t="s">
        <v>76</v>
      </c>
      <c r="AM629" s="170">
        <f t="shared" si="18"/>
        <v>769</v>
      </c>
      <c r="AN629" s="147"/>
      <c r="AO629" s="155"/>
      <c r="AP629" s="156"/>
      <c r="AQ629" s="157">
        <v>3.0022769010000001</v>
      </c>
      <c r="AR629" s="158"/>
      <c r="AS629" s="145">
        <f>LOOKUP(rufmkm,'Sheet1 (2)'!$V$62:$V$71,'Sheet1 (2)'!$W$62:$W$71)</f>
        <v>40</v>
      </c>
      <c r="AT629" s="140"/>
      <c r="AU629" s="157">
        <f>IF(IF(D629='Sheet1 (2)'!$C$69,'Sheet1 (2)'!$D$69*('Sheet1 (2)'!$D$72-rut_index)/'Sheet1 (2)'!$D$72,IF(shee2!D629='Sheet1 (2)'!$C$70,'Sheet1 (2)'!$D$70*('Sheet1 (2)'!$D$72-rut_index)/'Sheet1 (2)'!$D$72,IF(shee2!D629='Sheet1 (2)'!$C$71,'Sheet1 (2)'!$D$71*('Sheet1 (2)'!$D$72-rut_index)/'Sheet1 (2)'!$D$72)))&lt;0,0,IF(D629='Sheet1 (2)'!$C$69,'Sheet1 (2)'!$D$69*('Sheet1 (2)'!$D$72-rut_index)/'Sheet1 (2)'!$D$72,IF(shee2!D629='Sheet1 (2)'!$C$70,'Sheet1 (2)'!$D$70*('Sheet1 (2)'!$D$72-rut_index)/'Sheet1 (2)'!$D$72,IF(shee2!D629='Sheet1 (2)'!$C$71,'Sheet1 (2)'!$D$71*('Sheet1 (2)'!$D$72-rut_index)/'Sheet1 (2)'!$D$72))))</f>
        <v>5</v>
      </c>
      <c r="AV629" s="157">
        <f>IF(IF(D629='Sheet1 (2)'!$C$69,'Sheet1 (2)'!$D$69*('Sheet1 (2)'!$D$72-crack_s_index)/'Sheet1 (2)'!$D$72,IF(shee2!D629='Sheet1 (2)'!$C$70,'Sheet1 (2)'!$D$70*('Sheet1 (2)'!$D$72-crack_s_index)/'Sheet1 (2)'!$D$72,IF(shee2!D629='Sheet1 (2)'!$C$71,'Sheet1 (2)'!$D$71*('Sheet1 (2)'!$D$72-crack_s_index)/'Sheet1 (2)'!$D$72)))&lt;0,0,IF(D629='Sheet1 (2)'!$C$69,'Sheet1 (2)'!$D$69*('Sheet1 (2)'!$D$72-crack_s_index)/'Sheet1 (2)'!$D$72,IF(shee2!D629='Sheet1 (2)'!$C$70,'Sheet1 (2)'!$D$70*('Sheet1 (2)'!$D$72-crack_s_index)/'Sheet1 (2)'!$D$72,IF(shee2!D629='Sheet1 (2)'!$C$71,'Sheet1 (2)'!$D$71*('Sheet1 (2)'!$D$72-crack_s_index)/'Sheet1 (2)'!$D$72))))</f>
        <v>1.875</v>
      </c>
      <c r="AW629" s="157">
        <f>IF(IF(D629='Sheet1 (2)'!$C$69,'Sheet1 (2)'!$D$69*('Sheet1 (2)'!$D$72-crack_t_index)/'Sheet1 (2)'!$D$72,IF(shee2!D629='Sheet1 (2)'!$C$70,'Sheet1 (2)'!$D$70*('Sheet1 (2)'!$D$72-crack_t_index)/'Sheet1 (2)'!$D$72,IF(shee2!D629='Sheet1 (2)'!$C$71,'Sheet1 (2)'!$D$71*('Sheet1 (2)'!$D$72-crack_t_index)/'Sheet1 (2)'!$D$72)))&lt;0,0,IF(D629='Sheet1 (2)'!$C$69,'Sheet1 (2)'!$D$69*('Sheet1 (2)'!$D$72-crack_t_index)/'Sheet1 (2)'!$D$72,IF(shee2!D629='Sheet1 (2)'!$C$70,'Sheet1 (2)'!$D$70*('Sheet1 (2)'!$D$72-crack_t_index)/'Sheet1 (2)'!$D$72,IF(shee2!D629='Sheet1 (2)'!$C$71,'Sheet1 (2)'!$D$71*('Sheet1 (2)'!$D$72-crack_t_index)/'Sheet1 (2)'!$D$72))))</f>
        <v>3.4375</v>
      </c>
      <c r="AX629" s="157">
        <f>IF(IF(D629='Sheet1 (2)'!$C$69,'Sheet1 (2)'!$D$69*('Sheet1 (2)'!$D$72-rave_index)/'Sheet1 (2)'!$D$72,IF(shee2!D629='Sheet1 (2)'!$C$70,'Sheet1 (2)'!$D$70*('Sheet1 (2)'!$D$72-rave_index)/'Sheet1 (2)'!$D$72,IF(shee2!D629='Sheet1 (2)'!$C$71,'Sheet1 (2)'!$D$71*('Sheet1 (2)'!$D$72-rave_index)/'Sheet1 (2)'!$D$72)))&lt;0,0,IF(D629='Sheet1 (2)'!$C$69,'Sheet1 (2)'!$D$69*('Sheet1 (2)'!$D$72-rave_index)/'Sheet1 (2)'!$D$72,IF(shee2!D629='Sheet1 (2)'!$C$70,'Sheet1 (2)'!$D$70*('Sheet1 (2)'!$D$72-rave_index)/'Sheet1 (2)'!$D$72,IF(shee2!D629='Sheet1 (2)'!$C$71,'Sheet1 (2)'!$D$71*('Sheet1 (2)'!$D$72-rave_index)/'Sheet1 (2)'!$D$72))))</f>
        <v>5</v>
      </c>
      <c r="AY629" s="157">
        <f>IF(IF(D629='Sheet1 (2)'!$C$69,'Sheet1 (2)'!$D$69*('Sheet1 (2)'!$D$72-rough_index)/'Sheet1 (2)'!$D$72,IF(shee2!D629='Sheet1 (2)'!$C$70,'Sheet1 (2)'!$D$70*('Sheet1 (2)'!$D$72-rough_index)/'Sheet1 (2)'!$D$72,IF(shee2!D629='Sheet1 (2)'!$C$71,'Sheet1 (2)'!$D$71*('Sheet1 (2)'!$D$72-rough_index)/'Sheet1 (2)'!$D$72)))&lt;0,0,IF(D629='Sheet1 (2)'!$C$69,'Sheet1 (2)'!$D$69*('Sheet1 (2)'!$D$72-rough_index)/'Sheet1 (2)'!$D$72,IF(shee2!D629='Sheet1 (2)'!$C$70,'Sheet1 (2)'!$D$70*('Sheet1 (2)'!$D$72-rough_index)/'Sheet1 (2)'!$D$72,IF(shee2!D629='Sheet1 (2)'!$C$71,'Sheet1 (2)'!$D$71*('Sheet1 (2)'!$D$72-rough_index)/'Sheet1 (2)'!$D$72))))</f>
        <v>1.6666666666666667</v>
      </c>
      <c r="AZ629" s="159">
        <f>+(AU629*'Sheet1 (2)'!$C$77)+(AV629*'Sheet1 (2)'!$C$78)+(AW629*'Sheet1 (2)'!$C$79)+(AX629*'Sheet1 (2)'!$C$80)+(AY629*'Sheet1 (2)'!$C$81)</f>
        <v>2.8125</v>
      </c>
      <c r="BA629" s="213" t="str">
        <f t="shared" si="19"/>
        <v>Fair</v>
      </c>
      <c r="BE629">
        <f>IF(D629='Sheet1 (2)'!$C$61,'Sheet1 (2)'!$D$61*(counts^2)+'Sheet1 (2)'!$G$61*counts+'Sheet1 (2)'!$J$61,IF(D629='Sheet1 (2)'!$C$62,'Sheet1 (2)'!$D$62*counts+'Sheet1 (2)'!$G$62,IF(D629='Sheet1 (2)'!$C$63,'Sheet1 (2)'!$D$63*counts+'Sheet1 (2)'!$G$63,IF(D629='Sheet1 (2)'!$C$64,'Sheet1 (2)'!$D$64*counts+'Sheet1 (2)'!$G$64))))</f>
        <v>2.0984129299999998</v>
      </c>
    </row>
    <row r="630" spans="1:57" ht="12" customHeight="1">
      <c r="A630" s="145" t="s">
        <v>282</v>
      </c>
      <c r="B630" s="145" t="s">
        <v>76</v>
      </c>
      <c r="C630" s="170">
        <v>770</v>
      </c>
      <c r="D630" s="174" t="s">
        <v>77</v>
      </c>
      <c r="E630" s="171">
        <v>8</v>
      </c>
      <c r="F630" s="171">
        <v>2</v>
      </c>
      <c r="G630" s="171" t="s">
        <v>77</v>
      </c>
      <c r="H630" s="171">
        <v>1</v>
      </c>
      <c r="I630" s="171" t="s">
        <v>77</v>
      </c>
      <c r="J630" s="173" t="s">
        <v>80</v>
      </c>
      <c r="K630" s="173" t="s">
        <v>80</v>
      </c>
      <c r="L630" s="169">
        <f>VLOOKUP(CONCATENATE(J630,K630),'Sheet1 (2)'!$J$6:$K$26,2,FALSE)</f>
        <v>0</v>
      </c>
      <c r="M630" s="173" t="s">
        <v>83</v>
      </c>
      <c r="N630" s="173" t="s">
        <v>83</v>
      </c>
      <c r="O630" s="168">
        <f>VLOOKUP(CONCATENATE(M630,N630),'Sheet1 (2)'!$L$6:$M$26,2,FALSE)</f>
        <v>37.5</v>
      </c>
      <c r="P630" s="173" t="s">
        <v>83</v>
      </c>
      <c r="Q630" s="173" t="s">
        <v>83</v>
      </c>
      <c r="R630" s="168">
        <f>VLOOKUP(CONCATENATE(P630,Q630),'Sheet1 (2)'!$N$6:$O$26,2,FALSE)</f>
        <v>37.5</v>
      </c>
      <c r="S630" s="173" t="s">
        <v>80</v>
      </c>
      <c r="T630" s="173" t="s">
        <v>80</v>
      </c>
      <c r="U630" s="168">
        <f>VLOOKUP(CONCATENATE(S630,T630),'Sheet1 (2)'!$P$6:$Q$26,2,FALSE)</f>
        <v>0</v>
      </c>
      <c r="V630" s="173" t="s">
        <v>80</v>
      </c>
      <c r="W630" s="173" t="s">
        <v>80</v>
      </c>
      <c r="X630" s="168">
        <f>VLOOKUP(CONCATENATE(V630,W630),'Sheet1 (2)'!$R$6:$S$26,2,FALSE)</f>
        <v>0</v>
      </c>
      <c r="Y630" s="173" t="s">
        <v>80</v>
      </c>
      <c r="Z630" s="173" t="s">
        <v>80</v>
      </c>
      <c r="AA630" s="168">
        <f>VLOOKUP(CONCATENATE(Y630,Z630),'Sheet1 (2)'!$T$6:$U$26,2,FALSE)</f>
        <v>0</v>
      </c>
      <c r="AB630" s="173" t="s">
        <v>80</v>
      </c>
      <c r="AC630" s="173" t="s">
        <v>80</v>
      </c>
      <c r="AD630" s="168">
        <f>VLOOKUP(CONCATENATE(AB630,AC630),'Sheet1 (2)'!$X$6:$Y$26,2,FALSE)</f>
        <v>0</v>
      </c>
      <c r="AE630" s="173" t="s">
        <v>82</v>
      </c>
      <c r="AF630" s="173" t="s">
        <v>81</v>
      </c>
      <c r="AG630" s="168">
        <f>VLOOKUP(CONCATENATE(AE630,AF630),'Sheet1 (2)'!$Z$6:$AA$26,2,FALSE)</f>
        <v>66</v>
      </c>
      <c r="AH630" s="172"/>
      <c r="AI630" s="175"/>
      <c r="AJ630" s="140"/>
      <c r="AK630" s="176" t="s">
        <v>282</v>
      </c>
      <c r="AL630" s="176" t="s">
        <v>76</v>
      </c>
      <c r="AM630" s="170">
        <f t="shared" si="18"/>
        <v>770</v>
      </c>
      <c r="AN630" s="147"/>
      <c r="AO630" s="155"/>
      <c r="AP630" s="156"/>
      <c r="AQ630" s="157">
        <v>2.3266881212000001</v>
      </c>
      <c r="AR630" s="158"/>
      <c r="AS630" s="145">
        <f>LOOKUP(rufmkm,'Sheet1 (2)'!$V$62:$V$71,'Sheet1 (2)'!$W$62:$W$71)</f>
        <v>30</v>
      </c>
      <c r="AT630" s="140"/>
      <c r="AU630" s="157">
        <f>IF(IF(D630='Sheet1 (2)'!$C$69,'Sheet1 (2)'!$D$69*('Sheet1 (2)'!$D$72-rut_index)/'Sheet1 (2)'!$D$72,IF(shee2!D630='Sheet1 (2)'!$C$70,'Sheet1 (2)'!$D$70*('Sheet1 (2)'!$D$72-rut_index)/'Sheet1 (2)'!$D$72,IF(shee2!D630='Sheet1 (2)'!$C$71,'Sheet1 (2)'!$D$71*('Sheet1 (2)'!$D$72-rut_index)/'Sheet1 (2)'!$D$72)))&lt;0,0,IF(D630='Sheet1 (2)'!$C$69,'Sheet1 (2)'!$D$69*('Sheet1 (2)'!$D$72-rut_index)/'Sheet1 (2)'!$D$72,IF(shee2!D630='Sheet1 (2)'!$C$70,'Sheet1 (2)'!$D$70*('Sheet1 (2)'!$D$72-rut_index)/'Sheet1 (2)'!$D$72,IF(shee2!D630='Sheet1 (2)'!$C$71,'Sheet1 (2)'!$D$71*('Sheet1 (2)'!$D$72-rut_index)/'Sheet1 (2)'!$D$72))))</f>
        <v>5</v>
      </c>
      <c r="AV630" s="157">
        <f>IF(IF(D630='Sheet1 (2)'!$C$69,'Sheet1 (2)'!$D$69*('Sheet1 (2)'!$D$72-crack_s_index)/'Sheet1 (2)'!$D$72,IF(shee2!D630='Sheet1 (2)'!$C$70,'Sheet1 (2)'!$D$70*('Sheet1 (2)'!$D$72-crack_s_index)/'Sheet1 (2)'!$D$72,IF(shee2!D630='Sheet1 (2)'!$C$71,'Sheet1 (2)'!$D$71*('Sheet1 (2)'!$D$72-crack_s_index)/'Sheet1 (2)'!$D$72)))&lt;0,0,IF(D630='Sheet1 (2)'!$C$69,'Sheet1 (2)'!$D$69*('Sheet1 (2)'!$D$72-crack_s_index)/'Sheet1 (2)'!$D$72,IF(shee2!D630='Sheet1 (2)'!$C$70,'Sheet1 (2)'!$D$70*('Sheet1 (2)'!$D$72-crack_s_index)/'Sheet1 (2)'!$D$72,IF(shee2!D630='Sheet1 (2)'!$C$71,'Sheet1 (2)'!$D$71*('Sheet1 (2)'!$D$72-crack_s_index)/'Sheet1 (2)'!$D$72))))</f>
        <v>1.875</v>
      </c>
      <c r="AW630" s="157">
        <f>IF(IF(D630='Sheet1 (2)'!$C$69,'Sheet1 (2)'!$D$69*('Sheet1 (2)'!$D$72-crack_t_index)/'Sheet1 (2)'!$D$72,IF(shee2!D630='Sheet1 (2)'!$C$70,'Sheet1 (2)'!$D$70*('Sheet1 (2)'!$D$72-crack_t_index)/'Sheet1 (2)'!$D$72,IF(shee2!D630='Sheet1 (2)'!$C$71,'Sheet1 (2)'!$D$71*('Sheet1 (2)'!$D$72-crack_t_index)/'Sheet1 (2)'!$D$72)))&lt;0,0,IF(D630='Sheet1 (2)'!$C$69,'Sheet1 (2)'!$D$69*('Sheet1 (2)'!$D$72-crack_t_index)/'Sheet1 (2)'!$D$72,IF(shee2!D630='Sheet1 (2)'!$C$70,'Sheet1 (2)'!$D$70*('Sheet1 (2)'!$D$72-crack_t_index)/'Sheet1 (2)'!$D$72,IF(shee2!D630='Sheet1 (2)'!$C$71,'Sheet1 (2)'!$D$71*('Sheet1 (2)'!$D$72-crack_t_index)/'Sheet1 (2)'!$D$72))))</f>
        <v>1.875</v>
      </c>
      <c r="AX630" s="157">
        <f>IF(IF(D630='Sheet1 (2)'!$C$69,'Sheet1 (2)'!$D$69*('Sheet1 (2)'!$D$72-rave_index)/'Sheet1 (2)'!$D$72,IF(shee2!D630='Sheet1 (2)'!$C$70,'Sheet1 (2)'!$D$70*('Sheet1 (2)'!$D$72-rave_index)/'Sheet1 (2)'!$D$72,IF(shee2!D630='Sheet1 (2)'!$C$71,'Sheet1 (2)'!$D$71*('Sheet1 (2)'!$D$72-rave_index)/'Sheet1 (2)'!$D$72)))&lt;0,0,IF(D630='Sheet1 (2)'!$C$69,'Sheet1 (2)'!$D$69*('Sheet1 (2)'!$D$72-rave_index)/'Sheet1 (2)'!$D$72,IF(shee2!D630='Sheet1 (2)'!$C$70,'Sheet1 (2)'!$D$70*('Sheet1 (2)'!$D$72-rave_index)/'Sheet1 (2)'!$D$72,IF(shee2!D630='Sheet1 (2)'!$C$71,'Sheet1 (2)'!$D$71*('Sheet1 (2)'!$D$72-rave_index)/'Sheet1 (2)'!$D$72))))</f>
        <v>5</v>
      </c>
      <c r="AY630" s="157">
        <f>IF(IF(D630='Sheet1 (2)'!$C$69,'Sheet1 (2)'!$D$69*('Sheet1 (2)'!$D$72-rough_index)/'Sheet1 (2)'!$D$72,IF(shee2!D630='Sheet1 (2)'!$C$70,'Sheet1 (2)'!$D$70*('Sheet1 (2)'!$D$72-rough_index)/'Sheet1 (2)'!$D$72,IF(shee2!D630='Sheet1 (2)'!$C$71,'Sheet1 (2)'!$D$71*('Sheet1 (2)'!$D$72-rough_index)/'Sheet1 (2)'!$D$72)))&lt;0,0,IF(D630='Sheet1 (2)'!$C$69,'Sheet1 (2)'!$D$69*('Sheet1 (2)'!$D$72-rough_index)/'Sheet1 (2)'!$D$72,IF(shee2!D630='Sheet1 (2)'!$C$70,'Sheet1 (2)'!$D$70*('Sheet1 (2)'!$D$72-rough_index)/'Sheet1 (2)'!$D$72,IF(shee2!D630='Sheet1 (2)'!$C$71,'Sheet1 (2)'!$D$71*('Sheet1 (2)'!$D$72-rough_index)/'Sheet1 (2)'!$D$72))))</f>
        <v>2.5</v>
      </c>
      <c r="AZ630" s="159">
        <f>+(AU630*'Sheet1 (2)'!$C$77)+(AV630*'Sheet1 (2)'!$C$78)+(AW630*'Sheet1 (2)'!$C$79)+(AX630*'Sheet1 (2)'!$C$80)+(AY630*'Sheet1 (2)'!$C$81)</f>
        <v>3</v>
      </c>
      <c r="BA630" s="213" t="str">
        <f t="shared" si="19"/>
        <v>Fair</v>
      </c>
      <c r="BE630">
        <f>IF(D630='Sheet1 (2)'!$C$61,'Sheet1 (2)'!$D$61*(counts^2)+'Sheet1 (2)'!$G$61*counts+'Sheet1 (2)'!$J$61,IF(D630='Sheet1 (2)'!$C$62,'Sheet1 (2)'!$D$62*counts+'Sheet1 (2)'!$G$62,IF(D630='Sheet1 (2)'!$C$63,'Sheet1 (2)'!$D$63*counts+'Sheet1 (2)'!$G$63,IF(D630='Sheet1 (2)'!$C$64,'Sheet1 (2)'!$D$64*counts+'Sheet1 (2)'!$G$64))))</f>
        <v>2.0984129299999998</v>
      </c>
    </row>
    <row r="631" spans="1:57" ht="12" customHeight="1">
      <c r="A631" s="145" t="s">
        <v>282</v>
      </c>
      <c r="B631" s="145" t="s">
        <v>76</v>
      </c>
      <c r="C631" s="170">
        <v>771</v>
      </c>
      <c r="D631" s="174" t="s">
        <v>77</v>
      </c>
      <c r="E631" s="171">
        <v>8</v>
      </c>
      <c r="F631" s="171">
        <v>2</v>
      </c>
      <c r="G631" s="171" t="s">
        <v>77</v>
      </c>
      <c r="H631" s="171">
        <v>1</v>
      </c>
      <c r="I631" s="171" t="s">
        <v>77</v>
      </c>
      <c r="J631" s="173" t="s">
        <v>80</v>
      </c>
      <c r="K631" s="173" t="s">
        <v>80</v>
      </c>
      <c r="L631" s="169">
        <f>VLOOKUP(CONCATENATE(J631,K631),'Sheet1 (2)'!$J$6:$K$26,2,FALSE)</f>
        <v>0</v>
      </c>
      <c r="M631" s="173" t="s">
        <v>82</v>
      </c>
      <c r="N631" s="173" t="s">
        <v>83</v>
      </c>
      <c r="O631" s="168">
        <f>VLOOKUP(CONCATENATE(M631,N631),'Sheet1 (2)'!$L$6:$M$26,2,FALSE)</f>
        <v>25</v>
      </c>
      <c r="P631" s="173" t="s">
        <v>82</v>
      </c>
      <c r="Q631" s="173" t="s">
        <v>83</v>
      </c>
      <c r="R631" s="168">
        <f>VLOOKUP(CONCATENATE(P631,Q631),'Sheet1 (2)'!$N$6:$O$26,2,FALSE)</f>
        <v>25</v>
      </c>
      <c r="S631" s="173" t="s">
        <v>80</v>
      </c>
      <c r="T631" s="173" t="s">
        <v>80</v>
      </c>
      <c r="U631" s="168">
        <f>VLOOKUP(CONCATENATE(S631,T631),'Sheet1 (2)'!$P$6:$Q$26,2,FALSE)</f>
        <v>0</v>
      </c>
      <c r="V631" s="173" t="s">
        <v>80</v>
      </c>
      <c r="W631" s="173" t="s">
        <v>80</v>
      </c>
      <c r="X631" s="168">
        <f>VLOOKUP(CONCATENATE(V631,W631),'Sheet1 (2)'!$R$6:$S$26,2,FALSE)</f>
        <v>0</v>
      </c>
      <c r="Y631" s="173" t="s">
        <v>80</v>
      </c>
      <c r="Z631" s="173" t="s">
        <v>80</v>
      </c>
      <c r="AA631" s="168">
        <f>VLOOKUP(CONCATENATE(Y631,Z631),'Sheet1 (2)'!$T$6:$U$26,2,FALSE)</f>
        <v>0</v>
      </c>
      <c r="AB631" s="173" t="s">
        <v>80</v>
      </c>
      <c r="AC631" s="173" t="s">
        <v>80</v>
      </c>
      <c r="AD631" s="168">
        <f>VLOOKUP(CONCATENATE(AB631,AC631),'Sheet1 (2)'!$X$6:$Y$26,2,FALSE)</f>
        <v>0</v>
      </c>
      <c r="AE631" s="173" t="s">
        <v>82</v>
      </c>
      <c r="AF631" s="173" t="s">
        <v>81</v>
      </c>
      <c r="AG631" s="168">
        <f>VLOOKUP(CONCATENATE(AE631,AF631),'Sheet1 (2)'!$Z$6:$AA$26,2,FALSE)</f>
        <v>66</v>
      </c>
      <c r="AH631" s="172"/>
      <c r="AI631" s="175"/>
      <c r="AJ631" s="140"/>
      <c r="AK631" s="176" t="s">
        <v>282</v>
      </c>
      <c r="AL631" s="176" t="s">
        <v>76</v>
      </c>
      <c r="AM631" s="170">
        <f t="shared" si="18"/>
        <v>771</v>
      </c>
      <c r="AN631" s="147"/>
      <c r="AO631" s="155"/>
      <c r="AP631" s="156"/>
      <c r="AQ631" s="157">
        <v>2.2582719096000003</v>
      </c>
      <c r="AR631" s="158"/>
      <c r="AS631" s="145">
        <f>LOOKUP(rufmkm,'Sheet1 (2)'!$V$62:$V$71,'Sheet1 (2)'!$W$62:$W$71)</f>
        <v>30</v>
      </c>
      <c r="AT631" s="140"/>
      <c r="AU631" s="157">
        <f>IF(IF(D631='Sheet1 (2)'!$C$69,'Sheet1 (2)'!$D$69*('Sheet1 (2)'!$D$72-rut_index)/'Sheet1 (2)'!$D$72,IF(shee2!D631='Sheet1 (2)'!$C$70,'Sheet1 (2)'!$D$70*('Sheet1 (2)'!$D$72-rut_index)/'Sheet1 (2)'!$D$72,IF(shee2!D631='Sheet1 (2)'!$C$71,'Sheet1 (2)'!$D$71*('Sheet1 (2)'!$D$72-rut_index)/'Sheet1 (2)'!$D$72)))&lt;0,0,IF(D631='Sheet1 (2)'!$C$69,'Sheet1 (2)'!$D$69*('Sheet1 (2)'!$D$72-rut_index)/'Sheet1 (2)'!$D$72,IF(shee2!D631='Sheet1 (2)'!$C$70,'Sheet1 (2)'!$D$70*('Sheet1 (2)'!$D$72-rut_index)/'Sheet1 (2)'!$D$72,IF(shee2!D631='Sheet1 (2)'!$C$71,'Sheet1 (2)'!$D$71*('Sheet1 (2)'!$D$72-rut_index)/'Sheet1 (2)'!$D$72))))</f>
        <v>5</v>
      </c>
      <c r="AV631" s="157">
        <f>IF(IF(D631='Sheet1 (2)'!$C$69,'Sheet1 (2)'!$D$69*('Sheet1 (2)'!$D$72-crack_s_index)/'Sheet1 (2)'!$D$72,IF(shee2!D631='Sheet1 (2)'!$C$70,'Sheet1 (2)'!$D$70*('Sheet1 (2)'!$D$72-crack_s_index)/'Sheet1 (2)'!$D$72,IF(shee2!D631='Sheet1 (2)'!$C$71,'Sheet1 (2)'!$D$71*('Sheet1 (2)'!$D$72-crack_s_index)/'Sheet1 (2)'!$D$72)))&lt;0,0,IF(D631='Sheet1 (2)'!$C$69,'Sheet1 (2)'!$D$69*('Sheet1 (2)'!$D$72-crack_s_index)/'Sheet1 (2)'!$D$72,IF(shee2!D631='Sheet1 (2)'!$C$70,'Sheet1 (2)'!$D$70*('Sheet1 (2)'!$D$72-crack_s_index)/'Sheet1 (2)'!$D$72,IF(shee2!D631='Sheet1 (2)'!$C$71,'Sheet1 (2)'!$D$71*('Sheet1 (2)'!$D$72-crack_s_index)/'Sheet1 (2)'!$D$72))))</f>
        <v>2.9166666666666665</v>
      </c>
      <c r="AW631" s="157">
        <f>IF(IF(D631='Sheet1 (2)'!$C$69,'Sheet1 (2)'!$D$69*('Sheet1 (2)'!$D$72-crack_t_index)/'Sheet1 (2)'!$D$72,IF(shee2!D631='Sheet1 (2)'!$C$70,'Sheet1 (2)'!$D$70*('Sheet1 (2)'!$D$72-crack_t_index)/'Sheet1 (2)'!$D$72,IF(shee2!D631='Sheet1 (2)'!$C$71,'Sheet1 (2)'!$D$71*('Sheet1 (2)'!$D$72-crack_t_index)/'Sheet1 (2)'!$D$72)))&lt;0,0,IF(D631='Sheet1 (2)'!$C$69,'Sheet1 (2)'!$D$69*('Sheet1 (2)'!$D$72-crack_t_index)/'Sheet1 (2)'!$D$72,IF(shee2!D631='Sheet1 (2)'!$C$70,'Sheet1 (2)'!$D$70*('Sheet1 (2)'!$D$72-crack_t_index)/'Sheet1 (2)'!$D$72,IF(shee2!D631='Sheet1 (2)'!$C$71,'Sheet1 (2)'!$D$71*('Sheet1 (2)'!$D$72-crack_t_index)/'Sheet1 (2)'!$D$72))))</f>
        <v>2.9166666666666665</v>
      </c>
      <c r="AX631" s="157">
        <f>IF(IF(D631='Sheet1 (2)'!$C$69,'Sheet1 (2)'!$D$69*('Sheet1 (2)'!$D$72-rave_index)/'Sheet1 (2)'!$D$72,IF(shee2!D631='Sheet1 (2)'!$C$70,'Sheet1 (2)'!$D$70*('Sheet1 (2)'!$D$72-rave_index)/'Sheet1 (2)'!$D$72,IF(shee2!D631='Sheet1 (2)'!$C$71,'Sheet1 (2)'!$D$71*('Sheet1 (2)'!$D$72-rave_index)/'Sheet1 (2)'!$D$72)))&lt;0,0,IF(D631='Sheet1 (2)'!$C$69,'Sheet1 (2)'!$D$69*('Sheet1 (2)'!$D$72-rave_index)/'Sheet1 (2)'!$D$72,IF(shee2!D631='Sheet1 (2)'!$C$70,'Sheet1 (2)'!$D$70*('Sheet1 (2)'!$D$72-rave_index)/'Sheet1 (2)'!$D$72,IF(shee2!D631='Sheet1 (2)'!$C$71,'Sheet1 (2)'!$D$71*('Sheet1 (2)'!$D$72-rave_index)/'Sheet1 (2)'!$D$72))))</f>
        <v>5</v>
      </c>
      <c r="AY631" s="157">
        <f>IF(IF(D631='Sheet1 (2)'!$C$69,'Sheet1 (2)'!$D$69*('Sheet1 (2)'!$D$72-rough_index)/'Sheet1 (2)'!$D$72,IF(shee2!D631='Sheet1 (2)'!$C$70,'Sheet1 (2)'!$D$70*('Sheet1 (2)'!$D$72-rough_index)/'Sheet1 (2)'!$D$72,IF(shee2!D631='Sheet1 (2)'!$C$71,'Sheet1 (2)'!$D$71*('Sheet1 (2)'!$D$72-rough_index)/'Sheet1 (2)'!$D$72)))&lt;0,0,IF(D631='Sheet1 (2)'!$C$69,'Sheet1 (2)'!$D$69*('Sheet1 (2)'!$D$72-rough_index)/'Sheet1 (2)'!$D$72,IF(shee2!D631='Sheet1 (2)'!$C$70,'Sheet1 (2)'!$D$70*('Sheet1 (2)'!$D$72-rough_index)/'Sheet1 (2)'!$D$72,IF(shee2!D631='Sheet1 (2)'!$C$71,'Sheet1 (2)'!$D$71*('Sheet1 (2)'!$D$72-rough_index)/'Sheet1 (2)'!$D$72))))</f>
        <v>2.5</v>
      </c>
      <c r="AZ631" s="159">
        <f>+(AU631*'Sheet1 (2)'!$C$77)+(AV631*'Sheet1 (2)'!$C$78)+(AW631*'Sheet1 (2)'!$C$79)+(AX631*'Sheet1 (2)'!$C$80)+(AY631*'Sheet1 (2)'!$C$81)</f>
        <v>3.4166666666666665</v>
      </c>
      <c r="BA631" s="213" t="str">
        <f t="shared" si="19"/>
        <v>Fair</v>
      </c>
      <c r="BE631">
        <f>IF(D631='Sheet1 (2)'!$C$61,'Sheet1 (2)'!$D$61*(counts^2)+'Sheet1 (2)'!$G$61*counts+'Sheet1 (2)'!$J$61,IF(D631='Sheet1 (2)'!$C$62,'Sheet1 (2)'!$D$62*counts+'Sheet1 (2)'!$G$62,IF(D631='Sheet1 (2)'!$C$63,'Sheet1 (2)'!$D$63*counts+'Sheet1 (2)'!$G$63,IF(D631='Sheet1 (2)'!$C$64,'Sheet1 (2)'!$D$64*counts+'Sheet1 (2)'!$G$64))))</f>
        <v>2.0984129299999998</v>
      </c>
    </row>
    <row r="632" spans="1:57" ht="12" customHeight="1">
      <c r="A632" s="145" t="s">
        <v>282</v>
      </c>
      <c r="B632" s="145" t="s">
        <v>76</v>
      </c>
      <c r="C632" s="170">
        <v>772</v>
      </c>
      <c r="D632" s="174" t="s">
        <v>77</v>
      </c>
      <c r="E632" s="171">
        <v>8</v>
      </c>
      <c r="F632" s="171">
        <v>2</v>
      </c>
      <c r="G632" s="171" t="s">
        <v>77</v>
      </c>
      <c r="H632" s="171">
        <v>1</v>
      </c>
      <c r="I632" s="171" t="s">
        <v>77</v>
      </c>
      <c r="J632" s="173" t="s">
        <v>80</v>
      </c>
      <c r="K632" s="173" t="s">
        <v>80</v>
      </c>
      <c r="L632" s="169">
        <f>VLOOKUP(CONCATENATE(J632,K632),'Sheet1 (2)'!$J$6:$K$26,2,FALSE)</f>
        <v>0</v>
      </c>
      <c r="M632" s="173" t="s">
        <v>82</v>
      </c>
      <c r="N632" s="173" t="s">
        <v>83</v>
      </c>
      <c r="O632" s="168">
        <f>VLOOKUP(CONCATENATE(M632,N632),'Sheet1 (2)'!$L$6:$M$26,2,FALSE)</f>
        <v>25</v>
      </c>
      <c r="P632" s="173" t="s">
        <v>82</v>
      </c>
      <c r="Q632" s="173" t="s">
        <v>83</v>
      </c>
      <c r="R632" s="168">
        <f>VLOOKUP(CONCATENATE(P632,Q632),'Sheet1 (2)'!$N$6:$O$26,2,FALSE)</f>
        <v>25</v>
      </c>
      <c r="S632" s="173" t="s">
        <v>80</v>
      </c>
      <c r="T632" s="173" t="s">
        <v>80</v>
      </c>
      <c r="U632" s="168">
        <f>VLOOKUP(CONCATENATE(S632,T632),'Sheet1 (2)'!$P$6:$Q$26,2,FALSE)</f>
        <v>0</v>
      </c>
      <c r="V632" s="173" t="s">
        <v>80</v>
      </c>
      <c r="W632" s="173" t="s">
        <v>80</v>
      </c>
      <c r="X632" s="168">
        <f>VLOOKUP(CONCATENATE(V632,W632),'Sheet1 (2)'!$R$6:$S$26,2,FALSE)</f>
        <v>0</v>
      </c>
      <c r="Y632" s="173" t="s">
        <v>80</v>
      </c>
      <c r="Z632" s="173" t="s">
        <v>80</v>
      </c>
      <c r="AA632" s="168">
        <f>VLOOKUP(CONCATENATE(Y632,Z632),'Sheet1 (2)'!$T$6:$U$26,2,FALSE)</f>
        <v>0</v>
      </c>
      <c r="AB632" s="173" t="s">
        <v>80</v>
      </c>
      <c r="AC632" s="173" t="s">
        <v>80</v>
      </c>
      <c r="AD632" s="168">
        <f>VLOOKUP(CONCATENATE(AB632,AC632),'Sheet1 (2)'!$X$6:$Y$26,2,FALSE)</f>
        <v>0</v>
      </c>
      <c r="AE632" s="173" t="s">
        <v>82</v>
      </c>
      <c r="AF632" s="173" t="s">
        <v>81</v>
      </c>
      <c r="AG632" s="168">
        <f>VLOOKUP(CONCATENATE(AE632,AF632),'Sheet1 (2)'!$Z$6:$AA$26,2,FALSE)</f>
        <v>66</v>
      </c>
      <c r="AH632" s="172"/>
      <c r="AI632" s="175"/>
      <c r="AJ632" s="140"/>
      <c r="AK632" s="176" t="s">
        <v>282</v>
      </c>
      <c r="AL632" s="176" t="s">
        <v>76</v>
      </c>
      <c r="AM632" s="170">
        <f t="shared" si="18"/>
        <v>772</v>
      </c>
      <c r="AN632" s="147"/>
      <c r="AO632" s="155"/>
      <c r="AP632" s="156"/>
      <c r="AQ632" s="157">
        <v>2.8100455802000002</v>
      </c>
      <c r="AR632" s="158"/>
      <c r="AS632" s="145">
        <f>LOOKUP(rufmkm,'Sheet1 (2)'!$V$62:$V$71,'Sheet1 (2)'!$W$62:$W$71)</f>
        <v>30</v>
      </c>
      <c r="AT632" s="140"/>
      <c r="AU632" s="157">
        <f>IF(IF(D632='Sheet1 (2)'!$C$69,'Sheet1 (2)'!$D$69*('Sheet1 (2)'!$D$72-rut_index)/'Sheet1 (2)'!$D$72,IF(shee2!D632='Sheet1 (2)'!$C$70,'Sheet1 (2)'!$D$70*('Sheet1 (2)'!$D$72-rut_index)/'Sheet1 (2)'!$D$72,IF(shee2!D632='Sheet1 (2)'!$C$71,'Sheet1 (2)'!$D$71*('Sheet1 (2)'!$D$72-rut_index)/'Sheet1 (2)'!$D$72)))&lt;0,0,IF(D632='Sheet1 (2)'!$C$69,'Sheet1 (2)'!$D$69*('Sheet1 (2)'!$D$72-rut_index)/'Sheet1 (2)'!$D$72,IF(shee2!D632='Sheet1 (2)'!$C$70,'Sheet1 (2)'!$D$70*('Sheet1 (2)'!$D$72-rut_index)/'Sheet1 (2)'!$D$72,IF(shee2!D632='Sheet1 (2)'!$C$71,'Sheet1 (2)'!$D$71*('Sheet1 (2)'!$D$72-rut_index)/'Sheet1 (2)'!$D$72))))</f>
        <v>5</v>
      </c>
      <c r="AV632" s="157">
        <f>IF(IF(D632='Sheet1 (2)'!$C$69,'Sheet1 (2)'!$D$69*('Sheet1 (2)'!$D$72-crack_s_index)/'Sheet1 (2)'!$D$72,IF(shee2!D632='Sheet1 (2)'!$C$70,'Sheet1 (2)'!$D$70*('Sheet1 (2)'!$D$72-crack_s_index)/'Sheet1 (2)'!$D$72,IF(shee2!D632='Sheet1 (2)'!$C$71,'Sheet1 (2)'!$D$71*('Sheet1 (2)'!$D$72-crack_s_index)/'Sheet1 (2)'!$D$72)))&lt;0,0,IF(D632='Sheet1 (2)'!$C$69,'Sheet1 (2)'!$D$69*('Sheet1 (2)'!$D$72-crack_s_index)/'Sheet1 (2)'!$D$72,IF(shee2!D632='Sheet1 (2)'!$C$70,'Sheet1 (2)'!$D$70*('Sheet1 (2)'!$D$72-crack_s_index)/'Sheet1 (2)'!$D$72,IF(shee2!D632='Sheet1 (2)'!$C$71,'Sheet1 (2)'!$D$71*('Sheet1 (2)'!$D$72-crack_s_index)/'Sheet1 (2)'!$D$72))))</f>
        <v>2.9166666666666665</v>
      </c>
      <c r="AW632" s="157">
        <f>IF(IF(D632='Sheet1 (2)'!$C$69,'Sheet1 (2)'!$D$69*('Sheet1 (2)'!$D$72-crack_t_index)/'Sheet1 (2)'!$D$72,IF(shee2!D632='Sheet1 (2)'!$C$70,'Sheet1 (2)'!$D$70*('Sheet1 (2)'!$D$72-crack_t_index)/'Sheet1 (2)'!$D$72,IF(shee2!D632='Sheet1 (2)'!$C$71,'Sheet1 (2)'!$D$71*('Sheet1 (2)'!$D$72-crack_t_index)/'Sheet1 (2)'!$D$72)))&lt;0,0,IF(D632='Sheet1 (2)'!$C$69,'Sheet1 (2)'!$D$69*('Sheet1 (2)'!$D$72-crack_t_index)/'Sheet1 (2)'!$D$72,IF(shee2!D632='Sheet1 (2)'!$C$70,'Sheet1 (2)'!$D$70*('Sheet1 (2)'!$D$72-crack_t_index)/'Sheet1 (2)'!$D$72,IF(shee2!D632='Sheet1 (2)'!$C$71,'Sheet1 (2)'!$D$71*('Sheet1 (2)'!$D$72-crack_t_index)/'Sheet1 (2)'!$D$72))))</f>
        <v>2.9166666666666665</v>
      </c>
      <c r="AX632" s="157">
        <f>IF(IF(D632='Sheet1 (2)'!$C$69,'Sheet1 (2)'!$D$69*('Sheet1 (2)'!$D$72-rave_index)/'Sheet1 (2)'!$D$72,IF(shee2!D632='Sheet1 (2)'!$C$70,'Sheet1 (2)'!$D$70*('Sheet1 (2)'!$D$72-rave_index)/'Sheet1 (2)'!$D$72,IF(shee2!D632='Sheet1 (2)'!$C$71,'Sheet1 (2)'!$D$71*('Sheet1 (2)'!$D$72-rave_index)/'Sheet1 (2)'!$D$72)))&lt;0,0,IF(D632='Sheet1 (2)'!$C$69,'Sheet1 (2)'!$D$69*('Sheet1 (2)'!$D$72-rave_index)/'Sheet1 (2)'!$D$72,IF(shee2!D632='Sheet1 (2)'!$C$70,'Sheet1 (2)'!$D$70*('Sheet1 (2)'!$D$72-rave_index)/'Sheet1 (2)'!$D$72,IF(shee2!D632='Sheet1 (2)'!$C$71,'Sheet1 (2)'!$D$71*('Sheet1 (2)'!$D$72-rave_index)/'Sheet1 (2)'!$D$72))))</f>
        <v>5</v>
      </c>
      <c r="AY632" s="157">
        <f>IF(IF(D632='Sheet1 (2)'!$C$69,'Sheet1 (2)'!$D$69*('Sheet1 (2)'!$D$72-rough_index)/'Sheet1 (2)'!$D$72,IF(shee2!D632='Sheet1 (2)'!$C$70,'Sheet1 (2)'!$D$70*('Sheet1 (2)'!$D$72-rough_index)/'Sheet1 (2)'!$D$72,IF(shee2!D632='Sheet1 (2)'!$C$71,'Sheet1 (2)'!$D$71*('Sheet1 (2)'!$D$72-rough_index)/'Sheet1 (2)'!$D$72)))&lt;0,0,IF(D632='Sheet1 (2)'!$C$69,'Sheet1 (2)'!$D$69*('Sheet1 (2)'!$D$72-rough_index)/'Sheet1 (2)'!$D$72,IF(shee2!D632='Sheet1 (2)'!$C$70,'Sheet1 (2)'!$D$70*('Sheet1 (2)'!$D$72-rough_index)/'Sheet1 (2)'!$D$72,IF(shee2!D632='Sheet1 (2)'!$C$71,'Sheet1 (2)'!$D$71*('Sheet1 (2)'!$D$72-rough_index)/'Sheet1 (2)'!$D$72))))</f>
        <v>2.5</v>
      </c>
      <c r="AZ632" s="159">
        <f>+(AU632*'Sheet1 (2)'!$C$77)+(AV632*'Sheet1 (2)'!$C$78)+(AW632*'Sheet1 (2)'!$C$79)+(AX632*'Sheet1 (2)'!$C$80)+(AY632*'Sheet1 (2)'!$C$81)</f>
        <v>3.4166666666666665</v>
      </c>
      <c r="BA632" s="213" t="str">
        <f t="shared" si="19"/>
        <v>Fair</v>
      </c>
      <c r="BE632">
        <f>IF(D632='Sheet1 (2)'!$C$61,'Sheet1 (2)'!$D$61*(counts^2)+'Sheet1 (2)'!$G$61*counts+'Sheet1 (2)'!$J$61,IF(D632='Sheet1 (2)'!$C$62,'Sheet1 (2)'!$D$62*counts+'Sheet1 (2)'!$G$62,IF(D632='Sheet1 (2)'!$C$63,'Sheet1 (2)'!$D$63*counts+'Sheet1 (2)'!$G$63,IF(D632='Sheet1 (2)'!$C$64,'Sheet1 (2)'!$D$64*counts+'Sheet1 (2)'!$G$64))))</f>
        <v>2.0984129299999998</v>
      </c>
    </row>
    <row r="633" spans="1:57" ht="12" customHeight="1">
      <c r="A633" s="145" t="s">
        <v>282</v>
      </c>
      <c r="B633" s="145" t="s">
        <v>76</v>
      </c>
      <c r="C633" s="170">
        <v>773</v>
      </c>
      <c r="D633" s="174" t="s">
        <v>77</v>
      </c>
      <c r="E633" s="171">
        <v>8</v>
      </c>
      <c r="F633" s="171">
        <v>2</v>
      </c>
      <c r="G633" s="171" t="s">
        <v>77</v>
      </c>
      <c r="H633" s="171">
        <v>1</v>
      </c>
      <c r="I633" s="171" t="s">
        <v>77</v>
      </c>
      <c r="J633" s="173" t="s">
        <v>80</v>
      </c>
      <c r="K633" s="173" t="s">
        <v>80</v>
      </c>
      <c r="L633" s="169">
        <f>VLOOKUP(CONCATENATE(J633,K633),'Sheet1 (2)'!$J$6:$K$26,2,FALSE)</f>
        <v>0</v>
      </c>
      <c r="M633" s="173" t="s">
        <v>83</v>
      </c>
      <c r="N633" s="173" t="s">
        <v>83</v>
      </c>
      <c r="O633" s="168">
        <f>VLOOKUP(CONCATENATE(M633,N633),'Sheet1 (2)'!$L$6:$M$26,2,FALSE)</f>
        <v>37.5</v>
      </c>
      <c r="P633" s="173" t="s">
        <v>82</v>
      </c>
      <c r="Q633" s="173" t="s">
        <v>82</v>
      </c>
      <c r="R633" s="168">
        <f>VLOOKUP(CONCATENATE(P633,Q633),'Sheet1 (2)'!$N$6:$O$26,2,FALSE)</f>
        <v>12.5</v>
      </c>
      <c r="S633" s="173" t="s">
        <v>80</v>
      </c>
      <c r="T633" s="173" t="s">
        <v>80</v>
      </c>
      <c r="U633" s="168">
        <f>VLOOKUP(CONCATENATE(S633,T633),'Sheet1 (2)'!$P$6:$Q$26,2,FALSE)</f>
        <v>0</v>
      </c>
      <c r="V633" s="173" t="s">
        <v>80</v>
      </c>
      <c r="W633" s="173" t="s">
        <v>80</v>
      </c>
      <c r="X633" s="168">
        <f>VLOOKUP(CONCATENATE(V633,W633),'Sheet1 (2)'!$R$6:$S$26,2,FALSE)</f>
        <v>0</v>
      </c>
      <c r="Y633" s="173" t="s">
        <v>80</v>
      </c>
      <c r="Z633" s="173" t="s">
        <v>80</v>
      </c>
      <c r="AA633" s="168">
        <f>VLOOKUP(CONCATENATE(Y633,Z633),'Sheet1 (2)'!$T$6:$U$26,2,FALSE)</f>
        <v>0</v>
      </c>
      <c r="AB633" s="173" t="s">
        <v>80</v>
      </c>
      <c r="AC633" s="173" t="s">
        <v>80</v>
      </c>
      <c r="AD633" s="168">
        <f>VLOOKUP(CONCATENATE(AB633,AC633),'Sheet1 (2)'!$X$6:$Y$26,2,FALSE)</f>
        <v>0</v>
      </c>
      <c r="AE633" s="173" t="s">
        <v>82</v>
      </c>
      <c r="AF633" s="173" t="s">
        <v>81</v>
      </c>
      <c r="AG633" s="168">
        <f>VLOOKUP(CONCATENATE(AE633,AF633),'Sheet1 (2)'!$Z$6:$AA$26,2,FALSE)</f>
        <v>66</v>
      </c>
      <c r="AH633" s="172"/>
      <c r="AI633" s="175"/>
      <c r="AJ633" s="140"/>
      <c r="AK633" s="176" t="s">
        <v>282</v>
      </c>
      <c r="AL633" s="176" t="s">
        <v>76</v>
      </c>
      <c r="AM633" s="170">
        <f t="shared" si="18"/>
        <v>773</v>
      </c>
      <c r="AN633" s="147"/>
      <c r="AO633" s="155"/>
      <c r="AP633" s="156"/>
      <c r="AQ633" s="157">
        <v>2.4173904098000003</v>
      </c>
      <c r="AR633" s="158"/>
      <c r="AS633" s="145">
        <f>LOOKUP(rufmkm,'Sheet1 (2)'!$V$62:$V$71,'Sheet1 (2)'!$W$62:$W$71)</f>
        <v>30</v>
      </c>
      <c r="AT633" s="140"/>
      <c r="AU633" s="157">
        <f>IF(IF(D633='Sheet1 (2)'!$C$69,'Sheet1 (2)'!$D$69*('Sheet1 (2)'!$D$72-rut_index)/'Sheet1 (2)'!$D$72,IF(shee2!D633='Sheet1 (2)'!$C$70,'Sheet1 (2)'!$D$70*('Sheet1 (2)'!$D$72-rut_index)/'Sheet1 (2)'!$D$72,IF(shee2!D633='Sheet1 (2)'!$C$71,'Sheet1 (2)'!$D$71*('Sheet1 (2)'!$D$72-rut_index)/'Sheet1 (2)'!$D$72)))&lt;0,0,IF(D633='Sheet1 (2)'!$C$69,'Sheet1 (2)'!$D$69*('Sheet1 (2)'!$D$72-rut_index)/'Sheet1 (2)'!$D$72,IF(shee2!D633='Sheet1 (2)'!$C$70,'Sheet1 (2)'!$D$70*('Sheet1 (2)'!$D$72-rut_index)/'Sheet1 (2)'!$D$72,IF(shee2!D633='Sheet1 (2)'!$C$71,'Sheet1 (2)'!$D$71*('Sheet1 (2)'!$D$72-rut_index)/'Sheet1 (2)'!$D$72))))</f>
        <v>5</v>
      </c>
      <c r="AV633" s="157">
        <f>IF(IF(D633='Sheet1 (2)'!$C$69,'Sheet1 (2)'!$D$69*('Sheet1 (2)'!$D$72-crack_s_index)/'Sheet1 (2)'!$D$72,IF(shee2!D633='Sheet1 (2)'!$C$70,'Sheet1 (2)'!$D$70*('Sheet1 (2)'!$D$72-crack_s_index)/'Sheet1 (2)'!$D$72,IF(shee2!D633='Sheet1 (2)'!$C$71,'Sheet1 (2)'!$D$71*('Sheet1 (2)'!$D$72-crack_s_index)/'Sheet1 (2)'!$D$72)))&lt;0,0,IF(D633='Sheet1 (2)'!$C$69,'Sheet1 (2)'!$D$69*('Sheet1 (2)'!$D$72-crack_s_index)/'Sheet1 (2)'!$D$72,IF(shee2!D633='Sheet1 (2)'!$C$70,'Sheet1 (2)'!$D$70*('Sheet1 (2)'!$D$72-crack_s_index)/'Sheet1 (2)'!$D$72,IF(shee2!D633='Sheet1 (2)'!$C$71,'Sheet1 (2)'!$D$71*('Sheet1 (2)'!$D$72-crack_s_index)/'Sheet1 (2)'!$D$72))))</f>
        <v>1.875</v>
      </c>
      <c r="AW633" s="157">
        <f>IF(IF(D633='Sheet1 (2)'!$C$69,'Sheet1 (2)'!$D$69*('Sheet1 (2)'!$D$72-crack_t_index)/'Sheet1 (2)'!$D$72,IF(shee2!D633='Sheet1 (2)'!$C$70,'Sheet1 (2)'!$D$70*('Sheet1 (2)'!$D$72-crack_t_index)/'Sheet1 (2)'!$D$72,IF(shee2!D633='Sheet1 (2)'!$C$71,'Sheet1 (2)'!$D$71*('Sheet1 (2)'!$D$72-crack_t_index)/'Sheet1 (2)'!$D$72)))&lt;0,0,IF(D633='Sheet1 (2)'!$C$69,'Sheet1 (2)'!$D$69*('Sheet1 (2)'!$D$72-crack_t_index)/'Sheet1 (2)'!$D$72,IF(shee2!D633='Sheet1 (2)'!$C$70,'Sheet1 (2)'!$D$70*('Sheet1 (2)'!$D$72-crack_t_index)/'Sheet1 (2)'!$D$72,IF(shee2!D633='Sheet1 (2)'!$C$71,'Sheet1 (2)'!$D$71*('Sheet1 (2)'!$D$72-crack_t_index)/'Sheet1 (2)'!$D$72))))</f>
        <v>3.9583333333333335</v>
      </c>
      <c r="AX633" s="157">
        <f>IF(IF(D633='Sheet1 (2)'!$C$69,'Sheet1 (2)'!$D$69*('Sheet1 (2)'!$D$72-rave_index)/'Sheet1 (2)'!$D$72,IF(shee2!D633='Sheet1 (2)'!$C$70,'Sheet1 (2)'!$D$70*('Sheet1 (2)'!$D$72-rave_index)/'Sheet1 (2)'!$D$72,IF(shee2!D633='Sheet1 (2)'!$C$71,'Sheet1 (2)'!$D$71*('Sheet1 (2)'!$D$72-rave_index)/'Sheet1 (2)'!$D$72)))&lt;0,0,IF(D633='Sheet1 (2)'!$C$69,'Sheet1 (2)'!$D$69*('Sheet1 (2)'!$D$72-rave_index)/'Sheet1 (2)'!$D$72,IF(shee2!D633='Sheet1 (2)'!$C$70,'Sheet1 (2)'!$D$70*('Sheet1 (2)'!$D$72-rave_index)/'Sheet1 (2)'!$D$72,IF(shee2!D633='Sheet1 (2)'!$C$71,'Sheet1 (2)'!$D$71*('Sheet1 (2)'!$D$72-rave_index)/'Sheet1 (2)'!$D$72))))</f>
        <v>5</v>
      </c>
      <c r="AY633" s="157">
        <f>IF(IF(D633='Sheet1 (2)'!$C$69,'Sheet1 (2)'!$D$69*('Sheet1 (2)'!$D$72-rough_index)/'Sheet1 (2)'!$D$72,IF(shee2!D633='Sheet1 (2)'!$C$70,'Sheet1 (2)'!$D$70*('Sheet1 (2)'!$D$72-rough_index)/'Sheet1 (2)'!$D$72,IF(shee2!D633='Sheet1 (2)'!$C$71,'Sheet1 (2)'!$D$71*('Sheet1 (2)'!$D$72-rough_index)/'Sheet1 (2)'!$D$72)))&lt;0,0,IF(D633='Sheet1 (2)'!$C$69,'Sheet1 (2)'!$D$69*('Sheet1 (2)'!$D$72-rough_index)/'Sheet1 (2)'!$D$72,IF(shee2!D633='Sheet1 (2)'!$C$70,'Sheet1 (2)'!$D$70*('Sheet1 (2)'!$D$72-rough_index)/'Sheet1 (2)'!$D$72,IF(shee2!D633='Sheet1 (2)'!$C$71,'Sheet1 (2)'!$D$71*('Sheet1 (2)'!$D$72-rough_index)/'Sheet1 (2)'!$D$72))))</f>
        <v>2.5</v>
      </c>
      <c r="AZ633" s="159">
        <f>+(AU633*'Sheet1 (2)'!$C$77)+(AV633*'Sheet1 (2)'!$C$78)+(AW633*'Sheet1 (2)'!$C$79)+(AX633*'Sheet1 (2)'!$C$80)+(AY633*'Sheet1 (2)'!$C$81)</f>
        <v>3.083333333333333</v>
      </c>
      <c r="BA633" s="213" t="str">
        <f t="shared" si="19"/>
        <v>Fair</v>
      </c>
      <c r="BE633">
        <f>IF(D633='Sheet1 (2)'!$C$61,'Sheet1 (2)'!$D$61*(counts^2)+'Sheet1 (2)'!$G$61*counts+'Sheet1 (2)'!$J$61,IF(D633='Sheet1 (2)'!$C$62,'Sheet1 (2)'!$D$62*counts+'Sheet1 (2)'!$G$62,IF(D633='Sheet1 (2)'!$C$63,'Sheet1 (2)'!$D$63*counts+'Sheet1 (2)'!$G$63,IF(D633='Sheet1 (2)'!$C$64,'Sheet1 (2)'!$D$64*counts+'Sheet1 (2)'!$G$64))))</f>
        <v>2.0984129299999998</v>
      </c>
    </row>
    <row r="634" spans="1:57" ht="12" customHeight="1">
      <c r="A634" s="145" t="s">
        <v>282</v>
      </c>
      <c r="B634" s="145" t="s">
        <v>76</v>
      </c>
      <c r="C634" s="170">
        <v>774</v>
      </c>
      <c r="D634" s="174" t="s">
        <v>77</v>
      </c>
      <c r="E634" s="171">
        <v>8</v>
      </c>
      <c r="F634" s="171">
        <v>2</v>
      </c>
      <c r="G634" s="171" t="s">
        <v>77</v>
      </c>
      <c r="H634" s="171">
        <v>1</v>
      </c>
      <c r="I634" s="171" t="s">
        <v>77</v>
      </c>
      <c r="J634" s="173" t="s">
        <v>80</v>
      </c>
      <c r="K634" s="173" t="s">
        <v>80</v>
      </c>
      <c r="L634" s="169">
        <f>VLOOKUP(CONCATENATE(J634,K634),'Sheet1 (2)'!$J$6:$K$26,2,FALSE)</f>
        <v>0</v>
      </c>
      <c r="M634" s="173" t="s">
        <v>83</v>
      </c>
      <c r="N634" s="173" t="s">
        <v>83</v>
      </c>
      <c r="O634" s="168">
        <f>VLOOKUP(CONCATENATE(M634,N634),'Sheet1 (2)'!$L$6:$M$26,2,FALSE)</f>
        <v>37.5</v>
      </c>
      <c r="P634" s="173" t="s">
        <v>83</v>
      </c>
      <c r="Q634" s="173" t="s">
        <v>83</v>
      </c>
      <c r="R634" s="168">
        <f>VLOOKUP(CONCATENATE(P634,Q634),'Sheet1 (2)'!$N$6:$O$26,2,FALSE)</f>
        <v>37.5</v>
      </c>
      <c r="S634" s="173" t="s">
        <v>82</v>
      </c>
      <c r="T634" s="173" t="s">
        <v>78</v>
      </c>
      <c r="U634" s="168">
        <f>VLOOKUP(CONCATENATE(S634,T634),'Sheet1 (2)'!$P$6:$Q$26,2,FALSE)</f>
        <v>5</v>
      </c>
      <c r="V634" s="173" t="s">
        <v>80</v>
      </c>
      <c r="W634" s="173" t="s">
        <v>80</v>
      </c>
      <c r="X634" s="168">
        <f>VLOOKUP(CONCATENATE(V634,W634),'Sheet1 (2)'!$R$6:$S$26,2,FALSE)</f>
        <v>0</v>
      </c>
      <c r="Y634" s="173" t="s">
        <v>80</v>
      </c>
      <c r="Z634" s="173" t="s">
        <v>80</v>
      </c>
      <c r="AA634" s="168">
        <f>VLOOKUP(CONCATENATE(Y634,Z634),'Sheet1 (2)'!$T$6:$U$26,2,FALSE)</f>
        <v>0</v>
      </c>
      <c r="AB634" s="173" t="s">
        <v>80</v>
      </c>
      <c r="AC634" s="173" t="s">
        <v>80</v>
      </c>
      <c r="AD634" s="168">
        <f>VLOOKUP(CONCATENATE(AB634,AC634),'Sheet1 (2)'!$X$6:$Y$26,2,FALSE)</f>
        <v>0</v>
      </c>
      <c r="AE634" s="173" t="s">
        <v>82</v>
      </c>
      <c r="AF634" s="173" t="s">
        <v>81</v>
      </c>
      <c r="AG634" s="168">
        <f>VLOOKUP(CONCATENATE(AE634,AF634),'Sheet1 (2)'!$Z$6:$AA$26,2,FALSE)</f>
        <v>66</v>
      </c>
      <c r="AH634" s="172"/>
      <c r="AI634" s="175"/>
      <c r="AJ634" s="140"/>
      <c r="AK634" s="176" t="s">
        <v>282</v>
      </c>
      <c r="AL634" s="176" t="s">
        <v>76</v>
      </c>
      <c r="AM634" s="170">
        <f t="shared" si="18"/>
        <v>774</v>
      </c>
      <c r="AN634" s="147"/>
      <c r="AO634" s="155"/>
      <c r="AP634" s="156"/>
      <c r="AQ634" s="157">
        <v>2.1836730773999999</v>
      </c>
      <c r="AR634" s="158"/>
      <c r="AS634" s="145">
        <f>LOOKUP(rufmkm,'Sheet1 (2)'!$V$62:$V$71,'Sheet1 (2)'!$W$62:$W$71)</f>
        <v>30</v>
      </c>
      <c r="AT634" s="140"/>
      <c r="AU634" s="157">
        <f>IF(IF(D634='Sheet1 (2)'!$C$69,'Sheet1 (2)'!$D$69*('Sheet1 (2)'!$D$72-rut_index)/'Sheet1 (2)'!$D$72,IF(shee2!D634='Sheet1 (2)'!$C$70,'Sheet1 (2)'!$D$70*('Sheet1 (2)'!$D$72-rut_index)/'Sheet1 (2)'!$D$72,IF(shee2!D634='Sheet1 (2)'!$C$71,'Sheet1 (2)'!$D$71*('Sheet1 (2)'!$D$72-rut_index)/'Sheet1 (2)'!$D$72)))&lt;0,0,IF(D634='Sheet1 (2)'!$C$69,'Sheet1 (2)'!$D$69*('Sheet1 (2)'!$D$72-rut_index)/'Sheet1 (2)'!$D$72,IF(shee2!D634='Sheet1 (2)'!$C$70,'Sheet1 (2)'!$D$70*('Sheet1 (2)'!$D$72-rut_index)/'Sheet1 (2)'!$D$72,IF(shee2!D634='Sheet1 (2)'!$C$71,'Sheet1 (2)'!$D$71*('Sheet1 (2)'!$D$72-rut_index)/'Sheet1 (2)'!$D$72))))</f>
        <v>5</v>
      </c>
      <c r="AV634" s="157">
        <f>IF(IF(D634='Sheet1 (2)'!$C$69,'Sheet1 (2)'!$D$69*('Sheet1 (2)'!$D$72-crack_s_index)/'Sheet1 (2)'!$D$72,IF(shee2!D634='Sheet1 (2)'!$C$70,'Sheet1 (2)'!$D$70*('Sheet1 (2)'!$D$72-crack_s_index)/'Sheet1 (2)'!$D$72,IF(shee2!D634='Sheet1 (2)'!$C$71,'Sheet1 (2)'!$D$71*('Sheet1 (2)'!$D$72-crack_s_index)/'Sheet1 (2)'!$D$72)))&lt;0,0,IF(D634='Sheet1 (2)'!$C$69,'Sheet1 (2)'!$D$69*('Sheet1 (2)'!$D$72-crack_s_index)/'Sheet1 (2)'!$D$72,IF(shee2!D634='Sheet1 (2)'!$C$70,'Sheet1 (2)'!$D$70*('Sheet1 (2)'!$D$72-crack_s_index)/'Sheet1 (2)'!$D$72,IF(shee2!D634='Sheet1 (2)'!$C$71,'Sheet1 (2)'!$D$71*('Sheet1 (2)'!$D$72-crack_s_index)/'Sheet1 (2)'!$D$72))))</f>
        <v>1.875</v>
      </c>
      <c r="AW634" s="157">
        <f>IF(IF(D634='Sheet1 (2)'!$C$69,'Sheet1 (2)'!$D$69*('Sheet1 (2)'!$D$72-crack_t_index)/'Sheet1 (2)'!$D$72,IF(shee2!D634='Sheet1 (2)'!$C$70,'Sheet1 (2)'!$D$70*('Sheet1 (2)'!$D$72-crack_t_index)/'Sheet1 (2)'!$D$72,IF(shee2!D634='Sheet1 (2)'!$C$71,'Sheet1 (2)'!$D$71*('Sheet1 (2)'!$D$72-crack_t_index)/'Sheet1 (2)'!$D$72)))&lt;0,0,IF(D634='Sheet1 (2)'!$C$69,'Sheet1 (2)'!$D$69*('Sheet1 (2)'!$D$72-crack_t_index)/'Sheet1 (2)'!$D$72,IF(shee2!D634='Sheet1 (2)'!$C$70,'Sheet1 (2)'!$D$70*('Sheet1 (2)'!$D$72-crack_t_index)/'Sheet1 (2)'!$D$72,IF(shee2!D634='Sheet1 (2)'!$C$71,'Sheet1 (2)'!$D$71*('Sheet1 (2)'!$D$72-crack_t_index)/'Sheet1 (2)'!$D$72))))</f>
        <v>1.875</v>
      </c>
      <c r="AX634" s="157">
        <f>IF(IF(D634='Sheet1 (2)'!$C$69,'Sheet1 (2)'!$D$69*('Sheet1 (2)'!$D$72-rave_index)/'Sheet1 (2)'!$D$72,IF(shee2!D634='Sheet1 (2)'!$C$70,'Sheet1 (2)'!$D$70*('Sheet1 (2)'!$D$72-rave_index)/'Sheet1 (2)'!$D$72,IF(shee2!D634='Sheet1 (2)'!$C$71,'Sheet1 (2)'!$D$71*('Sheet1 (2)'!$D$72-rave_index)/'Sheet1 (2)'!$D$72)))&lt;0,0,IF(D634='Sheet1 (2)'!$C$69,'Sheet1 (2)'!$D$69*('Sheet1 (2)'!$D$72-rave_index)/'Sheet1 (2)'!$D$72,IF(shee2!D634='Sheet1 (2)'!$C$70,'Sheet1 (2)'!$D$70*('Sheet1 (2)'!$D$72-rave_index)/'Sheet1 (2)'!$D$72,IF(shee2!D634='Sheet1 (2)'!$C$71,'Sheet1 (2)'!$D$71*('Sheet1 (2)'!$D$72-rave_index)/'Sheet1 (2)'!$D$72))))</f>
        <v>5</v>
      </c>
      <c r="AY634" s="157">
        <f>IF(IF(D634='Sheet1 (2)'!$C$69,'Sheet1 (2)'!$D$69*('Sheet1 (2)'!$D$72-rough_index)/'Sheet1 (2)'!$D$72,IF(shee2!D634='Sheet1 (2)'!$C$70,'Sheet1 (2)'!$D$70*('Sheet1 (2)'!$D$72-rough_index)/'Sheet1 (2)'!$D$72,IF(shee2!D634='Sheet1 (2)'!$C$71,'Sheet1 (2)'!$D$71*('Sheet1 (2)'!$D$72-rough_index)/'Sheet1 (2)'!$D$72)))&lt;0,0,IF(D634='Sheet1 (2)'!$C$69,'Sheet1 (2)'!$D$69*('Sheet1 (2)'!$D$72-rough_index)/'Sheet1 (2)'!$D$72,IF(shee2!D634='Sheet1 (2)'!$C$70,'Sheet1 (2)'!$D$70*('Sheet1 (2)'!$D$72-rough_index)/'Sheet1 (2)'!$D$72,IF(shee2!D634='Sheet1 (2)'!$C$71,'Sheet1 (2)'!$D$71*('Sheet1 (2)'!$D$72-rough_index)/'Sheet1 (2)'!$D$72))))</f>
        <v>2.5</v>
      </c>
      <c r="AZ634" s="159">
        <f>+(AU634*'Sheet1 (2)'!$C$77)+(AV634*'Sheet1 (2)'!$C$78)+(AW634*'Sheet1 (2)'!$C$79)+(AX634*'Sheet1 (2)'!$C$80)+(AY634*'Sheet1 (2)'!$C$81)</f>
        <v>3</v>
      </c>
      <c r="BA634" s="213" t="str">
        <f t="shared" si="19"/>
        <v>Fair</v>
      </c>
      <c r="BE634">
        <f>IF(D634='Sheet1 (2)'!$C$61,'Sheet1 (2)'!$D$61*(counts^2)+'Sheet1 (2)'!$G$61*counts+'Sheet1 (2)'!$J$61,IF(D634='Sheet1 (2)'!$C$62,'Sheet1 (2)'!$D$62*counts+'Sheet1 (2)'!$G$62,IF(D634='Sheet1 (2)'!$C$63,'Sheet1 (2)'!$D$63*counts+'Sheet1 (2)'!$G$63,IF(D634='Sheet1 (2)'!$C$64,'Sheet1 (2)'!$D$64*counts+'Sheet1 (2)'!$G$64))))</f>
        <v>2.0984129299999998</v>
      </c>
    </row>
    <row r="635" spans="1:57" ht="12" customHeight="1">
      <c r="A635" s="145" t="s">
        <v>282</v>
      </c>
      <c r="B635" s="145" t="s">
        <v>76</v>
      </c>
      <c r="C635" s="170">
        <v>775</v>
      </c>
      <c r="D635" s="174" t="s">
        <v>77</v>
      </c>
      <c r="E635" s="171">
        <v>8</v>
      </c>
      <c r="F635" s="171">
        <v>2</v>
      </c>
      <c r="G635" s="171" t="s">
        <v>77</v>
      </c>
      <c r="H635" s="171">
        <v>1</v>
      </c>
      <c r="I635" s="171" t="s">
        <v>77</v>
      </c>
      <c r="J635" s="173" t="s">
        <v>82</v>
      </c>
      <c r="K635" s="173" t="s">
        <v>79</v>
      </c>
      <c r="L635" s="169">
        <f>VLOOKUP(CONCATENATE(J635,K635),'Sheet1 (2)'!$J$6:$K$26,2,FALSE)</f>
        <v>37.5</v>
      </c>
      <c r="M635" s="173" t="s">
        <v>83</v>
      </c>
      <c r="N635" s="173" t="s">
        <v>79</v>
      </c>
      <c r="O635" s="168">
        <f>VLOOKUP(CONCATENATE(M635,N635),'Sheet1 (2)'!$L$6:$M$26,2,FALSE)</f>
        <v>56.25</v>
      </c>
      <c r="P635" s="173" t="s">
        <v>83</v>
      </c>
      <c r="Q635" s="173" t="s">
        <v>83</v>
      </c>
      <c r="R635" s="168">
        <f>VLOOKUP(CONCATENATE(P635,Q635),'Sheet1 (2)'!$N$6:$O$26,2,FALSE)</f>
        <v>37.5</v>
      </c>
      <c r="S635" s="173" t="s">
        <v>80</v>
      </c>
      <c r="T635" s="173" t="s">
        <v>80</v>
      </c>
      <c r="U635" s="168">
        <f>VLOOKUP(CONCATENATE(S635,T635),'Sheet1 (2)'!$P$6:$Q$26,2,FALSE)</f>
        <v>0</v>
      </c>
      <c r="V635" s="173" t="s">
        <v>80</v>
      </c>
      <c r="W635" s="173" t="s">
        <v>80</v>
      </c>
      <c r="X635" s="168">
        <f>VLOOKUP(CONCATENATE(V635,W635),'Sheet1 (2)'!$R$6:$S$26,2,FALSE)</f>
        <v>0</v>
      </c>
      <c r="Y635" s="173" t="s">
        <v>80</v>
      </c>
      <c r="Z635" s="173" t="s">
        <v>80</v>
      </c>
      <c r="AA635" s="168">
        <f>VLOOKUP(CONCATENATE(Y635,Z635),'Sheet1 (2)'!$T$6:$U$26,2,FALSE)</f>
        <v>0</v>
      </c>
      <c r="AB635" s="173" t="s">
        <v>80</v>
      </c>
      <c r="AC635" s="173" t="s">
        <v>80</v>
      </c>
      <c r="AD635" s="168">
        <f>VLOOKUP(CONCATENATE(AB635,AC635),'Sheet1 (2)'!$X$6:$Y$26,2,FALSE)</f>
        <v>0</v>
      </c>
      <c r="AE635" s="173" t="s">
        <v>82</v>
      </c>
      <c r="AF635" s="173" t="s">
        <v>81</v>
      </c>
      <c r="AG635" s="168">
        <f>VLOOKUP(CONCATENATE(AE635,AF635),'Sheet1 (2)'!$Z$6:$AA$26,2,FALSE)</f>
        <v>66</v>
      </c>
      <c r="AH635" s="172"/>
      <c r="AI635" s="175"/>
      <c r="AJ635" s="140"/>
      <c r="AK635" s="176" t="s">
        <v>282</v>
      </c>
      <c r="AL635" s="176" t="s">
        <v>76</v>
      </c>
      <c r="AM635" s="170">
        <f t="shared" si="18"/>
        <v>775</v>
      </c>
      <c r="AN635" s="147"/>
      <c r="AO635" s="155"/>
      <c r="AP635" s="156"/>
      <c r="AQ635" s="157">
        <v>2.5309752374000003</v>
      </c>
      <c r="AR635" s="158"/>
      <c r="AS635" s="145">
        <f>LOOKUP(rufmkm,'Sheet1 (2)'!$V$62:$V$71,'Sheet1 (2)'!$W$62:$W$71)</f>
        <v>30</v>
      </c>
      <c r="AT635" s="140"/>
      <c r="AU635" s="157">
        <f>IF(IF(D635='Sheet1 (2)'!$C$69,'Sheet1 (2)'!$D$69*('Sheet1 (2)'!$D$72-rut_index)/'Sheet1 (2)'!$D$72,IF(shee2!D635='Sheet1 (2)'!$C$70,'Sheet1 (2)'!$D$70*('Sheet1 (2)'!$D$72-rut_index)/'Sheet1 (2)'!$D$72,IF(shee2!D635='Sheet1 (2)'!$C$71,'Sheet1 (2)'!$D$71*('Sheet1 (2)'!$D$72-rut_index)/'Sheet1 (2)'!$D$72)))&lt;0,0,IF(D635='Sheet1 (2)'!$C$69,'Sheet1 (2)'!$D$69*('Sheet1 (2)'!$D$72-rut_index)/'Sheet1 (2)'!$D$72,IF(shee2!D635='Sheet1 (2)'!$C$70,'Sheet1 (2)'!$D$70*('Sheet1 (2)'!$D$72-rut_index)/'Sheet1 (2)'!$D$72,IF(shee2!D635='Sheet1 (2)'!$C$71,'Sheet1 (2)'!$D$71*('Sheet1 (2)'!$D$72-rut_index)/'Sheet1 (2)'!$D$72))))</f>
        <v>1.875</v>
      </c>
      <c r="AV635" s="157">
        <f>IF(IF(D635='Sheet1 (2)'!$C$69,'Sheet1 (2)'!$D$69*('Sheet1 (2)'!$D$72-crack_s_index)/'Sheet1 (2)'!$D$72,IF(shee2!D635='Sheet1 (2)'!$C$70,'Sheet1 (2)'!$D$70*('Sheet1 (2)'!$D$72-crack_s_index)/'Sheet1 (2)'!$D$72,IF(shee2!D635='Sheet1 (2)'!$C$71,'Sheet1 (2)'!$D$71*('Sheet1 (2)'!$D$72-crack_s_index)/'Sheet1 (2)'!$D$72)))&lt;0,0,IF(D635='Sheet1 (2)'!$C$69,'Sheet1 (2)'!$D$69*('Sheet1 (2)'!$D$72-crack_s_index)/'Sheet1 (2)'!$D$72,IF(shee2!D635='Sheet1 (2)'!$C$70,'Sheet1 (2)'!$D$70*('Sheet1 (2)'!$D$72-crack_s_index)/'Sheet1 (2)'!$D$72,IF(shee2!D635='Sheet1 (2)'!$C$71,'Sheet1 (2)'!$D$71*('Sheet1 (2)'!$D$72-crack_s_index)/'Sheet1 (2)'!$D$72))))</f>
        <v>0.3125</v>
      </c>
      <c r="AW635" s="157">
        <f>IF(IF(D635='Sheet1 (2)'!$C$69,'Sheet1 (2)'!$D$69*('Sheet1 (2)'!$D$72-crack_t_index)/'Sheet1 (2)'!$D$72,IF(shee2!D635='Sheet1 (2)'!$C$70,'Sheet1 (2)'!$D$70*('Sheet1 (2)'!$D$72-crack_t_index)/'Sheet1 (2)'!$D$72,IF(shee2!D635='Sheet1 (2)'!$C$71,'Sheet1 (2)'!$D$71*('Sheet1 (2)'!$D$72-crack_t_index)/'Sheet1 (2)'!$D$72)))&lt;0,0,IF(D635='Sheet1 (2)'!$C$69,'Sheet1 (2)'!$D$69*('Sheet1 (2)'!$D$72-crack_t_index)/'Sheet1 (2)'!$D$72,IF(shee2!D635='Sheet1 (2)'!$C$70,'Sheet1 (2)'!$D$70*('Sheet1 (2)'!$D$72-crack_t_index)/'Sheet1 (2)'!$D$72,IF(shee2!D635='Sheet1 (2)'!$C$71,'Sheet1 (2)'!$D$71*('Sheet1 (2)'!$D$72-crack_t_index)/'Sheet1 (2)'!$D$72))))</f>
        <v>1.875</v>
      </c>
      <c r="AX635" s="157">
        <f>IF(IF(D635='Sheet1 (2)'!$C$69,'Sheet1 (2)'!$D$69*('Sheet1 (2)'!$D$72-rave_index)/'Sheet1 (2)'!$D$72,IF(shee2!D635='Sheet1 (2)'!$C$70,'Sheet1 (2)'!$D$70*('Sheet1 (2)'!$D$72-rave_index)/'Sheet1 (2)'!$D$72,IF(shee2!D635='Sheet1 (2)'!$C$71,'Sheet1 (2)'!$D$71*('Sheet1 (2)'!$D$72-rave_index)/'Sheet1 (2)'!$D$72)))&lt;0,0,IF(D635='Sheet1 (2)'!$C$69,'Sheet1 (2)'!$D$69*('Sheet1 (2)'!$D$72-rave_index)/'Sheet1 (2)'!$D$72,IF(shee2!D635='Sheet1 (2)'!$C$70,'Sheet1 (2)'!$D$70*('Sheet1 (2)'!$D$72-rave_index)/'Sheet1 (2)'!$D$72,IF(shee2!D635='Sheet1 (2)'!$C$71,'Sheet1 (2)'!$D$71*('Sheet1 (2)'!$D$72-rave_index)/'Sheet1 (2)'!$D$72))))</f>
        <v>5</v>
      </c>
      <c r="AY635" s="157">
        <f>IF(IF(D635='Sheet1 (2)'!$C$69,'Sheet1 (2)'!$D$69*('Sheet1 (2)'!$D$72-rough_index)/'Sheet1 (2)'!$D$72,IF(shee2!D635='Sheet1 (2)'!$C$70,'Sheet1 (2)'!$D$70*('Sheet1 (2)'!$D$72-rough_index)/'Sheet1 (2)'!$D$72,IF(shee2!D635='Sheet1 (2)'!$C$71,'Sheet1 (2)'!$D$71*('Sheet1 (2)'!$D$72-rough_index)/'Sheet1 (2)'!$D$72)))&lt;0,0,IF(D635='Sheet1 (2)'!$C$69,'Sheet1 (2)'!$D$69*('Sheet1 (2)'!$D$72-rough_index)/'Sheet1 (2)'!$D$72,IF(shee2!D635='Sheet1 (2)'!$C$70,'Sheet1 (2)'!$D$70*('Sheet1 (2)'!$D$72-rough_index)/'Sheet1 (2)'!$D$72,IF(shee2!D635='Sheet1 (2)'!$C$71,'Sheet1 (2)'!$D$71*('Sheet1 (2)'!$D$72-rough_index)/'Sheet1 (2)'!$D$72))))</f>
        <v>2.5</v>
      </c>
      <c r="AZ635" s="159">
        <f>+(AU635*'Sheet1 (2)'!$C$77)+(AV635*'Sheet1 (2)'!$C$78)+(AW635*'Sheet1 (2)'!$C$79)+(AX635*'Sheet1 (2)'!$C$80)+(AY635*'Sheet1 (2)'!$C$81)</f>
        <v>1.8125</v>
      </c>
      <c r="BA635" s="213" t="str">
        <f t="shared" si="19"/>
        <v>Poor</v>
      </c>
      <c r="BE635">
        <f>IF(D635='Sheet1 (2)'!$C$61,'Sheet1 (2)'!$D$61*(counts^2)+'Sheet1 (2)'!$G$61*counts+'Sheet1 (2)'!$J$61,IF(D635='Sheet1 (2)'!$C$62,'Sheet1 (2)'!$D$62*counts+'Sheet1 (2)'!$G$62,IF(D635='Sheet1 (2)'!$C$63,'Sheet1 (2)'!$D$63*counts+'Sheet1 (2)'!$G$63,IF(D635='Sheet1 (2)'!$C$64,'Sheet1 (2)'!$D$64*counts+'Sheet1 (2)'!$G$64))))</f>
        <v>2.0984129299999998</v>
      </c>
    </row>
    <row r="636" spans="1:57" ht="12" customHeight="1">
      <c r="A636" s="145" t="s">
        <v>282</v>
      </c>
      <c r="B636" s="145" t="s">
        <v>76</v>
      </c>
      <c r="C636" s="170">
        <v>776</v>
      </c>
      <c r="D636" s="174" t="s">
        <v>77</v>
      </c>
      <c r="E636" s="171">
        <v>8</v>
      </c>
      <c r="F636" s="171">
        <v>2</v>
      </c>
      <c r="G636" s="171" t="s">
        <v>77</v>
      </c>
      <c r="H636" s="171">
        <v>1</v>
      </c>
      <c r="I636" s="171" t="s">
        <v>77</v>
      </c>
      <c r="J636" s="173" t="s">
        <v>82</v>
      </c>
      <c r="K636" s="173" t="s">
        <v>81</v>
      </c>
      <c r="L636" s="169">
        <f>VLOOKUP(CONCATENATE(J636,K636),'Sheet1 (2)'!$J$6:$K$26,2,FALSE)</f>
        <v>50</v>
      </c>
      <c r="M636" s="173" t="s">
        <v>83</v>
      </c>
      <c r="N636" s="173" t="s">
        <v>79</v>
      </c>
      <c r="O636" s="168">
        <f>VLOOKUP(CONCATENATE(M636,N636),'Sheet1 (2)'!$L$6:$M$26,2,FALSE)</f>
        <v>56.25</v>
      </c>
      <c r="P636" s="173" t="s">
        <v>82</v>
      </c>
      <c r="Q636" s="173" t="s">
        <v>83</v>
      </c>
      <c r="R636" s="168">
        <f>VLOOKUP(CONCATENATE(P636,Q636),'Sheet1 (2)'!$N$6:$O$26,2,FALSE)</f>
        <v>25</v>
      </c>
      <c r="S636" s="173" t="s">
        <v>80</v>
      </c>
      <c r="T636" s="173" t="s">
        <v>80</v>
      </c>
      <c r="U636" s="168">
        <f>VLOOKUP(CONCATENATE(S636,T636),'Sheet1 (2)'!$P$6:$Q$26,2,FALSE)</f>
        <v>0</v>
      </c>
      <c r="V636" s="173" t="s">
        <v>80</v>
      </c>
      <c r="W636" s="173" t="s">
        <v>80</v>
      </c>
      <c r="X636" s="168">
        <f>VLOOKUP(CONCATENATE(V636,W636),'Sheet1 (2)'!$R$6:$S$26,2,FALSE)</f>
        <v>0</v>
      </c>
      <c r="Y636" s="173" t="s">
        <v>80</v>
      </c>
      <c r="Z636" s="173" t="s">
        <v>80</v>
      </c>
      <c r="AA636" s="168">
        <f>VLOOKUP(CONCATENATE(Y636,Z636),'Sheet1 (2)'!$T$6:$U$26,2,FALSE)</f>
        <v>0</v>
      </c>
      <c r="AB636" s="173" t="s">
        <v>80</v>
      </c>
      <c r="AC636" s="173" t="s">
        <v>80</v>
      </c>
      <c r="AD636" s="168">
        <f>VLOOKUP(CONCATENATE(AB636,AC636),'Sheet1 (2)'!$X$6:$Y$26,2,FALSE)</f>
        <v>0</v>
      </c>
      <c r="AE636" s="173" t="s">
        <v>82</v>
      </c>
      <c r="AF636" s="173" t="s">
        <v>81</v>
      </c>
      <c r="AG636" s="168">
        <f>VLOOKUP(CONCATENATE(AE636,AF636),'Sheet1 (2)'!$Z$6:$AA$26,2,FALSE)</f>
        <v>66</v>
      </c>
      <c r="AH636" s="172"/>
      <c r="AI636" s="175"/>
      <c r="AJ636" s="140"/>
      <c r="AK636" s="176" t="s">
        <v>282</v>
      </c>
      <c r="AL636" s="176" t="s">
        <v>76</v>
      </c>
      <c r="AM636" s="170">
        <f t="shared" si="18"/>
        <v>776</v>
      </c>
      <c r="AN636" s="147"/>
      <c r="AO636" s="155"/>
      <c r="AP636" s="156"/>
      <c r="AQ636" s="157">
        <v>2.7351753508000001</v>
      </c>
      <c r="AR636" s="158"/>
      <c r="AS636" s="145">
        <f>LOOKUP(rufmkm,'Sheet1 (2)'!$V$62:$V$71,'Sheet1 (2)'!$W$62:$W$71)</f>
        <v>30</v>
      </c>
      <c r="AT636" s="140"/>
      <c r="AU636" s="157">
        <f>IF(IF(D636='Sheet1 (2)'!$C$69,'Sheet1 (2)'!$D$69*('Sheet1 (2)'!$D$72-rut_index)/'Sheet1 (2)'!$D$72,IF(shee2!D636='Sheet1 (2)'!$C$70,'Sheet1 (2)'!$D$70*('Sheet1 (2)'!$D$72-rut_index)/'Sheet1 (2)'!$D$72,IF(shee2!D636='Sheet1 (2)'!$C$71,'Sheet1 (2)'!$D$71*('Sheet1 (2)'!$D$72-rut_index)/'Sheet1 (2)'!$D$72)))&lt;0,0,IF(D636='Sheet1 (2)'!$C$69,'Sheet1 (2)'!$D$69*('Sheet1 (2)'!$D$72-rut_index)/'Sheet1 (2)'!$D$72,IF(shee2!D636='Sheet1 (2)'!$C$70,'Sheet1 (2)'!$D$70*('Sheet1 (2)'!$D$72-rut_index)/'Sheet1 (2)'!$D$72,IF(shee2!D636='Sheet1 (2)'!$C$71,'Sheet1 (2)'!$D$71*('Sheet1 (2)'!$D$72-rut_index)/'Sheet1 (2)'!$D$72))))</f>
        <v>0.83333333333333337</v>
      </c>
      <c r="AV636" s="157">
        <f>IF(IF(D636='Sheet1 (2)'!$C$69,'Sheet1 (2)'!$D$69*('Sheet1 (2)'!$D$72-crack_s_index)/'Sheet1 (2)'!$D$72,IF(shee2!D636='Sheet1 (2)'!$C$70,'Sheet1 (2)'!$D$70*('Sheet1 (2)'!$D$72-crack_s_index)/'Sheet1 (2)'!$D$72,IF(shee2!D636='Sheet1 (2)'!$C$71,'Sheet1 (2)'!$D$71*('Sheet1 (2)'!$D$72-crack_s_index)/'Sheet1 (2)'!$D$72)))&lt;0,0,IF(D636='Sheet1 (2)'!$C$69,'Sheet1 (2)'!$D$69*('Sheet1 (2)'!$D$72-crack_s_index)/'Sheet1 (2)'!$D$72,IF(shee2!D636='Sheet1 (2)'!$C$70,'Sheet1 (2)'!$D$70*('Sheet1 (2)'!$D$72-crack_s_index)/'Sheet1 (2)'!$D$72,IF(shee2!D636='Sheet1 (2)'!$C$71,'Sheet1 (2)'!$D$71*('Sheet1 (2)'!$D$72-crack_s_index)/'Sheet1 (2)'!$D$72))))</f>
        <v>0.3125</v>
      </c>
      <c r="AW636" s="157">
        <f>IF(IF(D636='Sheet1 (2)'!$C$69,'Sheet1 (2)'!$D$69*('Sheet1 (2)'!$D$72-crack_t_index)/'Sheet1 (2)'!$D$72,IF(shee2!D636='Sheet1 (2)'!$C$70,'Sheet1 (2)'!$D$70*('Sheet1 (2)'!$D$72-crack_t_index)/'Sheet1 (2)'!$D$72,IF(shee2!D636='Sheet1 (2)'!$C$71,'Sheet1 (2)'!$D$71*('Sheet1 (2)'!$D$72-crack_t_index)/'Sheet1 (2)'!$D$72)))&lt;0,0,IF(D636='Sheet1 (2)'!$C$69,'Sheet1 (2)'!$D$69*('Sheet1 (2)'!$D$72-crack_t_index)/'Sheet1 (2)'!$D$72,IF(shee2!D636='Sheet1 (2)'!$C$70,'Sheet1 (2)'!$D$70*('Sheet1 (2)'!$D$72-crack_t_index)/'Sheet1 (2)'!$D$72,IF(shee2!D636='Sheet1 (2)'!$C$71,'Sheet1 (2)'!$D$71*('Sheet1 (2)'!$D$72-crack_t_index)/'Sheet1 (2)'!$D$72))))</f>
        <v>2.9166666666666665</v>
      </c>
      <c r="AX636" s="157">
        <f>IF(IF(D636='Sheet1 (2)'!$C$69,'Sheet1 (2)'!$D$69*('Sheet1 (2)'!$D$72-rave_index)/'Sheet1 (2)'!$D$72,IF(shee2!D636='Sheet1 (2)'!$C$70,'Sheet1 (2)'!$D$70*('Sheet1 (2)'!$D$72-rave_index)/'Sheet1 (2)'!$D$72,IF(shee2!D636='Sheet1 (2)'!$C$71,'Sheet1 (2)'!$D$71*('Sheet1 (2)'!$D$72-rave_index)/'Sheet1 (2)'!$D$72)))&lt;0,0,IF(D636='Sheet1 (2)'!$C$69,'Sheet1 (2)'!$D$69*('Sheet1 (2)'!$D$72-rave_index)/'Sheet1 (2)'!$D$72,IF(shee2!D636='Sheet1 (2)'!$C$70,'Sheet1 (2)'!$D$70*('Sheet1 (2)'!$D$72-rave_index)/'Sheet1 (2)'!$D$72,IF(shee2!D636='Sheet1 (2)'!$C$71,'Sheet1 (2)'!$D$71*('Sheet1 (2)'!$D$72-rave_index)/'Sheet1 (2)'!$D$72))))</f>
        <v>5</v>
      </c>
      <c r="AY636" s="157">
        <f>IF(IF(D636='Sheet1 (2)'!$C$69,'Sheet1 (2)'!$D$69*('Sheet1 (2)'!$D$72-rough_index)/'Sheet1 (2)'!$D$72,IF(shee2!D636='Sheet1 (2)'!$C$70,'Sheet1 (2)'!$D$70*('Sheet1 (2)'!$D$72-rough_index)/'Sheet1 (2)'!$D$72,IF(shee2!D636='Sheet1 (2)'!$C$71,'Sheet1 (2)'!$D$71*('Sheet1 (2)'!$D$72-rough_index)/'Sheet1 (2)'!$D$72)))&lt;0,0,IF(D636='Sheet1 (2)'!$C$69,'Sheet1 (2)'!$D$69*('Sheet1 (2)'!$D$72-rough_index)/'Sheet1 (2)'!$D$72,IF(shee2!D636='Sheet1 (2)'!$C$70,'Sheet1 (2)'!$D$70*('Sheet1 (2)'!$D$72-rough_index)/'Sheet1 (2)'!$D$72,IF(shee2!D636='Sheet1 (2)'!$C$71,'Sheet1 (2)'!$D$71*('Sheet1 (2)'!$D$72-rough_index)/'Sheet1 (2)'!$D$72))))</f>
        <v>2.5</v>
      </c>
      <c r="AZ636" s="159">
        <f>+(AU636*'Sheet1 (2)'!$C$77)+(AV636*'Sheet1 (2)'!$C$78)+(AW636*'Sheet1 (2)'!$C$79)+(AX636*'Sheet1 (2)'!$C$80)+(AY636*'Sheet1 (2)'!$C$81)</f>
        <v>1.6458333333333335</v>
      </c>
      <c r="BA636" s="213" t="str">
        <f t="shared" si="19"/>
        <v>Poor</v>
      </c>
      <c r="BE636">
        <f>IF(D636='Sheet1 (2)'!$C$61,'Sheet1 (2)'!$D$61*(counts^2)+'Sheet1 (2)'!$G$61*counts+'Sheet1 (2)'!$J$61,IF(D636='Sheet1 (2)'!$C$62,'Sheet1 (2)'!$D$62*counts+'Sheet1 (2)'!$G$62,IF(D636='Sheet1 (2)'!$C$63,'Sheet1 (2)'!$D$63*counts+'Sheet1 (2)'!$G$63,IF(D636='Sheet1 (2)'!$C$64,'Sheet1 (2)'!$D$64*counts+'Sheet1 (2)'!$G$64))))</f>
        <v>2.0984129299999998</v>
      </c>
    </row>
    <row r="637" spans="1:57" ht="12" customHeight="1">
      <c r="A637" s="145" t="s">
        <v>282</v>
      </c>
      <c r="B637" s="145" t="s">
        <v>76</v>
      </c>
      <c r="C637" s="170">
        <v>777</v>
      </c>
      <c r="D637" s="174" t="s">
        <v>77</v>
      </c>
      <c r="E637" s="171">
        <v>8</v>
      </c>
      <c r="F637" s="171">
        <v>2</v>
      </c>
      <c r="G637" s="171" t="s">
        <v>77</v>
      </c>
      <c r="H637" s="171">
        <v>1</v>
      </c>
      <c r="I637" s="171" t="s">
        <v>77</v>
      </c>
      <c r="J637" s="173" t="s">
        <v>82</v>
      </c>
      <c r="K637" s="173" t="s">
        <v>81</v>
      </c>
      <c r="L637" s="169">
        <f>VLOOKUP(CONCATENATE(J637,K637),'Sheet1 (2)'!$J$6:$K$26,2,FALSE)</f>
        <v>50</v>
      </c>
      <c r="M637" s="173" t="s">
        <v>82</v>
      </c>
      <c r="N637" s="173" t="s">
        <v>83</v>
      </c>
      <c r="O637" s="168">
        <f>VLOOKUP(CONCATENATE(M637,N637),'Sheet1 (2)'!$L$6:$M$26,2,FALSE)</f>
        <v>25</v>
      </c>
      <c r="P637" s="173" t="s">
        <v>82</v>
      </c>
      <c r="Q637" s="173" t="s">
        <v>83</v>
      </c>
      <c r="R637" s="168">
        <f>VLOOKUP(CONCATENATE(P637,Q637),'Sheet1 (2)'!$N$6:$O$26,2,FALSE)</f>
        <v>25</v>
      </c>
      <c r="S637" s="173" t="s">
        <v>80</v>
      </c>
      <c r="T637" s="173" t="s">
        <v>80</v>
      </c>
      <c r="U637" s="168">
        <f>VLOOKUP(CONCATENATE(S637,T637),'Sheet1 (2)'!$P$6:$Q$26,2,FALSE)</f>
        <v>0</v>
      </c>
      <c r="V637" s="173" t="s">
        <v>80</v>
      </c>
      <c r="W637" s="173" t="s">
        <v>80</v>
      </c>
      <c r="X637" s="168">
        <f>VLOOKUP(CONCATENATE(V637,W637),'Sheet1 (2)'!$R$6:$S$26,2,FALSE)</f>
        <v>0</v>
      </c>
      <c r="Y637" s="173" t="s">
        <v>80</v>
      </c>
      <c r="Z637" s="173" t="s">
        <v>80</v>
      </c>
      <c r="AA637" s="168">
        <f>VLOOKUP(CONCATENATE(Y637,Z637),'Sheet1 (2)'!$T$6:$U$26,2,FALSE)</f>
        <v>0</v>
      </c>
      <c r="AB637" s="173" t="s">
        <v>80</v>
      </c>
      <c r="AC637" s="173" t="s">
        <v>80</v>
      </c>
      <c r="AD637" s="168">
        <f>VLOOKUP(CONCATENATE(AB637,AC637),'Sheet1 (2)'!$X$6:$Y$26,2,FALSE)</f>
        <v>0</v>
      </c>
      <c r="AE637" s="173" t="s">
        <v>82</v>
      </c>
      <c r="AF637" s="173" t="s">
        <v>81</v>
      </c>
      <c r="AG637" s="168">
        <f>VLOOKUP(CONCATENATE(AE637,AF637),'Sheet1 (2)'!$Z$6:$AA$26,2,FALSE)</f>
        <v>66</v>
      </c>
      <c r="AH637" s="172"/>
      <c r="AI637" s="175"/>
      <c r="AJ637" s="140"/>
      <c r="AK637" s="176" t="s">
        <v>282</v>
      </c>
      <c r="AL637" s="176" t="s">
        <v>76</v>
      </c>
      <c r="AM637" s="170">
        <f t="shared" si="18"/>
        <v>777</v>
      </c>
      <c r="AN637" s="147"/>
      <c r="AO637" s="155"/>
      <c r="AP637" s="156"/>
      <c r="AQ637" s="157">
        <v>2.3366392610000002</v>
      </c>
      <c r="AR637" s="158"/>
      <c r="AS637" s="145">
        <f>LOOKUP(rufmkm,'Sheet1 (2)'!$V$62:$V$71,'Sheet1 (2)'!$W$62:$W$71)</f>
        <v>30</v>
      </c>
      <c r="AT637" s="140"/>
      <c r="AU637" s="157">
        <f>IF(IF(D637='Sheet1 (2)'!$C$69,'Sheet1 (2)'!$D$69*('Sheet1 (2)'!$D$72-rut_index)/'Sheet1 (2)'!$D$72,IF(shee2!D637='Sheet1 (2)'!$C$70,'Sheet1 (2)'!$D$70*('Sheet1 (2)'!$D$72-rut_index)/'Sheet1 (2)'!$D$72,IF(shee2!D637='Sheet1 (2)'!$C$71,'Sheet1 (2)'!$D$71*('Sheet1 (2)'!$D$72-rut_index)/'Sheet1 (2)'!$D$72)))&lt;0,0,IF(D637='Sheet1 (2)'!$C$69,'Sheet1 (2)'!$D$69*('Sheet1 (2)'!$D$72-rut_index)/'Sheet1 (2)'!$D$72,IF(shee2!D637='Sheet1 (2)'!$C$70,'Sheet1 (2)'!$D$70*('Sheet1 (2)'!$D$72-rut_index)/'Sheet1 (2)'!$D$72,IF(shee2!D637='Sheet1 (2)'!$C$71,'Sheet1 (2)'!$D$71*('Sheet1 (2)'!$D$72-rut_index)/'Sheet1 (2)'!$D$72))))</f>
        <v>0.83333333333333337</v>
      </c>
      <c r="AV637" s="157">
        <f>IF(IF(D637='Sheet1 (2)'!$C$69,'Sheet1 (2)'!$D$69*('Sheet1 (2)'!$D$72-crack_s_index)/'Sheet1 (2)'!$D$72,IF(shee2!D637='Sheet1 (2)'!$C$70,'Sheet1 (2)'!$D$70*('Sheet1 (2)'!$D$72-crack_s_index)/'Sheet1 (2)'!$D$72,IF(shee2!D637='Sheet1 (2)'!$C$71,'Sheet1 (2)'!$D$71*('Sheet1 (2)'!$D$72-crack_s_index)/'Sheet1 (2)'!$D$72)))&lt;0,0,IF(D637='Sheet1 (2)'!$C$69,'Sheet1 (2)'!$D$69*('Sheet1 (2)'!$D$72-crack_s_index)/'Sheet1 (2)'!$D$72,IF(shee2!D637='Sheet1 (2)'!$C$70,'Sheet1 (2)'!$D$70*('Sheet1 (2)'!$D$72-crack_s_index)/'Sheet1 (2)'!$D$72,IF(shee2!D637='Sheet1 (2)'!$C$71,'Sheet1 (2)'!$D$71*('Sheet1 (2)'!$D$72-crack_s_index)/'Sheet1 (2)'!$D$72))))</f>
        <v>2.9166666666666665</v>
      </c>
      <c r="AW637" s="157">
        <f>IF(IF(D637='Sheet1 (2)'!$C$69,'Sheet1 (2)'!$D$69*('Sheet1 (2)'!$D$72-crack_t_index)/'Sheet1 (2)'!$D$72,IF(shee2!D637='Sheet1 (2)'!$C$70,'Sheet1 (2)'!$D$70*('Sheet1 (2)'!$D$72-crack_t_index)/'Sheet1 (2)'!$D$72,IF(shee2!D637='Sheet1 (2)'!$C$71,'Sheet1 (2)'!$D$71*('Sheet1 (2)'!$D$72-crack_t_index)/'Sheet1 (2)'!$D$72)))&lt;0,0,IF(D637='Sheet1 (2)'!$C$69,'Sheet1 (2)'!$D$69*('Sheet1 (2)'!$D$72-crack_t_index)/'Sheet1 (2)'!$D$72,IF(shee2!D637='Sheet1 (2)'!$C$70,'Sheet1 (2)'!$D$70*('Sheet1 (2)'!$D$72-crack_t_index)/'Sheet1 (2)'!$D$72,IF(shee2!D637='Sheet1 (2)'!$C$71,'Sheet1 (2)'!$D$71*('Sheet1 (2)'!$D$72-crack_t_index)/'Sheet1 (2)'!$D$72))))</f>
        <v>2.9166666666666665</v>
      </c>
      <c r="AX637" s="157">
        <f>IF(IF(D637='Sheet1 (2)'!$C$69,'Sheet1 (2)'!$D$69*('Sheet1 (2)'!$D$72-rave_index)/'Sheet1 (2)'!$D$72,IF(shee2!D637='Sheet1 (2)'!$C$70,'Sheet1 (2)'!$D$70*('Sheet1 (2)'!$D$72-rave_index)/'Sheet1 (2)'!$D$72,IF(shee2!D637='Sheet1 (2)'!$C$71,'Sheet1 (2)'!$D$71*('Sheet1 (2)'!$D$72-rave_index)/'Sheet1 (2)'!$D$72)))&lt;0,0,IF(D637='Sheet1 (2)'!$C$69,'Sheet1 (2)'!$D$69*('Sheet1 (2)'!$D$72-rave_index)/'Sheet1 (2)'!$D$72,IF(shee2!D637='Sheet1 (2)'!$C$70,'Sheet1 (2)'!$D$70*('Sheet1 (2)'!$D$72-rave_index)/'Sheet1 (2)'!$D$72,IF(shee2!D637='Sheet1 (2)'!$C$71,'Sheet1 (2)'!$D$71*('Sheet1 (2)'!$D$72-rave_index)/'Sheet1 (2)'!$D$72))))</f>
        <v>5</v>
      </c>
      <c r="AY637" s="157">
        <f>IF(IF(D637='Sheet1 (2)'!$C$69,'Sheet1 (2)'!$D$69*('Sheet1 (2)'!$D$72-rough_index)/'Sheet1 (2)'!$D$72,IF(shee2!D637='Sheet1 (2)'!$C$70,'Sheet1 (2)'!$D$70*('Sheet1 (2)'!$D$72-rough_index)/'Sheet1 (2)'!$D$72,IF(shee2!D637='Sheet1 (2)'!$C$71,'Sheet1 (2)'!$D$71*('Sheet1 (2)'!$D$72-rough_index)/'Sheet1 (2)'!$D$72)))&lt;0,0,IF(D637='Sheet1 (2)'!$C$69,'Sheet1 (2)'!$D$69*('Sheet1 (2)'!$D$72-rough_index)/'Sheet1 (2)'!$D$72,IF(shee2!D637='Sheet1 (2)'!$C$70,'Sheet1 (2)'!$D$70*('Sheet1 (2)'!$D$72-rough_index)/'Sheet1 (2)'!$D$72,IF(shee2!D637='Sheet1 (2)'!$C$71,'Sheet1 (2)'!$D$71*('Sheet1 (2)'!$D$72-rough_index)/'Sheet1 (2)'!$D$72))))</f>
        <v>2.5</v>
      </c>
      <c r="AZ637" s="159">
        <f>+(AU637*'Sheet1 (2)'!$C$77)+(AV637*'Sheet1 (2)'!$C$78)+(AW637*'Sheet1 (2)'!$C$79)+(AX637*'Sheet1 (2)'!$C$80)+(AY637*'Sheet1 (2)'!$C$81)</f>
        <v>2.583333333333333</v>
      </c>
      <c r="BA637" s="213" t="str">
        <f t="shared" si="19"/>
        <v>Fair</v>
      </c>
      <c r="BE637">
        <f>IF(D637='Sheet1 (2)'!$C$61,'Sheet1 (2)'!$D$61*(counts^2)+'Sheet1 (2)'!$G$61*counts+'Sheet1 (2)'!$J$61,IF(D637='Sheet1 (2)'!$C$62,'Sheet1 (2)'!$D$62*counts+'Sheet1 (2)'!$G$62,IF(D637='Sheet1 (2)'!$C$63,'Sheet1 (2)'!$D$63*counts+'Sheet1 (2)'!$G$63,IF(D637='Sheet1 (2)'!$C$64,'Sheet1 (2)'!$D$64*counts+'Sheet1 (2)'!$G$64))))</f>
        <v>2.0984129299999998</v>
      </c>
    </row>
    <row r="638" spans="1:57" ht="12" customHeight="1">
      <c r="A638" s="145" t="s">
        <v>282</v>
      </c>
      <c r="B638" s="145" t="s">
        <v>76</v>
      </c>
      <c r="C638" s="170">
        <v>778</v>
      </c>
      <c r="D638" s="174" t="s">
        <v>77</v>
      </c>
      <c r="E638" s="171">
        <v>8</v>
      </c>
      <c r="F638" s="171">
        <v>2</v>
      </c>
      <c r="G638" s="171" t="s">
        <v>77</v>
      </c>
      <c r="H638" s="171">
        <v>1</v>
      </c>
      <c r="I638" s="171" t="s">
        <v>77</v>
      </c>
      <c r="J638" s="173" t="s">
        <v>82</v>
      </c>
      <c r="K638" s="173" t="s">
        <v>79</v>
      </c>
      <c r="L638" s="169">
        <f>VLOOKUP(CONCATENATE(J638,K638),'Sheet1 (2)'!$J$6:$K$26,2,FALSE)</f>
        <v>37.5</v>
      </c>
      <c r="M638" s="173" t="s">
        <v>82</v>
      </c>
      <c r="N638" s="173" t="s">
        <v>83</v>
      </c>
      <c r="O638" s="168">
        <f>VLOOKUP(CONCATENATE(M638,N638),'Sheet1 (2)'!$L$6:$M$26,2,FALSE)</f>
        <v>25</v>
      </c>
      <c r="P638" s="173" t="s">
        <v>82</v>
      </c>
      <c r="Q638" s="173" t="s">
        <v>83</v>
      </c>
      <c r="R638" s="168">
        <f>VLOOKUP(CONCATENATE(P638,Q638),'Sheet1 (2)'!$N$6:$O$26,2,FALSE)</f>
        <v>25</v>
      </c>
      <c r="S638" s="173" t="s">
        <v>80</v>
      </c>
      <c r="T638" s="173" t="s">
        <v>80</v>
      </c>
      <c r="U638" s="168">
        <f>VLOOKUP(CONCATENATE(S638,T638),'Sheet1 (2)'!$P$6:$Q$26,2,FALSE)</f>
        <v>0</v>
      </c>
      <c r="V638" s="173" t="s">
        <v>80</v>
      </c>
      <c r="W638" s="173" t="s">
        <v>80</v>
      </c>
      <c r="X638" s="168">
        <f>VLOOKUP(CONCATENATE(V638,W638),'Sheet1 (2)'!$R$6:$S$26,2,FALSE)</f>
        <v>0</v>
      </c>
      <c r="Y638" s="173" t="s">
        <v>80</v>
      </c>
      <c r="Z638" s="173" t="s">
        <v>80</v>
      </c>
      <c r="AA638" s="168">
        <f>VLOOKUP(CONCATENATE(Y638,Z638),'Sheet1 (2)'!$T$6:$U$26,2,FALSE)</f>
        <v>0</v>
      </c>
      <c r="AB638" s="173" t="s">
        <v>80</v>
      </c>
      <c r="AC638" s="173" t="s">
        <v>80</v>
      </c>
      <c r="AD638" s="168">
        <f>VLOOKUP(CONCATENATE(AB638,AC638),'Sheet1 (2)'!$X$6:$Y$26,2,FALSE)</f>
        <v>0</v>
      </c>
      <c r="AE638" s="173" t="s">
        <v>82</v>
      </c>
      <c r="AF638" s="173" t="s">
        <v>81</v>
      </c>
      <c r="AG638" s="168">
        <f>VLOOKUP(CONCATENATE(AE638,AF638),'Sheet1 (2)'!$Z$6:$AA$26,2,FALSE)</f>
        <v>66</v>
      </c>
      <c r="AH638" s="172"/>
      <c r="AI638" s="175"/>
      <c r="AJ638" s="140"/>
      <c r="AK638" s="176" t="s">
        <v>282</v>
      </c>
      <c r="AL638" s="176" t="s">
        <v>76</v>
      </c>
      <c r="AM638" s="170">
        <f t="shared" si="18"/>
        <v>778</v>
      </c>
      <c r="AN638" s="147"/>
      <c r="AO638" s="155"/>
      <c r="AP638" s="156"/>
      <c r="AQ638" s="157">
        <v>2.8834416009999999</v>
      </c>
      <c r="AR638" s="158"/>
      <c r="AS638" s="145">
        <f>LOOKUP(rufmkm,'Sheet1 (2)'!$V$62:$V$71,'Sheet1 (2)'!$W$62:$W$71)</f>
        <v>30</v>
      </c>
      <c r="AT638" s="140"/>
      <c r="AU638" s="157">
        <f>IF(IF(D638='Sheet1 (2)'!$C$69,'Sheet1 (2)'!$D$69*('Sheet1 (2)'!$D$72-rut_index)/'Sheet1 (2)'!$D$72,IF(shee2!D638='Sheet1 (2)'!$C$70,'Sheet1 (2)'!$D$70*('Sheet1 (2)'!$D$72-rut_index)/'Sheet1 (2)'!$D$72,IF(shee2!D638='Sheet1 (2)'!$C$71,'Sheet1 (2)'!$D$71*('Sheet1 (2)'!$D$72-rut_index)/'Sheet1 (2)'!$D$72)))&lt;0,0,IF(D638='Sheet1 (2)'!$C$69,'Sheet1 (2)'!$D$69*('Sheet1 (2)'!$D$72-rut_index)/'Sheet1 (2)'!$D$72,IF(shee2!D638='Sheet1 (2)'!$C$70,'Sheet1 (2)'!$D$70*('Sheet1 (2)'!$D$72-rut_index)/'Sheet1 (2)'!$D$72,IF(shee2!D638='Sheet1 (2)'!$C$71,'Sheet1 (2)'!$D$71*('Sheet1 (2)'!$D$72-rut_index)/'Sheet1 (2)'!$D$72))))</f>
        <v>1.875</v>
      </c>
      <c r="AV638" s="157">
        <f>IF(IF(D638='Sheet1 (2)'!$C$69,'Sheet1 (2)'!$D$69*('Sheet1 (2)'!$D$72-crack_s_index)/'Sheet1 (2)'!$D$72,IF(shee2!D638='Sheet1 (2)'!$C$70,'Sheet1 (2)'!$D$70*('Sheet1 (2)'!$D$72-crack_s_index)/'Sheet1 (2)'!$D$72,IF(shee2!D638='Sheet1 (2)'!$C$71,'Sheet1 (2)'!$D$71*('Sheet1 (2)'!$D$72-crack_s_index)/'Sheet1 (2)'!$D$72)))&lt;0,0,IF(D638='Sheet1 (2)'!$C$69,'Sheet1 (2)'!$D$69*('Sheet1 (2)'!$D$72-crack_s_index)/'Sheet1 (2)'!$D$72,IF(shee2!D638='Sheet1 (2)'!$C$70,'Sheet1 (2)'!$D$70*('Sheet1 (2)'!$D$72-crack_s_index)/'Sheet1 (2)'!$D$72,IF(shee2!D638='Sheet1 (2)'!$C$71,'Sheet1 (2)'!$D$71*('Sheet1 (2)'!$D$72-crack_s_index)/'Sheet1 (2)'!$D$72))))</f>
        <v>2.9166666666666665</v>
      </c>
      <c r="AW638" s="157">
        <f>IF(IF(D638='Sheet1 (2)'!$C$69,'Sheet1 (2)'!$D$69*('Sheet1 (2)'!$D$72-crack_t_index)/'Sheet1 (2)'!$D$72,IF(shee2!D638='Sheet1 (2)'!$C$70,'Sheet1 (2)'!$D$70*('Sheet1 (2)'!$D$72-crack_t_index)/'Sheet1 (2)'!$D$72,IF(shee2!D638='Sheet1 (2)'!$C$71,'Sheet1 (2)'!$D$71*('Sheet1 (2)'!$D$72-crack_t_index)/'Sheet1 (2)'!$D$72)))&lt;0,0,IF(D638='Sheet1 (2)'!$C$69,'Sheet1 (2)'!$D$69*('Sheet1 (2)'!$D$72-crack_t_index)/'Sheet1 (2)'!$D$72,IF(shee2!D638='Sheet1 (2)'!$C$70,'Sheet1 (2)'!$D$70*('Sheet1 (2)'!$D$72-crack_t_index)/'Sheet1 (2)'!$D$72,IF(shee2!D638='Sheet1 (2)'!$C$71,'Sheet1 (2)'!$D$71*('Sheet1 (2)'!$D$72-crack_t_index)/'Sheet1 (2)'!$D$72))))</f>
        <v>2.9166666666666665</v>
      </c>
      <c r="AX638" s="157">
        <f>IF(IF(D638='Sheet1 (2)'!$C$69,'Sheet1 (2)'!$D$69*('Sheet1 (2)'!$D$72-rave_index)/'Sheet1 (2)'!$D$72,IF(shee2!D638='Sheet1 (2)'!$C$70,'Sheet1 (2)'!$D$70*('Sheet1 (2)'!$D$72-rave_index)/'Sheet1 (2)'!$D$72,IF(shee2!D638='Sheet1 (2)'!$C$71,'Sheet1 (2)'!$D$71*('Sheet1 (2)'!$D$72-rave_index)/'Sheet1 (2)'!$D$72)))&lt;0,0,IF(D638='Sheet1 (2)'!$C$69,'Sheet1 (2)'!$D$69*('Sheet1 (2)'!$D$72-rave_index)/'Sheet1 (2)'!$D$72,IF(shee2!D638='Sheet1 (2)'!$C$70,'Sheet1 (2)'!$D$70*('Sheet1 (2)'!$D$72-rave_index)/'Sheet1 (2)'!$D$72,IF(shee2!D638='Sheet1 (2)'!$C$71,'Sheet1 (2)'!$D$71*('Sheet1 (2)'!$D$72-rave_index)/'Sheet1 (2)'!$D$72))))</f>
        <v>5</v>
      </c>
      <c r="AY638" s="157">
        <f>IF(IF(D638='Sheet1 (2)'!$C$69,'Sheet1 (2)'!$D$69*('Sheet1 (2)'!$D$72-rough_index)/'Sheet1 (2)'!$D$72,IF(shee2!D638='Sheet1 (2)'!$C$70,'Sheet1 (2)'!$D$70*('Sheet1 (2)'!$D$72-rough_index)/'Sheet1 (2)'!$D$72,IF(shee2!D638='Sheet1 (2)'!$C$71,'Sheet1 (2)'!$D$71*('Sheet1 (2)'!$D$72-rough_index)/'Sheet1 (2)'!$D$72)))&lt;0,0,IF(D638='Sheet1 (2)'!$C$69,'Sheet1 (2)'!$D$69*('Sheet1 (2)'!$D$72-rough_index)/'Sheet1 (2)'!$D$72,IF(shee2!D638='Sheet1 (2)'!$C$70,'Sheet1 (2)'!$D$70*('Sheet1 (2)'!$D$72-rough_index)/'Sheet1 (2)'!$D$72,IF(shee2!D638='Sheet1 (2)'!$C$71,'Sheet1 (2)'!$D$71*('Sheet1 (2)'!$D$72-rough_index)/'Sheet1 (2)'!$D$72))))</f>
        <v>2.5</v>
      </c>
      <c r="AZ638" s="159">
        <f>+(AU638*'Sheet1 (2)'!$C$77)+(AV638*'Sheet1 (2)'!$C$78)+(AW638*'Sheet1 (2)'!$C$79)+(AX638*'Sheet1 (2)'!$C$80)+(AY638*'Sheet1 (2)'!$C$81)</f>
        <v>2.7916666666666665</v>
      </c>
      <c r="BA638" s="213" t="str">
        <f t="shared" si="19"/>
        <v>Fair</v>
      </c>
      <c r="BE638">
        <f>IF(D638='Sheet1 (2)'!$C$61,'Sheet1 (2)'!$D$61*(counts^2)+'Sheet1 (2)'!$G$61*counts+'Sheet1 (2)'!$J$61,IF(D638='Sheet1 (2)'!$C$62,'Sheet1 (2)'!$D$62*counts+'Sheet1 (2)'!$G$62,IF(D638='Sheet1 (2)'!$C$63,'Sheet1 (2)'!$D$63*counts+'Sheet1 (2)'!$G$63,IF(D638='Sheet1 (2)'!$C$64,'Sheet1 (2)'!$D$64*counts+'Sheet1 (2)'!$G$64))))</f>
        <v>2.0984129299999998</v>
      </c>
    </row>
    <row r="639" spans="1:57" ht="12" customHeight="1">
      <c r="A639" s="145" t="s">
        <v>282</v>
      </c>
      <c r="B639" s="145" t="s">
        <v>76</v>
      </c>
      <c r="C639" s="170">
        <v>779</v>
      </c>
      <c r="D639" s="174" t="s">
        <v>77</v>
      </c>
      <c r="E639" s="171">
        <v>8</v>
      </c>
      <c r="F639" s="171">
        <v>2</v>
      </c>
      <c r="G639" s="171" t="s">
        <v>77</v>
      </c>
      <c r="H639" s="171">
        <v>1</v>
      </c>
      <c r="I639" s="171" t="s">
        <v>77</v>
      </c>
      <c r="J639" s="173" t="s">
        <v>82</v>
      </c>
      <c r="K639" s="173" t="s">
        <v>79</v>
      </c>
      <c r="L639" s="169">
        <f>VLOOKUP(CONCATENATE(J639,K639),'Sheet1 (2)'!$J$6:$K$26,2,FALSE)</f>
        <v>37.5</v>
      </c>
      <c r="M639" s="173" t="s">
        <v>82</v>
      </c>
      <c r="N639" s="173" t="s">
        <v>83</v>
      </c>
      <c r="O639" s="168">
        <f>VLOOKUP(CONCATENATE(M639,N639),'Sheet1 (2)'!$L$6:$M$26,2,FALSE)</f>
        <v>25</v>
      </c>
      <c r="P639" s="173" t="s">
        <v>82</v>
      </c>
      <c r="Q639" s="173" t="s">
        <v>83</v>
      </c>
      <c r="R639" s="168">
        <f>VLOOKUP(CONCATENATE(P639,Q639),'Sheet1 (2)'!$N$6:$O$26,2,FALSE)</f>
        <v>25</v>
      </c>
      <c r="S639" s="173" t="s">
        <v>80</v>
      </c>
      <c r="T639" s="173" t="s">
        <v>80</v>
      </c>
      <c r="U639" s="168">
        <f>VLOOKUP(CONCATENATE(S639,T639),'Sheet1 (2)'!$P$6:$Q$26,2,FALSE)</f>
        <v>0</v>
      </c>
      <c r="V639" s="173" t="s">
        <v>80</v>
      </c>
      <c r="W639" s="173" t="s">
        <v>80</v>
      </c>
      <c r="X639" s="168">
        <f>VLOOKUP(CONCATENATE(V639,W639),'Sheet1 (2)'!$R$6:$S$26,2,FALSE)</f>
        <v>0</v>
      </c>
      <c r="Y639" s="173" t="s">
        <v>80</v>
      </c>
      <c r="Z639" s="173" t="s">
        <v>80</v>
      </c>
      <c r="AA639" s="168">
        <f>VLOOKUP(CONCATENATE(Y639,Z639),'Sheet1 (2)'!$T$6:$U$26,2,FALSE)</f>
        <v>0</v>
      </c>
      <c r="AB639" s="173" t="s">
        <v>80</v>
      </c>
      <c r="AC639" s="173" t="s">
        <v>80</v>
      </c>
      <c r="AD639" s="168">
        <f>VLOOKUP(CONCATENATE(AB639,AC639),'Sheet1 (2)'!$X$6:$Y$26,2,FALSE)</f>
        <v>0</v>
      </c>
      <c r="AE639" s="173" t="s">
        <v>82</v>
      </c>
      <c r="AF639" s="173" t="s">
        <v>81</v>
      </c>
      <c r="AG639" s="168">
        <f>VLOOKUP(CONCATENATE(AE639,AF639),'Sheet1 (2)'!$Z$6:$AA$26,2,FALSE)</f>
        <v>66</v>
      </c>
      <c r="AH639" s="172"/>
      <c r="AI639" s="175"/>
      <c r="AJ639" s="140"/>
      <c r="AK639" s="176" t="s">
        <v>282</v>
      </c>
      <c r="AL639" s="176" t="s">
        <v>76</v>
      </c>
      <c r="AM639" s="170">
        <f t="shared" si="18"/>
        <v>779</v>
      </c>
      <c r="AN639" s="147"/>
      <c r="AO639" s="155"/>
      <c r="AP639" s="156"/>
      <c r="AQ639" s="157">
        <v>4.7544151252000004</v>
      </c>
      <c r="AR639" s="158"/>
      <c r="AS639" s="145">
        <f>LOOKUP(rufmkm,'Sheet1 (2)'!$V$62:$V$71,'Sheet1 (2)'!$W$62:$W$71)</f>
        <v>50</v>
      </c>
      <c r="AT639" s="140"/>
      <c r="AU639" s="157">
        <f>IF(IF(D639='Sheet1 (2)'!$C$69,'Sheet1 (2)'!$D$69*('Sheet1 (2)'!$D$72-rut_index)/'Sheet1 (2)'!$D$72,IF(shee2!D639='Sheet1 (2)'!$C$70,'Sheet1 (2)'!$D$70*('Sheet1 (2)'!$D$72-rut_index)/'Sheet1 (2)'!$D$72,IF(shee2!D639='Sheet1 (2)'!$C$71,'Sheet1 (2)'!$D$71*('Sheet1 (2)'!$D$72-rut_index)/'Sheet1 (2)'!$D$72)))&lt;0,0,IF(D639='Sheet1 (2)'!$C$69,'Sheet1 (2)'!$D$69*('Sheet1 (2)'!$D$72-rut_index)/'Sheet1 (2)'!$D$72,IF(shee2!D639='Sheet1 (2)'!$C$70,'Sheet1 (2)'!$D$70*('Sheet1 (2)'!$D$72-rut_index)/'Sheet1 (2)'!$D$72,IF(shee2!D639='Sheet1 (2)'!$C$71,'Sheet1 (2)'!$D$71*('Sheet1 (2)'!$D$72-rut_index)/'Sheet1 (2)'!$D$72))))</f>
        <v>1.875</v>
      </c>
      <c r="AV639" s="157">
        <f>IF(IF(D639='Sheet1 (2)'!$C$69,'Sheet1 (2)'!$D$69*('Sheet1 (2)'!$D$72-crack_s_index)/'Sheet1 (2)'!$D$72,IF(shee2!D639='Sheet1 (2)'!$C$70,'Sheet1 (2)'!$D$70*('Sheet1 (2)'!$D$72-crack_s_index)/'Sheet1 (2)'!$D$72,IF(shee2!D639='Sheet1 (2)'!$C$71,'Sheet1 (2)'!$D$71*('Sheet1 (2)'!$D$72-crack_s_index)/'Sheet1 (2)'!$D$72)))&lt;0,0,IF(D639='Sheet1 (2)'!$C$69,'Sheet1 (2)'!$D$69*('Sheet1 (2)'!$D$72-crack_s_index)/'Sheet1 (2)'!$D$72,IF(shee2!D639='Sheet1 (2)'!$C$70,'Sheet1 (2)'!$D$70*('Sheet1 (2)'!$D$72-crack_s_index)/'Sheet1 (2)'!$D$72,IF(shee2!D639='Sheet1 (2)'!$C$71,'Sheet1 (2)'!$D$71*('Sheet1 (2)'!$D$72-crack_s_index)/'Sheet1 (2)'!$D$72))))</f>
        <v>2.9166666666666665</v>
      </c>
      <c r="AW639" s="157">
        <f>IF(IF(D639='Sheet1 (2)'!$C$69,'Sheet1 (2)'!$D$69*('Sheet1 (2)'!$D$72-crack_t_index)/'Sheet1 (2)'!$D$72,IF(shee2!D639='Sheet1 (2)'!$C$70,'Sheet1 (2)'!$D$70*('Sheet1 (2)'!$D$72-crack_t_index)/'Sheet1 (2)'!$D$72,IF(shee2!D639='Sheet1 (2)'!$C$71,'Sheet1 (2)'!$D$71*('Sheet1 (2)'!$D$72-crack_t_index)/'Sheet1 (2)'!$D$72)))&lt;0,0,IF(D639='Sheet1 (2)'!$C$69,'Sheet1 (2)'!$D$69*('Sheet1 (2)'!$D$72-crack_t_index)/'Sheet1 (2)'!$D$72,IF(shee2!D639='Sheet1 (2)'!$C$70,'Sheet1 (2)'!$D$70*('Sheet1 (2)'!$D$72-crack_t_index)/'Sheet1 (2)'!$D$72,IF(shee2!D639='Sheet1 (2)'!$C$71,'Sheet1 (2)'!$D$71*('Sheet1 (2)'!$D$72-crack_t_index)/'Sheet1 (2)'!$D$72))))</f>
        <v>2.9166666666666665</v>
      </c>
      <c r="AX639" s="157">
        <f>IF(IF(D639='Sheet1 (2)'!$C$69,'Sheet1 (2)'!$D$69*('Sheet1 (2)'!$D$72-rave_index)/'Sheet1 (2)'!$D$72,IF(shee2!D639='Sheet1 (2)'!$C$70,'Sheet1 (2)'!$D$70*('Sheet1 (2)'!$D$72-rave_index)/'Sheet1 (2)'!$D$72,IF(shee2!D639='Sheet1 (2)'!$C$71,'Sheet1 (2)'!$D$71*('Sheet1 (2)'!$D$72-rave_index)/'Sheet1 (2)'!$D$72)))&lt;0,0,IF(D639='Sheet1 (2)'!$C$69,'Sheet1 (2)'!$D$69*('Sheet1 (2)'!$D$72-rave_index)/'Sheet1 (2)'!$D$72,IF(shee2!D639='Sheet1 (2)'!$C$70,'Sheet1 (2)'!$D$70*('Sheet1 (2)'!$D$72-rave_index)/'Sheet1 (2)'!$D$72,IF(shee2!D639='Sheet1 (2)'!$C$71,'Sheet1 (2)'!$D$71*('Sheet1 (2)'!$D$72-rave_index)/'Sheet1 (2)'!$D$72))))</f>
        <v>5</v>
      </c>
      <c r="AY639" s="157">
        <f>IF(IF(D639='Sheet1 (2)'!$C$69,'Sheet1 (2)'!$D$69*('Sheet1 (2)'!$D$72-rough_index)/'Sheet1 (2)'!$D$72,IF(shee2!D639='Sheet1 (2)'!$C$70,'Sheet1 (2)'!$D$70*('Sheet1 (2)'!$D$72-rough_index)/'Sheet1 (2)'!$D$72,IF(shee2!D639='Sheet1 (2)'!$C$71,'Sheet1 (2)'!$D$71*('Sheet1 (2)'!$D$72-rough_index)/'Sheet1 (2)'!$D$72)))&lt;0,0,IF(D639='Sheet1 (2)'!$C$69,'Sheet1 (2)'!$D$69*('Sheet1 (2)'!$D$72-rough_index)/'Sheet1 (2)'!$D$72,IF(shee2!D639='Sheet1 (2)'!$C$70,'Sheet1 (2)'!$D$70*('Sheet1 (2)'!$D$72-rough_index)/'Sheet1 (2)'!$D$72,IF(shee2!D639='Sheet1 (2)'!$C$71,'Sheet1 (2)'!$D$71*('Sheet1 (2)'!$D$72-rough_index)/'Sheet1 (2)'!$D$72))))</f>
        <v>0.83333333333333337</v>
      </c>
      <c r="AZ639" s="159">
        <f>+(AU639*'Sheet1 (2)'!$C$77)+(AV639*'Sheet1 (2)'!$C$78)+(AW639*'Sheet1 (2)'!$C$79)+(AX639*'Sheet1 (2)'!$C$80)+(AY639*'Sheet1 (2)'!$C$81)</f>
        <v>2.2916666666666665</v>
      </c>
      <c r="BA639" s="213" t="str">
        <f t="shared" si="19"/>
        <v>Poor</v>
      </c>
      <c r="BE639">
        <f>IF(D639='Sheet1 (2)'!$C$61,'Sheet1 (2)'!$D$61*(counts^2)+'Sheet1 (2)'!$G$61*counts+'Sheet1 (2)'!$J$61,IF(D639='Sheet1 (2)'!$C$62,'Sheet1 (2)'!$D$62*counts+'Sheet1 (2)'!$G$62,IF(D639='Sheet1 (2)'!$C$63,'Sheet1 (2)'!$D$63*counts+'Sheet1 (2)'!$G$63,IF(D639='Sheet1 (2)'!$C$64,'Sheet1 (2)'!$D$64*counts+'Sheet1 (2)'!$G$64))))</f>
        <v>2.0984129299999998</v>
      </c>
    </row>
    <row r="640" spans="1:57" ht="12" customHeight="1">
      <c r="A640" s="145" t="s">
        <v>282</v>
      </c>
      <c r="B640" s="145" t="s">
        <v>76</v>
      </c>
      <c r="C640" s="170">
        <v>780</v>
      </c>
      <c r="D640" s="174" t="s">
        <v>77</v>
      </c>
      <c r="E640" s="171">
        <v>8</v>
      </c>
      <c r="F640" s="171">
        <v>2</v>
      </c>
      <c r="G640" s="171" t="s">
        <v>77</v>
      </c>
      <c r="H640" s="171">
        <v>1</v>
      </c>
      <c r="I640" s="171" t="s">
        <v>77</v>
      </c>
      <c r="J640" s="173" t="s">
        <v>82</v>
      </c>
      <c r="K640" s="173" t="s">
        <v>79</v>
      </c>
      <c r="L640" s="169">
        <f>VLOOKUP(CONCATENATE(J640,K640),'Sheet1 (2)'!$J$6:$K$26,2,FALSE)</f>
        <v>37.5</v>
      </c>
      <c r="M640" s="173" t="s">
        <v>82</v>
      </c>
      <c r="N640" s="173" t="s">
        <v>79</v>
      </c>
      <c r="O640" s="168">
        <f>VLOOKUP(CONCATENATE(M640,N640),'Sheet1 (2)'!$L$6:$M$26,2,FALSE)</f>
        <v>37.5</v>
      </c>
      <c r="P640" s="173" t="s">
        <v>82</v>
      </c>
      <c r="Q640" s="173" t="s">
        <v>79</v>
      </c>
      <c r="R640" s="168">
        <f>VLOOKUP(CONCATENATE(P640,Q640),'Sheet1 (2)'!$N$6:$O$26,2,FALSE)</f>
        <v>37.5</v>
      </c>
      <c r="S640" s="173" t="s">
        <v>80</v>
      </c>
      <c r="T640" s="173" t="s">
        <v>80</v>
      </c>
      <c r="U640" s="168">
        <f>VLOOKUP(CONCATENATE(S640,T640),'Sheet1 (2)'!$P$6:$Q$26,2,FALSE)</f>
        <v>0</v>
      </c>
      <c r="V640" s="173" t="s">
        <v>80</v>
      </c>
      <c r="W640" s="173" t="s">
        <v>80</v>
      </c>
      <c r="X640" s="168">
        <f>VLOOKUP(CONCATENATE(V640,W640),'Sheet1 (2)'!$R$6:$S$26,2,FALSE)</f>
        <v>0</v>
      </c>
      <c r="Y640" s="173" t="s">
        <v>80</v>
      </c>
      <c r="Z640" s="173" t="s">
        <v>80</v>
      </c>
      <c r="AA640" s="168">
        <f>VLOOKUP(CONCATENATE(Y640,Z640),'Sheet1 (2)'!$T$6:$U$26,2,FALSE)</f>
        <v>0</v>
      </c>
      <c r="AB640" s="173" t="s">
        <v>80</v>
      </c>
      <c r="AC640" s="173" t="s">
        <v>80</v>
      </c>
      <c r="AD640" s="168">
        <f>VLOOKUP(CONCATENATE(AB640,AC640),'Sheet1 (2)'!$X$6:$Y$26,2,FALSE)</f>
        <v>0</v>
      </c>
      <c r="AE640" s="173" t="s">
        <v>82</v>
      </c>
      <c r="AF640" s="173" t="s">
        <v>81</v>
      </c>
      <c r="AG640" s="168">
        <f>VLOOKUP(CONCATENATE(AE640,AF640),'Sheet1 (2)'!$Z$6:$AA$26,2,FALSE)</f>
        <v>66</v>
      </c>
      <c r="AH640" s="172"/>
      <c r="AI640" s="175"/>
      <c r="AJ640" s="140"/>
      <c r="AK640" s="176" t="s">
        <v>282</v>
      </c>
      <c r="AL640" s="176" t="s">
        <v>76</v>
      </c>
      <c r="AM640" s="170">
        <f t="shared" si="18"/>
        <v>780</v>
      </c>
      <c r="AN640" s="147"/>
      <c r="AO640" s="155"/>
      <c r="AP640" s="156"/>
      <c r="AQ640" s="157">
        <v>2.4369801420000003</v>
      </c>
      <c r="AR640" s="158"/>
      <c r="AS640" s="145">
        <f>LOOKUP(rufmkm,'Sheet1 (2)'!$V$62:$V$71,'Sheet1 (2)'!$W$62:$W$71)</f>
        <v>30</v>
      </c>
      <c r="AT640" s="140"/>
      <c r="AU640" s="157">
        <f>IF(IF(D640='Sheet1 (2)'!$C$69,'Sheet1 (2)'!$D$69*('Sheet1 (2)'!$D$72-rut_index)/'Sheet1 (2)'!$D$72,IF(shee2!D640='Sheet1 (2)'!$C$70,'Sheet1 (2)'!$D$70*('Sheet1 (2)'!$D$72-rut_index)/'Sheet1 (2)'!$D$72,IF(shee2!D640='Sheet1 (2)'!$C$71,'Sheet1 (2)'!$D$71*('Sheet1 (2)'!$D$72-rut_index)/'Sheet1 (2)'!$D$72)))&lt;0,0,IF(D640='Sheet1 (2)'!$C$69,'Sheet1 (2)'!$D$69*('Sheet1 (2)'!$D$72-rut_index)/'Sheet1 (2)'!$D$72,IF(shee2!D640='Sheet1 (2)'!$C$70,'Sheet1 (2)'!$D$70*('Sheet1 (2)'!$D$72-rut_index)/'Sheet1 (2)'!$D$72,IF(shee2!D640='Sheet1 (2)'!$C$71,'Sheet1 (2)'!$D$71*('Sheet1 (2)'!$D$72-rut_index)/'Sheet1 (2)'!$D$72))))</f>
        <v>1.875</v>
      </c>
      <c r="AV640" s="157">
        <f>IF(IF(D640='Sheet1 (2)'!$C$69,'Sheet1 (2)'!$D$69*('Sheet1 (2)'!$D$72-crack_s_index)/'Sheet1 (2)'!$D$72,IF(shee2!D640='Sheet1 (2)'!$C$70,'Sheet1 (2)'!$D$70*('Sheet1 (2)'!$D$72-crack_s_index)/'Sheet1 (2)'!$D$72,IF(shee2!D640='Sheet1 (2)'!$C$71,'Sheet1 (2)'!$D$71*('Sheet1 (2)'!$D$72-crack_s_index)/'Sheet1 (2)'!$D$72)))&lt;0,0,IF(D640='Sheet1 (2)'!$C$69,'Sheet1 (2)'!$D$69*('Sheet1 (2)'!$D$72-crack_s_index)/'Sheet1 (2)'!$D$72,IF(shee2!D640='Sheet1 (2)'!$C$70,'Sheet1 (2)'!$D$70*('Sheet1 (2)'!$D$72-crack_s_index)/'Sheet1 (2)'!$D$72,IF(shee2!D640='Sheet1 (2)'!$C$71,'Sheet1 (2)'!$D$71*('Sheet1 (2)'!$D$72-crack_s_index)/'Sheet1 (2)'!$D$72))))</f>
        <v>1.875</v>
      </c>
      <c r="AW640" s="157">
        <f>IF(IF(D640='Sheet1 (2)'!$C$69,'Sheet1 (2)'!$D$69*('Sheet1 (2)'!$D$72-crack_t_index)/'Sheet1 (2)'!$D$72,IF(shee2!D640='Sheet1 (2)'!$C$70,'Sheet1 (2)'!$D$70*('Sheet1 (2)'!$D$72-crack_t_index)/'Sheet1 (2)'!$D$72,IF(shee2!D640='Sheet1 (2)'!$C$71,'Sheet1 (2)'!$D$71*('Sheet1 (2)'!$D$72-crack_t_index)/'Sheet1 (2)'!$D$72)))&lt;0,0,IF(D640='Sheet1 (2)'!$C$69,'Sheet1 (2)'!$D$69*('Sheet1 (2)'!$D$72-crack_t_index)/'Sheet1 (2)'!$D$72,IF(shee2!D640='Sheet1 (2)'!$C$70,'Sheet1 (2)'!$D$70*('Sheet1 (2)'!$D$72-crack_t_index)/'Sheet1 (2)'!$D$72,IF(shee2!D640='Sheet1 (2)'!$C$71,'Sheet1 (2)'!$D$71*('Sheet1 (2)'!$D$72-crack_t_index)/'Sheet1 (2)'!$D$72))))</f>
        <v>1.875</v>
      </c>
      <c r="AX640" s="157">
        <f>IF(IF(D640='Sheet1 (2)'!$C$69,'Sheet1 (2)'!$D$69*('Sheet1 (2)'!$D$72-rave_index)/'Sheet1 (2)'!$D$72,IF(shee2!D640='Sheet1 (2)'!$C$70,'Sheet1 (2)'!$D$70*('Sheet1 (2)'!$D$72-rave_index)/'Sheet1 (2)'!$D$72,IF(shee2!D640='Sheet1 (2)'!$C$71,'Sheet1 (2)'!$D$71*('Sheet1 (2)'!$D$72-rave_index)/'Sheet1 (2)'!$D$72)))&lt;0,0,IF(D640='Sheet1 (2)'!$C$69,'Sheet1 (2)'!$D$69*('Sheet1 (2)'!$D$72-rave_index)/'Sheet1 (2)'!$D$72,IF(shee2!D640='Sheet1 (2)'!$C$70,'Sheet1 (2)'!$D$70*('Sheet1 (2)'!$D$72-rave_index)/'Sheet1 (2)'!$D$72,IF(shee2!D640='Sheet1 (2)'!$C$71,'Sheet1 (2)'!$D$71*('Sheet1 (2)'!$D$72-rave_index)/'Sheet1 (2)'!$D$72))))</f>
        <v>5</v>
      </c>
      <c r="AY640" s="157">
        <f>IF(IF(D640='Sheet1 (2)'!$C$69,'Sheet1 (2)'!$D$69*('Sheet1 (2)'!$D$72-rough_index)/'Sheet1 (2)'!$D$72,IF(shee2!D640='Sheet1 (2)'!$C$70,'Sheet1 (2)'!$D$70*('Sheet1 (2)'!$D$72-rough_index)/'Sheet1 (2)'!$D$72,IF(shee2!D640='Sheet1 (2)'!$C$71,'Sheet1 (2)'!$D$71*('Sheet1 (2)'!$D$72-rough_index)/'Sheet1 (2)'!$D$72)))&lt;0,0,IF(D640='Sheet1 (2)'!$C$69,'Sheet1 (2)'!$D$69*('Sheet1 (2)'!$D$72-rough_index)/'Sheet1 (2)'!$D$72,IF(shee2!D640='Sheet1 (2)'!$C$70,'Sheet1 (2)'!$D$70*('Sheet1 (2)'!$D$72-rough_index)/'Sheet1 (2)'!$D$72,IF(shee2!D640='Sheet1 (2)'!$C$71,'Sheet1 (2)'!$D$71*('Sheet1 (2)'!$D$72-rough_index)/'Sheet1 (2)'!$D$72))))</f>
        <v>2.5</v>
      </c>
      <c r="AZ640" s="159">
        <f>+(AU640*'Sheet1 (2)'!$C$77)+(AV640*'Sheet1 (2)'!$C$78)+(AW640*'Sheet1 (2)'!$C$79)+(AX640*'Sheet1 (2)'!$C$80)+(AY640*'Sheet1 (2)'!$C$81)</f>
        <v>2.375</v>
      </c>
      <c r="BA640" s="213" t="str">
        <f t="shared" si="19"/>
        <v>Poor</v>
      </c>
      <c r="BE640">
        <f>IF(D640='Sheet1 (2)'!$C$61,'Sheet1 (2)'!$D$61*(counts^2)+'Sheet1 (2)'!$G$61*counts+'Sheet1 (2)'!$J$61,IF(D640='Sheet1 (2)'!$C$62,'Sheet1 (2)'!$D$62*counts+'Sheet1 (2)'!$G$62,IF(D640='Sheet1 (2)'!$C$63,'Sheet1 (2)'!$D$63*counts+'Sheet1 (2)'!$G$63,IF(D640='Sheet1 (2)'!$C$64,'Sheet1 (2)'!$D$64*counts+'Sheet1 (2)'!$G$64))))</f>
        <v>2.0984129299999998</v>
      </c>
    </row>
    <row r="641" spans="1:57" ht="12" customHeight="1">
      <c r="A641" s="145" t="s">
        <v>282</v>
      </c>
      <c r="B641" s="145" t="s">
        <v>76</v>
      </c>
      <c r="C641" s="170">
        <v>781</v>
      </c>
      <c r="D641" s="174" t="s">
        <v>77</v>
      </c>
      <c r="E641" s="171">
        <v>8</v>
      </c>
      <c r="F641" s="171">
        <v>2</v>
      </c>
      <c r="G641" s="171" t="s">
        <v>77</v>
      </c>
      <c r="H641" s="171">
        <v>1</v>
      </c>
      <c r="I641" s="171" t="s">
        <v>77</v>
      </c>
      <c r="J641" s="173" t="s">
        <v>80</v>
      </c>
      <c r="K641" s="173" t="s">
        <v>80</v>
      </c>
      <c r="L641" s="169">
        <f>VLOOKUP(CONCATENATE(J641,K641),'Sheet1 (2)'!$J$6:$K$26,2,FALSE)</f>
        <v>0</v>
      </c>
      <c r="M641" s="173" t="s">
        <v>82</v>
      </c>
      <c r="N641" s="173" t="s">
        <v>83</v>
      </c>
      <c r="O641" s="168">
        <f>VLOOKUP(CONCATENATE(M641,N641),'Sheet1 (2)'!$L$6:$M$26,2,FALSE)</f>
        <v>25</v>
      </c>
      <c r="P641" s="173" t="s">
        <v>82</v>
      </c>
      <c r="Q641" s="173" t="s">
        <v>83</v>
      </c>
      <c r="R641" s="168">
        <f>VLOOKUP(CONCATENATE(P641,Q641),'Sheet1 (2)'!$N$6:$O$26,2,FALSE)</f>
        <v>25</v>
      </c>
      <c r="S641" s="173" t="s">
        <v>80</v>
      </c>
      <c r="T641" s="173" t="s">
        <v>80</v>
      </c>
      <c r="U641" s="168">
        <f>VLOOKUP(CONCATENATE(S641,T641),'Sheet1 (2)'!$P$6:$Q$26,2,FALSE)</f>
        <v>0</v>
      </c>
      <c r="V641" s="173" t="s">
        <v>80</v>
      </c>
      <c r="W641" s="173" t="s">
        <v>80</v>
      </c>
      <c r="X641" s="168">
        <f>VLOOKUP(CONCATENATE(V641,W641),'Sheet1 (2)'!$R$6:$S$26,2,FALSE)</f>
        <v>0</v>
      </c>
      <c r="Y641" s="173" t="s">
        <v>80</v>
      </c>
      <c r="Z641" s="173" t="s">
        <v>80</v>
      </c>
      <c r="AA641" s="168">
        <f>VLOOKUP(CONCATENATE(Y641,Z641),'Sheet1 (2)'!$T$6:$U$26,2,FALSE)</f>
        <v>0</v>
      </c>
      <c r="AB641" s="173" t="s">
        <v>80</v>
      </c>
      <c r="AC641" s="173" t="s">
        <v>80</v>
      </c>
      <c r="AD641" s="168">
        <f>VLOOKUP(CONCATENATE(AB641,AC641),'Sheet1 (2)'!$X$6:$Y$26,2,FALSE)</f>
        <v>0</v>
      </c>
      <c r="AE641" s="173" t="s">
        <v>82</v>
      </c>
      <c r="AF641" s="173" t="s">
        <v>81</v>
      </c>
      <c r="AG641" s="168">
        <f>VLOOKUP(CONCATENATE(AE641,AF641),'Sheet1 (2)'!$Z$6:$AA$26,2,FALSE)</f>
        <v>66</v>
      </c>
      <c r="AH641" s="172"/>
      <c r="AI641" s="175"/>
      <c r="AJ641" s="140"/>
      <c r="AK641" s="176" t="s">
        <v>282</v>
      </c>
      <c r="AL641" s="176" t="s">
        <v>76</v>
      </c>
      <c r="AM641" s="170">
        <f t="shared" si="18"/>
        <v>781</v>
      </c>
      <c r="AN641" s="147"/>
      <c r="AO641" s="155"/>
      <c r="AP641" s="156"/>
      <c r="AQ641" s="157">
        <v>2.2972280998000003</v>
      </c>
      <c r="AR641" s="158"/>
      <c r="AS641" s="145">
        <f>LOOKUP(rufmkm,'Sheet1 (2)'!$V$62:$V$71,'Sheet1 (2)'!$W$62:$W$71)</f>
        <v>30</v>
      </c>
      <c r="AT641" s="140"/>
      <c r="AU641" s="157">
        <f>IF(IF(D641='Sheet1 (2)'!$C$69,'Sheet1 (2)'!$D$69*('Sheet1 (2)'!$D$72-rut_index)/'Sheet1 (2)'!$D$72,IF(shee2!D641='Sheet1 (2)'!$C$70,'Sheet1 (2)'!$D$70*('Sheet1 (2)'!$D$72-rut_index)/'Sheet1 (2)'!$D$72,IF(shee2!D641='Sheet1 (2)'!$C$71,'Sheet1 (2)'!$D$71*('Sheet1 (2)'!$D$72-rut_index)/'Sheet1 (2)'!$D$72)))&lt;0,0,IF(D641='Sheet1 (2)'!$C$69,'Sheet1 (2)'!$D$69*('Sheet1 (2)'!$D$72-rut_index)/'Sheet1 (2)'!$D$72,IF(shee2!D641='Sheet1 (2)'!$C$70,'Sheet1 (2)'!$D$70*('Sheet1 (2)'!$D$72-rut_index)/'Sheet1 (2)'!$D$72,IF(shee2!D641='Sheet1 (2)'!$C$71,'Sheet1 (2)'!$D$71*('Sheet1 (2)'!$D$72-rut_index)/'Sheet1 (2)'!$D$72))))</f>
        <v>5</v>
      </c>
      <c r="AV641" s="157">
        <f>IF(IF(D641='Sheet1 (2)'!$C$69,'Sheet1 (2)'!$D$69*('Sheet1 (2)'!$D$72-crack_s_index)/'Sheet1 (2)'!$D$72,IF(shee2!D641='Sheet1 (2)'!$C$70,'Sheet1 (2)'!$D$70*('Sheet1 (2)'!$D$72-crack_s_index)/'Sheet1 (2)'!$D$72,IF(shee2!D641='Sheet1 (2)'!$C$71,'Sheet1 (2)'!$D$71*('Sheet1 (2)'!$D$72-crack_s_index)/'Sheet1 (2)'!$D$72)))&lt;0,0,IF(D641='Sheet1 (2)'!$C$69,'Sheet1 (2)'!$D$69*('Sheet1 (2)'!$D$72-crack_s_index)/'Sheet1 (2)'!$D$72,IF(shee2!D641='Sheet1 (2)'!$C$70,'Sheet1 (2)'!$D$70*('Sheet1 (2)'!$D$72-crack_s_index)/'Sheet1 (2)'!$D$72,IF(shee2!D641='Sheet1 (2)'!$C$71,'Sheet1 (2)'!$D$71*('Sheet1 (2)'!$D$72-crack_s_index)/'Sheet1 (2)'!$D$72))))</f>
        <v>2.9166666666666665</v>
      </c>
      <c r="AW641" s="157">
        <f>IF(IF(D641='Sheet1 (2)'!$C$69,'Sheet1 (2)'!$D$69*('Sheet1 (2)'!$D$72-crack_t_index)/'Sheet1 (2)'!$D$72,IF(shee2!D641='Sheet1 (2)'!$C$70,'Sheet1 (2)'!$D$70*('Sheet1 (2)'!$D$72-crack_t_index)/'Sheet1 (2)'!$D$72,IF(shee2!D641='Sheet1 (2)'!$C$71,'Sheet1 (2)'!$D$71*('Sheet1 (2)'!$D$72-crack_t_index)/'Sheet1 (2)'!$D$72)))&lt;0,0,IF(D641='Sheet1 (2)'!$C$69,'Sheet1 (2)'!$D$69*('Sheet1 (2)'!$D$72-crack_t_index)/'Sheet1 (2)'!$D$72,IF(shee2!D641='Sheet1 (2)'!$C$70,'Sheet1 (2)'!$D$70*('Sheet1 (2)'!$D$72-crack_t_index)/'Sheet1 (2)'!$D$72,IF(shee2!D641='Sheet1 (2)'!$C$71,'Sheet1 (2)'!$D$71*('Sheet1 (2)'!$D$72-crack_t_index)/'Sheet1 (2)'!$D$72))))</f>
        <v>2.9166666666666665</v>
      </c>
      <c r="AX641" s="157">
        <f>IF(IF(D641='Sheet1 (2)'!$C$69,'Sheet1 (2)'!$D$69*('Sheet1 (2)'!$D$72-rave_index)/'Sheet1 (2)'!$D$72,IF(shee2!D641='Sheet1 (2)'!$C$70,'Sheet1 (2)'!$D$70*('Sheet1 (2)'!$D$72-rave_index)/'Sheet1 (2)'!$D$72,IF(shee2!D641='Sheet1 (2)'!$C$71,'Sheet1 (2)'!$D$71*('Sheet1 (2)'!$D$72-rave_index)/'Sheet1 (2)'!$D$72)))&lt;0,0,IF(D641='Sheet1 (2)'!$C$69,'Sheet1 (2)'!$D$69*('Sheet1 (2)'!$D$72-rave_index)/'Sheet1 (2)'!$D$72,IF(shee2!D641='Sheet1 (2)'!$C$70,'Sheet1 (2)'!$D$70*('Sheet1 (2)'!$D$72-rave_index)/'Sheet1 (2)'!$D$72,IF(shee2!D641='Sheet1 (2)'!$C$71,'Sheet1 (2)'!$D$71*('Sheet1 (2)'!$D$72-rave_index)/'Sheet1 (2)'!$D$72))))</f>
        <v>5</v>
      </c>
      <c r="AY641" s="157">
        <f>IF(IF(D641='Sheet1 (2)'!$C$69,'Sheet1 (2)'!$D$69*('Sheet1 (2)'!$D$72-rough_index)/'Sheet1 (2)'!$D$72,IF(shee2!D641='Sheet1 (2)'!$C$70,'Sheet1 (2)'!$D$70*('Sheet1 (2)'!$D$72-rough_index)/'Sheet1 (2)'!$D$72,IF(shee2!D641='Sheet1 (2)'!$C$71,'Sheet1 (2)'!$D$71*('Sheet1 (2)'!$D$72-rough_index)/'Sheet1 (2)'!$D$72)))&lt;0,0,IF(D641='Sheet1 (2)'!$C$69,'Sheet1 (2)'!$D$69*('Sheet1 (2)'!$D$72-rough_index)/'Sheet1 (2)'!$D$72,IF(shee2!D641='Sheet1 (2)'!$C$70,'Sheet1 (2)'!$D$70*('Sheet1 (2)'!$D$72-rough_index)/'Sheet1 (2)'!$D$72,IF(shee2!D641='Sheet1 (2)'!$C$71,'Sheet1 (2)'!$D$71*('Sheet1 (2)'!$D$72-rough_index)/'Sheet1 (2)'!$D$72))))</f>
        <v>2.5</v>
      </c>
      <c r="AZ641" s="159">
        <f>+(AU641*'Sheet1 (2)'!$C$77)+(AV641*'Sheet1 (2)'!$C$78)+(AW641*'Sheet1 (2)'!$C$79)+(AX641*'Sheet1 (2)'!$C$80)+(AY641*'Sheet1 (2)'!$C$81)</f>
        <v>3.4166666666666665</v>
      </c>
      <c r="BA641" s="213" t="str">
        <f t="shared" si="19"/>
        <v>Fair</v>
      </c>
      <c r="BE641">
        <f>IF(D641='Sheet1 (2)'!$C$61,'Sheet1 (2)'!$D$61*(counts^2)+'Sheet1 (2)'!$G$61*counts+'Sheet1 (2)'!$J$61,IF(D641='Sheet1 (2)'!$C$62,'Sheet1 (2)'!$D$62*counts+'Sheet1 (2)'!$G$62,IF(D641='Sheet1 (2)'!$C$63,'Sheet1 (2)'!$D$63*counts+'Sheet1 (2)'!$G$63,IF(D641='Sheet1 (2)'!$C$64,'Sheet1 (2)'!$D$64*counts+'Sheet1 (2)'!$G$64))))</f>
        <v>2.0984129299999998</v>
      </c>
    </row>
    <row r="642" spans="1:57" ht="12" customHeight="1">
      <c r="A642" s="145" t="s">
        <v>282</v>
      </c>
      <c r="B642" s="145" t="s">
        <v>76</v>
      </c>
      <c r="C642" s="170">
        <v>782</v>
      </c>
      <c r="D642" s="174" t="s">
        <v>77</v>
      </c>
      <c r="E642" s="171">
        <v>8</v>
      </c>
      <c r="F642" s="171">
        <v>2</v>
      </c>
      <c r="G642" s="171" t="s">
        <v>77</v>
      </c>
      <c r="H642" s="171">
        <v>1</v>
      </c>
      <c r="I642" s="171" t="s">
        <v>77</v>
      </c>
      <c r="J642" s="173" t="s">
        <v>80</v>
      </c>
      <c r="K642" s="173" t="s">
        <v>80</v>
      </c>
      <c r="L642" s="169">
        <f>VLOOKUP(CONCATENATE(J642,K642),'Sheet1 (2)'!$J$6:$K$26,2,FALSE)</f>
        <v>0</v>
      </c>
      <c r="M642" s="173" t="s">
        <v>82</v>
      </c>
      <c r="N642" s="173" t="s">
        <v>83</v>
      </c>
      <c r="O642" s="168">
        <f>VLOOKUP(CONCATENATE(M642,N642),'Sheet1 (2)'!$L$6:$M$26,2,FALSE)</f>
        <v>25</v>
      </c>
      <c r="P642" s="173" t="s">
        <v>82</v>
      </c>
      <c r="Q642" s="173" t="s">
        <v>82</v>
      </c>
      <c r="R642" s="168">
        <f>VLOOKUP(CONCATENATE(P642,Q642),'Sheet1 (2)'!$N$6:$O$26,2,FALSE)</f>
        <v>12.5</v>
      </c>
      <c r="S642" s="173" t="s">
        <v>80</v>
      </c>
      <c r="T642" s="173" t="s">
        <v>80</v>
      </c>
      <c r="U642" s="168">
        <f>VLOOKUP(CONCATENATE(S642,T642),'Sheet1 (2)'!$P$6:$Q$26,2,FALSE)</f>
        <v>0</v>
      </c>
      <c r="V642" s="173" t="s">
        <v>80</v>
      </c>
      <c r="W642" s="173" t="s">
        <v>80</v>
      </c>
      <c r="X642" s="168">
        <f>VLOOKUP(CONCATENATE(V642,W642),'Sheet1 (2)'!$R$6:$S$26,2,FALSE)</f>
        <v>0</v>
      </c>
      <c r="Y642" s="173" t="s">
        <v>80</v>
      </c>
      <c r="Z642" s="173" t="s">
        <v>80</v>
      </c>
      <c r="AA642" s="168">
        <f>VLOOKUP(CONCATENATE(Y642,Z642),'Sheet1 (2)'!$T$6:$U$26,2,FALSE)</f>
        <v>0</v>
      </c>
      <c r="AB642" s="173" t="s">
        <v>80</v>
      </c>
      <c r="AC642" s="173" t="s">
        <v>80</v>
      </c>
      <c r="AD642" s="168">
        <f>VLOOKUP(CONCATENATE(AB642,AC642),'Sheet1 (2)'!$X$6:$Y$26,2,FALSE)</f>
        <v>0</v>
      </c>
      <c r="AE642" s="173" t="s">
        <v>82</v>
      </c>
      <c r="AF642" s="173" t="s">
        <v>81</v>
      </c>
      <c r="AG642" s="168">
        <f>VLOOKUP(CONCATENATE(AE642,AF642),'Sheet1 (2)'!$Z$6:$AA$26,2,FALSE)</f>
        <v>66</v>
      </c>
      <c r="AH642" s="172"/>
      <c r="AI642" s="175"/>
      <c r="AJ642" s="140"/>
      <c r="AK642" s="176" t="s">
        <v>282</v>
      </c>
      <c r="AL642" s="176" t="s">
        <v>76</v>
      </c>
      <c r="AM642" s="170">
        <f t="shared" si="18"/>
        <v>782</v>
      </c>
      <c r="AN642" s="147"/>
      <c r="AO642" s="155"/>
      <c r="AP642" s="156"/>
      <c r="AQ642" s="157">
        <v>2.3523033648</v>
      </c>
      <c r="AR642" s="158"/>
      <c r="AS642" s="145">
        <f>LOOKUP(rufmkm,'Sheet1 (2)'!$V$62:$V$71,'Sheet1 (2)'!$W$62:$W$71)</f>
        <v>30</v>
      </c>
      <c r="AT642" s="140"/>
      <c r="AU642" s="157">
        <f>IF(IF(D642='Sheet1 (2)'!$C$69,'Sheet1 (2)'!$D$69*('Sheet1 (2)'!$D$72-rut_index)/'Sheet1 (2)'!$D$72,IF(shee2!D642='Sheet1 (2)'!$C$70,'Sheet1 (2)'!$D$70*('Sheet1 (2)'!$D$72-rut_index)/'Sheet1 (2)'!$D$72,IF(shee2!D642='Sheet1 (2)'!$C$71,'Sheet1 (2)'!$D$71*('Sheet1 (2)'!$D$72-rut_index)/'Sheet1 (2)'!$D$72)))&lt;0,0,IF(D642='Sheet1 (2)'!$C$69,'Sheet1 (2)'!$D$69*('Sheet1 (2)'!$D$72-rut_index)/'Sheet1 (2)'!$D$72,IF(shee2!D642='Sheet1 (2)'!$C$70,'Sheet1 (2)'!$D$70*('Sheet1 (2)'!$D$72-rut_index)/'Sheet1 (2)'!$D$72,IF(shee2!D642='Sheet1 (2)'!$C$71,'Sheet1 (2)'!$D$71*('Sheet1 (2)'!$D$72-rut_index)/'Sheet1 (2)'!$D$72))))</f>
        <v>5</v>
      </c>
      <c r="AV642" s="157">
        <f>IF(IF(D642='Sheet1 (2)'!$C$69,'Sheet1 (2)'!$D$69*('Sheet1 (2)'!$D$72-crack_s_index)/'Sheet1 (2)'!$D$72,IF(shee2!D642='Sheet1 (2)'!$C$70,'Sheet1 (2)'!$D$70*('Sheet1 (2)'!$D$72-crack_s_index)/'Sheet1 (2)'!$D$72,IF(shee2!D642='Sheet1 (2)'!$C$71,'Sheet1 (2)'!$D$71*('Sheet1 (2)'!$D$72-crack_s_index)/'Sheet1 (2)'!$D$72)))&lt;0,0,IF(D642='Sheet1 (2)'!$C$69,'Sheet1 (2)'!$D$69*('Sheet1 (2)'!$D$72-crack_s_index)/'Sheet1 (2)'!$D$72,IF(shee2!D642='Sheet1 (2)'!$C$70,'Sheet1 (2)'!$D$70*('Sheet1 (2)'!$D$72-crack_s_index)/'Sheet1 (2)'!$D$72,IF(shee2!D642='Sheet1 (2)'!$C$71,'Sheet1 (2)'!$D$71*('Sheet1 (2)'!$D$72-crack_s_index)/'Sheet1 (2)'!$D$72))))</f>
        <v>2.9166666666666665</v>
      </c>
      <c r="AW642" s="157">
        <f>IF(IF(D642='Sheet1 (2)'!$C$69,'Sheet1 (2)'!$D$69*('Sheet1 (2)'!$D$72-crack_t_index)/'Sheet1 (2)'!$D$72,IF(shee2!D642='Sheet1 (2)'!$C$70,'Sheet1 (2)'!$D$70*('Sheet1 (2)'!$D$72-crack_t_index)/'Sheet1 (2)'!$D$72,IF(shee2!D642='Sheet1 (2)'!$C$71,'Sheet1 (2)'!$D$71*('Sheet1 (2)'!$D$72-crack_t_index)/'Sheet1 (2)'!$D$72)))&lt;0,0,IF(D642='Sheet1 (2)'!$C$69,'Sheet1 (2)'!$D$69*('Sheet1 (2)'!$D$72-crack_t_index)/'Sheet1 (2)'!$D$72,IF(shee2!D642='Sheet1 (2)'!$C$70,'Sheet1 (2)'!$D$70*('Sheet1 (2)'!$D$72-crack_t_index)/'Sheet1 (2)'!$D$72,IF(shee2!D642='Sheet1 (2)'!$C$71,'Sheet1 (2)'!$D$71*('Sheet1 (2)'!$D$72-crack_t_index)/'Sheet1 (2)'!$D$72))))</f>
        <v>3.9583333333333335</v>
      </c>
      <c r="AX642" s="157">
        <f>IF(IF(D642='Sheet1 (2)'!$C$69,'Sheet1 (2)'!$D$69*('Sheet1 (2)'!$D$72-rave_index)/'Sheet1 (2)'!$D$72,IF(shee2!D642='Sheet1 (2)'!$C$70,'Sheet1 (2)'!$D$70*('Sheet1 (2)'!$D$72-rave_index)/'Sheet1 (2)'!$D$72,IF(shee2!D642='Sheet1 (2)'!$C$71,'Sheet1 (2)'!$D$71*('Sheet1 (2)'!$D$72-rave_index)/'Sheet1 (2)'!$D$72)))&lt;0,0,IF(D642='Sheet1 (2)'!$C$69,'Sheet1 (2)'!$D$69*('Sheet1 (2)'!$D$72-rave_index)/'Sheet1 (2)'!$D$72,IF(shee2!D642='Sheet1 (2)'!$C$70,'Sheet1 (2)'!$D$70*('Sheet1 (2)'!$D$72-rave_index)/'Sheet1 (2)'!$D$72,IF(shee2!D642='Sheet1 (2)'!$C$71,'Sheet1 (2)'!$D$71*('Sheet1 (2)'!$D$72-rave_index)/'Sheet1 (2)'!$D$72))))</f>
        <v>5</v>
      </c>
      <c r="AY642" s="157">
        <f>IF(IF(D642='Sheet1 (2)'!$C$69,'Sheet1 (2)'!$D$69*('Sheet1 (2)'!$D$72-rough_index)/'Sheet1 (2)'!$D$72,IF(shee2!D642='Sheet1 (2)'!$C$70,'Sheet1 (2)'!$D$70*('Sheet1 (2)'!$D$72-rough_index)/'Sheet1 (2)'!$D$72,IF(shee2!D642='Sheet1 (2)'!$C$71,'Sheet1 (2)'!$D$71*('Sheet1 (2)'!$D$72-rough_index)/'Sheet1 (2)'!$D$72)))&lt;0,0,IF(D642='Sheet1 (2)'!$C$69,'Sheet1 (2)'!$D$69*('Sheet1 (2)'!$D$72-rough_index)/'Sheet1 (2)'!$D$72,IF(shee2!D642='Sheet1 (2)'!$C$70,'Sheet1 (2)'!$D$70*('Sheet1 (2)'!$D$72-rough_index)/'Sheet1 (2)'!$D$72,IF(shee2!D642='Sheet1 (2)'!$C$71,'Sheet1 (2)'!$D$71*('Sheet1 (2)'!$D$72-rough_index)/'Sheet1 (2)'!$D$72))))</f>
        <v>2.5</v>
      </c>
      <c r="AZ642" s="159">
        <f>+(AU642*'Sheet1 (2)'!$C$77)+(AV642*'Sheet1 (2)'!$C$78)+(AW642*'Sheet1 (2)'!$C$79)+(AX642*'Sheet1 (2)'!$C$80)+(AY642*'Sheet1 (2)'!$C$81)</f>
        <v>3.458333333333333</v>
      </c>
      <c r="BA642" s="213" t="str">
        <f t="shared" si="19"/>
        <v>Fair</v>
      </c>
      <c r="BE642">
        <f>IF(D642='Sheet1 (2)'!$C$61,'Sheet1 (2)'!$D$61*(counts^2)+'Sheet1 (2)'!$G$61*counts+'Sheet1 (2)'!$J$61,IF(D642='Sheet1 (2)'!$C$62,'Sheet1 (2)'!$D$62*counts+'Sheet1 (2)'!$G$62,IF(D642='Sheet1 (2)'!$C$63,'Sheet1 (2)'!$D$63*counts+'Sheet1 (2)'!$G$63,IF(D642='Sheet1 (2)'!$C$64,'Sheet1 (2)'!$D$64*counts+'Sheet1 (2)'!$G$64))))</f>
        <v>2.0984129299999998</v>
      </c>
    </row>
    <row r="643" spans="1:57" ht="12" customHeight="1">
      <c r="A643" s="145" t="s">
        <v>282</v>
      </c>
      <c r="B643" s="145" t="s">
        <v>76</v>
      </c>
      <c r="C643" s="170">
        <v>783</v>
      </c>
      <c r="D643" s="174" t="s">
        <v>77</v>
      </c>
      <c r="E643" s="171">
        <v>8</v>
      </c>
      <c r="F643" s="171">
        <v>2</v>
      </c>
      <c r="G643" s="171" t="s">
        <v>77</v>
      </c>
      <c r="H643" s="171">
        <v>1</v>
      </c>
      <c r="I643" s="171" t="s">
        <v>77</v>
      </c>
      <c r="J643" s="173" t="s">
        <v>80</v>
      </c>
      <c r="K643" s="173" t="s">
        <v>80</v>
      </c>
      <c r="L643" s="169">
        <f>VLOOKUP(CONCATENATE(J643,K643),'Sheet1 (2)'!$J$6:$K$26,2,FALSE)</f>
        <v>0</v>
      </c>
      <c r="M643" s="173" t="s">
        <v>82</v>
      </c>
      <c r="N643" s="173" t="s">
        <v>83</v>
      </c>
      <c r="O643" s="168">
        <f>VLOOKUP(CONCATENATE(M643,N643),'Sheet1 (2)'!$L$6:$M$26,2,FALSE)</f>
        <v>25</v>
      </c>
      <c r="P643" s="173" t="s">
        <v>82</v>
      </c>
      <c r="Q643" s="173" t="s">
        <v>82</v>
      </c>
      <c r="R643" s="168">
        <f>VLOOKUP(CONCATENATE(P643,Q643),'Sheet1 (2)'!$N$6:$O$26,2,FALSE)</f>
        <v>12.5</v>
      </c>
      <c r="S643" s="173" t="s">
        <v>80</v>
      </c>
      <c r="T643" s="173" t="s">
        <v>80</v>
      </c>
      <c r="U643" s="168">
        <f>VLOOKUP(CONCATENATE(S643,T643),'Sheet1 (2)'!$P$6:$Q$26,2,FALSE)</f>
        <v>0</v>
      </c>
      <c r="V643" s="173" t="s">
        <v>80</v>
      </c>
      <c r="W643" s="173" t="s">
        <v>80</v>
      </c>
      <c r="X643" s="168">
        <f>VLOOKUP(CONCATENATE(V643,W643),'Sheet1 (2)'!$R$6:$S$26,2,FALSE)</f>
        <v>0</v>
      </c>
      <c r="Y643" s="173" t="s">
        <v>80</v>
      </c>
      <c r="Z643" s="173" t="s">
        <v>80</v>
      </c>
      <c r="AA643" s="168">
        <f>VLOOKUP(CONCATENATE(Y643,Z643),'Sheet1 (2)'!$T$6:$U$26,2,FALSE)</f>
        <v>0</v>
      </c>
      <c r="AB643" s="173" t="s">
        <v>80</v>
      </c>
      <c r="AC643" s="173" t="s">
        <v>80</v>
      </c>
      <c r="AD643" s="168">
        <f>VLOOKUP(CONCATENATE(AB643,AC643),'Sheet1 (2)'!$X$6:$Y$26,2,FALSE)</f>
        <v>0</v>
      </c>
      <c r="AE643" s="173" t="s">
        <v>82</v>
      </c>
      <c r="AF643" s="173" t="s">
        <v>81</v>
      </c>
      <c r="AG643" s="168">
        <f>VLOOKUP(CONCATENATE(AE643,AF643),'Sheet1 (2)'!$Z$6:$AA$26,2,FALSE)</f>
        <v>66</v>
      </c>
      <c r="AH643" s="172"/>
      <c r="AI643" s="175"/>
      <c r="AJ643" s="140"/>
      <c r="AK643" s="176" t="s">
        <v>282</v>
      </c>
      <c r="AL643" s="176" t="s">
        <v>76</v>
      </c>
      <c r="AM643" s="170">
        <f t="shared" si="18"/>
        <v>783</v>
      </c>
      <c r="AN643" s="147"/>
      <c r="AO643" s="155" t="s">
        <v>446</v>
      </c>
      <c r="AP643" s="156"/>
      <c r="AQ643" s="157">
        <v>2.5923895288000001</v>
      </c>
      <c r="AR643" s="158"/>
      <c r="AS643" s="145">
        <f>LOOKUP(rufmkm,'Sheet1 (2)'!$V$62:$V$71,'Sheet1 (2)'!$W$62:$W$71)</f>
        <v>30</v>
      </c>
      <c r="AT643" s="140"/>
      <c r="AU643" s="157">
        <f>IF(IF(D643='Sheet1 (2)'!$C$69,'Sheet1 (2)'!$D$69*('Sheet1 (2)'!$D$72-rut_index)/'Sheet1 (2)'!$D$72,IF(shee2!D643='Sheet1 (2)'!$C$70,'Sheet1 (2)'!$D$70*('Sheet1 (2)'!$D$72-rut_index)/'Sheet1 (2)'!$D$72,IF(shee2!D643='Sheet1 (2)'!$C$71,'Sheet1 (2)'!$D$71*('Sheet1 (2)'!$D$72-rut_index)/'Sheet1 (2)'!$D$72)))&lt;0,0,IF(D643='Sheet1 (2)'!$C$69,'Sheet1 (2)'!$D$69*('Sheet1 (2)'!$D$72-rut_index)/'Sheet1 (2)'!$D$72,IF(shee2!D643='Sheet1 (2)'!$C$70,'Sheet1 (2)'!$D$70*('Sheet1 (2)'!$D$72-rut_index)/'Sheet1 (2)'!$D$72,IF(shee2!D643='Sheet1 (2)'!$C$71,'Sheet1 (2)'!$D$71*('Sheet1 (2)'!$D$72-rut_index)/'Sheet1 (2)'!$D$72))))</f>
        <v>5</v>
      </c>
      <c r="AV643" s="157">
        <f>IF(IF(D643='Sheet1 (2)'!$C$69,'Sheet1 (2)'!$D$69*('Sheet1 (2)'!$D$72-crack_s_index)/'Sheet1 (2)'!$D$72,IF(shee2!D643='Sheet1 (2)'!$C$70,'Sheet1 (2)'!$D$70*('Sheet1 (2)'!$D$72-crack_s_index)/'Sheet1 (2)'!$D$72,IF(shee2!D643='Sheet1 (2)'!$C$71,'Sheet1 (2)'!$D$71*('Sheet1 (2)'!$D$72-crack_s_index)/'Sheet1 (2)'!$D$72)))&lt;0,0,IF(D643='Sheet1 (2)'!$C$69,'Sheet1 (2)'!$D$69*('Sheet1 (2)'!$D$72-crack_s_index)/'Sheet1 (2)'!$D$72,IF(shee2!D643='Sheet1 (2)'!$C$70,'Sheet1 (2)'!$D$70*('Sheet1 (2)'!$D$72-crack_s_index)/'Sheet1 (2)'!$D$72,IF(shee2!D643='Sheet1 (2)'!$C$71,'Sheet1 (2)'!$D$71*('Sheet1 (2)'!$D$72-crack_s_index)/'Sheet1 (2)'!$D$72))))</f>
        <v>2.9166666666666665</v>
      </c>
      <c r="AW643" s="157">
        <f>IF(IF(D643='Sheet1 (2)'!$C$69,'Sheet1 (2)'!$D$69*('Sheet1 (2)'!$D$72-crack_t_index)/'Sheet1 (2)'!$D$72,IF(shee2!D643='Sheet1 (2)'!$C$70,'Sheet1 (2)'!$D$70*('Sheet1 (2)'!$D$72-crack_t_index)/'Sheet1 (2)'!$D$72,IF(shee2!D643='Sheet1 (2)'!$C$71,'Sheet1 (2)'!$D$71*('Sheet1 (2)'!$D$72-crack_t_index)/'Sheet1 (2)'!$D$72)))&lt;0,0,IF(D643='Sheet1 (2)'!$C$69,'Sheet1 (2)'!$D$69*('Sheet1 (2)'!$D$72-crack_t_index)/'Sheet1 (2)'!$D$72,IF(shee2!D643='Sheet1 (2)'!$C$70,'Sheet1 (2)'!$D$70*('Sheet1 (2)'!$D$72-crack_t_index)/'Sheet1 (2)'!$D$72,IF(shee2!D643='Sheet1 (2)'!$C$71,'Sheet1 (2)'!$D$71*('Sheet1 (2)'!$D$72-crack_t_index)/'Sheet1 (2)'!$D$72))))</f>
        <v>3.9583333333333335</v>
      </c>
      <c r="AX643" s="157">
        <f>IF(IF(D643='Sheet1 (2)'!$C$69,'Sheet1 (2)'!$D$69*('Sheet1 (2)'!$D$72-rave_index)/'Sheet1 (2)'!$D$72,IF(shee2!D643='Sheet1 (2)'!$C$70,'Sheet1 (2)'!$D$70*('Sheet1 (2)'!$D$72-rave_index)/'Sheet1 (2)'!$D$72,IF(shee2!D643='Sheet1 (2)'!$C$71,'Sheet1 (2)'!$D$71*('Sheet1 (2)'!$D$72-rave_index)/'Sheet1 (2)'!$D$72)))&lt;0,0,IF(D643='Sheet1 (2)'!$C$69,'Sheet1 (2)'!$D$69*('Sheet1 (2)'!$D$72-rave_index)/'Sheet1 (2)'!$D$72,IF(shee2!D643='Sheet1 (2)'!$C$70,'Sheet1 (2)'!$D$70*('Sheet1 (2)'!$D$72-rave_index)/'Sheet1 (2)'!$D$72,IF(shee2!D643='Sheet1 (2)'!$C$71,'Sheet1 (2)'!$D$71*('Sheet1 (2)'!$D$72-rave_index)/'Sheet1 (2)'!$D$72))))</f>
        <v>5</v>
      </c>
      <c r="AY643" s="157">
        <f>IF(IF(D643='Sheet1 (2)'!$C$69,'Sheet1 (2)'!$D$69*('Sheet1 (2)'!$D$72-rough_index)/'Sheet1 (2)'!$D$72,IF(shee2!D643='Sheet1 (2)'!$C$70,'Sheet1 (2)'!$D$70*('Sheet1 (2)'!$D$72-rough_index)/'Sheet1 (2)'!$D$72,IF(shee2!D643='Sheet1 (2)'!$C$71,'Sheet1 (2)'!$D$71*('Sheet1 (2)'!$D$72-rough_index)/'Sheet1 (2)'!$D$72)))&lt;0,0,IF(D643='Sheet1 (2)'!$C$69,'Sheet1 (2)'!$D$69*('Sheet1 (2)'!$D$72-rough_index)/'Sheet1 (2)'!$D$72,IF(shee2!D643='Sheet1 (2)'!$C$70,'Sheet1 (2)'!$D$70*('Sheet1 (2)'!$D$72-rough_index)/'Sheet1 (2)'!$D$72,IF(shee2!D643='Sheet1 (2)'!$C$71,'Sheet1 (2)'!$D$71*('Sheet1 (2)'!$D$72-rough_index)/'Sheet1 (2)'!$D$72))))</f>
        <v>2.5</v>
      </c>
      <c r="AZ643" s="159">
        <f>+(AU643*'Sheet1 (2)'!$C$77)+(AV643*'Sheet1 (2)'!$C$78)+(AW643*'Sheet1 (2)'!$C$79)+(AX643*'Sheet1 (2)'!$C$80)+(AY643*'Sheet1 (2)'!$C$81)</f>
        <v>3.458333333333333</v>
      </c>
      <c r="BA643" s="213" t="str">
        <f t="shared" si="19"/>
        <v>Fair</v>
      </c>
      <c r="BE643">
        <f>IF(D643='Sheet1 (2)'!$C$61,'Sheet1 (2)'!$D$61*(counts^2)+'Sheet1 (2)'!$G$61*counts+'Sheet1 (2)'!$J$61,IF(D643='Sheet1 (2)'!$C$62,'Sheet1 (2)'!$D$62*counts+'Sheet1 (2)'!$G$62,IF(D643='Sheet1 (2)'!$C$63,'Sheet1 (2)'!$D$63*counts+'Sheet1 (2)'!$G$63,IF(D643='Sheet1 (2)'!$C$64,'Sheet1 (2)'!$D$64*counts+'Sheet1 (2)'!$G$64))))</f>
        <v>2.0984129299999998</v>
      </c>
    </row>
    <row r="644" spans="1:57" ht="12" customHeight="1">
      <c r="A644" s="145" t="s">
        <v>282</v>
      </c>
      <c r="B644" s="145" t="s">
        <v>76</v>
      </c>
      <c r="C644" s="170">
        <v>784</v>
      </c>
      <c r="D644" s="174" t="s">
        <v>77</v>
      </c>
      <c r="E644" s="171">
        <v>8</v>
      </c>
      <c r="F644" s="171">
        <v>2</v>
      </c>
      <c r="G644" s="171" t="s">
        <v>77</v>
      </c>
      <c r="H644" s="171">
        <v>1</v>
      </c>
      <c r="I644" s="171" t="s">
        <v>77</v>
      </c>
      <c r="J644" s="173" t="s">
        <v>80</v>
      </c>
      <c r="K644" s="173" t="s">
        <v>80</v>
      </c>
      <c r="L644" s="169">
        <f>VLOOKUP(CONCATENATE(J644,K644),'Sheet1 (2)'!$J$6:$K$26,2,FALSE)</f>
        <v>0</v>
      </c>
      <c r="M644" s="173" t="s">
        <v>82</v>
      </c>
      <c r="N644" s="173" t="s">
        <v>82</v>
      </c>
      <c r="O644" s="168">
        <f>VLOOKUP(CONCATENATE(M644,N644),'Sheet1 (2)'!$L$6:$M$26,2,FALSE)</f>
        <v>12.5</v>
      </c>
      <c r="P644" s="173" t="s">
        <v>82</v>
      </c>
      <c r="Q644" s="173" t="s">
        <v>82</v>
      </c>
      <c r="R644" s="168">
        <f>VLOOKUP(CONCATENATE(P644,Q644),'Sheet1 (2)'!$N$6:$O$26,2,FALSE)</f>
        <v>12.5</v>
      </c>
      <c r="S644" s="173" t="s">
        <v>78</v>
      </c>
      <c r="T644" s="173" t="s">
        <v>78</v>
      </c>
      <c r="U644" s="168">
        <f>VLOOKUP(CONCATENATE(S644,T644),'Sheet1 (2)'!$P$6:$Q$26,2,FALSE)</f>
        <v>2.5</v>
      </c>
      <c r="V644" s="173" t="s">
        <v>80</v>
      </c>
      <c r="W644" s="173" t="s">
        <v>80</v>
      </c>
      <c r="X644" s="168">
        <f>VLOOKUP(CONCATENATE(V644,W644),'Sheet1 (2)'!$R$6:$S$26,2,FALSE)</f>
        <v>0</v>
      </c>
      <c r="Y644" s="173" t="s">
        <v>80</v>
      </c>
      <c r="Z644" s="173" t="s">
        <v>80</v>
      </c>
      <c r="AA644" s="168">
        <f>VLOOKUP(CONCATENATE(Y644,Z644),'Sheet1 (2)'!$T$6:$U$26,2,FALSE)</f>
        <v>0</v>
      </c>
      <c r="AB644" s="173" t="s">
        <v>80</v>
      </c>
      <c r="AC644" s="173" t="s">
        <v>80</v>
      </c>
      <c r="AD644" s="168">
        <f>VLOOKUP(CONCATENATE(AB644,AC644),'Sheet1 (2)'!$X$6:$Y$26,2,FALSE)</f>
        <v>0</v>
      </c>
      <c r="AE644" s="173" t="s">
        <v>82</v>
      </c>
      <c r="AF644" s="173" t="s">
        <v>81</v>
      </c>
      <c r="AG644" s="168">
        <f>VLOOKUP(CONCATENATE(AE644,AF644),'Sheet1 (2)'!$Z$6:$AA$26,2,FALSE)</f>
        <v>66</v>
      </c>
      <c r="AH644" s="172"/>
      <c r="AI644" s="175"/>
      <c r="AJ644" s="140"/>
      <c r="AK644" s="176" t="s">
        <v>282</v>
      </c>
      <c r="AL644" s="176" t="s">
        <v>76</v>
      </c>
      <c r="AM644" s="170">
        <f t="shared" si="18"/>
        <v>784</v>
      </c>
      <c r="AN644" s="147"/>
      <c r="AO644" s="155"/>
      <c r="AP644" s="156"/>
      <c r="AQ644" s="157">
        <v>2.4571699328000003</v>
      </c>
      <c r="AR644" s="158"/>
      <c r="AS644" s="145">
        <f>LOOKUP(rufmkm,'Sheet1 (2)'!$V$62:$V$71,'Sheet1 (2)'!$W$62:$W$71)</f>
        <v>30</v>
      </c>
      <c r="AT644" s="140"/>
      <c r="AU644" s="157">
        <f>IF(IF(D644='Sheet1 (2)'!$C$69,'Sheet1 (2)'!$D$69*('Sheet1 (2)'!$D$72-rut_index)/'Sheet1 (2)'!$D$72,IF(shee2!D644='Sheet1 (2)'!$C$70,'Sheet1 (2)'!$D$70*('Sheet1 (2)'!$D$72-rut_index)/'Sheet1 (2)'!$D$72,IF(shee2!D644='Sheet1 (2)'!$C$71,'Sheet1 (2)'!$D$71*('Sheet1 (2)'!$D$72-rut_index)/'Sheet1 (2)'!$D$72)))&lt;0,0,IF(D644='Sheet1 (2)'!$C$69,'Sheet1 (2)'!$D$69*('Sheet1 (2)'!$D$72-rut_index)/'Sheet1 (2)'!$D$72,IF(shee2!D644='Sheet1 (2)'!$C$70,'Sheet1 (2)'!$D$70*('Sheet1 (2)'!$D$72-rut_index)/'Sheet1 (2)'!$D$72,IF(shee2!D644='Sheet1 (2)'!$C$71,'Sheet1 (2)'!$D$71*('Sheet1 (2)'!$D$72-rut_index)/'Sheet1 (2)'!$D$72))))</f>
        <v>5</v>
      </c>
      <c r="AV644" s="157">
        <f>IF(IF(D644='Sheet1 (2)'!$C$69,'Sheet1 (2)'!$D$69*('Sheet1 (2)'!$D$72-crack_s_index)/'Sheet1 (2)'!$D$72,IF(shee2!D644='Sheet1 (2)'!$C$70,'Sheet1 (2)'!$D$70*('Sheet1 (2)'!$D$72-crack_s_index)/'Sheet1 (2)'!$D$72,IF(shee2!D644='Sheet1 (2)'!$C$71,'Sheet1 (2)'!$D$71*('Sheet1 (2)'!$D$72-crack_s_index)/'Sheet1 (2)'!$D$72)))&lt;0,0,IF(D644='Sheet1 (2)'!$C$69,'Sheet1 (2)'!$D$69*('Sheet1 (2)'!$D$72-crack_s_index)/'Sheet1 (2)'!$D$72,IF(shee2!D644='Sheet1 (2)'!$C$70,'Sheet1 (2)'!$D$70*('Sheet1 (2)'!$D$72-crack_s_index)/'Sheet1 (2)'!$D$72,IF(shee2!D644='Sheet1 (2)'!$C$71,'Sheet1 (2)'!$D$71*('Sheet1 (2)'!$D$72-crack_s_index)/'Sheet1 (2)'!$D$72))))</f>
        <v>3.9583333333333335</v>
      </c>
      <c r="AW644" s="157">
        <f>IF(IF(D644='Sheet1 (2)'!$C$69,'Sheet1 (2)'!$D$69*('Sheet1 (2)'!$D$72-crack_t_index)/'Sheet1 (2)'!$D$72,IF(shee2!D644='Sheet1 (2)'!$C$70,'Sheet1 (2)'!$D$70*('Sheet1 (2)'!$D$72-crack_t_index)/'Sheet1 (2)'!$D$72,IF(shee2!D644='Sheet1 (2)'!$C$71,'Sheet1 (2)'!$D$71*('Sheet1 (2)'!$D$72-crack_t_index)/'Sheet1 (2)'!$D$72)))&lt;0,0,IF(D644='Sheet1 (2)'!$C$69,'Sheet1 (2)'!$D$69*('Sheet1 (2)'!$D$72-crack_t_index)/'Sheet1 (2)'!$D$72,IF(shee2!D644='Sheet1 (2)'!$C$70,'Sheet1 (2)'!$D$70*('Sheet1 (2)'!$D$72-crack_t_index)/'Sheet1 (2)'!$D$72,IF(shee2!D644='Sheet1 (2)'!$C$71,'Sheet1 (2)'!$D$71*('Sheet1 (2)'!$D$72-crack_t_index)/'Sheet1 (2)'!$D$72))))</f>
        <v>3.9583333333333335</v>
      </c>
      <c r="AX644" s="157">
        <f>IF(IF(D644='Sheet1 (2)'!$C$69,'Sheet1 (2)'!$D$69*('Sheet1 (2)'!$D$72-rave_index)/'Sheet1 (2)'!$D$72,IF(shee2!D644='Sheet1 (2)'!$C$70,'Sheet1 (2)'!$D$70*('Sheet1 (2)'!$D$72-rave_index)/'Sheet1 (2)'!$D$72,IF(shee2!D644='Sheet1 (2)'!$C$71,'Sheet1 (2)'!$D$71*('Sheet1 (2)'!$D$72-rave_index)/'Sheet1 (2)'!$D$72)))&lt;0,0,IF(D644='Sheet1 (2)'!$C$69,'Sheet1 (2)'!$D$69*('Sheet1 (2)'!$D$72-rave_index)/'Sheet1 (2)'!$D$72,IF(shee2!D644='Sheet1 (2)'!$C$70,'Sheet1 (2)'!$D$70*('Sheet1 (2)'!$D$72-rave_index)/'Sheet1 (2)'!$D$72,IF(shee2!D644='Sheet1 (2)'!$C$71,'Sheet1 (2)'!$D$71*('Sheet1 (2)'!$D$72-rave_index)/'Sheet1 (2)'!$D$72))))</f>
        <v>5</v>
      </c>
      <c r="AY644" s="157">
        <f>IF(IF(D644='Sheet1 (2)'!$C$69,'Sheet1 (2)'!$D$69*('Sheet1 (2)'!$D$72-rough_index)/'Sheet1 (2)'!$D$72,IF(shee2!D644='Sheet1 (2)'!$C$70,'Sheet1 (2)'!$D$70*('Sheet1 (2)'!$D$72-rough_index)/'Sheet1 (2)'!$D$72,IF(shee2!D644='Sheet1 (2)'!$C$71,'Sheet1 (2)'!$D$71*('Sheet1 (2)'!$D$72-rough_index)/'Sheet1 (2)'!$D$72)))&lt;0,0,IF(D644='Sheet1 (2)'!$C$69,'Sheet1 (2)'!$D$69*('Sheet1 (2)'!$D$72-rough_index)/'Sheet1 (2)'!$D$72,IF(shee2!D644='Sheet1 (2)'!$C$70,'Sheet1 (2)'!$D$70*('Sheet1 (2)'!$D$72-rough_index)/'Sheet1 (2)'!$D$72,IF(shee2!D644='Sheet1 (2)'!$C$71,'Sheet1 (2)'!$D$71*('Sheet1 (2)'!$D$72-rough_index)/'Sheet1 (2)'!$D$72))))</f>
        <v>2.5</v>
      </c>
      <c r="AZ644" s="159">
        <f>+(AU644*'Sheet1 (2)'!$C$77)+(AV644*'Sheet1 (2)'!$C$78)+(AW644*'Sheet1 (2)'!$C$79)+(AX644*'Sheet1 (2)'!$C$80)+(AY644*'Sheet1 (2)'!$C$81)</f>
        <v>3.833333333333333</v>
      </c>
      <c r="BA644" s="213" t="str">
        <f t="shared" si="19"/>
        <v>Fair</v>
      </c>
      <c r="BE644">
        <f>IF(D644='Sheet1 (2)'!$C$61,'Sheet1 (2)'!$D$61*(counts^2)+'Sheet1 (2)'!$G$61*counts+'Sheet1 (2)'!$J$61,IF(D644='Sheet1 (2)'!$C$62,'Sheet1 (2)'!$D$62*counts+'Sheet1 (2)'!$G$62,IF(D644='Sheet1 (2)'!$C$63,'Sheet1 (2)'!$D$63*counts+'Sheet1 (2)'!$G$63,IF(D644='Sheet1 (2)'!$C$64,'Sheet1 (2)'!$D$64*counts+'Sheet1 (2)'!$G$64))))</f>
        <v>2.0984129299999998</v>
      </c>
    </row>
    <row r="645" spans="1:57" ht="12" customHeight="1">
      <c r="A645" s="145" t="s">
        <v>282</v>
      </c>
      <c r="B645" s="145" t="s">
        <v>76</v>
      </c>
      <c r="C645" s="170">
        <v>785</v>
      </c>
      <c r="D645" s="174" t="s">
        <v>77</v>
      </c>
      <c r="E645" s="171">
        <v>8</v>
      </c>
      <c r="F645" s="171">
        <v>2</v>
      </c>
      <c r="G645" s="171" t="s">
        <v>77</v>
      </c>
      <c r="H645" s="171">
        <v>1</v>
      </c>
      <c r="I645" s="171" t="s">
        <v>77</v>
      </c>
      <c r="J645" s="173" t="s">
        <v>80</v>
      </c>
      <c r="K645" s="173" t="s">
        <v>80</v>
      </c>
      <c r="L645" s="169">
        <f>VLOOKUP(CONCATENATE(J645,K645),'Sheet1 (2)'!$J$6:$K$26,2,FALSE)</f>
        <v>0</v>
      </c>
      <c r="M645" s="173" t="s">
        <v>82</v>
      </c>
      <c r="N645" s="173" t="s">
        <v>82</v>
      </c>
      <c r="O645" s="168">
        <f>VLOOKUP(CONCATENATE(M645,N645),'Sheet1 (2)'!$L$6:$M$26,2,FALSE)</f>
        <v>12.5</v>
      </c>
      <c r="P645" s="173" t="s">
        <v>82</v>
      </c>
      <c r="Q645" s="173" t="s">
        <v>82</v>
      </c>
      <c r="R645" s="168">
        <f>VLOOKUP(CONCATENATE(P645,Q645),'Sheet1 (2)'!$N$6:$O$26,2,FALSE)</f>
        <v>12.5</v>
      </c>
      <c r="S645" s="173" t="s">
        <v>80</v>
      </c>
      <c r="T645" s="173" t="s">
        <v>80</v>
      </c>
      <c r="U645" s="168">
        <f>VLOOKUP(CONCATENATE(S645,T645),'Sheet1 (2)'!$P$6:$Q$26,2,FALSE)</f>
        <v>0</v>
      </c>
      <c r="V645" s="173" t="s">
        <v>80</v>
      </c>
      <c r="W645" s="173" t="s">
        <v>80</v>
      </c>
      <c r="X645" s="168">
        <f>VLOOKUP(CONCATENATE(V645,W645),'Sheet1 (2)'!$R$6:$S$26,2,FALSE)</f>
        <v>0</v>
      </c>
      <c r="Y645" s="173" t="s">
        <v>80</v>
      </c>
      <c r="Z645" s="173" t="s">
        <v>80</v>
      </c>
      <c r="AA645" s="168">
        <f>VLOOKUP(CONCATENATE(Y645,Z645),'Sheet1 (2)'!$T$6:$U$26,2,FALSE)</f>
        <v>0</v>
      </c>
      <c r="AB645" s="173" t="s">
        <v>80</v>
      </c>
      <c r="AC645" s="173" t="s">
        <v>80</v>
      </c>
      <c r="AD645" s="168">
        <f>VLOOKUP(CONCATENATE(AB645,AC645),'Sheet1 (2)'!$X$6:$Y$26,2,FALSE)</f>
        <v>0</v>
      </c>
      <c r="AE645" s="173" t="s">
        <v>82</v>
      </c>
      <c r="AF645" s="173" t="s">
        <v>81</v>
      </c>
      <c r="AG645" s="168">
        <f>VLOOKUP(CONCATENATE(AE645,AF645),'Sheet1 (2)'!$Z$6:$AA$26,2,FALSE)</f>
        <v>66</v>
      </c>
      <c r="AH645" s="172"/>
      <c r="AI645" s="175"/>
      <c r="AJ645" s="140"/>
      <c r="AK645" s="176" t="s">
        <v>282</v>
      </c>
      <c r="AL645" s="176" t="s">
        <v>76</v>
      </c>
      <c r="AM645" s="170">
        <f t="shared" si="18"/>
        <v>785</v>
      </c>
      <c r="AN645" s="147"/>
      <c r="AO645" s="155"/>
      <c r="AP645" s="156"/>
      <c r="AQ645" s="157">
        <v>2.2668730188000001</v>
      </c>
      <c r="AR645" s="158"/>
      <c r="AS645" s="145">
        <f>LOOKUP(rufmkm,'Sheet1 (2)'!$V$62:$V$71,'Sheet1 (2)'!$W$62:$W$71)</f>
        <v>30</v>
      </c>
      <c r="AT645" s="140"/>
      <c r="AU645" s="157">
        <f>IF(IF(D645='Sheet1 (2)'!$C$69,'Sheet1 (2)'!$D$69*('Sheet1 (2)'!$D$72-rut_index)/'Sheet1 (2)'!$D$72,IF(shee2!D645='Sheet1 (2)'!$C$70,'Sheet1 (2)'!$D$70*('Sheet1 (2)'!$D$72-rut_index)/'Sheet1 (2)'!$D$72,IF(shee2!D645='Sheet1 (2)'!$C$71,'Sheet1 (2)'!$D$71*('Sheet1 (2)'!$D$72-rut_index)/'Sheet1 (2)'!$D$72)))&lt;0,0,IF(D645='Sheet1 (2)'!$C$69,'Sheet1 (2)'!$D$69*('Sheet1 (2)'!$D$72-rut_index)/'Sheet1 (2)'!$D$72,IF(shee2!D645='Sheet1 (2)'!$C$70,'Sheet1 (2)'!$D$70*('Sheet1 (2)'!$D$72-rut_index)/'Sheet1 (2)'!$D$72,IF(shee2!D645='Sheet1 (2)'!$C$71,'Sheet1 (2)'!$D$71*('Sheet1 (2)'!$D$72-rut_index)/'Sheet1 (2)'!$D$72))))</f>
        <v>5</v>
      </c>
      <c r="AV645" s="157">
        <f>IF(IF(D645='Sheet1 (2)'!$C$69,'Sheet1 (2)'!$D$69*('Sheet1 (2)'!$D$72-crack_s_index)/'Sheet1 (2)'!$D$72,IF(shee2!D645='Sheet1 (2)'!$C$70,'Sheet1 (2)'!$D$70*('Sheet1 (2)'!$D$72-crack_s_index)/'Sheet1 (2)'!$D$72,IF(shee2!D645='Sheet1 (2)'!$C$71,'Sheet1 (2)'!$D$71*('Sheet1 (2)'!$D$72-crack_s_index)/'Sheet1 (2)'!$D$72)))&lt;0,0,IF(D645='Sheet1 (2)'!$C$69,'Sheet1 (2)'!$D$69*('Sheet1 (2)'!$D$72-crack_s_index)/'Sheet1 (2)'!$D$72,IF(shee2!D645='Sheet1 (2)'!$C$70,'Sheet1 (2)'!$D$70*('Sheet1 (2)'!$D$72-crack_s_index)/'Sheet1 (2)'!$D$72,IF(shee2!D645='Sheet1 (2)'!$C$71,'Sheet1 (2)'!$D$71*('Sheet1 (2)'!$D$72-crack_s_index)/'Sheet1 (2)'!$D$72))))</f>
        <v>3.9583333333333335</v>
      </c>
      <c r="AW645" s="157">
        <f>IF(IF(D645='Sheet1 (2)'!$C$69,'Sheet1 (2)'!$D$69*('Sheet1 (2)'!$D$72-crack_t_index)/'Sheet1 (2)'!$D$72,IF(shee2!D645='Sheet1 (2)'!$C$70,'Sheet1 (2)'!$D$70*('Sheet1 (2)'!$D$72-crack_t_index)/'Sheet1 (2)'!$D$72,IF(shee2!D645='Sheet1 (2)'!$C$71,'Sheet1 (2)'!$D$71*('Sheet1 (2)'!$D$72-crack_t_index)/'Sheet1 (2)'!$D$72)))&lt;0,0,IF(D645='Sheet1 (2)'!$C$69,'Sheet1 (2)'!$D$69*('Sheet1 (2)'!$D$72-crack_t_index)/'Sheet1 (2)'!$D$72,IF(shee2!D645='Sheet1 (2)'!$C$70,'Sheet1 (2)'!$D$70*('Sheet1 (2)'!$D$72-crack_t_index)/'Sheet1 (2)'!$D$72,IF(shee2!D645='Sheet1 (2)'!$C$71,'Sheet1 (2)'!$D$71*('Sheet1 (2)'!$D$72-crack_t_index)/'Sheet1 (2)'!$D$72))))</f>
        <v>3.9583333333333335</v>
      </c>
      <c r="AX645" s="157">
        <f>IF(IF(D645='Sheet1 (2)'!$C$69,'Sheet1 (2)'!$D$69*('Sheet1 (2)'!$D$72-rave_index)/'Sheet1 (2)'!$D$72,IF(shee2!D645='Sheet1 (2)'!$C$70,'Sheet1 (2)'!$D$70*('Sheet1 (2)'!$D$72-rave_index)/'Sheet1 (2)'!$D$72,IF(shee2!D645='Sheet1 (2)'!$C$71,'Sheet1 (2)'!$D$71*('Sheet1 (2)'!$D$72-rave_index)/'Sheet1 (2)'!$D$72)))&lt;0,0,IF(D645='Sheet1 (2)'!$C$69,'Sheet1 (2)'!$D$69*('Sheet1 (2)'!$D$72-rave_index)/'Sheet1 (2)'!$D$72,IF(shee2!D645='Sheet1 (2)'!$C$70,'Sheet1 (2)'!$D$70*('Sheet1 (2)'!$D$72-rave_index)/'Sheet1 (2)'!$D$72,IF(shee2!D645='Sheet1 (2)'!$C$71,'Sheet1 (2)'!$D$71*('Sheet1 (2)'!$D$72-rave_index)/'Sheet1 (2)'!$D$72))))</f>
        <v>5</v>
      </c>
      <c r="AY645" s="157">
        <f>IF(IF(D645='Sheet1 (2)'!$C$69,'Sheet1 (2)'!$D$69*('Sheet1 (2)'!$D$72-rough_index)/'Sheet1 (2)'!$D$72,IF(shee2!D645='Sheet1 (2)'!$C$70,'Sheet1 (2)'!$D$70*('Sheet1 (2)'!$D$72-rough_index)/'Sheet1 (2)'!$D$72,IF(shee2!D645='Sheet1 (2)'!$C$71,'Sheet1 (2)'!$D$71*('Sheet1 (2)'!$D$72-rough_index)/'Sheet1 (2)'!$D$72)))&lt;0,0,IF(D645='Sheet1 (2)'!$C$69,'Sheet1 (2)'!$D$69*('Sheet1 (2)'!$D$72-rough_index)/'Sheet1 (2)'!$D$72,IF(shee2!D645='Sheet1 (2)'!$C$70,'Sheet1 (2)'!$D$70*('Sheet1 (2)'!$D$72-rough_index)/'Sheet1 (2)'!$D$72,IF(shee2!D645='Sheet1 (2)'!$C$71,'Sheet1 (2)'!$D$71*('Sheet1 (2)'!$D$72-rough_index)/'Sheet1 (2)'!$D$72))))</f>
        <v>2.5</v>
      </c>
      <c r="AZ645" s="159">
        <f>+(AU645*'Sheet1 (2)'!$C$77)+(AV645*'Sheet1 (2)'!$C$78)+(AW645*'Sheet1 (2)'!$C$79)+(AX645*'Sheet1 (2)'!$C$80)+(AY645*'Sheet1 (2)'!$C$81)</f>
        <v>3.833333333333333</v>
      </c>
      <c r="BA645" s="213" t="str">
        <f t="shared" si="19"/>
        <v>Fair</v>
      </c>
      <c r="BE645">
        <f>IF(D645='Sheet1 (2)'!$C$61,'Sheet1 (2)'!$D$61*(counts^2)+'Sheet1 (2)'!$G$61*counts+'Sheet1 (2)'!$J$61,IF(D645='Sheet1 (2)'!$C$62,'Sheet1 (2)'!$D$62*counts+'Sheet1 (2)'!$G$62,IF(D645='Sheet1 (2)'!$C$63,'Sheet1 (2)'!$D$63*counts+'Sheet1 (2)'!$G$63,IF(D645='Sheet1 (2)'!$C$64,'Sheet1 (2)'!$D$64*counts+'Sheet1 (2)'!$G$64))))</f>
        <v>2.0984129299999998</v>
      </c>
    </row>
    <row r="646" spans="1:57" ht="12" customHeight="1">
      <c r="A646" s="145" t="s">
        <v>282</v>
      </c>
      <c r="B646" s="145" t="s">
        <v>76</v>
      </c>
      <c r="C646" s="170">
        <v>786</v>
      </c>
      <c r="D646" s="174" t="s">
        <v>77</v>
      </c>
      <c r="E646" s="171">
        <v>8</v>
      </c>
      <c r="F646" s="171">
        <v>2</v>
      </c>
      <c r="G646" s="171" t="s">
        <v>77</v>
      </c>
      <c r="H646" s="171">
        <v>1</v>
      </c>
      <c r="I646" s="171" t="s">
        <v>77</v>
      </c>
      <c r="J646" s="173" t="s">
        <v>80</v>
      </c>
      <c r="K646" s="173" t="s">
        <v>80</v>
      </c>
      <c r="L646" s="169">
        <f>VLOOKUP(CONCATENATE(J646,K646),'Sheet1 (2)'!$J$6:$K$26,2,FALSE)</f>
        <v>0</v>
      </c>
      <c r="M646" s="173" t="s">
        <v>82</v>
      </c>
      <c r="N646" s="173" t="s">
        <v>82</v>
      </c>
      <c r="O646" s="168">
        <f>VLOOKUP(CONCATENATE(M646,N646),'Sheet1 (2)'!$L$6:$M$26,2,FALSE)</f>
        <v>12.5</v>
      </c>
      <c r="P646" s="173" t="s">
        <v>82</v>
      </c>
      <c r="Q646" s="173" t="s">
        <v>82</v>
      </c>
      <c r="R646" s="168">
        <f>VLOOKUP(CONCATENATE(P646,Q646),'Sheet1 (2)'!$N$6:$O$26,2,FALSE)</f>
        <v>12.5</v>
      </c>
      <c r="S646" s="173" t="s">
        <v>80</v>
      </c>
      <c r="T646" s="173" t="s">
        <v>80</v>
      </c>
      <c r="U646" s="168">
        <f>VLOOKUP(CONCATENATE(S646,T646),'Sheet1 (2)'!$P$6:$Q$26,2,FALSE)</f>
        <v>0</v>
      </c>
      <c r="V646" s="173" t="s">
        <v>80</v>
      </c>
      <c r="W646" s="173" t="s">
        <v>80</v>
      </c>
      <c r="X646" s="168">
        <f>VLOOKUP(CONCATENATE(V646,W646),'Sheet1 (2)'!$R$6:$S$26,2,FALSE)</f>
        <v>0</v>
      </c>
      <c r="Y646" s="173" t="s">
        <v>80</v>
      </c>
      <c r="Z646" s="173" t="s">
        <v>80</v>
      </c>
      <c r="AA646" s="168">
        <f>VLOOKUP(CONCATENATE(Y646,Z646),'Sheet1 (2)'!$T$6:$U$26,2,FALSE)</f>
        <v>0</v>
      </c>
      <c r="AB646" s="173" t="s">
        <v>80</v>
      </c>
      <c r="AC646" s="173" t="s">
        <v>80</v>
      </c>
      <c r="AD646" s="168">
        <f>VLOOKUP(CONCATENATE(AB646,AC646),'Sheet1 (2)'!$X$6:$Y$26,2,FALSE)</f>
        <v>0</v>
      </c>
      <c r="AE646" s="173" t="s">
        <v>82</v>
      </c>
      <c r="AF646" s="173" t="s">
        <v>81</v>
      </c>
      <c r="AG646" s="168">
        <f>VLOOKUP(CONCATENATE(AE646,AF646),'Sheet1 (2)'!$Z$6:$AA$26,2,FALSE)</f>
        <v>66</v>
      </c>
      <c r="AH646" s="172"/>
      <c r="AI646" s="175"/>
      <c r="AJ646" s="140"/>
      <c r="AK646" s="176" t="s">
        <v>282</v>
      </c>
      <c r="AL646" s="176" t="s">
        <v>76</v>
      </c>
      <c r="AM646" s="170">
        <f t="shared" si="18"/>
        <v>786</v>
      </c>
      <c r="AN646" s="147"/>
      <c r="AO646" s="155" t="s">
        <v>447</v>
      </c>
      <c r="AP646" s="156"/>
      <c r="AQ646" s="157">
        <v>2.3434736000000003</v>
      </c>
      <c r="AR646" s="158"/>
      <c r="AS646" s="145">
        <f>LOOKUP(rufmkm,'Sheet1 (2)'!$V$62:$V$71,'Sheet1 (2)'!$W$62:$W$71)</f>
        <v>30</v>
      </c>
      <c r="AT646" s="140"/>
      <c r="AU646" s="157">
        <f>IF(IF(D646='Sheet1 (2)'!$C$69,'Sheet1 (2)'!$D$69*('Sheet1 (2)'!$D$72-rut_index)/'Sheet1 (2)'!$D$72,IF(shee2!D646='Sheet1 (2)'!$C$70,'Sheet1 (2)'!$D$70*('Sheet1 (2)'!$D$72-rut_index)/'Sheet1 (2)'!$D$72,IF(shee2!D646='Sheet1 (2)'!$C$71,'Sheet1 (2)'!$D$71*('Sheet1 (2)'!$D$72-rut_index)/'Sheet1 (2)'!$D$72)))&lt;0,0,IF(D646='Sheet1 (2)'!$C$69,'Sheet1 (2)'!$D$69*('Sheet1 (2)'!$D$72-rut_index)/'Sheet1 (2)'!$D$72,IF(shee2!D646='Sheet1 (2)'!$C$70,'Sheet1 (2)'!$D$70*('Sheet1 (2)'!$D$72-rut_index)/'Sheet1 (2)'!$D$72,IF(shee2!D646='Sheet1 (2)'!$C$71,'Sheet1 (2)'!$D$71*('Sheet1 (2)'!$D$72-rut_index)/'Sheet1 (2)'!$D$72))))</f>
        <v>5</v>
      </c>
      <c r="AV646" s="157">
        <f>IF(IF(D646='Sheet1 (2)'!$C$69,'Sheet1 (2)'!$D$69*('Sheet1 (2)'!$D$72-crack_s_index)/'Sheet1 (2)'!$D$72,IF(shee2!D646='Sheet1 (2)'!$C$70,'Sheet1 (2)'!$D$70*('Sheet1 (2)'!$D$72-crack_s_index)/'Sheet1 (2)'!$D$72,IF(shee2!D646='Sheet1 (2)'!$C$71,'Sheet1 (2)'!$D$71*('Sheet1 (2)'!$D$72-crack_s_index)/'Sheet1 (2)'!$D$72)))&lt;0,0,IF(D646='Sheet1 (2)'!$C$69,'Sheet1 (2)'!$D$69*('Sheet1 (2)'!$D$72-crack_s_index)/'Sheet1 (2)'!$D$72,IF(shee2!D646='Sheet1 (2)'!$C$70,'Sheet1 (2)'!$D$70*('Sheet1 (2)'!$D$72-crack_s_index)/'Sheet1 (2)'!$D$72,IF(shee2!D646='Sheet1 (2)'!$C$71,'Sheet1 (2)'!$D$71*('Sheet1 (2)'!$D$72-crack_s_index)/'Sheet1 (2)'!$D$72))))</f>
        <v>3.9583333333333335</v>
      </c>
      <c r="AW646" s="157">
        <f>IF(IF(D646='Sheet1 (2)'!$C$69,'Sheet1 (2)'!$D$69*('Sheet1 (2)'!$D$72-crack_t_index)/'Sheet1 (2)'!$D$72,IF(shee2!D646='Sheet1 (2)'!$C$70,'Sheet1 (2)'!$D$70*('Sheet1 (2)'!$D$72-crack_t_index)/'Sheet1 (2)'!$D$72,IF(shee2!D646='Sheet1 (2)'!$C$71,'Sheet1 (2)'!$D$71*('Sheet1 (2)'!$D$72-crack_t_index)/'Sheet1 (2)'!$D$72)))&lt;0,0,IF(D646='Sheet1 (2)'!$C$69,'Sheet1 (2)'!$D$69*('Sheet1 (2)'!$D$72-crack_t_index)/'Sheet1 (2)'!$D$72,IF(shee2!D646='Sheet1 (2)'!$C$70,'Sheet1 (2)'!$D$70*('Sheet1 (2)'!$D$72-crack_t_index)/'Sheet1 (2)'!$D$72,IF(shee2!D646='Sheet1 (2)'!$C$71,'Sheet1 (2)'!$D$71*('Sheet1 (2)'!$D$72-crack_t_index)/'Sheet1 (2)'!$D$72))))</f>
        <v>3.9583333333333335</v>
      </c>
      <c r="AX646" s="157">
        <f>IF(IF(D646='Sheet1 (2)'!$C$69,'Sheet1 (2)'!$D$69*('Sheet1 (2)'!$D$72-rave_index)/'Sheet1 (2)'!$D$72,IF(shee2!D646='Sheet1 (2)'!$C$70,'Sheet1 (2)'!$D$70*('Sheet1 (2)'!$D$72-rave_index)/'Sheet1 (2)'!$D$72,IF(shee2!D646='Sheet1 (2)'!$C$71,'Sheet1 (2)'!$D$71*('Sheet1 (2)'!$D$72-rave_index)/'Sheet1 (2)'!$D$72)))&lt;0,0,IF(D646='Sheet1 (2)'!$C$69,'Sheet1 (2)'!$D$69*('Sheet1 (2)'!$D$72-rave_index)/'Sheet1 (2)'!$D$72,IF(shee2!D646='Sheet1 (2)'!$C$70,'Sheet1 (2)'!$D$70*('Sheet1 (2)'!$D$72-rave_index)/'Sheet1 (2)'!$D$72,IF(shee2!D646='Sheet1 (2)'!$C$71,'Sheet1 (2)'!$D$71*('Sheet1 (2)'!$D$72-rave_index)/'Sheet1 (2)'!$D$72))))</f>
        <v>5</v>
      </c>
      <c r="AY646" s="157">
        <f>IF(IF(D646='Sheet1 (2)'!$C$69,'Sheet1 (2)'!$D$69*('Sheet1 (2)'!$D$72-rough_index)/'Sheet1 (2)'!$D$72,IF(shee2!D646='Sheet1 (2)'!$C$70,'Sheet1 (2)'!$D$70*('Sheet1 (2)'!$D$72-rough_index)/'Sheet1 (2)'!$D$72,IF(shee2!D646='Sheet1 (2)'!$C$71,'Sheet1 (2)'!$D$71*('Sheet1 (2)'!$D$72-rough_index)/'Sheet1 (2)'!$D$72)))&lt;0,0,IF(D646='Sheet1 (2)'!$C$69,'Sheet1 (2)'!$D$69*('Sheet1 (2)'!$D$72-rough_index)/'Sheet1 (2)'!$D$72,IF(shee2!D646='Sheet1 (2)'!$C$70,'Sheet1 (2)'!$D$70*('Sheet1 (2)'!$D$72-rough_index)/'Sheet1 (2)'!$D$72,IF(shee2!D646='Sheet1 (2)'!$C$71,'Sheet1 (2)'!$D$71*('Sheet1 (2)'!$D$72-rough_index)/'Sheet1 (2)'!$D$72))))</f>
        <v>2.5</v>
      </c>
      <c r="AZ646" s="159">
        <f>+(AU646*'Sheet1 (2)'!$C$77)+(AV646*'Sheet1 (2)'!$C$78)+(AW646*'Sheet1 (2)'!$C$79)+(AX646*'Sheet1 (2)'!$C$80)+(AY646*'Sheet1 (2)'!$C$81)</f>
        <v>3.833333333333333</v>
      </c>
      <c r="BA646" s="213" t="str">
        <f t="shared" si="19"/>
        <v>Fair</v>
      </c>
      <c r="BE646">
        <f>IF(D646='Sheet1 (2)'!$C$61,'Sheet1 (2)'!$D$61*(counts^2)+'Sheet1 (2)'!$G$61*counts+'Sheet1 (2)'!$J$61,IF(D646='Sheet1 (2)'!$C$62,'Sheet1 (2)'!$D$62*counts+'Sheet1 (2)'!$G$62,IF(D646='Sheet1 (2)'!$C$63,'Sheet1 (2)'!$D$63*counts+'Sheet1 (2)'!$G$63,IF(D646='Sheet1 (2)'!$C$64,'Sheet1 (2)'!$D$64*counts+'Sheet1 (2)'!$G$64))))</f>
        <v>2.0984129299999998</v>
      </c>
    </row>
    <row r="647" spans="1:57" ht="12" customHeight="1">
      <c r="A647" s="145" t="s">
        <v>282</v>
      </c>
      <c r="B647" s="145" t="s">
        <v>76</v>
      </c>
      <c r="C647" s="170">
        <v>787</v>
      </c>
      <c r="D647" s="174" t="s">
        <v>77</v>
      </c>
      <c r="E647" s="171">
        <v>8</v>
      </c>
      <c r="F647" s="171">
        <v>2</v>
      </c>
      <c r="G647" s="171" t="s">
        <v>77</v>
      </c>
      <c r="H647" s="171">
        <v>1</v>
      </c>
      <c r="I647" s="171" t="s">
        <v>77</v>
      </c>
      <c r="J647" s="173" t="s">
        <v>80</v>
      </c>
      <c r="K647" s="173" t="s">
        <v>80</v>
      </c>
      <c r="L647" s="169">
        <f>VLOOKUP(CONCATENATE(J647,K647),'Sheet1 (2)'!$J$6:$K$26,2,FALSE)</f>
        <v>0</v>
      </c>
      <c r="M647" s="173" t="s">
        <v>82</v>
      </c>
      <c r="N647" s="173" t="s">
        <v>82</v>
      </c>
      <c r="O647" s="168">
        <f>VLOOKUP(CONCATENATE(M647,N647),'Sheet1 (2)'!$L$6:$M$26,2,FALSE)</f>
        <v>12.5</v>
      </c>
      <c r="P647" s="173" t="s">
        <v>82</v>
      </c>
      <c r="Q647" s="173" t="s">
        <v>82</v>
      </c>
      <c r="R647" s="168">
        <f>VLOOKUP(CONCATENATE(P647,Q647),'Sheet1 (2)'!$N$6:$O$26,2,FALSE)</f>
        <v>12.5</v>
      </c>
      <c r="S647" s="173" t="s">
        <v>80</v>
      </c>
      <c r="T647" s="173" t="s">
        <v>80</v>
      </c>
      <c r="U647" s="168">
        <f>VLOOKUP(CONCATENATE(S647,T647),'Sheet1 (2)'!$P$6:$Q$26,2,FALSE)</f>
        <v>0</v>
      </c>
      <c r="V647" s="173" t="s">
        <v>80</v>
      </c>
      <c r="W647" s="173" t="s">
        <v>80</v>
      </c>
      <c r="X647" s="168">
        <f>VLOOKUP(CONCATENATE(V647,W647),'Sheet1 (2)'!$R$6:$S$26,2,FALSE)</f>
        <v>0</v>
      </c>
      <c r="Y647" s="173" t="s">
        <v>80</v>
      </c>
      <c r="Z647" s="173" t="s">
        <v>80</v>
      </c>
      <c r="AA647" s="168">
        <f>VLOOKUP(CONCATENATE(Y647,Z647),'Sheet1 (2)'!$T$6:$U$26,2,FALSE)</f>
        <v>0</v>
      </c>
      <c r="AB647" s="173" t="s">
        <v>80</v>
      </c>
      <c r="AC647" s="173" t="s">
        <v>80</v>
      </c>
      <c r="AD647" s="168">
        <f>VLOOKUP(CONCATENATE(AB647,AC647),'Sheet1 (2)'!$X$6:$Y$26,2,FALSE)</f>
        <v>0</v>
      </c>
      <c r="AE647" s="173" t="s">
        <v>82</v>
      </c>
      <c r="AF647" s="173" t="s">
        <v>81</v>
      </c>
      <c r="AG647" s="168">
        <f>VLOOKUP(CONCATENATE(AE647,AF647),'Sheet1 (2)'!$Z$6:$AA$26,2,FALSE)</f>
        <v>66</v>
      </c>
      <c r="AH647" s="172"/>
      <c r="AI647" s="175"/>
      <c r="AJ647" s="140"/>
      <c r="AK647" s="176" t="s">
        <v>282</v>
      </c>
      <c r="AL647" s="176" t="s">
        <v>76</v>
      </c>
      <c r="AM647" s="170">
        <f t="shared" si="18"/>
        <v>787</v>
      </c>
      <c r="AN647" s="147"/>
      <c r="AO647" s="155"/>
      <c r="AP647" s="156"/>
      <c r="AQ647" s="157">
        <v>3.6331087555999999</v>
      </c>
      <c r="AR647" s="158"/>
      <c r="AS647" s="145">
        <f>LOOKUP(rufmkm,'Sheet1 (2)'!$V$62:$V$71,'Sheet1 (2)'!$W$62:$W$71)</f>
        <v>40</v>
      </c>
      <c r="AT647" s="140"/>
      <c r="AU647" s="157">
        <f>IF(IF(D647='Sheet1 (2)'!$C$69,'Sheet1 (2)'!$D$69*('Sheet1 (2)'!$D$72-rut_index)/'Sheet1 (2)'!$D$72,IF(shee2!D647='Sheet1 (2)'!$C$70,'Sheet1 (2)'!$D$70*('Sheet1 (2)'!$D$72-rut_index)/'Sheet1 (2)'!$D$72,IF(shee2!D647='Sheet1 (2)'!$C$71,'Sheet1 (2)'!$D$71*('Sheet1 (2)'!$D$72-rut_index)/'Sheet1 (2)'!$D$72)))&lt;0,0,IF(D647='Sheet1 (2)'!$C$69,'Sheet1 (2)'!$D$69*('Sheet1 (2)'!$D$72-rut_index)/'Sheet1 (2)'!$D$72,IF(shee2!D647='Sheet1 (2)'!$C$70,'Sheet1 (2)'!$D$70*('Sheet1 (2)'!$D$72-rut_index)/'Sheet1 (2)'!$D$72,IF(shee2!D647='Sheet1 (2)'!$C$71,'Sheet1 (2)'!$D$71*('Sheet1 (2)'!$D$72-rut_index)/'Sheet1 (2)'!$D$72))))</f>
        <v>5</v>
      </c>
      <c r="AV647" s="157">
        <f>IF(IF(D647='Sheet1 (2)'!$C$69,'Sheet1 (2)'!$D$69*('Sheet1 (2)'!$D$72-crack_s_index)/'Sheet1 (2)'!$D$72,IF(shee2!D647='Sheet1 (2)'!$C$70,'Sheet1 (2)'!$D$70*('Sheet1 (2)'!$D$72-crack_s_index)/'Sheet1 (2)'!$D$72,IF(shee2!D647='Sheet1 (2)'!$C$71,'Sheet1 (2)'!$D$71*('Sheet1 (2)'!$D$72-crack_s_index)/'Sheet1 (2)'!$D$72)))&lt;0,0,IF(D647='Sheet1 (2)'!$C$69,'Sheet1 (2)'!$D$69*('Sheet1 (2)'!$D$72-crack_s_index)/'Sheet1 (2)'!$D$72,IF(shee2!D647='Sheet1 (2)'!$C$70,'Sheet1 (2)'!$D$70*('Sheet1 (2)'!$D$72-crack_s_index)/'Sheet1 (2)'!$D$72,IF(shee2!D647='Sheet1 (2)'!$C$71,'Sheet1 (2)'!$D$71*('Sheet1 (2)'!$D$72-crack_s_index)/'Sheet1 (2)'!$D$72))))</f>
        <v>3.9583333333333335</v>
      </c>
      <c r="AW647" s="157">
        <f>IF(IF(D647='Sheet1 (2)'!$C$69,'Sheet1 (2)'!$D$69*('Sheet1 (2)'!$D$72-crack_t_index)/'Sheet1 (2)'!$D$72,IF(shee2!D647='Sheet1 (2)'!$C$70,'Sheet1 (2)'!$D$70*('Sheet1 (2)'!$D$72-crack_t_index)/'Sheet1 (2)'!$D$72,IF(shee2!D647='Sheet1 (2)'!$C$71,'Sheet1 (2)'!$D$71*('Sheet1 (2)'!$D$72-crack_t_index)/'Sheet1 (2)'!$D$72)))&lt;0,0,IF(D647='Sheet1 (2)'!$C$69,'Sheet1 (2)'!$D$69*('Sheet1 (2)'!$D$72-crack_t_index)/'Sheet1 (2)'!$D$72,IF(shee2!D647='Sheet1 (2)'!$C$70,'Sheet1 (2)'!$D$70*('Sheet1 (2)'!$D$72-crack_t_index)/'Sheet1 (2)'!$D$72,IF(shee2!D647='Sheet1 (2)'!$C$71,'Sheet1 (2)'!$D$71*('Sheet1 (2)'!$D$72-crack_t_index)/'Sheet1 (2)'!$D$72))))</f>
        <v>3.9583333333333335</v>
      </c>
      <c r="AX647" s="157">
        <f>IF(IF(D647='Sheet1 (2)'!$C$69,'Sheet1 (2)'!$D$69*('Sheet1 (2)'!$D$72-rave_index)/'Sheet1 (2)'!$D$72,IF(shee2!D647='Sheet1 (2)'!$C$70,'Sheet1 (2)'!$D$70*('Sheet1 (2)'!$D$72-rave_index)/'Sheet1 (2)'!$D$72,IF(shee2!D647='Sheet1 (2)'!$C$71,'Sheet1 (2)'!$D$71*('Sheet1 (2)'!$D$72-rave_index)/'Sheet1 (2)'!$D$72)))&lt;0,0,IF(D647='Sheet1 (2)'!$C$69,'Sheet1 (2)'!$D$69*('Sheet1 (2)'!$D$72-rave_index)/'Sheet1 (2)'!$D$72,IF(shee2!D647='Sheet1 (2)'!$C$70,'Sheet1 (2)'!$D$70*('Sheet1 (2)'!$D$72-rave_index)/'Sheet1 (2)'!$D$72,IF(shee2!D647='Sheet1 (2)'!$C$71,'Sheet1 (2)'!$D$71*('Sheet1 (2)'!$D$72-rave_index)/'Sheet1 (2)'!$D$72))))</f>
        <v>5</v>
      </c>
      <c r="AY647" s="157">
        <f>IF(IF(D647='Sheet1 (2)'!$C$69,'Sheet1 (2)'!$D$69*('Sheet1 (2)'!$D$72-rough_index)/'Sheet1 (2)'!$D$72,IF(shee2!D647='Sheet1 (2)'!$C$70,'Sheet1 (2)'!$D$70*('Sheet1 (2)'!$D$72-rough_index)/'Sheet1 (2)'!$D$72,IF(shee2!D647='Sheet1 (2)'!$C$71,'Sheet1 (2)'!$D$71*('Sheet1 (2)'!$D$72-rough_index)/'Sheet1 (2)'!$D$72)))&lt;0,0,IF(D647='Sheet1 (2)'!$C$69,'Sheet1 (2)'!$D$69*('Sheet1 (2)'!$D$72-rough_index)/'Sheet1 (2)'!$D$72,IF(shee2!D647='Sheet1 (2)'!$C$70,'Sheet1 (2)'!$D$70*('Sheet1 (2)'!$D$72-rough_index)/'Sheet1 (2)'!$D$72,IF(shee2!D647='Sheet1 (2)'!$C$71,'Sheet1 (2)'!$D$71*('Sheet1 (2)'!$D$72-rough_index)/'Sheet1 (2)'!$D$72))))</f>
        <v>1.6666666666666667</v>
      </c>
      <c r="AZ647" s="159">
        <f>+(AU647*'Sheet1 (2)'!$C$77)+(AV647*'Sheet1 (2)'!$C$78)+(AW647*'Sheet1 (2)'!$C$79)+(AX647*'Sheet1 (2)'!$C$80)+(AY647*'Sheet1 (2)'!$C$81)</f>
        <v>3.583333333333333</v>
      </c>
      <c r="BA647" s="213" t="str">
        <f t="shared" si="19"/>
        <v>Fair</v>
      </c>
      <c r="BE647">
        <f>IF(D647='Sheet1 (2)'!$C$61,'Sheet1 (2)'!$D$61*(counts^2)+'Sheet1 (2)'!$G$61*counts+'Sheet1 (2)'!$J$61,IF(D647='Sheet1 (2)'!$C$62,'Sheet1 (2)'!$D$62*counts+'Sheet1 (2)'!$G$62,IF(D647='Sheet1 (2)'!$C$63,'Sheet1 (2)'!$D$63*counts+'Sheet1 (2)'!$G$63,IF(D647='Sheet1 (2)'!$C$64,'Sheet1 (2)'!$D$64*counts+'Sheet1 (2)'!$G$64))))</f>
        <v>2.0984129299999998</v>
      </c>
    </row>
    <row r="648" spans="1:57" ht="12" customHeight="1">
      <c r="A648" s="145" t="s">
        <v>282</v>
      </c>
      <c r="B648" s="145" t="s">
        <v>76</v>
      </c>
      <c r="C648" s="170">
        <v>788</v>
      </c>
      <c r="D648" s="174" t="s">
        <v>77</v>
      </c>
      <c r="E648" s="171">
        <v>8</v>
      </c>
      <c r="F648" s="171">
        <v>2</v>
      </c>
      <c r="G648" s="171" t="s">
        <v>77</v>
      </c>
      <c r="H648" s="171">
        <v>1</v>
      </c>
      <c r="I648" s="171" t="s">
        <v>77</v>
      </c>
      <c r="J648" s="173" t="s">
        <v>80</v>
      </c>
      <c r="K648" s="173" t="s">
        <v>80</v>
      </c>
      <c r="L648" s="169">
        <f>VLOOKUP(CONCATENATE(J648,K648),'Sheet1 (2)'!$J$6:$K$26,2,FALSE)</f>
        <v>0</v>
      </c>
      <c r="M648" s="173" t="s">
        <v>82</v>
      </c>
      <c r="N648" s="173" t="s">
        <v>83</v>
      </c>
      <c r="O648" s="168">
        <f>VLOOKUP(CONCATENATE(M648,N648),'Sheet1 (2)'!$L$6:$M$26,2,FALSE)</f>
        <v>25</v>
      </c>
      <c r="P648" s="173" t="s">
        <v>82</v>
      </c>
      <c r="Q648" s="173" t="s">
        <v>82</v>
      </c>
      <c r="R648" s="168">
        <f>VLOOKUP(CONCATENATE(P648,Q648),'Sheet1 (2)'!$N$6:$O$26,2,FALSE)</f>
        <v>12.5</v>
      </c>
      <c r="S648" s="173" t="s">
        <v>80</v>
      </c>
      <c r="T648" s="173" t="s">
        <v>80</v>
      </c>
      <c r="U648" s="168">
        <f>VLOOKUP(CONCATENATE(S648,T648),'Sheet1 (2)'!$P$6:$Q$26,2,FALSE)</f>
        <v>0</v>
      </c>
      <c r="V648" s="173" t="s">
        <v>80</v>
      </c>
      <c r="W648" s="173" t="s">
        <v>80</v>
      </c>
      <c r="X648" s="168">
        <f>VLOOKUP(CONCATENATE(V648,W648),'Sheet1 (2)'!$R$6:$S$26,2,FALSE)</f>
        <v>0</v>
      </c>
      <c r="Y648" s="173" t="s">
        <v>80</v>
      </c>
      <c r="Z648" s="173" t="s">
        <v>80</v>
      </c>
      <c r="AA648" s="168">
        <f>VLOOKUP(CONCATENATE(Y648,Z648),'Sheet1 (2)'!$T$6:$U$26,2,FALSE)</f>
        <v>0</v>
      </c>
      <c r="AB648" s="173" t="s">
        <v>80</v>
      </c>
      <c r="AC648" s="173" t="s">
        <v>80</v>
      </c>
      <c r="AD648" s="168">
        <f>VLOOKUP(CONCATENATE(AB648,AC648),'Sheet1 (2)'!$X$6:$Y$26,2,FALSE)</f>
        <v>0</v>
      </c>
      <c r="AE648" s="173" t="s">
        <v>82</v>
      </c>
      <c r="AF648" s="173" t="s">
        <v>81</v>
      </c>
      <c r="AG648" s="168">
        <f>VLOOKUP(CONCATENATE(AE648,AF648),'Sheet1 (2)'!$Z$6:$AA$26,2,FALSE)</f>
        <v>66</v>
      </c>
      <c r="AH648" s="172"/>
      <c r="AI648" s="175"/>
      <c r="AJ648" s="140"/>
      <c r="AK648" s="176" t="s">
        <v>282</v>
      </c>
      <c r="AL648" s="176" t="s">
        <v>76</v>
      </c>
      <c r="AM648" s="170">
        <f t="shared" si="18"/>
        <v>788</v>
      </c>
      <c r="AN648" s="147"/>
      <c r="AO648" s="155"/>
      <c r="AP648" s="156"/>
      <c r="AQ648" s="157">
        <v>2.4010668582000001</v>
      </c>
      <c r="AR648" s="158"/>
      <c r="AS648" s="145">
        <f>LOOKUP(rufmkm,'Sheet1 (2)'!$V$62:$V$71,'Sheet1 (2)'!$W$62:$W$71)</f>
        <v>30</v>
      </c>
      <c r="AT648" s="140"/>
      <c r="AU648" s="157">
        <f>IF(IF(D648='Sheet1 (2)'!$C$69,'Sheet1 (2)'!$D$69*('Sheet1 (2)'!$D$72-rut_index)/'Sheet1 (2)'!$D$72,IF(shee2!D648='Sheet1 (2)'!$C$70,'Sheet1 (2)'!$D$70*('Sheet1 (2)'!$D$72-rut_index)/'Sheet1 (2)'!$D$72,IF(shee2!D648='Sheet1 (2)'!$C$71,'Sheet1 (2)'!$D$71*('Sheet1 (2)'!$D$72-rut_index)/'Sheet1 (2)'!$D$72)))&lt;0,0,IF(D648='Sheet1 (2)'!$C$69,'Sheet1 (2)'!$D$69*('Sheet1 (2)'!$D$72-rut_index)/'Sheet1 (2)'!$D$72,IF(shee2!D648='Sheet1 (2)'!$C$70,'Sheet1 (2)'!$D$70*('Sheet1 (2)'!$D$72-rut_index)/'Sheet1 (2)'!$D$72,IF(shee2!D648='Sheet1 (2)'!$C$71,'Sheet1 (2)'!$D$71*('Sheet1 (2)'!$D$72-rut_index)/'Sheet1 (2)'!$D$72))))</f>
        <v>5</v>
      </c>
      <c r="AV648" s="157">
        <f>IF(IF(D648='Sheet1 (2)'!$C$69,'Sheet1 (2)'!$D$69*('Sheet1 (2)'!$D$72-crack_s_index)/'Sheet1 (2)'!$D$72,IF(shee2!D648='Sheet1 (2)'!$C$70,'Sheet1 (2)'!$D$70*('Sheet1 (2)'!$D$72-crack_s_index)/'Sheet1 (2)'!$D$72,IF(shee2!D648='Sheet1 (2)'!$C$71,'Sheet1 (2)'!$D$71*('Sheet1 (2)'!$D$72-crack_s_index)/'Sheet1 (2)'!$D$72)))&lt;0,0,IF(D648='Sheet1 (2)'!$C$69,'Sheet1 (2)'!$D$69*('Sheet1 (2)'!$D$72-crack_s_index)/'Sheet1 (2)'!$D$72,IF(shee2!D648='Sheet1 (2)'!$C$70,'Sheet1 (2)'!$D$70*('Sheet1 (2)'!$D$72-crack_s_index)/'Sheet1 (2)'!$D$72,IF(shee2!D648='Sheet1 (2)'!$C$71,'Sheet1 (2)'!$D$71*('Sheet1 (2)'!$D$72-crack_s_index)/'Sheet1 (2)'!$D$72))))</f>
        <v>2.9166666666666665</v>
      </c>
      <c r="AW648" s="157">
        <f>IF(IF(D648='Sheet1 (2)'!$C$69,'Sheet1 (2)'!$D$69*('Sheet1 (2)'!$D$72-crack_t_index)/'Sheet1 (2)'!$D$72,IF(shee2!D648='Sheet1 (2)'!$C$70,'Sheet1 (2)'!$D$70*('Sheet1 (2)'!$D$72-crack_t_index)/'Sheet1 (2)'!$D$72,IF(shee2!D648='Sheet1 (2)'!$C$71,'Sheet1 (2)'!$D$71*('Sheet1 (2)'!$D$72-crack_t_index)/'Sheet1 (2)'!$D$72)))&lt;0,0,IF(D648='Sheet1 (2)'!$C$69,'Sheet1 (2)'!$D$69*('Sheet1 (2)'!$D$72-crack_t_index)/'Sheet1 (2)'!$D$72,IF(shee2!D648='Sheet1 (2)'!$C$70,'Sheet1 (2)'!$D$70*('Sheet1 (2)'!$D$72-crack_t_index)/'Sheet1 (2)'!$D$72,IF(shee2!D648='Sheet1 (2)'!$C$71,'Sheet1 (2)'!$D$71*('Sheet1 (2)'!$D$72-crack_t_index)/'Sheet1 (2)'!$D$72))))</f>
        <v>3.9583333333333335</v>
      </c>
      <c r="AX648" s="157">
        <f>IF(IF(D648='Sheet1 (2)'!$C$69,'Sheet1 (2)'!$D$69*('Sheet1 (2)'!$D$72-rave_index)/'Sheet1 (2)'!$D$72,IF(shee2!D648='Sheet1 (2)'!$C$70,'Sheet1 (2)'!$D$70*('Sheet1 (2)'!$D$72-rave_index)/'Sheet1 (2)'!$D$72,IF(shee2!D648='Sheet1 (2)'!$C$71,'Sheet1 (2)'!$D$71*('Sheet1 (2)'!$D$72-rave_index)/'Sheet1 (2)'!$D$72)))&lt;0,0,IF(D648='Sheet1 (2)'!$C$69,'Sheet1 (2)'!$D$69*('Sheet1 (2)'!$D$72-rave_index)/'Sheet1 (2)'!$D$72,IF(shee2!D648='Sheet1 (2)'!$C$70,'Sheet1 (2)'!$D$70*('Sheet1 (2)'!$D$72-rave_index)/'Sheet1 (2)'!$D$72,IF(shee2!D648='Sheet1 (2)'!$C$71,'Sheet1 (2)'!$D$71*('Sheet1 (2)'!$D$72-rave_index)/'Sheet1 (2)'!$D$72))))</f>
        <v>5</v>
      </c>
      <c r="AY648" s="157">
        <f>IF(IF(D648='Sheet1 (2)'!$C$69,'Sheet1 (2)'!$D$69*('Sheet1 (2)'!$D$72-rough_index)/'Sheet1 (2)'!$D$72,IF(shee2!D648='Sheet1 (2)'!$C$70,'Sheet1 (2)'!$D$70*('Sheet1 (2)'!$D$72-rough_index)/'Sheet1 (2)'!$D$72,IF(shee2!D648='Sheet1 (2)'!$C$71,'Sheet1 (2)'!$D$71*('Sheet1 (2)'!$D$72-rough_index)/'Sheet1 (2)'!$D$72)))&lt;0,0,IF(D648='Sheet1 (2)'!$C$69,'Sheet1 (2)'!$D$69*('Sheet1 (2)'!$D$72-rough_index)/'Sheet1 (2)'!$D$72,IF(shee2!D648='Sheet1 (2)'!$C$70,'Sheet1 (2)'!$D$70*('Sheet1 (2)'!$D$72-rough_index)/'Sheet1 (2)'!$D$72,IF(shee2!D648='Sheet1 (2)'!$C$71,'Sheet1 (2)'!$D$71*('Sheet1 (2)'!$D$72-rough_index)/'Sheet1 (2)'!$D$72))))</f>
        <v>2.5</v>
      </c>
      <c r="AZ648" s="159">
        <f>+(AU648*'Sheet1 (2)'!$C$77)+(AV648*'Sheet1 (2)'!$C$78)+(AW648*'Sheet1 (2)'!$C$79)+(AX648*'Sheet1 (2)'!$C$80)+(AY648*'Sheet1 (2)'!$C$81)</f>
        <v>3.458333333333333</v>
      </c>
      <c r="BA648" s="213" t="str">
        <f t="shared" si="19"/>
        <v>Fair</v>
      </c>
      <c r="BE648">
        <f>IF(D648='Sheet1 (2)'!$C$61,'Sheet1 (2)'!$D$61*(counts^2)+'Sheet1 (2)'!$G$61*counts+'Sheet1 (2)'!$J$61,IF(D648='Sheet1 (2)'!$C$62,'Sheet1 (2)'!$D$62*counts+'Sheet1 (2)'!$G$62,IF(D648='Sheet1 (2)'!$C$63,'Sheet1 (2)'!$D$63*counts+'Sheet1 (2)'!$G$63,IF(D648='Sheet1 (2)'!$C$64,'Sheet1 (2)'!$D$64*counts+'Sheet1 (2)'!$G$64))))</f>
        <v>2.0984129299999998</v>
      </c>
    </row>
    <row r="649" spans="1:57" ht="12" customHeight="1">
      <c r="A649" s="145" t="s">
        <v>282</v>
      </c>
      <c r="B649" s="145" t="s">
        <v>76</v>
      </c>
      <c r="C649" s="170">
        <v>789</v>
      </c>
      <c r="D649" s="174" t="s">
        <v>77</v>
      </c>
      <c r="E649" s="171">
        <v>8</v>
      </c>
      <c r="F649" s="171">
        <v>2</v>
      </c>
      <c r="G649" s="171" t="s">
        <v>77</v>
      </c>
      <c r="H649" s="171">
        <v>1</v>
      </c>
      <c r="I649" s="171" t="s">
        <v>77</v>
      </c>
      <c r="J649" s="173" t="s">
        <v>80</v>
      </c>
      <c r="K649" s="173" t="s">
        <v>80</v>
      </c>
      <c r="L649" s="169">
        <f>VLOOKUP(CONCATENATE(J649,K649),'Sheet1 (2)'!$J$6:$K$26,2,FALSE)</f>
        <v>0</v>
      </c>
      <c r="M649" s="173" t="s">
        <v>82</v>
      </c>
      <c r="N649" s="173" t="s">
        <v>83</v>
      </c>
      <c r="O649" s="168">
        <f>VLOOKUP(CONCATENATE(M649,N649),'Sheet1 (2)'!$L$6:$M$26,2,FALSE)</f>
        <v>25</v>
      </c>
      <c r="P649" s="173" t="s">
        <v>82</v>
      </c>
      <c r="Q649" s="173" t="s">
        <v>82</v>
      </c>
      <c r="R649" s="168">
        <f>VLOOKUP(CONCATENATE(P649,Q649),'Sheet1 (2)'!$N$6:$O$26,2,FALSE)</f>
        <v>12.5</v>
      </c>
      <c r="S649" s="173" t="s">
        <v>80</v>
      </c>
      <c r="T649" s="173" t="s">
        <v>80</v>
      </c>
      <c r="U649" s="168">
        <f>VLOOKUP(CONCATENATE(S649,T649),'Sheet1 (2)'!$P$6:$Q$26,2,FALSE)</f>
        <v>0</v>
      </c>
      <c r="V649" s="173" t="s">
        <v>80</v>
      </c>
      <c r="W649" s="173" t="s">
        <v>80</v>
      </c>
      <c r="X649" s="168">
        <f>VLOOKUP(CONCATENATE(V649,W649),'Sheet1 (2)'!$R$6:$S$26,2,FALSE)</f>
        <v>0</v>
      </c>
      <c r="Y649" s="173" t="s">
        <v>80</v>
      </c>
      <c r="Z649" s="173" t="s">
        <v>80</v>
      </c>
      <c r="AA649" s="168">
        <f>VLOOKUP(CONCATENATE(Y649,Z649),'Sheet1 (2)'!$T$6:$U$26,2,FALSE)</f>
        <v>0</v>
      </c>
      <c r="AB649" s="173" t="s">
        <v>80</v>
      </c>
      <c r="AC649" s="173" t="s">
        <v>80</v>
      </c>
      <c r="AD649" s="168">
        <f>VLOOKUP(CONCATENATE(AB649,AC649),'Sheet1 (2)'!$X$6:$Y$26,2,FALSE)</f>
        <v>0</v>
      </c>
      <c r="AE649" s="173" t="s">
        <v>82</v>
      </c>
      <c r="AF649" s="173" t="s">
        <v>81</v>
      </c>
      <c r="AG649" s="168">
        <f>VLOOKUP(CONCATENATE(AE649,AF649),'Sheet1 (2)'!$Z$6:$AA$26,2,FALSE)</f>
        <v>66</v>
      </c>
      <c r="AH649" s="172"/>
      <c r="AI649" s="175"/>
      <c r="AJ649" s="140"/>
      <c r="AK649" s="176" t="s">
        <v>282</v>
      </c>
      <c r="AL649" s="176" t="s">
        <v>76</v>
      </c>
      <c r="AM649" s="170">
        <f t="shared" si="18"/>
        <v>789</v>
      </c>
      <c r="AN649" s="147"/>
      <c r="AO649" s="155"/>
      <c r="AP649" s="156"/>
      <c r="AQ649" s="157">
        <v>4.8785786868000001</v>
      </c>
      <c r="AR649" s="158"/>
      <c r="AS649" s="145">
        <f>LOOKUP(rufmkm,'Sheet1 (2)'!$V$62:$V$71,'Sheet1 (2)'!$W$62:$W$71)</f>
        <v>50</v>
      </c>
      <c r="AT649" s="140"/>
      <c r="AU649" s="157">
        <f>IF(IF(D649='Sheet1 (2)'!$C$69,'Sheet1 (2)'!$D$69*('Sheet1 (2)'!$D$72-rut_index)/'Sheet1 (2)'!$D$72,IF(shee2!D649='Sheet1 (2)'!$C$70,'Sheet1 (2)'!$D$70*('Sheet1 (2)'!$D$72-rut_index)/'Sheet1 (2)'!$D$72,IF(shee2!D649='Sheet1 (2)'!$C$71,'Sheet1 (2)'!$D$71*('Sheet1 (2)'!$D$72-rut_index)/'Sheet1 (2)'!$D$72)))&lt;0,0,IF(D649='Sheet1 (2)'!$C$69,'Sheet1 (2)'!$D$69*('Sheet1 (2)'!$D$72-rut_index)/'Sheet1 (2)'!$D$72,IF(shee2!D649='Sheet1 (2)'!$C$70,'Sheet1 (2)'!$D$70*('Sheet1 (2)'!$D$72-rut_index)/'Sheet1 (2)'!$D$72,IF(shee2!D649='Sheet1 (2)'!$C$71,'Sheet1 (2)'!$D$71*('Sheet1 (2)'!$D$72-rut_index)/'Sheet1 (2)'!$D$72))))</f>
        <v>5</v>
      </c>
      <c r="AV649" s="157">
        <f>IF(IF(D649='Sheet1 (2)'!$C$69,'Sheet1 (2)'!$D$69*('Sheet1 (2)'!$D$72-crack_s_index)/'Sheet1 (2)'!$D$72,IF(shee2!D649='Sheet1 (2)'!$C$70,'Sheet1 (2)'!$D$70*('Sheet1 (2)'!$D$72-crack_s_index)/'Sheet1 (2)'!$D$72,IF(shee2!D649='Sheet1 (2)'!$C$71,'Sheet1 (2)'!$D$71*('Sheet1 (2)'!$D$72-crack_s_index)/'Sheet1 (2)'!$D$72)))&lt;0,0,IF(D649='Sheet1 (2)'!$C$69,'Sheet1 (2)'!$D$69*('Sheet1 (2)'!$D$72-crack_s_index)/'Sheet1 (2)'!$D$72,IF(shee2!D649='Sheet1 (2)'!$C$70,'Sheet1 (2)'!$D$70*('Sheet1 (2)'!$D$72-crack_s_index)/'Sheet1 (2)'!$D$72,IF(shee2!D649='Sheet1 (2)'!$C$71,'Sheet1 (2)'!$D$71*('Sheet1 (2)'!$D$72-crack_s_index)/'Sheet1 (2)'!$D$72))))</f>
        <v>2.9166666666666665</v>
      </c>
      <c r="AW649" s="157">
        <f>IF(IF(D649='Sheet1 (2)'!$C$69,'Sheet1 (2)'!$D$69*('Sheet1 (2)'!$D$72-crack_t_index)/'Sheet1 (2)'!$D$72,IF(shee2!D649='Sheet1 (2)'!$C$70,'Sheet1 (2)'!$D$70*('Sheet1 (2)'!$D$72-crack_t_index)/'Sheet1 (2)'!$D$72,IF(shee2!D649='Sheet1 (2)'!$C$71,'Sheet1 (2)'!$D$71*('Sheet1 (2)'!$D$72-crack_t_index)/'Sheet1 (2)'!$D$72)))&lt;0,0,IF(D649='Sheet1 (2)'!$C$69,'Sheet1 (2)'!$D$69*('Sheet1 (2)'!$D$72-crack_t_index)/'Sheet1 (2)'!$D$72,IF(shee2!D649='Sheet1 (2)'!$C$70,'Sheet1 (2)'!$D$70*('Sheet1 (2)'!$D$72-crack_t_index)/'Sheet1 (2)'!$D$72,IF(shee2!D649='Sheet1 (2)'!$C$71,'Sheet1 (2)'!$D$71*('Sheet1 (2)'!$D$72-crack_t_index)/'Sheet1 (2)'!$D$72))))</f>
        <v>3.9583333333333335</v>
      </c>
      <c r="AX649" s="157">
        <f>IF(IF(D649='Sheet1 (2)'!$C$69,'Sheet1 (2)'!$D$69*('Sheet1 (2)'!$D$72-rave_index)/'Sheet1 (2)'!$D$72,IF(shee2!D649='Sheet1 (2)'!$C$70,'Sheet1 (2)'!$D$70*('Sheet1 (2)'!$D$72-rave_index)/'Sheet1 (2)'!$D$72,IF(shee2!D649='Sheet1 (2)'!$C$71,'Sheet1 (2)'!$D$71*('Sheet1 (2)'!$D$72-rave_index)/'Sheet1 (2)'!$D$72)))&lt;0,0,IF(D649='Sheet1 (2)'!$C$69,'Sheet1 (2)'!$D$69*('Sheet1 (2)'!$D$72-rave_index)/'Sheet1 (2)'!$D$72,IF(shee2!D649='Sheet1 (2)'!$C$70,'Sheet1 (2)'!$D$70*('Sheet1 (2)'!$D$72-rave_index)/'Sheet1 (2)'!$D$72,IF(shee2!D649='Sheet1 (2)'!$C$71,'Sheet1 (2)'!$D$71*('Sheet1 (2)'!$D$72-rave_index)/'Sheet1 (2)'!$D$72))))</f>
        <v>5</v>
      </c>
      <c r="AY649" s="157">
        <f>IF(IF(D649='Sheet1 (2)'!$C$69,'Sheet1 (2)'!$D$69*('Sheet1 (2)'!$D$72-rough_index)/'Sheet1 (2)'!$D$72,IF(shee2!D649='Sheet1 (2)'!$C$70,'Sheet1 (2)'!$D$70*('Sheet1 (2)'!$D$72-rough_index)/'Sheet1 (2)'!$D$72,IF(shee2!D649='Sheet1 (2)'!$C$71,'Sheet1 (2)'!$D$71*('Sheet1 (2)'!$D$72-rough_index)/'Sheet1 (2)'!$D$72)))&lt;0,0,IF(D649='Sheet1 (2)'!$C$69,'Sheet1 (2)'!$D$69*('Sheet1 (2)'!$D$72-rough_index)/'Sheet1 (2)'!$D$72,IF(shee2!D649='Sheet1 (2)'!$C$70,'Sheet1 (2)'!$D$70*('Sheet1 (2)'!$D$72-rough_index)/'Sheet1 (2)'!$D$72,IF(shee2!D649='Sheet1 (2)'!$C$71,'Sheet1 (2)'!$D$71*('Sheet1 (2)'!$D$72-rough_index)/'Sheet1 (2)'!$D$72))))</f>
        <v>0.83333333333333337</v>
      </c>
      <c r="AZ649" s="159">
        <f>+(AU649*'Sheet1 (2)'!$C$77)+(AV649*'Sheet1 (2)'!$C$78)+(AW649*'Sheet1 (2)'!$C$79)+(AX649*'Sheet1 (2)'!$C$80)+(AY649*'Sheet1 (2)'!$C$81)</f>
        <v>2.958333333333333</v>
      </c>
      <c r="BA649" s="213" t="str">
        <f t="shared" si="19"/>
        <v>Fair</v>
      </c>
      <c r="BE649">
        <f>IF(D649='Sheet1 (2)'!$C$61,'Sheet1 (2)'!$D$61*(counts^2)+'Sheet1 (2)'!$G$61*counts+'Sheet1 (2)'!$J$61,IF(D649='Sheet1 (2)'!$C$62,'Sheet1 (2)'!$D$62*counts+'Sheet1 (2)'!$G$62,IF(D649='Sheet1 (2)'!$C$63,'Sheet1 (2)'!$D$63*counts+'Sheet1 (2)'!$G$63,IF(D649='Sheet1 (2)'!$C$64,'Sheet1 (2)'!$D$64*counts+'Sheet1 (2)'!$G$64))))</f>
        <v>2.0984129299999998</v>
      </c>
    </row>
    <row r="650" spans="1:57" ht="12" customHeight="1">
      <c r="A650" s="145" t="s">
        <v>282</v>
      </c>
      <c r="B650" s="145" t="s">
        <v>76</v>
      </c>
      <c r="C650" s="170">
        <v>790</v>
      </c>
      <c r="D650" s="174" t="s">
        <v>77</v>
      </c>
      <c r="E650" s="171">
        <v>8</v>
      </c>
      <c r="F650" s="171">
        <v>2</v>
      </c>
      <c r="G650" s="171" t="s">
        <v>77</v>
      </c>
      <c r="H650" s="171">
        <v>1</v>
      </c>
      <c r="I650" s="171" t="s">
        <v>77</v>
      </c>
      <c r="J650" s="173" t="s">
        <v>80</v>
      </c>
      <c r="K650" s="173" t="s">
        <v>80</v>
      </c>
      <c r="L650" s="169">
        <f>VLOOKUP(CONCATENATE(J650,K650),'Sheet1 (2)'!$J$6:$K$26,2,FALSE)</f>
        <v>0</v>
      </c>
      <c r="M650" s="173" t="s">
        <v>82</v>
      </c>
      <c r="N650" s="173" t="s">
        <v>82</v>
      </c>
      <c r="O650" s="168">
        <f>VLOOKUP(CONCATENATE(M650,N650),'Sheet1 (2)'!$L$6:$M$26,2,FALSE)</f>
        <v>12.5</v>
      </c>
      <c r="P650" s="173" t="s">
        <v>82</v>
      </c>
      <c r="Q650" s="173" t="s">
        <v>82</v>
      </c>
      <c r="R650" s="168">
        <f>VLOOKUP(CONCATENATE(P650,Q650),'Sheet1 (2)'!$N$6:$O$26,2,FALSE)</f>
        <v>12.5</v>
      </c>
      <c r="S650" s="173" t="s">
        <v>80</v>
      </c>
      <c r="T650" s="173" t="s">
        <v>80</v>
      </c>
      <c r="U650" s="168">
        <f>VLOOKUP(CONCATENATE(S650,T650),'Sheet1 (2)'!$P$6:$Q$26,2,FALSE)</f>
        <v>0</v>
      </c>
      <c r="V650" s="173" t="s">
        <v>80</v>
      </c>
      <c r="W650" s="173" t="s">
        <v>80</v>
      </c>
      <c r="X650" s="168">
        <f>VLOOKUP(CONCATENATE(V650,W650),'Sheet1 (2)'!$R$6:$S$26,2,FALSE)</f>
        <v>0</v>
      </c>
      <c r="Y650" s="173" t="s">
        <v>80</v>
      </c>
      <c r="Z650" s="173" t="s">
        <v>80</v>
      </c>
      <c r="AA650" s="168">
        <f>VLOOKUP(CONCATENATE(Y650,Z650),'Sheet1 (2)'!$T$6:$U$26,2,FALSE)</f>
        <v>0</v>
      </c>
      <c r="AB650" s="173" t="s">
        <v>80</v>
      </c>
      <c r="AC650" s="173" t="s">
        <v>80</v>
      </c>
      <c r="AD650" s="168">
        <f>VLOOKUP(CONCATENATE(AB650,AC650),'Sheet1 (2)'!$X$6:$Y$26,2,FALSE)</f>
        <v>0</v>
      </c>
      <c r="AE650" s="173" t="s">
        <v>82</v>
      </c>
      <c r="AF650" s="173" t="s">
        <v>81</v>
      </c>
      <c r="AG650" s="168">
        <f>VLOOKUP(CONCATENATE(AE650,AF650),'Sheet1 (2)'!$Z$6:$AA$26,2,FALSE)</f>
        <v>66</v>
      </c>
      <c r="AH650" s="172"/>
      <c r="AI650" s="175"/>
      <c r="AJ650" s="140"/>
      <c r="AK650" s="176" t="s">
        <v>282</v>
      </c>
      <c r="AL650" s="176" t="s">
        <v>76</v>
      </c>
      <c r="AM650" s="170">
        <f t="shared" si="18"/>
        <v>790</v>
      </c>
      <c r="AN650" s="147"/>
      <c r="AO650" s="155"/>
      <c r="AP650" s="156"/>
      <c r="AQ650" s="157">
        <v>2.8350237390247344</v>
      </c>
      <c r="AR650" s="158"/>
      <c r="AS650" s="145">
        <f>LOOKUP(rufmkm,'Sheet1 (2)'!$V$62:$V$71,'Sheet1 (2)'!$W$62:$W$71)</f>
        <v>30</v>
      </c>
      <c r="AT650" s="140"/>
      <c r="AU650" s="157">
        <f>IF(IF(D650='Sheet1 (2)'!$C$69,'Sheet1 (2)'!$D$69*('Sheet1 (2)'!$D$72-rut_index)/'Sheet1 (2)'!$D$72,IF(shee2!D650='Sheet1 (2)'!$C$70,'Sheet1 (2)'!$D$70*('Sheet1 (2)'!$D$72-rut_index)/'Sheet1 (2)'!$D$72,IF(shee2!D650='Sheet1 (2)'!$C$71,'Sheet1 (2)'!$D$71*('Sheet1 (2)'!$D$72-rut_index)/'Sheet1 (2)'!$D$72)))&lt;0,0,IF(D650='Sheet1 (2)'!$C$69,'Sheet1 (2)'!$D$69*('Sheet1 (2)'!$D$72-rut_index)/'Sheet1 (2)'!$D$72,IF(shee2!D650='Sheet1 (2)'!$C$70,'Sheet1 (2)'!$D$70*('Sheet1 (2)'!$D$72-rut_index)/'Sheet1 (2)'!$D$72,IF(shee2!D650='Sheet1 (2)'!$C$71,'Sheet1 (2)'!$D$71*('Sheet1 (2)'!$D$72-rut_index)/'Sheet1 (2)'!$D$72))))</f>
        <v>5</v>
      </c>
      <c r="AV650" s="157">
        <f>IF(IF(D650='Sheet1 (2)'!$C$69,'Sheet1 (2)'!$D$69*('Sheet1 (2)'!$D$72-crack_s_index)/'Sheet1 (2)'!$D$72,IF(shee2!D650='Sheet1 (2)'!$C$70,'Sheet1 (2)'!$D$70*('Sheet1 (2)'!$D$72-crack_s_index)/'Sheet1 (2)'!$D$72,IF(shee2!D650='Sheet1 (2)'!$C$71,'Sheet1 (2)'!$D$71*('Sheet1 (2)'!$D$72-crack_s_index)/'Sheet1 (2)'!$D$72)))&lt;0,0,IF(D650='Sheet1 (2)'!$C$69,'Sheet1 (2)'!$D$69*('Sheet1 (2)'!$D$72-crack_s_index)/'Sheet1 (2)'!$D$72,IF(shee2!D650='Sheet1 (2)'!$C$70,'Sheet1 (2)'!$D$70*('Sheet1 (2)'!$D$72-crack_s_index)/'Sheet1 (2)'!$D$72,IF(shee2!D650='Sheet1 (2)'!$C$71,'Sheet1 (2)'!$D$71*('Sheet1 (2)'!$D$72-crack_s_index)/'Sheet1 (2)'!$D$72))))</f>
        <v>3.9583333333333335</v>
      </c>
      <c r="AW650" s="157">
        <f>IF(IF(D650='Sheet1 (2)'!$C$69,'Sheet1 (2)'!$D$69*('Sheet1 (2)'!$D$72-crack_t_index)/'Sheet1 (2)'!$D$72,IF(shee2!D650='Sheet1 (2)'!$C$70,'Sheet1 (2)'!$D$70*('Sheet1 (2)'!$D$72-crack_t_index)/'Sheet1 (2)'!$D$72,IF(shee2!D650='Sheet1 (2)'!$C$71,'Sheet1 (2)'!$D$71*('Sheet1 (2)'!$D$72-crack_t_index)/'Sheet1 (2)'!$D$72)))&lt;0,0,IF(D650='Sheet1 (2)'!$C$69,'Sheet1 (2)'!$D$69*('Sheet1 (2)'!$D$72-crack_t_index)/'Sheet1 (2)'!$D$72,IF(shee2!D650='Sheet1 (2)'!$C$70,'Sheet1 (2)'!$D$70*('Sheet1 (2)'!$D$72-crack_t_index)/'Sheet1 (2)'!$D$72,IF(shee2!D650='Sheet1 (2)'!$C$71,'Sheet1 (2)'!$D$71*('Sheet1 (2)'!$D$72-crack_t_index)/'Sheet1 (2)'!$D$72))))</f>
        <v>3.9583333333333335</v>
      </c>
      <c r="AX650" s="157">
        <f>IF(IF(D650='Sheet1 (2)'!$C$69,'Sheet1 (2)'!$D$69*('Sheet1 (2)'!$D$72-rave_index)/'Sheet1 (2)'!$D$72,IF(shee2!D650='Sheet1 (2)'!$C$70,'Sheet1 (2)'!$D$70*('Sheet1 (2)'!$D$72-rave_index)/'Sheet1 (2)'!$D$72,IF(shee2!D650='Sheet1 (2)'!$C$71,'Sheet1 (2)'!$D$71*('Sheet1 (2)'!$D$72-rave_index)/'Sheet1 (2)'!$D$72)))&lt;0,0,IF(D650='Sheet1 (2)'!$C$69,'Sheet1 (2)'!$D$69*('Sheet1 (2)'!$D$72-rave_index)/'Sheet1 (2)'!$D$72,IF(shee2!D650='Sheet1 (2)'!$C$70,'Sheet1 (2)'!$D$70*('Sheet1 (2)'!$D$72-rave_index)/'Sheet1 (2)'!$D$72,IF(shee2!D650='Sheet1 (2)'!$C$71,'Sheet1 (2)'!$D$71*('Sheet1 (2)'!$D$72-rave_index)/'Sheet1 (2)'!$D$72))))</f>
        <v>5</v>
      </c>
      <c r="AY650" s="157">
        <f>IF(IF(D650='Sheet1 (2)'!$C$69,'Sheet1 (2)'!$D$69*('Sheet1 (2)'!$D$72-rough_index)/'Sheet1 (2)'!$D$72,IF(shee2!D650='Sheet1 (2)'!$C$70,'Sheet1 (2)'!$D$70*('Sheet1 (2)'!$D$72-rough_index)/'Sheet1 (2)'!$D$72,IF(shee2!D650='Sheet1 (2)'!$C$71,'Sheet1 (2)'!$D$71*('Sheet1 (2)'!$D$72-rough_index)/'Sheet1 (2)'!$D$72)))&lt;0,0,IF(D650='Sheet1 (2)'!$C$69,'Sheet1 (2)'!$D$69*('Sheet1 (2)'!$D$72-rough_index)/'Sheet1 (2)'!$D$72,IF(shee2!D650='Sheet1 (2)'!$C$70,'Sheet1 (2)'!$D$70*('Sheet1 (2)'!$D$72-rough_index)/'Sheet1 (2)'!$D$72,IF(shee2!D650='Sheet1 (2)'!$C$71,'Sheet1 (2)'!$D$71*('Sheet1 (2)'!$D$72-rough_index)/'Sheet1 (2)'!$D$72))))</f>
        <v>2.5</v>
      </c>
      <c r="AZ650" s="159">
        <f>+(AU650*'Sheet1 (2)'!$C$77)+(AV650*'Sheet1 (2)'!$C$78)+(AW650*'Sheet1 (2)'!$C$79)+(AX650*'Sheet1 (2)'!$C$80)+(AY650*'Sheet1 (2)'!$C$81)</f>
        <v>3.833333333333333</v>
      </c>
      <c r="BA650" s="213" t="str">
        <f t="shared" si="19"/>
        <v>Fair</v>
      </c>
      <c r="BE650">
        <f>IF(D650='Sheet1 (2)'!$C$61,'Sheet1 (2)'!$D$61*(counts^2)+'Sheet1 (2)'!$G$61*counts+'Sheet1 (2)'!$J$61,IF(D650='Sheet1 (2)'!$C$62,'Sheet1 (2)'!$D$62*counts+'Sheet1 (2)'!$G$62,IF(D650='Sheet1 (2)'!$C$63,'Sheet1 (2)'!$D$63*counts+'Sheet1 (2)'!$G$63,IF(D650='Sheet1 (2)'!$C$64,'Sheet1 (2)'!$D$64*counts+'Sheet1 (2)'!$G$64))))</f>
        <v>2.0984129299999998</v>
      </c>
    </row>
    <row r="651" spans="1:57" ht="12" customHeight="1">
      <c r="A651" s="145" t="s">
        <v>282</v>
      </c>
      <c r="B651" s="145" t="s">
        <v>76</v>
      </c>
      <c r="C651" s="170">
        <v>791</v>
      </c>
      <c r="D651" s="174" t="s">
        <v>77</v>
      </c>
      <c r="E651" s="171">
        <v>8</v>
      </c>
      <c r="F651" s="171">
        <v>2</v>
      </c>
      <c r="G651" s="171" t="s">
        <v>77</v>
      </c>
      <c r="H651" s="171">
        <v>1</v>
      </c>
      <c r="I651" s="171" t="s">
        <v>77</v>
      </c>
      <c r="J651" s="173" t="s">
        <v>80</v>
      </c>
      <c r="K651" s="173" t="s">
        <v>80</v>
      </c>
      <c r="L651" s="169">
        <f>VLOOKUP(CONCATENATE(J651,K651),'Sheet1 (2)'!$J$6:$K$26,2,FALSE)</f>
        <v>0</v>
      </c>
      <c r="M651" s="173" t="s">
        <v>82</v>
      </c>
      <c r="N651" s="173" t="s">
        <v>82</v>
      </c>
      <c r="O651" s="168">
        <f>VLOOKUP(CONCATENATE(M651,N651),'Sheet1 (2)'!$L$6:$M$26,2,FALSE)</f>
        <v>12.5</v>
      </c>
      <c r="P651" s="173" t="s">
        <v>82</v>
      </c>
      <c r="Q651" s="173" t="s">
        <v>82</v>
      </c>
      <c r="R651" s="168">
        <f>VLOOKUP(CONCATENATE(P651,Q651),'Sheet1 (2)'!$N$6:$O$26,2,FALSE)</f>
        <v>12.5</v>
      </c>
      <c r="S651" s="173" t="s">
        <v>80</v>
      </c>
      <c r="T651" s="173" t="s">
        <v>80</v>
      </c>
      <c r="U651" s="168">
        <f>VLOOKUP(CONCATENATE(S651,T651),'Sheet1 (2)'!$P$6:$Q$26,2,FALSE)</f>
        <v>0</v>
      </c>
      <c r="V651" s="173" t="s">
        <v>80</v>
      </c>
      <c r="W651" s="173" t="s">
        <v>80</v>
      </c>
      <c r="X651" s="168">
        <f>VLOOKUP(CONCATENATE(V651,W651),'Sheet1 (2)'!$R$6:$S$26,2,FALSE)</f>
        <v>0</v>
      </c>
      <c r="Y651" s="173" t="s">
        <v>80</v>
      </c>
      <c r="Z651" s="173" t="s">
        <v>80</v>
      </c>
      <c r="AA651" s="168">
        <f>VLOOKUP(CONCATENATE(Y651,Z651),'Sheet1 (2)'!$T$6:$U$26,2,FALSE)</f>
        <v>0</v>
      </c>
      <c r="AB651" s="173" t="s">
        <v>80</v>
      </c>
      <c r="AC651" s="173" t="s">
        <v>80</v>
      </c>
      <c r="AD651" s="168">
        <f>VLOOKUP(CONCATENATE(AB651,AC651),'Sheet1 (2)'!$X$6:$Y$26,2,FALSE)</f>
        <v>0</v>
      </c>
      <c r="AE651" s="173" t="s">
        <v>82</v>
      </c>
      <c r="AF651" s="173" t="s">
        <v>81</v>
      </c>
      <c r="AG651" s="168">
        <f>VLOOKUP(CONCATENATE(AE651,AF651),'Sheet1 (2)'!$Z$6:$AA$26,2,FALSE)</f>
        <v>66</v>
      </c>
      <c r="AH651" s="172"/>
      <c r="AI651" s="175"/>
      <c r="AJ651" s="140"/>
      <c r="AK651" s="176" t="s">
        <v>282</v>
      </c>
      <c r="AL651" s="176" t="s">
        <v>76</v>
      </c>
      <c r="AM651" s="170">
        <f t="shared" ref="AM651:AM714" si="20">C651</f>
        <v>791</v>
      </c>
      <c r="AN651" s="147"/>
      <c r="AO651" s="155"/>
      <c r="AP651" s="156"/>
      <c r="AQ651" s="157">
        <v>2.4919230956865945</v>
      </c>
      <c r="AR651" s="158"/>
      <c r="AS651" s="145">
        <f>LOOKUP(rufmkm,'Sheet1 (2)'!$V$62:$V$71,'Sheet1 (2)'!$W$62:$W$71)</f>
        <v>30</v>
      </c>
      <c r="AT651" s="140"/>
      <c r="AU651" s="157">
        <f>IF(IF(D651='Sheet1 (2)'!$C$69,'Sheet1 (2)'!$D$69*('Sheet1 (2)'!$D$72-rut_index)/'Sheet1 (2)'!$D$72,IF(shee2!D651='Sheet1 (2)'!$C$70,'Sheet1 (2)'!$D$70*('Sheet1 (2)'!$D$72-rut_index)/'Sheet1 (2)'!$D$72,IF(shee2!D651='Sheet1 (2)'!$C$71,'Sheet1 (2)'!$D$71*('Sheet1 (2)'!$D$72-rut_index)/'Sheet1 (2)'!$D$72)))&lt;0,0,IF(D651='Sheet1 (2)'!$C$69,'Sheet1 (2)'!$D$69*('Sheet1 (2)'!$D$72-rut_index)/'Sheet1 (2)'!$D$72,IF(shee2!D651='Sheet1 (2)'!$C$70,'Sheet1 (2)'!$D$70*('Sheet1 (2)'!$D$72-rut_index)/'Sheet1 (2)'!$D$72,IF(shee2!D651='Sheet1 (2)'!$C$71,'Sheet1 (2)'!$D$71*('Sheet1 (2)'!$D$72-rut_index)/'Sheet1 (2)'!$D$72))))</f>
        <v>5</v>
      </c>
      <c r="AV651" s="157">
        <f>IF(IF(D651='Sheet1 (2)'!$C$69,'Sheet1 (2)'!$D$69*('Sheet1 (2)'!$D$72-crack_s_index)/'Sheet1 (2)'!$D$72,IF(shee2!D651='Sheet1 (2)'!$C$70,'Sheet1 (2)'!$D$70*('Sheet1 (2)'!$D$72-crack_s_index)/'Sheet1 (2)'!$D$72,IF(shee2!D651='Sheet1 (2)'!$C$71,'Sheet1 (2)'!$D$71*('Sheet1 (2)'!$D$72-crack_s_index)/'Sheet1 (2)'!$D$72)))&lt;0,0,IF(D651='Sheet1 (2)'!$C$69,'Sheet1 (2)'!$D$69*('Sheet1 (2)'!$D$72-crack_s_index)/'Sheet1 (2)'!$D$72,IF(shee2!D651='Sheet1 (2)'!$C$70,'Sheet1 (2)'!$D$70*('Sheet1 (2)'!$D$72-crack_s_index)/'Sheet1 (2)'!$D$72,IF(shee2!D651='Sheet1 (2)'!$C$71,'Sheet1 (2)'!$D$71*('Sheet1 (2)'!$D$72-crack_s_index)/'Sheet1 (2)'!$D$72))))</f>
        <v>3.9583333333333335</v>
      </c>
      <c r="AW651" s="157">
        <f>IF(IF(D651='Sheet1 (2)'!$C$69,'Sheet1 (2)'!$D$69*('Sheet1 (2)'!$D$72-crack_t_index)/'Sheet1 (2)'!$D$72,IF(shee2!D651='Sheet1 (2)'!$C$70,'Sheet1 (2)'!$D$70*('Sheet1 (2)'!$D$72-crack_t_index)/'Sheet1 (2)'!$D$72,IF(shee2!D651='Sheet1 (2)'!$C$71,'Sheet1 (2)'!$D$71*('Sheet1 (2)'!$D$72-crack_t_index)/'Sheet1 (2)'!$D$72)))&lt;0,0,IF(D651='Sheet1 (2)'!$C$69,'Sheet1 (2)'!$D$69*('Sheet1 (2)'!$D$72-crack_t_index)/'Sheet1 (2)'!$D$72,IF(shee2!D651='Sheet1 (2)'!$C$70,'Sheet1 (2)'!$D$70*('Sheet1 (2)'!$D$72-crack_t_index)/'Sheet1 (2)'!$D$72,IF(shee2!D651='Sheet1 (2)'!$C$71,'Sheet1 (2)'!$D$71*('Sheet1 (2)'!$D$72-crack_t_index)/'Sheet1 (2)'!$D$72))))</f>
        <v>3.9583333333333335</v>
      </c>
      <c r="AX651" s="157">
        <f>IF(IF(D651='Sheet1 (2)'!$C$69,'Sheet1 (2)'!$D$69*('Sheet1 (2)'!$D$72-rave_index)/'Sheet1 (2)'!$D$72,IF(shee2!D651='Sheet1 (2)'!$C$70,'Sheet1 (2)'!$D$70*('Sheet1 (2)'!$D$72-rave_index)/'Sheet1 (2)'!$D$72,IF(shee2!D651='Sheet1 (2)'!$C$71,'Sheet1 (2)'!$D$71*('Sheet1 (2)'!$D$72-rave_index)/'Sheet1 (2)'!$D$72)))&lt;0,0,IF(D651='Sheet1 (2)'!$C$69,'Sheet1 (2)'!$D$69*('Sheet1 (2)'!$D$72-rave_index)/'Sheet1 (2)'!$D$72,IF(shee2!D651='Sheet1 (2)'!$C$70,'Sheet1 (2)'!$D$70*('Sheet1 (2)'!$D$72-rave_index)/'Sheet1 (2)'!$D$72,IF(shee2!D651='Sheet1 (2)'!$C$71,'Sheet1 (2)'!$D$71*('Sheet1 (2)'!$D$72-rave_index)/'Sheet1 (2)'!$D$72))))</f>
        <v>5</v>
      </c>
      <c r="AY651" s="157">
        <f>IF(IF(D651='Sheet1 (2)'!$C$69,'Sheet1 (2)'!$D$69*('Sheet1 (2)'!$D$72-rough_index)/'Sheet1 (2)'!$D$72,IF(shee2!D651='Sheet1 (2)'!$C$70,'Sheet1 (2)'!$D$70*('Sheet1 (2)'!$D$72-rough_index)/'Sheet1 (2)'!$D$72,IF(shee2!D651='Sheet1 (2)'!$C$71,'Sheet1 (2)'!$D$71*('Sheet1 (2)'!$D$72-rough_index)/'Sheet1 (2)'!$D$72)))&lt;0,0,IF(D651='Sheet1 (2)'!$C$69,'Sheet1 (2)'!$D$69*('Sheet1 (2)'!$D$72-rough_index)/'Sheet1 (2)'!$D$72,IF(shee2!D651='Sheet1 (2)'!$C$70,'Sheet1 (2)'!$D$70*('Sheet1 (2)'!$D$72-rough_index)/'Sheet1 (2)'!$D$72,IF(shee2!D651='Sheet1 (2)'!$C$71,'Sheet1 (2)'!$D$71*('Sheet1 (2)'!$D$72-rough_index)/'Sheet1 (2)'!$D$72))))</f>
        <v>2.5</v>
      </c>
      <c r="AZ651" s="159">
        <f>+(AU651*'Sheet1 (2)'!$C$77)+(AV651*'Sheet1 (2)'!$C$78)+(AW651*'Sheet1 (2)'!$C$79)+(AX651*'Sheet1 (2)'!$C$80)+(AY651*'Sheet1 (2)'!$C$81)</f>
        <v>3.833333333333333</v>
      </c>
      <c r="BA651" s="213" t="str">
        <f t="shared" ref="BA651:BA714" si="21">IF(AZ651="",$AH651,IF(AZ651&gt;=4,"Good",IF(AZ651&gt;=2.5,"Fair",IF(AZ651&gt;=1,"Poor",IF(AZ651&gt;=0,"Very Poor","")))))</f>
        <v>Fair</v>
      </c>
      <c r="BE651">
        <f>IF(D651='Sheet1 (2)'!$C$61,'Sheet1 (2)'!$D$61*(counts^2)+'Sheet1 (2)'!$G$61*counts+'Sheet1 (2)'!$J$61,IF(D651='Sheet1 (2)'!$C$62,'Sheet1 (2)'!$D$62*counts+'Sheet1 (2)'!$G$62,IF(D651='Sheet1 (2)'!$C$63,'Sheet1 (2)'!$D$63*counts+'Sheet1 (2)'!$G$63,IF(D651='Sheet1 (2)'!$C$64,'Sheet1 (2)'!$D$64*counts+'Sheet1 (2)'!$G$64))))</f>
        <v>2.0984129299999998</v>
      </c>
    </row>
    <row r="652" spans="1:57" ht="12" customHeight="1">
      <c r="A652" s="145" t="s">
        <v>282</v>
      </c>
      <c r="B652" s="145" t="s">
        <v>76</v>
      </c>
      <c r="C652" s="170">
        <v>792</v>
      </c>
      <c r="D652" s="174" t="s">
        <v>77</v>
      </c>
      <c r="E652" s="171">
        <v>8</v>
      </c>
      <c r="F652" s="171">
        <v>2</v>
      </c>
      <c r="G652" s="171" t="s">
        <v>77</v>
      </c>
      <c r="H652" s="171">
        <v>1</v>
      </c>
      <c r="I652" s="171" t="s">
        <v>77</v>
      </c>
      <c r="J652" s="173" t="s">
        <v>80</v>
      </c>
      <c r="K652" s="173" t="s">
        <v>80</v>
      </c>
      <c r="L652" s="169">
        <f>VLOOKUP(CONCATENATE(J652,K652),'Sheet1 (2)'!$J$6:$K$26,2,FALSE)</f>
        <v>0</v>
      </c>
      <c r="M652" s="173" t="s">
        <v>82</v>
      </c>
      <c r="N652" s="173" t="s">
        <v>82</v>
      </c>
      <c r="O652" s="168">
        <f>VLOOKUP(CONCATENATE(M652,N652),'Sheet1 (2)'!$L$6:$M$26,2,FALSE)</f>
        <v>12.5</v>
      </c>
      <c r="P652" s="173" t="s">
        <v>82</v>
      </c>
      <c r="Q652" s="173" t="s">
        <v>82</v>
      </c>
      <c r="R652" s="168">
        <f>VLOOKUP(CONCATENATE(P652,Q652),'Sheet1 (2)'!$N$6:$O$26,2,FALSE)</f>
        <v>12.5</v>
      </c>
      <c r="S652" s="173" t="s">
        <v>80</v>
      </c>
      <c r="T652" s="173" t="s">
        <v>80</v>
      </c>
      <c r="U652" s="168">
        <f>VLOOKUP(CONCATENATE(S652,T652),'Sheet1 (2)'!$P$6:$Q$26,2,FALSE)</f>
        <v>0</v>
      </c>
      <c r="V652" s="173" t="s">
        <v>80</v>
      </c>
      <c r="W652" s="173" t="s">
        <v>80</v>
      </c>
      <c r="X652" s="168">
        <f>VLOOKUP(CONCATENATE(V652,W652),'Sheet1 (2)'!$R$6:$S$26,2,FALSE)</f>
        <v>0</v>
      </c>
      <c r="Y652" s="173" t="s">
        <v>80</v>
      </c>
      <c r="Z652" s="173" t="s">
        <v>80</v>
      </c>
      <c r="AA652" s="168">
        <f>VLOOKUP(CONCATENATE(Y652,Z652),'Sheet1 (2)'!$T$6:$U$26,2,FALSE)</f>
        <v>0</v>
      </c>
      <c r="AB652" s="173" t="s">
        <v>80</v>
      </c>
      <c r="AC652" s="173" t="s">
        <v>80</v>
      </c>
      <c r="AD652" s="168">
        <f>VLOOKUP(CONCATENATE(AB652,AC652),'Sheet1 (2)'!$X$6:$Y$26,2,FALSE)</f>
        <v>0</v>
      </c>
      <c r="AE652" s="173" t="s">
        <v>82</v>
      </c>
      <c r="AF652" s="173" t="s">
        <v>81</v>
      </c>
      <c r="AG652" s="168">
        <f>VLOOKUP(CONCATENATE(AE652,AF652),'Sheet1 (2)'!$Z$6:$AA$26,2,FALSE)</f>
        <v>66</v>
      </c>
      <c r="AH652" s="172"/>
      <c r="AI652" s="175"/>
      <c r="AJ652" s="140"/>
      <c r="AK652" s="176" t="s">
        <v>282</v>
      </c>
      <c r="AL652" s="176" t="s">
        <v>76</v>
      </c>
      <c r="AM652" s="170">
        <f t="shared" si="20"/>
        <v>792</v>
      </c>
      <c r="AN652" s="147"/>
      <c r="AO652" s="155"/>
      <c r="AP652" s="156"/>
      <c r="AQ652" s="157">
        <v>21.999642207303072</v>
      </c>
      <c r="AR652" s="158"/>
      <c r="AS652" s="145">
        <f>LOOKUP(rufmkm,'Sheet1 (2)'!$V$62:$V$71,'Sheet1 (2)'!$W$62:$W$71)</f>
        <v>100</v>
      </c>
      <c r="AT652" s="140"/>
      <c r="AU652" s="157">
        <f>IF(IF(D652='Sheet1 (2)'!$C$69,'Sheet1 (2)'!$D$69*('Sheet1 (2)'!$D$72-rut_index)/'Sheet1 (2)'!$D$72,IF(shee2!D652='Sheet1 (2)'!$C$70,'Sheet1 (2)'!$D$70*('Sheet1 (2)'!$D$72-rut_index)/'Sheet1 (2)'!$D$72,IF(shee2!D652='Sheet1 (2)'!$C$71,'Sheet1 (2)'!$D$71*('Sheet1 (2)'!$D$72-rut_index)/'Sheet1 (2)'!$D$72)))&lt;0,0,IF(D652='Sheet1 (2)'!$C$69,'Sheet1 (2)'!$D$69*('Sheet1 (2)'!$D$72-rut_index)/'Sheet1 (2)'!$D$72,IF(shee2!D652='Sheet1 (2)'!$C$70,'Sheet1 (2)'!$D$70*('Sheet1 (2)'!$D$72-rut_index)/'Sheet1 (2)'!$D$72,IF(shee2!D652='Sheet1 (2)'!$C$71,'Sheet1 (2)'!$D$71*('Sheet1 (2)'!$D$72-rut_index)/'Sheet1 (2)'!$D$72))))</f>
        <v>5</v>
      </c>
      <c r="AV652" s="157">
        <f>IF(IF(D652='Sheet1 (2)'!$C$69,'Sheet1 (2)'!$D$69*('Sheet1 (2)'!$D$72-crack_s_index)/'Sheet1 (2)'!$D$72,IF(shee2!D652='Sheet1 (2)'!$C$70,'Sheet1 (2)'!$D$70*('Sheet1 (2)'!$D$72-crack_s_index)/'Sheet1 (2)'!$D$72,IF(shee2!D652='Sheet1 (2)'!$C$71,'Sheet1 (2)'!$D$71*('Sheet1 (2)'!$D$72-crack_s_index)/'Sheet1 (2)'!$D$72)))&lt;0,0,IF(D652='Sheet1 (2)'!$C$69,'Sheet1 (2)'!$D$69*('Sheet1 (2)'!$D$72-crack_s_index)/'Sheet1 (2)'!$D$72,IF(shee2!D652='Sheet1 (2)'!$C$70,'Sheet1 (2)'!$D$70*('Sheet1 (2)'!$D$72-crack_s_index)/'Sheet1 (2)'!$D$72,IF(shee2!D652='Sheet1 (2)'!$C$71,'Sheet1 (2)'!$D$71*('Sheet1 (2)'!$D$72-crack_s_index)/'Sheet1 (2)'!$D$72))))</f>
        <v>3.9583333333333335</v>
      </c>
      <c r="AW652" s="157">
        <f>IF(IF(D652='Sheet1 (2)'!$C$69,'Sheet1 (2)'!$D$69*('Sheet1 (2)'!$D$72-crack_t_index)/'Sheet1 (2)'!$D$72,IF(shee2!D652='Sheet1 (2)'!$C$70,'Sheet1 (2)'!$D$70*('Sheet1 (2)'!$D$72-crack_t_index)/'Sheet1 (2)'!$D$72,IF(shee2!D652='Sheet1 (2)'!$C$71,'Sheet1 (2)'!$D$71*('Sheet1 (2)'!$D$72-crack_t_index)/'Sheet1 (2)'!$D$72)))&lt;0,0,IF(D652='Sheet1 (2)'!$C$69,'Sheet1 (2)'!$D$69*('Sheet1 (2)'!$D$72-crack_t_index)/'Sheet1 (2)'!$D$72,IF(shee2!D652='Sheet1 (2)'!$C$70,'Sheet1 (2)'!$D$70*('Sheet1 (2)'!$D$72-crack_t_index)/'Sheet1 (2)'!$D$72,IF(shee2!D652='Sheet1 (2)'!$C$71,'Sheet1 (2)'!$D$71*('Sheet1 (2)'!$D$72-crack_t_index)/'Sheet1 (2)'!$D$72))))</f>
        <v>3.9583333333333335</v>
      </c>
      <c r="AX652" s="157">
        <f>IF(IF(D652='Sheet1 (2)'!$C$69,'Sheet1 (2)'!$D$69*('Sheet1 (2)'!$D$72-rave_index)/'Sheet1 (2)'!$D$72,IF(shee2!D652='Sheet1 (2)'!$C$70,'Sheet1 (2)'!$D$70*('Sheet1 (2)'!$D$72-rave_index)/'Sheet1 (2)'!$D$72,IF(shee2!D652='Sheet1 (2)'!$C$71,'Sheet1 (2)'!$D$71*('Sheet1 (2)'!$D$72-rave_index)/'Sheet1 (2)'!$D$72)))&lt;0,0,IF(D652='Sheet1 (2)'!$C$69,'Sheet1 (2)'!$D$69*('Sheet1 (2)'!$D$72-rave_index)/'Sheet1 (2)'!$D$72,IF(shee2!D652='Sheet1 (2)'!$C$70,'Sheet1 (2)'!$D$70*('Sheet1 (2)'!$D$72-rave_index)/'Sheet1 (2)'!$D$72,IF(shee2!D652='Sheet1 (2)'!$C$71,'Sheet1 (2)'!$D$71*('Sheet1 (2)'!$D$72-rave_index)/'Sheet1 (2)'!$D$72))))</f>
        <v>5</v>
      </c>
      <c r="AY652" s="157">
        <f>IF(IF(D652='Sheet1 (2)'!$C$69,'Sheet1 (2)'!$D$69*('Sheet1 (2)'!$D$72-rough_index)/'Sheet1 (2)'!$D$72,IF(shee2!D652='Sheet1 (2)'!$C$70,'Sheet1 (2)'!$D$70*('Sheet1 (2)'!$D$72-rough_index)/'Sheet1 (2)'!$D$72,IF(shee2!D652='Sheet1 (2)'!$C$71,'Sheet1 (2)'!$D$71*('Sheet1 (2)'!$D$72-rough_index)/'Sheet1 (2)'!$D$72)))&lt;0,0,IF(D652='Sheet1 (2)'!$C$69,'Sheet1 (2)'!$D$69*('Sheet1 (2)'!$D$72-rough_index)/'Sheet1 (2)'!$D$72,IF(shee2!D652='Sheet1 (2)'!$C$70,'Sheet1 (2)'!$D$70*('Sheet1 (2)'!$D$72-rough_index)/'Sheet1 (2)'!$D$72,IF(shee2!D652='Sheet1 (2)'!$C$71,'Sheet1 (2)'!$D$71*('Sheet1 (2)'!$D$72-rough_index)/'Sheet1 (2)'!$D$72))))</f>
        <v>0</v>
      </c>
      <c r="AZ652" s="159">
        <f>+(AU652*'Sheet1 (2)'!$C$77)+(AV652*'Sheet1 (2)'!$C$78)+(AW652*'Sheet1 (2)'!$C$79)+(AX652*'Sheet1 (2)'!$C$80)+(AY652*'Sheet1 (2)'!$C$81)</f>
        <v>3.083333333333333</v>
      </c>
      <c r="BA652" s="213" t="str">
        <f t="shared" si="21"/>
        <v>Fair</v>
      </c>
      <c r="BE652">
        <f>IF(D652='Sheet1 (2)'!$C$61,'Sheet1 (2)'!$D$61*(counts^2)+'Sheet1 (2)'!$G$61*counts+'Sheet1 (2)'!$J$61,IF(D652='Sheet1 (2)'!$C$62,'Sheet1 (2)'!$D$62*counts+'Sheet1 (2)'!$G$62,IF(D652='Sheet1 (2)'!$C$63,'Sheet1 (2)'!$D$63*counts+'Sheet1 (2)'!$G$63,IF(D652='Sheet1 (2)'!$C$64,'Sheet1 (2)'!$D$64*counts+'Sheet1 (2)'!$G$64))))</f>
        <v>2.0984129299999998</v>
      </c>
    </row>
    <row r="653" spans="1:57" ht="12" customHeight="1">
      <c r="A653" s="145" t="s">
        <v>282</v>
      </c>
      <c r="B653" s="145" t="s">
        <v>76</v>
      </c>
      <c r="C653" s="170">
        <v>793</v>
      </c>
      <c r="D653" s="174" t="s">
        <v>77</v>
      </c>
      <c r="E653" s="171">
        <v>8</v>
      </c>
      <c r="F653" s="171">
        <v>2</v>
      </c>
      <c r="G653" s="171" t="s">
        <v>77</v>
      </c>
      <c r="H653" s="171">
        <v>1</v>
      </c>
      <c r="I653" s="171" t="s">
        <v>77</v>
      </c>
      <c r="J653" s="173" t="s">
        <v>80</v>
      </c>
      <c r="K653" s="173" t="s">
        <v>80</v>
      </c>
      <c r="L653" s="169">
        <f>VLOOKUP(CONCATENATE(J653,K653),'Sheet1 (2)'!$J$6:$K$26,2,FALSE)</f>
        <v>0</v>
      </c>
      <c r="M653" s="173" t="s">
        <v>82</v>
      </c>
      <c r="N653" s="173" t="s">
        <v>82</v>
      </c>
      <c r="O653" s="168">
        <f>VLOOKUP(CONCATENATE(M653,N653),'Sheet1 (2)'!$L$6:$M$26,2,FALSE)</f>
        <v>12.5</v>
      </c>
      <c r="P653" s="173" t="s">
        <v>82</v>
      </c>
      <c r="Q653" s="173" t="s">
        <v>82</v>
      </c>
      <c r="R653" s="168">
        <f>VLOOKUP(CONCATENATE(P653,Q653),'Sheet1 (2)'!$N$6:$O$26,2,FALSE)</f>
        <v>12.5</v>
      </c>
      <c r="S653" s="173" t="s">
        <v>80</v>
      </c>
      <c r="T653" s="173" t="s">
        <v>80</v>
      </c>
      <c r="U653" s="168">
        <f>VLOOKUP(CONCATENATE(S653,T653),'Sheet1 (2)'!$P$6:$Q$26,2,FALSE)</f>
        <v>0</v>
      </c>
      <c r="V653" s="173" t="s">
        <v>80</v>
      </c>
      <c r="W653" s="173" t="s">
        <v>80</v>
      </c>
      <c r="X653" s="168">
        <f>VLOOKUP(CONCATENATE(V653,W653),'Sheet1 (2)'!$R$6:$S$26,2,FALSE)</f>
        <v>0</v>
      </c>
      <c r="Y653" s="173" t="s">
        <v>80</v>
      </c>
      <c r="Z653" s="173" t="s">
        <v>80</v>
      </c>
      <c r="AA653" s="168">
        <f>VLOOKUP(CONCATENATE(Y653,Z653),'Sheet1 (2)'!$T$6:$U$26,2,FALSE)</f>
        <v>0</v>
      </c>
      <c r="AB653" s="173" t="s">
        <v>80</v>
      </c>
      <c r="AC653" s="173" t="s">
        <v>80</v>
      </c>
      <c r="AD653" s="168">
        <f>VLOOKUP(CONCATENATE(AB653,AC653),'Sheet1 (2)'!$X$6:$Y$26,2,FALSE)</f>
        <v>0</v>
      </c>
      <c r="AE653" s="173" t="s">
        <v>82</v>
      </c>
      <c r="AF653" s="173" t="s">
        <v>81</v>
      </c>
      <c r="AG653" s="168">
        <f>VLOOKUP(CONCATENATE(AE653,AF653),'Sheet1 (2)'!$Z$6:$AA$26,2,FALSE)</f>
        <v>66</v>
      </c>
      <c r="AH653" s="172"/>
      <c r="AI653" s="175"/>
      <c r="AJ653" s="140"/>
      <c r="AK653" s="176" t="s">
        <v>282</v>
      </c>
      <c r="AL653" s="176" t="s">
        <v>76</v>
      </c>
      <c r="AM653" s="170">
        <f t="shared" si="20"/>
        <v>793</v>
      </c>
      <c r="AN653" s="147"/>
      <c r="AO653" s="155"/>
      <c r="AP653" s="156"/>
      <c r="AQ653" s="157">
        <v>2.4372498818000001</v>
      </c>
      <c r="AR653" s="158"/>
      <c r="AS653" s="145">
        <f>LOOKUP(rufmkm,'Sheet1 (2)'!$V$62:$V$71,'Sheet1 (2)'!$W$62:$W$71)</f>
        <v>30</v>
      </c>
      <c r="AT653" s="140"/>
      <c r="AU653" s="157">
        <f>IF(IF(D653='Sheet1 (2)'!$C$69,'Sheet1 (2)'!$D$69*('Sheet1 (2)'!$D$72-rut_index)/'Sheet1 (2)'!$D$72,IF(shee2!D653='Sheet1 (2)'!$C$70,'Sheet1 (2)'!$D$70*('Sheet1 (2)'!$D$72-rut_index)/'Sheet1 (2)'!$D$72,IF(shee2!D653='Sheet1 (2)'!$C$71,'Sheet1 (2)'!$D$71*('Sheet1 (2)'!$D$72-rut_index)/'Sheet1 (2)'!$D$72)))&lt;0,0,IF(D653='Sheet1 (2)'!$C$69,'Sheet1 (2)'!$D$69*('Sheet1 (2)'!$D$72-rut_index)/'Sheet1 (2)'!$D$72,IF(shee2!D653='Sheet1 (2)'!$C$70,'Sheet1 (2)'!$D$70*('Sheet1 (2)'!$D$72-rut_index)/'Sheet1 (2)'!$D$72,IF(shee2!D653='Sheet1 (2)'!$C$71,'Sheet1 (2)'!$D$71*('Sheet1 (2)'!$D$72-rut_index)/'Sheet1 (2)'!$D$72))))</f>
        <v>5</v>
      </c>
      <c r="AV653" s="157">
        <f>IF(IF(D653='Sheet1 (2)'!$C$69,'Sheet1 (2)'!$D$69*('Sheet1 (2)'!$D$72-crack_s_index)/'Sheet1 (2)'!$D$72,IF(shee2!D653='Sheet1 (2)'!$C$70,'Sheet1 (2)'!$D$70*('Sheet1 (2)'!$D$72-crack_s_index)/'Sheet1 (2)'!$D$72,IF(shee2!D653='Sheet1 (2)'!$C$71,'Sheet1 (2)'!$D$71*('Sheet1 (2)'!$D$72-crack_s_index)/'Sheet1 (2)'!$D$72)))&lt;0,0,IF(D653='Sheet1 (2)'!$C$69,'Sheet1 (2)'!$D$69*('Sheet1 (2)'!$D$72-crack_s_index)/'Sheet1 (2)'!$D$72,IF(shee2!D653='Sheet1 (2)'!$C$70,'Sheet1 (2)'!$D$70*('Sheet1 (2)'!$D$72-crack_s_index)/'Sheet1 (2)'!$D$72,IF(shee2!D653='Sheet1 (2)'!$C$71,'Sheet1 (2)'!$D$71*('Sheet1 (2)'!$D$72-crack_s_index)/'Sheet1 (2)'!$D$72))))</f>
        <v>3.9583333333333335</v>
      </c>
      <c r="AW653" s="157">
        <f>IF(IF(D653='Sheet1 (2)'!$C$69,'Sheet1 (2)'!$D$69*('Sheet1 (2)'!$D$72-crack_t_index)/'Sheet1 (2)'!$D$72,IF(shee2!D653='Sheet1 (2)'!$C$70,'Sheet1 (2)'!$D$70*('Sheet1 (2)'!$D$72-crack_t_index)/'Sheet1 (2)'!$D$72,IF(shee2!D653='Sheet1 (2)'!$C$71,'Sheet1 (2)'!$D$71*('Sheet1 (2)'!$D$72-crack_t_index)/'Sheet1 (2)'!$D$72)))&lt;0,0,IF(D653='Sheet1 (2)'!$C$69,'Sheet1 (2)'!$D$69*('Sheet1 (2)'!$D$72-crack_t_index)/'Sheet1 (2)'!$D$72,IF(shee2!D653='Sheet1 (2)'!$C$70,'Sheet1 (2)'!$D$70*('Sheet1 (2)'!$D$72-crack_t_index)/'Sheet1 (2)'!$D$72,IF(shee2!D653='Sheet1 (2)'!$C$71,'Sheet1 (2)'!$D$71*('Sheet1 (2)'!$D$72-crack_t_index)/'Sheet1 (2)'!$D$72))))</f>
        <v>3.9583333333333335</v>
      </c>
      <c r="AX653" s="157">
        <f>IF(IF(D653='Sheet1 (2)'!$C$69,'Sheet1 (2)'!$D$69*('Sheet1 (2)'!$D$72-rave_index)/'Sheet1 (2)'!$D$72,IF(shee2!D653='Sheet1 (2)'!$C$70,'Sheet1 (2)'!$D$70*('Sheet1 (2)'!$D$72-rave_index)/'Sheet1 (2)'!$D$72,IF(shee2!D653='Sheet1 (2)'!$C$71,'Sheet1 (2)'!$D$71*('Sheet1 (2)'!$D$72-rave_index)/'Sheet1 (2)'!$D$72)))&lt;0,0,IF(D653='Sheet1 (2)'!$C$69,'Sheet1 (2)'!$D$69*('Sheet1 (2)'!$D$72-rave_index)/'Sheet1 (2)'!$D$72,IF(shee2!D653='Sheet1 (2)'!$C$70,'Sheet1 (2)'!$D$70*('Sheet1 (2)'!$D$72-rave_index)/'Sheet1 (2)'!$D$72,IF(shee2!D653='Sheet1 (2)'!$C$71,'Sheet1 (2)'!$D$71*('Sheet1 (2)'!$D$72-rave_index)/'Sheet1 (2)'!$D$72))))</f>
        <v>5</v>
      </c>
      <c r="AY653" s="157">
        <f>IF(IF(D653='Sheet1 (2)'!$C$69,'Sheet1 (2)'!$D$69*('Sheet1 (2)'!$D$72-rough_index)/'Sheet1 (2)'!$D$72,IF(shee2!D653='Sheet1 (2)'!$C$70,'Sheet1 (2)'!$D$70*('Sheet1 (2)'!$D$72-rough_index)/'Sheet1 (2)'!$D$72,IF(shee2!D653='Sheet1 (2)'!$C$71,'Sheet1 (2)'!$D$71*('Sheet1 (2)'!$D$72-rough_index)/'Sheet1 (2)'!$D$72)))&lt;0,0,IF(D653='Sheet1 (2)'!$C$69,'Sheet1 (2)'!$D$69*('Sheet1 (2)'!$D$72-rough_index)/'Sheet1 (2)'!$D$72,IF(shee2!D653='Sheet1 (2)'!$C$70,'Sheet1 (2)'!$D$70*('Sheet1 (2)'!$D$72-rough_index)/'Sheet1 (2)'!$D$72,IF(shee2!D653='Sheet1 (2)'!$C$71,'Sheet1 (2)'!$D$71*('Sheet1 (2)'!$D$72-rough_index)/'Sheet1 (2)'!$D$72))))</f>
        <v>2.5</v>
      </c>
      <c r="AZ653" s="159">
        <f>+(AU653*'Sheet1 (2)'!$C$77)+(AV653*'Sheet1 (2)'!$C$78)+(AW653*'Sheet1 (2)'!$C$79)+(AX653*'Sheet1 (2)'!$C$80)+(AY653*'Sheet1 (2)'!$C$81)</f>
        <v>3.833333333333333</v>
      </c>
      <c r="BA653" s="213" t="str">
        <f t="shared" si="21"/>
        <v>Fair</v>
      </c>
      <c r="BE653">
        <f>IF(D653='Sheet1 (2)'!$C$61,'Sheet1 (2)'!$D$61*(counts^2)+'Sheet1 (2)'!$G$61*counts+'Sheet1 (2)'!$J$61,IF(D653='Sheet1 (2)'!$C$62,'Sheet1 (2)'!$D$62*counts+'Sheet1 (2)'!$G$62,IF(D653='Sheet1 (2)'!$C$63,'Sheet1 (2)'!$D$63*counts+'Sheet1 (2)'!$G$63,IF(D653='Sheet1 (2)'!$C$64,'Sheet1 (2)'!$D$64*counts+'Sheet1 (2)'!$G$64))))</f>
        <v>2.0984129299999998</v>
      </c>
    </row>
    <row r="654" spans="1:57" ht="12" customHeight="1">
      <c r="A654" s="145" t="s">
        <v>282</v>
      </c>
      <c r="B654" s="145" t="s">
        <v>76</v>
      </c>
      <c r="C654" s="170">
        <v>794</v>
      </c>
      <c r="D654" s="174" t="s">
        <v>77</v>
      </c>
      <c r="E654" s="171">
        <v>8</v>
      </c>
      <c r="F654" s="171">
        <v>2</v>
      </c>
      <c r="G654" s="171" t="s">
        <v>77</v>
      </c>
      <c r="H654" s="171">
        <v>1</v>
      </c>
      <c r="I654" s="171" t="s">
        <v>77</v>
      </c>
      <c r="J654" s="173" t="s">
        <v>80</v>
      </c>
      <c r="K654" s="173" t="s">
        <v>80</v>
      </c>
      <c r="L654" s="169">
        <f>VLOOKUP(CONCATENATE(J654,K654),'Sheet1 (2)'!$J$6:$K$26,2,FALSE)</f>
        <v>0</v>
      </c>
      <c r="M654" s="173" t="s">
        <v>82</v>
      </c>
      <c r="N654" s="173" t="s">
        <v>82</v>
      </c>
      <c r="O654" s="168">
        <f>VLOOKUP(CONCATENATE(M654,N654),'Sheet1 (2)'!$L$6:$M$26,2,FALSE)</f>
        <v>12.5</v>
      </c>
      <c r="P654" s="173" t="s">
        <v>82</v>
      </c>
      <c r="Q654" s="173" t="s">
        <v>82</v>
      </c>
      <c r="R654" s="168">
        <f>VLOOKUP(CONCATENATE(P654,Q654),'Sheet1 (2)'!$N$6:$O$26,2,FALSE)</f>
        <v>12.5</v>
      </c>
      <c r="S654" s="173" t="s">
        <v>80</v>
      </c>
      <c r="T654" s="173" t="s">
        <v>80</v>
      </c>
      <c r="U654" s="168">
        <f>VLOOKUP(CONCATENATE(S654,T654),'Sheet1 (2)'!$P$6:$Q$26,2,FALSE)</f>
        <v>0</v>
      </c>
      <c r="V654" s="173" t="s">
        <v>80</v>
      </c>
      <c r="W654" s="173" t="s">
        <v>80</v>
      </c>
      <c r="X654" s="168">
        <f>VLOOKUP(CONCATENATE(V654,W654),'Sheet1 (2)'!$R$6:$S$26,2,FALSE)</f>
        <v>0</v>
      </c>
      <c r="Y654" s="173" t="s">
        <v>80</v>
      </c>
      <c r="Z654" s="173" t="s">
        <v>80</v>
      </c>
      <c r="AA654" s="168">
        <f>VLOOKUP(CONCATENATE(Y654,Z654),'Sheet1 (2)'!$T$6:$U$26,2,FALSE)</f>
        <v>0</v>
      </c>
      <c r="AB654" s="173" t="s">
        <v>80</v>
      </c>
      <c r="AC654" s="173" t="s">
        <v>80</v>
      </c>
      <c r="AD654" s="168">
        <f>VLOOKUP(CONCATENATE(AB654,AC654),'Sheet1 (2)'!$X$6:$Y$26,2,FALSE)</f>
        <v>0</v>
      </c>
      <c r="AE654" s="173" t="s">
        <v>82</v>
      </c>
      <c r="AF654" s="173" t="s">
        <v>81</v>
      </c>
      <c r="AG654" s="168">
        <f>VLOOKUP(CONCATENATE(AE654,AF654),'Sheet1 (2)'!$Z$6:$AA$26,2,FALSE)</f>
        <v>66</v>
      </c>
      <c r="AH654" s="172"/>
      <c r="AI654" s="175"/>
      <c r="AJ654" s="140"/>
      <c r="AK654" s="176" t="s">
        <v>282</v>
      </c>
      <c r="AL654" s="176" t="s">
        <v>76</v>
      </c>
      <c r="AM654" s="170">
        <f t="shared" si="20"/>
        <v>794</v>
      </c>
      <c r="AN654" s="147"/>
      <c r="AO654" s="155" t="s">
        <v>409</v>
      </c>
      <c r="AP654" s="156"/>
      <c r="AQ654" s="157">
        <v>2.5973723548000001</v>
      </c>
      <c r="AR654" s="158"/>
      <c r="AS654" s="145">
        <f>LOOKUP(rufmkm,'Sheet1 (2)'!$V$62:$V$71,'Sheet1 (2)'!$W$62:$W$71)</f>
        <v>30</v>
      </c>
      <c r="AT654" s="140"/>
      <c r="AU654" s="157">
        <f>IF(IF(D654='Sheet1 (2)'!$C$69,'Sheet1 (2)'!$D$69*('Sheet1 (2)'!$D$72-rut_index)/'Sheet1 (2)'!$D$72,IF(shee2!D654='Sheet1 (2)'!$C$70,'Sheet1 (2)'!$D$70*('Sheet1 (2)'!$D$72-rut_index)/'Sheet1 (2)'!$D$72,IF(shee2!D654='Sheet1 (2)'!$C$71,'Sheet1 (2)'!$D$71*('Sheet1 (2)'!$D$72-rut_index)/'Sheet1 (2)'!$D$72)))&lt;0,0,IF(D654='Sheet1 (2)'!$C$69,'Sheet1 (2)'!$D$69*('Sheet1 (2)'!$D$72-rut_index)/'Sheet1 (2)'!$D$72,IF(shee2!D654='Sheet1 (2)'!$C$70,'Sheet1 (2)'!$D$70*('Sheet1 (2)'!$D$72-rut_index)/'Sheet1 (2)'!$D$72,IF(shee2!D654='Sheet1 (2)'!$C$71,'Sheet1 (2)'!$D$71*('Sheet1 (2)'!$D$72-rut_index)/'Sheet1 (2)'!$D$72))))</f>
        <v>5</v>
      </c>
      <c r="AV654" s="157">
        <f>IF(IF(D654='Sheet1 (2)'!$C$69,'Sheet1 (2)'!$D$69*('Sheet1 (2)'!$D$72-crack_s_index)/'Sheet1 (2)'!$D$72,IF(shee2!D654='Sheet1 (2)'!$C$70,'Sheet1 (2)'!$D$70*('Sheet1 (2)'!$D$72-crack_s_index)/'Sheet1 (2)'!$D$72,IF(shee2!D654='Sheet1 (2)'!$C$71,'Sheet1 (2)'!$D$71*('Sheet1 (2)'!$D$72-crack_s_index)/'Sheet1 (2)'!$D$72)))&lt;0,0,IF(D654='Sheet1 (2)'!$C$69,'Sheet1 (2)'!$D$69*('Sheet1 (2)'!$D$72-crack_s_index)/'Sheet1 (2)'!$D$72,IF(shee2!D654='Sheet1 (2)'!$C$70,'Sheet1 (2)'!$D$70*('Sheet1 (2)'!$D$72-crack_s_index)/'Sheet1 (2)'!$D$72,IF(shee2!D654='Sheet1 (2)'!$C$71,'Sheet1 (2)'!$D$71*('Sheet1 (2)'!$D$72-crack_s_index)/'Sheet1 (2)'!$D$72))))</f>
        <v>3.9583333333333335</v>
      </c>
      <c r="AW654" s="157">
        <f>IF(IF(D654='Sheet1 (2)'!$C$69,'Sheet1 (2)'!$D$69*('Sheet1 (2)'!$D$72-crack_t_index)/'Sheet1 (2)'!$D$72,IF(shee2!D654='Sheet1 (2)'!$C$70,'Sheet1 (2)'!$D$70*('Sheet1 (2)'!$D$72-crack_t_index)/'Sheet1 (2)'!$D$72,IF(shee2!D654='Sheet1 (2)'!$C$71,'Sheet1 (2)'!$D$71*('Sheet1 (2)'!$D$72-crack_t_index)/'Sheet1 (2)'!$D$72)))&lt;0,0,IF(D654='Sheet1 (2)'!$C$69,'Sheet1 (2)'!$D$69*('Sheet1 (2)'!$D$72-crack_t_index)/'Sheet1 (2)'!$D$72,IF(shee2!D654='Sheet1 (2)'!$C$70,'Sheet1 (2)'!$D$70*('Sheet1 (2)'!$D$72-crack_t_index)/'Sheet1 (2)'!$D$72,IF(shee2!D654='Sheet1 (2)'!$C$71,'Sheet1 (2)'!$D$71*('Sheet1 (2)'!$D$72-crack_t_index)/'Sheet1 (2)'!$D$72))))</f>
        <v>3.9583333333333335</v>
      </c>
      <c r="AX654" s="157">
        <f>IF(IF(D654='Sheet1 (2)'!$C$69,'Sheet1 (2)'!$D$69*('Sheet1 (2)'!$D$72-rave_index)/'Sheet1 (2)'!$D$72,IF(shee2!D654='Sheet1 (2)'!$C$70,'Sheet1 (2)'!$D$70*('Sheet1 (2)'!$D$72-rave_index)/'Sheet1 (2)'!$D$72,IF(shee2!D654='Sheet1 (2)'!$C$71,'Sheet1 (2)'!$D$71*('Sheet1 (2)'!$D$72-rave_index)/'Sheet1 (2)'!$D$72)))&lt;0,0,IF(D654='Sheet1 (2)'!$C$69,'Sheet1 (2)'!$D$69*('Sheet1 (2)'!$D$72-rave_index)/'Sheet1 (2)'!$D$72,IF(shee2!D654='Sheet1 (2)'!$C$70,'Sheet1 (2)'!$D$70*('Sheet1 (2)'!$D$72-rave_index)/'Sheet1 (2)'!$D$72,IF(shee2!D654='Sheet1 (2)'!$C$71,'Sheet1 (2)'!$D$71*('Sheet1 (2)'!$D$72-rave_index)/'Sheet1 (2)'!$D$72))))</f>
        <v>5</v>
      </c>
      <c r="AY654" s="157">
        <f>IF(IF(D654='Sheet1 (2)'!$C$69,'Sheet1 (2)'!$D$69*('Sheet1 (2)'!$D$72-rough_index)/'Sheet1 (2)'!$D$72,IF(shee2!D654='Sheet1 (2)'!$C$70,'Sheet1 (2)'!$D$70*('Sheet1 (2)'!$D$72-rough_index)/'Sheet1 (2)'!$D$72,IF(shee2!D654='Sheet1 (2)'!$C$71,'Sheet1 (2)'!$D$71*('Sheet1 (2)'!$D$72-rough_index)/'Sheet1 (2)'!$D$72)))&lt;0,0,IF(D654='Sheet1 (2)'!$C$69,'Sheet1 (2)'!$D$69*('Sheet1 (2)'!$D$72-rough_index)/'Sheet1 (2)'!$D$72,IF(shee2!D654='Sheet1 (2)'!$C$70,'Sheet1 (2)'!$D$70*('Sheet1 (2)'!$D$72-rough_index)/'Sheet1 (2)'!$D$72,IF(shee2!D654='Sheet1 (2)'!$C$71,'Sheet1 (2)'!$D$71*('Sheet1 (2)'!$D$72-rough_index)/'Sheet1 (2)'!$D$72))))</f>
        <v>2.5</v>
      </c>
      <c r="AZ654" s="159">
        <f>+(AU654*'Sheet1 (2)'!$C$77)+(AV654*'Sheet1 (2)'!$C$78)+(AW654*'Sheet1 (2)'!$C$79)+(AX654*'Sheet1 (2)'!$C$80)+(AY654*'Sheet1 (2)'!$C$81)</f>
        <v>3.833333333333333</v>
      </c>
      <c r="BA654" s="213" t="str">
        <f t="shared" si="21"/>
        <v>Fair</v>
      </c>
      <c r="BE654">
        <f>IF(D654='Sheet1 (2)'!$C$61,'Sheet1 (2)'!$D$61*(counts^2)+'Sheet1 (2)'!$G$61*counts+'Sheet1 (2)'!$J$61,IF(D654='Sheet1 (2)'!$C$62,'Sheet1 (2)'!$D$62*counts+'Sheet1 (2)'!$G$62,IF(D654='Sheet1 (2)'!$C$63,'Sheet1 (2)'!$D$63*counts+'Sheet1 (2)'!$G$63,IF(D654='Sheet1 (2)'!$C$64,'Sheet1 (2)'!$D$64*counts+'Sheet1 (2)'!$G$64))))</f>
        <v>2.0984129299999998</v>
      </c>
    </row>
    <row r="655" spans="1:57" ht="12" customHeight="1">
      <c r="A655" s="145" t="s">
        <v>282</v>
      </c>
      <c r="B655" s="145" t="s">
        <v>76</v>
      </c>
      <c r="C655" s="170">
        <v>795</v>
      </c>
      <c r="D655" s="174" t="s">
        <v>77</v>
      </c>
      <c r="E655" s="171">
        <v>8</v>
      </c>
      <c r="F655" s="171">
        <v>2</v>
      </c>
      <c r="G655" s="171" t="s">
        <v>77</v>
      </c>
      <c r="H655" s="171">
        <v>1</v>
      </c>
      <c r="I655" s="171" t="s">
        <v>77</v>
      </c>
      <c r="J655" s="173" t="s">
        <v>80</v>
      </c>
      <c r="K655" s="173" t="s">
        <v>80</v>
      </c>
      <c r="L655" s="169">
        <f>VLOOKUP(CONCATENATE(J655,K655),'Sheet1 (2)'!$J$6:$K$26,2,FALSE)</f>
        <v>0</v>
      </c>
      <c r="M655" s="173" t="s">
        <v>82</v>
      </c>
      <c r="N655" s="173" t="s">
        <v>82</v>
      </c>
      <c r="O655" s="168">
        <f>VLOOKUP(CONCATENATE(M655,N655),'Sheet1 (2)'!$L$6:$M$26,2,FALSE)</f>
        <v>12.5</v>
      </c>
      <c r="P655" s="173" t="s">
        <v>82</v>
      </c>
      <c r="Q655" s="173" t="s">
        <v>82</v>
      </c>
      <c r="R655" s="168">
        <f>VLOOKUP(CONCATENATE(P655,Q655),'Sheet1 (2)'!$N$6:$O$26,2,FALSE)</f>
        <v>12.5</v>
      </c>
      <c r="S655" s="173" t="s">
        <v>80</v>
      </c>
      <c r="T655" s="173" t="s">
        <v>80</v>
      </c>
      <c r="U655" s="168">
        <f>VLOOKUP(CONCATENATE(S655,T655),'Sheet1 (2)'!$P$6:$Q$26,2,FALSE)</f>
        <v>0</v>
      </c>
      <c r="V655" s="173" t="s">
        <v>80</v>
      </c>
      <c r="W655" s="173" t="s">
        <v>80</v>
      </c>
      <c r="X655" s="168">
        <f>VLOOKUP(CONCATENATE(V655,W655),'Sheet1 (2)'!$R$6:$S$26,2,FALSE)</f>
        <v>0</v>
      </c>
      <c r="Y655" s="173" t="s">
        <v>80</v>
      </c>
      <c r="Z655" s="173" t="s">
        <v>80</v>
      </c>
      <c r="AA655" s="168">
        <f>VLOOKUP(CONCATENATE(Y655,Z655),'Sheet1 (2)'!$T$6:$U$26,2,FALSE)</f>
        <v>0</v>
      </c>
      <c r="AB655" s="173" t="s">
        <v>80</v>
      </c>
      <c r="AC655" s="173" t="s">
        <v>80</v>
      </c>
      <c r="AD655" s="168">
        <f>VLOOKUP(CONCATENATE(AB655,AC655),'Sheet1 (2)'!$X$6:$Y$26,2,FALSE)</f>
        <v>0</v>
      </c>
      <c r="AE655" s="173" t="s">
        <v>82</v>
      </c>
      <c r="AF655" s="173" t="s">
        <v>81</v>
      </c>
      <c r="AG655" s="168">
        <f>VLOOKUP(CONCATENATE(AE655,AF655),'Sheet1 (2)'!$Z$6:$AA$26,2,FALSE)</f>
        <v>66</v>
      </c>
      <c r="AH655" s="172"/>
      <c r="AI655" s="175"/>
      <c r="AJ655" s="140"/>
      <c r="AK655" s="176" t="s">
        <v>282</v>
      </c>
      <c r="AL655" s="176" t="s">
        <v>76</v>
      </c>
      <c r="AM655" s="170">
        <f t="shared" si="20"/>
        <v>795</v>
      </c>
      <c r="AN655" s="147"/>
      <c r="AO655" s="155"/>
      <c r="AP655" s="156"/>
      <c r="AQ655" s="157">
        <v>2.3371786872000002</v>
      </c>
      <c r="AR655" s="158"/>
      <c r="AS655" s="145">
        <f>LOOKUP(rufmkm,'Sheet1 (2)'!$V$62:$V$71,'Sheet1 (2)'!$W$62:$W$71)</f>
        <v>30</v>
      </c>
      <c r="AT655" s="140"/>
      <c r="AU655" s="157">
        <f>IF(IF(D655='Sheet1 (2)'!$C$69,'Sheet1 (2)'!$D$69*('Sheet1 (2)'!$D$72-rut_index)/'Sheet1 (2)'!$D$72,IF(shee2!D655='Sheet1 (2)'!$C$70,'Sheet1 (2)'!$D$70*('Sheet1 (2)'!$D$72-rut_index)/'Sheet1 (2)'!$D$72,IF(shee2!D655='Sheet1 (2)'!$C$71,'Sheet1 (2)'!$D$71*('Sheet1 (2)'!$D$72-rut_index)/'Sheet1 (2)'!$D$72)))&lt;0,0,IF(D655='Sheet1 (2)'!$C$69,'Sheet1 (2)'!$D$69*('Sheet1 (2)'!$D$72-rut_index)/'Sheet1 (2)'!$D$72,IF(shee2!D655='Sheet1 (2)'!$C$70,'Sheet1 (2)'!$D$70*('Sheet1 (2)'!$D$72-rut_index)/'Sheet1 (2)'!$D$72,IF(shee2!D655='Sheet1 (2)'!$C$71,'Sheet1 (2)'!$D$71*('Sheet1 (2)'!$D$72-rut_index)/'Sheet1 (2)'!$D$72))))</f>
        <v>5</v>
      </c>
      <c r="AV655" s="157">
        <f>IF(IF(D655='Sheet1 (2)'!$C$69,'Sheet1 (2)'!$D$69*('Sheet1 (2)'!$D$72-crack_s_index)/'Sheet1 (2)'!$D$72,IF(shee2!D655='Sheet1 (2)'!$C$70,'Sheet1 (2)'!$D$70*('Sheet1 (2)'!$D$72-crack_s_index)/'Sheet1 (2)'!$D$72,IF(shee2!D655='Sheet1 (2)'!$C$71,'Sheet1 (2)'!$D$71*('Sheet1 (2)'!$D$72-crack_s_index)/'Sheet1 (2)'!$D$72)))&lt;0,0,IF(D655='Sheet1 (2)'!$C$69,'Sheet1 (2)'!$D$69*('Sheet1 (2)'!$D$72-crack_s_index)/'Sheet1 (2)'!$D$72,IF(shee2!D655='Sheet1 (2)'!$C$70,'Sheet1 (2)'!$D$70*('Sheet1 (2)'!$D$72-crack_s_index)/'Sheet1 (2)'!$D$72,IF(shee2!D655='Sheet1 (2)'!$C$71,'Sheet1 (2)'!$D$71*('Sheet1 (2)'!$D$72-crack_s_index)/'Sheet1 (2)'!$D$72))))</f>
        <v>3.9583333333333335</v>
      </c>
      <c r="AW655" s="157">
        <f>IF(IF(D655='Sheet1 (2)'!$C$69,'Sheet1 (2)'!$D$69*('Sheet1 (2)'!$D$72-crack_t_index)/'Sheet1 (2)'!$D$72,IF(shee2!D655='Sheet1 (2)'!$C$70,'Sheet1 (2)'!$D$70*('Sheet1 (2)'!$D$72-crack_t_index)/'Sheet1 (2)'!$D$72,IF(shee2!D655='Sheet1 (2)'!$C$71,'Sheet1 (2)'!$D$71*('Sheet1 (2)'!$D$72-crack_t_index)/'Sheet1 (2)'!$D$72)))&lt;0,0,IF(D655='Sheet1 (2)'!$C$69,'Sheet1 (2)'!$D$69*('Sheet1 (2)'!$D$72-crack_t_index)/'Sheet1 (2)'!$D$72,IF(shee2!D655='Sheet1 (2)'!$C$70,'Sheet1 (2)'!$D$70*('Sheet1 (2)'!$D$72-crack_t_index)/'Sheet1 (2)'!$D$72,IF(shee2!D655='Sheet1 (2)'!$C$71,'Sheet1 (2)'!$D$71*('Sheet1 (2)'!$D$72-crack_t_index)/'Sheet1 (2)'!$D$72))))</f>
        <v>3.9583333333333335</v>
      </c>
      <c r="AX655" s="157">
        <f>IF(IF(D655='Sheet1 (2)'!$C$69,'Sheet1 (2)'!$D$69*('Sheet1 (2)'!$D$72-rave_index)/'Sheet1 (2)'!$D$72,IF(shee2!D655='Sheet1 (2)'!$C$70,'Sheet1 (2)'!$D$70*('Sheet1 (2)'!$D$72-rave_index)/'Sheet1 (2)'!$D$72,IF(shee2!D655='Sheet1 (2)'!$C$71,'Sheet1 (2)'!$D$71*('Sheet1 (2)'!$D$72-rave_index)/'Sheet1 (2)'!$D$72)))&lt;0,0,IF(D655='Sheet1 (2)'!$C$69,'Sheet1 (2)'!$D$69*('Sheet1 (2)'!$D$72-rave_index)/'Sheet1 (2)'!$D$72,IF(shee2!D655='Sheet1 (2)'!$C$70,'Sheet1 (2)'!$D$70*('Sheet1 (2)'!$D$72-rave_index)/'Sheet1 (2)'!$D$72,IF(shee2!D655='Sheet1 (2)'!$C$71,'Sheet1 (2)'!$D$71*('Sheet1 (2)'!$D$72-rave_index)/'Sheet1 (2)'!$D$72))))</f>
        <v>5</v>
      </c>
      <c r="AY655" s="157">
        <f>IF(IF(D655='Sheet1 (2)'!$C$69,'Sheet1 (2)'!$D$69*('Sheet1 (2)'!$D$72-rough_index)/'Sheet1 (2)'!$D$72,IF(shee2!D655='Sheet1 (2)'!$C$70,'Sheet1 (2)'!$D$70*('Sheet1 (2)'!$D$72-rough_index)/'Sheet1 (2)'!$D$72,IF(shee2!D655='Sheet1 (2)'!$C$71,'Sheet1 (2)'!$D$71*('Sheet1 (2)'!$D$72-rough_index)/'Sheet1 (2)'!$D$72)))&lt;0,0,IF(D655='Sheet1 (2)'!$C$69,'Sheet1 (2)'!$D$69*('Sheet1 (2)'!$D$72-rough_index)/'Sheet1 (2)'!$D$72,IF(shee2!D655='Sheet1 (2)'!$C$70,'Sheet1 (2)'!$D$70*('Sheet1 (2)'!$D$72-rough_index)/'Sheet1 (2)'!$D$72,IF(shee2!D655='Sheet1 (2)'!$C$71,'Sheet1 (2)'!$D$71*('Sheet1 (2)'!$D$72-rough_index)/'Sheet1 (2)'!$D$72))))</f>
        <v>2.5</v>
      </c>
      <c r="AZ655" s="159">
        <f>+(AU655*'Sheet1 (2)'!$C$77)+(AV655*'Sheet1 (2)'!$C$78)+(AW655*'Sheet1 (2)'!$C$79)+(AX655*'Sheet1 (2)'!$C$80)+(AY655*'Sheet1 (2)'!$C$81)</f>
        <v>3.833333333333333</v>
      </c>
      <c r="BA655" s="213" t="str">
        <f t="shared" si="21"/>
        <v>Fair</v>
      </c>
      <c r="BE655">
        <f>IF(D655='Sheet1 (2)'!$C$61,'Sheet1 (2)'!$D$61*(counts^2)+'Sheet1 (2)'!$G$61*counts+'Sheet1 (2)'!$J$61,IF(D655='Sheet1 (2)'!$C$62,'Sheet1 (2)'!$D$62*counts+'Sheet1 (2)'!$G$62,IF(D655='Sheet1 (2)'!$C$63,'Sheet1 (2)'!$D$63*counts+'Sheet1 (2)'!$G$63,IF(D655='Sheet1 (2)'!$C$64,'Sheet1 (2)'!$D$64*counts+'Sheet1 (2)'!$G$64))))</f>
        <v>2.0984129299999998</v>
      </c>
    </row>
    <row r="656" spans="1:57" ht="12" customHeight="1">
      <c r="A656" s="145" t="s">
        <v>282</v>
      </c>
      <c r="B656" s="145" t="s">
        <v>76</v>
      </c>
      <c r="C656" s="170">
        <v>796</v>
      </c>
      <c r="D656" s="174" t="s">
        <v>77</v>
      </c>
      <c r="E656" s="171">
        <v>8</v>
      </c>
      <c r="F656" s="171">
        <v>2</v>
      </c>
      <c r="G656" s="171" t="s">
        <v>77</v>
      </c>
      <c r="H656" s="171">
        <v>1</v>
      </c>
      <c r="I656" s="171" t="s">
        <v>77</v>
      </c>
      <c r="J656" s="173" t="s">
        <v>78</v>
      </c>
      <c r="K656" s="173" t="s">
        <v>83</v>
      </c>
      <c r="L656" s="169">
        <f>VLOOKUP(CONCATENATE(J656,K656),'Sheet1 (2)'!$J$6:$K$26,2,FALSE)</f>
        <v>12.5</v>
      </c>
      <c r="M656" s="173" t="s">
        <v>83</v>
      </c>
      <c r="N656" s="173" t="s">
        <v>83</v>
      </c>
      <c r="O656" s="168">
        <f>VLOOKUP(CONCATENATE(M656,N656),'Sheet1 (2)'!$L$6:$M$26,2,FALSE)</f>
        <v>37.5</v>
      </c>
      <c r="P656" s="173" t="s">
        <v>83</v>
      </c>
      <c r="Q656" s="173" t="s">
        <v>82</v>
      </c>
      <c r="R656" s="168">
        <f>VLOOKUP(CONCATENATE(P656,Q656),'Sheet1 (2)'!$N$6:$O$26,2,FALSE)</f>
        <v>18.75</v>
      </c>
      <c r="S656" s="173" t="s">
        <v>80</v>
      </c>
      <c r="T656" s="173" t="s">
        <v>80</v>
      </c>
      <c r="U656" s="168">
        <f>VLOOKUP(CONCATENATE(S656,T656),'Sheet1 (2)'!$P$6:$Q$26,2,FALSE)</f>
        <v>0</v>
      </c>
      <c r="V656" s="173" t="s">
        <v>80</v>
      </c>
      <c r="W656" s="173" t="s">
        <v>80</v>
      </c>
      <c r="X656" s="168">
        <f>VLOOKUP(CONCATENATE(V656,W656),'Sheet1 (2)'!$R$6:$S$26,2,FALSE)</f>
        <v>0</v>
      </c>
      <c r="Y656" s="173" t="s">
        <v>80</v>
      </c>
      <c r="Z656" s="173" t="s">
        <v>80</v>
      </c>
      <c r="AA656" s="168">
        <f>VLOOKUP(CONCATENATE(Y656,Z656),'Sheet1 (2)'!$T$6:$U$26,2,FALSE)</f>
        <v>0</v>
      </c>
      <c r="AB656" s="173" t="s">
        <v>80</v>
      </c>
      <c r="AC656" s="173" t="s">
        <v>80</v>
      </c>
      <c r="AD656" s="168">
        <f>VLOOKUP(CONCATENATE(AB656,AC656),'Sheet1 (2)'!$X$6:$Y$26,2,FALSE)</f>
        <v>0</v>
      </c>
      <c r="AE656" s="173" t="s">
        <v>82</v>
      </c>
      <c r="AF656" s="173" t="s">
        <v>81</v>
      </c>
      <c r="AG656" s="168">
        <f>VLOOKUP(CONCATENATE(AE656,AF656),'Sheet1 (2)'!$Z$6:$AA$26,2,FALSE)</f>
        <v>66</v>
      </c>
      <c r="AH656" s="172"/>
      <c r="AI656" s="175"/>
      <c r="AJ656" s="140"/>
      <c r="AK656" s="176" t="s">
        <v>282</v>
      </c>
      <c r="AL656" s="176" t="s">
        <v>76</v>
      </c>
      <c r="AM656" s="170">
        <f t="shared" si="20"/>
        <v>796</v>
      </c>
      <c r="AN656" s="147"/>
      <c r="AO656" s="155"/>
      <c r="AP656" s="156"/>
      <c r="AQ656" s="157">
        <v>2.4712811804000001</v>
      </c>
      <c r="AR656" s="158"/>
      <c r="AS656" s="145">
        <f>LOOKUP(rufmkm,'Sheet1 (2)'!$V$62:$V$71,'Sheet1 (2)'!$W$62:$W$71)</f>
        <v>30</v>
      </c>
      <c r="AT656" s="140"/>
      <c r="AU656" s="157">
        <f>IF(IF(D656='Sheet1 (2)'!$C$69,'Sheet1 (2)'!$D$69*('Sheet1 (2)'!$D$72-rut_index)/'Sheet1 (2)'!$D$72,IF(shee2!D656='Sheet1 (2)'!$C$70,'Sheet1 (2)'!$D$70*('Sheet1 (2)'!$D$72-rut_index)/'Sheet1 (2)'!$D$72,IF(shee2!D656='Sheet1 (2)'!$C$71,'Sheet1 (2)'!$D$71*('Sheet1 (2)'!$D$72-rut_index)/'Sheet1 (2)'!$D$72)))&lt;0,0,IF(D656='Sheet1 (2)'!$C$69,'Sheet1 (2)'!$D$69*('Sheet1 (2)'!$D$72-rut_index)/'Sheet1 (2)'!$D$72,IF(shee2!D656='Sheet1 (2)'!$C$70,'Sheet1 (2)'!$D$70*('Sheet1 (2)'!$D$72-rut_index)/'Sheet1 (2)'!$D$72,IF(shee2!D656='Sheet1 (2)'!$C$71,'Sheet1 (2)'!$D$71*('Sheet1 (2)'!$D$72-rut_index)/'Sheet1 (2)'!$D$72))))</f>
        <v>3.9583333333333335</v>
      </c>
      <c r="AV656" s="157">
        <f>IF(IF(D656='Sheet1 (2)'!$C$69,'Sheet1 (2)'!$D$69*('Sheet1 (2)'!$D$72-crack_s_index)/'Sheet1 (2)'!$D$72,IF(shee2!D656='Sheet1 (2)'!$C$70,'Sheet1 (2)'!$D$70*('Sheet1 (2)'!$D$72-crack_s_index)/'Sheet1 (2)'!$D$72,IF(shee2!D656='Sheet1 (2)'!$C$71,'Sheet1 (2)'!$D$71*('Sheet1 (2)'!$D$72-crack_s_index)/'Sheet1 (2)'!$D$72)))&lt;0,0,IF(D656='Sheet1 (2)'!$C$69,'Sheet1 (2)'!$D$69*('Sheet1 (2)'!$D$72-crack_s_index)/'Sheet1 (2)'!$D$72,IF(shee2!D656='Sheet1 (2)'!$C$70,'Sheet1 (2)'!$D$70*('Sheet1 (2)'!$D$72-crack_s_index)/'Sheet1 (2)'!$D$72,IF(shee2!D656='Sheet1 (2)'!$C$71,'Sheet1 (2)'!$D$71*('Sheet1 (2)'!$D$72-crack_s_index)/'Sheet1 (2)'!$D$72))))</f>
        <v>1.875</v>
      </c>
      <c r="AW656" s="157">
        <f>IF(IF(D656='Sheet1 (2)'!$C$69,'Sheet1 (2)'!$D$69*('Sheet1 (2)'!$D$72-crack_t_index)/'Sheet1 (2)'!$D$72,IF(shee2!D656='Sheet1 (2)'!$C$70,'Sheet1 (2)'!$D$70*('Sheet1 (2)'!$D$72-crack_t_index)/'Sheet1 (2)'!$D$72,IF(shee2!D656='Sheet1 (2)'!$C$71,'Sheet1 (2)'!$D$71*('Sheet1 (2)'!$D$72-crack_t_index)/'Sheet1 (2)'!$D$72)))&lt;0,0,IF(D656='Sheet1 (2)'!$C$69,'Sheet1 (2)'!$D$69*('Sheet1 (2)'!$D$72-crack_t_index)/'Sheet1 (2)'!$D$72,IF(shee2!D656='Sheet1 (2)'!$C$70,'Sheet1 (2)'!$D$70*('Sheet1 (2)'!$D$72-crack_t_index)/'Sheet1 (2)'!$D$72,IF(shee2!D656='Sheet1 (2)'!$C$71,'Sheet1 (2)'!$D$71*('Sheet1 (2)'!$D$72-crack_t_index)/'Sheet1 (2)'!$D$72))))</f>
        <v>3.4375</v>
      </c>
      <c r="AX656" s="157">
        <f>IF(IF(D656='Sheet1 (2)'!$C$69,'Sheet1 (2)'!$D$69*('Sheet1 (2)'!$D$72-rave_index)/'Sheet1 (2)'!$D$72,IF(shee2!D656='Sheet1 (2)'!$C$70,'Sheet1 (2)'!$D$70*('Sheet1 (2)'!$D$72-rave_index)/'Sheet1 (2)'!$D$72,IF(shee2!D656='Sheet1 (2)'!$C$71,'Sheet1 (2)'!$D$71*('Sheet1 (2)'!$D$72-rave_index)/'Sheet1 (2)'!$D$72)))&lt;0,0,IF(D656='Sheet1 (2)'!$C$69,'Sheet1 (2)'!$D$69*('Sheet1 (2)'!$D$72-rave_index)/'Sheet1 (2)'!$D$72,IF(shee2!D656='Sheet1 (2)'!$C$70,'Sheet1 (2)'!$D$70*('Sheet1 (2)'!$D$72-rave_index)/'Sheet1 (2)'!$D$72,IF(shee2!D656='Sheet1 (2)'!$C$71,'Sheet1 (2)'!$D$71*('Sheet1 (2)'!$D$72-rave_index)/'Sheet1 (2)'!$D$72))))</f>
        <v>5</v>
      </c>
      <c r="AY656" s="157">
        <f>IF(IF(D656='Sheet1 (2)'!$C$69,'Sheet1 (2)'!$D$69*('Sheet1 (2)'!$D$72-rough_index)/'Sheet1 (2)'!$D$72,IF(shee2!D656='Sheet1 (2)'!$C$70,'Sheet1 (2)'!$D$70*('Sheet1 (2)'!$D$72-rough_index)/'Sheet1 (2)'!$D$72,IF(shee2!D656='Sheet1 (2)'!$C$71,'Sheet1 (2)'!$D$71*('Sheet1 (2)'!$D$72-rough_index)/'Sheet1 (2)'!$D$72)))&lt;0,0,IF(D656='Sheet1 (2)'!$C$69,'Sheet1 (2)'!$D$69*('Sheet1 (2)'!$D$72-rough_index)/'Sheet1 (2)'!$D$72,IF(shee2!D656='Sheet1 (2)'!$C$70,'Sheet1 (2)'!$D$70*('Sheet1 (2)'!$D$72-rough_index)/'Sheet1 (2)'!$D$72,IF(shee2!D656='Sheet1 (2)'!$C$71,'Sheet1 (2)'!$D$71*('Sheet1 (2)'!$D$72-rough_index)/'Sheet1 (2)'!$D$72))))</f>
        <v>2.5</v>
      </c>
      <c r="AZ656" s="159">
        <f>+(AU656*'Sheet1 (2)'!$C$77)+(AV656*'Sheet1 (2)'!$C$78)+(AW656*'Sheet1 (2)'!$C$79)+(AX656*'Sheet1 (2)'!$C$80)+(AY656*'Sheet1 (2)'!$C$81)</f>
        <v>2.854166666666667</v>
      </c>
      <c r="BA656" s="213" t="str">
        <f t="shared" si="21"/>
        <v>Fair</v>
      </c>
      <c r="BE656">
        <f>IF(D656='Sheet1 (2)'!$C$61,'Sheet1 (2)'!$D$61*(counts^2)+'Sheet1 (2)'!$G$61*counts+'Sheet1 (2)'!$J$61,IF(D656='Sheet1 (2)'!$C$62,'Sheet1 (2)'!$D$62*counts+'Sheet1 (2)'!$G$62,IF(D656='Sheet1 (2)'!$C$63,'Sheet1 (2)'!$D$63*counts+'Sheet1 (2)'!$G$63,IF(D656='Sheet1 (2)'!$C$64,'Sheet1 (2)'!$D$64*counts+'Sheet1 (2)'!$G$64))))</f>
        <v>2.0984129299999998</v>
      </c>
    </row>
    <row r="657" spans="1:57" ht="12" customHeight="1">
      <c r="A657" s="145" t="s">
        <v>282</v>
      </c>
      <c r="B657" s="145" t="s">
        <v>76</v>
      </c>
      <c r="C657" s="170">
        <v>797</v>
      </c>
      <c r="D657" s="174" t="s">
        <v>77</v>
      </c>
      <c r="E657" s="171">
        <v>8</v>
      </c>
      <c r="F657" s="171">
        <v>2</v>
      </c>
      <c r="G657" s="171" t="s">
        <v>77</v>
      </c>
      <c r="H657" s="171">
        <v>1</v>
      </c>
      <c r="I657" s="171" t="s">
        <v>77</v>
      </c>
      <c r="J657" s="173" t="s">
        <v>78</v>
      </c>
      <c r="K657" s="173" t="s">
        <v>83</v>
      </c>
      <c r="L657" s="169">
        <f>VLOOKUP(CONCATENATE(J657,K657),'Sheet1 (2)'!$J$6:$K$26,2,FALSE)</f>
        <v>12.5</v>
      </c>
      <c r="M657" s="173" t="s">
        <v>83</v>
      </c>
      <c r="N657" s="173" t="s">
        <v>83</v>
      </c>
      <c r="O657" s="168">
        <f>VLOOKUP(CONCATENATE(M657,N657),'Sheet1 (2)'!$L$6:$M$26,2,FALSE)</f>
        <v>37.5</v>
      </c>
      <c r="P657" s="173" t="s">
        <v>83</v>
      </c>
      <c r="Q657" s="173" t="s">
        <v>82</v>
      </c>
      <c r="R657" s="168">
        <f>VLOOKUP(CONCATENATE(P657,Q657),'Sheet1 (2)'!$N$6:$O$26,2,FALSE)</f>
        <v>18.75</v>
      </c>
      <c r="S657" s="173" t="s">
        <v>80</v>
      </c>
      <c r="T657" s="173" t="s">
        <v>80</v>
      </c>
      <c r="U657" s="168">
        <f>VLOOKUP(CONCATENATE(S657,T657),'Sheet1 (2)'!$P$6:$Q$26,2,FALSE)</f>
        <v>0</v>
      </c>
      <c r="V657" s="173" t="s">
        <v>80</v>
      </c>
      <c r="W657" s="173" t="s">
        <v>80</v>
      </c>
      <c r="X657" s="168">
        <f>VLOOKUP(CONCATENATE(V657,W657),'Sheet1 (2)'!$R$6:$S$26,2,FALSE)</f>
        <v>0</v>
      </c>
      <c r="Y657" s="173" t="s">
        <v>80</v>
      </c>
      <c r="Z657" s="173" t="s">
        <v>80</v>
      </c>
      <c r="AA657" s="168">
        <f>VLOOKUP(CONCATENATE(Y657,Z657),'Sheet1 (2)'!$T$6:$U$26,2,FALSE)</f>
        <v>0</v>
      </c>
      <c r="AB657" s="173" t="s">
        <v>80</v>
      </c>
      <c r="AC657" s="173" t="s">
        <v>80</v>
      </c>
      <c r="AD657" s="168">
        <f>VLOOKUP(CONCATENATE(AB657,AC657),'Sheet1 (2)'!$X$6:$Y$26,2,FALSE)</f>
        <v>0</v>
      </c>
      <c r="AE657" s="173" t="s">
        <v>82</v>
      </c>
      <c r="AF657" s="173" t="s">
        <v>81</v>
      </c>
      <c r="AG657" s="168">
        <f>VLOOKUP(CONCATENATE(AE657,AF657),'Sheet1 (2)'!$Z$6:$AA$26,2,FALSE)</f>
        <v>66</v>
      </c>
      <c r="AH657" s="172"/>
      <c r="AI657" s="175"/>
      <c r="AJ657" s="140"/>
      <c r="AK657" s="176" t="s">
        <v>282</v>
      </c>
      <c r="AL657" s="176" t="s">
        <v>76</v>
      </c>
      <c r="AM657" s="170">
        <f t="shared" si="20"/>
        <v>797</v>
      </c>
      <c r="AN657" s="147"/>
      <c r="AO657" s="155"/>
      <c r="AP657" s="156"/>
      <c r="AQ657" s="157">
        <v>2.2680033227999998</v>
      </c>
      <c r="AR657" s="158"/>
      <c r="AS657" s="145">
        <f>LOOKUP(rufmkm,'Sheet1 (2)'!$V$62:$V$71,'Sheet1 (2)'!$W$62:$W$71)</f>
        <v>30</v>
      </c>
      <c r="AT657" s="140"/>
      <c r="AU657" s="157">
        <f>IF(IF(D657='Sheet1 (2)'!$C$69,'Sheet1 (2)'!$D$69*('Sheet1 (2)'!$D$72-rut_index)/'Sheet1 (2)'!$D$72,IF(shee2!D657='Sheet1 (2)'!$C$70,'Sheet1 (2)'!$D$70*('Sheet1 (2)'!$D$72-rut_index)/'Sheet1 (2)'!$D$72,IF(shee2!D657='Sheet1 (2)'!$C$71,'Sheet1 (2)'!$D$71*('Sheet1 (2)'!$D$72-rut_index)/'Sheet1 (2)'!$D$72)))&lt;0,0,IF(D657='Sheet1 (2)'!$C$69,'Sheet1 (2)'!$D$69*('Sheet1 (2)'!$D$72-rut_index)/'Sheet1 (2)'!$D$72,IF(shee2!D657='Sheet1 (2)'!$C$70,'Sheet1 (2)'!$D$70*('Sheet1 (2)'!$D$72-rut_index)/'Sheet1 (2)'!$D$72,IF(shee2!D657='Sheet1 (2)'!$C$71,'Sheet1 (2)'!$D$71*('Sheet1 (2)'!$D$72-rut_index)/'Sheet1 (2)'!$D$72))))</f>
        <v>3.9583333333333335</v>
      </c>
      <c r="AV657" s="157">
        <f>IF(IF(D657='Sheet1 (2)'!$C$69,'Sheet1 (2)'!$D$69*('Sheet1 (2)'!$D$72-crack_s_index)/'Sheet1 (2)'!$D$72,IF(shee2!D657='Sheet1 (2)'!$C$70,'Sheet1 (2)'!$D$70*('Sheet1 (2)'!$D$72-crack_s_index)/'Sheet1 (2)'!$D$72,IF(shee2!D657='Sheet1 (2)'!$C$71,'Sheet1 (2)'!$D$71*('Sheet1 (2)'!$D$72-crack_s_index)/'Sheet1 (2)'!$D$72)))&lt;0,0,IF(D657='Sheet1 (2)'!$C$69,'Sheet1 (2)'!$D$69*('Sheet1 (2)'!$D$72-crack_s_index)/'Sheet1 (2)'!$D$72,IF(shee2!D657='Sheet1 (2)'!$C$70,'Sheet1 (2)'!$D$70*('Sheet1 (2)'!$D$72-crack_s_index)/'Sheet1 (2)'!$D$72,IF(shee2!D657='Sheet1 (2)'!$C$71,'Sheet1 (2)'!$D$71*('Sheet1 (2)'!$D$72-crack_s_index)/'Sheet1 (2)'!$D$72))))</f>
        <v>1.875</v>
      </c>
      <c r="AW657" s="157">
        <f>IF(IF(D657='Sheet1 (2)'!$C$69,'Sheet1 (2)'!$D$69*('Sheet1 (2)'!$D$72-crack_t_index)/'Sheet1 (2)'!$D$72,IF(shee2!D657='Sheet1 (2)'!$C$70,'Sheet1 (2)'!$D$70*('Sheet1 (2)'!$D$72-crack_t_index)/'Sheet1 (2)'!$D$72,IF(shee2!D657='Sheet1 (2)'!$C$71,'Sheet1 (2)'!$D$71*('Sheet1 (2)'!$D$72-crack_t_index)/'Sheet1 (2)'!$D$72)))&lt;0,0,IF(D657='Sheet1 (2)'!$C$69,'Sheet1 (2)'!$D$69*('Sheet1 (2)'!$D$72-crack_t_index)/'Sheet1 (2)'!$D$72,IF(shee2!D657='Sheet1 (2)'!$C$70,'Sheet1 (2)'!$D$70*('Sheet1 (2)'!$D$72-crack_t_index)/'Sheet1 (2)'!$D$72,IF(shee2!D657='Sheet1 (2)'!$C$71,'Sheet1 (2)'!$D$71*('Sheet1 (2)'!$D$72-crack_t_index)/'Sheet1 (2)'!$D$72))))</f>
        <v>3.4375</v>
      </c>
      <c r="AX657" s="157">
        <f>IF(IF(D657='Sheet1 (2)'!$C$69,'Sheet1 (2)'!$D$69*('Sheet1 (2)'!$D$72-rave_index)/'Sheet1 (2)'!$D$72,IF(shee2!D657='Sheet1 (2)'!$C$70,'Sheet1 (2)'!$D$70*('Sheet1 (2)'!$D$72-rave_index)/'Sheet1 (2)'!$D$72,IF(shee2!D657='Sheet1 (2)'!$C$71,'Sheet1 (2)'!$D$71*('Sheet1 (2)'!$D$72-rave_index)/'Sheet1 (2)'!$D$72)))&lt;0,0,IF(D657='Sheet1 (2)'!$C$69,'Sheet1 (2)'!$D$69*('Sheet1 (2)'!$D$72-rave_index)/'Sheet1 (2)'!$D$72,IF(shee2!D657='Sheet1 (2)'!$C$70,'Sheet1 (2)'!$D$70*('Sheet1 (2)'!$D$72-rave_index)/'Sheet1 (2)'!$D$72,IF(shee2!D657='Sheet1 (2)'!$C$71,'Sheet1 (2)'!$D$71*('Sheet1 (2)'!$D$72-rave_index)/'Sheet1 (2)'!$D$72))))</f>
        <v>5</v>
      </c>
      <c r="AY657" s="157">
        <f>IF(IF(D657='Sheet1 (2)'!$C$69,'Sheet1 (2)'!$D$69*('Sheet1 (2)'!$D$72-rough_index)/'Sheet1 (2)'!$D$72,IF(shee2!D657='Sheet1 (2)'!$C$70,'Sheet1 (2)'!$D$70*('Sheet1 (2)'!$D$72-rough_index)/'Sheet1 (2)'!$D$72,IF(shee2!D657='Sheet1 (2)'!$C$71,'Sheet1 (2)'!$D$71*('Sheet1 (2)'!$D$72-rough_index)/'Sheet1 (2)'!$D$72)))&lt;0,0,IF(D657='Sheet1 (2)'!$C$69,'Sheet1 (2)'!$D$69*('Sheet1 (2)'!$D$72-rough_index)/'Sheet1 (2)'!$D$72,IF(shee2!D657='Sheet1 (2)'!$C$70,'Sheet1 (2)'!$D$70*('Sheet1 (2)'!$D$72-rough_index)/'Sheet1 (2)'!$D$72,IF(shee2!D657='Sheet1 (2)'!$C$71,'Sheet1 (2)'!$D$71*('Sheet1 (2)'!$D$72-rough_index)/'Sheet1 (2)'!$D$72))))</f>
        <v>2.5</v>
      </c>
      <c r="AZ657" s="159">
        <f>+(AU657*'Sheet1 (2)'!$C$77)+(AV657*'Sheet1 (2)'!$C$78)+(AW657*'Sheet1 (2)'!$C$79)+(AX657*'Sheet1 (2)'!$C$80)+(AY657*'Sheet1 (2)'!$C$81)</f>
        <v>2.854166666666667</v>
      </c>
      <c r="BA657" s="213" t="str">
        <f t="shared" si="21"/>
        <v>Fair</v>
      </c>
      <c r="BE657">
        <f>IF(D657='Sheet1 (2)'!$C$61,'Sheet1 (2)'!$D$61*(counts^2)+'Sheet1 (2)'!$G$61*counts+'Sheet1 (2)'!$J$61,IF(D657='Sheet1 (2)'!$C$62,'Sheet1 (2)'!$D$62*counts+'Sheet1 (2)'!$G$62,IF(D657='Sheet1 (2)'!$C$63,'Sheet1 (2)'!$D$63*counts+'Sheet1 (2)'!$G$63,IF(D657='Sheet1 (2)'!$C$64,'Sheet1 (2)'!$D$64*counts+'Sheet1 (2)'!$G$64))))</f>
        <v>2.0984129299999998</v>
      </c>
    </row>
    <row r="658" spans="1:57" ht="12" customHeight="1">
      <c r="A658" s="145" t="s">
        <v>282</v>
      </c>
      <c r="B658" s="145" t="s">
        <v>76</v>
      </c>
      <c r="C658" s="170">
        <v>798</v>
      </c>
      <c r="D658" s="174" t="s">
        <v>77</v>
      </c>
      <c r="E658" s="171">
        <v>8</v>
      </c>
      <c r="F658" s="171">
        <v>2</v>
      </c>
      <c r="G658" s="171" t="s">
        <v>77</v>
      </c>
      <c r="H658" s="171">
        <v>1</v>
      </c>
      <c r="I658" s="171" t="s">
        <v>77</v>
      </c>
      <c r="J658" s="173" t="s">
        <v>78</v>
      </c>
      <c r="K658" s="173" t="s">
        <v>81</v>
      </c>
      <c r="L658" s="169">
        <f>VLOOKUP(CONCATENATE(J658,K658),'Sheet1 (2)'!$J$6:$K$26,2,FALSE)</f>
        <v>25</v>
      </c>
      <c r="M658" s="173" t="s">
        <v>82</v>
      </c>
      <c r="N658" s="173" t="s">
        <v>82</v>
      </c>
      <c r="O658" s="168">
        <f>VLOOKUP(CONCATENATE(M658,N658),'Sheet1 (2)'!$L$6:$M$26,2,FALSE)</f>
        <v>12.5</v>
      </c>
      <c r="P658" s="173" t="s">
        <v>82</v>
      </c>
      <c r="Q658" s="173" t="s">
        <v>82</v>
      </c>
      <c r="R658" s="168">
        <f>VLOOKUP(CONCATENATE(P658,Q658),'Sheet1 (2)'!$N$6:$O$26,2,FALSE)</f>
        <v>12.5</v>
      </c>
      <c r="S658" s="173" t="s">
        <v>80</v>
      </c>
      <c r="T658" s="173" t="s">
        <v>80</v>
      </c>
      <c r="U658" s="168">
        <f>VLOOKUP(CONCATENATE(S658,T658),'Sheet1 (2)'!$P$6:$Q$26,2,FALSE)</f>
        <v>0</v>
      </c>
      <c r="V658" s="173" t="s">
        <v>80</v>
      </c>
      <c r="W658" s="173" t="s">
        <v>80</v>
      </c>
      <c r="X658" s="168">
        <f>VLOOKUP(CONCATENATE(V658,W658),'Sheet1 (2)'!$R$6:$S$26,2,FALSE)</f>
        <v>0</v>
      </c>
      <c r="Y658" s="173" t="s">
        <v>80</v>
      </c>
      <c r="Z658" s="173" t="s">
        <v>80</v>
      </c>
      <c r="AA658" s="168">
        <f>VLOOKUP(CONCATENATE(Y658,Z658),'Sheet1 (2)'!$T$6:$U$26,2,FALSE)</f>
        <v>0</v>
      </c>
      <c r="AB658" s="173" t="s">
        <v>80</v>
      </c>
      <c r="AC658" s="173" t="s">
        <v>80</v>
      </c>
      <c r="AD658" s="168">
        <f>VLOOKUP(CONCATENATE(AB658,AC658),'Sheet1 (2)'!$X$6:$Y$26,2,FALSE)</f>
        <v>0</v>
      </c>
      <c r="AE658" s="173" t="s">
        <v>82</v>
      </c>
      <c r="AF658" s="173" t="s">
        <v>81</v>
      </c>
      <c r="AG658" s="168">
        <f>VLOOKUP(CONCATENATE(AE658,AF658),'Sheet1 (2)'!$Z$6:$AA$26,2,FALSE)</f>
        <v>66</v>
      </c>
      <c r="AH658" s="172"/>
      <c r="AI658" s="175"/>
      <c r="AJ658" s="140"/>
      <c r="AK658" s="176" t="s">
        <v>282</v>
      </c>
      <c r="AL658" s="176" t="s">
        <v>76</v>
      </c>
      <c r="AM658" s="170">
        <f t="shared" si="20"/>
        <v>798</v>
      </c>
      <c r="AN658" s="147"/>
      <c r="AO658" s="155"/>
      <c r="AP658" s="156"/>
      <c r="AQ658" s="157">
        <v>2.6854561539999997</v>
      </c>
      <c r="AR658" s="158"/>
      <c r="AS658" s="145">
        <f>LOOKUP(rufmkm,'Sheet1 (2)'!$V$62:$V$71,'Sheet1 (2)'!$W$62:$W$71)</f>
        <v>30</v>
      </c>
      <c r="AT658" s="140"/>
      <c r="AU658" s="157">
        <f>IF(IF(D658='Sheet1 (2)'!$C$69,'Sheet1 (2)'!$D$69*('Sheet1 (2)'!$D$72-rut_index)/'Sheet1 (2)'!$D$72,IF(shee2!D658='Sheet1 (2)'!$C$70,'Sheet1 (2)'!$D$70*('Sheet1 (2)'!$D$72-rut_index)/'Sheet1 (2)'!$D$72,IF(shee2!D658='Sheet1 (2)'!$C$71,'Sheet1 (2)'!$D$71*('Sheet1 (2)'!$D$72-rut_index)/'Sheet1 (2)'!$D$72)))&lt;0,0,IF(D658='Sheet1 (2)'!$C$69,'Sheet1 (2)'!$D$69*('Sheet1 (2)'!$D$72-rut_index)/'Sheet1 (2)'!$D$72,IF(shee2!D658='Sheet1 (2)'!$C$70,'Sheet1 (2)'!$D$70*('Sheet1 (2)'!$D$72-rut_index)/'Sheet1 (2)'!$D$72,IF(shee2!D658='Sheet1 (2)'!$C$71,'Sheet1 (2)'!$D$71*('Sheet1 (2)'!$D$72-rut_index)/'Sheet1 (2)'!$D$72))))</f>
        <v>2.9166666666666665</v>
      </c>
      <c r="AV658" s="157">
        <f>IF(IF(D658='Sheet1 (2)'!$C$69,'Sheet1 (2)'!$D$69*('Sheet1 (2)'!$D$72-crack_s_index)/'Sheet1 (2)'!$D$72,IF(shee2!D658='Sheet1 (2)'!$C$70,'Sheet1 (2)'!$D$70*('Sheet1 (2)'!$D$72-crack_s_index)/'Sheet1 (2)'!$D$72,IF(shee2!D658='Sheet1 (2)'!$C$71,'Sheet1 (2)'!$D$71*('Sheet1 (2)'!$D$72-crack_s_index)/'Sheet1 (2)'!$D$72)))&lt;0,0,IF(D658='Sheet1 (2)'!$C$69,'Sheet1 (2)'!$D$69*('Sheet1 (2)'!$D$72-crack_s_index)/'Sheet1 (2)'!$D$72,IF(shee2!D658='Sheet1 (2)'!$C$70,'Sheet1 (2)'!$D$70*('Sheet1 (2)'!$D$72-crack_s_index)/'Sheet1 (2)'!$D$72,IF(shee2!D658='Sheet1 (2)'!$C$71,'Sheet1 (2)'!$D$71*('Sheet1 (2)'!$D$72-crack_s_index)/'Sheet1 (2)'!$D$72))))</f>
        <v>3.9583333333333335</v>
      </c>
      <c r="AW658" s="157">
        <f>IF(IF(D658='Sheet1 (2)'!$C$69,'Sheet1 (2)'!$D$69*('Sheet1 (2)'!$D$72-crack_t_index)/'Sheet1 (2)'!$D$72,IF(shee2!D658='Sheet1 (2)'!$C$70,'Sheet1 (2)'!$D$70*('Sheet1 (2)'!$D$72-crack_t_index)/'Sheet1 (2)'!$D$72,IF(shee2!D658='Sheet1 (2)'!$C$71,'Sheet1 (2)'!$D$71*('Sheet1 (2)'!$D$72-crack_t_index)/'Sheet1 (2)'!$D$72)))&lt;0,0,IF(D658='Sheet1 (2)'!$C$69,'Sheet1 (2)'!$D$69*('Sheet1 (2)'!$D$72-crack_t_index)/'Sheet1 (2)'!$D$72,IF(shee2!D658='Sheet1 (2)'!$C$70,'Sheet1 (2)'!$D$70*('Sheet1 (2)'!$D$72-crack_t_index)/'Sheet1 (2)'!$D$72,IF(shee2!D658='Sheet1 (2)'!$C$71,'Sheet1 (2)'!$D$71*('Sheet1 (2)'!$D$72-crack_t_index)/'Sheet1 (2)'!$D$72))))</f>
        <v>3.9583333333333335</v>
      </c>
      <c r="AX658" s="157">
        <f>IF(IF(D658='Sheet1 (2)'!$C$69,'Sheet1 (2)'!$D$69*('Sheet1 (2)'!$D$72-rave_index)/'Sheet1 (2)'!$D$72,IF(shee2!D658='Sheet1 (2)'!$C$70,'Sheet1 (2)'!$D$70*('Sheet1 (2)'!$D$72-rave_index)/'Sheet1 (2)'!$D$72,IF(shee2!D658='Sheet1 (2)'!$C$71,'Sheet1 (2)'!$D$71*('Sheet1 (2)'!$D$72-rave_index)/'Sheet1 (2)'!$D$72)))&lt;0,0,IF(D658='Sheet1 (2)'!$C$69,'Sheet1 (2)'!$D$69*('Sheet1 (2)'!$D$72-rave_index)/'Sheet1 (2)'!$D$72,IF(shee2!D658='Sheet1 (2)'!$C$70,'Sheet1 (2)'!$D$70*('Sheet1 (2)'!$D$72-rave_index)/'Sheet1 (2)'!$D$72,IF(shee2!D658='Sheet1 (2)'!$C$71,'Sheet1 (2)'!$D$71*('Sheet1 (2)'!$D$72-rave_index)/'Sheet1 (2)'!$D$72))))</f>
        <v>5</v>
      </c>
      <c r="AY658" s="157">
        <f>IF(IF(D658='Sheet1 (2)'!$C$69,'Sheet1 (2)'!$D$69*('Sheet1 (2)'!$D$72-rough_index)/'Sheet1 (2)'!$D$72,IF(shee2!D658='Sheet1 (2)'!$C$70,'Sheet1 (2)'!$D$70*('Sheet1 (2)'!$D$72-rough_index)/'Sheet1 (2)'!$D$72,IF(shee2!D658='Sheet1 (2)'!$C$71,'Sheet1 (2)'!$D$71*('Sheet1 (2)'!$D$72-rough_index)/'Sheet1 (2)'!$D$72)))&lt;0,0,IF(D658='Sheet1 (2)'!$C$69,'Sheet1 (2)'!$D$69*('Sheet1 (2)'!$D$72-rough_index)/'Sheet1 (2)'!$D$72,IF(shee2!D658='Sheet1 (2)'!$C$70,'Sheet1 (2)'!$D$70*('Sheet1 (2)'!$D$72-rough_index)/'Sheet1 (2)'!$D$72,IF(shee2!D658='Sheet1 (2)'!$C$71,'Sheet1 (2)'!$D$71*('Sheet1 (2)'!$D$72-rough_index)/'Sheet1 (2)'!$D$72))))</f>
        <v>2.5</v>
      </c>
      <c r="AZ658" s="159">
        <f>+(AU658*'Sheet1 (2)'!$C$77)+(AV658*'Sheet1 (2)'!$C$78)+(AW658*'Sheet1 (2)'!$C$79)+(AX658*'Sheet1 (2)'!$C$80)+(AY658*'Sheet1 (2)'!$C$81)</f>
        <v>3.4166666666666665</v>
      </c>
      <c r="BA658" s="213" t="str">
        <f t="shared" si="21"/>
        <v>Fair</v>
      </c>
      <c r="BE658">
        <f>IF(D658='Sheet1 (2)'!$C$61,'Sheet1 (2)'!$D$61*(counts^2)+'Sheet1 (2)'!$G$61*counts+'Sheet1 (2)'!$J$61,IF(D658='Sheet1 (2)'!$C$62,'Sheet1 (2)'!$D$62*counts+'Sheet1 (2)'!$G$62,IF(D658='Sheet1 (2)'!$C$63,'Sheet1 (2)'!$D$63*counts+'Sheet1 (2)'!$G$63,IF(D658='Sheet1 (2)'!$C$64,'Sheet1 (2)'!$D$64*counts+'Sheet1 (2)'!$G$64))))</f>
        <v>2.0984129299999998</v>
      </c>
    </row>
    <row r="659" spans="1:57" ht="12" customHeight="1">
      <c r="A659" s="145" t="s">
        <v>282</v>
      </c>
      <c r="B659" s="145" t="s">
        <v>76</v>
      </c>
      <c r="C659" s="170">
        <v>799</v>
      </c>
      <c r="D659" s="174" t="s">
        <v>77</v>
      </c>
      <c r="E659" s="171">
        <v>8</v>
      </c>
      <c r="F659" s="171">
        <v>2</v>
      </c>
      <c r="G659" s="171" t="s">
        <v>77</v>
      </c>
      <c r="H659" s="171">
        <v>1</v>
      </c>
      <c r="I659" s="171" t="s">
        <v>77</v>
      </c>
      <c r="J659" s="173" t="s">
        <v>80</v>
      </c>
      <c r="K659" s="173" t="s">
        <v>80</v>
      </c>
      <c r="L659" s="169">
        <f>VLOOKUP(CONCATENATE(J659,K659),'Sheet1 (2)'!$J$6:$K$26,2,FALSE)</f>
        <v>0</v>
      </c>
      <c r="M659" s="173" t="s">
        <v>82</v>
      </c>
      <c r="N659" s="173" t="s">
        <v>82</v>
      </c>
      <c r="O659" s="168">
        <f>VLOOKUP(CONCATENATE(M659,N659),'Sheet1 (2)'!$L$6:$M$26,2,FALSE)</f>
        <v>12.5</v>
      </c>
      <c r="P659" s="173" t="s">
        <v>82</v>
      </c>
      <c r="Q659" s="173" t="s">
        <v>82</v>
      </c>
      <c r="R659" s="168">
        <f>VLOOKUP(CONCATENATE(P659,Q659),'Sheet1 (2)'!$N$6:$O$26,2,FALSE)</f>
        <v>12.5</v>
      </c>
      <c r="S659" s="173" t="s">
        <v>80</v>
      </c>
      <c r="T659" s="173" t="s">
        <v>80</v>
      </c>
      <c r="U659" s="168">
        <f>VLOOKUP(CONCATENATE(S659,T659),'Sheet1 (2)'!$P$6:$Q$26,2,FALSE)</f>
        <v>0</v>
      </c>
      <c r="V659" s="173" t="s">
        <v>80</v>
      </c>
      <c r="W659" s="173" t="s">
        <v>80</v>
      </c>
      <c r="X659" s="168">
        <f>VLOOKUP(CONCATENATE(V659,W659),'Sheet1 (2)'!$R$6:$S$26,2,FALSE)</f>
        <v>0</v>
      </c>
      <c r="Y659" s="173" t="s">
        <v>80</v>
      </c>
      <c r="Z659" s="173" t="s">
        <v>80</v>
      </c>
      <c r="AA659" s="168">
        <f>VLOOKUP(CONCATENATE(Y659,Z659),'Sheet1 (2)'!$T$6:$U$26,2,FALSE)</f>
        <v>0</v>
      </c>
      <c r="AB659" s="173" t="s">
        <v>80</v>
      </c>
      <c r="AC659" s="173" t="s">
        <v>80</v>
      </c>
      <c r="AD659" s="168">
        <f>VLOOKUP(CONCATENATE(AB659,AC659),'Sheet1 (2)'!$X$6:$Y$26,2,FALSE)</f>
        <v>0</v>
      </c>
      <c r="AE659" s="173" t="s">
        <v>82</v>
      </c>
      <c r="AF659" s="173" t="s">
        <v>81</v>
      </c>
      <c r="AG659" s="168">
        <f>VLOOKUP(CONCATENATE(AE659,AF659),'Sheet1 (2)'!$Z$6:$AA$26,2,FALSE)</f>
        <v>66</v>
      </c>
      <c r="AH659" s="172"/>
      <c r="AI659" s="175"/>
      <c r="AJ659" s="140"/>
      <c r="AK659" s="176" t="s">
        <v>282</v>
      </c>
      <c r="AL659" s="176" t="s">
        <v>76</v>
      </c>
      <c r="AM659" s="170">
        <f t="shared" si="20"/>
        <v>799</v>
      </c>
      <c r="AN659" s="147"/>
      <c r="AO659" s="155"/>
      <c r="AP659" s="156"/>
      <c r="AQ659" s="157">
        <v>2.4553870694</v>
      </c>
      <c r="AR659" s="158"/>
      <c r="AS659" s="145">
        <f>LOOKUP(rufmkm,'Sheet1 (2)'!$V$62:$V$71,'Sheet1 (2)'!$W$62:$W$71)</f>
        <v>30</v>
      </c>
      <c r="AT659" s="140"/>
      <c r="AU659" s="157">
        <f>IF(IF(D659='Sheet1 (2)'!$C$69,'Sheet1 (2)'!$D$69*('Sheet1 (2)'!$D$72-rut_index)/'Sheet1 (2)'!$D$72,IF(shee2!D659='Sheet1 (2)'!$C$70,'Sheet1 (2)'!$D$70*('Sheet1 (2)'!$D$72-rut_index)/'Sheet1 (2)'!$D$72,IF(shee2!D659='Sheet1 (2)'!$C$71,'Sheet1 (2)'!$D$71*('Sheet1 (2)'!$D$72-rut_index)/'Sheet1 (2)'!$D$72)))&lt;0,0,IF(D659='Sheet1 (2)'!$C$69,'Sheet1 (2)'!$D$69*('Sheet1 (2)'!$D$72-rut_index)/'Sheet1 (2)'!$D$72,IF(shee2!D659='Sheet1 (2)'!$C$70,'Sheet1 (2)'!$D$70*('Sheet1 (2)'!$D$72-rut_index)/'Sheet1 (2)'!$D$72,IF(shee2!D659='Sheet1 (2)'!$C$71,'Sheet1 (2)'!$D$71*('Sheet1 (2)'!$D$72-rut_index)/'Sheet1 (2)'!$D$72))))</f>
        <v>5</v>
      </c>
      <c r="AV659" s="157">
        <f>IF(IF(D659='Sheet1 (2)'!$C$69,'Sheet1 (2)'!$D$69*('Sheet1 (2)'!$D$72-crack_s_index)/'Sheet1 (2)'!$D$72,IF(shee2!D659='Sheet1 (2)'!$C$70,'Sheet1 (2)'!$D$70*('Sheet1 (2)'!$D$72-crack_s_index)/'Sheet1 (2)'!$D$72,IF(shee2!D659='Sheet1 (2)'!$C$71,'Sheet1 (2)'!$D$71*('Sheet1 (2)'!$D$72-crack_s_index)/'Sheet1 (2)'!$D$72)))&lt;0,0,IF(D659='Sheet1 (2)'!$C$69,'Sheet1 (2)'!$D$69*('Sheet1 (2)'!$D$72-crack_s_index)/'Sheet1 (2)'!$D$72,IF(shee2!D659='Sheet1 (2)'!$C$70,'Sheet1 (2)'!$D$70*('Sheet1 (2)'!$D$72-crack_s_index)/'Sheet1 (2)'!$D$72,IF(shee2!D659='Sheet1 (2)'!$C$71,'Sheet1 (2)'!$D$71*('Sheet1 (2)'!$D$72-crack_s_index)/'Sheet1 (2)'!$D$72))))</f>
        <v>3.9583333333333335</v>
      </c>
      <c r="AW659" s="157">
        <f>IF(IF(D659='Sheet1 (2)'!$C$69,'Sheet1 (2)'!$D$69*('Sheet1 (2)'!$D$72-crack_t_index)/'Sheet1 (2)'!$D$72,IF(shee2!D659='Sheet1 (2)'!$C$70,'Sheet1 (2)'!$D$70*('Sheet1 (2)'!$D$72-crack_t_index)/'Sheet1 (2)'!$D$72,IF(shee2!D659='Sheet1 (2)'!$C$71,'Sheet1 (2)'!$D$71*('Sheet1 (2)'!$D$72-crack_t_index)/'Sheet1 (2)'!$D$72)))&lt;0,0,IF(D659='Sheet1 (2)'!$C$69,'Sheet1 (2)'!$D$69*('Sheet1 (2)'!$D$72-crack_t_index)/'Sheet1 (2)'!$D$72,IF(shee2!D659='Sheet1 (2)'!$C$70,'Sheet1 (2)'!$D$70*('Sheet1 (2)'!$D$72-crack_t_index)/'Sheet1 (2)'!$D$72,IF(shee2!D659='Sheet1 (2)'!$C$71,'Sheet1 (2)'!$D$71*('Sheet1 (2)'!$D$72-crack_t_index)/'Sheet1 (2)'!$D$72))))</f>
        <v>3.9583333333333335</v>
      </c>
      <c r="AX659" s="157">
        <f>IF(IF(D659='Sheet1 (2)'!$C$69,'Sheet1 (2)'!$D$69*('Sheet1 (2)'!$D$72-rave_index)/'Sheet1 (2)'!$D$72,IF(shee2!D659='Sheet1 (2)'!$C$70,'Sheet1 (2)'!$D$70*('Sheet1 (2)'!$D$72-rave_index)/'Sheet1 (2)'!$D$72,IF(shee2!D659='Sheet1 (2)'!$C$71,'Sheet1 (2)'!$D$71*('Sheet1 (2)'!$D$72-rave_index)/'Sheet1 (2)'!$D$72)))&lt;0,0,IF(D659='Sheet1 (2)'!$C$69,'Sheet1 (2)'!$D$69*('Sheet1 (2)'!$D$72-rave_index)/'Sheet1 (2)'!$D$72,IF(shee2!D659='Sheet1 (2)'!$C$70,'Sheet1 (2)'!$D$70*('Sheet1 (2)'!$D$72-rave_index)/'Sheet1 (2)'!$D$72,IF(shee2!D659='Sheet1 (2)'!$C$71,'Sheet1 (2)'!$D$71*('Sheet1 (2)'!$D$72-rave_index)/'Sheet1 (2)'!$D$72))))</f>
        <v>5</v>
      </c>
      <c r="AY659" s="157">
        <f>IF(IF(D659='Sheet1 (2)'!$C$69,'Sheet1 (2)'!$D$69*('Sheet1 (2)'!$D$72-rough_index)/'Sheet1 (2)'!$D$72,IF(shee2!D659='Sheet1 (2)'!$C$70,'Sheet1 (2)'!$D$70*('Sheet1 (2)'!$D$72-rough_index)/'Sheet1 (2)'!$D$72,IF(shee2!D659='Sheet1 (2)'!$C$71,'Sheet1 (2)'!$D$71*('Sheet1 (2)'!$D$72-rough_index)/'Sheet1 (2)'!$D$72)))&lt;0,0,IF(D659='Sheet1 (2)'!$C$69,'Sheet1 (2)'!$D$69*('Sheet1 (2)'!$D$72-rough_index)/'Sheet1 (2)'!$D$72,IF(shee2!D659='Sheet1 (2)'!$C$70,'Sheet1 (2)'!$D$70*('Sheet1 (2)'!$D$72-rough_index)/'Sheet1 (2)'!$D$72,IF(shee2!D659='Sheet1 (2)'!$C$71,'Sheet1 (2)'!$D$71*('Sheet1 (2)'!$D$72-rough_index)/'Sheet1 (2)'!$D$72))))</f>
        <v>2.5</v>
      </c>
      <c r="AZ659" s="159">
        <f>+(AU659*'Sheet1 (2)'!$C$77)+(AV659*'Sheet1 (2)'!$C$78)+(AW659*'Sheet1 (2)'!$C$79)+(AX659*'Sheet1 (2)'!$C$80)+(AY659*'Sheet1 (2)'!$C$81)</f>
        <v>3.833333333333333</v>
      </c>
      <c r="BA659" s="213" t="str">
        <f t="shared" si="21"/>
        <v>Fair</v>
      </c>
      <c r="BE659">
        <f>IF(D659='Sheet1 (2)'!$C$61,'Sheet1 (2)'!$D$61*(counts^2)+'Sheet1 (2)'!$G$61*counts+'Sheet1 (2)'!$J$61,IF(D659='Sheet1 (2)'!$C$62,'Sheet1 (2)'!$D$62*counts+'Sheet1 (2)'!$G$62,IF(D659='Sheet1 (2)'!$C$63,'Sheet1 (2)'!$D$63*counts+'Sheet1 (2)'!$G$63,IF(D659='Sheet1 (2)'!$C$64,'Sheet1 (2)'!$D$64*counts+'Sheet1 (2)'!$G$64))))</f>
        <v>2.0984129299999998</v>
      </c>
    </row>
    <row r="660" spans="1:57" ht="12" customHeight="1">
      <c r="A660" s="145" t="s">
        <v>282</v>
      </c>
      <c r="B660" s="145" t="s">
        <v>76</v>
      </c>
      <c r="C660" s="170">
        <v>800</v>
      </c>
      <c r="D660" s="174" t="s">
        <v>77</v>
      </c>
      <c r="E660" s="171">
        <v>8</v>
      </c>
      <c r="F660" s="171">
        <v>2</v>
      </c>
      <c r="G660" s="171" t="s">
        <v>77</v>
      </c>
      <c r="H660" s="171">
        <v>1</v>
      </c>
      <c r="I660" s="171" t="s">
        <v>77</v>
      </c>
      <c r="J660" s="173" t="s">
        <v>80</v>
      </c>
      <c r="K660" s="173" t="s">
        <v>80</v>
      </c>
      <c r="L660" s="169">
        <f>VLOOKUP(CONCATENATE(J660,K660),'Sheet1 (2)'!$J$6:$K$26,2,FALSE)</f>
        <v>0</v>
      </c>
      <c r="M660" s="173" t="s">
        <v>82</v>
      </c>
      <c r="N660" s="173" t="s">
        <v>82</v>
      </c>
      <c r="O660" s="168">
        <f>VLOOKUP(CONCATENATE(M660,N660),'Sheet1 (2)'!$L$6:$M$26,2,FALSE)</f>
        <v>12.5</v>
      </c>
      <c r="P660" s="173" t="s">
        <v>82</v>
      </c>
      <c r="Q660" s="173" t="s">
        <v>82</v>
      </c>
      <c r="R660" s="168">
        <f>VLOOKUP(CONCATENATE(P660,Q660),'Sheet1 (2)'!$N$6:$O$26,2,FALSE)</f>
        <v>12.5</v>
      </c>
      <c r="S660" s="173" t="s">
        <v>80</v>
      </c>
      <c r="T660" s="173" t="s">
        <v>80</v>
      </c>
      <c r="U660" s="168">
        <f>VLOOKUP(CONCATENATE(S660,T660),'Sheet1 (2)'!$P$6:$Q$26,2,FALSE)</f>
        <v>0</v>
      </c>
      <c r="V660" s="173" t="s">
        <v>80</v>
      </c>
      <c r="W660" s="173" t="s">
        <v>80</v>
      </c>
      <c r="X660" s="168">
        <f>VLOOKUP(CONCATENATE(V660,W660),'Sheet1 (2)'!$R$6:$S$26,2,FALSE)</f>
        <v>0</v>
      </c>
      <c r="Y660" s="173" t="s">
        <v>80</v>
      </c>
      <c r="Z660" s="173" t="s">
        <v>80</v>
      </c>
      <c r="AA660" s="168">
        <f>VLOOKUP(CONCATENATE(Y660,Z660),'Sheet1 (2)'!$T$6:$U$26,2,FALSE)</f>
        <v>0</v>
      </c>
      <c r="AB660" s="173" t="s">
        <v>80</v>
      </c>
      <c r="AC660" s="173" t="s">
        <v>80</v>
      </c>
      <c r="AD660" s="168">
        <f>VLOOKUP(CONCATENATE(AB660,AC660),'Sheet1 (2)'!$X$6:$Y$26,2,FALSE)</f>
        <v>0</v>
      </c>
      <c r="AE660" s="173" t="s">
        <v>82</v>
      </c>
      <c r="AF660" s="173" t="s">
        <v>81</v>
      </c>
      <c r="AG660" s="168">
        <f>VLOOKUP(CONCATENATE(AE660,AF660),'Sheet1 (2)'!$Z$6:$AA$26,2,FALSE)</f>
        <v>66</v>
      </c>
      <c r="AH660" s="172"/>
      <c r="AI660" s="175"/>
      <c r="AJ660" s="140"/>
      <c r="AK660" s="176" t="s">
        <v>282</v>
      </c>
      <c r="AL660" s="176" t="s">
        <v>76</v>
      </c>
      <c r="AM660" s="170">
        <f t="shared" si="20"/>
        <v>800</v>
      </c>
      <c r="AN660" s="147"/>
      <c r="AO660" s="155"/>
      <c r="AP660" s="156"/>
      <c r="AQ660" s="157">
        <v>2.2528789329999999</v>
      </c>
      <c r="AR660" s="158"/>
      <c r="AS660" s="145">
        <f>LOOKUP(rufmkm,'Sheet1 (2)'!$V$62:$V$71,'Sheet1 (2)'!$W$62:$W$71)</f>
        <v>30</v>
      </c>
      <c r="AT660" s="140"/>
      <c r="AU660" s="157">
        <f>IF(IF(D660='Sheet1 (2)'!$C$69,'Sheet1 (2)'!$D$69*('Sheet1 (2)'!$D$72-rut_index)/'Sheet1 (2)'!$D$72,IF(shee2!D660='Sheet1 (2)'!$C$70,'Sheet1 (2)'!$D$70*('Sheet1 (2)'!$D$72-rut_index)/'Sheet1 (2)'!$D$72,IF(shee2!D660='Sheet1 (2)'!$C$71,'Sheet1 (2)'!$D$71*('Sheet1 (2)'!$D$72-rut_index)/'Sheet1 (2)'!$D$72)))&lt;0,0,IF(D660='Sheet1 (2)'!$C$69,'Sheet1 (2)'!$D$69*('Sheet1 (2)'!$D$72-rut_index)/'Sheet1 (2)'!$D$72,IF(shee2!D660='Sheet1 (2)'!$C$70,'Sheet1 (2)'!$D$70*('Sheet1 (2)'!$D$72-rut_index)/'Sheet1 (2)'!$D$72,IF(shee2!D660='Sheet1 (2)'!$C$71,'Sheet1 (2)'!$D$71*('Sheet1 (2)'!$D$72-rut_index)/'Sheet1 (2)'!$D$72))))</f>
        <v>5</v>
      </c>
      <c r="AV660" s="157">
        <f>IF(IF(D660='Sheet1 (2)'!$C$69,'Sheet1 (2)'!$D$69*('Sheet1 (2)'!$D$72-crack_s_index)/'Sheet1 (2)'!$D$72,IF(shee2!D660='Sheet1 (2)'!$C$70,'Sheet1 (2)'!$D$70*('Sheet1 (2)'!$D$72-crack_s_index)/'Sheet1 (2)'!$D$72,IF(shee2!D660='Sheet1 (2)'!$C$71,'Sheet1 (2)'!$D$71*('Sheet1 (2)'!$D$72-crack_s_index)/'Sheet1 (2)'!$D$72)))&lt;0,0,IF(D660='Sheet1 (2)'!$C$69,'Sheet1 (2)'!$D$69*('Sheet1 (2)'!$D$72-crack_s_index)/'Sheet1 (2)'!$D$72,IF(shee2!D660='Sheet1 (2)'!$C$70,'Sheet1 (2)'!$D$70*('Sheet1 (2)'!$D$72-crack_s_index)/'Sheet1 (2)'!$D$72,IF(shee2!D660='Sheet1 (2)'!$C$71,'Sheet1 (2)'!$D$71*('Sheet1 (2)'!$D$72-crack_s_index)/'Sheet1 (2)'!$D$72))))</f>
        <v>3.9583333333333335</v>
      </c>
      <c r="AW660" s="157">
        <f>IF(IF(D660='Sheet1 (2)'!$C$69,'Sheet1 (2)'!$D$69*('Sheet1 (2)'!$D$72-crack_t_index)/'Sheet1 (2)'!$D$72,IF(shee2!D660='Sheet1 (2)'!$C$70,'Sheet1 (2)'!$D$70*('Sheet1 (2)'!$D$72-crack_t_index)/'Sheet1 (2)'!$D$72,IF(shee2!D660='Sheet1 (2)'!$C$71,'Sheet1 (2)'!$D$71*('Sheet1 (2)'!$D$72-crack_t_index)/'Sheet1 (2)'!$D$72)))&lt;0,0,IF(D660='Sheet1 (2)'!$C$69,'Sheet1 (2)'!$D$69*('Sheet1 (2)'!$D$72-crack_t_index)/'Sheet1 (2)'!$D$72,IF(shee2!D660='Sheet1 (2)'!$C$70,'Sheet1 (2)'!$D$70*('Sheet1 (2)'!$D$72-crack_t_index)/'Sheet1 (2)'!$D$72,IF(shee2!D660='Sheet1 (2)'!$C$71,'Sheet1 (2)'!$D$71*('Sheet1 (2)'!$D$72-crack_t_index)/'Sheet1 (2)'!$D$72))))</f>
        <v>3.9583333333333335</v>
      </c>
      <c r="AX660" s="157">
        <f>IF(IF(D660='Sheet1 (2)'!$C$69,'Sheet1 (2)'!$D$69*('Sheet1 (2)'!$D$72-rave_index)/'Sheet1 (2)'!$D$72,IF(shee2!D660='Sheet1 (2)'!$C$70,'Sheet1 (2)'!$D$70*('Sheet1 (2)'!$D$72-rave_index)/'Sheet1 (2)'!$D$72,IF(shee2!D660='Sheet1 (2)'!$C$71,'Sheet1 (2)'!$D$71*('Sheet1 (2)'!$D$72-rave_index)/'Sheet1 (2)'!$D$72)))&lt;0,0,IF(D660='Sheet1 (2)'!$C$69,'Sheet1 (2)'!$D$69*('Sheet1 (2)'!$D$72-rave_index)/'Sheet1 (2)'!$D$72,IF(shee2!D660='Sheet1 (2)'!$C$70,'Sheet1 (2)'!$D$70*('Sheet1 (2)'!$D$72-rave_index)/'Sheet1 (2)'!$D$72,IF(shee2!D660='Sheet1 (2)'!$C$71,'Sheet1 (2)'!$D$71*('Sheet1 (2)'!$D$72-rave_index)/'Sheet1 (2)'!$D$72))))</f>
        <v>5</v>
      </c>
      <c r="AY660" s="157">
        <f>IF(IF(D660='Sheet1 (2)'!$C$69,'Sheet1 (2)'!$D$69*('Sheet1 (2)'!$D$72-rough_index)/'Sheet1 (2)'!$D$72,IF(shee2!D660='Sheet1 (2)'!$C$70,'Sheet1 (2)'!$D$70*('Sheet1 (2)'!$D$72-rough_index)/'Sheet1 (2)'!$D$72,IF(shee2!D660='Sheet1 (2)'!$C$71,'Sheet1 (2)'!$D$71*('Sheet1 (2)'!$D$72-rough_index)/'Sheet1 (2)'!$D$72)))&lt;0,0,IF(D660='Sheet1 (2)'!$C$69,'Sheet1 (2)'!$D$69*('Sheet1 (2)'!$D$72-rough_index)/'Sheet1 (2)'!$D$72,IF(shee2!D660='Sheet1 (2)'!$C$70,'Sheet1 (2)'!$D$70*('Sheet1 (2)'!$D$72-rough_index)/'Sheet1 (2)'!$D$72,IF(shee2!D660='Sheet1 (2)'!$C$71,'Sheet1 (2)'!$D$71*('Sheet1 (2)'!$D$72-rough_index)/'Sheet1 (2)'!$D$72))))</f>
        <v>2.5</v>
      </c>
      <c r="AZ660" s="159">
        <f>+(AU660*'Sheet1 (2)'!$C$77)+(AV660*'Sheet1 (2)'!$C$78)+(AW660*'Sheet1 (2)'!$C$79)+(AX660*'Sheet1 (2)'!$C$80)+(AY660*'Sheet1 (2)'!$C$81)</f>
        <v>3.833333333333333</v>
      </c>
      <c r="BA660" s="213" t="str">
        <f t="shared" si="21"/>
        <v>Fair</v>
      </c>
      <c r="BE660">
        <f>IF(D660='Sheet1 (2)'!$C$61,'Sheet1 (2)'!$D$61*(counts^2)+'Sheet1 (2)'!$G$61*counts+'Sheet1 (2)'!$J$61,IF(D660='Sheet1 (2)'!$C$62,'Sheet1 (2)'!$D$62*counts+'Sheet1 (2)'!$G$62,IF(D660='Sheet1 (2)'!$C$63,'Sheet1 (2)'!$D$63*counts+'Sheet1 (2)'!$G$63,IF(D660='Sheet1 (2)'!$C$64,'Sheet1 (2)'!$D$64*counts+'Sheet1 (2)'!$G$64))))</f>
        <v>2.0984129299999998</v>
      </c>
    </row>
    <row r="661" spans="1:57" ht="12" customHeight="1">
      <c r="A661" s="145" t="s">
        <v>282</v>
      </c>
      <c r="B661" s="145" t="s">
        <v>76</v>
      </c>
      <c r="C661" s="170">
        <v>801</v>
      </c>
      <c r="D661" s="174" t="s">
        <v>77</v>
      </c>
      <c r="E661" s="171">
        <v>8</v>
      </c>
      <c r="F661" s="171">
        <v>2</v>
      </c>
      <c r="G661" s="171" t="s">
        <v>77</v>
      </c>
      <c r="H661" s="171">
        <v>1</v>
      </c>
      <c r="I661" s="171" t="s">
        <v>77</v>
      </c>
      <c r="J661" s="173" t="s">
        <v>80</v>
      </c>
      <c r="K661" s="173" t="s">
        <v>80</v>
      </c>
      <c r="L661" s="169">
        <f>VLOOKUP(CONCATENATE(J661,K661),'Sheet1 (2)'!$J$6:$K$26,2,FALSE)</f>
        <v>0</v>
      </c>
      <c r="M661" s="173" t="s">
        <v>82</v>
      </c>
      <c r="N661" s="173" t="s">
        <v>82</v>
      </c>
      <c r="O661" s="168">
        <f>VLOOKUP(CONCATENATE(M661,N661),'Sheet1 (2)'!$L$6:$M$26,2,FALSE)</f>
        <v>12.5</v>
      </c>
      <c r="P661" s="173" t="s">
        <v>82</v>
      </c>
      <c r="Q661" s="173" t="s">
        <v>82</v>
      </c>
      <c r="R661" s="168">
        <f>VLOOKUP(CONCATENATE(P661,Q661),'Sheet1 (2)'!$N$6:$O$26,2,FALSE)</f>
        <v>12.5</v>
      </c>
      <c r="S661" s="173" t="s">
        <v>80</v>
      </c>
      <c r="T661" s="173" t="s">
        <v>80</v>
      </c>
      <c r="U661" s="168">
        <f>VLOOKUP(CONCATENATE(S661,T661),'Sheet1 (2)'!$P$6:$Q$26,2,FALSE)</f>
        <v>0</v>
      </c>
      <c r="V661" s="173" t="s">
        <v>80</v>
      </c>
      <c r="W661" s="173" t="s">
        <v>80</v>
      </c>
      <c r="X661" s="168">
        <f>VLOOKUP(CONCATENATE(V661,W661),'Sheet1 (2)'!$R$6:$S$26,2,FALSE)</f>
        <v>0</v>
      </c>
      <c r="Y661" s="173" t="s">
        <v>80</v>
      </c>
      <c r="Z661" s="173" t="s">
        <v>80</v>
      </c>
      <c r="AA661" s="168">
        <f>VLOOKUP(CONCATENATE(Y661,Z661),'Sheet1 (2)'!$T$6:$U$26,2,FALSE)</f>
        <v>0</v>
      </c>
      <c r="AB661" s="173" t="s">
        <v>80</v>
      </c>
      <c r="AC661" s="173" t="s">
        <v>80</v>
      </c>
      <c r="AD661" s="168">
        <f>VLOOKUP(CONCATENATE(AB661,AC661),'Sheet1 (2)'!$X$6:$Y$26,2,FALSE)</f>
        <v>0</v>
      </c>
      <c r="AE661" s="173" t="s">
        <v>82</v>
      </c>
      <c r="AF661" s="173" t="s">
        <v>81</v>
      </c>
      <c r="AG661" s="168">
        <f>VLOOKUP(CONCATENATE(AE661,AF661),'Sheet1 (2)'!$Z$6:$AA$26,2,FALSE)</f>
        <v>66</v>
      </c>
      <c r="AH661" s="172"/>
      <c r="AI661" s="175"/>
      <c r="AJ661" s="140"/>
      <c r="AK661" s="176" t="s">
        <v>282</v>
      </c>
      <c r="AL661" s="176" t="s">
        <v>76</v>
      </c>
      <c r="AM661" s="170">
        <f t="shared" si="20"/>
        <v>801</v>
      </c>
      <c r="AN661" s="147"/>
      <c r="AO661" s="155"/>
      <c r="AP661" s="156"/>
      <c r="AQ661" s="157">
        <v>2.3601147899999999</v>
      </c>
      <c r="AR661" s="158"/>
      <c r="AS661" s="145">
        <f>LOOKUP(rufmkm,'Sheet1 (2)'!$V$62:$V$71,'Sheet1 (2)'!$W$62:$W$71)</f>
        <v>30</v>
      </c>
      <c r="AT661" s="140"/>
      <c r="AU661" s="157">
        <f>IF(IF(D661='Sheet1 (2)'!$C$69,'Sheet1 (2)'!$D$69*('Sheet1 (2)'!$D$72-rut_index)/'Sheet1 (2)'!$D$72,IF(shee2!D661='Sheet1 (2)'!$C$70,'Sheet1 (2)'!$D$70*('Sheet1 (2)'!$D$72-rut_index)/'Sheet1 (2)'!$D$72,IF(shee2!D661='Sheet1 (2)'!$C$71,'Sheet1 (2)'!$D$71*('Sheet1 (2)'!$D$72-rut_index)/'Sheet1 (2)'!$D$72)))&lt;0,0,IF(D661='Sheet1 (2)'!$C$69,'Sheet1 (2)'!$D$69*('Sheet1 (2)'!$D$72-rut_index)/'Sheet1 (2)'!$D$72,IF(shee2!D661='Sheet1 (2)'!$C$70,'Sheet1 (2)'!$D$70*('Sheet1 (2)'!$D$72-rut_index)/'Sheet1 (2)'!$D$72,IF(shee2!D661='Sheet1 (2)'!$C$71,'Sheet1 (2)'!$D$71*('Sheet1 (2)'!$D$72-rut_index)/'Sheet1 (2)'!$D$72))))</f>
        <v>5</v>
      </c>
      <c r="AV661" s="157">
        <f>IF(IF(D661='Sheet1 (2)'!$C$69,'Sheet1 (2)'!$D$69*('Sheet1 (2)'!$D$72-crack_s_index)/'Sheet1 (2)'!$D$72,IF(shee2!D661='Sheet1 (2)'!$C$70,'Sheet1 (2)'!$D$70*('Sheet1 (2)'!$D$72-crack_s_index)/'Sheet1 (2)'!$D$72,IF(shee2!D661='Sheet1 (2)'!$C$71,'Sheet1 (2)'!$D$71*('Sheet1 (2)'!$D$72-crack_s_index)/'Sheet1 (2)'!$D$72)))&lt;0,0,IF(D661='Sheet1 (2)'!$C$69,'Sheet1 (2)'!$D$69*('Sheet1 (2)'!$D$72-crack_s_index)/'Sheet1 (2)'!$D$72,IF(shee2!D661='Sheet1 (2)'!$C$70,'Sheet1 (2)'!$D$70*('Sheet1 (2)'!$D$72-crack_s_index)/'Sheet1 (2)'!$D$72,IF(shee2!D661='Sheet1 (2)'!$C$71,'Sheet1 (2)'!$D$71*('Sheet1 (2)'!$D$72-crack_s_index)/'Sheet1 (2)'!$D$72))))</f>
        <v>3.9583333333333335</v>
      </c>
      <c r="AW661" s="157">
        <f>IF(IF(D661='Sheet1 (2)'!$C$69,'Sheet1 (2)'!$D$69*('Sheet1 (2)'!$D$72-crack_t_index)/'Sheet1 (2)'!$D$72,IF(shee2!D661='Sheet1 (2)'!$C$70,'Sheet1 (2)'!$D$70*('Sheet1 (2)'!$D$72-crack_t_index)/'Sheet1 (2)'!$D$72,IF(shee2!D661='Sheet1 (2)'!$C$71,'Sheet1 (2)'!$D$71*('Sheet1 (2)'!$D$72-crack_t_index)/'Sheet1 (2)'!$D$72)))&lt;0,0,IF(D661='Sheet1 (2)'!$C$69,'Sheet1 (2)'!$D$69*('Sheet1 (2)'!$D$72-crack_t_index)/'Sheet1 (2)'!$D$72,IF(shee2!D661='Sheet1 (2)'!$C$70,'Sheet1 (2)'!$D$70*('Sheet1 (2)'!$D$72-crack_t_index)/'Sheet1 (2)'!$D$72,IF(shee2!D661='Sheet1 (2)'!$C$71,'Sheet1 (2)'!$D$71*('Sheet1 (2)'!$D$72-crack_t_index)/'Sheet1 (2)'!$D$72))))</f>
        <v>3.9583333333333335</v>
      </c>
      <c r="AX661" s="157">
        <f>IF(IF(D661='Sheet1 (2)'!$C$69,'Sheet1 (2)'!$D$69*('Sheet1 (2)'!$D$72-rave_index)/'Sheet1 (2)'!$D$72,IF(shee2!D661='Sheet1 (2)'!$C$70,'Sheet1 (2)'!$D$70*('Sheet1 (2)'!$D$72-rave_index)/'Sheet1 (2)'!$D$72,IF(shee2!D661='Sheet1 (2)'!$C$71,'Sheet1 (2)'!$D$71*('Sheet1 (2)'!$D$72-rave_index)/'Sheet1 (2)'!$D$72)))&lt;0,0,IF(D661='Sheet1 (2)'!$C$69,'Sheet1 (2)'!$D$69*('Sheet1 (2)'!$D$72-rave_index)/'Sheet1 (2)'!$D$72,IF(shee2!D661='Sheet1 (2)'!$C$70,'Sheet1 (2)'!$D$70*('Sheet1 (2)'!$D$72-rave_index)/'Sheet1 (2)'!$D$72,IF(shee2!D661='Sheet1 (2)'!$C$71,'Sheet1 (2)'!$D$71*('Sheet1 (2)'!$D$72-rave_index)/'Sheet1 (2)'!$D$72))))</f>
        <v>5</v>
      </c>
      <c r="AY661" s="157">
        <f>IF(IF(D661='Sheet1 (2)'!$C$69,'Sheet1 (2)'!$D$69*('Sheet1 (2)'!$D$72-rough_index)/'Sheet1 (2)'!$D$72,IF(shee2!D661='Sheet1 (2)'!$C$70,'Sheet1 (2)'!$D$70*('Sheet1 (2)'!$D$72-rough_index)/'Sheet1 (2)'!$D$72,IF(shee2!D661='Sheet1 (2)'!$C$71,'Sheet1 (2)'!$D$71*('Sheet1 (2)'!$D$72-rough_index)/'Sheet1 (2)'!$D$72)))&lt;0,0,IF(D661='Sheet1 (2)'!$C$69,'Sheet1 (2)'!$D$69*('Sheet1 (2)'!$D$72-rough_index)/'Sheet1 (2)'!$D$72,IF(shee2!D661='Sheet1 (2)'!$C$70,'Sheet1 (2)'!$D$70*('Sheet1 (2)'!$D$72-rough_index)/'Sheet1 (2)'!$D$72,IF(shee2!D661='Sheet1 (2)'!$C$71,'Sheet1 (2)'!$D$71*('Sheet1 (2)'!$D$72-rough_index)/'Sheet1 (2)'!$D$72))))</f>
        <v>2.5</v>
      </c>
      <c r="AZ661" s="159">
        <f>+(AU661*'Sheet1 (2)'!$C$77)+(AV661*'Sheet1 (2)'!$C$78)+(AW661*'Sheet1 (2)'!$C$79)+(AX661*'Sheet1 (2)'!$C$80)+(AY661*'Sheet1 (2)'!$C$81)</f>
        <v>3.833333333333333</v>
      </c>
      <c r="BA661" s="213" t="str">
        <f t="shared" si="21"/>
        <v>Fair</v>
      </c>
      <c r="BE661">
        <f>IF(D661='Sheet1 (2)'!$C$61,'Sheet1 (2)'!$D$61*(counts^2)+'Sheet1 (2)'!$G$61*counts+'Sheet1 (2)'!$J$61,IF(D661='Sheet1 (2)'!$C$62,'Sheet1 (2)'!$D$62*counts+'Sheet1 (2)'!$G$62,IF(D661='Sheet1 (2)'!$C$63,'Sheet1 (2)'!$D$63*counts+'Sheet1 (2)'!$G$63,IF(D661='Sheet1 (2)'!$C$64,'Sheet1 (2)'!$D$64*counts+'Sheet1 (2)'!$G$64))))</f>
        <v>2.0984129299999998</v>
      </c>
    </row>
    <row r="662" spans="1:57" ht="12" customHeight="1">
      <c r="A662" s="145" t="s">
        <v>282</v>
      </c>
      <c r="B662" s="145" t="s">
        <v>76</v>
      </c>
      <c r="C662" s="170">
        <v>802</v>
      </c>
      <c r="D662" s="174" t="s">
        <v>77</v>
      </c>
      <c r="E662" s="171">
        <v>8</v>
      </c>
      <c r="F662" s="171">
        <v>2</v>
      </c>
      <c r="G662" s="171" t="s">
        <v>77</v>
      </c>
      <c r="H662" s="171">
        <v>1</v>
      </c>
      <c r="I662" s="171" t="s">
        <v>77</v>
      </c>
      <c r="J662" s="173" t="s">
        <v>80</v>
      </c>
      <c r="K662" s="173" t="s">
        <v>80</v>
      </c>
      <c r="L662" s="169">
        <f>VLOOKUP(CONCATENATE(J662,K662),'Sheet1 (2)'!$J$6:$K$26,2,FALSE)</f>
        <v>0</v>
      </c>
      <c r="M662" s="173" t="s">
        <v>80</v>
      </c>
      <c r="N662" s="173" t="s">
        <v>80</v>
      </c>
      <c r="O662" s="168">
        <f>VLOOKUP(CONCATENATE(M662,N662),'Sheet1 (2)'!$L$6:$M$26,2,FALSE)</f>
        <v>0</v>
      </c>
      <c r="P662" s="173" t="s">
        <v>80</v>
      </c>
      <c r="Q662" s="173" t="s">
        <v>80</v>
      </c>
      <c r="R662" s="168">
        <f>VLOOKUP(CONCATENATE(P662,Q662),'Sheet1 (2)'!$N$6:$O$26,2,FALSE)</f>
        <v>0</v>
      </c>
      <c r="S662" s="173" t="s">
        <v>80</v>
      </c>
      <c r="T662" s="173" t="s">
        <v>80</v>
      </c>
      <c r="U662" s="168">
        <f>VLOOKUP(CONCATENATE(S662,T662),'Sheet1 (2)'!$P$6:$Q$26,2,FALSE)</f>
        <v>0</v>
      </c>
      <c r="V662" s="173" t="s">
        <v>80</v>
      </c>
      <c r="W662" s="173" t="s">
        <v>80</v>
      </c>
      <c r="X662" s="168">
        <f>VLOOKUP(CONCATENATE(V662,W662),'Sheet1 (2)'!$R$6:$S$26,2,FALSE)</f>
        <v>0</v>
      </c>
      <c r="Y662" s="173" t="s">
        <v>80</v>
      </c>
      <c r="Z662" s="173" t="s">
        <v>80</v>
      </c>
      <c r="AA662" s="168">
        <f>VLOOKUP(CONCATENATE(Y662,Z662),'Sheet1 (2)'!$T$6:$U$26,2,FALSE)</f>
        <v>0</v>
      </c>
      <c r="AB662" s="173" t="s">
        <v>80</v>
      </c>
      <c r="AC662" s="173" t="s">
        <v>80</v>
      </c>
      <c r="AD662" s="168">
        <f>VLOOKUP(CONCATENATE(AB662,AC662),'Sheet1 (2)'!$X$6:$Y$26,2,FALSE)</f>
        <v>0</v>
      </c>
      <c r="AE662" s="173" t="s">
        <v>82</v>
      </c>
      <c r="AF662" s="173" t="s">
        <v>81</v>
      </c>
      <c r="AG662" s="168">
        <f>VLOOKUP(CONCATENATE(AE662,AF662),'Sheet1 (2)'!$Z$6:$AA$26,2,FALSE)</f>
        <v>66</v>
      </c>
      <c r="AH662" s="172"/>
      <c r="AI662" s="175"/>
      <c r="AJ662" s="140"/>
      <c r="AK662" s="176" t="s">
        <v>282</v>
      </c>
      <c r="AL662" s="176" t="s">
        <v>76</v>
      </c>
      <c r="AM662" s="170">
        <f t="shared" si="20"/>
        <v>802</v>
      </c>
      <c r="AN662" s="147"/>
      <c r="AO662" s="155"/>
      <c r="AP662" s="156"/>
      <c r="AQ662" s="157">
        <v>2.8402198943999997</v>
      </c>
      <c r="AR662" s="158"/>
      <c r="AS662" s="145">
        <f>LOOKUP(rufmkm,'Sheet1 (2)'!$V$62:$V$71,'Sheet1 (2)'!$W$62:$W$71)</f>
        <v>30</v>
      </c>
      <c r="AT662" s="140"/>
      <c r="AU662" s="157">
        <f>IF(IF(D662='Sheet1 (2)'!$C$69,'Sheet1 (2)'!$D$69*('Sheet1 (2)'!$D$72-rut_index)/'Sheet1 (2)'!$D$72,IF(shee2!D662='Sheet1 (2)'!$C$70,'Sheet1 (2)'!$D$70*('Sheet1 (2)'!$D$72-rut_index)/'Sheet1 (2)'!$D$72,IF(shee2!D662='Sheet1 (2)'!$C$71,'Sheet1 (2)'!$D$71*('Sheet1 (2)'!$D$72-rut_index)/'Sheet1 (2)'!$D$72)))&lt;0,0,IF(D662='Sheet1 (2)'!$C$69,'Sheet1 (2)'!$D$69*('Sheet1 (2)'!$D$72-rut_index)/'Sheet1 (2)'!$D$72,IF(shee2!D662='Sheet1 (2)'!$C$70,'Sheet1 (2)'!$D$70*('Sheet1 (2)'!$D$72-rut_index)/'Sheet1 (2)'!$D$72,IF(shee2!D662='Sheet1 (2)'!$C$71,'Sheet1 (2)'!$D$71*('Sheet1 (2)'!$D$72-rut_index)/'Sheet1 (2)'!$D$72))))</f>
        <v>5</v>
      </c>
      <c r="AV662" s="157">
        <f>IF(IF(D662='Sheet1 (2)'!$C$69,'Sheet1 (2)'!$D$69*('Sheet1 (2)'!$D$72-crack_s_index)/'Sheet1 (2)'!$D$72,IF(shee2!D662='Sheet1 (2)'!$C$70,'Sheet1 (2)'!$D$70*('Sheet1 (2)'!$D$72-crack_s_index)/'Sheet1 (2)'!$D$72,IF(shee2!D662='Sheet1 (2)'!$C$71,'Sheet1 (2)'!$D$71*('Sheet1 (2)'!$D$72-crack_s_index)/'Sheet1 (2)'!$D$72)))&lt;0,0,IF(D662='Sheet1 (2)'!$C$69,'Sheet1 (2)'!$D$69*('Sheet1 (2)'!$D$72-crack_s_index)/'Sheet1 (2)'!$D$72,IF(shee2!D662='Sheet1 (2)'!$C$70,'Sheet1 (2)'!$D$70*('Sheet1 (2)'!$D$72-crack_s_index)/'Sheet1 (2)'!$D$72,IF(shee2!D662='Sheet1 (2)'!$C$71,'Sheet1 (2)'!$D$71*('Sheet1 (2)'!$D$72-crack_s_index)/'Sheet1 (2)'!$D$72))))</f>
        <v>5</v>
      </c>
      <c r="AW662" s="157">
        <f>IF(IF(D662='Sheet1 (2)'!$C$69,'Sheet1 (2)'!$D$69*('Sheet1 (2)'!$D$72-crack_t_index)/'Sheet1 (2)'!$D$72,IF(shee2!D662='Sheet1 (2)'!$C$70,'Sheet1 (2)'!$D$70*('Sheet1 (2)'!$D$72-crack_t_index)/'Sheet1 (2)'!$D$72,IF(shee2!D662='Sheet1 (2)'!$C$71,'Sheet1 (2)'!$D$71*('Sheet1 (2)'!$D$72-crack_t_index)/'Sheet1 (2)'!$D$72)))&lt;0,0,IF(D662='Sheet1 (2)'!$C$69,'Sheet1 (2)'!$D$69*('Sheet1 (2)'!$D$72-crack_t_index)/'Sheet1 (2)'!$D$72,IF(shee2!D662='Sheet1 (2)'!$C$70,'Sheet1 (2)'!$D$70*('Sheet1 (2)'!$D$72-crack_t_index)/'Sheet1 (2)'!$D$72,IF(shee2!D662='Sheet1 (2)'!$C$71,'Sheet1 (2)'!$D$71*('Sheet1 (2)'!$D$72-crack_t_index)/'Sheet1 (2)'!$D$72))))</f>
        <v>5</v>
      </c>
      <c r="AX662" s="157">
        <f>IF(IF(D662='Sheet1 (2)'!$C$69,'Sheet1 (2)'!$D$69*('Sheet1 (2)'!$D$72-rave_index)/'Sheet1 (2)'!$D$72,IF(shee2!D662='Sheet1 (2)'!$C$70,'Sheet1 (2)'!$D$70*('Sheet1 (2)'!$D$72-rave_index)/'Sheet1 (2)'!$D$72,IF(shee2!D662='Sheet1 (2)'!$C$71,'Sheet1 (2)'!$D$71*('Sheet1 (2)'!$D$72-rave_index)/'Sheet1 (2)'!$D$72)))&lt;0,0,IF(D662='Sheet1 (2)'!$C$69,'Sheet1 (2)'!$D$69*('Sheet1 (2)'!$D$72-rave_index)/'Sheet1 (2)'!$D$72,IF(shee2!D662='Sheet1 (2)'!$C$70,'Sheet1 (2)'!$D$70*('Sheet1 (2)'!$D$72-rave_index)/'Sheet1 (2)'!$D$72,IF(shee2!D662='Sheet1 (2)'!$C$71,'Sheet1 (2)'!$D$71*('Sheet1 (2)'!$D$72-rave_index)/'Sheet1 (2)'!$D$72))))</f>
        <v>5</v>
      </c>
      <c r="AY662" s="157">
        <f>IF(IF(D662='Sheet1 (2)'!$C$69,'Sheet1 (2)'!$D$69*('Sheet1 (2)'!$D$72-rough_index)/'Sheet1 (2)'!$D$72,IF(shee2!D662='Sheet1 (2)'!$C$70,'Sheet1 (2)'!$D$70*('Sheet1 (2)'!$D$72-rough_index)/'Sheet1 (2)'!$D$72,IF(shee2!D662='Sheet1 (2)'!$C$71,'Sheet1 (2)'!$D$71*('Sheet1 (2)'!$D$72-rough_index)/'Sheet1 (2)'!$D$72)))&lt;0,0,IF(D662='Sheet1 (2)'!$C$69,'Sheet1 (2)'!$D$69*('Sheet1 (2)'!$D$72-rough_index)/'Sheet1 (2)'!$D$72,IF(shee2!D662='Sheet1 (2)'!$C$70,'Sheet1 (2)'!$D$70*('Sheet1 (2)'!$D$72-rough_index)/'Sheet1 (2)'!$D$72,IF(shee2!D662='Sheet1 (2)'!$C$71,'Sheet1 (2)'!$D$71*('Sheet1 (2)'!$D$72-rough_index)/'Sheet1 (2)'!$D$72))))</f>
        <v>2.5</v>
      </c>
      <c r="AZ662" s="159">
        <f>+(AU662*'Sheet1 (2)'!$C$77)+(AV662*'Sheet1 (2)'!$C$78)+(AW662*'Sheet1 (2)'!$C$79)+(AX662*'Sheet1 (2)'!$C$80)+(AY662*'Sheet1 (2)'!$C$81)</f>
        <v>4.25</v>
      </c>
      <c r="BA662" s="213" t="str">
        <f t="shared" si="21"/>
        <v>Good</v>
      </c>
      <c r="BE662">
        <f>IF(D662='Sheet1 (2)'!$C$61,'Sheet1 (2)'!$D$61*(counts^2)+'Sheet1 (2)'!$G$61*counts+'Sheet1 (2)'!$J$61,IF(D662='Sheet1 (2)'!$C$62,'Sheet1 (2)'!$D$62*counts+'Sheet1 (2)'!$G$62,IF(D662='Sheet1 (2)'!$C$63,'Sheet1 (2)'!$D$63*counts+'Sheet1 (2)'!$G$63,IF(D662='Sheet1 (2)'!$C$64,'Sheet1 (2)'!$D$64*counts+'Sheet1 (2)'!$G$64))))</f>
        <v>2.0984129299999998</v>
      </c>
    </row>
    <row r="663" spans="1:57" ht="12" customHeight="1">
      <c r="A663" s="145" t="s">
        <v>282</v>
      </c>
      <c r="B663" s="145" t="s">
        <v>76</v>
      </c>
      <c r="C663" s="170">
        <v>803</v>
      </c>
      <c r="D663" s="174" t="s">
        <v>77</v>
      </c>
      <c r="E663" s="171">
        <v>8</v>
      </c>
      <c r="F663" s="171">
        <v>2</v>
      </c>
      <c r="G663" s="171" t="s">
        <v>77</v>
      </c>
      <c r="H663" s="171">
        <v>1</v>
      </c>
      <c r="I663" s="171" t="s">
        <v>77</v>
      </c>
      <c r="J663" s="173" t="s">
        <v>80</v>
      </c>
      <c r="K663" s="173" t="s">
        <v>80</v>
      </c>
      <c r="L663" s="169">
        <f>VLOOKUP(CONCATENATE(J663,K663),'Sheet1 (2)'!$J$6:$K$26,2,FALSE)</f>
        <v>0</v>
      </c>
      <c r="M663" s="173" t="s">
        <v>82</v>
      </c>
      <c r="N663" s="173" t="s">
        <v>79</v>
      </c>
      <c r="O663" s="168">
        <f>VLOOKUP(CONCATENATE(M663,N663),'Sheet1 (2)'!$L$6:$M$26,2,FALSE)</f>
        <v>37.5</v>
      </c>
      <c r="P663" s="173" t="s">
        <v>82</v>
      </c>
      <c r="Q663" s="173" t="s">
        <v>82</v>
      </c>
      <c r="R663" s="168">
        <f>VLOOKUP(CONCATENATE(P663,Q663),'Sheet1 (2)'!$N$6:$O$26,2,FALSE)</f>
        <v>12.5</v>
      </c>
      <c r="S663" s="173" t="s">
        <v>80</v>
      </c>
      <c r="T663" s="173" t="s">
        <v>80</v>
      </c>
      <c r="U663" s="168">
        <f>VLOOKUP(CONCATENATE(S663,T663),'Sheet1 (2)'!$P$6:$Q$26,2,FALSE)</f>
        <v>0</v>
      </c>
      <c r="V663" s="173" t="s">
        <v>80</v>
      </c>
      <c r="W663" s="173" t="s">
        <v>80</v>
      </c>
      <c r="X663" s="168">
        <f>VLOOKUP(CONCATENATE(V663,W663),'Sheet1 (2)'!$R$6:$S$26,2,FALSE)</f>
        <v>0</v>
      </c>
      <c r="Y663" s="173" t="s">
        <v>80</v>
      </c>
      <c r="Z663" s="173" t="s">
        <v>80</v>
      </c>
      <c r="AA663" s="168">
        <f>VLOOKUP(CONCATENATE(Y663,Z663),'Sheet1 (2)'!$T$6:$U$26,2,FALSE)</f>
        <v>0</v>
      </c>
      <c r="AB663" s="173" t="s">
        <v>80</v>
      </c>
      <c r="AC663" s="173" t="s">
        <v>80</v>
      </c>
      <c r="AD663" s="168">
        <f>VLOOKUP(CONCATENATE(AB663,AC663),'Sheet1 (2)'!$X$6:$Y$26,2,FALSE)</f>
        <v>0</v>
      </c>
      <c r="AE663" s="173" t="s">
        <v>82</v>
      </c>
      <c r="AF663" s="173" t="s">
        <v>81</v>
      </c>
      <c r="AG663" s="168">
        <f>VLOOKUP(CONCATENATE(AE663,AF663),'Sheet1 (2)'!$Z$6:$AA$26,2,FALSE)</f>
        <v>66</v>
      </c>
      <c r="AH663" s="172"/>
      <c r="AI663" s="175"/>
      <c r="AJ663" s="140"/>
      <c r="AK663" s="176" t="s">
        <v>282</v>
      </c>
      <c r="AL663" s="176" t="s">
        <v>76</v>
      </c>
      <c r="AM663" s="170">
        <f t="shared" si="20"/>
        <v>803</v>
      </c>
      <c r="AN663" s="147"/>
      <c r="AO663" s="155"/>
      <c r="AP663" s="156"/>
      <c r="AQ663" s="157">
        <v>2.4720441914000002</v>
      </c>
      <c r="AR663" s="158"/>
      <c r="AS663" s="145">
        <f>LOOKUP(rufmkm,'Sheet1 (2)'!$V$62:$V$71,'Sheet1 (2)'!$W$62:$W$71)</f>
        <v>30</v>
      </c>
      <c r="AT663" s="140"/>
      <c r="AU663" s="157">
        <f>IF(IF(D663='Sheet1 (2)'!$C$69,'Sheet1 (2)'!$D$69*('Sheet1 (2)'!$D$72-rut_index)/'Sheet1 (2)'!$D$72,IF(shee2!D663='Sheet1 (2)'!$C$70,'Sheet1 (2)'!$D$70*('Sheet1 (2)'!$D$72-rut_index)/'Sheet1 (2)'!$D$72,IF(shee2!D663='Sheet1 (2)'!$C$71,'Sheet1 (2)'!$D$71*('Sheet1 (2)'!$D$72-rut_index)/'Sheet1 (2)'!$D$72)))&lt;0,0,IF(D663='Sheet1 (2)'!$C$69,'Sheet1 (2)'!$D$69*('Sheet1 (2)'!$D$72-rut_index)/'Sheet1 (2)'!$D$72,IF(shee2!D663='Sheet1 (2)'!$C$70,'Sheet1 (2)'!$D$70*('Sheet1 (2)'!$D$72-rut_index)/'Sheet1 (2)'!$D$72,IF(shee2!D663='Sheet1 (2)'!$C$71,'Sheet1 (2)'!$D$71*('Sheet1 (2)'!$D$72-rut_index)/'Sheet1 (2)'!$D$72))))</f>
        <v>5</v>
      </c>
      <c r="AV663" s="157">
        <f>IF(IF(D663='Sheet1 (2)'!$C$69,'Sheet1 (2)'!$D$69*('Sheet1 (2)'!$D$72-crack_s_index)/'Sheet1 (2)'!$D$72,IF(shee2!D663='Sheet1 (2)'!$C$70,'Sheet1 (2)'!$D$70*('Sheet1 (2)'!$D$72-crack_s_index)/'Sheet1 (2)'!$D$72,IF(shee2!D663='Sheet1 (2)'!$C$71,'Sheet1 (2)'!$D$71*('Sheet1 (2)'!$D$72-crack_s_index)/'Sheet1 (2)'!$D$72)))&lt;0,0,IF(D663='Sheet1 (2)'!$C$69,'Sheet1 (2)'!$D$69*('Sheet1 (2)'!$D$72-crack_s_index)/'Sheet1 (2)'!$D$72,IF(shee2!D663='Sheet1 (2)'!$C$70,'Sheet1 (2)'!$D$70*('Sheet1 (2)'!$D$72-crack_s_index)/'Sheet1 (2)'!$D$72,IF(shee2!D663='Sheet1 (2)'!$C$71,'Sheet1 (2)'!$D$71*('Sheet1 (2)'!$D$72-crack_s_index)/'Sheet1 (2)'!$D$72))))</f>
        <v>1.875</v>
      </c>
      <c r="AW663" s="157">
        <f>IF(IF(D663='Sheet1 (2)'!$C$69,'Sheet1 (2)'!$D$69*('Sheet1 (2)'!$D$72-crack_t_index)/'Sheet1 (2)'!$D$72,IF(shee2!D663='Sheet1 (2)'!$C$70,'Sheet1 (2)'!$D$70*('Sheet1 (2)'!$D$72-crack_t_index)/'Sheet1 (2)'!$D$72,IF(shee2!D663='Sheet1 (2)'!$C$71,'Sheet1 (2)'!$D$71*('Sheet1 (2)'!$D$72-crack_t_index)/'Sheet1 (2)'!$D$72)))&lt;0,0,IF(D663='Sheet1 (2)'!$C$69,'Sheet1 (2)'!$D$69*('Sheet1 (2)'!$D$72-crack_t_index)/'Sheet1 (2)'!$D$72,IF(shee2!D663='Sheet1 (2)'!$C$70,'Sheet1 (2)'!$D$70*('Sheet1 (2)'!$D$72-crack_t_index)/'Sheet1 (2)'!$D$72,IF(shee2!D663='Sheet1 (2)'!$C$71,'Sheet1 (2)'!$D$71*('Sheet1 (2)'!$D$72-crack_t_index)/'Sheet1 (2)'!$D$72))))</f>
        <v>3.9583333333333335</v>
      </c>
      <c r="AX663" s="157">
        <f>IF(IF(D663='Sheet1 (2)'!$C$69,'Sheet1 (2)'!$D$69*('Sheet1 (2)'!$D$72-rave_index)/'Sheet1 (2)'!$D$72,IF(shee2!D663='Sheet1 (2)'!$C$70,'Sheet1 (2)'!$D$70*('Sheet1 (2)'!$D$72-rave_index)/'Sheet1 (2)'!$D$72,IF(shee2!D663='Sheet1 (2)'!$C$71,'Sheet1 (2)'!$D$71*('Sheet1 (2)'!$D$72-rave_index)/'Sheet1 (2)'!$D$72)))&lt;0,0,IF(D663='Sheet1 (2)'!$C$69,'Sheet1 (2)'!$D$69*('Sheet1 (2)'!$D$72-rave_index)/'Sheet1 (2)'!$D$72,IF(shee2!D663='Sheet1 (2)'!$C$70,'Sheet1 (2)'!$D$70*('Sheet1 (2)'!$D$72-rave_index)/'Sheet1 (2)'!$D$72,IF(shee2!D663='Sheet1 (2)'!$C$71,'Sheet1 (2)'!$D$71*('Sheet1 (2)'!$D$72-rave_index)/'Sheet1 (2)'!$D$72))))</f>
        <v>5</v>
      </c>
      <c r="AY663" s="157">
        <f>IF(IF(D663='Sheet1 (2)'!$C$69,'Sheet1 (2)'!$D$69*('Sheet1 (2)'!$D$72-rough_index)/'Sheet1 (2)'!$D$72,IF(shee2!D663='Sheet1 (2)'!$C$70,'Sheet1 (2)'!$D$70*('Sheet1 (2)'!$D$72-rough_index)/'Sheet1 (2)'!$D$72,IF(shee2!D663='Sheet1 (2)'!$C$71,'Sheet1 (2)'!$D$71*('Sheet1 (2)'!$D$72-rough_index)/'Sheet1 (2)'!$D$72)))&lt;0,0,IF(D663='Sheet1 (2)'!$C$69,'Sheet1 (2)'!$D$69*('Sheet1 (2)'!$D$72-rough_index)/'Sheet1 (2)'!$D$72,IF(shee2!D663='Sheet1 (2)'!$C$70,'Sheet1 (2)'!$D$70*('Sheet1 (2)'!$D$72-rough_index)/'Sheet1 (2)'!$D$72,IF(shee2!D663='Sheet1 (2)'!$C$71,'Sheet1 (2)'!$D$71*('Sheet1 (2)'!$D$72-rough_index)/'Sheet1 (2)'!$D$72))))</f>
        <v>2.5</v>
      </c>
      <c r="AZ663" s="159">
        <f>+(AU663*'Sheet1 (2)'!$C$77)+(AV663*'Sheet1 (2)'!$C$78)+(AW663*'Sheet1 (2)'!$C$79)+(AX663*'Sheet1 (2)'!$C$80)+(AY663*'Sheet1 (2)'!$C$81)</f>
        <v>3.083333333333333</v>
      </c>
      <c r="BA663" s="213" t="str">
        <f t="shared" si="21"/>
        <v>Fair</v>
      </c>
      <c r="BE663">
        <f>IF(D663='Sheet1 (2)'!$C$61,'Sheet1 (2)'!$D$61*(counts^2)+'Sheet1 (2)'!$G$61*counts+'Sheet1 (2)'!$J$61,IF(D663='Sheet1 (2)'!$C$62,'Sheet1 (2)'!$D$62*counts+'Sheet1 (2)'!$G$62,IF(D663='Sheet1 (2)'!$C$63,'Sheet1 (2)'!$D$63*counts+'Sheet1 (2)'!$G$63,IF(D663='Sheet1 (2)'!$C$64,'Sheet1 (2)'!$D$64*counts+'Sheet1 (2)'!$G$64))))</f>
        <v>2.0984129299999998</v>
      </c>
    </row>
    <row r="664" spans="1:57" ht="12" customHeight="1">
      <c r="A664" s="145" t="s">
        <v>282</v>
      </c>
      <c r="B664" s="145" t="s">
        <v>76</v>
      </c>
      <c r="C664" s="170">
        <v>804</v>
      </c>
      <c r="D664" s="174" t="s">
        <v>77</v>
      </c>
      <c r="E664" s="171">
        <v>8</v>
      </c>
      <c r="F664" s="171">
        <v>2</v>
      </c>
      <c r="G664" s="171" t="s">
        <v>77</v>
      </c>
      <c r="H664" s="171">
        <v>1</v>
      </c>
      <c r="I664" s="171" t="s">
        <v>77</v>
      </c>
      <c r="J664" s="173" t="s">
        <v>80</v>
      </c>
      <c r="K664" s="173" t="s">
        <v>80</v>
      </c>
      <c r="L664" s="169">
        <f>VLOOKUP(CONCATENATE(J664,K664),'Sheet1 (2)'!$J$6:$K$26,2,FALSE)</f>
        <v>0</v>
      </c>
      <c r="M664" s="173" t="s">
        <v>82</v>
      </c>
      <c r="N664" s="173" t="s">
        <v>83</v>
      </c>
      <c r="O664" s="168">
        <f>VLOOKUP(CONCATENATE(M664,N664),'Sheet1 (2)'!$L$6:$M$26,2,FALSE)</f>
        <v>25</v>
      </c>
      <c r="P664" s="173" t="s">
        <v>82</v>
      </c>
      <c r="Q664" s="173" t="s">
        <v>82</v>
      </c>
      <c r="R664" s="168">
        <f>VLOOKUP(CONCATENATE(P664,Q664),'Sheet1 (2)'!$N$6:$O$26,2,FALSE)</f>
        <v>12.5</v>
      </c>
      <c r="S664" s="173" t="s">
        <v>80</v>
      </c>
      <c r="T664" s="173" t="s">
        <v>80</v>
      </c>
      <c r="U664" s="168">
        <f>VLOOKUP(CONCATENATE(S664,T664),'Sheet1 (2)'!$P$6:$Q$26,2,FALSE)</f>
        <v>0</v>
      </c>
      <c r="V664" s="173" t="s">
        <v>80</v>
      </c>
      <c r="W664" s="173" t="s">
        <v>80</v>
      </c>
      <c r="X664" s="168">
        <f>VLOOKUP(CONCATENATE(V664,W664),'Sheet1 (2)'!$R$6:$S$26,2,FALSE)</f>
        <v>0</v>
      </c>
      <c r="Y664" s="173" t="s">
        <v>80</v>
      </c>
      <c r="Z664" s="173" t="s">
        <v>80</v>
      </c>
      <c r="AA664" s="168">
        <f>VLOOKUP(CONCATENATE(Y664,Z664),'Sheet1 (2)'!$T$6:$U$26,2,FALSE)</f>
        <v>0</v>
      </c>
      <c r="AB664" s="173" t="s">
        <v>80</v>
      </c>
      <c r="AC664" s="173" t="s">
        <v>80</v>
      </c>
      <c r="AD664" s="168">
        <f>VLOOKUP(CONCATENATE(AB664,AC664),'Sheet1 (2)'!$X$6:$Y$26,2,FALSE)</f>
        <v>0</v>
      </c>
      <c r="AE664" s="173" t="s">
        <v>82</v>
      </c>
      <c r="AF664" s="173" t="s">
        <v>81</v>
      </c>
      <c r="AG664" s="168">
        <f>VLOOKUP(CONCATENATE(AE664,AF664),'Sheet1 (2)'!$Z$6:$AA$26,2,FALSE)</f>
        <v>66</v>
      </c>
      <c r="AH664" s="172"/>
      <c r="AI664" s="175"/>
      <c r="AJ664" s="140"/>
      <c r="AK664" s="176" t="s">
        <v>282</v>
      </c>
      <c r="AL664" s="176" t="s">
        <v>76</v>
      </c>
      <c r="AM664" s="170">
        <f t="shared" si="20"/>
        <v>804</v>
      </c>
      <c r="AN664" s="147"/>
      <c r="AO664" s="155"/>
      <c r="AP664" s="156"/>
      <c r="AQ664" s="157">
        <v>3.696559422</v>
      </c>
      <c r="AR664" s="158"/>
      <c r="AS664" s="145">
        <f>LOOKUP(rufmkm,'Sheet1 (2)'!$V$62:$V$71,'Sheet1 (2)'!$W$62:$W$71)</f>
        <v>40</v>
      </c>
      <c r="AT664" s="140"/>
      <c r="AU664" s="157">
        <f>IF(IF(D664='Sheet1 (2)'!$C$69,'Sheet1 (2)'!$D$69*('Sheet1 (2)'!$D$72-rut_index)/'Sheet1 (2)'!$D$72,IF(shee2!D664='Sheet1 (2)'!$C$70,'Sheet1 (2)'!$D$70*('Sheet1 (2)'!$D$72-rut_index)/'Sheet1 (2)'!$D$72,IF(shee2!D664='Sheet1 (2)'!$C$71,'Sheet1 (2)'!$D$71*('Sheet1 (2)'!$D$72-rut_index)/'Sheet1 (2)'!$D$72)))&lt;0,0,IF(D664='Sheet1 (2)'!$C$69,'Sheet1 (2)'!$D$69*('Sheet1 (2)'!$D$72-rut_index)/'Sheet1 (2)'!$D$72,IF(shee2!D664='Sheet1 (2)'!$C$70,'Sheet1 (2)'!$D$70*('Sheet1 (2)'!$D$72-rut_index)/'Sheet1 (2)'!$D$72,IF(shee2!D664='Sheet1 (2)'!$C$71,'Sheet1 (2)'!$D$71*('Sheet1 (2)'!$D$72-rut_index)/'Sheet1 (2)'!$D$72))))</f>
        <v>5</v>
      </c>
      <c r="AV664" s="157">
        <f>IF(IF(D664='Sheet1 (2)'!$C$69,'Sheet1 (2)'!$D$69*('Sheet1 (2)'!$D$72-crack_s_index)/'Sheet1 (2)'!$D$72,IF(shee2!D664='Sheet1 (2)'!$C$70,'Sheet1 (2)'!$D$70*('Sheet1 (2)'!$D$72-crack_s_index)/'Sheet1 (2)'!$D$72,IF(shee2!D664='Sheet1 (2)'!$C$71,'Sheet1 (2)'!$D$71*('Sheet1 (2)'!$D$72-crack_s_index)/'Sheet1 (2)'!$D$72)))&lt;0,0,IF(D664='Sheet1 (2)'!$C$69,'Sheet1 (2)'!$D$69*('Sheet1 (2)'!$D$72-crack_s_index)/'Sheet1 (2)'!$D$72,IF(shee2!D664='Sheet1 (2)'!$C$70,'Sheet1 (2)'!$D$70*('Sheet1 (2)'!$D$72-crack_s_index)/'Sheet1 (2)'!$D$72,IF(shee2!D664='Sheet1 (2)'!$C$71,'Sheet1 (2)'!$D$71*('Sheet1 (2)'!$D$72-crack_s_index)/'Sheet1 (2)'!$D$72))))</f>
        <v>2.9166666666666665</v>
      </c>
      <c r="AW664" s="157">
        <f>IF(IF(D664='Sheet1 (2)'!$C$69,'Sheet1 (2)'!$D$69*('Sheet1 (2)'!$D$72-crack_t_index)/'Sheet1 (2)'!$D$72,IF(shee2!D664='Sheet1 (2)'!$C$70,'Sheet1 (2)'!$D$70*('Sheet1 (2)'!$D$72-crack_t_index)/'Sheet1 (2)'!$D$72,IF(shee2!D664='Sheet1 (2)'!$C$71,'Sheet1 (2)'!$D$71*('Sheet1 (2)'!$D$72-crack_t_index)/'Sheet1 (2)'!$D$72)))&lt;0,0,IF(D664='Sheet1 (2)'!$C$69,'Sheet1 (2)'!$D$69*('Sheet1 (2)'!$D$72-crack_t_index)/'Sheet1 (2)'!$D$72,IF(shee2!D664='Sheet1 (2)'!$C$70,'Sheet1 (2)'!$D$70*('Sheet1 (2)'!$D$72-crack_t_index)/'Sheet1 (2)'!$D$72,IF(shee2!D664='Sheet1 (2)'!$C$71,'Sheet1 (2)'!$D$71*('Sheet1 (2)'!$D$72-crack_t_index)/'Sheet1 (2)'!$D$72))))</f>
        <v>3.9583333333333335</v>
      </c>
      <c r="AX664" s="157">
        <f>IF(IF(D664='Sheet1 (2)'!$C$69,'Sheet1 (2)'!$D$69*('Sheet1 (2)'!$D$72-rave_index)/'Sheet1 (2)'!$D$72,IF(shee2!D664='Sheet1 (2)'!$C$70,'Sheet1 (2)'!$D$70*('Sheet1 (2)'!$D$72-rave_index)/'Sheet1 (2)'!$D$72,IF(shee2!D664='Sheet1 (2)'!$C$71,'Sheet1 (2)'!$D$71*('Sheet1 (2)'!$D$72-rave_index)/'Sheet1 (2)'!$D$72)))&lt;0,0,IF(D664='Sheet1 (2)'!$C$69,'Sheet1 (2)'!$D$69*('Sheet1 (2)'!$D$72-rave_index)/'Sheet1 (2)'!$D$72,IF(shee2!D664='Sheet1 (2)'!$C$70,'Sheet1 (2)'!$D$70*('Sheet1 (2)'!$D$72-rave_index)/'Sheet1 (2)'!$D$72,IF(shee2!D664='Sheet1 (2)'!$C$71,'Sheet1 (2)'!$D$71*('Sheet1 (2)'!$D$72-rave_index)/'Sheet1 (2)'!$D$72))))</f>
        <v>5</v>
      </c>
      <c r="AY664" s="157">
        <f>IF(IF(D664='Sheet1 (2)'!$C$69,'Sheet1 (2)'!$D$69*('Sheet1 (2)'!$D$72-rough_index)/'Sheet1 (2)'!$D$72,IF(shee2!D664='Sheet1 (2)'!$C$70,'Sheet1 (2)'!$D$70*('Sheet1 (2)'!$D$72-rough_index)/'Sheet1 (2)'!$D$72,IF(shee2!D664='Sheet1 (2)'!$C$71,'Sheet1 (2)'!$D$71*('Sheet1 (2)'!$D$72-rough_index)/'Sheet1 (2)'!$D$72)))&lt;0,0,IF(D664='Sheet1 (2)'!$C$69,'Sheet1 (2)'!$D$69*('Sheet1 (2)'!$D$72-rough_index)/'Sheet1 (2)'!$D$72,IF(shee2!D664='Sheet1 (2)'!$C$70,'Sheet1 (2)'!$D$70*('Sheet1 (2)'!$D$72-rough_index)/'Sheet1 (2)'!$D$72,IF(shee2!D664='Sheet1 (2)'!$C$71,'Sheet1 (2)'!$D$71*('Sheet1 (2)'!$D$72-rough_index)/'Sheet1 (2)'!$D$72))))</f>
        <v>1.6666666666666667</v>
      </c>
      <c r="AZ664" s="159">
        <f>+(AU664*'Sheet1 (2)'!$C$77)+(AV664*'Sheet1 (2)'!$C$78)+(AW664*'Sheet1 (2)'!$C$79)+(AX664*'Sheet1 (2)'!$C$80)+(AY664*'Sheet1 (2)'!$C$81)</f>
        <v>3.208333333333333</v>
      </c>
      <c r="BA664" s="213" t="str">
        <f t="shared" si="21"/>
        <v>Fair</v>
      </c>
      <c r="BE664">
        <f>IF(D664='Sheet1 (2)'!$C$61,'Sheet1 (2)'!$D$61*(counts^2)+'Sheet1 (2)'!$G$61*counts+'Sheet1 (2)'!$J$61,IF(D664='Sheet1 (2)'!$C$62,'Sheet1 (2)'!$D$62*counts+'Sheet1 (2)'!$G$62,IF(D664='Sheet1 (2)'!$C$63,'Sheet1 (2)'!$D$63*counts+'Sheet1 (2)'!$G$63,IF(D664='Sheet1 (2)'!$C$64,'Sheet1 (2)'!$D$64*counts+'Sheet1 (2)'!$G$64))))</f>
        <v>2.0984129299999998</v>
      </c>
    </row>
    <row r="665" spans="1:57" ht="12" customHeight="1">
      <c r="A665" s="145" t="s">
        <v>282</v>
      </c>
      <c r="B665" s="145" t="s">
        <v>76</v>
      </c>
      <c r="C665" s="170">
        <v>805</v>
      </c>
      <c r="D665" s="174" t="s">
        <v>77</v>
      </c>
      <c r="E665" s="171">
        <v>8</v>
      </c>
      <c r="F665" s="171">
        <v>2</v>
      </c>
      <c r="G665" s="171" t="s">
        <v>77</v>
      </c>
      <c r="H665" s="171">
        <v>1</v>
      </c>
      <c r="I665" s="171" t="s">
        <v>77</v>
      </c>
      <c r="J665" s="173" t="s">
        <v>80</v>
      </c>
      <c r="K665" s="173" t="s">
        <v>80</v>
      </c>
      <c r="L665" s="169">
        <f>VLOOKUP(CONCATENATE(J665,K665),'Sheet1 (2)'!$J$6:$K$26,2,FALSE)</f>
        <v>0</v>
      </c>
      <c r="M665" s="173" t="s">
        <v>82</v>
      </c>
      <c r="N665" s="173" t="s">
        <v>83</v>
      </c>
      <c r="O665" s="168">
        <f>VLOOKUP(CONCATENATE(M665,N665),'Sheet1 (2)'!$L$6:$M$26,2,FALSE)</f>
        <v>25</v>
      </c>
      <c r="P665" s="173" t="s">
        <v>82</v>
      </c>
      <c r="Q665" s="173" t="s">
        <v>83</v>
      </c>
      <c r="R665" s="168">
        <f>VLOOKUP(CONCATENATE(P665,Q665),'Sheet1 (2)'!$N$6:$O$26,2,FALSE)</f>
        <v>25</v>
      </c>
      <c r="S665" s="173" t="s">
        <v>80</v>
      </c>
      <c r="T665" s="173" t="s">
        <v>80</v>
      </c>
      <c r="U665" s="168">
        <f>VLOOKUP(CONCATENATE(S665,T665),'Sheet1 (2)'!$P$6:$Q$26,2,FALSE)</f>
        <v>0</v>
      </c>
      <c r="V665" s="173" t="s">
        <v>80</v>
      </c>
      <c r="W665" s="173" t="s">
        <v>80</v>
      </c>
      <c r="X665" s="168">
        <f>VLOOKUP(CONCATENATE(V665,W665),'Sheet1 (2)'!$R$6:$S$26,2,FALSE)</f>
        <v>0</v>
      </c>
      <c r="Y665" s="173" t="s">
        <v>80</v>
      </c>
      <c r="Z665" s="173" t="s">
        <v>80</v>
      </c>
      <c r="AA665" s="168">
        <f>VLOOKUP(CONCATENATE(Y665,Z665),'Sheet1 (2)'!$T$6:$U$26,2,FALSE)</f>
        <v>0</v>
      </c>
      <c r="AB665" s="173" t="s">
        <v>80</v>
      </c>
      <c r="AC665" s="173" t="s">
        <v>80</v>
      </c>
      <c r="AD665" s="168">
        <f>VLOOKUP(CONCATENATE(AB665,AC665),'Sheet1 (2)'!$X$6:$Y$26,2,FALSE)</f>
        <v>0</v>
      </c>
      <c r="AE665" s="173" t="s">
        <v>82</v>
      </c>
      <c r="AF665" s="173" t="s">
        <v>81</v>
      </c>
      <c r="AG665" s="168">
        <f>VLOOKUP(CONCATENATE(AE665,AF665),'Sheet1 (2)'!$Z$6:$AA$26,2,FALSE)</f>
        <v>66</v>
      </c>
      <c r="AH665" s="172"/>
      <c r="AI665" s="175"/>
      <c r="AJ665" s="140"/>
      <c r="AK665" s="176" t="s">
        <v>282</v>
      </c>
      <c r="AL665" s="176" t="s">
        <v>76</v>
      </c>
      <c r="AM665" s="170">
        <f t="shared" si="20"/>
        <v>805</v>
      </c>
      <c r="AN665" s="147"/>
      <c r="AO665" s="155"/>
      <c r="AP665" s="156"/>
      <c r="AQ665" s="157">
        <v>2.3677188545999996</v>
      </c>
      <c r="AR665" s="158"/>
      <c r="AS665" s="145">
        <f>LOOKUP(rufmkm,'Sheet1 (2)'!$V$62:$V$71,'Sheet1 (2)'!$W$62:$W$71)</f>
        <v>30</v>
      </c>
      <c r="AT665" s="140"/>
      <c r="AU665" s="157">
        <f>IF(IF(D665='Sheet1 (2)'!$C$69,'Sheet1 (2)'!$D$69*('Sheet1 (2)'!$D$72-rut_index)/'Sheet1 (2)'!$D$72,IF(shee2!D665='Sheet1 (2)'!$C$70,'Sheet1 (2)'!$D$70*('Sheet1 (2)'!$D$72-rut_index)/'Sheet1 (2)'!$D$72,IF(shee2!D665='Sheet1 (2)'!$C$71,'Sheet1 (2)'!$D$71*('Sheet1 (2)'!$D$72-rut_index)/'Sheet1 (2)'!$D$72)))&lt;0,0,IF(D665='Sheet1 (2)'!$C$69,'Sheet1 (2)'!$D$69*('Sheet1 (2)'!$D$72-rut_index)/'Sheet1 (2)'!$D$72,IF(shee2!D665='Sheet1 (2)'!$C$70,'Sheet1 (2)'!$D$70*('Sheet1 (2)'!$D$72-rut_index)/'Sheet1 (2)'!$D$72,IF(shee2!D665='Sheet1 (2)'!$C$71,'Sheet1 (2)'!$D$71*('Sheet1 (2)'!$D$72-rut_index)/'Sheet1 (2)'!$D$72))))</f>
        <v>5</v>
      </c>
      <c r="AV665" s="157">
        <f>IF(IF(D665='Sheet1 (2)'!$C$69,'Sheet1 (2)'!$D$69*('Sheet1 (2)'!$D$72-crack_s_index)/'Sheet1 (2)'!$D$72,IF(shee2!D665='Sheet1 (2)'!$C$70,'Sheet1 (2)'!$D$70*('Sheet1 (2)'!$D$72-crack_s_index)/'Sheet1 (2)'!$D$72,IF(shee2!D665='Sheet1 (2)'!$C$71,'Sheet1 (2)'!$D$71*('Sheet1 (2)'!$D$72-crack_s_index)/'Sheet1 (2)'!$D$72)))&lt;0,0,IF(D665='Sheet1 (2)'!$C$69,'Sheet1 (2)'!$D$69*('Sheet1 (2)'!$D$72-crack_s_index)/'Sheet1 (2)'!$D$72,IF(shee2!D665='Sheet1 (2)'!$C$70,'Sheet1 (2)'!$D$70*('Sheet1 (2)'!$D$72-crack_s_index)/'Sheet1 (2)'!$D$72,IF(shee2!D665='Sheet1 (2)'!$C$71,'Sheet1 (2)'!$D$71*('Sheet1 (2)'!$D$72-crack_s_index)/'Sheet1 (2)'!$D$72))))</f>
        <v>2.9166666666666665</v>
      </c>
      <c r="AW665" s="157">
        <f>IF(IF(D665='Sheet1 (2)'!$C$69,'Sheet1 (2)'!$D$69*('Sheet1 (2)'!$D$72-crack_t_index)/'Sheet1 (2)'!$D$72,IF(shee2!D665='Sheet1 (2)'!$C$70,'Sheet1 (2)'!$D$70*('Sheet1 (2)'!$D$72-crack_t_index)/'Sheet1 (2)'!$D$72,IF(shee2!D665='Sheet1 (2)'!$C$71,'Sheet1 (2)'!$D$71*('Sheet1 (2)'!$D$72-crack_t_index)/'Sheet1 (2)'!$D$72)))&lt;0,0,IF(D665='Sheet1 (2)'!$C$69,'Sheet1 (2)'!$D$69*('Sheet1 (2)'!$D$72-crack_t_index)/'Sheet1 (2)'!$D$72,IF(shee2!D665='Sheet1 (2)'!$C$70,'Sheet1 (2)'!$D$70*('Sheet1 (2)'!$D$72-crack_t_index)/'Sheet1 (2)'!$D$72,IF(shee2!D665='Sheet1 (2)'!$C$71,'Sheet1 (2)'!$D$71*('Sheet1 (2)'!$D$72-crack_t_index)/'Sheet1 (2)'!$D$72))))</f>
        <v>2.9166666666666665</v>
      </c>
      <c r="AX665" s="157">
        <f>IF(IF(D665='Sheet1 (2)'!$C$69,'Sheet1 (2)'!$D$69*('Sheet1 (2)'!$D$72-rave_index)/'Sheet1 (2)'!$D$72,IF(shee2!D665='Sheet1 (2)'!$C$70,'Sheet1 (2)'!$D$70*('Sheet1 (2)'!$D$72-rave_index)/'Sheet1 (2)'!$D$72,IF(shee2!D665='Sheet1 (2)'!$C$71,'Sheet1 (2)'!$D$71*('Sheet1 (2)'!$D$72-rave_index)/'Sheet1 (2)'!$D$72)))&lt;0,0,IF(D665='Sheet1 (2)'!$C$69,'Sheet1 (2)'!$D$69*('Sheet1 (2)'!$D$72-rave_index)/'Sheet1 (2)'!$D$72,IF(shee2!D665='Sheet1 (2)'!$C$70,'Sheet1 (2)'!$D$70*('Sheet1 (2)'!$D$72-rave_index)/'Sheet1 (2)'!$D$72,IF(shee2!D665='Sheet1 (2)'!$C$71,'Sheet1 (2)'!$D$71*('Sheet1 (2)'!$D$72-rave_index)/'Sheet1 (2)'!$D$72))))</f>
        <v>5</v>
      </c>
      <c r="AY665" s="157">
        <f>IF(IF(D665='Sheet1 (2)'!$C$69,'Sheet1 (2)'!$D$69*('Sheet1 (2)'!$D$72-rough_index)/'Sheet1 (2)'!$D$72,IF(shee2!D665='Sheet1 (2)'!$C$70,'Sheet1 (2)'!$D$70*('Sheet1 (2)'!$D$72-rough_index)/'Sheet1 (2)'!$D$72,IF(shee2!D665='Sheet1 (2)'!$C$71,'Sheet1 (2)'!$D$71*('Sheet1 (2)'!$D$72-rough_index)/'Sheet1 (2)'!$D$72)))&lt;0,0,IF(D665='Sheet1 (2)'!$C$69,'Sheet1 (2)'!$D$69*('Sheet1 (2)'!$D$72-rough_index)/'Sheet1 (2)'!$D$72,IF(shee2!D665='Sheet1 (2)'!$C$70,'Sheet1 (2)'!$D$70*('Sheet1 (2)'!$D$72-rough_index)/'Sheet1 (2)'!$D$72,IF(shee2!D665='Sheet1 (2)'!$C$71,'Sheet1 (2)'!$D$71*('Sheet1 (2)'!$D$72-rough_index)/'Sheet1 (2)'!$D$72))))</f>
        <v>2.5</v>
      </c>
      <c r="AZ665" s="159">
        <f>+(AU665*'Sheet1 (2)'!$C$77)+(AV665*'Sheet1 (2)'!$C$78)+(AW665*'Sheet1 (2)'!$C$79)+(AX665*'Sheet1 (2)'!$C$80)+(AY665*'Sheet1 (2)'!$C$81)</f>
        <v>3.4166666666666665</v>
      </c>
      <c r="BA665" s="213" t="str">
        <f t="shared" si="21"/>
        <v>Fair</v>
      </c>
      <c r="BE665">
        <f>IF(D665='Sheet1 (2)'!$C$61,'Sheet1 (2)'!$D$61*(counts^2)+'Sheet1 (2)'!$G$61*counts+'Sheet1 (2)'!$J$61,IF(D665='Sheet1 (2)'!$C$62,'Sheet1 (2)'!$D$62*counts+'Sheet1 (2)'!$G$62,IF(D665='Sheet1 (2)'!$C$63,'Sheet1 (2)'!$D$63*counts+'Sheet1 (2)'!$G$63,IF(D665='Sheet1 (2)'!$C$64,'Sheet1 (2)'!$D$64*counts+'Sheet1 (2)'!$G$64))))</f>
        <v>2.0984129299999998</v>
      </c>
    </row>
    <row r="666" spans="1:57" ht="12" customHeight="1">
      <c r="A666" s="145" t="s">
        <v>282</v>
      </c>
      <c r="B666" s="145" t="s">
        <v>76</v>
      </c>
      <c r="C666" s="170">
        <v>806</v>
      </c>
      <c r="D666" s="174" t="s">
        <v>77</v>
      </c>
      <c r="E666" s="171">
        <v>8</v>
      </c>
      <c r="F666" s="171">
        <v>2</v>
      </c>
      <c r="G666" s="171" t="s">
        <v>77</v>
      </c>
      <c r="H666" s="171">
        <v>1</v>
      </c>
      <c r="I666" s="171" t="s">
        <v>77</v>
      </c>
      <c r="J666" s="173" t="s">
        <v>80</v>
      </c>
      <c r="K666" s="173" t="s">
        <v>80</v>
      </c>
      <c r="L666" s="169">
        <f>VLOOKUP(CONCATENATE(J666,K666),'Sheet1 (2)'!$J$6:$K$26,2,FALSE)</f>
        <v>0</v>
      </c>
      <c r="M666" s="173" t="s">
        <v>82</v>
      </c>
      <c r="N666" s="173" t="s">
        <v>79</v>
      </c>
      <c r="O666" s="168">
        <f>VLOOKUP(CONCATENATE(M666,N666),'Sheet1 (2)'!$L$6:$M$26,2,FALSE)</f>
        <v>37.5</v>
      </c>
      <c r="P666" s="173" t="s">
        <v>82</v>
      </c>
      <c r="Q666" s="173" t="s">
        <v>79</v>
      </c>
      <c r="R666" s="168">
        <f>VLOOKUP(CONCATENATE(P666,Q666),'Sheet1 (2)'!$N$6:$O$26,2,FALSE)</f>
        <v>37.5</v>
      </c>
      <c r="S666" s="173" t="s">
        <v>80</v>
      </c>
      <c r="T666" s="173" t="s">
        <v>80</v>
      </c>
      <c r="U666" s="168">
        <f>VLOOKUP(CONCATENATE(S666,T666),'Sheet1 (2)'!$P$6:$Q$26,2,FALSE)</f>
        <v>0</v>
      </c>
      <c r="V666" s="173" t="s">
        <v>80</v>
      </c>
      <c r="W666" s="173" t="s">
        <v>80</v>
      </c>
      <c r="X666" s="168">
        <f>VLOOKUP(CONCATENATE(V666,W666),'Sheet1 (2)'!$R$6:$S$26,2,FALSE)</f>
        <v>0</v>
      </c>
      <c r="Y666" s="173" t="s">
        <v>80</v>
      </c>
      <c r="Z666" s="173" t="s">
        <v>80</v>
      </c>
      <c r="AA666" s="168">
        <f>VLOOKUP(CONCATENATE(Y666,Z666),'Sheet1 (2)'!$T$6:$U$26,2,FALSE)</f>
        <v>0</v>
      </c>
      <c r="AB666" s="173" t="s">
        <v>80</v>
      </c>
      <c r="AC666" s="173" t="s">
        <v>80</v>
      </c>
      <c r="AD666" s="168">
        <f>VLOOKUP(CONCATENATE(AB666,AC666),'Sheet1 (2)'!$X$6:$Y$26,2,FALSE)</f>
        <v>0</v>
      </c>
      <c r="AE666" s="173" t="s">
        <v>82</v>
      </c>
      <c r="AF666" s="173" t="s">
        <v>81</v>
      </c>
      <c r="AG666" s="168">
        <f>VLOOKUP(CONCATENATE(AE666,AF666),'Sheet1 (2)'!$Z$6:$AA$26,2,FALSE)</f>
        <v>66</v>
      </c>
      <c r="AH666" s="172"/>
      <c r="AI666" s="175"/>
      <c r="AJ666" s="140"/>
      <c r="AK666" s="176" t="s">
        <v>282</v>
      </c>
      <c r="AL666" s="176" t="s">
        <v>76</v>
      </c>
      <c r="AM666" s="170">
        <f t="shared" si="20"/>
        <v>806</v>
      </c>
      <c r="AN666" s="147"/>
      <c r="AO666" s="155"/>
      <c r="AP666" s="156"/>
      <c r="AQ666" s="157">
        <v>2.4455630363999998</v>
      </c>
      <c r="AR666" s="158"/>
      <c r="AS666" s="145">
        <f>LOOKUP(rufmkm,'Sheet1 (2)'!$V$62:$V$71,'Sheet1 (2)'!$W$62:$W$71)</f>
        <v>30</v>
      </c>
      <c r="AT666" s="140"/>
      <c r="AU666" s="157">
        <f>IF(IF(D666='Sheet1 (2)'!$C$69,'Sheet1 (2)'!$D$69*('Sheet1 (2)'!$D$72-rut_index)/'Sheet1 (2)'!$D$72,IF(shee2!D666='Sheet1 (2)'!$C$70,'Sheet1 (2)'!$D$70*('Sheet1 (2)'!$D$72-rut_index)/'Sheet1 (2)'!$D$72,IF(shee2!D666='Sheet1 (2)'!$C$71,'Sheet1 (2)'!$D$71*('Sheet1 (2)'!$D$72-rut_index)/'Sheet1 (2)'!$D$72)))&lt;0,0,IF(D666='Sheet1 (2)'!$C$69,'Sheet1 (2)'!$D$69*('Sheet1 (2)'!$D$72-rut_index)/'Sheet1 (2)'!$D$72,IF(shee2!D666='Sheet1 (2)'!$C$70,'Sheet1 (2)'!$D$70*('Sheet1 (2)'!$D$72-rut_index)/'Sheet1 (2)'!$D$72,IF(shee2!D666='Sheet1 (2)'!$C$71,'Sheet1 (2)'!$D$71*('Sheet1 (2)'!$D$72-rut_index)/'Sheet1 (2)'!$D$72))))</f>
        <v>5</v>
      </c>
      <c r="AV666" s="157">
        <f>IF(IF(D666='Sheet1 (2)'!$C$69,'Sheet1 (2)'!$D$69*('Sheet1 (2)'!$D$72-crack_s_index)/'Sheet1 (2)'!$D$72,IF(shee2!D666='Sheet1 (2)'!$C$70,'Sheet1 (2)'!$D$70*('Sheet1 (2)'!$D$72-crack_s_index)/'Sheet1 (2)'!$D$72,IF(shee2!D666='Sheet1 (2)'!$C$71,'Sheet1 (2)'!$D$71*('Sheet1 (2)'!$D$72-crack_s_index)/'Sheet1 (2)'!$D$72)))&lt;0,0,IF(D666='Sheet1 (2)'!$C$69,'Sheet1 (2)'!$D$69*('Sheet1 (2)'!$D$72-crack_s_index)/'Sheet1 (2)'!$D$72,IF(shee2!D666='Sheet1 (2)'!$C$70,'Sheet1 (2)'!$D$70*('Sheet1 (2)'!$D$72-crack_s_index)/'Sheet1 (2)'!$D$72,IF(shee2!D666='Sheet1 (2)'!$C$71,'Sheet1 (2)'!$D$71*('Sheet1 (2)'!$D$72-crack_s_index)/'Sheet1 (2)'!$D$72))))</f>
        <v>1.875</v>
      </c>
      <c r="AW666" s="157">
        <f>IF(IF(D666='Sheet1 (2)'!$C$69,'Sheet1 (2)'!$D$69*('Sheet1 (2)'!$D$72-crack_t_index)/'Sheet1 (2)'!$D$72,IF(shee2!D666='Sheet1 (2)'!$C$70,'Sheet1 (2)'!$D$70*('Sheet1 (2)'!$D$72-crack_t_index)/'Sheet1 (2)'!$D$72,IF(shee2!D666='Sheet1 (2)'!$C$71,'Sheet1 (2)'!$D$71*('Sheet1 (2)'!$D$72-crack_t_index)/'Sheet1 (2)'!$D$72)))&lt;0,0,IF(D666='Sheet1 (2)'!$C$69,'Sheet1 (2)'!$D$69*('Sheet1 (2)'!$D$72-crack_t_index)/'Sheet1 (2)'!$D$72,IF(shee2!D666='Sheet1 (2)'!$C$70,'Sheet1 (2)'!$D$70*('Sheet1 (2)'!$D$72-crack_t_index)/'Sheet1 (2)'!$D$72,IF(shee2!D666='Sheet1 (2)'!$C$71,'Sheet1 (2)'!$D$71*('Sheet1 (2)'!$D$72-crack_t_index)/'Sheet1 (2)'!$D$72))))</f>
        <v>1.875</v>
      </c>
      <c r="AX666" s="157">
        <f>IF(IF(D666='Sheet1 (2)'!$C$69,'Sheet1 (2)'!$D$69*('Sheet1 (2)'!$D$72-rave_index)/'Sheet1 (2)'!$D$72,IF(shee2!D666='Sheet1 (2)'!$C$70,'Sheet1 (2)'!$D$70*('Sheet1 (2)'!$D$72-rave_index)/'Sheet1 (2)'!$D$72,IF(shee2!D666='Sheet1 (2)'!$C$71,'Sheet1 (2)'!$D$71*('Sheet1 (2)'!$D$72-rave_index)/'Sheet1 (2)'!$D$72)))&lt;0,0,IF(D666='Sheet1 (2)'!$C$69,'Sheet1 (2)'!$D$69*('Sheet1 (2)'!$D$72-rave_index)/'Sheet1 (2)'!$D$72,IF(shee2!D666='Sheet1 (2)'!$C$70,'Sheet1 (2)'!$D$70*('Sheet1 (2)'!$D$72-rave_index)/'Sheet1 (2)'!$D$72,IF(shee2!D666='Sheet1 (2)'!$C$71,'Sheet1 (2)'!$D$71*('Sheet1 (2)'!$D$72-rave_index)/'Sheet1 (2)'!$D$72))))</f>
        <v>5</v>
      </c>
      <c r="AY666" s="157">
        <f>IF(IF(D666='Sheet1 (2)'!$C$69,'Sheet1 (2)'!$D$69*('Sheet1 (2)'!$D$72-rough_index)/'Sheet1 (2)'!$D$72,IF(shee2!D666='Sheet1 (2)'!$C$70,'Sheet1 (2)'!$D$70*('Sheet1 (2)'!$D$72-rough_index)/'Sheet1 (2)'!$D$72,IF(shee2!D666='Sheet1 (2)'!$C$71,'Sheet1 (2)'!$D$71*('Sheet1 (2)'!$D$72-rough_index)/'Sheet1 (2)'!$D$72)))&lt;0,0,IF(D666='Sheet1 (2)'!$C$69,'Sheet1 (2)'!$D$69*('Sheet1 (2)'!$D$72-rough_index)/'Sheet1 (2)'!$D$72,IF(shee2!D666='Sheet1 (2)'!$C$70,'Sheet1 (2)'!$D$70*('Sheet1 (2)'!$D$72-rough_index)/'Sheet1 (2)'!$D$72,IF(shee2!D666='Sheet1 (2)'!$C$71,'Sheet1 (2)'!$D$71*('Sheet1 (2)'!$D$72-rough_index)/'Sheet1 (2)'!$D$72))))</f>
        <v>2.5</v>
      </c>
      <c r="AZ666" s="159">
        <f>+(AU666*'Sheet1 (2)'!$C$77)+(AV666*'Sheet1 (2)'!$C$78)+(AW666*'Sheet1 (2)'!$C$79)+(AX666*'Sheet1 (2)'!$C$80)+(AY666*'Sheet1 (2)'!$C$81)</f>
        <v>3</v>
      </c>
      <c r="BA666" s="213" t="str">
        <f t="shared" si="21"/>
        <v>Fair</v>
      </c>
      <c r="BE666">
        <f>IF(D666='Sheet1 (2)'!$C$61,'Sheet1 (2)'!$D$61*(counts^2)+'Sheet1 (2)'!$G$61*counts+'Sheet1 (2)'!$J$61,IF(D666='Sheet1 (2)'!$C$62,'Sheet1 (2)'!$D$62*counts+'Sheet1 (2)'!$G$62,IF(D666='Sheet1 (2)'!$C$63,'Sheet1 (2)'!$D$63*counts+'Sheet1 (2)'!$G$63,IF(D666='Sheet1 (2)'!$C$64,'Sheet1 (2)'!$D$64*counts+'Sheet1 (2)'!$G$64))))</f>
        <v>2.0984129299999998</v>
      </c>
    </row>
    <row r="667" spans="1:57" ht="12" customHeight="1">
      <c r="A667" s="145" t="s">
        <v>282</v>
      </c>
      <c r="B667" s="145" t="s">
        <v>76</v>
      </c>
      <c r="C667" s="170">
        <v>807</v>
      </c>
      <c r="D667" s="174" t="s">
        <v>77</v>
      </c>
      <c r="E667" s="171">
        <v>8</v>
      </c>
      <c r="F667" s="171">
        <v>2</v>
      </c>
      <c r="G667" s="171" t="s">
        <v>77</v>
      </c>
      <c r="H667" s="171">
        <v>1</v>
      </c>
      <c r="I667" s="171" t="s">
        <v>77</v>
      </c>
      <c r="J667" s="173" t="s">
        <v>80</v>
      </c>
      <c r="K667" s="173" t="s">
        <v>80</v>
      </c>
      <c r="L667" s="169">
        <f>VLOOKUP(CONCATENATE(J667,K667),'Sheet1 (2)'!$J$6:$K$26,2,FALSE)</f>
        <v>0</v>
      </c>
      <c r="M667" s="173" t="s">
        <v>82</v>
      </c>
      <c r="N667" s="173" t="s">
        <v>83</v>
      </c>
      <c r="O667" s="168">
        <f>VLOOKUP(CONCATENATE(M667,N667),'Sheet1 (2)'!$L$6:$M$26,2,FALSE)</f>
        <v>25</v>
      </c>
      <c r="P667" s="173" t="s">
        <v>82</v>
      </c>
      <c r="Q667" s="173" t="s">
        <v>83</v>
      </c>
      <c r="R667" s="168">
        <f>VLOOKUP(CONCATENATE(P667,Q667),'Sheet1 (2)'!$N$6:$O$26,2,FALSE)</f>
        <v>25</v>
      </c>
      <c r="S667" s="173" t="s">
        <v>80</v>
      </c>
      <c r="T667" s="173" t="s">
        <v>80</v>
      </c>
      <c r="U667" s="168">
        <f>VLOOKUP(CONCATENATE(S667,T667),'Sheet1 (2)'!$P$6:$Q$26,2,FALSE)</f>
        <v>0</v>
      </c>
      <c r="V667" s="173" t="s">
        <v>80</v>
      </c>
      <c r="W667" s="173" t="s">
        <v>80</v>
      </c>
      <c r="X667" s="168">
        <f>VLOOKUP(CONCATENATE(V667,W667),'Sheet1 (2)'!$R$6:$S$26,2,FALSE)</f>
        <v>0</v>
      </c>
      <c r="Y667" s="173" t="s">
        <v>80</v>
      </c>
      <c r="Z667" s="173" t="s">
        <v>80</v>
      </c>
      <c r="AA667" s="168">
        <f>VLOOKUP(CONCATENATE(Y667,Z667),'Sheet1 (2)'!$T$6:$U$26,2,FALSE)</f>
        <v>0</v>
      </c>
      <c r="AB667" s="173" t="s">
        <v>80</v>
      </c>
      <c r="AC667" s="173" t="s">
        <v>80</v>
      </c>
      <c r="AD667" s="168">
        <f>VLOOKUP(CONCATENATE(AB667,AC667),'Sheet1 (2)'!$X$6:$Y$26,2,FALSE)</f>
        <v>0</v>
      </c>
      <c r="AE667" s="173" t="s">
        <v>82</v>
      </c>
      <c r="AF667" s="173" t="s">
        <v>81</v>
      </c>
      <c r="AG667" s="168">
        <f>VLOOKUP(CONCATENATE(AE667,AF667),'Sheet1 (2)'!$Z$6:$AA$26,2,FALSE)</f>
        <v>66</v>
      </c>
      <c r="AH667" s="172"/>
      <c r="AI667" s="175"/>
      <c r="AJ667" s="140"/>
      <c r="AK667" s="176" t="s">
        <v>282</v>
      </c>
      <c r="AL667" s="176" t="s">
        <v>76</v>
      </c>
      <c r="AM667" s="170">
        <f t="shared" si="20"/>
        <v>807</v>
      </c>
      <c r="AN667" s="147"/>
      <c r="AO667" s="155"/>
      <c r="AP667" s="156"/>
      <c r="AQ667" s="157">
        <v>2.3705644156000005</v>
      </c>
      <c r="AR667" s="158"/>
      <c r="AS667" s="145">
        <f>LOOKUP(rufmkm,'Sheet1 (2)'!$V$62:$V$71,'Sheet1 (2)'!$W$62:$W$71)</f>
        <v>30</v>
      </c>
      <c r="AT667" s="140"/>
      <c r="AU667" s="157">
        <f>IF(IF(D667='Sheet1 (2)'!$C$69,'Sheet1 (2)'!$D$69*('Sheet1 (2)'!$D$72-rut_index)/'Sheet1 (2)'!$D$72,IF(shee2!D667='Sheet1 (2)'!$C$70,'Sheet1 (2)'!$D$70*('Sheet1 (2)'!$D$72-rut_index)/'Sheet1 (2)'!$D$72,IF(shee2!D667='Sheet1 (2)'!$C$71,'Sheet1 (2)'!$D$71*('Sheet1 (2)'!$D$72-rut_index)/'Sheet1 (2)'!$D$72)))&lt;0,0,IF(D667='Sheet1 (2)'!$C$69,'Sheet1 (2)'!$D$69*('Sheet1 (2)'!$D$72-rut_index)/'Sheet1 (2)'!$D$72,IF(shee2!D667='Sheet1 (2)'!$C$70,'Sheet1 (2)'!$D$70*('Sheet1 (2)'!$D$72-rut_index)/'Sheet1 (2)'!$D$72,IF(shee2!D667='Sheet1 (2)'!$C$71,'Sheet1 (2)'!$D$71*('Sheet1 (2)'!$D$72-rut_index)/'Sheet1 (2)'!$D$72))))</f>
        <v>5</v>
      </c>
      <c r="AV667" s="157">
        <f>IF(IF(D667='Sheet1 (2)'!$C$69,'Sheet1 (2)'!$D$69*('Sheet1 (2)'!$D$72-crack_s_index)/'Sheet1 (2)'!$D$72,IF(shee2!D667='Sheet1 (2)'!$C$70,'Sheet1 (2)'!$D$70*('Sheet1 (2)'!$D$72-crack_s_index)/'Sheet1 (2)'!$D$72,IF(shee2!D667='Sheet1 (2)'!$C$71,'Sheet1 (2)'!$D$71*('Sheet1 (2)'!$D$72-crack_s_index)/'Sheet1 (2)'!$D$72)))&lt;0,0,IF(D667='Sheet1 (2)'!$C$69,'Sheet1 (2)'!$D$69*('Sheet1 (2)'!$D$72-crack_s_index)/'Sheet1 (2)'!$D$72,IF(shee2!D667='Sheet1 (2)'!$C$70,'Sheet1 (2)'!$D$70*('Sheet1 (2)'!$D$72-crack_s_index)/'Sheet1 (2)'!$D$72,IF(shee2!D667='Sheet1 (2)'!$C$71,'Sheet1 (2)'!$D$71*('Sheet1 (2)'!$D$72-crack_s_index)/'Sheet1 (2)'!$D$72))))</f>
        <v>2.9166666666666665</v>
      </c>
      <c r="AW667" s="157">
        <f>IF(IF(D667='Sheet1 (2)'!$C$69,'Sheet1 (2)'!$D$69*('Sheet1 (2)'!$D$72-crack_t_index)/'Sheet1 (2)'!$D$72,IF(shee2!D667='Sheet1 (2)'!$C$70,'Sheet1 (2)'!$D$70*('Sheet1 (2)'!$D$72-crack_t_index)/'Sheet1 (2)'!$D$72,IF(shee2!D667='Sheet1 (2)'!$C$71,'Sheet1 (2)'!$D$71*('Sheet1 (2)'!$D$72-crack_t_index)/'Sheet1 (2)'!$D$72)))&lt;0,0,IF(D667='Sheet1 (2)'!$C$69,'Sheet1 (2)'!$D$69*('Sheet1 (2)'!$D$72-crack_t_index)/'Sheet1 (2)'!$D$72,IF(shee2!D667='Sheet1 (2)'!$C$70,'Sheet1 (2)'!$D$70*('Sheet1 (2)'!$D$72-crack_t_index)/'Sheet1 (2)'!$D$72,IF(shee2!D667='Sheet1 (2)'!$C$71,'Sheet1 (2)'!$D$71*('Sheet1 (2)'!$D$72-crack_t_index)/'Sheet1 (2)'!$D$72))))</f>
        <v>2.9166666666666665</v>
      </c>
      <c r="AX667" s="157">
        <f>IF(IF(D667='Sheet1 (2)'!$C$69,'Sheet1 (2)'!$D$69*('Sheet1 (2)'!$D$72-rave_index)/'Sheet1 (2)'!$D$72,IF(shee2!D667='Sheet1 (2)'!$C$70,'Sheet1 (2)'!$D$70*('Sheet1 (2)'!$D$72-rave_index)/'Sheet1 (2)'!$D$72,IF(shee2!D667='Sheet1 (2)'!$C$71,'Sheet1 (2)'!$D$71*('Sheet1 (2)'!$D$72-rave_index)/'Sheet1 (2)'!$D$72)))&lt;0,0,IF(D667='Sheet1 (2)'!$C$69,'Sheet1 (2)'!$D$69*('Sheet1 (2)'!$D$72-rave_index)/'Sheet1 (2)'!$D$72,IF(shee2!D667='Sheet1 (2)'!$C$70,'Sheet1 (2)'!$D$70*('Sheet1 (2)'!$D$72-rave_index)/'Sheet1 (2)'!$D$72,IF(shee2!D667='Sheet1 (2)'!$C$71,'Sheet1 (2)'!$D$71*('Sheet1 (2)'!$D$72-rave_index)/'Sheet1 (2)'!$D$72))))</f>
        <v>5</v>
      </c>
      <c r="AY667" s="157">
        <f>IF(IF(D667='Sheet1 (2)'!$C$69,'Sheet1 (2)'!$D$69*('Sheet1 (2)'!$D$72-rough_index)/'Sheet1 (2)'!$D$72,IF(shee2!D667='Sheet1 (2)'!$C$70,'Sheet1 (2)'!$D$70*('Sheet1 (2)'!$D$72-rough_index)/'Sheet1 (2)'!$D$72,IF(shee2!D667='Sheet1 (2)'!$C$71,'Sheet1 (2)'!$D$71*('Sheet1 (2)'!$D$72-rough_index)/'Sheet1 (2)'!$D$72)))&lt;0,0,IF(D667='Sheet1 (2)'!$C$69,'Sheet1 (2)'!$D$69*('Sheet1 (2)'!$D$72-rough_index)/'Sheet1 (2)'!$D$72,IF(shee2!D667='Sheet1 (2)'!$C$70,'Sheet1 (2)'!$D$70*('Sheet1 (2)'!$D$72-rough_index)/'Sheet1 (2)'!$D$72,IF(shee2!D667='Sheet1 (2)'!$C$71,'Sheet1 (2)'!$D$71*('Sheet1 (2)'!$D$72-rough_index)/'Sheet1 (2)'!$D$72))))</f>
        <v>2.5</v>
      </c>
      <c r="AZ667" s="159">
        <f>+(AU667*'Sheet1 (2)'!$C$77)+(AV667*'Sheet1 (2)'!$C$78)+(AW667*'Sheet1 (2)'!$C$79)+(AX667*'Sheet1 (2)'!$C$80)+(AY667*'Sheet1 (2)'!$C$81)</f>
        <v>3.4166666666666665</v>
      </c>
      <c r="BA667" s="213" t="str">
        <f t="shared" si="21"/>
        <v>Fair</v>
      </c>
      <c r="BE667">
        <f>IF(D667='Sheet1 (2)'!$C$61,'Sheet1 (2)'!$D$61*(counts^2)+'Sheet1 (2)'!$G$61*counts+'Sheet1 (2)'!$J$61,IF(D667='Sheet1 (2)'!$C$62,'Sheet1 (2)'!$D$62*counts+'Sheet1 (2)'!$G$62,IF(D667='Sheet1 (2)'!$C$63,'Sheet1 (2)'!$D$63*counts+'Sheet1 (2)'!$G$63,IF(D667='Sheet1 (2)'!$C$64,'Sheet1 (2)'!$D$64*counts+'Sheet1 (2)'!$G$64))))</f>
        <v>2.0984129299999998</v>
      </c>
    </row>
    <row r="668" spans="1:57" ht="12" customHeight="1">
      <c r="A668" s="145" t="s">
        <v>282</v>
      </c>
      <c r="B668" s="145" t="s">
        <v>76</v>
      </c>
      <c r="C668" s="170">
        <v>808</v>
      </c>
      <c r="D668" s="174" t="s">
        <v>77</v>
      </c>
      <c r="E668" s="171">
        <v>8</v>
      </c>
      <c r="F668" s="171">
        <v>2</v>
      </c>
      <c r="G668" s="171" t="s">
        <v>77</v>
      </c>
      <c r="H668" s="171">
        <v>1</v>
      </c>
      <c r="I668" s="171" t="s">
        <v>77</v>
      </c>
      <c r="J668" s="173" t="s">
        <v>80</v>
      </c>
      <c r="K668" s="173" t="s">
        <v>80</v>
      </c>
      <c r="L668" s="169">
        <f>VLOOKUP(CONCATENATE(J668,K668),'Sheet1 (2)'!$J$6:$K$26,2,FALSE)</f>
        <v>0</v>
      </c>
      <c r="M668" s="173" t="s">
        <v>83</v>
      </c>
      <c r="N668" s="173" t="s">
        <v>83</v>
      </c>
      <c r="O668" s="168">
        <f>VLOOKUP(CONCATENATE(M668,N668),'Sheet1 (2)'!$L$6:$M$26,2,FALSE)</f>
        <v>37.5</v>
      </c>
      <c r="P668" s="173" t="s">
        <v>83</v>
      </c>
      <c r="Q668" s="173" t="s">
        <v>82</v>
      </c>
      <c r="R668" s="168">
        <f>VLOOKUP(CONCATENATE(P668,Q668),'Sheet1 (2)'!$N$6:$O$26,2,FALSE)</f>
        <v>18.75</v>
      </c>
      <c r="S668" s="173" t="s">
        <v>80</v>
      </c>
      <c r="T668" s="173" t="s">
        <v>80</v>
      </c>
      <c r="U668" s="168">
        <f>VLOOKUP(CONCATENATE(S668,T668),'Sheet1 (2)'!$P$6:$Q$26,2,FALSE)</f>
        <v>0</v>
      </c>
      <c r="V668" s="173" t="s">
        <v>80</v>
      </c>
      <c r="W668" s="173" t="s">
        <v>80</v>
      </c>
      <c r="X668" s="168">
        <f>VLOOKUP(CONCATENATE(V668,W668),'Sheet1 (2)'!$R$6:$S$26,2,FALSE)</f>
        <v>0</v>
      </c>
      <c r="Y668" s="173" t="s">
        <v>80</v>
      </c>
      <c r="Z668" s="173" t="s">
        <v>80</v>
      </c>
      <c r="AA668" s="168">
        <f>VLOOKUP(CONCATENATE(Y668,Z668),'Sheet1 (2)'!$T$6:$U$26,2,FALSE)</f>
        <v>0</v>
      </c>
      <c r="AB668" s="173" t="s">
        <v>80</v>
      </c>
      <c r="AC668" s="173" t="s">
        <v>80</v>
      </c>
      <c r="AD668" s="168">
        <f>VLOOKUP(CONCATENATE(AB668,AC668),'Sheet1 (2)'!$X$6:$Y$26,2,FALSE)</f>
        <v>0</v>
      </c>
      <c r="AE668" s="173" t="s">
        <v>82</v>
      </c>
      <c r="AF668" s="173" t="s">
        <v>81</v>
      </c>
      <c r="AG668" s="168">
        <f>VLOOKUP(CONCATENATE(AE668,AF668),'Sheet1 (2)'!$Z$6:$AA$26,2,FALSE)</f>
        <v>66</v>
      </c>
      <c r="AH668" s="172"/>
      <c r="AI668" s="175"/>
      <c r="AJ668" s="140"/>
      <c r="AK668" s="176" t="s">
        <v>282</v>
      </c>
      <c r="AL668" s="176" t="s">
        <v>76</v>
      </c>
      <c r="AM668" s="170">
        <f t="shared" si="20"/>
        <v>808</v>
      </c>
      <c r="AN668" s="147"/>
      <c r="AO668" s="155"/>
      <c r="AP668" s="156"/>
      <c r="AQ668" s="157">
        <v>2.2896639163999999</v>
      </c>
      <c r="AR668" s="158"/>
      <c r="AS668" s="145">
        <f>LOOKUP(rufmkm,'Sheet1 (2)'!$V$62:$V$71,'Sheet1 (2)'!$W$62:$W$71)</f>
        <v>30</v>
      </c>
      <c r="AT668" s="140"/>
      <c r="AU668" s="157">
        <f>IF(IF(D668='Sheet1 (2)'!$C$69,'Sheet1 (2)'!$D$69*('Sheet1 (2)'!$D$72-rut_index)/'Sheet1 (2)'!$D$72,IF(shee2!D668='Sheet1 (2)'!$C$70,'Sheet1 (2)'!$D$70*('Sheet1 (2)'!$D$72-rut_index)/'Sheet1 (2)'!$D$72,IF(shee2!D668='Sheet1 (2)'!$C$71,'Sheet1 (2)'!$D$71*('Sheet1 (2)'!$D$72-rut_index)/'Sheet1 (2)'!$D$72)))&lt;0,0,IF(D668='Sheet1 (2)'!$C$69,'Sheet1 (2)'!$D$69*('Sheet1 (2)'!$D$72-rut_index)/'Sheet1 (2)'!$D$72,IF(shee2!D668='Sheet1 (2)'!$C$70,'Sheet1 (2)'!$D$70*('Sheet1 (2)'!$D$72-rut_index)/'Sheet1 (2)'!$D$72,IF(shee2!D668='Sheet1 (2)'!$C$71,'Sheet1 (2)'!$D$71*('Sheet1 (2)'!$D$72-rut_index)/'Sheet1 (2)'!$D$72))))</f>
        <v>5</v>
      </c>
      <c r="AV668" s="157">
        <f>IF(IF(D668='Sheet1 (2)'!$C$69,'Sheet1 (2)'!$D$69*('Sheet1 (2)'!$D$72-crack_s_index)/'Sheet1 (2)'!$D$72,IF(shee2!D668='Sheet1 (2)'!$C$70,'Sheet1 (2)'!$D$70*('Sheet1 (2)'!$D$72-crack_s_index)/'Sheet1 (2)'!$D$72,IF(shee2!D668='Sheet1 (2)'!$C$71,'Sheet1 (2)'!$D$71*('Sheet1 (2)'!$D$72-crack_s_index)/'Sheet1 (2)'!$D$72)))&lt;0,0,IF(D668='Sheet1 (2)'!$C$69,'Sheet1 (2)'!$D$69*('Sheet1 (2)'!$D$72-crack_s_index)/'Sheet1 (2)'!$D$72,IF(shee2!D668='Sheet1 (2)'!$C$70,'Sheet1 (2)'!$D$70*('Sheet1 (2)'!$D$72-crack_s_index)/'Sheet1 (2)'!$D$72,IF(shee2!D668='Sheet1 (2)'!$C$71,'Sheet1 (2)'!$D$71*('Sheet1 (2)'!$D$72-crack_s_index)/'Sheet1 (2)'!$D$72))))</f>
        <v>1.875</v>
      </c>
      <c r="AW668" s="157">
        <f>IF(IF(D668='Sheet1 (2)'!$C$69,'Sheet1 (2)'!$D$69*('Sheet1 (2)'!$D$72-crack_t_index)/'Sheet1 (2)'!$D$72,IF(shee2!D668='Sheet1 (2)'!$C$70,'Sheet1 (2)'!$D$70*('Sheet1 (2)'!$D$72-crack_t_index)/'Sheet1 (2)'!$D$72,IF(shee2!D668='Sheet1 (2)'!$C$71,'Sheet1 (2)'!$D$71*('Sheet1 (2)'!$D$72-crack_t_index)/'Sheet1 (2)'!$D$72)))&lt;0,0,IF(D668='Sheet1 (2)'!$C$69,'Sheet1 (2)'!$D$69*('Sheet1 (2)'!$D$72-crack_t_index)/'Sheet1 (2)'!$D$72,IF(shee2!D668='Sheet1 (2)'!$C$70,'Sheet1 (2)'!$D$70*('Sheet1 (2)'!$D$72-crack_t_index)/'Sheet1 (2)'!$D$72,IF(shee2!D668='Sheet1 (2)'!$C$71,'Sheet1 (2)'!$D$71*('Sheet1 (2)'!$D$72-crack_t_index)/'Sheet1 (2)'!$D$72))))</f>
        <v>3.4375</v>
      </c>
      <c r="AX668" s="157">
        <f>IF(IF(D668='Sheet1 (2)'!$C$69,'Sheet1 (2)'!$D$69*('Sheet1 (2)'!$D$72-rave_index)/'Sheet1 (2)'!$D$72,IF(shee2!D668='Sheet1 (2)'!$C$70,'Sheet1 (2)'!$D$70*('Sheet1 (2)'!$D$72-rave_index)/'Sheet1 (2)'!$D$72,IF(shee2!D668='Sheet1 (2)'!$C$71,'Sheet1 (2)'!$D$71*('Sheet1 (2)'!$D$72-rave_index)/'Sheet1 (2)'!$D$72)))&lt;0,0,IF(D668='Sheet1 (2)'!$C$69,'Sheet1 (2)'!$D$69*('Sheet1 (2)'!$D$72-rave_index)/'Sheet1 (2)'!$D$72,IF(shee2!D668='Sheet1 (2)'!$C$70,'Sheet1 (2)'!$D$70*('Sheet1 (2)'!$D$72-rave_index)/'Sheet1 (2)'!$D$72,IF(shee2!D668='Sheet1 (2)'!$C$71,'Sheet1 (2)'!$D$71*('Sheet1 (2)'!$D$72-rave_index)/'Sheet1 (2)'!$D$72))))</f>
        <v>5</v>
      </c>
      <c r="AY668" s="157">
        <f>IF(IF(D668='Sheet1 (2)'!$C$69,'Sheet1 (2)'!$D$69*('Sheet1 (2)'!$D$72-rough_index)/'Sheet1 (2)'!$D$72,IF(shee2!D668='Sheet1 (2)'!$C$70,'Sheet1 (2)'!$D$70*('Sheet1 (2)'!$D$72-rough_index)/'Sheet1 (2)'!$D$72,IF(shee2!D668='Sheet1 (2)'!$C$71,'Sheet1 (2)'!$D$71*('Sheet1 (2)'!$D$72-rough_index)/'Sheet1 (2)'!$D$72)))&lt;0,0,IF(D668='Sheet1 (2)'!$C$69,'Sheet1 (2)'!$D$69*('Sheet1 (2)'!$D$72-rough_index)/'Sheet1 (2)'!$D$72,IF(shee2!D668='Sheet1 (2)'!$C$70,'Sheet1 (2)'!$D$70*('Sheet1 (2)'!$D$72-rough_index)/'Sheet1 (2)'!$D$72,IF(shee2!D668='Sheet1 (2)'!$C$71,'Sheet1 (2)'!$D$71*('Sheet1 (2)'!$D$72-rough_index)/'Sheet1 (2)'!$D$72))))</f>
        <v>2.5</v>
      </c>
      <c r="AZ668" s="159">
        <f>+(AU668*'Sheet1 (2)'!$C$77)+(AV668*'Sheet1 (2)'!$C$78)+(AW668*'Sheet1 (2)'!$C$79)+(AX668*'Sheet1 (2)'!$C$80)+(AY668*'Sheet1 (2)'!$C$81)</f>
        <v>3.0625</v>
      </c>
      <c r="BA668" s="213" t="str">
        <f t="shared" si="21"/>
        <v>Fair</v>
      </c>
      <c r="BE668">
        <f>IF(D668='Sheet1 (2)'!$C$61,'Sheet1 (2)'!$D$61*(counts^2)+'Sheet1 (2)'!$G$61*counts+'Sheet1 (2)'!$J$61,IF(D668='Sheet1 (2)'!$C$62,'Sheet1 (2)'!$D$62*counts+'Sheet1 (2)'!$G$62,IF(D668='Sheet1 (2)'!$C$63,'Sheet1 (2)'!$D$63*counts+'Sheet1 (2)'!$G$63,IF(D668='Sheet1 (2)'!$C$64,'Sheet1 (2)'!$D$64*counts+'Sheet1 (2)'!$G$64))))</f>
        <v>2.0984129299999998</v>
      </c>
    </row>
    <row r="669" spans="1:57" ht="12" customHeight="1">
      <c r="A669" s="145" t="s">
        <v>282</v>
      </c>
      <c r="B669" s="145" t="s">
        <v>76</v>
      </c>
      <c r="C669" s="170">
        <v>809</v>
      </c>
      <c r="D669" s="174" t="s">
        <v>77</v>
      </c>
      <c r="E669" s="171">
        <v>8</v>
      </c>
      <c r="F669" s="171">
        <v>2</v>
      </c>
      <c r="G669" s="171" t="s">
        <v>77</v>
      </c>
      <c r="H669" s="171">
        <v>1</v>
      </c>
      <c r="I669" s="171" t="s">
        <v>77</v>
      </c>
      <c r="J669" s="173" t="s">
        <v>80</v>
      </c>
      <c r="K669" s="173" t="s">
        <v>80</v>
      </c>
      <c r="L669" s="169">
        <f>VLOOKUP(CONCATENATE(J669,K669),'Sheet1 (2)'!$J$6:$K$26,2,FALSE)</f>
        <v>0</v>
      </c>
      <c r="M669" s="173" t="s">
        <v>83</v>
      </c>
      <c r="N669" s="173" t="s">
        <v>83</v>
      </c>
      <c r="O669" s="168">
        <f>VLOOKUP(CONCATENATE(M669,N669),'Sheet1 (2)'!$L$6:$M$26,2,FALSE)</f>
        <v>37.5</v>
      </c>
      <c r="P669" s="173" t="s">
        <v>83</v>
      </c>
      <c r="Q669" s="173" t="s">
        <v>83</v>
      </c>
      <c r="R669" s="168">
        <f>VLOOKUP(CONCATENATE(P669,Q669),'Sheet1 (2)'!$N$6:$O$26,2,FALSE)</f>
        <v>37.5</v>
      </c>
      <c r="S669" s="173" t="s">
        <v>80</v>
      </c>
      <c r="T669" s="173" t="s">
        <v>80</v>
      </c>
      <c r="U669" s="168">
        <f>VLOOKUP(CONCATENATE(S669,T669),'Sheet1 (2)'!$P$6:$Q$26,2,FALSE)</f>
        <v>0</v>
      </c>
      <c r="V669" s="173" t="s">
        <v>80</v>
      </c>
      <c r="W669" s="173" t="s">
        <v>80</v>
      </c>
      <c r="X669" s="168">
        <f>VLOOKUP(CONCATENATE(V669,W669),'Sheet1 (2)'!$R$6:$S$26,2,FALSE)</f>
        <v>0</v>
      </c>
      <c r="Y669" s="173" t="s">
        <v>80</v>
      </c>
      <c r="Z669" s="173" t="s">
        <v>80</v>
      </c>
      <c r="AA669" s="168">
        <f>VLOOKUP(CONCATENATE(Y669,Z669),'Sheet1 (2)'!$T$6:$U$26,2,FALSE)</f>
        <v>0</v>
      </c>
      <c r="AB669" s="173" t="s">
        <v>80</v>
      </c>
      <c r="AC669" s="173" t="s">
        <v>80</v>
      </c>
      <c r="AD669" s="168">
        <f>VLOOKUP(CONCATENATE(AB669,AC669),'Sheet1 (2)'!$X$6:$Y$26,2,FALSE)</f>
        <v>0</v>
      </c>
      <c r="AE669" s="173" t="s">
        <v>82</v>
      </c>
      <c r="AF669" s="173" t="s">
        <v>81</v>
      </c>
      <c r="AG669" s="168">
        <f>VLOOKUP(CONCATENATE(AE669,AF669),'Sheet1 (2)'!$Z$6:$AA$26,2,FALSE)</f>
        <v>66</v>
      </c>
      <c r="AH669" s="172"/>
      <c r="AI669" s="175"/>
      <c r="AJ669" s="140"/>
      <c r="AK669" s="176" t="s">
        <v>282</v>
      </c>
      <c r="AL669" s="176" t="s">
        <v>76</v>
      </c>
      <c r="AM669" s="170">
        <f t="shared" si="20"/>
        <v>809</v>
      </c>
      <c r="AN669" s="147"/>
      <c r="AO669" s="155"/>
      <c r="AP669" s="156"/>
      <c r="AQ669" s="157">
        <v>2.5875939675999997</v>
      </c>
      <c r="AR669" s="158"/>
      <c r="AS669" s="145">
        <f>LOOKUP(rufmkm,'Sheet1 (2)'!$V$62:$V$71,'Sheet1 (2)'!$W$62:$W$71)</f>
        <v>30</v>
      </c>
      <c r="AT669" s="140"/>
      <c r="AU669" s="157">
        <f>IF(IF(D669='Sheet1 (2)'!$C$69,'Sheet1 (2)'!$D$69*('Sheet1 (2)'!$D$72-rut_index)/'Sheet1 (2)'!$D$72,IF(shee2!D669='Sheet1 (2)'!$C$70,'Sheet1 (2)'!$D$70*('Sheet1 (2)'!$D$72-rut_index)/'Sheet1 (2)'!$D$72,IF(shee2!D669='Sheet1 (2)'!$C$71,'Sheet1 (2)'!$D$71*('Sheet1 (2)'!$D$72-rut_index)/'Sheet1 (2)'!$D$72)))&lt;0,0,IF(D669='Sheet1 (2)'!$C$69,'Sheet1 (2)'!$D$69*('Sheet1 (2)'!$D$72-rut_index)/'Sheet1 (2)'!$D$72,IF(shee2!D669='Sheet1 (2)'!$C$70,'Sheet1 (2)'!$D$70*('Sheet1 (2)'!$D$72-rut_index)/'Sheet1 (2)'!$D$72,IF(shee2!D669='Sheet1 (2)'!$C$71,'Sheet1 (2)'!$D$71*('Sheet1 (2)'!$D$72-rut_index)/'Sheet1 (2)'!$D$72))))</f>
        <v>5</v>
      </c>
      <c r="AV669" s="157">
        <f>IF(IF(D669='Sheet1 (2)'!$C$69,'Sheet1 (2)'!$D$69*('Sheet1 (2)'!$D$72-crack_s_index)/'Sheet1 (2)'!$D$72,IF(shee2!D669='Sheet1 (2)'!$C$70,'Sheet1 (2)'!$D$70*('Sheet1 (2)'!$D$72-crack_s_index)/'Sheet1 (2)'!$D$72,IF(shee2!D669='Sheet1 (2)'!$C$71,'Sheet1 (2)'!$D$71*('Sheet1 (2)'!$D$72-crack_s_index)/'Sheet1 (2)'!$D$72)))&lt;0,0,IF(D669='Sheet1 (2)'!$C$69,'Sheet1 (2)'!$D$69*('Sheet1 (2)'!$D$72-crack_s_index)/'Sheet1 (2)'!$D$72,IF(shee2!D669='Sheet1 (2)'!$C$70,'Sheet1 (2)'!$D$70*('Sheet1 (2)'!$D$72-crack_s_index)/'Sheet1 (2)'!$D$72,IF(shee2!D669='Sheet1 (2)'!$C$71,'Sheet1 (2)'!$D$71*('Sheet1 (2)'!$D$72-crack_s_index)/'Sheet1 (2)'!$D$72))))</f>
        <v>1.875</v>
      </c>
      <c r="AW669" s="157">
        <f>IF(IF(D669='Sheet1 (2)'!$C$69,'Sheet1 (2)'!$D$69*('Sheet1 (2)'!$D$72-crack_t_index)/'Sheet1 (2)'!$D$72,IF(shee2!D669='Sheet1 (2)'!$C$70,'Sheet1 (2)'!$D$70*('Sheet1 (2)'!$D$72-crack_t_index)/'Sheet1 (2)'!$D$72,IF(shee2!D669='Sheet1 (2)'!$C$71,'Sheet1 (2)'!$D$71*('Sheet1 (2)'!$D$72-crack_t_index)/'Sheet1 (2)'!$D$72)))&lt;0,0,IF(D669='Sheet1 (2)'!$C$69,'Sheet1 (2)'!$D$69*('Sheet1 (2)'!$D$72-crack_t_index)/'Sheet1 (2)'!$D$72,IF(shee2!D669='Sheet1 (2)'!$C$70,'Sheet1 (2)'!$D$70*('Sheet1 (2)'!$D$72-crack_t_index)/'Sheet1 (2)'!$D$72,IF(shee2!D669='Sheet1 (2)'!$C$71,'Sheet1 (2)'!$D$71*('Sheet1 (2)'!$D$72-crack_t_index)/'Sheet1 (2)'!$D$72))))</f>
        <v>1.875</v>
      </c>
      <c r="AX669" s="157">
        <f>IF(IF(D669='Sheet1 (2)'!$C$69,'Sheet1 (2)'!$D$69*('Sheet1 (2)'!$D$72-rave_index)/'Sheet1 (2)'!$D$72,IF(shee2!D669='Sheet1 (2)'!$C$70,'Sheet1 (2)'!$D$70*('Sheet1 (2)'!$D$72-rave_index)/'Sheet1 (2)'!$D$72,IF(shee2!D669='Sheet1 (2)'!$C$71,'Sheet1 (2)'!$D$71*('Sheet1 (2)'!$D$72-rave_index)/'Sheet1 (2)'!$D$72)))&lt;0,0,IF(D669='Sheet1 (2)'!$C$69,'Sheet1 (2)'!$D$69*('Sheet1 (2)'!$D$72-rave_index)/'Sheet1 (2)'!$D$72,IF(shee2!D669='Sheet1 (2)'!$C$70,'Sheet1 (2)'!$D$70*('Sheet1 (2)'!$D$72-rave_index)/'Sheet1 (2)'!$D$72,IF(shee2!D669='Sheet1 (2)'!$C$71,'Sheet1 (2)'!$D$71*('Sheet1 (2)'!$D$72-rave_index)/'Sheet1 (2)'!$D$72))))</f>
        <v>5</v>
      </c>
      <c r="AY669" s="157">
        <f>IF(IF(D669='Sheet1 (2)'!$C$69,'Sheet1 (2)'!$D$69*('Sheet1 (2)'!$D$72-rough_index)/'Sheet1 (2)'!$D$72,IF(shee2!D669='Sheet1 (2)'!$C$70,'Sheet1 (2)'!$D$70*('Sheet1 (2)'!$D$72-rough_index)/'Sheet1 (2)'!$D$72,IF(shee2!D669='Sheet1 (2)'!$C$71,'Sheet1 (2)'!$D$71*('Sheet1 (2)'!$D$72-rough_index)/'Sheet1 (2)'!$D$72)))&lt;0,0,IF(D669='Sheet1 (2)'!$C$69,'Sheet1 (2)'!$D$69*('Sheet1 (2)'!$D$72-rough_index)/'Sheet1 (2)'!$D$72,IF(shee2!D669='Sheet1 (2)'!$C$70,'Sheet1 (2)'!$D$70*('Sheet1 (2)'!$D$72-rough_index)/'Sheet1 (2)'!$D$72,IF(shee2!D669='Sheet1 (2)'!$C$71,'Sheet1 (2)'!$D$71*('Sheet1 (2)'!$D$72-rough_index)/'Sheet1 (2)'!$D$72))))</f>
        <v>2.5</v>
      </c>
      <c r="AZ669" s="159">
        <f>+(AU669*'Sheet1 (2)'!$C$77)+(AV669*'Sheet1 (2)'!$C$78)+(AW669*'Sheet1 (2)'!$C$79)+(AX669*'Sheet1 (2)'!$C$80)+(AY669*'Sheet1 (2)'!$C$81)</f>
        <v>3</v>
      </c>
      <c r="BA669" s="213" t="str">
        <f t="shared" si="21"/>
        <v>Fair</v>
      </c>
      <c r="BE669">
        <f>IF(D669='Sheet1 (2)'!$C$61,'Sheet1 (2)'!$D$61*(counts^2)+'Sheet1 (2)'!$G$61*counts+'Sheet1 (2)'!$J$61,IF(D669='Sheet1 (2)'!$C$62,'Sheet1 (2)'!$D$62*counts+'Sheet1 (2)'!$G$62,IF(D669='Sheet1 (2)'!$C$63,'Sheet1 (2)'!$D$63*counts+'Sheet1 (2)'!$G$63,IF(D669='Sheet1 (2)'!$C$64,'Sheet1 (2)'!$D$64*counts+'Sheet1 (2)'!$G$64))))</f>
        <v>2.0984129299999998</v>
      </c>
    </row>
    <row r="670" spans="1:57" ht="12" customHeight="1">
      <c r="A670" s="145" t="s">
        <v>282</v>
      </c>
      <c r="B670" s="145" t="s">
        <v>76</v>
      </c>
      <c r="C670" s="170">
        <v>810</v>
      </c>
      <c r="D670" s="174" t="s">
        <v>77</v>
      </c>
      <c r="E670" s="171">
        <v>8</v>
      </c>
      <c r="F670" s="171">
        <v>2</v>
      </c>
      <c r="G670" s="171" t="s">
        <v>77</v>
      </c>
      <c r="H670" s="171">
        <v>1</v>
      </c>
      <c r="I670" s="171" t="s">
        <v>77</v>
      </c>
      <c r="J670" s="173" t="s">
        <v>80</v>
      </c>
      <c r="K670" s="173" t="s">
        <v>80</v>
      </c>
      <c r="L670" s="169">
        <f>VLOOKUP(CONCATENATE(J670,K670),'Sheet1 (2)'!$J$6:$K$26,2,FALSE)</f>
        <v>0</v>
      </c>
      <c r="M670" s="173" t="s">
        <v>83</v>
      </c>
      <c r="N670" s="173" t="s">
        <v>82</v>
      </c>
      <c r="O670" s="168">
        <f>VLOOKUP(CONCATENATE(M670,N670),'Sheet1 (2)'!$L$6:$M$26,2,FALSE)</f>
        <v>18.75</v>
      </c>
      <c r="P670" s="173" t="s">
        <v>83</v>
      </c>
      <c r="Q670" s="173" t="s">
        <v>82</v>
      </c>
      <c r="R670" s="168">
        <f>VLOOKUP(CONCATENATE(P670,Q670),'Sheet1 (2)'!$N$6:$O$26,2,FALSE)</f>
        <v>18.75</v>
      </c>
      <c r="S670" s="173" t="s">
        <v>80</v>
      </c>
      <c r="T670" s="173" t="s">
        <v>80</v>
      </c>
      <c r="U670" s="168">
        <f>VLOOKUP(CONCATENATE(S670,T670),'Sheet1 (2)'!$P$6:$Q$26,2,FALSE)</f>
        <v>0</v>
      </c>
      <c r="V670" s="173" t="s">
        <v>80</v>
      </c>
      <c r="W670" s="173" t="s">
        <v>80</v>
      </c>
      <c r="X670" s="168">
        <f>VLOOKUP(CONCATENATE(V670,W670),'Sheet1 (2)'!$R$6:$S$26,2,FALSE)</f>
        <v>0</v>
      </c>
      <c r="Y670" s="173" t="s">
        <v>80</v>
      </c>
      <c r="Z670" s="173" t="s">
        <v>80</v>
      </c>
      <c r="AA670" s="168">
        <f>VLOOKUP(CONCATENATE(Y670,Z670),'Sheet1 (2)'!$T$6:$U$26,2,FALSE)</f>
        <v>0</v>
      </c>
      <c r="AB670" s="173" t="s">
        <v>80</v>
      </c>
      <c r="AC670" s="173" t="s">
        <v>80</v>
      </c>
      <c r="AD670" s="168">
        <f>VLOOKUP(CONCATENATE(AB670,AC670),'Sheet1 (2)'!$X$6:$Y$26,2,FALSE)</f>
        <v>0</v>
      </c>
      <c r="AE670" s="173" t="s">
        <v>82</v>
      </c>
      <c r="AF670" s="173" t="s">
        <v>81</v>
      </c>
      <c r="AG670" s="168">
        <f>VLOOKUP(CONCATENATE(AE670,AF670),'Sheet1 (2)'!$Z$6:$AA$26,2,FALSE)</f>
        <v>66</v>
      </c>
      <c r="AH670" s="172"/>
      <c r="AI670" s="175"/>
      <c r="AJ670" s="140"/>
      <c r="AK670" s="176" t="s">
        <v>282</v>
      </c>
      <c r="AL670" s="176" t="s">
        <v>76</v>
      </c>
      <c r="AM670" s="170">
        <f t="shared" si="20"/>
        <v>810</v>
      </c>
      <c r="AN670" s="147"/>
      <c r="AO670" s="155"/>
      <c r="AP670" s="156"/>
      <c r="AQ670" s="157">
        <v>2.6813157811999999</v>
      </c>
      <c r="AR670" s="158"/>
      <c r="AS670" s="145">
        <f>LOOKUP(rufmkm,'Sheet1 (2)'!$V$62:$V$71,'Sheet1 (2)'!$W$62:$W$71)</f>
        <v>30</v>
      </c>
      <c r="AT670" s="140"/>
      <c r="AU670" s="157">
        <f>IF(IF(D670='Sheet1 (2)'!$C$69,'Sheet1 (2)'!$D$69*('Sheet1 (2)'!$D$72-rut_index)/'Sheet1 (2)'!$D$72,IF(shee2!D670='Sheet1 (2)'!$C$70,'Sheet1 (2)'!$D$70*('Sheet1 (2)'!$D$72-rut_index)/'Sheet1 (2)'!$D$72,IF(shee2!D670='Sheet1 (2)'!$C$71,'Sheet1 (2)'!$D$71*('Sheet1 (2)'!$D$72-rut_index)/'Sheet1 (2)'!$D$72)))&lt;0,0,IF(D670='Sheet1 (2)'!$C$69,'Sheet1 (2)'!$D$69*('Sheet1 (2)'!$D$72-rut_index)/'Sheet1 (2)'!$D$72,IF(shee2!D670='Sheet1 (2)'!$C$70,'Sheet1 (2)'!$D$70*('Sheet1 (2)'!$D$72-rut_index)/'Sheet1 (2)'!$D$72,IF(shee2!D670='Sheet1 (2)'!$C$71,'Sheet1 (2)'!$D$71*('Sheet1 (2)'!$D$72-rut_index)/'Sheet1 (2)'!$D$72))))</f>
        <v>5</v>
      </c>
      <c r="AV670" s="157">
        <f>IF(IF(D670='Sheet1 (2)'!$C$69,'Sheet1 (2)'!$D$69*('Sheet1 (2)'!$D$72-crack_s_index)/'Sheet1 (2)'!$D$72,IF(shee2!D670='Sheet1 (2)'!$C$70,'Sheet1 (2)'!$D$70*('Sheet1 (2)'!$D$72-crack_s_index)/'Sheet1 (2)'!$D$72,IF(shee2!D670='Sheet1 (2)'!$C$71,'Sheet1 (2)'!$D$71*('Sheet1 (2)'!$D$72-crack_s_index)/'Sheet1 (2)'!$D$72)))&lt;0,0,IF(D670='Sheet1 (2)'!$C$69,'Sheet1 (2)'!$D$69*('Sheet1 (2)'!$D$72-crack_s_index)/'Sheet1 (2)'!$D$72,IF(shee2!D670='Sheet1 (2)'!$C$70,'Sheet1 (2)'!$D$70*('Sheet1 (2)'!$D$72-crack_s_index)/'Sheet1 (2)'!$D$72,IF(shee2!D670='Sheet1 (2)'!$C$71,'Sheet1 (2)'!$D$71*('Sheet1 (2)'!$D$72-crack_s_index)/'Sheet1 (2)'!$D$72))))</f>
        <v>3.4375</v>
      </c>
      <c r="AW670" s="157">
        <f>IF(IF(D670='Sheet1 (2)'!$C$69,'Sheet1 (2)'!$D$69*('Sheet1 (2)'!$D$72-crack_t_index)/'Sheet1 (2)'!$D$72,IF(shee2!D670='Sheet1 (2)'!$C$70,'Sheet1 (2)'!$D$70*('Sheet1 (2)'!$D$72-crack_t_index)/'Sheet1 (2)'!$D$72,IF(shee2!D670='Sheet1 (2)'!$C$71,'Sheet1 (2)'!$D$71*('Sheet1 (2)'!$D$72-crack_t_index)/'Sheet1 (2)'!$D$72)))&lt;0,0,IF(D670='Sheet1 (2)'!$C$69,'Sheet1 (2)'!$D$69*('Sheet1 (2)'!$D$72-crack_t_index)/'Sheet1 (2)'!$D$72,IF(shee2!D670='Sheet1 (2)'!$C$70,'Sheet1 (2)'!$D$70*('Sheet1 (2)'!$D$72-crack_t_index)/'Sheet1 (2)'!$D$72,IF(shee2!D670='Sheet1 (2)'!$C$71,'Sheet1 (2)'!$D$71*('Sheet1 (2)'!$D$72-crack_t_index)/'Sheet1 (2)'!$D$72))))</f>
        <v>3.4375</v>
      </c>
      <c r="AX670" s="157">
        <f>IF(IF(D670='Sheet1 (2)'!$C$69,'Sheet1 (2)'!$D$69*('Sheet1 (2)'!$D$72-rave_index)/'Sheet1 (2)'!$D$72,IF(shee2!D670='Sheet1 (2)'!$C$70,'Sheet1 (2)'!$D$70*('Sheet1 (2)'!$D$72-rave_index)/'Sheet1 (2)'!$D$72,IF(shee2!D670='Sheet1 (2)'!$C$71,'Sheet1 (2)'!$D$71*('Sheet1 (2)'!$D$72-rave_index)/'Sheet1 (2)'!$D$72)))&lt;0,0,IF(D670='Sheet1 (2)'!$C$69,'Sheet1 (2)'!$D$69*('Sheet1 (2)'!$D$72-rave_index)/'Sheet1 (2)'!$D$72,IF(shee2!D670='Sheet1 (2)'!$C$70,'Sheet1 (2)'!$D$70*('Sheet1 (2)'!$D$72-rave_index)/'Sheet1 (2)'!$D$72,IF(shee2!D670='Sheet1 (2)'!$C$71,'Sheet1 (2)'!$D$71*('Sheet1 (2)'!$D$72-rave_index)/'Sheet1 (2)'!$D$72))))</f>
        <v>5</v>
      </c>
      <c r="AY670" s="157">
        <f>IF(IF(D670='Sheet1 (2)'!$C$69,'Sheet1 (2)'!$D$69*('Sheet1 (2)'!$D$72-rough_index)/'Sheet1 (2)'!$D$72,IF(shee2!D670='Sheet1 (2)'!$C$70,'Sheet1 (2)'!$D$70*('Sheet1 (2)'!$D$72-rough_index)/'Sheet1 (2)'!$D$72,IF(shee2!D670='Sheet1 (2)'!$C$71,'Sheet1 (2)'!$D$71*('Sheet1 (2)'!$D$72-rough_index)/'Sheet1 (2)'!$D$72)))&lt;0,0,IF(D670='Sheet1 (2)'!$C$69,'Sheet1 (2)'!$D$69*('Sheet1 (2)'!$D$72-rough_index)/'Sheet1 (2)'!$D$72,IF(shee2!D670='Sheet1 (2)'!$C$70,'Sheet1 (2)'!$D$70*('Sheet1 (2)'!$D$72-rough_index)/'Sheet1 (2)'!$D$72,IF(shee2!D670='Sheet1 (2)'!$C$71,'Sheet1 (2)'!$D$71*('Sheet1 (2)'!$D$72-rough_index)/'Sheet1 (2)'!$D$72))))</f>
        <v>2.5</v>
      </c>
      <c r="AZ670" s="159">
        <f>+(AU670*'Sheet1 (2)'!$C$77)+(AV670*'Sheet1 (2)'!$C$78)+(AW670*'Sheet1 (2)'!$C$79)+(AX670*'Sheet1 (2)'!$C$80)+(AY670*'Sheet1 (2)'!$C$81)</f>
        <v>3.625</v>
      </c>
      <c r="BA670" s="213" t="str">
        <f t="shared" si="21"/>
        <v>Fair</v>
      </c>
      <c r="BE670">
        <f>IF(D670='Sheet1 (2)'!$C$61,'Sheet1 (2)'!$D$61*(counts^2)+'Sheet1 (2)'!$G$61*counts+'Sheet1 (2)'!$J$61,IF(D670='Sheet1 (2)'!$C$62,'Sheet1 (2)'!$D$62*counts+'Sheet1 (2)'!$G$62,IF(D670='Sheet1 (2)'!$C$63,'Sheet1 (2)'!$D$63*counts+'Sheet1 (2)'!$G$63,IF(D670='Sheet1 (2)'!$C$64,'Sheet1 (2)'!$D$64*counts+'Sheet1 (2)'!$G$64))))</f>
        <v>2.0984129299999998</v>
      </c>
    </row>
    <row r="671" spans="1:57" ht="12" customHeight="1">
      <c r="A671" s="145" t="s">
        <v>282</v>
      </c>
      <c r="B671" s="145" t="s">
        <v>76</v>
      </c>
      <c r="C671" s="170">
        <v>811</v>
      </c>
      <c r="D671" s="174" t="s">
        <v>77</v>
      </c>
      <c r="E671" s="171">
        <v>8</v>
      </c>
      <c r="F671" s="171">
        <v>2</v>
      </c>
      <c r="G671" s="171" t="s">
        <v>77</v>
      </c>
      <c r="H671" s="171">
        <v>1</v>
      </c>
      <c r="I671" s="171" t="s">
        <v>77</v>
      </c>
      <c r="J671" s="173" t="s">
        <v>80</v>
      </c>
      <c r="K671" s="173" t="s">
        <v>80</v>
      </c>
      <c r="L671" s="169">
        <f>VLOOKUP(CONCATENATE(J671,K671),'Sheet1 (2)'!$J$6:$K$26,2,FALSE)</f>
        <v>0</v>
      </c>
      <c r="M671" s="173" t="s">
        <v>83</v>
      </c>
      <c r="N671" s="173" t="s">
        <v>83</v>
      </c>
      <c r="O671" s="168">
        <f>VLOOKUP(CONCATENATE(M671,N671),'Sheet1 (2)'!$L$6:$M$26,2,FALSE)</f>
        <v>37.5</v>
      </c>
      <c r="P671" s="173" t="s">
        <v>82</v>
      </c>
      <c r="Q671" s="173" t="s">
        <v>82</v>
      </c>
      <c r="R671" s="168">
        <f>VLOOKUP(CONCATENATE(P671,Q671),'Sheet1 (2)'!$N$6:$O$26,2,FALSE)</f>
        <v>12.5</v>
      </c>
      <c r="S671" s="173" t="s">
        <v>80</v>
      </c>
      <c r="T671" s="173" t="s">
        <v>80</v>
      </c>
      <c r="U671" s="168">
        <f>VLOOKUP(CONCATENATE(S671,T671),'Sheet1 (2)'!$P$6:$Q$26,2,FALSE)</f>
        <v>0</v>
      </c>
      <c r="V671" s="173" t="s">
        <v>80</v>
      </c>
      <c r="W671" s="173" t="s">
        <v>80</v>
      </c>
      <c r="X671" s="168">
        <f>VLOOKUP(CONCATENATE(V671,W671),'Sheet1 (2)'!$R$6:$S$26,2,FALSE)</f>
        <v>0</v>
      </c>
      <c r="Y671" s="173" t="s">
        <v>80</v>
      </c>
      <c r="Z671" s="173" t="s">
        <v>80</v>
      </c>
      <c r="AA671" s="168">
        <f>VLOOKUP(CONCATENATE(Y671,Z671),'Sheet1 (2)'!$T$6:$U$26,2,FALSE)</f>
        <v>0</v>
      </c>
      <c r="AB671" s="173" t="s">
        <v>80</v>
      </c>
      <c r="AC671" s="173" t="s">
        <v>80</v>
      </c>
      <c r="AD671" s="168">
        <f>VLOOKUP(CONCATENATE(AB671,AC671),'Sheet1 (2)'!$X$6:$Y$26,2,FALSE)</f>
        <v>0</v>
      </c>
      <c r="AE671" s="173" t="s">
        <v>82</v>
      </c>
      <c r="AF671" s="173" t="s">
        <v>81</v>
      </c>
      <c r="AG671" s="168">
        <f>VLOOKUP(CONCATENATE(AE671,AF671),'Sheet1 (2)'!$Z$6:$AA$26,2,FALSE)</f>
        <v>66</v>
      </c>
      <c r="AH671" s="172"/>
      <c r="AI671" s="175"/>
      <c r="AJ671" s="140"/>
      <c r="AK671" s="176" t="s">
        <v>282</v>
      </c>
      <c r="AL671" s="176" t="s">
        <v>76</v>
      </c>
      <c r="AM671" s="170">
        <f t="shared" si="20"/>
        <v>811</v>
      </c>
      <c r="AN671" s="147"/>
      <c r="AO671" s="155"/>
      <c r="AP671" s="156"/>
      <c r="AQ671" s="157">
        <v>2.3125083959999997</v>
      </c>
      <c r="AR671" s="158"/>
      <c r="AS671" s="145">
        <f>LOOKUP(rufmkm,'Sheet1 (2)'!$V$62:$V$71,'Sheet1 (2)'!$W$62:$W$71)</f>
        <v>30</v>
      </c>
      <c r="AT671" s="140"/>
      <c r="AU671" s="157">
        <f>IF(IF(D671='Sheet1 (2)'!$C$69,'Sheet1 (2)'!$D$69*('Sheet1 (2)'!$D$72-rut_index)/'Sheet1 (2)'!$D$72,IF(shee2!D671='Sheet1 (2)'!$C$70,'Sheet1 (2)'!$D$70*('Sheet1 (2)'!$D$72-rut_index)/'Sheet1 (2)'!$D$72,IF(shee2!D671='Sheet1 (2)'!$C$71,'Sheet1 (2)'!$D$71*('Sheet1 (2)'!$D$72-rut_index)/'Sheet1 (2)'!$D$72)))&lt;0,0,IF(D671='Sheet1 (2)'!$C$69,'Sheet1 (2)'!$D$69*('Sheet1 (2)'!$D$72-rut_index)/'Sheet1 (2)'!$D$72,IF(shee2!D671='Sheet1 (2)'!$C$70,'Sheet1 (2)'!$D$70*('Sheet1 (2)'!$D$72-rut_index)/'Sheet1 (2)'!$D$72,IF(shee2!D671='Sheet1 (2)'!$C$71,'Sheet1 (2)'!$D$71*('Sheet1 (2)'!$D$72-rut_index)/'Sheet1 (2)'!$D$72))))</f>
        <v>5</v>
      </c>
      <c r="AV671" s="157">
        <f>IF(IF(D671='Sheet1 (2)'!$C$69,'Sheet1 (2)'!$D$69*('Sheet1 (2)'!$D$72-crack_s_index)/'Sheet1 (2)'!$D$72,IF(shee2!D671='Sheet1 (2)'!$C$70,'Sheet1 (2)'!$D$70*('Sheet1 (2)'!$D$72-crack_s_index)/'Sheet1 (2)'!$D$72,IF(shee2!D671='Sheet1 (2)'!$C$71,'Sheet1 (2)'!$D$71*('Sheet1 (2)'!$D$72-crack_s_index)/'Sheet1 (2)'!$D$72)))&lt;0,0,IF(D671='Sheet1 (2)'!$C$69,'Sheet1 (2)'!$D$69*('Sheet1 (2)'!$D$72-crack_s_index)/'Sheet1 (2)'!$D$72,IF(shee2!D671='Sheet1 (2)'!$C$70,'Sheet1 (2)'!$D$70*('Sheet1 (2)'!$D$72-crack_s_index)/'Sheet1 (2)'!$D$72,IF(shee2!D671='Sheet1 (2)'!$C$71,'Sheet1 (2)'!$D$71*('Sheet1 (2)'!$D$72-crack_s_index)/'Sheet1 (2)'!$D$72))))</f>
        <v>1.875</v>
      </c>
      <c r="AW671" s="157">
        <f>IF(IF(D671='Sheet1 (2)'!$C$69,'Sheet1 (2)'!$D$69*('Sheet1 (2)'!$D$72-crack_t_index)/'Sheet1 (2)'!$D$72,IF(shee2!D671='Sheet1 (2)'!$C$70,'Sheet1 (2)'!$D$70*('Sheet1 (2)'!$D$72-crack_t_index)/'Sheet1 (2)'!$D$72,IF(shee2!D671='Sheet1 (2)'!$C$71,'Sheet1 (2)'!$D$71*('Sheet1 (2)'!$D$72-crack_t_index)/'Sheet1 (2)'!$D$72)))&lt;0,0,IF(D671='Sheet1 (2)'!$C$69,'Sheet1 (2)'!$D$69*('Sheet1 (2)'!$D$72-crack_t_index)/'Sheet1 (2)'!$D$72,IF(shee2!D671='Sheet1 (2)'!$C$70,'Sheet1 (2)'!$D$70*('Sheet1 (2)'!$D$72-crack_t_index)/'Sheet1 (2)'!$D$72,IF(shee2!D671='Sheet1 (2)'!$C$71,'Sheet1 (2)'!$D$71*('Sheet1 (2)'!$D$72-crack_t_index)/'Sheet1 (2)'!$D$72))))</f>
        <v>3.9583333333333335</v>
      </c>
      <c r="AX671" s="157">
        <f>IF(IF(D671='Sheet1 (2)'!$C$69,'Sheet1 (2)'!$D$69*('Sheet1 (2)'!$D$72-rave_index)/'Sheet1 (2)'!$D$72,IF(shee2!D671='Sheet1 (2)'!$C$70,'Sheet1 (2)'!$D$70*('Sheet1 (2)'!$D$72-rave_index)/'Sheet1 (2)'!$D$72,IF(shee2!D671='Sheet1 (2)'!$C$71,'Sheet1 (2)'!$D$71*('Sheet1 (2)'!$D$72-rave_index)/'Sheet1 (2)'!$D$72)))&lt;0,0,IF(D671='Sheet1 (2)'!$C$69,'Sheet1 (2)'!$D$69*('Sheet1 (2)'!$D$72-rave_index)/'Sheet1 (2)'!$D$72,IF(shee2!D671='Sheet1 (2)'!$C$70,'Sheet1 (2)'!$D$70*('Sheet1 (2)'!$D$72-rave_index)/'Sheet1 (2)'!$D$72,IF(shee2!D671='Sheet1 (2)'!$C$71,'Sheet1 (2)'!$D$71*('Sheet1 (2)'!$D$72-rave_index)/'Sheet1 (2)'!$D$72))))</f>
        <v>5</v>
      </c>
      <c r="AY671" s="157">
        <f>IF(IF(D671='Sheet1 (2)'!$C$69,'Sheet1 (2)'!$D$69*('Sheet1 (2)'!$D$72-rough_index)/'Sheet1 (2)'!$D$72,IF(shee2!D671='Sheet1 (2)'!$C$70,'Sheet1 (2)'!$D$70*('Sheet1 (2)'!$D$72-rough_index)/'Sheet1 (2)'!$D$72,IF(shee2!D671='Sheet1 (2)'!$C$71,'Sheet1 (2)'!$D$71*('Sheet1 (2)'!$D$72-rough_index)/'Sheet1 (2)'!$D$72)))&lt;0,0,IF(D671='Sheet1 (2)'!$C$69,'Sheet1 (2)'!$D$69*('Sheet1 (2)'!$D$72-rough_index)/'Sheet1 (2)'!$D$72,IF(shee2!D671='Sheet1 (2)'!$C$70,'Sheet1 (2)'!$D$70*('Sheet1 (2)'!$D$72-rough_index)/'Sheet1 (2)'!$D$72,IF(shee2!D671='Sheet1 (2)'!$C$71,'Sheet1 (2)'!$D$71*('Sheet1 (2)'!$D$72-rough_index)/'Sheet1 (2)'!$D$72))))</f>
        <v>2.5</v>
      </c>
      <c r="AZ671" s="159">
        <f>+(AU671*'Sheet1 (2)'!$C$77)+(AV671*'Sheet1 (2)'!$C$78)+(AW671*'Sheet1 (2)'!$C$79)+(AX671*'Sheet1 (2)'!$C$80)+(AY671*'Sheet1 (2)'!$C$81)</f>
        <v>3.083333333333333</v>
      </c>
      <c r="BA671" s="213" t="str">
        <f t="shared" si="21"/>
        <v>Fair</v>
      </c>
      <c r="BE671">
        <f>IF(D671='Sheet1 (2)'!$C$61,'Sheet1 (2)'!$D$61*(counts^2)+'Sheet1 (2)'!$G$61*counts+'Sheet1 (2)'!$J$61,IF(D671='Sheet1 (2)'!$C$62,'Sheet1 (2)'!$D$62*counts+'Sheet1 (2)'!$G$62,IF(D671='Sheet1 (2)'!$C$63,'Sheet1 (2)'!$D$63*counts+'Sheet1 (2)'!$G$63,IF(D671='Sheet1 (2)'!$C$64,'Sheet1 (2)'!$D$64*counts+'Sheet1 (2)'!$G$64))))</f>
        <v>2.0984129299999998</v>
      </c>
    </row>
    <row r="672" spans="1:57" ht="12" customHeight="1">
      <c r="A672" s="145" t="s">
        <v>282</v>
      </c>
      <c r="B672" s="145" t="s">
        <v>76</v>
      </c>
      <c r="C672" s="170">
        <v>812</v>
      </c>
      <c r="D672" s="174" t="s">
        <v>77</v>
      </c>
      <c r="E672" s="171">
        <v>8</v>
      </c>
      <c r="F672" s="171">
        <v>2</v>
      </c>
      <c r="G672" s="171" t="s">
        <v>77</v>
      </c>
      <c r="H672" s="171">
        <v>1</v>
      </c>
      <c r="I672" s="171" t="s">
        <v>77</v>
      </c>
      <c r="J672" s="173" t="s">
        <v>80</v>
      </c>
      <c r="K672" s="173" t="s">
        <v>80</v>
      </c>
      <c r="L672" s="169">
        <f>VLOOKUP(CONCATENATE(J672,K672),'Sheet1 (2)'!$J$6:$K$26,2,FALSE)</f>
        <v>0</v>
      </c>
      <c r="M672" s="173" t="s">
        <v>82</v>
      </c>
      <c r="N672" s="173" t="s">
        <v>83</v>
      </c>
      <c r="O672" s="168">
        <f>VLOOKUP(CONCATENATE(M672,N672),'Sheet1 (2)'!$L$6:$M$26,2,FALSE)</f>
        <v>25</v>
      </c>
      <c r="P672" s="173" t="s">
        <v>82</v>
      </c>
      <c r="Q672" s="173" t="s">
        <v>82</v>
      </c>
      <c r="R672" s="168">
        <f>VLOOKUP(CONCATENATE(P672,Q672),'Sheet1 (2)'!$N$6:$O$26,2,FALSE)</f>
        <v>12.5</v>
      </c>
      <c r="S672" s="173" t="s">
        <v>80</v>
      </c>
      <c r="T672" s="173" t="s">
        <v>80</v>
      </c>
      <c r="U672" s="168">
        <f>VLOOKUP(CONCATENATE(S672,T672),'Sheet1 (2)'!$P$6:$Q$26,2,FALSE)</f>
        <v>0</v>
      </c>
      <c r="V672" s="173" t="s">
        <v>80</v>
      </c>
      <c r="W672" s="173" t="s">
        <v>80</v>
      </c>
      <c r="X672" s="168">
        <f>VLOOKUP(CONCATENATE(V672,W672),'Sheet1 (2)'!$R$6:$S$26,2,FALSE)</f>
        <v>0</v>
      </c>
      <c r="Y672" s="173" t="s">
        <v>80</v>
      </c>
      <c r="Z672" s="173" t="s">
        <v>80</v>
      </c>
      <c r="AA672" s="168">
        <f>VLOOKUP(CONCATENATE(Y672,Z672),'Sheet1 (2)'!$T$6:$U$26,2,FALSE)</f>
        <v>0</v>
      </c>
      <c r="AB672" s="173" t="s">
        <v>80</v>
      </c>
      <c r="AC672" s="173" t="s">
        <v>80</v>
      </c>
      <c r="AD672" s="168">
        <f>VLOOKUP(CONCATENATE(AB672,AC672),'Sheet1 (2)'!$X$6:$Y$26,2,FALSE)</f>
        <v>0</v>
      </c>
      <c r="AE672" s="173" t="s">
        <v>82</v>
      </c>
      <c r="AF672" s="173" t="s">
        <v>81</v>
      </c>
      <c r="AG672" s="168">
        <f>VLOOKUP(CONCATENATE(AE672,AF672),'Sheet1 (2)'!$Z$6:$AA$26,2,FALSE)</f>
        <v>66</v>
      </c>
      <c r="AH672" s="172"/>
      <c r="AI672" s="175"/>
      <c r="AJ672" s="140"/>
      <c r="AK672" s="176" t="s">
        <v>282</v>
      </c>
      <c r="AL672" s="176" t="s">
        <v>76</v>
      </c>
      <c r="AM672" s="170">
        <f t="shared" si="20"/>
        <v>812</v>
      </c>
      <c r="AN672" s="147"/>
      <c r="AO672" s="155"/>
      <c r="AP672" s="156"/>
      <c r="AQ672" s="157">
        <v>2.322264197</v>
      </c>
      <c r="AR672" s="158"/>
      <c r="AS672" s="145">
        <f>LOOKUP(rufmkm,'Sheet1 (2)'!$V$62:$V$71,'Sheet1 (2)'!$W$62:$W$71)</f>
        <v>30</v>
      </c>
      <c r="AT672" s="140"/>
      <c r="AU672" s="157">
        <f>IF(IF(D672='Sheet1 (2)'!$C$69,'Sheet1 (2)'!$D$69*('Sheet1 (2)'!$D$72-rut_index)/'Sheet1 (2)'!$D$72,IF(shee2!D672='Sheet1 (2)'!$C$70,'Sheet1 (2)'!$D$70*('Sheet1 (2)'!$D$72-rut_index)/'Sheet1 (2)'!$D$72,IF(shee2!D672='Sheet1 (2)'!$C$71,'Sheet1 (2)'!$D$71*('Sheet1 (2)'!$D$72-rut_index)/'Sheet1 (2)'!$D$72)))&lt;0,0,IF(D672='Sheet1 (2)'!$C$69,'Sheet1 (2)'!$D$69*('Sheet1 (2)'!$D$72-rut_index)/'Sheet1 (2)'!$D$72,IF(shee2!D672='Sheet1 (2)'!$C$70,'Sheet1 (2)'!$D$70*('Sheet1 (2)'!$D$72-rut_index)/'Sheet1 (2)'!$D$72,IF(shee2!D672='Sheet1 (2)'!$C$71,'Sheet1 (2)'!$D$71*('Sheet1 (2)'!$D$72-rut_index)/'Sheet1 (2)'!$D$72))))</f>
        <v>5</v>
      </c>
      <c r="AV672" s="157">
        <f>IF(IF(D672='Sheet1 (2)'!$C$69,'Sheet1 (2)'!$D$69*('Sheet1 (2)'!$D$72-crack_s_index)/'Sheet1 (2)'!$D$72,IF(shee2!D672='Sheet1 (2)'!$C$70,'Sheet1 (2)'!$D$70*('Sheet1 (2)'!$D$72-crack_s_index)/'Sheet1 (2)'!$D$72,IF(shee2!D672='Sheet1 (2)'!$C$71,'Sheet1 (2)'!$D$71*('Sheet1 (2)'!$D$72-crack_s_index)/'Sheet1 (2)'!$D$72)))&lt;0,0,IF(D672='Sheet1 (2)'!$C$69,'Sheet1 (2)'!$D$69*('Sheet1 (2)'!$D$72-crack_s_index)/'Sheet1 (2)'!$D$72,IF(shee2!D672='Sheet1 (2)'!$C$70,'Sheet1 (2)'!$D$70*('Sheet1 (2)'!$D$72-crack_s_index)/'Sheet1 (2)'!$D$72,IF(shee2!D672='Sheet1 (2)'!$C$71,'Sheet1 (2)'!$D$71*('Sheet1 (2)'!$D$72-crack_s_index)/'Sheet1 (2)'!$D$72))))</f>
        <v>2.9166666666666665</v>
      </c>
      <c r="AW672" s="157">
        <f>IF(IF(D672='Sheet1 (2)'!$C$69,'Sheet1 (2)'!$D$69*('Sheet1 (2)'!$D$72-crack_t_index)/'Sheet1 (2)'!$D$72,IF(shee2!D672='Sheet1 (2)'!$C$70,'Sheet1 (2)'!$D$70*('Sheet1 (2)'!$D$72-crack_t_index)/'Sheet1 (2)'!$D$72,IF(shee2!D672='Sheet1 (2)'!$C$71,'Sheet1 (2)'!$D$71*('Sheet1 (2)'!$D$72-crack_t_index)/'Sheet1 (2)'!$D$72)))&lt;0,0,IF(D672='Sheet1 (2)'!$C$69,'Sheet1 (2)'!$D$69*('Sheet1 (2)'!$D$72-crack_t_index)/'Sheet1 (2)'!$D$72,IF(shee2!D672='Sheet1 (2)'!$C$70,'Sheet1 (2)'!$D$70*('Sheet1 (2)'!$D$72-crack_t_index)/'Sheet1 (2)'!$D$72,IF(shee2!D672='Sheet1 (2)'!$C$71,'Sheet1 (2)'!$D$71*('Sheet1 (2)'!$D$72-crack_t_index)/'Sheet1 (2)'!$D$72))))</f>
        <v>3.9583333333333335</v>
      </c>
      <c r="AX672" s="157">
        <f>IF(IF(D672='Sheet1 (2)'!$C$69,'Sheet1 (2)'!$D$69*('Sheet1 (2)'!$D$72-rave_index)/'Sheet1 (2)'!$D$72,IF(shee2!D672='Sheet1 (2)'!$C$70,'Sheet1 (2)'!$D$70*('Sheet1 (2)'!$D$72-rave_index)/'Sheet1 (2)'!$D$72,IF(shee2!D672='Sheet1 (2)'!$C$71,'Sheet1 (2)'!$D$71*('Sheet1 (2)'!$D$72-rave_index)/'Sheet1 (2)'!$D$72)))&lt;0,0,IF(D672='Sheet1 (2)'!$C$69,'Sheet1 (2)'!$D$69*('Sheet1 (2)'!$D$72-rave_index)/'Sheet1 (2)'!$D$72,IF(shee2!D672='Sheet1 (2)'!$C$70,'Sheet1 (2)'!$D$70*('Sheet1 (2)'!$D$72-rave_index)/'Sheet1 (2)'!$D$72,IF(shee2!D672='Sheet1 (2)'!$C$71,'Sheet1 (2)'!$D$71*('Sheet1 (2)'!$D$72-rave_index)/'Sheet1 (2)'!$D$72))))</f>
        <v>5</v>
      </c>
      <c r="AY672" s="157">
        <f>IF(IF(D672='Sheet1 (2)'!$C$69,'Sheet1 (2)'!$D$69*('Sheet1 (2)'!$D$72-rough_index)/'Sheet1 (2)'!$D$72,IF(shee2!D672='Sheet1 (2)'!$C$70,'Sheet1 (2)'!$D$70*('Sheet1 (2)'!$D$72-rough_index)/'Sheet1 (2)'!$D$72,IF(shee2!D672='Sheet1 (2)'!$C$71,'Sheet1 (2)'!$D$71*('Sheet1 (2)'!$D$72-rough_index)/'Sheet1 (2)'!$D$72)))&lt;0,0,IF(D672='Sheet1 (2)'!$C$69,'Sheet1 (2)'!$D$69*('Sheet1 (2)'!$D$72-rough_index)/'Sheet1 (2)'!$D$72,IF(shee2!D672='Sheet1 (2)'!$C$70,'Sheet1 (2)'!$D$70*('Sheet1 (2)'!$D$72-rough_index)/'Sheet1 (2)'!$D$72,IF(shee2!D672='Sheet1 (2)'!$C$71,'Sheet1 (2)'!$D$71*('Sheet1 (2)'!$D$72-rough_index)/'Sheet1 (2)'!$D$72))))</f>
        <v>2.5</v>
      </c>
      <c r="AZ672" s="159">
        <f>+(AU672*'Sheet1 (2)'!$C$77)+(AV672*'Sheet1 (2)'!$C$78)+(AW672*'Sheet1 (2)'!$C$79)+(AX672*'Sheet1 (2)'!$C$80)+(AY672*'Sheet1 (2)'!$C$81)</f>
        <v>3.458333333333333</v>
      </c>
      <c r="BA672" s="213" t="str">
        <f t="shared" si="21"/>
        <v>Fair</v>
      </c>
      <c r="BE672">
        <f>IF(D672='Sheet1 (2)'!$C$61,'Sheet1 (2)'!$D$61*(counts^2)+'Sheet1 (2)'!$G$61*counts+'Sheet1 (2)'!$J$61,IF(D672='Sheet1 (2)'!$C$62,'Sheet1 (2)'!$D$62*counts+'Sheet1 (2)'!$G$62,IF(D672='Sheet1 (2)'!$C$63,'Sheet1 (2)'!$D$63*counts+'Sheet1 (2)'!$G$63,IF(D672='Sheet1 (2)'!$C$64,'Sheet1 (2)'!$D$64*counts+'Sheet1 (2)'!$G$64))))</f>
        <v>2.0984129299999998</v>
      </c>
    </row>
    <row r="673" spans="1:57" ht="12" customHeight="1">
      <c r="A673" s="145" t="s">
        <v>282</v>
      </c>
      <c r="B673" s="145" t="s">
        <v>76</v>
      </c>
      <c r="C673" s="170">
        <v>813</v>
      </c>
      <c r="D673" s="174" t="s">
        <v>77</v>
      </c>
      <c r="E673" s="171">
        <v>8</v>
      </c>
      <c r="F673" s="171">
        <v>2</v>
      </c>
      <c r="G673" s="171" t="s">
        <v>77</v>
      </c>
      <c r="H673" s="171">
        <v>1</v>
      </c>
      <c r="I673" s="171" t="s">
        <v>77</v>
      </c>
      <c r="J673" s="173" t="s">
        <v>80</v>
      </c>
      <c r="K673" s="173" t="s">
        <v>80</v>
      </c>
      <c r="L673" s="169">
        <f>VLOOKUP(CONCATENATE(J673,K673),'Sheet1 (2)'!$J$6:$K$26,2,FALSE)</f>
        <v>0</v>
      </c>
      <c r="M673" s="173" t="s">
        <v>82</v>
      </c>
      <c r="N673" s="173" t="s">
        <v>83</v>
      </c>
      <c r="O673" s="168">
        <f>VLOOKUP(CONCATENATE(M673,N673),'Sheet1 (2)'!$L$6:$M$26,2,FALSE)</f>
        <v>25</v>
      </c>
      <c r="P673" s="173" t="s">
        <v>82</v>
      </c>
      <c r="Q673" s="173" t="s">
        <v>82</v>
      </c>
      <c r="R673" s="168">
        <f>VLOOKUP(CONCATENATE(P673,Q673),'Sheet1 (2)'!$N$6:$O$26,2,FALSE)</f>
        <v>12.5</v>
      </c>
      <c r="S673" s="173" t="s">
        <v>80</v>
      </c>
      <c r="T673" s="173" t="s">
        <v>80</v>
      </c>
      <c r="U673" s="168">
        <f>VLOOKUP(CONCATENATE(S673,T673),'Sheet1 (2)'!$P$6:$Q$26,2,FALSE)</f>
        <v>0</v>
      </c>
      <c r="V673" s="173" t="s">
        <v>80</v>
      </c>
      <c r="W673" s="173" t="s">
        <v>80</v>
      </c>
      <c r="X673" s="168">
        <f>VLOOKUP(CONCATENATE(V673,W673),'Sheet1 (2)'!$R$6:$S$26,2,FALSE)</f>
        <v>0</v>
      </c>
      <c r="Y673" s="173" t="s">
        <v>80</v>
      </c>
      <c r="Z673" s="173" t="s">
        <v>80</v>
      </c>
      <c r="AA673" s="168">
        <f>VLOOKUP(CONCATENATE(Y673,Z673),'Sheet1 (2)'!$T$6:$U$26,2,FALSE)</f>
        <v>0</v>
      </c>
      <c r="AB673" s="173" t="s">
        <v>80</v>
      </c>
      <c r="AC673" s="173" t="s">
        <v>80</v>
      </c>
      <c r="AD673" s="168">
        <f>VLOOKUP(CONCATENATE(AB673,AC673),'Sheet1 (2)'!$X$6:$Y$26,2,FALSE)</f>
        <v>0</v>
      </c>
      <c r="AE673" s="173" t="s">
        <v>82</v>
      </c>
      <c r="AF673" s="173" t="s">
        <v>81</v>
      </c>
      <c r="AG673" s="168">
        <f>VLOOKUP(CONCATENATE(AE673,AF673),'Sheet1 (2)'!$Z$6:$AA$26,2,FALSE)</f>
        <v>66</v>
      </c>
      <c r="AH673" s="172"/>
      <c r="AI673" s="175"/>
      <c r="AJ673" s="140"/>
      <c r="AK673" s="176" t="s">
        <v>282</v>
      </c>
      <c r="AL673" s="176" t="s">
        <v>76</v>
      </c>
      <c r="AM673" s="170">
        <f t="shared" si="20"/>
        <v>813</v>
      </c>
      <c r="AN673" s="147"/>
      <c r="AO673" s="155" t="s">
        <v>448</v>
      </c>
      <c r="AP673" s="156"/>
      <c r="AQ673" s="157">
        <v>3.1874242802000001</v>
      </c>
      <c r="AR673" s="158"/>
      <c r="AS673" s="145">
        <f>LOOKUP(rufmkm,'Sheet1 (2)'!$V$62:$V$71,'Sheet1 (2)'!$W$62:$W$71)</f>
        <v>40</v>
      </c>
      <c r="AT673" s="140"/>
      <c r="AU673" s="157">
        <f>IF(IF(D673='Sheet1 (2)'!$C$69,'Sheet1 (2)'!$D$69*('Sheet1 (2)'!$D$72-rut_index)/'Sheet1 (2)'!$D$72,IF(shee2!D673='Sheet1 (2)'!$C$70,'Sheet1 (2)'!$D$70*('Sheet1 (2)'!$D$72-rut_index)/'Sheet1 (2)'!$D$72,IF(shee2!D673='Sheet1 (2)'!$C$71,'Sheet1 (2)'!$D$71*('Sheet1 (2)'!$D$72-rut_index)/'Sheet1 (2)'!$D$72)))&lt;0,0,IF(D673='Sheet1 (2)'!$C$69,'Sheet1 (2)'!$D$69*('Sheet1 (2)'!$D$72-rut_index)/'Sheet1 (2)'!$D$72,IF(shee2!D673='Sheet1 (2)'!$C$70,'Sheet1 (2)'!$D$70*('Sheet1 (2)'!$D$72-rut_index)/'Sheet1 (2)'!$D$72,IF(shee2!D673='Sheet1 (2)'!$C$71,'Sheet1 (2)'!$D$71*('Sheet1 (2)'!$D$72-rut_index)/'Sheet1 (2)'!$D$72))))</f>
        <v>5</v>
      </c>
      <c r="AV673" s="157">
        <f>IF(IF(D673='Sheet1 (2)'!$C$69,'Sheet1 (2)'!$D$69*('Sheet1 (2)'!$D$72-crack_s_index)/'Sheet1 (2)'!$D$72,IF(shee2!D673='Sheet1 (2)'!$C$70,'Sheet1 (2)'!$D$70*('Sheet1 (2)'!$D$72-crack_s_index)/'Sheet1 (2)'!$D$72,IF(shee2!D673='Sheet1 (2)'!$C$71,'Sheet1 (2)'!$D$71*('Sheet1 (2)'!$D$72-crack_s_index)/'Sheet1 (2)'!$D$72)))&lt;0,0,IF(D673='Sheet1 (2)'!$C$69,'Sheet1 (2)'!$D$69*('Sheet1 (2)'!$D$72-crack_s_index)/'Sheet1 (2)'!$D$72,IF(shee2!D673='Sheet1 (2)'!$C$70,'Sheet1 (2)'!$D$70*('Sheet1 (2)'!$D$72-crack_s_index)/'Sheet1 (2)'!$D$72,IF(shee2!D673='Sheet1 (2)'!$C$71,'Sheet1 (2)'!$D$71*('Sheet1 (2)'!$D$72-crack_s_index)/'Sheet1 (2)'!$D$72))))</f>
        <v>2.9166666666666665</v>
      </c>
      <c r="AW673" s="157">
        <f>IF(IF(D673='Sheet1 (2)'!$C$69,'Sheet1 (2)'!$D$69*('Sheet1 (2)'!$D$72-crack_t_index)/'Sheet1 (2)'!$D$72,IF(shee2!D673='Sheet1 (2)'!$C$70,'Sheet1 (2)'!$D$70*('Sheet1 (2)'!$D$72-crack_t_index)/'Sheet1 (2)'!$D$72,IF(shee2!D673='Sheet1 (2)'!$C$71,'Sheet1 (2)'!$D$71*('Sheet1 (2)'!$D$72-crack_t_index)/'Sheet1 (2)'!$D$72)))&lt;0,0,IF(D673='Sheet1 (2)'!$C$69,'Sheet1 (2)'!$D$69*('Sheet1 (2)'!$D$72-crack_t_index)/'Sheet1 (2)'!$D$72,IF(shee2!D673='Sheet1 (2)'!$C$70,'Sheet1 (2)'!$D$70*('Sheet1 (2)'!$D$72-crack_t_index)/'Sheet1 (2)'!$D$72,IF(shee2!D673='Sheet1 (2)'!$C$71,'Sheet1 (2)'!$D$71*('Sheet1 (2)'!$D$72-crack_t_index)/'Sheet1 (2)'!$D$72))))</f>
        <v>3.9583333333333335</v>
      </c>
      <c r="AX673" s="157">
        <f>IF(IF(D673='Sheet1 (2)'!$C$69,'Sheet1 (2)'!$D$69*('Sheet1 (2)'!$D$72-rave_index)/'Sheet1 (2)'!$D$72,IF(shee2!D673='Sheet1 (2)'!$C$70,'Sheet1 (2)'!$D$70*('Sheet1 (2)'!$D$72-rave_index)/'Sheet1 (2)'!$D$72,IF(shee2!D673='Sheet1 (2)'!$C$71,'Sheet1 (2)'!$D$71*('Sheet1 (2)'!$D$72-rave_index)/'Sheet1 (2)'!$D$72)))&lt;0,0,IF(D673='Sheet1 (2)'!$C$69,'Sheet1 (2)'!$D$69*('Sheet1 (2)'!$D$72-rave_index)/'Sheet1 (2)'!$D$72,IF(shee2!D673='Sheet1 (2)'!$C$70,'Sheet1 (2)'!$D$70*('Sheet1 (2)'!$D$72-rave_index)/'Sheet1 (2)'!$D$72,IF(shee2!D673='Sheet1 (2)'!$C$71,'Sheet1 (2)'!$D$71*('Sheet1 (2)'!$D$72-rave_index)/'Sheet1 (2)'!$D$72))))</f>
        <v>5</v>
      </c>
      <c r="AY673" s="157">
        <f>IF(IF(D673='Sheet1 (2)'!$C$69,'Sheet1 (2)'!$D$69*('Sheet1 (2)'!$D$72-rough_index)/'Sheet1 (2)'!$D$72,IF(shee2!D673='Sheet1 (2)'!$C$70,'Sheet1 (2)'!$D$70*('Sheet1 (2)'!$D$72-rough_index)/'Sheet1 (2)'!$D$72,IF(shee2!D673='Sheet1 (2)'!$C$71,'Sheet1 (2)'!$D$71*('Sheet1 (2)'!$D$72-rough_index)/'Sheet1 (2)'!$D$72)))&lt;0,0,IF(D673='Sheet1 (2)'!$C$69,'Sheet1 (2)'!$D$69*('Sheet1 (2)'!$D$72-rough_index)/'Sheet1 (2)'!$D$72,IF(shee2!D673='Sheet1 (2)'!$C$70,'Sheet1 (2)'!$D$70*('Sheet1 (2)'!$D$72-rough_index)/'Sheet1 (2)'!$D$72,IF(shee2!D673='Sheet1 (2)'!$C$71,'Sheet1 (2)'!$D$71*('Sheet1 (2)'!$D$72-rough_index)/'Sheet1 (2)'!$D$72))))</f>
        <v>1.6666666666666667</v>
      </c>
      <c r="AZ673" s="159">
        <f>+(AU673*'Sheet1 (2)'!$C$77)+(AV673*'Sheet1 (2)'!$C$78)+(AW673*'Sheet1 (2)'!$C$79)+(AX673*'Sheet1 (2)'!$C$80)+(AY673*'Sheet1 (2)'!$C$81)</f>
        <v>3.208333333333333</v>
      </c>
      <c r="BA673" s="213" t="str">
        <f t="shared" si="21"/>
        <v>Fair</v>
      </c>
      <c r="BE673">
        <f>IF(D673='Sheet1 (2)'!$C$61,'Sheet1 (2)'!$D$61*(counts^2)+'Sheet1 (2)'!$G$61*counts+'Sheet1 (2)'!$J$61,IF(D673='Sheet1 (2)'!$C$62,'Sheet1 (2)'!$D$62*counts+'Sheet1 (2)'!$G$62,IF(D673='Sheet1 (2)'!$C$63,'Sheet1 (2)'!$D$63*counts+'Sheet1 (2)'!$G$63,IF(D673='Sheet1 (2)'!$C$64,'Sheet1 (2)'!$D$64*counts+'Sheet1 (2)'!$G$64))))</f>
        <v>2.0984129299999998</v>
      </c>
    </row>
    <row r="674" spans="1:57" ht="12" customHeight="1">
      <c r="A674" s="145" t="s">
        <v>282</v>
      </c>
      <c r="B674" s="145" t="s">
        <v>76</v>
      </c>
      <c r="C674" s="170">
        <v>814</v>
      </c>
      <c r="D674" s="174" t="s">
        <v>77</v>
      </c>
      <c r="E674" s="171">
        <v>8</v>
      </c>
      <c r="F674" s="171">
        <v>2</v>
      </c>
      <c r="G674" s="171" t="s">
        <v>77</v>
      </c>
      <c r="H674" s="171">
        <v>1</v>
      </c>
      <c r="I674" s="171" t="s">
        <v>77</v>
      </c>
      <c r="J674" s="173" t="s">
        <v>80</v>
      </c>
      <c r="K674" s="173" t="s">
        <v>80</v>
      </c>
      <c r="L674" s="169">
        <f>VLOOKUP(CONCATENATE(J674,K674),'Sheet1 (2)'!$J$6:$K$26,2,FALSE)</f>
        <v>0</v>
      </c>
      <c r="M674" s="173" t="s">
        <v>82</v>
      </c>
      <c r="N674" s="173" t="s">
        <v>82</v>
      </c>
      <c r="O674" s="168">
        <f>VLOOKUP(CONCATENATE(M674,N674),'Sheet1 (2)'!$L$6:$M$26,2,FALSE)</f>
        <v>12.5</v>
      </c>
      <c r="P674" s="173" t="s">
        <v>82</v>
      </c>
      <c r="Q674" s="173" t="s">
        <v>82</v>
      </c>
      <c r="R674" s="168">
        <f>VLOOKUP(CONCATENATE(P674,Q674),'Sheet1 (2)'!$N$6:$O$26,2,FALSE)</f>
        <v>12.5</v>
      </c>
      <c r="S674" s="173" t="s">
        <v>80</v>
      </c>
      <c r="T674" s="173" t="s">
        <v>80</v>
      </c>
      <c r="U674" s="168">
        <f>VLOOKUP(CONCATENATE(S674,T674),'Sheet1 (2)'!$P$6:$Q$26,2,FALSE)</f>
        <v>0</v>
      </c>
      <c r="V674" s="173" t="s">
        <v>80</v>
      </c>
      <c r="W674" s="173" t="s">
        <v>80</v>
      </c>
      <c r="X674" s="168">
        <f>VLOOKUP(CONCATENATE(V674,W674),'Sheet1 (2)'!$R$6:$S$26,2,FALSE)</f>
        <v>0</v>
      </c>
      <c r="Y674" s="173" t="s">
        <v>80</v>
      </c>
      <c r="Z674" s="173" t="s">
        <v>80</v>
      </c>
      <c r="AA674" s="168">
        <f>VLOOKUP(CONCATENATE(Y674,Z674),'Sheet1 (2)'!$T$6:$U$26,2,FALSE)</f>
        <v>0</v>
      </c>
      <c r="AB674" s="173" t="s">
        <v>80</v>
      </c>
      <c r="AC674" s="173" t="s">
        <v>80</v>
      </c>
      <c r="AD674" s="168">
        <f>VLOOKUP(CONCATENATE(AB674,AC674),'Sheet1 (2)'!$X$6:$Y$26,2,FALSE)</f>
        <v>0</v>
      </c>
      <c r="AE674" s="173" t="s">
        <v>82</v>
      </c>
      <c r="AF674" s="173" t="s">
        <v>81</v>
      </c>
      <c r="AG674" s="168">
        <f>VLOOKUP(CONCATENATE(AE674,AF674),'Sheet1 (2)'!$Z$6:$AA$26,2,FALSE)</f>
        <v>66</v>
      </c>
      <c r="AH674" s="172"/>
      <c r="AI674" s="175"/>
      <c r="AJ674" s="140"/>
      <c r="AK674" s="176" t="s">
        <v>282</v>
      </c>
      <c r="AL674" s="176" t="s">
        <v>76</v>
      </c>
      <c r="AM674" s="170">
        <f t="shared" si="20"/>
        <v>814</v>
      </c>
      <c r="AN674" s="147"/>
      <c r="AO674" s="155"/>
      <c r="AP674" s="156"/>
      <c r="AQ674" s="157">
        <v>3.7818798284000001</v>
      </c>
      <c r="AR674" s="158"/>
      <c r="AS674" s="145">
        <f>LOOKUP(rufmkm,'Sheet1 (2)'!$V$62:$V$71,'Sheet1 (2)'!$W$62:$W$71)</f>
        <v>40</v>
      </c>
      <c r="AT674" s="140"/>
      <c r="AU674" s="157">
        <f>IF(IF(D674='Sheet1 (2)'!$C$69,'Sheet1 (2)'!$D$69*('Sheet1 (2)'!$D$72-rut_index)/'Sheet1 (2)'!$D$72,IF(shee2!D674='Sheet1 (2)'!$C$70,'Sheet1 (2)'!$D$70*('Sheet1 (2)'!$D$72-rut_index)/'Sheet1 (2)'!$D$72,IF(shee2!D674='Sheet1 (2)'!$C$71,'Sheet1 (2)'!$D$71*('Sheet1 (2)'!$D$72-rut_index)/'Sheet1 (2)'!$D$72)))&lt;0,0,IF(D674='Sheet1 (2)'!$C$69,'Sheet1 (2)'!$D$69*('Sheet1 (2)'!$D$72-rut_index)/'Sheet1 (2)'!$D$72,IF(shee2!D674='Sheet1 (2)'!$C$70,'Sheet1 (2)'!$D$70*('Sheet1 (2)'!$D$72-rut_index)/'Sheet1 (2)'!$D$72,IF(shee2!D674='Sheet1 (2)'!$C$71,'Sheet1 (2)'!$D$71*('Sheet1 (2)'!$D$72-rut_index)/'Sheet1 (2)'!$D$72))))</f>
        <v>5</v>
      </c>
      <c r="AV674" s="157">
        <f>IF(IF(D674='Sheet1 (2)'!$C$69,'Sheet1 (2)'!$D$69*('Sheet1 (2)'!$D$72-crack_s_index)/'Sheet1 (2)'!$D$72,IF(shee2!D674='Sheet1 (2)'!$C$70,'Sheet1 (2)'!$D$70*('Sheet1 (2)'!$D$72-crack_s_index)/'Sheet1 (2)'!$D$72,IF(shee2!D674='Sheet1 (2)'!$C$71,'Sheet1 (2)'!$D$71*('Sheet1 (2)'!$D$72-crack_s_index)/'Sheet1 (2)'!$D$72)))&lt;0,0,IF(D674='Sheet1 (2)'!$C$69,'Sheet1 (2)'!$D$69*('Sheet1 (2)'!$D$72-crack_s_index)/'Sheet1 (2)'!$D$72,IF(shee2!D674='Sheet1 (2)'!$C$70,'Sheet1 (2)'!$D$70*('Sheet1 (2)'!$D$72-crack_s_index)/'Sheet1 (2)'!$D$72,IF(shee2!D674='Sheet1 (2)'!$C$71,'Sheet1 (2)'!$D$71*('Sheet1 (2)'!$D$72-crack_s_index)/'Sheet1 (2)'!$D$72))))</f>
        <v>3.9583333333333335</v>
      </c>
      <c r="AW674" s="157">
        <f>IF(IF(D674='Sheet1 (2)'!$C$69,'Sheet1 (2)'!$D$69*('Sheet1 (2)'!$D$72-crack_t_index)/'Sheet1 (2)'!$D$72,IF(shee2!D674='Sheet1 (2)'!$C$70,'Sheet1 (2)'!$D$70*('Sheet1 (2)'!$D$72-crack_t_index)/'Sheet1 (2)'!$D$72,IF(shee2!D674='Sheet1 (2)'!$C$71,'Sheet1 (2)'!$D$71*('Sheet1 (2)'!$D$72-crack_t_index)/'Sheet1 (2)'!$D$72)))&lt;0,0,IF(D674='Sheet1 (2)'!$C$69,'Sheet1 (2)'!$D$69*('Sheet1 (2)'!$D$72-crack_t_index)/'Sheet1 (2)'!$D$72,IF(shee2!D674='Sheet1 (2)'!$C$70,'Sheet1 (2)'!$D$70*('Sheet1 (2)'!$D$72-crack_t_index)/'Sheet1 (2)'!$D$72,IF(shee2!D674='Sheet1 (2)'!$C$71,'Sheet1 (2)'!$D$71*('Sheet1 (2)'!$D$72-crack_t_index)/'Sheet1 (2)'!$D$72))))</f>
        <v>3.9583333333333335</v>
      </c>
      <c r="AX674" s="157">
        <f>IF(IF(D674='Sheet1 (2)'!$C$69,'Sheet1 (2)'!$D$69*('Sheet1 (2)'!$D$72-rave_index)/'Sheet1 (2)'!$D$72,IF(shee2!D674='Sheet1 (2)'!$C$70,'Sheet1 (2)'!$D$70*('Sheet1 (2)'!$D$72-rave_index)/'Sheet1 (2)'!$D$72,IF(shee2!D674='Sheet1 (2)'!$C$71,'Sheet1 (2)'!$D$71*('Sheet1 (2)'!$D$72-rave_index)/'Sheet1 (2)'!$D$72)))&lt;0,0,IF(D674='Sheet1 (2)'!$C$69,'Sheet1 (2)'!$D$69*('Sheet1 (2)'!$D$72-rave_index)/'Sheet1 (2)'!$D$72,IF(shee2!D674='Sheet1 (2)'!$C$70,'Sheet1 (2)'!$D$70*('Sheet1 (2)'!$D$72-rave_index)/'Sheet1 (2)'!$D$72,IF(shee2!D674='Sheet1 (2)'!$C$71,'Sheet1 (2)'!$D$71*('Sheet1 (2)'!$D$72-rave_index)/'Sheet1 (2)'!$D$72))))</f>
        <v>5</v>
      </c>
      <c r="AY674" s="157">
        <f>IF(IF(D674='Sheet1 (2)'!$C$69,'Sheet1 (2)'!$D$69*('Sheet1 (2)'!$D$72-rough_index)/'Sheet1 (2)'!$D$72,IF(shee2!D674='Sheet1 (2)'!$C$70,'Sheet1 (2)'!$D$70*('Sheet1 (2)'!$D$72-rough_index)/'Sheet1 (2)'!$D$72,IF(shee2!D674='Sheet1 (2)'!$C$71,'Sheet1 (2)'!$D$71*('Sheet1 (2)'!$D$72-rough_index)/'Sheet1 (2)'!$D$72)))&lt;0,0,IF(D674='Sheet1 (2)'!$C$69,'Sheet1 (2)'!$D$69*('Sheet1 (2)'!$D$72-rough_index)/'Sheet1 (2)'!$D$72,IF(shee2!D674='Sheet1 (2)'!$C$70,'Sheet1 (2)'!$D$70*('Sheet1 (2)'!$D$72-rough_index)/'Sheet1 (2)'!$D$72,IF(shee2!D674='Sheet1 (2)'!$C$71,'Sheet1 (2)'!$D$71*('Sheet1 (2)'!$D$72-rough_index)/'Sheet1 (2)'!$D$72))))</f>
        <v>1.6666666666666667</v>
      </c>
      <c r="AZ674" s="159">
        <f>+(AU674*'Sheet1 (2)'!$C$77)+(AV674*'Sheet1 (2)'!$C$78)+(AW674*'Sheet1 (2)'!$C$79)+(AX674*'Sheet1 (2)'!$C$80)+(AY674*'Sheet1 (2)'!$C$81)</f>
        <v>3.583333333333333</v>
      </c>
      <c r="BA674" s="213" t="str">
        <f t="shared" si="21"/>
        <v>Fair</v>
      </c>
      <c r="BE674">
        <f>IF(D674='Sheet1 (2)'!$C$61,'Sheet1 (2)'!$D$61*(counts^2)+'Sheet1 (2)'!$G$61*counts+'Sheet1 (2)'!$J$61,IF(D674='Sheet1 (2)'!$C$62,'Sheet1 (2)'!$D$62*counts+'Sheet1 (2)'!$G$62,IF(D674='Sheet1 (2)'!$C$63,'Sheet1 (2)'!$D$63*counts+'Sheet1 (2)'!$G$63,IF(D674='Sheet1 (2)'!$C$64,'Sheet1 (2)'!$D$64*counts+'Sheet1 (2)'!$G$64))))</f>
        <v>2.0984129299999998</v>
      </c>
    </row>
    <row r="675" spans="1:57" ht="12" customHeight="1">
      <c r="A675" s="145" t="s">
        <v>282</v>
      </c>
      <c r="B675" s="145" t="s">
        <v>76</v>
      </c>
      <c r="C675" s="170">
        <v>815</v>
      </c>
      <c r="D675" s="174" t="s">
        <v>77</v>
      </c>
      <c r="E675" s="171">
        <v>8</v>
      </c>
      <c r="F675" s="171">
        <v>2</v>
      </c>
      <c r="G675" s="171" t="s">
        <v>77</v>
      </c>
      <c r="H675" s="171">
        <v>1</v>
      </c>
      <c r="I675" s="171" t="s">
        <v>77</v>
      </c>
      <c r="J675" s="173" t="s">
        <v>80</v>
      </c>
      <c r="K675" s="173" t="s">
        <v>80</v>
      </c>
      <c r="L675" s="169">
        <f>VLOOKUP(CONCATENATE(J675,K675),'Sheet1 (2)'!$J$6:$K$26,2,FALSE)</f>
        <v>0</v>
      </c>
      <c r="M675" s="173" t="s">
        <v>82</v>
      </c>
      <c r="N675" s="173" t="s">
        <v>82</v>
      </c>
      <c r="O675" s="168">
        <f>VLOOKUP(CONCATENATE(M675,N675),'Sheet1 (2)'!$L$6:$M$26,2,FALSE)</f>
        <v>12.5</v>
      </c>
      <c r="P675" s="173" t="s">
        <v>82</v>
      </c>
      <c r="Q675" s="173" t="s">
        <v>82</v>
      </c>
      <c r="R675" s="168">
        <f>VLOOKUP(CONCATENATE(P675,Q675),'Sheet1 (2)'!$N$6:$O$26,2,FALSE)</f>
        <v>12.5</v>
      </c>
      <c r="S675" s="173" t="s">
        <v>80</v>
      </c>
      <c r="T675" s="173" t="s">
        <v>80</v>
      </c>
      <c r="U675" s="168">
        <f>VLOOKUP(CONCATENATE(S675,T675),'Sheet1 (2)'!$P$6:$Q$26,2,FALSE)</f>
        <v>0</v>
      </c>
      <c r="V675" s="173" t="s">
        <v>80</v>
      </c>
      <c r="W675" s="173" t="s">
        <v>80</v>
      </c>
      <c r="X675" s="168">
        <f>VLOOKUP(CONCATENATE(V675,W675),'Sheet1 (2)'!$R$6:$S$26,2,FALSE)</f>
        <v>0</v>
      </c>
      <c r="Y675" s="173" t="s">
        <v>80</v>
      </c>
      <c r="Z675" s="173" t="s">
        <v>80</v>
      </c>
      <c r="AA675" s="168">
        <f>VLOOKUP(CONCATENATE(Y675,Z675),'Sheet1 (2)'!$T$6:$U$26,2,FALSE)</f>
        <v>0</v>
      </c>
      <c r="AB675" s="173" t="s">
        <v>80</v>
      </c>
      <c r="AC675" s="173" t="s">
        <v>80</v>
      </c>
      <c r="AD675" s="168">
        <f>VLOOKUP(CONCATENATE(AB675,AC675),'Sheet1 (2)'!$X$6:$Y$26,2,FALSE)</f>
        <v>0</v>
      </c>
      <c r="AE675" s="173" t="s">
        <v>82</v>
      </c>
      <c r="AF675" s="173" t="s">
        <v>81</v>
      </c>
      <c r="AG675" s="168">
        <f>VLOOKUP(CONCATENATE(AE675,AF675),'Sheet1 (2)'!$Z$6:$AA$26,2,FALSE)</f>
        <v>66</v>
      </c>
      <c r="AH675" s="172"/>
      <c r="AI675" s="175"/>
      <c r="AJ675" s="140"/>
      <c r="AK675" s="176" t="s">
        <v>282</v>
      </c>
      <c r="AL675" s="176" t="s">
        <v>76</v>
      </c>
      <c r="AM675" s="170">
        <f t="shared" si="20"/>
        <v>815</v>
      </c>
      <c r="AN675" s="147"/>
      <c r="AO675" s="155"/>
      <c r="AP675" s="156"/>
      <c r="AQ675" s="157">
        <v>2.4511622523999996</v>
      </c>
      <c r="AR675" s="158"/>
      <c r="AS675" s="145">
        <f>LOOKUP(rufmkm,'Sheet1 (2)'!$V$62:$V$71,'Sheet1 (2)'!$W$62:$W$71)</f>
        <v>30</v>
      </c>
      <c r="AT675" s="140"/>
      <c r="AU675" s="157">
        <f>IF(IF(D675='Sheet1 (2)'!$C$69,'Sheet1 (2)'!$D$69*('Sheet1 (2)'!$D$72-rut_index)/'Sheet1 (2)'!$D$72,IF(shee2!D675='Sheet1 (2)'!$C$70,'Sheet1 (2)'!$D$70*('Sheet1 (2)'!$D$72-rut_index)/'Sheet1 (2)'!$D$72,IF(shee2!D675='Sheet1 (2)'!$C$71,'Sheet1 (2)'!$D$71*('Sheet1 (2)'!$D$72-rut_index)/'Sheet1 (2)'!$D$72)))&lt;0,0,IF(D675='Sheet1 (2)'!$C$69,'Sheet1 (2)'!$D$69*('Sheet1 (2)'!$D$72-rut_index)/'Sheet1 (2)'!$D$72,IF(shee2!D675='Sheet1 (2)'!$C$70,'Sheet1 (2)'!$D$70*('Sheet1 (2)'!$D$72-rut_index)/'Sheet1 (2)'!$D$72,IF(shee2!D675='Sheet1 (2)'!$C$71,'Sheet1 (2)'!$D$71*('Sheet1 (2)'!$D$72-rut_index)/'Sheet1 (2)'!$D$72))))</f>
        <v>5</v>
      </c>
      <c r="AV675" s="157">
        <f>IF(IF(D675='Sheet1 (2)'!$C$69,'Sheet1 (2)'!$D$69*('Sheet1 (2)'!$D$72-crack_s_index)/'Sheet1 (2)'!$D$72,IF(shee2!D675='Sheet1 (2)'!$C$70,'Sheet1 (2)'!$D$70*('Sheet1 (2)'!$D$72-crack_s_index)/'Sheet1 (2)'!$D$72,IF(shee2!D675='Sheet1 (2)'!$C$71,'Sheet1 (2)'!$D$71*('Sheet1 (2)'!$D$72-crack_s_index)/'Sheet1 (2)'!$D$72)))&lt;0,0,IF(D675='Sheet1 (2)'!$C$69,'Sheet1 (2)'!$D$69*('Sheet1 (2)'!$D$72-crack_s_index)/'Sheet1 (2)'!$D$72,IF(shee2!D675='Sheet1 (2)'!$C$70,'Sheet1 (2)'!$D$70*('Sheet1 (2)'!$D$72-crack_s_index)/'Sheet1 (2)'!$D$72,IF(shee2!D675='Sheet1 (2)'!$C$71,'Sheet1 (2)'!$D$71*('Sheet1 (2)'!$D$72-crack_s_index)/'Sheet1 (2)'!$D$72))))</f>
        <v>3.9583333333333335</v>
      </c>
      <c r="AW675" s="157">
        <f>IF(IF(D675='Sheet1 (2)'!$C$69,'Sheet1 (2)'!$D$69*('Sheet1 (2)'!$D$72-crack_t_index)/'Sheet1 (2)'!$D$72,IF(shee2!D675='Sheet1 (2)'!$C$70,'Sheet1 (2)'!$D$70*('Sheet1 (2)'!$D$72-crack_t_index)/'Sheet1 (2)'!$D$72,IF(shee2!D675='Sheet1 (2)'!$C$71,'Sheet1 (2)'!$D$71*('Sheet1 (2)'!$D$72-crack_t_index)/'Sheet1 (2)'!$D$72)))&lt;0,0,IF(D675='Sheet1 (2)'!$C$69,'Sheet1 (2)'!$D$69*('Sheet1 (2)'!$D$72-crack_t_index)/'Sheet1 (2)'!$D$72,IF(shee2!D675='Sheet1 (2)'!$C$70,'Sheet1 (2)'!$D$70*('Sheet1 (2)'!$D$72-crack_t_index)/'Sheet1 (2)'!$D$72,IF(shee2!D675='Sheet1 (2)'!$C$71,'Sheet1 (2)'!$D$71*('Sheet1 (2)'!$D$72-crack_t_index)/'Sheet1 (2)'!$D$72))))</f>
        <v>3.9583333333333335</v>
      </c>
      <c r="AX675" s="157">
        <f>IF(IF(D675='Sheet1 (2)'!$C$69,'Sheet1 (2)'!$D$69*('Sheet1 (2)'!$D$72-rave_index)/'Sheet1 (2)'!$D$72,IF(shee2!D675='Sheet1 (2)'!$C$70,'Sheet1 (2)'!$D$70*('Sheet1 (2)'!$D$72-rave_index)/'Sheet1 (2)'!$D$72,IF(shee2!D675='Sheet1 (2)'!$C$71,'Sheet1 (2)'!$D$71*('Sheet1 (2)'!$D$72-rave_index)/'Sheet1 (2)'!$D$72)))&lt;0,0,IF(D675='Sheet1 (2)'!$C$69,'Sheet1 (2)'!$D$69*('Sheet1 (2)'!$D$72-rave_index)/'Sheet1 (2)'!$D$72,IF(shee2!D675='Sheet1 (2)'!$C$70,'Sheet1 (2)'!$D$70*('Sheet1 (2)'!$D$72-rave_index)/'Sheet1 (2)'!$D$72,IF(shee2!D675='Sheet1 (2)'!$C$71,'Sheet1 (2)'!$D$71*('Sheet1 (2)'!$D$72-rave_index)/'Sheet1 (2)'!$D$72))))</f>
        <v>5</v>
      </c>
      <c r="AY675" s="157">
        <f>IF(IF(D675='Sheet1 (2)'!$C$69,'Sheet1 (2)'!$D$69*('Sheet1 (2)'!$D$72-rough_index)/'Sheet1 (2)'!$D$72,IF(shee2!D675='Sheet1 (2)'!$C$70,'Sheet1 (2)'!$D$70*('Sheet1 (2)'!$D$72-rough_index)/'Sheet1 (2)'!$D$72,IF(shee2!D675='Sheet1 (2)'!$C$71,'Sheet1 (2)'!$D$71*('Sheet1 (2)'!$D$72-rough_index)/'Sheet1 (2)'!$D$72)))&lt;0,0,IF(D675='Sheet1 (2)'!$C$69,'Sheet1 (2)'!$D$69*('Sheet1 (2)'!$D$72-rough_index)/'Sheet1 (2)'!$D$72,IF(shee2!D675='Sheet1 (2)'!$C$70,'Sheet1 (2)'!$D$70*('Sheet1 (2)'!$D$72-rough_index)/'Sheet1 (2)'!$D$72,IF(shee2!D675='Sheet1 (2)'!$C$71,'Sheet1 (2)'!$D$71*('Sheet1 (2)'!$D$72-rough_index)/'Sheet1 (2)'!$D$72))))</f>
        <v>2.5</v>
      </c>
      <c r="AZ675" s="159">
        <f>+(AU675*'Sheet1 (2)'!$C$77)+(AV675*'Sheet1 (2)'!$C$78)+(AW675*'Sheet1 (2)'!$C$79)+(AX675*'Sheet1 (2)'!$C$80)+(AY675*'Sheet1 (2)'!$C$81)</f>
        <v>3.833333333333333</v>
      </c>
      <c r="BA675" s="213" t="str">
        <f t="shared" si="21"/>
        <v>Fair</v>
      </c>
      <c r="BE675">
        <f>IF(D675='Sheet1 (2)'!$C$61,'Sheet1 (2)'!$D$61*(counts^2)+'Sheet1 (2)'!$G$61*counts+'Sheet1 (2)'!$J$61,IF(D675='Sheet1 (2)'!$C$62,'Sheet1 (2)'!$D$62*counts+'Sheet1 (2)'!$G$62,IF(D675='Sheet1 (2)'!$C$63,'Sheet1 (2)'!$D$63*counts+'Sheet1 (2)'!$G$63,IF(D675='Sheet1 (2)'!$C$64,'Sheet1 (2)'!$D$64*counts+'Sheet1 (2)'!$G$64))))</f>
        <v>2.0984129299999998</v>
      </c>
    </row>
    <row r="676" spans="1:57" ht="12" customHeight="1">
      <c r="A676" s="145" t="s">
        <v>282</v>
      </c>
      <c r="B676" s="145" t="s">
        <v>76</v>
      </c>
      <c r="C676" s="170">
        <v>816</v>
      </c>
      <c r="D676" s="174" t="s">
        <v>77</v>
      </c>
      <c r="E676" s="171">
        <v>8</v>
      </c>
      <c r="F676" s="171">
        <v>2</v>
      </c>
      <c r="G676" s="171" t="s">
        <v>77</v>
      </c>
      <c r="H676" s="171">
        <v>1</v>
      </c>
      <c r="I676" s="171" t="s">
        <v>77</v>
      </c>
      <c r="J676" s="173" t="s">
        <v>80</v>
      </c>
      <c r="K676" s="173" t="s">
        <v>80</v>
      </c>
      <c r="L676" s="169">
        <f>VLOOKUP(CONCATENATE(J676,K676),'Sheet1 (2)'!$J$6:$K$26,2,FALSE)</f>
        <v>0</v>
      </c>
      <c r="M676" s="173" t="s">
        <v>82</v>
      </c>
      <c r="N676" s="173" t="s">
        <v>82</v>
      </c>
      <c r="O676" s="168">
        <f>VLOOKUP(CONCATENATE(M676,N676),'Sheet1 (2)'!$L$6:$M$26,2,FALSE)</f>
        <v>12.5</v>
      </c>
      <c r="P676" s="173" t="s">
        <v>82</v>
      </c>
      <c r="Q676" s="173" t="s">
        <v>82</v>
      </c>
      <c r="R676" s="168">
        <f>VLOOKUP(CONCATENATE(P676,Q676),'Sheet1 (2)'!$N$6:$O$26,2,FALSE)</f>
        <v>12.5</v>
      </c>
      <c r="S676" s="173" t="s">
        <v>80</v>
      </c>
      <c r="T676" s="173" t="s">
        <v>80</v>
      </c>
      <c r="U676" s="168">
        <f>VLOOKUP(CONCATENATE(S676,T676),'Sheet1 (2)'!$P$6:$Q$26,2,FALSE)</f>
        <v>0</v>
      </c>
      <c r="V676" s="173" t="s">
        <v>80</v>
      </c>
      <c r="W676" s="173" t="s">
        <v>80</v>
      </c>
      <c r="X676" s="168">
        <f>VLOOKUP(CONCATENATE(V676,W676),'Sheet1 (2)'!$R$6:$S$26,2,FALSE)</f>
        <v>0</v>
      </c>
      <c r="Y676" s="173" t="s">
        <v>80</v>
      </c>
      <c r="Z676" s="173" t="s">
        <v>80</v>
      </c>
      <c r="AA676" s="168">
        <f>VLOOKUP(CONCATENATE(Y676,Z676),'Sheet1 (2)'!$T$6:$U$26,2,FALSE)</f>
        <v>0</v>
      </c>
      <c r="AB676" s="173" t="s">
        <v>80</v>
      </c>
      <c r="AC676" s="173" t="s">
        <v>80</v>
      </c>
      <c r="AD676" s="168">
        <f>VLOOKUP(CONCATENATE(AB676,AC676),'Sheet1 (2)'!$X$6:$Y$26,2,FALSE)</f>
        <v>0</v>
      </c>
      <c r="AE676" s="173" t="s">
        <v>82</v>
      </c>
      <c r="AF676" s="173" t="s">
        <v>81</v>
      </c>
      <c r="AG676" s="168">
        <f>VLOOKUP(CONCATENATE(AE676,AF676),'Sheet1 (2)'!$Z$6:$AA$26,2,FALSE)</f>
        <v>66</v>
      </c>
      <c r="AH676" s="172"/>
      <c r="AI676" s="175"/>
      <c r="AJ676" s="140"/>
      <c r="AK676" s="176" t="s">
        <v>282</v>
      </c>
      <c r="AL676" s="176" t="s">
        <v>76</v>
      </c>
      <c r="AM676" s="170">
        <f t="shared" si="20"/>
        <v>816</v>
      </c>
      <c r="AN676" s="147"/>
      <c r="AO676" s="155"/>
      <c r="AP676" s="156"/>
      <c r="AQ676" s="157">
        <v>2.3597964714000002</v>
      </c>
      <c r="AR676" s="158"/>
      <c r="AS676" s="145">
        <f>LOOKUP(rufmkm,'Sheet1 (2)'!$V$62:$V$71,'Sheet1 (2)'!$W$62:$W$71)</f>
        <v>30</v>
      </c>
      <c r="AT676" s="140"/>
      <c r="AU676" s="157">
        <f>IF(IF(D676='Sheet1 (2)'!$C$69,'Sheet1 (2)'!$D$69*('Sheet1 (2)'!$D$72-rut_index)/'Sheet1 (2)'!$D$72,IF(shee2!D676='Sheet1 (2)'!$C$70,'Sheet1 (2)'!$D$70*('Sheet1 (2)'!$D$72-rut_index)/'Sheet1 (2)'!$D$72,IF(shee2!D676='Sheet1 (2)'!$C$71,'Sheet1 (2)'!$D$71*('Sheet1 (2)'!$D$72-rut_index)/'Sheet1 (2)'!$D$72)))&lt;0,0,IF(D676='Sheet1 (2)'!$C$69,'Sheet1 (2)'!$D$69*('Sheet1 (2)'!$D$72-rut_index)/'Sheet1 (2)'!$D$72,IF(shee2!D676='Sheet1 (2)'!$C$70,'Sheet1 (2)'!$D$70*('Sheet1 (2)'!$D$72-rut_index)/'Sheet1 (2)'!$D$72,IF(shee2!D676='Sheet1 (2)'!$C$71,'Sheet1 (2)'!$D$71*('Sheet1 (2)'!$D$72-rut_index)/'Sheet1 (2)'!$D$72))))</f>
        <v>5</v>
      </c>
      <c r="AV676" s="157">
        <f>IF(IF(D676='Sheet1 (2)'!$C$69,'Sheet1 (2)'!$D$69*('Sheet1 (2)'!$D$72-crack_s_index)/'Sheet1 (2)'!$D$72,IF(shee2!D676='Sheet1 (2)'!$C$70,'Sheet1 (2)'!$D$70*('Sheet1 (2)'!$D$72-crack_s_index)/'Sheet1 (2)'!$D$72,IF(shee2!D676='Sheet1 (2)'!$C$71,'Sheet1 (2)'!$D$71*('Sheet1 (2)'!$D$72-crack_s_index)/'Sheet1 (2)'!$D$72)))&lt;0,0,IF(D676='Sheet1 (2)'!$C$69,'Sheet1 (2)'!$D$69*('Sheet1 (2)'!$D$72-crack_s_index)/'Sheet1 (2)'!$D$72,IF(shee2!D676='Sheet1 (2)'!$C$70,'Sheet1 (2)'!$D$70*('Sheet1 (2)'!$D$72-crack_s_index)/'Sheet1 (2)'!$D$72,IF(shee2!D676='Sheet1 (2)'!$C$71,'Sheet1 (2)'!$D$71*('Sheet1 (2)'!$D$72-crack_s_index)/'Sheet1 (2)'!$D$72))))</f>
        <v>3.9583333333333335</v>
      </c>
      <c r="AW676" s="157">
        <f>IF(IF(D676='Sheet1 (2)'!$C$69,'Sheet1 (2)'!$D$69*('Sheet1 (2)'!$D$72-crack_t_index)/'Sheet1 (2)'!$D$72,IF(shee2!D676='Sheet1 (2)'!$C$70,'Sheet1 (2)'!$D$70*('Sheet1 (2)'!$D$72-crack_t_index)/'Sheet1 (2)'!$D$72,IF(shee2!D676='Sheet1 (2)'!$C$71,'Sheet1 (2)'!$D$71*('Sheet1 (2)'!$D$72-crack_t_index)/'Sheet1 (2)'!$D$72)))&lt;0,0,IF(D676='Sheet1 (2)'!$C$69,'Sheet1 (2)'!$D$69*('Sheet1 (2)'!$D$72-crack_t_index)/'Sheet1 (2)'!$D$72,IF(shee2!D676='Sheet1 (2)'!$C$70,'Sheet1 (2)'!$D$70*('Sheet1 (2)'!$D$72-crack_t_index)/'Sheet1 (2)'!$D$72,IF(shee2!D676='Sheet1 (2)'!$C$71,'Sheet1 (2)'!$D$71*('Sheet1 (2)'!$D$72-crack_t_index)/'Sheet1 (2)'!$D$72))))</f>
        <v>3.9583333333333335</v>
      </c>
      <c r="AX676" s="157">
        <f>IF(IF(D676='Sheet1 (2)'!$C$69,'Sheet1 (2)'!$D$69*('Sheet1 (2)'!$D$72-rave_index)/'Sheet1 (2)'!$D$72,IF(shee2!D676='Sheet1 (2)'!$C$70,'Sheet1 (2)'!$D$70*('Sheet1 (2)'!$D$72-rave_index)/'Sheet1 (2)'!$D$72,IF(shee2!D676='Sheet1 (2)'!$C$71,'Sheet1 (2)'!$D$71*('Sheet1 (2)'!$D$72-rave_index)/'Sheet1 (2)'!$D$72)))&lt;0,0,IF(D676='Sheet1 (2)'!$C$69,'Sheet1 (2)'!$D$69*('Sheet1 (2)'!$D$72-rave_index)/'Sheet1 (2)'!$D$72,IF(shee2!D676='Sheet1 (2)'!$C$70,'Sheet1 (2)'!$D$70*('Sheet1 (2)'!$D$72-rave_index)/'Sheet1 (2)'!$D$72,IF(shee2!D676='Sheet1 (2)'!$C$71,'Sheet1 (2)'!$D$71*('Sheet1 (2)'!$D$72-rave_index)/'Sheet1 (2)'!$D$72))))</f>
        <v>5</v>
      </c>
      <c r="AY676" s="157">
        <f>IF(IF(D676='Sheet1 (2)'!$C$69,'Sheet1 (2)'!$D$69*('Sheet1 (2)'!$D$72-rough_index)/'Sheet1 (2)'!$D$72,IF(shee2!D676='Sheet1 (2)'!$C$70,'Sheet1 (2)'!$D$70*('Sheet1 (2)'!$D$72-rough_index)/'Sheet1 (2)'!$D$72,IF(shee2!D676='Sheet1 (2)'!$C$71,'Sheet1 (2)'!$D$71*('Sheet1 (2)'!$D$72-rough_index)/'Sheet1 (2)'!$D$72)))&lt;0,0,IF(D676='Sheet1 (2)'!$C$69,'Sheet1 (2)'!$D$69*('Sheet1 (2)'!$D$72-rough_index)/'Sheet1 (2)'!$D$72,IF(shee2!D676='Sheet1 (2)'!$C$70,'Sheet1 (2)'!$D$70*('Sheet1 (2)'!$D$72-rough_index)/'Sheet1 (2)'!$D$72,IF(shee2!D676='Sheet1 (2)'!$C$71,'Sheet1 (2)'!$D$71*('Sheet1 (2)'!$D$72-rough_index)/'Sheet1 (2)'!$D$72))))</f>
        <v>2.5</v>
      </c>
      <c r="AZ676" s="159">
        <f>+(AU676*'Sheet1 (2)'!$C$77)+(AV676*'Sheet1 (2)'!$C$78)+(AW676*'Sheet1 (2)'!$C$79)+(AX676*'Sheet1 (2)'!$C$80)+(AY676*'Sheet1 (2)'!$C$81)</f>
        <v>3.833333333333333</v>
      </c>
      <c r="BA676" s="213" t="str">
        <f t="shared" si="21"/>
        <v>Fair</v>
      </c>
      <c r="BE676">
        <f>IF(D676='Sheet1 (2)'!$C$61,'Sheet1 (2)'!$D$61*(counts^2)+'Sheet1 (2)'!$G$61*counts+'Sheet1 (2)'!$J$61,IF(D676='Sheet1 (2)'!$C$62,'Sheet1 (2)'!$D$62*counts+'Sheet1 (2)'!$G$62,IF(D676='Sheet1 (2)'!$C$63,'Sheet1 (2)'!$D$63*counts+'Sheet1 (2)'!$G$63,IF(D676='Sheet1 (2)'!$C$64,'Sheet1 (2)'!$D$64*counts+'Sheet1 (2)'!$G$64))))</f>
        <v>2.0984129299999998</v>
      </c>
    </row>
    <row r="677" spans="1:57" ht="12" customHeight="1">
      <c r="A677" s="145" t="s">
        <v>282</v>
      </c>
      <c r="B677" s="145" t="s">
        <v>76</v>
      </c>
      <c r="C677" s="170">
        <v>817</v>
      </c>
      <c r="D677" s="174" t="s">
        <v>77</v>
      </c>
      <c r="E677" s="171">
        <v>8</v>
      </c>
      <c r="F677" s="171">
        <v>2</v>
      </c>
      <c r="G677" s="171" t="s">
        <v>77</v>
      </c>
      <c r="H677" s="171">
        <v>1</v>
      </c>
      <c r="I677" s="171" t="s">
        <v>77</v>
      </c>
      <c r="J677" s="173" t="s">
        <v>80</v>
      </c>
      <c r="K677" s="173" t="s">
        <v>80</v>
      </c>
      <c r="L677" s="169">
        <f>VLOOKUP(CONCATENATE(J677,K677),'Sheet1 (2)'!$J$6:$K$26,2,FALSE)</f>
        <v>0</v>
      </c>
      <c r="M677" s="173" t="s">
        <v>82</v>
      </c>
      <c r="N677" s="173" t="s">
        <v>82</v>
      </c>
      <c r="O677" s="168">
        <f>VLOOKUP(CONCATENATE(M677,N677),'Sheet1 (2)'!$L$6:$M$26,2,FALSE)</f>
        <v>12.5</v>
      </c>
      <c r="P677" s="173" t="s">
        <v>82</v>
      </c>
      <c r="Q677" s="173" t="s">
        <v>82</v>
      </c>
      <c r="R677" s="168">
        <f>VLOOKUP(CONCATENATE(P677,Q677),'Sheet1 (2)'!$N$6:$O$26,2,FALSE)</f>
        <v>12.5</v>
      </c>
      <c r="S677" s="173" t="s">
        <v>80</v>
      </c>
      <c r="T677" s="173" t="s">
        <v>80</v>
      </c>
      <c r="U677" s="168">
        <f>VLOOKUP(CONCATENATE(S677,T677),'Sheet1 (2)'!$P$6:$Q$26,2,FALSE)</f>
        <v>0</v>
      </c>
      <c r="V677" s="173" t="s">
        <v>80</v>
      </c>
      <c r="W677" s="173" t="s">
        <v>80</v>
      </c>
      <c r="X677" s="168">
        <f>VLOOKUP(CONCATENATE(V677,W677),'Sheet1 (2)'!$R$6:$S$26,2,FALSE)</f>
        <v>0</v>
      </c>
      <c r="Y677" s="173" t="s">
        <v>80</v>
      </c>
      <c r="Z677" s="173" t="s">
        <v>80</v>
      </c>
      <c r="AA677" s="168">
        <f>VLOOKUP(CONCATENATE(Y677,Z677),'Sheet1 (2)'!$T$6:$U$26,2,FALSE)</f>
        <v>0</v>
      </c>
      <c r="AB677" s="173" t="s">
        <v>80</v>
      </c>
      <c r="AC677" s="173" t="s">
        <v>80</v>
      </c>
      <c r="AD677" s="168">
        <f>VLOOKUP(CONCATENATE(AB677,AC677),'Sheet1 (2)'!$X$6:$Y$26,2,FALSE)</f>
        <v>0</v>
      </c>
      <c r="AE677" s="173" t="s">
        <v>82</v>
      </c>
      <c r="AF677" s="173" t="s">
        <v>81</v>
      </c>
      <c r="AG677" s="168">
        <f>VLOOKUP(CONCATENATE(AE677,AF677),'Sheet1 (2)'!$Z$6:$AA$26,2,FALSE)</f>
        <v>66</v>
      </c>
      <c r="AH677" s="172"/>
      <c r="AI677" s="175"/>
      <c r="AJ677" s="140"/>
      <c r="AK677" s="176" t="s">
        <v>282</v>
      </c>
      <c r="AL677" s="176" t="s">
        <v>76</v>
      </c>
      <c r="AM677" s="170">
        <f t="shared" si="20"/>
        <v>817</v>
      </c>
      <c r="AN677" s="147"/>
      <c r="AO677" s="155"/>
      <c r="AP677" s="156"/>
      <c r="AQ677" s="157">
        <v>2.2594049310000002</v>
      </c>
      <c r="AR677" s="158"/>
      <c r="AS677" s="145">
        <f>LOOKUP(rufmkm,'Sheet1 (2)'!$V$62:$V$71,'Sheet1 (2)'!$W$62:$W$71)</f>
        <v>30</v>
      </c>
      <c r="AT677" s="140"/>
      <c r="AU677" s="157">
        <f>IF(IF(D677='Sheet1 (2)'!$C$69,'Sheet1 (2)'!$D$69*('Sheet1 (2)'!$D$72-rut_index)/'Sheet1 (2)'!$D$72,IF(shee2!D677='Sheet1 (2)'!$C$70,'Sheet1 (2)'!$D$70*('Sheet1 (2)'!$D$72-rut_index)/'Sheet1 (2)'!$D$72,IF(shee2!D677='Sheet1 (2)'!$C$71,'Sheet1 (2)'!$D$71*('Sheet1 (2)'!$D$72-rut_index)/'Sheet1 (2)'!$D$72)))&lt;0,0,IF(D677='Sheet1 (2)'!$C$69,'Sheet1 (2)'!$D$69*('Sheet1 (2)'!$D$72-rut_index)/'Sheet1 (2)'!$D$72,IF(shee2!D677='Sheet1 (2)'!$C$70,'Sheet1 (2)'!$D$70*('Sheet1 (2)'!$D$72-rut_index)/'Sheet1 (2)'!$D$72,IF(shee2!D677='Sheet1 (2)'!$C$71,'Sheet1 (2)'!$D$71*('Sheet1 (2)'!$D$72-rut_index)/'Sheet1 (2)'!$D$72))))</f>
        <v>5</v>
      </c>
      <c r="AV677" s="157">
        <f>IF(IF(D677='Sheet1 (2)'!$C$69,'Sheet1 (2)'!$D$69*('Sheet1 (2)'!$D$72-crack_s_index)/'Sheet1 (2)'!$D$72,IF(shee2!D677='Sheet1 (2)'!$C$70,'Sheet1 (2)'!$D$70*('Sheet1 (2)'!$D$72-crack_s_index)/'Sheet1 (2)'!$D$72,IF(shee2!D677='Sheet1 (2)'!$C$71,'Sheet1 (2)'!$D$71*('Sheet1 (2)'!$D$72-crack_s_index)/'Sheet1 (2)'!$D$72)))&lt;0,0,IF(D677='Sheet1 (2)'!$C$69,'Sheet1 (2)'!$D$69*('Sheet1 (2)'!$D$72-crack_s_index)/'Sheet1 (2)'!$D$72,IF(shee2!D677='Sheet1 (2)'!$C$70,'Sheet1 (2)'!$D$70*('Sheet1 (2)'!$D$72-crack_s_index)/'Sheet1 (2)'!$D$72,IF(shee2!D677='Sheet1 (2)'!$C$71,'Sheet1 (2)'!$D$71*('Sheet1 (2)'!$D$72-crack_s_index)/'Sheet1 (2)'!$D$72))))</f>
        <v>3.9583333333333335</v>
      </c>
      <c r="AW677" s="157">
        <f>IF(IF(D677='Sheet1 (2)'!$C$69,'Sheet1 (2)'!$D$69*('Sheet1 (2)'!$D$72-crack_t_index)/'Sheet1 (2)'!$D$72,IF(shee2!D677='Sheet1 (2)'!$C$70,'Sheet1 (2)'!$D$70*('Sheet1 (2)'!$D$72-crack_t_index)/'Sheet1 (2)'!$D$72,IF(shee2!D677='Sheet1 (2)'!$C$71,'Sheet1 (2)'!$D$71*('Sheet1 (2)'!$D$72-crack_t_index)/'Sheet1 (2)'!$D$72)))&lt;0,0,IF(D677='Sheet1 (2)'!$C$69,'Sheet1 (2)'!$D$69*('Sheet1 (2)'!$D$72-crack_t_index)/'Sheet1 (2)'!$D$72,IF(shee2!D677='Sheet1 (2)'!$C$70,'Sheet1 (2)'!$D$70*('Sheet1 (2)'!$D$72-crack_t_index)/'Sheet1 (2)'!$D$72,IF(shee2!D677='Sheet1 (2)'!$C$71,'Sheet1 (2)'!$D$71*('Sheet1 (2)'!$D$72-crack_t_index)/'Sheet1 (2)'!$D$72))))</f>
        <v>3.9583333333333335</v>
      </c>
      <c r="AX677" s="157">
        <f>IF(IF(D677='Sheet1 (2)'!$C$69,'Sheet1 (2)'!$D$69*('Sheet1 (2)'!$D$72-rave_index)/'Sheet1 (2)'!$D$72,IF(shee2!D677='Sheet1 (2)'!$C$70,'Sheet1 (2)'!$D$70*('Sheet1 (2)'!$D$72-rave_index)/'Sheet1 (2)'!$D$72,IF(shee2!D677='Sheet1 (2)'!$C$71,'Sheet1 (2)'!$D$71*('Sheet1 (2)'!$D$72-rave_index)/'Sheet1 (2)'!$D$72)))&lt;0,0,IF(D677='Sheet1 (2)'!$C$69,'Sheet1 (2)'!$D$69*('Sheet1 (2)'!$D$72-rave_index)/'Sheet1 (2)'!$D$72,IF(shee2!D677='Sheet1 (2)'!$C$70,'Sheet1 (2)'!$D$70*('Sheet1 (2)'!$D$72-rave_index)/'Sheet1 (2)'!$D$72,IF(shee2!D677='Sheet1 (2)'!$C$71,'Sheet1 (2)'!$D$71*('Sheet1 (2)'!$D$72-rave_index)/'Sheet1 (2)'!$D$72))))</f>
        <v>5</v>
      </c>
      <c r="AY677" s="157">
        <f>IF(IF(D677='Sheet1 (2)'!$C$69,'Sheet1 (2)'!$D$69*('Sheet1 (2)'!$D$72-rough_index)/'Sheet1 (2)'!$D$72,IF(shee2!D677='Sheet1 (2)'!$C$70,'Sheet1 (2)'!$D$70*('Sheet1 (2)'!$D$72-rough_index)/'Sheet1 (2)'!$D$72,IF(shee2!D677='Sheet1 (2)'!$C$71,'Sheet1 (2)'!$D$71*('Sheet1 (2)'!$D$72-rough_index)/'Sheet1 (2)'!$D$72)))&lt;0,0,IF(D677='Sheet1 (2)'!$C$69,'Sheet1 (2)'!$D$69*('Sheet1 (2)'!$D$72-rough_index)/'Sheet1 (2)'!$D$72,IF(shee2!D677='Sheet1 (2)'!$C$70,'Sheet1 (2)'!$D$70*('Sheet1 (2)'!$D$72-rough_index)/'Sheet1 (2)'!$D$72,IF(shee2!D677='Sheet1 (2)'!$C$71,'Sheet1 (2)'!$D$71*('Sheet1 (2)'!$D$72-rough_index)/'Sheet1 (2)'!$D$72))))</f>
        <v>2.5</v>
      </c>
      <c r="AZ677" s="159">
        <f>+(AU677*'Sheet1 (2)'!$C$77)+(AV677*'Sheet1 (2)'!$C$78)+(AW677*'Sheet1 (2)'!$C$79)+(AX677*'Sheet1 (2)'!$C$80)+(AY677*'Sheet1 (2)'!$C$81)</f>
        <v>3.833333333333333</v>
      </c>
      <c r="BA677" s="213" t="str">
        <f t="shared" si="21"/>
        <v>Fair</v>
      </c>
      <c r="BE677">
        <f>IF(D677='Sheet1 (2)'!$C$61,'Sheet1 (2)'!$D$61*(counts^2)+'Sheet1 (2)'!$G$61*counts+'Sheet1 (2)'!$J$61,IF(D677='Sheet1 (2)'!$C$62,'Sheet1 (2)'!$D$62*counts+'Sheet1 (2)'!$G$62,IF(D677='Sheet1 (2)'!$C$63,'Sheet1 (2)'!$D$63*counts+'Sheet1 (2)'!$G$63,IF(D677='Sheet1 (2)'!$C$64,'Sheet1 (2)'!$D$64*counts+'Sheet1 (2)'!$G$64))))</f>
        <v>2.0984129299999998</v>
      </c>
    </row>
    <row r="678" spans="1:57" ht="12" customHeight="1">
      <c r="A678" s="145" t="s">
        <v>282</v>
      </c>
      <c r="B678" s="145" t="s">
        <v>76</v>
      </c>
      <c r="C678" s="170">
        <v>818</v>
      </c>
      <c r="D678" s="174" t="s">
        <v>77</v>
      </c>
      <c r="E678" s="171">
        <v>8</v>
      </c>
      <c r="F678" s="171">
        <v>2</v>
      </c>
      <c r="G678" s="171" t="s">
        <v>77</v>
      </c>
      <c r="H678" s="171">
        <v>1</v>
      </c>
      <c r="I678" s="171" t="s">
        <v>77</v>
      </c>
      <c r="J678" s="173" t="s">
        <v>80</v>
      </c>
      <c r="K678" s="173" t="s">
        <v>80</v>
      </c>
      <c r="L678" s="169">
        <f>VLOOKUP(CONCATENATE(J678,K678),'Sheet1 (2)'!$J$6:$K$26,2,FALSE)</f>
        <v>0</v>
      </c>
      <c r="M678" s="173" t="s">
        <v>82</v>
      </c>
      <c r="N678" s="173" t="s">
        <v>82</v>
      </c>
      <c r="O678" s="168">
        <f>VLOOKUP(CONCATENATE(M678,N678),'Sheet1 (2)'!$L$6:$M$26,2,FALSE)</f>
        <v>12.5</v>
      </c>
      <c r="P678" s="173" t="s">
        <v>82</v>
      </c>
      <c r="Q678" s="173" t="s">
        <v>82</v>
      </c>
      <c r="R678" s="168">
        <f>VLOOKUP(CONCATENATE(P678,Q678),'Sheet1 (2)'!$N$6:$O$26,2,FALSE)</f>
        <v>12.5</v>
      </c>
      <c r="S678" s="173" t="s">
        <v>80</v>
      </c>
      <c r="T678" s="173" t="s">
        <v>80</v>
      </c>
      <c r="U678" s="168">
        <f>VLOOKUP(CONCATENATE(S678,T678),'Sheet1 (2)'!$P$6:$Q$26,2,FALSE)</f>
        <v>0</v>
      </c>
      <c r="V678" s="173" t="s">
        <v>80</v>
      </c>
      <c r="W678" s="173" t="s">
        <v>80</v>
      </c>
      <c r="X678" s="168">
        <f>VLOOKUP(CONCATENATE(V678,W678),'Sheet1 (2)'!$R$6:$S$26,2,FALSE)</f>
        <v>0</v>
      </c>
      <c r="Y678" s="173" t="s">
        <v>80</v>
      </c>
      <c r="Z678" s="173" t="s">
        <v>80</v>
      </c>
      <c r="AA678" s="168">
        <f>VLOOKUP(CONCATENATE(Y678,Z678),'Sheet1 (2)'!$T$6:$U$26,2,FALSE)</f>
        <v>0</v>
      </c>
      <c r="AB678" s="173" t="s">
        <v>80</v>
      </c>
      <c r="AC678" s="173" t="s">
        <v>80</v>
      </c>
      <c r="AD678" s="168">
        <f>VLOOKUP(CONCATENATE(AB678,AC678),'Sheet1 (2)'!$X$6:$Y$26,2,FALSE)</f>
        <v>0</v>
      </c>
      <c r="AE678" s="173" t="s">
        <v>82</v>
      </c>
      <c r="AF678" s="173" t="s">
        <v>81</v>
      </c>
      <c r="AG678" s="168">
        <f>VLOOKUP(CONCATENATE(AE678,AF678),'Sheet1 (2)'!$Z$6:$AA$26,2,FALSE)</f>
        <v>66</v>
      </c>
      <c r="AH678" s="172"/>
      <c r="AI678" s="175"/>
      <c r="AJ678" s="140"/>
      <c r="AK678" s="176" t="s">
        <v>282</v>
      </c>
      <c r="AL678" s="176" t="s">
        <v>76</v>
      </c>
      <c r="AM678" s="170">
        <f t="shared" si="20"/>
        <v>818</v>
      </c>
      <c r="AN678" s="147"/>
      <c r="AO678" s="155"/>
      <c r="AP678" s="156"/>
      <c r="AQ678" s="157">
        <v>2.3452058242000002</v>
      </c>
      <c r="AR678" s="158"/>
      <c r="AS678" s="145">
        <f>LOOKUP(rufmkm,'Sheet1 (2)'!$V$62:$V$71,'Sheet1 (2)'!$W$62:$W$71)</f>
        <v>30</v>
      </c>
      <c r="AT678" s="140"/>
      <c r="AU678" s="157">
        <f>IF(IF(D678='Sheet1 (2)'!$C$69,'Sheet1 (2)'!$D$69*('Sheet1 (2)'!$D$72-rut_index)/'Sheet1 (2)'!$D$72,IF(shee2!D678='Sheet1 (2)'!$C$70,'Sheet1 (2)'!$D$70*('Sheet1 (2)'!$D$72-rut_index)/'Sheet1 (2)'!$D$72,IF(shee2!D678='Sheet1 (2)'!$C$71,'Sheet1 (2)'!$D$71*('Sheet1 (2)'!$D$72-rut_index)/'Sheet1 (2)'!$D$72)))&lt;0,0,IF(D678='Sheet1 (2)'!$C$69,'Sheet1 (2)'!$D$69*('Sheet1 (2)'!$D$72-rut_index)/'Sheet1 (2)'!$D$72,IF(shee2!D678='Sheet1 (2)'!$C$70,'Sheet1 (2)'!$D$70*('Sheet1 (2)'!$D$72-rut_index)/'Sheet1 (2)'!$D$72,IF(shee2!D678='Sheet1 (2)'!$C$71,'Sheet1 (2)'!$D$71*('Sheet1 (2)'!$D$72-rut_index)/'Sheet1 (2)'!$D$72))))</f>
        <v>5</v>
      </c>
      <c r="AV678" s="157">
        <f>IF(IF(D678='Sheet1 (2)'!$C$69,'Sheet1 (2)'!$D$69*('Sheet1 (2)'!$D$72-crack_s_index)/'Sheet1 (2)'!$D$72,IF(shee2!D678='Sheet1 (2)'!$C$70,'Sheet1 (2)'!$D$70*('Sheet1 (2)'!$D$72-crack_s_index)/'Sheet1 (2)'!$D$72,IF(shee2!D678='Sheet1 (2)'!$C$71,'Sheet1 (2)'!$D$71*('Sheet1 (2)'!$D$72-crack_s_index)/'Sheet1 (2)'!$D$72)))&lt;0,0,IF(D678='Sheet1 (2)'!$C$69,'Sheet1 (2)'!$D$69*('Sheet1 (2)'!$D$72-crack_s_index)/'Sheet1 (2)'!$D$72,IF(shee2!D678='Sheet1 (2)'!$C$70,'Sheet1 (2)'!$D$70*('Sheet1 (2)'!$D$72-crack_s_index)/'Sheet1 (2)'!$D$72,IF(shee2!D678='Sheet1 (2)'!$C$71,'Sheet1 (2)'!$D$71*('Sheet1 (2)'!$D$72-crack_s_index)/'Sheet1 (2)'!$D$72))))</f>
        <v>3.9583333333333335</v>
      </c>
      <c r="AW678" s="157">
        <f>IF(IF(D678='Sheet1 (2)'!$C$69,'Sheet1 (2)'!$D$69*('Sheet1 (2)'!$D$72-crack_t_index)/'Sheet1 (2)'!$D$72,IF(shee2!D678='Sheet1 (2)'!$C$70,'Sheet1 (2)'!$D$70*('Sheet1 (2)'!$D$72-crack_t_index)/'Sheet1 (2)'!$D$72,IF(shee2!D678='Sheet1 (2)'!$C$71,'Sheet1 (2)'!$D$71*('Sheet1 (2)'!$D$72-crack_t_index)/'Sheet1 (2)'!$D$72)))&lt;0,0,IF(D678='Sheet1 (2)'!$C$69,'Sheet1 (2)'!$D$69*('Sheet1 (2)'!$D$72-crack_t_index)/'Sheet1 (2)'!$D$72,IF(shee2!D678='Sheet1 (2)'!$C$70,'Sheet1 (2)'!$D$70*('Sheet1 (2)'!$D$72-crack_t_index)/'Sheet1 (2)'!$D$72,IF(shee2!D678='Sheet1 (2)'!$C$71,'Sheet1 (2)'!$D$71*('Sheet1 (2)'!$D$72-crack_t_index)/'Sheet1 (2)'!$D$72))))</f>
        <v>3.9583333333333335</v>
      </c>
      <c r="AX678" s="157">
        <f>IF(IF(D678='Sheet1 (2)'!$C$69,'Sheet1 (2)'!$D$69*('Sheet1 (2)'!$D$72-rave_index)/'Sheet1 (2)'!$D$72,IF(shee2!D678='Sheet1 (2)'!$C$70,'Sheet1 (2)'!$D$70*('Sheet1 (2)'!$D$72-rave_index)/'Sheet1 (2)'!$D$72,IF(shee2!D678='Sheet1 (2)'!$C$71,'Sheet1 (2)'!$D$71*('Sheet1 (2)'!$D$72-rave_index)/'Sheet1 (2)'!$D$72)))&lt;0,0,IF(D678='Sheet1 (2)'!$C$69,'Sheet1 (2)'!$D$69*('Sheet1 (2)'!$D$72-rave_index)/'Sheet1 (2)'!$D$72,IF(shee2!D678='Sheet1 (2)'!$C$70,'Sheet1 (2)'!$D$70*('Sheet1 (2)'!$D$72-rave_index)/'Sheet1 (2)'!$D$72,IF(shee2!D678='Sheet1 (2)'!$C$71,'Sheet1 (2)'!$D$71*('Sheet1 (2)'!$D$72-rave_index)/'Sheet1 (2)'!$D$72))))</f>
        <v>5</v>
      </c>
      <c r="AY678" s="157">
        <f>IF(IF(D678='Sheet1 (2)'!$C$69,'Sheet1 (2)'!$D$69*('Sheet1 (2)'!$D$72-rough_index)/'Sheet1 (2)'!$D$72,IF(shee2!D678='Sheet1 (2)'!$C$70,'Sheet1 (2)'!$D$70*('Sheet1 (2)'!$D$72-rough_index)/'Sheet1 (2)'!$D$72,IF(shee2!D678='Sheet1 (2)'!$C$71,'Sheet1 (2)'!$D$71*('Sheet1 (2)'!$D$72-rough_index)/'Sheet1 (2)'!$D$72)))&lt;0,0,IF(D678='Sheet1 (2)'!$C$69,'Sheet1 (2)'!$D$69*('Sheet1 (2)'!$D$72-rough_index)/'Sheet1 (2)'!$D$72,IF(shee2!D678='Sheet1 (2)'!$C$70,'Sheet1 (2)'!$D$70*('Sheet1 (2)'!$D$72-rough_index)/'Sheet1 (2)'!$D$72,IF(shee2!D678='Sheet1 (2)'!$C$71,'Sheet1 (2)'!$D$71*('Sheet1 (2)'!$D$72-rough_index)/'Sheet1 (2)'!$D$72))))</f>
        <v>2.5</v>
      </c>
      <c r="AZ678" s="159">
        <f>+(AU678*'Sheet1 (2)'!$C$77)+(AV678*'Sheet1 (2)'!$C$78)+(AW678*'Sheet1 (2)'!$C$79)+(AX678*'Sheet1 (2)'!$C$80)+(AY678*'Sheet1 (2)'!$C$81)</f>
        <v>3.833333333333333</v>
      </c>
      <c r="BA678" s="213" t="str">
        <f t="shared" si="21"/>
        <v>Fair</v>
      </c>
      <c r="BE678">
        <f>IF(D678='Sheet1 (2)'!$C$61,'Sheet1 (2)'!$D$61*(counts^2)+'Sheet1 (2)'!$G$61*counts+'Sheet1 (2)'!$J$61,IF(D678='Sheet1 (2)'!$C$62,'Sheet1 (2)'!$D$62*counts+'Sheet1 (2)'!$G$62,IF(D678='Sheet1 (2)'!$C$63,'Sheet1 (2)'!$D$63*counts+'Sheet1 (2)'!$G$63,IF(D678='Sheet1 (2)'!$C$64,'Sheet1 (2)'!$D$64*counts+'Sheet1 (2)'!$G$64))))</f>
        <v>2.0984129299999998</v>
      </c>
    </row>
    <row r="679" spans="1:57" ht="12" customHeight="1">
      <c r="A679" s="145" t="s">
        <v>282</v>
      </c>
      <c r="B679" s="145" t="s">
        <v>76</v>
      </c>
      <c r="C679" s="170">
        <v>819</v>
      </c>
      <c r="D679" s="174" t="s">
        <v>77</v>
      </c>
      <c r="E679" s="171">
        <v>8</v>
      </c>
      <c r="F679" s="171">
        <v>2</v>
      </c>
      <c r="G679" s="171" t="s">
        <v>77</v>
      </c>
      <c r="H679" s="171">
        <v>1</v>
      </c>
      <c r="I679" s="171" t="s">
        <v>77</v>
      </c>
      <c r="J679" s="173" t="s">
        <v>80</v>
      </c>
      <c r="K679" s="173" t="s">
        <v>80</v>
      </c>
      <c r="L679" s="169">
        <f>VLOOKUP(CONCATENATE(J679,K679),'Sheet1 (2)'!$J$6:$K$26,2,FALSE)</f>
        <v>0</v>
      </c>
      <c r="M679" s="173" t="s">
        <v>82</v>
      </c>
      <c r="N679" s="173" t="s">
        <v>78</v>
      </c>
      <c r="O679" s="168">
        <f>VLOOKUP(CONCATENATE(M679,N679),'Sheet1 (2)'!$L$6:$M$26,2,FALSE)</f>
        <v>5</v>
      </c>
      <c r="P679" s="173" t="s">
        <v>80</v>
      </c>
      <c r="Q679" s="173" t="s">
        <v>80</v>
      </c>
      <c r="R679" s="168">
        <f>VLOOKUP(CONCATENATE(P679,Q679),'Sheet1 (2)'!$N$6:$O$26,2,FALSE)</f>
        <v>0</v>
      </c>
      <c r="S679" s="173" t="s">
        <v>80</v>
      </c>
      <c r="T679" s="173" t="s">
        <v>80</v>
      </c>
      <c r="U679" s="168">
        <f>VLOOKUP(CONCATENATE(S679,T679),'Sheet1 (2)'!$P$6:$Q$26,2,FALSE)</f>
        <v>0</v>
      </c>
      <c r="V679" s="173" t="s">
        <v>80</v>
      </c>
      <c r="W679" s="173" t="s">
        <v>80</v>
      </c>
      <c r="X679" s="168">
        <f>VLOOKUP(CONCATENATE(V679,W679),'Sheet1 (2)'!$R$6:$S$26,2,FALSE)</f>
        <v>0</v>
      </c>
      <c r="Y679" s="173" t="s">
        <v>80</v>
      </c>
      <c r="Z679" s="173" t="s">
        <v>80</v>
      </c>
      <c r="AA679" s="168">
        <f>VLOOKUP(CONCATENATE(Y679,Z679),'Sheet1 (2)'!$T$6:$U$26,2,FALSE)</f>
        <v>0</v>
      </c>
      <c r="AB679" s="173" t="s">
        <v>80</v>
      </c>
      <c r="AC679" s="173" t="s">
        <v>80</v>
      </c>
      <c r="AD679" s="168">
        <f>VLOOKUP(CONCATENATE(AB679,AC679),'Sheet1 (2)'!$X$6:$Y$26,2,FALSE)</f>
        <v>0</v>
      </c>
      <c r="AE679" s="173" t="s">
        <v>82</v>
      </c>
      <c r="AF679" s="173" t="s">
        <v>81</v>
      </c>
      <c r="AG679" s="168">
        <f>VLOOKUP(CONCATENATE(AE679,AF679),'Sheet1 (2)'!$Z$6:$AA$26,2,FALSE)</f>
        <v>66</v>
      </c>
      <c r="AH679" s="172"/>
      <c r="AI679" s="175"/>
      <c r="AJ679" s="140"/>
      <c r="AK679" s="176" t="s">
        <v>282</v>
      </c>
      <c r="AL679" s="176" t="s">
        <v>76</v>
      </c>
      <c r="AM679" s="170">
        <f t="shared" si="20"/>
        <v>819</v>
      </c>
      <c r="AN679" s="147"/>
      <c r="AO679" s="155"/>
      <c r="AP679" s="156"/>
      <c r="AQ679" s="157">
        <v>2.3132156699999999</v>
      </c>
      <c r="AR679" s="158"/>
      <c r="AS679" s="145">
        <f>LOOKUP(rufmkm,'Sheet1 (2)'!$V$62:$V$71,'Sheet1 (2)'!$W$62:$W$71)</f>
        <v>30</v>
      </c>
      <c r="AT679" s="140"/>
      <c r="AU679" s="157">
        <f>IF(IF(D679='Sheet1 (2)'!$C$69,'Sheet1 (2)'!$D$69*('Sheet1 (2)'!$D$72-rut_index)/'Sheet1 (2)'!$D$72,IF(shee2!D679='Sheet1 (2)'!$C$70,'Sheet1 (2)'!$D$70*('Sheet1 (2)'!$D$72-rut_index)/'Sheet1 (2)'!$D$72,IF(shee2!D679='Sheet1 (2)'!$C$71,'Sheet1 (2)'!$D$71*('Sheet1 (2)'!$D$72-rut_index)/'Sheet1 (2)'!$D$72)))&lt;0,0,IF(D679='Sheet1 (2)'!$C$69,'Sheet1 (2)'!$D$69*('Sheet1 (2)'!$D$72-rut_index)/'Sheet1 (2)'!$D$72,IF(shee2!D679='Sheet1 (2)'!$C$70,'Sheet1 (2)'!$D$70*('Sheet1 (2)'!$D$72-rut_index)/'Sheet1 (2)'!$D$72,IF(shee2!D679='Sheet1 (2)'!$C$71,'Sheet1 (2)'!$D$71*('Sheet1 (2)'!$D$72-rut_index)/'Sheet1 (2)'!$D$72))))</f>
        <v>5</v>
      </c>
      <c r="AV679" s="157">
        <f>IF(IF(D679='Sheet1 (2)'!$C$69,'Sheet1 (2)'!$D$69*('Sheet1 (2)'!$D$72-crack_s_index)/'Sheet1 (2)'!$D$72,IF(shee2!D679='Sheet1 (2)'!$C$70,'Sheet1 (2)'!$D$70*('Sheet1 (2)'!$D$72-crack_s_index)/'Sheet1 (2)'!$D$72,IF(shee2!D679='Sheet1 (2)'!$C$71,'Sheet1 (2)'!$D$71*('Sheet1 (2)'!$D$72-crack_s_index)/'Sheet1 (2)'!$D$72)))&lt;0,0,IF(D679='Sheet1 (2)'!$C$69,'Sheet1 (2)'!$D$69*('Sheet1 (2)'!$D$72-crack_s_index)/'Sheet1 (2)'!$D$72,IF(shee2!D679='Sheet1 (2)'!$C$70,'Sheet1 (2)'!$D$70*('Sheet1 (2)'!$D$72-crack_s_index)/'Sheet1 (2)'!$D$72,IF(shee2!D679='Sheet1 (2)'!$C$71,'Sheet1 (2)'!$D$71*('Sheet1 (2)'!$D$72-crack_s_index)/'Sheet1 (2)'!$D$72))))</f>
        <v>4.583333333333333</v>
      </c>
      <c r="AW679" s="157">
        <f>IF(IF(D679='Sheet1 (2)'!$C$69,'Sheet1 (2)'!$D$69*('Sheet1 (2)'!$D$72-crack_t_index)/'Sheet1 (2)'!$D$72,IF(shee2!D679='Sheet1 (2)'!$C$70,'Sheet1 (2)'!$D$70*('Sheet1 (2)'!$D$72-crack_t_index)/'Sheet1 (2)'!$D$72,IF(shee2!D679='Sheet1 (2)'!$C$71,'Sheet1 (2)'!$D$71*('Sheet1 (2)'!$D$72-crack_t_index)/'Sheet1 (2)'!$D$72)))&lt;0,0,IF(D679='Sheet1 (2)'!$C$69,'Sheet1 (2)'!$D$69*('Sheet1 (2)'!$D$72-crack_t_index)/'Sheet1 (2)'!$D$72,IF(shee2!D679='Sheet1 (2)'!$C$70,'Sheet1 (2)'!$D$70*('Sheet1 (2)'!$D$72-crack_t_index)/'Sheet1 (2)'!$D$72,IF(shee2!D679='Sheet1 (2)'!$C$71,'Sheet1 (2)'!$D$71*('Sheet1 (2)'!$D$72-crack_t_index)/'Sheet1 (2)'!$D$72))))</f>
        <v>5</v>
      </c>
      <c r="AX679" s="157">
        <f>IF(IF(D679='Sheet1 (2)'!$C$69,'Sheet1 (2)'!$D$69*('Sheet1 (2)'!$D$72-rave_index)/'Sheet1 (2)'!$D$72,IF(shee2!D679='Sheet1 (2)'!$C$70,'Sheet1 (2)'!$D$70*('Sheet1 (2)'!$D$72-rave_index)/'Sheet1 (2)'!$D$72,IF(shee2!D679='Sheet1 (2)'!$C$71,'Sheet1 (2)'!$D$71*('Sheet1 (2)'!$D$72-rave_index)/'Sheet1 (2)'!$D$72)))&lt;0,0,IF(D679='Sheet1 (2)'!$C$69,'Sheet1 (2)'!$D$69*('Sheet1 (2)'!$D$72-rave_index)/'Sheet1 (2)'!$D$72,IF(shee2!D679='Sheet1 (2)'!$C$70,'Sheet1 (2)'!$D$70*('Sheet1 (2)'!$D$72-rave_index)/'Sheet1 (2)'!$D$72,IF(shee2!D679='Sheet1 (2)'!$C$71,'Sheet1 (2)'!$D$71*('Sheet1 (2)'!$D$72-rave_index)/'Sheet1 (2)'!$D$72))))</f>
        <v>5</v>
      </c>
      <c r="AY679" s="157">
        <f>IF(IF(D679='Sheet1 (2)'!$C$69,'Sheet1 (2)'!$D$69*('Sheet1 (2)'!$D$72-rough_index)/'Sheet1 (2)'!$D$72,IF(shee2!D679='Sheet1 (2)'!$C$70,'Sheet1 (2)'!$D$70*('Sheet1 (2)'!$D$72-rough_index)/'Sheet1 (2)'!$D$72,IF(shee2!D679='Sheet1 (2)'!$C$71,'Sheet1 (2)'!$D$71*('Sheet1 (2)'!$D$72-rough_index)/'Sheet1 (2)'!$D$72)))&lt;0,0,IF(D679='Sheet1 (2)'!$C$69,'Sheet1 (2)'!$D$69*('Sheet1 (2)'!$D$72-rough_index)/'Sheet1 (2)'!$D$72,IF(shee2!D679='Sheet1 (2)'!$C$70,'Sheet1 (2)'!$D$70*('Sheet1 (2)'!$D$72-rough_index)/'Sheet1 (2)'!$D$72,IF(shee2!D679='Sheet1 (2)'!$C$71,'Sheet1 (2)'!$D$71*('Sheet1 (2)'!$D$72-rough_index)/'Sheet1 (2)'!$D$72))))</f>
        <v>2.5</v>
      </c>
      <c r="AZ679" s="159">
        <f>+(AU679*'Sheet1 (2)'!$C$77)+(AV679*'Sheet1 (2)'!$C$78)+(AW679*'Sheet1 (2)'!$C$79)+(AX679*'Sheet1 (2)'!$C$80)+(AY679*'Sheet1 (2)'!$C$81)</f>
        <v>4.0999999999999996</v>
      </c>
      <c r="BA679" s="213" t="str">
        <f t="shared" si="21"/>
        <v>Good</v>
      </c>
      <c r="BE679">
        <f>IF(D679='Sheet1 (2)'!$C$61,'Sheet1 (2)'!$D$61*(counts^2)+'Sheet1 (2)'!$G$61*counts+'Sheet1 (2)'!$J$61,IF(D679='Sheet1 (2)'!$C$62,'Sheet1 (2)'!$D$62*counts+'Sheet1 (2)'!$G$62,IF(D679='Sheet1 (2)'!$C$63,'Sheet1 (2)'!$D$63*counts+'Sheet1 (2)'!$G$63,IF(D679='Sheet1 (2)'!$C$64,'Sheet1 (2)'!$D$64*counts+'Sheet1 (2)'!$G$64))))</f>
        <v>2.0984129299999998</v>
      </c>
    </row>
    <row r="680" spans="1:57" ht="12" customHeight="1">
      <c r="A680" s="145" t="s">
        <v>282</v>
      </c>
      <c r="B680" s="145" t="s">
        <v>76</v>
      </c>
      <c r="C680" s="170">
        <v>820</v>
      </c>
      <c r="D680" s="174" t="s">
        <v>77</v>
      </c>
      <c r="E680" s="171">
        <v>8</v>
      </c>
      <c r="F680" s="171">
        <v>2</v>
      </c>
      <c r="G680" s="171" t="s">
        <v>77</v>
      </c>
      <c r="H680" s="171">
        <v>1</v>
      </c>
      <c r="I680" s="171" t="s">
        <v>77</v>
      </c>
      <c r="J680" s="173" t="s">
        <v>80</v>
      </c>
      <c r="K680" s="173" t="s">
        <v>80</v>
      </c>
      <c r="L680" s="169">
        <f>VLOOKUP(CONCATENATE(J680,K680),'Sheet1 (2)'!$J$6:$K$26,2,FALSE)</f>
        <v>0</v>
      </c>
      <c r="M680" s="173" t="s">
        <v>82</v>
      </c>
      <c r="N680" s="173" t="s">
        <v>78</v>
      </c>
      <c r="O680" s="168">
        <f>VLOOKUP(CONCATENATE(M680,N680),'Sheet1 (2)'!$L$6:$M$26,2,FALSE)</f>
        <v>5</v>
      </c>
      <c r="P680" s="173" t="s">
        <v>80</v>
      </c>
      <c r="Q680" s="173" t="s">
        <v>80</v>
      </c>
      <c r="R680" s="168">
        <f>VLOOKUP(CONCATENATE(P680,Q680),'Sheet1 (2)'!$N$6:$O$26,2,FALSE)</f>
        <v>0</v>
      </c>
      <c r="S680" s="173" t="s">
        <v>80</v>
      </c>
      <c r="T680" s="173" t="s">
        <v>80</v>
      </c>
      <c r="U680" s="168">
        <f>VLOOKUP(CONCATENATE(S680,T680),'Sheet1 (2)'!$P$6:$Q$26,2,FALSE)</f>
        <v>0</v>
      </c>
      <c r="V680" s="173" t="s">
        <v>80</v>
      </c>
      <c r="W680" s="173" t="s">
        <v>80</v>
      </c>
      <c r="X680" s="168">
        <f>VLOOKUP(CONCATENATE(V680,W680),'Sheet1 (2)'!$R$6:$S$26,2,FALSE)</f>
        <v>0</v>
      </c>
      <c r="Y680" s="173" t="s">
        <v>80</v>
      </c>
      <c r="Z680" s="173" t="s">
        <v>80</v>
      </c>
      <c r="AA680" s="168">
        <f>VLOOKUP(CONCATENATE(Y680,Z680),'Sheet1 (2)'!$T$6:$U$26,2,FALSE)</f>
        <v>0</v>
      </c>
      <c r="AB680" s="173" t="s">
        <v>80</v>
      </c>
      <c r="AC680" s="173" t="s">
        <v>80</v>
      </c>
      <c r="AD680" s="168">
        <f>VLOOKUP(CONCATENATE(AB680,AC680),'Sheet1 (2)'!$X$6:$Y$26,2,FALSE)</f>
        <v>0</v>
      </c>
      <c r="AE680" s="173" t="s">
        <v>82</v>
      </c>
      <c r="AF680" s="173" t="s">
        <v>81</v>
      </c>
      <c r="AG680" s="168">
        <f>VLOOKUP(CONCATENATE(AE680,AF680),'Sheet1 (2)'!$Z$6:$AA$26,2,FALSE)</f>
        <v>66</v>
      </c>
      <c r="AH680" s="172"/>
      <c r="AI680" s="175"/>
      <c r="AJ680" s="140"/>
      <c r="AK680" s="176" t="s">
        <v>282</v>
      </c>
      <c r="AL680" s="176" t="s">
        <v>76</v>
      </c>
      <c r="AM680" s="170">
        <f t="shared" si="20"/>
        <v>820</v>
      </c>
      <c r="AN680" s="147"/>
      <c r="AO680" s="155"/>
      <c r="AP680" s="156"/>
      <c r="AQ680" s="157">
        <v>2.7742133995999998</v>
      </c>
      <c r="AR680" s="158"/>
      <c r="AS680" s="145">
        <f>LOOKUP(rufmkm,'Sheet1 (2)'!$V$62:$V$71,'Sheet1 (2)'!$W$62:$W$71)</f>
        <v>30</v>
      </c>
      <c r="AT680" s="140"/>
      <c r="AU680" s="157">
        <f>IF(IF(D680='Sheet1 (2)'!$C$69,'Sheet1 (2)'!$D$69*('Sheet1 (2)'!$D$72-rut_index)/'Sheet1 (2)'!$D$72,IF(shee2!D680='Sheet1 (2)'!$C$70,'Sheet1 (2)'!$D$70*('Sheet1 (2)'!$D$72-rut_index)/'Sheet1 (2)'!$D$72,IF(shee2!D680='Sheet1 (2)'!$C$71,'Sheet1 (2)'!$D$71*('Sheet1 (2)'!$D$72-rut_index)/'Sheet1 (2)'!$D$72)))&lt;0,0,IF(D680='Sheet1 (2)'!$C$69,'Sheet1 (2)'!$D$69*('Sheet1 (2)'!$D$72-rut_index)/'Sheet1 (2)'!$D$72,IF(shee2!D680='Sheet1 (2)'!$C$70,'Sheet1 (2)'!$D$70*('Sheet1 (2)'!$D$72-rut_index)/'Sheet1 (2)'!$D$72,IF(shee2!D680='Sheet1 (2)'!$C$71,'Sheet1 (2)'!$D$71*('Sheet1 (2)'!$D$72-rut_index)/'Sheet1 (2)'!$D$72))))</f>
        <v>5</v>
      </c>
      <c r="AV680" s="157">
        <f>IF(IF(D680='Sheet1 (2)'!$C$69,'Sheet1 (2)'!$D$69*('Sheet1 (2)'!$D$72-crack_s_index)/'Sheet1 (2)'!$D$72,IF(shee2!D680='Sheet1 (2)'!$C$70,'Sheet1 (2)'!$D$70*('Sheet1 (2)'!$D$72-crack_s_index)/'Sheet1 (2)'!$D$72,IF(shee2!D680='Sheet1 (2)'!$C$71,'Sheet1 (2)'!$D$71*('Sheet1 (2)'!$D$72-crack_s_index)/'Sheet1 (2)'!$D$72)))&lt;0,0,IF(D680='Sheet1 (2)'!$C$69,'Sheet1 (2)'!$D$69*('Sheet1 (2)'!$D$72-crack_s_index)/'Sheet1 (2)'!$D$72,IF(shee2!D680='Sheet1 (2)'!$C$70,'Sheet1 (2)'!$D$70*('Sheet1 (2)'!$D$72-crack_s_index)/'Sheet1 (2)'!$D$72,IF(shee2!D680='Sheet1 (2)'!$C$71,'Sheet1 (2)'!$D$71*('Sheet1 (2)'!$D$72-crack_s_index)/'Sheet1 (2)'!$D$72))))</f>
        <v>4.583333333333333</v>
      </c>
      <c r="AW680" s="157">
        <f>IF(IF(D680='Sheet1 (2)'!$C$69,'Sheet1 (2)'!$D$69*('Sheet1 (2)'!$D$72-crack_t_index)/'Sheet1 (2)'!$D$72,IF(shee2!D680='Sheet1 (2)'!$C$70,'Sheet1 (2)'!$D$70*('Sheet1 (2)'!$D$72-crack_t_index)/'Sheet1 (2)'!$D$72,IF(shee2!D680='Sheet1 (2)'!$C$71,'Sheet1 (2)'!$D$71*('Sheet1 (2)'!$D$72-crack_t_index)/'Sheet1 (2)'!$D$72)))&lt;0,0,IF(D680='Sheet1 (2)'!$C$69,'Sheet1 (2)'!$D$69*('Sheet1 (2)'!$D$72-crack_t_index)/'Sheet1 (2)'!$D$72,IF(shee2!D680='Sheet1 (2)'!$C$70,'Sheet1 (2)'!$D$70*('Sheet1 (2)'!$D$72-crack_t_index)/'Sheet1 (2)'!$D$72,IF(shee2!D680='Sheet1 (2)'!$C$71,'Sheet1 (2)'!$D$71*('Sheet1 (2)'!$D$72-crack_t_index)/'Sheet1 (2)'!$D$72))))</f>
        <v>5</v>
      </c>
      <c r="AX680" s="157">
        <f>IF(IF(D680='Sheet1 (2)'!$C$69,'Sheet1 (2)'!$D$69*('Sheet1 (2)'!$D$72-rave_index)/'Sheet1 (2)'!$D$72,IF(shee2!D680='Sheet1 (2)'!$C$70,'Sheet1 (2)'!$D$70*('Sheet1 (2)'!$D$72-rave_index)/'Sheet1 (2)'!$D$72,IF(shee2!D680='Sheet1 (2)'!$C$71,'Sheet1 (2)'!$D$71*('Sheet1 (2)'!$D$72-rave_index)/'Sheet1 (2)'!$D$72)))&lt;0,0,IF(D680='Sheet1 (2)'!$C$69,'Sheet1 (2)'!$D$69*('Sheet1 (2)'!$D$72-rave_index)/'Sheet1 (2)'!$D$72,IF(shee2!D680='Sheet1 (2)'!$C$70,'Sheet1 (2)'!$D$70*('Sheet1 (2)'!$D$72-rave_index)/'Sheet1 (2)'!$D$72,IF(shee2!D680='Sheet1 (2)'!$C$71,'Sheet1 (2)'!$D$71*('Sheet1 (2)'!$D$72-rave_index)/'Sheet1 (2)'!$D$72))))</f>
        <v>5</v>
      </c>
      <c r="AY680" s="157">
        <f>IF(IF(D680='Sheet1 (2)'!$C$69,'Sheet1 (2)'!$D$69*('Sheet1 (2)'!$D$72-rough_index)/'Sheet1 (2)'!$D$72,IF(shee2!D680='Sheet1 (2)'!$C$70,'Sheet1 (2)'!$D$70*('Sheet1 (2)'!$D$72-rough_index)/'Sheet1 (2)'!$D$72,IF(shee2!D680='Sheet1 (2)'!$C$71,'Sheet1 (2)'!$D$71*('Sheet1 (2)'!$D$72-rough_index)/'Sheet1 (2)'!$D$72)))&lt;0,0,IF(D680='Sheet1 (2)'!$C$69,'Sheet1 (2)'!$D$69*('Sheet1 (2)'!$D$72-rough_index)/'Sheet1 (2)'!$D$72,IF(shee2!D680='Sheet1 (2)'!$C$70,'Sheet1 (2)'!$D$70*('Sheet1 (2)'!$D$72-rough_index)/'Sheet1 (2)'!$D$72,IF(shee2!D680='Sheet1 (2)'!$C$71,'Sheet1 (2)'!$D$71*('Sheet1 (2)'!$D$72-rough_index)/'Sheet1 (2)'!$D$72))))</f>
        <v>2.5</v>
      </c>
      <c r="AZ680" s="159">
        <f>+(AU680*'Sheet1 (2)'!$C$77)+(AV680*'Sheet1 (2)'!$C$78)+(AW680*'Sheet1 (2)'!$C$79)+(AX680*'Sheet1 (2)'!$C$80)+(AY680*'Sheet1 (2)'!$C$81)</f>
        <v>4.0999999999999996</v>
      </c>
      <c r="BA680" s="213" t="str">
        <f t="shared" si="21"/>
        <v>Good</v>
      </c>
      <c r="BE680">
        <f>IF(D680='Sheet1 (2)'!$C$61,'Sheet1 (2)'!$D$61*(counts^2)+'Sheet1 (2)'!$G$61*counts+'Sheet1 (2)'!$J$61,IF(D680='Sheet1 (2)'!$C$62,'Sheet1 (2)'!$D$62*counts+'Sheet1 (2)'!$G$62,IF(D680='Sheet1 (2)'!$C$63,'Sheet1 (2)'!$D$63*counts+'Sheet1 (2)'!$G$63,IF(D680='Sheet1 (2)'!$C$64,'Sheet1 (2)'!$D$64*counts+'Sheet1 (2)'!$G$64))))</f>
        <v>2.0984129299999998</v>
      </c>
    </row>
    <row r="681" spans="1:57" ht="12" customHeight="1">
      <c r="A681" s="145" t="s">
        <v>282</v>
      </c>
      <c r="B681" s="145" t="s">
        <v>76</v>
      </c>
      <c r="C681" s="170">
        <v>821</v>
      </c>
      <c r="D681" s="174" t="s">
        <v>77</v>
      </c>
      <c r="E681" s="171">
        <v>8</v>
      </c>
      <c r="F681" s="171">
        <v>2</v>
      </c>
      <c r="G681" s="171" t="s">
        <v>77</v>
      </c>
      <c r="H681" s="171">
        <v>1</v>
      </c>
      <c r="I681" s="171" t="s">
        <v>77</v>
      </c>
      <c r="J681" s="173" t="s">
        <v>80</v>
      </c>
      <c r="K681" s="173" t="s">
        <v>80</v>
      </c>
      <c r="L681" s="169">
        <f>VLOOKUP(CONCATENATE(J681,K681),'Sheet1 (2)'!$J$6:$K$26,2,FALSE)</f>
        <v>0</v>
      </c>
      <c r="M681" s="173" t="s">
        <v>82</v>
      </c>
      <c r="N681" s="173" t="s">
        <v>82</v>
      </c>
      <c r="O681" s="168">
        <f>VLOOKUP(CONCATENATE(M681,N681),'Sheet1 (2)'!$L$6:$M$26,2,FALSE)</f>
        <v>12.5</v>
      </c>
      <c r="P681" s="173" t="s">
        <v>82</v>
      </c>
      <c r="Q681" s="173" t="s">
        <v>82</v>
      </c>
      <c r="R681" s="168">
        <f>VLOOKUP(CONCATENATE(P681,Q681),'Sheet1 (2)'!$N$6:$O$26,2,FALSE)</f>
        <v>12.5</v>
      </c>
      <c r="S681" s="173" t="s">
        <v>80</v>
      </c>
      <c r="T681" s="173" t="s">
        <v>80</v>
      </c>
      <c r="U681" s="168">
        <f>VLOOKUP(CONCATENATE(S681,T681),'Sheet1 (2)'!$P$6:$Q$26,2,FALSE)</f>
        <v>0</v>
      </c>
      <c r="V681" s="173" t="s">
        <v>80</v>
      </c>
      <c r="W681" s="173" t="s">
        <v>80</v>
      </c>
      <c r="X681" s="168">
        <f>VLOOKUP(CONCATENATE(V681,W681),'Sheet1 (2)'!$R$6:$S$26,2,FALSE)</f>
        <v>0</v>
      </c>
      <c r="Y681" s="173" t="s">
        <v>80</v>
      </c>
      <c r="Z681" s="173" t="s">
        <v>80</v>
      </c>
      <c r="AA681" s="168">
        <f>VLOOKUP(CONCATENATE(Y681,Z681),'Sheet1 (2)'!$T$6:$U$26,2,FALSE)</f>
        <v>0</v>
      </c>
      <c r="AB681" s="173" t="s">
        <v>80</v>
      </c>
      <c r="AC681" s="173" t="s">
        <v>80</v>
      </c>
      <c r="AD681" s="168">
        <f>VLOOKUP(CONCATENATE(AB681,AC681),'Sheet1 (2)'!$X$6:$Y$26,2,FALSE)</f>
        <v>0</v>
      </c>
      <c r="AE681" s="173" t="s">
        <v>82</v>
      </c>
      <c r="AF681" s="173" t="s">
        <v>81</v>
      </c>
      <c r="AG681" s="168">
        <f>VLOOKUP(CONCATENATE(AE681,AF681),'Sheet1 (2)'!$Z$6:$AA$26,2,FALSE)</f>
        <v>66</v>
      </c>
      <c r="AH681" s="172"/>
      <c r="AI681" s="175"/>
      <c r="AJ681" s="140"/>
      <c r="AK681" s="176" t="s">
        <v>282</v>
      </c>
      <c r="AL681" s="176" t="s">
        <v>76</v>
      </c>
      <c r="AM681" s="170">
        <f t="shared" si="20"/>
        <v>821</v>
      </c>
      <c r="AN681" s="147"/>
      <c r="AO681" s="155"/>
      <c r="AP681" s="156"/>
      <c r="AQ681" s="157">
        <v>3.1590897442000001</v>
      </c>
      <c r="AR681" s="158"/>
      <c r="AS681" s="145">
        <f>LOOKUP(rufmkm,'Sheet1 (2)'!$V$62:$V$71,'Sheet1 (2)'!$W$62:$W$71)</f>
        <v>40</v>
      </c>
      <c r="AT681" s="140"/>
      <c r="AU681" s="157">
        <f>IF(IF(D681='Sheet1 (2)'!$C$69,'Sheet1 (2)'!$D$69*('Sheet1 (2)'!$D$72-rut_index)/'Sheet1 (2)'!$D$72,IF(shee2!D681='Sheet1 (2)'!$C$70,'Sheet1 (2)'!$D$70*('Sheet1 (2)'!$D$72-rut_index)/'Sheet1 (2)'!$D$72,IF(shee2!D681='Sheet1 (2)'!$C$71,'Sheet1 (2)'!$D$71*('Sheet1 (2)'!$D$72-rut_index)/'Sheet1 (2)'!$D$72)))&lt;0,0,IF(D681='Sheet1 (2)'!$C$69,'Sheet1 (2)'!$D$69*('Sheet1 (2)'!$D$72-rut_index)/'Sheet1 (2)'!$D$72,IF(shee2!D681='Sheet1 (2)'!$C$70,'Sheet1 (2)'!$D$70*('Sheet1 (2)'!$D$72-rut_index)/'Sheet1 (2)'!$D$72,IF(shee2!D681='Sheet1 (2)'!$C$71,'Sheet1 (2)'!$D$71*('Sheet1 (2)'!$D$72-rut_index)/'Sheet1 (2)'!$D$72))))</f>
        <v>5</v>
      </c>
      <c r="AV681" s="157">
        <f>IF(IF(D681='Sheet1 (2)'!$C$69,'Sheet1 (2)'!$D$69*('Sheet1 (2)'!$D$72-crack_s_index)/'Sheet1 (2)'!$D$72,IF(shee2!D681='Sheet1 (2)'!$C$70,'Sheet1 (2)'!$D$70*('Sheet1 (2)'!$D$72-crack_s_index)/'Sheet1 (2)'!$D$72,IF(shee2!D681='Sheet1 (2)'!$C$71,'Sheet1 (2)'!$D$71*('Sheet1 (2)'!$D$72-crack_s_index)/'Sheet1 (2)'!$D$72)))&lt;0,0,IF(D681='Sheet1 (2)'!$C$69,'Sheet1 (2)'!$D$69*('Sheet1 (2)'!$D$72-crack_s_index)/'Sheet1 (2)'!$D$72,IF(shee2!D681='Sheet1 (2)'!$C$70,'Sheet1 (2)'!$D$70*('Sheet1 (2)'!$D$72-crack_s_index)/'Sheet1 (2)'!$D$72,IF(shee2!D681='Sheet1 (2)'!$C$71,'Sheet1 (2)'!$D$71*('Sheet1 (2)'!$D$72-crack_s_index)/'Sheet1 (2)'!$D$72))))</f>
        <v>3.9583333333333335</v>
      </c>
      <c r="AW681" s="157">
        <f>IF(IF(D681='Sheet1 (2)'!$C$69,'Sheet1 (2)'!$D$69*('Sheet1 (2)'!$D$72-crack_t_index)/'Sheet1 (2)'!$D$72,IF(shee2!D681='Sheet1 (2)'!$C$70,'Sheet1 (2)'!$D$70*('Sheet1 (2)'!$D$72-crack_t_index)/'Sheet1 (2)'!$D$72,IF(shee2!D681='Sheet1 (2)'!$C$71,'Sheet1 (2)'!$D$71*('Sheet1 (2)'!$D$72-crack_t_index)/'Sheet1 (2)'!$D$72)))&lt;0,0,IF(D681='Sheet1 (2)'!$C$69,'Sheet1 (2)'!$D$69*('Sheet1 (2)'!$D$72-crack_t_index)/'Sheet1 (2)'!$D$72,IF(shee2!D681='Sheet1 (2)'!$C$70,'Sheet1 (2)'!$D$70*('Sheet1 (2)'!$D$72-crack_t_index)/'Sheet1 (2)'!$D$72,IF(shee2!D681='Sheet1 (2)'!$C$71,'Sheet1 (2)'!$D$71*('Sheet1 (2)'!$D$72-crack_t_index)/'Sheet1 (2)'!$D$72))))</f>
        <v>3.9583333333333335</v>
      </c>
      <c r="AX681" s="157">
        <f>IF(IF(D681='Sheet1 (2)'!$C$69,'Sheet1 (2)'!$D$69*('Sheet1 (2)'!$D$72-rave_index)/'Sheet1 (2)'!$D$72,IF(shee2!D681='Sheet1 (2)'!$C$70,'Sheet1 (2)'!$D$70*('Sheet1 (2)'!$D$72-rave_index)/'Sheet1 (2)'!$D$72,IF(shee2!D681='Sheet1 (2)'!$C$71,'Sheet1 (2)'!$D$71*('Sheet1 (2)'!$D$72-rave_index)/'Sheet1 (2)'!$D$72)))&lt;0,0,IF(D681='Sheet1 (2)'!$C$69,'Sheet1 (2)'!$D$69*('Sheet1 (2)'!$D$72-rave_index)/'Sheet1 (2)'!$D$72,IF(shee2!D681='Sheet1 (2)'!$C$70,'Sheet1 (2)'!$D$70*('Sheet1 (2)'!$D$72-rave_index)/'Sheet1 (2)'!$D$72,IF(shee2!D681='Sheet1 (2)'!$C$71,'Sheet1 (2)'!$D$71*('Sheet1 (2)'!$D$72-rave_index)/'Sheet1 (2)'!$D$72))))</f>
        <v>5</v>
      </c>
      <c r="AY681" s="157">
        <f>IF(IF(D681='Sheet1 (2)'!$C$69,'Sheet1 (2)'!$D$69*('Sheet1 (2)'!$D$72-rough_index)/'Sheet1 (2)'!$D$72,IF(shee2!D681='Sheet1 (2)'!$C$70,'Sheet1 (2)'!$D$70*('Sheet1 (2)'!$D$72-rough_index)/'Sheet1 (2)'!$D$72,IF(shee2!D681='Sheet1 (2)'!$C$71,'Sheet1 (2)'!$D$71*('Sheet1 (2)'!$D$72-rough_index)/'Sheet1 (2)'!$D$72)))&lt;0,0,IF(D681='Sheet1 (2)'!$C$69,'Sheet1 (2)'!$D$69*('Sheet1 (2)'!$D$72-rough_index)/'Sheet1 (2)'!$D$72,IF(shee2!D681='Sheet1 (2)'!$C$70,'Sheet1 (2)'!$D$70*('Sheet1 (2)'!$D$72-rough_index)/'Sheet1 (2)'!$D$72,IF(shee2!D681='Sheet1 (2)'!$C$71,'Sheet1 (2)'!$D$71*('Sheet1 (2)'!$D$72-rough_index)/'Sheet1 (2)'!$D$72))))</f>
        <v>1.6666666666666667</v>
      </c>
      <c r="AZ681" s="159">
        <f>+(AU681*'Sheet1 (2)'!$C$77)+(AV681*'Sheet1 (2)'!$C$78)+(AW681*'Sheet1 (2)'!$C$79)+(AX681*'Sheet1 (2)'!$C$80)+(AY681*'Sheet1 (2)'!$C$81)</f>
        <v>3.583333333333333</v>
      </c>
      <c r="BA681" s="213" t="str">
        <f t="shared" si="21"/>
        <v>Fair</v>
      </c>
      <c r="BE681">
        <f>IF(D681='Sheet1 (2)'!$C$61,'Sheet1 (2)'!$D$61*(counts^2)+'Sheet1 (2)'!$G$61*counts+'Sheet1 (2)'!$J$61,IF(D681='Sheet1 (2)'!$C$62,'Sheet1 (2)'!$D$62*counts+'Sheet1 (2)'!$G$62,IF(D681='Sheet1 (2)'!$C$63,'Sheet1 (2)'!$D$63*counts+'Sheet1 (2)'!$G$63,IF(D681='Sheet1 (2)'!$C$64,'Sheet1 (2)'!$D$64*counts+'Sheet1 (2)'!$G$64))))</f>
        <v>2.0984129299999998</v>
      </c>
    </row>
    <row r="682" spans="1:57" ht="12" customHeight="1">
      <c r="A682" s="145" t="s">
        <v>282</v>
      </c>
      <c r="B682" s="145" t="s">
        <v>76</v>
      </c>
      <c r="C682" s="170">
        <v>822</v>
      </c>
      <c r="D682" s="174" t="s">
        <v>77</v>
      </c>
      <c r="E682" s="171">
        <v>8</v>
      </c>
      <c r="F682" s="171">
        <v>2</v>
      </c>
      <c r="G682" s="171" t="s">
        <v>77</v>
      </c>
      <c r="H682" s="171">
        <v>1</v>
      </c>
      <c r="I682" s="171" t="s">
        <v>77</v>
      </c>
      <c r="J682" s="173" t="s">
        <v>80</v>
      </c>
      <c r="K682" s="173" t="s">
        <v>80</v>
      </c>
      <c r="L682" s="169">
        <f>VLOOKUP(CONCATENATE(J682,K682),'Sheet1 (2)'!$J$6:$K$26,2,FALSE)</f>
        <v>0</v>
      </c>
      <c r="M682" s="173" t="s">
        <v>82</v>
      </c>
      <c r="N682" s="173" t="s">
        <v>83</v>
      </c>
      <c r="O682" s="168">
        <f>VLOOKUP(CONCATENATE(M682,N682),'Sheet1 (2)'!$L$6:$M$26,2,FALSE)</f>
        <v>25</v>
      </c>
      <c r="P682" s="173" t="s">
        <v>82</v>
      </c>
      <c r="Q682" s="173" t="s">
        <v>78</v>
      </c>
      <c r="R682" s="168">
        <f>VLOOKUP(CONCATENATE(P682,Q682),'Sheet1 (2)'!$N$6:$O$26,2,FALSE)</f>
        <v>5</v>
      </c>
      <c r="S682" s="173" t="s">
        <v>80</v>
      </c>
      <c r="T682" s="173" t="s">
        <v>80</v>
      </c>
      <c r="U682" s="168">
        <f>VLOOKUP(CONCATENATE(S682,T682),'Sheet1 (2)'!$P$6:$Q$26,2,FALSE)</f>
        <v>0</v>
      </c>
      <c r="V682" s="173" t="s">
        <v>80</v>
      </c>
      <c r="W682" s="173" t="s">
        <v>80</v>
      </c>
      <c r="X682" s="168">
        <f>VLOOKUP(CONCATENATE(V682,W682),'Sheet1 (2)'!$R$6:$S$26,2,FALSE)</f>
        <v>0</v>
      </c>
      <c r="Y682" s="173" t="s">
        <v>80</v>
      </c>
      <c r="Z682" s="173" t="s">
        <v>80</v>
      </c>
      <c r="AA682" s="168">
        <f>VLOOKUP(CONCATENATE(Y682,Z682),'Sheet1 (2)'!$T$6:$U$26,2,FALSE)</f>
        <v>0</v>
      </c>
      <c r="AB682" s="173" t="s">
        <v>80</v>
      </c>
      <c r="AC682" s="173" t="s">
        <v>80</v>
      </c>
      <c r="AD682" s="168">
        <f>VLOOKUP(CONCATENATE(AB682,AC682),'Sheet1 (2)'!$X$6:$Y$26,2,FALSE)</f>
        <v>0</v>
      </c>
      <c r="AE682" s="173" t="s">
        <v>82</v>
      </c>
      <c r="AF682" s="173" t="s">
        <v>81</v>
      </c>
      <c r="AG682" s="168">
        <f>VLOOKUP(CONCATENATE(AE682,AF682),'Sheet1 (2)'!$Z$6:$AA$26,2,FALSE)</f>
        <v>66</v>
      </c>
      <c r="AH682" s="172"/>
      <c r="AI682" s="175"/>
      <c r="AJ682" s="140"/>
      <c r="AK682" s="176" t="s">
        <v>282</v>
      </c>
      <c r="AL682" s="176" t="s">
        <v>76</v>
      </c>
      <c r="AM682" s="170">
        <f t="shared" si="20"/>
        <v>822</v>
      </c>
      <c r="AN682" s="147"/>
      <c r="AO682" s="155"/>
      <c r="AP682" s="156"/>
      <c r="AQ682" s="157">
        <v>2.7652825267999996</v>
      </c>
      <c r="AR682" s="158"/>
      <c r="AS682" s="145">
        <f>LOOKUP(rufmkm,'Sheet1 (2)'!$V$62:$V$71,'Sheet1 (2)'!$W$62:$W$71)</f>
        <v>30</v>
      </c>
      <c r="AT682" s="140"/>
      <c r="AU682" s="157">
        <f>IF(IF(D682='Sheet1 (2)'!$C$69,'Sheet1 (2)'!$D$69*('Sheet1 (2)'!$D$72-rut_index)/'Sheet1 (2)'!$D$72,IF(shee2!D682='Sheet1 (2)'!$C$70,'Sheet1 (2)'!$D$70*('Sheet1 (2)'!$D$72-rut_index)/'Sheet1 (2)'!$D$72,IF(shee2!D682='Sheet1 (2)'!$C$71,'Sheet1 (2)'!$D$71*('Sheet1 (2)'!$D$72-rut_index)/'Sheet1 (2)'!$D$72)))&lt;0,0,IF(D682='Sheet1 (2)'!$C$69,'Sheet1 (2)'!$D$69*('Sheet1 (2)'!$D$72-rut_index)/'Sheet1 (2)'!$D$72,IF(shee2!D682='Sheet1 (2)'!$C$70,'Sheet1 (2)'!$D$70*('Sheet1 (2)'!$D$72-rut_index)/'Sheet1 (2)'!$D$72,IF(shee2!D682='Sheet1 (2)'!$C$71,'Sheet1 (2)'!$D$71*('Sheet1 (2)'!$D$72-rut_index)/'Sheet1 (2)'!$D$72))))</f>
        <v>5</v>
      </c>
      <c r="AV682" s="157">
        <f>IF(IF(D682='Sheet1 (2)'!$C$69,'Sheet1 (2)'!$D$69*('Sheet1 (2)'!$D$72-crack_s_index)/'Sheet1 (2)'!$D$72,IF(shee2!D682='Sheet1 (2)'!$C$70,'Sheet1 (2)'!$D$70*('Sheet1 (2)'!$D$72-crack_s_index)/'Sheet1 (2)'!$D$72,IF(shee2!D682='Sheet1 (2)'!$C$71,'Sheet1 (2)'!$D$71*('Sheet1 (2)'!$D$72-crack_s_index)/'Sheet1 (2)'!$D$72)))&lt;0,0,IF(D682='Sheet1 (2)'!$C$69,'Sheet1 (2)'!$D$69*('Sheet1 (2)'!$D$72-crack_s_index)/'Sheet1 (2)'!$D$72,IF(shee2!D682='Sheet1 (2)'!$C$70,'Sheet1 (2)'!$D$70*('Sheet1 (2)'!$D$72-crack_s_index)/'Sheet1 (2)'!$D$72,IF(shee2!D682='Sheet1 (2)'!$C$71,'Sheet1 (2)'!$D$71*('Sheet1 (2)'!$D$72-crack_s_index)/'Sheet1 (2)'!$D$72))))</f>
        <v>2.9166666666666665</v>
      </c>
      <c r="AW682" s="157">
        <f>IF(IF(D682='Sheet1 (2)'!$C$69,'Sheet1 (2)'!$D$69*('Sheet1 (2)'!$D$72-crack_t_index)/'Sheet1 (2)'!$D$72,IF(shee2!D682='Sheet1 (2)'!$C$70,'Sheet1 (2)'!$D$70*('Sheet1 (2)'!$D$72-crack_t_index)/'Sheet1 (2)'!$D$72,IF(shee2!D682='Sheet1 (2)'!$C$71,'Sheet1 (2)'!$D$71*('Sheet1 (2)'!$D$72-crack_t_index)/'Sheet1 (2)'!$D$72)))&lt;0,0,IF(D682='Sheet1 (2)'!$C$69,'Sheet1 (2)'!$D$69*('Sheet1 (2)'!$D$72-crack_t_index)/'Sheet1 (2)'!$D$72,IF(shee2!D682='Sheet1 (2)'!$C$70,'Sheet1 (2)'!$D$70*('Sheet1 (2)'!$D$72-crack_t_index)/'Sheet1 (2)'!$D$72,IF(shee2!D682='Sheet1 (2)'!$C$71,'Sheet1 (2)'!$D$71*('Sheet1 (2)'!$D$72-crack_t_index)/'Sheet1 (2)'!$D$72))))</f>
        <v>4.583333333333333</v>
      </c>
      <c r="AX682" s="157">
        <f>IF(IF(D682='Sheet1 (2)'!$C$69,'Sheet1 (2)'!$D$69*('Sheet1 (2)'!$D$72-rave_index)/'Sheet1 (2)'!$D$72,IF(shee2!D682='Sheet1 (2)'!$C$70,'Sheet1 (2)'!$D$70*('Sheet1 (2)'!$D$72-rave_index)/'Sheet1 (2)'!$D$72,IF(shee2!D682='Sheet1 (2)'!$C$71,'Sheet1 (2)'!$D$71*('Sheet1 (2)'!$D$72-rave_index)/'Sheet1 (2)'!$D$72)))&lt;0,0,IF(D682='Sheet1 (2)'!$C$69,'Sheet1 (2)'!$D$69*('Sheet1 (2)'!$D$72-rave_index)/'Sheet1 (2)'!$D$72,IF(shee2!D682='Sheet1 (2)'!$C$70,'Sheet1 (2)'!$D$70*('Sheet1 (2)'!$D$72-rave_index)/'Sheet1 (2)'!$D$72,IF(shee2!D682='Sheet1 (2)'!$C$71,'Sheet1 (2)'!$D$71*('Sheet1 (2)'!$D$72-rave_index)/'Sheet1 (2)'!$D$72))))</f>
        <v>5</v>
      </c>
      <c r="AY682" s="157">
        <f>IF(IF(D682='Sheet1 (2)'!$C$69,'Sheet1 (2)'!$D$69*('Sheet1 (2)'!$D$72-rough_index)/'Sheet1 (2)'!$D$72,IF(shee2!D682='Sheet1 (2)'!$C$70,'Sheet1 (2)'!$D$70*('Sheet1 (2)'!$D$72-rough_index)/'Sheet1 (2)'!$D$72,IF(shee2!D682='Sheet1 (2)'!$C$71,'Sheet1 (2)'!$D$71*('Sheet1 (2)'!$D$72-rough_index)/'Sheet1 (2)'!$D$72)))&lt;0,0,IF(D682='Sheet1 (2)'!$C$69,'Sheet1 (2)'!$D$69*('Sheet1 (2)'!$D$72-rough_index)/'Sheet1 (2)'!$D$72,IF(shee2!D682='Sheet1 (2)'!$C$70,'Sheet1 (2)'!$D$70*('Sheet1 (2)'!$D$72-rough_index)/'Sheet1 (2)'!$D$72,IF(shee2!D682='Sheet1 (2)'!$C$71,'Sheet1 (2)'!$D$71*('Sheet1 (2)'!$D$72-rough_index)/'Sheet1 (2)'!$D$72))))</f>
        <v>2.5</v>
      </c>
      <c r="AZ682" s="159">
        <f>+(AU682*'Sheet1 (2)'!$C$77)+(AV682*'Sheet1 (2)'!$C$78)+(AW682*'Sheet1 (2)'!$C$79)+(AX682*'Sheet1 (2)'!$C$80)+(AY682*'Sheet1 (2)'!$C$81)</f>
        <v>3.4833333333333329</v>
      </c>
      <c r="BA682" s="213" t="str">
        <f t="shared" si="21"/>
        <v>Fair</v>
      </c>
      <c r="BE682">
        <f>IF(D682='Sheet1 (2)'!$C$61,'Sheet1 (2)'!$D$61*(counts^2)+'Sheet1 (2)'!$G$61*counts+'Sheet1 (2)'!$J$61,IF(D682='Sheet1 (2)'!$C$62,'Sheet1 (2)'!$D$62*counts+'Sheet1 (2)'!$G$62,IF(D682='Sheet1 (2)'!$C$63,'Sheet1 (2)'!$D$63*counts+'Sheet1 (2)'!$G$63,IF(D682='Sheet1 (2)'!$C$64,'Sheet1 (2)'!$D$64*counts+'Sheet1 (2)'!$G$64))))</f>
        <v>2.0984129299999998</v>
      </c>
    </row>
    <row r="683" spans="1:57" ht="12" customHeight="1">
      <c r="A683" s="145" t="s">
        <v>282</v>
      </c>
      <c r="B683" s="145" t="s">
        <v>76</v>
      </c>
      <c r="C683" s="170">
        <v>823</v>
      </c>
      <c r="D683" s="174" t="s">
        <v>77</v>
      </c>
      <c r="E683" s="171">
        <v>8</v>
      </c>
      <c r="F683" s="171">
        <v>2</v>
      </c>
      <c r="G683" s="171" t="s">
        <v>77</v>
      </c>
      <c r="H683" s="171">
        <v>1</v>
      </c>
      <c r="I683" s="171" t="s">
        <v>77</v>
      </c>
      <c r="J683" s="173" t="s">
        <v>80</v>
      </c>
      <c r="K683" s="173" t="s">
        <v>80</v>
      </c>
      <c r="L683" s="169">
        <f>VLOOKUP(CONCATENATE(J683,K683),'Sheet1 (2)'!$J$6:$K$26,2,FALSE)</f>
        <v>0</v>
      </c>
      <c r="M683" s="173" t="s">
        <v>83</v>
      </c>
      <c r="N683" s="173" t="s">
        <v>79</v>
      </c>
      <c r="O683" s="168">
        <f>VLOOKUP(CONCATENATE(M683,N683),'Sheet1 (2)'!$L$6:$M$26,2,FALSE)</f>
        <v>56.25</v>
      </c>
      <c r="P683" s="173" t="s">
        <v>83</v>
      </c>
      <c r="Q683" s="173" t="s">
        <v>83</v>
      </c>
      <c r="R683" s="168">
        <f>VLOOKUP(CONCATENATE(P683,Q683),'Sheet1 (2)'!$N$6:$O$26,2,FALSE)</f>
        <v>37.5</v>
      </c>
      <c r="S683" s="173" t="s">
        <v>80</v>
      </c>
      <c r="T683" s="173" t="s">
        <v>80</v>
      </c>
      <c r="U683" s="168">
        <f>VLOOKUP(CONCATENATE(S683,T683),'Sheet1 (2)'!$P$6:$Q$26,2,FALSE)</f>
        <v>0</v>
      </c>
      <c r="V683" s="173" t="s">
        <v>80</v>
      </c>
      <c r="W683" s="173" t="s">
        <v>80</v>
      </c>
      <c r="X683" s="168">
        <f>VLOOKUP(CONCATENATE(V683,W683),'Sheet1 (2)'!$R$6:$S$26,2,FALSE)</f>
        <v>0</v>
      </c>
      <c r="Y683" s="173" t="s">
        <v>80</v>
      </c>
      <c r="Z683" s="173" t="s">
        <v>80</v>
      </c>
      <c r="AA683" s="168">
        <f>VLOOKUP(CONCATENATE(Y683,Z683),'Sheet1 (2)'!$T$6:$U$26,2,FALSE)</f>
        <v>0</v>
      </c>
      <c r="AB683" s="173" t="s">
        <v>80</v>
      </c>
      <c r="AC683" s="173" t="s">
        <v>80</v>
      </c>
      <c r="AD683" s="168">
        <f>VLOOKUP(CONCATENATE(AB683,AC683),'Sheet1 (2)'!$X$6:$Y$26,2,FALSE)</f>
        <v>0</v>
      </c>
      <c r="AE683" s="173" t="s">
        <v>82</v>
      </c>
      <c r="AF683" s="173" t="s">
        <v>81</v>
      </c>
      <c r="AG683" s="168">
        <f>VLOOKUP(CONCATENATE(AE683,AF683),'Sheet1 (2)'!$Z$6:$AA$26,2,FALSE)</f>
        <v>66</v>
      </c>
      <c r="AH683" s="172"/>
      <c r="AI683" s="175"/>
      <c r="AJ683" s="140"/>
      <c r="AK683" s="176" t="s">
        <v>282</v>
      </c>
      <c r="AL683" s="176" t="s">
        <v>76</v>
      </c>
      <c r="AM683" s="170">
        <f t="shared" si="20"/>
        <v>823</v>
      </c>
      <c r="AN683" s="147"/>
      <c r="AO683" s="155"/>
      <c r="AP683" s="156"/>
      <c r="AQ683" s="157">
        <v>3.1926577996000001</v>
      </c>
      <c r="AR683" s="158"/>
      <c r="AS683" s="145">
        <f>LOOKUP(rufmkm,'Sheet1 (2)'!$V$62:$V$71,'Sheet1 (2)'!$W$62:$W$71)</f>
        <v>40</v>
      </c>
      <c r="AT683" s="140"/>
      <c r="AU683" s="157">
        <f>IF(IF(D683='Sheet1 (2)'!$C$69,'Sheet1 (2)'!$D$69*('Sheet1 (2)'!$D$72-rut_index)/'Sheet1 (2)'!$D$72,IF(shee2!D683='Sheet1 (2)'!$C$70,'Sheet1 (2)'!$D$70*('Sheet1 (2)'!$D$72-rut_index)/'Sheet1 (2)'!$D$72,IF(shee2!D683='Sheet1 (2)'!$C$71,'Sheet1 (2)'!$D$71*('Sheet1 (2)'!$D$72-rut_index)/'Sheet1 (2)'!$D$72)))&lt;0,0,IF(D683='Sheet1 (2)'!$C$69,'Sheet1 (2)'!$D$69*('Sheet1 (2)'!$D$72-rut_index)/'Sheet1 (2)'!$D$72,IF(shee2!D683='Sheet1 (2)'!$C$70,'Sheet1 (2)'!$D$70*('Sheet1 (2)'!$D$72-rut_index)/'Sheet1 (2)'!$D$72,IF(shee2!D683='Sheet1 (2)'!$C$71,'Sheet1 (2)'!$D$71*('Sheet1 (2)'!$D$72-rut_index)/'Sheet1 (2)'!$D$72))))</f>
        <v>5</v>
      </c>
      <c r="AV683" s="157">
        <f>IF(IF(D683='Sheet1 (2)'!$C$69,'Sheet1 (2)'!$D$69*('Sheet1 (2)'!$D$72-crack_s_index)/'Sheet1 (2)'!$D$72,IF(shee2!D683='Sheet1 (2)'!$C$70,'Sheet1 (2)'!$D$70*('Sheet1 (2)'!$D$72-crack_s_index)/'Sheet1 (2)'!$D$72,IF(shee2!D683='Sheet1 (2)'!$C$71,'Sheet1 (2)'!$D$71*('Sheet1 (2)'!$D$72-crack_s_index)/'Sheet1 (2)'!$D$72)))&lt;0,0,IF(D683='Sheet1 (2)'!$C$69,'Sheet1 (2)'!$D$69*('Sheet1 (2)'!$D$72-crack_s_index)/'Sheet1 (2)'!$D$72,IF(shee2!D683='Sheet1 (2)'!$C$70,'Sheet1 (2)'!$D$70*('Sheet1 (2)'!$D$72-crack_s_index)/'Sheet1 (2)'!$D$72,IF(shee2!D683='Sheet1 (2)'!$C$71,'Sheet1 (2)'!$D$71*('Sheet1 (2)'!$D$72-crack_s_index)/'Sheet1 (2)'!$D$72))))</f>
        <v>0.3125</v>
      </c>
      <c r="AW683" s="157">
        <f>IF(IF(D683='Sheet1 (2)'!$C$69,'Sheet1 (2)'!$D$69*('Sheet1 (2)'!$D$72-crack_t_index)/'Sheet1 (2)'!$D$72,IF(shee2!D683='Sheet1 (2)'!$C$70,'Sheet1 (2)'!$D$70*('Sheet1 (2)'!$D$72-crack_t_index)/'Sheet1 (2)'!$D$72,IF(shee2!D683='Sheet1 (2)'!$C$71,'Sheet1 (2)'!$D$71*('Sheet1 (2)'!$D$72-crack_t_index)/'Sheet1 (2)'!$D$72)))&lt;0,0,IF(D683='Sheet1 (2)'!$C$69,'Sheet1 (2)'!$D$69*('Sheet1 (2)'!$D$72-crack_t_index)/'Sheet1 (2)'!$D$72,IF(shee2!D683='Sheet1 (2)'!$C$70,'Sheet1 (2)'!$D$70*('Sheet1 (2)'!$D$72-crack_t_index)/'Sheet1 (2)'!$D$72,IF(shee2!D683='Sheet1 (2)'!$C$71,'Sheet1 (2)'!$D$71*('Sheet1 (2)'!$D$72-crack_t_index)/'Sheet1 (2)'!$D$72))))</f>
        <v>1.875</v>
      </c>
      <c r="AX683" s="157">
        <f>IF(IF(D683='Sheet1 (2)'!$C$69,'Sheet1 (2)'!$D$69*('Sheet1 (2)'!$D$72-rave_index)/'Sheet1 (2)'!$D$72,IF(shee2!D683='Sheet1 (2)'!$C$70,'Sheet1 (2)'!$D$70*('Sheet1 (2)'!$D$72-rave_index)/'Sheet1 (2)'!$D$72,IF(shee2!D683='Sheet1 (2)'!$C$71,'Sheet1 (2)'!$D$71*('Sheet1 (2)'!$D$72-rave_index)/'Sheet1 (2)'!$D$72)))&lt;0,0,IF(D683='Sheet1 (2)'!$C$69,'Sheet1 (2)'!$D$69*('Sheet1 (2)'!$D$72-rave_index)/'Sheet1 (2)'!$D$72,IF(shee2!D683='Sheet1 (2)'!$C$70,'Sheet1 (2)'!$D$70*('Sheet1 (2)'!$D$72-rave_index)/'Sheet1 (2)'!$D$72,IF(shee2!D683='Sheet1 (2)'!$C$71,'Sheet1 (2)'!$D$71*('Sheet1 (2)'!$D$72-rave_index)/'Sheet1 (2)'!$D$72))))</f>
        <v>5</v>
      </c>
      <c r="AY683" s="157">
        <f>IF(IF(D683='Sheet1 (2)'!$C$69,'Sheet1 (2)'!$D$69*('Sheet1 (2)'!$D$72-rough_index)/'Sheet1 (2)'!$D$72,IF(shee2!D683='Sheet1 (2)'!$C$70,'Sheet1 (2)'!$D$70*('Sheet1 (2)'!$D$72-rough_index)/'Sheet1 (2)'!$D$72,IF(shee2!D683='Sheet1 (2)'!$C$71,'Sheet1 (2)'!$D$71*('Sheet1 (2)'!$D$72-rough_index)/'Sheet1 (2)'!$D$72)))&lt;0,0,IF(D683='Sheet1 (2)'!$C$69,'Sheet1 (2)'!$D$69*('Sheet1 (2)'!$D$72-rough_index)/'Sheet1 (2)'!$D$72,IF(shee2!D683='Sheet1 (2)'!$C$70,'Sheet1 (2)'!$D$70*('Sheet1 (2)'!$D$72-rough_index)/'Sheet1 (2)'!$D$72,IF(shee2!D683='Sheet1 (2)'!$C$71,'Sheet1 (2)'!$D$71*('Sheet1 (2)'!$D$72-rough_index)/'Sheet1 (2)'!$D$72))))</f>
        <v>1.6666666666666667</v>
      </c>
      <c r="AZ683" s="159">
        <f>+(AU683*'Sheet1 (2)'!$C$77)+(AV683*'Sheet1 (2)'!$C$78)+(AW683*'Sheet1 (2)'!$C$79)+(AX683*'Sheet1 (2)'!$C$80)+(AY683*'Sheet1 (2)'!$C$81)</f>
        <v>2.1875</v>
      </c>
      <c r="BA683" s="213" t="str">
        <f t="shared" si="21"/>
        <v>Poor</v>
      </c>
      <c r="BE683">
        <f>IF(D683='Sheet1 (2)'!$C$61,'Sheet1 (2)'!$D$61*(counts^2)+'Sheet1 (2)'!$G$61*counts+'Sheet1 (2)'!$J$61,IF(D683='Sheet1 (2)'!$C$62,'Sheet1 (2)'!$D$62*counts+'Sheet1 (2)'!$G$62,IF(D683='Sheet1 (2)'!$C$63,'Sheet1 (2)'!$D$63*counts+'Sheet1 (2)'!$G$63,IF(D683='Sheet1 (2)'!$C$64,'Sheet1 (2)'!$D$64*counts+'Sheet1 (2)'!$G$64))))</f>
        <v>2.0984129299999998</v>
      </c>
    </row>
    <row r="684" spans="1:57" ht="12" customHeight="1">
      <c r="A684" s="145" t="s">
        <v>282</v>
      </c>
      <c r="B684" s="145" t="s">
        <v>76</v>
      </c>
      <c r="C684" s="170">
        <v>824</v>
      </c>
      <c r="D684" s="174" t="s">
        <v>77</v>
      </c>
      <c r="E684" s="171">
        <v>8</v>
      </c>
      <c r="F684" s="171">
        <v>2</v>
      </c>
      <c r="G684" s="171" t="s">
        <v>77</v>
      </c>
      <c r="H684" s="171">
        <v>1</v>
      </c>
      <c r="I684" s="171" t="s">
        <v>77</v>
      </c>
      <c r="J684" s="173" t="s">
        <v>80</v>
      </c>
      <c r="K684" s="173" t="s">
        <v>80</v>
      </c>
      <c r="L684" s="169">
        <f>VLOOKUP(CONCATENATE(J684,K684),'Sheet1 (2)'!$J$6:$K$26,2,FALSE)</f>
        <v>0</v>
      </c>
      <c r="M684" s="173" t="s">
        <v>83</v>
      </c>
      <c r="N684" s="173" t="s">
        <v>79</v>
      </c>
      <c r="O684" s="168">
        <f>VLOOKUP(CONCATENATE(M684,N684),'Sheet1 (2)'!$L$6:$M$26,2,FALSE)</f>
        <v>56.25</v>
      </c>
      <c r="P684" s="173" t="s">
        <v>83</v>
      </c>
      <c r="Q684" s="173" t="s">
        <v>83</v>
      </c>
      <c r="R684" s="168">
        <f>VLOOKUP(CONCATENATE(P684,Q684),'Sheet1 (2)'!$N$6:$O$26,2,FALSE)</f>
        <v>37.5</v>
      </c>
      <c r="S684" s="173" t="s">
        <v>80</v>
      </c>
      <c r="T684" s="173" t="s">
        <v>80</v>
      </c>
      <c r="U684" s="168">
        <f>VLOOKUP(CONCATENATE(S684,T684),'Sheet1 (2)'!$P$6:$Q$26,2,FALSE)</f>
        <v>0</v>
      </c>
      <c r="V684" s="173" t="s">
        <v>80</v>
      </c>
      <c r="W684" s="173" t="s">
        <v>80</v>
      </c>
      <c r="X684" s="168">
        <f>VLOOKUP(CONCATENATE(V684,W684),'Sheet1 (2)'!$R$6:$S$26,2,FALSE)</f>
        <v>0</v>
      </c>
      <c r="Y684" s="173" t="s">
        <v>80</v>
      </c>
      <c r="Z684" s="173" t="s">
        <v>80</v>
      </c>
      <c r="AA684" s="168">
        <f>VLOOKUP(CONCATENATE(Y684,Z684),'Sheet1 (2)'!$T$6:$U$26,2,FALSE)</f>
        <v>0</v>
      </c>
      <c r="AB684" s="173" t="s">
        <v>80</v>
      </c>
      <c r="AC684" s="173" t="s">
        <v>80</v>
      </c>
      <c r="AD684" s="168">
        <f>VLOOKUP(CONCATENATE(AB684,AC684),'Sheet1 (2)'!$X$6:$Y$26,2,FALSE)</f>
        <v>0</v>
      </c>
      <c r="AE684" s="173" t="s">
        <v>82</v>
      </c>
      <c r="AF684" s="173" t="s">
        <v>81</v>
      </c>
      <c r="AG684" s="168">
        <f>VLOOKUP(CONCATENATE(AE684,AF684),'Sheet1 (2)'!$Z$6:$AA$26,2,FALSE)</f>
        <v>66</v>
      </c>
      <c r="AH684" s="172"/>
      <c r="AI684" s="175"/>
      <c r="AJ684" s="140"/>
      <c r="AK684" s="176" t="s">
        <v>282</v>
      </c>
      <c r="AL684" s="176" t="s">
        <v>76</v>
      </c>
      <c r="AM684" s="170">
        <f t="shared" si="20"/>
        <v>824</v>
      </c>
      <c r="AN684" s="147"/>
      <c r="AO684" s="155"/>
      <c r="AP684" s="156"/>
      <c r="AQ684" s="157">
        <v>3.7412213045999998</v>
      </c>
      <c r="AR684" s="158"/>
      <c r="AS684" s="145">
        <f>LOOKUP(rufmkm,'Sheet1 (2)'!$V$62:$V$71,'Sheet1 (2)'!$W$62:$W$71)</f>
        <v>40</v>
      </c>
      <c r="AT684" s="140"/>
      <c r="AU684" s="157">
        <f>IF(IF(D684='Sheet1 (2)'!$C$69,'Sheet1 (2)'!$D$69*('Sheet1 (2)'!$D$72-rut_index)/'Sheet1 (2)'!$D$72,IF(shee2!D684='Sheet1 (2)'!$C$70,'Sheet1 (2)'!$D$70*('Sheet1 (2)'!$D$72-rut_index)/'Sheet1 (2)'!$D$72,IF(shee2!D684='Sheet1 (2)'!$C$71,'Sheet1 (2)'!$D$71*('Sheet1 (2)'!$D$72-rut_index)/'Sheet1 (2)'!$D$72)))&lt;0,0,IF(D684='Sheet1 (2)'!$C$69,'Sheet1 (2)'!$D$69*('Sheet1 (2)'!$D$72-rut_index)/'Sheet1 (2)'!$D$72,IF(shee2!D684='Sheet1 (2)'!$C$70,'Sheet1 (2)'!$D$70*('Sheet1 (2)'!$D$72-rut_index)/'Sheet1 (2)'!$D$72,IF(shee2!D684='Sheet1 (2)'!$C$71,'Sheet1 (2)'!$D$71*('Sheet1 (2)'!$D$72-rut_index)/'Sheet1 (2)'!$D$72))))</f>
        <v>5</v>
      </c>
      <c r="AV684" s="157">
        <f>IF(IF(D684='Sheet1 (2)'!$C$69,'Sheet1 (2)'!$D$69*('Sheet1 (2)'!$D$72-crack_s_index)/'Sheet1 (2)'!$D$72,IF(shee2!D684='Sheet1 (2)'!$C$70,'Sheet1 (2)'!$D$70*('Sheet1 (2)'!$D$72-crack_s_index)/'Sheet1 (2)'!$D$72,IF(shee2!D684='Sheet1 (2)'!$C$71,'Sheet1 (2)'!$D$71*('Sheet1 (2)'!$D$72-crack_s_index)/'Sheet1 (2)'!$D$72)))&lt;0,0,IF(D684='Sheet1 (2)'!$C$69,'Sheet1 (2)'!$D$69*('Sheet1 (2)'!$D$72-crack_s_index)/'Sheet1 (2)'!$D$72,IF(shee2!D684='Sheet1 (2)'!$C$70,'Sheet1 (2)'!$D$70*('Sheet1 (2)'!$D$72-crack_s_index)/'Sheet1 (2)'!$D$72,IF(shee2!D684='Sheet1 (2)'!$C$71,'Sheet1 (2)'!$D$71*('Sheet1 (2)'!$D$72-crack_s_index)/'Sheet1 (2)'!$D$72))))</f>
        <v>0.3125</v>
      </c>
      <c r="AW684" s="157">
        <f>IF(IF(D684='Sheet1 (2)'!$C$69,'Sheet1 (2)'!$D$69*('Sheet1 (2)'!$D$72-crack_t_index)/'Sheet1 (2)'!$D$72,IF(shee2!D684='Sheet1 (2)'!$C$70,'Sheet1 (2)'!$D$70*('Sheet1 (2)'!$D$72-crack_t_index)/'Sheet1 (2)'!$D$72,IF(shee2!D684='Sheet1 (2)'!$C$71,'Sheet1 (2)'!$D$71*('Sheet1 (2)'!$D$72-crack_t_index)/'Sheet1 (2)'!$D$72)))&lt;0,0,IF(D684='Sheet1 (2)'!$C$69,'Sheet1 (2)'!$D$69*('Sheet1 (2)'!$D$72-crack_t_index)/'Sheet1 (2)'!$D$72,IF(shee2!D684='Sheet1 (2)'!$C$70,'Sheet1 (2)'!$D$70*('Sheet1 (2)'!$D$72-crack_t_index)/'Sheet1 (2)'!$D$72,IF(shee2!D684='Sheet1 (2)'!$C$71,'Sheet1 (2)'!$D$71*('Sheet1 (2)'!$D$72-crack_t_index)/'Sheet1 (2)'!$D$72))))</f>
        <v>1.875</v>
      </c>
      <c r="AX684" s="157">
        <f>IF(IF(D684='Sheet1 (2)'!$C$69,'Sheet1 (2)'!$D$69*('Sheet1 (2)'!$D$72-rave_index)/'Sheet1 (2)'!$D$72,IF(shee2!D684='Sheet1 (2)'!$C$70,'Sheet1 (2)'!$D$70*('Sheet1 (2)'!$D$72-rave_index)/'Sheet1 (2)'!$D$72,IF(shee2!D684='Sheet1 (2)'!$C$71,'Sheet1 (2)'!$D$71*('Sheet1 (2)'!$D$72-rave_index)/'Sheet1 (2)'!$D$72)))&lt;0,0,IF(D684='Sheet1 (2)'!$C$69,'Sheet1 (2)'!$D$69*('Sheet1 (2)'!$D$72-rave_index)/'Sheet1 (2)'!$D$72,IF(shee2!D684='Sheet1 (2)'!$C$70,'Sheet1 (2)'!$D$70*('Sheet1 (2)'!$D$72-rave_index)/'Sheet1 (2)'!$D$72,IF(shee2!D684='Sheet1 (2)'!$C$71,'Sheet1 (2)'!$D$71*('Sheet1 (2)'!$D$72-rave_index)/'Sheet1 (2)'!$D$72))))</f>
        <v>5</v>
      </c>
      <c r="AY684" s="157">
        <f>IF(IF(D684='Sheet1 (2)'!$C$69,'Sheet1 (2)'!$D$69*('Sheet1 (2)'!$D$72-rough_index)/'Sheet1 (2)'!$D$72,IF(shee2!D684='Sheet1 (2)'!$C$70,'Sheet1 (2)'!$D$70*('Sheet1 (2)'!$D$72-rough_index)/'Sheet1 (2)'!$D$72,IF(shee2!D684='Sheet1 (2)'!$C$71,'Sheet1 (2)'!$D$71*('Sheet1 (2)'!$D$72-rough_index)/'Sheet1 (2)'!$D$72)))&lt;0,0,IF(D684='Sheet1 (2)'!$C$69,'Sheet1 (2)'!$D$69*('Sheet1 (2)'!$D$72-rough_index)/'Sheet1 (2)'!$D$72,IF(shee2!D684='Sheet1 (2)'!$C$70,'Sheet1 (2)'!$D$70*('Sheet1 (2)'!$D$72-rough_index)/'Sheet1 (2)'!$D$72,IF(shee2!D684='Sheet1 (2)'!$C$71,'Sheet1 (2)'!$D$71*('Sheet1 (2)'!$D$72-rough_index)/'Sheet1 (2)'!$D$72))))</f>
        <v>1.6666666666666667</v>
      </c>
      <c r="AZ684" s="159">
        <f>+(AU684*'Sheet1 (2)'!$C$77)+(AV684*'Sheet1 (2)'!$C$78)+(AW684*'Sheet1 (2)'!$C$79)+(AX684*'Sheet1 (2)'!$C$80)+(AY684*'Sheet1 (2)'!$C$81)</f>
        <v>2.1875</v>
      </c>
      <c r="BA684" s="213" t="str">
        <f t="shared" si="21"/>
        <v>Poor</v>
      </c>
      <c r="BE684">
        <f>IF(D684='Sheet1 (2)'!$C$61,'Sheet1 (2)'!$D$61*(counts^2)+'Sheet1 (2)'!$G$61*counts+'Sheet1 (2)'!$J$61,IF(D684='Sheet1 (2)'!$C$62,'Sheet1 (2)'!$D$62*counts+'Sheet1 (2)'!$G$62,IF(D684='Sheet1 (2)'!$C$63,'Sheet1 (2)'!$D$63*counts+'Sheet1 (2)'!$G$63,IF(D684='Sheet1 (2)'!$C$64,'Sheet1 (2)'!$D$64*counts+'Sheet1 (2)'!$G$64))))</f>
        <v>2.0984129299999998</v>
      </c>
    </row>
    <row r="685" spans="1:57" ht="12" customHeight="1">
      <c r="A685" s="145" t="s">
        <v>282</v>
      </c>
      <c r="B685" s="145" t="s">
        <v>76</v>
      </c>
      <c r="C685" s="170">
        <v>825</v>
      </c>
      <c r="D685" s="174" t="s">
        <v>77</v>
      </c>
      <c r="E685" s="171">
        <v>8</v>
      </c>
      <c r="F685" s="171">
        <v>2</v>
      </c>
      <c r="G685" s="171" t="s">
        <v>77</v>
      </c>
      <c r="H685" s="171">
        <v>1</v>
      </c>
      <c r="I685" s="171" t="s">
        <v>77</v>
      </c>
      <c r="J685" s="173" t="s">
        <v>80</v>
      </c>
      <c r="K685" s="173" t="s">
        <v>80</v>
      </c>
      <c r="L685" s="169">
        <f>VLOOKUP(CONCATENATE(J685,K685),'Sheet1 (2)'!$J$6:$K$26,2,FALSE)</f>
        <v>0</v>
      </c>
      <c r="M685" s="173" t="s">
        <v>83</v>
      </c>
      <c r="N685" s="173" t="s">
        <v>81</v>
      </c>
      <c r="O685" s="168">
        <f>VLOOKUP(CONCATENATE(M685,N685),'Sheet1 (2)'!$L$6:$M$26,2,FALSE)</f>
        <v>75</v>
      </c>
      <c r="P685" s="173" t="s">
        <v>83</v>
      </c>
      <c r="Q685" s="173" t="s">
        <v>79</v>
      </c>
      <c r="R685" s="168">
        <f>VLOOKUP(CONCATENATE(P685,Q685),'Sheet1 (2)'!$N$6:$O$26,2,FALSE)</f>
        <v>56.25</v>
      </c>
      <c r="S685" s="173" t="s">
        <v>80</v>
      </c>
      <c r="T685" s="173" t="s">
        <v>80</v>
      </c>
      <c r="U685" s="168">
        <f>VLOOKUP(CONCATENATE(S685,T685),'Sheet1 (2)'!$P$6:$Q$26,2,FALSE)</f>
        <v>0</v>
      </c>
      <c r="V685" s="173" t="s">
        <v>80</v>
      </c>
      <c r="W685" s="173" t="s">
        <v>80</v>
      </c>
      <c r="X685" s="168">
        <f>VLOOKUP(CONCATENATE(V685,W685),'Sheet1 (2)'!$R$6:$S$26,2,FALSE)</f>
        <v>0</v>
      </c>
      <c r="Y685" s="173" t="s">
        <v>80</v>
      </c>
      <c r="Z685" s="173" t="s">
        <v>80</v>
      </c>
      <c r="AA685" s="168">
        <f>VLOOKUP(CONCATENATE(Y685,Z685),'Sheet1 (2)'!$T$6:$U$26,2,FALSE)</f>
        <v>0</v>
      </c>
      <c r="AB685" s="173" t="s">
        <v>80</v>
      </c>
      <c r="AC685" s="173" t="s">
        <v>80</v>
      </c>
      <c r="AD685" s="168">
        <f>VLOOKUP(CONCATENATE(AB685,AC685),'Sheet1 (2)'!$X$6:$Y$26,2,FALSE)</f>
        <v>0</v>
      </c>
      <c r="AE685" s="173" t="s">
        <v>82</v>
      </c>
      <c r="AF685" s="173" t="s">
        <v>81</v>
      </c>
      <c r="AG685" s="168">
        <f>VLOOKUP(CONCATENATE(AE685,AF685),'Sheet1 (2)'!$Z$6:$AA$26,2,FALSE)</f>
        <v>66</v>
      </c>
      <c r="AH685" s="172"/>
      <c r="AI685" s="175"/>
      <c r="AJ685" s="140"/>
      <c r="AK685" s="176" t="s">
        <v>282</v>
      </c>
      <c r="AL685" s="176" t="s">
        <v>76</v>
      </c>
      <c r="AM685" s="170">
        <f t="shared" si="20"/>
        <v>825</v>
      </c>
      <c r="AN685" s="147"/>
      <c r="AO685" s="155"/>
      <c r="AP685" s="156"/>
      <c r="AQ685" s="157">
        <v>2.9024263311999996</v>
      </c>
      <c r="AR685" s="158"/>
      <c r="AS685" s="145">
        <f>LOOKUP(rufmkm,'Sheet1 (2)'!$V$62:$V$71,'Sheet1 (2)'!$W$62:$W$71)</f>
        <v>30</v>
      </c>
      <c r="AT685" s="140"/>
      <c r="AU685" s="157">
        <f>IF(IF(D685='Sheet1 (2)'!$C$69,'Sheet1 (2)'!$D$69*('Sheet1 (2)'!$D$72-rut_index)/'Sheet1 (2)'!$D$72,IF(shee2!D685='Sheet1 (2)'!$C$70,'Sheet1 (2)'!$D$70*('Sheet1 (2)'!$D$72-rut_index)/'Sheet1 (2)'!$D$72,IF(shee2!D685='Sheet1 (2)'!$C$71,'Sheet1 (2)'!$D$71*('Sheet1 (2)'!$D$72-rut_index)/'Sheet1 (2)'!$D$72)))&lt;0,0,IF(D685='Sheet1 (2)'!$C$69,'Sheet1 (2)'!$D$69*('Sheet1 (2)'!$D$72-rut_index)/'Sheet1 (2)'!$D$72,IF(shee2!D685='Sheet1 (2)'!$C$70,'Sheet1 (2)'!$D$70*('Sheet1 (2)'!$D$72-rut_index)/'Sheet1 (2)'!$D$72,IF(shee2!D685='Sheet1 (2)'!$C$71,'Sheet1 (2)'!$D$71*('Sheet1 (2)'!$D$72-rut_index)/'Sheet1 (2)'!$D$72))))</f>
        <v>5</v>
      </c>
      <c r="AV685" s="157">
        <f>IF(IF(D685='Sheet1 (2)'!$C$69,'Sheet1 (2)'!$D$69*('Sheet1 (2)'!$D$72-crack_s_index)/'Sheet1 (2)'!$D$72,IF(shee2!D685='Sheet1 (2)'!$C$70,'Sheet1 (2)'!$D$70*('Sheet1 (2)'!$D$72-crack_s_index)/'Sheet1 (2)'!$D$72,IF(shee2!D685='Sheet1 (2)'!$C$71,'Sheet1 (2)'!$D$71*('Sheet1 (2)'!$D$72-crack_s_index)/'Sheet1 (2)'!$D$72)))&lt;0,0,IF(D685='Sheet1 (2)'!$C$69,'Sheet1 (2)'!$D$69*('Sheet1 (2)'!$D$72-crack_s_index)/'Sheet1 (2)'!$D$72,IF(shee2!D685='Sheet1 (2)'!$C$70,'Sheet1 (2)'!$D$70*('Sheet1 (2)'!$D$72-crack_s_index)/'Sheet1 (2)'!$D$72,IF(shee2!D685='Sheet1 (2)'!$C$71,'Sheet1 (2)'!$D$71*('Sheet1 (2)'!$D$72-crack_s_index)/'Sheet1 (2)'!$D$72))))</f>
        <v>0</v>
      </c>
      <c r="AW685" s="157">
        <f>IF(IF(D685='Sheet1 (2)'!$C$69,'Sheet1 (2)'!$D$69*('Sheet1 (2)'!$D$72-crack_t_index)/'Sheet1 (2)'!$D$72,IF(shee2!D685='Sheet1 (2)'!$C$70,'Sheet1 (2)'!$D$70*('Sheet1 (2)'!$D$72-crack_t_index)/'Sheet1 (2)'!$D$72,IF(shee2!D685='Sheet1 (2)'!$C$71,'Sheet1 (2)'!$D$71*('Sheet1 (2)'!$D$72-crack_t_index)/'Sheet1 (2)'!$D$72)))&lt;0,0,IF(D685='Sheet1 (2)'!$C$69,'Sheet1 (2)'!$D$69*('Sheet1 (2)'!$D$72-crack_t_index)/'Sheet1 (2)'!$D$72,IF(shee2!D685='Sheet1 (2)'!$C$70,'Sheet1 (2)'!$D$70*('Sheet1 (2)'!$D$72-crack_t_index)/'Sheet1 (2)'!$D$72,IF(shee2!D685='Sheet1 (2)'!$C$71,'Sheet1 (2)'!$D$71*('Sheet1 (2)'!$D$72-crack_t_index)/'Sheet1 (2)'!$D$72))))</f>
        <v>0.3125</v>
      </c>
      <c r="AX685" s="157">
        <f>IF(IF(D685='Sheet1 (2)'!$C$69,'Sheet1 (2)'!$D$69*('Sheet1 (2)'!$D$72-rave_index)/'Sheet1 (2)'!$D$72,IF(shee2!D685='Sheet1 (2)'!$C$70,'Sheet1 (2)'!$D$70*('Sheet1 (2)'!$D$72-rave_index)/'Sheet1 (2)'!$D$72,IF(shee2!D685='Sheet1 (2)'!$C$71,'Sheet1 (2)'!$D$71*('Sheet1 (2)'!$D$72-rave_index)/'Sheet1 (2)'!$D$72)))&lt;0,0,IF(D685='Sheet1 (2)'!$C$69,'Sheet1 (2)'!$D$69*('Sheet1 (2)'!$D$72-rave_index)/'Sheet1 (2)'!$D$72,IF(shee2!D685='Sheet1 (2)'!$C$70,'Sheet1 (2)'!$D$70*('Sheet1 (2)'!$D$72-rave_index)/'Sheet1 (2)'!$D$72,IF(shee2!D685='Sheet1 (2)'!$C$71,'Sheet1 (2)'!$D$71*('Sheet1 (2)'!$D$72-rave_index)/'Sheet1 (2)'!$D$72))))</f>
        <v>5</v>
      </c>
      <c r="AY685" s="157">
        <f>IF(IF(D685='Sheet1 (2)'!$C$69,'Sheet1 (2)'!$D$69*('Sheet1 (2)'!$D$72-rough_index)/'Sheet1 (2)'!$D$72,IF(shee2!D685='Sheet1 (2)'!$C$70,'Sheet1 (2)'!$D$70*('Sheet1 (2)'!$D$72-rough_index)/'Sheet1 (2)'!$D$72,IF(shee2!D685='Sheet1 (2)'!$C$71,'Sheet1 (2)'!$D$71*('Sheet1 (2)'!$D$72-rough_index)/'Sheet1 (2)'!$D$72)))&lt;0,0,IF(D685='Sheet1 (2)'!$C$69,'Sheet1 (2)'!$D$69*('Sheet1 (2)'!$D$72-rough_index)/'Sheet1 (2)'!$D$72,IF(shee2!D685='Sheet1 (2)'!$C$70,'Sheet1 (2)'!$D$70*('Sheet1 (2)'!$D$72-rough_index)/'Sheet1 (2)'!$D$72,IF(shee2!D685='Sheet1 (2)'!$C$71,'Sheet1 (2)'!$D$71*('Sheet1 (2)'!$D$72-rough_index)/'Sheet1 (2)'!$D$72))))</f>
        <v>2.5</v>
      </c>
      <c r="AZ685" s="159">
        <f>+(AU685*'Sheet1 (2)'!$C$77)+(AV685*'Sheet1 (2)'!$C$78)+(AW685*'Sheet1 (2)'!$C$79)+(AX685*'Sheet1 (2)'!$C$80)+(AY685*'Sheet1 (2)'!$C$81)</f>
        <v>2.2625000000000002</v>
      </c>
      <c r="BA685" s="213" t="str">
        <f t="shared" si="21"/>
        <v>Poor</v>
      </c>
      <c r="BE685">
        <f>IF(D685='Sheet1 (2)'!$C$61,'Sheet1 (2)'!$D$61*(counts^2)+'Sheet1 (2)'!$G$61*counts+'Sheet1 (2)'!$J$61,IF(D685='Sheet1 (2)'!$C$62,'Sheet1 (2)'!$D$62*counts+'Sheet1 (2)'!$G$62,IF(D685='Sheet1 (2)'!$C$63,'Sheet1 (2)'!$D$63*counts+'Sheet1 (2)'!$G$63,IF(D685='Sheet1 (2)'!$C$64,'Sheet1 (2)'!$D$64*counts+'Sheet1 (2)'!$G$64))))</f>
        <v>2.0984129299999998</v>
      </c>
    </row>
    <row r="686" spans="1:57" ht="12" customHeight="1">
      <c r="A686" s="145" t="s">
        <v>282</v>
      </c>
      <c r="B686" s="145" t="s">
        <v>76</v>
      </c>
      <c r="C686" s="170">
        <v>826</v>
      </c>
      <c r="D686" s="174" t="s">
        <v>77</v>
      </c>
      <c r="E686" s="171">
        <v>8</v>
      </c>
      <c r="F686" s="171">
        <v>2</v>
      </c>
      <c r="G686" s="171" t="s">
        <v>77</v>
      </c>
      <c r="H686" s="171">
        <v>1</v>
      </c>
      <c r="I686" s="171" t="s">
        <v>77</v>
      </c>
      <c r="J686" s="173" t="s">
        <v>80</v>
      </c>
      <c r="K686" s="173" t="s">
        <v>80</v>
      </c>
      <c r="L686" s="169">
        <f>VLOOKUP(CONCATENATE(J686,K686),'Sheet1 (2)'!$J$6:$K$26,2,FALSE)</f>
        <v>0</v>
      </c>
      <c r="M686" s="173" t="s">
        <v>83</v>
      </c>
      <c r="N686" s="173" t="s">
        <v>79</v>
      </c>
      <c r="O686" s="168">
        <f>VLOOKUP(CONCATENATE(M686,N686),'Sheet1 (2)'!$L$6:$M$26,2,FALSE)</f>
        <v>56.25</v>
      </c>
      <c r="P686" s="173" t="s">
        <v>83</v>
      </c>
      <c r="Q686" s="173" t="s">
        <v>83</v>
      </c>
      <c r="R686" s="168">
        <f>VLOOKUP(CONCATENATE(P686,Q686),'Sheet1 (2)'!$N$6:$O$26,2,FALSE)</f>
        <v>37.5</v>
      </c>
      <c r="S686" s="173" t="s">
        <v>80</v>
      </c>
      <c r="T686" s="173" t="s">
        <v>80</v>
      </c>
      <c r="U686" s="168">
        <f>VLOOKUP(CONCATENATE(S686,T686),'Sheet1 (2)'!$P$6:$Q$26,2,FALSE)</f>
        <v>0</v>
      </c>
      <c r="V686" s="173" t="s">
        <v>80</v>
      </c>
      <c r="W686" s="173" t="s">
        <v>80</v>
      </c>
      <c r="X686" s="168">
        <f>VLOOKUP(CONCATENATE(V686,W686),'Sheet1 (2)'!$R$6:$S$26,2,FALSE)</f>
        <v>0</v>
      </c>
      <c r="Y686" s="173" t="s">
        <v>80</v>
      </c>
      <c r="Z686" s="173" t="s">
        <v>80</v>
      </c>
      <c r="AA686" s="168">
        <f>VLOOKUP(CONCATENATE(Y686,Z686),'Sheet1 (2)'!$T$6:$U$26,2,FALSE)</f>
        <v>0</v>
      </c>
      <c r="AB686" s="173" t="s">
        <v>80</v>
      </c>
      <c r="AC686" s="173" t="s">
        <v>80</v>
      </c>
      <c r="AD686" s="168">
        <f>VLOOKUP(CONCATENATE(AB686,AC686),'Sheet1 (2)'!$X$6:$Y$26,2,FALSE)</f>
        <v>0</v>
      </c>
      <c r="AE686" s="173" t="s">
        <v>82</v>
      </c>
      <c r="AF686" s="173" t="s">
        <v>81</v>
      </c>
      <c r="AG686" s="168">
        <f>VLOOKUP(CONCATENATE(AE686,AF686),'Sheet1 (2)'!$Z$6:$AA$26,2,FALSE)</f>
        <v>66</v>
      </c>
      <c r="AH686" s="172"/>
      <c r="AI686" s="175"/>
      <c r="AJ686" s="140"/>
      <c r="AK686" s="176" t="s">
        <v>282</v>
      </c>
      <c r="AL686" s="176" t="s">
        <v>76</v>
      </c>
      <c r="AM686" s="170">
        <f t="shared" si="20"/>
        <v>826</v>
      </c>
      <c r="AN686" s="147"/>
      <c r="AO686" s="155"/>
      <c r="AP686" s="156"/>
      <c r="AQ686" s="157">
        <v>2.5564472006000001</v>
      </c>
      <c r="AR686" s="158"/>
      <c r="AS686" s="145">
        <f>LOOKUP(rufmkm,'Sheet1 (2)'!$V$62:$V$71,'Sheet1 (2)'!$W$62:$W$71)</f>
        <v>30</v>
      </c>
      <c r="AT686" s="140"/>
      <c r="AU686" s="157">
        <f>IF(IF(D686='Sheet1 (2)'!$C$69,'Sheet1 (2)'!$D$69*('Sheet1 (2)'!$D$72-rut_index)/'Sheet1 (2)'!$D$72,IF(shee2!D686='Sheet1 (2)'!$C$70,'Sheet1 (2)'!$D$70*('Sheet1 (2)'!$D$72-rut_index)/'Sheet1 (2)'!$D$72,IF(shee2!D686='Sheet1 (2)'!$C$71,'Sheet1 (2)'!$D$71*('Sheet1 (2)'!$D$72-rut_index)/'Sheet1 (2)'!$D$72)))&lt;0,0,IF(D686='Sheet1 (2)'!$C$69,'Sheet1 (2)'!$D$69*('Sheet1 (2)'!$D$72-rut_index)/'Sheet1 (2)'!$D$72,IF(shee2!D686='Sheet1 (2)'!$C$70,'Sheet1 (2)'!$D$70*('Sheet1 (2)'!$D$72-rut_index)/'Sheet1 (2)'!$D$72,IF(shee2!D686='Sheet1 (2)'!$C$71,'Sheet1 (2)'!$D$71*('Sheet1 (2)'!$D$72-rut_index)/'Sheet1 (2)'!$D$72))))</f>
        <v>5</v>
      </c>
      <c r="AV686" s="157">
        <f>IF(IF(D686='Sheet1 (2)'!$C$69,'Sheet1 (2)'!$D$69*('Sheet1 (2)'!$D$72-crack_s_index)/'Sheet1 (2)'!$D$72,IF(shee2!D686='Sheet1 (2)'!$C$70,'Sheet1 (2)'!$D$70*('Sheet1 (2)'!$D$72-crack_s_index)/'Sheet1 (2)'!$D$72,IF(shee2!D686='Sheet1 (2)'!$C$71,'Sheet1 (2)'!$D$71*('Sheet1 (2)'!$D$72-crack_s_index)/'Sheet1 (2)'!$D$72)))&lt;0,0,IF(D686='Sheet1 (2)'!$C$69,'Sheet1 (2)'!$D$69*('Sheet1 (2)'!$D$72-crack_s_index)/'Sheet1 (2)'!$D$72,IF(shee2!D686='Sheet1 (2)'!$C$70,'Sheet1 (2)'!$D$70*('Sheet1 (2)'!$D$72-crack_s_index)/'Sheet1 (2)'!$D$72,IF(shee2!D686='Sheet1 (2)'!$C$71,'Sheet1 (2)'!$D$71*('Sheet1 (2)'!$D$72-crack_s_index)/'Sheet1 (2)'!$D$72))))</f>
        <v>0.3125</v>
      </c>
      <c r="AW686" s="157">
        <f>IF(IF(D686='Sheet1 (2)'!$C$69,'Sheet1 (2)'!$D$69*('Sheet1 (2)'!$D$72-crack_t_index)/'Sheet1 (2)'!$D$72,IF(shee2!D686='Sheet1 (2)'!$C$70,'Sheet1 (2)'!$D$70*('Sheet1 (2)'!$D$72-crack_t_index)/'Sheet1 (2)'!$D$72,IF(shee2!D686='Sheet1 (2)'!$C$71,'Sheet1 (2)'!$D$71*('Sheet1 (2)'!$D$72-crack_t_index)/'Sheet1 (2)'!$D$72)))&lt;0,0,IF(D686='Sheet1 (2)'!$C$69,'Sheet1 (2)'!$D$69*('Sheet1 (2)'!$D$72-crack_t_index)/'Sheet1 (2)'!$D$72,IF(shee2!D686='Sheet1 (2)'!$C$70,'Sheet1 (2)'!$D$70*('Sheet1 (2)'!$D$72-crack_t_index)/'Sheet1 (2)'!$D$72,IF(shee2!D686='Sheet1 (2)'!$C$71,'Sheet1 (2)'!$D$71*('Sheet1 (2)'!$D$72-crack_t_index)/'Sheet1 (2)'!$D$72))))</f>
        <v>1.875</v>
      </c>
      <c r="AX686" s="157">
        <f>IF(IF(D686='Sheet1 (2)'!$C$69,'Sheet1 (2)'!$D$69*('Sheet1 (2)'!$D$72-rave_index)/'Sheet1 (2)'!$D$72,IF(shee2!D686='Sheet1 (2)'!$C$70,'Sheet1 (2)'!$D$70*('Sheet1 (2)'!$D$72-rave_index)/'Sheet1 (2)'!$D$72,IF(shee2!D686='Sheet1 (2)'!$C$71,'Sheet1 (2)'!$D$71*('Sheet1 (2)'!$D$72-rave_index)/'Sheet1 (2)'!$D$72)))&lt;0,0,IF(D686='Sheet1 (2)'!$C$69,'Sheet1 (2)'!$D$69*('Sheet1 (2)'!$D$72-rave_index)/'Sheet1 (2)'!$D$72,IF(shee2!D686='Sheet1 (2)'!$C$70,'Sheet1 (2)'!$D$70*('Sheet1 (2)'!$D$72-rave_index)/'Sheet1 (2)'!$D$72,IF(shee2!D686='Sheet1 (2)'!$C$71,'Sheet1 (2)'!$D$71*('Sheet1 (2)'!$D$72-rave_index)/'Sheet1 (2)'!$D$72))))</f>
        <v>5</v>
      </c>
      <c r="AY686" s="157">
        <f>IF(IF(D686='Sheet1 (2)'!$C$69,'Sheet1 (2)'!$D$69*('Sheet1 (2)'!$D$72-rough_index)/'Sheet1 (2)'!$D$72,IF(shee2!D686='Sheet1 (2)'!$C$70,'Sheet1 (2)'!$D$70*('Sheet1 (2)'!$D$72-rough_index)/'Sheet1 (2)'!$D$72,IF(shee2!D686='Sheet1 (2)'!$C$71,'Sheet1 (2)'!$D$71*('Sheet1 (2)'!$D$72-rough_index)/'Sheet1 (2)'!$D$72)))&lt;0,0,IF(D686='Sheet1 (2)'!$C$69,'Sheet1 (2)'!$D$69*('Sheet1 (2)'!$D$72-rough_index)/'Sheet1 (2)'!$D$72,IF(shee2!D686='Sheet1 (2)'!$C$70,'Sheet1 (2)'!$D$70*('Sheet1 (2)'!$D$72-rough_index)/'Sheet1 (2)'!$D$72,IF(shee2!D686='Sheet1 (2)'!$C$71,'Sheet1 (2)'!$D$71*('Sheet1 (2)'!$D$72-rough_index)/'Sheet1 (2)'!$D$72))))</f>
        <v>2.5</v>
      </c>
      <c r="AZ686" s="159">
        <f>+(AU686*'Sheet1 (2)'!$C$77)+(AV686*'Sheet1 (2)'!$C$78)+(AW686*'Sheet1 (2)'!$C$79)+(AX686*'Sheet1 (2)'!$C$80)+(AY686*'Sheet1 (2)'!$C$81)</f>
        <v>2.4375</v>
      </c>
      <c r="BA686" s="213" t="str">
        <f t="shared" si="21"/>
        <v>Poor</v>
      </c>
      <c r="BE686">
        <f>IF(D686='Sheet1 (2)'!$C$61,'Sheet1 (2)'!$D$61*(counts^2)+'Sheet1 (2)'!$G$61*counts+'Sheet1 (2)'!$J$61,IF(D686='Sheet1 (2)'!$C$62,'Sheet1 (2)'!$D$62*counts+'Sheet1 (2)'!$G$62,IF(D686='Sheet1 (2)'!$C$63,'Sheet1 (2)'!$D$63*counts+'Sheet1 (2)'!$G$63,IF(D686='Sheet1 (2)'!$C$64,'Sheet1 (2)'!$D$64*counts+'Sheet1 (2)'!$G$64))))</f>
        <v>2.0984129299999998</v>
      </c>
    </row>
    <row r="687" spans="1:57" ht="12" customHeight="1">
      <c r="A687" s="145" t="s">
        <v>282</v>
      </c>
      <c r="B687" s="145" t="s">
        <v>76</v>
      </c>
      <c r="C687" s="170">
        <v>827</v>
      </c>
      <c r="D687" s="174" t="s">
        <v>77</v>
      </c>
      <c r="E687" s="171">
        <v>8</v>
      </c>
      <c r="F687" s="171">
        <v>2</v>
      </c>
      <c r="G687" s="171" t="s">
        <v>77</v>
      </c>
      <c r="H687" s="171">
        <v>1</v>
      </c>
      <c r="I687" s="171" t="s">
        <v>77</v>
      </c>
      <c r="J687" s="173" t="s">
        <v>80</v>
      </c>
      <c r="K687" s="173" t="s">
        <v>80</v>
      </c>
      <c r="L687" s="169">
        <f>VLOOKUP(CONCATENATE(J687,K687),'Sheet1 (2)'!$J$6:$K$26,2,FALSE)</f>
        <v>0</v>
      </c>
      <c r="M687" s="173" t="s">
        <v>83</v>
      </c>
      <c r="N687" s="173" t="s">
        <v>79</v>
      </c>
      <c r="O687" s="168">
        <f>VLOOKUP(CONCATENATE(M687,N687),'Sheet1 (2)'!$L$6:$M$26,2,FALSE)</f>
        <v>56.25</v>
      </c>
      <c r="P687" s="173" t="s">
        <v>83</v>
      </c>
      <c r="Q687" s="173" t="s">
        <v>79</v>
      </c>
      <c r="R687" s="168">
        <f>VLOOKUP(CONCATENATE(P687,Q687),'Sheet1 (2)'!$N$6:$O$26,2,FALSE)</f>
        <v>56.25</v>
      </c>
      <c r="S687" s="173" t="s">
        <v>80</v>
      </c>
      <c r="T687" s="173" t="s">
        <v>80</v>
      </c>
      <c r="U687" s="168">
        <f>VLOOKUP(CONCATENATE(S687,T687),'Sheet1 (2)'!$P$6:$Q$26,2,FALSE)</f>
        <v>0</v>
      </c>
      <c r="V687" s="173" t="s">
        <v>80</v>
      </c>
      <c r="W687" s="173" t="s">
        <v>80</v>
      </c>
      <c r="X687" s="168">
        <f>VLOOKUP(CONCATENATE(V687,W687),'Sheet1 (2)'!$R$6:$S$26,2,FALSE)</f>
        <v>0</v>
      </c>
      <c r="Y687" s="173" t="s">
        <v>80</v>
      </c>
      <c r="Z687" s="173" t="s">
        <v>80</v>
      </c>
      <c r="AA687" s="168">
        <f>VLOOKUP(CONCATENATE(Y687,Z687),'Sheet1 (2)'!$T$6:$U$26,2,FALSE)</f>
        <v>0</v>
      </c>
      <c r="AB687" s="173" t="s">
        <v>80</v>
      </c>
      <c r="AC687" s="173" t="s">
        <v>80</v>
      </c>
      <c r="AD687" s="168">
        <f>VLOOKUP(CONCATENATE(AB687,AC687),'Sheet1 (2)'!$X$6:$Y$26,2,FALSE)</f>
        <v>0</v>
      </c>
      <c r="AE687" s="173" t="s">
        <v>82</v>
      </c>
      <c r="AF687" s="173" t="s">
        <v>81</v>
      </c>
      <c r="AG687" s="168">
        <f>VLOOKUP(CONCATENATE(AE687,AF687),'Sheet1 (2)'!$Z$6:$AA$26,2,FALSE)</f>
        <v>66</v>
      </c>
      <c r="AH687" s="172"/>
      <c r="AI687" s="175"/>
      <c r="AJ687" s="140"/>
      <c r="AK687" s="176" t="s">
        <v>282</v>
      </c>
      <c r="AL687" s="176" t="s">
        <v>76</v>
      </c>
      <c r="AM687" s="170">
        <f t="shared" si="20"/>
        <v>827</v>
      </c>
      <c r="AN687" s="147"/>
      <c r="AO687" s="155"/>
      <c r="AP687" s="156"/>
      <c r="AQ687" s="157">
        <v>2.5934331944000002</v>
      </c>
      <c r="AR687" s="158"/>
      <c r="AS687" s="145">
        <f>LOOKUP(rufmkm,'Sheet1 (2)'!$V$62:$V$71,'Sheet1 (2)'!$W$62:$W$71)</f>
        <v>30</v>
      </c>
      <c r="AT687" s="140"/>
      <c r="AU687" s="157">
        <f>IF(IF(D687='Sheet1 (2)'!$C$69,'Sheet1 (2)'!$D$69*('Sheet1 (2)'!$D$72-rut_index)/'Sheet1 (2)'!$D$72,IF(shee2!D687='Sheet1 (2)'!$C$70,'Sheet1 (2)'!$D$70*('Sheet1 (2)'!$D$72-rut_index)/'Sheet1 (2)'!$D$72,IF(shee2!D687='Sheet1 (2)'!$C$71,'Sheet1 (2)'!$D$71*('Sheet1 (2)'!$D$72-rut_index)/'Sheet1 (2)'!$D$72)))&lt;0,0,IF(D687='Sheet1 (2)'!$C$69,'Sheet1 (2)'!$D$69*('Sheet1 (2)'!$D$72-rut_index)/'Sheet1 (2)'!$D$72,IF(shee2!D687='Sheet1 (2)'!$C$70,'Sheet1 (2)'!$D$70*('Sheet1 (2)'!$D$72-rut_index)/'Sheet1 (2)'!$D$72,IF(shee2!D687='Sheet1 (2)'!$C$71,'Sheet1 (2)'!$D$71*('Sheet1 (2)'!$D$72-rut_index)/'Sheet1 (2)'!$D$72))))</f>
        <v>5</v>
      </c>
      <c r="AV687" s="157">
        <f>IF(IF(D687='Sheet1 (2)'!$C$69,'Sheet1 (2)'!$D$69*('Sheet1 (2)'!$D$72-crack_s_index)/'Sheet1 (2)'!$D$72,IF(shee2!D687='Sheet1 (2)'!$C$70,'Sheet1 (2)'!$D$70*('Sheet1 (2)'!$D$72-crack_s_index)/'Sheet1 (2)'!$D$72,IF(shee2!D687='Sheet1 (2)'!$C$71,'Sheet1 (2)'!$D$71*('Sheet1 (2)'!$D$72-crack_s_index)/'Sheet1 (2)'!$D$72)))&lt;0,0,IF(D687='Sheet1 (2)'!$C$69,'Sheet1 (2)'!$D$69*('Sheet1 (2)'!$D$72-crack_s_index)/'Sheet1 (2)'!$D$72,IF(shee2!D687='Sheet1 (2)'!$C$70,'Sheet1 (2)'!$D$70*('Sheet1 (2)'!$D$72-crack_s_index)/'Sheet1 (2)'!$D$72,IF(shee2!D687='Sheet1 (2)'!$C$71,'Sheet1 (2)'!$D$71*('Sheet1 (2)'!$D$72-crack_s_index)/'Sheet1 (2)'!$D$72))))</f>
        <v>0.3125</v>
      </c>
      <c r="AW687" s="157">
        <f>IF(IF(D687='Sheet1 (2)'!$C$69,'Sheet1 (2)'!$D$69*('Sheet1 (2)'!$D$72-crack_t_index)/'Sheet1 (2)'!$D$72,IF(shee2!D687='Sheet1 (2)'!$C$70,'Sheet1 (2)'!$D$70*('Sheet1 (2)'!$D$72-crack_t_index)/'Sheet1 (2)'!$D$72,IF(shee2!D687='Sheet1 (2)'!$C$71,'Sheet1 (2)'!$D$71*('Sheet1 (2)'!$D$72-crack_t_index)/'Sheet1 (2)'!$D$72)))&lt;0,0,IF(D687='Sheet1 (2)'!$C$69,'Sheet1 (2)'!$D$69*('Sheet1 (2)'!$D$72-crack_t_index)/'Sheet1 (2)'!$D$72,IF(shee2!D687='Sheet1 (2)'!$C$70,'Sheet1 (2)'!$D$70*('Sheet1 (2)'!$D$72-crack_t_index)/'Sheet1 (2)'!$D$72,IF(shee2!D687='Sheet1 (2)'!$C$71,'Sheet1 (2)'!$D$71*('Sheet1 (2)'!$D$72-crack_t_index)/'Sheet1 (2)'!$D$72))))</f>
        <v>0.3125</v>
      </c>
      <c r="AX687" s="157">
        <f>IF(IF(D687='Sheet1 (2)'!$C$69,'Sheet1 (2)'!$D$69*('Sheet1 (2)'!$D$72-rave_index)/'Sheet1 (2)'!$D$72,IF(shee2!D687='Sheet1 (2)'!$C$70,'Sheet1 (2)'!$D$70*('Sheet1 (2)'!$D$72-rave_index)/'Sheet1 (2)'!$D$72,IF(shee2!D687='Sheet1 (2)'!$C$71,'Sheet1 (2)'!$D$71*('Sheet1 (2)'!$D$72-rave_index)/'Sheet1 (2)'!$D$72)))&lt;0,0,IF(D687='Sheet1 (2)'!$C$69,'Sheet1 (2)'!$D$69*('Sheet1 (2)'!$D$72-rave_index)/'Sheet1 (2)'!$D$72,IF(shee2!D687='Sheet1 (2)'!$C$70,'Sheet1 (2)'!$D$70*('Sheet1 (2)'!$D$72-rave_index)/'Sheet1 (2)'!$D$72,IF(shee2!D687='Sheet1 (2)'!$C$71,'Sheet1 (2)'!$D$71*('Sheet1 (2)'!$D$72-rave_index)/'Sheet1 (2)'!$D$72))))</f>
        <v>5</v>
      </c>
      <c r="AY687" s="157">
        <f>IF(IF(D687='Sheet1 (2)'!$C$69,'Sheet1 (2)'!$D$69*('Sheet1 (2)'!$D$72-rough_index)/'Sheet1 (2)'!$D$72,IF(shee2!D687='Sheet1 (2)'!$C$70,'Sheet1 (2)'!$D$70*('Sheet1 (2)'!$D$72-rough_index)/'Sheet1 (2)'!$D$72,IF(shee2!D687='Sheet1 (2)'!$C$71,'Sheet1 (2)'!$D$71*('Sheet1 (2)'!$D$72-rough_index)/'Sheet1 (2)'!$D$72)))&lt;0,0,IF(D687='Sheet1 (2)'!$C$69,'Sheet1 (2)'!$D$69*('Sheet1 (2)'!$D$72-rough_index)/'Sheet1 (2)'!$D$72,IF(shee2!D687='Sheet1 (2)'!$C$70,'Sheet1 (2)'!$D$70*('Sheet1 (2)'!$D$72-rough_index)/'Sheet1 (2)'!$D$72,IF(shee2!D687='Sheet1 (2)'!$C$71,'Sheet1 (2)'!$D$71*('Sheet1 (2)'!$D$72-rough_index)/'Sheet1 (2)'!$D$72))))</f>
        <v>2.5</v>
      </c>
      <c r="AZ687" s="159">
        <f>+(AU687*'Sheet1 (2)'!$C$77)+(AV687*'Sheet1 (2)'!$C$78)+(AW687*'Sheet1 (2)'!$C$79)+(AX687*'Sheet1 (2)'!$C$80)+(AY687*'Sheet1 (2)'!$C$81)</f>
        <v>2.375</v>
      </c>
      <c r="BA687" s="213" t="str">
        <f t="shared" si="21"/>
        <v>Poor</v>
      </c>
      <c r="BE687">
        <f>IF(D687='Sheet1 (2)'!$C$61,'Sheet1 (2)'!$D$61*(counts^2)+'Sheet1 (2)'!$G$61*counts+'Sheet1 (2)'!$J$61,IF(D687='Sheet1 (2)'!$C$62,'Sheet1 (2)'!$D$62*counts+'Sheet1 (2)'!$G$62,IF(D687='Sheet1 (2)'!$C$63,'Sheet1 (2)'!$D$63*counts+'Sheet1 (2)'!$G$63,IF(D687='Sheet1 (2)'!$C$64,'Sheet1 (2)'!$D$64*counts+'Sheet1 (2)'!$G$64))))</f>
        <v>2.0984129299999998</v>
      </c>
    </row>
    <row r="688" spans="1:57" ht="12" customHeight="1">
      <c r="A688" s="145" t="s">
        <v>282</v>
      </c>
      <c r="B688" s="145" t="s">
        <v>76</v>
      </c>
      <c r="C688" s="170">
        <v>828</v>
      </c>
      <c r="D688" s="174" t="s">
        <v>77</v>
      </c>
      <c r="E688" s="171">
        <v>8</v>
      </c>
      <c r="F688" s="171">
        <v>2</v>
      </c>
      <c r="G688" s="171" t="s">
        <v>77</v>
      </c>
      <c r="H688" s="171">
        <v>1</v>
      </c>
      <c r="I688" s="171" t="s">
        <v>77</v>
      </c>
      <c r="J688" s="173" t="s">
        <v>80</v>
      </c>
      <c r="K688" s="173" t="s">
        <v>80</v>
      </c>
      <c r="L688" s="169">
        <f>VLOOKUP(CONCATENATE(J688,K688),'Sheet1 (2)'!$J$6:$K$26,2,FALSE)</f>
        <v>0</v>
      </c>
      <c r="M688" s="173" t="s">
        <v>83</v>
      </c>
      <c r="N688" s="173" t="s">
        <v>79</v>
      </c>
      <c r="O688" s="168">
        <f>VLOOKUP(CONCATENATE(M688,N688),'Sheet1 (2)'!$L$6:$M$26,2,FALSE)</f>
        <v>56.25</v>
      </c>
      <c r="P688" s="173" t="s">
        <v>83</v>
      </c>
      <c r="Q688" s="173" t="s">
        <v>79</v>
      </c>
      <c r="R688" s="168">
        <f>VLOOKUP(CONCATENATE(P688,Q688),'Sheet1 (2)'!$N$6:$O$26,2,FALSE)</f>
        <v>56.25</v>
      </c>
      <c r="S688" s="173" t="s">
        <v>80</v>
      </c>
      <c r="T688" s="173" t="s">
        <v>80</v>
      </c>
      <c r="U688" s="168">
        <f>VLOOKUP(CONCATENATE(S688,T688),'Sheet1 (2)'!$P$6:$Q$26,2,FALSE)</f>
        <v>0</v>
      </c>
      <c r="V688" s="173" t="s">
        <v>80</v>
      </c>
      <c r="W688" s="173" t="s">
        <v>80</v>
      </c>
      <c r="X688" s="168">
        <f>VLOOKUP(CONCATENATE(V688,W688),'Sheet1 (2)'!$R$6:$S$26,2,FALSE)</f>
        <v>0</v>
      </c>
      <c r="Y688" s="173" t="s">
        <v>80</v>
      </c>
      <c r="Z688" s="173" t="s">
        <v>80</v>
      </c>
      <c r="AA688" s="168">
        <f>VLOOKUP(CONCATENATE(Y688,Z688),'Sheet1 (2)'!$T$6:$U$26,2,FALSE)</f>
        <v>0</v>
      </c>
      <c r="AB688" s="173" t="s">
        <v>80</v>
      </c>
      <c r="AC688" s="173" t="s">
        <v>80</v>
      </c>
      <c r="AD688" s="168">
        <f>VLOOKUP(CONCATENATE(AB688,AC688),'Sheet1 (2)'!$X$6:$Y$26,2,FALSE)</f>
        <v>0</v>
      </c>
      <c r="AE688" s="173" t="s">
        <v>82</v>
      </c>
      <c r="AF688" s="173" t="s">
        <v>81</v>
      </c>
      <c r="AG688" s="168">
        <f>VLOOKUP(CONCATENATE(AE688,AF688),'Sheet1 (2)'!$Z$6:$AA$26,2,FALSE)</f>
        <v>66</v>
      </c>
      <c r="AH688" s="172"/>
      <c r="AI688" s="175"/>
      <c r="AJ688" s="140"/>
      <c r="AK688" s="176" t="s">
        <v>282</v>
      </c>
      <c r="AL688" s="176" t="s">
        <v>76</v>
      </c>
      <c r="AM688" s="170">
        <f t="shared" si="20"/>
        <v>828</v>
      </c>
      <c r="AN688" s="147"/>
      <c r="AO688" s="155"/>
      <c r="AP688" s="156"/>
      <c r="AQ688" s="157">
        <v>2.4884777146000001</v>
      </c>
      <c r="AR688" s="158"/>
      <c r="AS688" s="145">
        <f>LOOKUP(rufmkm,'Sheet1 (2)'!$V$62:$V$71,'Sheet1 (2)'!$W$62:$W$71)</f>
        <v>30</v>
      </c>
      <c r="AT688" s="140"/>
      <c r="AU688" s="157">
        <f>IF(IF(D688='Sheet1 (2)'!$C$69,'Sheet1 (2)'!$D$69*('Sheet1 (2)'!$D$72-rut_index)/'Sheet1 (2)'!$D$72,IF(shee2!D688='Sheet1 (2)'!$C$70,'Sheet1 (2)'!$D$70*('Sheet1 (2)'!$D$72-rut_index)/'Sheet1 (2)'!$D$72,IF(shee2!D688='Sheet1 (2)'!$C$71,'Sheet1 (2)'!$D$71*('Sheet1 (2)'!$D$72-rut_index)/'Sheet1 (2)'!$D$72)))&lt;0,0,IF(D688='Sheet1 (2)'!$C$69,'Sheet1 (2)'!$D$69*('Sheet1 (2)'!$D$72-rut_index)/'Sheet1 (2)'!$D$72,IF(shee2!D688='Sheet1 (2)'!$C$70,'Sheet1 (2)'!$D$70*('Sheet1 (2)'!$D$72-rut_index)/'Sheet1 (2)'!$D$72,IF(shee2!D688='Sheet1 (2)'!$C$71,'Sheet1 (2)'!$D$71*('Sheet1 (2)'!$D$72-rut_index)/'Sheet1 (2)'!$D$72))))</f>
        <v>5</v>
      </c>
      <c r="AV688" s="157">
        <f>IF(IF(D688='Sheet1 (2)'!$C$69,'Sheet1 (2)'!$D$69*('Sheet1 (2)'!$D$72-crack_s_index)/'Sheet1 (2)'!$D$72,IF(shee2!D688='Sheet1 (2)'!$C$70,'Sheet1 (2)'!$D$70*('Sheet1 (2)'!$D$72-crack_s_index)/'Sheet1 (2)'!$D$72,IF(shee2!D688='Sheet1 (2)'!$C$71,'Sheet1 (2)'!$D$71*('Sheet1 (2)'!$D$72-crack_s_index)/'Sheet1 (2)'!$D$72)))&lt;0,0,IF(D688='Sheet1 (2)'!$C$69,'Sheet1 (2)'!$D$69*('Sheet1 (2)'!$D$72-crack_s_index)/'Sheet1 (2)'!$D$72,IF(shee2!D688='Sheet1 (2)'!$C$70,'Sheet1 (2)'!$D$70*('Sheet1 (2)'!$D$72-crack_s_index)/'Sheet1 (2)'!$D$72,IF(shee2!D688='Sheet1 (2)'!$C$71,'Sheet1 (2)'!$D$71*('Sheet1 (2)'!$D$72-crack_s_index)/'Sheet1 (2)'!$D$72))))</f>
        <v>0.3125</v>
      </c>
      <c r="AW688" s="157">
        <f>IF(IF(D688='Sheet1 (2)'!$C$69,'Sheet1 (2)'!$D$69*('Sheet1 (2)'!$D$72-crack_t_index)/'Sheet1 (2)'!$D$72,IF(shee2!D688='Sheet1 (2)'!$C$70,'Sheet1 (2)'!$D$70*('Sheet1 (2)'!$D$72-crack_t_index)/'Sheet1 (2)'!$D$72,IF(shee2!D688='Sheet1 (2)'!$C$71,'Sheet1 (2)'!$D$71*('Sheet1 (2)'!$D$72-crack_t_index)/'Sheet1 (2)'!$D$72)))&lt;0,0,IF(D688='Sheet1 (2)'!$C$69,'Sheet1 (2)'!$D$69*('Sheet1 (2)'!$D$72-crack_t_index)/'Sheet1 (2)'!$D$72,IF(shee2!D688='Sheet1 (2)'!$C$70,'Sheet1 (2)'!$D$70*('Sheet1 (2)'!$D$72-crack_t_index)/'Sheet1 (2)'!$D$72,IF(shee2!D688='Sheet1 (2)'!$C$71,'Sheet1 (2)'!$D$71*('Sheet1 (2)'!$D$72-crack_t_index)/'Sheet1 (2)'!$D$72))))</f>
        <v>0.3125</v>
      </c>
      <c r="AX688" s="157">
        <f>IF(IF(D688='Sheet1 (2)'!$C$69,'Sheet1 (2)'!$D$69*('Sheet1 (2)'!$D$72-rave_index)/'Sheet1 (2)'!$D$72,IF(shee2!D688='Sheet1 (2)'!$C$70,'Sheet1 (2)'!$D$70*('Sheet1 (2)'!$D$72-rave_index)/'Sheet1 (2)'!$D$72,IF(shee2!D688='Sheet1 (2)'!$C$71,'Sheet1 (2)'!$D$71*('Sheet1 (2)'!$D$72-rave_index)/'Sheet1 (2)'!$D$72)))&lt;0,0,IF(D688='Sheet1 (2)'!$C$69,'Sheet1 (2)'!$D$69*('Sheet1 (2)'!$D$72-rave_index)/'Sheet1 (2)'!$D$72,IF(shee2!D688='Sheet1 (2)'!$C$70,'Sheet1 (2)'!$D$70*('Sheet1 (2)'!$D$72-rave_index)/'Sheet1 (2)'!$D$72,IF(shee2!D688='Sheet1 (2)'!$C$71,'Sheet1 (2)'!$D$71*('Sheet1 (2)'!$D$72-rave_index)/'Sheet1 (2)'!$D$72))))</f>
        <v>5</v>
      </c>
      <c r="AY688" s="157">
        <f>IF(IF(D688='Sheet1 (2)'!$C$69,'Sheet1 (2)'!$D$69*('Sheet1 (2)'!$D$72-rough_index)/'Sheet1 (2)'!$D$72,IF(shee2!D688='Sheet1 (2)'!$C$70,'Sheet1 (2)'!$D$70*('Sheet1 (2)'!$D$72-rough_index)/'Sheet1 (2)'!$D$72,IF(shee2!D688='Sheet1 (2)'!$C$71,'Sheet1 (2)'!$D$71*('Sheet1 (2)'!$D$72-rough_index)/'Sheet1 (2)'!$D$72)))&lt;0,0,IF(D688='Sheet1 (2)'!$C$69,'Sheet1 (2)'!$D$69*('Sheet1 (2)'!$D$72-rough_index)/'Sheet1 (2)'!$D$72,IF(shee2!D688='Sheet1 (2)'!$C$70,'Sheet1 (2)'!$D$70*('Sheet1 (2)'!$D$72-rough_index)/'Sheet1 (2)'!$D$72,IF(shee2!D688='Sheet1 (2)'!$C$71,'Sheet1 (2)'!$D$71*('Sheet1 (2)'!$D$72-rough_index)/'Sheet1 (2)'!$D$72))))</f>
        <v>2.5</v>
      </c>
      <c r="AZ688" s="159">
        <f>+(AU688*'Sheet1 (2)'!$C$77)+(AV688*'Sheet1 (2)'!$C$78)+(AW688*'Sheet1 (2)'!$C$79)+(AX688*'Sheet1 (2)'!$C$80)+(AY688*'Sheet1 (2)'!$C$81)</f>
        <v>2.375</v>
      </c>
      <c r="BA688" s="213" t="str">
        <f t="shared" si="21"/>
        <v>Poor</v>
      </c>
      <c r="BE688">
        <f>IF(D688='Sheet1 (2)'!$C$61,'Sheet1 (2)'!$D$61*(counts^2)+'Sheet1 (2)'!$G$61*counts+'Sheet1 (2)'!$J$61,IF(D688='Sheet1 (2)'!$C$62,'Sheet1 (2)'!$D$62*counts+'Sheet1 (2)'!$G$62,IF(D688='Sheet1 (2)'!$C$63,'Sheet1 (2)'!$D$63*counts+'Sheet1 (2)'!$G$63,IF(D688='Sheet1 (2)'!$C$64,'Sheet1 (2)'!$D$64*counts+'Sheet1 (2)'!$G$64))))</f>
        <v>2.0984129299999998</v>
      </c>
    </row>
    <row r="689" spans="1:57" ht="12" customHeight="1">
      <c r="A689" s="145" t="s">
        <v>282</v>
      </c>
      <c r="B689" s="145" t="s">
        <v>76</v>
      </c>
      <c r="C689" s="170">
        <v>829</v>
      </c>
      <c r="D689" s="174" t="s">
        <v>77</v>
      </c>
      <c r="E689" s="171">
        <v>8</v>
      </c>
      <c r="F689" s="171">
        <v>2</v>
      </c>
      <c r="G689" s="171" t="s">
        <v>77</v>
      </c>
      <c r="H689" s="171">
        <v>1</v>
      </c>
      <c r="I689" s="171" t="s">
        <v>77</v>
      </c>
      <c r="J689" s="173" t="s">
        <v>82</v>
      </c>
      <c r="K689" s="173" t="s">
        <v>83</v>
      </c>
      <c r="L689" s="169">
        <f>VLOOKUP(CONCATENATE(J689,K689),'Sheet1 (2)'!$J$6:$K$26,2,FALSE)</f>
        <v>25</v>
      </c>
      <c r="M689" s="173" t="s">
        <v>83</v>
      </c>
      <c r="N689" s="173" t="s">
        <v>79</v>
      </c>
      <c r="O689" s="168">
        <f>VLOOKUP(CONCATENATE(M689,N689),'Sheet1 (2)'!$L$6:$M$26,2,FALSE)</f>
        <v>56.25</v>
      </c>
      <c r="P689" s="173" t="s">
        <v>80</v>
      </c>
      <c r="Q689" s="173" t="s">
        <v>80</v>
      </c>
      <c r="R689" s="168">
        <f>VLOOKUP(CONCATENATE(P689,Q689),'Sheet1 (2)'!$N$6:$O$26,2,FALSE)</f>
        <v>0</v>
      </c>
      <c r="S689" s="173" t="s">
        <v>80</v>
      </c>
      <c r="T689" s="173" t="s">
        <v>80</v>
      </c>
      <c r="U689" s="168">
        <f>VLOOKUP(CONCATENATE(S689,T689),'Sheet1 (2)'!$P$6:$Q$26,2,FALSE)</f>
        <v>0</v>
      </c>
      <c r="V689" s="173" t="s">
        <v>82</v>
      </c>
      <c r="W689" s="173" t="s">
        <v>81</v>
      </c>
      <c r="X689" s="168">
        <f>VLOOKUP(CONCATENATE(V689,W689),'Sheet1 (2)'!$R$6:$S$26,2,FALSE)</f>
        <v>50</v>
      </c>
      <c r="Y689" s="173" t="s">
        <v>80</v>
      </c>
      <c r="Z689" s="173" t="s">
        <v>80</v>
      </c>
      <c r="AA689" s="168">
        <f>VLOOKUP(CONCATENATE(Y689,Z689),'Sheet1 (2)'!$T$6:$U$26,2,FALSE)</f>
        <v>0</v>
      </c>
      <c r="AB689" s="173" t="s">
        <v>80</v>
      </c>
      <c r="AC689" s="173" t="s">
        <v>80</v>
      </c>
      <c r="AD689" s="168">
        <f>VLOOKUP(CONCATENATE(AB689,AC689),'Sheet1 (2)'!$X$6:$Y$26,2,FALSE)</f>
        <v>0</v>
      </c>
      <c r="AE689" s="173" t="s">
        <v>82</v>
      </c>
      <c r="AF689" s="173" t="s">
        <v>81</v>
      </c>
      <c r="AG689" s="168">
        <f>VLOOKUP(CONCATENATE(AE689,AF689),'Sheet1 (2)'!$Z$6:$AA$26,2,FALSE)</f>
        <v>66</v>
      </c>
      <c r="AH689" s="172"/>
      <c r="AI689" s="175"/>
      <c r="AJ689" s="140"/>
      <c r="AK689" s="176" t="s">
        <v>282</v>
      </c>
      <c r="AL689" s="176" t="s">
        <v>76</v>
      </c>
      <c r="AM689" s="170">
        <f t="shared" si="20"/>
        <v>829</v>
      </c>
      <c r="AN689" s="147"/>
      <c r="AO689" s="155"/>
      <c r="AP689" s="156"/>
      <c r="AQ689" s="157">
        <v>2.4921265816</v>
      </c>
      <c r="AR689" s="158"/>
      <c r="AS689" s="145">
        <f>LOOKUP(rufmkm,'Sheet1 (2)'!$V$62:$V$71,'Sheet1 (2)'!$W$62:$W$71)</f>
        <v>30</v>
      </c>
      <c r="AT689" s="140"/>
      <c r="AU689" s="157">
        <f>IF(IF(D689='Sheet1 (2)'!$C$69,'Sheet1 (2)'!$D$69*('Sheet1 (2)'!$D$72-rut_index)/'Sheet1 (2)'!$D$72,IF(shee2!D689='Sheet1 (2)'!$C$70,'Sheet1 (2)'!$D$70*('Sheet1 (2)'!$D$72-rut_index)/'Sheet1 (2)'!$D$72,IF(shee2!D689='Sheet1 (2)'!$C$71,'Sheet1 (2)'!$D$71*('Sheet1 (2)'!$D$72-rut_index)/'Sheet1 (2)'!$D$72)))&lt;0,0,IF(D689='Sheet1 (2)'!$C$69,'Sheet1 (2)'!$D$69*('Sheet1 (2)'!$D$72-rut_index)/'Sheet1 (2)'!$D$72,IF(shee2!D689='Sheet1 (2)'!$C$70,'Sheet1 (2)'!$D$70*('Sheet1 (2)'!$D$72-rut_index)/'Sheet1 (2)'!$D$72,IF(shee2!D689='Sheet1 (2)'!$C$71,'Sheet1 (2)'!$D$71*('Sheet1 (2)'!$D$72-rut_index)/'Sheet1 (2)'!$D$72))))</f>
        <v>2.9166666666666665</v>
      </c>
      <c r="AV689" s="157">
        <f>IF(IF(D689='Sheet1 (2)'!$C$69,'Sheet1 (2)'!$D$69*('Sheet1 (2)'!$D$72-crack_s_index)/'Sheet1 (2)'!$D$72,IF(shee2!D689='Sheet1 (2)'!$C$70,'Sheet1 (2)'!$D$70*('Sheet1 (2)'!$D$72-crack_s_index)/'Sheet1 (2)'!$D$72,IF(shee2!D689='Sheet1 (2)'!$C$71,'Sheet1 (2)'!$D$71*('Sheet1 (2)'!$D$72-crack_s_index)/'Sheet1 (2)'!$D$72)))&lt;0,0,IF(D689='Sheet1 (2)'!$C$69,'Sheet1 (2)'!$D$69*('Sheet1 (2)'!$D$72-crack_s_index)/'Sheet1 (2)'!$D$72,IF(shee2!D689='Sheet1 (2)'!$C$70,'Sheet1 (2)'!$D$70*('Sheet1 (2)'!$D$72-crack_s_index)/'Sheet1 (2)'!$D$72,IF(shee2!D689='Sheet1 (2)'!$C$71,'Sheet1 (2)'!$D$71*('Sheet1 (2)'!$D$72-crack_s_index)/'Sheet1 (2)'!$D$72))))</f>
        <v>0.3125</v>
      </c>
      <c r="AW689" s="157">
        <f>IF(IF(D689='Sheet1 (2)'!$C$69,'Sheet1 (2)'!$D$69*('Sheet1 (2)'!$D$72-crack_t_index)/'Sheet1 (2)'!$D$72,IF(shee2!D689='Sheet1 (2)'!$C$70,'Sheet1 (2)'!$D$70*('Sheet1 (2)'!$D$72-crack_t_index)/'Sheet1 (2)'!$D$72,IF(shee2!D689='Sheet1 (2)'!$C$71,'Sheet1 (2)'!$D$71*('Sheet1 (2)'!$D$72-crack_t_index)/'Sheet1 (2)'!$D$72)))&lt;0,0,IF(D689='Sheet1 (2)'!$C$69,'Sheet1 (2)'!$D$69*('Sheet1 (2)'!$D$72-crack_t_index)/'Sheet1 (2)'!$D$72,IF(shee2!D689='Sheet1 (2)'!$C$70,'Sheet1 (2)'!$D$70*('Sheet1 (2)'!$D$72-crack_t_index)/'Sheet1 (2)'!$D$72,IF(shee2!D689='Sheet1 (2)'!$C$71,'Sheet1 (2)'!$D$71*('Sheet1 (2)'!$D$72-crack_t_index)/'Sheet1 (2)'!$D$72))))</f>
        <v>5</v>
      </c>
      <c r="AX689" s="157">
        <f>IF(IF(D689='Sheet1 (2)'!$C$69,'Sheet1 (2)'!$D$69*('Sheet1 (2)'!$D$72-rave_index)/'Sheet1 (2)'!$D$72,IF(shee2!D689='Sheet1 (2)'!$C$70,'Sheet1 (2)'!$D$70*('Sheet1 (2)'!$D$72-rave_index)/'Sheet1 (2)'!$D$72,IF(shee2!D689='Sheet1 (2)'!$C$71,'Sheet1 (2)'!$D$71*('Sheet1 (2)'!$D$72-rave_index)/'Sheet1 (2)'!$D$72)))&lt;0,0,IF(D689='Sheet1 (2)'!$C$69,'Sheet1 (2)'!$D$69*('Sheet1 (2)'!$D$72-rave_index)/'Sheet1 (2)'!$D$72,IF(shee2!D689='Sheet1 (2)'!$C$70,'Sheet1 (2)'!$D$70*('Sheet1 (2)'!$D$72-rave_index)/'Sheet1 (2)'!$D$72,IF(shee2!D689='Sheet1 (2)'!$C$71,'Sheet1 (2)'!$D$71*('Sheet1 (2)'!$D$72-rave_index)/'Sheet1 (2)'!$D$72))))</f>
        <v>5</v>
      </c>
      <c r="AY689" s="157">
        <f>IF(IF(D689='Sheet1 (2)'!$C$69,'Sheet1 (2)'!$D$69*('Sheet1 (2)'!$D$72-rough_index)/'Sheet1 (2)'!$D$72,IF(shee2!D689='Sheet1 (2)'!$C$70,'Sheet1 (2)'!$D$70*('Sheet1 (2)'!$D$72-rough_index)/'Sheet1 (2)'!$D$72,IF(shee2!D689='Sheet1 (2)'!$C$71,'Sheet1 (2)'!$D$71*('Sheet1 (2)'!$D$72-rough_index)/'Sheet1 (2)'!$D$72)))&lt;0,0,IF(D689='Sheet1 (2)'!$C$69,'Sheet1 (2)'!$D$69*('Sheet1 (2)'!$D$72-rough_index)/'Sheet1 (2)'!$D$72,IF(shee2!D689='Sheet1 (2)'!$C$70,'Sheet1 (2)'!$D$70*('Sheet1 (2)'!$D$72-rough_index)/'Sheet1 (2)'!$D$72,IF(shee2!D689='Sheet1 (2)'!$C$71,'Sheet1 (2)'!$D$71*('Sheet1 (2)'!$D$72-rough_index)/'Sheet1 (2)'!$D$72))))</f>
        <v>2.5</v>
      </c>
      <c r="AZ689" s="159">
        <f>+(AU689*'Sheet1 (2)'!$C$77)+(AV689*'Sheet1 (2)'!$C$78)+(AW689*'Sheet1 (2)'!$C$79)+(AX689*'Sheet1 (2)'!$C$80)+(AY689*'Sheet1 (2)'!$C$81)</f>
        <v>2.145833333333333</v>
      </c>
      <c r="BA689" s="213" t="str">
        <f t="shared" si="21"/>
        <v>Poor</v>
      </c>
      <c r="BE689">
        <f>IF(D689='Sheet1 (2)'!$C$61,'Sheet1 (2)'!$D$61*(counts^2)+'Sheet1 (2)'!$G$61*counts+'Sheet1 (2)'!$J$61,IF(D689='Sheet1 (2)'!$C$62,'Sheet1 (2)'!$D$62*counts+'Sheet1 (2)'!$G$62,IF(D689='Sheet1 (2)'!$C$63,'Sheet1 (2)'!$D$63*counts+'Sheet1 (2)'!$G$63,IF(D689='Sheet1 (2)'!$C$64,'Sheet1 (2)'!$D$64*counts+'Sheet1 (2)'!$G$64))))</f>
        <v>2.0984129299999998</v>
      </c>
    </row>
    <row r="690" spans="1:57" ht="12" customHeight="1">
      <c r="A690" s="145" t="s">
        <v>282</v>
      </c>
      <c r="B690" s="145" t="s">
        <v>76</v>
      </c>
      <c r="C690" s="170">
        <v>830</v>
      </c>
      <c r="D690" s="174" t="s">
        <v>77</v>
      </c>
      <c r="E690" s="171">
        <v>8</v>
      </c>
      <c r="F690" s="171">
        <v>2</v>
      </c>
      <c r="G690" s="171" t="s">
        <v>77</v>
      </c>
      <c r="H690" s="171">
        <v>1</v>
      </c>
      <c r="I690" s="171" t="s">
        <v>77</v>
      </c>
      <c r="J690" s="173" t="s">
        <v>82</v>
      </c>
      <c r="K690" s="173" t="s">
        <v>83</v>
      </c>
      <c r="L690" s="169">
        <f>VLOOKUP(CONCATENATE(J690,K690),'Sheet1 (2)'!$J$6:$K$26,2,FALSE)</f>
        <v>25</v>
      </c>
      <c r="M690" s="173" t="s">
        <v>83</v>
      </c>
      <c r="N690" s="173" t="s">
        <v>79</v>
      </c>
      <c r="O690" s="168">
        <f>VLOOKUP(CONCATENATE(M690,N690),'Sheet1 (2)'!$L$6:$M$26,2,FALSE)</f>
        <v>56.25</v>
      </c>
      <c r="P690" s="173" t="s">
        <v>80</v>
      </c>
      <c r="Q690" s="173" t="s">
        <v>80</v>
      </c>
      <c r="R690" s="168">
        <f>VLOOKUP(CONCATENATE(P690,Q690),'Sheet1 (2)'!$N$6:$O$26,2,FALSE)</f>
        <v>0</v>
      </c>
      <c r="S690" s="173" t="s">
        <v>80</v>
      </c>
      <c r="T690" s="173" t="s">
        <v>80</v>
      </c>
      <c r="U690" s="168">
        <f>VLOOKUP(CONCATENATE(S690,T690),'Sheet1 (2)'!$P$6:$Q$26,2,FALSE)</f>
        <v>0</v>
      </c>
      <c r="V690" s="173" t="s">
        <v>80</v>
      </c>
      <c r="W690" s="173" t="s">
        <v>80</v>
      </c>
      <c r="X690" s="168">
        <f>VLOOKUP(CONCATENATE(V690,W690),'Sheet1 (2)'!$R$6:$S$26,2,FALSE)</f>
        <v>0</v>
      </c>
      <c r="Y690" s="173" t="s">
        <v>80</v>
      </c>
      <c r="Z690" s="173" t="s">
        <v>80</v>
      </c>
      <c r="AA690" s="168">
        <f>VLOOKUP(CONCATENATE(Y690,Z690),'Sheet1 (2)'!$T$6:$U$26,2,FALSE)</f>
        <v>0</v>
      </c>
      <c r="AB690" s="173" t="s">
        <v>80</v>
      </c>
      <c r="AC690" s="173" t="s">
        <v>80</v>
      </c>
      <c r="AD690" s="168">
        <f>VLOOKUP(CONCATENATE(AB690,AC690),'Sheet1 (2)'!$X$6:$Y$26,2,FALSE)</f>
        <v>0</v>
      </c>
      <c r="AE690" s="173" t="s">
        <v>82</v>
      </c>
      <c r="AF690" s="173" t="s">
        <v>81</v>
      </c>
      <c r="AG690" s="168">
        <f>VLOOKUP(CONCATENATE(AE690,AF690),'Sheet1 (2)'!$Z$6:$AA$26,2,FALSE)</f>
        <v>66</v>
      </c>
      <c r="AH690" s="172"/>
      <c r="AI690" s="175"/>
      <c r="AJ690" s="140"/>
      <c r="AK690" s="176" t="s">
        <v>282</v>
      </c>
      <c r="AL690" s="176" t="s">
        <v>76</v>
      </c>
      <c r="AM690" s="170">
        <f t="shared" si="20"/>
        <v>830</v>
      </c>
      <c r="AN690" s="147"/>
      <c r="AO690" s="155"/>
      <c r="AP690" s="156"/>
      <c r="AQ690" s="157">
        <v>2.7646872461999998</v>
      </c>
      <c r="AR690" s="158"/>
      <c r="AS690" s="145">
        <f>LOOKUP(rufmkm,'Sheet1 (2)'!$V$62:$V$71,'Sheet1 (2)'!$W$62:$W$71)</f>
        <v>30</v>
      </c>
      <c r="AT690" s="140"/>
      <c r="AU690" s="157">
        <f>IF(IF(D690='Sheet1 (2)'!$C$69,'Sheet1 (2)'!$D$69*('Sheet1 (2)'!$D$72-rut_index)/'Sheet1 (2)'!$D$72,IF(shee2!D690='Sheet1 (2)'!$C$70,'Sheet1 (2)'!$D$70*('Sheet1 (2)'!$D$72-rut_index)/'Sheet1 (2)'!$D$72,IF(shee2!D690='Sheet1 (2)'!$C$71,'Sheet1 (2)'!$D$71*('Sheet1 (2)'!$D$72-rut_index)/'Sheet1 (2)'!$D$72)))&lt;0,0,IF(D690='Sheet1 (2)'!$C$69,'Sheet1 (2)'!$D$69*('Sheet1 (2)'!$D$72-rut_index)/'Sheet1 (2)'!$D$72,IF(shee2!D690='Sheet1 (2)'!$C$70,'Sheet1 (2)'!$D$70*('Sheet1 (2)'!$D$72-rut_index)/'Sheet1 (2)'!$D$72,IF(shee2!D690='Sheet1 (2)'!$C$71,'Sheet1 (2)'!$D$71*('Sheet1 (2)'!$D$72-rut_index)/'Sheet1 (2)'!$D$72))))</f>
        <v>2.9166666666666665</v>
      </c>
      <c r="AV690" s="157">
        <f>IF(IF(D690='Sheet1 (2)'!$C$69,'Sheet1 (2)'!$D$69*('Sheet1 (2)'!$D$72-crack_s_index)/'Sheet1 (2)'!$D$72,IF(shee2!D690='Sheet1 (2)'!$C$70,'Sheet1 (2)'!$D$70*('Sheet1 (2)'!$D$72-crack_s_index)/'Sheet1 (2)'!$D$72,IF(shee2!D690='Sheet1 (2)'!$C$71,'Sheet1 (2)'!$D$71*('Sheet1 (2)'!$D$72-crack_s_index)/'Sheet1 (2)'!$D$72)))&lt;0,0,IF(D690='Sheet1 (2)'!$C$69,'Sheet1 (2)'!$D$69*('Sheet1 (2)'!$D$72-crack_s_index)/'Sheet1 (2)'!$D$72,IF(shee2!D690='Sheet1 (2)'!$C$70,'Sheet1 (2)'!$D$70*('Sheet1 (2)'!$D$72-crack_s_index)/'Sheet1 (2)'!$D$72,IF(shee2!D690='Sheet1 (2)'!$C$71,'Sheet1 (2)'!$D$71*('Sheet1 (2)'!$D$72-crack_s_index)/'Sheet1 (2)'!$D$72))))</f>
        <v>0.3125</v>
      </c>
      <c r="AW690" s="157">
        <f>IF(IF(D690='Sheet1 (2)'!$C$69,'Sheet1 (2)'!$D$69*('Sheet1 (2)'!$D$72-crack_t_index)/'Sheet1 (2)'!$D$72,IF(shee2!D690='Sheet1 (2)'!$C$70,'Sheet1 (2)'!$D$70*('Sheet1 (2)'!$D$72-crack_t_index)/'Sheet1 (2)'!$D$72,IF(shee2!D690='Sheet1 (2)'!$C$71,'Sheet1 (2)'!$D$71*('Sheet1 (2)'!$D$72-crack_t_index)/'Sheet1 (2)'!$D$72)))&lt;0,0,IF(D690='Sheet1 (2)'!$C$69,'Sheet1 (2)'!$D$69*('Sheet1 (2)'!$D$72-crack_t_index)/'Sheet1 (2)'!$D$72,IF(shee2!D690='Sheet1 (2)'!$C$70,'Sheet1 (2)'!$D$70*('Sheet1 (2)'!$D$72-crack_t_index)/'Sheet1 (2)'!$D$72,IF(shee2!D690='Sheet1 (2)'!$C$71,'Sheet1 (2)'!$D$71*('Sheet1 (2)'!$D$72-crack_t_index)/'Sheet1 (2)'!$D$72))))</f>
        <v>5</v>
      </c>
      <c r="AX690" s="157">
        <f>IF(IF(D690='Sheet1 (2)'!$C$69,'Sheet1 (2)'!$D$69*('Sheet1 (2)'!$D$72-rave_index)/'Sheet1 (2)'!$D$72,IF(shee2!D690='Sheet1 (2)'!$C$70,'Sheet1 (2)'!$D$70*('Sheet1 (2)'!$D$72-rave_index)/'Sheet1 (2)'!$D$72,IF(shee2!D690='Sheet1 (2)'!$C$71,'Sheet1 (2)'!$D$71*('Sheet1 (2)'!$D$72-rave_index)/'Sheet1 (2)'!$D$72)))&lt;0,0,IF(D690='Sheet1 (2)'!$C$69,'Sheet1 (2)'!$D$69*('Sheet1 (2)'!$D$72-rave_index)/'Sheet1 (2)'!$D$72,IF(shee2!D690='Sheet1 (2)'!$C$70,'Sheet1 (2)'!$D$70*('Sheet1 (2)'!$D$72-rave_index)/'Sheet1 (2)'!$D$72,IF(shee2!D690='Sheet1 (2)'!$C$71,'Sheet1 (2)'!$D$71*('Sheet1 (2)'!$D$72-rave_index)/'Sheet1 (2)'!$D$72))))</f>
        <v>5</v>
      </c>
      <c r="AY690" s="157">
        <f>IF(IF(D690='Sheet1 (2)'!$C$69,'Sheet1 (2)'!$D$69*('Sheet1 (2)'!$D$72-rough_index)/'Sheet1 (2)'!$D$72,IF(shee2!D690='Sheet1 (2)'!$C$70,'Sheet1 (2)'!$D$70*('Sheet1 (2)'!$D$72-rough_index)/'Sheet1 (2)'!$D$72,IF(shee2!D690='Sheet1 (2)'!$C$71,'Sheet1 (2)'!$D$71*('Sheet1 (2)'!$D$72-rough_index)/'Sheet1 (2)'!$D$72)))&lt;0,0,IF(D690='Sheet1 (2)'!$C$69,'Sheet1 (2)'!$D$69*('Sheet1 (2)'!$D$72-rough_index)/'Sheet1 (2)'!$D$72,IF(shee2!D690='Sheet1 (2)'!$C$70,'Sheet1 (2)'!$D$70*('Sheet1 (2)'!$D$72-rough_index)/'Sheet1 (2)'!$D$72,IF(shee2!D690='Sheet1 (2)'!$C$71,'Sheet1 (2)'!$D$71*('Sheet1 (2)'!$D$72-rough_index)/'Sheet1 (2)'!$D$72))))</f>
        <v>2.5</v>
      </c>
      <c r="AZ690" s="159">
        <f>+(AU690*'Sheet1 (2)'!$C$77)+(AV690*'Sheet1 (2)'!$C$78)+(AW690*'Sheet1 (2)'!$C$79)+(AX690*'Sheet1 (2)'!$C$80)+(AY690*'Sheet1 (2)'!$C$81)</f>
        <v>2.145833333333333</v>
      </c>
      <c r="BA690" s="213" t="str">
        <f t="shared" si="21"/>
        <v>Poor</v>
      </c>
      <c r="BE690">
        <f>IF(D690='Sheet1 (2)'!$C$61,'Sheet1 (2)'!$D$61*(counts^2)+'Sheet1 (2)'!$G$61*counts+'Sheet1 (2)'!$J$61,IF(D690='Sheet1 (2)'!$C$62,'Sheet1 (2)'!$D$62*counts+'Sheet1 (2)'!$G$62,IF(D690='Sheet1 (2)'!$C$63,'Sheet1 (2)'!$D$63*counts+'Sheet1 (2)'!$G$63,IF(D690='Sheet1 (2)'!$C$64,'Sheet1 (2)'!$D$64*counts+'Sheet1 (2)'!$G$64))))</f>
        <v>2.0984129299999998</v>
      </c>
    </row>
    <row r="691" spans="1:57" ht="12" customHeight="1">
      <c r="A691" s="145" t="s">
        <v>282</v>
      </c>
      <c r="B691" s="145" t="s">
        <v>76</v>
      </c>
      <c r="C691" s="170">
        <v>831</v>
      </c>
      <c r="D691" s="174" t="s">
        <v>77</v>
      </c>
      <c r="E691" s="171">
        <v>8</v>
      </c>
      <c r="F691" s="171">
        <v>2</v>
      </c>
      <c r="G691" s="171" t="s">
        <v>77</v>
      </c>
      <c r="H691" s="171">
        <v>1</v>
      </c>
      <c r="I691" s="171" t="s">
        <v>77</v>
      </c>
      <c r="J691" s="173" t="s">
        <v>80</v>
      </c>
      <c r="K691" s="173" t="s">
        <v>80</v>
      </c>
      <c r="L691" s="169">
        <f>VLOOKUP(CONCATENATE(J691,K691),'Sheet1 (2)'!$J$6:$K$26,2,FALSE)</f>
        <v>0</v>
      </c>
      <c r="M691" s="173" t="s">
        <v>83</v>
      </c>
      <c r="N691" s="173" t="s">
        <v>81</v>
      </c>
      <c r="O691" s="168">
        <f>VLOOKUP(CONCATENATE(M691,N691),'Sheet1 (2)'!$L$6:$M$26,2,FALSE)</f>
        <v>75</v>
      </c>
      <c r="P691" s="173" t="s">
        <v>80</v>
      </c>
      <c r="Q691" s="173" t="s">
        <v>80</v>
      </c>
      <c r="R691" s="168">
        <f>VLOOKUP(CONCATENATE(P691,Q691),'Sheet1 (2)'!$N$6:$O$26,2,FALSE)</f>
        <v>0</v>
      </c>
      <c r="S691" s="173" t="s">
        <v>80</v>
      </c>
      <c r="T691" s="173" t="s">
        <v>80</v>
      </c>
      <c r="U691" s="168">
        <f>VLOOKUP(CONCATENATE(S691,T691),'Sheet1 (2)'!$P$6:$Q$26,2,FALSE)</f>
        <v>0</v>
      </c>
      <c r="V691" s="173" t="s">
        <v>80</v>
      </c>
      <c r="W691" s="173" t="s">
        <v>80</v>
      </c>
      <c r="X691" s="168">
        <f>VLOOKUP(CONCATENATE(V691,W691),'Sheet1 (2)'!$R$6:$S$26,2,FALSE)</f>
        <v>0</v>
      </c>
      <c r="Y691" s="173" t="s">
        <v>80</v>
      </c>
      <c r="Z691" s="173" t="s">
        <v>80</v>
      </c>
      <c r="AA691" s="168">
        <f>VLOOKUP(CONCATENATE(Y691,Z691),'Sheet1 (2)'!$T$6:$U$26,2,FALSE)</f>
        <v>0</v>
      </c>
      <c r="AB691" s="173" t="s">
        <v>80</v>
      </c>
      <c r="AC691" s="173" t="s">
        <v>80</v>
      </c>
      <c r="AD691" s="168">
        <f>VLOOKUP(CONCATENATE(AB691,AC691),'Sheet1 (2)'!$X$6:$Y$26,2,FALSE)</f>
        <v>0</v>
      </c>
      <c r="AE691" s="173" t="s">
        <v>82</v>
      </c>
      <c r="AF691" s="173" t="s">
        <v>81</v>
      </c>
      <c r="AG691" s="168">
        <f>VLOOKUP(CONCATENATE(AE691,AF691),'Sheet1 (2)'!$Z$6:$AA$26,2,FALSE)</f>
        <v>66</v>
      </c>
      <c r="AH691" s="172"/>
      <c r="AI691" s="175"/>
      <c r="AJ691" s="140"/>
      <c r="AK691" s="176" t="s">
        <v>282</v>
      </c>
      <c r="AL691" s="176" t="s">
        <v>76</v>
      </c>
      <c r="AM691" s="170">
        <f t="shared" si="20"/>
        <v>831</v>
      </c>
      <c r="AN691" s="147"/>
      <c r="AO691" s="155"/>
      <c r="AP691" s="156"/>
      <c r="AQ691" s="157">
        <v>2.9301126609999999</v>
      </c>
      <c r="AR691" s="158"/>
      <c r="AS691" s="145">
        <f>LOOKUP(rufmkm,'Sheet1 (2)'!$V$62:$V$71,'Sheet1 (2)'!$W$62:$W$71)</f>
        <v>30</v>
      </c>
      <c r="AT691" s="140"/>
      <c r="AU691" s="157">
        <f>IF(IF(D691='Sheet1 (2)'!$C$69,'Sheet1 (2)'!$D$69*('Sheet1 (2)'!$D$72-rut_index)/'Sheet1 (2)'!$D$72,IF(shee2!D691='Sheet1 (2)'!$C$70,'Sheet1 (2)'!$D$70*('Sheet1 (2)'!$D$72-rut_index)/'Sheet1 (2)'!$D$72,IF(shee2!D691='Sheet1 (2)'!$C$71,'Sheet1 (2)'!$D$71*('Sheet1 (2)'!$D$72-rut_index)/'Sheet1 (2)'!$D$72)))&lt;0,0,IF(D691='Sheet1 (2)'!$C$69,'Sheet1 (2)'!$D$69*('Sheet1 (2)'!$D$72-rut_index)/'Sheet1 (2)'!$D$72,IF(shee2!D691='Sheet1 (2)'!$C$70,'Sheet1 (2)'!$D$70*('Sheet1 (2)'!$D$72-rut_index)/'Sheet1 (2)'!$D$72,IF(shee2!D691='Sheet1 (2)'!$C$71,'Sheet1 (2)'!$D$71*('Sheet1 (2)'!$D$72-rut_index)/'Sheet1 (2)'!$D$72))))</f>
        <v>5</v>
      </c>
      <c r="AV691" s="157">
        <f>IF(IF(D691='Sheet1 (2)'!$C$69,'Sheet1 (2)'!$D$69*('Sheet1 (2)'!$D$72-crack_s_index)/'Sheet1 (2)'!$D$72,IF(shee2!D691='Sheet1 (2)'!$C$70,'Sheet1 (2)'!$D$70*('Sheet1 (2)'!$D$72-crack_s_index)/'Sheet1 (2)'!$D$72,IF(shee2!D691='Sheet1 (2)'!$C$71,'Sheet1 (2)'!$D$71*('Sheet1 (2)'!$D$72-crack_s_index)/'Sheet1 (2)'!$D$72)))&lt;0,0,IF(D691='Sheet1 (2)'!$C$69,'Sheet1 (2)'!$D$69*('Sheet1 (2)'!$D$72-crack_s_index)/'Sheet1 (2)'!$D$72,IF(shee2!D691='Sheet1 (2)'!$C$70,'Sheet1 (2)'!$D$70*('Sheet1 (2)'!$D$72-crack_s_index)/'Sheet1 (2)'!$D$72,IF(shee2!D691='Sheet1 (2)'!$C$71,'Sheet1 (2)'!$D$71*('Sheet1 (2)'!$D$72-crack_s_index)/'Sheet1 (2)'!$D$72))))</f>
        <v>0</v>
      </c>
      <c r="AW691" s="157">
        <f>IF(IF(D691='Sheet1 (2)'!$C$69,'Sheet1 (2)'!$D$69*('Sheet1 (2)'!$D$72-crack_t_index)/'Sheet1 (2)'!$D$72,IF(shee2!D691='Sheet1 (2)'!$C$70,'Sheet1 (2)'!$D$70*('Sheet1 (2)'!$D$72-crack_t_index)/'Sheet1 (2)'!$D$72,IF(shee2!D691='Sheet1 (2)'!$C$71,'Sheet1 (2)'!$D$71*('Sheet1 (2)'!$D$72-crack_t_index)/'Sheet1 (2)'!$D$72)))&lt;0,0,IF(D691='Sheet1 (2)'!$C$69,'Sheet1 (2)'!$D$69*('Sheet1 (2)'!$D$72-crack_t_index)/'Sheet1 (2)'!$D$72,IF(shee2!D691='Sheet1 (2)'!$C$70,'Sheet1 (2)'!$D$70*('Sheet1 (2)'!$D$72-crack_t_index)/'Sheet1 (2)'!$D$72,IF(shee2!D691='Sheet1 (2)'!$C$71,'Sheet1 (2)'!$D$71*('Sheet1 (2)'!$D$72-crack_t_index)/'Sheet1 (2)'!$D$72))))</f>
        <v>5</v>
      </c>
      <c r="AX691" s="157">
        <f>IF(IF(D691='Sheet1 (2)'!$C$69,'Sheet1 (2)'!$D$69*('Sheet1 (2)'!$D$72-rave_index)/'Sheet1 (2)'!$D$72,IF(shee2!D691='Sheet1 (2)'!$C$70,'Sheet1 (2)'!$D$70*('Sheet1 (2)'!$D$72-rave_index)/'Sheet1 (2)'!$D$72,IF(shee2!D691='Sheet1 (2)'!$C$71,'Sheet1 (2)'!$D$71*('Sheet1 (2)'!$D$72-rave_index)/'Sheet1 (2)'!$D$72)))&lt;0,0,IF(D691='Sheet1 (2)'!$C$69,'Sheet1 (2)'!$D$69*('Sheet1 (2)'!$D$72-rave_index)/'Sheet1 (2)'!$D$72,IF(shee2!D691='Sheet1 (2)'!$C$70,'Sheet1 (2)'!$D$70*('Sheet1 (2)'!$D$72-rave_index)/'Sheet1 (2)'!$D$72,IF(shee2!D691='Sheet1 (2)'!$C$71,'Sheet1 (2)'!$D$71*('Sheet1 (2)'!$D$72-rave_index)/'Sheet1 (2)'!$D$72))))</f>
        <v>5</v>
      </c>
      <c r="AY691" s="157">
        <f>IF(IF(D691='Sheet1 (2)'!$C$69,'Sheet1 (2)'!$D$69*('Sheet1 (2)'!$D$72-rough_index)/'Sheet1 (2)'!$D$72,IF(shee2!D691='Sheet1 (2)'!$C$70,'Sheet1 (2)'!$D$70*('Sheet1 (2)'!$D$72-rough_index)/'Sheet1 (2)'!$D$72,IF(shee2!D691='Sheet1 (2)'!$C$71,'Sheet1 (2)'!$D$71*('Sheet1 (2)'!$D$72-rough_index)/'Sheet1 (2)'!$D$72)))&lt;0,0,IF(D691='Sheet1 (2)'!$C$69,'Sheet1 (2)'!$D$69*('Sheet1 (2)'!$D$72-rough_index)/'Sheet1 (2)'!$D$72,IF(shee2!D691='Sheet1 (2)'!$C$70,'Sheet1 (2)'!$D$70*('Sheet1 (2)'!$D$72-rough_index)/'Sheet1 (2)'!$D$72,IF(shee2!D691='Sheet1 (2)'!$C$71,'Sheet1 (2)'!$D$71*('Sheet1 (2)'!$D$72-rough_index)/'Sheet1 (2)'!$D$72))))</f>
        <v>2.5</v>
      </c>
      <c r="AZ691" s="159">
        <f>+(AU691*'Sheet1 (2)'!$C$77)+(AV691*'Sheet1 (2)'!$C$78)+(AW691*'Sheet1 (2)'!$C$79)+(AX691*'Sheet1 (2)'!$C$80)+(AY691*'Sheet1 (2)'!$C$81)</f>
        <v>2.4500000000000002</v>
      </c>
      <c r="BA691" s="213" t="str">
        <f t="shared" si="21"/>
        <v>Poor</v>
      </c>
      <c r="BE691">
        <f>IF(D691='Sheet1 (2)'!$C$61,'Sheet1 (2)'!$D$61*(counts^2)+'Sheet1 (2)'!$G$61*counts+'Sheet1 (2)'!$J$61,IF(D691='Sheet1 (2)'!$C$62,'Sheet1 (2)'!$D$62*counts+'Sheet1 (2)'!$G$62,IF(D691='Sheet1 (2)'!$C$63,'Sheet1 (2)'!$D$63*counts+'Sheet1 (2)'!$G$63,IF(D691='Sheet1 (2)'!$C$64,'Sheet1 (2)'!$D$64*counts+'Sheet1 (2)'!$G$64))))</f>
        <v>2.0984129299999998</v>
      </c>
    </row>
    <row r="692" spans="1:57" ht="12" customHeight="1">
      <c r="A692" s="145" t="s">
        <v>282</v>
      </c>
      <c r="B692" s="145" t="s">
        <v>76</v>
      </c>
      <c r="C692" s="170">
        <v>832</v>
      </c>
      <c r="D692" s="174" t="s">
        <v>77</v>
      </c>
      <c r="E692" s="171">
        <v>8</v>
      </c>
      <c r="F692" s="171">
        <v>2</v>
      </c>
      <c r="G692" s="171" t="s">
        <v>77</v>
      </c>
      <c r="H692" s="171">
        <v>1</v>
      </c>
      <c r="I692" s="171" t="s">
        <v>77</v>
      </c>
      <c r="J692" s="173" t="s">
        <v>80</v>
      </c>
      <c r="K692" s="173" t="s">
        <v>80</v>
      </c>
      <c r="L692" s="169">
        <f>VLOOKUP(CONCATENATE(J692,K692),'Sheet1 (2)'!$J$6:$K$26,2,FALSE)</f>
        <v>0</v>
      </c>
      <c r="M692" s="173" t="s">
        <v>83</v>
      </c>
      <c r="N692" s="173" t="s">
        <v>79</v>
      </c>
      <c r="O692" s="168">
        <f>VLOOKUP(CONCATENATE(M692,N692),'Sheet1 (2)'!$L$6:$M$26,2,FALSE)</f>
        <v>56.25</v>
      </c>
      <c r="P692" s="173" t="s">
        <v>83</v>
      </c>
      <c r="Q692" s="173" t="s">
        <v>83</v>
      </c>
      <c r="R692" s="168">
        <f>VLOOKUP(CONCATENATE(P692,Q692),'Sheet1 (2)'!$N$6:$O$26,2,FALSE)</f>
        <v>37.5</v>
      </c>
      <c r="S692" s="173" t="s">
        <v>80</v>
      </c>
      <c r="T692" s="173" t="s">
        <v>80</v>
      </c>
      <c r="U692" s="168">
        <f>VLOOKUP(CONCATENATE(S692,T692),'Sheet1 (2)'!$P$6:$Q$26,2,FALSE)</f>
        <v>0</v>
      </c>
      <c r="V692" s="173" t="s">
        <v>80</v>
      </c>
      <c r="W692" s="173" t="s">
        <v>80</v>
      </c>
      <c r="X692" s="168">
        <f>VLOOKUP(CONCATENATE(V692,W692),'Sheet1 (2)'!$R$6:$S$26,2,FALSE)</f>
        <v>0</v>
      </c>
      <c r="Y692" s="173" t="s">
        <v>80</v>
      </c>
      <c r="Z692" s="173" t="s">
        <v>80</v>
      </c>
      <c r="AA692" s="168">
        <f>VLOOKUP(CONCATENATE(Y692,Z692),'Sheet1 (2)'!$T$6:$U$26,2,FALSE)</f>
        <v>0</v>
      </c>
      <c r="AB692" s="173" t="s">
        <v>80</v>
      </c>
      <c r="AC692" s="173" t="s">
        <v>80</v>
      </c>
      <c r="AD692" s="168">
        <f>VLOOKUP(CONCATENATE(AB692,AC692),'Sheet1 (2)'!$X$6:$Y$26,2,FALSE)</f>
        <v>0</v>
      </c>
      <c r="AE692" s="173" t="s">
        <v>82</v>
      </c>
      <c r="AF692" s="173" t="s">
        <v>81</v>
      </c>
      <c r="AG692" s="168">
        <f>VLOOKUP(CONCATENATE(AE692,AF692),'Sheet1 (2)'!$Z$6:$AA$26,2,FALSE)</f>
        <v>66</v>
      </c>
      <c r="AH692" s="172"/>
      <c r="AI692" s="175"/>
      <c r="AJ692" s="140"/>
      <c r="AK692" s="176" t="s">
        <v>282</v>
      </c>
      <c r="AL692" s="176" t="s">
        <v>76</v>
      </c>
      <c r="AM692" s="170">
        <f t="shared" si="20"/>
        <v>832</v>
      </c>
      <c r="AN692" s="147"/>
      <c r="AO692" s="155"/>
      <c r="AP692" s="156"/>
      <c r="AQ692" s="157">
        <v>2.7292378932000001</v>
      </c>
      <c r="AR692" s="158"/>
      <c r="AS692" s="145">
        <f>LOOKUP(rufmkm,'Sheet1 (2)'!$V$62:$V$71,'Sheet1 (2)'!$W$62:$W$71)</f>
        <v>30</v>
      </c>
      <c r="AT692" s="140"/>
      <c r="AU692" s="157">
        <f>IF(IF(D692='Sheet1 (2)'!$C$69,'Sheet1 (2)'!$D$69*('Sheet1 (2)'!$D$72-rut_index)/'Sheet1 (2)'!$D$72,IF(shee2!D692='Sheet1 (2)'!$C$70,'Sheet1 (2)'!$D$70*('Sheet1 (2)'!$D$72-rut_index)/'Sheet1 (2)'!$D$72,IF(shee2!D692='Sheet1 (2)'!$C$71,'Sheet1 (2)'!$D$71*('Sheet1 (2)'!$D$72-rut_index)/'Sheet1 (2)'!$D$72)))&lt;0,0,IF(D692='Sheet1 (2)'!$C$69,'Sheet1 (2)'!$D$69*('Sheet1 (2)'!$D$72-rut_index)/'Sheet1 (2)'!$D$72,IF(shee2!D692='Sheet1 (2)'!$C$70,'Sheet1 (2)'!$D$70*('Sheet1 (2)'!$D$72-rut_index)/'Sheet1 (2)'!$D$72,IF(shee2!D692='Sheet1 (2)'!$C$71,'Sheet1 (2)'!$D$71*('Sheet1 (2)'!$D$72-rut_index)/'Sheet1 (2)'!$D$72))))</f>
        <v>5</v>
      </c>
      <c r="AV692" s="157">
        <f>IF(IF(D692='Sheet1 (2)'!$C$69,'Sheet1 (2)'!$D$69*('Sheet1 (2)'!$D$72-crack_s_index)/'Sheet1 (2)'!$D$72,IF(shee2!D692='Sheet1 (2)'!$C$70,'Sheet1 (2)'!$D$70*('Sheet1 (2)'!$D$72-crack_s_index)/'Sheet1 (2)'!$D$72,IF(shee2!D692='Sheet1 (2)'!$C$71,'Sheet1 (2)'!$D$71*('Sheet1 (2)'!$D$72-crack_s_index)/'Sheet1 (2)'!$D$72)))&lt;0,0,IF(D692='Sheet1 (2)'!$C$69,'Sheet1 (2)'!$D$69*('Sheet1 (2)'!$D$72-crack_s_index)/'Sheet1 (2)'!$D$72,IF(shee2!D692='Sheet1 (2)'!$C$70,'Sheet1 (2)'!$D$70*('Sheet1 (2)'!$D$72-crack_s_index)/'Sheet1 (2)'!$D$72,IF(shee2!D692='Sheet1 (2)'!$C$71,'Sheet1 (2)'!$D$71*('Sheet1 (2)'!$D$72-crack_s_index)/'Sheet1 (2)'!$D$72))))</f>
        <v>0.3125</v>
      </c>
      <c r="AW692" s="157">
        <f>IF(IF(D692='Sheet1 (2)'!$C$69,'Sheet1 (2)'!$D$69*('Sheet1 (2)'!$D$72-crack_t_index)/'Sheet1 (2)'!$D$72,IF(shee2!D692='Sheet1 (2)'!$C$70,'Sheet1 (2)'!$D$70*('Sheet1 (2)'!$D$72-crack_t_index)/'Sheet1 (2)'!$D$72,IF(shee2!D692='Sheet1 (2)'!$C$71,'Sheet1 (2)'!$D$71*('Sheet1 (2)'!$D$72-crack_t_index)/'Sheet1 (2)'!$D$72)))&lt;0,0,IF(D692='Sheet1 (2)'!$C$69,'Sheet1 (2)'!$D$69*('Sheet1 (2)'!$D$72-crack_t_index)/'Sheet1 (2)'!$D$72,IF(shee2!D692='Sheet1 (2)'!$C$70,'Sheet1 (2)'!$D$70*('Sheet1 (2)'!$D$72-crack_t_index)/'Sheet1 (2)'!$D$72,IF(shee2!D692='Sheet1 (2)'!$C$71,'Sheet1 (2)'!$D$71*('Sheet1 (2)'!$D$72-crack_t_index)/'Sheet1 (2)'!$D$72))))</f>
        <v>1.875</v>
      </c>
      <c r="AX692" s="157">
        <f>IF(IF(D692='Sheet1 (2)'!$C$69,'Sheet1 (2)'!$D$69*('Sheet1 (2)'!$D$72-rave_index)/'Sheet1 (2)'!$D$72,IF(shee2!D692='Sheet1 (2)'!$C$70,'Sheet1 (2)'!$D$70*('Sheet1 (2)'!$D$72-rave_index)/'Sheet1 (2)'!$D$72,IF(shee2!D692='Sheet1 (2)'!$C$71,'Sheet1 (2)'!$D$71*('Sheet1 (2)'!$D$72-rave_index)/'Sheet1 (2)'!$D$72)))&lt;0,0,IF(D692='Sheet1 (2)'!$C$69,'Sheet1 (2)'!$D$69*('Sheet1 (2)'!$D$72-rave_index)/'Sheet1 (2)'!$D$72,IF(shee2!D692='Sheet1 (2)'!$C$70,'Sheet1 (2)'!$D$70*('Sheet1 (2)'!$D$72-rave_index)/'Sheet1 (2)'!$D$72,IF(shee2!D692='Sheet1 (2)'!$C$71,'Sheet1 (2)'!$D$71*('Sheet1 (2)'!$D$72-rave_index)/'Sheet1 (2)'!$D$72))))</f>
        <v>5</v>
      </c>
      <c r="AY692" s="157">
        <f>IF(IF(D692='Sheet1 (2)'!$C$69,'Sheet1 (2)'!$D$69*('Sheet1 (2)'!$D$72-rough_index)/'Sheet1 (2)'!$D$72,IF(shee2!D692='Sheet1 (2)'!$C$70,'Sheet1 (2)'!$D$70*('Sheet1 (2)'!$D$72-rough_index)/'Sheet1 (2)'!$D$72,IF(shee2!D692='Sheet1 (2)'!$C$71,'Sheet1 (2)'!$D$71*('Sheet1 (2)'!$D$72-rough_index)/'Sheet1 (2)'!$D$72)))&lt;0,0,IF(D692='Sheet1 (2)'!$C$69,'Sheet1 (2)'!$D$69*('Sheet1 (2)'!$D$72-rough_index)/'Sheet1 (2)'!$D$72,IF(shee2!D692='Sheet1 (2)'!$C$70,'Sheet1 (2)'!$D$70*('Sheet1 (2)'!$D$72-rough_index)/'Sheet1 (2)'!$D$72,IF(shee2!D692='Sheet1 (2)'!$C$71,'Sheet1 (2)'!$D$71*('Sheet1 (2)'!$D$72-rough_index)/'Sheet1 (2)'!$D$72))))</f>
        <v>2.5</v>
      </c>
      <c r="AZ692" s="159">
        <f>+(AU692*'Sheet1 (2)'!$C$77)+(AV692*'Sheet1 (2)'!$C$78)+(AW692*'Sheet1 (2)'!$C$79)+(AX692*'Sheet1 (2)'!$C$80)+(AY692*'Sheet1 (2)'!$C$81)</f>
        <v>2.4375</v>
      </c>
      <c r="BA692" s="213" t="str">
        <f t="shared" si="21"/>
        <v>Poor</v>
      </c>
      <c r="BE692">
        <f>IF(D692='Sheet1 (2)'!$C$61,'Sheet1 (2)'!$D$61*(counts^2)+'Sheet1 (2)'!$G$61*counts+'Sheet1 (2)'!$J$61,IF(D692='Sheet1 (2)'!$C$62,'Sheet1 (2)'!$D$62*counts+'Sheet1 (2)'!$G$62,IF(D692='Sheet1 (2)'!$C$63,'Sheet1 (2)'!$D$63*counts+'Sheet1 (2)'!$G$63,IF(D692='Sheet1 (2)'!$C$64,'Sheet1 (2)'!$D$64*counts+'Sheet1 (2)'!$G$64))))</f>
        <v>2.0984129299999998</v>
      </c>
    </row>
    <row r="693" spans="1:57" ht="12" customHeight="1">
      <c r="A693" s="145" t="s">
        <v>282</v>
      </c>
      <c r="B693" s="145" t="s">
        <v>76</v>
      </c>
      <c r="C693" s="170">
        <v>833</v>
      </c>
      <c r="D693" s="174" t="s">
        <v>77</v>
      </c>
      <c r="E693" s="171">
        <v>8</v>
      </c>
      <c r="F693" s="171">
        <v>2</v>
      </c>
      <c r="G693" s="171" t="s">
        <v>77</v>
      </c>
      <c r="H693" s="171">
        <v>1</v>
      </c>
      <c r="I693" s="171" t="s">
        <v>77</v>
      </c>
      <c r="J693" s="173" t="s">
        <v>80</v>
      </c>
      <c r="K693" s="173" t="s">
        <v>80</v>
      </c>
      <c r="L693" s="169">
        <f>VLOOKUP(CONCATENATE(J693,K693),'Sheet1 (2)'!$J$6:$K$26,2,FALSE)</f>
        <v>0</v>
      </c>
      <c r="M693" s="173" t="s">
        <v>83</v>
      </c>
      <c r="N693" s="173" t="s">
        <v>79</v>
      </c>
      <c r="O693" s="168">
        <f>VLOOKUP(CONCATENATE(M693,N693),'Sheet1 (2)'!$L$6:$M$26,2,FALSE)</f>
        <v>56.25</v>
      </c>
      <c r="P693" s="173" t="s">
        <v>83</v>
      </c>
      <c r="Q693" s="173" t="s">
        <v>79</v>
      </c>
      <c r="R693" s="168">
        <f>VLOOKUP(CONCATENATE(P693,Q693),'Sheet1 (2)'!$N$6:$O$26,2,FALSE)</f>
        <v>56.25</v>
      </c>
      <c r="S693" s="173" t="s">
        <v>80</v>
      </c>
      <c r="T693" s="173" t="s">
        <v>80</v>
      </c>
      <c r="U693" s="168">
        <f>VLOOKUP(CONCATENATE(S693,T693),'Sheet1 (2)'!$P$6:$Q$26,2,FALSE)</f>
        <v>0</v>
      </c>
      <c r="V693" s="173" t="s">
        <v>80</v>
      </c>
      <c r="W693" s="173" t="s">
        <v>80</v>
      </c>
      <c r="X693" s="168">
        <f>VLOOKUP(CONCATENATE(V693,W693),'Sheet1 (2)'!$R$6:$S$26,2,FALSE)</f>
        <v>0</v>
      </c>
      <c r="Y693" s="173" t="s">
        <v>80</v>
      </c>
      <c r="Z693" s="173" t="s">
        <v>80</v>
      </c>
      <c r="AA693" s="168">
        <f>VLOOKUP(CONCATENATE(Y693,Z693),'Sheet1 (2)'!$T$6:$U$26,2,FALSE)</f>
        <v>0</v>
      </c>
      <c r="AB693" s="173" t="s">
        <v>80</v>
      </c>
      <c r="AC693" s="173" t="s">
        <v>80</v>
      </c>
      <c r="AD693" s="168">
        <f>VLOOKUP(CONCATENATE(AB693,AC693),'Sheet1 (2)'!$X$6:$Y$26,2,FALSE)</f>
        <v>0</v>
      </c>
      <c r="AE693" s="173" t="s">
        <v>82</v>
      </c>
      <c r="AF693" s="173" t="s">
        <v>81</v>
      </c>
      <c r="AG693" s="168">
        <f>VLOOKUP(CONCATENATE(AE693,AF693),'Sheet1 (2)'!$Z$6:$AA$26,2,FALSE)</f>
        <v>66</v>
      </c>
      <c r="AH693" s="172"/>
      <c r="AI693" s="175"/>
      <c r="AJ693" s="140"/>
      <c r="AK693" s="176" t="s">
        <v>282</v>
      </c>
      <c r="AL693" s="176" t="s">
        <v>76</v>
      </c>
      <c r="AM693" s="170">
        <f t="shared" si="20"/>
        <v>833</v>
      </c>
      <c r="AN693" s="147"/>
      <c r="AO693" s="155"/>
      <c r="AP693" s="156"/>
      <c r="AQ693" s="157">
        <v>2.8199510307999995</v>
      </c>
      <c r="AR693" s="158"/>
      <c r="AS693" s="145">
        <f>LOOKUP(rufmkm,'Sheet1 (2)'!$V$62:$V$71,'Sheet1 (2)'!$W$62:$W$71)</f>
        <v>30</v>
      </c>
      <c r="AT693" s="140"/>
      <c r="AU693" s="157">
        <f>IF(IF(D693='Sheet1 (2)'!$C$69,'Sheet1 (2)'!$D$69*('Sheet1 (2)'!$D$72-rut_index)/'Sheet1 (2)'!$D$72,IF(shee2!D693='Sheet1 (2)'!$C$70,'Sheet1 (2)'!$D$70*('Sheet1 (2)'!$D$72-rut_index)/'Sheet1 (2)'!$D$72,IF(shee2!D693='Sheet1 (2)'!$C$71,'Sheet1 (2)'!$D$71*('Sheet1 (2)'!$D$72-rut_index)/'Sheet1 (2)'!$D$72)))&lt;0,0,IF(D693='Sheet1 (2)'!$C$69,'Sheet1 (2)'!$D$69*('Sheet1 (2)'!$D$72-rut_index)/'Sheet1 (2)'!$D$72,IF(shee2!D693='Sheet1 (2)'!$C$70,'Sheet1 (2)'!$D$70*('Sheet1 (2)'!$D$72-rut_index)/'Sheet1 (2)'!$D$72,IF(shee2!D693='Sheet1 (2)'!$C$71,'Sheet1 (2)'!$D$71*('Sheet1 (2)'!$D$72-rut_index)/'Sheet1 (2)'!$D$72))))</f>
        <v>5</v>
      </c>
      <c r="AV693" s="157">
        <f>IF(IF(D693='Sheet1 (2)'!$C$69,'Sheet1 (2)'!$D$69*('Sheet1 (2)'!$D$72-crack_s_index)/'Sheet1 (2)'!$D$72,IF(shee2!D693='Sheet1 (2)'!$C$70,'Sheet1 (2)'!$D$70*('Sheet1 (2)'!$D$72-crack_s_index)/'Sheet1 (2)'!$D$72,IF(shee2!D693='Sheet1 (2)'!$C$71,'Sheet1 (2)'!$D$71*('Sheet1 (2)'!$D$72-crack_s_index)/'Sheet1 (2)'!$D$72)))&lt;0,0,IF(D693='Sheet1 (2)'!$C$69,'Sheet1 (2)'!$D$69*('Sheet1 (2)'!$D$72-crack_s_index)/'Sheet1 (2)'!$D$72,IF(shee2!D693='Sheet1 (2)'!$C$70,'Sheet1 (2)'!$D$70*('Sheet1 (2)'!$D$72-crack_s_index)/'Sheet1 (2)'!$D$72,IF(shee2!D693='Sheet1 (2)'!$C$71,'Sheet1 (2)'!$D$71*('Sheet1 (2)'!$D$72-crack_s_index)/'Sheet1 (2)'!$D$72))))</f>
        <v>0.3125</v>
      </c>
      <c r="AW693" s="157">
        <f>IF(IF(D693='Sheet1 (2)'!$C$69,'Sheet1 (2)'!$D$69*('Sheet1 (2)'!$D$72-crack_t_index)/'Sheet1 (2)'!$D$72,IF(shee2!D693='Sheet1 (2)'!$C$70,'Sheet1 (2)'!$D$70*('Sheet1 (2)'!$D$72-crack_t_index)/'Sheet1 (2)'!$D$72,IF(shee2!D693='Sheet1 (2)'!$C$71,'Sheet1 (2)'!$D$71*('Sheet1 (2)'!$D$72-crack_t_index)/'Sheet1 (2)'!$D$72)))&lt;0,0,IF(D693='Sheet1 (2)'!$C$69,'Sheet1 (2)'!$D$69*('Sheet1 (2)'!$D$72-crack_t_index)/'Sheet1 (2)'!$D$72,IF(shee2!D693='Sheet1 (2)'!$C$70,'Sheet1 (2)'!$D$70*('Sheet1 (2)'!$D$72-crack_t_index)/'Sheet1 (2)'!$D$72,IF(shee2!D693='Sheet1 (2)'!$C$71,'Sheet1 (2)'!$D$71*('Sheet1 (2)'!$D$72-crack_t_index)/'Sheet1 (2)'!$D$72))))</f>
        <v>0.3125</v>
      </c>
      <c r="AX693" s="157">
        <f>IF(IF(D693='Sheet1 (2)'!$C$69,'Sheet1 (2)'!$D$69*('Sheet1 (2)'!$D$72-rave_index)/'Sheet1 (2)'!$D$72,IF(shee2!D693='Sheet1 (2)'!$C$70,'Sheet1 (2)'!$D$70*('Sheet1 (2)'!$D$72-rave_index)/'Sheet1 (2)'!$D$72,IF(shee2!D693='Sheet1 (2)'!$C$71,'Sheet1 (2)'!$D$71*('Sheet1 (2)'!$D$72-rave_index)/'Sheet1 (2)'!$D$72)))&lt;0,0,IF(D693='Sheet1 (2)'!$C$69,'Sheet1 (2)'!$D$69*('Sheet1 (2)'!$D$72-rave_index)/'Sheet1 (2)'!$D$72,IF(shee2!D693='Sheet1 (2)'!$C$70,'Sheet1 (2)'!$D$70*('Sheet1 (2)'!$D$72-rave_index)/'Sheet1 (2)'!$D$72,IF(shee2!D693='Sheet1 (2)'!$C$71,'Sheet1 (2)'!$D$71*('Sheet1 (2)'!$D$72-rave_index)/'Sheet1 (2)'!$D$72))))</f>
        <v>5</v>
      </c>
      <c r="AY693" s="157">
        <f>IF(IF(D693='Sheet1 (2)'!$C$69,'Sheet1 (2)'!$D$69*('Sheet1 (2)'!$D$72-rough_index)/'Sheet1 (2)'!$D$72,IF(shee2!D693='Sheet1 (2)'!$C$70,'Sheet1 (2)'!$D$70*('Sheet1 (2)'!$D$72-rough_index)/'Sheet1 (2)'!$D$72,IF(shee2!D693='Sheet1 (2)'!$C$71,'Sheet1 (2)'!$D$71*('Sheet1 (2)'!$D$72-rough_index)/'Sheet1 (2)'!$D$72)))&lt;0,0,IF(D693='Sheet1 (2)'!$C$69,'Sheet1 (2)'!$D$69*('Sheet1 (2)'!$D$72-rough_index)/'Sheet1 (2)'!$D$72,IF(shee2!D693='Sheet1 (2)'!$C$70,'Sheet1 (2)'!$D$70*('Sheet1 (2)'!$D$72-rough_index)/'Sheet1 (2)'!$D$72,IF(shee2!D693='Sheet1 (2)'!$C$71,'Sheet1 (2)'!$D$71*('Sheet1 (2)'!$D$72-rough_index)/'Sheet1 (2)'!$D$72))))</f>
        <v>2.5</v>
      </c>
      <c r="AZ693" s="159">
        <f>+(AU693*'Sheet1 (2)'!$C$77)+(AV693*'Sheet1 (2)'!$C$78)+(AW693*'Sheet1 (2)'!$C$79)+(AX693*'Sheet1 (2)'!$C$80)+(AY693*'Sheet1 (2)'!$C$81)</f>
        <v>2.375</v>
      </c>
      <c r="BA693" s="213" t="str">
        <f t="shared" si="21"/>
        <v>Poor</v>
      </c>
      <c r="BE693">
        <f>IF(D693='Sheet1 (2)'!$C$61,'Sheet1 (2)'!$D$61*(counts^2)+'Sheet1 (2)'!$G$61*counts+'Sheet1 (2)'!$J$61,IF(D693='Sheet1 (2)'!$C$62,'Sheet1 (2)'!$D$62*counts+'Sheet1 (2)'!$G$62,IF(D693='Sheet1 (2)'!$C$63,'Sheet1 (2)'!$D$63*counts+'Sheet1 (2)'!$G$63,IF(D693='Sheet1 (2)'!$C$64,'Sheet1 (2)'!$D$64*counts+'Sheet1 (2)'!$G$64))))</f>
        <v>2.0984129299999998</v>
      </c>
    </row>
    <row r="694" spans="1:57" ht="12" customHeight="1">
      <c r="A694" s="145" t="s">
        <v>282</v>
      </c>
      <c r="B694" s="145" t="s">
        <v>76</v>
      </c>
      <c r="C694" s="170">
        <v>834</v>
      </c>
      <c r="D694" s="174" t="s">
        <v>77</v>
      </c>
      <c r="E694" s="171">
        <v>8</v>
      </c>
      <c r="F694" s="171">
        <v>2</v>
      </c>
      <c r="G694" s="171" t="s">
        <v>77</v>
      </c>
      <c r="H694" s="171">
        <v>1</v>
      </c>
      <c r="I694" s="171" t="s">
        <v>77</v>
      </c>
      <c r="J694" s="173" t="s">
        <v>80</v>
      </c>
      <c r="K694" s="173" t="s">
        <v>80</v>
      </c>
      <c r="L694" s="169">
        <f>VLOOKUP(CONCATENATE(J694,K694),'Sheet1 (2)'!$J$6:$K$26,2,FALSE)</f>
        <v>0</v>
      </c>
      <c r="M694" s="173" t="s">
        <v>83</v>
      </c>
      <c r="N694" s="173" t="s">
        <v>81</v>
      </c>
      <c r="O694" s="168">
        <f>VLOOKUP(CONCATENATE(M694,N694),'Sheet1 (2)'!$L$6:$M$26,2,FALSE)</f>
        <v>75</v>
      </c>
      <c r="P694" s="173" t="s">
        <v>83</v>
      </c>
      <c r="Q694" s="173" t="s">
        <v>81</v>
      </c>
      <c r="R694" s="168">
        <f>VLOOKUP(CONCATENATE(P694,Q694),'Sheet1 (2)'!$N$6:$O$26,2,FALSE)</f>
        <v>75</v>
      </c>
      <c r="S694" s="173" t="s">
        <v>80</v>
      </c>
      <c r="T694" s="173" t="s">
        <v>80</v>
      </c>
      <c r="U694" s="168">
        <f>VLOOKUP(CONCATENATE(S694,T694),'Sheet1 (2)'!$P$6:$Q$26,2,FALSE)</f>
        <v>0</v>
      </c>
      <c r="V694" s="173" t="s">
        <v>80</v>
      </c>
      <c r="W694" s="173" t="s">
        <v>80</v>
      </c>
      <c r="X694" s="168">
        <f>VLOOKUP(CONCATENATE(V694,W694),'Sheet1 (2)'!$R$6:$S$26,2,FALSE)</f>
        <v>0</v>
      </c>
      <c r="Y694" s="173" t="s">
        <v>80</v>
      </c>
      <c r="Z694" s="173" t="s">
        <v>80</v>
      </c>
      <c r="AA694" s="168">
        <f>VLOOKUP(CONCATENATE(Y694,Z694),'Sheet1 (2)'!$T$6:$U$26,2,FALSE)</f>
        <v>0</v>
      </c>
      <c r="AB694" s="173" t="s">
        <v>80</v>
      </c>
      <c r="AC694" s="173" t="s">
        <v>80</v>
      </c>
      <c r="AD694" s="168">
        <f>VLOOKUP(CONCATENATE(AB694,AC694),'Sheet1 (2)'!$X$6:$Y$26,2,FALSE)</f>
        <v>0</v>
      </c>
      <c r="AE694" s="173" t="s">
        <v>82</v>
      </c>
      <c r="AF694" s="173" t="s">
        <v>81</v>
      </c>
      <c r="AG694" s="168">
        <f>VLOOKUP(CONCATENATE(AE694,AF694),'Sheet1 (2)'!$Z$6:$AA$26,2,FALSE)</f>
        <v>66</v>
      </c>
      <c r="AH694" s="172"/>
      <c r="AI694" s="175"/>
      <c r="AJ694" s="140"/>
      <c r="AK694" s="176" t="s">
        <v>282</v>
      </c>
      <c r="AL694" s="176" t="s">
        <v>76</v>
      </c>
      <c r="AM694" s="170">
        <f t="shared" si="20"/>
        <v>834</v>
      </c>
      <c r="AN694" s="147"/>
      <c r="AO694" s="155"/>
      <c r="AP694" s="156"/>
      <c r="AQ694" s="157">
        <v>15.978169552000001</v>
      </c>
      <c r="AR694" s="158"/>
      <c r="AS694" s="145">
        <f>LOOKUP(rufmkm,'Sheet1 (2)'!$V$62:$V$71,'Sheet1 (2)'!$W$62:$W$71)</f>
        <v>100</v>
      </c>
      <c r="AT694" s="140"/>
      <c r="AU694" s="157">
        <f>IF(IF(D694='Sheet1 (2)'!$C$69,'Sheet1 (2)'!$D$69*('Sheet1 (2)'!$D$72-rut_index)/'Sheet1 (2)'!$D$72,IF(shee2!D694='Sheet1 (2)'!$C$70,'Sheet1 (2)'!$D$70*('Sheet1 (2)'!$D$72-rut_index)/'Sheet1 (2)'!$D$72,IF(shee2!D694='Sheet1 (2)'!$C$71,'Sheet1 (2)'!$D$71*('Sheet1 (2)'!$D$72-rut_index)/'Sheet1 (2)'!$D$72)))&lt;0,0,IF(D694='Sheet1 (2)'!$C$69,'Sheet1 (2)'!$D$69*('Sheet1 (2)'!$D$72-rut_index)/'Sheet1 (2)'!$D$72,IF(shee2!D694='Sheet1 (2)'!$C$70,'Sheet1 (2)'!$D$70*('Sheet1 (2)'!$D$72-rut_index)/'Sheet1 (2)'!$D$72,IF(shee2!D694='Sheet1 (2)'!$C$71,'Sheet1 (2)'!$D$71*('Sheet1 (2)'!$D$72-rut_index)/'Sheet1 (2)'!$D$72))))</f>
        <v>5</v>
      </c>
      <c r="AV694" s="157">
        <f>IF(IF(D694='Sheet1 (2)'!$C$69,'Sheet1 (2)'!$D$69*('Sheet1 (2)'!$D$72-crack_s_index)/'Sheet1 (2)'!$D$72,IF(shee2!D694='Sheet1 (2)'!$C$70,'Sheet1 (2)'!$D$70*('Sheet1 (2)'!$D$72-crack_s_index)/'Sheet1 (2)'!$D$72,IF(shee2!D694='Sheet1 (2)'!$C$71,'Sheet1 (2)'!$D$71*('Sheet1 (2)'!$D$72-crack_s_index)/'Sheet1 (2)'!$D$72)))&lt;0,0,IF(D694='Sheet1 (2)'!$C$69,'Sheet1 (2)'!$D$69*('Sheet1 (2)'!$D$72-crack_s_index)/'Sheet1 (2)'!$D$72,IF(shee2!D694='Sheet1 (2)'!$C$70,'Sheet1 (2)'!$D$70*('Sheet1 (2)'!$D$72-crack_s_index)/'Sheet1 (2)'!$D$72,IF(shee2!D694='Sheet1 (2)'!$C$71,'Sheet1 (2)'!$D$71*('Sheet1 (2)'!$D$72-crack_s_index)/'Sheet1 (2)'!$D$72))))</f>
        <v>0</v>
      </c>
      <c r="AW694" s="157">
        <f>IF(IF(D694='Sheet1 (2)'!$C$69,'Sheet1 (2)'!$D$69*('Sheet1 (2)'!$D$72-crack_t_index)/'Sheet1 (2)'!$D$72,IF(shee2!D694='Sheet1 (2)'!$C$70,'Sheet1 (2)'!$D$70*('Sheet1 (2)'!$D$72-crack_t_index)/'Sheet1 (2)'!$D$72,IF(shee2!D694='Sheet1 (2)'!$C$71,'Sheet1 (2)'!$D$71*('Sheet1 (2)'!$D$72-crack_t_index)/'Sheet1 (2)'!$D$72)))&lt;0,0,IF(D694='Sheet1 (2)'!$C$69,'Sheet1 (2)'!$D$69*('Sheet1 (2)'!$D$72-crack_t_index)/'Sheet1 (2)'!$D$72,IF(shee2!D694='Sheet1 (2)'!$C$70,'Sheet1 (2)'!$D$70*('Sheet1 (2)'!$D$72-crack_t_index)/'Sheet1 (2)'!$D$72,IF(shee2!D694='Sheet1 (2)'!$C$71,'Sheet1 (2)'!$D$71*('Sheet1 (2)'!$D$72-crack_t_index)/'Sheet1 (2)'!$D$72))))</f>
        <v>0</v>
      </c>
      <c r="AX694" s="157">
        <f>IF(IF(D694='Sheet1 (2)'!$C$69,'Sheet1 (2)'!$D$69*('Sheet1 (2)'!$D$72-rave_index)/'Sheet1 (2)'!$D$72,IF(shee2!D694='Sheet1 (2)'!$C$70,'Sheet1 (2)'!$D$70*('Sheet1 (2)'!$D$72-rave_index)/'Sheet1 (2)'!$D$72,IF(shee2!D694='Sheet1 (2)'!$C$71,'Sheet1 (2)'!$D$71*('Sheet1 (2)'!$D$72-rave_index)/'Sheet1 (2)'!$D$72)))&lt;0,0,IF(D694='Sheet1 (2)'!$C$69,'Sheet1 (2)'!$D$69*('Sheet1 (2)'!$D$72-rave_index)/'Sheet1 (2)'!$D$72,IF(shee2!D694='Sheet1 (2)'!$C$70,'Sheet1 (2)'!$D$70*('Sheet1 (2)'!$D$72-rave_index)/'Sheet1 (2)'!$D$72,IF(shee2!D694='Sheet1 (2)'!$C$71,'Sheet1 (2)'!$D$71*('Sheet1 (2)'!$D$72-rave_index)/'Sheet1 (2)'!$D$72))))</f>
        <v>5</v>
      </c>
      <c r="AY694" s="157">
        <f>IF(IF(D694='Sheet1 (2)'!$C$69,'Sheet1 (2)'!$D$69*('Sheet1 (2)'!$D$72-rough_index)/'Sheet1 (2)'!$D$72,IF(shee2!D694='Sheet1 (2)'!$C$70,'Sheet1 (2)'!$D$70*('Sheet1 (2)'!$D$72-rough_index)/'Sheet1 (2)'!$D$72,IF(shee2!D694='Sheet1 (2)'!$C$71,'Sheet1 (2)'!$D$71*('Sheet1 (2)'!$D$72-rough_index)/'Sheet1 (2)'!$D$72)))&lt;0,0,IF(D694='Sheet1 (2)'!$C$69,'Sheet1 (2)'!$D$69*('Sheet1 (2)'!$D$72-rough_index)/'Sheet1 (2)'!$D$72,IF(shee2!D694='Sheet1 (2)'!$C$70,'Sheet1 (2)'!$D$70*('Sheet1 (2)'!$D$72-rough_index)/'Sheet1 (2)'!$D$72,IF(shee2!D694='Sheet1 (2)'!$C$71,'Sheet1 (2)'!$D$71*('Sheet1 (2)'!$D$72-rough_index)/'Sheet1 (2)'!$D$72))))</f>
        <v>0</v>
      </c>
      <c r="AZ694" s="159">
        <f>+(AU694*'Sheet1 (2)'!$C$77)+(AV694*'Sheet1 (2)'!$C$78)+(AW694*'Sheet1 (2)'!$C$79)+(AX694*'Sheet1 (2)'!$C$80)+(AY694*'Sheet1 (2)'!$C$81)</f>
        <v>1.5</v>
      </c>
      <c r="BA694" s="213" t="str">
        <f t="shared" si="21"/>
        <v>Poor</v>
      </c>
      <c r="BE694">
        <f>IF(D694='Sheet1 (2)'!$C$61,'Sheet1 (2)'!$D$61*(counts^2)+'Sheet1 (2)'!$G$61*counts+'Sheet1 (2)'!$J$61,IF(D694='Sheet1 (2)'!$C$62,'Sheet1 (2)'!$D$62*counts+'Sheet1 (2)'!$G$62,IF(D694='Sheet1 (2)'!$C$63,'Sheet1 (2)'!$D$63*counts+'Sheet1 (2)'!$G$63,IF(D694='Sheet1 (2)'!$C$64,'Sheet1 (2)'!$D$64*counts+'Sheet1 (2)'!$G$64))))</f>
        <v>2.0984129299999998</v>
      </c>
    </row>
    <row r="695" spans="1:57" ht="12" customHeight="1">
      <c r="A695" s="145" t="s">
        <v>282</v>
      </c>
      <c r="B695" s="145" t="s">
        <v>76</v>
      </c>
      <c r="C695" s="170">
        <v>835</v>
      </c>
      <c r="D695" s="174" t="s">
        <v>77</v>
      </c>
      <c r="E695" s="171">
        <v>8</v>
      </c>
      <c r="F695" s="171">
        <v>2</v>
      </c>
      <c r="G695" s="171" t="s">
        <v>77</v>
      </c>
      <c r="H695" s="171">
        <v>1</v>
      </c>
      <c r="I695" s="171" t="s">
        <v>77</v>
      </c>
      <c r="J695" s="173" t="s">
        <v>80</v>
      </c>
      <c r="K695" s="173" t="s">
        <v>80</v>
      </c>
      <c r="L695" s="169">
        <f>VLOOKUP(CONCATENATE(J695,K695),'Sheet1 (2)'!$J$6:$K$26,2,FALSE)</f>
        <v>0</v>
      </c>
      <c r="M695" s="173" t="s">
        <v>83</v>
      </c>
      <c r="N695" s="173" t="s">
        <v>79</v>
      </c>
      <c r="O695" s="168">
        <f>VLOOKUP(CONCATENATE(M695,N695),'Sheet1 (2)'!$L$6:$M$26,2,FALSE)</f>
        <v>56.25</v>
      </c>
      <c r="P695" s="173" t="s">
        <v>83</v>
      </c>
      <c r="Q695" s="173" t="s">
        <v>79</v>
      </c>
      <c r="R695" s="168">
        <f>VLOOKUP(CONCATENATE(P695,Q695),'Sheet1 (2)'!$N$6:$O$26,2,FALSE)</f>
        <v>56.25</v>
      </c>
      <c r="S695" s="173" t="s">
        <v>80</v>
      </c>
      <c r="T695" s="173" t="s">
        <v>80</v>
      </c>
      <c r="U695" s="168">
        <f>VLOOKUP(CONCATENATE(S695,T695),'Sheet1 (2)'!$P$6:$Q$26,2,FALSE)</f>
        <v>0</v>
      </c>
      <c r="V695" s="173" t="s">
        <v>80</v>
      </c>
      <c r="W695" s="173" t="s">
        <v>80</v>
      </c>
      <c r="X695" s="168">
        <f>VLOOKUP(CONCATENATE(V695,W695),'Sheet1 (2)'!$R$6:$S$26,2,FALSE)</f>
        <v>0</v>
      </c>
      <c r="Y695" s="173" t="s">
        <v>80</v>
      </c>
      <c r="Z695" s="173" t="s">
        <v>80</v>
      </c>
      <c r="AA695" s="168">
        <f>VLOOKUP(CONCATENATE(Y695,Z695),'Sheet1 (2)'!$T$6:$U$26,2,FALSE)</f>
        <v>0</v>
      </c>
      <c r="AB695" s="173" t="s">
        <v>80</v>
      </c>
      <c r="AC695" s="173" t="s">
        <v>80</v>
      </c>
      <c r="AD695" s="168">
        <f>VLOOKUP(CONCATENATE(AB695,AC695),'Sheet1 (2)'!$X$6:$Y$26,2,FALSE)</f>
        <v>0</v>
      </c>
      <c r="AE695" s="173" t="s">
        <v>82</v>
      </c>
      <c r="AF695" s="173" t="s">
        <v>81</v>
      </c>
      <c r="AG695" s="168">
        <f>VLOOKUP(CONCATENATE(AE695,AF695),'Sheet1 (2)'!$Z$6:$AA$26,2,FALSE)</f>
        <v>66</v>
      </c>
      <c r="AH695" s="172"/>
      <c r="AI695" s="175"/>
      <c r="AJ695" s="140"/>
      <c r="AK695" s="176" t="s">
        <v>282</v>
      </c>
      <c r="AL695" s="176" t="s">
        <v>76</v>
      </c>
      <c r="AM695" s="170">
        <f t="shared" si="20"/>
        <v>835</v>
      </c>
      <c r="AN695" s="147"/>
      <c r="AO695" s="155" t="s">
        <v>409</v>
      </c>
      <c r="AP695" s="156"/>
      <c r="AQ695" s="157">
        <v>2.7729563196</v>
      </c>
      <c r="AR695" s="158"/>
      <c r="AS695" s="145">
        <f>LOOKUP(rufmkm,'Sheet1 (2)'!$V$62:$V$71,'Sheet1 (2)'!$W$62:$W$71)</f>
        <v>30</v>
      </c>
      <c r="AT695" s="140"/>
      <c r="AU695" s="157">
        <f>IF(IF(D695='Sheet1 (2)'!$C$69,'Sheet1 (2)'!$D$69*('Sheet1 (2)'!$D$72-rut_index)/'Sheet1 (2)'!$D$72,IF(shee2!D695='Sheet1 (2)'!$C$70,'Sheet1 (2)'!$D$70*('Sheet1 (2)'!$D$72-rut_index)/'Sheet1 (2)'!$D$72,IF(shee2!D695='Sheet1 (2)'!$C$71,'Sheet1 (2)'!$D$71*('Sheet1 (2)'!$D$72-rut_index)/'Sheet1 (2)'!$D$72)))&lt;0,0,IF(D695='Sheet1 (2)'!$C$69,'Sheet1 (2)'!$D$69*('Sheet1 (2)'!$D$72-rut_index)/'Sheet1 (2)'!$D$72,IF(shee2!D695='Sheet1 (2)'!$C$70,'Sheet1 (2)'!$D$70*('Sheet1 (2)'!$D$72-rut_index)/'Sheet1 (2)'!$D$72,IF(shee2!D695='Sheet1 (2)'!$C$71,'Sheet1 (2)'!$D$71*('Sheet1 (2)'!$D$72-rut_index)/'Sheet1 (2)'!$D$72))))</f>
        <v>5</v>
      </c>
      <c r="AV695" s="157">
        <f>IF(IF(D695='Sheet1 (2)'!$C$69,'Sheet1 (2)'!$D$69*('Sheet1 (2)'!$D$72-crack_s_index)/'Sheet1 (2)'!$D$72,IF(shee2!D695='Sheet1 (2)'!$C$70,'Sheet1 (2)'!$D$70*('Sheet1 (2)'!$D$72-crack_s_index)/'Sheet1 (2)'!$D$72,IF(shee2!D695='Sheet1 (2)'!$C$71,'Sheet1 (2)'!$D$71*('Sheet1 (2)'!$D$72-crack_s_index)/'Sheet1 (2)'!$D$72)))&lt;0,0,IF(D695='Sheet1 (2)'!$C$69,'Sheet1 (2)'!$D$69*('Sheet1 (2)'!$D$72-crack_s_index)/'Sheet1 (2)'!$D$72,IF(shee2!D695='Sheet1 (2)'!$C$70,'Sheet1 (2)'!$D$70*('Sheet1 (2)'!$D$72-crack_s_index)/'Sheet1 (2)'!$D$72,IF(shee2!D695='Sheet1 (2)'!$C$71,'Sheet1 (2)'!$D$71*('Sheet1 (2)'!$D$72-crack_s_index)/'Sheet1 (2)'!$D$72))))</f>
        <v>0.3125</v>
      </c>
      <c r="AW695" s="157">
        <f>IF(IF(D695='Sheet1 (2)'!$C$69,'Sheet1 (2)'!$D$69*('Sheet1 (2)'!$D$72-crack_t_index)/'Sheet1 (2)'!$D$72,IF(shee2!D695='Sheet1 (2)'!$C$70,'Sheet1 (2)'!$D$70*('Sheet1 (2)'!$D$72-crack_t_index)/'Sheet1 (2)'!$D$72,IF(shee2!D695='Sheet1 (2)'!$C$71,'Sheet1 (2)'!$D$71*('Sheet1 (2)'!$D$72-crack_t_index)/'Sheet1 (2)'!$D$72)))&lt;0,0,IF(D695='Sheet1 (2)'!$C$69,'Sheet1 (2)'!$D$69*('Sheet1 (2)'!$D$72-crack_t_index)/'Sheet1 (2)'!$D$72,IF(shee2!D695='Sheet1 (2)'!$C$70,'Sheet1 (2)'!$D$70*('Sheet1 (2)'!$D$72-crack_t_index)/'Sheet1 (2)'!$D$72,IF(shee2!D695='Sheet1 (2)'!$C$71,'Sheet1 (2)'!$D$71*('Sheet1 (2)'!$D$72-crack_t_index)/'Sheet1 (2)'!$D$72))))</f>
        <v>0.3125</v>
      </c>
      <c r="AX695" s="157">
        <f>IF(IF(D695='Sheet1 (2)'!$C$69,'Sheet1 (2)'!$D$69*('Sheet1 (2)'!$D$72-rave_index)/'Sheet1 (2)'!$D$72,IF(shee2!D695='Sheet1 (2)'!$C$70,'Sheet1 (2)'!$D$70*('Sheet1 (2)'!$D$72-rave_index)/'Sheet1 (2)'!$D$72,IF(shee2!D695='Sheet1 (2)'!$C$71,'Sheet1 (2)'!$D$71*('Sheet1 (2)'!$D$72-rave_index)/'Sheet1 (2)'!$D$72)))&lt;0,0,IF(D695='Sheet1 (2)'!$C$69,'Sheet1 (2)'!$D$69*('Sheet1 (2)'!$D$72-rave_index)/'Sheet1 (2)'!$D$72,IF(shee2!D695='Sheet1 (2)'!$C$70,'Sheet1 (2)'!$D$70*('Sheet1 (2)'!$D$72-rave_index)/'Sheet1 (2)'!$D$72,IF(shee2!D695='Sheet1 (2)'!$C$71,'Sheet1 (2)'!$D$71*('Sheet1 (2)'!$D$72-rave_index)/'Sheet1 (2)'!$D$72))))</f>
        <v>5</v>
      </c>
      <c r="AY695" s="157">
        <f>IF(IF(D695='Sheet1 (2)'!$C$69,'Sheet1 (2)'!$D$69*('Sheet1 (2)'!$D$72-rough_index)/'Sheet1 (2)'!$D$72,IF(shee2!D695='Sheet1 (2)'!$C$70,'Sheet1 (2)'!$D$70*('Sheet1 (2)'!$D$72-rough_index)/'Sheet1 (2)'!$D$72,IF(shee2!D695='Sheet1 (2)'!$C$71,'Sheet1 (2)'!$D$71*('Sheet1 (2)'!$D$72-rough_index)/'Sheet1 (2)'!$D$72)))&lt;0,0,IF(D695='Sheet1 (2)'!$C$69,'Sheet1 (2)'!$D$69*('Sheet1 (2)'!$D$72-rough_index)/'Sheet1 (2)'!$D$72,IF(shee2!D695='Sheet1 (2)'!$C$70,'Sheet1 (2)'!$D$70*('Sheet1 (2)'!$D$72-rough_index)/'Sheet1 (2)'!$D$72,IF(shee2!D695='Sheet1 (2)'!$C$71,'Sheet1 (2)'!$D$71*('Sheet1 (2)'!$D$72-rough_index)/'Sheet1 (2)'!$D$72))))</f>
        <v>2.5</v>
      </c>
      <c r="AZ695" s="159">
        <f>+(AU695*'Sheet1 (2)'!$C$77)+(AV695*'Sheet1 (2)'!$C$78)+(AW695*'Sheet1 (2)'!$C$79)+(AX695*'Sheet1 (2)'!$C$80)+(AY695*'Sheet1 (2)'!$C$81)</f>
        <v>2.375</v>
      </c>
      <c r="BA695" s="213" t="str">
        <f t="shared" si="21"/>
        <v>Poor</v>
      </c>
      <c r="BE695">
        <f>IF(D695='Sheet1 (2)'!$C$61,'Sheet1 (2)'!$D$61*(counts^2)+'Sheet1 (2)'!$G$61*counts+'Sheet1 (2)'!$J$61,IF(D695='Sheet1 (2)'!$C$62,'Sheet1 (2)'!$D$62*counts+'Sheet1 (2)'!$G$62,IF(D695='Sheet1 (2)'!$C$63,'Sheet1 (2)'!$D$63*counts+'Sheet1 (2)'!$G$63,IF(D695='Sheet1 (2)'!$C$64,'Sheet1 (2)'!$D$64*counts+'Sheet1 (2)'!$G$64))))</f>
        <v>2.0984129299999998</v>
      </c>
    </row>
    <row r="696" spans="1:57" ht="12" customHeight="1">
      <c r="A696" s="145" t="s">
        <v>282</v>
      </c>
      <c r="B696" s="145" t="s">
        <v>76</v>
      </c>
      <c r="C696" s="170">
        <v>836</v>
      </c>
      <c r="D696" s="174" t="s">
        <v>77</v>
      </c>
      <c r="E696" s="171">
        <v>8</v>
      </c>
      <c r="F696" s="171">
        <v>2</v>
      </c>
      <c r="G696" s="171" t="s">
        <v>77</v>
      </c>
      <c r="H696" s="171">
        <v>1</v>
      </c>
      <c r="I696" s="171" t="s">
        <v>77</v>
      </c>
      <c r="J696" s="173" t="s">
        <v>80</v>
      </c>
      <c r="K696" s="173" t="s">
        <v>80</v>
      </c>
      <c r="L696" s="169">
        <f>VLOOKUP(CONCATENATE(J696,K696),'Sheet1 (2)'!$J$6:$K$26,2,FALSE)</f>
        <v>0</v>
      </c>
      <c r="M696" s="173" t="s">
        <v>83</v>
      </c>
      <c r="N696" s="173" t="s">
        <v>82</v>
      </c>
      <c r="O696" s="168">
        <f>VLOOKUP(CONCATENATE(M696,N696),'Sheet1 (2)'!$L$6:$M$26,2,FALSE)</f>
        <v>18.75</v>
      </c>
      <c r="P696" s="173" t="s">
        <v>83</v>
      </c>
      <c r="Q696" s="173" t="s">
        <v>82</v>
      </c>
      <c r="R696" s="168">
        <f>VLOOKUP(CONCATENATE(P696,Q696),'Sheet1 (2)'!$N$6:$O$26,2,FALSE)</f>
        <v>18.75</v>
      </c>
      <c r="S696" s="173" t="s">
        <v>80</v>
      </c>
      <c r="T696" s="173" t="s">
        <v>80</v>
      </c>
      <c r="U696" s="168">
        <f>VLOOKUP(CONCATENATE(S696,T696),'Sheet1 (2)'!$P$6:$Q$26,2,FALSE)</f>
        <v>0</v>
      </c>
      <c r="V696" s="173" t="s">
        <v>80</v>
      </c>
      <c r="W696" s="173" t="s">
        <v>80</v>
      </c>
      <c r="X696" s="168">
        <f>VLOOKUP(CONCATENATE(V696,W696),'Sheet1 (2)'!$R$6:$S$26,2,FALSE)</f>
        <v>0</v>
      </c>
      <c r="Y696" s="173" t="s">
        <v>80</v>
      </c>
      <c r="Z696" s="173" t="s">
        <v>80</v>
      </c>
      <c r="AA696" s="168">
        <f>VLOOKUP(CONCATENATE(Y696,Z696),'Sheet1 (2)'!$T$6:$U$26,2,FALSE)</f>
        <v>0</v>
      </c>
      <c r="AB696" s="173" t="s">
        <v>80</v>
      </c>
      <c r="AC696" s="173" t="s">
        <v>80</v>
      </c>
      <c r="AD696" s="168">
        <f>VLOOKUP(CONCATENATE(AB696,AC696),'Sheet1 (2)'!$X$6:$Y$26,2,FALSE)</f>
        <v>0</v>
      </c>
      <c r="AE696" s="173" t="s">
        <v>82</v>
      </c>
      <c r="AF696" s="173" t="s">
        <v>81</v>
      </c>
      <c r="AG696" s="168">
        <f>VLOOKUP(CONCATENATE(AE696,AF696),'Sheet1 (2)'!$Z$6:$AA$26,2,FALSE)</f>
        <v>66</v>
      </c>
      <c r="AH696" s="172"/>
      <c r="AI696" s="175"/>
      <c r="AJ696" s="140"/>
      <c r="AK696" s="176" t="s">
        <v>282</v>
      </c>
      <c r="AL696" s="176" t="s">
        <v>76</v>
      </c>
      <c r="AM696" s="170">
        <f t="shared" si="20"/>
        <v>836</v>
      </c>
      <c r="AN696" s="147"/>
      <c r="AO696" s="155"/>
      <c r="AP696" s="156"/>
      <c r="AQ696" s="157">
        <v>2.3604663019999998</v>
      </c>
      <c r="AR696" s="158"/>
      <c r="AS696" s="145">
        <f>LOOKUP(rufmkm,'Sheet1 (2)'!$V$62:$V$71,'Sheet1 (2)'!$W$62:$W$71)</f>
        <v>30</v>
      </c>
      <c r="AT696" s="140"/>
      <c r="AU696" s="157">
        <f>IF(IF(D696='Sheet1 (2)'!$C$69,'Sheet1 (2)'!$D$69*('Sheet1 (2)'!$D$72-rut_index)/'Sheet1 (2)'!$D$72,IF(shee2!D696='Sheet1 (2)'!$C$70,'Sheet1 (2)'!$D$70*('Sheet1 (2)'!$D$72-rut_index)/'Sheet1 (2)'!$D$72,IF(shee2!D696='Sheet1 (2)'!$C$71,'Sheet1 (2)'!$D$71*('Sheet1 (2)'!$D$72-rut_index)/'Sheet1 (2)'!$D$72)))&lt;0,0,IF(D696='Sheet1 (2)'!$C$69,'Sheet1 (2)'!$D$69*('Sheet1 (2)'!$D$72-rut_index)/'Sheet1 (2)'!$D$72,IF(shee2!D696='Sheet1 (2)'!$C$70,'Sheet1 (2)'!$D$70*('Sheet1 (2)'!$D$72-rut_index)/'Sheet1 (2)'!$D$72,IF(shee2!D696='Sheet1 (2)'!$C$71,'Sheet1 (2)'!$D$71*('Sheet1 (2)'!$D$72-rut_index)/'Sheet1 (2)'!$D$72))))</f>
        <v>5</v>
      </c>
      <c r="AV696" s="157">
        <f>IF(IF(D696='Sheet1 (2)'!$C$69,'Sheet1 (2)'!$D$69*('Sheet1 (2)'!$D$72-crack_s_index)/'Sheet1 (2)'!$D$72,IF(shee2!D696='Sheet1 (2)'!$C$70,'Sheet1 (2)'!$D$70*('Sheet1 (2)'!$D$72-crack_s_index)/'Sheet1 (2)'!$D$72,IF(shee2!D696='Sheet1 (2)'!$C$71,'Sheet1 (2)'!$D$71*('Sheet1 (2)'!$D$72-crack_s_index)/'Sheet1 (2)'!$D$72)))&lt;0,0,IF(D696='Sheet1 (2)'!$C$69,'Sheet1 (2)'!$D$69*('Sheet1 (2)'!$D$72-crack_s_index)/'Sheet1 (2)'!$D$72,IF(shee2!D696='Sheet1 (2)'!$C$70,'Sheet1 (2)'!$D$70*('Sheet1 (2)'!$D$72-crack_s_index)/'Sheet1 (2)'!$D$72,IF(shee2!D696='Sheet1 (2)'!$C$71,'Sheet1 (2)'!$D$71*('Sheet1 (2)'!$D$72-crack_s_index)/'Sheet1 (2)'!$D$72))))</f>
        <v>3.4375</v>
      </c>
      <c r="AW696" s="157">
        <f>IF(IF(D696='Sheet1 (2)'!$C$69,'Sheet1 (2)'!$D$69*('Sheet1 (2)'!$D$72-crack_t_index)/'Sheet1 (2)'!$D$72,IF(shee2!D696='Sheet1 (2)'!$C$70,'Sheet1 (2)'!$D$70*('Sheet1 (2)'!$D$72-crack_t_index)/'Sheet1 (2)'!$D$72,IF(shee2!D696='Sheet1 (2)'!$C$71,'Sheet1 (2)'!$D$71*('Sheet1 (2)'!$D$72-crack_t_index)/'Sheet1 (2)'!$D$72)))&lt;0,0,IF(D696='Sheet1 (2)'!$C$69,'Sheet1 (2)'!$D$69*('Sheet1 (2)'!$D$72-crack_t_index)/'Sheet1 (2)'!$D$72,IF(shee2!D696='Sheet1 (2)'!$C$70,'Sheet1 (2)'!$D$70*('Sheet1 (2)'!$D$72-crack_t_index)/'Sheet1 (2)'!$D$72,IF(shee2!D696='Sheet1 (2)'!$C$71,'Sheet1 (2)'!$D$71*('Sheet1 (2)'!$D$72-crack_t_index)/'Sheet1 (2)'!$D$72))))</f>
        <v>3.4375</v>
      </c>
      <c r="AX696" s="157">
        <f>IF(IF(D696='Sheet1 (2)'!$C$69,'Sheet1 (2)'!$D$69*('Sheet1 (2)'!$D$72-rave_index)/'Sheet1 (2)'!$D$72,IF(shee2!D696='Sheet1 (2)'!$C$70,'Sheet1 (2)'!$D$70*('Sheet1 (2)'!$D$72-rave_index)/'Sheet1 (2)'!$D$72,IF(shee2!D696='Sheet1 (2)'!$C$71,'Sheet1 (2)'!$D$71*('Sheet1 (2)'!$D$72-rave_index)/'Sheet1 (2)'!$D$72)))&lt;0,0,IF(D696='Sheet1 (2)'!$C$69,'Sheet1 (2)'!$D$69*('Sheet1 (2)'!$D$72-rave_index)/'Sheet1 (2)'!$D$72,IF(shee2!D696='Sheet1 (2)'!$C$70,'Sheet1 (2)'!$D$70*('Sheet1 (2)'!$D$72-rave_index)/'Sheet1 (2)'!$D$72,IF(shee2!D696='Sheet1 (2)'!$C$71,'Sheet1 (2)'!$D$71*('Sheet1 (2)'!$D$72-rave_index)/'Sheet1 (2)'!$D$72))))</f>
        <v>5</v>
      </c>
      <c r="AY696" s="157">
        <f>IF(IF(D696='Sheet1 (2)'!$C$69,'Sheet1 (2)'!$D$69*('Sheet1 (2)'!$D$72-rough_index)/'Sheet1 (2)'!$D$72,IF(shee2!D696='Sheet1 (2)'!$C$70,'Sheet1 (2)'!$D$70*('Sheet1 (2)'!$D$72-rough_index)/'Sheet1 (2)'!$D$72,IF(shee2!D696='Sheet1 (2)'!$C$71,'Sheet1 (2)'!$D$71*('Sheet1 (2)'!$D$72-rough_index)/'Sheet1 (2)'!$D$72)))&lt;0,0,IF(D696='Sheet1 (2)'!$C$69,'Sheet1 (2)'!$D$69*('Sheet1 (2)'!$D$72-rough_index)/'Sheet1 (2)'!$D$72,IF(shee2!D696='Sheet1 (2)'!$C$70,'Sheet1 (2)'!$D$70*('Sheet1 (2)'!$D$72-rough_index)/'Sheet1 (2)'!$D$72,IF(shee2!D696='Sheet1 (2)'!$C$71,'Sheet1 (2)'!$D$71*('Sheet1 (2)'!$D$72-rough_index)/'Sheet1 (2)'!$D$72))))</f>
        <v>2.5</v>
      </c>
      <c r="AZ696" s="159">
        <f>+(AU696*'Sheet1 (2)'!$C$77)+(AV696*'Sheet1 (2)'!$C$78)+(AW696*'Sheet1 (2)'!$C$79)+(AX696*'Sheet1 (2)'!$C$80)+(AY696*'Sheet1 (2)'!$C$81)</f>
        <v>3.625</v>
      </c>
      <c r="BA696" s="213" t="str">
        <f t="shared" si="21"/>
        <v>Fair</v>
      </c>
      <c r="BE696">
        <f>IF(D696='Sheet1 (2)'!$C$61,'Sheet1 (2)'!$D$61*(counts^2)+'Sheet1 (2)'!$G$61*counts+'Sheet1 (2)'!$J$61,IF(D696='Sheet1 (2)'!$C$62,'Sheet1 (2)'!$D$62*counts+'Sheet1 (2)'!$G$62,IF(D696='Sheet1 (2)'!$C$63,'Sheet1 (2)'!$D$63*counts+'Sheet1 (2)'!$G$63,IF(D696='Sheet1 (2)'!$C$64,'Sheet1 (2)'!$D$64*counts+'Sheet1 (2)'!$G$64))))</f>
        <v>2.0984129299999998</v>
      </c>
    </row>
    <row r="697" spans="1:57" ht="12" customHeight="1">
      <c r="A697" s="145" t="s">
        <v>282</v>
      </c>
      <c r="B697" s="145" t="s">
        <v>76</v>
      </c>
      <c r="C697" s="170">
        <v>837</v>
      </c>
      <c r="D697" s="174" t="s">
        <v>77</v>
      </c>
      <c r="E697" s="171">
        <v>8</v>
      </c>
      <c r="F697" s="171">
        <v>2</v>
      </c>
      <c r="G697" s="171" t="s">
        <v>77</v>
      </c>
      <c r="H697" s="171">
        <v>1</v>
      </c>
      <c r="I697" s="171" t="s">
        <v>77</v>
      </c>
      <c r="J697" s="173" t="s">
        <v>80</v>
      </c>
      <c r="K697" s="173" t="s">
        <v>80</v>
      </c>
      <c r="L697" s="169">
        <f>VLOOKUP(CONCATENATE(J697,K697),'Sheet1 (2)'!$J$6:$K$26,2,FALSE)</f>
        <v>0</v>
      </c>
      <c r="M697" s="173" t="s">
        <v>80</v>
      </c>
      <c r="N697" s="173" t="s">
        <v>80</v>
      </c>
      <c r="O697" s="168">
        <f>VLOOKUP(CONCATENATE(M697,N697),'Sheet1 (2)'!$L$6:$M$26,2,FALSE)</f>
        <v>0</v>
      </c>
      <c r="P697" s="173" t="s">
        <v>80</v>
      </c>
      <c r="Q697" s="173" t="s">
        <v>80</v>
      </c>
      <c r="R697" s="168">
        <f>VLOOKUP(CONCATENATE(P697,Q697),'Sheet1 (2)'!$N$6:$O$26,2,FALSE)</f>
        <v>0</v>
      </c>
      <c r="S697" s="173" t="s">
        <v>80</v>
      </c>
      <c r="T697" s="173" t="s">
        <v>80</v>
      </c>
      <c r="U697" s="168">
        <f>VLOOKUP(CONCATENATE(S697,T697),'Sheet1 (2)'!$P$6:$Q$26,2,FALSE)</f>
        <v>0</v>
      </c>
      <c r="V697" s="173" t="s">
        <v>80</v>
      </c>
      <c r="W697" s="173" t="s">
        <v>80</v>
      </c>
      <c r="X697" s="168">
        <f>VLOOKUP(CONCATENATE(V697,W697),'Sheet1 (2)'!$R$6:$S$26,2,FALSE)</f>
        <v>0</v>
      </c>
      <c r="Y697" s="173" t="s">
        <v>80</v>
      </c>
      <c r="Z697" s="173" t="s">
        <v>80</v>
      </c>
      <c r="AA697" s="168">
        <f>VLOOKUP(CONCATENATE(Y697,Z697),'Sheet1 (2)'!$T$6:$U$26,2,FALSE)</f>
        <v>0</v>
      </c>
      <c r="AB697" s="173" t="s">
        <v>80</v>
      </c>
      <c r="AC697" s="173" t="s">
        <v>80</v>
      </c>
      <c r="AD697" s="168">
        <f>VLOOKUP(CONCATENATE(AB697,AC697),'Sheet1 (2)'!$X$6:$Y$26,2,FALSE)</f>
        <v>0</v>
      </c>
      <c r="AE697" s="173" t="s">
        <v>82</v>
      </c>
      <c r="AF697" s="173" t="s">
        <v>81</v>
      </c>
      <c r="AG697" s="168">
        <f>VLOOKUP(CONCATENATE(AE697,AF697),'Sheet1 (2)'!$Z$6:$AA$26,2,FALSE)</f>
        <v>66</v>
      </c>
      <c r="AH697" s="172"/>
      <c r="AI697" s="175"/>
      <c r="AJ697" s="140"/>
      <c r="AK697" s="176" t="s">
        <v>282</v>
      </c>
      <c r="AL697" s="176" t="s">
        <v>76</v>
      </c>
      <c r="AM697" s="170">
        <f t="shared" si="20"/>
        <v>837</v>
      </c>
      <c r="AN697" s="147"/>
      <c r="AO697" s="155"/>
      <c r="AP697" s="156"/>
      <c r="AQ697" s="157">
        <v>2.4826895352</v>
      </c>
      <c r="AR697" s="158"/>
      <c r="AS697" s="145">
        <f>LOOKUP(rufmkm,'Sheet1 (2)'!$V$62:$V$71,'Sheet1 (2)'!$W$62:$W$71)</f>
        <v>30</v>
      </c>
      <c r="AT697" s="140"/>
      <c r="AU697" s="157">
        <f>IF(IF(D697='Sheet1 (2)'!$C$69,'Sheet1 (2)'!$D$69*('Sheet1 (2)'!$D$72-rut_index)/'Sheet1 (2)'!$D$72,IF(shee2!D697='Sheet1 (2)'!$C$70,'Sheet1 (2)'!$D$70*('Sheet1 (2)'!$D$72-rut_index)/'Sheet1 (2)'!$D$72,IF(shee2!D697='Sheet1 (2)'!$C$71,'Sheet1 (2)'!$D$71*('Sheet1 (2)'!$D$72-rut_index)/'Sheet1 (2)'!$D$72)))&lt;0,0,IF(D697='Sheet1 (2)'!$C$69,'Sheet1 (2)'!$D$69*('Sheet1 (2)'!$D$72-rut_index)/'Sheet1 (2)'!$D$72,IF(shee2!D697='Sheet1 (2)'!$C$70,'Sheet1 (2)'!$D$70*('Sheet1 (2)'!$D$72-rut_index)/'Sheet1 (2)'!$D$72,IF(shee2!D697='Sheet1 (2)'!$C$71,'Sheet1 (2)'!$D$71*('Sheet1 (2)'!$D$72-rut_index)/'Sheet1 (2)'!$D$72))))</f>
        <v>5</v>
      </c>
      <c r="AV697" s="157">
        <f>IF(IF(D697='Sheet1 (2)'!$C$69,'Sheet1 (2)'!$D$69*('Sheet1 (2)'!$D$72-crack_s_index)/'Sheet1 (2)'!$D$72,IF(shee2!D697='Sheet1 (2)'!$C$70,'Sheet1 (2)'!$D$70*('Sheet1 (2)'!$D$72-crack_s_index)/'Sheet1 (2)'!$D$72,IF(shee2!D697='Sheet1 (2)'!$C$71,'Sheet1 (2)'!$D$71*('Sheet1 (2)'!$D$72-crack_s_index)/'Sheet1 (2)'!$D$72)))&lt;0,0,IF(D697='Sheet1 (2)'!$C$69,'Sheet1 (2)'!$D$69*('Sheet1 (2)'!$D$72-crack_s_index)/'Sheet1 (2)'!$D$72,IF(shee2!D697='Sheet1 (2)'!$C$70,'Sheet1 (2)'!$D$70*('Sheet1 (2)'!$D$72-crack_s_index)/'Sheet1 (2)'!$D$72,IF(shee2!D697='Sheet1 (2)'!$C$71,'Sheet1 (2)'!$D$71*('Sheet1 (2)'!$D$72-crack_s_index)/'Sheet1 (2)'!$D$72))))</f>
        <v>5</v>
      </c>
      <c r="AW697" s="157">
        <f>IF(IF(D697='Sheet1 (2)'!$C$69,'Sheet1 (2)'!$D$69*('Sheet1 (2)'!$D$72-crack_t_index)/'Sheet1 (2)'!$D$72,IF(shee2!D697='Sheet1 (2)'!$C$70,'Sheet1 (2)'!$D$70*('Sheet1 (2)'!$D$72-crack_t_index)/'Sheet1 (2)'!$D$72,IF(shee2!D697='Sheet1 (2)'!$C$71,'Sheet1 (2)'!$D$71*('Sheet1 (2)'!$D$72-crack_t_index)/'Sheet1 (2)'!$D$72)))&lt;0,0,IF(D697='Sheet1 (2)'!$C$69,'Sheet1 (2)'!$D$69*('Sheet1 (2)'!$D$72-crack_t_index)/'Sheet1 (2)'!$D$72,IF(shee2!D697='Sheet1 (2)'!$C$70,'Sheet1 (2)'!$D$70*('Sheet1 (2)'!$D$72-crack_t_index)/'Sheet1 (2)'!$D$72,IF(shee2!D697='Sheet1 (2)'!$C$71,'Sheet1 (2)'!$D$71*('Sheet1 (2)'!$D$72-crack_t_index)/'Sheet1 (2)'!$D$72))))</f>
        <v>5</v>
      </c>
      <c r="AX697" s="157">
        <f>IF(IF(D697='Sheet1 (2)'!$C$69,'Sheet1 (2)'!$D$69*('Sheet1 (2)'!$D$72-rave_index)/'Sheet1 (2)'!$D$72,IF(shee2!D697='Sheet1 (2)'!$C$70,'Sheet1 (2)'!$D$70*('Sheet1 (2)'!$D$72-rave_index)/'Sheet1 (2)'!$D$72,IF(shee2!D697='Sheet1 (2)'!$C$71,'Sheet1 (2)'!$D$71*('Sheet1 (2)'!$D$72-rave_index)/'Sheet1 (2)'!$D$72)))&lt;0,0,IF(D697='Sheet1 (2)'!$C$69,'Sheet1 (2)'!$D$69*('Sheet1 (2)'!$D$72-rave_index)/'Sheet1 (2)'!$D$72,IF(shee2!D697='Sheet1 (2)'!$C$70,'Sheet1 (2)'!$D$70*('Sheet1 (2)'!$D$72-rave_index)/'Sheet1 (2)'!$D$72,IF(shee2!D697='Sheet1 (2)'!$C$71,'Sheet1 (2)'!$D$71*('Sheet1 (2)'!$D$72-rave_index)/'Sheet1 (2)'!$D$72))))</f>
        <v>5</v>
      </c>
      <c r="AY697" s="157">
        <f>IF(IF(D697='Sheet1 (2)'!$C$69,'Sheet1 (2)'!$D$69*('Sheet1 (2)'!$D$72-rough_index)/'Sheet1 (2)'!$D$72,IF(shee2!D697='Sheet1 (2)'!$C$70,'Sheet1 (2)'!$D$70*('Sheet1 (2)'!$D$72-rough_index)/'Sheet1 (2)'!$D$72,IF(shee2!D697='Sheet1 (2)'!$C$71,'Sheet1 (2)'!$D$71*('Sheet1 (2)'!$D$72-rough_index)/'Sheet1 (2)'!$D$72)))&lt;0,0,IF(D697='Sheet1 (2)'!$C$69,'Sheet1 (2)'!$D$69*('Sheet1 (2)'!$D$72-rough_index)/'Sheet1 (2)'!$D$72,IF(shee2!D697='Sheet1 (2)'!$C$70,'Sheet1 (2)'!$D$70*('Sheet1 (2)'!$D$72-rough_index)/'Sheet1 (2)'!$D$72,IF(shee2!D697='Sheet1 (2)'!$C$71,'Sheet1 (2)'!$D$71*('Sheet1 (2)'!$D$72-rough_index)/'Sheet1 (2)'!$D$72))))</f>
        <v>2.5</v>
      </c>
      <c r="AZ697" s="159">
        <f>+(AU697*'Sheet1 (2)'!$C$77)+(AV697*'Sheet1 (2)'!$C$78)+(AW697*'Sheet1 (2)'!$C$79)+(AX697*'Sheet1 (2)'!$C$80)+(AY697*'Sheet1 (2)'!$C$81)</f>
        <v>4.25</v>
      </c>
      <c r="BA697" s="213" t="str">
        <f t="shared" si="21"/>
        <v>Good</v>
      </c>
      <c r="BE697">
        <f>IF(D697='Sheet1 (2)'!$C$61,'Sheet1 (2)'!$D$61*(counts^2)+'Sheet1 (2)'!$G$61*counts+'Sheet1 (2)'!$J$61,IF(D697='Sheet1 (2)'!$C$62,'Sheet1 (2)'!$D$62*counts+'Sheet1 (2)'!$G$62,IF(D697='Sheet1 (2)'!$C$63,'Sheet1 (2)'!$D$63*counts+'Sheet1 (2)'!$G$63,IF(D697='Sheet1 (2)'!$C$64,'Sheet1 (2)'!$D$64*counts+'Sheet1 (2)'!$G$64))))</f>
        <v>2.0984129299999998</v>
      </c>
    </row>
    <row r="698" spans="1:57" ht="12" customHeight="1">
      <c r="A698" s="145" t="s">
        <v>282</v>
      </c>
      <c r="B698" s="145" t="s">
        <v>76</v>
      </c>
      <c r="C698" s="170">
        <v>838</v>
      </c>
      <c r="D698" s="174" t="s">
        <v>77</v>
      </c>
      <c r="E698" s="171">
        <v>8</v>
      </c>
      <c r="F698" s="171">
        <v>2</v>
      </c>
      <c r="G698" s="171" t="s">
        <v>77</v>
      </c>
      <c r="H698" s="171">
        <v>1</v>
      </c>
      <c r="I698" s="171" t="s">
        <v>77</v>
      </c>
      <c r="J698" s="173" t="s">
        <v>80</v>
      </c>
      <c r="K698" s="173" t="s">
        <v>80</v>
      </c>
      <c r="L698" s="169">
        <f>VLOOKUP(CONCATENATE(J698,K698),'Sheet1 (2)'!$J$6:$K$26,2,FALSE)</f>
        <v>0</v>
      </c>
      <c r="M698" s="173" t="s">
        <v>80</v>
      </c>
      <c r="N698" s="173" t="s">
        <v>80</v>
      </c>
      <c r="O698" s="168">
        <f>VLOOKUP(CONCATENATE(M698,N698),'Sheet1 (2)'!$L$6:$M$26,2,FALSE)</f>
        <v>0</v>
      </c>
      <c r="P698" s="173" t="s">
        <v>80</v>
      </c>
      <c r="Q698" s="173" t="s">
        <v>80</v>
      </c>
      <c r="R698" s="168">
        <f>VLOOKUP(CONCATENATE(P698,Q698),'Sheet1 (2)'!$N$6:$O$26,2,FALSE)</f>
        <v>0</v>
      </c>
      <c r="S698" s="173" t="s">
        <v>80</v>
      </c>
      <c r="T698" s="173" t="s">
        <v>80</v>
      </c>
      <c r="U698" s="168">
        <f>VLOOKUP(CONCATENATE(S698,T698),'Sheet1 (2)'!$P$6:$Q$26,2,FALSE)</f>
        <v>0</v>
      </c>
      <c r="V698" s="173" t="s">
        <v>80</v>
      </c>
      <c r="W698" s="173" t="s">
        <v>80</v>
      </c>
      <c r="X698" s="168">
        <f>VLOOKUP(CONCATENATE(V698,W698),'Sheet1 (2)'!$R$6:$S$26,2,FALSE)</f>
        <v>0</v>
      </c>
      <c r="Y698" s="173" t="s">
        <v>80</v>
      </c>
      <c r="Z698" s="173" t="s">
        <v>80</v>
      </c>
      <c r="AA698" s="168">
        <f>VLOOKUP(CONCATENATE(Y698,Z698),'Sheet1 (2)'!$T$6:$U$26,2,FALSE)</f>
        <v>0</v>
      </c>
      <c r="AB698" s="173" t="s">
        <v>80</v>
      </c>
      <c r="AC698" s="173" t="s">
        <v>80</v>
      </c>
      <c r="AD698" s="168">
        <f>VLOOKUP(CONCATENATE(AB698,AC698),'Sheet1 (2)'!$X$6:$Y$26,2,FALSE)</f>
        <v>0</v>
      </c>
      <c r="AE698" s="173" t="s">
        <v>82</v>
      </c>
      <c r="AF698" s="173" t="s">
        <v>81</v>
      </c>
      <c r="AG698" s="168">
        <f>VLOOKUP(CONCATENATE(AE698,AF698),'Sheet1 (2)'!$Z$6:$AA$26,2,FALSE)</f>
        <v>66</v>
      </c>
      <c r="AH698" s="172"/>
      <c r="AI698" s="175"/>
      <c r="AJ698" s="140"/>
      <c r="AK698" s="176" t="s">
        <v>282</v>
      </c>
      <c r="AL698" s="176" t="s">
        <v>76</v>
      </c>
      <c r="AM698" s="170">
        <f t="shared" si="20"/>
        <v>838</v>
      </c>
      <c r="AN698" s="147"/>
      <c r="AO698" s="155"/>
      <c r="AP698" s="156"/>
      <c r="AQ698" s="157">
        <v>2.7361835488000001</v>
      </c>
      <c r="AR698" s="158"/>
      <c r="AS698" s="145">
        <f>LOOKUP(rufmkm,'Sheet1 (2)'!$V$62:$V$71,'Sheet1 (2)'!$W$62:$W$71)</f>
        <v>30</v>
      </c>
      <c r="AT698" s="140"/>
      <c r="AU698" s="157">
        <f>IF(IF(D698='Sheet1 (2)'!$C$69,'Sheet1 (2)'!$D$69*('Sheet1 (2)'!$D$72-rut_index)/'Sheet1 (2)'!$D$72,IF(shee2!D698='Sheet1 (2)'!$C$70,'Sheet1 (2)'!$D$70*('Sheet1 (2)'!$D$72-rut_index)/'Sheet1 (2)'!$D$72,IF(shee2!D698='Sheet1 (2)'!$C$71,'Sheet1 (2)'!$D$71*('Sheet1 (2)'!$D$72-rut_index)/'Sheet1 (2)'!$D$72)))&lt;0,0,IF(D698='Sheet1 (2)'!$C$69,'Sheet1 (2)'!$D$69*('Sheet1 (2)'!$D$72-rut_index)/'Sheet1 (2)'!$D$72,IF(shee2!D698='Sheet1 (2)'!$C$70,'Sheet1 (2)'!$D$70*('Sheet1 (2)'!$D$72-rut_index)/'Sheet1 (2)'!$D$72,IF(shee2!D698='Sheet1 (2)'!$C$71,'Sheet1 (2)'!$D$71*('Sheet1 (2)'!$D$72-rut_index)/'Sheet1 (2)'!$D$72))))</f>
        <v>5</v>
      </c>
      <c r="AV698" s="157">
        <f>IF(IF(D698='Sheet1 (2)'!$C$69,'Sheet1 (2)'!$D$69*('Sheet1 (2)'!$D$72-crack_s_index)/'Sheet1 (2)'!$D$72,IF(shee2!D698='Sheet1 (2)'!$C$70,'Sheet1 (2)'!$D$70*('Sheet1 (2)'!$D$72-crack_s_index)/'Sheet1 (2)'!$D$72,IF(shee2!D698='Sheet1 (2)'!$C$71,'Sheet1 (2)'!$D$71*('Sheet1 (2)'!$D$72-crack_s_index)/'Sheet1 (2)'!$D$72)))&lt;0,0,IF(D698='Sheet1 (2)'!$C$69,'Sheet1 (2)'!$D$69*('Sheet1 (2)'!$D$72-crack_s_index)/'Sheet1 (2)'!$D$72,IF(shee2!D698='Sheet1 (2)'!$C$70,'Sheet1 (2)'!$D$70*('Sheet1 (2)'!$D$72-crack_s_index)/'Sheet1 (2)'!$D$72,IF(shee2!D698='Sheet1 (2)'!$C$71,'Sheet1 (2)'!$D$71*('Sheet1 (2)'!$D$72-crack_s_index)/'Sheet1 (2)'!$D$72))))</f>
        <v>5</v>
      </c>
      <c r="AW698" s="157">
        <f>IF(IF(D698='Sheet1 (2)'!$C$69,'Sheet1 (2)'!$D$69*('Sheet1 (2)'!$D$72-crack_t_index)/'Sheet1 (2)'!$D$72,IF(shee2!D698='Sheet1 (2)'!$C$70,'Sheet1 (2)'!$D$70*('Sheet1 (2)'!$D$72-crack_t_index)/'Sheet1 (2)'!$D$72,IF(shee2!D698='Sheet1 (2)'!$C$71,'Sheet1 (2)'!$D$71*('Sheet1 (2)'!$D$72-crack_t_index)/'Sheet1 (2)'!$D$72)))&lt;0,0,IF(D698='Sheet1 (2)'!$C$69,'Sheet1 (2)'!$D$69*('Sheet1 (2)'!$D$72-crack_t_index)/'Sheet1 (2)'!$D$72,IF(shee2!D698='Sheet1 (2)'!$C$70,'Sheet1 (2)'!$D$70*('Sheet1 (2)'!$D$72-crack_t_index)/'Sheet1 (2)'!$D$72,IF(shee2!D698='Sheet1 (2)'!$C$71,'Sheet1 (2)'!$D$71*('Sheet1 (2)'!$D$72-crack_t_index)/'Sheet1 (2)'!$D$72))))</f>
        <v>5</v>
      </c>
      <c r="AX698" s="157">
        <f>IF(IF(D698='Sheet1 (2)'!$C$69,'Sheet1 (2)'!$D$69*('Sheet1 (2)'!$D$72-rave_index)/'Sheet1 (2)'!$D$72,IF(shee2!D698='Sheet1 (2)'!$C$70,'Sheet1 (2)'!$D$70*('Sheet1 (2)'!$D$72-rave_index)/'Sheet1 (2)'!$D$72,IF(shee2!D698='Sheet1 (2)'!$C$71,'Sheet1 (2)'!$D$71*('Sheet1 (2)'!$D$72-rave_index)/'Sheet1 (2)'!$D$72)))&lt;0,0,IF(D698='Sheet1 (2)'!$C$69,'Sheet1 (2)'!$D$69*('Sheet1 (2)'!$D$72-rave_index)/'Sheet1 (2)'!$D$72,IF(shee2!D698='Sheet1 (2)'!$C$70,'Sheet1 (2)'!$D$70*('Sheet1 (2)'!$D$72-rave_index)/'Sheet1 (2)'!$D$72,IF(shee2!D698='Sheet1 (2)'!$C$71,'Sheet1 (2)'!$D$71*('Sheet1 (2)'!$D$72-rave_index)/'Sheet1 (2)'!$D$72))))</f>
        <v>5</v>
      </c>
      <c r="AY698" s="157">
        <f>IF(IF(D698='Sheet1 (2)'!$C$69,'Sheet1 (2)'!$D$69*('Sheet1 (2)'!$D$72-rough_index)/'Sheet1 (2)'!$D$72,IF(shee2!D698='Sheet1 (2)'!$C$70,'Sheet1 (2)'!$D$70*('Sheet1 (2)'!$D$72-rough_index)/'Sheet1 (2)'!$D$72,IF(shee2!D698='Sheet1 (2)'!$C$71,'Sheet1 (2)'!$D$71*('Sheet1 (2)'!$D$72-rough_index)/'Sheet1 (2)'!$D$72)))&lt;0,0,IF(D698='Sheet1 (2)'!$C$69,'Sheet1 (2)'!$D$69*('Sheet1 (2)'!$D$72-rough_index)/'Sheet1 (2)'!$D$72,IF(shee2!D698='Sheet1 (2)'!$C$70,'Sheet1 (2)'!$D$70*('Sheet1 (2)'!$D$72-rough_index)/'Sheet1 (2)'!$D$72,IF(shee2!D698='Sheet1 (2)'!$C$71,'Sheet1 (2)'!$D$71*('Sheet1 (2)'!$D$72-rough_index)/'Sheet1 (2)'!$D$72))))</f>
        <v>2.5</v>
      </c>
      <c r="AZ698" s="159">
        <f>+(AU698*'Sheet1 (2)'!$C$77)+(AV698*'Sheet1 (2)'!$C$78)+(AW698*'Sheet1 (2)'!$C$79)+(AX698*'Sheet1 (2)'!$C$80)+(AY698*'Sheet1 (2)'!$C$81)</f>
        <v>4.25</v>
      </c>
      <c r="BA698" s="213" t="str">
        <f t="shared" si="21"/>
        <v>Good</v>
      </c>
      <c r="BE698">
        <f>IF(D698='Sheet1 (2)'!$C$61,'Sheet1 (2)'!$D$61*(counts^2)+'Sheet1 (2)'!$G$61*counts+'Sheet1 (2)'!$J$61,IF(D698='Sheet1 (2)'!$C$62,'Sheet1 (2)'!$D$62*counts+'Sheet1 (2)'!$G$62,IF(D698='Sheet1 (2)'!$C$63,'Sheet1 (2)'!$D$63*counts+'Sheet1 (2)'!$G$63,IF(D698='Sheet1 (2)'!$C$64,'Sheet1 (2)'!$D$64*counts+'Sheet1 (2)'!$G$64))))</f>
        <v>2.0984129299999998</v>
      </c>
    </row>
    <row r="699" spans="1:57" ht="12" customHeight="1">
      <c r="A699" s="145" t="s">
        <v>282</v>
      </c>
      <c r="B699" s="145" t="s">
        <v>76</v>
      </c>
      <c r="C699" s="170">
        <v>839</v>
      </c>
      <c r="D699" s="174" t="s">
        <v>77</v>
      </c>
      <c r="E699" s="171">
        <v>8</v>
      </c>
      <c r="F699" s="171">
        <v>2</v>
      </c>
      <c r="G699" s="171" t="s">
        <v>77</v>
      </c>
      <c r="H699" s="171">
        <v>1</v>
      </c>
      <c r="I699" s="171" t="s">
        <v>77</v>
      </c>
      <c r="J699" s="173" t="s">
        <v>80</v>
      </c>
      <c r="K699" s="173" t="s">
        <v>80</v>
      </c>
      <c r="L699" s="169">
        <f>VLOOKUP(CONCATENATE(J699,K699),'Sheet1 (2)'!$J$6:$K$26,2,FALSE)</f>
        <v>0</v>
      </c>
      <c r="M699" s="173" t="s">
        <v>83</v>
      </c>
      <c r="N699" s="173" t="s">
        <v>78</v>
      </c>
      <c r="O699" s="168">
        <f>VLOOKUP(CONCATENATE(M699,N699),'Sheet1 (2)'!$L$6:$M$26,2,FALSE)</f>
        <v>7.5</v>
      </c>
      <c r="P699" s="173" t="s">
        <v>80</v>
      </c>
      <c r="Q699" s="173" t="s">
        <v>80</v>
      </c>
      <c r="R699" s="168">
        <f>VLOOKUP(CONCATENATE(P699,Q699),'Sheet1 (2)'!$N$6:$O$26,2,FALSE)</f>
        <v>0</v>
      </c>
      <c r="S699" s="173" t="s">
        <v>80</v>
      </c>
      <c r="T699" s="173" t="s">
        <v>80</v>
      </c>
      <c r="U699" s="168">
        <f>VLOOKUP(CONCATENATE(S699,T699),'Sheet1 (2)'!$P$6:$Q$26,2,FALSE)</f>
        <v>0</v>
      </c>
      <c r="V699" s="173" t="s">
        <v>80</v>
      </c>
      <c r="W699" s="173" t="s">
        <v>80</v>
      </c>
      <c r="X699" s="168">
        <f>VLOOKUP(CONCATENATE(V699,W699),'Sheet1 (2)'!$R$6:$S$26,2,FALSE)</f>
        <v>0</v>
      </c>
      <c r="Y699" s="173" t="s">
        <v>80</v>
      </c>
      <c r="Z699" s="173" t="s">
        <v>80</v>
      </c>
      <c r="AA699" s="168">
        <f>VLOOKUP(CONCATENATE(Y699,Z699),'Sheet1 (2)'!$T$6:$U$26,2,FALSE)</f>
        <v>0</v>
      </c>
      <c r="AB699" s="173" t="s">
        <v>80</v>
      </c>
      <c r="AC699" s="173" t="s">
        <v>80</v>
      </c>
      <c r="AD699" s="168">
        <f>VLOOKUP(CONCATENATE(AB699,AC699),'Sheet1 (2)'!$X$6:$Y$26,2,FALSE)</f>
        <v>0</v>
      </c>
      <c r="AE699" s="173" t="s">
        <v>82</v>
      </c>
      <c r="AF699" s="173" t="s">
        <v>81</v>
      </c>
      <c r="AG699" s="168">
        <f>VLOOKUP(CONCATENATE(AE699,AF699),'Sheet1 (2)'!$Z$6:$AA$26,2,FALSE)</f>
        <v>66</v>
      </c>
      <c r="AH699" s="172"/>
      <c r="AI699" s="175"/>
      <c r="AJ699" s="140"/>
      <c r="AK699" s="176" t="s">
        <v>282</v>
      </c>
      <c r="AL699" s="176" t="s">
        <v>76</v>
      </c>
      <c r="AM699" s="170">
        <f t="shared" si="20"/>
        <v>839</v>
      </c>
      <c r="AN699" s="147"/>
      <c r="AO699" s="155" t="s">
        <v>409</v>
      </c>
      <c r="AP699" s="156"/>
      <c r="AQ699" s="157">
        <v>2.5940868535999999</v>
      </c>
      <c r="AR699" s="158"/>
      <c r="AS699" s="145">
        <f>LOOKUP(rufmkm,'Sheet1 (2)'!$V$62:$V$71,'Sheet1 (2)'!$W$62:$W$71)</f>
        <v>30</v>
      </c>
      <c r="AT699" s="140"/>
      <c r="AU699" s="157">
        <f>IF(IF(D699='Sheet1 (2)'!$C$69,'Sheet1 (2)'!$D$69*('Sheet1 (2)'!$D$72-rut_index)/'Sheet1 (2)'!$D$72,IF(shee2!D699='Sheet1 (2)'!$C$70,'Sheet1 (2)'!$D$70*('Sheet1 (2)'!$D$72-rut_index)/'Sheet1 (2)'!$D$72,IF(shee2!D699='Sheet1 (2)'!$C$71,'Sheet1 (2)'!$D$71*('Sheet1 (2)'!$D$72-rut_index)/'Sheet1 (2)'!$D$72)))&lt;0,0,IF(D699='Sheet1 (2)'!$C$69,'Sheet1 (2)'!$D$69*('Sheet1 (2)'!$D$72-rut_index)/'Sheet1 (2)'!$D$72,IF(shee2!D699='Sheet1 (2)'!$C$70,'Sheet1 (2)'!$D$70*('Sheet1 (2)'!$D$72-rut_index)/'Sheet1 (2)'!$D$72,IF(shee2!D699='Sheet1 (2)'!$C$71,'Sheet1 (2)'!$D$71*('Sheet1 (2)'!$D$72-rut_index)/'Sheet1 (2)'!$D$72))))</f>
        <v>5</v>
      </c>
      <c r="AV699" s="157">
        <f>IF(IF(D699='Sheet1 (2)'!$C$69,'Sheet1 (2)'!$D$69*('Sheet1 (2)'!$D$72-crack_s_index)/'Sheet1 (2)'!$D$72,IF(shee2!D699='Sheet1 (2)'!$C$70,'Sheet1 (2)'!$D$70*('Sheet1 (2)'!$D$72-crack_s_index)/'Sheet1 (2)'!$D$72,IF(shee2!D699='Sheet1 (2)'!$C$71,'Sheet1 (2)'!$D$71*('Sheet1 (2)'!$D$72-crack_s_index)/'Sheet1 (2)'!$D$72)))&lt;0,0,IF(D699='Sheet1 (2)'!$C$69,'Sheet1 (2)'!$D$69*('Sheet1 (2)'!$D$72-crack_s_index)/'Sheet1 (2)'!$D$72,IF(shee2!D699='Sheet1 (2)'!$C$70,'Sheet1 (2)'!$D$70*('Sheet1 (2)'!$D$72-crack_s_index)/'Sheet1 (2)'!$D$72,IF(shee2!D699='Sheet1 (2)'!$C$71,'Sheet1 (2)'!$D$71*('Sheet1 (2)'!$D$72-crack_s_index)/'Sheet1 (2)'!$D$72))))</f>
        <v>4.375</v>
      </c>
      <c r="AW699" s="157">
        <f>IF(IF(D699='Sheet1 (2)'!$C$69,'Sheet1 (2)'!$D$69*('Sheet1 (2)'!$D$72-crack_t_index)/'Sheet1 (2)'!$D$72,IF(shee2!D699='Sheet1 (2)'!$C$70,'Sheet1 (2)'!$D$70*('Sheet1 (2)'!$D$72-crack_t_index)/'Sheet1 (2)'!$D$72,IF(shee2!D699='Sheet1 (2)'!$C$71,'Sheet1 (2)'!$D$71*('Sheet1 (2)'!$D$72-crack_t_index)/'Sheet1 (2)'!$D$72)))&lt;0,0,IF(D699='Sheet1 (2)'!$C$69,'Sheet1 (2)'!$D$69*('Sheet1 (2)'!$D$72-crack_t_index)/'Sheet1 (2)'!$D$72,IF(shee2!D699='Sheet1 (2)'!$C$70,'Sheet1 (2)'!$D$70*('Sheet1 (2)'!$D$72-crack_t_index)/'Sheet1 (2)'!$D$72,IF(shee2!D699='Sheet1 (2)'!$C$71,'Sheet1 (2)'!$D$71*('Sheet1 (2)'!$D$72-crack_t_index)/'Sheet1 (2)'!$D$72))))</f>
        <v>5</v>
      </c>
      <c r="AX699" s="157">
        <f>IF(IF(D699='Sheet1 (2)'!$C$69,'Sheet1 (2)'!$D$69*('Sheet1 (2)'!$D$72-rave_index)/'Sheet1 (2)'!$D$72,IF(shee2!D699='Sheet1 (2)'!$C$70,'Sheet1 (2)'!$D$70*('Sheet1 (2)'!$D$72-rave_index)/'Sheet1 (2)'!$D$72,IF(shee2!D699='Sheet1 (2)'!$C$71,'Sheet1 (2)'!$D$71*('Sheet1 (2)'!$D$72-rave_index)/'Sheet1 (2)'!$D$72)))&lt;0,0,IF(D699='Sheet1 (2)'!$C$69,'Sheet1 (2)'!$D$69*('Sheet1 (2)'!$D$72-rave_index)/'Sheet1 (2)'!$D$72,IF(shee2!D699='Sheet1 (2)'!$C$70,'Sheet1 (2)'!$D$70*('Sheet1 (2)'!$D$72-rave_index)/'Sheet1 (2)'!$D$72,IF(shee2!D699='Sheet1 (2)'!$C$71,'Sheet1 (2)'!$D$71*('Sheet1 (2)'!$D$72-rave_index)/'Sheet1 (2)'!$D$72))))</f>
        <v>5</v>
      </c>
      <c r="AY699" s="157">
        <f>IF(IF(D699='Sheet1 (2)'!$C$69,'Sheet1 (2)'!$D$69*('Sheet1 (2)'!$D$72-rough_index)/'Sheet1 (2)'!$D$72,IF(shee2!D699='Sheet1 (2)'!$C$70,'Sheet1 (2)'!$D$70*('Sheet1 (2)'!$D$72-rough_index)/'Sheet1 (2)'!$D$72,IF(shee2!D699='Sheet1 (2)'!$C$71,'Sheet1 (2)'!$D$71*('Sheet1 (2)'!$D$72-rough_index)/'Sheet1 (2)'!$D$72)))&lt;0,0,IF(D699='Sheet1 (2)'!$C$69,'Sheet1 (2)'!$D$69*('Sheet1 (2)'!$D$72-rough_index)/'Sheet1 (2)'!$D$72,IF(shee2!D699='Sheet1 (2)'!$C$70,'Sheet1 (2)'!$D$70*('Sheet1 (2)'!$D$72-rough_index)/'Sheet1 (2)'!$D$72,IF(shee2!D699='Sheet1 (2)'!$C$71,'Sheet1 (2)'!$D$71*('Sheet1 (2)'!$D$72-rough_index)/'Sheet1 (2)'!$D$72))))</f>
        <v>2.5</v>
      </c>
      <c r="AZ699" s="159">
        <f>+(AU699*'Sheet1 (2)'!$C$77)+(AV699*'Sheet1 (2)'!$C$78)+(AW699*'Sheet1 (2)'!$C$79)+(AX699*'Sheet1 (2)'!$C$80)+(AY699*'Sheet1 (2)'!$C$81)</f>
        <v>4.0250000000000004</v>
      </c>
      <c r="BA699" s="213" t="str">
        <f t="shared" si="21"/>
        <v>Good</v>
      </c>
      <c r="BE699">
        <f>IF(D699='Sheet1 (2)'!$C$61,'Sheet1 (2)'!$D$61*(counts^2)+'Sheet1 (2)'!$G$61*counts+'Sheet1 (2)'!$J$61,IF(D699='Sheet1 (2)'!$C$62,'Sheet1 (2)'!$D$62*counts+'Sheet1 (2)'!$G$62,IF(D699='Sheet1 (2)'!$C$63,'Sheet1 (2)'!$D$63*counts+'Sheet1 (2)'!$G$63,IF(D699='Sheet1 (2)'!$C$64,'Sheet1 (2)'!$D$64*counts+'Sheet1 (2)'!$G$64))))</f>
        <v>2.0984129299999998</v>
      </c>
    </row>
    <row r="700" spans="1:57" ht="12" customHeight="1">
      <c r="A700" s="145" t="s">
        <v>282</v>
      </c>
      <c r="B700" s="145" t="s">
        <v>76</v>
      </c>
      <c r="C700" s="170">
        <v>840</v>
      </c>
      <c r="D700" s="174" t="s">
        <v>77</v>
      </c>
      <c r="E700" s="171">
        <v>8</v>
      </c>
      <c r="F700" s="171">
        <v>2</v>
      </c>
      <c r="G700" s="171" t="s">
        <v>77</v>
      </c>
      <c r="H700" s="171">
        <v>1</v>
      </c>
      <c r="I700" s="171" t="s">
        <v>77</v>
      </c>
      <c r="J700" s="173" t="s">
        <v>80</v>
      </c>
      <c r="K700" s="173" t="s">
        <v>80</v>
      </c>
      <c r="L700" s="169">
        <f>VLOOKUP(CONCATENATE(J700,K700),'Sheet1 (2)'!$J$6:$K$26,2,FALSE)</f>
        <v>0</v>
      </c>
      <c r="M700" s="173" t="s">
        <v>83</v>
      </c>
      <c r="N700" s="173" t="s">
        <v>83</v>
      </c>
      <c r="O700" s="168">
        <f>VLOOKUP(CONCATENATE(M700,N700),'Sheet1 (2)'!$L$6:$M$26,2,FALSE)</f>
        <v>37.5</v>
      </c>
      <c r="P700" s="173" t="s">
        <v>83</v>
      </c>
      <c r="Q700" s="173" t="s">
        <v>82</v>
      </c>
      <c r="R700" s="168">
        <f>VLOOKUP(CONCATENATE(P700,Q700),'Sheet1 (2)'!$N$6:$O$26,2,FALSE)</f>
        <v>18.75</v>
      </c>
      <c r="S700" s="173" t="s">
        <v>80</v>
      </c>
      <c r="T700" s="173" t="s">
        <v>80</v>
      </c>
      <c r="U700" s="168">
        <f>VLOOKUP(CONCATENATE(S700,T700),'Sheet1 (2)'!$P$6:$Q$26,2,FALSE)</f>
        <v>0</v>
      </c>
      <c r="V700" s="173" t="s">
        <v>80</v>
      </c>
      <c r="W700" s="173" t="s">
        <v>80</v>
      </c>
      <c r="X700" s="168">
        <f>VLOOKUP(CONCATENATE(V700,W700),'Sheet1 (2)'!$R$6:$S$26,2,FALSE)</f>
        <v>0</v>
      </c>
      <c r="Y700" s="173" t="s">
        <v>80</v>
      </c>
      <c r="Z700" s="173" t="s">
        <v>80</v>
      </c>
      <c r="AA700" s="168">
        <f>VLOOKUP(CONCATENATE(Y700,Z700),'Sheet1 (2)'!$T$6:$U$26,2,FALSE)</f>
        <v>0</v>
      </c>
      <c r="AB700" s="173" t="s">
        <v>80</v>
      </c>
      <c r="AC700" s="173" t="s">
        <v>80</v>
      </c>
      <c r="AD700" s="168">
        <f>VLOOKUP(CONCATENATE(AB700,AC700),'Sheet1 (2)'!$X$6:$Y$26,2,FALSE)</f>
        <v>0</v>
      </c>
      <c r="AE700" s="173" t="s">
        <v>82</v>
      </c>
      <c r="AF700" s="173" t="s">
        <v>81</v>
      </c>
      <c r="AG700" s="168">
        <f>VLOOKUP(CONCATENATE(AE700,AF700),'Sheet1 (2)'!$Z$6:$AA$26,2,FALSE)</f>
        <v>66</v>
      </c>
      <c r="AH700" s="172"/>
      <c r="AI700" s="175"/>
      <c r="AJ700" s="140"/>
      <c r="AK700" s="176" t="s">
        <v>282</v>
      </c>
      <c r="AL700" s="176" t="s">
        <v>76</v>
      </c>
      <c r="AM700" s="170">
        <f t="shared" si="20"/>
        <v>840</v>
      </c>
      <c r="AN700" s="147"/>
      <c r="AO700" s="155"/>
      <c r="AP700" s="156"/>
      <c r="AQ700" s="157">
        <v>2.4884715944</v>
      </c>
      <c r="AR700" s="158"/>
      <c r="AS700" s="145">
        <f>LOOKUP(rufmkm,'Sheet1 (2)'!$V$62:$V$71,'Sheet1 (2)'!$W$62:$W$71)</f>
        <v>30</v>
      </c>
      <c r="AT700" s="140"/>
      <c r="AU700" s="157">
        <f>IF(IF(D700='Sheet1 (2)'!$C$69,'Sheet1 (2)'!$D$69*('Sheet1 (2)'!$D$72-rut_index)/'Sheet1 (2)'!$D$72,IF(shee2!D700='Sheet1 (2)'!$C$70,'Sheet1 (2)'!$D$70*('Sheet1 (2)'!$D$72-rut_index)/'Sheet1 (2)'!$D$72,IF(shee2!D700='Sheet1 (2)'!$C$71,'Sheet1 (2)'!$D$71*('Sheet1 (2)'!$D$72-rut_index)/'Sheet1 (2)'!$D$72)))&lt;0,0,IF(D700='Sheet1 (2)'!$C$69,'Sheet1 (2)'!$D$69*('Sheet1 (2)'!$D$72-rut_index)/'Sheet1 (2)'!$D$72,IF(shee2!D700='Sheet1 (2)'!$C$70,'Sheet1 (2)'!$D$70*('Sheet1 (2)'!$D$72-rut_index)/'Sheet1 (2)'!$D$72,IF(shee2!D700='Sheet1 (2)'!$C$71,'Sheet1 (2)'!$D$71*('Sheet1 (2)'!$D$72-rut_index)/'Sheet1 (2)'!$D$72))))</f>
        <v>5</v>
      </c>
      <c r="AV700" s="157">
        <f>IF(IF(D700='Sheet1 (2)'!$C$69,'Sheet1 (2)'!$D$69*('Sheet1 (2)'!$D$72-crack_s_index)/'Sheet1 (2)'!$D$72,IF(shee2!D700='Sheet1 (2)'!$C$70,'Sheet1 (2)'!$D$70*('Sheet1 (2)'!$D$72-crack_s_index)/'Sheet1 (2)'!$D$72,IF(shee2!D700='Sheet1 (2)'!$C$71,'Sheet1 (2)'!$D$71*('Sheet1 (2)'!$D$72-crack_s_index)/'Sheet1 (2)'!$D$72)))&lt;0,0,IF(D700='Sheet1 (2)'!$C$69,'Sheet1 (2)'!$D$69*('Sheet1 (2)'!$D$72-crack_s_index)/'Sheet1 (2)'!$D$72,IF(shee2!D700='Sheet1 (2)'!$C$70,'Sheet1 (2)'!$D$70*('Sheet1 (2)'!$D$72-crack_s_index)/'Sheet1 (2)'!$D$72,IF(shee2!D700='Sheet1 (2)'!$C$71,'Sheet1 (2)'!$D$71*('Sheet1 (2)'!$D$72-crack_s_index)/'Sheet1 (2)'!$D$72))))</f>
        <v>1.875</v>
      </c>
      <c r="AW700" s="157">
        <f>IF(IF(D700='Sheet1 (2)'!$C$69,'Sheet1 (2)'!$D$69*('Sheet1 (2)'!$D$72-crack_t_index)/'Sheet1 (2)'!$D$72,IF(shee2!D700='Sheet1 (2)'!$C$70,'Sheet1 (2)'!$D$70*('Sheet1 (2)'!$D$72-crack_t_index)/'Sheet1 (2)'!$D$72,IF(shee2!D700='Sheet1 (2)'!$C$71,'Sheet1 (2)'!$D$71*('Sheet1 (2)'!$D$72-crack_t_index)/'Sheet1 (2)'!$D$72)))&lt;0,0,IF(D700='Sheet1 (2)'!$C$69,'Sheet1 (2)'!$D$69*('Sheet1 (2)'!$D$72-crack_t_index)/'Sheet1 (2)'!$D$72,IF(shee2!D700='Sheet1 (2)'!$C$70,'Sheet1 (2)'!$D$70*('Sheet1 (2)'!$D$72-crack_t_index)/'Sheet1 (2)'!$D$72,IF(shee2!D700='Sheet1 (2)'!$C$71,'Sheet1 (2)'!$D$71*('Sheet1 (2)'!$D$72-crack_t_index)/'Sheet1 (2)'!$D$72))))</f>
        <v>3.4375</v>
      </c>
      <c r="AX700" s="157">
        <f>IF(IF(D700='Sheet1 (2)'!$C$69,'Sheet1 (2)'!$D$69*('Sheet1 (2)'!$D$72-rave_index)/'Sheet1 (2)'!$D$72,IF(shee2!D700='Sheet1 (2)'!$C$70,'Sheet1 (2)'!$D$70*('Sheet1 (2)'!$D$72-rave_index)/'Sheet1 (2)'!$D$72,IF(shee2!D700='Sheet1 (2)'!$C$71,'Sheet1 (2)'!$D$71*('Sheet1 (2)'!$D$72-rave_index)/'Sheet1 (2)'!$D$72)))&lt;0,0,IF(D700='Sheet1 (2)'!$C$69,'Sheet1 (2)'!$D$69*('Sheet1 (2)'!$D$72-rave_index)/'Sheet1 (2)'!$D$72,IF(shee2!D700='Sheet1 (2)'!$C$70,'Sheet1 (2)'!$D$70*('Sheet1 (2)'!$D$72-rave_index)/'Sheet1 (2)'!$D$72,IF(shee2!D700='Sheet1 (2)'!$C$71,'Sheet1 (2)'!$D$71*('Sheet1 (2)'!$D$72-rave_index)/'Sheet1 (2)'!$D$72))))</f>
        <v>5</v>
      </c>
      <c r="AY700" s="157">
        <f>IF(IF(D700='Sheet1 (2)'!$C$69,'Sheet1 (2)'!$D$69*('Sheet1 (2)'!$D$72-rough_index)/'Sheet1 (2)'!$D$72,IF(shee2!D700='Sheet1 (2)'!$C$70,'Sheet1 (2)'!$D$70*('Sheet1 (2)'!$D$72-rough_index)/'Sheet1 (2)'!$D$72,IF(shee2!D700='Sheet1 (2)'!$C$71,'Sheet1 (2)'!$D$71*('Sheet1 (2)'!$D$72-rough_index)/'Sheet1 (2)'!$D$72)))&lt;0,0,IF(D700='Sheet1 (2)'!$C$69,'Sheet1 (2)'!$D$69*('Sheet1 (2)'!$D$72-rough_index)/'Sheet1 (2)'!$D$72,IF(shee2!D700='Sheet1 (2)'!$C$70,'Sheet1 (2)'!$D$70*('Sheet1 (2)'!$D$72-rough_index)/'Sheet1 (2)'!$D$72,IF(shee2!D700='Sheet1 (2)'!$C$71,'Sheet1 (2)'!$D$71*('Sheet1 (2)'!$D$72-rough_index)/'Sheet1 (2)'!$D$72))))</f>
        <v>2.5</v>
      </c>
      <c r="AZ700" s="159">
        <f>+(AU700*'Sheet1 (2)'!$C$77)+(AV700*'Sheet1 (2)'!$C$78)+(AW700*'Sheet1 (2)'!$C$79)+(AX700*'Sheet1 (2)'!$C$80)+(AY700*'Sheet1 (2)'!$C$81)</f>
        <v>3.0625</v>
      </c>
      <c r="BA700" s="213" t="str">
        <f t="shared" si="21"/>
        <v>Fair</v>
      </c>
      <c r="BE700">
        <f>IF(D700='Sheet1 (2)'!$C$61,'Sheet1 (2)'!$D$61*(counts^2)+'Sheet1 (2)'!$G$61*counts+'Sheet1 (2)'!$J$61,IF(D700='Sheet1 (2)'!$C$62,'Sheet1 (2)'!$D$62*counts+'Sheet1 (2)'!$G$62,IF(D700='Sheet1 (2)'!$C$63,'Sheet1 (2)'!$D$63*counts+'Sheet1 (2)'!$G$63,IF(D700='Sheet1 (2)'!$C$64,'Sheet1 (2)'!$D$64*counts+'Sheet1 (2)'!$G$64))))</f>
        <v>2.0984129299999998</v>
      </c>
    </row>
    <row r="701" spans="1:57" ht="12" customHeight="1">
      <c r="A701" s="145" t="s">
        <v>282</v>
      </c>
      <c r="B701" s="145" t="s">
        <v>76</v>
      </c>
      <c r="C701" s="170">
        <v>841</v>
      </c>
      <c r="D701" s="174" t="s">
        <v>77</v>
      </c>
      <c r="E701" s="171">
        <v>8</v>
      </c>
      <c r="F701" s="171">
        <v>2</v>
      </c>
      <c r="G701" s="171" t="s">
        <v>77</v>
      </c>
      <c r="H701" s="171">
        <v>1</v>
      </c>
      <c r="I701" s="171" t="s">
        <v>77</v>
      </c>
      <c r="J701" s="173" t="s">
        <v>80</v>
      </c>
      <c r="K701" s="173" t="s">
        <v>80</v>
      </c>
      <c r="L701" s="169">
        <f>VLOOKUP(CONCATENATE(J701,K701),'Sheet1 (2)'!$J$6:$K$26,2,FALSE)</f>
        <v>0</v>
      </c>
      <c r="M701" s="173" t="s">
        <v>83</v>
      </c>
      <c r="N701" s="173" t="s">
        <v>82</v>
      </c>
      <c r="O701" s="168">
        <f>VLOOKUP(CONCATENATE(M701,N701),'Sheet1 (2)'!$L$6:$M$26,2,FALSE)</f>
        <v>18.75</v>
      </c>
      <c r="P701" s="173" t="s">
        <v>83</v>
      </c>
      <c r="Q701" s="173" t="s">
        <v>78</v>
      </c>
      <c r="R701" s="168">
        <f>VLOOKUP(CONCATENATE(P701,Q701),'Sheet1 (2)'!$N$6:$O$26,2,FALSE)</f>
        <v>7.5</v>
      </c>
      <c r="S701" s="173" t="s">
        <v>80</v>
      </c>
      <c r="T701" s="173" t="s">
        <v>80</v>
      </c>
      <c r="U701" s="168">
        <f>VLOOKUP(CONCATENATE(S701,T701),'Sheet1 (2)'!$P$6:$Q$26,2,FALSE)</f>
        <v>0</v>
      </c>
      <c r="V701" s="173" t="s">
        <v>80</v>
      </c>
      <c r="W701" s="173" t="s">
        <v>80</v>
      </c>
      <c r="X701" s="168">
        <f>VLOOKUP(CONCATENATE(V701,W701),'Sheet1 (2)'!$R$6:$S$26,2,FALSE)</f>
        <v>0</v>
      </c>
      <c r="Y701" s="173" t="s">
        <v>80</v>
      </c>
      <c r="Z701" s="173" t="s">
        <v>80</v>
      </c>
      <c r="AA701" s="168">
        <f>VLOOKUP(CONCATENATE(Y701,Z701),'Sheet1 (2)'!$T$6:$U$26,2,FALSE)</f>
        <v>0</v>
      </c>
      <c r="AB701" s="173" t="s">
        <v>80</v>
      </c>
      <c r="AC701" s="173" t="s">
        <v>80</v>
      </c>
      <c r="AD701" s="168">
        <f>VLOOKUP(CONCATENATE(AB701,AC701),'Sheet1 (2)'!$X$6:$Y$26,2,FALSE)</f>
        <v>0</v>
      </c>
      <c r="AE701" s="173" t="s">
        <v>82</v>
      </c>
      <c r="AF701" s="173" t="s">
        <v>81</v>
      </c>
      <c r="AG701" s="168">
        <f>VLOOKUP(CONCATENATE(AE701,AF701),'Sheet1 (2)'!$Z$6:$AA$26,2,FALSE)</f>
        <v>66</v>
      </c>
      <c r="AH701" s="172"/>
      <c r="AI701" s="175"/>
      <c r="AJ701" s="140"/>
      <c r="AK701" s="176" t="s">
        <v>282</v>
      </c>
      <c r="AL701" s="176" t="s">
        <v>76</v>
      </c>
      <c r="AM701" s="170">
        <f t="shared" si="20"/>
        <v>841</v>
      </c>
      <c r="AN701" s="147"/>
      <c r="AO701" s="155"/>
      <c r="AP701" s="156"/>
      <c r="AQ701" s="157">
        <v>2.2379389290000002</v>
      </c>
      <c r="AR701" s="158"/>
      <c r="AS701" s="145">
        <f>LOOKUP(rufmkm,'Sheet1 (2)'!$V$62:$V$71,'Sheet1 (2)'!$W$62:$W$71)</f>
        <v>30</v>
      </c>
      <c r="AT701" s="140"/>
      <c r="AU701" s="157">
        <f>IF(IF(D701='Sheet1 (2)'!$C$69,'Sheet1 (2)'!$D$69*('Sheet1 (2)'!$D$72-rut_index)/'Sheet1 (2)'!$D$72,IF(shee2!D701='Sheet1 (2)'!$C$70,'Sheet1 (2)'!$D$70*('Sheet1 (2)'!$D$72-rut_index)/'Sheet1 (2)'!$D$72,IF(shee2!D701='Sheet1 (2)'!$C$71,'Sheet1 (2)'!$D$71*('Sheet1 (2)'!$D$72-rut_index)/'Sheet1 (2)'!$D$72)))&lt;0,0,IF(D701='Sheet1 (2)'!$C$69,'Sheet1 (2)'!$D$69*('Sheet1 (2)'!$D$72-rut_index)/'Sheet1 (2)'!$D$72,IF(shee2!D701='Sheet1 (2)'!$C$70,'Sheet1 (2)'!$D$70*('Sheet1 (2)'!$D$72-rut_index)/'Sheet1 (2)'!$D$72,IF(shee2!D701='Sheet1 (2)'!$C$71,'Sheet1 (2)'!$D$71*('Sheet1 (2)'!$D$72-rut_index)/'Sheet1 (2)'!$D$72))))</f>
        <v>5</v>
      </c>
      <c r="AV701" s="157">
        <f>IF(IF(D701='Sheet1 (2)'!$C$69,'Sheet1 (2)'!$D$69*('Sheet1 (2)'!$D$72-crack_s_index)/'Sheet1 (2)'!$D$72,IF(shee2!D701='Sheet1 (2)'!$C$70,'Sheet1 (2)'!$D$70*('Sheet1 (2)'!$D$72-crack_s_index)/'Sheet1 (2)'!$D$72,IF(shee2!D701='Sheet1 (2)'!$C$71,'Sheet1 (2)'!$D$71*('Sheet1 (2)'!$D$72-crack_s_index)/'Sheet1 (2)'!$D$72)))&lt;0,0,IF(D701='Sheet1 (2)'!$C$69,'Sheet1 (2)'!$D$69*('Sheet1 (2)'!$D$72-crack_s_index)/'Sheet1 (2)'!$D$72,IF(shee2!D701='Sheet1 (2)'!$C$70,'Sheet1 (2)'!$D$70*('Sheet1 (2)'!$D$72-crack_s_index)/'Sheet1 (2)'!$D$72,IF(shee2!D701='Sheet1 (2)'!$C$71,'Sheet1 (2)'!$D$71*('Sheet1 (2)'!$D$72-crack_s_index)/'Sheet1 (2)'!$D$72))))</f>
        <v>3.4375</v>
      </c>
      <c r="AW701" s="157">
        <f>IF(IF(D701='Sheet1 (2)'!$C$69,'Sheet1 (2)'!$D$69*('Sheet1 (2)'!$D$72-crack_t_index)/'Sheet1 (2)'!$D$72,IF(shee2!D701='Sheet1 (2)'!$C$70,'Sheet1 (2)'!$D$70*('Sheet1 (2)'!$D$72-crack_t_index)/'Sheet1 (2)'!$D$72,IF(shee2!D701='Sheet1 (2)'!$C$71,'Sheet1 (2)'!$D$71*('Sheet1 (2)'!$D$72-crack_t_index)/'Sheet1 (2)'!$D$72)))&lt;0,0,IF(D701='Sheet1 (2)'!$C$69,'Sheet1 (2)'!$D$69*('Sheet1 (2)'!$D$72-crack_t_index)/'Sheet1 (2)'!$D$72,IF(shee2!D701='Sheet1 (2)'!$C$70,'Sheet1 (2)'!$D$70*('Sheet1 (2)'!$D$72-crack_t_index)/'Sheet1 (2)'!$D$72,IF(shee2!D701='Sheet1 (2)'!$C$71,'Sheet1 (2)'!$D$71*('Sheet1 (2)'!$D$72-crack_t_index)/'Sheet1 (2)'!$D$72))))</f>
        <v>4.375</v>
      </c>
      <c r="AX701" s="157">
        <f>IF(IF(D701='Sheet1 (2)'!$C$69,'Sheet1 (2)'!$D$69*('Sheet1 (2)'!$D$72-rave_index)/'Sheet1 (2)'!$D$72,IF(shee2!D701='Sheet1 (2)'!$C$70,'Sheet1 (2)'!$D$70*('Sheet1 (2)'!$D$72-rave_index)/'Sheet1 (2)'!$D$72,IF(shee2!D701='Sheet1 (2)'!$C$71,'Sheet1 (2)'!$D$71*('Sheet1 (2)'!$D$72-rave_index)/'Sheet1 (2)'!$D$72)))&lt;0,0,IF(D701='Sheet1 (2)'!$C$69,'Sheet1 (2)'!$D$69*('Sheet1 (2)'!$D$72-rave_index)/'Sheet1 (2)'!$D$72,IF(shee2!D701='Sheet1 (2)'!$C$70,'Sheet1 (2)'!$D$70*('Sheet1 (2)'!$D$72-rave_index)/'Sheet1 (2)'!$D$72,IF(shee2!D701='Sheet1 (2)'!$C$71,'Sheet1 (2)'!$D$71*('Sheet1 (2)'!$D$72-rave_index)/'Sheet1 (2)'!$D$72))))</f>
        <v>5</v>
      </c>
      <c r="AY701" s="157">
        <f>IF(IF(D701='Sheet1 (2)'!$C$69,'Sheet1 (2)'!$D$69*('Sheet1 (2)'!$D$72-rough_index)/'Sheet1 (2)'!$D$72,IF(shee2!D701='Sheet1 (2)'!$C$70,'Sheet1 (2)'!$D$70*('Sheet1 (2)'!$D$72-rough_index)/'Sheet1 (2)'!$D$72,IF(shee2!D701='Sheet1 (2)'!$C$71,'Sheet1 (2)'!$D$71*('Sheet1 (2)'!$D$72-rough_index)/'Sheet1 (2)'!$D$72)))&lt;0,0,IF(D701='Sheet1 (2)'!$C$69,'Sheet1 (2)'!$D$69*('Sheet1 (2)'!$D$72-rough_index)/'Sheet1 (2)'!$D$72,IF(shee2!D701='Sheet1 (2)'!$C$70,'Sheet1 (2)'!$D$70*('Sheet1 (2)'!$D$72-rough_index)/'Sheet1 (2)'!$D$72,IF(shee2!D701='Sheet1 (2)'!$C$71,'Sheet1 (2)'!$D$71*('Sheet1 (2)'!$D$72-rough_index)/'Sheet1 (2)'!$D$72))))</f>
        <v>2.5</v>
      </c>
      <c r="AZ701" s="159">
        <f>+(AU701*'Sheet1 (2)'!$C$77)+(AV701*'Sheet1 (2)'!$C$78)+(AW701*'Sheet1 (2)'!$C$79)+(AX701*'Sheet1 (2)'!$C$80)+(AY701*'Sheet1 (2)'!$C$81)</f>
        <v>3.6624999999999996</v>
      </c>
      <c r="BA701" s="213" t="str">
        <f t="shared" si="21"/>
        <v>Fair</v>
      </c>
      <c r="BE701">
        <f>IF(D701='Sheet1 (2)'!$C$61,'Sheet1 (2)'!$D$61*(counts^2)+'Sheet1 (2)'!$G$61*counts+'Sheet1 (2)'!$J$61,IF(D701='Sheet1 (2)'!$C$62,'Sheet1 (2)'!$D$62*counts+'Sheet1 (2)'!$G$62,IF(D701='Sheet1 (2)'!$C$63,'Sheet1 (2)'!$D$63*counts+'Sheet1 (2)'!$G$63,IF(D701='Sheet1 (2)'!$C$64,'Sheet1 (2)'!$D$64*counts+'Sheet1 (2)'!$G$64))))</f>
        <v>2.0984129299999998</v>
      </c>
    </row>
    <row r="702" spans="1:57" ht="12" customHeight="1">
      <c r="A702" s="145" t="s">
        <v>282</v>
      </c>
      <c r="B702" s="145" t="s">
        <v>76</v>
      </c>
      <c r="C702" s="170">
        <v>842</v>
      </c>
      <c r="D702" s="174" t="s">
        <v>77</v>
      </c>
      <c r="E702" s="171">
        <v>8</v>
      </c>
      <c r="F702" s="171">
        <v>2</v>
      </c>
      <c r="G702" s="171" t="s">
        <v>77</v>
      </c>
      <c r="H702" s="171">
        <v>1</v>
      </c>
      <c r="I702" s="171" t="s">
        <v>77</v>
      </c>
      <c r="J702" s="173" t="s">
        <v>80</v>
      </c>
      <c r="K702" s="173" t="s">
        <v>80</v>
      </c>
      <c r="L702" s="169">
        <f>VLOOKUP(CONCATENATE(J702,K702),'Sheet1 (2)'!$J$6:$K$26,2,FALSE)</f>
        <v>0</v>
      </c>
      <c r="M702" s="173" t="s">
        <v>83</v>
      </c>
      <c r="N702" s="173" t="s">
        <v>78</v>
      </c>
      <c r="O702" s="168">
        <f>VLOOKUP(CONCATENATE(M702,N702),'Sheet1 (2)'!$L$6:$M$26,2,FALSE)</f>
        <v>7.5</v>
      </c>
      <c r="P702" s="173" t="s">
        <v>80</v>
      </c>
      <c r="Q702" s="173" t="s">
        <v>80</v>
      </c>
      <c r="R702" s="168">
        <f>VLOOKUP(CONCATENATE(P702,Q702),'Sheet1 (2)'!$N$6:$O$26,2,FALSE)</f>
        <v>0</v>
      </c>
      <c r="S702" s="173" t="s">
        <v>80</v>
      </c>
      <c r="T702" s="173" t="s">
        <v>80</v>
      </c>
      <c r="U702" s="168">
        <f>VLOOKUP(CONCATENATE(S702,T702),'Sheet1 (2)'!$P$6:$Q$26,2,FALSE)</f>
        <v>0</v>
      </c>
      <c r="V702" s="173" t="s">
        <v>80</v>
      </c>
      <c r="W702" s="173" t="s">
        <v>80</v>
      </c>
      <c r="X702" s="168">
        <f>VLOOKUP(CONCATENATE(V702,W702),'Sheet1 (2)'!$R$6:$S$26,2,FALSE)</f>
        <v>0</v>
      </c>
      <c r="Y702" s="173" t="s">
        <v>80</v>
      </c>
      <c r="Z702" s="173" t="s">
        <v>80</v>
      </c>
      <c r="AA702" s="168">
        <f>VLOOKUP(CONCATENATE(Y702,Z702),'Sheet1 (2)'!$T$6:$U$26,2,FALSE)</f>
        <v>0</v>
      </c>
      <c r="AB702" s="173" t="s">
        <v>80</v>
      </c>
      <c r="AC702" s="173" t="s">
        <v>80</v>
      </c>
      <c r="AD702" s="168">
        <f>VLOOKUP(CONCATENATE(AB702,AC702),'Sheet1 (2)'!$X$6:$Y$26,2,FALSE)</f>
        <v>0</v>
      </c>
      <c r="AE702" s="173" t="s">
        <v>82</v>
      </c>
      <c r="AF702" s="173" t="s">
        <v>81</v>
      </c>
      <c r="AG702" s="168">
        <f>VLOOKUP(CONCATENATE(AE702,AF702),'Sheet1 (2)'!$Z$6:$AA$26,2,FALSE)</f>
        <v>66</v>
      </c>
      <c r="AH702" s="172"/>
      <c r="AI702" s="175"/>
      <c r="AJ702" s="140"/>
      <c r="AK702" s="176" t="s">
        <v>282</v>
      </c>
      <c r="AL702" s="176" t="s">
        <v>76</v>
      </c>
      <c r="AM702" s="170">
        <f t="shared" si="20"/>
        <v>842</v>
      </c>
      <c r="AN702" s="147"/>
      <c r="AO702" s="155"/>
      <c r="AP702" s="156"/>
      <c r="AQ702" s="157">
        <v>2.3906541686000002</v>
      </c>
      <c r="AR702" s="158"/>
      <c r="AS702" s="145">
        <f>LOOKUP(rufmkm,'Sheet1 (2)'!$V$62:$V$71,'Sheet1 (2)'!$W$62:$W$71)</f>
        <v>30</v>
      </c>
      <c r="AT702" s="140"/>
      <c r="AU702" s="157">
        <f>IF(IF(D702='Sheet1 (2)'!$C$69,'Sheet1 (2)'!$D$69*('Sheet1 (2)'!$D$72-rut_index)/'Sheet1 (2)'!$D$72,IF(shee2!D702='Sheet1 (2)'!$C$70,'Sheet1 (2)'!$D$70*('Sheet1 (2)'!$D$72-rut_index)/'Sheet1 (2)'!$D$72,IF(shee2!D702='Sheet1 (2)'!$C$71,'Sheet1 (2)'!$D$71*('Sheet1 (2)'!$D$72-rut_index)/'Sheet1 (2)'!$D$72)))&lt;0,0,IF(D702='Sheet1 (2)'!$C$69,'Sheet1 (2)'!$D$69*('Sheet1 (2)'!$D$72-rut_index)/'Sheet1 (2)'!$D$72,IF(shee2!D702='Sheet1 (2)'!$C$70,'Sheet1 (2)'!$D$70*('Sheet1 (2)'!$D$72-rut_index)/'Sheet1 (2)'!$D$72,IF(shee2!D702='Sheet1 (2)'!$C$71,'Sheet1 (2)'!$D$71*('Sheet1 (2)'!$D$72-rut_index)/'Sheet1 (2)'!$D$72))))</f>
        <v>5</v>
      </c>
      <c r="AV702" s="157">
        <f>IF(IF(D702='Sheet1 (2)'!$C$69,'Sheet1 (2)'!$D$69*('Sheet1 (2)'!$D$72-crack_s_index)/'Sheet1 (2)'!$D$72,IF(shee2!D702='Sheet1 (2)'!$C$70,'Sheet1 (2)'!$D$70*('Sheet1 (2)'!$D$72-crack_s_index)/'Sheet1 (2)'!$D$72,IF(shee2!D702='Sheet1 (2)'!$C$71,'Sheet1 (2)'!$D$71*('Sheet1 (2)'!$D$72-crack_s_index)/'Sheet1 (2)'!$D$72)))&lt;0,0,IF(D702='Sheet1 (2)'!$C$69,'Sheet1 (2)'!$D$69*('Sheet1 (2)'!$D$72-crack_s_index)/'Sheet1 (2)'!$D$72,IF(shee2!D702='Sheet1 (2)'!$C$70,'Sheet1 (2)'!$D$70*('Sheet1 (2)'!$D$72-crack_s_index)/'Sheet1 (2)'!$D$72,IF(shee2!D702='Sheet1 (2)'!$C$71,'Sheet1 (2)'!$D$71*('Sheet1 (2)'!$D$72-crack_s_index)/'Sheet1 (2)'!$D$72))))</f>
        <v>4.375</v>
      </c>
      <c r="AW702" s="157">
        <f>IF(IF(D702='Sheet1 (2)'!$C$69,'Sheet1 (2)'!$D$69*('Sheet1 (2)'!$D$72-crack_t_index)/'Sheet1 (2)'!$D$72,IF(shee2!D702='Sheet1 (2)'!$C$70,'Sheet1 (2)'!$D$70*('Sheet1 (2)'!$D$72-crack_t_index)/'Sheet1 (2)'!$D$72,IF(shee2!D702='Sheet1 (2)'!$C$71,'Sheet1 (2)'!$D$71*('Sheet1 (2)'!$D$72-crack_t_index)/'Sheet1 (2)'!$D$72)))&lt;0,0,IF(D702='Sheet1 (2)'!$C$69,'Sheet1 (2)'!$D$69*('Sheet1 (2)'!$D$72-crack_t_index)/'Sheet1 (2)'!$D$72,IF(shee2!D702='Sheet1 (2)'!$C$70,'Sheet1 (2)'!$D$70*('Sheet1 (2)'!$D$72-crack_t_index)/'Sheet1 (2)'!$D$72,IF(shee2!D702='Sheet1 (2)'!$C$71,'Sheet1 (2)'!$D$71*('Sheet1 (2)'!$D$72-crack_t_index)/'Sheet1 (2)'!$D$72))))</f>
        <v>5</v>
      </c>
      <c r="AX702" s="157">
        <f>IF(IF(D702='Sheet1 (2)'!$C$69,'Sheet1 (2)'!$D$69*('Sheet1 (2)'!$D$72-rave_index)/'Sheet1 (2)'!$D$72,IF(shee2!D702='Sheet1 (2)'!$C$70,'Sheet1 (2)'!$D$70*('Sheet1 (2)'!$D$72-rave_index)/'Sheet1 (2)'!$D$72,IF(shee2!D702='Sheet1 (2)'!$C$71,'Sheet1 (2)'!$D$71*('Sheet1 (2)'!$D$72-rave_index)/'Sheet1 (2)'!$D$72)))&lt;0,0,IF(D702='Sheet1 (2)'!$C$69,'Sheet1 (2)'!$D$69*('Sheet1 (2)'!$D$72-rave_index)/'Sheet1 (2)'!$D$72,IF(shee2!D702='Sheet1 (2)'!$C$70,'Sheet1 (2)'!$D$70*('Sheet1 (2)'!$D$72-rave_index)/'Sheet1 (2)'!$D$72,IF(shee2!D702='Sheet1 (2)'!$C$71,'Sheet1 (2)'!$D$71*('Sheet1 (2)'!$D$72-rave_index)/'Sheet1 (2)'!$D$72))))</f>
        <v>5</v>
      </c>
      <c r="AY702" s="157">
        <f>IF(IF(D702='Sheet1 (2)'!$C$69,'Sheet1 (2)'!$D$69*('Sheet1 (2)'!$D$72-rough_index)/'Sheet1 (2)'!$D$72,IF(shee2!D702='Sheet1 (2)'!$C$70,'Sheet1 (2)'!$D$70*('Sheet1 (2)'!$D$72-rough_index)/'Sheet1 (2)'!$D$72,IF(shee2!D702='Sheet1 (2)'!$C$71,'Sheet1 (2)'!$D$71*('Sheet1 (2)'!$D$72-rough_index)/'Sheet1 (2)'!$D$72)))&lt;0,0,IF(D702='Sheet1 (2)'!$C$69,'Sheet1 (2)'!$D$69*('Sheet1 (2)'!$D$72-rough_index)/'Sheet1 (2)'!$D$72,IF(shee2!D702='Sheet1 (2)'!$C$70,'Sheet1 (2)'!$D$70*('Sheet1 (2)'!$D$72-rough_index)/'Sheet1 (2)'!$D$72,IF(shee2!D702='Sheet1 (2)'!$C$71,'Sheet1 (2)'!$D$71*('Sheet1 (2)'!$D$72-rough_index)/'Sheet1 (2)'!$D$72))))</f>
        <v>2.5</v>
      </c>
      <c r="AZ702" s="159">
        <f>+(AU702*'Sheet1 (2)'!$C$77)+(AV702*'Sheet1 (2)'!$C$78)+(AW702*'Sheet1 (2)'!$C$79)+(AX702*'Sheet1 (2)'!$C$80)+(AY702*'Sheet1 (2)'!$C$81)</f>
        <v>4.0250000000000004</v>
      </c>
      <c r="BA702" s="213" t="str">
        <f t="shared" si="21"/>
        <v>Good</v>
      </c>
      <c r="BE702">
        <f>IF(D702='Sheet1 (2)'!$C$61,'Sheet1 (2)'!$D$61*(counts^2)+'Sheet1 (2)'!$G$61*counts+'Sheet1 (2)'!$J$61,IF(D702='Sheet1 (2)'!$C$62,'Sheet1 (2)'!$D$62*counts+'Sheet1 (2)'!$G$62,IF(D702='Sheet1 (2)'!$C$63,'Sheet1 (2)'!$D$63*counts+'Sheet1 (2)'!$G$63,IF(D702='Sheet1 (2)'!$C$64,'Sheet1 (2)'!$D$64*counts+'Sheet1 (2)'!$G$64))))</f>
        <v>2.0984129299999998</v>
      </c>
    </row>
    <row r="703" spans="1:57" ht="12" customHeight="1">
      <c r="A703" s="145" t="s">
        <v>282</v>
      </c>
      <c r="B703" s="145" t="s">
        <v>76</v>
      </c>
      <c r="C703" s="170">
        <v>843</v>
      </c>
      <c r="D703" s="174" t="s">
        <v>77</v>
      </c>
      <c r="E703" s="171">
        <v>8</v>
      </c>
      <c r="F703" s="171">
        <v>2</v>
      </c>
      <c r="G703" s="171" t="s">
        <v>77</v>
      </c>
      <c r="H703" s="171">
        <v>1</v>
      </c>
      <c r="I703" s="171" t="s">
        <v>77</v>
      </c>
      <c r="J703" s="173" t="s">
        <v>80</v>
      </c>
      <c r="K703" s="173" t="s">
        <v>80</v>
      </c>
      <c r="L703" s="169">
        <f>VLOOKUP(CONCATENATE(J703,K703),'Sheet1 (2)'!$J$6:$K$26,2,FALSE)</f>
        <v>0</v>
      </c>
      <c r="M703" s="173" t="s">
        <v>83</v>
      </c>
      <c r="N703" s="173" t="s">
        <v>82</v>
      </c>
      <c r="O703" s="168">
        <f>VLOOKUP(CONCATENATE(M703,N703),'Sheet1 (2)'!$L$6:$M$26,2,FALSE)</f>
        <v>18.75</v>
      </c>
      <c r="P703" s="173" t="s">
        <v>83</v>
      </c>
      <c r="Q703" s="173" t="s">
        <v>82</v>
      </c>
      <c r="R703" s="168">
        <f>VLOOKUP(CONCATENATE(P703,Q703),'Sheet1 (2)'!$N$6:$O$26,2,FALSE)</f>
        <v>18.75</v>
      </c>
      <c r="S703" s="173" t="s">
        <v>80</v>
      </c>
      <c r="T703" s="173" t="s">
        <v>80</v>
      </c>
      <c r="U703" s="168">
        <f>VLOOKUP(CONCATENATE(S703,T703),'Sheet1 (2)'!$P$6:$Q$26,2,FALSE)</f>
        <v>0</v>
      </c>
      <c r="V703" s="173" t="s">
        <v>80</v>
      </c>
      <c r="W703" s="173" t="s">
        <v>80</v>
      </c>
      <c r="X703" s="168">
        <f>VLOOKUP(CONCATENATE(V703,W703),'Sheet1 (2)'!$R$6:$S$26,2,FALSE)</f>
        <v>0</v>
      </c>
      <c r="Y703" s="173" t="s">
        <v>80</v>
      </c>
      <c r="Z703" s="173" t="s">
        <v>80</v>
      </c>
      <c r="AA703" s="168">
        <f>VLOOKUP(CONCATENATE(Y703,Z703),'Sheet1 (2)'!$T$6:$U$26,2,FALSE)</f>
        <v>0</v>
      </c>
      <c r="AB703" s="173" t="s">
        <v>80</v>
      </c>
      <c r="AC703" s="173" t="s">
        <v>80</v>
      </c>
      <c r="AD703" s="168">
        <f>VLOOKUP(CONCATENATE(AB703,AC703),'Sheet1 (2)'!$X$6:$Y$26,2,FALSE)</f>
        <v>0</v>
      </c>
      <c r="AE703" s="173" t="s">
        <v>82</v>
      </c>
      <c r="AF703" s="173" t="s">
        <v>81</v>
      </c>
      <c r="AG703" s="168">
        <f>VLOOKUP(CONCATENATE(AE703,AF703),'Sheet1 (2)'!$Z$6:$AA$26,2,FALSE)</f>
        <v>66</v>
      </c>
      <c r="AH703" s="172"/>
      <c r="AI703" s="175"/>
      <c r="AJ703" s="140"/>
      <c r="AK703" s="176" t="s">
        <v>282</v>
      </c>
      <c r="AL703" s="176" t="s">
        <v>76</v>
      </c>
      <c r="AM703" s="170">
        <f t="shared" si="20"/>
        <v>843</v>
      </c>
      <c r="AN703" s="147"/>
      <c r="AO703" s="155"/>
      <c r="AP703" s="156"/>
      <c r="AQ703" s="157">
        <v>2.4612670254000002</v>
      </c>
      <c r="AR703" s="158"/>
      <c r="AS703" s="145">
        <f>LOOKUP(rufmkm,'Sheet1 (2)'!$V$62:$V$71,'Sheet1 (2)'!$W$62:$W$71)</f>
        <v>30</v>
      </c>
      <c r="AT703" s="140"/>
      <c r="AU703" s="157">
        <f>IF(IF(D703='Sheet1 (2)'!$C$69,'Sheet1 (2)'!$D$69*('Sheet1 (2)'!$D$72-rut_index)/'Sheet1 (2)'!$D$72,IF(shee2!D703='Sheet1 (2)'!$C$70,'Sheet1 (2)'!$D$70*('Sheet1 (2)'!$D$72-rut_index)/'Sheet1 (2)'!$D$72,IF(shee2!D703='Sheet1 (2)'!$C$71,'Sheet1 (2)'!$D$71*('Sheet1 (2)'!$D$72-rut_index)/'Sheet1 (2)'!$D$72)))&lt;0,0,IF(D703='Sheet1 (2)'!$C$69,'Sheet1 (2)'!$D$69*('Sheet1 (2)'!$D$72-rut_index)/'Sheet1 (2)'!$D$72,IF(shee2!D703='Sheet1 (2)'!$C$70,'Sheet1 (2)'!$D$70*('Sheet1 (2)'!$D$72-rut_index)/'Sheet1 (2)'!$D$72,IF(shee2!D703='Sheet1 (2)'!$C$71,'Sheet1 (2)'!$D$71*('Sheet1 (2)'!$D$72-rut_index)/'Sheet1 (2)'!$D$72))))</f>
        <v>5</v>
      </c>
      <c r="AV703" s="157">
        <f>IF(IF(D703='Sheet1 (2)'!$C$69,'Sheet1 (2)'!$D$69*('Sheet1 (2)'!$D$72-crack_s_index)/'Sheet1 (2)'!$D$72,IF(shee2!D703='Sheet1 (2)'!$C$70,'Sheet1 (2)'!$D$70*('Sheet1 (2)'!$D$72-crack_s_index)/'Sheet1 (2)'!$D$72,IF(shee2!D703='Sheet1 (2)'!$C$71,'Sheet1 (2)'!$D$71*('Sheet1 (2)'!$D$72-crack_s_index)/'Sheet1 (2)'!$D$72)))&lt;0,0,IF(D703='Sheet1 (2)'!$C$69,'Sheet1 (2)'!$D$69*('Sheet1 (2)'!$D$72-crack_s_index)/'Sheet1 (2)'!$D$72,IF(shee2!D703='Sheet1 (2)'!$C$70,'Sheet1 (2)'!$D$70*('Sheet1 (2)'!$D$72-crack_s_index)/'Sheet1 (2)'!$D$72,IF(shee2!D703='Sheet1 (2)'!$C$71,'Sheet1 (2)'!$D$71*('Sheet1 (2)'!$D$72-crack_s_index)/'Sheet1 (2)'!$D$72))))</f>
        <v>3.4375</v>
      </c>
      <c r="AW703" s="157">
        <f>IF(IF(D703='Sheet1 (2)'!$C$69,'Sheet1 (2)'!$D$69*('Sheet1 (2)'!$D$72-crack_t_index)/'Sheet1 (2)'!$D$72,IF(shee2!D703='Sheet1 (2)'!$C$70,'Sheet1 (2)'!$D$70*('Sheet1 (2)'!$D$72-crack_t_index)/'Sheet1 (2)'!$D$72,IF(shee2!D703='Sheet1 (2)'!$C$71,'Sheet1 (2)'!$D$71*('Sheet1 (2)'!$D$72-crack_t_index)/'Sheet1 (2)'!$D$72)))&lt;0,0,IF(D703='Sheet1 (2)'!$C$69,'Sheet1 (2)'!$D$69*('Sheet1 (2)'!$D$72-crack_t_index)/'Sheet1 (2)'!$D$72,IF(shee2!D703='Sheet1 (2)'!$C$70,'Sheet1 (2)'!$D$70*('Sheet1 (2)'!$D$72-crack_t_index)/'Sheet1 (2)'!$D$72,IF(shee2!D703='Sheet1 (2)'!$C$71,'Sheet1 (2)'!$D$71*('Sheet1 (2)'!$D$72-crack_t_index)/'Sheet1 (2)'!$D$72))))</f>
        <v>3.4375</v>
      </c>
      <c r="AX703" s="157">
        <f>IF(IF(D703='Sheet1 (2)'!$C$69,'Sheet1 (2)'!$D$69*('Sheet1 (2)'!$D$72-rave_index)/'Sheet1 (2)'!$D$72,IF(shee2!D703='Sheet1 (2)'!$C$70,'Sheet1 (2)'!$D$70*('Sheet1 (2)'!$D$72-rave_index)/'Sheet1 (2)'!$D$72,IF(shee2!D703='Sheet1 (2)'!$C$71,'Sheet1 (2)'!$D$71*('Sheet1 (2)'!$D$72-rave_index)/'Sheet1 (2)'!$D$72)))&lt;0,0,IF(D703='Sheet1 (2)'!$C$69,'Sheet1 (2)'!$D$69*('Sheet1 (2)'!$D$72-rave_index)/'Sheet1 (2)'!$D$72,IF(shee2!D703='Sheet1 (2)'!$C$70,'Sheet1 (2)'!$D$70*('Sheet1 (2)'!$D$72-rave_index)/'Sheet1 (2)'!$D$72,IF(shee2!D703='Sheet1 (2)'!$C$71,'Sheet1 (2)'!$D$71*('Sheet1 (2)'!$D$72-rave_index)/'Sheet1 (2)'!$D$72))))</f>
        <v>5</v>
      </c>
      <c r="AY703" s="157">
        <f>IF(IF(D703='Sheet1 (2)'!$C$69,'Sheet1 (2)'!$D$69*('Sheet1 (2)'!$D$72-rough_index)/'Sheet1 (2)'!$D$72,IF(shee2!D703='Sheet1 (2)'!$C$70,'Sheet1 (2)'!$D$70*('Sheet1 (2)'!$D$72-rough_index)/'Sheet1 (2)'!$D$72,IF(shee2!D703='Sheet1 (2)'!$C$71,'Sheet1 (2)'!$D$71*('Sheet1 (2)'!$D$72-rough_index)/'Sheet1 (2)'!$D$72)))&lt;0,0,IF(D703='Sheet1 (2)'!$C$69,'Sheet1 (2)'!$D$69*('Sheet1 (2)'!$D$72-rough_index)/'Sheet1 (2)'!$D$72,IF(shee2!D703='Sheet1 (2)'!$C$70,'Sheet1 (2)'!$D$70*('Sheet1 (2)'!$D$72-rough_index)/'Sheet1 (2)'!$D$72,IF(shee2!D703='Sheet1 (2)'!$C$71,'Sheet1 (2)'!$D$71*('Sheet1 (2)'!$D$72-rough_index)/'Sheet1 (2)'!$D$72))))</f>
        <v>2.5</v>
      </c>
      <c r="AZ703" s="159">
        <f>+(AU703*'Sheet1 (2)'!$C$77)+(AV703*'Sheet1 (2)'!$C$78)+(AW703*'Sheet1 (2)'!$C$79)+(AX703*'Sheet1 (2)'!$C$80)+(AY703*'Sheet1 (2)'!$C$81)</f>
        <v>3.625</v>
      </c>
      <c r="BA703" s="213" t="str">
        <f t="shared" si="21"/>
        <v>Fair</v>
      </c>
      <c r="BE703">
        <f>IF(D703='Sheet1 (2)'!$C$61,'Sheet1 (2)'!$D$61*(counts^2)+'Sheet1 (2)'!$G$61*counts+'Sheet1 (2)'!$J$61,IF(D703='Sheet1 (2)'!$C$62,'Sheet1 (2)'!$D$62*counts+'Sheet1 (2)'!$G$62,IF(D703='Sheet1 (2)'!$C$63,'Sheet1 (2)'!$D$63*counts+'Sheet1 (2)'!$G$63,IF(D703='Sheet1 (2)'!$C$64,'Sheet1 (2)'!$D$64*counts+'Sheet1 (2)'!$G$64))))</f>
        <v>2.0984129299999998</v>
      </c>
    </row>
    <row r="704" spans="1:57" ht="12" customHeight="1">
      <c r="A704" s="145" t="s">
        <v>282</v>
      </c>
      <c r="B704" s="145" t="s">
        <v>76</v>
      </c>
      <c r="C704" s="170">
        <v>844</v>
      </c>
      <c r="D704" s="174" t="s">
        <v>77</v>
      </c>
      <c r="E704" s="171">
        <v>8</v>
      </c>
      <c r="F704" s="171">
        <v>2</v>
      </c>
      <c r="G704" s="171" t="s">
        <v>77</v>
      </c>
      <c r="H704" s="171">
        <v>1</v>
      </c>
      <c r="I704" s="171" t="s">
        <v>77</v>
      </c>
      <c r="J704" s="173" t="s">
        <v>80</v>
      </c>
      <c r="K704" s="173" t="s">
        <v>80</v>
      </c>
      <c r="L704" s="169">
        <f>VLOOKUP(CONCATENATE(J704,K704),'Sheet1 (2)'!$J$6:$K$26,2,FALSE)</f>
        <v>0</v>
      </c>
      <c r="M704" s="173" t="s">
        <v>83</v>
      </c>
      <c r="N704" s="173" t="s">
        <v>82</v>
      </c>
      <c r="O704" s="168">
        <f>VLOOKUP(CONCATENATE(M704,N704),'Sheet1 (2)'!$L$6:$M$26,2,FALSE)</f>
        <v>18.75</v>
      </c>
      <c r="P704" s="173" t="s">
        <v>83</v>
      </c>
      <c r="Q704" s="173" t="s">
        <v>78</v>
      </c>
      <c r="R704" s="168">
        <f>VLOOKUP(CONCATENATE(P704,Q704),'Sheet1 (2)'!$N$6:$O$26,2,FALSE)</f>
        <v>7.5</v>
      </c>
      <c r="S704" s="173" t="s">
        <v>80</v>
      </c>
      <c r="T704" s="173" t="s">
        <v>80</v>
      </c>
      <c r="U704" s="168">
        <f>VLOOKUP(CONCATENATE(S704,T704),'Sheet1 (2)'!$P$6:$Q$26,2,FALSE)</f>
        <v>0</v>
      </c>
      <c r="V704" s="173" t="s">
        <v>80</v>
      </c>
      <c r="W704" s="173" t="s">
        <v>80</v>
      </c>
      <c r="X704" s="168">
        <f>VLOOKUP(CONCATENATE(V704,W704),'Sheet1 (2)'!$R$6:$S$26,2,FALSE)</f>
        <v>0</v>
      </c>
      <c r="Y704" s="173" t="s">
        <v>80</v>
      </c>
      <c r="Z704" s="173" t="s">
        <v>80</v>
      </c>
      <c r="AA704" s="168">
        <f>VLOOKUP(CONCATENATE(Y704,Z704),'Sheet1 (2)'!$T$6:$U$26,2,FALSE)</f>
        <v>0</v>
      </c>
      <c r="AB704" s="173" t="s">
        <v>80</v>
      </c>
      <c r="AC704" s="173" t="s">
        <v>80</v>
      </c>
      <c r="AD704" s="168">
        <f>VLOOKUP(CONCATENATE(AB704,AC704),'Sheet1 (2)'!$X$6:$Y$26,2,FALSE)</f>
        <v>0</v>
      </c>
      <c r="AE704" s="173" t="s">
        <v>82</v>
      </c>
      <c r="AF704" s="173" t="s">
        <v>81</v>
      </c>
      <c r="AG704" s="168">
        <f>VLOOKUP(CONCATENATE(AE704,AF704),'Sheet1 (2)'!$Z$6:$AA$26,2,FALSE)</f>
        <v>66</v>
      </c>
      <c r="AH704" s="172"/>
      <c r="AI704" s="175"/>
      <c r="AJ704" s="140"/>
      <c r="AK704" s="176" t="s">
        <v>282</v>
      </c>
      <c r="AL704" s="176" t="s">
        <v>76</v>
      </c>
      <c r="AM704" s="170">
        <f t="shared" si="20"/>
        <v>844</v>
      </c>
      <c r="AN704" s="147"/>
      <c r="AO704" s="155"/>
      <c r="AP704" s="156"/>
      <c r="AQ704" s="157">
        <v>7.1303397985999997</v>
      </c>
      <c r="AR704" s="158"/>
      <c r="AS704" s="145">
        <f>LOOKUP(rufmkm,'Sheet1 (2)'!$V$62:$V$71,'Sheet1 (2)'!$W$62:$W$71)</f>
        <v>80</v>
      </c>
      <c r="AT704" s="140"/>
      <c r="AU704" s="157">
        <f>IF(IF(D704='Sheet1 (2)'!$C$69,'Sheet1 (2)'!$D$69*('Sheet1 (2)'!$D$72-rut_index)/'Sheet1 (2)'!$D$72,IF(shee2!D704='Sheet1 (2)'!$C$70,'Sheet1 (2)'!$D$70*('Sheet1 (2)'!$D$72-rut_index)/'Sheet1 (2)'!$D$72,IF(shee2!D704='Sheet1 (2)'!$C$71,'Sheet1 (2)'!$D$71*('Sheet1 (2)'!$D$72-rut_index)/'Sheet1 (2)'!$D$72)))&lt;0,0,IF(D704='Sheet1 (2)'!$C$69,'Sheet1 (2)'!$D$69*('Sheet1 (2)'!$D$72-rut_index)/'Sheet1 (2)'!$D$72,IF(shee2!D704='Sheet1 (2)'!$C$70,'Sheet1 (2)'!$D$70*('Sheet1 (2)'!$D$72-rut_index)/'Sheet1 (2)'!$D$72,IF(shee2!D704='Sheet1 (2)'!$C$71,'Sheet1 (2)'!$D$71*('Sheet1 (2)'!$D$72-rut_index)/'Sheet1 (2)'!$D$72))))</f>
        <v>5</v>
      </c>
      <c r="AV704" s="157">
        <f>IF(IF(D704='Sheet1 (2)'!$C$69,'Sheet1 (2)'!$D$69*('Sheet1 (2)'!$D$72-crack_s_index)/'Sheet1 (2)'!$D$72,IF(shee2!D704='Sheet1 (2)'!$C$70,'Sheet1 (2)'!$D$70*('Sheet1 (2)'!$D$72-crack_s_index)/'Sheet1 (2)'!$D$72,IF(shee2!D704='Sheet1 (2)'!$C$71,'Sheet1 (2)'!$D$71*('Sheet1 (2)'!$D$72-crack_s_index)/'Sheet1 (2)'!$D$72)))&lt;0,0,IF(D704='Sheet1 (2)'!$C$69,'Sheet1 (2)'!$D$69*('Sheet1 (2)'!$D$72-crack_s_index)/'Sheet1 (2)'!$D$72,IF(shee2!D704='Sheet1 (2)'!$C$70,'Sheet1 (2)'!$D$70*('Sheet1 (2)'!$D$72-crack_s_index)/'Sheet1 (2)'!$D$72,IF(shee2!D704='Sheet1 (2)'!$C$71,'Sheet1 (2)'!$D$71*('Sheet1 (2)'!$D$72-crack_s_index)/'Sheet1 (2)'!$D$72))))</f>
        <v>3.4375</v>
      </c>
      <c r="AW704" s="157">
        <f>IF(IF(D704='Sheet1 (2)'!$C$69,'Sheet1 (2)'!$D$69*('Sheet1 (2)'!$D$72-crack_t_index)/'Sheet1 (2)'!$D$72,IF(shee2!D704='Sheet1 (2)'!$C$70,'Sheet1 (2)'!$D$70*('Sheet1 (2)'!$D$72-crack_t_index)/'Sheet1 (2)'!$D$72,IF(shee2!D704='Sheet1 (2)'!$C$71,'Sheet1 (2)'!$D$71*('Sheet1 (2)'!$D$72-crack_t_index)/'Sheet1 (2)'!$D$72)))&lt;0,0,IF(D704='Sheet1 (2)'!$C$69,'Sheet1 (2)'!$D$69*('Sheet1 (2)'!$D$72-crack_t_index)/'Sheet1 (2)'!$D$72,IF(shee2!D704='Sheet1 (2)'!$C$70,'Sheet1 (2)'!$D$70*('Sheet1 (2)'!$D$72-crack_t_index)/'Sheet1 (2)'!$D$72,IF(shee2!D704='Sheet1 (2)'!$C$71,'Sheet1 (2)'!$D$71*('Sheet1 (2)'!$D$72-crack_t_index)/'Sheet1 (2)'!$D$72))))</f>
        <v>4.375</v>
      </c>
      <c r="AX704" s="157">
        <f>IF(IF(D704='Sheet1 (2)'!$C$69,'Sheet1 (2)'!$D$69*('Sheet1 (2)'!$D$72-rave_index)/'Sheet1 (2)'!$D$72,IF(shee2!D704='Sheet1 (2)'!$C$70,'Sheet1 (2)'!$D$70*('Sheet1 (2)'!$D$72-rave_index)/'Sheet1 (2)'!$D$72,IF(shee2!D704='Sheet1 (2)'!$C$71,'Sheet1 (2)'!$D$71*('Sheet1 (2)'!$D$72-rave_index)/'Sheet1 (2)'!$D$72)))&lt;0,0,IF(D704='Sheet1 (2)'!$C$69,'Sheet1 (2)'!$D$69*('Sheet1 (2)'!$D$72-rave_index)/'Sheet1 (2)'!$D$72,IF(shee2!D704='Sheet1 (2)'!$C$70,'Sheet1 (2)'!$D$70*('Sheet1 (2)'!$D$72-rave_index)/'Sheet1 (2)'!$D$72,IF(shee2!D704='Sheet1 (2)'!$C$71,'Sheet1 (2)'!$D$71*('Sheet1 (2)'!$D$72-rave_index)/'Sheet1 (2)'!$D$72))))</f>
        <v>5</v>
      </c>
      <c r="AY704" s="157">
        <f>IF(IF(D704='Sheet1 (2)'!$C$69,'Sheet1 (2)'!$D$69*('Sheet1 (2)'!$D$72-rough_index)/'Sheet1 (2)'!$D$72,IF(shee2!D704='Sheet1 (2)'!$C$70,'Sheet1 (2)'!$D$70*('Sheet1 (2)'!$D$72-rough_index)/'Sheet1 (2)'!$D$72,IF(shee2!D704='Sheet1 (2)'!$C$71,'Sheet1 (2)'!$D$71*('Sheet1 (2)'!$D$72-rough_index)/'Sheet1 (2)'!$D$72)))&lt;0,0,IF(D704='Sheet1 (2)'!$C$69,'Sheet1 (2)'!$D$69*('Sheet1 (2)'!$D$72-rough_index)/'Sheet1 (2)'!$D$72,IF(shee2!D704='Sheet1 (2)'!$C$70,'Sheet1 (2)'!$D$70*('Sheet1 (2)'!$D$72-rough_index)/'Sheet1 (2)'!$D$72,IF(shee2!D704='Sheet1 (2)'!$C$71,'Sheet1 (2)'!$D$71*('Sheet1 (2)'!$D$72-rough_index)/'Sheet1 (2)'!$D$72))))</f>
        <v>0</v>
      </c>
      <c r="AZ704" s="159">
        <f>+(AU704*'Sheet1 (2)'!$C$77)+(AV704*'Sheet1 (2)'!$C$78)+(AW704*'Sheet1 (2)'!$C$79)+(AX704*'Sheet1 (2)'!$C$80)+(AY704*'Sheet1 (2)'!$C$81)</f>
        <v>2.9124999999999996</v>
      </c>
      <c r="BA704" s="213" t="str">
        <f t="shared" si="21"/>
        <v>Fair</v>
      </c>
      <c r="BE704">
        <f>IF(D704='Sheet1 (2)'!$C$61,'Sheet1 (2)'!$D$61*(counts^2)+'Sheet1 (2)'!$G$61*counts+'Sheet1 (2)'!$J$61,IF(D704='Sheet1 (2)'!$C$62,'Sheet1 (2)'!$D$62*counts+'Sheet1 (2)'!$G$62,IF(D704='Sheet1 (2)'!$C$63,'Sheet1 (2)'!$D$63*counts+'Sheet1 (2)'!$G$63,IF(D704='Sheet1 (2)'!$C$64,'Sheet1 (2)'!$D$64*counts+'Sheet1 (2)'!$G$64))))</f>
        <v>2.0984129299999998</v>
      </c>
    </row>
    <row r="705" spans="1:57" ht="12" customHeight="1">
      <c r="A705" s="145" t="s">
        <v>282</v>
      </c>
      <c r="B705" s="145" t="s">
        <v>76</v>
      </c>
      <c r="C705" s="170">
        <v>845</v>
      </c>
      <c r="D705" s="174" t="s">
        <v>77</v>
      </c>
      <c r="E705" s="171">
        <v>8</v>
      </c>
      <c r="F705" s="171">
        <v>2</v>
      </c>
      <c r="G705" s="171" t="s">
        <v>77</v>
      </c>
      <c r="H705" s="171">
        <v>1</v>
      </c>
      <c r="I705" s="171" t="s">
        <v>77</v>
      </c>
      <c r="J705" s="173" t="s">
        <v>80</v>
      </c>
      <c r="K705" s="173" t="s">
        <v>80</v>
      </c>
      <c r="L705" s="169">
        <f>VLOOKUP(CONCATENATE(J705,K705),'Sheet1 (2)'!$J$6:$K$26,2,FALSE)</f>
        <v>0</v>
      </c>
      <c r="M705" s="173" t="s">
        <v>83</v>
      </c>
      <c r="N705" s="173" t="s">
        <v>82</v>
      </c>
      <c r="O705" s="168">
        <f>VLOOKUP(CONCATENATE(M705,N705),'Sheet1 (2)'!$L$6:$M$26,2,FALSE)</f>
        <v>18.75</v>
      </c>
      <c r="P705" s="173" t="s">
        <v>80</v>
      </c>
      <c r="Q705" s="173" t="s">
        <v>80</v>
      </c>
      <c r="R705" s="168">
        <f>VLOOKUP(CONCATENATE(P705,Q705),'Sheet1 (2)'!$N$6:$O$26,2,FALSE)</f>
        <v>0</v>
      </c>
      <c r="S705" s="173" t="s">
        <v>80</v>
      </c>
      <c r="T705" s="173" t="s">
        <v>80</v>
      </c>
      <c r="U705" s="168">
        <f>VLOOKUP(CONCATENATE(S705,T705),'Sheet1 (2)'!$P$6:$Q$26,2,FALSE)</f>
        <v>0</v>
      </c>
      <c r="V705" s="173" t="s">
        <v>80</v>
      </c>
      <c r="W705" s="173" t="s">
        <v>80</v>
      </c>
      <c r="X705" s="168">
        <f>VLOOKUP(CONCATENATE(V705,W705),'Sheet1 (2)'!$R$6:$S$26,2,FALSE)</f>
        <v>0</v>
      </c>
      <c r="Y705" s="173" t="s">
        <v>80</v>
      </c>
      <c r="Z705" s="173" t="s">
        <v>80</v>
      </c>
      <c r="AA705" s="168">
        <f>VLOOKUP(CONCATENATE(Y705,Z705),'Sheet1 (2)'!$T$6:$U$26,2,FALSE)</f>
        <v>0</v>
      </c>
      <c r="AB705" s="173" t="s">
        <v>80</v>
      </c>
      <c r="AC705" s="173" t="s">
        <v>80</v>
      </c>
      <c r="AD705" s="168">
        <f>VLOOKUP(CONCATENATE(AB705,AC705),'Sheet1 (2)'!$X$6:$Y$26,2,FALSE)</f>
        <v>0</v>
      </c>
      <c r="AE705" s="173" t="s">
        <v>82</v>
      </c>
      <c r="AF705" s="173" t="s">
        <v>81</v>
      </c>
      <c r="AG705" s="168">
        <f>VLOOKUP(CONCATENATE(AE705,AF705),'Sheet1 (2)'!$Z$6:$AA$26,2,FALSE)</f>
        <v>66</v>
      </c>
      <c r="AH705" s="172"/>
      <c r="AI705" s="175"/>
      <c r="AJ705" s="140"/>
      <c r="AK705" s="176" t="s">
        <v>282</v>
      </c>
      <c r="AL705" s="176" t="s">
        <v>76</v>
      </c>
      <c r="AM705" s="170">
        <f t="shared" si="20"/>
        <v>845</v>
      </c>
      <c r="AN705" s="147"/>
      <c r="AO705" s="155"/>
      <c r="AP705" s="156"/>
      <c r="AQ705" s="157">
        <v>2.4772953341999999</v>
      </c>
      <c r="AR705" s="158"/>
      <c r="AS705" s="145">
        <f>LOOKUP(rufmkm,'Sheet1 (2)'!$V$62:$V$71,'Sheet1 (2)'!$W$62:$W$71)</f>
        <v>30</v>
      </c>
      <c r="AT705" s="140"/>
      <c r="AU705" s="157">
        <f>IF(IF(D705='Sheet1 (2)'!$C$69,'Sheet1 (2)'!$D$69*('Sheet1 (2)'!$D$72-rut_index)/'Sheet1 (2)'!$D$72,IF(shee2!D705='Sheet1 (2)'!$C$70,'Sheet1 (2)'!$D$70*('Sheet1 (2)'!$D$72-rut_index)/'Sheet1 (2)'!$D$72,IF(shee2!D705='Sheet1 (2)'!$C$71,'Sheet1 (2)'!$D$71*('Sheet1 (2)'!$D$72-rut_index)/'Sheet1 (2)'!$D$72)))&lt;0,0,IF(D705='Sheet1 (2)'!$C$69,'Sheet1 (2)'!$D$69*('Sheet1 (2)'!$D$72-rut_index)/'Sheet1 (2)'!$D$72,IF(shee2!D705='Sheet1 (2)'!$C$70,'Sheet1 (2)'!$D$70*('Sheet1 (2)'!$D$72-rut_index)/'Sheet1 (2)'!$D$72,IF(shee2!D705='Sheet1 (2)'!$C$71,'Sheet1 (2)'!$D$71*('Sheet1 (2)'!$D$72-rut_index)/'Sheet1 (2)'!$D$72))))</f>
        <v>5</v>
      </c>
      <c r="AV705" s="157">
        <f>IF(IF(D705='Sheet1 (2)'!$C$69,'Sheet1 (2)'!$D$69*('Sheet1 (2)'!$D$72-crack_s_index)/'Sheet1 (2)'!$D$72,IF(shee2!D705='Sheet1 (2)'!$C$70,'Sheet1 (2)'!$D$70*('Sheet1 (2)'!$D$72-crack_s_index)/'Sheet1 (2)'!$D$72,IF(shee2!D705='Sheet1 (2)'!$C$71,'Sheet1 (2)'!$D$71*('Sheet1 (2)'!$D$72-crack_s_index)/'Sheet1 (2)'!$D$72)))&lt;0,0,IF(D705='Sheet1 (2)'!$C$69,'Sheet1 (2)'!$D$69*('Sheet1 (2)'!$D$72-crack_s_index)/'Sheet1 (2)'!$D$72,IF(shee2!D705='Sheet1 (2)'!$C$70,'Sheet1 (2)'!$D$70*('Sheet1 (2)'!$D$72-crack_s_index)/'Sheet1 (2)'!$D$72,IF(shee2!D705='Sheet1 (2)'!$C$71,'Sheet1 (2)'!$D$71*('Sheet1 (2)'!$D$72-crack_s_index)/'Sheet1 (2)'!$D$72))))</f>
        <v>3.4375</v>
      </c>
      <c r="AW705" s="157">
        <f>IF(IF(D705='Sheet1 (2)'!$C$69,'Sheet1 (2)'!$D$69*('Sheet1 (2)'!$D$72-crack_t_index)/'Sheet1 (2)'!$D$72,IF(shee2!D705='Sheet1 (2)'!$C$70,'Sheet1 (2)'!$D$70*('Sheet1 (2)'!$D$72-crack_t_index)/'Sheet1 (2)'!$D$72,IF(shee2!D705='Sheet1 (2)'!$C$71,'Sheet1 (2)'!$D$71*('Sheet1 (2)'!$D$72-crack_t_index)/'Sheet1 (2)'!$D$72)))&lt;0,0,IF(D705='Sheet1 (2)'!$C$69,'Sheet1 (2)'!$D$69*('Sheet1 (2)'!$D$72-crack_t_index)/'Sheet1 (2)'!$D$72,IF(shee2!D705='Sheet1 (2)'!$C$70,'Sheet1 (2)'!$D$70*('Sheet1 (2)'!$D$72-crack_t_index)/'Sheet1 (2)'!$D$72,IF(shee2!D705='Sheet1 (2)'!$C$71,'Sheet1 (2)'!$D$71*('Sheet1 (2)'!$D$72-crack_t_index)/'Sheet1 (2)'!$D$72))))</f>
        <v>5</v>
      </c>
      <c r="AX705" s="157">
        <f>IF(IF(D705='Sheet1 (2)'!$C$69,'Sheet1 (2)'!$D$69*('Sheet1 (2)'!$D$72-rave_index)/'Sheet1 (2)'!$D$72,IF(shee2!D705='Sheet1 (2)'!$C$70,'Sheet1 (2)'!$D$70*('Sheet1 (2)'!$D$72-rave_index)/'Sheet1 (2)'!$D$72,IF(shee2!D705='Sheet1 (2)'!$C$71,'Sheet1 (2)'!$D$71*('Sheet1 (2)'!$D$72-rave_index)/'Sheet1 (2)'!$D$72)))&lt;0,0,IF(D705='Sheet1 (2)'!$C$69,'Sheet1 (2)'!$D$69*('Sheet1 (2)'!$D$72-rave_index)/'Sheet1 (2)'!$D$72,IF(shee2!D705='Sheet1 (2)'!$C$70,'Sheet1 (2)'!$D$70*('Sheet1 (2)'!$D$72-rave_index)/'Sheet1 (2)'!$D$72,IF(shee2!D705='Sheet1 (2)'!$C$71,'Sheet1 (2)'!$D$71*('Sheet1 (2)'!$D$72-rave_index)/'Sheet1 (2)'!$D$72))))</f>
        <v>5</v>
      </c>
      <c r="AY705" s="157">
        <f>IF(IF(D705='Sheet1 (2)'!$C$69,'Sheet1 (2)'!$D$69*('Sheet1 (2)'!$D$72-rough_index)/'Sheet1 (2)'!$D$72,IF(shee2!D705='Sheet1 (2)'!$C$70,'Sheet1 (2)'!$D$70*('Sheet1 (2)'!$D$72-rough_index)/'Sheet1 (2)'!$D$72,IF(shee2!D705='Sheet1 (2)'!$C$71,'Sheet1 (2)'!$D$71*('Sheet1 (2)'!$D$72-rough_index)/'Sheet1 (2)'!$D$72)))&lt;0,0,IF(D705='Sheet1 (2)'!$C$69,'Sheet1 (2)'!$D$69*('Sheet1 (2)'!$D$72-rough_index)/'Sheet1 (2)'!$D$72,IF(shee2!D705='Sheet1 (2)'!$C$70,'Sheet1 (2)'!$D$70*('Sheet1 (2)'!$D$72-rough_index)/'Sheet1 (2)'!$D$72,IF(shee2!D705='Sheet1 (2)'!$C$71,'Sheet1 (2)'!$D$71*('Sheet1 (2)'!$D$72-rough_index)/'Sheet1 (2)'!$D$72))))</f>
        <v>2.5</v>
      </c>
      <c r="AZ705" s="159">
        <f>+(AU705*'Sheet1 (2)'!$C$77)+(AV705*'Sheet1 (2)'!$C$78)+(AW705*'Sheet1 (2)'!$C$79)+(AX705*'Sheet1 (2)'!$C$80)+(AY705*'Sheet1 (2)'!$C$81)</f>
        <v>3.6875</v>
      </c>
      <c r="BA705" s="213" t="str">
        <f t="shared" si="21"/>
        <v>Fair</v>
      </c>
      <c r="BE705">
        <f>IF(D705='Sheet1 (2)'!$C$61,'Sheet1 (2)'!$D$61*(counts^2)+'Sheet1 (2)'!$G$61*counts+'Sheet1 (2)'!$J$61,IF(D705='Sheet1 (2)'!$C$62,'Sheet1 (2)'!$D$62*counts+'Sheet1 (2)'!$G$62,IF(D705='Sheet1 (2)'!$C$63,'Sheet1 (2)'!$D$63*counts+'Sheet1 (2)'!$G$63,IF(D705='Sheet1 (2)'!$C$64,'Sheet1 (2)'!$D$64*counts+'Sheet1 (2)'!$G$64))))</f>
        <v>2.0984129299999998</v>
      </c>
    </row>
    <row r="706" spans="1:57" ht="12" customHeight="1">
      <c r="A706" s="145" t="s">
        <v>282</v>
      </c>
      <c r="B706" s="145" t="s">
        <v>76</v>
      </c>
      <c r="C706" s="170">
        <v>846</v>
      </c>
      <c r="D706" s="174" t="s">
        <v>77</v>
      </c>
      <c r="E706" s="171">
        <v>8</v>
      </c>
      <c r="F706" s="171">
        <v>2</v>
      </c>
      <c r="G706" s="171" t="s">
        <v>77</v>
      </c>
      <c r="H706" s="171">
        <v>1</v>
      </c>
      <c r="I706" s="171" t="s">
        <v>77</v>
      </c>
      <c r="J706" s="173" t="s">
        <v>80</v>
      </c>
      <c r="K706" s="173" t="s">
        <v>80</v>
      </c>
      <c r="L706" s="169">
        <f>VLOOKUP(CONCATENATE(J706,K706),'Sheet1 (2)'!$J$6:$K$26,2,FALSE)</f>
        <v>0</v>
      </c>
      <c r="M706" s="173" t="s">
        <v>82</v>
      </c>
      <c r="N706" s="173" t="s">
        <v>78</v>
      </c>
      <c r="O706" s="168">
        <f>VLOOKUP(CONCATENATE(M706,N706),'Sheet1 (2)'!$L$6:$M$26,2,FALSE)</f>
        <v>5</v>
      </c>
      <c r="P706" s="173" t="s">
        <v>80</v>
      </c>
      <c r="Q706" s="173" t="s">
        <v>80</v>
      </c>
      <c r="R706" s="168">
        <f>VLOOKUP(CONCATENATE(P706,Q706),'Sheet1 (2)'!$N$6:$O$26,2,FALSE)</f>
        <v>0</v>
      </c>
      <c r="S706" s="173" t="s">
        <v>80</v>
      </c>
      <c r="T706" s="173" t="s">
        <v>80</v>
      </c>
      <c r="U706" s="168">
        <f>VLOOKUP(CONCATENATE(S706,T706),'Sheet1 (2)'!$P$6:$Q$26,2,FALSE)</f>
        <v>0</v>
      </c>
      <c r="V706" s="173" t="s">
        <v>80</v>
      </c>
      <c r="W706" s="173" t="s">
        <v>80</v>
      </c>
      <c r="X706" s="168">
        <f>VLOOKUP(CONCATENATE(V706,W706),'Sheet1 (2)'!$R$6:$S$26,2,FALSE)</f>
        <v>0</v>
      </c>
      <c r="Y706" s="173" t="s">
        <v>80</v>
      </c>
      <c r="Z706" s="173" t="s">
        <v>80</v>
      </c>
      <c r="AA706" s="168">
        <f>VLOOKUP(CONCATENATE(Y706,Z706),'Sheet1 (2)'!$T$6:$U$26,2,FALSE)</f>
        <v>0</v>
      </c>
      <c r="AB706" s="173" t="s">
        <v>80</v>
      </c>
      <c r="AC706" s="173" t="s">
        <v>80</v>
      </c>
      <c r="AD706" s="168">
        <f>VLOOKUP(CONCATENATE(AB706,AC706),'Sheet1 (2)'!$X$6:$Y$26,2,FALSE)</f>
        <v>0</v>
      </c>
      <c r="AE706" s="173" t="s">
        <v>82</v>
      </c>
      <c r="AF706" s="173" t="s">
        <v>81</v>
      </c>
      <c r="AG706" s="168">
        <f>VLOOKUP(CONCATENATE(AE706,AF706),'Sheet1 (2)'!$Z$6:$AA$26,2,FALSE)</f>
        <v>66</v>
      </c>
      <c r="AH706" s="172"/>
      <c r="AI706" s="175"/>
      <c r="AJ706" s="140"/>
      <c r="AK706" s="176" t="s">
        <v>282</v>
      </c>
      <c r="AL706" s="176" t="s">
        <v>76</v>
      </c>
      <c r="AM706" s="170">
        <f t="shared" si="20"/>
        <v>846</v>
      </c>
      <c r="AN706" s="147"/>
      <c r="AO706" s="155"/>
      <c r="AP706" s="156"/>
      <c r="AQ706" s="157">
        <v>2.5277536696</v>
      </c>
      <c r="AR706" s="158"/>
      <c r="AS706" s="145">
        <f>LOOKUP(rufmkm,'Sheet1 (2)'!$V$62:$V$71,'Sheet1 (2)'!$W$62:$W$71)</f>
        <v>30</v>
      </c>
      <c r="AT706" s="140"/>
      <c r="AU706" s="157">
        <f>IF(IF(D706='Sheet1 (2)'!$C$69,'Sheet1 (2)'!$D$69*('Sheet1 (2)'!$D$72-rut_index)/'Sheet1 (2)'!$D$72,IF(shee2!D706='Sheet1 (2)'!$C$70,'Sheet1 (2)'!$D$70*('Sheet1 (2)'!$D$72-rut_index)/'Sheet1 (2)'!$D$72,IF(shee2!D706='Sheet1 (2)'!$C$71,'Sheet1 (2)'!$D$71*('Sheet1 (2)'!$D$72-rut_index)/'Sheet1 (2)'!$D$72)))&lt;0,0,IF(D706='Sheet1 (2)'!$C$69,'Sheet1 (2)'!$D$69*('Sheet1 (2)'!$D$72-rut_index)/'Sheet1 (2)'!$D$72,IF(shee2!D706='Sheet1 (2)'!$C$70,'Sheet1 (2)'!$D$70*('Sheet1 (2)'!$D$72-rut_index)/'Sheet1 (2)'!$D$72,IF(shee2!D706='Sheet1 (2)'!$C$71,'Sheet1 (2)'!$D$71*('Sheet1 (2)'!$D$72-rut_index)/'Sheet1 (2)'!$D$72))))</f>
        <v>5</v>
      </c>
      <c r="AV706" s="157">
        <f>IF(IF(D706='Sheet1 (2)'!$C$69,'Sheet1 (2)'!$D$69*('Sheet1 (2)'!$D$72-crack_s_index)/'Sheet1 (2)'!$D$72,IF(shee2!D706='Sheet1 (2)'!$C$70,'Sheet1 (2)'!$D$70*('Sheet1 (2)'!$D$72-crack_s_index)/'Sheet1 (2)'!$D$72,IF(shee2!D706='Sheet1 (2)'!$C$71,'Sheet1 (2)'!$D$71*('Sheet1 (2)'!$D$72-crack_s_index)/'Sheet1 (2)'!$D$72)))&lt;0,0,IF(D706='Sheet1 (2)'!$C$69,'Sheet1 (2)'!$D$69*('Sheet1 (2)'!$D$72-crack_s_index)/'Sheet1 (2)'!$D$72,IF(shee2!D706='Sheet1 (2)'!$C$70,'Sheet1 (2)'!$D$70*('Sheet1 (2)'!$D$72-crack_s_index)/'Sheet1 (2)'!$D$72,IF(shee2!D706='Sheet1 (2)'!$C$71,'Sheet1 (2)'!$D$71*('Sheet1 (2)'!$D$72-crack_s_index)/'Sheet1 (2)'!$D$72))))</f>
        <v>4.583333333333333</v>
      </c>
      <c r="AW706" s="157">
        <f>IF(IF(D706='Sheet1 (2)'!$C$69,'Sheet1 (2)'!$D$69*('Sheet1 (2)'!$D$72-crack_t_index)/'Sheet1 (2)'!$D$72,IF(shee2!D706='Sheet1 (2)'!$C$70,'Sheet1 (2)'!$D$70*('Sheet1 (2)'!$D$72-crack_t_index)/'Sheet1 (2)'!$D$72,IF(shee2!D706='Sheet1 (2)'!$C$71,'Sheet1 (2)'!$D$71*('Sheet1 (2)'!$D$72-crack_t_index)/'Sheet1 (2)'!$D$72)))&lt;0,0,IF(D706='Sheet1 (2)'!$C$69,'Sheet1 (2)'!$D$69*('Sheet1 (2)'!$D$72-crack_t_index)/'Sheet1 (2)'!$D$72,IF(shee2!D706='Sheet1 (2)'!$C$70,'Sheet1 (2)'!$D$70*('Sheet1 (2)'!$D$72-crack_t_index)/'Sheet1 (2)'!$D$72,IF(shee2!D706='Sheet1 (2)'!$C$71,'Sheet1 (2)'!$D$71*('Sheet1 (2)'!$D$72-crack_t_index)/'Sheet1 (2)'!$D$72))))</f>
        <v>5</v>
      </c>
      <c r="AX706" s="157">
        <f>IF(IF(D706='Sheet1 (2)'!$C$69,'Sheet1 (2)'!$D$69*('Sheet1 (2)'!$D$72-rave_index)/'Sheet1 (2)'!$D$72,IF(shee2!D706='Sheet1 (2)'!$C$70,'Sheet1 (2)'!$D$70*('Sheet1 (2)'!$D$72-rave_index)/'Sheet1 (2)'!$D$72,IF(shee2!D706='Sheet1 (2)'!$C$71,'Sheet1 (2)'!$D$71*('Sheet1 (2)'!$D$72-rave_index)/'Sheet1 (2)'!$D$72)))&lt;0,0,IF(D706='Sheet1 (2)'!$C$69,'Sheet1 (2)'!$D$69*('Sheet1 (2)'!$D$72-rave_index)/'Sheet1 (2)'!$D$72,IF(shee2!D706='Sheet1 (2)'!$C$70,'Sheet1 (2)'!$D$70*('Sheet1 (2)'!$D$72-rave_index)/'Sheet1 (2)'!$D$72,IF(shee2!D706='Sheet1 (2)'!$C$71,'Sheet1 (2)'!$D$71*('Sheet1 (2)'!$D$72-rave_index)/'Sheet1 (2)'!$D$72))))</f>
        <v>5</v>
      </c>
      <c r="AY706" s="157">
        <f>IF(IF(D706='Sheet1 (2)'!$C$69,'Sheet1 (2)'!$D$69*('Sheet1 (2)'!$D$72-rough_index)/'Sheet1 (2)'!$D$72,IF(shee2!D706='Sheet1 (2)'!$C$70,'Sheet1 (2)'!$D$70*('Sheet1 (2)'!$D$72-rough_index)/'Sheet1 (2)'!$D$72,IF(shee2!D706='Sheet1 (2)'!$C$71,'Sheet1 (2)'!$D$71*('Sheet1 (2)'!$D$72-rough_index)/'Sheet1 (2)'!$D$72)))&lt;0,0,IF(D706='Sheet1 (2)'!$C$69,'Sheet1 (2)'!$D$69*('Sheet1 (2)'!$D$72-rough_index)/'Sheet1 (2)'!$D$72,IF(shee2!D706='Sheet1 (2)'!$C$70,'Sheet1 (2)'!$D$70*('Sheet1 (2)'!$D$72-rough_index)/'Sheet1 (2)'!$D$72,IF(shee2!D706='Sheet1 (2)'!$C$71,'Sheet1 (2)'!$D$71*('Sheet1 (2)'!$D$72-rough_index)/'Sheet1 (2)'!$D$72))))</f>
        <v>2.5</v>
      </c>
      <c r="AZ706" s="159">
        <f>+(AU706*'Sheet1 (2)'!$C$77)+(AV706*'Sheet1 (2)'!$C$78)+(AW706*'Sheet1 (2)'!$C$79)+(AX706*'Sheet1 (2)'!$C$80)+(AY706*'Sheet1 (2)'!$C$81)</f>
        <v>4.0999999999999996</v>
      </c>
      <c r="BA706" s="213" t="str">
        <f t="shared" si="21"/>
        <v>Good</v>
      </c>
      <c r="BE706">
        <f>IF(D706='Sheet1 (2)'!$C$61,'Sheet1 (2)'!$D$61*(counts^2)+'Sheet1 (2)'!$G$61*counts+'Sheet1 (2)'!$J$61,IF(D706='Sheet1 (2)'!$C$62,'Sheet1 (2)'!$D$62*counts+'Sheet1 (2)'!$G$62,IF(D706='Sheet1 (2)'!$C$63,'Sheet1 (2)'!$D$63*counts+'Sheet1 (2)'!$G$63,IF(D706='Sheet1 (2)'!$C$64,'Sheet1 (2)'!$D$64*counts+'Sheet1 (2)'!$G$64))))</f>
        <v>2.0984129299999998</v>
      </c>
    </row>
    <row r="707" spans="1:57" ht="12" customHeight="1">
      <c r="A707" s="145" t="s">
        <v>282</v>
      </c>
      <c r="B707" s="145" t="s">
        <v>76</v>
      </c>
      <c r="C707" s="170">
        <v>847</v>
      </c>
      <c r="D707" s="174" t="s">
        <v>77</v>
      </c>
      <c r="E707" s="171">
        <v>8</v>
      </c>
      <c r="F707" s="171">
        <v>2</v>
      </c>
      <c r="G707" s="171" t="s">
        <v>77</v>
      </c>
      <c r="H707" s="171">
        <v>1</v>
      </c>
      <c r="I707" s="171" t="s">
        <v>77</v>
      </c>
      <c r="J707" s="173" t="s">
        <v>80</v>
      </c>
      <c r="K707" s="173" t="s">
        <v>80</v>
      </c>
      <c r="L707" s="169">
        <f>VLOOKUP(CONCATENATE(J707,K707),'Sheet1 (2)'!$J$6:$K$26,2,FALSE)</f>
        <v>0</v>
      </c>
      <c r="M707" s="173" t="s">
        <v>82</v>
      </c>
      <c r="N707" s="173" t="s">
        <v>82</v>
      </c>
      <c r="O707" s="168">
        <f>VLOOKUP(CONCATENATE(M707,N707),'Sheet1 (2)'!$L$6:$M$26,2,FALSE)</f>
        <v>12.5</v>
      </c>
      <c r="P707" s="173" t="s">
        <v>80</v>
      </c>
      <c r="Q707" s="173" t="s">
        <v>80</v>
      </c>
      <c r="R707" s="168">
        <f>VLOOKUP(CONCATENATE(P707,Q707),'Sheet1 (2)'!$N$6:$O$26,2,FALSE)</f>
        <v>0</v>
      </c>
      <c r="S707" s="173" t="s">
        <v>80</v>
      </c>
      <c r="T707" s="173" t="s">
        <v>80</v>
      </c>
      <c r="U707" s="168">
        <f>VLOOKUP(CONCATENATE(S707,T707),'Sheet1 (2)'!$P$6:$Q$26,2,FALSE)</f>
        <v>0</v>
      </c>
      <c r="V707" s="173" t="s">
        <v>80</v>
      </c>
      <c r="W707" s="173" t="s">
        <v>80</v>
      </c>
      <c r="X707" s="168">
        <f>VLOOKUP(CONCATENATE(V707,W707),'Sheet1 (2)'!$R$6:$S$26,2,FALSE)</f>
        <v>0</v>
      </c>
      <c r="Y707" s="173" t="s">
        <v>80</v>
      </c>
      <c r="Z707" s="173" t="s">
        <v>80</v>
      </c>
      <c r="AA707" s="168">
        <f>VLOOKUP(CONCATENATE(Y707,Z707),'Sheet1 (2)'!$T$6:$U$26,2,FALSE)</f>
        <v>0</v>
      </c>
      <c r="AB707" s="173" t="s">
        <v>80</v>
      </c>
      <c r="AC707" s="173" t="s">
        <v>80</v>
      </c>
      <c r="AD707" s="168">
        <f>VLOOKUP(CONCATENATE(AB707,AC707),'Sheet1 (2)'!$X$6:$Y$26,2,FALSE)</f>
        <v>0</v>
      </c>
      <c r="AE707" s="173" t="s">
        <v>82</v>
      </c>
      <c r="AF707" s="173" t="s">
        <v>81</v>
      </c>
      <c r="AG707" s="168">
        <f>VLOOKUP(CONCATENATE(AE707,AF707),'Sheet1 (2)'!$Z$6:$AA$26,2,FALSE)</f>
        <v>66</v>
      </c>
      <c r="AH707" s="172"/>
      <c r="AI707" s="175"/>
      <c r="AJ707" s="140"/>
      <c r="AK707" s="176" t="s">
        <v>282</v>
      </c>
      <c r="AL707" s="176" t="s">
        <v>76</v>
      </c>
      <c r="AM707" s="170">
        <f t="shared" si="20"/>
        <v>847</v>
      </c>
      <c r="AN707" s="147"/>
      <c r="AO707" s="155"/>
      <c r="AP707" s="156"/>
      <c r="AQ707" s="157">
        <v>3.4730335781999999</v>
      </c>
      <c r="AR707" s="158"/>
      <c r="AS707" s="145">
        <f>LOOKUP(rufmkm,'Sheet1 (2)'!$V$62:$V$71,'Sheet1 (2)'!$W$62:$W$71)</f>
        <v>40</v>
      </c>
      <c r="AT707" s="140"/>
      <c r="AU707" s="157">
        <f>IF(IF(D707='Sheet1 (2)'!$C$69,'Sheet1 (2)'!$D$69*('Sheet1 (2)'!$D$72-rut_index)/'Sheet1 (2)'!$D$72,IF(shee2!D707='Sheet1 (2)'!$C$70,'Sheet1 (2)'!$D$70*('Sheet1 (2)'!$D$72-rut_index)/'Sheet1 (2)'!$D$72,IF(shee2!D707='Sheet1 (2)'!$C$71,'Sheet1 (2)'!$D$71*('Sheet1 (2)'!$D$72-rut_index)/'Sheet1 (2)'!$D$72)))&lt;0,0,IF(D707='Sheet1 (2)'!$C$69,'Sheet1 (2)'!$D$69*('Sheet1 (2)'!$D$72-rut_index)/'Sheet1 (2)'!$D$72,IF(shee2!D707='Sheet1 (2)'!$C$70,'Sheet1 (2)'!$D$70*('Sheet1 (2)'!$D$72-rut_index)/'Sheet1 (2)'!$D$72,IF(shee2!D707='Sheet1 (2)'!$C$71,'Sheet1 (2)'!$D$71*('Sheet1 (2)'!$D$72-rut_index)/'Sheet1 (2)'!$D$72))))</f>
        <v>5</v>
      </c>
      <c r="AV707" s="157">
        <f>IF(IF(D707='Sheet1 (2)'!$C$69,'Sheet1 (2)'!$D$69*('Sheet1 (2)'!$D$72-crack_s_index)/'Sheet1 (2)'!$D$72,IF(shee2!D707='Sheet1 (2)'!$C$70,'Sheet1 (2)'!$D$70*('Sheet1 (2)'!$D$72-crack_s_index)/'Sheet1 (2)'!$D$72,IF(shee2!D707='Sheet1 (2)'!$C$71,'Sheet1 (2)'!$D$71*('Sheet1 (2)'!$D$72-crack_s_index)/'Sheet1 (2)'!$D$72)))&lt;0,0,IF(D707='Sheet1 (2)'!$C$69,'Sheet1 (2)'!$D$69*('Sheet1 (2)'!$D$72-crack_s_index)/'Sheet1 (2)'!$D$72,IF(shee2!D707='Sheet1 (2)'!$C$70,'Sheet1 (2)'!$D$70*('Sheet1 (2)'!$D$72-crack_s_index)/'Sheet1 (2)'!$D$72,IF(shee2!D707='Sheet1 (2)'!$C$71,'Sheet1 (2)'!$D$71*('Sheet1 (2)'!$D$72-crack_s_index)/'Sheet1 (2)'!$D$72))))</f>
        <v>3.9583333333333335</v>
      </c>
      <c r="AW707" s="157">
        <f>IF(IF(D707='Sheet1 (2)'!$C$69,'Sheet1 (2)'!$D$69*('Sheet1 (2)'!$D$72-crack_t_index)/'Sheet1 (2)'!$D$72,IF(shee2!D707='Sheet1 (2)'!$C$70,'Sheet1 (2)'!$D$70*('Sheet1 (2)'!$D$72-crack_t_index)/'Sheet1 (2)'!$D$72,IF(shee2!D707='Sheet1 (2)'!$C$71,'Sheet1 (2)'!$D$71*('Sheet1 (2)'!$D$72-crack_t_index)/'Sheet1 (2)'!$D$72)))&lt;0,0,IF(D707='Sheet1 (2)'!$C$69,'Sheet1 (2)'!$D$69*('Sheet1 (2)'!$D$72-crack_t_index)/'Sheet1 (2)'!$D$72,IF(shee2!D707='Sheet1 (2)'!$C$70,'Sheet1 (2)'!$D$70*('Sheet1 (2)'!$D$72-crack_t_index)/'Sheet1 (2)'!$D$72,IF(shee2!D707='Sheet1 (2)'!$C$71,'Sheet1 (2)'!$D$71*('Sheet1 (2)'!$D$72-crack_t_index)/'Sheet1 (2)'!$D$72))))</f>
        <v>5</v>
      </c>
      <c r="AX707" s="157">
        <f>IF(IF(D707='Sheet1 (2)'!$C$69,'Sheet1 (2)'!$D$69*('Sheet1 (2)'!$D$72-rave_index)/'Sheet1 (2)'!$D$72,IF(shee2!D707='Sheet1 (2)'!$C$70,'Sheet1 (2)'!$D$70*('Sheet1 (2)'!$D$72-rave_index)/'Sheet1 (2)'!$D$72,IF(shee2!D707='Sheet1 (2)'!$C$71,'Sheet1 (2)'!$D$71*('Sheet1 (2)'!$D$72-rave_index)/'Sheet1 (2)'!$D$72)))&lt;0,0,IF(D707='Sheet1 (2)'!$C$69,'Sheet1 (2)'!$D$69*('Sheet1 (2)'!$D$72-rave_index)/'Sheet1 (2)'!$D$72,IF(shee2!D707='Sheet1 (2)'!$C$70,'Sheet1 (2)'!$D$70*('Sheet1 (2)'!$D$72-rave_index)/'Sheet1 (2)'!$D$72,IF(shee2!D707='Sheet1 (2)'!$C$71,'Sheet1 (2)'!$D$71*('Sheet1 (2)'!$D$72-rave_index)/'Sheet1 (2)'!$D$72))))</f>
        <v>5</v>
      </c>
      <c r="AY707" s="157">
        <f>IF(IF(D707='Sheet1 (2)'!$C$69,'Sheet1 (2)'!$D$69*('Sheet1 (2)'!$D$72-rough_index)/'Sheet1 (2)'!$D$72,IF(shee2!D707='Sheet1 (2)'!$C$70,'Sheet1 (2)'!$D$70*('Sheet1 (2)'!$D$72-rough_index)/'Sheet1 (2)'!$D$72,IF(shee2!D707='Sheet1 (2)'!$C$71,'Sheet1 (2)'!$D$71*('Sheet1 (2)'!$D$72-rough_index)/'Sheet1 (2)'!$D$72)))&lt;0,0,IF(D707='Sheet1 (2)'!$C$69,'Sheet1 (2)'!$D$69*('Sheet1 (2)'!$D$72-rough_index)/'Sheet1 (2)'!$D$72,IF(shee2!D707='Sheet1 (2)'!$C$70,'Sheet1 (2)'!$D$70*('Sheet1 (2)'!$D$72-rough_index)/'Sheet1 (2)'!$D$72,IF(shee2!D707='Sheet1 (2)'!$C$71,'Sheet1 (2)'!$D$71*('Sheet1 (2)'!$D$72-rough_index)/'Sheet1 (2)'!$D$72))))</f>
        <v>1.6666666666666667</v>
      </c>
      <c r="AZ707" s="159">
        <f>+(AU707*'Sheet1 (2)'!$C$77)+(AV707*'Sheet1 (2)'!$C$78)+(AW707*'Sheet1 (2)'!$C$79)+(AX707*'Sheet1 (2)'!$C$80)+(AY707*'Sheet1 (2)'!$C$81)</f>
        <v>3.625</v>
      </c>
      <c r="BA707" s="213" t="str">
        <f t="shared" si="21"/>
        <v>Fair</v>
      </c>
      <c r="BE707">
        <f>IF(D707='Sheet1 (2)'!$C$61,'Sheet1 (2)'!$D$61*(counts^2)+'Sheet1 (2)'!$G$61*counts+'Sheet1 (2)'!$J$61,IF(D707='Sheet1 (2)'!$C$62,'Sheet1 (2)'!$D$62*counts+'Sheet1 (2)'!$G$62,IF(D707='Sheet1 (2)'!$C$63,'Sheet1 (2)'!$D$63*counts+'Sheet1 (2)'!$G$63,IF(D707='Sheet1 (2)'!$C$64,'Sheet1 (2)'!$D$64*counts+'Sheet1 (2)'!$G$64))))</f>
        <v>2.0984129299999998</v>
      </c>
    </row>
    <row r="708" spans="1:57" ht="12" customHeight="1">
      <c r="A708" s="145" t="s">
        <v>282</v>
      </c>
      <c r="B708" s="145" t="s">
        <v>76</v>
      </c>
      <c r="C708" s="170">
        <v>848</v>
      </c>
      <c r="D708" s="174" t="s">
        <v>77</v>
      </c>
      <c r="E708" s="171">
        <v>8</v>
      </c>
      <c r="F708" s="171">
        <v>2</v>
      </c>
      <c r="G708" s="171" t="s">
        <v>77</v>
      </c>
      <c r="H708" s="171">
        <v>1</v>
      </c>
      <c r="I708" s="171" t="s">
        <v>77</v>
      </c>
      <c r="J708" s="173" t="s">
        <v>80</v>
      </c>
      <c r="K708" s="173" t="s">
        <v>80</v>
      </c>
      <c r="L708" s="169">
        <f>VLOOKUP(CONCATENATE(J708,K708),'Sheet1 (2)'!$J$6:$K$26,2,FALSE)</f>
        <v>0</v>
      </c>
      <c r="M708" s="173" t="s">
        <v>80</v>
      </c>
      <c r="N708" s="173" t="s">
        <v>80</v>
      </c>
      <c r="O708" s="168">
        <f>VLOOKUP(CONCATENATE(M708,N708),'Sheet1 (2)'!$L$6:$M$26,2,FALSE)</f>
        <v>0</v>
      </c>
      <c r="P708" s="173" t="s">
        <v>80</v>
      </c>
      <c r="Q708" s="173" t="s">
        <v>80</v>
      </c>
      <c r="R708" s="168">
        <f>VLOOKUP(CONCATENATE(P708,Q708),'Sheet1 (2)'!$N$6:$O$26,2,FALSE)</f>
        <v>0</v>
      </c>
      <c r="S708" s="173" t="s">
        <v>80</v>
      </c>
      <c r="T708" s="173" t="s">
        <v>80</v>
      </c>
      <c r="U708" s="168">
        <f>VLOOKUP(CONCATENATE(S708,T708),'Sheet1 (2)'!$P$6:$Q$26,2,FALSE)</f>
        <v>0</v>
      </c>
      <c r="V708" s="173" t="s">
        <v>80</v>
      </c>
      <c r="W708" s="173" t="s">
        <v>80</v>
      </c>
      <c r="X708" s="168">
        <f>VLOOKUP(CONCATENATE(V708,W708),'Sheet1 (2)'!$R$6:$S$26,2,FALSE)</f>
        <v>0</v>
      </c>
      <c r="Y708" s="173" t="s">
        <v>80</v>
      </c>
      <c r="Z708" s="173" t="s">
        <v>80</v>
      </c>
      <c r="AA708" s="168">
        <f>VLOOKUP(CONCATENATE(Y708,Z708),'Sheet1 (2)'!$T$6:$U$26,2,FALSE)</f>
        <v>0</v>
      </c>
      <c r="AB708" s="173" t="s">
        <v>80</v>
      </c>
      <c r="AC708" s="173" t="s">
        <v>80</v>
      </c>
      <c r="AD708" s="168">
        <f>VLOOKUP(CONCATENATE(AB708,AC708),'Sheet1 (2)'!$X$6:$Y$26,2,FALSE)</f>
        <v>0</v>
      </c>
      <c r="AE708" s="173" t="s">
        <v>82</v>
      </c>
      <c r="AF708" s="173" t="s">
        <v>81</v>
      </c>
      <c r="AG708" s="168">
        <f>VLOOKUP(CONCATENATE(AE708,AF708),'Sheet1 (2)'!$Z$6:$AA$26,2,FALSE)</f>
        <v>66</v>
      </c>
      <c r="AH708" s="172"/>
      <c r="AI708" s="175"/>
      <c r="AJ708" s="140"/>
      <c r="AK708" s="176" t="s">
        <v>282</v>
      </c>
      <c r="AL708" s="176" t="s">
        <v>76</v>
      </c>
      <c r="AM708" s="170">
        <f t="shared" si="20"/>
        <v>848</v>
      </c>
      <c r="AN708" s="147"/>
      <c r="AO708" s="155"/>
      <c r="AP708" s="156"/>
      <c r="AQ708" s="157">
        <v>3.7667296190000004</v>
      </c>
      <c r="AR708" s="158"/>
      <c r="AS708" s="145">
        <f>LOOKUP(rufmkm,'Sheet1 (2)'!$V$62:$V$71,'Sheet1 (2)'!$W$62:$W$71)</f>
        <v>40</v>
      </c>
      <c r="AT708" s="140"/>
      <c r="AU708" s="157">
        <f>IF(IF(D708='Sheet1 (2)'!$C$69,'Sheet1 (2)'!$D$69*('Sheet1 (2)'!$D$72-rut_index)/'Sheet1 (2)'!$D$72,IF(shee2!D708='Sheet1 (2)'!$C$70,'Sheet1 (2)'!$D$70*('Sheet1 (2)'!$D$72-rut_index)/'Sheet1 (2)'!$D$72,IF(shee2!D708='Sheet1 (2)'!$C$71,'Sheet1 (2)'!$D$71*('Sheet1 (2)'!$D$72-rut_index)/'Sheet1 (2)'!$D$72)))&lt;0,0,IF(D708='Sheet1 (2)'!$C$69,'Sheet1 (2)'!$D$69*('Sheet1 (2)'!$D$72-rut_index)/'Sheet1 (2)'!$D$72,IF(shee2!D708='Sheet1 (2)'!$C$70,'Sheet1 (2)'!$D$70*('Sheet1 (2)'!$D$72-rut_index)/'Sheet1 (2)'!$D$72,IF(shee2!D708='Sheet1 (2)'!$C$71,'Sheet1 (2)'!$D$71*('Sheet1 (2)'!$D$72-rut_index)/'Sheet1 (2)'!$D$72))))</f>
        <v>5</v>
      </c>
      <c r="AV708" s="157">
        <f>IF(IF(D708='Sheet1 (2)'!$C$69,'Sheet1 (2)'!$D$69*('Sheet1 (2)'!$D$72-crack_s_index)/'Sheet1 (2)'!$D$72,IF(shee2!D708='Sheet1 (2)'!$C$70,'Sheet1 (2)'!$D$70*('Sheet1 (2)'!$D$72-crack_s_index)/'Sheet1 (2)'!$D$72,IF(shee2!D708='Sheet1 (2)'!$C$71,'Sheet1 (2)'!$D$71*('Sheet1 (2)'!$D$72-crack_s_index)/'Sheet1 (2)'!$D$72)))&lt;0,0,IF(D708='Sheet1 (2)'!$C$69,'Sheet1 (2)'!$D$69*('Sheet1 (2)'!$D$72-crack_s_index)/'Sheet1 (2)'!$D$72,IF(shee2!D708='Sheet1 (2)'!$C$70,'Sheet1 (2)'!$D$70*('Sheet1 (2)'!$D$72-crack_s_index)/'Sheet1 (2)'!$D$72,IF(shee2!D708='Sheet1 (2)'!$C$71,'Sheet1 (2)'!$D$71*('Sheet1 (2)'!$D$72-crack_s_index)/'Sheet1 (2)'!$D$72))))</f>
        <v>5</v>
      </c>
      <c r="AW708" s="157">
        <f>IF(IF(D708='Sheet1 (2)'!$C$69,'Sheet1 (2)'!$D$69*('Sheet1 (2)'!$D$72-crack_t_index)/'Sheet1 (2)'!$D$72,IF(shee2!D708='Sheet1 (2)'!$C$70,'Sheet1 (2)'!$D$70*('Sheet1 (2)'!$D$72-crack_t_index)/'Sheet1 (2)'!$D$72,IF(shee2!D708='Sheet1 (2)'!$C$71,'Sheet1 (2)'!$D$71*('Sheet1 (2)'!$D$72-crack_t_index)/'Sheet1 (2)'!$D$72)))&lt;0,0,IF(D708='Sheet1 (2)'!$C$69,'Sheet1 (2)'!$D$69*('Sheet1 (2)'!$D$72-crack_t_index)/'Sheet1 (2)'!$D$72,IF(shee2!D708='Sheet1 (2)'!$C$70,'Sheet1 (2)'!$D$70*('Sheet1 (2)'!$D$72-crack_t_index)/'Sheet1 (2)'!$D$72,IF(shee2!D708='Sheet1 (2)'!$C$71,'Sheet1 (2)'!$D$71*('Sheet1 (2)'!$D$72-crack_t_index)/'Sheet1 (2)'!$D$72))))</f>
        <v>5</v>
      </c>
      <c r="AX708" s="157">
        <f>IF(IF(D708='Sheet1 (2)'!$C$69,'Sheet1 (2)'!$D$69*('Sheet1 (2)'!$D$72-rave_index)/'Sheet1 (2)'!$D$72,IF(shee2!D708='Sheet1 (2)'!$C$70,'Sheet1 (2)'!$D$70*('Sheet1 (2)'!$D$72-rave_index)/'Sheet1 (2)'!$D$72,IF(shee2!D708='Sheet1 (2)'!$C$71,'Sheet1 (2)'!$D$71*('Sheet1 (2)'!$D$72-rave_index)/'Sheet1 (2)'!$D$72)))&lt;0,0,IF(D708='Sheet1 (2)'!$C$69,'Sheet1 (2)'!$D$69*('Sheet1 (2)'!$D$72-rave_index)/'Sheet1 (2)'!$D$72,IF(shee2!D708='Sheet1 (2)'!$C$70,'Sheet1 (2)'!$D$70*('Sheet1 (2)'!$D$72-rave_index)/'Sheet1 (2)'!$D$72,IF(shee2!D708='Sheet1 (2)'!$C$71,'Sheet1 (2)'!$D$71*('Sheet1 (2)'!$D$72-rave_index)/'Sheet1 (2)'!$D$72))))</f>
        <v>5</v>
      </c>
      <c r="AY708" s="157">
        <f>IF(IF(D708='Sheet1 (2)'!$C$69,'Sheet1 (2)'!$D$69*('Sheet1 (2)'!$D$72-rough_index)/'Sheet1 (2)'!$D$72,IF(shee2!D708='Sheet1 (2)'!$C$70,'Sheet1 (2)'!$D$70*('Sheet1 (2)'!$D$72-rough_index)/'Sheet1 (2)'!$D$72,IF(shee2!D708='Sheet1 (2)'!$C$71,'Sheet1 (2)'!$D$71*('Sheet1 (2)'!$D$72-rough_index)/'Sheet1 (2)'!$D$72)))&lt;0,0,IF(D708='Sheet1 (2)'!$C$69,'Sheet1 (2)'!$D$69*('Sheet1 (2)'!$D$72-rough_index)/'Sheet1 (2)'!$D$72,IF(shee2!D708='Sheet1 (2)'!$C$70,'Sheet1 (2)'!$D$70*('Sheet1 (2)'!$D$72-rough_index)/'Sheet1 (2)'!$D$72,IF(shee2!D708='Sheet1 (2)'!$C$71,'Sheet1 (2)'!$D$71*('Sheet1 (2)'!$D$72-rough_index)/'Sheet1 (2)'!$D$72))))</f>
        <v>1.6666666666666667</v>
      </c>
      <c r="AZ708" s="159">
        <f>+(AU708*'Sheet1 (2)'!$C$77)+(AV708*'Sheet1 (2)'!$C$78)+(AW708*'Sheet1 (2)'!$C$79)+(AX708*'Sheet1 (2)'!$C$80)+(AY708*'Sheet1 (2)'!$C$81)</f>
        <v>4</v>
      </c>
      <c r="BA708" s="213" t="str">
        <f t="shared" si="21"/>
        <v>Good</v>
      </c>
      <c r="BE708">
        <f>IF(D708='Sheet1 (2)'!$C$61,'Sheet1 (2)'!$D$61*(counts^2)+'Sheet1 (2)'!$G$61*counts+'Sheet1 (2)'!$J$61,IF(D708='Sheet1 (2)'!$C$62,'Sheet1 (2)'!$D$62*counts+'Sheet1 (2)'!$G$62,IF(D708='Sheet1 (2)'!$C$63,'Sheet1 (2)'!$D$63*counts+'Sheet1 (2)'!$G$63,IF(D708='Sheet1 (2)'!$C$64,'Sheet1 (2)'!$D$64*counts+'Sheet1 (2)'!$G$64))))</f>
        <v>2.0984129299999998</v>
      </c>
    </row>
    <row r="709" spans="1:57" ht="12" customHeight="1">
      <c r="A709" s="145" t="s">
        <v>282</v>
      </c>
      <c r="B709" s="145" t="s">
        <v>76</v>
      </c>
      <c r="C709" s="170">
        <v>849</v>
      </c>
      <c r="D709" s="174" t="s">
        <v>77</v>
      </c>
      <c r="E709" s="171">
        <v>8</v>
      </c>
      <c r="F709" s="171">
        <v>2</v>
      </c>
      <c r="G709" s="171" t="s">
        <v>77</v>
      </c>
      <c r="H709" s="171">
        <v>1</v>
      </c>
      <c r="I709" s="171" t="s">
        <v>77</v>
      </c>
      <c r="J709" s="173" t="s">
        <v>80</v>
      </c>
      <c r="K709" s="173" t="s">
        <v>80</v>
      </c>
      <c r="L709" s="169">
        <f>VLOOKUP(CONCATENATE(J709,K709),'Sheet1 (2)'!$J$6:$K$26,2,FALSE)</f>
        <v>0</v>
      </c>
      <c r="M709" s="173" t="s">
        <v>80</v>
      </c>
      <c r="N709" s="173" t="s">
        <v>80</v>
      </c>
      <c r="O709" s="168">
        <f>VLOOKUP(CONCATENATE(M709,N709),'Sheet1 (2)'!$L$6:$M$26,2,FALSE)</f>
        <v>0</v>
      </c>
      <c r="P709" s="173" t="s">
        <v>80</v>
      </c>
      <c r="Q709" s="173" t="s">
        <v>80</v>
      </c>
      <c r="R709" s="168">
        <f>VLOOKUP(CONCATENATE(P709,Q709),'Sheet1 (2)'!$N$6:$O$26,2,FALSE)</f>
        <v>0</v>
      </c>
      <c r="S709" s="173" t="s">
        <v>80</v>
      </c>
      <c r="T709" s="173" t="s">
        <v>80</v>
      </c>
      <c r="U709" s="168">
        <f>VLOOKUP(CONCATENATE(S709,T709),'Sheet1 (2)'!$P$6:$Q$26,2,FALSE)</f>
        <v>0</v>
      </c>
      <c r="V709" s="173" t="s">
        <v>80</v>
      </c>
      <c r="W709" s="173" t="s">
        <v>80</v>
      </c>
      <c r="X709" s="168">
        <f>VLOOKUP(CONCATENATE(V709,W709),'Sheet1 (2)'!$R$6:$S$26,2,FALSE)</f>
        <v>0</v>
      </c>
      <c r="Y709" s="173" t="s">
        <v>80</v>
      </c>
      <c r="Z709" s="173" t="s">
        <v>80</v>
      </c>
      <c r="AA709" s="168">
        <f>VLOOKUP(CONCATENATE(Y709,Z709),'Sheet1 (2)'!$T$6:$U$26,2,FALSE)</f>
        <v>0</v>
      </c>
      <c r="AB709" s="173" t="s">
        <v>80</v>
      </c>
      <c r="AC709" s="173" t="s">
        <v>80</v>
      </c>
      <c r="AD709" s="168">
        <f>VLOOKUP(CONCATENATE(AB709,AC709),'Sheet1 (2)'!$X$6:$Y$26,2,FALSE)</f>
        <v>0</v>
      </c>
      <c r="AE709" s="173" t="s">
        <v>82</v>
      </c>
      <c r="AF709" s="173" t="s">
        <v>81</v>
      </c>
      <c r="AG709" s="168">
        <f>VLOOKUP(CONCATENATE(AE709,AF709),'Sheet1 (2)'!$Z$6:$AA$26,2,FALSE)</f>
        <v>66</v>
      </c>
      <c r="AH709" s="172"/>
      <c r="AI709" s="175"/>
      <c r="AJ709" s="140"/>
      <c r="AK709" s="176" t="s">
        <v>282</v>
      </c>
      <c r="AL709" s="176" t="s">
        <v>76</v>
      </c>
      <c r="AM709" s="170">
        <f t="shared" si="20"/>
        <v>849</v>
      </c>
      <c r="AN709" s="147"/>
      <c r="AO709" s="155"/>
      <c r="AP709" s="156"/>
      <c r="AQ709" s="157">
        <v>2.2839937622000002</v>
      </c>
      <c r="AR709" s="158"/>
      <c r="AS709" s="145">
        <f>LOOKUP(rufmkm,'Sheet1 (2)'!$V$62:$V$71,'Sheet1 (2)'!$W$62:$W$71)</f>
        <v>30</v>
      </c>
      <c r="AT709" s="140"/>
      <c r="AU709" s="157">
        <f>IF(IF(D709='Sheet1 (2)'!$C$69,'Sheet1 (2)'!$D$69*('Sheet1 (2)'!$D$72-rut_index)/'Sheet1 (2)'!$D$72,IF(shee2!D709='Sheet1 (2)'!$C$70,'Sheet1 (2)'!$D$70*('Sheet1 (2)'!$D$72-rut_index)/'Sheet1 (2)'!$D$72,IF(shee2!D709='Sheet1 (2)'!$C$71,'Sheet1 (2)'!$D$71*('Sheet1 (2)'!$D$72-rut_index)/'Sheet1 (2)'!$D$72)))&lt;0,0,IF(D709='Sheet1 (2)'!$C$69,'Sheet1 (2)'!$D$69*('Sheet1 (2)'!$D$72-rut_index)/'Sheet1 (2)'!$D$72,IF(shee2!D709='Sheet1 (2)'!$C$70,'Sheet1 (2)'!$D$70*('Sheet1 (2)'!$D$72-rut_index)/'Sheet1 (2)'!$D$72,IF(shee2!D709='Sheet1 (2)'!$C$71,'Sheet1 (2)'!$D$71*('Sheet1 (2)'!$D$72-rut_index)/'Sheet1 (2)'!$D$72))))</f>
        <v>5</v>
      </c>
      <c r="AV709" s="157">
        <f>IF(IF(D709='Sheet1 (2)'!$C$69,'Sheet1 (2)'!$D$69*('Sheet1 (2)'!$D$72-crack_s_index)/'Sheet1 (2)'!$D$72,IF(shee2!D709='Sheet1 (2)'!$C$70,'Sheet1 (2)'!$D$70*('Sheet1 (2)'!$D$72-crack_s_index)/'Sheet1 (2)'!$D$72,IF(shee2!D709='Sheet1 (2)'!$C$71,'Sheet1 (2)'!$D$71*('Sheet1 (2)'!$D$72-crack_s_index)/'Sheet1 (2)'!$D$72)))&lt;0,0,IF(D709='Sheet1 (2)'!$C$69,'Sheet1 (2)'!$D$69*('Sheet1 (2)'!$D$72-crack_s_index)/'Sheet1 (2)'!$D$72,IF(shee2!D709='Sheet1 (2)'!$C$70,'Sheet1 (2)'!$D$70*('Sheet1 (2)'!$D$72-crack_s_index)/'Sheet1 (2)'!$D$72,IF(shee2!D709='Sheet1 (2)'!$C$71,'Sheet1 (2)'!$D$71*('Sheet1 (2)'!$D$72-crack_s_index)/'Sheet1 (2)'!$D$72))))</f>
        <v>5</v>
      </c>
      <c r="AW709" s="157">
        <f>IF(IF(D709='Sheet1 (2)'!$C$69,'Sheet1 (2)'!$D$69*('Sheet1 (2)'!$D$72-crack_t_index)/'Sheet1 (2)'!$D$72,IF(shee2!D709='Sheet1 (2)'!$C$70,'Sheet1 (2)'!$D$70*('Sheet1 (2)'!$D$72-crack_t_index)/'Sheet1 (2)'!$D$72,IF(shee2!D709='Sheet1 (2)'!$C$71,'Sheet1 (2)'!$D$71*('Sheet1 (2)'!$D$72-crack_t_index)/'Sheet1 (2)'!$D$72)))&lt;0,0,IF(D709='Sheet1 (2)'!$C$69,'Sheet1 (2)'!$D$69*('Sheet1 (2)'!$D$72-crack_t_index)/'Sheet1 (2)'!$D$72,IF(shee2!D709='Sheet1 (2)'!$C$70,'Sheet1 (2)'!$D$70*('Sheet1 (2)'!$D$72-crack_t_index)/'Sheet1 (2)'!$D$72,IF(shee2!D709='Sheet1 (2)'!$C$71,'Sheet1 (2)'!$D$71*('Sheet1 (2)'!$D$72-crack_t_index)/'Sheet1 (2)'!$D$72))))</f>
        <v>5</v>
      </c>
      <c r="AX709" s="157">
        <f>IF(IF(D709='Sheet1 (2)'!$C$69,'Sheet1 (2)'!$D$69*('Sheet1 (2)'!$D$72-rave_index)/'Sheet1 (2)'!$D$72,IF(shee2!D709='Sheet1 (2)'!$C$70,'Sheet1 (2)'!$D$70*('Sheet1 (2)'!$D$72-rave_index)/'Sheet1 (2)'!$D$72,IF(shee2!D709='Sheet1 (2)'!$C$71,'Sheet1 (2)'!$D$71*('Sheet1 (2)'!$D$72-rave_index)/'Sheet1 (2)'!$D$72)))&lt;0,0,IF(D709='Sheet1 (2)'!$C$69,'Sheet1 (2)'!$D$69*('Sheet1 (2)'!$D$72-rave_index)/'Sheet1 (2)'!$D$72,IF(shee2!D709='Sheet1 (2)'!$C$70,'Sheet1 (2)'!$D$70*('Sheet1 (2)'!$D$72-rave_index)/'Sheet1 (2)'!$D$72,IF(shee2!D709='Sheet1 (2)'!$C$71,'Sheet1 (2)'!$D$71*('Sheet1 (2)'!$D$72-rave_index)/'Sheet1 (2)'!$D$72))))</f>
        <v>5</v>
      </c>
      <c r="AY709" s="157">
        <f>IF(IF(D709='Sheet1 (2)'!$C$69,'Sheet1 (2)'!$D$69*('Sheet1 (2)'!$D$72-rough_index)/'Sheet1 (2)'!$D$72,IF(shee2!D709='Sheet1 (2)'!$C$70,'Sheet1 (2)'!$D$70*('Sheet1 (2)'!$D$72-rough_index)/'Sheet1 (2)'!$D$72,IF(shee2!D709='Sheet1 (2)'!$C$71,'Sheet1 (2)'!$D$71*('Sheet1 (2)'!$D$72-rough_index)/'Sheet1 (2)'!$D$72)))&lt;0,0,IF(D709='Sheet1 (2)'!$C$69,'Sheet1 (2)'!$D$69*('Sheet1 (2)'!$D$72-rough_index)/'Sheet1 (2)'!$D$72,IF(shee2!D709='Sheet1 (2)'!$C$70,'Sheet1 (2)'!$D$70*('Sheet1 (2)'!$D$72-rough_index)/'Sheet1 (2)'!$D$72,IF(shee2!D709='Sheet1 (2)'!$C$71,'Sheet1 (2)'!$D$71*('Sheet1 (2)'!$D$72-rough_index)/'Sheet1 (2)'!$D$72))))</f>
        <v>2.5</v>
      </c>
      <c r="AZ709" s="159">
        <f>+(AU709*'Sheet1 (2)'!$C$77)+(AV709*'Sheet1 (2)'!$C$78)+(AW709*'Sheet1 (2)'!$C$79)+(AX709*'Sheet1 (2)'!$C$80)+(AY709*'Sheet1 (2)'!$C$81)</f>
        <v>4.25</v>
      </c>
      <c r="BA709" s="213" t="str">
        <f t="shared" si="21"/>
        <v>Good</v>
      </c>
      <c r="BE709">
        <f>IF(D709='Sheet1 (2)'!$C$61,'Sheet1 (2)'!$D$61*(counts^2)+'Sheet1 (2)'!$G$61*counts+'Sheet1 (2)'!$J$61,IF(D709='Sheet1 (2)'!$C$62,'Sheet1 (2)'!$D$62*counts+'Sheet1 (2)'!$G$62,IF(D709='Sheet1 (2)'!$C$63,'Sheet1 (2)'!$D$63*counts+'Sheet1 (2)'!$G$63,IF(D709='Sheet1 (2)'!$C$64,'Sheet1 (2)'!$D$64*counts+'Sheet1 (2)'!$G$64))))</f>
        <v>2.0984129299999998</v>
      </c>
    </row>
    <row r="710" spans="1:57" ht="12" customHeight="1">
      <c r="A710" s="145" t="s">
        <v>282</v>
      </c>
      <c r="B710" s="145" t="s">
        <v>76</v>
      </c>
      <c r="C710" s="170">
        <v>850</v>
      </c>
      <c r="D710" s="174" t="s">
        <v>77</v>
      </c>
      <c r="E710" s="171">
        <v>8</v>
      </c>
      <c r="F710" s="171">
        <v>2</v>
      </c>
      <c r="G710" s="171" t="s">
        <v>77</v>
      </c>
      <c r="H710" s="171">
        <v>1</v>
      </c>
      <c r="I710" s="171" t="s">
        <v>77</v>
      </c>
      <c r="J710" s="173" t="s">
        <v>80</v>
      </c>
      <c r="K710" s="173" t="s">
        <v>80</v>
      </c>
      <c r="L710" s="169">
        <f>VLOOKUP(CONCATENATE(J710,K710),'Sheet1 (2)'!$J$6:$K$26,2,FALSE)</f>
        <v>0</v>
      </c>
      <c r="M710" s="173" t="s">
        <v>83</v>
      </c>
      <c r="N710" s="173" t="s">
        <v>82</v>
      </c>
      <c r="O710" s="168">
        <f>VLOOKUP(CONCATENATE(M710,N710),'Sheet1 (2)'!$L$6:$M$26,2,FALSE)</f>
        <v>18.75</v>
      </c>
      <c r="P710" s="173" t="s">
        <v>80</v>
      </c>
      <c r="Q710" s="173" t="s">
        <v>80</v>
      </c>
      <c r="R710" s="168">
        <f>VLOOKUP(CONCATENATE(P710,Q710),'Sheet1 (2)'!$N$6:$O$26,2,FALSE)</f>
        <v>0</v>
      </c>
      <c r="S710" s="173" t="s">
        <v>80</v>
      </c>
      <c r="T710" s="173" t="s">
        <v>80</v>
      </c>
      <c r="U710" s="168">
        <f>VLOOKUP(CONCATENATE(S710,T710),'Sheet1 (2)'!$P$6:$Q$26,2,FALSE)</f>
        <v>0</v>
      </c>
      <c r="V710" s="173" t="s">
        <v>80</v>
      </c>
      <c r="W710" s="173" t="s">
        <v>80</v>
      </c>
      <c r="X710" s="168">
        <f>VLOOKUP(CONCATENATE(V710,W710),'Sheet1 (2)'!$R$6:$S$26,2,FALSE)</f>
        <v>0</v>
      </c>
      <c r="Y710" s="173" t="s">
        <v>80</v>
      </c>
      <c r="Z710" s="173" t="s">
        <v>80</v>
      </c>
      <c r="AA710" s="168">
        <f>VLOOKUP(CONCATENATE(Y710,Z710),'Sheet1 (2)'!$T$6:$U$26,2,FALSE)</f>
        <v>0</v>
      </c>
      <c r="AB710" s="173" t="s">
        <v>80</v>
      </c>
      <c r="AC710" s="173" t="s">
        <v>80</v>
      </c>
      <c r="AD710" s="168">
        <f>VLOOKUP(CONCATENATE(AB710,AC710),'Sheet1 (2)'!$X$6:$Y$26,2,FALSE)</f>
        <v>0</v>
      </c>
      <c r="AE710" s="173" t="s">
        <v>82</v>
      </c>
      <c r="AF710" s="173" t="s">
        <v>81</v>
      </c>
      <c r="AG710" s="168">
        <f>VLOOKUP(CONCATENATE(AE710,AF710),'Sheet1 (2)'!$Z$6:$AA$26,2,FALSE)</f>
        <v>66</v>
      </c>
      <c r="AH710" s="172"/>
      <c r="AI710" s="175"/>
      <c r="AJ710" s="140"/>
      <c r="AK710" s="176" t="s">
        <v>282</v>
      </c>
      <c r="AL710" s="176" t="s">
        <v>76</v>
      </c>
      <c r="AM710" s="170">
        <f t="shared" si="20"/>
        <v>850</v>
      </c>
      <c r="AN710" s="147"/>
      <c r="AO710" s="155"/>
      <c r="AP710" s="156"/>
      <c r="AQ710" s="157">
        <v>3.1724194091999998</v>
      </c>
      <c r="AR710" s="158"/>
      <c r="AS710" s="145">
        <f>LOOKUP(rufmkm,'Sheet1 (2)'!$V$62:$V$71,'Sheet1 (2)'!$W$62:$W$71)</f>
        <v>40</v>
      </c>
      <c r="AT710" s="140"/>
      <c r="AU710" s="157">
        <f>IF(IF(D710='Sheet1 (2)'!$C$69,'Sheet1 (2)'!$D$69*('Sheet1 (2)'!$D$72-rut_index)/'Sheet1 (2)'!$D$72,IF(shee2!D710='Sheet1 (2)'!$C$70,'Sheet1 (2)'!$D$70*('Sheet1 (2)'!$D$72-rut_index)/'Sheet1 (2)'!$D$72,IF(shee2!D710='Sheet1 (2)'!$C$71,'Sheet1 (2)'!$D$71*('Sheet1 (2)'!$D$72-rut_index)/'Sheet1 (2)'!$D$72)))&lt;0,0,IF(D710='Sheet1 (2)'!$C$69,'Sheet1 (2)'!$D$69*('Sheet1 (2)'!$D$72-rut_index)/'Sheet1 (2)'!$D$72,IF(shee2!D710='Sheet1 (2)'!$C$70,'Sheet1 (2)'!$D$70*('Sheet1 (2)'!$D$72-rut_index)/'Sheet1 (2)'!$D$72,IF(shee2!D710='Sheet1 (2)'!$C$71,'Sheet1 (2)'!$D$71*('Sheet1 (2)'!$D$72-rut_index)/'Sheet1 (2)'!$D$72))))</f>
        <v>5</v>
      </c>
      <c r="AV710" s="157">
        <f>IF(IF(D710='Sheet1 (2)'!$C$69,'Sheet1 (2)'!$D$69*('Sheet1 (2)'!$D$72-crack_s_index)/'Sheet1 (2)'!$D$72,IF(shee2!D710='Sheet1 (2)'!$C$70,'Sheet1 (2)'!$D$70*('Sheet1 (2)'!$D$72-crack_s_index)/'Sheet1 (2)'!$D$72,IF(shee2!D710='Sheet1 (2)'!$C$71,'Sheet1 (2)'!$D$71*('Sheet1 (2)'!$D$72-crack_s_index)/'Sheet1 (2)'!$D$72)))&lt;0,0,IF(D710='Sheet1 (2)'!$C$69,'Sheet1 (2)'!$D$69*('Sheet1 (2)'!$D$72-crack_s_index)/'Sheet1 (2)'!$D$72,IF(shee2!D710='Sheet1 (2)'!$C$70,'Sheet1 (2)'!$D$70*('Sheet1 (2)'!$D$72-crack_s_index)/'Sheet1 (2)'!$D$72,IF(shee2!D710='Sheet1 (2)'!$C$71,'Sheet1 (2)'!$D$71*('Sheet1 (2)'!$D$72-crack_s_index)/'Sheet1 (2)'!$D$72))))</f>
        <v>3.4375</v>
      </c>
      <c r="AW710" s="157">
        <f>IF(IF(D710='Sheet1 (2)'!$C$69,'Sheet1 (2)'!$D$69*('Sheet1 (2)'!$D$72-crack_t_index)/'Sheet1 (2)'!$D$72,IF(shee2!D710='Sheet1 (2)'!$C$70,'Sheet1 (2)'!$D$70*('Sheet1 (2)'!$D$72-crack_t_index)/'Sheet1 (2)'!$D$72,IF(shee2!D710='Sheet1 (2)'!$C$71,'Sheet1 (2)'!$D$71*('Sheet1 (2)'!$D$72-crack_t_index)/'Sheet1 (2)'!$D$72)))&lt;0,0,IF(D710='Sheet1 (2)'!$C$69,'Sheet1 (2)'!$D$69*('Sheet1 (2)'!$D$72-crack_t_index)/'Sheet1 (2)'!$D$72,IF(shee2!D710='Sheet1 (2)'!$C$70,'Sheet1 (2)'!$D$70*('Sheet1 (2)'!$D$72-crack_t_index)/'Sheet1 (2)'!$D$72,IF(shee2!D710='Sheet1 (2)'!$C$71,'Sheet1 (2)'!$D$71*('Sheet1 (2)'!$D$72-crack_t_index)/'Sheet1 (2)'!$D$72))))</f>
        <v>5</v>
      </c>
      <c r="AX710" s="157">
        <f>IF(IF(D710='Sheet1 (2)'!$C$69,'Sheet1 (2)'!$D$69*('Sheet1 (2)'!$D$72-rave_index)/'Sheet1 (2)'!$D$72,IF(shee2!D710='Sheet1 (2)'!$C$70,'Sheet1 (2)'!$D$70*('Sheet1 (2)'!$D$72-rave_index)/'Sheet1 (2)'!$D$72,IF(shee2!D710='Sheet1 (2)'!$C$71,'Sheet1 (2)'!$D$71*('Sheet1 (2)'!$D$72-rave_index)/'Sheet1 (2)'!$D$72)))&lt;0,0,IF(D710='Sheet1 (2)'!$C$69,'Sheet1 (2)'!$D$69*('Sheet1 (2)'!$D$72-rave_index)/'Sheet1 (2)'!$D$72,IF(shee2!D710='Sheet1 (2)'!$C$70,'Sheet1 (2)'!$D$70*('Sheet1 (2)'!$D$72-rave_index)/'Sheet1 (2)'!$D$72,IF(shee2!D710='Sheet1 (2)'!$C$71,'Sheet1 (2)'!$D$71*('Sheet1 (2)'!$D$72-rave_index)/'Sheet1 (2)'!$D$72))))</f>
        <v>5</v>
      </c>
      <c r="AY710" s="157">
        <f>IF(IF(D710='Sheet1 (2)'!$C$69,'Sheet1 (2)'!$D$69*('Sheet1 (2)'!$D$72-rough_index)/'Sheet1 (2)'!$D$72,IF(shee2!D710='Sheet1 (2)'!$C$70,'Sheet1 (2)'!$D$70*('Sheet1 (2)'!$D$72-rough_index)/'Sheet1 (2)'!$D$72,IF(shee2!D710='Sheet1 (2)'!$C$71,'Sheet1 (2)'!$D$71*('Sheet1 (2)'!$D$72-rough_index)/'Sheet1 (2)'!$D$72)))&lt;0,0,IF(D710='Sheet1 (2)'!$C$69,'Sheet1 (2)'!$D$69*('Sheet1 (2)'!$D$72-rough_index)/'Sheet1 (2)'!$D$72,IF(shee2!D710='Sheet1 (2)'!$C$70,'Sheet1 (2)'!$D$70*('Sheet1 (2)'!$D$72-rough_index)/'Sheet1 (2)'!$D$72,IF(shee2!D710='Sheet1 (2)'!$C$71,'Sheet1 (2)'!$D$71*('Sheet1 (2)'!$D$72-rough_index)/'Sheet1 (2)'!$D$72))))</f>
        <v>1.6666666666666667</v>
      </c>
      <c r="AZ710" s="159">
        <f>+(AU710*'Sheet1 (2)'!$C$77)+(AV710*'Sheet1 (2)'!$C$78)+(AW710*'Sheet1 (2)'!$C$79)+(AX710*'Sheet1 (2)'!$C$80)+(AY710*'Sheet1 (2)'!$C$81)</f>
        <v>3.4375</v>
      </c>
      <c r="BA710" s="213" t="str">
        <f t="shared" si="21"/>
        <v>Fair</v>
      </c>
      <c r="BE710">
        <f>IF(D710='Sheet1 (2)'!$C$61,'Sheet1 (2)'!$D$61*(counts^2)+'Sheet1 (2)'!$G$61*counts+'Sheet1 (2)'!$J$61,IF(D710='Sheet1 (2)'!$C$62,'Sheet1 (2)'!$D$62*counts+'Sheet1 (2)'!$G$62,IF(D710='Sheet1 (2)'!$C$63,'Sheet1 (2)'!$D$63*counts+'Sheet1 (2)'!$G$63,IF(D710='Sheet1 (2)'!$C$64,'Sheet1 (2)'!$D$64*counts+'Sheet1 (2)'!$G$64))))</f>
        <v>2.0984129299999998</v>
      </c>
    </row>
    <row r="711" spans="1:57" ht="12" customHeight="1">
      <c r="A711" s="145" t="s">
        <v>282</v>
      </c>
      <c r="B711" s="145" t="s">
        <v>76</v>
      </c>
      <c r="C711" s="170">
        <v>851</v>
      </c>
      <c r="D711" s="174" t="s">
        <v>77</v>
      </c>
      <c r="E711" s="171">
        <v>8</v>
      </c>
      <c r="F711" s="171">
        <v>2</v>
      </c>
      <c r="G711" s="171" t="s">
        <v>77</v>
      </c>
      <c r="H711" s="171">
        <v>1</v>
      </c>
      <c r="I711" s="171" t="s">
        <v>77</v>
      </c>
      <c r="J711" s="173" t="s">
        <v>80</v>
      </c>
      <c r="K711" s="173" t="s">
        <v>80</v>
      </c>
      <c r="L711" s="169">
        <f>VLOOKUP(CONCATENATE(J711,K711),'Sheet1 (2)'!$J$6:$K$26,2,FALSE)</f>
        <v>0</v>
      </c>
      <c r="M711" s="173" t="s">
        <v>83</v>
      </c>
      <c r="N711" s="173" t="s">
        <v>83</v>
      </c>
      <c r="O711" s="168">
        <f>VLOOKUP(CONCATENATE(M711,N711),'Sheet1 (2)'!$L$6:$M$26,2,FALSE)</f>
        <v>37.5</v>
      </c>
      <c r="P711" s="173" t="s">
        <v>83</v>
      </c>
      <c r="Q711" s="173" t="s">
        <v>83</v>
      </c>
      <c r="R711" s="168">
        <f>VLOOKUP(CONCATENATE(P711,Q711),'Sheet1 (2)'!$N$6:$O$26,2,FALSE)</f>
        <v>37.5</v>
      </c>
      <c r="S711" s="173" t="s">
        <v>80</v>
      </c>
      <c r="T711" s="173" t="s">
        <v>80</v>
      </c>
      <c r="U711" s="168">
        <f>VLOOKUP(CONCATENATE(S711,T711),'Sheet1 (2)'!$P$6:$Q$26,2,FALSE)</f>
        <v>0</v>
      </c>
      <c r="V711" s="173" t="s">
        <v>80</v>
      </c>
      <c r="W711" s="173" t="s">
        <v>80</v>
      </c>
      <c r="X711" s="168">
        <f>VLOOKUP(CONCATENATE(V711,W711),'Sheet1 (2)'!$R$6:$S$26,2,FALSE)</f>
        <v>0</v>
      </c>
      <c r="Y711" s="173" t="s">
        <v>80</v>
      </c>
      <c r="Z711" s="173" t="s">
        <v>80</v>
      </c>
      <c r="AA711" s="168">
        <f>VLOOKUP(CONCATENATE(Y711,Z711),'Sheet1 (2)'!$T$6:$U$26,2,FALSE)</f>
        <v>0</v>
      </c>
      <c r="AB711" s="173" t="s">
        <v>80</v>
      </c>
      <c r="AC711" s="173" t="s">
        <v>80</v>
      </c>
      <c r="AD711" s="168">
        <f>VLOOKUP(CONCATENATE(AB711,AC711),'Sheet1 (2)'!$X$6:$Y$26,2,FALSE)</f>
        <v>0</v>
      </c>
      <c r="AE711" s="173" t="s">
        <v>82</v>
      </c>
      <c r="AF711" s="173" t="s">
        <v>81</v>
      </c>
      <c r="AG711" s="168">
        <f>VLOOKUP(CONCATENATE(AE711,AF711),'Sheet1 (2)'!$Z$6:$AA$26,2,FALSE)</f>
        <v>66</v>
      </c>
      <c r="AH711" s="172"/>
      <c r="AI711" s="175"/>
      <c r="AJ711" s="140"/>
      <c r="AK711" s="176" t="s">
        <v>282</v>
      </c>
      <c r="AL711" s="176" t="s">
        <v>76</v>
      </c>
      <c r="AM711" s="170">
        <f t="shared" si="20"/>
        <v>851</v>
      </c>
      <c r="AN711" s="147"/>
      <c r="AO711" s="155"/>
      <c r="AP711" s="156"/>
      <c r="AQ711" s="157">
        <v>2.1655722525999996</v>
      </c>
      <c r="AR711" s="158"/>
      <c r="AS711" s="145">
        <f>LOOKUP(rufmkm,'Sheet1 (2)'!$V$62:$V$71,'Sheet1 (2)'!$W$62:$W$71)</f>
        <v>30</v>
      </c>
      <c r="AT711" s="140"/>
      <c r="AU711" s="157">
        <f>IF(IF(D711='Sheet1 (2)'!$C$69,'Sheet1 (2)'!$D$69*('Sheet1 (2)'!$D$72-rut_index)/'Sheet1 (2)'!$D$72,IF(shee2!D711='Sheet1 (2)'!$C$70,'Sheet1 (2)'!$D$70*('Sheet1 (2)'!$D$72-rut_index)/'Sheet1 (2)'!$D$72,IF(shee2!D711='Sheet1 (2)'!$C$71,'Sheet1 (2)'!$D$71*('Sheet1 (2)'!$D$72-rut_index)/'Sheet1 (2)'!$D$72)))&lt;0,0,IF(D711='Sheet1 (2)'!$C$69,'Sheet1 (2)'!$D$69*('Sheet1 (2)'!$D$72-rut_index)/'Sheet1 (2)'!$D$72,IF(shee2!D711='Sheet1 (2)'!$C$70,'Sheet1 (2)'!$D$70*('Sheet1 (2)'!$D$72-rut_index)/'Sheet1 (2)'!$D$72,IF(shee2!D711='Sheet1 (2)'!$C$71,'Sheet1 (2)'!$D$71*('Sheet1 (2)'!$D$72-rut_index)/'Sheet1 (2)'!$D$72))))</f>
        <v>5</v>
      </c>
      <c r="AV711" s="157">
        <f>IF(IF(D711='Sheet1 (2)'!$C$69,'Sheet1 (2)'!$D$69*('Sheet1 (2)'!$D$72-crack_s_index)/'Sheet1 (2)'!$D$72,IF(shee2!D711='Sheet1 (2)'!$C$70,'Sheet1 (2)'!$D$70*('Sheet1 (2)'!$D$72-crack_s_index)/'Sheet1 (2)'!$D$72,IF(shee2!D711='Sheet1 (2)'!$C$71,'Sheet1 (2)'!$D$71*('Sheet1 (2)'!$D$72-crack_s_index)/'Sheet1 (2)'!$D$72)))&lt;0,0,IF(D711='Sheet1 (2)'!$C$69,'Sheet1 (2)'!$D$69*('Sheet1 (2)'!$D$72-crack_s_index)/'Sheet1 (2)'!$D$72,IF(shee2!D711='Sheet1 (2)'!$C$70,'Sheet1 (2)'!$D$70*('Sheet1 (2)'!$D$72-crack_s_index)/'Sheet1 (2)'!$D$72,IF(shee2!D711='Sheet1 (2)'!$C$71,'Sheet1 (2)'!$D$71*('Sheet1 (2)'!$D$72-crack_s_index)/'Sheet1 (2)'!$D$72))))</f>
        <v>1.875</v>
      </c>
      <c r="AW711" s="157">
        <f>IF(IF(D711='Sheet1 (2)'!$C$69,'Sheet1 (2)'!$D$69*('Sheet1 (2)'!$D$72-crack_t_index)/'Sheet1 (2)'!$D$72,IF(shee2!D711='Sheet1 (2)'!$C$70,'Sheet1 (2)'!$D$70*('Sheet1 (2)'!$D$72-crack_t_index)/'Sheet1 (2)'!$D$72,IF(shee2!D711='Sheet1 (2)'!$C$71,'Sheet1 (2)'!$D$71*('Sheet1 (2)'!$D$72-crack_t_index)/'Sheet1 (2)'!$D$72)))&lt;0,0,IF(D711='Sheet1 (2)'!$C$69,'Sheet1 (2)'!$D$69*('Sheet1 (2)'!$D$72-crack_t_index)/'Sheet1 (2)'!$D$72,IF(shee2!D711='Sheet1 (2)'!$C$70,'Sheet1 (2)'!$D$70*('Sheet1 (2)'!$D$72-crack_t_index)/'Sheet1 (2)'!$D$72,IF(shee2!D711='Sheet1 (2)'!$C$71,'Sheet1 (2)'!$D$71*('Sheet1 (2)'!$D$72-crack_t_index)/'Sheet1 (2)'!$D$72))))</f>
        <v>1.875</v>
      </c>
      <c r="AX711" s="157">
        <f>IF(IF(D711='Sheet1 (2)'!$C$69,'Sheet1 (2)'!$D$69*('Sheet1 (2)'!$D$72-rave_index)/'Sheet1 (2)'!$D$72,IF(shee2!D711='Sheet1 (2)'!$C$70,'Sheet1 (2)'!$D$70*('Sheet1 (2)'!$D$72-rave_index)/'Sheet1 (2)'!$D$72,IF(shee2!D711='Sheet1 (2)'!$C$71,'Sheet1 (2)'!$D$71*('Sheet1 (2)'!$D$72-rave_index)/'Sheet1 (2)'!$D$72)))&lt;0,0,IF(D711='Sheet1 (2)'!$C$69,'Sheet1 (2)'!$D$69*('Sheet1 (2)'!$D$72-rave_index)/'Sheet1 (2)'!$D$72,IF(shee2!D711='Sheet1 (2)'!$C$70,'Sheet1 (2)'!$D$70*('Sheet1 (2)'!$D$72-rave_index)/'Sheet1 (2)'!$D$72,IF(shee2!D711='Sheet1 (2)'!$C$71,'Sheet1 (2)'!$D$71*('Sheet1 (2)'!$D$72-rave_index)/'Sheet1 (2)'!$D$72))))</f>
        <v>5</v>
      </c>
      <c r="AY711" s="157">
        <f>IF(IF(D711='Sheet1 (2)'!$C$69,'Sheet1 (2)'!$D$69*('Sheet1 (2)'!$D$72-rough_index)/'Sheet1 (2)'!$D$72,IF(shee2!D711='Sheet1 (2)'!$C$70,'Sheet1 (2)'!$D$70*('Sheet1 (2)'!$D$72-rough_index)/'Sheet1 (2)'!$D$72,IF(shee2!D711='Sheet1 (2)'!$C$71,'Sheet1 (2)'!$D$71*('Sheet1 (2)'!$D$72-rough_index)/'Sheet1 (2)'!$D$72)))&lt;0,0,IF(D711='Sheet1 (2)'!$C$69,'Sheet1 (2)'!$D$69*('Sheet1 (2)'!$D$72-rough_index)/'Sheet1 (2)'!$D$72,IF(shee2!D711='Sheet1 (2)'!$C$70,'Sheet1 (2)'!$D$70*('Sheet1 (2)'!$D$72-rough_index)/'Sheet1 (2)'!$D$72,IF(shee2!D711='Sheet1 (2)'!$C$71,'Sheet1 (2)'!$D$71*('Sheet1 (2)'!$D$72-rough_index)/'Sheet1 (2)'!$D$72))))</f>
        <v>2.5</v>
      </c>
      <c r="AZ711" s="159">
        <f>+(AU711*'Sheet1 (2)'!$C$77)+(AV711*'Sheet1 (2)'!$C$78)+(AW711*'Sheet1 (2)'!$C$79)+(AX711*'Sheet1 (2)'!$C$80)+(AY711*'Sheet1 (2)'!$C$81)</f>
        <v>3</v>
      </c>
      <c r="BA711" s="213" t="str">
        <f t="shared" si="21"/>
        <v>Fair</v>
      </c>
      <c r="BE711">
        <f>IF(D711='Sheet1 (2)'!$C$61,'Sheet1 (2)'!$D$61*(counts^2)+'Sheet1 (2)'!$G$61*counts+'Sheet1 (2)'!$J$61,IF(D711='Sheet1 (2)'!$C$62,'Sheet1 (2)'!$D$62*counts+'Sheet1 (2)'!$G$62,IF(D711='Sheet1 (2)'!$C$63,'Sheet1 (2)'!$D$63*counts+'Sheet1 (2)'!$G$63,IF(D711='Sheet1 (2)'!$C$64,'Sheet1 (2)'!$D$64*counts+'Sheet1 (2)'!$G$64))))</f>
        <v>2.0984129299999998</v>
      </c>
    </row>
    <row r="712" spans="1:57" ht="12" customHeight="1">
      <c r="A712" s="145" t="s">
        <v>282</v>
      </c>
      <c r="B712" s="145" t="s">
        <v>76</v>
      </c>
      <c r="C712" s="170">
        <v>852</v>
      </c>
      <c r="D712" s="174" t="s">
        <v>77</v>
      </c>
      <c r="E712" s="171">
        <v>8</v>
      </c>
      <c r="F712" s="171">
        <v>2</v>
      </c>
      <c r="G712" s="171" t="s">
        <v>77</v>
      </c>
      <c r="H712" s="171">
        <v>1</v>
      </c>
      <c r="I712" s="171" t="s">
        <v>77</v>
      </c>
      <c r="J712" s="173" t="s">
        <v>80</v>
      </c>
      <c r="K712" s="173" t="s">
        <v>80</v>
      </c>
      <c r="L712" s="169">
        <f>VLOOKUP(CONCATENATE(J712,K712),'Sheet1 (2)'!$J$6:$K$26,2,FALSE)</f>
        <v>0</v>
      </c>
      <c r="M712" s="173" t="s">
        <v>83</v>
      </c>
      <c r="N712" s="173" t="s">
        <v>79</v>
      </c>
      <c r="O712" s="168">
        <f>VLOOKUP(CONCATENATE(M712,N712),'Sheet1 (2)'!$L$6:$M$26,2,FALSE)</f>
        <v>56.25</v>
      </c>
      <c r="P712" s="173" t="s">
        <v>83</v>
      </c>
      <c r="Q712" s="173" t="s">
        <v>82</v>
      </c>
      <c r="R712" s="168">
        <f>VLOOKUP(CONCATENATE(P712,Q712),'Sheet1 (2)'!$N$6:$O$26,2,FALSE)</f>
        <v>18.75</v>
      </c>
      <c r="S712" s="173" t="s">
        <v>80</v>
      </c>
      <c r="T712" s="173" t="s">
        <v>80</v>
      </c>
      <c r="U712" s="168">
        <f>VLOOKUP(CONCATENATE(S712,T712),'Sheet1 (2)'!$P$6:$Q$26,2,FALSE)</f>
        <v>0</v>
      </c>
      <c r="V712" s="173" t="s">
        <v>80</v>
      </c>
      <c r="W712" s="173" t="s">
        <v>80</v>
      </c>
      <c r="X712" s="168">
        <f>VLOOKUP(CONCATENATE(V712,W712),'Sheet1 (2)'!$R$6:$S$26,2,FALSE)</f>
        <v>0</v>
      </c>
      <c r="Y712" s="173" t="s">
        <v>80</v>
      </c>
      <c r="Z712" s="173" t="s">
        <v>80</v>
      </c>
      <c r="AA712" s="168">
        <f>VLOOKUP(CONCATENATE(Y712,Z712),'Sheet1 (2)'!$T$6:$U$26,2,FALSE)</f>
        <v>0</v>
      </c>
      <c r="AB712" s="173" t="s">
        <v>80</v>
      </c>
      <c r="AC712" s="173" t="s">
        <v>80</v>
      </c>
      <c r="AD712" s="168">
        <f>VLOOKUP(CONCATENATE(AB712,AC712),'Sheet1 (2)'!$X$6:$Y$26,2,FALSE)</f>
        <v>0</v>
      </c>
      <c r="AE712" s="173" t="s">
        <v>82</v>
      </c>
      <c r="AF712" s="173" t="s">
        <v>81</v>
      </c>
      <c r="AG712" s="168">
        <f>VLOOKUP(CONCATENATE(AE712,AF712),'Sheet1 (2)'!$Z$6:$AA$26,2,FALSE)</f>
        <v>66</v>
      </c>
      <c r="AH712" s="172"/>
      <c r="AI712" s="175"/>
      <c r="AJ712" s="140"/>
      <c r="AK712" s="176" t="s">
        <v>282</v>
      </c>
      <c r="AL712" s="176" t="s">
        <v>76</v>
      </c>
      <c r="AM712" s="170">
        <f t="shared" si="20"/>
        <v>852</v>
      </c>
      <c r="AN712" s="147"/>
      <c r="AO712" s="155" t="s">
        <v>449</v>
      </c>
      <c r="AP712" s="156"/>
      <c r="AQ712" s="157">
        <v>2.1599151732000004</v>
      </c>
      <c r="AR712" s="158"/>
      <c r="AS712" s="145">
        <f>LOOKUP(rufmkm,'Sheet1 (2)'!$V$62:$V$71,'Sheet1 (2)'!$W$62:$W$71)</f>
        <v>30</v>
      </c>
      <c r="AT712" s="140"/>
      <c r="AU712" s="157">
        <f>IF(IF(D712='Sheet1 (2)'!$C$69,'Sheet1 (2)'!$D$69*('Sheet1 (2)'!$D$72-rut_index)/'Sheet1 (2)'!$D$72,IF(shee2!D712='Sheet1 (2)'!$C$70,'Sheet1 (2)'!$D$70*('Sheet1 (2)'!$D$72-rut_index)/'Sheet1 (2)'!$D$72,IF(shee2!D712='Sheet1 (2)'!$C$71,'Sheet1 (2)'!$D$71*('Sheet1 (2)'!$D$72-rut_index)/'Sheet1 (2)'!$D$72)))&lt;0,0,IF(D712='Sheet1 (2)'!$C$69,'Sheet1 (2)'!$D$69*('Sheet1 (2)'!$D$72-rut_index)/'Sheet1 (2)'!$D$72,IF(shee2!D712='Sheet1 (2)'!$C$70,'Sheet1 (2)'!$D$70*('Sheet1 (2)'!$D$72-rut_index)/'Sheet1 (2)'!$D$72,IF(shee2!D712='Sheet1 (2)'!$C$71,'Sheet1 (2)'!$D$71*('Sheet1 (2)'!$D$72-rut_index)/'Sheet1 (2)'!$D$72))))</f>
        <v>5</v>
      </c>
      <c r="AV712" s="157">
        <f>IF(IF(D712='Sheet1 (2)'!$C$69,'Sheet1 (2)'!$D$69*('Sheet1 (2)'!$D$72-crack_s_index)/'Sheet1 (2)'!$D$72,IF(shee2!D712='Sheet1 (2)'!$C$70,'Sheet1 (2)'!$D$70*('Sheet1 (2)'!$D$72-crack_s_index)/'Sheet1 (2)'!$D$72,IF(shee2!D712='Sheet1 (2)'!$C$71,'Sheet1 (2)'!$D$71*('Sheet1 (2)'!$D$72-crack_s_index)/'Sheet1 (2)'!$D$72)))&lt;0,0,IF(D712='Sheet1 (2)'!$C$69,'Sheet1 (2)'!$D$69*('Sheet1 (2)'!$D$72-crack_s_index)/'Sheet1 (2)'!$D$72,IF(shee2!D712='Sheet1 (2)'!$C$70,'Sheet1 (2)'!$D$70*('Sheet1 (2)'!$D$72-crack_s_index)/'Sheet1 (2)'!$D$72,IF(shee2!D712='Sheet1 (2)'!$C$71,'Sheet1 (2)'!$D$71*('Sheet1 (2)'!$D$72-crack_s_index)/'Sheet1 (2)'!$D$72))))</f>
        <v>0.3125</v>
      </c>
      <c r="AW712" s="157">
        <f>IF(IF(D712='Sheet1 (2)'!$C$69,'Sheet1 (2)'!$D$69*('Sheet1 (2)'!$D$72-crack_t_index)/'Sheet1 (2)'!$D$72,IF(shee2!D712='Sheet1 (2)'!$C$70,'Sheet1 (2)'!$D$70*('Sheet1 (2)'!$D$72-crack_t_index)/'Sheet1 (2)'!$D$72,IF(shee2!D712='Sheet1 (2)'!$C$71,'Sheet1 (2)'!$D$71*('Sheet1 (2)'!$D$72-crack_t_index)/'Sheet1 (2)'!$D$72)))&lt;0,0,IF(D712='Sheet1 (2)'!$C$69,'Sheet1 (2)'!$D$69*('Sheet1 (2)'!$D$72-crack_t_index)/'Sheet1 (2)'!$D$72,IF(shee2!D712='Sheet1 (2)'!$C$70,'Sheet1 (2)'!$D$70*('Sheet1 (2)'!$D$72-crack_t_index)/'Sheet1 (2)'!$D$72,IF(shee2!D712='Sheet1 (2)'!$C$71,'Sheet1 (2)'!$D$71*('Sheet1 (2)'!$D$72-crack_t_index)/'Sheet1 (2)'!$D$72))))</f>
        <v>3.4375</v>
      </c>
      <c r="AX712" s="157">
        <f>IF(IF(D712='Sheet1 (2)'!$C$69,'Sheet1 (2)'!$D$69*('Sheet1 (2)'!$D$72-rave_index)/'Sheet1 (2)'!$D$72,IF(shee2!D712='Sheet1 (2)'!$C$70,'Sheet1 (2)'!$D$70*('Sheet1 (2)'!$D$72-rave_index)/'Sheet1 (2)'!$D$72,IF(shee2!D712='Sheet1 (2)'!$C$71,'Sheet1 (2)'!$D$71*('Sheet1 (2)'!$D$72-rave_index)/'Sheet1 (2)'!$D$72)))&lt;0,0,IF(D712='Sheet1 (2)'!$C$69,'Sheet1 (2)'!$D$69*('Sheet1 (2)'!$D$72-rave_index)/'Sheet1 (2)'!$D$72,IF(shee2!D712='Sheet1 (2)'!$C$70,'Sheet1 (2)'!$D$70*('Sheet1 (2)'!$D$72-rave_index)/'Sheet1 (2)'!$D$72,IF(shee2!D712='Sheet1 (2)'!$C$71,'Sheet1 (2)'!$D$71*('Sheet1 (2)'!$D$72-rave_index)/'Sheet1 (2)'!$D$72))))</f>
        <v>5</v>
      </c>
      <c r="AY712" s="157">
        <f>IF(IF(D712='Sheet1 (2)'!$C$69,'Sheet1 (2)'!$D$69*('Sheet1 (2)'!$D$72-rough_index)/'Sheet1 (2)'!$D$72,IF(shee2!D712='Sheet1 (2)'!$C$70,'Sheet1 (2)'!$D$70*('Sheet1 (2)'!$D$72-rough_index)/'Sheet1 (2)'!$D$72,IF(shee2!D712='Sheet1 (2)'!$C$71,'Sheet1 (2)'!$D$71*('Sheet1 (2)'!$D$72-rough_index)/'Sheet1 (2)'!$D$72)))&lt;0,0,IF(D712='Sheet1 (2)'!$C$69,'Sheet1 (2)'!$D$69*('Sheet1 (2)'!$D$72-rough_index)/'Sheet1 (2)'!$D$72,IF(shee2!D712='Sheet1 (2)'!$C$70,'Sheet1 (2)'!$D$70*('Sheet1 (2)'!$D$72-rough_index)/'Sheet1 (2)'!$D$72,IF(shee2!D712='Sheet1 (2)'!$C$71,'Sheet1 (2)'!$D$71*('Sheet1 (2)'!$D$72-rough_index)/'Sheet1 (2)'!$D$72))))</f>
        <v>2.5</v>
      </c>
      <c r="AZ712" s="159">
        <f>+(AU712*'Sheet1 (2)'!$C$77)+(AV712*'Sheet1 (2)'!$C$78)+(AW712*'Sheet1 (2)'!$C$79)+(AX712*'Sheet1 (2)'!$C$80)+(AY712*'Sheet1 (2)'!$C$81)</f>
        <v>2.5</v>
      </c>
      <c r="BA712" s="213" t="str">
        <f t="shared" si="21"/>
        <v>Fair</v>
      </c>
      <c r="BE712">
        <f>IF(D712='Sheet1 (2)'!$C$61,'Sheet1 (2)'!$D$61*(counts^2)+'Sheet1 (2)'!$G$61*counts+'Sheet1 (2)'!$J$61,IF(D712='Sheet1 (2)'!$C$62,'Sheet1 (2)'!$D$62*counts+'Sheet1 (2)'!$G$62,IF(D712='Sheet1 (2)'!$C$63,'Sheet1 (2)'!$D$63*counts+'Sheet1 (2)'!$G$63,IF(D712='Sheet1 (2)'!$C$64,'Sheet1 (2)'!$D$64*counts+'Sheet1 (2)'!$G$64))))</f>
        <v>2.0984129299999998</v>
      </c>
    </row>
    <row r="713" spans="1:57" ht="12" customHeight="1">
      <c r="A713" s="145" t="s">
        <v>282</v>
      </c>
      <c r="B713" s="145" t="s">
        <v>76</v>
      </c>
      <c r="C713" s="170">
        <v>853</v>
      </c>
      <c r="D713" s="174" t="s">
        <v>77</v>
      </c>
      <c r="E713" s="171">
        <v>0</v>
      </c>
      <c r="F713" s="171">
        <v>0</v>
      </c>
      <c r="G713" s="171" t="s">
        <v>77</v>
      </c>
      <c r="H713" s="171">
        <v>0</v>
      </c>
      <c r="I713" s="171" t="s">
        <v>77</v>
      </c>
      <c r="J713" s="173" t="s">
        <v>80</v>
      </c>
      <c r="K713" s="173" t="s">
        <v>80</v>
      </c>
      <c r="L713" s="169">
        <f>VLOOKUP(CONCATENATE(J713,K713),'Sheet1 (2)'!$J$6:$K$26,2,FALSE)</f>
        <v>0</v>
      </c>
      <c r="M713" s="173" t="s">
        <v>82</v>
      </c>
      <c r="N713" s="173" t="s">
        <v>83</v>
      </c>
      <c r="O713" s="168">
        <f>VLOOKUP(CONCATENATE(M713,N713),'Sheet1 (2)'!$L$6:$M$26,2,FALSE)</f>
        <v>25</v>
      </c>
      <c r="P713" s="173" t="s">
        <v>82</v>
      </c>
      <c r="Q713" s="173" t="s">
        <v>82</v>
      </c>
      <c r="R713" s="168">
        <f>VLOOKUP(CONCATENATE(P713,Q713),'Sheet1 (2)'!$N$6:$O$26,2,FALSE)</f>
        <v>12.5</v>
      </c>
      <c r="S713" s="173" t="s">
        <v>80</v>
      </c>
      <c r="T713" s="173" t="s">
        <v>80</v>
      </c>
      <c r="U713" s="168">
        <f>VLOOKUP(CONCATENATE(S713,T713),'Sheet1 (2)'!$P$6:$Q$26,2,FALSE)</f>
        <v>0</v>
      </c>
      <c r="V713" s="173" t="s">
        <v>80</v>
      </c>
      <c r="W713" s="173" t="s">
        <v>80</v>
      </c>
      <c r="X713" s="168">
        <f>VLOOKUP(CONCATENATE(V713,W713),'Sheet1 (2)'!$R$6:$S$26,2,FALSE)</f>
        <v>0</v>
      </c>
      <c r="Y713" s="173" t="s">
        <v>80</v>
      </c>
      <c r="Z713" s="173" t="s">
        <v>80</v>
      </c>
      <c r="AA713" s="168">
        <f>VLOOKUP(CONCATENATE(Y713,Z713),'Sheet1 (2)'!$T$6:$U$26,2,FALSE)</f>
        <v>0</v>
      </c>
      <c r="AB713" s="173" t="s">
        <v>80</v>
      </c>
      <c r="AC713" s="173" t="s">
        <v>80</v>
      </c>
      <c r="AD713" s="168">
        <f>VLOOKUP(CONCATENATE(AB713,AC713),'Sheet1 (2)'!$X$6:$Y$26,2,FALSE)</f>
        <v>0</v>
      </c>
      <c r="AE713" s="173" t="s">
        <v>82</v>
      </c>
      <c r="AF713" s="173" t="s">
        <v>81</v>
      </c>
      <c r="AG713" s="168">
        <f>VLOOKUP(CONCATENATE(AE713,AF713),'Sheet1 (2)'!$Z$6:$AA$26,2,FALSE)</f>
        <v>66</v>
      </c>
      <c r="AH713" s="172"/>
      <c r="AI713" s="175"/>
      <c r="AJ713" s="140"/>
      <c r="AK713" s="176" t="s">
        <v>282</v>
      </c>
      <c r="AL713" s="176" t="s">
        <v>76</v>
      </c>
      <c r="AM713" s="170">
        <f t="shared" si="20"/>
        <v>853</v>
      </c>
      <c r="AN713" s="147"/>
      <c r="AO713" s="155"/>
      <c r="AP713" s="156"/>
      <c r="AQ713" s="157">
        <v>2.3162452419999999</v>
      </c>
      <c r="AR713" s="158"/>
      <c r="AS713" s="145">
        <f>LOOKUP(rufmkm,'Sheet1 (2)'!$V$62:$V$71,'Sheet1 (2)'!$W$62:$W$71)</f>
        <v>30</v>
      </c>
      <c r="AT713" s="140"/>
      <c r="AU713" s="157">
        <f>IF(IF(D713='Sheet1 (2)'!$C$69,'Sheet1 (2)'!$D$69*('Sheet1 (2)'!$D$72-rut_index)/'Sheet1 (2)'!$D$72,IF(shee2!D713='Sheet1 (2)'!$C$70,'Sheet1 (2)'!$D$70*('Sheet1 (2)'!$D$72-rut_index)/'Sheet1 (2)'!$D$72,IF(shee2!D713='Sheet1 (2)'!$C$71,'Sheet1 (2)'!$D$71*('Sheet1 (2)'!$D$72-rut_index)/'Sheet1 (2)'!$D$72)))&lt;0,0,IF(D713='Sheet1 (2)'!$C$69,'Sheet1 (2)'!$D$69*('Sheet1 (2)'!$D$72-rut_index)/'Sheet1 (2)'!$D$72,IF(shee2!D713='Sheet1 (2)'!$C$70,'Sheet1 (2)'!$D$70*('Sheet1 (2)'!$D$72-rut_index)/'Sheet1 (2)'!$D$72,IF(shee2!D713='Sheet1 (2)'!$C$71,'Sheet1 (2)'!$D$71*('Sheet1 (2)'!$D$72-rut_index)/'Sheet1 (2)'!$D$72))))</f>
        <v>5</v>
      </c>
      <c r="AV713" s="157">
        <f>IF(IF(D713='Sheet1 (2)'!$C$69,'Sheet1 (2)'!$D$69*('Sheet1 (2)'!$D$72-crack_s_index)/'Sheet1 (2)'!$D$72,IF(shee2!D713='Sheet1 (2)'!$C$70,'Sheet1 (2)'!$D$70*('Sheet1 (2)'!$D$72-crack_s_index)/'Sheet1 (2)'!$D$72,IF(shee2!D713='Sheet1 (2)'!$C$71,'Sheet1 (2)'!$D$71*('Sheet1 (2)'!$D$72-crack_s_index)/'Sheet1 (2)'!$D$72)))&lt;0,0,IF(D713='Sheet1 (2)'!$C$69,'Sheet1 (2)'!$D$69*('Sheet1 (2)'!$D$72-crack_s_index)/'Sheet1 (2)'!$D$72,IF(shee2!D713='Sheet1 (2)'!$C$70,'Sheet1 (2)'!$D$70*('Sheet1 (2)'!$D$72-crack_s_index)/'Sheet1 (2)'!$D$72,IF(shee2!D713='Sheet1 (2)'!$C$71,'Sheet1 (2)'!$D$71*('Sheet1 (2)'!$D$72-crack_s_index)/'Sheet1 (2)'!$D$72))))</f>
        <v>2.9166666666666665</v>
      </c>
      <c r="AW713" s="157">
        <f>IF(IF(D713='Sheet1 (2)'!$C$69,'Sheet1 (2)'!$D$69*('Sheet1 (2)'!$D$72-crack_t_index)/'Sheet1 (2)'!$D$72,IF(shee2!D713='Sheet1 (2)'!$C$70,'Sheet1 (2)'!$D$70*('Sheet1 (2)'!$D$72-crack_t_index)/'Sheet1 (2)'!$D$72,IF(shee2!D713='Sheet1 (2)'!$C$71,'Sheet1 (2)'!$D$71*('Sheet1 (2)'!$D$72-crack_t_index)/'Sheet1 (2)'!$D$72)))&lt;0,0,IF(D713='Sheet1 (2)'!$C$69,'Sheet1 (2)'!$D$69*('Sheet1 (2)'!$D$72-crack_t_index)/'Sheet1 (2)'!$D$72,IF(shee2!D713='Sheet1 (2)'!$C$70,'Sheet1 (2)'!$D$70*('Sheet1 (2)'!$D$72-crack_t_index)/'Sheet1 (2)'!$D$72,IF(shee2!D713='Sheet1 (2)'!$C$71,'Sheet1 (2)'!$D$71*('Sheet1 (2)'!$D$72-crack_t_index)/'Sheet1 (2)'!$D$72))))</f>
        <v>3.9583333333333335</v>
      </c>
      <c r="AX713" s="157">
        <f>IF(IF(D713='Sheet1 (2)'!$C$69,'Sheet1 (2)'!$D$69*('Sheet1 (2)'!$D$72-rave_index)/'Sheet1 (2)'!$D$72,IF(shee2!D713='Sheet1 (2)'!$C$70,'Sheet1 (2)'!$D$70*('Sheet1 (2)'!$D$72-rave_index)/'Sheet1 (2)'!$D$72,IF(shee2!D713='Sheet1 (2)'!$C$71,'Sheet1 (2)'!$D$71*('Sheet1 (2)'!$D$72-rave_index)/'Sheet1 (2)'!$D$72)))&lt;0,0,IF(D713='Sheet1 (2)'!$C$69,'Sheet1 (2)'!$D$69*('Sheet1 (2)'!$D$72-rave_index)/'Sheet1 (2)'!$D$72,IF(shee2!D713='Sheet1 (2)'!$C$70,'Sheet1 (2)'!$D$70*('Sheet1 (2)'!$D$72-rave_index)/'Sheet1 (2)'!$D$72,IF(shee2!D713='Sheet1 (2)'!$C$71,'Sheet1 (2)'!$D$71*('Sheet1 (2)'!$D$72-rave_index)/'Sheet1 (2)'!$D$72))))</f>
        <v>5</v>
      </c>
      <c r="AY713" s="157">
        <f>IF(IF(D713='Sheet1 (2)'!$C$69,'Sheet1 (2)'!$D$69*('Sheet1 (2)'!$D$72-rough_index)/'Sheet1 (2)'!$D$72,IF(shee2!D713='Sheet1 (2)'!$C$70,'Sheet1 (2)'!$D$70*('Sheet1 (2)'!$D$72-rough_index)/'Sheet1 (2)'!$D$72,IF(shee2!D713='Sheet1 (2)'!$C$71,'Sheet1 (2)'!$D$71*('Sheet1 (2)'!$D$72-rough_index)/'Sheet1 (2)'!$D$72)))&lt;0,0,IF(D713='Sheet1 (2)'!$C$69,'Sheet1 (2)'!$D$69*('Sheet1 (2)'!$D$72-rough_index)/'Sheet1 (2)'!$D$72,IF(shee2!D713='Sheet1 (2)'!$C$70,'Sheet1 (2)'!$D$70*('Sheet1 (2)'!$D$72-rough_index)/'Sheet1 (2)'!$D$72,IF(shee2!D713='Sheet1 (2)'!$C$71,'Sheet1 (2)'!$D$71*('Sheet1 (2)'!$D$72-rough_index)/'Sheet1 (2)'!$D$72))))</f>
        <v>2.5</v>
      </c>
      <c r="AZ713" s="159">
        <f>+(AU713*'Sheet1 (2)'!$C$77)+(AV713*'Sheet1 (2)'!$C$78)+(AW713*'Sheet1 (2)'!$C$79)+(AX713*'Sheet1 (2)'!$C$80)+(AY713*'Sheet1 (2)'!$C$81)</f>
        <v>3.458333333333333</v>
      </c>
      <c r="BA713" s="213" t="str">
        <f t="shared" si="21"/>
        <v>Fair</v>
      </c>
      <c r="BE713">
        <f>IF(D713='Sheet1 (2)'!$C$61,'Sheet1 (2)'!$D$61*(counts^2)+'Sheet1 (2)'!$G$61*counts+'Sheet1 (2)'!$J$61,IF(D713='Sheet1 (2)'!$C$62,'Sheet1 (2)'!$D$62*counts+'Sheet1 (2)'!$G$62,IF(D713='Sheet1 (2)'!$C$63,'Sheet1 (2)'!$D$63*counts+'Sheet1 (2)'!$G$63,IF(D713='Sheet1 (2)'!$C$64,'Sheet1 (2)'!$D$64*counts+'Sheet1 (2)'!$G$64))))</f>
        <v>2.0984129299999998</v>
      </c>
    </row>
    <row r="714" spans="1:57" ht="12" customHeight="1">
      <c r="A714" s="145" t="s">
        <v>282</v>
      </c>
      <c r="B714" s="145" t="s">
        <v>76</v>
      </c>
      <c r="C714" s="170">
        <v>854</v>
      </c>
      <c r="D714" s="174" t="s">
        <v>77</v>
      </c>
      <c r="E714" s="171">
        <v>0</v>
      </c>
      <c r="F714" s="171">
        <v>0</v>
      </c>
      <c r="G714" s="171" t="s">
        <v>77</v>
      </c>
      <c r="H714" s="171">
        <v>0</v>
      </c>
      <c r="I714" s="171" t="s">
        <v>77</v>
      </c>
      <c r="J714" s="173" t="s">
        <v>80</v>
      </c>
      <c r="K714" s="173" t="s">
        <v>80</v>
      </c>
      <c r="L714" s="169">
        <f>VLOOKUP(CONCATENATE(J714,K714),'Sheet1 (2)'!$J$6:$K$26,2,FALSE)</f>
        <v>0</v>
      </c>
      <c r="M714" s="173" t="s">
        <v>83</v>
      </c>
      <c r="N714" s="173" t="s">
        <v>82</v>
      </c>
      <c r="O714" s="168">
        <f>VLOOKUP(CONCATENATE(M714,N714),'Sheet1 (2)'!$L$6:$M$26,2,FALSE)</f>
        <v>18.75</v>
      </c>
      <c r="P714" s="173" t="s">
        <v>80</v>
      </c>
      <c r="Q714" s="173" t="s">
        <v>80</v>
      </c>
      <c r="R714" s="168">
        <f>VLOOKUP(CONCATENATE(P714,Q714),'Sheet1 (2)'!$N$6:$O$26,2,FALSE)</f>
        <v>0</v>
      </c>
      <c r="S714" s="173" t="s">
        <v>80</v>
      </c>
      <c r="T714" s="173" t="s">
        <v>80</v>
      </c>
      <c r="U714" s="168">
        <f>VLOOKUP(CONCATENATE(S714,T714),'Sheet1 (2)'!$P$6:$Q$26,2,FALSE)</f>
        <v>0</v>
      </c>
      <c r="V714" s="173" t="s">
        <v>80</v>
      </c>
      <c r="W714" s="173" t="s">
        <v>80</v>
      </c>
      <c r="X714" s="168">
        <f>VLOOKUP(CONCATENATE(V714,W714),'Sheet1 (2)'!$R$6:$S$26,2,FALSE)</f>
        <v>0</v>
      </c>
      <c r="Y714" s="173" t="s">
        <v>80</v>
      </c>
      <c r="Z714" s="173" t="s">
        <v>80</v>
      </c>
      <c r="AA714" s="168">
        <f>VLOOKUP(CONCATENATE(Y714,Z714),'Sheet1 (2)'!$T$6:$U$26,2,FALSE)</f>
        <v>0</v>
      </c>
      <c r="AB714" s="173" t="s">
        <v>80</v>
      </c>
      <c r="AC714" s="173" t="s">
        <v>80</v>
      </c>
      <c r="AD714" s="168">
        <f>VLOOKUP(CONCATENATE(AB714,AC714),'Sheet1 (2)'!$X$6:$Y$26,2,FALSE)</f>
        <v>0</v>
      </c>
      <c r="AE714" s="173" t="s">
        <v>82</v>
      </c>
      <c r="AF714" s="173" t="s">
        <v>81</v>
      </c>
      <c r="AG714" s="168">
        <f>VLOOKUP(CONCATENATE(AE714,AF714),'Sheet1 (2)'!$Z$6:$AA$26,2,FALSE)</f>
        <v>66</v>
      </c>
      <c r="AH714" s="172"/>
      <c r="AI714" s="175"/>
      <c r="AJ714" s="140"/>
      <c r="AK714" s="176" t="s">
        <v>282</v>
      </c>
      <c r="AL714" s="176" t="s">
        <v>76</v>
      </c>
      <c r="AM714" s="170">
        <f t="shared" si="20"/>
        <v>854</v>
      </c>
      <c r="AN714" s="147"/>
      <c r="AO714" s="155"/>
      <c r="AP714" s="156"/>
      <c r="AQ714" s="157">
        <v>4.6372839972</v>
      </c>
      <c r="AR714" s="158"/>
      <c r="AS714" s="145">
        <f>LOOKUP(rufmkm,'Sheet1 (2)'!$V$62:$V$71,'Sheet1 (2)'!$W$62:$W$71)</f>
        <v>50</v>
      </c>
      <c r="AT714" s="140"/>
      <c r="AU714" s="157">
        <f>IF(IF(D714='Sheet1 (2)'!$C$69,'Sheet1 (2)'!$D$69*('Sheet1 (2)'!$D$72-rut_index)/'Sheet1 (2)'!$D$72,IF(shee2!D714='Sheet1 (2)'!$C$70,'Sheet1 (2)'!$D$70*('Sheet1 (2)'!$D$72-rut_index)/'Sheet1 (2)'!$D$72,IF(shee2!D714='Sheet1 (2)'!$C$71,'Sheet1 (2)'!$D$71*('Sheet1 (2)'!$D$72-rut_index)/'Sheet1 (2)'!$D$72)))&lt;0,0,IF(D714='Sheet1 (2)'!$C$69,'Sheet1 (2)'!$D$69*('Sheet1 (2)'!$D$72-rut_index)/'Sheet1 (2)'!$D$72,IF(shee2!D714='Sheet1 (2)'!$C$70,'Sheet1 (2)'!$D$70*('Sheet1 (2)'!$D$72-rut_index)/'Sheet1 (2)'!$D$72,IF(shee2!D714='Sheet1 (2)'!$C$71,'Sheet1 (2)'!$D$71*('Sheet1 (2)'!$D$72-rut_index)/'Sheet1 (2)'!$D$72))))</f>
        <v>5</v>
      </c>
      <c r="AV714" s="157">
        <f>IF(IF(D714='Sheet1 (2)'!$C$69,'Sheet1 (2)'!$D$69*('Sheet1 (2)'!$D$72-crack_s_index)/'Sheet1 (2)'!$D$72,IF(shee2!D714='Sheet1 (2)'!$C$70,'Sheet1 (2)'!$D$70*('Sheet1 (2)'!$D$72-crack_s_index)/'Sheet1 (2)'!$D$72,IF(shee2!D714='Sheet1 (2)'!$C$71,'Sheet1 (2)'!$D$71*('Sheet1 (2)'!$D$72-crack_s_index)/'Sheet1 (2)'!$D$72)))&lt;0,0,IF(D714='Sheet1 (2)'!$C$69,'Sheet1 (2)'!$D$69*('Sheet1 (2)'!$D$72-crack_s_index)/'Sheet1 (2)'!$D$72,IF(shee2!D714='Sheet1 (2)'!$C$70,'Sheet1 (2)'!$D$70*('Sheet1 (2)'!$D$72-crack_s_index)/'Sheet1 (2)'!$D$72,IF(shee2!D714='Sheet1 (2)'!$C$71,'Sheet1 (2)'!$D$71*('Sheet1 (2)'!$D$72-crack_s_index)/'Sheet1 (2)'!$D$72))))</f>
        <v>3.4375</v>
      </c>
      <c r="AW714" s="157">
        <f>IF(IF(D714='Sheet1 (2)'!$C$69,'Sheet1 (2)'!$D$69*('Sheet1 (2)'!$D$72-crack_t_index)/'Sheet1 (2)'!$D$72,IF(shee2!D714='Sheet1 (2)'!$C$70,'Sheet1 (2)'!$D$70*('Sheet1 (2)'!$D$72-crack_t_index)/'Sheet1 (2)'!$D$72,IF(shee2!D714='Sheet1 (2)'!$C$71,'Sheet1 (2)'!$D$71*('Sheet1 (2)'!$D$72-crack_t_index)/'Sheet1 (2)'!$D$72)))&lt;0,0,IF(D714='Sheet1 (2)'!$C$69,'Sheet1 (2)'!$D$69*('Sheet1 (2)'!$D$72-crack_t_index)/'Sheet1 (2)'!$D$72,IF(shee2!D714='Sheet1 (2)'!$C$70,'Sheet1 (2)'!$D$70*('Sheet1 (2)'!$D$72-crack_t_index)/'Sheet1 (2)'!$D$72,IF(shee2!D714='Sheet1 (2)'!$C$71,'Sheet1 (2)'!$D$71*('Sheet1 (2)'!$D$72-crack_t_index)/'Sheet1 (2)'!$D$72))))</f>
        <v>5</v>
      </c>
      <c r="AX714" s="157">
        <f>IF(IF(D714='Sheet1 (2)'!$C$69,'Sheet1 (2)'!$D$69*('Sheet1 (2)'!$D$72-rave_index)/'Sheet1 (2)'!$D$72,IF(shee2!D714='Sheet1 (2)'!$C$70,'Sheet1 (2)'!$D$70*('Sheet1 (2)'!$D$72-rave_index)/'Sheet1 (2)'!$D$72,IF(shee2!D714='Sheet1 (2)'!$C$71,'Sheet1 (2)'!$D$71*('Sheet1 (2)'!$D$72-rave_index)/'Sheet1 (2)'!$D$72)))&lt;0,0,IF(D714='Sheet1 (2)'!$C$69,'Sheet1 (2)'!$D$69*('Sheet1 (2)'!$D$72-rave_index)/'Sheet1 (2)'!$D$72,IF(shee2!D714='Sheet1 (2)'!$C$70,'Sheet1 (2)'!$D$70*('Sheet1 (2)'!$D$72-rave_index)/'Sheet1 (2)'!$D$72,IF(shee2!D714='Sheet1 (2)'!$C$71,'Sheet1 (2)'!$D$71*('Sheet1 (2)'!$D$72-rave_index)/'Sheet1 (2)'!$D$72))))</f>
        <v>5</v>
      </c>
      <c r="AY714" s="157">
        <f>IF(IF(D714='Sheet1 (2)'!$C$69,'Sheet1 (2)'!$D$69*('Sheet1 (2)'!$D$72-rough_index)/'Sheet1 (2)'!$D$72,IF(shee2!D714='Sheet1 (2)'!$C$70,'Sheet1 (2)'!$D$70*('Sheet1 (2)'!$D$72-rough_index)/'Sheet1 (2)'!$D$72,IF(shee2!D714='Sheet1 (2)'!$C$71,'Sheet1 (2)'!$D$71*('Sheet1 (2)'!$D$72-rough_index)/'Sheet1 (2)'!$D$72)))&lt;0,0,IF(D714='Sheet1 (2)'!$C$69,'Sheet1 (2)'!$D$69*('Sheet1 (2)'!$D$72-rough_index)/'Sheet1 (2)'!$D$72,IF(shee2!D714='Sheet1 (2)'!$C$70,'Sheet1 (2)'!$D$70*('Sheet1 (2)'!$D$72-rough_index)/'Sheet1 (2)'!$D$72,IF(shee2!D714='Sheet1 (2)'!$C$71,'Sheet1 (2)'!$D$71*('Sheet1 (2)'!$D$72-rough_index)/'Sheet1 (2)'!$D$72))))</f>
        <v>0.83333333333333337</v>
      </c>
      <c r="AZ714" s="159">
        <f>+(AU714*'Sheet1 (2)'!$C$77)+(AV714*'Sheet1 (2)'!$C$78)+(AW714*'Sheet1 (2)'!$C$79)+(AX714*'Sheet1 (2)'!$C$80)+(AY714*'Sheet1 (2)'!$C$81)</f>
        <v>3.1875</v>
      </c>
      <c r="BA714" s="213" t="str">
        <f t="shared" si="21"/>
        <v>Fair</v>
      </c>
      <c r="BE714">
        <f>IF(D714='Sheet1 (2)'!$C$61,'Sheet1 (2)'!$D$61*(counts^2)+'Sheet1 (2)'!$G$61*counts+'Sheet1 (2)'!$J$61,IF(D714='Sheet1 (2)'!$C$62,'Sheet1 (2)'!$D$62*counts+'Sheet1 (2)'!$G$62,IF(D714='Sheet1 (2)'!$C$63,'Sheet1 (2)'!$D$63*counts+'Sheet1 (2)'!$G$63,IF(D714='Sheet1 (2)'!$C$64,'Sheet1 (2)'!$D$64*counts+'Sheet1 (2)'!$G$64))))</f>
        <v>2.0984129299999998</v>
      </c>
    </row>
    <row r="715" spans="1:57" ht="12" customHeight="1">
      <c r="A715" s="145" t="s">
        <v>282</v>
      </c>
      <c r="B715" s="145" t="s">
        <v>76</v>
      </c>
      <c r="C715" s="170">
        <v>855</v>
      </c>
      <c r="D715" s="174" t="s">
        <v>77</v>
      </c>
      <c r="E715" s="171">
        <v>8.1999999999999993</v>
      </c>
      <c r="F715" s="171">
        <v>2.6</v>
      </c>
      <c r="G715" s="171" t="s">
        <v>77</v>
      </c>
      <c r="H715" s="171">
        <v>0.3</v>
      </c>
      <c r="I715" s="171" t="s">
        <v>77</v>
      </c>
      <c r="J715" s="173" t="s">
        <v>80</v>
      </c>
      <c r="K715" s="173" t="s">
        <v>80</v>
      </c>
      <c r="L715" s="169">
        <f>VLOOKUP(CONCATENATE(J715,K715),'Sheet1 (2)'!$J$6:$K$26,2,FALSE)</f>
        <v>0</v>
      </c>
      <c r="M715" s="173" t="s">
        <v>83</v>
      </c>
      <c r="N715" s="173" t="s">
        <v>82</v>
      </c>
      <c r="O715" s="168">
        <f>VLOOKUP(CONCATENATE(M715,N715),'Sheet1 (2)'!$L$6:$M$26,2,FALSE)</f>
        <v>18.75</v>
      </c>
      <c r="P715" s="173" t="s">
        <v>83</v>
      </c>
      <c r="Q715" s="173" t="s">
        <v>82</v>
      </c>
      <c r="R715" s="168">
        <f>VLOOKUP(CONCATENATE(P715,Q715),'Sheet1 (2)'!$N$6:$O$26,2,FALSE)</f>
        <v>18.75</v>
      </c>
      <c r="S715" s="173" t="s">
        <v>80</v>
      </c>
      <c r="T715" s="173" t="s">
        <v>80</v>
      </c>
      <c r="U715" s="168">
        <f>VLOOKUP(CONCATENATE(S715,T715),'Sheet1 (2)'!$P$6:$Q$26,2,FALSE)</f>
        <v>0</v>
      </c>
      <c r="V715" s="173" t="s">
        <v>80</v>
      </c>
      <c r="W715" s="173" t="s">
        <v>80</v>
      </c>
      <c r="X715" s="168">
        <f>VLOOKUP(CONCATENATE(V715,W715),'Sheet1 (2)'!$R$6:$S$26,2,FALSE)</f>
        <v>0</v>
      </c>
      <c r="Y715" s="173" t="s">
        <v>80</v>
      </c>
      <c r="Z715" s="173" t="s">
        <v>80</v>
      </c>
      <c r="AA715" s="168">
        <f>VLOOKUP(CONCATENATE(Y715,Z715),'Sheet1 (2)'!$T$6:$U$26,2,FALSE)</f>
        <v>0</v>
      </c>
      <c r="AB715" s="173" t="s">
        <v>80</v>
      </c>
      <c r="AC715" s="173" t="s">
        <v>80</v>
      </c>
      <c r="AD715" s="168">
        <f>VLOOKUP(CONCATENATE(AB715,AC715),'Sheet1 (2)'!$X$6:$Y$26,2,FALSE)</f>
        <v>0</v>
      </c>
      <c r="AE715" s="173" t="s">
        <v>82</v>
      </c>
      <c r="AF715" s="173" t="s">
        <v>81</v>
      </c>
      <c r="AG715" s="168">
        <f>VLOOKUP(CONCATENATE(AE715,AF715),'Sheet1 (2)'!$Z$6:$AA$26,2,FALSE)</f>
        <v>66</v>
      </c>
      <c r="AH715" s="172"/>
      <c r="AI715" s="175"/>
      <c r="AJ715" s="140"/>
      <c r="AK715" s="176" t="s">
        <v>282</v>
      </c>
      <c r="AL715" s="176" t="s">
        <v>76</v>
      </c>
      <c r="AM715" s="170">
        <f t="shared" ref="AM715:AM778" si="22">C715</f>
        <v>855</v>
      </c>
      <c r="AN715" s="147"/>
      <c r="AO715" s="155"/>
      <c r="AP715" s="156"/>
      <c r="AQ715" s="157">
        <v>5.4525312043999996</v>
      </c>
      <c r="AR715" s="158"/>
      <c r="AS715" s="145">
        <f>LOOKUP(rufmkm,'Sheet1 (2)'!$V$62:$V$71,'Sheet1 (2)'!$W$62:$W$71)</f>
        <v>60</v>
      </c>
      <c r="AT715" s="140"/>
      <c r="AU715" s="157">
        <f>IF(IF(D715='Sheet1 (2)'!$C$69,'Sheet1 (2)'!$D$69*('Sheet1 (2)'!$D$72-rut_index)/'Sheet1 (2)'!$D$72,IF(shee2!D715='Sheet1 (2)'!$C$70,'Sheet1 (2)'!$D$70*('Sheet1 (2)'!$D$72-rut_index)/'Sheet1 (2)'!$D$72,IF(shee2!D715='Sheet1 (2)'!$C$71,'Sheet1 (2)'!$D$71*('Sheet1 (2)'!$D$72-rut_index)/'Sheet1 (2)'!$D$72)))&lt;0,0,IF(D715='Sheet1 (2)'!$C$69,'Sheet1 (2)'!$D$69*('Sheet1 (2)'!$D$72-rut_index)/'Sheet1 (2)'!$D$72,IF(shee2!D715='Sheet1 (2)'!$C$70,'Sheet1 (2)'!$D$70*('Sheet1 (2)'!$D$72-rut_index)/'Sheet1 (2)'!$D$72,IF(shee2!D715='Sheet1 (2)'!$C$71,'Sheet1 (2)'!$D$71*('Sheet1 (2)'!$D$72-rut_index)/'Sheet1 (2)'!$D$72))))</f>
        <v>5</v>
      </c>
      <c r="AV715" s="157">
        <f>IF(IF(D715='Sheet1 (2)'!$C$69,'Sheet1 (2)'!$D$69*('Sheet1 (2)'!$D$72-crack_s_index)/'Sheet1 (2)'!$D$72,IF(shee2!D715='Sheet1 (2)'!$C$70,'Sheet1 (2)'!$D$70*('Sheet1 (2)'!$D$72-crack_s_index)/'Sheet1 (2)'!$D$72,IF(shee2!D715='Sheet1 (2)'!$C$71,'Sheet1 (2)'!$D$71*('Sheet1 (2)'!$D$72-crack_s_index)/'Sheet1 (2)'!$D$72)))&lt;0,0,IF(D715='Sheet1 (2)'!$C$69,'Sheet1 (2)'!$D$69*('Sheet1 (2)'!$D$72-crack_s_index)/'Sheet1 (2)'!$D$72,IF(shee2!D715='Sheet1 (2)'!$C$70,'Sheet1 (2)'!$D$70*('Sheet1 (2)'!$D$72-crack_s_index)/'Sheet1 (2)'!$D$72,IF(shee2!D715='Sheet1 (2)'!$C$71,'Sheet1 (2)'!$D$71*('Sheet1 (2)'!$D$72-crack_s_index)/'Sheet1 (2)'!$D$72))))</f>
        <v>3.4375</v>
      </c>
      <c r="AW715" s="157">
        <f>IF(IF(D715='Sheet1 (2)'!$C$69,'Sheet1 (2)'!$D$69*('Sheet1 (2)'!$D$72-crack_t_index)/'Sheet1 (2)'!$D$72,IF(shee2!D715='Sheet1 (2)'!$C$70,'Sheet1 (2)'!$D$70*('Sheet1 (2)'!$D$72-crack_t_index)/'Sheet1 (2)'!$D$72,IF(shee2!D715='Sheet1 (2)'!$C$71,'Sheet1 (2)'!$D$71*('Sheet1 (2)'!$D$72-crack_t_index)/'Sheet1 (2)'!$D$72)))&lt;0,0,IF(D715='Sheet1 (2)'!$C$69,'Sheet1 (2)'!$D$69*('Sheet1 (2)'!$D$72-crack_t_index)/'Sheet1 (2)'!$D$72,IF(shee2!D715='Sheet1 (2)'!$C$70,'Sheet1 (2)'!$D$70*('Sheet1 (2)'!$D$72-crack_t_index)/'Sheet1 (2)'!$D$72,IF(shee2!D715='Sheet1 (2)'!$C$71,'Sheet1 (2)'!$D$71*('Sheet1 (2)'!$D$72-crack_t_index)/'Sheet1 (2)'!$D$72))))</f>
        <v>3.4375</v>
      </c>
      <c r="AX715" s="157">
        <f>IF(IF(D715='Sheet1 (2)'!$C$69,'Sheet1 (2)'!$D$69*('Sheet1 (2)'!$D$72-rave_index)/'Sheet1 (2)'!$D$72,IF(shee2!D715='Sheet1 (2)'!$C$70,'Sheet1 (2)'!$D$70*('Sheet1 (2)'!$D$72-rave_index)/'Sheet1 (2)'!$D$72,IF(shee2!D715='Sheet1 (2)'!$C$71,'Sheet1 (2)'!$D$71*('Sheet1 (2)'!$D$72-rave_index)/'Sheet1 (2)'!$D$72)))&lt;0,0,IF(D715='Sheet1 (2)'!$C$69,'Sheet1 (2)'!$D$69*('Sheet1 (2)'!$D$72-rave_index)/'Sheet1 (2)'!$D$72,IF(shee2!D715='Sheet1 (2)'!$C$70,'Sheet1 (2)'!$D$70*('Sheet1 (2)'!$D$72-rave_index)/'Sheet1 (2)'!$D$72,IF(shee2!D715='Sheet1 (2)'!$C$71,'Sheet1 (2)'!$D$71*('Sheet1 (2)'!$D$72-rave_index)/'Sheet1 (2)'!$D$72))))</f>
        <v>5</v>
      </c>
      <c r="AY715" s="157">
        <f>IF(IF(D715='Sheet1 (2)'!$C$69,'Sheet1 (2)'!$D$69*('Sheet1 (2)'!$D$72-rough_index)/'Sheet1 (2)'!$D$72,IF(shee2!D715='Sheet1 (2)'!$C$70,'Sheet1 (2)'!$D$70*('Sheet1 (2)'!$D$72-rough_index)/'Sheet1 (2)'!$D$72,IF(shee2!D715='Sheet1 (2)'!$C$71,'Sheet1 (2)'!$D$71*('Sheet1 (2)'!$D$72-rough_index)/'Sheet1 (2)'!$D$72)))&lt;0,0,IF(D715='Sheet1 (2)'!$C$69,'Sheet1 (2)'!$D$69*('Sheet1 (2)'!$D$72-rough_index)/'Sheet1 (2)'!$D$72,IF(shee2!D715='Sheet1 (2)'!$C$70,'Sheet1 (2)'!$D$70*('Sheet1 (2)'!$D$72-rough_index)/'Sheet1 (2)'!$D$72,IF(shee2!D715='Sheet1 (2)'!$C$71,'Sheet1 (2)'!$D$71*('Sheet1 (2)'!$D$72-rough_index)/'Sheet1 (2)'!$D$72))))</f>
        <v>0</v>
      </c>
      <c r="AZ715" s="159">
        <f>+(AU715*'Sheet1 (2)'!$C$77)+(AV715*'Sheet1 (2)'!$C$78)+(AW715*'Sheet1 (2)'!$C$79)+(AX715*'Sheet1 (2)'!$C$80)+(AY715*'Sheet1 (2)'!$C$81)</f>
        <v>2.875</v>
      </c>
      <c r="BA715" s="213" t="str">
        <f t="shared" ref="BA715:BA778" si="23">IF(AZ715="",$AH715,IF(AZ715&gt;=4,"Good",IF(AZ715&gt;=2.5,"Fair",IF(AZ715&gt;=1,"Poor",IF(AZ715&gt;=0,"Very Poor","")))))</f>
        <v>Fair</v>
      </c>
      <c r="BE715">
        <f>IF(D715='Sheet1 (2)'!$C$61,'Sheet1 (2)'!$D$61*(counts^2)+'Sheet1 (2)'!$G$61*counts+'Sheet1 (2)'!$J$61,IF(D715='Sheet1 (2)'!$C$62,'Sheet1 (2)'!$D$62*counts+'Sheet1 (2)'!$G$62,IF(D715='Sheet1 (2)'!$C$63,'Sheet1 (2)'!$D$63*counts+'Sheet1 (2)'!$G$63,IF(D715='Sheet1 (2)'!$C$64,'Sheet1 (2)'!$D$64*counts+'Sheet1 (2)'!$G$64))))</f>
        <v>2.0984129299999998</v>
      </c>
    </row>
    <row r="716" spans="1:57" ht="12" customHeight="1">
      <c r="A716" s="145" t="s">
        <v>282</v>
      </c>
      <c r="B716" s="145" t="s">
        <v>76</v>
      </c>
      <c r="C716" s="170">
        <v>856</v>
      </c>
      <c r="D716" s="174" t="s">
        <v>77</v>
      </c>
      <c r="E716" s="171">
        <v>8.1999999999999993</v>
      </c>
      <c r="F716" s="171">
        <v>2.6</v>
      </c>
      <c r="G716" s="171" t="s">
        <v>77</v>
      </c>
      <c r="H716" s="171">
        <v>0.3</v>
      </c>
      <c r="I716" s="171" t="s">
        <v>77</v>
      </c>
      <c r="J716" s="173" t="s">
        <v>80</v>
      </c>
      <c r="K716" s="173" t="s">
        <v>80</v>
      </c>
      <c r="L716" s="169">
        <f>VLOOKUP(CONCATENATE(J716,K716),'Sheet1 (2)'!$J$6:$K$26,2,FALSE)</f>
        <v>0</v>
      </c>
      <c r="M716" s="173" t="s">
        <v>83</v>
      </c>
      <c r="N716" s="173" t="s">
        <v>82</v>
      </c>
      <c r="O716" s="168">
        <f>VLOOKUP(CONCATENATE(M716,N716),'Sheet1 (2)'!$L$6:$M$26,2,FALSE)</f>
        <v>18.75</v>
      </c>
      <c r="P716" s="173" t="s">
        <v>83</v>
      </c>
      <c r="Q716" s="173" t="s">
        <v>82</v>
      </c>
      <c r="R716" s="168">
        <f>VLOOKUP(CONCATENATE(P716,Q716),'Sheet1 (2)'!$N$6:$O$26,2,FALSE)</f>
        <v>18.75</v>
      </c>
      <c r="S716" s="173" t="s">
        <v>80</v>
      </c>
      <c r="T716" s="173" t="s">
        <v>80</v>
      </c>
      <c r="U716" s="168">
        <f>VLOOKUP(CONCATENATE(S716,T716),'Sheet1 (2)'!$P$6:$Q$26,2,FALSE)</f>
        <v>0</v>
      </c>
      <c r="V716" s="173" t="s">
        <v>80</v>
      </c>
      <c r="W716" s="173" t="s">
        <v>80</v>
      </c>
      <c r="X716" s="168">
        <f>VLOOKUP(CONCATENATE(V716,W716),'Sheet1 (2)'!$R$6:$S$26,2,FALSE)</f>
        <v>0</v>
      </c>
      <c r="Y716" s="173" t="s">
        <v>80</v>
      </c>
      <c r="Z716" s="173" t="s">
        <v>80</v>
      </c>
      <c r="AA716" s="168">
        <f>VLOOKUP(CONCATENATE(Y716,Z716),'Sheet1 (2)'!$T$6:$U$26,2,FALSE)</f>
        <v>0</v>
      </c>
      <c r="AB716" s="173" t="s">
        <v>80</v>
      </c>
      <c r="AC716" s="173" t="s">
        <v>80</v>
      </c>
      <c r="AD716" s="168">
        <f>VLOOKUP(CONCATENATE(AB716,AC716),'Sheet1 (2)'!$X$6:$Y$26,2,FALSE)</f>
        <v>0</v>
      </c>
      <c r="AE716" s="173" t="s">
        <v>82</v>
      </c>
      <c r="AF716" s="173" t="s">
        <v>81</v>
      </c>
      <c r="AG716" s="168">
        <f>VLOOKUP(CONCATENATE(AE716,AF716),'Sheet1 (2)'!$Z$6:$AA$26,2,FALSE)</f>
        <v>66</v>
      </c>
      <c r="AH716" s="172"/>
      <c r="AI716" s="175"/>
      <c r="AJ716" s="140"/>
      <c r="AK716" s="176" t="s">
        <v>282</v>
      </c>
      <c r="AL716" s="176" t="s">
        <v>76</v>
      </c>
      <c r="AM716" s="170">
        <f t="shared" si="22"/>
        <v>856</v>
      </c>
      <c r="AN716" s="147"/>
      <c r="AO716" s="155"/>
      <c r="AP716" s="156"/>
      <c r="AQ716" s="157">
        <v>1.9953178495999999</v>
      </c>
      <c r="AR716" s="158"/>
      <c r="AS716" s="145">
        <f>LOOKUP(rufmkm,'Sheet1 (2)'!$V$62:$V$71,'Sheet1 (2)'!$W$62:$W$71)</f>
        <v>20</v>
      </c>
      <c r="AT716" s="140"/>
      <c r="AU716" s="157">
        <f>IF(IF(D716='Sheet1 (2)'!$C$69,'Sheet1 (2)'!$D$69*('Sheet1 (2)'!$D$72-rut_index)/'Sheet1 (2)'!$D$72,IF(shee2!D716='Sheet1 (2)'!$C$70,'Sheet1 (2)'!$D$70*('Sheet1 (2)'!$D$72-rut_index)/'Sheet1 (2)'!$D$72,IF(shee2!D716='Sheet1 (2)'!$C$71,'Sheet1 (2)'!$D$71*('Sheet1 (2)'!$D$72-rut_index)/'Sheet1 (2)'!$D$72)))&lt;0,0,IF(D716='Sheet1 (2)'!$C$69,'Sheet1 (2)'!$D$69*('Sheet1 (2)'!$D$72-rut_index)/'Sheet1 (2)'!$D$72,IF(shee2!D716='Sheet1 (2)'!$C$70,'Sheet1 (2)'!$D$70*('Sheet1 (2)'!$D$72-rut_index)/'Sheet1 (2)'!$D$72,IF(shee2!D716='Sheet1 (2)'!$C$71,'Sheet1 (2)'!$D$71*('Sheet1 (2)'!$D$72-rut_index)/'Sheet1 (2)'!$D$72))))</f>
        <v>5</v>
      </c>
      <c r="AV716" s="157">
        <f>IF(IF(D716='Sheet1 (2)'!$C$69,'Sheet1 (2)'!$D$69*('Sheet1 (2)'!$D$72-crack_s_index)/'Sheet1 (2)'!$D$72,IF(shee2!D716='Sheet1 (2)'!$C$70,'Sheet1 (2)'!$D$70*('Sheet1 (2)'!$D$72-crack_s_index)/'Sheet1 (2)'!$D$72,IF(shee2!D716='Sheet1 (2)'!$C$71,'Sheet1 (2)'!$D$71*('Sheet1 (2)'!$D$72-crack_s_index)/'Sheet1 (2)'!$D$72)))&lt;0,0,IF(D716='Sheet1 (2)'!$C$69,'Sheet1 (2)'!$D$69*('Sheet1 (2)'!$D$72-crack_s_index)/'Sheet1 (2)'!$D$72,IF(shee2!D716='Sheet1 (2)'!$C$70,'Sheet1 (2)'!$D$70*('Sheet1 (2)'!$D$72-crack_s_index)/'Sheet1 (2)'!$D$72,IF(shee2!D716='Sheet1 (2)'!$C$71,'Sheet1 (2)'!$D$71*('Sheet1 (2)'!$D$72-crack_s_index)/'Sheet1 (2)'!$D$72))))</f>
        <v>3.4375</v>
      </c>
      <c r="AW716" s="157">
        <f>IF(IF(D716='Sheet1 (2)'!$C$69,'Sheet1 (2)'!$D$69*('Sheet1 (2)'!$D$72-crack_t_index)/'Sheet1 (2)'!$D$72,IF(shee2!D716='Sheet1 (2)'!$C$70,'Sheet1 (2)'!$D$70*('Sheet1 (2)'!$D$72-crack_t_index)/'Sheet1 (2)'!$D$72,IF(shee2!D716='Sheet1 (2)'!$C$71,'Sheet1 (2)'!$D$71*('Sheet1 (2)'!$D$72-crack_t_index)/'Sheet1 (2)'!$D$72)))&lt;0,0,IF(D716='Sheet1 (2)'!$C$69,'Sheet1 (2)'!$D$69*('Sheet1 (2)'!$D$72-crack_t_index)/'Sheet1 (2)'!$D$72,IF(shee2!D716='Sheet1 (2)'!$C$70,'Sheet1 (2)'!$D$70*('Sheet1 (2)'!$D$72-crack_t_index)/'Sheet1 (2)'!$D$72,IF(shee2!D716='Sheet1 (2)'!$C$71,'Sheet1 (2)'!$D$71*('Sheet1 (2)'!$D$72-crack_t_index)/'Sheet1 (2)'!$D$72))))</f>
        <v>3.4375</v>
      </c>
      <c r="AX716" s="157">
        <f>IF(IF(D716='Sheet1 (2)'!$C$69,'Sheet1 (2)'!$D$69*('Sheet1 (2)'!$D$72-rave_index)/'Sheet1 (2)'!$D$72,IF(shee2!D716='Sheet1 (2)'!$C$70,'Sheet1 (2)'!$D$70*('Sheet1 (2)'!$D$72-rave_index)/'Sheet1 (2)'!$D$72,IF(shee2!D716='Sheet1 (2)'!$C$71,'Sheet1 (2)'!$D$71*('Sheet1 (2)'!$D$72-rave_index)/'Sheet1 (2)'!$D$72)))&lt;0,0,IF(D716='Sheet1 (2)'!$C$69,'Sheet1 (2)'!$D$69*('Sheet1 (2)'!$D$72-rave_index)/'Sheet1 (2)'!$D$72,IF(shee2!D716='Sheet1 (2)'!$C$70,'Sheet1 (2)'!$D$70*('Sheet1 (2)'!$D$72-rave_index)/'Sheet1 (2)'!$D$72,IF(shee2!D716='Sheet1 (2)'!$C$71,'Sheet1 (2)'!$D$71*('Sheet1 (2)'!$D$72-rave_index)/'Sheet1 (2)'!$D$72))))</f>
        <v>5</v>
      </c>
      <c r="AY716" s="157">
        <f>IF(IF(D716='Sheet1 (2)'!$C$69,'Sheet1 (2)'!$D$69*('Sheet1 (2)'!$D$72-rough_index)/'Sheet1 (2)'!$D$72,IF(shee2!D716='Sheet1 (2)'!$C$70,'Sheet1 (2)'!$D$70*('Sheet1 (2)'!$D$72-rough_index)/'Sheet1 (2)'!$D$72,IF(shee2!D716='Sheet1 (2)'!$C$71,'Sheet1 (2)'!$D$71*('Sheet1 (2)'!$D$72-rough_index)/'Sheet1 (2)'!$D$72)))&lt;0,0,IF(D716='Sheet1 (2)'!$C$69,'Sheet1 (2)'!$D$69*('Sheet1 (2)'!$D$72-rough_index)/'Sheet1 (2)'!$D$72,IF(shee2!D716='Sheet1 (2)'!$C$70,'Sheet1 (2)'!$D$70*('Sheet1 (2)'!$D$72-rough_index)/'Sheet1 (2)'!$D$72,IF(shee2!D716='Sheet1 (2)'!$C$71,'Sheet1 (2)'!$D$71*('Sheet1 (2)'!$D$72-rough_index)/'Sheet1 (2)'!$D$72))))</f>
        <v>3.3333333333333335</v>
      </c>
      <c r="AZ716" s="159">
        <f>+(AU716*'Sheet1 (2)'!$C$77)+(AV716*'Sheet1 (2)'!$C$78)+(AW716*'Sheet1 (2)'!$C$79)+(AX716*'Sheet1 (2)'!$C$80)+(AY716*'Sheet1 (2)'!$C$81)</f>
        <v>3.875</v>
      </c>
      <c r="BA716" s="213" t="str">
        <f t="shared" si="23"/>
        <v>Fair</v>
      </c>
      <c r="BE716">
        <f>IF(D716='Sheet1 (2)'!$C$61,'Sheet1 (2)'!$D$61*(counts^2)+'Sheet1 (2)'!$G$61*counts+'Sheet1 (2)'!$J$61,IF(D716='Sheet1 (2)'!$C$62,'Sheet1 (2)'!$D$62*counts+'Sheet1 (2)'!$G$62,IF(D716='Sheet1 (2)'!$C$63,'Sheet1 (2)'!$D$63*counts+'Sheet1 (2)'!$G$63,IF(D716='Sheet1 (2)'!$C$64,'Sheet1 (2)'!$D$64*counts+'Sheet1 (2)'!$G$64))))</f>
        <v>2.0984129299999998</v>
      </c>
    </row>
    <row r="717" spans="1:57" ht="12" customHeight="1">
      <c r="A717" s="145" t="s">
        <v>282</v>
      </c>
      <c r="B717" s="145" t="s">
        <v>76</v>
      </c>
      <c r="C717" s="170">
        <v>857</v>
      </c>
      <c r="D717" s="174" t="s">
        <v>77</v>
      </c>
      <c r="E717" s="171">
        <v>8.1999999999999993</v>
      </c>
      <c r="F717" s="171">
        <v>2.6</v>
      </c>
      <c r="G717" s="171" t="s">
        <v>77</v>
      </c>
      <c r="H717" s="171">
        <v>0.3</v>
      </c>
      <c r="I717" s="171" t="s">
        <v>77</v>
      </c>
      <c r="J717" s="173" t="s">
        <v>80</v>
      </c>
      <c r="K717" s="173" t="s">
        <v>80</v>
      </c>
      <c r="L717" s="169">
        <f>VLOOKUP(CONCATENATE(J717,K717),'Sheet1 (2)'!$J$6:$K$26,2,FALSE)</f>
        <v>0</v>
      </c>
      <c r="M717" s="173" t="s">
        <v>83</v>
      </c>
      <c r="N717" s="173" t="s">
        <v>82</v>
      </c>
      <c r="O717" s="168">
        <f>VLOOKUP(CONCATENATE(M717,N717),'Sheet1 (2)'!$L$6:$M$26,2,FALSE)</f>
        <v>18.75</v>
      </c>
      <c r="P717" s="173" t="s">
        <v>80</v>
      </c>
      <c r="Q717" s="173" t="s">
        <v>80</v>
      </c>
      <c r="R717" s="168">
        <f>VLOOKUP(CONCATENATE(P717,Q717),'Sheet1 (2)'!$N$6:$O$26,2,FALSE)</f>
        <v>0</v>
      </c>
      <c r="S717" s="173" t="s">
        <v>80</v>
      </c>
      <c r="T717" s="173" t="s">
        <v>80</v>
      </c>
      <c r="U717" s="168">
        <f>VLOOKUP(CONCATENATE(S717,T717),'Sheet1 (2)'!$P$6:$Q$26,2,FALSE)</f>
        <v>0</v>
      </c>
      <c r="V717" s="173" t="s">
        <v>80</v>
      </c>
      <c r="W717" s="173" t="s">
        <v>80</v>
      </c>
      <c r="X717" s="168">
        <f>VLOOKUP(CONCATENATE(V717,W717),'Sheet1 (2)'!$R$6:$S$26,2,FALSE)</f>
        <v>0</v>
      </c>
      <c r="Y717" s="173" t="s">
        <v>80</v>
      </c>
      <c r="Z717" s="173" t="s">
        <v>80</v>
      </c>
      <c r="AA717" s="168">
        <f>VLOOKUP(CONCATENATE(Y717,Z717),'Sheet1 (2)'!$T$6:$U$26,2,FALSE)</f>
        <v>0</v>
      </c>
      <c r="AB717" s="173" t="s">
        <v>80</v>
      </c>
      <c r="AC717" s="173" t="s">
        <v>80</v>
      </c>
      <c r="AD717" s="168">
        <f>VLOOKUP(CONCATENATE(AB717,AC717),'Sheet1 (2)'!$X$6:$Y$26,2,FALSE)</f>
        <v>0</v>
      </c>
      <c r="AE717" s="173" t="s">
        <v>82</v>
      </c>
      <c r="AF717" s="173" t="s">
        <v>81</v>
      </c>
      <c r="AG717" s="168">
        <f>VLOOKUP(CONCATENATE(AE717,AF717),'Sheet1 (2)'!$Z$6:$AA$26,2,FALSE)</f>
        <v>66</v>
      </c>
      <c r="AH717" s="172"/>
      <c r="AI717" s="175"/>
      <c r="AJ717" s="140"/>
      <c r="AK717" s="176" t="s">
        <v>282</v>
      </c>
      <c r="AL717" s="176" t="s">
        <v>76</v>
      </c>
      <c r="AM717" s="170">
        <f t="shared" si="22"/>
        <v>857</v>
      </c>
      <c r="AN717" s="147"/>
      <c r="AO717" s="155"/>
      <c r="AP717" s="156"/>
      <c r="AQ717" s="157">
        <v>2.539539247</v>
      </c>
      <c r="AR717" s="158"/>
      <c r="AS717" s="145">
        <f>LOOKUP(rufmkm,'Sheet1 (2)'!$V$62:$V$71,'Sheet1 (2)'!$W$62:$W$71)</f>
        <v>30</v>
      </c>
      <c r="AT717" s="140"/>
      <c r="AU717" s="157">
        <f>IF(IF(D717='Sheet1 (2)'!$C$69,'Sheet1 (2)'!$D$69*('Sheet1 (2)'!$D$72-rut_index)/'Sheet1 (2)'!$D$72,IF(shee2!D717='Sheet1 (2)'!$C$70,'Sheet1 (2)'!$D$70*('Sheet1 (2)'!$D$72-rut_index)/'Sheet1 (2)'!$D$72,IF(shee2!D717='Sheet1 (2)'!$C$71,'Sheet1 (2)'!$D$71*('Sheet1 (2)'!$D$72-rut_index)/'Sheet1 (2)'!$D$72)))&lt;0,0,IF(D717='Sheet1 (2)'!$C$69,'Sheet1 (2)'!$D$69*('Sheet1 (2)'!$D$72-rut_index)/'Sheet1 (2)'!$D$72,IF(shee2!D717='Sheet1 (2)'!$C$70,'Sheet1 (2)'!$D$70*('Sheet1 (2)'!$D$72-rut_index)/'Sheet1 (2)'!$D$72,IF(shee2!D717='Sheet1 (2)'!$C$71,'Sheet1 (2)'!$D$71*('Sheet1 (2)'!$D$72-rut_index)/'Sheet1 (2)'!$D$72))))</f>
        <v>5</v>
      </c>
      <c r="AV717" s="157">
        <f>IF(IF(D717='Sheet1 (2)'!$C$69,'Sheet1 (2)'!$D$69*('Sheet1 (2)'!$D$72-crack_s_index)/'Sheet1 (2)'!$D$72,IF(shee2!D717='Sheet1 (2)'!$C$70,'Sheet1 (2)'!$D$70*('Sheet1 (2)'!$D$72-crack_s_index)/'Sheet1 (2)'!$D$72,IF(shee2!D717='Sheet1 (2)'!$C$71,'Sheet1 (2)'!$D$71*('Sheet1 (2)'!$D$72-crack_s_index)/'Sheet1 (2)'!$D$72)))&lt;0,0,IF(D717='Sheet1 (2)'!$C$69,'Sheet1 (2)'!$D$69*('Sheet1 (2)'!$D$72-crack_s_index)/'Sheet1 (2)'!$D$72,IF(shee2!D717='Sheet1 (2)'!$C$70,'Sheet1 (2)'!$D$70*('Sheet1 (2)'!$D$72-crack_s_index)/'Sheet1 (2)'!$D$72,IF(shee2!D717='Sheet1 (2)'!$C$71,'Sheet1 (2)'!$D$71*('Sheet1 (2)'!$D$72-crack_s_index)/'Sheet1 (2)'!$D$72))))</f>
        <v>3.4375</v>
      </c>
      <c r="AW717" s="157">
        <f>IF(IF(D717='Sheet1 (2)'!$C$69,'Sheet1 (2)'!$D$69*('Sheet1 (2)'!$D$72-crack_t_index)/'Sheet1 (2)'!$D$72,IF(shee2!D717='Sheet1 (2)'!$C$70,'Sheet1 (2)'!$D$70*('Sheet1 (2)'!$D$72-crack_t_index)/'Sheet1 (2)'!$D$72,IF(shee2!D717='Sheet1 (2)'!$C$71,'Sheet1 (2)'!$D$71*('Sheet1 (2)'!$D$72-crack_t_index)/'Sheet1 (2)'!$D$72)))&lt;0,0,IF(D717='Sheet1 (2)'!$C$69,'Sheet1 (2)'!$D$69*('Sheet1 (2)'!$D$72-crack_t_index)/'Sheet1 (2)'!$D$72,IF(shee2!D717='Sheet1 (2)'!$C$70,'Sheet1 (2)'!$D$70*('Sheet1 (2)'!$D$72-crack_t_index)/'Sheet1 (2)'!$D$72,IF(shee2!D717='Sheet1 (2)'!$C$71,'Sheet1 (2)'!$D$71*('Sheet1 (2)'!$D$72-crack_t_index)/'Sheet1 (2)'!$D$72))))</f>
        <v>5</v>
      </c>
      <c r="AX717" s="157">
        <f>IF(IF(D717='Sheet1 (2)'!$C$69,'Sheet1 (2)'!$D$69*('Sheet1 (2)'!$D$72-rave_index)/'Sheet1 (2)'!$D$72,IF(shee2!D717='Sheet1 (2)'!$C$70,'Sheet1 (2)'!$D$70*('Sheet1 (2)'!$D$72-rave_index)/'Sheet1 (2)'!$D$72,IF(shee2!D717='Sheet1 (2)'!$C$71,'Sheet1 (2)'!$D$71*('Sheet1 (2)'!$D$72-rave_index)/'Sheet1 (2)'!$D$72)))&lt;0,0,IF(D717='Sheet1 (2)'!$C$69,'Sheet1 (2)'!$D$69*('Sheet1 (2)'!$D$72-rave_index)/'Sheet1 (2)'!$D$72,IF(shee2!D717='Sheet1 (2)'!$C$70,'Sheet1 (2)'!$D$70*('Sheet1 (2)'!$D$72-rave_index)/'Sheet1 (2)'!$D$72,IF(shee2!D717='Sheet1 (2)'!$C$71,'Sheet1 (2)'!$D$71*('Sheet1 (2)'!$D$72-rave_index)/'Sheet1 (2)'!$D$72))))</f>
        <v>5</v>
      </c>
      <c r="AY717" s="157">
        <f>IF(IF(D717='Sheet1 (2)'!$C$69,'Sheet1 (2)'!$D$69*('Sheet1 (2)'!$D$72-rough_index)/'Sheet1 (2)'!$D$72,IF(shee2!D717='Sheet1 (2)'!$C$70,'Sheet1 (2)'!$D$70*('Sheet1 (2)'!$D$72-rough_index)/'Sheet1 (2)'!$D$72,IF(shee2!D717='Sheet1 (2)'!$C$71,'Sheet1 (2)'!$D$71*('Sheet1 (2)'!$D$72-rough_index)/'Sheet1 (2)'!$D$72)))&lt;0,0,IF(D717='Sheet1 (2)'!$C$69,'Sheet1 (2)'!$D$69*('Sheet1 (2)'!$D$72-rough_index)/'Sheet1 (2)'!$D$72,IF(shee2!D717='Sheet1 (2)'!$C$70,'Sheet1 (2)'!$D$70*('Sheet1 (2)'!$D$72-rough_index)/'Sheet1 (2)'!$D$72,IF(shee2!D717='Sheet1 (2)'!$C$71,'Sheet1 (2)'!$D$71*('Sheet1 (2)'!$D$72-rough_index)/'Sheet1 (2)'!$D$72))))</f>
        <v>2.5</v>
      </c>
      <c r="AZ717" s="159">
        <f>+(AU717*'Sheet1 (2)'!$C$77)+(AV717*'Sheet1 (2)'!$C$78)+(AW717*'Sheet1 (2)'!$C$79)+(AX717*'Sheet1 (2)'!$C$80)+(AY717*'Sheet1 (2)'!$C$81)</f>
        <v>3.6875</v>
      </c>
      <c r="BA717" s="213" t="str">
        <f t="shared" si="23"/>
        <v>Fair</v>
      </c>
      <c r="BE717">
        <f>IF(D717='Sheet1 (2)'!$C$61,'Sheet1 (2)'!$D$61*(counts^2)+'Sheet1 (2)'!$G$61*counts+'Sheet1 (2)'!$J$61,IF(D717='Sheet1 (2)'!$C$62,'Sheet1 (2)'!$D$62*counts+'Sheet1 (2)'!$G$62,IF(D717='Sheet1 (2)'!$C$63,'Sheet1 (2)'!$D$63*counts+'Sheet1 (2)'!$G$63,IF(D717='Sheet1 (2)'!$C$64,'Sheet1 (2)'!$D$64*counts+'Sheet1 (2)'!$G$64))))</f>
        <v>2.0984129299999998</v>
      </c>
    </row>
    <row r="718" spans="1:57" ht="12" customHeight="1">
      <c r="A718" s="145" t="s">
        <v>282</v>
      </c>
      <c r="B718" s="145" t="s">
        <v>76</v>
      </c>
      <c r="C718" s="170">
        <v>858</v>
      </c>
      <c r="D718" s="174" t="s">
        <v>77</v>
      </c>
      <c r="E718" s="171">
        <v>8.1999999999999993</v>
      </c>
      <c r="F718" s="171">
        <v>2.6</v>
      </c>
      <c r="G718" s="171" t="s">
        <v>77</v>
      </c>
      <c r="H718" s="171">
        <v>0.3</v>
      </c>
      <c r="I718" s="171" t="s">
        <v>77</v>
      </c>
      <c r="J718" s="173" t="s">
        <v>80</v>
      </c>
      <c r="K718" s="173" t="s">
        <v>80</v>
      </c>
      <c r="L718" s="169">
        <f>VLOOKUP(CONCATENATE(J718,K718),'Sheet1 (2)'!$J$6:$K$26,2,FALSE)</f>
        <v>0</v>
      </c>
      <c r="M718" s="173" t="s">
        <v>83</v>
      </c>
      <c r="N718" s="173" t="s">
        <v>82</v>
      </c>
      <c r="O718" s="168">
        <f>VLOOKUP(CONCATENATE(M718,N718),'Sheet1 (2)'!$L$6:$M$26,2,FALSE)</f>
        <v>18.75</v>
      </c>
      <c r="P718" s="173" t="s">
        <v>80</v>
      </c>
      <c r="Q718" s="173" t="s">
        <v>80</v>
      </c>
      <c r="R718" s="168">
        <f>VLOOKUP(CONCATENATE(P718,Q718),'Sheet1 (2)'!$N$6:$O$26,2,FALSE)</f>
        <v>0</v>
      </c>
      <c r="S718" s="173" t="s">
        <v>80</v>
      </c>
      <c r="T718" s="173" t="s">
        <v>80</v>
      </c>
      <c r="U718" s="168">
        <f>VLOOKUP(CONCATENATE(S718,T718),'Sheet1 (2)'!$P$6:$Q$26,2,FALSE)</f>
        <v>0</v>
      </c>
      <c r="V718" s="173" t="s">
        <v>80</v>
      </c>
      <c r="W718" s="173" t="s">
        <v>80</v>
      </c>
      <c r="X718" s="168">
        <f>VLOOKUP(CONCATENATE(V718,W718),'Sheet1 (2)'!$R$6:$S$26,2,FALSE)</f>
        <v>0</v>
      </c>
      <c r="Y718" s="173" t="s">
        <v>80</v>
      </c>
      <c r="Z718" s="173" t="s">
        <v>80</v>
      </c>
      <c r="AA718" s="168">
        <f>VLOOKUP(CONCATENATE(Y718,Z718),'Sheet1 (2)'!$T$6:$U$26,2,FALSE)</f>
        <v>0</v>
      </c>
      <c r="AB718" s="173" t="s">
        <v>80</v>
      </c>
      <c r="AC718" s="173" t="s">
        <v>80</v>
      </c>
      <c r="AD718" s="168">
        <f>VLOOKUP(CONCATENATE(AB718,AC718),'Sheet1 (2)'!$X$6:$Y$26,2,FALSE)</f>
        <v>0</v>
      </c>
      <c r="AE718" s="173" t="s">
        <v>82</v>
      </c>
      <c r="AF718" s="173" t="s">
        <v>81</v>
      </c>
      <c r="AG718" s="168">
        <f>VLOOKUP(CONCATENATE(AE718,AF718),'Sheet1 (2)'!$Z$6:$AA$26,2,FALSE)</f>
        <v>66</v>
      </c>
      <c r="AH718" s="172"/>
      <c r="AI718" s="175"/>
      <c r="AJ718" s="140"/>
      <c r="AK718" s="176" t="s">
        <v>282</v>
      </c>
      <c r="AL718" s="176" t="s">
        <v>76</v>
      </c>
      <c r="AM718" s="170">
        <f t="shared" si="22"/>
        <v>858</v>
      </c>
      <c r="AN718" s="147"/>
      <c r="AO718" s="155"/>
      <c r="AP718" s="156"/>
      <c r="AQ718" s="157">
        <v>1.6367312133999998</v>
      </c>
      <c r="AR718" s="158"/>
      <c r="AS718" s="145">
        <f>LOOKUP(rufmkm,'Sheet1 (2)'!$V$62:$V$71,'Sheet1 (2)'!$W$62:$W$71)</f>
        <v>20</v>
      </c>
      <c r="AT718" s="140"/>
      <c r="AU718" s="157">
        <f>IF(IF(D718='Sheet1 (2)'!$C$69,'Sheet1 (2)'!$D$69*('Sheet1 (2)'!$D$72-rut_index)/'Sheet1 (2)'!$D$72,IF(shee2!D718='Sheet1 (2)'!$C$70,'Sheet1 (2)'!$D$70*('Sheet1 (2)'!$D$72-rut_index)/'Sheet1 (2)'!$D$72,IF(shee2!D718='Sheet1 (2)'!$C$71,'Sheet1 (2)'!$D$71*('Sheet1 (2)'!$D$72-rut_index)/'Sheet1 (2)'!$D$72)))&lt;0,0,IF(D718='Sheet1 (2)'!$C$69,'Sheet1 (2)'!$D$69*('Sheet1 (2)'!$D$72-rut_index)/'Sheet1 (2)'!$D$72,IF(shee2!D718='Sheet1 (2)'!$C$70,'Sheet1 (2)'!$D$70*('Sheet1 (2)'!$D$72-rut_index)/'Sheet1 (2)'!$D$72,IF(shee2!D718='Sheet1 (2)'!$C$71,'Sheet1 (2)'!$D$71*('Sheet1 (2)'!$D$72-rut_index)/'Sheet1 (2)'!$D$72))))</f>
        <v>5</v>
      </c>
      <c r="AV718" s="157">
        <f>IF(IF(D718='Sheet1 (2)'!$C$69,'Sheet1 (2)'!$D$69*('Sheet1 (2)'!$D$72-crack_s_index)/'Sheet1 (2)'!$D$72,IF(shee2!D718='Sheet1 (2)'!$C$70,'Sheet1 (2)'!$D$70*('Sheet1 (2)'!$D$72-crack_s_index)/'Sheet1 (2)'!$D$72,IF(shee2!D718='Sheet1 (2)'!$C$71,'Sheet1 (2)'!$D$71*('Sheet1 (2)'!$D$72-crack_s_index)/'Sheet1 (2)'!$D$72)))&lt;0,0,IF(D718='Sheet1 (2)'!$C$69,'Sheet1 (2)'!$D$69*('Sheet1 (2)'!$D$72-crack_s_index)/'Sheet1 (2)'!$D$72,IF(shee2!D718='Sheet1 (2)'!$C$70,'Sheet1 (2)'!$D$70*('Sheet1 (2)'!$D$72-crack_s_index)/'Sheet1 (2)'!$D$72,IF(shee2!D718='Sheet1 (2)'!$C$71,'Sheet1 (2)'!$D$71*('Sheet1 (2)'!$D$72-crack_s_index)/'Sheet1 (2)'!$D$72))))</f>
        <v>3.4375</v>
      </c>
      <c r="AW718" s="157">
        <f>IF(IF(D718='Sheet1 (2)'!$C$69,'Sheet1 (2)'!$D$69*('Sheet1 (2)'!$D$72-crack_t_index)/'Sheet1 (2)'!$D$72,IF(shee2!D718='Sheet1 (2)'!$C$70,'Sheet1 (2)'!$D$70*('Sheet1 (2)'!$D$72-crack_t_index)/'Sheet1 (2)'!$D$72,IF(shee2!D718='Sheet1 (2)'!$C$71,'Sheet1 (2)'!$D$71*('Sheet1 (2)'!$D$72-crack_t_index)/'Sheet1 (2)'!$D$72)))&lt;0,0,IF(D718='Sheet1 (2)'!$C$69,'Sheet1 (2)'!$D$69*('Sheet1 (2)'!$D$72-crack_t_index)/'Sheet1 (2)'!$D$72,IF(shee2!D718='Sheet1 (2)'!$C$70,'Sheet1 (2)'!$D$70*('Sheet1 (2)'!$D$72-crack_t_index)/'Sheet1 (2)'!$D$72,IF(shee2!D718='Sheet1 (2)'!$C$71,'Sheet1 (2)'!$D$71*('Sheet1 (2)'!$D$72-crack_t_index)/'Sheet1 (2)'!$D$72))))</f>
        <v>5</v>
      </c>
      <c r="AX718" s="157">
        <f>IF(IF(D718='Sheet1 (2)'!$C$69,'Sheet1 (2)'!$D$69*('Sheet1 (2)'!$D$72-rave_index)/'Sheet1 (2)'!$D$72,IF(shee2!D718='Sheet1 (2)'!$C$70,'Sheet1 (2)'!$D$70*('Sheet1 (2)'!$D$72-rave_index)/'Sheet1 (2)'!$D$72,IF(shee2!D718='Sheet1 (2)'!$C$71,'Sheet1 (2)'!$D$71*('Sheet1 (2)'!$D$72-rave_index)/'Sheet1 (2)'!$D$72)))&lt;0,0,IF(D718='Sheet1 (2)'!$C$69,'Sheet1 (2)'!$D$69*('Sheet1 (2)'!$D$72-rave_index)/'Sheet1 (2)'!$D$72,IF(shee2!D718='Sheet1 (2)'!$C$70,'Sheet1 (2)'!$D$70*('Sheet1 (2)'!$D$72-rave_index)/'Sheet1 (2)'!$D$72,IF(shee2!D718='Sheet1 (2)'!$C$71,'Sheet1 (2)'!$D$71*('Sheet1 (2)'!$D$72-rave_index)/'Sheet1 (2)'!$D$72))))</f>
        <v>5</v>
      </c>
      <c r="AY718" s="157">
        <f>IF(IF(D718='Sheet1 (2)'!$C$69,'Sheet1 (2)'!$D$69*('Sheet1 (2)'!$D$72-rough_index)/'Sheet1 (2)'!$D$72,IF(shee2!D718='Sheet1 (2)'!$C$70,'Sheet1 (2)'!$D$70*('Sheet1 (2)'!$D$72-rough_index)/'Sheet1 (2)'!$D$72,IF(shee2!D718='Sheet1 (2)'!$C$71,'Sheet1 (2)'!$D$71*('Sheet1 (2)'!$D$72-rough_index)/'Sheet1 (2)'!$D$72)))&lt;0,0,IF(D718='Sheet1 (2)'!$C$69,'Sheet1 (2)'!$D$69*('Sheet1 (2)'!$D$72-rough_index)/'Sheet1 (2)'!$D$72,IF(shee2!D718='Sheet1 (2)'!$C$70,'Sheet1 (2)'!$D$70*('Sheet1 (2)'!$D$72-rough_index)/'Sheet1 (2)'!$D$72,IF(shee2!D718='Sheet1 (2)'!$C$71,'Sheet1 (2)'!$D$71*('Sheet1 (2)'!$D$72-rough_index)/'Sheet1 (2)'!$D$72))))</f>
        <v>3.3333333333333335</v>
      </c>
      <c r="AZ718" s="159">
        <f>+(AU718*'Sheet1 (2)'!$C$77)+(AV718*'Sheet1 (2)'!$C$78)+(AW718*'Sheet1 (2)'!$C$79)+(AX718*'Sheet1 (2)'!$C$80)+(AY718*'Sheet1 (2)'!$C$81)</f>
        <v>3.9375</v>
      </c>
      <c r="BA718" s="213" t="str">
        <f t="shared" si="23"/>
        <v>Fair</v>
      </c>
      <c r="BE718">
        <f>IF(D718='Sheet1 (2)'!$C$61,'Sheet1 (2)'!$D$61*(counts^2)+'Sheet1 (2)'!$G$61*counts+'Sheet1 (2)'!$J$61,IF(D718='Sheet1 (2)'!$C$62,'Sheet1 (2)'!$D$62*counts+'Sheet1 (2)'!$G$62,IF(D718='Sheet1 (2)'!$C$63,'Sheet1 (2)'!$D$63*counts+'Sheet1 (2)'!$G$63,IF(D718='Sheet1 (2)'!$C$64,'Sheet1 (2)'!$D$64*counts+'Sheet1 (2)'!$G$64))))</f>
        <v>2.0984129299999998</v>
      </c>
    </row>
    <row r="719" spans="1:57" ht="12" customHeight="1">
      <c r="A719" s="145" t="s">
        <v>282</v>
      </c>
      <c r="B719" s="145" t="s">
        <v>76</v>
      </c>
      <c r="C719" s="170">
        <v>859</v>
      </c>
      <c r="D719" s="174" t="s">
        <v>77</v>
      </c>
      <c r="E719" s="171">
        <v>8.1999999999999993</v>
      </c>
      <c r="F719" s="171">
        <v>2.6</v>
      </c>
      <c r="G719" s="171" t="s">
        <v>77</v>
      </c>
      <c r="H719" s="171">
        <v>0.3</v>
      </c>
      <c r="I719" s="171" t="s">
        <v>77</v>
      </c>
      <c r="J719" s="173" t="s">
        <v>80</v>
      </c>
      <c r="K719" s="173" t="s">
        <v>80</v>
      </c>
      <c r="L719" s="169">
        <f>VLOOKUP(CONCATENATE(J719,K719),'Sheet1 (2)'!$J$6:$K$26,2,FALSE)</f>
        <v>0</v>
      </c>
      <c r="M719" s="173" t="s">
        <v>83</v>
      </c>
      <c r="N719" s="173" t="s">
        <v>83</v>
      </c>
      <c r="O719" s="168">
        <f>VLOOKUP(CONCATENATE(M719,N719),'Sheet1 (2)'!$L$6:$M$26,2,FALSE)</f>
        <v>37.5</v>
      </c>
      <c r="P719" s="173" t="s">
        <v>83</v>
      </c>
      <c r="Q719" s="173" t="s">
        <v>83</v>
      </c>
      <c r="R719" s="168">
        <f>VLOOKUP(CONCATENATE(P719,Q719),'Sheet1 (2)'!$N$6:$O$26,2,FALSE)</f>
        <v>37.5</v>
      </c>
      <c r="S719" s="173" t="s">
        <v>80</v>
      </c>
      <c r="T719" s="173" t="s">
        <v>80</v>
      </c>
      <c r="U719" s="168">
        <f>VLOOKUP(CONCATENATE(S719,T719),'Sheet1 (2)'!$P$6:$Q$26,2,FALSE)</f>
        <v>0</v>
      </c>
      <c r="V719" s="173" t="s">
        <v>80</v>
      </c>
      <c r="W719" s="173" t="s">
        <v>80</v>
      </c>
      <c r="X719" s="168">
        <f>VLOOKUP(CONCATENATE(V719,W719),'Sheet1 (2)'!$R$6:$S$26,2,FALSE)</f>
        <v>0</v>
      </c>
      <c r="Y719" s="173" t="s">
        <v>80</v>
      </c>
      <c r="Z719" s="173" t="s">
        <v>80</v>
      </c>
      <c r="AA719" s="168">
        <f>VLOOKUP(CONCATENATE(Y719,Z719),'Sheet1 (2)'!$T$6:$U$26,2,FALSE)</f>
        <v>0</v>
      </c>
      <c r="AB719" s="173" t="s">
        <v>80</v>
      </c>
      <c r="AC719" s="173" t="s">
        <v>80</v>
      </c>
      <c r="AD719" s="168">
        <f>VLOOKUP(CONCATENATE(AB719,AC719),'Sheet1 (2)'!$X$6:$Y$26,2,FALSE)</f>
        <v>0</v>
      </c>
      <c r="AE719" s="173" t="s">
        <v>82</v>
      </c>
      <c r="AF719" s="173" t="s">
        <v>81</v>
      </c>
      <c r="AG719" s="168">
        <f>VLOOKUP(CONCATENATE(AE719,AF719),'Sheet1 (2)'!$Z$6:$AA$26,2,FALSE)</f>
        <v>66</v>
      </c>
      <c r="AH719" s="172"/>
      <c r="AI719" s="175"/>
      <c r="AJ719" s="140"/>
      <c r="AK719" s="176" t="s">
        <v>282</v>
      </c>
      <c r="AL719" s="176" t="s">
        <v>76</v>
      </c>
      <c r="AM719" s="170">
        <f t="shared" si="22"/>
        <v>859</v>
      </c>
      <c r="AN719" s="147"/>
      <c r="AO719" s="155"/>
      <c r="AP719" s="156"/>
      <c r="AQ719" s="157">
        <v>1.8623922157999999</v>
      </c>
      <c r="AR719" s="158"/>
      <c r="AS719" s="145">
        <f>LOOKUP(rufmkm,'Sheet1 (2)'!$V$62:$V$71,'Sheet1 (2)'!$W$62:$W$71)</f>
        <v>20</v>
      </c>
      <c r="AT719" s="140"/>
      <c r="AU719" s="157">
        <f>IF(IF(D719='Sheet1 (2)'!$C$69,'Sheet1 (2)'!$D$69*('Sheet1 (2)'!$D$72-rut_index)/'Sheet1 (2)'!$D$72,IF(shee2!D719='Sheet1 (2)'!$C$70,'Sheet1 (2)'!$D$70*('Sheet1 (2)'!$D$72-rut_index)/'Sheet1 (2)'!$D$72,IF(shee2!D719='Sheet1 (2)'!$C$71,'Sheet1 (2)'!$D$71*('Sheet1 (2)'!$D$72-rut_index)/'Sheet1 (2)'!$D$72)))&lt;0,0,IF(D719='Sheet1 (2)'!$C$69,'Sheet1 (2)'!$D$69*('Sheet1 (2)'!$D$72-rut_index)/'Sheet1 (2)'!$D$72,IF(shee2!D719='Sheet1 (2)'!$C$70,'Sheet1 (2)'!$D$70*('Sheet1 (2)'!$D$72-rut_index)/'Sheet1 (2)'!$D$72,IF(shee2!D719='Sheet1 (2)'!$C$71,'Sheet1 (2)'!$D$71*('Sheet1 (2)'!$D$72-rut_index)/'Sheet1 (2)'!$D$72))))</f>
        <v>5</v>
      </c>
      <c r="AV719" s="157">
        <f>IF(IF(D719='Sheet1 (2)'!$C$69,'Sheet1 (2)'!$D$69*('Sheet1 (2)'!$D$72-crack_s_index)/'Sheet1 (2)'!$D$72,IF(shee2!D719='Sheet1 (2)'!$C$70,'Sheet1 (2)'!$D$70*('Sheet1 (2)'!$D$72-crack_s_index)/'Sheet1 (2)'!$D$72,IF(shee2!D719='Sheet1 (2)'!$C$71,'Sheet1 (2)'!$D$71*('Sheet1 (2)'!$D$72-crack_s_index)/'Sheet1 (2)'!$D$72)))&lt;0,0,IF(D719='Sheet1 (2)'!$C$69,'Sheet1 (2)'!$D$69*('Sheet1 (2)'!$D$72-crack_s_index)/'Sheet1 (2)'!$D$72,IF(shee2!D719='Sheet1 (2)'!$C$70,'Sheet1 (2)'!$D$70*('Sheet1 (2)'!$D$72-crack_s_index)/'Sheet1 (2)'!$D$72,IF(shee2!D719='Sheet1 (2)'!$C$71,'Sheet1 (2)'!$D$71*('Sheet1 (2)'!$D$72-crack_s_index)/'Sheet1 (2)'!$D$72))))</f>
        <v>1.875</v>
      </c>
      <c r="AW719" s="157">
        <f>IF(IF(D719='Sheet1 (2)'!$C$69,'Sheet1 (2)'!$D$69*('Sheet1 (2)'!$D$72-crack_t_index)/'Sheet1 (2)'!$D$72,IF(shee2!D719='Sheet1 (2)'!$C$70,'Sheet1 (2)'!$D$70*('Sheet1 (2)'!$D$72-crack_t_index)/'Sheet1 (2)'!$D$72,IF(shee2!D719='Sheet1 (2)'!$C$71,'Sheet1 (2)'!$D$71*('Sheet1 (2)'!$D$72-crack_t_index)/'Sheet1 (2)'!$D$72)))&lt;0,0,IF(D719='Sheet1 (2)'!$C$69,'Sheet1 (2)'!$D$69*('Sheet1 (2)'!$D$72-crack_t_index)/'Sheet1 (2)'!$D$72,IF(shee2!D719='Sheet1 (2)'!$C$70,'Sheet1 (2)'!$D$70*('Sheet1 (2)'!$D$72-crack_t_index)/'Sheet1 (2)'!$D$72,IF(shee2!D719='Sheet1 (2)'!$C$71,'Sheet1 (2)'!$D$71*('Sheet1 (2)'!$D$72-crack_t_index)/'Sheet1 (2)'!$D$72))))</f>
        <v>1.875</v>
      </c>
      <c r="AX719" s="157">
        <f>IF(IF(D719='Sheet1 (2)'!$C$69,'Sheet1 (2)'!$D$69*('Sheet1 (2)'!$D$72-rave_index)/'Sheet1 (2)'!$D$72,IF(shee2!D719='Sheet1 (2)'!$C$70,'Sheet1 (2)'!$D$70*('Sheet1 (2)'!$D$72-rave_index)/'Sheet1 (2)'!$D$72,IF(shee2!D719='Sheet1 (2)'!$C$71,'Sheet1 (2)'!$D$71*('Sheet1 (2)'!$D$72-rave_index)/'Sheet1 (2)'!$D$72)))&lt;0,0,IF(D719='Sheet1 (2)'!$C$69,'Sheet1 (2)'!$D$69*('Sheet1 (2)'!$D$72-rave_index)/'Sheet1 (2)'!$D$72,IF(shee2!D719='Sheet1 (2)'!$C$70,'Sheet1 (2)'!$D$70*('Sheet1 (2)'!$D$72-rave_index)/'Sheet1 (2)'!$D$72,IF(shee2!D719='Sheet1 (2)'!$C$71,'Sheet1 (2)'!$D$71*('Sheet1 (2)'!$D$72-rave_index)/'Sheet1 (2)'!$D$72))))</f>
        <v>5</v>
      </c>
      <c r="AY719" s="157">
        <f>IF(IF(D719='Sheet1 (2)'!$C$69,'Sheet1 (2)'!$D$69*('Sheet1 (2)'!$D$72-rough_index)/'Sheet1 (2)'!$D$72,IF(shee2!D719='Sheet1 (2)'!$C$70,'Sheet1 (2)'!$D$70*('Sheet1 (2)'!$D$72-rough_index)/'Sheet1 (2)'!$D$72,IF(shee2!D719='Sheet1 (2)'!$C$71,'Sheet1 (2)'!$D$71*('Sheet1 (2)'!$D$72-rough_index)/'Sheet1 (2)'!$D$72)))&lt;0,0,IF(D719='Sheet1 (2)'!$C$69,'Sheet1 (2)'!$D$69*('Sheet1 (2)'!$D$72-rough_index)/'Sheet1 (2)'!$D$72,IF(shee2!D719='Sheet1 (2)'!$C$70,'Sheet1 (2)'!$D$70*('Sheet1 (2)'!$D$72-rough_index)/'Sheet1 (2)'!$D$72,IF(shee2!D719='Sheet1 (2)'!$C$71,'Sheet1 (2)'!$D$71*('Sheet1 (2)'!$D$72-rough_index)/'Sheet1 (2)'!$D$72))))</f>
        <v>3.3333333333333335</v>
      </c>
      <c r="AZ719" s="159">
        <f>+(AU719*'Sheet1 (2)'!$C$77)+(AV719*'Sheet1 (2)'!$C$78)+(AW719*'Sheet1 (2)'!$C$79)+(AX719*'Sheet1 (2)'!$C$80)+(AY719*'Sheet1 (2)'!$C$81)</f>
        <v>3.25</v>
      </c>
      <c r="BA719" s="213" t="str">
        <f t="shared" si="23"/>
        <v>Fair</v>
      </c>
      <c r="BE719">
        <f>IF(D719='Sheet1 (2)'!$C$61,'Sheet1 (2)'!$D$61*(counts^2)+'Sheet1 (2)'!$G$61*counts+'Sheet1 (2)'!$J$61,IF(D719='Sheet1 (2)'!$C$62,'Sheet1 (2)'!$D$62*counts+'Sheet1 (2)'!$G$62,IF(D719='Sheet1 (2)'!$C$63,'Sheet1 (2)'!$D$63*counts+'Sheet1 (2)'!$G$63,IF(D719='Sheet1 (2)'!$C$64,'Sheet1 (2)'!$D$64*counts+'Sheet1 (2)'!$G$64))))</f>
        <v>2.0984129299999998</v>
      </c>
    </row>
    <row r="720" spans="1:57" ht="12" customHeight="1">
      <c r="A720" s="145" t="s">
        <v>282</v>
      </c>
      <c r="B720" s="145" t="s">
        <v>76</v>
      </c>
      <c r="C720" s="170">
        <v>860</v>
      </c>
      <c r="D720" s="174" t="s">
        <v>77</v>
      </c>
      <c r="E720" s="171">
        <v>8.1999999999999993</v>
      </c>
      <c r="F720" s="171">
        <v>2.6</v>
      </c>
      <c r="G720" s="171" t="s">
        <v>77</v>
      </c>
      <c r="H720" s="171">
        <v>0.3</v>
      </c>
      <c r="I720" s="171" t="s">
        <v>77</v>
      </c>
      <c r="J720" s="173" t="s">
        <v>80</v>
      </c>
      <c r="K720" s="173" t="s">
        <v>80</v>
      </c>
      <c r="L720" s="169">
        <f>VLOOKUP(CONCATENATE(J720,K720),'Sheet1 (2)'!$J$6:$K$26,2,FALSE)</f>
        <v>0</v>
      </c>
      <c r="M720" s="173" t="s">
        <v>80</v>
      </c>
      <c r="N720" s="173" t="s">
        <v>80</v>
      </c>
      <c r="O720" s="168">
        <f>VLOOKUP(CONCATENATE(M720,N720),'Sheet1 (2)'!$L$6:$M$26,2,FALSE)</f>
        <v>0</v>
      </c>
      <c r="P720" s="173" t="s">
        <v>80</v>
      </c>
      <c r="Q720" s="173" t="s">
        <v>80</v>
      </c>
      <c r="R720" s="168">
        <f>VLOOKUP(CONCATENATE(P720,Q720),'Sheet1 (2)'!$N$6:$O$26,2,FALSE)</f>
        <v>0</v>
      </c>
      <c r="S720" s="173" t="s">
        <v>80</v>
      </c>
      <c r="T720" s="173" t="s">
        <v>80</v>
      </c>
      <c r="U720" s="168">
        <f>VLOOKUP(CONCATENATE(S720,T720),'Sheet1 (2)'!$P$6:$Q$26,2,FALSE)</f>
        <v>0</v>
      </c>
      <c r="V720" s="173" t="s">
        <v>80</v>
      </c>
      <c r="W720" s="173" t="s">
        <v>80</v>
      </c>
      <c r="X720" s="168">
        <f>VLOOKUP(CONCATENATE(V720,W720),'Sheet1 (2)'!$R$6:$S$26,2,FALSE)</f>
        <v>0</v>
      </c>
      <c r="Y720" s="173" t="s">
        <v>80</v>
      </c>
      <c r="Z720" s="173" t="s">
        <v>80</v>
      </c>
      <c r="AA720" s="168">
        <f>VLOOKUP(CONCATENATE(Y720,Z720),'Sheet1 (2)'!$T$6:$U$26,2,FALSE)</f>
        <v>0</v>
      </c>
      <c r="AB720" s="173" t="s">
        <v>80</v>
      </c>
      <c r="AC720" s="173" t="s">
        <v>80</v>
      </c>
      <c r="AD720" s="168">
        <f>VLOOKUP(CONCATENATE(AB720,AC720),'Sheet1 (2)'!$X$6:$Y$26,2,FALSE)</f>
        <v>0</v>
      </c>
      <c r="AE720" s="173" t="s">
        <v>82</v>
      </c>
      <c r="AF720" s="173" t="s">
        <v>81</v>
      </c>
      <c r="AG720" s="168">
        <f>VLOOKUP(CONCATENATE(AE720,AF720),'Sheet1 (2)'!$Z$6:$AA$26,2,FALSE)</f>
        <v>66</v>
      </c>
      <c r="AH720" s="172"/>
      <c r="AI720" s="175"/>
      <c r="AJ720" s="140"/>
      <c r="AK720" s="176" t="s">
        <v>282</v>
      </c>
      <c r="AL720" s="176" t="s">
        <v>76</v>
      </c>
      <c r="AM720" s="170">
        <f t="shared" si="22"/>
        <v>860</v>
      </c>
      <c r="AN720" s="147"/>
      <c r="AO720" s="155"/>
      <c r="AP720" s="156"/>
      <c r="AQ720" s="157">
        <v>1.9261366756</v>
      </c>
      <c r="AR720" s="158"/>
      <c r="AS720" s="145">
        <f>LOOKUP(rufmkm,'Sheet1 (2)'!$V$62:$V$71,'Sheet1 (2)'!$W$62:$W$71)</f>
        <v>20</v>
      </c>
      <c r="AT720" s="140"/>
      <c r="AU720" s="157">
        <f>IF(IF(D720='Sheet1 (2)'!$C$69,'Sheet1 (2)'!$D$69*('Sheet1 (2)'!$D$72-rut_index)/'Sheet1 (2)'!$D$72,IF(shee2!D720='Sheet1 (2)'!$C$70,'Sheet1 (2)'!$D$70*('Sheet1 (2)'!$D$72-rut_index)/'Sheet1 (2)'!$D$72,IF(shee2!D720='Sheet1 (2)'!$C$71,'Sheet1 (2)'!$D$71*('Sheet1 (2)'!$D$72-rut_index)/'Sheet1 (2)'!$D$72)))&lt;0,0,IF(D720='Sheet1 (2)'!$C$69,'Sheet1 (2)'!$D$69*('Sheet1 (2)'!$D$72-rut_index)/'Sheet1 (2)'!$D$72,IF(shee2!D720='Sheet1 (2)'!$C$70,'Sheet1 (2)'!$D$70*('Sheet1 (2)'!$D$72-rut_index)/'Sheet1 (2)'!$D$72,IF(shee2!D720='Sheet1 (2)'!$C$71,'Sheet1 (2)'!$D$71*('Sheet1 (2)'!$D$72-rut_index)/'Sheet1 (2)'!$D$72))))</f>
        <v>5</v>
      </c>
      <c r="AV720" s="157">
        <f>IF(IF(D720='Sheet1 (2)'!$C$69,'Sheet1 (2)'!$D$69*('Sheet1 (2)'!$D$72-crack_s_index)/'Sheet1 (2)'!$D$72,IF(shee2!D720='Sheet1 (2)'!$C$70,'Sheet1 (2)'!$D$70*('Sheet1 (2)'!$D$72-crack_s_index)/'Sheet1 (2)'!$D$72,IF(shee2!D720='Sheet1 (2)'!$C$71,'Sheet1 (2)'!$D$71*('Sheet1 (2)'!$D$72-crack_s_index)/'Sheet1 (2)'!$D$72)))&lt;0,0,IF(D720='Sheet1 (2)'!$C$69,'Sheet1 (2)'!$D$69*('Sheet1 (2)'!$D$72-crack_s_index)/'Sheet1 (2)'!$D$72,IF(shee2!D720='Sheet1 (2)'!$C$70,'Sheet1 (2)'!$D$70*('Sheet1 (2)'!$D$72-crack_s_index)/'Sheet1 (2)'!$D$72,IF(shee2!D720='Sheet1 (2)'!$C$71,'Sheet1 (2)'!$D$71*('Sheet1 (2)'!$D$72-crack_s_index)/'Sheet1 (2)'!$D$72))))</f>
        <v>5</v>
      </c>
      <c r="AW720" s="157">
        <f>IF(IF(D720='Sheet1 (2)'!$C$69,'Sheet1 (2)'!$D$69*('Sheet1 (2)'!$D$72-crack_t_index)/'Sheet1 (2)'!$D$72,IF(shee2!D720='Sheet1 (2)'!$C$70,'Sheet1 (2)'!$D$70*('Sheet1 (2)'!$D$72-crack_t_index)/'Sheet1 (2)'!$D$72,IF(shee2!D720='Sheet1 (2)'!$C$71,'Sheet1 (2)'!$D$71*('Sheet1 (2)'!$D$72-crack_t_index)/'Sheet1 (2)'!$D$72)))&lt;0,0,IF(D720='Sheet1 (2)'!$C$69,'Sheet1 (2)'!$D$69*('Sheet1 (2)'!$D$72-crack_t_index)/'Sheet1 (2)'!$D$72,IF(shee2!D720='Sheet1 (2)'!$C$70,'Sheet1 (2)'!$D$70*('Sheet1 (2)'!$D$72-crack_t_index)/'Sheet1 (2)'!$D$72,IF(shee2!D720='Sheet1 (2)'!$C$71,'Sheet1 (2)'!$D$71*('Sheet1 (2)'!$D$72-crack_t_index)/'Sheet1 (2)'!$D$72))))</f>
        <v>5</v>
      </c>
      <c r="AX720" s="157">
        <f>IF(IF(D720='Sheet1 (2)'!$C$69,'Sheet1 (2)'!$D$69*('Sheet1 (2)'!$D$72-rave_index)/'Sheet1 (2)'!$D$72,IF(shee2!D720='Sheet1 (2)'!$C$70,'Sheet1 (2)'!$D$70*('Sheet1 (2)'!$D$72-rave_index)/'Sheet1 (2)'!$D$72,IF(shee2!D720='Sheet1 (2)'!$C$71,'Sheet1 (2)'!$D$71*('Sheet1 (2)'!$D$72-rave_index)/'Sheet1 (2)'!$D$72)))&lt;0,0,IF(D720='Sheet1 (2)'!$C$69,'Sheet1 (2)'!$D$69*('Sheet1 (2)'!$D$72-rave_index)/'Sheet1 (2)'!$D$72,IF(shee2!D720='Sheet1 (2)'!$C$70,'Sheet1 (2)'!$D$70*('Sheet1 (2)'!$D$72-rave_index)/'Sheet1 (2)'!$D$72,IF(shee2!D720='Sheet1 (2)'!$C$71,'Sheet1 (2)'!$D$71*('Sheet1 (2)'!$D$72-rave_index)/'Sheet1 (2)'!$D$72))))</f>
        <v>5</v>
      </c>
      <c r="AY720" s="157">
        <f>IF(IF(D720='Sheet1 (2)'!$C$69,'Sheet1 (2)'!$D$69*('Sheet1 (2)'!$D$72-rough_index)/'Sheet1 (2)'!$D$72,IF(shee2!D720='Sheet1 (2)'!$C$70,'Sheet1 (2)'!$D$70*('Sheet1 (2)'!$D$72-rough_index)/'Sheet1 (2)'!$D$72,IF(shee2!D720='Sheet1 (2)'!$C$71,'Sheet1 (2)'!$D$71*('Sheet1 (2)'!$D$72-rough_index)/'Sheet1 (2)'!$D$72)))&lt;0,0,IF(D720='Sheet1 (2)'!$C$69,'Sheet1 (2)'!$D$69*('Sheet1 (2)'!$D$72-rough_index)/'Sheet1 (2)'!$D$72,IF(shee2!D720='Sheet1 (2)'!$C$70,'Sheet1 (2)'!$D$70*('Sheet1 (2)'!$D$72-rough_index)/'Sheet1 (2)'!$D$72,IF(shee2!D720='Sheet1 (2)'!$C$71,'Sheet1 (2)'!$D$71*('Sheet1 (2)'!$D$72-rough_index)/'Sheet1 (2)'!$D$72))))</f>
        <v>3.3333333333333335</v>
      </c>
      <c r="AZ720" s="159">
        <f>+(AU720*'Sheet1 (2)'!$C$77)+(AV720*'Sheet1 (2)'!$C$78)+(AW720*'Sheet1 (2)'!$C$79)+(AX720*'Sheet1 (2)'!$C$80)+(AY720*'Sheet1 (2)'!$C$81)</f>
        <v>4.5</v>
      </c>
      <c r="BA720" s="213" t="str">
        <f t="shared" si="23"/>
        <v>Good</v>
      </c>
      <c r="BE720">
        <f>IF(D720='Sheet1 (2)'!$C$61,'Sheet1 (2)'!$D$61*(counts^2)+'Sheet1 (2)'!$G$61*counts+'Sheet1 (2)'!$J$61,IF(D720='Sheet1 (2)'!$C$62,'Sheet1 (2)'!$D$62*counts+'Sheet1 (2)'!$G$62,IF(D720='Sheet1 (2)'!$C$63,'Sheet1 (2)'!$D$63*counts+'Sheet1 (2)'!$G$63,IF(D720='Sheet1 (2)'!$C$64,'Sheet1 (2)'!$D$64*counts+'Sheet1 (2)'!$G$64))))</f>
        <v>2.0984129299999998</v>
      </c>
    </row>
    <row r="721" spans="1:57" ht="12" customHeight="1">
      <c r="A721" s="145" t="s">
        <v>282</v>
      </c>
      <c r="B721" s="145" t="s">
        <v>76</v>
      </c>
      <c r="C721" s="170">
        <v>861</v>
      </c>
      <c r="D721" s="174" t="s">
        <v>77</v>
      </c>
      <c r="E721" s="171">
        <v>8.1999999999999993</v>
      </c>
      <c r="F721" s="171">
        <v>2.6</v>
      </c>
      <c r="G721" s="171" t="s">
        <v>77</v>
      </c>
      <c r="H721" s="171">
        <v>0.3</v>
      </c>
      <c r="I721" s="171" t="s">
        <v>77</v>
      </c>
      <c r="J721" s="173" t="s">
        <v>80</v>
      </c>
      <c r="K721" s="173" t="s">
        <v>80</v>
      </c>
      <c r="L721" s="169">
        <f>VLOOKUP(CONCATENATE(J721,K721),'Sheet1 (2)'!$J$6:$K$26,2,FALSE)</f>
        <v>0</v>
      </c>
      <c r="M721" s="173" t="s">
        <v>80</v>
      </c>
      <c r="N721" s="173" t="s">
        <v>80</v>
      </c>
      <c r="O721" s="168">
        <f>VLOOKUP(CONCATENATE(M721,N721),'Sheet1 (2)'!$L$6:$M$26,2,FALSE)</f>
        <v>0</v>
      </c>
      <c r="P721" s="173" t="s">
        <v>80</v>
      </c>
      <c r="Q721" s="173" t="s">
        <v>80</v>
      </c>
      <c r="R721" s="168">
        <f>VLOOKUP(CONCATENATE(P721,Q721),'Sheet1 (2)'!$N$6:$O$26,2,FALSE)</f>
        <v>0</v>
      </c>
      <c r="S721" s="173" t="s">
        <v>80</v>
      </c>
      <c r="T721" s="173" t="s">
        <v>80</v>
      </c>
      <c r="U721" s="168">
        <f>VLOOKUP(CONCATENATE(S721,T721),'Sheet1 (2)'!$P$6:$Q$26,2,FALSE)</f>
        <v>0</v>
      </c>
      <c r="V721" s="173" t="s">
        <v>80</v>
      </c>
      <c r="W721" s="173" t="s">
        <v>80</v>
      </c>
      <c r="X721" s="168">
        <f>VLOOKUP(CONCATENATE(V721,W721),'Sheet1 (2)'!$R$6:$S$26,2,FALSE)</f>
        <v>0</v>
      </c>
      <c r="Y721" s="173" t="s">
        <v>80</v>
      </c>
      <c r="Z721" s="173" t="s">
        <v>80</v>
      </c>
      <c r="AA721" s="168">
        <f>VLOOKUP(CONCATENATE(Y721,Z721),'Sheet1 (2)'!$T$6:$U$26,2,FALSE)</f>
        <v>0</v>
      </c>
      <c r="AB721" s="173" t="s">
        <v>80</v>
      </c>
      <c r="AC721" s="173" t="s">
        <v>80</v>
      </c>
      <c r="AD721" s="168">
        <f>VLOOKUP(CONCATENATE(AB721,AC721),'Sheet1 (2)'!$X$6:$Y$26,2,FALSE)</f>
        <v>0</v>
      </c>
      <c r="AE721" s="173" t="s">
        <v>82</v>
      </c>
      <c r="AF721" s="173" t="s">
        <v>81</v>
      </c>
      <c r="AG721" s="168">
        <f>VLOOKUP(CONCATENATE(AE721,AF721),'Sheet1 (2)'!$Z$6:$AA$26,2,FALSE)</f>
        <v>66</v>
      </c>
      <c r="AH721" s="172"/>
      <c r="AI721" s="175"/>
      <c r="AJ721" s="140"/>
      <c r="AK721" s="176" t="s">
        <v>282</v>
      </c>
      <c r="AL721" s="176" t="s">
        <v>76</v>
      </c>
      <c r="AM721" s="170">
        <f t="shared" si="22"/>
        <v>861</v>
      </c>
      <c r="AN721" s="147"/>
      <c r="AO721" s="155" t="s">
        <v>450</v>
      </c>
      <c r="AP721" s="156"/>
      <c r="AQ721" s="157">
        <v>2.0297640907999996</v>
      </c>
      <c r="AR721" s="158"/>
      <c r="AS721" s="145">
        <f>LOOKUP(rufmkm,'Sheet1 (2)'!$V$62:$V$71,'Sheet1 (2)'!$W$62:$W$71)</f>
        <v>30</v>
      </c>
      <c r="AT721" s="140"/>
      <c r="AU721" s="157">
        <f>IF(IF(D721='Sheet1 (2)'!$C$69,'Sheet1 (2)'!$D$69*('Sheet1 (2)'!$D$72-rut_index)/'Sheet1 (2)'!$D$72,IF(shee2!D721='Sheet1 (2)'!$C$70,'Sheet1 (2)'!$D$70*('Sheet1 (2)'!$D$72-rut_index)/'Sheet1 (2)'!$D$72,IF(shee2!D721='Sheet1 (2)'!$C$71,'Sheet1 (2)'!$D$71*('Sheet1 (2)'!$D$72-rut_index)/'Sheet1 (2)'!$D$72)))&lt;0,0,IF(D721='Sheet1 (2)'!$C$69,'Sheet1 (2)'!$D$69*('Sheet1 (2)'!$D$72-rut_index)/'Sheet1 (2)'!$D$72,IF(shee2!D721='Sheet1 (2)'!$C$70,'Sheet1 (2)'!$D$70*('Sheet1 (2)'!$D$72-rut_index)/'Sheet1 (2)'!$D$72,IF(shee2!D721='Sheet1 (2)'!$C$71,'Sheet1 (2)'!$D$71*('Sheet1 (2)'!$D$72-rut_index)/'Sheet1 (2)'!$D$72))))</f>
        <v>5</v>
      </c>
      <c r="AV721" s="157">
        <f>IF(IF(D721='Sheet1 (2)'!$C$69,'Sheet1 (2)'!$D$69*('Sheet1 (2)'!$D$72-crack_s_index)/'Sheet1 (2)'!$D$72,IF(shee2!D721='Sheet1 (2)'!$C$70,'Sheet1 (2)'!$D$70*('Sheet1 (2)'!$D$72-crack_s_index)/'Sheet1 (2)'!$D$72,IF(shee2!D721='Sheet1 (2)'!$C$71,'Sheet1 (2)'!$D$71*('Sheet1 (2)'!$D$72-crack_s_index)/'Sheet1 (2)'!$D$72)))&lt;0,0,IF(D721='Sheet1 (2)'!$C$69,'Sheet1 (2)'!$D$69*('Sheet1 (2)'!$D$72-crack_s_index)/'Sheet1 (2)'!$D$72,IF(shee2!D721='Sheet1 (2)'!$C$70,'Sheet1 (2)'!$D$70*('Sheet1 (2)'!$D$72-crack_s_index)/'Sheet1 (2)'!$D$72,IF(shee2!D721='Sheet1 (2)'!$C$71,'Sheet1 (2)'!$D$71*('Sheet1 (2)'!$D$72-crack_s_index)/'Sheet1 (2)'!$D$72))))</f>
        <v>5</v>
      </c>
      <c r="AW721" s="157">
        <f>IF(IF(D721='Sheet1 (2)'!$C$69,'Sheet1 (2)'!$D$69*('Sheet1 (2)'!$D$72-crack_t_index)/'Sheet1 (2)'!$D$72,IF(shee2!D721='Sheet1 (2)'!$C$70,'Sheet1 (2)'!$D$70*('Sheet1 (2)'!$D$72-crack_t_index)/'Sheet1 (2)'!$D$72,IF(shee2!D721='Sheet1 (2)'!$C$71,'Sheet1 (2)'!$D$71*('Sheet1 (2)'!$D$72-crack_t_index)/'Sheet1 (2)'!$D$72)))&lt;0,0,IF(D721='Sheet1 (2)'!$C$69,'Sheet1 (2)'!$D$69*('Sheet1 (2)'!$D$72-crack_t_index)/'Sheet1 (2)'!$D$72,IF(shee2!D721='Sheet1 (2)'!$C$70,'Sheet1 (2)'!$D$70*('Sheet1 (2)'!$D$72-crack_t_index)/'Sheet1 (2)'!$D$72,IF(shee2!D721='Sheet1 (2)'!$C$71,'Sheet1 (2)'!$D$71*('Sheet1 (2)'!$D$72-crack_t_index)/'Sheet1 (2)'!$D$72))))</f>
        <v>5</v>
      </c>
      <c r="AX721" s="157">
        <f>IF(IF(D721='Sheet1 (2)'!$C$69,'Sheet1 (2)'!$D$69*('Sheet1 (2)'!$D$72-rave_index)/'Sheet1 (2)'!$D$72,IF(shee2!D721='Sheet1 (2)'!$C$70,'Sheet1 (2)'!$D$70*('Sheet1 (2)'!$D$72-rave_index)/'Sheet1 (2)'!$D$72,IF(shee2!D721='Sheet1 (2)'!$C$71,'Sheet1 (2)'!$D$71*('Sheet1 (2)'!$D$72-rave_index)/'Sheet1 (2)'!$D$72)))&lt;0,0,IF(D721='Sheet1 (2)'!$C$69,'Sheet1 (2)'!$D$69*('Sheet1 (2)'!$D$72-rave_index)/'Sheet1 (2)'!$D$72,IF(shee2!D721='Sheet1 (2)'!$C$70,'Sheet1 (2)'!$D$70*('Sheet1 (2)'!$D$72-rave_index)/'Sheet1 (2)'!$D$72,IF(shee2!D721='Sheet1 (2)'!$C$71,'Sheet1 (2)'!$D$71*('Sheet1 (2)'!$D$72-rave_index)/'Sheet1 (2)'!$D$72))))</f>
        <v>5</v>
      </c>
      <c r="AY721" s="157">
        <f>IF(IF(D721='Sheet1 (2)'!$C$69,'Sheet1 (2)'!$D$69*('Sheet1 (2)'!$D$72-rough_index)/'Sheet1 (2)'!$D$72,IF(shee2!D721='Sheet1 (2)'!$C$70,'Sheet1 (2)'!$D$70*('Sheet1 (2)'!$D$72-rough_index)/'Sheet1 (2)'!$D$72,IF(shee2!D721='Sheet1 (2)'!$C$71,'Sheet1 (2)'!$D$71*('Sheet1 (2)'!$D$72-rough_index)/'Sheet1 (2)'!$D$72)))&lt;0,0,IF(D721='Sheet1 (2)'!$C$69,'Sheet1 (2)'!$D$69*('Sheet1 (2)'!$D$72-rough_index)/'Sheet1 (2)'!$D$72,IF(shee2!D721='Sheet1 (2)'!$C$70,'Sheet1 (2)'!$D$70*('Sheet1 (2)'!$D$72-rough_index)/'Sheet1 (2)'!$D$72,IF(shee2!D721='Sheet1 (2)'!$C$71,'Sheet1 (2)'!$D$71*('Sheet1 (2)'!$D$72-rough_index)/'Sheet1 (2)'!$D$72))))</f>
        <v>2.5</v>
      </c>
      <c r="AZ721" s="159">
        <f>+(AU721*'Sheet1 (2)'!$C$77)+(AV721*'Sheet1 (2)'!$C$78)+(AW721*'Sheet1 (2)'!$C$79)+(AX721*'Sheet1 (2)'!$C$80)+(AY721*'Sheet1 (2)'!$C$81)</f>
        <v>4.25</v>
      </c>
      <c r="BA721" s="213" t="str">
        <f t="shared" si="23"/>
        <v>Good</v>
      </c>
      <c r="BE721">
        <f>IF(D721='Sheet1 (2)'!$C$61,'Sheet1 (2)'!$D$61*(counts^2)+'Sheet1 (2)'!$G$61*counts+'Sheet1 (2)'!$J$61,IF(D721='Sheet1 (2)'!$C$62,'Sheet1 (2)'!$D$62*counts+'Sheet1 (2)'!$G$62,IF(D721='Sheet1 (2)'!$C$63,'Sheet1 (2)'!$D$63*counts+'Sheet1 (2)'!$G$63,IF(D721='Sheet1 (2)'!$C$64,'Sheet1 (2)'!$D$64*counts+'Sheet1 (2)'!$G$64))))</f>
        <v>2.0984129299999998</v>
      </c>
    </row>
    <row r="722" spans="1:57" ht="12" customHeight="1">
      <c r="A722" s="145" t="s">
        <v>282</v>
      </c>
      <c r="B722" s="145" t="s">
        <v>76</v>
      </c>
      <c r="C722" s="170">
        <v>862</v>
      </c>
      <c r="D722" s="174" t="s">
        <v>77</v>
      </c>
      <c r="E722" s="171">
        <v>8.1999999999999993</v>
      </c>
      <c r="F722" s="171">
        <v>2.6</v>
      </c>
      <c r="G722" s="171" t="s">
        <v>77</v>
      </c>
      <c r="H722" s="171">
        <v>0.3</v>
      </c>
      <c r="I722" s="171" t="s">
        <v>77</v>
      </c>
      <c r="J722" s="173" t="s">
        <v>80</v>
      </c>
      <c r="K722" s="173" t="s">
        <v>80</v>
      </c>
      <c r="L722" s="169">
        <f>VLOOKUP(CONCATENATE(J722,K722),'Sheet1 (2)'!$J$6:$K$26,2,FALSE)</f>
        <v>0</v>
      </c>
      <c r="M722" s="173" t="s">
        <v>80</v>
      </c>
      <c r="N722" s="173" t="s">
        <v>80</v>
      </c>
      <c r="O722" s="168">
        <f>VLOOKUP(CONCATENATE(M722,N722),'Sheet1 (2)'!$L$6:$M$26,2,FALSE)</f>
        <v>0</v>
      </c>
      <c r="P722" s="173" t="s">
        <v>80</v>
      </c>
      <c r="Q722" s="173" t="s">
        <v>80</v>
      </c>
      <c r="R722" s="168">
        <f>VLOOKUP(CONCATENATE(P722,Q722),'Sheet1 (2)'!$N$6:$O$26,2,FALSE)</f>
        <v>0</v>
      </c>
      <c r="S722" s="173" t="s">
        <v>80</v>
      </c>
      <c r="T722" s="173" t="s">
        <v>80</v>
      </c>
      <c r="U722" s="168">
        <f>VLOOKUP(CONCATENATE(S722,T722),'Sheet1 (2)'!$P$6:$Q$26,2,FALSE)</f>
        <v>0</v>
      </c>
      <c r="V722" s="173" t="s">
        <v>80</v>
      </c>
      <c r="W722" s="173" t="s">
        <v>80</v>
      </c>
      <c r="X722" s="168">
        <f>VLOOKUP(CONCATENATE(V722,W722),'Sheet1 (2)'!$R$6:$S$26,2,FALSE)</f>
        <v>0</v>
      </c>
      <c r="Y722" s="173" t="s">
        <v>80</v>
      </c>
      <c r="Z722" s="173" t="s">
        <v>80</v>
      </c>
      <c r="AA722" s="168">
        <f>VLOOKUP(CONCATENATE(Y722,Z722),'Sheet1 (2)'!$T$6:$U$26,2,FALSE)</f>
        <v>0</v>
      </c>
      <c r="AB722" s="173" t="s">
        <v>80</v>
      </c>
      <c r="AC722" s="173" t="s">
        <v>80</v>
      </c>
      <c r="AD722" s="168">
        <f>VLOOKUP(CONCATENATE(AB722,AC722),'Sheet1 (2)'!$X$6:$Y$26,2,FALSE)</f>
        <v>0</v>
      </c>
      <c r="AE722" s="173" t="s">
        <v>82</v>
      </c>
      <c r="AF722" s="173" t="s">
        <v>81</v>
      </c>
      <c r="AG722" s="168">
        <f>VLOOKUP(CONCATENATE(AE722,AF722),'Sheet1 (2)'!$Z$6:$AA$26,2,FALSE)</f>
        <v>66</v>
      </c>
      <c r="AH722" s="172"/>
      <c r="AI722" s="175"/>
      <c r="AJ722" s="140"/>
      <c r="AK722" s="176" t="s">
        <v>282</v>
      </c>
      <c r="AL722" s="176" t="s">
        <v>76</v>
      </c>
      <c r="AM722" s="170">
        <f t="shared" si="22"/>
        <v>862</v>
      </c>
      <c r="AN722" s="147"/>
      <c r="AO722" s="155"/>
      <c r="AP722" s="156"/>
      <c r="AQ722" s="157">
        <v>2.8777048291999998</v>
      </c>
      <c r="AR722" s="158"/>
      <c r="AS722" s="145">
        <f>LOOKUP(rufmkm,'Sheet1 (2)'!$V$62:$V$71,'Sheet1 (2)'!$W$62:$W$71)</f>
        <v>30</v>
      </c>
      <c r="AT722" s="140"/>
      <c r="AU722" s="157">
        <f>IF(IF(D722='Sheet1 (2)'!$C$69,'Sheet1 (2)'!$D$69*('Sheet1 (2)'!$D$72-rut_index)/'Sheet1 (2)'!$D$72,IF(shee2!D722='Sheet1 (2)'!$C$70,'Sheet1 (2)'!$D$70*('Sheet1 (2)'!$D$72-rut_index)/'Sheet1 (2)'!$D$72,IF(shee2!D722='Sheet1 (2)'!$C$71,'Sheet1 (2)'!$D$71*('Sheet1 (2)'!$D$72-rut_index)/'Sheet1 (2)'!$D$72)))&lt;0,0,IF(D722='Sheet1 (2)'!$C$69,'Sheet1 (2)'!$D$69*('Sheet1 (2)'!$D$72-rut_index)/'Sheet1 (2)'!$D$72,IF(shee2!D722='Sheet1 (2)'!$C$70,'Sheet1 (2)'!$D$70*('Sheet1 (2)'!$D$72-rut_index)/'Sheet1 (2)'!$D$72,IF(shee2!D722='Sheet1 (2)'!$C$71,'Sheet1 (2)'!$D$71*('Sheet1 (2)'!$D$72-rut_index)/'Sheet1 (2)'!$D$72))))</f>
        <v>5</v>
      </c>
      <c r="AV722" s="157">
        <f>IF(IF(D722='Sheet1 (2)'!$C$69,'Sheet1 (2)'!$D$69*('Sheet1 (2)'!$D$72-crack_s_index)/'Sheet1 (2)'!$D$72,IF(shee2!D722='Sheet1 (2)'!$C$70,'Sheet1 (2)'!$D$70*('Sheet1 (2)'!$D$72-crack_s_index)/'Sheet1 (2)'!$D$72,IF(shee2!D722='Sheet1 (2)'!$C$71,'Sheet1 (2)'!$D$71*('Sheet1 (2)'!$D$72-crack_s_index)/'Sheet1 (2)'!$D$72)))&lt;0,0,IF(D722='Sheet1 (2)'!$C$69,'Sheet1 (2)'!$D$69*('Sheet1 (2)'!$D$72-crack_s_index)/'Sheet1 (2)'!$D$72,IF(shee2!D722='Sheet1 (2)'!$C$70,'Sheet1 (2)'!$D$70*('Sheet1 (2)'!$D$72-crack_s_index)/'Sheet1 (2)'!$D$72,IF(shee2!D722='Sheet1 (2)'!$C$71,'Sheet1 (2)'!$D$71*('Sheet1 (2)'!$D$72-crack_s_index)/'Sheet1 (2)'!$D$72))))</f>
        <v>5</v>
      </c>
      <c r="AW722" s="157">
        <f>IF(IF(D722='Sheet1 (2)'!$C$69,'Sheet1 (2)'!$D$69*('Sheet1 (2)'!$D$72-crack_t_index)/'Sheet1 (2)'!$D$72,IF(shee2!D722='Sheet1 (2)'!$C$70,'Sheet1 (2)'!$D$70*('Sheet1 (2)'!$D$72-crack_t_index)/'Sheet1 (2)'!$D$72,IF(shee2!D722='Sheet1 (2)'!$C$71,'Sheet1 (2)'!$D$71*('Sheet1 (2)'!$D$72-crack_t_index)/'Sheet1 (2)'!$D$72)))&lt;0,0,IF(D722='Sheet1 (2)'!$C$69,'Sheet1 (2)'!$D$69*('Sheet1 (2)'!$D$72-crack_t_index)/'Sheet1 (2)'!$D$72,IF(shee2!D722='Sheet1 (2)'!$C$70,'Sheet1 (2)'!$D$70*('Sheet1 (2)'!$D$72-crack_t_index)/'Sheet1 (2)'!$D$72,IF(shee2!D722='Sheet1 (2)'!$C$71,'Sheet1 (2)'!$D$71*('Sheet1 (2)'!$D$72-crack_t_index)/'Sheet1 (2)'!$D$72))))</f>
        <v>5</v>
      </c>
      <c r="AX722" s="157">
        <f>IF(IF(D722='Sheet1 (2)'!$C$69,'Sheet1 (2)'!$D$69*('Sheet1 (2)'!$D$72-rave_index)/'Sheet1 (2)'!$D$72,IF(shee2!D722='Sheet1 (2)'!$C$70,'Sheet1 (2)'!$D$70*('Sheet1 (2)'!$D$72-rave_index)/'Sheet1 (2)'!$D$72,IF(shee2!D722='Sheet1 (2)'!$C$71,'Sheet1 (2)'!$D$71*('Sheet1 (2)'!$D$72-rave_index)/'Sheet1 (2)'!$D$72)))&lt;0,0,IF(D722='Sheet1 (2)'!$C$69,'Sheet1 (2)'!$D$69*('Sheet1 (2)'!$D$72-rave_index)/'Sheet1 (2)'!$D$72,IF(shee2!D722='Sheet1 (2)'!$C$70,'Sheet1 (2)'!$D$70*('Sheet1 (2)'!$D$72-rave_index)/'Sheet1 (2)'!$D$72,IF(shee2!D722='Sheet1 (2)'!$C$71,'Sheet1 (2)'!$D$71*('Sheet1 (2)'!$D$72-rave_index)/'Sheet1 (2)'!$D$72))))</f>
        <v>5</v>
      </c>
      <c r="AY722" s="157">
        <f>IF(IF(D722='Sheet1 (2)'!$C$69,'Sheet1 (2)'!$D$69*('Sheet1 (2)'!$D$72-rough_index)/'Sheet1 (2)'!$D$72,IF(shee2!D722='Sheet1 (2)'!$C$70,'Sheet1 (2)'!$D$70*('Sheet1 (2)'!$D$72-rough_index)/'Sheet1 (2)'!$D$72,IF(shee2!D722='Sheet1 (2)'!$C$71,'Sheet1 (2)'!$D$71*('Sheet1 (2)'!$D$72-rough_index)/'Sheet1 (2)'!$D$72)))&lt;0,0,IF(D722='Sheet1 (2)'!$C$69,'Sheet1 (2)'!$D$69*('Sheet1 (2)'!$D$72-rough_index)/'Sheet1 (2)'!$D$72,IF(shee2!D722='Sheet1 (2)'!$C$70,'Sheet1 (2)'!$D$70*('Sheet1 (2)'!$D$72-rough_index)/'Sheet1 (2)'!$D$72,IF(shee2!D722='Sheet1 (2)'!$C$71,'Sheet1 (2)'!$D$71*('Sheet1 (2)'!$D$72-rough_index)/'Sheet1 (2)'!$D$72))))</f>
        <v>2.5</v>
      </c>
      <c r="AZ722" s="159">
        <f>+(AU722*'Sheet1 (2)'!$C$77)+(AV722*'Sheet1 (2)'!$C$78)+(AW722*'Sheet1 (2)'!$C$79)+(AX722*'Sheet1 (2)'!$C$80)+(AY722*'Sheet1 (2)'!$C$81)</f>
        <v>4.25</v>
      </c>
      <c r="BA722" s="213" t="str">
        <f t="shared" si="23"/>
        <v>Good</v>
      </c>
      <c r="BE722">
        <f>IF(D722='Sheet1 (2)'!$C$61,'Sheet1 (2)'!$D$61*(counts^2)+'Sheet1 (2)'!$G$61*counts+'Sheet1 (2)'!$J$61,IF(D722='Sheet1 (2)'!$C$62,'Sheet1 (2)'!$D$62*counts+'Sheet1 (2)'!$G$62,IF(D722='Sheet1 (2)'!$C$63,'Sheet1 (2)'!$D$63*counts+'Sheet1 (2)'!$G$63,IF(D722='Sheet1 (2)'!$C$64,'Sheet1 (2)'!$D$64*counts+'Sheet1 (2)'!$G$64))))</f>
        <v>2.0984129299999998</v>
      </c>
    </row>
    <row r="723" spans="1:57" ht="12" customHeight="1">
      <c r="A723" s="145" t="s">
        <v>282</v>
      </c>
      <c r="B723" s="145" t="s">
        <v>76</v>
      </c>
      <c r="C723" s="170">
        <v>863</v>
      </c>
      <c r="D723" s="174" t="s">
        <v>77</v>
      </c>
      <c r="E723" s="171">
        <v>8.1999999999999993</v>
      </c>
      <c r="F723" s="171">
        <v>2.6</v>
      </c>
      <c r="G723" s="171" t="s">
        <v>77</v>
      </c>
      <c r="H723" s="171">
        <v>0.3</v>
      </c>
      <c r="I723" s="171" t="s">
        <v>77</v>
      </c>
      <c r="J723" s="173" t="s">
        <v>80</v>
      </c>
      <c r="K723" s="173" t="s">
        <v>80</v>
      </c>
      <c r="L723" s="169">
        <f>VLOOKUP(CONCATENATE(J723,K723),'Sheet1 (2)'!$J$6:$K$26,2,FALSE)</f>
        <v>0</v>
      </c>
      <c r="M723" s="173" t="s">
        <v>80</v>
      </c>
      <c r="N723" s="173" t="s">
        <v>80</v>
      </c>
      <c r="O723" s="168">
        <f>VLOOKUP(CONCATENATE(M723,N723),'Sheet1 (2)'!$L$6:$M$26,2,FALSE)</f>
        <v>0</v>
      </c>
      <c r="P723" s="173" t="s">
        <v>80</v>
      </c>
      <c r="Q723" s="173" t="s">
        <v>80</v>
      </c>
      <c r="R723" s="168">
        <f>VLOOKUP(CONCATENATE(P723,Q723),'Sheet1 (2)'!$N$6:$O$26,2,FALSE)</f>
        <v>0</v>
      </c>
      <c r="S723" s="173" t="s">
        <v>80</v>
      </c>
      <c r="T723" s="173" t="s">
        <v>80</v>
      </c>
      <c r="U723" s="168">
        <f>VLOOKUP(CONCATENATE(S723,T723),'Sheet1 (2)'!$P$6:$Q$26,2,FALSE)</f>
        <v>0</v>
      </c>
      <c r="V723" s="173" t="s">
        <v>80</v>
      </c>
      <c r="W723" s="173" t="s">
        <v>80</v>
      </c>
      <c r="X723" s="168">
        <f>VLOOKUP(CONCATENATE(V723,W723),'Sheet1 (2)'!$R$6:$S$26,2,FALSE)</f>
        <v>0</v>
      </c>
      <c r="Y723" s="173" t="s">
        <v>80</v>
      </c>
      <c r="Z723" s="173" t="s">
        <v>80</v>
      </c>
      <c r="AA723" s="168">
        <f>VLOOKUP(CONCATENATE(Y723,Z723),'Sheet1 (2)'!$T$6:$U$26,2,FALSE)</f>
        <v>0</v>
      </c>
      <c r="AB723" s="173" t="s">
        <v>80</v>
      </c>
      <c r="AC723" s="173" t="s">
        <v>80</v>
      </c>
      <c r="AD723" s="168">
        <f>VLOOKUP(CONCATENATE(AB723,AC723),'Sheet1 (2)'!$X$6:$Y$26,2,FALSE)</f>
        <v>0</v>
      </c>
      <c r="AE723" s="173" t="s">
        <v>82</v>
      </c>
      <c r="AF723" s="173" t="s">
        <v>81</v>
      </c>
      <c r="AG723" s="168">
        <f>VLOOKUP(CONCATENATE(AE723,AF723),'Sheet1 (2)'!$Z$6:$AA$26,2,FALSE)</f>
        <v>66</v>
      </c>
      <c r="AH723" s="172"/>
      <c r="AI723" s="175"/>
      <c r="AJ723" s="140"/>
      <c r="AK723" s="176" t="s">
        <v>282</v>
      </c>
      <c r="AL723" s="176" t="s">
        <v>76</v>
      </c>
      <c r="AM723" s="170">
        <f t="shared" si="22"/>
        <v>863</v>
      </c>
      <c r="AN723" s="147"/>
      <c r="AO723" s="155"/>
      <c r="AP723" s="156"/>
      <c r="AQ723" s="157">
        <v>1.78930571</v>
      </c>
      <c r="AR723" s="158"/>
      <c r="AS723" s="145">
        <f>LOOKUP(rufmkm,'Sheet1 (2)'!$V$62:$V$71,'Sheet1 (2)'!$W$62:$W$71)</f>
        <v>20</v>
      </c>
      <c r="AT723" s="140"/>
      <c r="AU723" s="157">
        <f>IF(IF(D723='Sheet1 (2)'!$C$69,'Sheet1 (2)'!$D$69*('Sheet1 (2)'!$D$72-rut_index)/'Sheet1 (2)'!$D$72,IF(shee2!D723='Sheet1 (2)'!$C$70,'Sheet1 (2)'!$D$70*('Sheet1 (2)'!$D$72-rut_index)/'Sheet1 (2)'!$D$72,IF(shee2!D723='Sheet1 (2)'!$C$71,'Sheet1 (2)'!$D$71*('Sheet1 (2)'!$D$72-rut_index)/'Sheet1 (2)'!$D$72)))&lt;0,0,IF(D723='Sheet1 (2)'!$C$69,'Sheet1 (2)'!$D$69*('Sheet1 (2)'!$D$72-rut_index)/'Sheet1 (2)'!$D$72,IF(shee2!D723='Sheet1 (2)'!$C$70,'Sheet1 (2)'!$D$70*('Sheet1 (2)'!$D$72-rut_index)/'Sheet1 (2)'!$D$72,IF(shee2!D723='Sheet1 (2)'!$C$71,'Sheet1 (2)'!$D$71*('Sheet1 (2)'!$D$72-rut_index)/'Sheet1 (2)'!$D$72))))</f>
        <v>5</v>
      </c>
      <c r="AV723" s="157">
        <f>IF(IF(D723='Sheet1 (2)'!$C$69,'Sheet1 (2)'!$D$69*('Sheet1 (2)'!$D$72-crack_s_index)/'Sheet1 (2)'!$D$72,IF(shee2!D723='Sheet1 (2)'!$C$70,'Sheet1 (2)'!$D$70*('Sheet1 (2)'!$D$72-crack_s_index)/'Sheet1 (2)'!$D$72,IF(shee2!D723='Sheet1 (2)'!$C$71,'Sheet1 (2)'!$D$71*('Sheet1 (2)'!$D$72-crack_s_index)/'Sheet1 (2)'!$D$72)))&lt;0,0,IF(D723='Sheet1 (2)'!$C$69,'Sheet1 (2)'!$D$69*('Sheet1 (2)'!$D$72-crack_s_index)/'Sheet1 (2)'!$D$72,IF(shee2!D723='Sheet1 (2)'!$C$70,'Sheet1 (2)'!$D$70*('Sheet1 (2)'!$D$72-crack_s_index)/'Sheet1 (2)'!$D$72,IF(shee2!D723='Sheet1 (2)'!$C$71,'Sheet1 (2)'!$D$71*('Sheet1 (2)'!$D$72-crack_s_index)/'Sheet1 (2)'!$D$72))))</f>
        <v>5</v>
      </c>
      <c r="AW723" s="157">
        <f>IF(IF(D723='Sheet1 (2)'!$C$69,'Sheet1 (2)'!$D$69*('Sheet1 (2)'!$D$72-crack_t_index)/'Sheet1 (2)'!$D$72,IF(shee2!D723='Sheet1 (2)'!$C$70,'Sheet1 (2)'!$D$70*('Sheet1 (2)'!$D$72-crack_t_index)/'Sheet1 (2)'!$D$72,IF(shee2!D723='Sheet1 (2)'!$C$71,'Sheet1 (2)'!$D$71*('Sheet1 (2)'!$D$72-crack_t_index)/'Sheet1 (2)'!$D$72)))&lt;0,0,IF(D723='Sheet1 (2)'!$C$69,'Sheet1 (2)'!$D$69*('Sheet1 (2)'!$D$72-crack_t_index)/'Sheet1 (2)'!$D$72,IF(shee2!D723='Sheet1 (2)'!$C$70,'Sheet1 (2)'!$D$70*('Sheet1 (2)'!$D$72-crack_t_index)/'Sheet1 (2)'!$D$72,IF(shee2!D723='Sheet1 (2)'!$C$71,'Sheet1 (2)'!$D$71*('Sheet1 (2)'!$D$72-crack_t_index)/'Sheet1 (2)'!$D$72))))</f>
        <v>5</v>
      </c>
      <c r="AX723" s="157">
        <f>IF(IF(D723='Sheet1 (2)'!$C$69,'Sheet1 (2)'!$D$69*('Sheet1 (2)'!$D$72-rave_index)/'Sheet1 (2)'!$D$72,IF(shee2!D723='Sheet1 (2)'!$C$70,'Sheet1 (2)'!$D$70*('Sheet1 (2)'!$D$72-rave_index)/'Sheet1 (2)'!$D$72,IF(shee2!D723='Sheet1 (2)'!$C$71,'Sheet1 (2)'!$D$71*('Sheet1 (2)'!$D$72-rave_index)/'Sheet1 (2)'!$D$72)))&lt;0,0,IF(D723='Sheet1 (2)'!$C$69,'Sheet1 (2)'!$D$69*('Sheet1 (2)'!$D$72-rave_index)/'Sheet1 (2)'!$D$72,IF(shee2!D723='Sheet1 (2)'!$C$70,'Sheet1 (2)'!$D$70*('Sheet1 (2)'!$D$72-rave_index)/'Sheet1 (2)'!$D$72,IF(shee2!D723='Sheet1 (2)'!$C$71,'Sheet1 (2)'!$D$71*('Sheet1 (2)'!$D$72-rave_index)/'Sheet1 (2)'!$D$72))))</f>
        <v>5</v>
      </c>
      <c r="AY723" s="157">
        <f>IF(IF(D723='Sheet1 (2)'!$C$69,'Sheet1 (2)'!$D$69*('Sheet1 (2)'!$D$72-rough_index)/'Sheet1 (2)'!$D$72,IF(shee2!D723='Sheet1 (2)'!$C$70,'Sheet1 (2)'!$D$70*('Sheet1 (2)'!$D$72-rough_index)/'Sheet1 (2)'!$D$72,IF(shee2!D723='Sheet1 (2)'!$C$71,'Sheet1 (2)'!$D$71*('Sheet1 (2)'!$D$72-rough_index)/'Sheet1 (2)'!$D$72)))&lt;0,0,IF(D723='Sheet1 (2)'!$C$69,'Sheet1 (2)'!$D$69*('Sheet1 (2)'!$D$72-rough_index)/'Sheet1 (2)'!$D$72,IF(shee2!D723='Sheet1 (2)'!$C$70,'Sheet1 (2)'!$D$70*('Sheet1 (2)'!$D$72-rough_index)/'Sheet1 (2)'!$D$72,IF(shee2!D723='Sheet1 (2)'!$C$71,'Sheet1 (2)'!$D$71*('Sheet1 (2)'!$D$72-rough_index)/'Sheet1 (2)'!$D$72))))</f>
        <v>3.3333333333333335</v>
      </c>
      <c r="AZ723" s="159">
        <f>+(AU723*'Sheet1 (2)'!$C$77)+(AV723*'Sheet1 (2)'!$C$78)+(AW723*'Sheet1 (2)'!$C$79)+(AX723*'Sheet1 (2)'!$C$80)+(AY723*'Sheet1 (2)'!$C$81)</f>
        <v>4.5</v>
      </c>
      <c r="BA723" s="213" t="str">
        <f t="shared" si="23"/>
        <v>Good</v>
      </c>
      <c r="BE723">
        <f>IF(D723='Sheet1 (2)'!$C$61,'Sheet1 (2)'!$D$61*(counts^2)+'Sheet1 (2)'!$G$61*counts+'Sheet1 (2)'!$J$61,IF(D723='Sheet1 (2)'!$C$62,'Sheet1 (2)'!$D$62*counts+'Sheet1 (2)'!$G$62,IF(D723='Sheet1 (2)'!$C$63,'Sheet1 (2)'!$D$63*counts+'Sheet1 (2)'!$G$63,IF(D723='Sheet1 (2)'!$C$64,'Sheet1 (2)'!$D$64*counts+'Sheet1 (2)'!$G$64))))</f>
        <v>2.0984129299999998</v>
      </c>
    </row>
    <row r="724" spans="1:57" ht="12" customHeight="1">
      <c r="A724" s="145" t="s">
        <v>282</v>
      </c>
      <c r="B724" s="145" t="s">
        <v>76</v>
      </c>
      <c r="C724" s="170">
        <v>864</v>
      </c>
      <c r="D724" s="174" t="s">
        <v>77</v>
      </c>
      <c r="E724" s="171">
        <v>8.1999999999999993</v>
      </c>
      <c r="F724" s="171">
        <v>2.6</v>
      </c>
      <c r="G724" s="171" t="s">
        <v>77</v>
      </c>
      <c r="H724" s="171">
        <v>0.3</v>
      </c>
      <c r="I724" s="171" t="s">
        <v>77</v>
      </c>
      <c r="J724" s="173" t="s">
        <v>80</v>
      </c>
      <c r="K724" s="173" t="s">
        <v>80</v>
      </c>
      <c r="L724" s="169">
        <f>VLOOKUP(CONCATENATE(J724,K724),'Sheet1 (2)'!$J$6:$K$26,2,FALSE)</f>
        <v>0</v>
      </c>
      <c r="M724" s="173" t="s">
        <v>80</v>
      </c>
      <c r="N724" s="173" t="s">
        <v>80</v>
      </c>
      <c r="O724" s="168">
        <f>VLOOKUP(CONCATENATE(M724,N724),'Sheet1 (2)'!$L$6:$M$26,2,FALSE)</f>
        <v>0</v>
      </c>
      <c r="P724" s="173" t="s">
        <v>80</v>
      </c>
      <c r="Q724" s="173" t="s">
        <v>80</v>
      </c>
      <c r="R724" s="168">
        <f>VLOOKUP(CONCATENATE(P724,Q724),'Sheet1 (2)'!$N$6:$O$26,2,FALSE)</f>
        <v>0</v>
      </c>
      <c r="S724" s="173" t="s">
        <v>80</v>
      </c>
      <c r="T724" s="173" t="s">
        <v>80</v>
      </c>
      <c r="U724" s="168">
        <f>VLOOKUP(CONCATENATE(S724,T724),'Sheet1 (2)'!$P$6:$Q$26,2,FALSE)</f>
        <v>0</v>
      </c>
      <c r="V724" s="173" t="s">
        <v>80</v>
      </c>
      <c r="W724" s="173" t="s">
        <v>80</v>
      </c>
      <c r="X724" s="168">
        <f>VLOOKUP(CONCATENATE(V724,W724),'Sheet1 (2)'!$R$6:$S$26,2,FALSE)</f>
        <v>0</v>
      </c>
      <c r="Y724" s="173" t="s">
        <v>80</v>
      </c>
      <c r="Z724" s="173" t="s">
        <v>80</v>
      </c>
      <c r="AA724" s="168">
        <f>VLOOKUP(CONCATENATE(Y724,Z724),'Sheet1 (2)'!$T$6:$U$26,2,FALSE)</f>
        <v>0</v>
      </c>
      <c r="AB724" s="173" t="s">
        <v>80</v>
      </c>
      <c r="AC724" s="173" t="s">
        <v>80</v>
      </c>
      <c r="AD724" s="168">
        <f>VLOOKUP(CONCATENATE(AB724,AC724),'Sheet1 (2)'!$X$6:$Y$26,2,FALSE)</f>
        <v>0</v>
      </c>
      <c r="AE724" s="173" t="s">
        <v>82</v>
      </c>
      <c r="AF724" s="173" t="s">
        <v>81</v>
      </c>
      <c r="AG724" s="168">
        <f>VLOOKUP(CONCATENATE(AE724,AF724),'Sheet1 (2)'!$Z$6:$AA$26,2,FALSE)</f>
        <v>66</v>
      </c>
      <c r="AH724" s="172"/>
      <c r="AI724" s="175"/>
      <c r="AJ724" s="140"/>
      <c r="AK724" s="176" t="s">
        <v>282</v>
      </c>
      <c r="AL724" s="176" t="s">
        <v>76</v>
      </c>
      <c r="AM724" s="170">
        <f t="shared" si="22"/>
        <v>864</v>
      </c>
      <c r="AN724" s="147"/>
      <c r="AO724" s="155"/>
      <c r="AP724" s="156"/>
      <c r="AQ724" s="157">
        <v>2.1697723198000003</v>
      </c>
      <c r="AR724" s="158"/>
      <c r="AS724" s="145">
        <f>LOOKUP(rufmkm,'Sheet1 (2)'!$V$62:$V$71,'Sheet1 (2)'!$W$62:$W$71)</f>
        <v>30</v>
      </c>
      <c r="AT724" s="140"/>
      <c r="AU724" s="157">
        <f>IF(IF(D724='Sheet1 (2)'!$C$69,'Sheet1 (2)'!$D$69*('Sheet1 (2)'!$D$72-rut_index)/'Sheet1 (2)'!$D$72,IF(shee2!D724='Sheet1 (2)'!$C$70,'Sheet1 (2)'!$D$70*('Sheet1 (2)'!$D$72-rut_index)/'Sheet1 (2)'!$D$72,IF(shee2!D724='Sheet1 (2)'!$C$71,'Sheet1 (2)'!$D$71*('Sheet1 (2)'!$D$72-rut_index)/'Sheet1 (2)'!$D$72)))&lt;0,0,IF(D724='Sheet1 (2)'!$C$69,'Sheet1 (2)'!$D$69*('Sheet1 (2)'!$D$72-rut_index)/'Sheet1 (2)'!$D$72,IF(shee2!D724='Sheet1 (2)'!$C$70,'Sheet1 (2)'!$D$70*('Sheet1 (2)'!$D$72-rut_index)/'Sheet1 (2)'!$D$72,IF(shee2!D724='Sheet1 (2)'!$C$71,'Sheet1 (2)'!$D$71*('Sheet1 (2)'!$D$72-rut_index)/'Sheet1 (2)'!$D$72))))</f>
        <v>5</v>
      </c>
      <c r="AV724" s="157">
        <f>IF(IF(D724='Sheet1 (2)'!$C$69,'Sheet1 (2)'!$D$69*('Sheet1 (2)'!$D$72-crack_s_index)/'Sheet1 (2)'!$D$72,IF(shee2!D724='Sheet1 (2)'!$C$70,'Sheet1 (2)'!$D$70*('Sheet1 (2)'!$D$72-crack_s_index)/'Sheet1 (2)'!$D$72,IF(shee2!D724='Sheet1 (2)'!$C$71,'Sheet1 (2)'!$D$71*('Sheet1 (2)'!$D$72-crack_s_index)/'Sheet1 (2)'!$D$72)))&lt;0,0,IF(D724='Sheet1 (2)'!$C$69,'Sheet1 (2)'!$D$69*('Sheet1 (2)'!$D$72-crack_s_index)/'Sheet1 (2)'!$D$72,IF(shee2!D724='Sheet1 (2)'!$C$70,'Sheet1 (2)'!$D$70*('Sheet1 (2)'!$D$72-crack_s_index)/'Sheet1 (2)'!$D$72,IF(shee2!D724='Sheet1 (2)'!$C$71,'Sheet1 (2)'!$D$71*('Sheet1 (2)'!$D$72-crack_s_index)/'Sheet1 (2)'!$D$72))))</f>
        <v>5</v>
      </c>
      <c r="AW724" s="157">
        <f>IF(IF(D724='Sheet1 (2)'!$C$69,'Sheet1 (2)'!$D$69*('Sheet1 (2)'!$D$72-crack_t_index)/'Sheet1 (2)'!$D$72,IF(shee2!D724='Sheet1 (2)'!$C$70,'Sheet1 (2)'!$D$70*('Sheet1 (2)'!$D$72-crack_t_index)/'Sheet1 (2)'!$D$72,IF(shee2!D724='Sheet1 (2)'!$C$71,'Sheet1 (2)'!$D$71*('Sheet1 (2)'!$D$72-crack_t_index)/'Sheet1 (2)'!$D$72)))&lt;0,0,IF(D724='Sheet1 (2)'!$C$69,'Sheet1 (2)'!$D$69*('Sheet1 (2)'!$D$72-crack_t_index)/'Sheet1 (2)'!$D$72,IF(shee2!D724='Sheet1 (2)'!$C$70,'Sheet1 (2)'!$D$70*('Sheet1 (2)'!$D$72-crack_t_index)/'Sheet1 (2)'!$D$72,IF(shee2!D724='Sheet1 (2)'!$C$71,'Sheet1 (2)'!$D$71*('Sheet1 (2)'!$D$72-crack_t_index)/'Sheet1 (2)'!$D$72))))</f>
        <v>5</v>
      </c>
      <c r="AX724" s="157">
        <f>IF(IF(D724='Sheet1 (2)'!$C$69,'Sheet1 (2)'!$D$69*('Sheet1 (2)'!$D$72-rave_index)/'Sheet1 (2)'!$D$72,IF(shee2!D724='Sheet1 (2)'!$C$70,'Sheet1 (2)'!$D$70*('Sheet1 (2)'!$D$72-rave_index)/'Sheet1 (2)'!$D$72,IF(shee2!D724='Sheet1 (2)'!$C$71,'Sheet1 (2)'!$D$71*('Sheet1 (2)'!$D$72-rave_index)/'Sheet1 (2)'!$D$72)))&lt;0,0,IF(D724='Sheet1 (2)'!$C$69,'Sheet1 (2)'!$D$69*('Sheet1 (2)'!$D$72-rave_index)/'Sheet1 (2)'!$D$72,IF(shee2!D724='Sheet1 (2)'!$C$70,'Sheet1 (2)'!$D$70*('Sheet1 (2)'!$D$72-rave_index)/'Sheet1 (2)'!$D$72,IF(shee2!D724='Sheet1 (2)'!$C$71,'Sheet1 (2)'!$D$71*('Sheet1 (2)'!$D$72-rave_index)/'Sheet1 (2)'!$D$72))))</f>
        <v>5</v>
      </c>
      <c r="AY724" s="157">
        <f>IF(IF(D724='Sheet1 (2)'!$C$69,'Sheet1 (2)'!$D$69*('Sheet1 (2)'!$D$72-rough_index)/'Sheet1 (2)'!$D$72,IF(shee2!D724='Sheet1 (2)'!$C$70,'Sheet1 (2)'!$D$70*('Sheet1 (2)'!$D$72-rough_index)/'Sheet1 (2)'!$D$72,IF(shee2!D724='Sheet1 (2)'!$C$71,'Sheet1 (2)'!$D$71*('Sheet1 (2)'!$D$72-rough_index)/'Sheet1 (2)'!$D$72)))&lt;0,0,IF(D724='Sheet1 (2)'!$C$69,'Sheet1 (2)'!$D$69*('Sheet1 (2)'!$D$72-rough_index)/'Sheet1 (2)'!$D$72,IF(shee2!D724='Sheet1 (2)'!$C$70,'Sheet1 (2)'!$D$70*('Sheet1 (2)'!$D$72-rough_index)/'Sheet1 (2)'!$D$72,IF(shee2!D724='Sheet1 (2)'!$C$71,'Sheet1 (2)'!$D$71*('Sheet1 (2)'!$D$72-rough_index)/'Sheet1 (2)'!$D$72))))</f>
        <v>2.5</v>
      </c>
      <c r="AZ724" s="159">
        <f>+(AU724*'Sheet1 (2)'!$C$77)+(AV724*'Sheet1 (2)'!$C$78)+(AW724*'Sheet1 (2)'!$C$79)+(AX724*'Sheet1 (2)'!$C$80)+(AY724*'Sheet1 (2)'!$C$81)</f>
        <v>4.25</v>
      </c>
      <c r="BA724" s="213" t="str">
        <f t="shared" si="23"/>
        <v>Good</v>
      </c>
      <c r="BE724">
        <f>IF(D724='Sheet1 (2)'!$C$61,'Sheet1 (2)'!$D$61*(counts^2)+'Sheet1 (2)'!$G$61*counts+'Sheet1 (2)'!$J$61,IF(D724='Sheet1 (2)'!$C$62,'Sheet1 (2)'!$D$62*counts+'Sheet1 (2)'!$G$62,IF(D724='Sheet1 (2)'!$C$63,'Sheet1 (2)'!$D$63*counts+'Sheet1 (2)'!$G$63,IF(D724='Sheet1 (2)'!$C$64,'Sheet1 (2)'!$D$64*counts+'Sheet1 (2)'!$G$64))))</f>
        <v>2.0984129299999998</v>
      </c>
    </row>
    <row r="725" spans="1:57" ht="12" customHeight="1">
      <c r="A725" s="145" t="s">
        <v>282</v>
      </c>
      <c r="B725" s="145" t="s">
        <v>76</v>
      </c>
      <c r="C725" s="170">
        <v>865</v>
      </c>
      <c r="D725" s="174" t="s">
        <v>77</v>
      </c>
      <c r="E725" s="171">
        <v>8.1999999999999993</v>
      </c>
      <c r="F725" s="171">
        <v>2.6</v>
      </c>
      <c r="G725" s="171" t="s">
        <v>77</v>
      </c>
      <c r="H725" s="171">
        <v>0.3</v>
      </c>
      <c r="I725" s="171" t="s">
        <v>77</v>
      </c>
      <c r="J725" s="173" t="s">
        <v>80</v>
      </c>
      <c r="K725" s="173" t="s">
        <v>80</v>
      </c>
      <c r="L725" s="169">
        <f>VLOOKUP(CONCATENATE(J725,K725),'Sheet1 (2)'!$J$6:$K$26,2,FALSE)</f>
        <v>0</v>
      </c>
      <c r="M725" s="173" t="s">
        <v>80</v>
      </c>
      <c r="N725" s="173" t="s">
        <v>80</v>
      </c>
      <c r="O725" s="168">
        <f>VLOOKUP(CONCATENATE(M725,N725),'Sheet1 (2)'!$L$6:$M$26,2,FALSE)</f>
        <v>0</v>
      </c>
      <c r="P725" s="173" t="s">
        <v>80</v>
      </c>
      <c r="Q725" s="173" t="s">
        <v>80</v>
      </c>
      <c r="R725" s="168">
        <f>VLOOKUP(CONCATENATE(P725,Q725),'Sheet1 (2)'!$N$6:$O$26,2,FALSE)</f>
        <v>0</v>
      </c>
      <c r="S725" s="173" t="s">
        <v>80</v>
      </c>
      <c r="T725" s="173" t="s">
        <v>80</v>
      </c>
      <c r="U725" s="168">
        <f>VLOOKUP(CONCATENATE(S725,T725),'Sheet1 (2)'!$P$6:$Q$26,2,FALSE)</f>
        <v>0</v>
      </c>
      <c r="V725" s="173" t="s">
        <v>78</v>
      </c>
      <c r="W725" s="173" t="s">
        <v>81</v>
      </c>
      <c r="X725" s="168">
        <f>VLOOKUP(CONCATENATE(V725,W725),'Sheet1 (2)'!$R$6:$S$26,2,FALSE)</f>
        <v>25</v>
      </c>
      <c r="Y725" s="173" t="s">
        <v>80</v>
      </c>
      <c r="Z725" s="173" t="s">
        <v>80</v>
      </c>
      <c r="AA725" s="168">
        <f>VLOOKUP(CONCATENATE(Y725,Z725),'Sheet1 (2)'!$T$6:$U$26,2,FALSE)</f>
        <v>0</v>
      </c>
      <c r="AB725" s="173" t="s">
        <v>80</v>
      </c>
      <c r="AC725" s="173" t="s">
        <v>80</v>
      </c>
      <c r="AD725" s="168">
        <f>VLOOKUP(CONCATENATE(AB725,AC725),'Sheet1 (2)'!$X$6:$Y$26,2,FALSE)</f>
        <v>0</v>
      </c>
      <c r="AE725" s="173" t="s">
        <v>82</v>
      </c>
      <c r="AF725" s="173" t="s">
        <v>81</v>
      </c>
      <c r="AG725" s="168">
        <f>VLOOKUP(CONCATENATE(AE725,AF725),'Sheet1 (2)'!$Z$6:$AA$26,2,FALSE)</f>
        <v>66</v>
      </c>
      <c r="AH725" s="172"/>
      <c r="AI725" s="175"/>
      <c r="AJ725" s="140"/>
      <c r="AK725" s="176" t="s">
        <v>282</v>
      </c>
      <c r="AL725" s="176" t="s">
        <v>76</v>
      </c>
      <c r="AM725" s="170">
        <f t="shared" si="22"/>
        <v>865</v>
      </c>
      <c r="AN725" s="147"/>
      <c r="AO725" s="155"/>
      <c r="AP725" s="156"/>
      <c r="AQ725" s="157">
        <v>2.2032336549999996</v>
      </c>
      <c r="AR725" s="158"/>
      <c r="AS725" s="145">
        <f>LOOKUP(rufmkm,'Sheet1 (2)'!$V$62:$V$71,'Sheet1 (2)'!$W$62:$W$71)</f>
        <v>30</v>
      </c>
      <c r="AT725" s="140"/>
      <c r="AU725" s="157">
        <f>IF(IF(D725='Sheet1 (2)'!$C$69,'Sheet1 (2)'!$D$69*('Sheet1 (2)'!$D$72-rut_index)/'Sheet1 (2)'!$D$72,IF(shee2!D725='Sheet1 (2)'!$C$70,'Sheet1 (2)'!$D$70*('Sheet1 (2)'!$D$72-rut_index)/'Sheet1 (2)'!$D$72,IF(shee2!D725='Sheet1 (2)'!$C$71,'Sheet1 (2)'!$D$71*('Sheet1 (2)'!$D$72-rut_index)/'Sheet1 (2)'!$D$72)))&lt;0,0,IF(D725='Sheet1 (2)'!$C$69,'Sheet1 (2)'!$D$69*('Sheet1 (2)'!$D$72-rut_index)/'Sheet1 (2)'!$D$72,IF(shee2!D725='Sheet1 (2)'!$C$70,'Sheet1 (2)'!$D$70*('Sheet1 (2)'!$D$72-rut_index)/'Sheet1 (2)'!$D$72,IF(shee2!D725='Sheet1 (2)'!$C$71,'Sheet1 (2)'!$D$71*('Sheet1 (2)'!$D$72-rut_index)/'Sheet1 (2)'!$D$72))))</f>
        <v>5</v>
      </c>
      <c r="AV725" s="157">
        <f>IF(IF(D725='Sheet1 (2)'!$C$69,'Sheet1 (2)'!$D$69*('Sheet1 (2)'!$D$72-crack_s_index)/'Sheet1 (2)'!$D$72,IF(shee2!D725='Sheet1 (2)'!$C$70,'Sheet1 (2)'!$D$70*('Sheet1 (2)'!$D$72-crack_s_index)/'Sheet1 (2)'!$D$72,IF(shee2!D725='Sheet1 (2)'!$C$71,'Sheet1 (2)'!$D$71*('Sheet1 (2)'!$D$72-crack_s_index)/'Sheet1 (2)'!$D$72)))&lt;0,0,IF(D725='Sheet1 (2)'!$C$69,'Sheet1 (2)'!$D$69*('Sheet1 (2)'!$D$72-crack_s_index)/'Sheet1 (2)'!$D$72,IF(shee2!D725='Sheet1 (2)'!$C$70,'Sheet1 (2)'!$D$70*('Sheet1 (2)'!$D$72-crack_s_index)/'Sheet1 (2)'!$D$72,IF(shee2!D725='Sheet1 (2)'!$C$71,'Sheet1 (2)'!$D$71*('Sheet1 (2)'!$D$72-crack_s_index)/'Sheet1 (2)'!$D$72))))</f>
        <v>5</v>
      </c>
      <c r="AW725" s="157">
        <f>IF(IF(D725='Sheet1 (2)'!$C$69,'Sheet1 (2)'!$D$69*('Sheet1 (2)'!$D$72-crack_t_index)/'Sheet1 (2)'!$D$72,IF(shee2!D725='Sheet1 (2)'!$C$70,'Sheet1 (2)'!$D$70*('Sheet1 (2)'!$D$72-crack_t_index)/'Sheet1 (2)'!$D$72,IF(shee2!D725='Sheet1 (2)'!$C$71,'Sheet1 (2)'!$D$71*('Sheet1 (2)'!$D$72-crack_t_index)/'Sheet1 (2)'!$D$72)))&lt;0,0,IF(D725='Sheet1 (2)'!$C$69,'Sheet1 (2)'!$D$69*('Sheet1 (2)'!$D$72-crack_t_index)/'Sheet1 (2)'!$D$72,IF(shee2!D725='Sheet1 (2)'!$C$70,'Sheet1 (2)'!$D$70*('Sheet1 (2)'!$D$72-crack_t_index)/'Sheet1 (2)'!$D$72,IF(shee2!D725='Sheet1 (2)'!$C$71,'Sheet1 (2)'!$D$71*('Sheet1 (2)'!$D$72-crack_t_index)/'Sheet1 (2)'!$D$72))))</f>
        <v>5</v>
      </c>
      <c r="AX725" s="157">
        <f>IF(IF(D725='Sheet1 (2)'!$C$69,'Sheet1 (2)'!$D$69*('Sheet1 (2)'!$D$72-rave_index)/'Sheet1 (2)'!$D$72,IF(shee2!D725='Sheet1 (2)'!$C$70,'Sheet1 (2)'!$D$70*('Sheet1 (2)'!$D$72-rave_index)/'Sheet1 (2)'!$D$72,IF(shee2!D725='Sheet1 (2)'!$C$71,'Sheet1 (2)'!$D$71*('Sheet1 (2)'!$D$72-rave_index)/'Sheet1 (2)'!$D$72)))&lt;0,0,IF(D725='Sheet1 (2)'!$C$69,'Sheet1 (2)'!$D$69*('Sheet1 (2)'!$D$72-rave_index)/'Sheet1 (2)'!$D$72,IF(shee2!D725='Sheet1 (2)'!$C$70,'Sheet1 (2)'!$D$70*('Sheet1 (2)'!$D$72-rave_index)/'Sheet1 (2)'!$D$72,IF(shee2!D725='Sheet1 (2)'!$C$71,'Sheet1 (2)'!$D$71*('Sheet1 (2)'!$D$72-rave_index)/'Sheet1 (2)'!$D$72))))</f>
        <v>5</v>
      </c>
      <c r="AY725" s="157">
        <f>IF(IF(D725='Sheet1 (2)'!$C$69,'Sheet1 (2)'!$D$69*('Sheet1 (2)'!$D$72-rough_index)/'Sheet1 (2)'!$D$72,IF(shee2!D725='Sheet1 (2)'!$C$70,'Sheet1 (2)'!$D$70*('Sheet1 (2)'!$D$72-rough_index)/'Sheet1 (2)'!$D$72,IF(shee2!D725='Sheet1 (2)'!$C$71,'Sheet1 (2)'!$D$71*('Sheet1 (2)'!$D$72-rough_index)/'Sheet1 (2)'!$D$72)))&lt;0,0,IF(D725='Sheet1 (2)'!$C$69,'Sheet1 (2)'!$D$69*('Sheet1 (2)'!$D$72-rough_index)/'Sheet1 (2)'!$D$72,IF(shee2!D725='Sheet1 (2)'!$C$70,'Sheet1 (2)'!$D$70*('Sheet1 (2)'!$D$72-rough_index)/'Sheet1 (2)'!$D$72,IF(shee2!D725='Sheet1 (2)'!$C$71,'Sheet1 (2)'!$D$71*('Sheet1 (2)'!$D$72-rough_index)/'Sheet1 (2)'!$D$72))))</f>
        <v>2.5</v>
      </c>
      <c r="AZ725" s="159">
        <f>+(AU725*'Sheet1 (2)'!$C$77)+(AV725*'Sheet1 (2)'!$C$78)+(AW725*'Sheet1 (2)'!$C$79)+(AX725*'Sheet1 (2)'!$C$80)+(AY725*'Sheet1 (2)'!$C$81)</f>
        <v>4.25</v>
      </c>
      <c r="BA725" s="213" t="str">
        <f t="shared" si="23"/>
        <v>Good</v>
      </c>
      <c r="BE725">
        <f>IF(D725='Sheet1 (2)'!$C$61,'Sheet1 (2)'!$D$61*(counts^2)+'Sheet1 (2)'!$G$61*counts+'Sheet1 (2)'!$J$61,IF(D725='Sheet1 (2)'!$C$62,'Sheet1 (2)'!$D$62*counts+'Sheet1 (2)'!$G$62,IF(D725='Sheet1 (2)'!$C$63,'Sheet1 (2)'!$D$63*counts+'Sheet1 (2)'!$G$63,IF(D725='Sheet1 (2)'!$C$64,'Sheet1 (2)'!$D$64*counts+'Sheet1 (2)'!$G$64))))</f>
        <v>2.0984129299999998</v>
      </c>
    </row>
    <row r="726" spans="1:57" ht="12" customHeight="1">
      <c r="A726" s="145" t="s">
        <v>282</v>
      </c>
      <c r="B726" s="145" t="s">
        <v>76</v>
      </c>
      <c r="C726" s="170">
        <v>866</v>
      </c>
      <c r="D726" s="174" t="s">
        <v>77</v>
      </c>
      <c r="E726" s="171">
        <v>8.1999999999999993</v>
      </c>
      <c r="F726" s="171">
        <v>2.6</v>
      </c>
      <c r="G726" s="171" t="s">
        <v>77</v>
      </c>
      <c r="H726" s="171">
        <v>0.3</v>
      </c>
      <c r="I726" s="171" t="s">
        <v>77</v>
      </c>
      <c r="J726" s="173" t="s">
        <v>80</v>
      </c>
      <c r="K726" s="173" t="s">
        <v>80</v>
      </c>
      <c r="L726" s="169">
        <f>VLOOKUP(CONCATENATE(J726,K726),'Sheet1 (2)'!$J$6:$K$26,2,FALSE)</f>
        <v>0</v>
      </c>
      <c r="M726" s="173" t="s">
        <v>80</v>
      </c>
      <c r="N726" s="173" t="s">
        <v>80</v>
      </c>
      <c r="O726" s="168">
        <f>VLOOKUP(CONCATENATE(M726,N726),'Sheet1 (2)'!$L$6:$M$26,2,FALSE)</f>
        <v>0</v>
      </c>
      <c r="P726" s="173" t="s">
        <v>80</v>
      </c>
      <c r="Q726" s="173" t="s">
        <v>80</v>
      </c>
      <c r="R726" s="168">
        <f>VLOOKUP(CONCATENATE(P726,Q726),'Sheet1 (2)'!$N$6:$O$26,2,FALSE)</f>
        <v>0</v>
      </c>
      <c r="S726" s="173" t="s">
        <v>80</v>
      </c>
      <c r="T726" s="173" t="s">
        <v>80</v>
      </c>
      <c r="U726" s="168">
        <f>VLOOKUP(CONCATENATE(S726,T726),'Sheet1 (2)'!$P$6:$Q$26,2,FALSE)</f>
        <v>0</v>
      </c>
      <c r="V726" s="173" t="s">
        <v>78</v>
      </c>
      <c r="W726" s="173" t="s">
        <v>81</v>
      </c>
      <c r="X726" s="168">
        <f>VLOOKUP(CONCATENATE(V726,W726),'Sheet1 (2)'!$R$6:$S$26,2,FALSE)</f>
        <v>25</v>
      </c>
      <c r="Y726" s="173" t="s">
        <v>80</v>
      </c>
      <c r="Z726" s="173" t="s">
        <v>80</v>
      </c>
      <c r="AA726" s="168">
        <f>VLOOKUP(CONCATENATE(Y726,Z726),'Sheet1 (2)'!$T$6:$U$26,2,FALSE)</f>
        <v>0</v>
      </c>
      <c r="AB726" s="173" t="s">
        <v>80</v>
      </c>
      <c r="AC726" s="173" t="s">
        <v>80</v>
      </c>
      <c r="AD726" s="168">
        <f>VLOOKUP(CONCATENATE(AB726,AC726),'Sheet1 (2)'!$X$6:$Y$26,2,FALSE)</f>
        <v>0</v>
      </c>
      <c r="AE726" s="173" t="s">
        <v>82</v>
      </c>
      <c r="AF726" s="173" t="s">
        <v>81</v>
      </c>
      <c r="AG726" s="168">
        <f>VLOOKUP(CONCATENATE(AE726,AF726),'Sheet1 (2)'!$Z$6:$AA$26,2,FALSE)</f>
        <v>66</v>
      </c>
      <c r="AH726" s="172"/>
      <c r="AI726" s="175"/>
      <c r="AJ726" s="140"/>
      <c r="AK726" s="176" t="s">
        <v>282</v>
      </c>
      <c r="AL726" s="176" t="s">
        <v>76</v>
      </c>
      <c r="AM726" s="170">
        <f t="shared" si="22"/>
        <v>866</v>
      </c>
      <c r="AN726" s="147"/>
      <c r="AO726" s="155"/>
      <c r="AP726" s="156"/>
      <c r="AQ726" s="157">
        <v>2.6944687338</v>
      </c>
      <c r="AR726" s="158"/>
      <c r="AS726" s="145">
        <f>LOOKUP(rufmkm,'Sheet1 (2)'!$V$62:$V$71,'Sheet1 (2)'!$W$62:$W$71)</f>
        <v>30</v>
      </c>
      <c r="AT726" s="140"/>
      <c r="AU726" s="157">
        <f>IF(IF(D726='Sheet1 (2)'!$C$69,'Sheet1 (2)'!$D$69*('Sheet1 (2)'!$D$72-rut_index)/'Sheet1 (2)'!$D$72,IF(shee2!D726='Sheet1 (2)'!$C$70,'Sheet1 (2)'!$D$70*('Sheet1 (2)'!$D$72-rut_index)/'Sheet1 (2)'!$D$72,IF(shee2!D726='Sheet1 (2)'!$C$71,'Sheet1 (2)'!$D$71*('Sheet1 (2)'!$D$72-rut_index)/'Sheet1 (2)'!$D$72)))&lt;0,0,IF(D726='Sheet1 (2)'!$C$69,'Sheet1 (2)'!$D$69*('Sheet1 (2)'!$D$72-rut_index)/'Sheet1 (2)'!$D$72,IF(shee2!D726='Sheet1 (2)'!$C$70,'Sheet1 (2)'!$D$70*('Sheet1 (2)'!$D$72-rut_index)/'Sheet1 (2)'!$D$72,IF(shee2!D726='Sheet1 (2)'!$C$71,'Sheet1 (2)'!$D$71*('Sheet1 (2)'!$D$72-rut_index)/'Sheet1 (2)'!$D$72))))</f>
        <v>5</v>
      </c>
      <c r="AV726" s="157">
        <f>IF(IF(D726='Sheet1 (2)'!$C$69,'Sheet1 (2)'!$D$69*('Sheet1 (2)'!$D$72-crack_s_index)/'Sheet1 (2)'!$D$72,IF(shee2!D726='Sheet1 (2)'!$C$70,'Sheet1 (2)'!$D$70*('Sheet1 (2)'!$D$72-crack_s_index)/'Sheet1 (2)'!$D$72,IF(shee2!D726='Sheet1 (2)'!$C$71,'Sheet1 (2)'!$D$71*('Sheet1 (2)'!$D$72-crack_s_index)/'Sheet1 (2)'!$D$72)))&lt;0,0,IF(D726='Sheet1 (2)'!$C$69,'Sheet1 (2)'!$D$69*('Sheet1 (2)'!$D$72-crack_s_index)/'Sheet1 (2)'!$D$72,IF(shee2!D726='Sheet1 (2)'!$C$70,'Sheet1 (2)'!$D$70*('Sheet1 (2)'!$D$72-crack_s_index)/'Sheet1 (2)'!$D$72,IF(shee2!D726='Sheet1 (2)'!$C$71,'Sheet1 (2)'!$D$71*('Sheet1 (2)'!$D$72-crack_s_index)/'Sheet1 (2)'!$D$72))))</f>
        <v>5</v>
      </c>
      <c r="AW726" s="157">
        <f>IF(IF(D726='Sheet1 (2)'!$C$69,'Sheet1 (2)'!$D$69*('Sheet1 (2)'!$D$72-crack_t_index)/'Sheet1 (2)'!$D$72,IF(shee2!D726='Sheet1 (2)'!$C$70,'Sheet1 (2)'!$D$70*('Sheet1 (2)'!$D$72-crack_t_index)/'Sheet1 (2)'!$D$72,IF(shee2!D726='Sheet1 (2)'!$C$71,'Sheet1 (2)'!$D$71*('Sheet1 (2)'!$D$72-crack_t_index)/'Sheet1 (2)'!$D$72)))&lt;0,0,IF(D726='Sheet1 (2)'!$C$69,'Sheet1 (2)'!$D$69*('Sheet1 (2)'!$D$72-crack_t_index)/'Sheet1 (2)'!$D$72,IF(shee2!D726='Sheet1 (2)'!$C$70,'Sheet1 (2)'!$D$70*('Sheet1 (2)'!$D$72-crack_t_index)/'Sheet1 (2)'!$D$72,IF(shee2!D726='Sheet1 (2)'!$C$71,'Sheet1 (2)'!$D$71*('Sheet1 (2)'!$D$72-crack_t_index)/'Sheet1 (2)'!$D$72))))</f>
        <v>5</v>
      </c>
      <c r="AX726" s="157">
        <f>IF(IF(D726='Sheet1 (2)'!$C$69,'Sheet1 (2)'!$D$69*('Sheet1 (2)'!$D$72-rave_index)/'Sheet1 (2)'!$D$72,IF(shee2!D726='Sheet1 (2)'!$C$70,'Sheet1 (2)'!$D$70*('Sheet1 (2)'!$D$72-rave_index)/'Sheet1 (2)'!$D$72,IF(shee2!D726='Sheet1 (2)'!$C$71,'Sheet1 (2)'!$D$71*('Sheet1 (2)'!$D$72-rave_index)/'Sheet1 (2)'!$D$72)))&lt;0,0,IF(D726='Sheet1 (2)'!$C$69,'Sheet1 (2)'!$D$69*('Sheet1 (2)'!$D$72-rave_index)/'Sheet1 (2)'!$D$72,IF(shee2!D726='Sheet1 (2)'!$C$70,'Sheet1 (2)'!$D$70*('Sheet1 (2)'!$D$72-rave_index)/'Sheet1 (2)'!$D$72,IF(shee2!D726='Sheet1 (2)'!$C$71,'Sheet1 (2)'!$D$71*('Sheet1 (2)'!$D$72-rave_index)/'Sheet1 (2)'!$D$72))))</f>
        <v>5</v>
      </c>
      <c r="AY726" s="157">
        <f>IF(IF(D726='Sheet1 (2)'!$C$69,'Sheet1 (2)'!$D$69*('Sheet1 (2)'!$D$72-rough_index)/'Sheet1 (2)'!$D$72,IF(shee2!D726='Sheet1 (2)'!$C$70,'Sheet1 (2)'!$D$70*('Sheet1 (2)'!$D$72-rough_index)/'Sheet1 (2)'!$D$72,IF(shee2!D726='Sheet1 (2)'!$C$71,'Sheet1 (2)'!$D$71*('Sheet1 (2)'!$D$72-rough_index)/'Sheet1 (2)'!$D$72)))&lt;0,0,IF(D726='Sheet1 (2)'!$C$69,'Sheet1 (2)'!$D$69*('Sheet1 (2)'!$D$72-rough_index)/'Sheet1 (2)'!$D$72,IF(shee2!D726='Sheet1 (2)'!$C$70,'Sheet1 (2)'!$D$70*('Sheet1 (2)'!$D$72-rough_index)/'Sheet1 (2)'!$D$72,IF(shee2!D726='Sheet1 (2)'!$C$71,'Sheet1 (2)'!$D$71*('Sheet1 (2)'!$D$72-rough_index)/'Sheet1 (2)'!$D$72))))</f>
        <v>2.5</v>
      </c>
      <c r="AZ726" s="159">
        <f>+(AU726*'Sheet1 (2)'!$C$77)+(AV726*'Sheet1 (2)'!$C$78)+(AW726*'Sheet1 (2)'!$C$79)+(AX726*'Sheet1 (2)'!$C$80)+(AY726*'Sheet1 (2)'!$C$81)</f>
        <v>4.25</v>
      </c>
      <c r="BA726" s="213" t="str">
        <f t="shared" si="23"/>
        <v>Good</v>
      </c>
      <c r="BE726">
        <f>IF(D726='Sheet1 (2)'!$C$61,'Sheet1 (2)'!$D$61*(counts^2)+'Sheet1 (2)'!$G$61*counts+'Sheet1 (2)'!$J$61,IF(D726='Sheet1 (2)'!$C$62,'Sheet1 (2)'!$D$62*counts+'Sheet1 (2)'!$G$62,IF(D726='Sheet1 (2)'!$C$63,'Sheet1 (2)'!$D$63*counts+'Sheet1 (2)'!$G$63,IF(D726='Sheet1 (2)'!$C$64,'Sheet1 (2)'!$D$64*counts+'Sheet1 (2)'!$G$64))))</f>
        <v>2.0984129299999998</v>
      </c>
    </row>
    <row r="727" spans="1:57" ht="12" customHeight="1">
      <c r="A727" s="145" t="s">
        <v>282</v>
      </c>
      <c r="B727" s="145" t="s">
        <v>76</v>
      </c>
      <c r="C727" s="170">
        <v>867</v>
      </c>
      <c r="D727" s="174" t="s">
        <v>77</v>
      </c>
      <c r="E727" s="171">
        <v>8.1999999999999993</v>
      </c>
      <c r="F727" s="171">
        <v>2.6</v>
      </c>
      <c r="G727" s="171" t="s">
        <v>77</v>
      </c>
      <c r="H727" s="171">
        <v>0.3</v>
      </c>
      <c r="I727" s="171" t="s">
        <v>77</v>
      </c>
      <c r="J727" s="173" t="s">
        <v>80</v>
      </c>
      <c r="K727" s="173" t="s">
        <v>80</v>
      </c>
      <c r="L727" s="169">
        <f>VLOOKUP(CONCATENATE(J727,K727),'Sheet1 (2)'!$J$6:$K$26,2,FALSE)</f>
        <v>0</v>
      </c>
      <c r="M727" s="173" t="s">
        <v>80</v>
      </c>
      <c r="N727" s="173" t="s">
        <v>80</v>
      </c>
      <c r="O727" s="168">
        <f>VLOOKUP(CONCATENATE(M727,N727),'Sheet1 (2)'!$L$6:$M$26,2,FALSE)</f>
        <v>0</v>
      </c>
      <c r="P727" s="173" t="s">
        <v>80</v>
      </c>
      <c r="Q727" s="173" t="s">
        <v>80</v>
      </c>
      <c r="R727" s="168">
        <f>VLOOKUP(CONCATENATE(P727,Q727),'Sheet1 (2)'!$N$6:$O$26,2,FALSE)</f>
        <v>0</v>
      </c>
      <c r="S727" s="173" t="s">
        <v>80</v>
      </c>
      <c r="T727" s="173" t="s">
        <v>80</v>
      </c>
      <c r="U727" s="168">
        <f>VLOOKUP(CONCATENATE(S727,T727),'Sheet1 (2)'!$P$6:$Q$26,2,FALSE)</f>
        <v>0</v>
      </c>
      <c r="V727" s="173" t="s">
        <v>83</v>
      </c>
      <c r="W727" s="173" t="s">
        <v>79</v>
      </c>
      <c r="X727" s="168">
        <f>VLOOKUP(CONCATENATE(V727,W727),'Sheet1 (2)'!$R$6:$S$26,2,FALSE)</f>
        <v>56.25</v>
      </c>
      <c r="Y727" s="173" t="s">
        <v>80</v>
      </c>
      <c r="Z727" s="173" t="s">
        <v>80</v>
      </c>
      <c r="AA727" s="168">
        <f>VLOOKUP(CONCATENATE(Y727,Z727),'Sheet1 (2)'!$T$6:$U$26,2,FALSE)</f>
        <v>0</v>
      </c>
      <c r="AB727" s="173" t="s">
        <v>80</v>
      </c>
      <c r="AC727" s="173" t="s">
        <v>80</v>
      </c>
      <c r="AD727" s="168">
        <f>VLOOKUP(CONCATENATE(AB727,AC727),'Sheet1 (2)'!$X$6:$Y$26,2,FALSE)</f>
        <v>0</v>
      </c>
      <c r="AE727" s="173" t="s">
        <v>82</v>
      </c>
      <c r="AF727" s="173" t="s">
        <v>81</v>
      </c>
      <c r="AG727" s="168">
        <f>VLOOKUP(CONCATENATE(AE727,AF727),'Sheet1 (2)'!$Z$6:$AA$26,2,FALSE)</f>
        <v>66</v>
      </c>
      <c r="AH727" s="172"/>
      <c r="AI727" s="175"/>
      <c r="AJ727" s="140"/>
      <c r="AK727" s="176" t="s">
        <v>282</v>
      </c>
      <c r="AL727" s="176" t="s">
        <v>76</v>
      </c>
      <c r="AM727" s="170">
        <f t="shared" si="22"/>
        <v>867</v>
      </c>
      <c r="AN727" s="147"/>
      <c r="AO727" s="155"/>
      <c r="AP727" s="156"/>
      <c r="AQ727" s="157">
        <v>2.3969249046000001</v>
      </c>
      <c r="AR727" s="158"/>
      <c r="AS727" s="145">
        <f>LOOKUP(rufmkm,'Sheet1 (2)'!$V$62:$V$71,'Sheet1 (2)'!$W$62:$W$71)</f>
        <v>30</v>
      </c>
      <c r="AT727" s="140"/>
      <c r="AU727" s="157">
        <f>IF(IF(D727='Sheet1 (2)'!$C$69,'Sheet1 (2)'!$D$69*('Sheet1 (2)'!$D$72-rut_index)/'Sheet1 (2)'!$D$72,IF(shee2!D727='Sheet1 (2)'!$C$70,'Sheet1 (2)'!$D$70*('Sheet1 (2)'!$D$72-rut_index)/'Sheet1 (2)'!$D$72,IF(shee2!D727='Sheet1 (2)'!$C$71,'Sheet1 (2)'!$D$71*('Sheet1 (2)'!$D$72-rut_index)/'Sheet1 (2)'!$D$72)))&lt;0,0,IF(D727='Sheet1 (2)'!$C$69,'Sheet1 (2)'!$D$69*('Sheet1 (2)'!$D$72-rut_index)/'Sheet1 (2)'!$D$72,IF(shee2!D727='Sheet1 (2)'!$C$70,'Sheet1 (2)'!$D$70*('Sheet1 (2)'!$D$72-rut_index)/'Sheet1 (2)'!$D$72,IF(shee2!D727='Sheet1 (2)'!$C$71,'Sheet1 (2)'!$D$71*('Sheet1 (2)'!$D$72-rut_index)/'Sheet1 (2)'!$D$72))))</f>
        <v>5</v>
      </c>
      <c r="AV727" s="157">
        <f>IF(IF(D727='Sheet1 (2)'!$C$69,'Sheet1 (2)'!$D$69*('Sheet1 (2)'!$D$72-crack_s_index)/'Sheet1 (2)'!$D$72,IF(shee2!D727='Sheet1 (2)'!$C$70,'Sheet1 (2)'!$D$70*('Sheet1 (2)'!$D$72-crack_s_index)/'Sheet1 (2)'!$D$72,IF(shee2!D727='Sheet1 (2)'!$C$71,'Sheet1 (2)'!$D$71*('Sheet1 (2)'!$D$72-crack_s_index)/'Sheet1 (2)'!$D$72)))&lt;0,0,IF(D727='Sheet1 (2)'!$C$69,'Sheet1 (2)'!$D$69*('Sheet1 (2)'!$D$72-crack_s_index)/'Sheet1 (2)'!$D$72,IF(shee2!D727='Sheet1 (2)'!$C$70,'Sheet1 (2)'!$D$70*('Sheet1 (2)'!$D$72-crack_s_index)/'Sheet1 (2)'!$D$72,IF(shee2!D727='Sheet1 (2)'!$C$71,'Sheet1 (2)'!$D$71*('Sheet1 (2)'!$D$72-crack_s_index)/'Sheet1 (2)'!$D$72))))</f>
        <v>5</v>
      </c>
      <c r="AW727" s="157">
        <f>IF(IF(D727='Sheet1 (2)'!$C$69,'Sheet1 (2)'!$D$69*('Sheet1 (2)'!$D$72-crack_t_index)/'Sheet1 (2)'!$D$72,IF(shee2!D727='Sheet1 (2)'!$C$70,'Sheet1 (2)'!$D$70*('Sheet1 (2)'!$D$72-crack_t_index)/'Sheet1 (2)'!$D$72,IF(shee2!D727='Sheet1 (2)'!$C$71,'Sheet1 (2)'!$D$71*('Sheet1 (2)'!$D$72-crack_t_index)/'Sheet1 (2)'!$D$72)))&lt;0,0,IF(D727='Sheet1 (2)'!$C$69,'Sheet1 (2)'!$D$69*('Sheet1 (2)'!$D$72-crack_t_index)/'Sheet1 (2)'!$D$72,IF(shee2!D727='Sheet1 (2)'!$C$70,'Sheet1 (2)'!$D$70*('Sheet1 (2)'!$D$72-crack_t_index)/'Sheet1 (2)'!$D$72,IF(shee2!D727='Sheet1 (2)'!$C$71,'Sheet1 (2)'!$D$71*('Sheet1 (2)'!$D$72-crack_t_index)/'Sheet1 (2)'!$D$72))))</f>
        <v>5</v>
      </c>
      <c r="AX727" s="157">
        <f>IF(IF(D727='Sheet1 (2)'!$C$69,'Sheet1 (2)'!$D$69*('Sheet1 (2)'!$D$72-rave_index)/'Sheet1 (2)'!$D$72,IF(shee2!D727='Sheet1 (2)'!$C$70,'Sheet1 (2)'!$D$70*('Sheet1 (2)'!$D$72-rave_index)/'Sheet1 (2)'!$D$72,IF(shee2!D727='Sheet1 (2)'!$C$71,'Sheet1 (2)'!$D$71*('Sheet1 (2)'!$D$72-rave_index)/'Sheet1 (2)'!$D$72)))&lt;0,0,IF(D727='Sheet1 (2)'!$C$69,'Sheet1 (2)'!$D$69*('Sheet1 (2)'!$D$72-rave_index)/'Sheet1 (2)'!$D$72,IF(shee2!D727='Sheet1 (2)'!$C$70,'Sheet1 (2)'!$D$70*('Sheet1 (2)'!$D$72-rave_index)/'Sheet1 (2)'!$D$72,IF(shee2!D727='Sheet1 (2)'!$C$71,'Sheet1 (2)'!$D$71*('Sheet1 (2)'!$D$72-rave_index)/'Sheet1 (2)'!$D$72))))</f>
        <v>5</v>
      </c>
      <c r="AY727" s="157">
        <f>IF(IF(D727='Sheet1 (2)'!$C$69,'Sheet1 (2)'!$D$69*('Sheet1 (2)'!$D$72-rough_index)/'Sheet1 (2)'!$D$72,IF(shee2!D727='Sheet1 (2)'!$C$70,'Sheet1 (2)'!$D$70*('Sheet1 (2)'!$D$72-rough_index)/'Sheet1 (2)'!$D$72,IF(shee2!D727='Sheet1 (2)'!$C$71,'Sheet1 (2)'!$D$71*('Sheet1 (2)'!$D$72-rough_index)/'Sheet1 (2)'!$D$72)))&lt;0,0,IF(D727='Sheet1 (2)'!$C$69,'Sheet1 (2)'!$D$69*('Sheet1 (2)'!$D$72-rough_index)/'Sheet1 (2)'!$D$72,IF(shee2!D727='Sheet1 (2)'!$C$70,'Sheet1 (2)'!$D$70*('Sheet1 (2)'!$D$72-rough_index)/'Sheet1 (2)'!$D$72,IF(shee2!D727='Sheet1 (2)'!$C$71,'Sheet1 (2)'!$D$71*('Sheet1 (2)'!$D$72-rough_index)/'Sheet1 (2)'!$D$72))))</f>
        <v>2.5</v>
      </c>
      <c r="AZ727" s="159">
        <f>+(AU727*'Sheet1 (2)'!$C$77)+(AV727*'Sheet1 (2)'!$C$78)+(AW727*'Sheet1 (2)'!$C$79)+(AX727*'Sheet1 (2)'!$C$80)+(AY727*'Sheet1 (2)'!$C$81)</f>
        <v>4.25</v>
      </c>
      <c r="BA727" s="213" t="str">
        <f t="shared" si="23"/>
        <v>Good</v>
      </c>
      <c r="BE727">
        <f>IF(D727='Sheet1 (2)'!$C$61,'Sheet1 (2)'!$D$61*(counts^2)+'Sheet1 (2)'!$G$61*counts+'Sheet1 (2)'!$J$61,IF(D727='Sheet1 (2)'!$C$62,'Sheet1 (2)'!$D$62*counts+'Sheet1 (2)'!$G$62,IF(D727='Sheet1 (2)'!$C$63,'Sheet1 (2)'!$D$63*counts+'Sheet1 (2)'!$G$63,IF(D727='Sheet1 (2)'!$C$64,'Sheet1 (2)'!$D$64*counts+'Sheet1 (2)'!$G$64))))</f>
        <v>2.0984129299999998</v>
      </c>
    </row>
    <row r="728" spans="1:57" ht="12" customHeight="1">
      <c r="A728" s="145" t="s">
        <v>282</v>
      </c>
      <c r="B728" s="145" t="s">
        <v>76</v>
      </c>
      <c r="C728" s="170">
        <v>868</v>
      </c>
      <c r="D728" s="174" t="s">
        <v>77</v>
      </c>
      <c r="E728" s="171">
        <v>8.1999999999999993</v>
      </c>
      <c r="F728" s="171">
        <v>2.6</v>
      </c>
      <c r="G728" s="171" t="s">
        <v>77</v>
      </c>
      <c r="H728" s="171">
        <v>0.3</v>
      </c>
      <c r="I728" s="171" t="s">
        <v>77</v>
      </c>
      <c r="J728" s="173" t="s">
        <v>80</v>
      </c>
      <c r="K728" s="173" t="s">
        <v>80</v>
      </c>
      <c r="L728" s="169">
        <f>VLOOKUP(CONCATENATE(J728,K728),'Sheet1 (2)'!$J$6:$K$26,2,FALSE)</f>
        <v>0</v>
      </c>
      <c r="M728" s="173" t="s">
        <v>83</v>
      </c>
      <c r="N728" s="173" t="s">
        <v>79</v>
      </c>
      <c r="O728" s="168">
        <f>VLOOKUP(CONCATENATE(M728,N728),'Sheet1 (2)'!$L$6:$M$26,2,FALSE)</f>
        <v>56.25</v>
      </c>
      <c r="P728" s="173" t="s">
        <v>83</v>
      </c>
      <c r="Q728" s="173" t="s">
        <v>83</v>
      </c>
      <c r="R728" s="168">
        <f>VLOOKUP(CONCATENATE(P728,Q728),'Sheet1 (2)'!$N$6:$O$26,2,FALSE)</f>
        <v>37.5</v>
      </c>
      <c r="S728" s="173" t="s">
        <v>80</v>
      </c>
      <c r="T728" s="173" t="s">
        <v>80</v>
      </c>
      <c r="U728" s="168">
        <f>VLOOKUP(CONCATENATE(S728,T728),'Sheet1 (2)'!$P$6:$Q$26,2,FALSE)</f>
        <v>0</v>
      </c>
      <c r="V728" s="173" t="s">
        <v>80</v>
      </c>
      <c r="W728" s="173" t="s">
        <v>80</v>
      </c>
      <c r="X728" s="168">
        <f>VLOOKUP(CONCATENATE(V728,W728),'Sheet1 (2)'!$R$6:$S$26,2,FALSE)</f>
        <v>0</v>
      </c>
      <c r="Y728" s="173" t="s">
        <v>80</v>
      </c>
      <c r="Z728" s="173" t="s">
        <v>80</v>
      </c>
      <c r="AA728" s="168">
        <f>VLOOKUP(CONCATENATE(Y728,Z728),'Sheet1 (2)'!$T$6:$U$26,2,FALSE)</f>
        <v>0</v>
      </c>
      <c r="AB728" s="173" t="s">
        <v>80</v>
      </c>
      <c r="AC728" s="173" t="s">
        <v>80</v>
      </c>
      <c r="AD728" s="168">
        <f>VLOOKUP(CONCATENATE(AB728,AC728),'Sheet1 (2)'!$X$6:$Y$26,2,FALSE)</f>
        <v>0</v>
      </c>
      <c r="AE728" s="173" t="s">
        <v>82</v>
      </c>
      <c r="AF728" s="173" t="s">
        <v>81</v>
      </c>
      <c r="AG728" s="168">
        <f>VLOOKUP(CONCATENATE(AE728,AF728),'Sheet1 (2)'!$Z$6:$AA$26,2,FALSE)</f>
        <v>66</v>
      </c>
      <c r="AH728" s="172"/>
      <c r="AI728" s="175"/>
      <c r="AJ728" s="140"/>
      <c r="AK728" s="176" t="s">
        <v>282</v>
      </c>
      <c r="AL728" s="176" t="s">
        <v>76</v>
      </c>
      <c r="AM728" s="170">
        <f t="shared" si="22"/>
        <v>868</v>
      </c>
      <c r="AN728" s="147"/>
      <c r="AO728" s="155"/>
      <c r="AP728" s="156"/>
      <c r="AQ728" s="157">
        <v>2.3883413914</v>
      </c>
      <c r="AR728" s="158"/>
      <c r="AS728" s="145">
        <f>LOOKUP(rufmkm,'Sheet1 (2)'!$V$62:$V$71,'Sheet1 (2)'!$W$62:$W$71)</f>
        <v>30</v>
      </c>
      <c r="AT728" s="140"/>
      <c r="AU728" s="157">
        <f>IF(IF(D728='Sheet1 (2)'!$C$69,'Sheet1 (2)'!$D$69*('Sheet1 (2)'!$D$72-rut_index)/'Sheet1 (2)'!$D$72,IF(shee2!D728='Sheet1 (2)'!$C$70,'Sheet1 (2)'!$D$70*('Sheet1 (2)'!$D$72-rut_index)/'Sheet1 (2)'!$D$72,IF(shee2!D728='Sheet1 (2)'!$C$71,'Sheet1 (2)'!$D$71*('Sheet1 (2)'!$D$72-rut_index)/'Sheet1 (2)'!$D$72)))&lt;0,0,IF(D728='Sheet1 (2)'!$C$69,'Sheet1 (2)'!$D$69*('Sheet1 (2)'!$D$72-rut_index)/'Sheet1 (2)'!$D$72,IF(shee2!D728='Sheet1 (2)'!$C$70,'Sheet1 (2)'!$D$70*('Sheet1 (2)'!$D$72-rut_index)/'Sheet1 (2)'!$D$72,IF(shee2!D728='Sheet1 (2)'!$C$71,'Sheet1 (2)'!$D$71*('Sheet1 (2)'!$D$72-rut_index)/'Sheet1 (2)'!$D$72))))</f>
        <v>5</v>
      </c>
      <c r="AV728" s="157">
        <f>IF(IF(D728='Sheet1 (2)'!$C$69,'Sheet1 (2)'!$D$69*('Sheet1 (2)'!$D$72-crack_s_index)/'Sheet1 (2)'!$D$72,IF(shee2!D728='Sheet1 (2)'!$C$70,'Sheet1 (2)'!$D$70*('Sheet1 (2)'!$D$72-crack_s_index)/'Sheet1 (2)'!$D$72,IF(shee2!D728='Sheet1 (2)'!$C$71,'Sheet1 (2)'!$D$71*('Sheet1 (2)'!$D$72-crack_s_index)/'Sheet1 (2)'!$D$72)))&lt;0,0,IF(D728='Sheet1 (2)'!$C$69,'Sheet1 (2)'!$D$69*('Sheet1 (2)'!$D$72-crack_s_index)/'Sheet1 (2)'!$D$72,IF(shee2!D728='Sheet1 (2)'!$C$70,'Sheet1 (2)'!$D$70*('Sheet1 (2)'!$D$72-crack_s_index)/'Sheet1 (2)'!$D$72,IF(shee2!D728='Sheet1 (2)'!$C$71,'Sheet1 (2)'!$D$71*('Sheet1 (2)'!$D$72-crack_s_index)/'Sheet1 (2)'!$D$72))))</f>
        <v>0.3125</v>
      </c>
      <c r="AW728" s="157">
        <f>IF(IF(D728='Sheet1 (2)'!$C$69,'Sheet1 (2)'!$D$69*('Sheet1 (2)'!$D$72-crack_t_index)/'Sheet1 (2)'!$D$72,IF(shee2!D728='Sheet1 (2)'!$C$70,'Sheet1 (2)'!$D$70*('Sheet1 (2)'!$D$72-crack_t_index)/'Sheet1 (2)'!$D$72,IF(shee2!D728='Sheet1 (2)'!$C$71,'Sheet1 (2)'!$D$71*('Sheet1 (2)'!$D$72-crack_t_index)/'Sheet1 (2)'!$D$72)))&lt;0,0,IF(D728='Sheet1 (2)'!$C$69,'Sheet1 (2)'!$D$69*('Sheet1 (2)'!$D$72-crack_t_index)/'Sheet1 (2)'!$D$72,IF(shee2!D728='Sheet1 (2)'!$C$70,'Sheet1 (2)'!$D$70*('Sheet1 (2)'!$D$72-crack_t_index)/'Sheet1 (2)'!$D$72,IF(shee2!D728='Sheet1 (2)'!$C$71,'Sheet1 (2)'!$D$71*('Sheet1 (2)'!$D$72-crack_t_index)/'Sheet1 (2)'!$D$72))))</f>
        <v>1.875</v>
      </c>
      <c r="AX728" s="157">
        <f>IF(IF(D728='Sheet1 (2)'!$C$69,'Sheet1 (2)'!$D$69*('Sheet1 (2)'!$D$72-rave_index)/'Sheet1 (2)'!$D$72,IF(shee2!D728='Sheet1 (2)'!$C$70,'Sheet1 (2)'!$D$70*('Sheet1 (2)'!$D$72-rave_index)/'Sheet1 (2)'!$D$72,IF(shee2!D728='Sheet1 (2)'!$C$71,'Sheet1 (2)'!$D$71*('Sheet1 (2)'!$D$72-rave_index)/'Sheet1 (2)'!$D$72)))&lt;0,0,IF(D728='Sheet1 (2)'!$C$69,'Sheet1 (2)'!$D$69*('Sheet1 (2)'!$D$72-rave_index)/'Sheet1 (2)'!$D$72,IF(shee2!D728='Sheet1 (2)'!$C$70,'Sheet1 (2)'!$D$70*('Sheet1 (2)'!$D$72-rave_index)/'Sheet1 (2)'!$D$72,IF(shee2!D728='Sheet1 (2)'!$C$71,'Sheet1 (2)'!$D$71*('Sheet1 (2)'!$D$72-rave_index)/'Sheet1 (2)'!$D$72))))</f>
        <v>5</v>
      </c>
      <c r="AY728" s="157">
        <f>IF(IF(D728='Sheet1 (2)'!$C$69,'Sheet1 (2)'!$D$69*('Sheet1 (2)'!$D$72-rough_index)/'Sheet1 (2)'!$D$72,IF(shee2!D728='Sheet1 (2)'!$C$70,'Sheet1 (2)'!$D$70*('Sheet1 (2)'!$D$72-rough_index)/'Sheet1 (2)'!$D$72,IF(shee2!D728='Sheet1 (2)'!$C$71,'Sheet1 (2)'!$D$71*('Sheet1 (2)'!$D$72-rough_index)/'Sheet1 (2)'!$D$72)))&lt;0,0,IF(D728='Sheet1 (2)'!$C$69,'Sheet1 (2)'!$D$69*('Sheet1 (2)'!$D$72-rough_index)/'Sheet1 (2)'!$D$72,IF(shee2!D728='Sheet1 (2)'!$C$70,'Sheet1 (2)'!$D$70*('Sheet1 (2)'!$D$72-rough_index)/'Sheet1 (2)'!$D$72,IF(shee2!D728='Sheet1 (2)'!$C$71,'Sheet1 (2)'!$D$71*('Sheet1 (2)'!$D$72-rough_index)/'Sheet1 (2)'!$D$72))))</f>
        <v>2.5</v>
      </c>
      <c r="AZ728" s="159">
        <f>+(AU728*'Sheet1 (2)'!$C$77)+(AV728*'Sheet1 (2)'!$C$78)+(AW728*'Sheet1 (2)'!$C$79)+(AX728*'Sheet1 (2)'!$C$80)+(AY728*'Sheet1 (2)'!$C$81)</f>
        <v>2.4375</v>
      </c>
      <c r="BA728" s="213" t="str">
        <f t="shared" si="23"/>
        <v>Poor</v>
      </c>
      <c r="BE728">
        <f>IF(D728='Sheet1 (2)'!$C$61,'Sheet1 (2)'!$D$61*(counts^2)+'Sheet1 (2)'!$G$61*counts+'Sheet1 (2)'!$J$61,IF(D728='Sheet1 (2)'!$C$62,'Sheet1 (2)'!$D$62*counts+'Sheet1 (2)'!$G$62,IF(D728='Sheet1 (2)'!$C$63,'Sheet1 (2)'!$D$63*counts+'Sheet1 (2)'!$G$63,IF(D728='Sheet1 (2)'!$C$64,'Sheet1 (2)'!$D$64*counts+'Sheet1 (2)'!$G$64))))</f>
        <v>2.0984129299999998</v>
      </c>
    </row>
    <row r="729" spans="1:57" ht="12" customHeight="1">
      <c r="A729" s="145" t="s">
        <v>282</v>
      </c>
      <c r="B729" s="145" t="s">
        <v>76</v>
      </c>
      <c r="C729" s="170">
        <v>869</v>
      </c>
      <c r="D729" s="174" t="s">
        <v>77</v>
      </c>
      <c r="E729" s="171">
        <v>8.1999999999999993</v>
      </c>
      <c r="F729" s="171">
        <v>2.6</v>
      </c>
      <c r="G729" s="171" t="s">
        <v>77</v>
      </c>
      <c r="H729" s="171">
        <v>0.3</v>
      </c>
      <c r="I729" s="171" t="s">
        <v>77</v>
      </c>
      <c r="J729" s="173" t="s">
        <v>80</v>
      </c>
      <c r="K729" s="173" t="s">
        <v>80</v>
      </c>
      <c r="L729" s="169">
        <f>VLOOKUP(CONCATENATE(J729,K729),'Sheet1 (2)'!$J$6:$K$26,2,FALSE)</f>
        <v>0</v>
      </c>
      <c r="M729" s="173" t="s">
        <v>83</v>
      </c>
      <c r="N729" s="173" t="s">
        <v>79</v>
      </c>
      <c r="O729" s="168">
        <f>VLOOKUP(CONCATENATE(M729,N729),'Sheet1 (2)'!$L$6:$M$26,2,FALSE)</f>
        <v>56.25</v>
      </c>
      <c r="P729" s="173" t="s">
        <v>83</v>
      </c>
      <c r="Q729" s="173" t="s">
        <v>82</v>
      </c>
      <c r="R729" s="168">
        <f>VLOOKUP(CONCATENATE(P729,Q729),'Sheet1 (2)'!$N$6:$O$26,2,FALSE)</f>
        <v>18.75</v>
      </c>
      <c r="S729" s="173" t="s">
        <v>80</v>
      </c>
      <c r="T729" s="173" t="s">
        <v>80</v>
      </c>
      <c r="U729" s="168">
        <f>VLOOKUP(CONCATENATE(S729,T729),'Sheet1 (2)'!$P$6:$Q$26,2,FALSE)</f>
        <v>0</v>
      </c>
      <c r="V729" s="173" t="s">
        <v>80</v>
      </c>
      <c r="W729" s="173" t="s">
        <v>80</v>
      </c>
      <c r="X729" s="168">
        <f>VLOOKUP(CONCATENATE(V729,W729),'Sheet1 (2)'!$R$6:$S$26,2,FALSE)</f>
        <v>0</v>
      </c>
      <c r="Y729" s="173" t="s">
        <v>80</v>
      </c>
      <c r="Z729" s="173" t="s">
        <v>80</v>
      </c>
      <c r="AA729" s="168">
        <f>VLOOKUP(CONCATENATE(Y729,Z729),'Sheet1 (2)'!$T$6:$U$26,2,FALSE)</f>
        <v>0</v>
      </c>
      <c r="AB729" s="173" t="s">
        <v>80</v>
      </c>
      <c r="AC729" s="173" t="s">
        <v>80</v>
      </c>
      <c r="AD729" s="168">
        <f>VLOOKUP(CONCATENATE(AB729,AC729),'Sheet1 (2)'!$X$6:$Y$26,2,FALSE)</f>
        <v>0</v>
      </c>
      <c r="AE729" s="173" t="s">
        <v>82</v>
      </c>
      <c r="AF729" s="173" t="s">
        <v>81</v>
      </c>
      <c r="AG729" s="168">
        <f>VLOOKUP(CONCATENATE(AE729,AF729),'Sheet1 (2)'!$Z$6:$AA$26,2,FALSE)</f>
        <v>66</v>
      </c>
      <c r="AH729" s="172"/>
      <c r="AI729" s="175"/>
      <c r="AJ729" s="140"/>
      <c r="AK729" s="176" t="s">
        <v>282</v>
      </c>
      <c r="AL729" s="176" t="s">
        <v>76</v>
      </c>
      <c r="AM729" s="170">
        <f t="shared" si="22"/>
        <v>869</v>
      </c>
      <c r="AN729" s="147"/>
      <c r="AO729" s="155"/>
      <c r="AP729" s="156"/>
      <c r="AQ729" s="157">
        <v>2.1815649384000002</v>
      </c>
      <c r="AR729" s="158"/>
      <c r="AS729" s="145">
        <f>LOOKUP(rufmkm,'Sheet1 (2)'!$V$62:$V$71,'Sheet1 (2)'!$W$62:$W$71)</f>
        <v>30</v>
      </c>
      <c r="AT729" s="140"/>
      <c r="AU729" s="157">
        <f>IF(IF(D729='Sheet1 (2)'!$C$69,'Sheet1 (2)'!$D$69*('Sheet1 (2)'!$D$72-rut_index)/'Sheet1 (2)'!$D$72,IF(shee2!D729='Sheet1 (2)'!$C$70,'Sheet1 (2)'!$D$70*('Sheet1 (2)'!$D$72-rut_index)/'Sheet1 (2)'!$D$72,IF(shee2!D729='Sheet1 (2)'!$C$71,'Sheet1 (2)'!$D$71*('Sheet1 (2)'!$D$72-rut_index)/'Sheet1 (2)'!$D$72)))&lt;0,0,IF(D729='Sheet1 (2)'!$C$69,'Sheet1 (2)'!$D$69*('Sheet1 (2)'!$D$72-rut_index)/'Sheet1 (2)'!$D$72,IF(shee2!D729='Sheet1 (2)'!$C$70,'Sheet1 (2)'!$D$70*('Sheet1 (2)'!$D$72-rut_index)/'Sheet1 (2)'!$D$72,IF(shee2!D729='Sheet1 (2)'!$C$71,'Sheet1 (2)'!$D$71*('Sheet1 (2)'!$D$72-rut_index)/'Sheet1 (2)'!$D$72))))</f>
        <v>5</v>
      </c>
      <c r="AV729" s="157">
        <f>IF(IF(D729='Sheet1 (2)'!$C$69,'Sheet1 (2)'!$D$69*('Sheet1 (2)'!$D$72-crack_s_index)/'Sheet1 (2)'!$D$72,IF(shee2!D729='Sheet1 (2)'!$C$70,'Sheet1 (2)'!$D$70*('Sheet1 (2)'!$D$72-crack_s_index)/'Sheet1 (2)'!$D$72,IF(shee2!D729='Sheet1 (2)'!$C$71,'Sheet1 (2)'!$D$71*('Sheet1 (2)'!$D$72-crack_s_index)/'Sheet1 (2)'!$D$72)))&lt;0,0,IF(D729='Sheet1 (2)'!$C$69,'Sheet1 (2)'!$D$69*('Sheet1 (2)'!$D$72-crack_s_index)/'Sheet1 (2)'!$D$72,IF(shee2!D729='Sheet1 (2)'!$C$70,'Sheet1 (2)'!$D$70*('Sheet1 (2)'!$D$72-crack_s_index)/'Sheet1 (2)'!$D$72,IF(shee2!D729='Sheet1 (2)'!$C$71,'Sheet1 (2)'!$D$71*('Sheet1 (2)'!$D$72-crack_s_index)/'Sheet1 (2)'!$D$72))))</f>
        <v>0.3125</v>
      </c>
      <c r="AW729" s="157">
        <f>IF(IF(D729='Sheet1 (2)'!$C$69,'Sheet1 (2)'!$D$69*('Sheet1 (2)'!$D$72-crack_t_index)/'Sheet1 (2)'!$D$72,IF(shee2!D729='Sheet1 (2)'!$C$70,'Sheet1 (2)'!$D$70*('Sheet1 (2)'!$D$72-crack_t_index)/'Sheet1 (2)'!$D$72,IF(shee2!D729='Sheet1 (2)'!$C$71,'Sheet1 (2)'!$D$71*('Sheet1 (2)'!$D$72-crack_t_index)/'Sheet1 (2)'!$D$72)))&lt;0,0,IF(D729='Sheet1 (2)'!$C$69,'Sheet1 (2)'!$D$69*('Sheet1 (2)'!$D$72-crack_t_index)/'Sheet1 (2)'!$D$72,IF(shee2!D729='Sheet1 (2)'!$C$70,'Sheet1 (2)'!$D$70*('Sheet1 (2)'!$D$72-crack_t_index)/'Sheet1 (2)'!$D$72,IF(shee2!D729='Sheet1 (2)'!$C$71,'Sheet1 (2)'!$D$71*('Sheet1 (2)'!$D$72-crack_t_index)/'Sheet1 (2)'!$D$72))))</f>
        <v>3.4375</v>
      </c>
      <c r="AX729" s="157">
        <f>IF(IF(D729='Sheet1 (2)'!$C$69,'Sheet1 (2)'!$D$69*('Sheet1 (2)'!$D$72-rave_index)/'Sheet1 (2)'!$D$72,IF(shee2!D729='Sheet1 (2)'!$C$70,'Sheet1 (2)'!$D$70*('Sheet1 (2)'!$D$72-rave_index)/'Sheet1 (2)'!$D$72,IF(shee2!D729='Sheet1 (2)'!$C$71,'Sheet1 (2)'!$D$71*('Sheet1 (2)'!$D$72-rave_index)/'Sheet1 (2)'!$D$72)))&lt;0,0,IF(D729='Sheet1 (2)'!$C$69,'Sheet1 (2)'!$D$69*('Sheet1 (2)'!$D$72-rave_index)/'Sheet1 (2)'!$D$72,IF(shee2!D729='Sheet1 (2)'!$C$70,'Sheet1 (2)'!$D$70*('Sheet1 (2)'!$D$72-rave_index)/'Sheet1 (2)'!$D$72,IF(shee2!D729='Sheet1 (2)'!$C$71,'Sheet1 (2)'!$D$71*('Sheet1 (2)'!$D$72-rave_index)/'Sheet1 (2)'!$D$72))))</f>
        <v>5</v>
      </c>
      <c r="AY729" s="157">
        <f>IF(IF(D729='Sheet1 (2)'!$C$69,'Sheet1 (2)'!$D$69*('Sheet1 (2)'!$D$72-rough_index)/'Sheet1 (2)'!$D$72,IF(shee2!D729='Sheet1 (2)'!$C$70,'Sheet1 (2)'!$D$70*('Sheet1 (2)'!$D$72-rough_index)/'Sheet1 (2)'!$D$72,IF(shee2!D729='Sheet1 (2)'!$C$71,'Sheet1 (2)'!$D$71*('Sheet1 (2)'!$D$72-rough_index)/'Sheet1 (2)'!$D$72)))&lt;0,0,IF(D729='Sheet1 (2)'!$C$69,'Sheet1 (2)'!$D$69*('Sheet1 (2)'!$D$72-rough_index)/'Sheet1 (2)'!$D$72,IF(shee2!D729='Sheet1 (2)'!$C$70,'Sheet1 (2)'!$D$70*('Sheet1 (2)'!$D$72-rough_index)/'Sheet1 (2)'!$D$72,IF(shee2!D729='Sheet1 (2)'!$C$71,'Sheet1 (2)'!$D$71*('Sheet1 (2)'!$D$72-rough_index)/'Sheet1 (2)'!$D$72))))</f>
        <v>2.5</v>
      </c>
      <c r="AZ729" s="159">
        <f>+(AU729*'Sheet1 (2)'!$C$77)+(AV729*'Sheet1 (2)'!$C$78)+(AW729*'Sheet1 (2)'!$C$79)+(AX729*'Sheet1 (2)'!$C$80)+(AY729*'Sheet1 (2)'!$C$81)</f>
        <v>2.5</v>
      </c>
      <c r="BA729" s="213" t="str">
        <f t="shared" si="23"/>
        <v>Fair</v>
      </c>
      <c r="BE729">
        <f>IF(D729='Sheet1 (2)'!$C$61,'Sheet1 (2)'!$D$61*(counts^2)+'Sheet1 (2)'!$G$61*counts+'Sheet1 (2)'!$J$61,IF(D729='Sheet1 (2)'!$C$62,'Sheet1 (2)'!$D$62*counts+'Sheet1 (2)'!$G$62,IF(D729='Sheet1 (2)'!$C$63,'Sheet1 (2)'!$D$63*counts+'Sheet1 (2)'!$G$63,IF(D729='Sheet1 (2)'!$C$64,'Sheet1 (2)'!$D$64*counts+'Sheet1 (2)'!$G$64))))</f>
        <v>2.0984129299999998</v>
      </c>
    </row>
    <row r="730" spans="1:57" ht="12" customHeight="1">
      <c r="A730" s="145" t="s">
        <v>282</v>
      </c>
      <c r="B730" s="145" t="s">
        <v>76</v>
      </c>
      <c r="C730" s="170">
        <v>870</v>
      </c>
      <c r="D730" s="174" t="s">
        <v>77</v>
      </c>
      <c r="E730" s="171">
        <v>8.1999999999999993</v>
      </c>
      <c r="F730" s="171">
        <v>2.6</v>
      </c>
      <c r="G730" s="171" t="s">
        <v>77</v>
      </c>
      <c r="H730" s="171">
        <v>0.3</v>
      </c>
      <c r="I730" s="171" t="s">
        <v>77</v>
      </c>
      <c r="J730" s="173" t="s">
        <v>78</v>
      </c>
      <c r="K730" s="173" t="s">
        <v>79</v>
      </c>
      <c r="L730" s="169">
        <f>VLOOKUP(CONCATENATE(J730,K730),'Sheet1 (2)'!$J$6:$K$26,2,FALSE)</f>
        <v>18.75</v>
      </c>
      <c r="M730" s="173" t="s">
        <v>83</v>
      </c>
      <c r="N730" s="173" t="s">
        <v>82</v>
      </c>
      <c r="O730" s="168">
        <f>VLOOKUP(CONCATENATE(M730,N730),'Sheet1 (2)'!$L$6:$M$26,2,FALSE)</f>
        <v>18.75</v>
      </c>
      <c r="P730" s="173" t="s">
        <v>83</v>
      </c>
      <c r="Q730" s="173" t="s">
        <v>79</v>
      </c>
      <c r="R730" s="168">
        <f>VLOOKUP(CONCATENATE(P730,Q730),'Sheet1 (2)'!$N$6:$O$26,2,FALSE)</f>
        <v>56.25</v>
      </c>
      <c r="S730" s="173" t="s">
        <v>80</v>
      </c>
      <c r="T730" s="173" t="s">
        <v>80</v>
      </c>
      <c r="U730" s="168">
        <f>VLOOKUP(CONCATENATE(S730,T730),'Sheet1 (2)'!$P$6:$Q$26,2,FALSE)</f>
        <v>0</v>
      </c>
      <c r="V730" s="173" t="s">
        <v>80</v>
      </c>
      <c r="W730" s="173" t="s">
        <v>80</v>
      </c>
      <c r="X730" s="168">
        <f>VLOOKUP(CONCATENATE(V730,W730),'Sheet1 (2)'!$R$6:$S$26,2,FALSE)</f>
        <v>0</v>
      </c>
      <c r="Y730" s="173" t="s">
        <v>80</v>
      </c>
      <c r="Z730" s="173" t="s">
        <v>80</v>
      </c>
      <c r="AA730" s="168">
        <f>VLOOKUP(CONCATENATE(Y730,Z730),'Sheet1 (2)'!$T$6:$U$26,2,FALSE)</f>
        <v>0</v>
      </c>
      <c r="AB730" s="173" t="s">
        <v>80</v>
      </c>
      <c r="AC730" s="173" t="s">
        <v>80</v>
      </c>
      <c r="AD730" s="168">
        <f>VLOOKUP(CONCATENATE(AB730,AC730),'Sheet1 (2)'!$X$6:$Y$26,2,FALSE)</f>
        <v>0</v>
      </c>
      <c r="AE730" s="173" t="s">
        <v>82</v>
      </c>
      <c r="AF730" s="173" t="s">
        <v>81</v>
      </c>
      <c r="AG730" s="168">
        <f>VLOOKUP(CONCATENATE(AE730,AF730),'Sheet1 (2)'!$Z$6:$AA$26,2,FALSE)</f>
        <v>66</v>
      </c>
      <c r="AH730" s="172"/>
      <c r="AI730" s="175"/>
      <c r="AJ730" s="140"/>
      <c r="AK730" s="176" t="s">
        <v>282</v>
      </c>
      <c r="AL730" s="176" t="s">
        <v>76</v>
      </c>
      <c r="AM730" s="170">
        <f t="shared" si="22"/>
        <v>870</v>
      </c>
      <c r="AN730" s="147"/>
      <c r="AO730" s="155"/>
      <c r="AP730" s="156"/>
      <c r="AQ730" s="157">
        <v>4.4730821032000003</v>
      </c>
      <c r="AR730" s="158"/>
      <c r="AS730" s="145">
        <f>LOOKUP(rufmkm,'Sheet1 (2)'!$V$62:$V$71,'Sheet1 (2)'!$W$62:$W$71)</f>
        <v>50</v>
      </c>
      <c r="AT730" s="140"/>
      <c r="AU730" s="157">
        <f>IF(IF(D730='Sheet1 (2)'!$C$69,'Sheet1 (2)'!$D$69*('Sheet1 (2)'!$D$72-rut_index)/'Sheet1 (2)'!$D$72,IF(shee2!D730='Sheet1 (2)'!$C$70,'Sheet1 (2)'!$D$70*('Sheet1 (2)'!$D$72-rut_index)/'Sheet1 (2)'!$D$72,IF(shee2!D730='Sheet1 (2)'!$C$71,'Sheet1 (2)'!$D$71*('Sheet1 (2)'!$D$72-rut_index)/'Sheet1 (2)'!$D$72)))&lt;0,0,IF(D730='Sheet1 (2)'!$C$69,'Sheet1 (2)'!$D$69*('Sheet1 (2)'!$D$72-rut_index)/'Sheet1 (2)'!$D$72,IF(shee2!D730='Sheet1 (2)'!$C$70,'Sheet1 (2)'!$D$70*('Sheet1 (2)'!$D$72-rut_index)/'Sheet1 (2)'!$D$72,IF(shee2!D730='Sheet1 (2)'!$C$71,'Sheet1 (2)'!$D$71*('Sheet1 (2)'!$D$72-rut_index)/'Sheet1 (2)'!$D$72))))</f>
        <v>3.4375</v>
      </c>
      <c r="AV730" s="157">
        <f>IF(IF(D730='Sheet1 (2)'!$C$69,'Sheet1 (2)'!$D$69*('Sheet1 (2)'!$D$72-crack_s_index)/'Sheet1 (2)'!$D$72,IF(shee2!D730='Sheet1 (2)'!$C$70,'Sheet1 (2)'!$D$70*('Sheet1 (2)'!$D$72-crack_s_index)/'Sheet1 (2)'!$D$72,IF(shee2!D730='Sheet1 (2)'!$C$71,'Sheet1 (2)'!$D$71*('Sheet1 (2)'!$D$72-crack_s_index)/'Sheet1 (2)'!$D$72)))&lt;0,0,IF(D730='Sheet1 (2)'!$C$69,'Sheet1 (2)'!$D$69*('Sheet1 (2)'!$D$72-crack_s_index)/'Sheet1 (2)'!$D$72,IF(shee2!D730='Sheet1 (2)'!$C$70,'Sheet1 (2)'!$D$70*('Sheet1 (2)'!$D$72-crack_s_index)/'Sheet1 (2)'!$D$72,IF(shee2!D730='Sheet1 (2)'!$C$71,'Sheet1 (2)'!$D$71*('Sheet1 (2)'!$D$72-crack_s_index)/'Sheet1 (2)'!$D$72))))</f>
        <v>3.4375</v>
      </c>
      <c r="AW730" s="157">
        <f>IF(IF(D730='Sheet1 (2)'!$C$69,'Sheet1 (2)'!$D$69*('Sheet1 (2)'!$D$72-crack_t_index)/'Sheet1 (2)'!$D$72,IF(shee2!D730='Sheet1 (2)'!$C$70,'Sheet1 (2)'!$D$70*('Sheet1 (2)'!$D$72-crack_t_index)/'Sheet1 (2)'!$D$72,IF(shee2!D730='Sheet1 (2)'!$C$71,'Sheet1 (2)'!$D$71*('Sheet1 (2)'!$D$72-crack_t_index)/'Sheet1 (2)'!$D$72)))&lt;0,0,IF(D730='Sheet1 (2)'!$C$69,'Sheet1 (2)'!$D$69*('Sheet1 (2)'!$D$72-crack_t_index)/'Sheet1 (2)'!$D$72,IF(shee2!D730='Sheet1 (2)'!$C$70,'Sheet1 (2)'!$D$70*('Sheet1 (2)'!$D$72-crack_t_index)/'Sheet1 (2)'!$D$72,IF(shee2!D730='Sheet1 (2)'!$C$71,'Sheet1 (2)'!$D$71*('Sheet1 (2)'!$D$72-crack_t_index)/'Sheet1 (2)'!$D$72))))</f>
        <v>0.3125</v>
      </c>
      <c r="AX730" s="157">
        <f>IF(IF(D730='Sheet1 (2)'!$C$69,'Sheet1 (2)'!$D$69*('Sheet1 (2)'!$D$72-rave_index)/'Sheet1 (2)'!$D$72,IF(shee2!D730='Sheet1 (2)'!$C$70,'Sheet1 (2)'!$D$70*('Sheet1 (2)'!$D$72-rave_index)/'Sheet1 (2)'!$D$72,IF(shee2!D730='Sheet1 (2)'!$C$71,'Sheet1 (2)'!$D$71*('Sheet1 (2)'!$D$72-rave_index)/'Sheet1 (2)'!$D$72)))&lt;0,0,IF(D730='Sheet1 (2)'!$C$69,'Sheet1 (2)'!$D$69*('Sheet1 (2)'!$D$72-rave_index)/'Sheet1 (2)'!$D$72,IF(shee2!D730='Sheet1 (2)'!$C$70,'Sheet1 (2)'!$D$70*('Sheet1 (2)'!$D$72-rave_index)/'Sheet1 (2)'!$D$72,IF(shee2!D730='Sheet1 (2)'!$C$71,'Sheet1 (2)'!$D$71*('Sheet1 (2)'!$D$72-rave_index)/'Sheet1 (2)'!$D$72))))</f>
        <v>5</v>
      </c>
      <c r="AY730" s="157">
        <f>IF(IF(D730='Sheet1 (2)'!$C$69,'Sheet1 (2)'!$D$69*('Sheet1 (2)'!$D$72-rough_index)/'Sheet1 (2)'!$D$72,IF(shee2!D730='Sheet1 (2)'!$C$70,'Sheet1 (2)'!$D$70*('Sheet1 (2)'!$D$72-rough_index)/'Sheet1 (2)'!$D$72,IF(shee2!D730='Sheet1 (2)'!$C$71,'Sheet1 (2)'!$D$71*('Sheet1 (2)'!$D$72-rough_index)/'Sheet1 (2)'!$D$72)))&lt;0,0,IF(D730='Sheet1 (2)'!$C$69,'Sheet1 (2)'!$D$69*('Sheet1 (2)'!$D$72-rough_index)/'Sheet1 (2)'!$D$72,IF(shee2!D730='Sheet1 (2)'!$C$70,'Sheet1 (2)'!$D$70*('Sheet1 (2)'!$D$72-rough_index)/'Sheet1 (2)'!$D$72,IF(shee2!D730='Sheet1 (2)'!$C$71,'Sheet1 (2)'!$D$71*('Sheet1 (2)'!$D$72-rough_index)/'Sheet1 (2)'!$D$72))))</f>
        <v>0.83333333333333337</v>
      </c>
      <c r="AZ730" s="159">
        <f>+(AU730*'Sheet1 (2)'!$C$77)+(AV730*'Sheet1 (2)'!$C$78)+(AW730*'Sheet1 (2)'!$C$79)+(AX730*'Sheet1 (2)'!$C$80)+(AY730*'Sheet1 (2)'!$C$81)</f>
        <v>2.6875</v>
      </c>
      <c r="BA730" s="213" t="str">
        <f t="shared" si="23"/>
        <v>Fair</v>
      </c>
      <c r="BE730">
        <f>IF(D730='Sheet1 (2)'!$C$61,'Sheet1 (2)'!$D$61*(counts^2)+'Sheet1 (2)'!$G$61*counts+'Sheet1 (2)'!$J$61,IF(D730='Sheet1 (2)'!$C$62,'Sheet1 (2)'!$D$62*counts+'Sheet1 (2)'!$G$62,IF(D730='Sheet1 (2)'!$C$63,'Sheet1 (2)'!$D$63*counts+'Sheet1 (2)'!$G$63,IF(D730='Sheet1 (2)'!$C$64,'Sheet1 (2)'!$D$64*counts+'Sheet1 (2)'!$G$64))))</f>
        <v>2.0984129299999998</v>
      </c>
    </row>
    <row r="731" spans="1:57" ht="12" customHeight="1">
      <c r="A731" s="145" t="s">
        <v>282</v>
      </c>
      <c r="B731" s="145" t="s">
        <v>76</v>
      </c>
      <c r="C731" s="170">
        <v>871</v>
      </c>
      <c r="D731" s="174" t="s">
        <v>77</v>
      </c>
      <c r="E731" s="171">
        <v>8.1999999999999993</v>
      </c>
      <c r="F731" s="171">
        <v>2.6</v>
      </c>
      <c r="G731" s="171" t="s">
        <v>77</v>
      </c>
      <c r="H731" s="171">
        <v>0.3</v>
      </c>
      <c r="I731" s="171" t="s">
        <v>77</v>
      </c>
      <c r="J731" s="173" t="s">
        <v>80</v>
      </c>
      <c r="K731" s="173" t="s">
        <v>80</v>
      </c>
      <c r="L731" s="169">
        <f>VLOOKUP(CONCATENATE(J731,K731),'Sheet1 (2)'!$J$6:$K$26,2,FALSE)</f>
        <v>0</v>
      </c>
      <c r="M731" s="173" t="s">
        <v>83</v>
      </c>
      <c r="N731" s="173" t="s">
        <v>83</v>
      </c>
      <c r="O731" s="168">
        <f>VLOOKUP(CONCATENATE(M731,N731),'Sheet1 (2)'!$L$6:$M$26,2,FALSE)</f>
        <v>37.5</v>
      </c>
      <c r="P731" s="173" t="s">
        <v>83</v>
      </c>
      <c r="Q731" s="173" t="s">
        <v>79</v>
      </c>
      <c r="R731" s="168">
        <f>VLOOKUP(CONCATENATE(P731,Q731),'Sheet1 (2)'!$N$6:$O$26,2,FALSE)</f>
        <v>56.25</v>
      </c>
      <c r="S731" s="173" t="s">
        <v>80</v>
      </c>
      <c r="T731" s="173" t="s">
        <v>80</v>
      </c>
      <c r="U731" s="168">
        <f>VLOOKUP(CONCATENATE(S731,T731),'Sheet1 (2)'!$P$6:$Q$26,2,FALSE)</f>
        <v>0</v>
      </c>
      <c r="V731" s="173" t="s">
        <v>79</v>
      </c>
      <c r="W731" s="173" t="s">
        <v>81</v>
      </c>
      <c r="X731" s="168">
        <f>VLOOKUP(CONCATENATE(V731,W731),'Sheet1 (2)'!$R$6:$S$26,2,FALSE)</f>
        <v>100</v>
      </c>
      <c r="Y731" s="173" t="s">
        <v>80</v>
      </c>
      <c r="Z731" s="173" t="s">
        <v>80</v>
      </c>
      <c r="AA731" s="168">
        <f>VLOOKUP(CONCATENATE(Y731,Z731),'Sheet1 (2)'!$T$6:$U$26,2,FALSE)</f>
        <v>0</v>
      </c>
      <c r="AB731" s="173" t="s">
        <v>80</v>
      </c>
      <c r="AC731" s="173" t="s">
        <v>80</v>
      </c>
      <c r="AD731" s="168">
        <f>VLOOKUP(CONCATENATE(AB731,AC731),'Sheet1 (2)'!$X$6:$Y$26,2,FALSE)</f>
        <v>0</v>
      </c>
      <c r="AE731" s="173" t="s">
        <v>82</v>
      </c>
      <c r="AF731" s="173" t="s">
        <v>81</v>
      </c>
      <c r="AG731" s="168">
        <f>VLOOKUP(CONCATENATE(AE731,AF731),'Sheet1 (2)'!$Z$6:$AA$26,2,FALSE)</f>
        <v>66</v>
      </c>
      <c r="AH731" s="172"/>
      <c r="AI731" s="175"/>
      <c r="AJ731" s="140"/>
      <c r="AK731" s="176" t="s">
        <v>282</v>
      </c>
      <c r="AL731" s="176" t="s">
        <v>76</v>
      </c>
      <c r="AM731" s="170">
        <f t="shared" si="22"/>
        <v>871</v>
      </c>
      <c r="AN731" s="147"/>
      <c r="AO731" s="155"/>
      <c r="AP731" s="156"/>
      <c r="AQ731" s="157">
        <v>4.9693739197999998</v>
      </c>
      <c r="AR731" s="158"/>
      <c r="AS731" s="145">
        <f>LOOKUP(rufmkm,'Sheet1 (2)'!$V$62:$V$71,'Sheet1 (2)'!$W$62:$W$71)</f>
        <v>50</v>
      </c>
      <c r="AT731" s="140"/>
      <c r="AU731" s="157">
        <f>IF(IF(D731='Sheet1 (2)'!$C$69,'Sheet1 (2)'!$D$69*('Sheet1 (2)'!$D$72-rut_index)/'Sheet1 (2)'!$D$72,IF(shee2!D731='Sheet1 (2)'!$C$70,'Sheet1 (2)'!$D$70*('Sheet1 (2)'!$D$72-rut_index)/'Sheet1 (2)'!$D$72,IF(shee2!D731='Sheet1 (2)'!$C$71,'Sheet1 (2)'!$D$71*('Sheet1 (2)'!$D$72-rut_index)/'Sheet1 (2)'!$D$72)))&lt;0,0,IF(D731='Sheet1 (2)'!$C$69,'Sheet1 (2)'!$D$69*('Sheet1 (2)'!$D$72-rut_index)/'Sheet1 (2)'!$D$72,IF(shee2!D731='Sheet1 (2)'!$C$70,'Sheet1 (2)'!$D$70*('Sheet1 (2)'!$D$72-rut_index)/'Sheet1 (2)'!$D$72,IF(shee2!D731='Sheet1 (2)'!$C$71,'Sheet1 (2)'!$D$71*('Sheet1 (2)'!$D$72-rut_index)/'Sheet1 (2)'!$D$72))))</f>
        <v>5</v>
      </c>
      <c r="AV731" s="157">
        <f>IF(IF(D731='Sheet1 (2)'!$C$69,'Sheet1 (2)'!$D$69*('Sheet1 (2)'!$D$72-crack_s_index)/'Sheet1 (2)'!$D$72,IF(shee2!D731='Sheet1 (2)'!$C$70,'Sheet1 (2)'!$D$70*('Sheet1 (2)'!$D$72-crack_s_index)/'Sheet1 (2)'!$D$72,IF(shee2!D731='Sheet1 (2)'!$C$71,'Sheet1 (2)'!$D$71*('Sheet1 (2)'!$D$72-crack_s_index)/'Sheet1 (2)'!$D$72)))&lt;0,0,IF(D731='Sheet1 (2)'!$C$69,'Sheet1 (2)'!$D$69*('Sheet1 (2)'!$D$72-crack_s_index)/'Sheet1 (2)'!$D$72,IF(shee2!D731='Sheet1 (2)'!$C$70,'Sheet1 (2)'!$D$70*('Sheet1 (2)'!$D$72-crack_s_index)/'Sheet1 (2)'!$D$72,IF(shee2!D731='Sheet1 (2)'!$C$71,'Sheet1 (2)'!$D$71*('Sheet1 (2)'!$D$72-crack_s_index)/'Sheet1 (2)'!$D$72))))</f>
        <v>1.875</v>
      </c>
      <c r="AW731" s="157">
        <f>IF(IF(D731='Sheet1 (2)'!$C$69,'Sheet1 (2)'!$D$69*('Sheet1 (2)'!$D$72-crack_t_index)/'Sheet1 (2)'!$D$72,IF(shee2!D731='Sheet1 (2)'!$C$70,'Sheet1 (2)'!$D$70*('Sheet1 (2)'!$D$72-crack_t_index)/'Sheet1 (2)'!$D$72,IF(shee2!D731='Sheet1 (2)'!$C$71,'Sheet1 (2)'!$D$71*('Sheet1 (2)'!$D$72-crack_t_index)/'Sheet1 (2)'!$D$72)))&lt;0,0,IF(D731='Sheet1 (2)'!$C$69,'Sheet1 (2)'!$D$69*('Sheet1 (2)'!$D$72-crack_t_index)/'Sheet1 (2)'!$D$72,IF(shee2!D731='Sheet1 (2)'!$C$70,'Sheet1 (2)'!$D$70*('Sheet1 (2)'!$D$72-crack_t_index)/'Sheet1 (2)'!$D$72,IF(shee2!D731='Sheet1 (2)'!$C$71,'Sheet1 (2)'!$D$71*('Sheet1 (2)'!$D$72-crack_t_index)/'Sheet1 (2)'!$D$72))))</f>
        <v>0.3125</v>
      </c>
      <c r="AX731" s="157">
        <f>IF(IF(D731='Sheet1 (2)'!$C$69,'Sheet1 (2)'!$D$69*('Sheet1 (2)'!$D$72-rave_index)/'Sheet1 (2)'!$D$72,IF(shee2!D731='Sheet1 (2)'!$C$70,'Sheet1 (2)'!$D$70*('Sheet1 (2)'!$D$72-rave_index)/'Sheet1 (2)'!$D$72,IF(shee2!D731='Sheet1 (2)'!$C$71,'Sheet1 (2)'!$D$71*('Sheet1 (2)'!$D$72-rave_index)/'Sheet1 (2)'!$D$72)))&lt;0,0,IF(D731='Sheet1 (2)'!$C$69,'Sheet1 (2)'!$D$69*('Sheet1 (2)'!$D$72-rave_index)/'Sheet1 (2)'!$D$72,IF(shee2!D731='Sheet1 (2)'!$C$70,'Sheet1 (2)'!$D$70*('Sheet1 (2)'!$D$72-rave_index)/'Sheet1 (2)'!$D$72,IF(shee2!D731='Sheet1 (2)'!$C$71,'Sheet1 (2)'!$D$71*('Sheet1 (2)'!$D$72-rave_index)/'Sheet1 (2)'!$D$72))))</f>
        <v>5</v>
      </c>
      <c r="AY731" s="157">
        <f>IF(IF(D731='Sheet1 (2)'!$C$69,'Sheet1 (2)'!$D$69*('Sheet1 (2)'!$D$72-rough_index)/'Sheet1 (2)'!$D$72,IF(shee2!D731='Sheet1 (2)'!$C$70,'Sheet1 (2)'!$D$70*('Sheet1 (2)'!$D$72-rough_index)/'Sheet1 (2)'!$D$72,IF(shee2!D731='Sheet1 (2)'!$C$71,'Sheet1 (2)'!$D$71*('Sheet1 (2)'!$D$72-rough_index)/'Sheet1 (2)'!$D$72)))&lt;0,0,IF(D731='Sheet1 (2)'!$C$69,'Sheet1 (2)'!$D$69*('Sheet1 (2)'!$D$72-rough_index)/'Sheet1 (2)'!$D$72,IF(shee2!D731='Sheet1 (2)'!$C$70,'Sheet1 (2)'!$D$70*('Sheet1 (2)'!$D$72-rough_index)/'Sheet1 (2)'!$D$72,IF(shee2!D731='Sheet1 (2)'!$C$71,'Sheet1 (2)'!$D$71*('Sheet1 (2)'!$D$72-rough_index)/'Sheet1 (2)'!$D$72))))</f>
        <v>0.83333333333333337</v>
      </c>
      <c r="AZ731" s="159">
        <f>+(AU731*'Sheet1 (2)'!$C$77)+(AV731*'Sheet1 (2)'!$C$78)+(AW731*'Sheet1 (2)'!$C$79)+(AX731*'Sheet1 (2)'!$C$80)+(AY731*'Sheet1 (2)'!$C$81)</f>
        <v>2.4375</v>
      </c>
      <c r="BA731" s="213" t="str">
        <f t="shared" si="23"/>
        <v>Poor</v>
      </c>
      <c r="BE731">
        <f>IF(D731='Sheet1 (2)'!$C$61,'Sheet1 (2)'!$D$61*(counts^2)+'Sheet1 (2)'!$G$61*counts+'Sheet1 (2)'!$J$61,IF(D731='Sheet1 (2)'!$C$62,'Sheet1 (2)'!$D$62*counts+'Sheet1 (2)'!$G$62,IF(D731='Sheet1 (2)'!$C$63,'Sheet1 (2)'!$D$63*counts+'Sheet1 (2)'!$G$63,IF(D731='Sheet1 (2)'!$C$64,'Sheet1 (2)'!$D$64*counts+'Sheet1 (2)'!$G$64))))</f>
        <v>2.0984129299999998</v>
      </c>
    </row>
    <row r="732" spans="1:57" ht="12" customHeight="1">
      <c r="A732" s="145" t="s">
        <v>282</v>
      </c>
      <c r="B732" s="145" t="s">
        <v>76</v>
      </c>
      <c r="C732" s="170">
        <v>872</v>
      </c>
      <c r="D732" s="174" t="s">
        <v>77</v>
      </c>
      <c r="E732" s="171">
        <v>8.1999999999999993</v>
      </c>
      <c r="F732" s="171">
        <v>2.6</v>
      </c>
      <c r="G732" s="171" t="s">
        <v>77</v>
      </c>
      <c r="H732" s="171">
        <v>0.3</v>
      </c>
      <c r="I732" s="171" t="s">
        <v>77</v>
      </c>
      <c r="J732" s="173" t="s">
        <v>80</v>
      </c>
      <c r="K732" s="173" t="s">
        <v>80</v>
      </c>
      <c r="L732" s="169">
        <f>VLOOKUP(CONCATENATE(J732,K732),'Sheet1 (2)'!$J$6:$K$26,2,FALSE)</f>
        <v>0</v>
      </c>
      <c r="M732" s="173" t="s">
        <v>83</v>
      </c>
      <c r="N732" s="173" t="s">
        <v>82</v>
      </c>
      <c r="O732" s="168">
        <f>VLOOKUP(CONCATENATE(M732,N732),'Sheet1 (2)'!$L$6:$M$26,2,FALSE)</f>
        <v>18.75</v>
      </c>
      <c r="P732" s="173" t="s">
        <v>83</v>
      </c>
      <c r="Q732" s="173" t="s">
        <v>79</v>
      </c>
      <c r="R732" s="168">
        <f>VLOOKUP(CONCATENATE(P732,Q732),'Sheet1 (2)'!$N$6:$O$26,2,FALSE)</f>
        <v>56.25</v>
      </c>
      <c r="S732" s="173" t="s">
        <v>80</v>
      </c>
      <c r="T732" s="173" t="s">
        <v>80</v>
      </c>
      <c r="U732" s="168">
        <f>VLOOKUP(CONCATENATE(S732,T732),'Sheet1 (2)'!$P$6:$Q$26,2,FALSE)</f>
        <v>0</v>
      </c>
      <c r="V732" s="173" t="s">
        <v>79</v>
      </c>
      <c r="W732" s="173" t="s">
        <v>81</v>
      </c>
      <c r="X732" s="168">
        <f>VLOOKUP(CONCATENATE(V732,W732),'Sheet1 (2)'!$R$6:$S$26,2,FALSE)</f>
        <v>100</v>
      </c>
      <c r="Y732" s="173" t="s">
        <v>80</v>
      </c>
      <c r="Z732" s="173" t="s">
        <v>80</v>
      </c>
      <c r="AA732" s="168">
        <f>VLOOKUP(CONCATENATE(Y732,Z732),'Sheet1 (2)'!$T$6:$U$26,2,FALSE)</f>
        <v>0</v>
      </c>
      <c r="AB732" s="173" t="s">
        <v>80</v>
      </c>
      <c r="AC732" s="173" t="s">
        <v>80</v>
      </c>
      <c r="AD732" s="168">
        <f>VLOOKUP(CONCATENATE(AB732,AC732),'Sheet1 (2)'!$X$6:$Y$26,2,FALSE)</f>
        <v>0</v>
      </c>
      <c r="AE732" s="173" t="s">
        <v>82</v>
      </c>
      <c r="AF732" s="173" t="s">
        <v>81</v>
      </c>
      <c r="AG732" s="168">
        <f>VLOOKUP(CONCATENATE(AE732,AF732),'Sheet1 (2)'!$Z$6:$AA$26,2,FALSE)</f>
        <v>66</v>
      </c>
      <c r="AH732" s="172"/>
      <c r="AI732" s="175"/>
      <c r="AJ732" s="140"/>
      <c r="AK732" s="176" t="s">
        <v>282</v>
      </c>
      <c r="AL732" s="176" t="s">
        <v>76</v>
      </c>
      <c r="AM732" s="170">
        <f t="shared" si="22"/>
        <v>872</v>
      </c>
      <c r="AN732" s="147"/>
      <c r="AO732" s="155" t="s">
        <v>451</v>
      </c>
      <c r="AP732" s="156"/>
      <c r="AQ732" s="157">
        <v>5.4728491148000007</v>
      </c>
      <c r="AR732" s="158"/>
      <c r="AS732" s="145">
        <f>LOOKUP(rufmkm,'Sheet1 (2)'!$V$62:$V$71,'Sheet1 (2)'!$W$62:$W$71)</f>
        <v>60</v>
      </c>
      <c r="AT732" s="140"/>
      <c r="AU732" s="157">
        <f>IF(IF(D732='Sheet1 (2)'!$C$69,'Sheet1 (2)'!$D$69*('Sheet1 (2)'!$D$72-rut_index)/'Sheet1 (2)'!$D$72,IF(shee2!D732='Sheet1 (2)'!$C$70,'Sheet1 (2)'!$D$70*('Sheet1 (2)'!$D$72-rut_index)/'Sheet1 (2)'!$D$72,IF(shee2!D732='Sheet1 (2)'!$C$71,'Sheet1 (2)'!$D$71*('Sheet1 (2)'!$D$72-rut_index)/'Sheet1 (2)'!$D$72)))&lt;0,0,IF(D732='Sheet1 (2)'!$C$69,'Sheet1 (2)'!$D$69*('Sheet1 (2)'!$D$72-rut_index)/'Sheet1 (2)'!$D$72,IF(shee2!D732='Sheet1 (2)'!$C$70,'Sheet1 (2)'!$D$70*('Sheet1 (2)'!$D$72-rut_index)/'Sheet1 (2)'!$D$72,IF(shee2!D732='Sheet1 (2)'!$C$71,'Sheet1 (2)'!$D$71*('Sheet1 (2)'!$D$72-rut_index)/'Sheet1 (2)'!$D$72))))</f>
        <v>5</v>
      </c>
      <c r="AV732" s="157">
        <f>IF(IF(D732='Sheet1 (2)'!$C$69,'Sheet1 (2)'!$D$69*('Sheet1 (2)'!$D$72-crack_s_index)/'Sheet1 (2)'!$D$72,IF(shee2!D732='Sheet1 (2)'!$C$70,'Sheet1 (2)'!$D$70*('Sheet1 (2)'!$D$72-crack_s_index)/'Sheet1 (2)'!$D$72,IF(shee2!D732='Sheet1 (2)'!$C$71,'Sheet1 (2)'!$D$71*('Sheet1 (2)'!$D$72-crack_s_index)/'Sheet1 (2)'!$D$72)))&lt;0,0,IF(D732='Sheet1 (2)'!$C$69,'Sheet1 (2)'!$D$69*('Sheet1 (2)'!$D$72-crack_s_index)/'Sheet1 (2)'!$D$72,IF(shee2!D732='Sheet1 (2)'!$C$70,'Sheet1 (2)'!$D$70*('Sheet1 (2)'!$D$72-crack_s_index)/'Sheet1 (2)'!$D$72,IF(shee2!D732='Sheet1 (2)'!$C$71,'Sheet1 (2)'!$D$71*('Sheet1 (2)'!$D$72-crack_s_index)/'Sheet1 (2)'!$D$72))))</f>
        <v>3.4375</v>
      </c>
      <c r="AW732" s="157">
        <f>IF(IF(D732='Sheet1 (2)'!$C$69,'Sheet1 (2)'!$D$69*('Sheet1 (2)'!$D$72-crack_t_index)/'Sheet1 (2)'!$D$72,IF(shee2!D732='Sheet1 (2)'!$C$70,'Sheet1 (2)'!$D$70*('Sheet1 (2)'!$D$72-crack_t_index)/'Sheet1 (2)'!$D$72,IF(shee2!D732='Sheet1 (2)'!$C$71,'Sheet1 (2)'!$D$71*('Sheet1 (2)'!$D$72-crack_t_index)/'Sheet1 (2)'!$D$72)))&lt;0,0,IF(D732='Sheet1 (2)'!$C$69,'Sheet1 (2)'!$D$69*('Sheet1 (2)'!$D$72-crack_t_index)/'Sheet1 (2)'!$D$72,IF(shee2!D732='Sheet1 (2)'!$C$70,'Sheet1 (2)'!$D$70*('Sheet1 (2)'!$D$72-crack_t_index)/'Sheet1 (2)'!$D$72,IF(shee2!D732='Sheet1 (2)'!$C$71,'Sheet1 (2)'!$D$71*('Sheet1 (2)'!$D$72-crack_t_index)/'Sheet1 (2)'!$D$72))))</f>
        <v>0.3125</v>
      </c>
      <c r="AX732" s="157">
        <f>IF(IF(D732='Sheet1 (2)'!$C$69,'Sheet1 (2)'!$D$69*('Sheet1 (2)'!$D$72-rave_index)/'Sheet1 (2)'!$D$72,IF(shee2!D732='Sheet1 (2)'!$C$70,'Sheet1 (2)'!$D$70*('Sheet1 (2)'!$D$72-rave_index)/'Sheet1 (2)'!$D$72,IF(shee2!D732='Sheet1 (2)'!$C$71,'Sheet1 (2)'!$D$71*('Sheet1 (2)'!$D$72-rave_index)/'Sheet1 (2)'!$D$72)))&lt;0,0,IF(D732='Sheet1 (2)'!$C$69,'Sheet1 (2)'!$D$69*('Sheet1 (2)'!$D$72-rave_index)/'Sheet1 (2)'!$D$72,IF(shee2!D732='Sheet1 (2)'!$C$70,'Sheet1 (2)'!$D$70*('Sheet1 (2)'!$D$72-rave_index)/'Sheet1 (2)'!$D$72,IF(shee2!D732='Sheet1 (2)'!$C$71,'Sheet1 (2)'!$D$71*('Sheet1 (2)'!$D$72-rave_index)/'Sheet1 (2)'!$D$72))))</f>
        <v>5</v>
      </c>
      <c r="AY732" s="157">
        <f>IF(IF(D732='Sheet1 (2)'!$C$69,'Sheet1 (2)'!$D$69*('Sheet1 (2)'!$D$72-rough_index)/'Sheet1 (2)'!$D$72,IF(shee2!D732='Sheet1 (2)'!$C$70,'Sheet1 (2)'!$D$70*('Sheet1 (2)'!$D$72-rough_index)/'Sheet1 (2)'!$D$72,IF(shee2!D732='Sheet1 (2)'!$C$71,'Sheet1 (2)'!$D$71*('Sheet1 (2)'!$D$72-rough_index)/'Sheet1 (2)'!$D$72)))&lt;0,0,IF(D732='Sheet1 (2)'!$C$69,'Sheet1 (2)'!$D$69*('Sheet1 (2)'!$D$72-rough_index)/'Sheet1 (2)'!$D$72,IF(shee2!D732='Sheet1 (2)'!$C$70,'Sheet1 (2)'!$D$70*('Sheet1 (2)'!$D$72-rough_index)/'Sheet1 (2)'!$D$72,IF(shee2!D732='Sheet1 (2)'!$C$71,'Sheet1 (2)'!$D$71*('Sheet1 (2)'!$D$72-rough_index)/'Sheet1 (2)'!$D$72))))</f>
        <v>0</v>
      </c>
      <c r="AZ732" s="159">
        <f>+(AU732*'Sheet1 (2)'!$C$77)+(AV732*'Sheet1 (2)'!$C$78)+(AW732*'Sheet1 (2)'!$C$79)+(AX732*'Sheet1 (2)'!$C$80)+(AY732*'Sheet1 (2)'!$C$81)</f>
        <v>2.75</v>
      </c>
      <c r="BA732" s="213" t="str">
        <f t="shared" si="23"/>
        <v>Fair</v>
      </c>
      <c r="BE732">
        <f>IF(D732='Sheet1 (2)'!$C$61,'Sheet1 (2)'!$D$61*(counts^2)+'Sheet1 (2)'!$G$61*counts+'Sheet1 (2)'!$J$61,IF(D732='Sheet1 (2)'!$C$62,'Sheet1 (2)'!$D$62*counts+'Sheet1 (2)'!$G$62,IF(D732='Sheet1 (2)'!$C$63,'Sheet1 (2)'!$D$63*counts+'Sheet1 (2)'!$G$63,IF(D732='Sheet1 (2)'!$C$64,'Sheet1 (2)'!$D$64*counts+'Sheet1 (2)'!$G$64))))</f>
        <v>2.0984129299999998</v>
      </c>
    </row>
    <row r="733" spans="1:57" ht="12" customHeight="1">
      <c r="A733" s="145" t="s">
        <v>282</v>
      </c>
      <c r="B733" s="145" t="s">
        <v>76</v>
      </c>
      <c r="C733" s="170">
        <v>873</v>
      </c>
      <c r="D733" s="174" t="s">
        <v>77</v>
      </c>
      <c r="E733" s="171">
        <v>8.1999999999999993</v>
      </c>
      <c r="F733" s="171">
        <v>2.6</v>
      </c>
      <c r="G733" s="171" t="s">
        <v>77</v>
      </c>
      <c r="H733" s="171">
        <v>0.3</v>
      </c>
      <c r="I733" s="171" t="s">
        <v>77</v>
      </c>
      <c r="J733" s="173" t="s">
        <v>80</v>
      </c>
      <c r="K733" s="173" t="s">
        <v>80</v>
      </c>
      <c r="L733" s="169">
        <f>VLOOKUP(CONCATENATE(J733,K733),'Sheet1 (2)'!$J$6:$K$26,2,FALSE)</f>
        <v>0</v>
      </c>
      <c r="M733" s="173" t="s">
        <v>80</v>
      </c>
      <c r="N733" s="173" t="s">
        <v>80</v>
      </c>
      <c r="O733" s="168">
        <f>VLOOKUP(CONCATENATE(M733,N733),'Sheet1 (2)'!$L$6:$M$26,2,FALSE)</f>
        <v>0</v>
      </c>
      <c r="P733" s="173" t="s">
        <v>80</v>
      </c>
      <c r="Q733" s="173" t="s">
        <v>80</v>
      </c>
      <c r="R733" s="168">
        <f>VLOOKUP(CONCATENATE(P733,Q733),'Sheet1 (2)'!$N$6:$O$26,2,FALSE)</f>
        <v>0</v>
      </c>
      <c r="S733" s="173" t="s">
        <v>80</v>
      </c>
      <c r="T733" s="173" t="s">
        <v>80</v>
      </c>
      <c r="U733" s="168">
        <f>VLOOKUP(CONCATENATE(S733,T733),'Sheet1 (2)'!$P$6:$Q$26,2,FALSE)</f>
        <v>0</v>
      </c>
      <c r="V733" s="173" t="s">
        <v>80</v>
      </c>
      <c r="W733" s="173" t="s">
        <v>80</v>
      </c>
      <c r="X733" s="168">
        <f>VLOOKUP(CONCATENATE(V733,W733),'Sheet1 (2)'!$R$6:$S$26,2,FALSE)</f>
        <v>0</v>
      </c>
      <c r="Y733" s="173" t="s">
        <v>80</v>
      </c>
      <c r="Z733" s="173" t="s">
        <v>80</v>
      </c>
      <c r="AA733" s="168">
        <f>VLOOKUP(CONCATENATE(Y733,Z733),'Sheet1 (2)'!$T$6:$U$26,2,FALSE)</f>
        <v>0</v>
      </c>
      <c r="AB733" s="173" t="s">
        <v>80</v>
      </c>
      <c r="AC733" s="173" t="s">
        <v>80</v>
      </c>
      <c r="AD733" s="168">
        <f>VLOOKUP(CONCATENATE(AB733,AC733),'Sheet1 (2)'!$X$6:$Y$26,2,FALSE)</f>
        <v>0</v>
      </c>
      <c r="AE733" s="173" t="s">
        <v>82</v>
      </c>
      <c r="AF733" s="173" t="s">
        <v>81</v>
      </c>
      <c r="AG733" s="168">
        <f>VLOOKUP(CONCATENATE(AE733,AF733),'Sheet1 (2)'!$Z$6:$AA$26,2,FALSE)</f>
        <v>66</v>
      </c>
      <c r="AH733" s="172"/>
      <c r="AI733" s="175"/>
      <c r="AJ733" s="140"/>
      <c r="AK733" s="176" t="s">
        <v>282</v>
      </c>
      <c r="AL733" s="176" t="s">
        <v>76</v>
      </c>
      <c r="AM733" s="170">
        <f t="shared" si="22"/>
        <v>873</v>
      </c>
      <c r="AN733" s="147"/>
      <c r="AO733" s="155" t="s">
        <v>439</v>
      </c>
      <c r="AP733" s="156"/>
      <c r="AQ733" s="157">
        <v>2.4462470911999996</v>
      </c>
      <c r="AR733" s="158"/>
      <c r="AS733" s="145">
        <f>LOOKUP(rufmkm,'Sheet1 (2)'!$V$62:$V$71,'Sheet1 (2)'!$W$62:$W$71)</f>
        <v>30</v>
      </c>
      <c r="AT733" s="140"/>
      <c r="AU733" s="157">
        <f>IF(IF(D733='Sheet1 (2)'!$C$69,'Sheet1 (2)'!$D$69*('Sheet1 (2)'!$D$72-rut_index)/'Sheet1 (2)'!$D$72,IF(shee2!D733='Sheet1 (2)'!$C$70,'Sheet1 (2)'!$D$70*('Sheet1 (2)'!$D$72-rut_index)/'Sheet1 (2)'!$D$72,IF(shee2!D733='Sheet1 (2)'!$C$71,'Sheet1 (2)'!$D$71*('Sheet1 (2)'!$D$72-rut_index)/'Sheet1 (2)'!$D$72)))&lt;0,0,IF(D733='Sheet1 (2)'!$C$69,'Sheet1 (2)'!$D$69*('Sheet1 (2)'!$D$72-rut_index)/'Sheet1 (2)'!$D$72,IF(shee2!D733='Sheet1 (2)'!$C$70,'Sheet1 (2)'!$D$70*('Sheet1 (2)'!$D$72-rut_index)/'Sheet1 (2)'!$D$72,IF(shee2!D733='Sheet1 (2)'!$C$71,'Sheet1 (2)'!$D$71*('Sheet1 (2)'!$D$72-rut_index)/'Sheet1 (2)'!$D$72))))</f>
        <v>5</v>
      </c>
      <c r="AV733" s="157">
        <f>IF(IF(D733='Sheet1 (2)'!$C$69,'Sheet1 (2)'!$D$69*('Sheet1 (2)'!$D$72-crack_s_index)/'Sheet1 (2)'!$D$72,IF(shee2!D733='Sheet1 (2)'!$C$70,'Sheet1 (2)'!$D$70*('Sheet1 (2)'!$D$72-crack_s_index)/'Sheet1 (2)'!$D$72,IF(shee2!D733='Sheet1 (2)'!$C$71,'Sheet1 (2)'!$D$71*('Sheet1 (2)'!$D$72-crack_s_index)/'Sheet1 (2)'!$D$72)))&lt;0,0,IF(D733='Sheet1 (2)'!$C$69,'Sheet1 (2)'!$D$69*('Sheet1 (2)'!$D$72-crack_s_index)/'Sheet1 (2)'!$D$72,IF(shee2!D733='Sheet1 (2)'!$C$70,'Sheet1 (2)'!$D$70*('Sheet1 (2)'!$D$72-crack_s_index)/'Sheet1 (2)'!$D$72,IF(shee2!D733='Sheet1 (2)'!$C$71,'Sheet1 (2)'!$D$71*('Sheet1 (2)'!$D$72-crack_s_index)/'Sheet1 (2)'!$D$72))))</f>
        <v>5</v>
      </c>
      <c r="AW733" s="157">
        <f>IF(IF(D733='Sheet1 (2)'!$C$69,'Sheet1 (2)'!$D$69*('Sheet1 (2)'!$D$72-crack_t_index)/'Sheet1 (2)'!$D$72,IF(shee2!D733='Sheet1 (2)'!$C$70,'Sheet1 (2)'!$D$70*('Sheet1 (2)'!$D$72-crack_t_index)/'Sheet1 (2)'!$D$72,IF(shee2!D733='Sheet1 (2)'!$C$71,'Sheet1 (2)'!$D$71*('Sheet1 (2)'!$D$72-crack_t_index)/'Sheet1 (2)'!$D$72)))&lt;0,0,IF(D733='Sheet1 (2)'!$C$69,'Sheet1 (2)'!$D$69*('Sheet1 (2)'!$D$72-crack_t_index)/'Sheet1 (2)'!$D$72,IF(shee2!D733='Sheet1 (2)'!$C$70,'Sheet1 (2)'!$D$70*('Sheet1 (2)'!$D$72-crack_t_index)/'Sheet1 (2)'!$D$72,IF(shee2!D733='Sheet1 (2)'!$C$71,'Sheet1 (2)'!$D$71*('Sheet1 (2)'!$D$72-crack_t_index)/'Sheet1 (2)'!$D$72))))</f>
        <v>5</v>
      </c>
      <c r="AX733" s="157">
        <f>IF(IF(D733='Sheet1 (2)'!$C$69,'Sheet1 (2)'!$D$69*('Sheet1 (2)'!$D$72-rave_index)/'Sheet1 (2)'!$D$72,IF(shee2!D733='Sheet1 (2)'!$C$70,'Sheet1 (2)'!$D$70*('Sheet1 (2)'!$D$72-rave_index)/'Sheet1 (2)'!$D$72,IF(shee2!D733='Sheet1 (2)'!$C$71,'Sheet1 (2)'!$D$71*('Sheet1 (2)'!$D$72-rave_index)/'Sheet1 (2)'!$D$72)))&lt;0,0,IF(D733='Sheet1 (2)'!$C$69,'Sheet1 (2)'!$D$69*('Sheet1 (2)'!$D$72-rave_index)/'Sheet1 (2)'!$D$72,IF(shee2!D733='Sheet1 (2)'!$C$70,'Sheet1 (2)'!$D$70*('Sheet1 (2)'!$D$72-rave_index)/'Sheet1 (2)'!$D$72,IF(shee2!D733='Sheet1 (2)'!$C$71,'Sheet1 (2)'!$D$71*('Sheet1 (2)'!$D$72-rave_index)/'Sheet1 (2)'!$D$72))))</f>
        <v>5</v>
      </c>
      <c r="AY733" s="157">
        <f>IF(IF(D733='Sheet1 (2)'!$C$69,'Sheet1 (2)'!$D$69*('Sheet1 (2)'!$D$72-rough_index)/'Sheet1 (2)'!$D$72,IF(shee2!D733='Sheet1 (2)'!$C$70,'Sheet1 (2)'!$D$70*('Sheet1 (2)'!$D$72-rough_index)/'Sheet1 (2)'!$D$72,IF(shee2!D733='Sheet1 (2)'!$C$71,'Sheet1 (2)'!$D$71*('Sheet1 (2)'!$D$72-rough_index)/'Sheet1 (2)'!$D$72)))&lt;0,0,IF(D733='Sheet1 (2)'!$C$69,'Sheet1 (2)'!$D$69*('Sheet1 (2)'!$D$72-rough_index)/'Sheet1 (2)'!$D$72,IF(shee2!D733='Sheet1 (2)'!$C$70,'Sheet1 (2)'!$D$70*('Sheet1 (2)'!$D$72-rough_index)/'Sheet1 (2)'!$D$72,IF(shee2!D733='Sheet1 (2)'!$C$71,'Sheet1 (2)'!$D$71*('Sheet1 (2)'!$D$72-rough_index)/'Sheet1 (2)'!$D$72))))</f>
        <v>2.5</v>
      </c>
      <c r="AZ733" s="159">
        <f>+(AU733*'Sheet1 (2)'!$C$77)+(AV733*'Sheet1 (2)'!$C$78)+(AW733*'Sheet1 (2)'!$C$79)+(AX733*'Sheet1 (2)'!$C$80)+(AY733*'Sheet1 (2)'!$C$81)</f>
        <v>4.25</v>
      </c>
      <c r="BA733" s="213" t="str">
        <f t="shared" si="23"/>
        <v>Good</v>
      </c>
      <c r="BE733">
        <f>IF(D733='Sheet1 (2)'!$C$61,'Sheet1 (2)'!$D$61*(counts^2)+'Sheet1 (2)'!$G$61*counts+'Sheet1 (2)'!$J$61,IF(D733='Sheet1 (2)'!$C$62,'Sheet1 (2)'!$D$62*counts+'Sheet1 (2)'!$G$62,IF(D733='Sheet1 (2)'!$C$63,'Sheet1 (2)'!$D$63*counts+'Sheet1 (2)'!$G$63,IF(D733='Sheet1 (2)'!$C$64,'Sheet1 (2)'!$D$64*counts+'Sheet1 (2)'!$G$64))))</f>
        <v>2.0984129299999998</v>
      </c>
    </row>
    <row r="734" spans="1:57" ht="12" customHeight="1">
      <c r="A734" s="145" t="s">
        <v>282</v>
      </c>
      <c r="B734" s="145" t="s">
        <v>76</v>
      </c>
      <c r="C734" s="170">
        <v>874</v>
      </c>
      <c r="D734" s="174" t="s">
        <v>77</v>
      </c>
      <c r="E734" s="171">
        <v>8.1999999999999993</v>
      </c>
      <c r="F734" s="171">
        <v>2.6</v>
      </c>
      <c r="G734" s="171" t="s">
        <v>77</v>
      </c>
      <c r="H734" s="171">
        <v>0.3</v>
      </c>
      <c r="I734" s="171" t="s">
        <v>77</v>
      </c>
      <c r="J734" s="173" t="s">
        <v>80</v>
      </c>
      <c r="K734" s="173" t="s">
        <v>80</v>
      </c>
      <c r="L734" s="169">
        <f>VLOOKUP(CONCATENATE(J734,K734),'Sheet1 (2)'!$J$6:$K$26,2,FALSE)</f>
        <v>0</v>
      </c>
      <c r="M734" s="173" t="s">
        <v>80</v>
      </c>
      <c r="N734" s="173" t="s">
        <v>80</v>
      </c>
      <c r="O734" s="168">
        <f>VLOOKUP(CONCATENATE(M734,N734),'Sheet1 (2)'!$L$6:$M$26,2,FALSE)</f>
        <v>0</v>
      </c>
      <c r="P734" s="173" t="s">
        <v>80</v>
      </c>
      <c r="Q734" s="173" t="s">
        <v>80</v>
      </c>
      <c r="R734" s="168">
        <f>VLOOKUP(CONCATENATE(P734,Q734),'Sheet1 (2)'!$N$6:$O$26,2,FALSE)</f>
        <v>0</v>
      </c>
      <c r="S734" s="173" t="s">
        <v>80</v>
      </c>
      <c r="T734" s="173" t="s">
        <v>80</v>
      </c>
      <c r="U734" s="168">
        <f>VLOOKUP(CONCATENATE(S734,T734),'Sheet1 (2)'!$P$6:$Q$26,2,FALSE)</f>
        <v>0</v>
      </c>
      <c r="V734" s="173" t="s">
        <v>80</v>
      </c>
      <c r="W734" s="173" t="s">
        <v>80</v>
      </c>
      <c r="X734" s="168">
        <f>VLOOKUP(CONCATENATE(V734,W734),'Sheet1 (2)'!$R$6:$S$26,2,FALSE)</f>
        <v>0</v>
      </c>
      <c r="Y734" s="173" t="s">
        <v>80</v>
      </c>
      <c r="Z734" s="173" t="s">
        <v>80</v>
      </c>
      <c r="AA734" s="168">
        <f>VLOOKUP(CONCATENATE(Y734,Z734),'Sheet1 (2)'!$T$6:$U$26,2,FALSE)</f>
        <v>0</v>
      </c>
      <c r="AB734" s="173" t="s">
        <v>80</v>
      </c>
      <c r="AC734" s="173" t="s">
        <v>80</v>
      </c>
      <c r="AD734" s="168">
        <f>VLOOKUP(CONCATENATE(AB734,AC734),'Sheet1 (2)'!$X$6:$Y$26,2,FALSE)</f>
        <v>0</v>
      </c>
      <c r="AE734" s="173" t="s">
        <v>82</v>
      </c>
      <c r="AF734" s="173" t="s">
        <v>81</v>
      </c>
      <c r="AG734" s="168">
        <f>VLOOKUP(CONCATENATE(AE734,AF734),'Sheet1 (2)'!$Z$6:$AA$26,2,FALSE)</f>
        <v>66</v>
      </c>
      <c r="AH734" s="172"/>
      <c r="AI734" s="175"/>
      <c r="AJ734" s="140"/>
      <c r="AK734" s="176" t="s">
        <v>282</v>
      </c>
      <c r="AL734" s="176" t="s">
        <v>76</v>
      </c>
      <c r="AM734" s="170">
        <f t="shared" si="22"/>
        <v>874</v>
      </c>
      <c r="AN734" s="147"/>
      <c r="AO734" s="155"/>
      <c r="AP734" s="156"/>
      <c r="AQ734" s="157">
        <v>2.0814321954000001</v>
      </c>
      <c r="AR734" s="158"/>
      <c r="AS734" s="145">
        <f>LOOKUP(rufmkm,'Sheet1 (2)'!$V$62:$V$71,'Sheet1 (2)'!$W$62:$W$71)</f>
        <v>30</v>
      </c>
      <c r="AT734" s="140"/>
      <c r="AU734" s="157">
        <f>IF(IF(D734='Sheet1 (2)'!$C$69,'Sheet1 (2)'!$D$69*('Sheet1 (2)'!$D$72-rut_index)/'Sheet1 (2)'!$D$72,IF(shee2!D734='Sheet1 (2)'!$C$70,'Sheet1 (2)'!$D$70*('Sheet1 (2)'!$D$72-rut_index)/'Sheet1 (2)'!$D$72,IF(shee2!D734='Sheet1 (2)'!$C$71,'Sheet1 (2)'!$D$71*('Sheet1 (2)'!$D$72-rut_index)/'Sheet1 (2)'!$D$72)))&lt;0,0,IF(D734='Sheet1 (2)'!$C$69,'Sheet1 (2)'!$D$69*('Sheet1 (2)'!$D$72-rut_index)/'Sheet1 (2)'!$D$72,IF(shee2!D734='Sheet1 (2)'!$C$70,'Sheet1 (2)'!$D$70*('Sheet1 (2)'!$D$72-rut_index)/'Sheet1 (2)'!$D$72,IF(shee2!D734='Sheet1 (2)'!$C$71,'Sheet1 (2)'!$D$71*('Sheet1 (2)'!$D$72-rut_index)/'Sheet1 (2)'!$D$72))))</f>
        <v>5</v>
      </c>
      <c r="AV734" s="157">
        <f>IF(IF(D734='Sheet1 (2)'!$C$69,'Sheet1 (2)'!$D$69*('Sheet1 (2)'!$D$72-crack_s_index)/'Sheet1 (2)'!$D$72,IF(shee2!D734='Sheet1 (2)'!$C$70,'Sheet1 (2)'!$D$70*('Sheet1 (2)'!$D$72-crack_s_index)/'Sheet1 (2)'!$D$72,IF(shee2!D734='Sheet1 (2)'!$C$71,'Sheet1 (2)'!$D$71*('Sheet1 (2)'!$D$72-crack_s_index)/'Sheet1 (2)'!$D$72)))&lt;0,0,IF(D734='Sheet1 (2)'!$C$69,'Sheet1 (2)'!$D$69*('Sheet1 (2)'!$D$72-crack_s_index)/'Sheet1 (2)'!$D$72,IF(shee2!D734='Sheet1 (2)'!$C$70,'Sheet1 (2)'!$D$70*('Sheet1 (2)'!$D$72-crack_s_index)/'Sheet1 (2)'!$D$72,IF(shee2!D734='Sheet1 (2)'!$C$71,'Sheet1 (2)'!$D$71*('Sheet1 (2)'!$D$72-crack_s_index)/'Sheet1 (2)'!$D$72))))</f>
        <v>5</v>
      </c>
      <c r="AW734" s="157">
        <f>IF(IF(D734='Sheet1 (2)'!$C$69,'Sheet1 (2)'!$D$69*('Sheet1 (2)'!$D$72-crack_t_index)/'Sheet1 (2)'!$D$72,IF(shee2!D734='Sheet1 (2)'!$C$70,'Sheet1 (2)'!$D$70*('Sheet1 (2)'!$D$72-crack_t_index)/'Sheet1 (2)'!$D$72,IF(shee2!D734='Sheet1 (2)'!$C$71,'Sheet1 (2)'!$D$71*('Sheet1 (2)'!$D$72-crack_t_index)/'Sheet1 (2)'!$D$72)))&lt;0,0,IF(D734='Sheet1 (2)'!$C$69,'Sheet1 (2)'!$D$69*('Sheet1 (2)'!$D$72-crack_t_index)/'Sheet1 (2)'!$D$72,IF(shee2!D734='Sheet1 (2)'!$C$70,'Sheet1 (2)'!$D$70*('Sheet1 (2)'!$D$72-crack_t_index)/'Sheet1 (2)'!$D$72,IF(shee2!D734='Sheet1 (2)'!$C$71,'Sheet1 (2)'!$D$71*('Sheet1 (2)'!$D$72-crack_t_index)/'Sheet1 (2)'!$D$72))))</f>
        <v>5</v>
      </c>
      <c r="AX734" s="157">
        <f>IF(IF(D734='Sheet1 (2)'!$C$69,'Sheet1 (2)'!$D$69*('Sheet1 (2)'!$D$72-rave_index)/'Sheet1 (2)'!$D$72,IF(shee2!D734='Sheet1 (2)'!$C$70,'Sheet1 (2)'!$D$70*('Sheet1 (2)'!$D$72-rave_index)/'Sheet1 (2)'!$D$72,IF(shee2!D734='Sheet1 (2)'!$C$71,'Sheet1 (2)'!$D$71*('Sheet1 (2)'!$D$72-rave_index)/'Sheet1 (2)'!$D$72)))&lt;0,0,IF(D734='Sheet1 (2)'!$C$69,'Sheet1 (2)'!$D$69*('Sheet1 (2)'!$D$72-rave_index)/'Sheet1 (2)'!$D$72,IF(shee2!D734='Sheet1 (2)'!$C$70,'Sheet1 (2)'!$D$70*('Sheet1 (2)'!$D$72-rave_index)/'Sheet1 (2)'!$D$72,IF(shee2!D734='Sheet1 (2)'!$C$71,'Sheet1 (2)'!$D$71*('Sheet1 (2)'!$D$72-rave_index)/'Sheet1 (2)'!$D$72))))</f>
        <v>5</v>
      </c>
      <c r="AY734" s="157">
        <f>IF(IF(D734='Sheet1 (2)'!$C$69,'Sheet1 (2)'!$D$69*('Sheet1 (2)'!$D$72-rough_index)/'Sheet1 (2)'!$D$72,IF(shee2!D734='Sheet1 (2)'!$C$70,'Sheet1 (2)'!$D$70*('Sheet1 (2)'!$D$72-rough_index)/'Sheet1 (2)'!$D$72,IF(shee2!D734='Sheet1 (2)'!$C$71,'Sheet1 (2)'!$D$71*('Sheet1 (2)'!$D$72-rough_index)/'Sheet1 (2)'!$D$72)))&lt;0,0,IF(D734='Sheet1 (2)'!$C$69,'Sheet1 (2)'!$D$69*('Sheet1 (2)'!$D$72-rough_index)/'Sheet1 (2)'!$D$72,IF(shee2!D734='Sheet1 (2)'!$C$70,'Sheet1 (2)'!$D$70*('Sheet1 (2)'!$D$72-rough_index)/'Sheet1 (2)'!$D$72,IF(shee2!D734='Sheet1 (2)'!$C$71,'Sheet1 (2)'!$D$71*('Sheet1 (2)'!$D$72-rough_index)/'Sheet1 (2)'!$D$72))))</f>
        <v>2.5</v>
      </c>
      <c r="AZ734" s="159">
        <f>+(AU734*'Sheet1 (2)'!$C$77)+(AV734*'Sheet1 (2)'!$C$78)+(AW734*'Sheet1 (2)'!$C$79)+(AX734*'Sheet1 (2)'!$C$80)+(AY734*'Sheet1 (2)'!$C$81)</f>
        <v>4.25</v>
      </c>
      <c r="BA734" s="213" t="str">
        <f t="shared" si="23"/>
        <v>Good</v>
      </c>
      <c r="BE734">
        <f>IF(D734='Sheet1 (2)'!$C$61,'Sheet1 (2)'!$D$61*(counts^2)+'Sheet1 (2)'!$G$61*counts+'Sheet1 (2)'!$J$61,IF(D734='Sheet1 (2)'!$C$62,'Sheet1 (2)'!$D$62*counts+'Sheet1 (2)'!$G$62,IF(D734='Sheet1 (2)'!$C$63,'Sheet1 (2)'!$D$63*counts+'Sheet1 (2)'!$G$63,IF(D734='Sheet1 (2)'!$C$64,'Sheet1 (2)'!$D$64*counts+'Sheet1 (2)'!$G$64))))</f>
        <v>2.0984129299999998</v>
      </c>
    </row>
    <row r="735" spans="1:57" ht="12" customHeight="1">
      <c r="A735" s="145" t="s">
        <v>282</v>
      </c>
      <c r="B735" s="145" t="s">
        <v>76</v>
      </c>
      <c r="C735" s="170">
        <v>875</v>
      </c>
      <c r="D735" s="174" t="s">
        <v>77</v>
      </c>
      <c r="E735" s="171">
        <v>8.1999999999999993</v>
      </c>
      <c r="F735" s="171">
        <v>2.6</v>
      </c>
      <c r="G735" s="171" t="s">
        <v>77</v>
      </c>
      <c r="H735" s="171">
        <v>0.3</v>
      </c>
      <c r="I735" s="171" t="s">
        <v>77</v>
      </c>
      <c r="J735" s="173" t="s">
        <v>80</v>
      </c>
      <c r="K735" s="173" t="s">
        <v>80</v>
      </c>
      <c r="L735" s="169">
        <f>VLOOKUP(CONCATENATE(J735,K735),'Sheet1 (2)'!$J$6:$K$26,2,FALSE)</f>
        <v>0</v>
      </c>
      <c r="M735" s="173" t="s">
        <v>80</v>
      </c>
      <c r="N735" s="173" t="s">
        <v>80</v>
      </c>
      <c r="O735" s="168">
        <f>VLOOKUP(CONCATENATE(M735,N735),'Sheet1 (2)'!$L$6:$M$26,2,FALSE)</f>
        <v>0</v>
      </c>
      <c r="P735" s="173" t="s">
        <v>80</v>
      </c>
      <c r="Q735" s="173" t="s">
        <v>80</v>
      </c>
      <c r="R735" s="168">
        <f>VLOOKUP(CONCATENATE(P735,Q735),'Sheet1 (2)'!$N$6:$O$26,2,FALSE)</f>
        <v>0</v>
      </c>
      <c r="S735" s="173" t="s">
        <v>80</v>
      </c>
      <c r="T735" s="173" t="s">
        <v>80</v>
      </c>
      <c r="U735" s="168">
        <f>VLOOKUP(CONCATENATE(S735,T735),'Sheet1 (2)'!$P$6:$Q$26,2,FALSE)</f>
        <v>0</v>
      </c>
      <c r="V735" s="173" t="s">
        <v>80</v>
      </c>
      <c r="W735" s="173" t="s">
        <v>80</v>
      </c>
      <c r="X735" s="168">
        <f>VLOOKUP(CONCATENATE(V735,W735),'Sheet1 (2)'!$R$6:$S$26,2,FALSE)</f>
        <v>0</v>
      </c>
      <c r="Y735" s="173" t="s">
        <v>80</v>
      </c>
      <c r="Z735" s="173" t="s">
        <v>80</v>
      </c>
      <c r="AA735" s="168">
        <f>VLOOKUP(CONCATENATE(Y735,Z735),'Sheet1 (2)'!$T$6:$U$26,2,FALSE)</f>
        <v>0</v>
      </c>
      <c r="AB735" s="173" t="s">
        <v>80</v>
      </c>
      <c r="AC735" s="173" t="s">
        <v>80</v>
      </c>
      <c r="AD735" s="168">
        <f>VLOOKUP(CONCATENATE(AB735,AC735),'Sheet1 (2)'!$X$6:$Y$26,2,FALSE)</f>
        <v>0</v>
      </c>
      <c r="AE735" s="173" t="s">
        <v>82</v>
      </c>
      <c r="AF735" s="173" t="s">
        <v>81</v>
      </c>
      <c r="AG735" s="168">
        <f>VLOOKUP(CONCATENATE(AE735,AF735),'Sheet1 (2)'!$Z$6:$AA$26,2,FALSE)</f>
        <v>66</v>
      </c>
      <c r="AH735" s="172"/>
      <c r="AI735" s="175"/>
      <c r="AJ735" s="140"/>
      <c r="AK735" s="176" t="s">
        <v>282</v>
      </c>
      <c r="AL735" s="176" t="s">
        <v>76</v>
      </c>
      <c r="AM735" s="170">
        <f t="shared" si="22"/>
        <v>875</v>
      </c>
      <c r="AN735" s="147"/>
      <c r="AO735" s="155"/>
      <c r="AP735" s="156"/>
      <c r="AQ735" s="157">
        <v>1.7838804684000003</v>
      </c>
      <c r="AR735" s="158"/>
      <c r="AS735" s="145">
        <f>LOOKUP(rufmkm,'Sheet1 (2)'!$V$62:$V$71,'Sheet1 (2)'!$W$62:$W$71)</f>
        <v>20</v>
      </c>
      <c r="AT735" s="140"/>
      <c r="AU735" s="157">
        <f>IF(IF(D735='Sheet1 (2)'!$C$69,'Sheet1 (2)'!$D$69*('Sheet1 (2)'!$D$72-rut_index)/'Sheet1 (2)'!$D$72,IF(shee2!D735='Sheet1 (2)'!$C$70,'Sheet1 (2)'!$D$70*('Sheet1 (2)'!$D$72-rut_index)/'Sheet1 (2)'!$D$72,IF(shee2!D735='Sheet1 (2)'!$C$71,'Sheet1 (2)'!$D$71*('Sheet1 (2)'!$D$72-rut_index)/'Sheet1 (2)'!$D$72)))&lt;0,0,IF(D735='Sheet1 (2)'!$C$69,'Sheet1 (2)'!$D$69*('Sheet1 (2)'!$D$72-rut_index)/'Sheet1 (2)'!$D$72,IF(shee2!D735='Sheet1 (2)'!$C$70,'Sheet1 (2)'!$D$70*('Sheet1 (2)'!$D$72-rut_index)/'Sheet1 (2)'!$D$72,IF(shee2!D735='Sheet1 (2)'!$C$71,'Sheet1 (2)'!$D$71*('Sheet1 (2)'!$D$72-rut_index)/'Sheet1 (2)'!$D$72))))</f>
        <v>5</v>
      </c>
      <c r="AV735" s="157">
        <f>IF(IF(D735='Sheet1 (2)'!$C$69,'Sheet1 (2)'!$D$69*('Sheet1 (2)'!$D$72-crack_s_index)/'Sheet1 (2)'!$D$72,IF(shee2!D735='Sheet1 (2)'!$C$70,'Sheet1 (2)'!$D$70*('Sheet1 (2)'!$D$72-crack_s_index)/'Sheet1 (2)'!$D$72,IF(shee2!D735='Sheet1 (2)'!$C$71,'Sheet1 (2)'!$D$71*('Sheet1 (2)'!$D$72-crack_s_index)/'Sheet1 (2)'!$D$72)))&lt;0,0,IF(D735='Sheet1 (2)'!$C$69,'Sheet1 (2)'!$D$69*('Sheet1 (2)'!$D$72-crack_s_index)/'Sheet1 (2)'!$D$72,IF(shee2!D735='Sheet1 (2)'!$C$70,'Sheet1 (2)'!$D$70*('Sheet1 (2)'!$D$72-crack_s_index)/'Sheet1 (2)'!$D$72,IF(shee2!D735='Sheet1 (2)'!$C$71,'Sheet1 (2)'!$D$71*('Sheet1 (2)'!$D$72-crack_s_index)/'Sheet1 (2)'!$D$72))))</f>
        <v>5</v>
      </c>
      <c r="AW735" s="157">
        <f>IF(IF(D735='Sheet1 (2)'!$C$69,'Sheet1 (2)'!$D$69*('Sheet1 (2)'!$D$72-crack_t_index)/'Sheet1 (2)'!$D$72,IF(shee2!D735='Sheet1 (2)'!$C$70,'Sheet1 (2)'!$D$70*('Sheet1 (2)'!$D$72-crack_t_index)/'Sheet1 (2)'!$D$72,IF(shee2!D735='Sheet1 (2)'!$C$71,'Sheet1 (2)'!$D$71*('Sheet1 (2)'!$D$72-crack_t_index)/'Sheet1 (2)'!$D$72)))&lt;0,0,IF(D735='Sheet1 (2)'!$C$69,'Sheet1 (2)'!$D$69*('Sheet1 (2)'!$D$72-crack_t_index)/'Sheet1 (2)'!$D$72,IF(shee2!D735='Sheet1 (2)'!$C$70,'Sheet1 (2)'!$D$70*('Sheet1 (2)'!$D$72-crack_t_index)/'Sheet1 (2)'!$D$72,IF(shee2!D735='Sheet1 (2)'!$C$71,'Sheet1 (2)'!$D$71*('Sheet1 (2)'!$D$72-crack_t_index)/'Sheet1 (2)'!$D$72))))</f>
        <v>5</v>
      </c>
      <c r="AX735" s="157">
        <f>IF(IF(D735='Sheet1 (2)'!$C$69,'Sheet1 (2)'!$D$69*('Sheet1 (2)'!$D$72-rave_index)/'Sheet1 (2)'!$D$72,IF(shee2!D735='Sheet1 (2)'!$C$70,'Sheet1 (2)'!$D$70*('Sheet1 (2)'!$D$72-rave_index)/'Sheet1 (2)'!$D$72,IF(shee2!D735='Sheet1 (2)'!$C$71,'Sheet1 (2)'!$D$71*('Sheet1 (2)'!$D$72-rave_index)/'Sheet1 (2)'!$D$72)))&lt;0,0,IF(D735='Sheet1 (2)'!$C$69,'Sheet1 (2)'!$D$69*('Sheet1 (2)'!$D$72-rave_index)/'Sheet1 (2)'!$D$72,IF(shee2!D735='Sheet1 (2)'!$C$70,'Sheet1 (2)'!$D$70*('Sheet1 (2)'!$D$72-rave_index)/'Sheet1 (2)'!$D$72,IF(shee2!D735='Sheet1 (2)'!$C$71,'Sheet1 (2)'!$D$71*('Sheet1 (2)'!$D$72-rave_index)/'Sheet1 (2)'!$D$72))))</f>
        <v>5</v>
      </c>
      <c r="AY735" s="157">
        <f>IF(IF(D735='Sheet1 (2)'!$C$69,'Sheet1 (2)'!$D$69*('Sheet1 (2)'!$D$72-rough_index)/'Sheet1 (2)'!$D$72,IF(shee2!D735='Sheet1 (2)'!$C$70,'Sheet1 (2)'!$D$70*('Sheet1 (2)'!$D$72-rough_index)/'Sheet1 (2)'!$D$72,IF(shee2!D735='Sheet1 (2)'!$C$71,'Sheet1 (2)'!$D$71*('Sheet1 (2)'!$D$72-rough_index)/'Sheet1 (2)'!$D$72)))&lt;0,0,IF(D735='Sheet1 (2)'!$C$69,'Sheet1 (2)'!$D$69*('Sheet1 (2)'!$D$72-rough_index)/'Sheet1 (2)'!$D$72,IF(shee2!D735='Sheet1 (2)'!$C$70,'Sheet1 (2)'!$D$70*('Sheet1 (2)'!$D$72-rough_index)/'Sheet1 (2)'!$D$72,IF(shee2!D735='Sheet1 (2)'!$C$71,'Sheet1 (2)'!$D$71*('Sheet1 (2)'!$D$72-rough_index)/'Sheet1 (2)'!$D$72))))</f>
        <v>3.3333333333333335</v>
      </c>
      <c r="AZ735" s="159">
        <f>+(AU735*'Sheet1 (2)'!$C$77)+(AV735*'Sheet1 (2)'!$C$78)+(AW735*'Sheet1 (2)'!$C$79)+(AX735*'Sheet1 (2)'!$C$80)+(AY735*'Sheet1 (2)'!$C$81)</f>
        <v>4.5</v>
      </c>
      <c r="BA735" s="213" t="str">
        <f t="shared" si="23"/>
        <v>Good</v>
      </c>
      <c r="BE735">
        <f>IF(D735='Sheet1 (2)'!$C$61,'Sheet1 (2)'!$D$61*(counts^2)+'Sheet1 (2)'!$G$61*counts+'Sheet1 (2)'!$J$61,IF(D735='Sheet1 (2)'!$C$62,'Sheet1 (2)'!$D$62*counts+'Sheet1 (2)'!$G$62,IF(D735='Sheet1 (2)'!$C$63,'Sheet1 (2)'!$D$63*counts+'Sheet1 (2)'!$G$63,IF(D735='Sheet1 (2)'!$C$64,'Sheet1 (2)'!$D$64*counts+'Sheet1 (2)'!$G$64))))</f>
        <v>2.0984129299999998</v>
      </c>
    </row>
    <row r="736" spans="1:57" ht="12" customHeight="1">
      <c r="A736" s="145" t="s">
        <v>282</v>
      </c>
      <c r="B736" s="145" t="s">
        <v>76</v>
      </c>
      <c r="C736" s="170">
        <v>876</v>
      </c>
      <c r="D736" s="174" t="s">
        <v>77</v>
      </c>
      <c r="E736" s="171">
        <v>8.1999999999999993</v>
      </c>
      <c r="F736" s="171">
        <v>2.6</v>
      </c>
      <c r="G736" s="171" t="s">
        <v>77</v>
      </c>
      <c r="H736" s="171">
        <v>0.3</v>
      </c>
      <c r="I736" s="171" t="s">
        <v>77</v>
      </c>
      <c r="J736" s="173" t="s">
        <v>80</v>
      </c>
      <c r="K736" s="173" t="s">
        <v>80</v>
      </c>
      <c r="L736" s="169">
        <f>VLOOKUP(CONCATENATE(J736,K736),'Sheet1 (2)'!$J$6:$K$26,2,FALSE)</f>
        <v>0</v>
      </c>
      <c r="M736" s="173" t="s">
        <v>80</v>
      </c>
      <c r="N736" s="173" t="s">
        <v>80</v>
      </c>
      <c r="O736" s="168">
        <f>VLOOKUP(CONCATENATE(M736,N736),'Sheet1 (2)'!$L$6:$M$26,2,FALSE)</f>
        <v>0</v>
      </c>
      <c r="P736" s="173" t="s">
        <v>80</v>
      </c>
      <c r="Q736" s="173" t="s">
        <v>80</v>
      </c>
      <c r="R736" s="168">
        <f>VLOOKUP(CONCATENATE(P736,Q736),'Sheet1 (2)'!$N$6:$O$26,2,FALSE)</f>
        <v>0</v>
      </c>
      <c r="S736" s="173" t="s">
        <v>80</v>
      </c>
      <c r="T736" s="173" t="s">
        <v>80</v>
      </c>
      <c r="U736" s="168">
        <f>VLOOKUP(CONCATENATE(S736,T736),'Sheet1 (2)'!$P$6:$Q$26,2,FALSE)</f>
        <v>0</v>
      </c>
      <c r="V736" s="173" t="s">
        <v>80</v>
      </c>
      <c r="W736" s="173" t="s">
        <v>80</v>
      </c>
      <c r="X736" s="168">
        <f>VLOOKUP(CONCATENATE(V736,W736),'Sheet1 (2)'!$R$6:$S$26,2,FALSE)</f>
        <v>0</v>
      </c>
      <c r="Y736" s="173" t="s">
        <v>80</v>
      </c>
      <c r="Z736" s="173" t="s">
        <v>80</v>
      </c>
      <c r="AA736" s="168">
        <f>VLOOKUP(CONCATENATE(Y736,Z736),'Sheet1 (2)'!$T$6:$U$26,2,FALSE)</f>
        <v>0</v>
      </c>
      <c r="AB736" s="173" t="s">
        <v>80</v>
      </c>
      <c r="AC736" s="173" t="s">
        <v>80</v>
      </c>
      <c r="AD736" s="168">
        <f>VLOOKUP(CONCATENATE(AB736,AC736),'Sheet1 (2)'!$X$6:$Y$26,2,FALSE)</f>
        <v>0</v>
      </c>
      <c r="AE736" s="173" t="s">
        <v>82</v>
      </c>
      <c r="AF736" s="173" t="s">
        <v>81</v>
      </c>
      <c r="AG736" s="168">
        <f>VLOOKUP(CONCATENATE(AE736,AF736),'Sheet1 (2)'!$Z$6:$AA$26,2,FALSE)</f>
        <v>66</v>
      </c>
      <c r="AH736" s="172"/>
      <c r="AI736" s="175"/>
      <c r="AJ736" s="140"/>
      <c r="AK736" s="176" t="s">
        <v>282</v>
      </c>
      <c r="AL736" s="176" t="s">
        <v>76</v>
      </c>
      <c r="AM736" s="170">
        <f t="shared" si="22"/>
        <v>876</v>
      </c>
      <c r="AN736" s="147"/>
      <c r="AO736" s="155"/>
      <c r="AP736" s="156"/>
      <c r="AQ736" s="157">
        <v>2.0814097941999998</v>
      </c>
      <c r="AR736" s="158"/>
      <c r="AS736" s="145">
        <f>LOOKUP(rufmkm,'Sheet1 (2)'!$V$62:$V$71,'Sheet1 (2)'!$W$62:$W$71)</f>
        <v>30</v>
      </c>
      <c r="AT736" s="140"/>
      <c r="AU736" s="157">
        <f>IF(IF(D736='Sheet1 (2)'!$C$69,'Sheet1 (2)'!$D$69*('Sheet1 (2)'!$D$72-rut_index)/'Sheet1 (2)'!$D$72,IF(shee2!D736='Sheet1 (2)'!$C$70,'Sheet1 (2)'!$D$70*('Sheet1 (2)'!$D$72-rut_index)/'Sheet1 (2)'!$D$72,IF(shee2!D736='Sheet1 (2)'!$C$71,'Sheet1 (2)'!$D$71*('Sheet1 (2)'!$D$72-rut_index)/'Sheet1 (2)'!$D$72)))&lt;0,0,IF(D736='Sheet1 (2)'!$C$69,'Sheet1 (2)'!$D$69*('Sheet1 (2)'!$D$72-rut_index)/'Sheet1 (2)'!$D$72,IF(shee2!D736='Sheet1 (2)'!$C$70,'Sheet1 (2)'!$D$70*('Sheet1 (2)'!$D$72-rut_index)/'Sheet1 (2)'!$D$72,IF(shee2!D736='Sheet1 (2)'!$C$71,'Sheet1 (2)'!$D$71*('Sheet1 (2)'!$D$72-rut_index)/'Sheet1 (2)'!$D$72))))</f>
        <v>5</v>
      </c>
      <c r="AV736" s="157">
        <f>IF(IF(D736='Sheet1 (2)'!$C$69,'Sheet1 (2)'!$D$69*('Sheet1 (2)'!$D$72-crack_s_index)/'Sheet1 (2)'!$D$72,IF(shee2!D736='Sheet1 (2)'!$C$70,'Sheet1 (2)'!$D$70*('Sheet1 (2)'!$D$72-crack_s_index)/'Sheet1 (2)'!$D$72,IF(shee2!D736='Sheet1 (2)'!$C$71,'Sheet1 (2)'!$D$71*('Sheet1 (2)'!$D$72-crack_s_index)/'Sheet1 (2)'!$D$72)))&lt;0,0,IF(D736='Sheet1 (2)'!$C$69,'Sheet1 (2)'!$D$69*('Sheet1 (2)'!$D$72-crack_s_index)/'Sheet1 (2)'!$D$72,IF(shee2!D736='Sheet1 (2)'!$C$70,'Sheet1 (2)'!$D$70*('Sheet1 (2)'!$D$72-crack_s_index)/'Sheet1 (2)'!$D$72,IF(shee2!D736='Sheet1 (2)'!$C$71,'Sheet1 (2)'!$D$71*('Sheet1 (2)'!$D$72-crack_s_index)/'Sheet1 (2)'!$D$72))))</f>
        <v>5</v>
      </c>
      <c r="AW736" s="157">
        <f>IF(IF(D736='Sheet1 (2)'!$C$69,'Sheet1 (2)'!$D$69*('Sheet1 (2)'!$D$72-crack_t_index)/'Sheet1 (2)'!$D$72,IF(shee2!D736='Sheet1 (2)'!$C$70,'Sheet1 (2)'!$D$70*('Sheet1 (2)'!$D$72-crack_t_index)/'Sheet1 (2)'!$D$72,IF(shee2!D736='Sheet1 (2)'!$C$71,'Sheet1 (2)'!$D$71*('Sheet1 (2)'!$D$72-crack_t_index)/'Sheet1 (2)'!$D$72)))&lt;0,0,IF(D736='Sheet1 (2)'!$C$69,'Sheet1 (2)'!$D$69*('Sheet1 (2)'!$D$72-crack_t_index)/'Sheet1 (2)'!$D$72,IF(shee2!D736='Sheet1 (2)'!$C$70,'Sheet1 (2)'!$D$70*('Sheet1 (2)'!$D$72-crack_t_index)/'Sheet1 (2)'!$D$72,IF(shee2!D736='Sheet1 (2)'!$C$71,'Sheet1 (2)'!$D$71*('Sheet1 (2)'!$D$72-crack_t_index)/'Sheet1 (2)'!$D$72))))</f>
        <v>5</v>
      </c>
      <c r="AX736" s="157">
        <f>IF(IF(D736='Sheet1 (2)'!$C$69,'Sheet1 (2)'!$D$69*('Sheet1 (2)'!$D$72-rave_index)/'Sheet1 (2)'!$D$72,IF(shee2!D736='Sheet1 (2)'!$C$70,'Sheet1 (2)'!$D$70*('Sheet1 (2)'!$D$72-rave_index)/'Sheet1 (2)'!$D$72,IF(shee2!D736='Sheet1 (2)'!$C$71,'Sheet1 (2)'!$D$71*('Sheet1 (2)'!$D$72-rave_index)/'Sheet1 (2)'!$D$72)))&lt;0,0,IF(D736='Sheet1 (2)'!$C$69,'Sheet1 (2)'!$D$69*('Sheet1 (2)'!$D$72-rave_index)/'Sheet1 (2)'!$D$72,IF(shee2!D736='Sheet1 (2)'!$C$70,'Sheet1 (2)'!$D$70*('Sheet1 (2)'!$D$72-rave_index)/'Sheet1 (2)'!$D$72,IF(shee2!D736='Sheet1 (2)'!$C$71,'Sheet1 (2)'!$D$71*('Sheet1 (2)'!$D$72-rave_index)/'Sheet1 (2)'!$D$72))))</f>
        <v>5</v>
      </c>
      <c r="AY736" s="157">
        <f>IF(IF(D736='Sheet1 (2)'!$C$69,'Sheet1 (2)'!$D$69*('Sheet1 (2)'!$D$72-rough_index)/'Sheet1 (2)'!$D$72,IF(shee2!D736='Sheet1 (2)'!$C$70,'Sheet1 (2)'!$D$70*('Sheet1 (2)'!$D$72-rough_index)/'Sheet1 (2)'!$D$72,IF(shee2!D736='Sheet1 (2)'!$C$71,'Sheet1 (2)'!$D$71*('Sheet1 (2)'!$D$72-rough_index)/'Sheet1 (2)'!$D$72)))&lt;0,0,IF(D736='Sheet1 (2)'!$C$69,'Sheet1 (2)'!$D$69*('Sheet1 (2)'!$D$72-rough_index)/'Sheet1 (2)'!$D$72,IF(shee2!D736='Sheet1 (2)'!$C$70,'Sheet1 (2)'!$D$70*('Sheet1 (2)'!$D$72-rough_index)/'Sheet1 (2)'!$D$72,IF(shee2!D736='Sheet1 (2)'!$C$71,'Sheet1 (2)'!$D$71*('Sheet1 (2)'!$D$72-rough_index)/'Sheet1 (2)'!$D$72))))</f>
        <v>2.5</v>
      </c>
      <c r="AZ736" s="159">
        <f>+(AU736*'Sheet1 (2)'!$C$77)+(AV736*'Sheet1 (2)'!$C$78)+(AW736*'Sheet1 (2)'!$C$79)+(AX736*'Sheet1 (2)'!$C$80)+(AY736*'Sheet1 (2)'!$C$81)</f>
        <v>4.25</v>
      </c>
      <c r="BA736" s="213" t="str">
        <f t="shared" si="23"/>
        <v>Good</v>
      </c>
      <c r="BE736">
        <f>IF(D736='Sheet1 (2)'!$C$61,'Sheet1 (2)'!$D$61*(counts^2)+'Sheet1 (2)'!$G$61*counts+'Sheet1 (2)'!$J$61,IF(D736='Sheet1 (2)'!$C$62,'Sheet1 (2)'!$D$62*counts+'Sheet1 (2)'!$G$62,IF(D736='Sheet1 (2)'!$C$63,'Sheet1 (2)'!$D$63*counts+'Sheet1 (2)'!$G$63,IF(D736='Sheet1 (2)'!$C$64,'Sheet1 (2)'!$D$64*counts+'Sheet1 (2)'!$G$64))))</f>
        <v>2.0984129299999998</v>
      </c>
    </row>
    <row r="737" spans="1:57" ht="12" customHeight="1">
      <c r="A737" s="145" t="s">
        <v>282</v>
      </c>
      <c r="B737" s="145" t="s">
        <v>76</v>
      </c>
      <c r="C737" s="170">
        <v>877</v>
      </c>
      <c r="D737" s="174" t="s">
        <v>77</v>
      </c>
      <c r="E737" s="171">
        <v>8.1999999999999993</v>
      </c>
      <c r="F737" s="171">
        <v>2.6</v>
      </c>
      <c r="G737" s="171" t="s">
        <v>77</v>
      </c>
      <c r="H737" s="171">
        <v>0.3</v>
      </c>
      <c r="I737" s="171" t="s">
        <v>77</v>
      </c>
      <c r="J737" s="173" t="s">
        <v>80</v>
      </c>
      <c r="K737" s="173" t="s">
        <v>80</v>
      </c>
      <c r="L737" s="169">
        <f>VLOOKUP(CONCATENATE(J737,K737),'Sheet1 (2)'!$J$6:$K$26,2,FALSE)</f>
        <v>0</v>
      </c>
      <c r="M737" s="173" t="s">
        <v>80</v>
      </c>
      <c r="N737" s="173" t="s">
        <v>80</v>
      </c>
      <c r="O737" s="168">
        <f>VLOOKUP(CONCATENATE(M737,N737),'Sheet1 (2)'!$L$6:$M$26,2,FALSE)</f>
        <v>0</v>
      </c>
      <c r="P737" s="173" t="s">
        <v>80</v>
      </c>
      <c r="Q737" s="173" t="s">
        <v>80</v>
      </c>
      <c r="R737" s="168">
        <f>VLOOKUP(CONCATENATE(P737,Q737),'Sheet1 (2)'!$N$6:$O$26,2,FALSE)</f>
        <v>0</v>
      </c>
      <c r="S737" s="173" t="s">
        <v>80</v>
      </c>
      <c r="T737" s="173" t="s">
        <v>80</v>
      </c>
      <c r="U737" s="168">
        <f>VLOOKUP(CONCATENATE(S737,T737),'Sheet1 (2)'!$P$6:$Q$26,2,FALSE)</f>
        <v>0</v>
      </c>
      <c r="V737" s="173" t="s">
        <v>80</v>
      </c>
      <c r="W737" s="173" t="s">
        <v>80</v>
      </c>
      <c r="X737" s="168">
        <f>VLOOKUP(CONCATENATE(V737,W737),'Sheet1 (2)'!$R$6:$S$26,2,FALSE)</f>
        <v>0</v>
      </c>
      <c r="Y737" s="173" t="s">
        <v>80</v>
      </c>
      <c r="Z737" s="173" t="s">
        <v>80</v>
      </c>
      <c r="AA737" s="168">
        <f>VLOOKUP(CONCATENATE(Y737,Z737),'Sheet1 (2)'!$T$6:$U$26,2,FALSE)</f>
        <v>0</v>
      </c>
      <c r="AB737" s="173" t="s">
        <v>80</v>
      </c>
      <c r="AC737" s="173" t="s">
        <v>80</v>
      </c>
      <c r="AD737" s="168">
        <f>VLOOKUP(CONCATENATE(AB737,AC737),'Sheet1 (2)'!$X$6:$Y$26,2,FALSE)</f>
        <v>0</v>
      </c>
      <c r="AE737" s="173" t="s">
        <v>82</v>
      </c>
      <c r="AF737" s="173" t="s">
        <v>81</v>
      </c>
      <c r="AG737" s="168">
        <f>VLOOKUP(CONCATENATE(AE737,AF737),'Sheet1 (2)'!$Z$6:$AA$26,2,FALSE)</f>
        <v>66</v>
      </c>
      <c r="AH737" s="172"/>
      <c r="AI737" s="175"/>
      <c r="AJ737" s="140"/>
      <c r="AK737" s="176" t="s">
        <v>282</v>
      </c>
      <c r="AL737" s="176" t="s">
        <v>76</v>
      </c>
      <c r="AM737" s="170">
        <f t="shared" si="22"/>
        <v>877</v>
      </c>
      <c r="AN737" s="147"/>
      <c r="AO737" s="155"/>
      <c r="AP737" s="156"/>
      <c r="AQ737" s="157">
        <v>3.0444382378000001</v>
      </c>
      <c r="AR737" s="158"/>
      <c r="AS737" s="145">
        <f>LOOKUP(rufmkm,'Sheet1 (2)'!$V$62:$V$71,'Sheet1 (2)'!$W$62:$W$71)</f>
        <v>40</v>
      </c>
      <c r="AT737" s="140"/>
      <c r="AU737" s="157">
        <f>IF(IF(D737='Sheet1 (2)'!$C$69,'Sheet1 (2)'!$D$69*('Sheet1 (2)'!$D$72-rut_index)/'Sheet1 (2)'!$D$72,IF(shee2!D737='Sheet1 (2)'!$C$70,'Sheet1 (2)'!$D$70*('Sheet1 (2)'!$D$72-rut_index)/'Sheet1 (2)'!$D$72,IF(shee2!D737='Sheet1 (2)'!$C$71,'Sheet1 (2)'!$D$71*('Sheet1 (2)'!$D$72-rut_index)/'Sheet1 (2)'!$D$72)))&lt;0,0,IF(D737='Sheet1 (2)'!$C$69,'Sheet1 (2)'!$D$69*('Sheet1 (2)'!$D$72-rut_index)/'Sheet1 (2)'!$D$72,IF(shee2!D737='Sheet1 (2)'!$C$70,'Sheet1 (2)'!$D$70*('Sheet1 (2)'!$D$72-rut_index)/'Sheet1 (2)'!$D$72,IF(shee2!D737='Sheet1 (2)'!$C$71,'Sheet1 (2)'!$D$71*('Sheet1 (2)'!$D$72-rut_index)/'Sheet1 (2)'!$D$72))))</f>
        <v>5</v>
      </c>
      <c r="AV737" s="157">
        <f>IF(IF(D737='Sheet1 (2)'!$C$69,'Sheet1 (2)'!$D$69*('Sheet1 (2)'!$D$72-crack_s_index)/'Sheet1 (2)'!$D$72,IF(shee2!D737='Sheet1 (2)'!$C$70,'Sheet1 (2)'!$D$70*('Sheet1 (2)'!$D$72-crack_s_index)/'Sheet1 (2)'!$D$72,IF(shee2!D737='Sheet1 (2)'!$C$71,'Sheet1 (2)'!$D$71*('Sheet1 (2)'!$D$72-crack_s_index)/'Sheet1 (2)'!$D$72)))&lt;0,0,IF(D737='Sheet1 (2)'!$C$69,'Sheet1 (2)'!$D$69*('Sheet1 (2)'!$D$72-crack_s_index)/'Sheet1 (2)'!$D$72,IF(shee2!D737='Sheet1 (2)'!$C$70,'Sheet1 (2)'!$D$70*('Sheet1 (2)'!$D$72-crack_s_index)/'Sheet1 (2)'!$D$72,IF(shee2!D737='Sheet1 (2)'!$C$71,'Sheet1 (2)'!$D$71*('Sheet1 (2)'!$D$72-crack_s_index)/'Sheet1 (2)'!$D$72))))</f>
        <v>5</v>
      </c>
      <c r="AW737" s="157">
        <f>IF(IF(D737='Sheet1 (2)'!$C$69,'Sheet1 (2)'!$D$69*('Sheet1 (2)'!$D$72-crack_t_index)/'Sheet1 (2)'!$D$72,IF(shee2!D737='Sheet1 (2)'!$C$70,'Sheet1 (2)'!$D$70*('Sheet1 (2)'!$D$72-crack_t_index)/'Sheet1 (2)'!$D$72,IF(shee2!D737='Sheet1 (2)'!$C$71,'Sheet1 (2)'!$D$71*('Sheet1 (2)'!$D$72-crack_t_index)/'Sheet1 (2)'!$D$72)))&lt;0,0,IF(D737='Sheet1 (2)'!$C$69,'Sheet1 (2)'!$D$69*('Sheet1 (2)'!$D$72-crack_t_index)/'Sheet1 (2)'!$D$72,IF(shee2!D737='Sheet1 (2)'!$C$70,'Sheet1 (2)'!$D$70*('Sheet1 (2)'!$D$72-crack_t_index)/'Sheet1 (2)'!$D$72,IF(shee2!D737='Sheet1 (2)'!$C$71,'Sheet1 (2)'!$D$71*('Sheet1 (2)'!$D$72-crack_t_index)/'Sheet1 (2)'!$D$72))))</f>
        <v>5</v>
      </c>
      <c r="AX737" s="157">
        <f>IF(IF(D737='Sheet1 (2)'!$C$69,'Sheet1 (2)'!$D$69*('Sheet1 (2)'!$D$72-rave_index)/'Sheet1 (2)'!$D$72,IF(shee2!D737='Sheet1 (2)'!$C$70,'Sheet1 (2)'!$D$70*('Sheet1 (2)'!$D$72-rave_index)/'Sheet1 (2)'!$D$72,IF(shee2!D737='Sheet1 (2)'!$C$71,'Sheet1 (2)'!$D$71*('Sheet1 (2)'!$D$72-rave_index)/'Sheet1 (2)'!$D$72)))&lt;0,0,IF(D737='Sheet1 (2)'!$C$69,'Sheet1 (2)'!$D$69*('Sheet1 (2)'!$D$72-rave_index)/'Sheet1 (2)'!$D$72,IF(shee2!D737='Sheet1 (2)'!$C$70,'Sheet1 (2)'!$D$70*('Sheet1 (2)'!$D$72-rave_index)/'Sheet1 (2)'!$D$72,IF(shee2!D737='Sheet1 (2)'!$C$71,'Sheet1 (2)'!$D$71*('Sheet1 (2)'!$D$72-rave_index)/'Sheet1 (2)'!$D$72))))</f>
        <v>5</v>
      </c>
      <c r="AY737" s="157">
        <f>IF(IF(D737='Sheet1 (2)'!$C$69,'Sheet1 (2)'!$D$69*('Sheet1 (2)'!$D$72-rough_index)/'Sheet1 (2)'!$D$72,IF(shee2!D737='Sheet1 (2)'!$C$70,'Sheet1 (2)'!$D$70*('Sheet1 (2)'!$D$72-rough_index)/'Sheet1 (2)'!$D$72,IF(shee2!D737='Sheet1 (2)'!$C$71,'Sheet1 (2)'!$D$71*('Sheet1 (2)'!$D$72-rough_index)/'Sheet1 (2)'!$D$72)))&lt;0,0,IF(D737='Sheet1 (2)'!$C$69,'Sheet1 (2)'!$D$69*('Sheet1 (2)'!$D$72-rough_index)/'Sheet1 (2)'!$D$72,IF(shee2!D737='Sheet1 (2)'!$C$70,'Sheet1 (2)'!$D$70*('Sheet1 (2)'!$D$72-rough_index)/'Sheet1 (2)'!$D$72,IF(shee2!D737='Sheet1 (2)'!$C$71,'Sheet1 (2)'!$D$71*('Sheet1 (2)'!$D$72-rough_index)/'Sheet1 (2)'!$D$72))))</f>
        <v>1.6666666666666667</v>
      </c>
      <c r="AZ737" s="159">
        <f>+(AU737*'Sheet1 (2)'!$C$77)+(AV737*'Sheet1 (2)'!$C$78)+(AW737*'Sheet1 (2)'!$C$79)+(AX737*'Sheet1 (2)'!$C$80)+(AY737*'Sheet1 (2)'!$C$81)</f>
        <v>4</v>
      </c>
      <c r="BA737" s="213" t="str">
        <f t="shared" si="23"/>
        <v>Good</v>
      </c>
      <c r="BE737">
        <f>IF(D737='Sheet1 (2)'!$C$61,'Sheet1 (2)'!$D$61*(counts^2)+'Sheet1 (2)'!$G$61*counts+'Sheet1 (2)'!$J$61,IF(D737='Sheet1 (2)'!$C$62,'Sheet1 (2)'!$D$62*counts+'Sheet1 (2)'!$G$62,IF(D737='Sheet1 (2)'!$C$63,'Sheet1 (2)'!$D$63*counts+'Sheet1 (2)'!$G$63,IF(D737='Sheet1 (2)'!$C$64,'Sheet1 (2)'!$D$64*counts+'Sheet1 (2)'!$G$64))))</f>
        <v>2.0984129299999998</v>
      </c>
    </row>
    <row r="738" spans="1:57" ht="12" customHeight="1">
      <c r="A738" s="145" t="s">
        <v>282</v>
      </c>
      <c r="B738" s="145" t="s">
        <v>76</v>
      </c>
      <c r="C738" s="170">
        <v>878</v>
      </c>
      <c r="D738" s="174" t="s">
        <v>77</v>
      </c>
      <c r="E738" s="171">
        <v>8.1999999999999993</v>
      </c>
      <c r="F738" s="171">
        <v>2.6</v>
      </c>
      <c r="G738" s="171" t="s">
        <v>77</v>
      </c>
      <c r="H738" s="171">
        <v>0.3</v>
      </c>
      <c r="I738" s="171" t="s">
        <v>77</v>
      </c>
      <c r="J738" s="173" t="s">
        <v>80</v>
      </c>
      <c r="K738" s="173" t="s">
        <v>80</v>
      </c>
      <c r="L738" s="169">
        <f>VLOOKUP(CONCATENATE(J738,K738),'Sheet1 (2)'!$J$6:$K$26,2,FALSE)</f>
        <v>0</v>
      </c>
      <c r="M738" s="173" t="s">
        <v>80</v>
      </c>
      <c r="N738" s="173" t="s">
        <v>80</v>
      </c>
      <c r="O738" s="168">
        <f>VLOOKUP(CONCATENATE(M738,N738),'Sheet1 (2)'!$L$6:$M$26,2,FALSE)</f>
        <v>0</v>
      </c>
      <c r="P738" s="173" t="s">
        <v>80</v>
      </c>
      <c r="Q738" s="173" t="s">
        <v>80</v>
      </c>
      <c r="R738" s="168">
        <f>VLOOKUP(CONCATENATE(P738,Q738),'Sheet1 (2)'!$N$6:$O$26,2,FALSE)</f>
        <v>0</v>
      </c>
      <c r="S738" s="173" t="s">
        <v>80</v>
      </c>
      <c r="T738" s="173" t="s">
        <v>80</v>
      </c>
      <c r="U738" s="168">
        <f>VLOOKUP(CONCATENATE(S738,T738),'Sheet1 (2)'!$P$6:$Q$26,2,FALSE)</f>
        <v>0</v>
      </c>
      <c r="V738" s="173" t="s">
        <v>80</v>
      </c>
      <c r="W738" s="173" t="s">
        <v>80</v>
      </c>
      <c r="X738" s="168">
        <f>VLOOKUP(CONCATENATE(V738,W738),'Sheet1 (2)'!$R$6:$S$26,2,FALSE)</f>
        <v>0</v>
      </c>
      <c r="Y738" s="173" t="s">
        <v>80</v>
      </c>
      <c r="Z738" s="173" t="s">
        <v>80</v>
      </c>
      <c r="AA738" s="168">
        <f>VLOOKUP(CONCATENATE(Y738,Z738),'Sheet1 (2)'!$T$6:$U$26,2,FALSE)</f>
        <v>0</v>
      </c>
      <c r="AB738" s="173" t="s">
        <v>80</v>
      </c>
      <c r="AC738" s="173" t="s">
        <v>80</v>
      </c>
      <c r="AD738" s="168">
        <f>VLOOKUP(CONCATENATE(AB738,AC738),'Sheet1 (2)'!$X$6:$Y$26,2,FALSE)</f>
        <v>0</v>
      </c>
      <c r="AE738" s="173" t="s">
        <v>82</v>
      </c>
      <c r="AF738" s="173" t="s">
        <v>81</v>
      </c>
      <c r="AG738" s="168">
        <f>VLOOKUP(CONCATENATE(AE738,AF738),'Sheet1 (2)'!$Z$6:$AA$26,2,FALSE)</f>
        <v>66</v>
      </c>
      <c r="AH738" s="172"/>
      <c r="AI738" s="175"/>
      <c r="AJ738" s="140"/>
      <c r="AK738" s="176" t="s">
        <v>282</v>
      </c>
      <c r="AL738" s="176" t="s">
        <v>76</v>
      </c>
      <c r="AM738" s="170">
        <f t="shared" si="22"/>
        <v>878</v>
      </c>
      <c r="AN738" s="147"/>
      <c r="AO738" s="155"/>
      <c r="AP738" s="156"/>
      <c r="AQ738" s="157">
        <v>1.9784427874000001</v>
      </c>
      <c r="AR738" s="158"/>
      <c r="AS738" s="145">
        <f>LOOKUP(rufmkm,'Sheet1 (2)'!$V$62:$V$71,'Sheet1 (2)'!$W$62:$W$71)</f>
        <v>20</v>
      </c>
      <c r="AT738" s="140"/>
      <c r="AU738" s="157">
        <f>IF(IF(D738='Sheet1 (2)'!$C$69,'Sheet1 (2)'!$D$69*('Sheet1 (2)'!$D$72-rut_index)/'Sheet1 (2)'!$D$72,IF(shee2!D738='Sheet1 (2)'!$C$70,'Sheet1 (2)'!$D$70*('Sheet1 (2)'!$D$72-rut_index)/'Sheet1 (2)'!$D$72,IF(shee2!D738='Sheet1 (2)'!$C$71,'Sheet1 (2)'!$D$71*('Sheet1 (2)'!$D$72-rut_index)/'Sheet1 (2)'!$D$72)))&lt;0,0,IF(D738='Sheet1 (2)'!$C$69,'Sheet1 (2)'!$D$69*('Sheet1 (2)'!$D$72-rut_index)/'Sheet1 (2)'!$D$72,IF(shee2!D738='Sheet1 (2)'!$C$70,'Sheet1 (2)'!$D$70*('Sheet1 (2)'!$D$72-rut_index)/'Sheet1 (2)'!$D$72,IF(shee2!D738='Sheet1 (2)'!$C$71,'Sheet1 (2)'!$D$71*('Sheet1 (2)'!$D$72-rut_index)/'Sheet1 (2)'!$D$72))))</f>
        <v>5</v>
      </c>
      <c r="AV738" s="157">
        <f>IF(IF(D738='Sheet1 (2)'!$C$69,'Sheet1 (2)'!$D$69*('Sheet1 (2)'!$D$72-crack_s_index)/'Sheet1 (2)'!$D$72,IF(shee2!D738='Sheet1 (2)'!$C$70,'Sheet1 (2)'!$D$70*('Sheet1 (2)'!$D$72-crack_s_index)/'Sheet1 (2)'!$D$72,IF(shee2!D738='Sheet1 (2)'!$C$71,'Sheet1 (2)'!$D$71*('Sheet1 (2)'!$D$72-crack_s_index)/'Sheet1 (2)'!$D$72)))&lt;0,0,IF(D738='Sheet1 (2)'!$C$69,'Sheet1 (2)'!$D$69*('Sheet1 (2)'!$D$72-crack_s_index)/'Sheet1 (2)'!$D$72,IF(shee2!D738='Sheet1 (2)'!$C$70,'Sheet1 (2)'!$D$70*('Sheet1 (2)'!$D$72-crack_s_index)/'Sheet1 (2)'!$D$72,IF(shee2!D738='Sheet1 (2)'!$C$71,'Sheet1 (2)'!$D$71*('Sheet1 (2)'!$D$72-crack_s_index)/'Sheet1 (2)'!$D$72))))</f>
        <v>5</v>
      </c>
      <c r="AW738" s="157">
        <f>IF(IF(D738='Sheet1 (2)'!$C$69,'Sheet1 (2)'!$D$69*('Sheet1 (2)'!$D$72-crack_t_index)/'Sheet1 (2)'!$D$72,IF(shee2!D738='Sheet1 (2)'!$C$70,'Sheet1 (2)'!$D$70*('Sheet1 (2)'!$D$72-crack_t_index)/'Sheet1 (2)'!$D$72,IF(shee2!D738='Sheet1 (2)'!$C$71,'Sheet1 (2)'!$D$71*('Sheet1 (2)'!$D$72-crack_t_index)/'Sheet1 (2)'!$D$72)))&lt;0,0,IF(D738='Sheet1 (2)'!$C$69,'Sheet1 (2)'!$D$69*('Sheet1 (2)'!$D$72-crack_t_index)/'Sheet1 (2)'!$D$72,IF(shee2!D738='Sheet1 (2)'!$C$70,'Sheet1 (2)'!$D$70*('Sheet1 (2)'!$D$72-crack_t_index)/'Sheet1 (2)'!$D$72,IF(shee2!D738='Sheet1 (2)'!$C$71,'Sheet1 (2)'!$D$71*('Sheet1 (2)'!$D$72-crack_t_index)/'Sheet1 (2)'!$D$72))))</f>
        <v>5</v>
      </c>
      <c r="AX738" s="157">
        <f>IF(IF(D738='Sheet1 (2)'!$C$69,'Sheet1 (2)'!$D$69*('Sheet1 (2)'!$D$72-rave_index)/'Sheet1 (2)'!$D$72,IF(shee2!D738='Sheet1 (2)'!$C$70,'Sheet1 (2)'!$D$70*('Sheet1 (2)'!$D$72-rave_index)/'Sheet1 (2)'!$D$72,IF(shee2!D738='Sheet1 (2)'!$C$71,'Sheet1 (2)'!$D$71*('Sheet1 (2)'!$D$72-rave_index)/'Sheet1 (2)'!$D$72)))&lt;0,0,IF(D738='Sheet1 (2)'!$C$69,'Sheet1 (2)'!$D$69*('Sheet1 (2)'!$D$72-rave_index)/'Sheet1 (2)'!$D$72,IF(shee2!D738='Sheet1 (2)'!$C$70,'Sheet1 (2)'!$D$70*('Sheet1 (2)'!$D$72-rave_index)/'Sheet1 (2)'!$D$72,IF(shee2!D738='Sheet1 (2)'!$C$71,'Sheet1 (2)'!$D$71*('Sheet1 (2)'!$D$72-rave_index)/'Sheet1 (2)'!$D$72))))</f>
        <v>5</v>
      </c>
      <c r="AY738" s="157">
        <f>IF(IF(D738='Sheet1 (2)'!$C$69,'Sheet1 (2)'!$D$69*('Sheet1 (2)'!$D$72-rough_index)/'Sheet1 (2)'!$D$72,IF(shee2!D738='Sheet1 (2)'!$C$70,'Sheet1 (2)'!$D$70*('Sheet1 (2)'!$D$72-rough_index)/'Sheet1 (2)'!$D$72,IF(shee2!D738='Sheet1 (2)'!$C$71,'Sheet1 (2)'!$D$71*('Sheet1 (2)'!$D$72-rough_index)/'Sheet1 (2)'!$D$72)))&lt;0,0,IF(D738='Sheet1 (2)'!$C$69,'Sheet1 (2)'!$D$69*('Sheet1 (2)'!$D$72-rough_index)/'Sheet1 (2)'!$D$72,IF(shee2!D738='Sheet1 (2)'!$C$70,'Sheet1 (2)'!$D$70*('Sheet1 (2)'!$D$72-rough_index)/'Sheet1 (2)'!$D$72,IF(shee2!D738='Sheet1 (2)'!$C$71,'Sheet1 (2)'!$D$71*('Sheet1 (2)'!$D$72-rough_index)/'Sheet1 (2)'!$D$72))))</f>
        <v>3.3333333333333335</v>
      </c>
      <c r="AZ738" s="159">
        <f>+(AU738*'Sheet1 (2)'!$C$77)+(AV738*'Sheet1 (2)'!$C$78)+(AW738*'Sheet1 (2)'!$C$79)+(AX738*'Sheet1 (2)'!$C$80)+(AY738*'Sheet1 (2)'!$C$81)</f>
        <v>4.5</v>
      </c>
      <c r="BA738" s="213" t="str">
        <f t="shared" si="23"/>
        <v>Good</v>
      </c>
      <c r="BE738">
        <f>IF(D738='Sheet1 (2)'!$C$61,'Sheet1 (2)'!$D$61*(counts^2)+'Sheet1 (2)'!$G$61*counts+'Sheet1 (2)'!$J$61,IF(D738='Sheet1 (2)'!$C$62,'Sheet1 (2)'!$D$62*counts+'Sheet1 (2)'!$G$62,IF(D738='Sheet1 (2)'!$C$63,'Sheet1 (2)'!$D$63*counts+'Sheet1 (2)'!$G$63,IF(D738='Sheet1 (2)'!$C$64,'Sheet1 (2)'!$D$64*counts+'Sheet1 (2)'!$G$64))))</f>
        <v>2.0984129299999998</v>
      </c>
    </row>
    <row r="739" spans="1:57" ht="12" customHeight="1">
      <c r="A739" s="145" t="s">
        <v>282</v>
      </c>
      <c r="B739" s="145" t="s">
        <v>76</v>
      </c>
      <c r="C739" s="170">
        <v>879</v>
      </c>
      <c r="D739" s="174" t="s">
        <v>77</v>
      </c>
      <c r="E739" s="171">
        <v>8.1999999999999993</v>
      </c>
      <c r="F739" s="171">
        <v>2.6</v>
      </c>
      <c r="G739" s="171" t="s">
        <v>77</v>
      </c>
      <c r="H739" s="171">
        <v>0.3</v>
      </c>
      <c r="I739" s="171" t="s">
        <v>77</v>
      </c>
      <c r="J739" s="173" t="s">
        <v>80</v>
      </c>
      <c r="K739" s="173" t="s">
        <v>80</v>
      </c>
      <c r="L739" s="169">
        <f>VLOOKUP(CONCATENATE(J739,K739),'Sheet1 (2)'!$J$6:$K$26,2,FALSE)</f>
        <v>0</v>
      </c>
      <c r="M739" s="173" t="s">
        <v>80</v>
      </c>
      <c r="N739" s="173" t="s">
        <v>80</v>
      </c>
      <c r="O739" s="168">
        <f>VLOOKUP(CONCATENATE(M739,N739),'Sheet1 (2)'!$L$6:$M$26,2,FALSE)</f>
        <v>0</v>
      </c>
      <c r="P739" s="173" t="s">
        <v>80</v>
      </c>
      <c r="Q739" s="173" t="s">
        <v>80</v>
      </c>
      <c r="R739" s="168">
        <f>VLOOKUP(CONCATENATE(P739,Q739),'Sheet1 (2)'!$N$6:$O$26,2,FALSE)</f>
        <v>0</v>
      </c>
      <c r="S739" s="173" t="s">
        <v>80</v>
      </c>
      <c r="T739" s="173" t="s">
        <v>80</v>
      </c>
      <c r="U739" s="168">
        <f>VLOOKUP(CONCATENATE(S739,T739),'Sheet1 (2)'!$P$6:$Q$26,2,FALSE)</f>
        <v>0</v>
      </c>
      <c r="V739" s="173" t="s">
        <v>80</v>
      </c>
      <c r="W739" s="173" t="s">
        <v>80</v>
      </c>
      <c r="X739" s="168">
        <f>VLOOKUP(CONCATENATE(V739,W739),'Sheet1 (2)'!$R$6:$S$26,2,FALSE)</f>
        <v>0</v>
      </c>
      <c r="Y739" s="173" t="s">
        <v>80</v>
      </c>
      <c r="Z739" s="173" t="s">
        <v>80</v>
      </c>
      <c r="AA739" s="168">
        <f>VLOOKUP(CONCATENATE(Y739,Z739),'Sheet1 (2)'!$T$6:$U$26,2,FALSE)</f>
        <v>0</v>
      </c>
      <c r="AB739" s="173" t="s">
        <v>80</v>
      </c>
      <c r="AC739" s="173" t="s">
        <v>80</v>
      </c>
      <c r="AD739" s="168">
        <f>VLOOKUP(CONCATENATE(AB739,AC739),'Sheet1 (2)'!$X$6:$Y$26,2,FALSE)</f>
        <v>0</v>
      </c>
      <c r="AE739" s="173" t="s">
        <v>82</v>
      </c>
      <c r="AF739" s="173" t="s">
        <v>81</v>
      </c>
      <c r="AG739" s="168">
        <f>VLOOKUP(CONCATENATE(AE739,AF739),'Sheet1 (2)'!$Z$6:$AA$26,2,FALSE)</f>
        <v>66</v>
      </c>
      <c r="AH739" s="172"/>
      <c r="AI739" s="175"/>
      <c r="AJ739" s="140"/>
      <c r="AK739" s="176" t="s">
        <v>282</v>
      </c>
      <c r="AL739" s="176" t="s">
        <v>76</v>
      </c>
      <c r="AM739" s="170">
        <f t="shared" si="22"/>
        <v>879</v>
      </c>
      <c r="AN739" s="147"/>
      <c r="AO739" s="155"/>
      <c r="AP739" s="156"/>
      <c r="AQ739" s="157">
        <v>4.1861659301999996</v>
      </c>
      <c r="AR739" s="158"/>
      <c r="AS739" s="145">
        <f>LOOKUP(rufmkm,'Sheet1 (2)'!$V$62:$V$71,'Sheet1 (2)'!$W$62:$W$71)</f>
        <v>50</v>
      </c>
      <c r="AT739" s="140"/>
      <c r="AU739" s="157">
        <f>IF(IF(D739='Sheet1 (2)'!$C$69,'Sheet1 (2)'!$D$69*('Sheet1 (2)'!$D$72-rut_index)/'Sheet1 (2)'!$D$72,IF(shee2!D739='Sheet1 (2)'!$C$70,'Sheet1 (2)'!$D$70*('Sheet1 (2)'!$D$72-rut_index)/'Sheet1 (2)'!$D$72,IF(shee2!D739='Sheet1 (2)'!$C$71,'Sheet1 (2)'!$D$71*('Sheet1 (2)'!$D$72-rut_index)/'Sheet1 (2)'!$D$72)))&lt;0,0,IF(D739='Sheet1 (2)'!$C$69,'Sheet1 (2)'!$D$69*('Sheet1 (2)'!$D$72-rut_index)/'Sheet1 (2)'!$D$72,IF(shee2!D739='Sheet1 (2)'!$C$70,'Sheet1 (2)'!$D$70*('Sheet1 (2)'!$D$72-rut_index)/'Sheet1 (2)'!$D$72,IF(shee2!D739='Sheet1 (2)'!$C$71,'Sheet1 (2)'!$D$71*('Sheet1 (2)'!$D$72-rut_index)/'Sheet1 (2)'!$D$72))))</f>
        <v>5</v>
      </c>
      <c r="AV739" s="157">
        <f>IF(IF(D739='Sheet1 (2)'!$C$69,'Sheet1 (2)'!$D$69*('Sheet1 (2)'!$D$72-crack_s_index)/'Sheet1 (2)'!$D$72,IF(shee2!D739='Sheet1 (2)'!$C$70,'Sheet1 (2)'!$D$70*('Sheet1 (2)'!$D$72-crack_s_index)/'Sheet1 (2)'!$D$72,IF(shee2!D739='Sheet1 (2)'!$C$71,'Sheet1 (2)'!$D$71*('Sheet1 (2)'!$D$72-crack_s_index)/'Sheet1 (2)'!$D$72)))&lt;0,0,IF(D739='Sheet1 (2)'!$C$69,'Sheet1 (2)'!$D$69*('Sheet1 (2)'!$D$72-crack_s_index)/'Sheet1 (2)'!$D$72,IF(shee2!D739='Sheet1 (2)'!$C$70,'Sheet1 (2)'!$D$70*('Sheet1 (2)'!$D$72-crack_s_index)/'Sheet1 (2)'!$D$72,IF(shee2!D739='Sheet1 (2)'!$C$71,'Sheet1 (2)'!$D$71*('Sheet1 (2)'!$D$72-crack_s_index)/'Sheet1 (2)'!$D$72))))</f>
        <v>5</v>
      </c>
      <c r="AW739" s="157">
        <f>IF(IF(D739='Sheet1 (2)'!$C$69,'Sheet1 (2)'!$D$69*('Sheet1 (2)'!$D$72-crack_t_index)/'Sheet1 (2)'!$D$72,IF(shee2!D739='Sheet1 (2)'!$C$70,'Sheet1 (2)'!$D$70*('Sheet1 (2)'!$D$72-crack_t_index)/'Sheet1 (2)'!$D$72,IF(shee2!D739='Sheet1 (2)'!$C$71,'Sheet1 (2)'!$D$71*('Sheet1 (2)'!$D$72-crack_t_index)/'Sheet1 (2)'!$D$72)))&lt;0,0,IF(D739='Sheet1 (2)'!$C$69,'Sheet1 (2)'!$D$69*('Sheet1 (2)'!$D$72-crack_t_index)/'Sheet1 (2)'!$D$72,IF(shee2!D739='Sheet1 (2)'!$C$70,'Sheet1 (2)'!$D$70*('Sheet1 (2)'!$D$72-crack_t_index)/'Sheet1 (2)'!$D$72,IF(shee2!D739='Sheet1 (2)'!$C$71,'Sheet1 (2)'!$D$71*('Sheet1 (2)'!$D$72-crack_t_index)/'Sheet1 (2)'!$D$72))))</f>
        <v>5</v>
      </c>
      <c r="AX739" s="157">
        <f>IF(IF(D739='Sheet1 (2)'!$C$69,'Sheet1 (2)'!$D$69*('Sheet1 (2)'!$D$72-rave_index)/'Sheet1 (2)'!$D$72,IF(shee2!D739='Sheet1 (2)'!$C$70,'Sheet1 (2)'!$D$70*('Sheet1 (2)'!$D$72-rave_index)/'Sheet1 (2)'!$D$72,IF(shee2!D739='Sheet1 (2)'!$C$71,'Sheet1 (2)'!$D$71*('Sheet1 (2)'!$D$72-rave_index)/'Sheet1 (2)'!$D$72)))&lt;0,0,IF(D739='Sheet1 (2)'!$C$69,'Sheet1 (2)'!$D$69*('Sheet1 (2)'!$D$72-rave_index)/'Sheet1 (2)'!$D$72,IF(shee2!D739='Sheet1 (2)'!$C$70,'Sheet1 (2)'!$D$70*('Sheet1 (2)'!$D$72-rave_index)/'Sheet1 (2)'!$D$72,IF(shee2!D739='Sheet1 (2)'!$C$71,'Sheet1 (2)'!$D$71*('Sheet1 (2)'!$D$72-rave_index)/'Sheet1 (2)'!$D$72))))</f>
        <v>5</v>
      </c>
      <c r="AY739" s="157">
        <f>IF(IF(D739='Sheet1 (2)'!$C$69,'Sheet1 (2)'!$D$69*('Sheet1 (2)'!$D$72-rough_index)/'Sheet1 (2)'!$D$72,IF(shee2!D739='Sheet1 (2)'!$C$70,'Sheet1 (2)'!$D$70*('Sheet1 (2)'!$D$72-rough_index)/'Sheet1 (2)'!$D$72,IF(shee2!D739='Sheet1 (2)'!$C$71,'Sheet1 (2)'!$D$71*('Sheet1 (2)'!$D$72-rough_index)/'Sheet1 (2)'!$D$72)))&lt;0,0,IF(D739='Sheet1 (2)'!$C$69,'Sheet1 (2)'!$D$69*('Sheet1 (2)'!$D$72-rough_index)/'Sheet1 (2)'!$D$72,IF(shee2!D739='Sheet1 (2)'!$C$70,'Sheet1 (2)'!$D$70*('Sheet1 (2)'!$D$72-rough_index)/'Sheet1 (2)'!$D$72,IF(shee2!D739='Sheet1 (2)'!$C$71,'Sheet1 (2)'!$D$71*('Sheet1 (2)'!$D$72-rough_index)/'Sheet1 (2)'!$D$72))))</f>
        <v>0.83333333333333337</v>
      </c>
      <c r="AZ739" s="159">
        <f>+(AU739*'Sheet1 (2)'!$C$77)+(AV739*'Sheet1 (2)'!$C$78)+(AW739*'Sheet1 (2)'!$C$79)+(AX739*'Sheet1 (2)'!$C$80)+(AY739*'Sheet1 (2)'!$C$81)</f>
        <v>3.75</v>
      </c>
      <c r="BA739" s="213" t="str">
        <f t="shared" si="23"/>
        <v>Fair</v>
      </c>
      <c r="BE739">
        <f>IF(D739='Sheet1 (2)'!$C$61,'Sheet1 (2)'!$D$61*(counts^2)+'Sheet1 (2)'!$G$61*counts+'Sheet1 (2)'!$J$61,IF(D739='Sheet1 (2)'!$C$62,'Sheet1 (2)'!$D$62*counts+'Sheet1 (2)'!$G$62,IF(D739='Sheet1 (2)'!$C$63,'Sheet1 (2)'!$D$63*counts+'Sheet1 (2)'!$G$63,IF(D739='Sheet1 (2)'!$C$64,'Sheet1 (2)'!$D$64*counts+'Sheet1 (2)'!$G$64))))</f>
        <v>2.0984129299999998</v>
      </c>
    </row>
    <row r="740" spans="1:57" ht="12" customHeight="1">
      <c r="A740" s="145" t="s">
        <v>282</v>
      </c>
      <c r="B740" s="145" t="s">
        <v>76</v>
      </c>
      <c r="C740" s="170">
        <v>880</v>
      </c>
      <c r="D740" s="174" t="s">
        <v>77</v>
      </c>
      <c r="E740" s="171">
        <v>8.1999999999999993</v>
      </c>
      <c r="F740" s="171">
        <v>2.6</v>
      </c>
      <c r="G740" s="171" t="s">
        <v>77</v>
      </c>
      <c r="H740" s="171">
        <v>0.3</v>
      </c>
      <c r="I740" s="171" t="s">
        <v>77</v>
      </c>
      <c r="J740" s="173" t="s">
        <v>80</v>
      </c>
      <c r="K740" s="173" t="s">
        <v>80</v>
      </c>
      <c r="L740" s="169">
        <f>VLOOKUP(CONCATENATE(J740,K740),'Sheet1 (2)'!$J$6:$K$26,2,FALSE)</f>
        <v>0</v>
      </c>
      <c r="M740" s="173" t="s">
        <v>80</v>
      </c>
      <c r="N740" s="173" t="s">
        <v>80</v>
      </c>
      <c r="O740" s="168">
        <f>VLOOKUP(CONCATENATE(M740,N740),'Sheet1 (2)'!$L$6:$M$26,2,FALSE)</f>
        <v>0</v>
      </c>
      <c r="P740" s="173" t="s">
        <v>80</v>
      </c>
      <c r="Q740" s="173" t="s">
        <v>80</v>
      </c>
      <c r="R740" s="168">
        <f>VLOOKUP(CONCATENATE(P740,Q740),'Sheet1 (2)'!$N$6:$O$26,2,FALSE)</f>
        <v>0</v>
      </c>
      <c r="S740" s="173" t="s">
        <v>80</v>
      </c>
      <c r="T740" s="173" t="s">
        <v>80</v>
      </c>
      <c r="U740" s="168">
        <f>VLOOKUP(CONCATENATE(S740,T740),'Sheet1 (2)'!$P$6:$Q$26,2,FALSE)</f>
        <v>0</v>
      </c>
      <c r="V740" s="173" t="s">
        <v>80</v>
      </c>
      <c r="W740" s="173" t="s">
        <v>80</v>
      </c>
      <c r="X740" s="168">
        <f>VLOOKUP(CONCATENATE(V740,W740),'Sheet1 (2)'!$R$6:$S$26,2,FALSE)</f>
        <v>0</v>
      </c>
      <c r="Y740" s="173" t="s">
        <v>80</v>
      </c>
      <c r="Z740" s="173" t="s">
        <v>80</v>
      </c>
      <c r="AA740" s="168">
        <f>VLOOKUP(CONCATENATE(Y740,Z740),'Sheet1 (2)'!$T$6:$U$26,2,FALSE)</f>
        <v>0</v>
      </c>
      <c r="AB740" s="173" t="s">
        <v>80</v>
      </c>
      <c r="AC740" s="173" t="s">
        <v>80</v>
      </c>
      <c r="AD740" s="168">
        <f>VLOOKUP(CONCATENATE(AB740,AC740),'Sheet1 (2)'!$X$6:$Y$26,2,FALSE)</f>
        <v>0</v>
      </c>
      <c r="AE740" s="173" t="s">
        <v>82</v>
      </c>
      <c r="AF740" s="173" t="s">
        <v>81</v>
      </c>
      <c r="AG740" s="168">
        <f>VLOOKUP(CONCATENATE(AE740,AF740),'Sheet1 (2)'!$Z$6:$AA$26,2,FALSE)</f>
        <v>66</v>
      </c>
      <c r="AH740" s="172"/>
      <c r="AI740" s="175"/>
      <c r="AJ740" s="140"/>
      <c r="AK740" s="176" t="s">
        <v>282</v>
      </c>
      <c r="AL740" s="176" t="s">
        <v>76</v>
      </c>
      <c r="AM740" s="170">
        <f t="shared" si="22"/>
        <v>880</v>
      </c>
      <c r="AN740" s="147"/>
      <c r="AO740" s="155"/>
      <c r="AP740" s="156"/>
      <c r="AQ740" s="157">
        <v>2.2097498168</v>
      </c>
      <c r="AR740" s="158"/>
      <c r="AS740" s="145">
        <f>LOOKUP(rufmkm,'Sheet1 (2)'!$V$62:$V$71,'Sheet1 (2)'!$W$62:$W$71)</f>
        <v>30</v>
      </c>
      <c r="AT740" s="140"/>
      <c r="AU740" s="157">
        <f>IF(IF(D740='Sheet1 (2)'!$C$69,'Sheet1 (2)'!$D$69*('Sheet1 (2)'!$D$72-rut_index)/'Sheet1 (2)'!$D$72,IF(shee2!D740='Sheet1 (2)'!$C$70,'Sheet1 (2)'!$D$70*('Sheet1 (2)'!$D$72-rut_index)/'Sheet1 (2)'!$D$72,IF(shee2!D740='Sheet1 (2)'!$C$71,'Sheet1 (2)'!$D$71*('Sheet1 (2)'!$D$72-rut_index)/'Sheet1 (2)'!$D$72)))&lt;0,0,IF(D740='Sheet1 (2)'!$C$69,'Sheet1 (2)'!$D$69*('Sheet1 (2)'!$D$72-rut_index)/'Sheet1 (2)'!$D$72,IF(shee2!D740='Sheet1 (2)'!$C$70,'Sheet1 (2)'!$D$70*('Sheet1 (2)'!$D$72-rut_index)/'Sheet1 (2)'!$D$72,IF(shee2!D740='Sheet1 (2)'!$C$71,'Sheet1 (2)'!$D$71*('Sheet1 (2)'!$D$72-rut_index)/'Sheet1 (2)'!$D$72))))</f>
        <v>5</v>
      </c>
      <c r="AV740" s="157">
        <f>IF(IF(D740='Sheet1 (2)'!$C$69,'Sheet1 (2)'!$D$69*('Sheet1 (2)'!$D$72-crack_s_index)/'Sheet1 (2)'!$D$72,IF(shee2!D740='Sheet1 (2)'!$C$70,'Sheet1 (2)'!$D$70*('Sheet1 (2)'!$D$72-crack_s_index)/'Sheet1 (2)'!$D$72,IF(shee2!D740='Sheet1 (2)'!$C$71,'Sheet1 (2)'!$D$71*('Sheet1 (2)'!$D$72-crack_s_index)/'Sheet1 (2)'!$D$72)))&lt;0,0,IF(D740='Sheet1 (2)'!$C$69,'Sheet1 (2)'!$D$69*('Sheet1 (2)'!$D$72-crack_s_index)/'Sheet1 (2)'!$D$72,IF(shee2!D740='Sheet1 (2)'!$C$70,'Sheet1 (2)'!$D$70*('Sheet1 (2)'!$D$72-crack_s_index)/'Sheet1 (2)'!$D$72,IF(shee2!D740='Sheet1 (2)'!$C$71,'Sheet1 (2)'!$D$71*('Sheet1 (2)'!$D$72-crack_s_index)/'Sheet1 (2)'!$D$72))))</f>
        <v>5</v>
      </c>
      <c r="AW740" s="157">
        <f>IF(IF(D740='Sheet1 (2)'!$C$69,'Sheet1 (2)'!$D$69*('Sheet1 (2)'!$D$72-crack_t_index)/'Sheet1 (2)'!$D$72,IF(shee2!D740='Sheet1 (2)'!$C$70,'Sheet1 (2)'!$D$70*('Sheet1 (2)'!$D$72-crack_t_index)/'Sheet1 (2)'!$D$72,IF(shee2!D740='Sheet1 (2)'!$C$71,'Sheet1 (2)'!$D$71*('Sheet1 (2)'!$D$72-crack_t_index)/'Sheet1 (2)'!$D$72)))&lt;0,0,IF(D740='Sheet1 (2)'!$C$69,'Sheet1 (2)'!$D$69*('Sheet1 (2)'!$D$72-crack_t_index)/'Sheet1 (2)'!$D$72,IF(shee2!D740='Sheet1 (2)'!$C$70,'Sheet1 (2)'!$D$70*('Sheet1 (2)'!$D$72-crack_t_index)/'Sheet1 (2)'!$D$72,IF(shee2!D740='Sheet1 (2)'!$C$71,'Sheet1 (2)'!$D$71*('Sheet1 (2)'!$D$72-crack_t_index)/'Sheet1 (2)'!$D$72))))</f>
        <v>5</v>
      </c>
      <c r="AX740" s="157">
        <f>IF(IF(D740='Sheet1 (2)'!$C$69,'Sheet1 (2)'!$D$69*('Sheet1 (2)'!$D$72-rave_index)/'Sheet1 (2)'!$D$72,IF(shee2!D740='Sheet1 (2)'!$C$70,'Sheet1 (2)'!$D$70*('Sheet1 (2)'!$D$72-rave_index)/'Sheet1 (2)'!$D$72,IF(shee2!D740='Sheet1 (2)'!$C$71,'Sheet1 (2)'!$D$71*('Sheet1 (2)'!$D$72-rave_index)/'Sheet1 (2)'!$D$72)))&lt;0,0,IF(D740='Sheet1 (2)'!$C$69,'Sheet1 (2)'!$D$69*('Sheet1 (2)'!$D$72-rave_index)/'Sheet1 (2)'!$D$72,IF(shee2!D740='Sheet1 (2)'!$C$70,'Sheet1 (2)'!$D$70*('Sheet1 (2)'!$D$72-rave_index)/'Sheet1 (2)'!$D$72,IF(shee2!D740='Sheet1 (2)'!$C$71,'Sheet1 (2)'!$D$71*('Sheet1 (2)'!$D$72-rave_index)/'Sheet1 (2)'!$D$72))))</f>
        <v>5</v>
      </c>
      <c r="AY740" s="157">
        <f>IF(IF(D740='Sheet1 (2)'!$C$69,'Sheet1 (2)'!$D$69*('Sheet1 (2)'!$D$72-rough_index)/'Sheet1 (2)'!$D$72,IF(shee2!D740='Sheet1 (2)'!$C$70,'Sheet1 (2)'!$D$70*('Sheet1 (2)'!$D$72-rough_index)/'Sheet1 (2)'!$D$72,IF(shee2!D740='Sheet1 (2)'!$C$71,'Sheet1 (2)'!$D$71*('Sheet1 (2)'!$D$72-rough_index)/'Sheet1 (2)'!$D$72)))&lt;0,0,IF(D740='Sheet1 (2)'!$C$69,'Sheet1 (2)'!$D$69*('Sheet1 (2)'!$D$72-rough_index)/'Sheet1 (2)'!$D$72,IF(shee2!D740='Sheet1 (2)'!$C$70,'Sheet1 (2)'!$D$70*('Sheet1 (2)'!$D$72-rough_index)/'Sheet1 (2)'!$D$72,IF(shee2!D740='Sheet1 (2)'!$C$71,'Sheet1 (2)'!$D$71*('Sheet1 (2)'!$D$72-rough_index)/'Sheet1 (2)'!$D$72))))</f>
        <v>2.5</v>
      </c>
      <c r="AZ740" s="159">
        <f>+(AU740*'Sheet1 (2)'!$C$77)+(AV740*'Sheet1 (2)'!$C$78)+(AW740*'Sheet1 (2)'!$C$79)+(AX740*'Sheet1 (2)'!$C$80)+(AY740*'Sheet1 (2)'!$C$81)</f>
        <v>4.25</v>
      </c>
      <c r="BA740" s="213" t="str">
        <f t="shared" si="23"/>
        <v>Good</v>
      </c>
      <c r="BE740">
        <f>IF(D740='Sheet1 (2)'!$C$61,'Sheet1 (2)'!$D$61*(counts^2)+'Sheet1 (2)'!$G$61*counts+'Sheet1 (2)'!$J$61,IF(D740='Sheet1 (2)'!$C$62,'Sheet1 (2)'!$D$62*counts+'Sheet1 (2)'!$G$62,IF(D740='Sheet1 (2)'!$C$63,'Sheet1 (2)'!$D$63*counts+'Sheet1 (2)'!$G$63,IF(D740='Sheet1 (2)'!$C$64,'Sheet1 (2)'!$D$64*counts+'Sheet1 (2)'!$G$64))))</f>
        <v>2.0984129299999998</v>
      </c>
    </row>
    <row r="741" spans="1:57" ht="12" customHeight="1">
      <c r="A741" s="145" t="s">
        <v>282</v>
      </c>
      <c r="B741" s="145" t="s">
        <v>76</v>
      </c>
      <c r="C741" s="170">
        <v>881</v>
      </c>
      <c r="D741" s="174" t="s">
        <v>77</v>
      </c>
      <c r="E741" s="171">
        <v>8.1999999999999993</v>
      </c>
      <c r="F741" s="171">
        <v>2.6</v>
      </c>
      <c r="G741" s="171" t="s">
        <v>77</v>
      </c>
      <c r="H741" s="171">
        <v>0.3</v>
      </c>
      <c r="I741" s="171" t="s">
        <v>77</v>
      </c>
      <c r="J741" s="173" t="s">
        <v>80</v>
      </c>
      <c r="K741" s="173" t="s">
        <v>80</v>
      </c>
      <c r="L741" s="169">
        <f>VLOOKUP(CONCATENATE(J741,K741),'Sheet1 (2)'!$J$6:$K$26,2,FALSE)</f>
        <v>0</v>
      </c>
      <c r="M741" s="173" t="s">
        <v>80</v>
      </c>
      <c r="N741" s="173" t="s">
        <v>80</v>
      </c>
      <c r="O741" s="168">
        <f>VLOOKUP(CONCATENATE(M741,N741),'Sheet1 (2)'!$L$6:$M$26,2,FALSE)</f>
        <v>0</v>
      </c>
      <c r="P741" s="173" t="s">
        <v>80</v>
      </c>
      <c r="Q741" s="173" t="s">
        <v>80</v>
      </c>
      <c r="R741" s="168">
        <f>VLOOKUP(CONCATENATE(P741,Q741),'Sheet1 (2)'!$N$6:$O$26,2,FALSE)</f>
        <v>0</v>
      </c>
      <c r="S741" s="173" t="s">
        <v>80</v>
      </c>
      <c r="T741" s="173" t="s">
        <v>80</v>
      </c>
      <c r="U741" s="168">
        <f>VLOOKUP(CONCATENATE(S741,T741),'Sheet1 (2)'!$P$6:$Q$26,2,FALSE)</f>
        <v>0</v>
      </c>
      <c r="V741" s="173" t="s">
        <v>80</v>
      </c>
      <c r="W741" s="173" t="s">
        <v>80</v>
      </c>
      <c r="X741" s="168">
        <f>VLOOKUP(CONCATENATE(V741,W741),'Sheet1 (2)'!$R$6:$S$26,2,FALSE)</f>
        <v>0</v>
      </c>
      <c r="Y741" s="173" t="s">
        <v>80</v>
      </c>
      <c r="Z741" s="173" t="s">
        <v>80</v>
      </c>
      <c r="AA741" s="168">
        <f>VLOOKUP(CONCATENATE(Y741,Z741),'Sheet1 (2)'!$T$6:$U$26,2,FALSE)</f>
        <v>0</v>
      </c>
      <c r="AB741" s="173" t="s">
        <v>80</v>
      </c>
      <c r="AC741" s="173" t="s">
        <v>80</v>
      </c>
      <c r="AD741" s="168">
        <f>VLOOKUP(CONCATENATE(AB741,AC741),'Sheet1 (2)'!$X$6:$Y$26,2,FALSE)</f>
        <v>0</v>
      </c>
      <c r="AE741" s="173" t="s">
        <v>82</v>
      </c>
      <c r="AF741" s="173" t="s">
        <v>81</v>
      </c>
      <c r="AG741" s="168">
        <f>VLOOKUP(CONCATENATE(AE741,AF741),'Sheet1 (2)'!$Z$6:$AA$26,2,FALSE)</f>
        <v>66</v>
      </c>
      <c r="AH741" s="172"/>
      <c r="AI741" s="175"/>
      <c r="AJ741" s="140"/>
      <c r="AK741" s="176" t="s">
        <v>282</v>
      </c>
      <c r="AL741" s="176" t="s">
        <v>76</v>
      </c>
      <c r="AM741" s="170">
        <f t="shared" si="22"/>
        <v>881</v>
      </c>
      <c r="AN741" s="147"/>
      <c r="AO741" s="155"/>
      <c r="AP741" s="156"/>
      <c r="AQ741" s="157">
        <v>2.3716686804</v>
      </c>
      <c r="AR741" s="158"/>
      <c r="AS741" s="145">
        <f>LOOKUP(rufmkm,'Sheet1 (2)'!$V$62:$V$71,'Sheet1 (2)'!$W$62:$W$71)</f>
        <v>30</v>
      </c>
      <c r="AT741" s="140"/>
      <c r="AU741" s="157">
        <f>IF(IF(D741='Sheet1 (2)'!$C$69,'Sheet1 (2)'!$D$69*('Sheet1 (2)'!$D$72-rut_index)/'Sheet1 (2)'!$D$72,IF(shee2!D741='Sheet1 (2)'!$C$70,'Sheet1 (2)'!$D$70*('Sheet1 (2)'!$D$72-rut_index)/'Sheet1 (2)'!$D$72,IF(shee2!D741='Sheet1 (2)'!$C$71,'Sheet1 (2)'!$D$71*('Sheet1 (2)'!$D$72-rut_index)/'Sheet1 (2)'!$D$72)))&lt;0,0,IF(D741='Sheet1 (2)'!$C$69,'Sheet1 (2)'!$D$69*('Sheet1 (2)'!$D$72-rut_index)/'Sheet1 (2)'!$D$72,IF(shee2!D741='Sheet1 (2)'!$C$70,'Sheet1 (2)'!$D$70*('Sheet1 (2)'!$D$72-rut_index)/'Sheet1 (2)'!$D$72,IF(shee2!D741='Sheet1 (2)'!$C$71,'Sheet1 (2)'!$D$71*('Sheet1 (2)'!$D$72-rut_index)/'Sheet1 (2)'!$D$72))))</f>
        <v>5</v>
      </c>
      <c r="AV741" s="157">
        <f>IF(IF(D741='Sheet1 (2)'!$C$69,'Sheet1 (2)'!$D$69*('Sheet1 (2)'!$D$72-crack_s_index)/'Sheet1 (2)'!$D$72,IF(shee2!D741='Sheet1 (2)'!$C$70,'Sheet1 (2)'!$D$70*('Sheet1 (2)'!$D$72-crack_s_index)/'Sheet1 (2)'!$D$72,IF(shee2!D741='Sheet1 (2)'!$C$71,'Sheet1 (2)'!$D$71*('Sheet1 (2)'!$D$72-crack_s_index)/'Sheet1 (2)'!$D$72)))&lt;0,0,IF(D741='Sheet1 (2)'!$C$69,'Sheet1 (2)'!$D$69*('Sheet1 (2)'!$D$72-crack_s_index)/'Sheet1 (2)'!$D$72,IF(shee2!D741='Sheet1 (2)'!$C$70,'Sheet1 (2)'!$D$70*('Sheet1 (2)'!$D$72-crack_s_index)/'Sheet1 (2)'!$D$72,IF(shee2!D741='Sheet1 (2)'!$C$71,'Sheet1 (2)'!$D$71*('Sheet1 (2)'!$D$72-crack_s_index)/'Sheet1 (2)'!$D$72))))</f>
        <v>5</v>
      </c>
      <c r="AW741" s="157">
        <f>IF(IF(D741='Sheet1 (2)'!$C$69,'Sheet1 (2)'!$D$69*('Sheet1 (2)'!$D$72-crack_t_index)/'Sheet1 (2)'!$D$72,IF(shee2!D741='Sheet1 (2)'!$C$70,'Sheet1 (2)'!$D$70*('Sheet1 (2)'!$D$72-crack_t_index)/'Sheet1 (2)'!$D$72,IF(shee2!D741='Sheet1 (2)'!$C$71,'Sheet1 (2)'!$D$71*('Sheet1 (2)'!$D$72-crack_t_index)/'Sheet1 (2)'!$D$72)))&lt;0,0,IF(D741='Sheet1 (2)'!$C$69,'Sheet1 (2)'!$D$69*('Sheet1 (2)'!$D$72-crack_t_index)/'Sheet1 (2)'!$D$72,IF(shee2!D741='Sheet1 (2)'!$C$70,'Sheet1 (2)'!$D$70*('Sheet1 (2)'!$D$72-crack_t_index)/'Sheet1 (2)'!$D$72,IF(shee2!D741='Sheet1 (2)'!$C$71,'Sheet1 (2)'!$D$71*('Sheet1 (2)'!$D$72-crack_t_index)/'Sheet1 (2)'!$D$72))))</f>
        <v>5</v>
      </c>
      <c r="AX741" s="157">
        <f>IF(IF(D741='Sheet1 (2)'!$C$69,'Sheet1 (2)'!$D$69*('Sheet1 (2)'!$D$72-rave_index)/'Sheet1 (2)'!$D$72,IF(shee2!D741='Sheet1 (2)'!$C$70,'Sheet1 (2)'!$D$70*('Sheet1 (2)'!$D$72-rave_index)/'Sheet1 (2)'!$D$72,IF(shee2!D741='Sheet1 (2)'!$C$71,'Sheet1 (2)'!$D$71*('Sheet1 (2)'!$D$72-rave_index)/'Sheet1 (2)'!$D$72)))&lt;0,0,IF(D741='Sheet1 (2)'!$C$69,'Sheet1 (2)'!$D$69*('Sheet1 (2)'!$D$72-rave_index)/'Sheet1 (2)'!$D$72,IF(shee2!D741='Sheet1 (2)'!$C$70,'Sheet1 (2)'!$D$70*('Sheet1 (2)'!$D$72-rave_index)/'Sheet1 (2)'!$D$72,IF(shee2!D741='Sheet1 (2)'!$C$71,'Sheet1 (2)'!$D$71*('Sheet1 (2)'!$D$72-rave_index)/'Sheet1 (2)'!$D$72))))</f>
        <v>5</v>
      </c>
      <c r="AY741" s="157">
        <f>IF(IF(D741='Sheet1 (2)'!$C$69,'Sheet1 (2)'!$D$69*('Sheet1 (2)'!$D$72-rough_index)/'Sheet1 (2)'!$D$72,IF(shee2!D741='Sheet1 (2)'!$C$70,'Sheet1 (2)'!$D$70*('Sheet1 (2)'!$D$72-rough_index)/'Sheet1 (2)'!$D$72,IF(shee2!D741='Sheet1 (2)'!$C$71,'Sheet1 (2)'!$D$71*('Sheet1 (2)'!$D$72-rough_index)/'Sheet1 (2)'!$D$72)))&lt;0,0,IF(D741='Sheet1 (2)'!$C$69,'Sheet1 (2)'!$D$69*('Sheet1 (2)'!$D$72-rough_index)/'Sheet1 (2)'!$D$72,IF(shee2!D741='Sheet1 (2)'!$C$70,'Sheet1 (2)'!$D$70*('Sheet1 (2)'!$D$72-rough_index)/'Sheet1 (2)'!$D$72,IF(shee2!D741='Sheet1 (2)'!$C$71,'Sheet1 (2)'!$D$71*('Sheet1 (2)'!$D$72-rough_index)/'Sheet1 (2)'!$D$72))))</f>
        <v>2.5</v>
      </c>
      <c r="AZ741" s="159">
        <f>+(AU741*'Sheet1 (2)'!$C$77)+(AV741*'Sheet1 (2)'!$C$78)+(AW741*'Sheet1 (2)'!$C$79)+(AX741*'Sheet1 (2)'!$C$80)+(AY741*'Sheet1 (2)'!$C$81)</f>
        <v>4.25</v>
      </c>
      <c r="BA741" s="213" t="str">
        <f t="shared" si="23"/>
        <v>Good</v>
      </c>
      <c r="BE741">
        <f>IF(D741='Sheet1 (2)'!$C$61,'Sheet1 (2)'!$D$61*(counts^2)+'Sheet1 (2)'!$G$61*counts+'Sheet1 (2)'!$J$61,IF(D741='Sheet1 (2)'!$C$62,'Sheet1 (2)'!$D$62*counts+'Sheet1 (2)'!$G$62,IF(D741='Sheet1 (2)'!$C$63,'Sheet1 (2)'!$D$63*counts+'Sheet1 (2)'!$G$63,IF(D741='Sheet1 (2)'!$C$64,'Sheet1 (2)'!$D$64*counts+'Sheet1 (2)'!$G$64))))</f>
        <v>2.0984129299999998</v>
      </c>
    </row>
    <row r="742" spans="1:57" ht="12" customHeight="1">
      <c r="A742" s="145" t="s">
        <v>282</v>
      </c>
      <c r="B742" s="145" t="s">
        <v>76</v>
      </c>
      <c r="C742" s="170">
        <v>882</v>
      </c>
      <c r="D742" s="174" t="s">
        <v>77</v>
      </c>
      <c r="E742" s="171">
        <v>8.1999999999999993</v>
      </c>
      <c r="F742" s="171">
        <v>2.6</v>
      </c>
      <c r="G742" s="171" t="s">
        <v>77</v>
      </c>
      <c r="H742" s="171">
        <v>0.3</v>
      </c>
      <c r="I742" s="171" t="s">
        <v>77</v>
      </c>
      <c r="J742" s="173" t="s">
        <v>80</v>
      </c>
      <c r="K742" s="173" t="s">
        <v>80</v>
      </c>
      <c r="L742" s="169">
        <f>VLOOKUP(CONCATENATE(J742,K742),'Sheet1 (2)'!$J$6:$K$26,2,FALSE)</f>
        <v>0</v>
      </c>
      <c r="M742" s="173" t="s">
        <v>80</v>
      </c>
      <c r="N742" s="173" t="s">
        <v>80</v>
      </c>
      <c r="O742" s="168">
        <f>VLOOKUP(CONCATENATE(M742,N742),'Sheet1 (2)'!$L$6:$M$26,2,FALSE)</f>
        <v>0</v>
      </c>
      <c r="P742" s="173" t="s">
        <v>80</v>
      </c>
      <c r="Q742" s="173" t="s">
        <v>80</v>
      </c>
      <c r="R742" s="168">
        <f>VLOOKUP(CONCATENATE(P742,Q742),'Sheet1 (2)'!$N$6:$O$26,2,FALSE)</f>
        <v>0</v>
      </c>
      <c r="S742" s="173" t="s">
        <v>80</v>
      </c>
      <c r="T742" s="173" t="s">
        <v>80</v>
      </c>
      <c r="U742" s="168">
        <f>VLOOKUP(CONCATENATE(S742,T742),'Sheet1 (2)'!$P$6:$Q$26,2,FALSE)</f>
        <v>0</v>
      </c>
      <c r="V742" s="173" t="s">
        <v>80</v>
      </c>
      <c r="W742" s="173" t="s">
        <v>80</v>
      </c>
      <c r="X742" s="168">
        <f>VLOOKUP(CONCATENATE(V742,W742),'Sheet1 (2)'!$R$6:$S$26,2,FALSE)</f>
        <v>0</v>
      </c>
      <c r="Y742" s="173" t="s">
        <v>80</v>
      </c>
      <c r="Z742" s="173" t="s">
        <v>80</v>
      </c>
      <c r="AA742" s="168">
        <f>VLOOKUP(CONCATENATE(Y742,Z742),'Sheet1 (2)'!$T$6:$U$26,2,FALSE)</f>
        <v>0</v>
      </c>
      <c r="AB742" s="173" t="s">
        <v>80</v>
      </c>
      <c r="AC742" s="173" t="s">
        <v>80</v>
      </c>
      <c r="AD742" s="168">
        <f>VLOOKUP(CONCATENATE(AB742,AC742),'Sheet1 (2)'!$X$6:$Y$26,2,FALSE)</f>
        <v>0</v>
      </c>
      <c r="AE742" s="173" t="s">
        <v>82</v>
      </c>
      <c r="AF742" s="173" t="s">
        <v>81</v>
      </c>
      <c r="AG742" s="168">
        <f>VLOOKUP(CONCATENATE(AE742,AF742),'Sheet1 (2)'!$Z$6:$AA$26,2,FALSE)</f>
        <v>66</v>
      </c>
      <c r="AH742" s="172"/>
      <c r="AI742" s="175"/>
      <c r="AJ742" s="140"/>
      <c r="AK742" s="176" t="s">
        <v>282</v>
      </c>
      <c r="AL742" s="176" t="s">
        <v>76</v>
      </c>
      <c r="AM742" s="170">
        <f t="shared" si="22"/>
        <v>882</v>
      </c>
      <c r="AN742" s="147"/>
      <c r="AO742" s="155"/>
      <c r="AP742" s="156"/>
      <c r="AQ742" s="157">
        <v>4.8674358179999997</v>
      </c>
      <c r="AR742" s="158"/>
      <c r="AS742" s="145">
        <f>LOOKUP(rufmkm,'Sheet1 (2)'!$V$62:$V$71,'Sheet1 (2)'!$W$62:$W$71)</f>
        <v>50</v>
      </c>
      <c r="AT742" s="140"/>
      <c r="AU742" s="157">
        <f>IF(IF(D742='Sheet1 (2)'!$C$69,'Sheet1 (2)'!$D$69*('Sheet1 (2)'!$D$72-rut_index)/'Sheet1 (2)'!$D$72,IF(shee2!D742='Sheet1 (2)'!$C$70,'Sheet1 (2)'!$D$70*('Sheet1 (2)'!$D$72-rut_index)/'Sheet1 (2)'!$D$72,IF(shee2!D742='Sheet1 (2)'!$C$71,'Sheet1 (2)'!$D$71*('Sheet1 (2)'!$D$72-rut_index)/'Sheet1 (2)'!$D$72)))&lt;0,0,IF(D742='Sheet1 (2)'!$C$69,'Sheet1 (2)'!$D$69*('Sheet1 (2)'!$D$72-rut_index)/'Sheet1 (2)'!$D$72,IF(shee2!D742='Sheet1 (2)'!$C$70,'Sheet1 (2)'!$D$70*('Sheet1 (2)'!$D$72-rut_index)/'Sheet1 (2)'!$D$72,IF(shee2!D742='Sheet1 (2)'!$C$71,'Sheet1 (2)'!$D$71*('Sheet1 (2)'!$D$72-rut_index)/'Sheet1 (2)'!$D$72))))</f>
        <v>5</v>
      </c>
      <c r="AV742" s="157">
        <f>IF(IF(D742='Sheet1 (2)'!$C$69,'Sheet1 (2)'!$D$69*('Sheet1 (2)'!$D$72-crack_s_index)/'Sheet1 (2)'!$D$72,IF(shee2!D742='Sheet1 (2)'!$C$70,'Sheet1 (2)'!$D$70*('Sheet1 (2)'!$D$72-crack_s_index)/'Sheet1 (2)'!$D$72,IF(shee2!D742='Sheet1 (2)'!$C$71,'Sheet1 (2)'!$D$71*('Sheet1 (2)'!$D$72-crack_s_index)/'Sheet1 (2)'!$D$72)))&lt;0,0,IF(D742='Sheet1 (2)'!$C$69,'Sheet1 (2)'!$D$69*('Sheet1 (2)'!$D$72-crack_s_index)/'Sheet1 (2)'!$D$72,IF(shee2!D742='Sheet1 (2)'!$C$70,'Sheet1 (2)'!$D$70*('Sheet1 (2)'!$D$72-crack_s_index)/'Sheet1 (2)'!$D$72,IF(shee2!D742='Sheet1 (2)'!$C$71,'Sheet1 (2)'!$D$71*('Sheet1 (2)'!$D$72-crack_s_index)/'Sheet1 (2)'!$D$72))))</f>
        <v>5</v>
      </c>
      <c r="AW742" s="157">
        <f>IF(IF(D742='Sheet1 (2)'!$C$69,'Sheet1 (2)'!$D$69*('Sheet1 (2)'!$D$72-crack_t_index)/'Sheet1 (2)'!$D$72,IF(shee2!D742='Sheet1 (2)'!$C$70,'Sheet1 (2)'!$D$70*('Sheet1 (2)'!$D$72-crack_t_index)/'Sheet1 (2)'!$D$72,IF(shee2!D742='Sheet1 (2)'!$C$71,'Sheet1 (2)'!$D$71*('Sheet1 (2)'!$D$72-crack_t_index)/'Sheet1 (2)'!$D$72)))&lt;0,0,IF(D742='Sheet1 (2)'!$C$69,'Sheet1 (2)'!$D$69*('Sheet1 (2)'!$D$72-crack_t_index)/'Sheet1 (2)'!$D$72,IF(shee2!D742='Sheet1 (2)'!$C$70,'Sheet1 (2)'!$D$70*('Sheet1 (2)'!$D$72-crack_t_index)/'Sheet1 (2)'!$D$72,IF(shee2!D742='Sheet1 (2)'!$C$71,'Sheet1 (2)'!$D$71*('Sheet1 (2)'!$D$72-crack_t_index)/'Sheet1 (2)'!$D$72))))</f>
        <v>5</v>
      </c>
      <c r="AX742" s="157">
        <f>IF(IF(D742='Sheet1 (2)'!$C$69,'Sheet1 (2)'!$D$69*('Sheet1 (2)'!$D$72-rave_index)/'Sheet1 (2)'!$D$72,IF(shee2!D742='Sheet1 (2)'!$C$70,'Sheet1 (2)'!$D$70*('Sheet1 (2)'!$D$72-rave_index)/'Sheet1 (2)'!$D$72,IF(shee2!D742='Sheet1 (2)'!$C$71,'Sheet1 (2)'!$D$71*('Sheet1 (2)'!$D$72-rave_index)/'Sheet1 (2)'!$D$72)))&lt;0,0,IF(D742='Sheet1 (2)'!$C$69,'Sheet1 (2)'!$D$69*('Sheet1 (2)'!$D$72-rave_index)/'Sheet1 (2)'!$D$72,IF(shee2!D742='Sheet1 (2)'!$C$70,'Sheet1 (2)'!$D$70*('Sheet1 (2)'!$D$72-rave_index)/'Sheet1 (2)'!$D$72,IF(shee2!D742='Sheet1 (2)'!$C$71,'Sheet1 (2)'!$D$71*('Sheet1 (2)'!$D$72-rave_index)/'Sheet1 (2)'!$D$72))))</f>
        <v>5</v>
      </c>
      <c r="AY742" s="157">
        <f>IF(IF(D742='Sheet1 (2)'!$C$69,'Sheet1 (2)'!$D$69*('Sheet1 (2)'!$D$72-rough_index)/'Sheet1 (2)'!$D$72,IF(shee2!D742='Sheet1 (2)'!$C$70,'Sheet1 (2)'!$D$70*('Sheet1 (2)'!$D$72-rough_index)/'Sheet1 (2)'!$D$72,IF(shee2!D742='Sheet1 (2)'!$C$71,'Sheet1 (2)'!$D$71*('Sheet1 (2)'!$D$72-rough_index)/'Sheet1 (2)'!$D$72)))&lt;0,0,IF(D742='Sheet1 (2)'!$C$69,'Sheet1 (2)'!$D$69*('Sheet1 (2)'!$D$72-rough_index)/'Sheet1 (2)'!$D$72,IF(shee2!D742='Sheet1 (2)'!$C$70,'Sheet1 (2)'!$D$70*('Sheet1 (2)'!$D$72-rough_index)/'Sheet1 (2)'!$D$72,IF(shee2!D742='Sheet1 (2)'!$C$71,'Sheet1 (2)'!$D$71*('Sheet1 (2)'!$D$72-rough_index)/'Sheet1 (2)'!$D$72))))</f>
        <v>0.83333333333333337</v>
      </c>
      <c r="AZ742" s="159">
        <f>+(AU742*'Sheet1 (2)'!$C$77)+(AV742*'Sheet1 (2)'!$C$78)+(AW742*'Sheet1 (2)'!$C$79)+(AX742*'Sheet1 (2)'!$C$80)+(AY742*'Sheet1 (2)'!$C$81)</f>
        <v>3.75</v>
      </c>
      <c r="BA742" s="213" t="str">
        <f t="shared" si="23"/>
        <v>Fair</v>
      </c>
      <c r="BE742">
        <f>IF(D742='Sheet1 (2)'!$C$61,'Sheet1 (2)'!$D$61*(counts^2)+'Sheet1 (2)'!$G$61*counts+'Sheet1 (2)'!$J$61,IF(D742='Sheet1 (2)'!$C$62,'Sheet1 (2)'!$D$62*counts+'Sheet1 (2)'!$G$62,IF(D742='Sheet1 (2)'!$C$63,'Sheet1 (2)'!$D$63*counts+'Sheet1 (2)'!$G$63,IF(D742='Sheet1 (2)'!$C$64,'Sheet1 (2)'!$D$64*counts+'Sheet1 (2)'!$G$64))))</f>
        <v>2.0984129299999998</v>
      </c>
    </row>
    <row r="743" spans="1:57" ht="12" customHeight="1">
      <c r="A743" s="145" t="s">
        <v>282</v>
      </c>
      <c r="B743" s="145" t="s">
        <v>76</v>
      </c>
      <c r="C743" s="170">
        <v>883</v>
      </c>
      <c r="D743" s="174" t="s">
        <v>77</v>
      </c>
      <c r="E743" s="171">
        <v>8.1999999999999993</v>
      </c>
      <c r="F743" s="171">
        <v>2.6</v>
      </c>
      <c r="G743" s="171" t="s">
        <v>77</v>
      </c>
      <c r="H743" s="171">
        <v>0.3</v>
      </c>
      <c r="I743" s="171" t="s">
        <v>77</v>
      </c>
      <c r="J743" s="173" t="s">
        <v>80</v>
      </c>
      <c r="K743" s="173" t="s">
        <v>80</v>
      </c>
      <c r="L743" s="169">
        <f>VLOOKUP(CONCATENATE(J743,K743),'Sheet1 (2)'!$J$6:$K$26,2,FALSE)</f>
        <v>0</v>
      </c>
      <c r="M743" s="173" t="s">
        <v>80</v>
      </c>
      <c r="N743" s="173" t="s">
        <v>80</v>
      </c>
      <c r="O743" s="168">
        <f>VLOOKUP(CONCATENATE(M743,N743),'Sheet1 (2)'!$L$6:$M$26,2,FALSE)</f>
        <v>0</v>
      </c>
      <c r="P743" s="173" t="s">
        <v>80</v>
      </c>
      <c r="Q743" s="173" t="s">
        <v>80</v>
      </c>
      <c r="R743" s="168">
        <f>VLOOKUP(CONCATENATE(P743,Q743),'Sheet1 (2)'!$N$6:$O$26,2,FALSE)</f>
        <v>0</v>
      </c>
      <c r="S743" s="173" t="s">
        <v>80</v>
      </c>
      <c r="T743" s="173" t="s">
        <v>80</v>
      </c>
      <c r="U743" s="168">
        <f>VLOOKUP(CONCATENATE(S743,T743),'Sheet1 (2)'!$P$6:$Q$26,2,FALSE)</f>
        <v>0</v>
      </c>
      <c r="V743" s="173" t="s">
        <v>80</v>
      </c>
      <c r="W743" s="173" t="s">
        <v>80</v>
      </c>
      <c r="X743" s="168">
        <f>VLOOKUP(CONCATENATE(V743,W743),'Sheet1 (2)'!$R$6:$S$26,2,FALSE)</f>
        <v>0</v>
      </c>
      <c r="Y743" s="173" t="s">
        <v>80</v>
      </c>
      <c r="Z743" s="173" t="s">
        <v>80</v>
      </c>
      <c r="AA743" s="168">
        <f>VLOOKUP(CONCATENATE(Y743,Z743),'Sheet1 (2)'!$T$6:$U$26,2,FALSE)</f>
        <v>0</v>
      </c>
      <c r="AB743" s="173" t="s">
        <v>80</v>
      </c>
      <c r="AC743" s="173" t="s">
        <v>80</v>
      </c>
      <c r="AD743" s="168">
        <f>VLOOKUP(CONCATENATE(AB743,AC743),'Sheet1 (2)'!$X$6:$Y$26,2,FALSE)</f>
        <v>0</v>
      </c>
      <c r="AE743" s="173" t="s">
        <v>82</v>
      </c>
      <c r="AF743" s="173" t="s">
        <v>81</v>
      </c>
      <c r="AG743" s="168">
        <f>VLOOKUP(CONCATENATE(AE743,AF743),'Sheet1 (2)'!$Z$6:$AA$26,2,FALSE)</f>
        <v>66</v>
      </c>
      <c r="AH743" s="172"/>
      <c r="AI743" s="175"/>
      <c r="AJ743" s="140"/>
      <c r="AK743" s="176" t="s">
        <v>282</v>
      </c>
      <c r="AL743" s="176" t="s">
        <v>76</v>
      </c>
      <c r="AM743" s="170">
        <f t="shared" si="22"/>
        <v>883</v>
      </c>
      <c r="AN743" s="147"/>
      <c r="AO743" s="155"/>
      <c r="AP743" s="156"/>
      <c r="AQ743" s="157">
        <v>6.1582518581999999</v>
      </c>
      <c r="AR743" s="158"/>
      <c r="AS743" s="145">
        <f>LOOKUP(rufmkm,'Sheet1 (2)'!$V$62:$V$71,'Sheet1 (2)'!$W$62:$W$71)</f>
        <v>70</v>
      </c>
      <c r="AT743" s="140"/>
      <c r="AU743" s="157">
        <f>IF(IF(D743='Sheet1 (2)'!$C$69,'Sheet1 (2)'!$D$69*('Sheet1 (2)'!$D$72-rut_index)/'Sheet1 (2)'!$D$72,IF(shee2!D743='Sheet1 (2)'!$C$70,'Sheet1 (2)'!$D$70*('Sheet1 (2)'!$D$72-rut_index)/'Sheet1 (2)'!$D$72,IF(shee2!D743='Sheet1 (2)'!$C$71,'Sheet1 (2)'!$D$71*('Sheet1 (2)'!$D$72-rut_index)/'Sheet1 (2)'!$D$72)))&lt;0,0,IF(D743='Sheet1 (2)'!$C$69,'Sheet1 (2)'!$D$69*('Sheet1 (2)'!$D$72-rut_index)/'Sheet1 (2)'!$D$72,IF(shee2!D743='Sheet1 (2)'!$C$70,'Sheet1 (2)'!$D$70*('Sheet1 (2)'!$D$72-rut_index)/'Sheet1 (2)'!$D$72,IF(shee2!D743='Sheet1 (2)'!$C$71,'Sheet1 (2)'!$D$71*('Sheet1 (2)'!$D$72-rut_index)/'Sheet1 (2)'!$D$72))))</f>
        <v>5</v>
      </c>
      <c r="AV743" s="157">
        <f>IF(IF(D743='Sheet1 (2)'!$C$69,'Sheet1 (2)'!$D$69*('Sheet1 (2)'!$D$72-crack_s_index)/'Sheet1 (2)'!$D$72,IF(shee2!D743='Sheet1 (2)'!$C$70,'Sheet1 (2)'!$D$70*('Sheet1 (2)'!$D$72-crack_s_index)/'Sheet1 (2)'!$D$72,IF(shee2!D743='Sheet1 (2)'!$C$71,'Sheet1 (2)'!$D$71*('Sheet1 (2)'!$D$72-crack_s_index)/'Sheet1 (2)'!$D$72)))&lt;0,0,IF(D743='Sheet1 (2)'!$C$69,'Sheet1 (2)'!$D$69*('Sheet1 (2)'!$D$72-crack_s_index)/'Sheet1 (2)'!$D$72,IF(shee2!D743='Sheet1 (2)'!$C$70,'Sheet1 (2)'!$D$70*('Sheet1 (2)'!$D$72-crack_s_index)/'Sheet1 (2)'!$D$72,IF(shee2!D743='Sheet1 (2)'!$C$71,'Sheet1 (2)'!$D$71*('Sheet1 (2)'!$D$72-crack_s_index)/'Sheet1 (2)'!$D$72))))</f>
        <v>5</v>
      </c>
      <c r="AW743" s="157">
        <f>IF(IF(D743='Sheet1 (2)'!$C$69,'Sheet1 (2)'!$D$69*('Sheet1 (2)'!$D$72-crack_t_index)/'Sheet1 (2)'!$D$72,IF(shee2!D743='Sheet1 (2)'!$C$70,'Sheet1 (2)'!$D$70*('Sheet1 (2)'!$D$72-crack_t_index)/'Sheet1 (2)'!$D$72,IF(shee2!D743='Sheet1 (2)'!$C$71,'Sheet1 (2)'!$D$71*('Sheet1 (2)'!$D$72-crack_t_index)/'Sheet1 (2)'!$D$72)))&lt;0,0,IF(D743='Sheet1 (2)'!$C$69,'Sheet1 (2)'!$D$69*('Sheet1 (2)'!$D$72-crack_t_index)/'Sheet1 (2)'!$D$72,IF(shee2!D743='Sheet1 (2)'!$C$70,'Sheet1 (2)'!$D$70*('Sheet1 (2)'!$D$72-crack_t_index)/'Sheet1 (2)'!$D$72,IF(shee2!D743='Sheet1 (2)'!$C$71,'Sheet1 (2)'!$D$71*('Sheet1 (2)'!$D$72-crack_t_index)/'Sheet1 (2)'!$D$72))))</f>
        <v>5</v>
      </c>
      <c r="AX743" s="157">
        <f>IF(IF(D743='Sheet1 (2)'!$C$69,'Sheet1 (2)'!$D$69*('Sheet1 (2)'!$D$72-rave_index)/'Sheet1 (2)'!$D$72,IF(shee2!D743='Sheet1 (2)'!$C$70,'Sheet1 (2)'!$D$70*('Sheet1 (2)'!$D$72-rave_index)/'Sheet1 (2)'!$D$72,IF(shee2!D743='Sheet1 (2)'!$C$71,'Sheet1 (2)'!$D$71*('Sheet1 (2)'!$D$72-rave_index)/'Sheet1 (2)'!$D$72)))&lt;0,0,IF(D743='Sheet1 (2)'!$C$69,'Sheet1 (2)'!$D$69*('Sheet1 (2)'!$D$72-rave_index)/'Sheet1 (2)'!$D$72,IF(shee2!D743='Sheet1 (2)'!$C$70,'Sheet1 (2)'!$D$70*('Sheet1 (2)'!$D$72-rave_index)/'Sheet1 (2)'!$D$72,IF(shee2!D743='Sheet1 (2)'!$C$71,'Sheet1 (2)'!$D$71*('Sheet1 (2)'!$D$72-rave_index)/'Sheet1 (2)'!$D$72))))</f>
        <v>5</v>
      </c>
      <c r="AY743" s="157">
        <f>IF(IF(D743='Sheet1 (2)'!$C$69,'Sheet1 (2)'!$D$69*('Sheet1 (2)'!$D$72-rough_index)/'Sheet1 (2)'!$D$72,IF(shee2!D743='Sheet1 (2)'!$C$70,'Sheet1 (2)'!$D$70*('Sheet1 (2)'!$D$72-rough_index)/'Sheet1 (2)'!$D$72,IF(shee2!D743='Sheet1 (2)'!$C$71,'Sheet1 (2)'!$D$71*('Sheet1 (2)'!$D$72-rough_index)/'Sheet1 (2)'!$D$72)))&lt;0,0,IF(D743='Sheet1 (2)'!$C$69,'Sheet1 (2)'!$D$69*('Sheet1 (2)'!$D$72-rough_index)/'Sheet1 (2)'!$D$72,IF(shee2!D743='Sheet1 (2)'!$C$70,'Sheet1 (2)'!$D$70*('Sheet1 (2)'!$D$72-rough_index)/'Sheet1 (2)'!$D$72,IF(shee2!D743='Sheet1 (2)'!$C$71,'Sheet1 (2)'!$D$71*('Sheet1 (2)'!$D$72-rough_index)/'Sheet1 (2)'!$D$72))))</f>
        <v>0</v>
      </c>
      <c r="AZ743" s="159">
        <f>+(AU743*'Sheet1 (2)'!$C$77)+(AV743*'Sheet1 (2)'!$C$78)+(AW743*'Sheet1 (2)'!$C$79)+(AX743*'Sheet1 (2)'!$C$80)+(AY743*'Sheet1 (2)'!$C$81)</f>
        <v>3.5</v>
      </c>
      <c r="BA743" s="213" t="str">
        <f t="shared" si="23"/>
        <v>Fair</v>
      </c>
      <c r="BE743">
        <f>IF(D743='Sheet1 (2)'!$C$61,'Sheet1 (2)'!$D$61*(counts^2)+'Sheet1 (2)'!$G$61*counts+'Sheet1 (2)'!$J$61,IF(D743='Sheet1 (2)'!$C$62,'Sheet1 (2)'!$D$62*counts+'Sheet1 (2)'!$G$62,IF(D743='Sheet1 (2)'!$C$63,'Sheet1 (2)'!$D$63*counts+'Sheet1 (2)'!$G$63,IF(D743='Sheet1 (2)'!$C$64,'Sheet1 (2)'!$D$64*counts+'Sheet1 (2)'!$G$64))))</f>
        <v>2.0984129299999998</v>
      </c>
    </row>
    <row r="744" spans="1:57" ht="12" customHeight="1">
      <c r="A744" s="145" t="s">
        <v>282</v>
      </c>
      <c r="B744" s="145" t="s">
        <v>76</v>
      </c>
      <c r="C744" s="170">
        <v>884</v>
      </c>
      <c r="D744" s="174" t="s">
        <v>77</v>
      </c>
      <c r="E744" s="171">
        <v>8.1999999999999993</v>
      </c>
      <c r="F744" s="171">
        <v>2.6</v>
      </c>
      <c r="G744" s="171" t="s">
        <v>77</v>
      </c>
      <c r="H744" s="171">
        <v>0.3</v>
      </c>
      <c r="I744" s="171" t="s">
        <v>77</v>
      </c>
      <c r="J744" s="173" t="s">
        <v>80</v>
      </c>
      <c r="K744" s="173" t="s">
        <v>80</v>
      </c>
      <c r="L744" s="169">
        <f>VLOOKUP(CONCATENATE(J744,K744),'Sheet1 (2)'!$J$6:$K$26,2,FALSE)</f>
        <v>0</v>
      </c>
      <c r="M744" s="173" t="s">
        <v>80</v>
      </c>
      <c r="N744" s="173" t="s">
        <v>80</v>
      </c>
      <c r="O744" s="168">
        <f>VLOOKUP(CONCATENATE(M744,N744),'Sheet1 (2)'!$L$6:$M$26,2,FALSE)</f>
        <v>0</v>
      </c>
      <c r="P744" s="173" t="s">
        <v>80</v>
      </c>
      <c r="Q744" s="173" t="s">
        <v>80</v>
      </c>
      <c r="R744" s="168">
        <f>VLOOKUP(CONCATENATE(P744,Q744),'Sheet1 (2)'!$N$6:$O$26,2,FALSE)</f>
        <v>0</v>
      </c>
      <c r="S744" s="173" t="s">
        <v>80</v>
      </c>
      <c r="T744" s="173" t="s">
        <v>80</v>
      </c>
      <c r="U744" s="168">
        <f>VLOOKUP(CONCATENATE(S744,T744),'Sheet1 (2)'!$P$6:$Q$26,2,FALSE)</f>
        <v>0</v>
      </c>
      <c r="V744" s="173" t="s">
        <v>80</v>
      </c>
      <c r="W744" s="173" t="s">
        <v>80</v>
      </c>
      <c r="X744" s="168">
        <f>VLOOKUP(CONCATENATE(V744,W744),'Sheet1 (2)'!$R$6:$S$26,2,FALSE)</f>
        <v>0</v>
      </c>
      <c r="Y744" s="173" t="s">
        <v>80</v>
      </c>
      <c r="Z744" s="173" t="s">
        <v>80</v>
      </c>
      <c r="AA744" s="168">
        <f>VLOOKUP(CONCATENATE(Y744,Z744),'Sheet1 (2)'!$T$6:$U$26,2,FALSE)</f>
        <v>0</v>
      </c>
      <c r="AB744" s="173" t="s">
        <v>80</v>
      </c>
      <c r="AC744" s="173" t="s">
        <v>80</v>
      </c>
      <c r="AD744" s="168">
        <f>VLOOKUP(CONCATENATE(AB744,AC744),'Sheet1 (2)'!$X$6:$Y$26,2,FALSE)</f>
        <v>0</v>
      </c>
      <c r="AE744" s="173" t="s">
        <v>82</v>
      </c>
      <c r="AF744" s="173" t="s">
        <v>81</v>
      </c>
      <c r="AG744" s="168">
        <f>VLOOKUP(CONCATENATE(AE744,AF744),'Sheet1 (2)'!$Z$6:$AA$26,2,FALSE)</f>
        <v>66</v>
      </c>
      <c r="AH744" s="172"/>
      <c r="AI744" s="175"/>
      <c r="AJ744" s="140"/>
      <c r="AK744" s="176" t="s">
        <v>282</v>
      </c>
      <c r="AL744" s="176" t="s">
        <v>76</v>
      </c>
      <c r="AM744" s="170">
        <f t="shared" si="22"/>
        <v>884</v>
      </c>
      <c r="AN744" s="147"/>
      <c r="AO744" s="155"/>
      <c r="AP744" s="156"/>
      <c r="AQ744" s="157">
        <v>6.2625633851999991</v>
      </c>
      <c r="AR744" s="158"/>
      <c r="AS744" s="145">
        <f>LOOKUP(rufmkm,'Sheet1 (2)'!$V$62:$V$71,'Sheet1 (2)'!$W$62:$W$71)</f>
        <v>70</v>
      </c>
      <c r="AT744" s="140"/>
      <c r="AU744" s="157">
        <f>IF(IF(D744='Sheet1 (2)'!$C$69,'Sheet1 (2)'!$D$69*('Sheet1 (2)'!$D$72-rut_index)/'Sheet1 (2)'!$D$72,IF(shee2!D744='Sheet1 (2)'!$C$70,'Sheet1 (2)'!$D$70*('Sheet1 (2)'!$D$72-rut_index)/'Sheet1 (2)'!$D$72,IF(shee2!D744='Sheet1 (2)'!$C$71,'Sheet1 (2)'!$D$71*('Sheet1 (2)'!$D$72-rut_index)/'Sheet1 (2)'!$D$72)))&lt;0,0,IF(D744='Sheet1 (2)'!$C$69,'Sheet1 (2)'!$D$69*('Sheet1 (2)'!$D$72-rut_index)/'Sheet1 (2)'!$D$72,IF(shee2!D744='Sheet1 (2)'!$C$70,'Sheet1 (2)'!$D$70*('Sheet1 (2)'!$D$72-rut_index)/'Sheet1 (2)'!$D$72,IF(shee2!D744='Sheet1 (2)'!$C$71,'Sheet1 (2)'!$D$71*('Sheet1 (2)'!$D$72-rut_index)/'Sheet1 (2)'!$D$72))))</f>
        <v>5</v>
      </c>
      <c r="AV744" s="157">
        <f>IF(IF(D744='Sheet1 (2)'!$C$69,'Sheet1 (2)'!$D$69*('Sheet1 (2)'!$D$72-crack_s_index)/'Sheet1 (2)'!$D$72,IF(shee2!D744='Sheet1 (2)'!$C$70,'Sheet1 (2)'!$D$70*('Sheet1 (2)'!$D$72-crack_s_index)/'Sheet1 (2)'!$D$72,IF(shee2!D744='Sheet1 (2)'!$C$71,'Sheet1 (2)'!$D$71*('Sheet1 (2)'!$D$72-crack_s_index)/'Sheet1 (2)'!$D$72)))&lt;0,0,IF(D744='Sheet1 (2)'!$C$69,'Sheet1 (2)'!$D$69*('Sheet1 (2)'!$D$72-crack_s_index)/'Sheet1 (2)'!$D$72,IF(shee2!D744='Sheet1 (2)'!$C$70,'Sheet1 (2)'!$D$70*('Sheet1 (2)'!$D$72-crack_s_index)/'Sheet1 (2)'!$D$72,IF(shee2!D744='Sheet1 (2)'!$C$71,'Sheet1 (2)'!$D$71*('Sheet1 (2)'!$D$72-crack_s_index)/'Sheet1 (2)'!$D$72))))</f>
        <v>5</v>
      </c>
      <c r="AW744" s="157">
        <f>IF(IF(D744='Sheet1 (2)'!$C$69,'Sheet1 (2)'!$D$69*('Sheet1 (2)'!$D$72-crack_t_index)/'Sheet1 (2)'!$D$72,IF(shee2!D744='Sheet1 (2)'!$C$70,'Sheet1 (2)'!$D$70*('Sheet1 (2)'!$D$72-crack_t_index)/'Sheet1 (2)'!$D$72,IF(shee2!D744='Sheet1 (2)'!$C$71,'Sheet1 (2)'!$D$71*('Sheet1 (2)'!$D$72-crack_t_index)/'Sheet1 (2)'!$D$72)))&lt;0,0,IF(D744='Sheet1 (2)'!$C$69,'Sheet1 (2)'!$D$69*('Sheet1 (2)'!$D$72-crack_t_index)/'Sheet1 (2)'!$D$72,IF(shee2!D744='Sheet1 (2)'!$C$70,'Sheet1 (2)'!$D$70*('Sheet1 (2)'!$D$72-crack_t_index)/'Sheet1 (2)'!$D$72,IF(shee2!D744='Sheet1 (2)'!$C$71,'Sheet1 (2)'!$D$71*('Sheet1 (2)'!$D$72-crack_t_index)/'Sheet1 (2)'!$D$72))))</f>
        <v>5</v>
      </c>
      <c r="AX744" s="157">
        <f>IF(IF(D744='Sheet1 (2)'!$C$69,'Sheet1 (2)'!$D$69*('Sheet1 (2)'!$D$72-rave_index)/'Sheet1 (2)'!$D$72,IF(shee2!D744='Sheet1 (2)'!$C$70,'Sheet1 (2)'!$D$70*('Sheet1 (2)'!$D$72-rave_index)/'Sheet1 (2)'!$D$72,IF(shee2!D744='Sheet1 (2)'!$C$71,'Sheet1 (2)'!$D$71*('Sheet1 (2)'!$D$72-rave_index)/'Sheet1 (2)'!$D$72)))&lt;0,0,IF(D744='Sheet1 (2)'!$C$69,'Sheet1 (2)'!$D$69*('Sheet1 (2)'!$D$72-rave_index)/'Sheet1 (2)'!$D$72,IF(shee2!D744='Sheet1 (2)'!$C$70,'Sheet1 (2)'!$D$70*('Sheet1 (2)'!$D$72-rave_index)/'Sheet1 (2)'!$D$72,IF(shee2!D744='Sheet1 (2)'!$C$71,'Sheet1 (2)'!$D$71*('Sheet1 (2)'!$D$72-rave_index)/'Sheet1 (2)'!$D$72))))</f>
        <v>5</v>
      </c>
      <c r="AY744" s="157">
        <f>IF(IF(D744='Sheet1 (2)'!$C$69,'Sheet1 (2)'!$D$69*('Sheet1 (2)'!$D$72-rough_index)/'Sheet1 (2)'!$D$72,IF(shee2!D744='Sheet1 (2)'!$C$70,'Sheet1 (2)'!$D$70*('Sheet1 (2)'!$D$72-rough_index)/'Sheet1 (2)'!$D$72,IF(shee2!D744='Sheet1 (2)'!$C$71,'Sheet1 (2)'!$D$71*('Sheet1 (2)'!$D$72-rough_index)/'Sheet1 (2)'!$D$72)))&lt;0,0,IF(D744='Sheet1 (2)'!$C$69,'Sheet1 (2)'!$D$69*('Sheet1 (2)'!$D$72-rough_index)/'Sheet1 (2)'!$D$72,IF(shee2!D744='Sheet1 (2)'!$C$70,'Sheet1 (2)'!$D$70*('Sheet1 (2)'!$D$72-rough_index)/'Sheet1 (2)'!$D$72,IF(shee2!D744='Sheet1 (2)'!$C$71,'Sheet1 (2)'!$D$71*('Sheet1 (2)'!$D$72-rough_index)/'Sheet1 (2)'!$D$72))))</f>
        <v>0</v>
      </c>
      <c r="AZ744" s="159">
        <f>+(AU744*'Sheet1 (2)'!$C$77)+(AV744*'Sheet1 (2)'!$C$78)+(AW744*'Sheet1 (2)'!$C$79)+(AX744*'Sheet1 (2)'!$C$80)+(AY744*'Sheet1 (2)'!$C$81)</f>
        <v>3.5</v>
      </c>
      <c r="BA744" s="213" t="str">
        <f t="shared" si="23"/>
        <v>Fair</v>
      </c>
      <c r="BE744">
        <f>IF(D744='Sheet1 (2)'!$C$61,'Sheet1 (2)'!$D$61*(counts^2)+'Sheet1 (2)'!$G$61*counts+'Sheet1 (2)'!$J$61,IF(D744='Sheet1 (2)'!$C$62,'Sheet1 (2)'!$D$62*counts+'Sheet1 (2)'!$G$62,IF(D744='Sheet1 (2)'!$C$63,'Sheet1 (2)'!$D$63*counts+'Sheet1 (2)'!$G$63,IF(D744='Sheet1 (2)'!$C$64,'Sheet1 (2)'!$D$64*counts+'Sheet1 (2)'!$G$64))))</f>
        <v>2.0984129299999998</v>
      </c>
    </row>
    <row r="745" spans="1:57" ht="12" customHeight="1">
      <c r="A745" s="145" t="s">
        <v>282</v>
      </c>
      <c r="B745" s="145" t="s">
        <v>76</v>
      </c>
      <c r="C745" s="170">
        <v>885</v>
      </c>
      <c r="D745" s="174" t="s">
        <v>77</v>
      </c>
      <c r="E745" s="171">
        <v>8.1999999999999993</v>
      </c>
      <c r="F745" s="171">
        <v>2.6</v>
      </c>
      <c r="G745" s="171" t="s">
        <v>77</v>
      </c>
      <c r="H745" s="171">
        <v>0.3</v>
      </c>
      <c r="I745" s="171" t="s">
        <v>77</v>
      </c>
      <c r="J745" s="173" t="s">
        <v>80</v>
      </c>
      <c r="K745" s="173" t="s">
        <v>80</v>
      </c>
      <c r="L745" s="169">
        <f>VLOOKUP(CONCATENATE(J745,K745),'Sheet1 (2)'!$J$6:$K$26,2,FALSE)</f>
        <v>0</v>
      </c>
      <c r="M745" s="173" t="s">
        <v>80</v>
      </c>
      <c r="N745" s="173" t="s">
        <v>80</v>
      </c>
      <c r="O745" s="168">
        <f>VLOOKUP(CONCATENATE(M745,N745),'Sheet1 (2)'!$L$6:$M$26,2,FALSE)</f>
        <v>0</v>
      </c>
      <c r="P745" s="173" t="s">
        <v>80</v>
      </c>
      <c r="Q745" s="173" t="s">
        <v>80</v>
      </c>
      <c r="R745" s="168">
        <f>VLOOKUP(CONCATENATE(P745,Q745),'Sheet1 (2)'!$N$6:$O$26,2,FALSE)</f>
        <v>0</v>
      </c>
      <c r="S745" s="173" t="s">
        <v>80</v>
      </c>
      <c r="T745" s="173" t="s">
        <v>80</v>
      </c>
      <c r="U745" s="168">
        <f>VLOOKUP(CONCATENATE(S745,T745),'Sheet1 (2)'!$P$6:$Q$26,2,FALSE)</f>
        <v>0</v>
      </c>
      <c r="V745" s="173" t="s">
        <v>80</v>
      </c>
      <c r="W745" s="173" t="s">
        <v>80</v>
      </c>
      <c r="X745" s="168">
        <f>VLOOKUP(CONCATENATE(V745,W745),'Sheet1 (2)'!$R$6:$S$26,2,FALSE)</f>
        <v>0</v>
      </c>
      <c r="Y745" s="173" t="s">
        <v>80</v>
      </c>
      <c r="Z745" s="173" t="s">
        <v>80</v>
      </c>
      <c r="AA745" s="168">
        <f>VLOOKUP(CONCATENATE(Y745,Z745),'Sheet1 (2)'!$T$6:$U$26,2,FALSE)</f>
        <v>0</v>
      </c>
      <c r="AB745" s="173" t="s">
        <v>80</v>
      </c>
      <c r="AC745" s="173" t="s">
        <v>80</v>
      </c>
      <c r="AD745" s="168">
        <f>VLOOKUP(CONCATENATE(AB745,AC745),'Sheet1 (2)'!$X$6:$Y$26,2,FALSE)</f>
        <v>0</v>
      </c>
      <c r="AE745" s="173" t="s">
        <v>82</v>
      </c>
      <c r="AF745" s="173" t="s">
        <v>81</v>
      </c>
      <c r="AG745" s="168">
        <f>VLOOKUP(CONCATENATE(AE745,AF745),'Sheet1 (2)'!$Z$6:$AA$26,2,FALSE)</f>
        <v>66</v>
      </c>
      <c r="AH745" s="172"/>
      <c r="AI745" s="175"/>
      <c r="AJ745" s="140"/>
      <c r="AK745" s="176" t="s">
        <v>282</v>
      </c>
      <c r="AL745" s="176" t="s">
        <v>76</v>
      </c>
      <c r="AM745" s="170">
        <f t="shared" si="22"/>
        <v>885</v>
      </c>
      <c r="AN745" s="147"/>
      <c r="AO745" s="155"/>
      <c r="AP745" s="156"/>
      <c r="AQ745" s="157">
        <v>1.8807305364000002</v>
      </c>
      <c r="AR745" s="158"/>
      <c r="AS745" s="145">
        <f>LOOKUP(rufmkm,'Sheet1 (2)'!$V$62:$V$71,'Sheet1 (2)'!$W$62:$W$71)</f>
        <v>20</v>
      </c>
      <c r="AT745" s="140"/>
      <c r="AU745" s="157">
        <f>IF(IF(D745='Sheet1 (2)'!$C$69,'Sheet1 (2)'!$D$69*('Sheet1 (2)'!$D$72-rut_index)/'Sheet1 (2)'!$D$72,IF(shee2!D745='Sheet1 (2)'!$C$70,'Sheet1 (2)'!$D$70*('Sheet1 (2)'!$D$72-rut_index)/'Sheet1 (2)'!$D$72,IF(shee2!D745='Sheet1 (2)'!$C$71,'Sheet1 (2)'!$D$71*('Sheet1 (2)'!$D$72-rut_index)/'Sheet1 (2)'!$D$72)))&lt;0,0,IF(D745='Sheet1 (2)'!$C$69,'Sheet1 (2)'!$D$69*('Sheet1 (2)'!$D$72-rut_index)/'Sheet1 (2)'!$D$72,IF(shee2!D745='Sheet1 (2)'!$C$70,'Sheet1 (2)'!$D$70*('Sheet1 (2)'!$D$72-rut_index)/'Sheet1 (2)'!$D$72,IF(shee2!D745='Sheet1 (2)'!$C$71,'Sheet1 (2)'!$D$71*('Sheet1 (2)'!$D$72-rut_index)/'Sheet1 (2)'!$D$72))))</f>
        <v>5</v>
      </c>
      <c r="AV745" s="157">
        <f>IF(IF(D745='Sheet1 (2)'!$C$69,'Sheet1 (2)'!$D$69*('Sheet1 (2)'!$D$72-crack_s_index)/'Sheet1 (2)'!$D$72,IF(shee2!D745='Sheet1 (2)'!$C$70,'Sheet1 (2)'!$D$70*('Sheet1 (2)'!$D$72-crack_s_index)/'Sheet1 (2)'!$D$72,IF(shee2!D745='Sheet1 (2)'!$C$71,'Sheet1 (2)'!$D$71*('Sheet1 (2)'!$D$72-crack_s_index)/'Sheet1 (2)'!$D$72)))&lt;0,0,IF(D745='Sheet1 (2)'!$C$69,'Sheet1 (2)'!$D$69*('Sheet1 (2)'!$D$72-crack_s_index)/'Sheet1 (2)'!$D$72,IF(shee2!D745='Sheet1 (2)'!$C$70,'Sheet1 (2)'!$D$70*('Sheet1 (2)'!$D$72-crack_s_index)/'Sheet1 (2)'!$D$72,IF(shee2!D745='Sheet1 (2)'!$C$71,'Sheet1 (2)'!$D$71*('Sheet1 (2)'!$D$72-crack_s_index)/'Sheet1 (2)'!$D$72))))</f>
        <v>5</v>
      </c>
      <c r="AW745" s="157">
        <f>IF(IF(D745='Sheet1 (2)'!$C$69,'Sheet1 (2)'!$D$69*('Sheet1 (2)'!$D$72-crack_t_index)/'Sheet1 (2)'!$D$72,IF(shee2!D745='Sheet1 (2)'!$C$70,'Sheet1 (2)'!$D$70*('Sheet1 (2)'!$D$72-crack_t_index)/'Sheet1 (2)'!$D$72,IF(shee2!D745='Sheet1 (2)'!$C$71,'Sheet1 (2)'!$D$71*('Sheet1 (2)'!$D$72-crack_t_index)/'Sheet1 (2)'!$D$72)))&lt;0,0,IF(D745='Sheet1 (2)'!$C$69,'Sheet1 (2)'!$D$69*('Sheet1 (2)'!$D$72-crack_t_index)/'Sheet1 (2)'!$D$72,IF(shee2!D745='Sheet1 (2)'!$C$70,'Sheet1 (2)'!$D$70*('Sheet1 (2)'!$D$72-crack_t_index)/'Sheet1 (2)'!$D$72,IF(shee2!D745='Sheet1 (2)'!$C$71,'Sheet1 (2)'!$D$71*('Sheet1 (2)'!$D$72-crack_t_index)/'Sheet1 (2)'!$D$72))))</f>
        <v>5</v>
      </c>
      <c r="AX745" s="157">
        <f>IF(IF(D745='Sheet1 (2)'!$C$69,'Sheet1 (2)'!$D$69*('Sheet1 (2)'!$D$72-rave_index)/'Sheet1 (2)'!$D$72,IF(shee2!D745='Sheet1 (2)'!$C$70,'Sheet1 (2)'!$D$70*('Sheet1 (2)'!$D$72-rave_index)/'Sheet1 (2)'!$D$72,IF(shee2!D745='Sheet1 (2)'!$C$71,'Sheet1 (2)'!$D$71*('Sheet1 (2)'!$D$72-rave_index)/'Sheet1 (2)'!$D$72)))&lt;0,0,IF(D745='Sheet1 (2)'!$C$69,'Sheet1 (2)'!$D$69*('Sheet1 (2)'!$D$72-rave_index)/'Sheet1 (2)'!$D$72,IF(shee2!D745='Sheet1 (2)'!$C$70,'Sheet1 (2)'!$D$70*('Sheet1 (2)'!$D$72-rave_index)/'Sheet1 (2)'!$D$72,IF(shee2!D745='Sheet1 (2)'!$C$71,'Sheet1 (2)'!$D$71*('Sheet1 (2)'!$D$72-rave_index)/'Sheet1 (2)'!$D$72))))</f>
        <v>5</v>
      </c>
      <c r="AY745" s="157">
        <f>IF(IF(D745='Sheet1 (2)'!$C$69,'Sheet1 (2)'!$D$69*('Sheet1 (2)'!$D$72-rough_index)/'Sheet1 (2)'!$D$72,IF(shee2!D745='Sheet1 (2)'!$C$70,'Sheet1 (2)'!$D$70*('Sheet1 (2)'!$D$72-rough_index)/'Sheet1 (2)'!$D$72,IF(shee2!D745='Sheet1 (2)'!$C$71,'Sheet1 (2)'!$D$71*('Sheet1 (2)'!$D$72-rough_index)/'Sheet1 (2)'!$D$72)))&lt;0,0,IF(D745='Sheet1 (2)'!$C$69,'Sheet1 (2)'!$D$69*('Sheet1 (2)'!$D$72-rough_index)/'Sheet1 (2)'!$D$72,IF(shee2!D745='Sheet1 (2)'!$C$70,'Sheet1 (2)'!$D$70*('Sheet1 (2)'!$D$72-rough_index)/'Sheet1 (2)'!$D$72,IF(shee2!D745='Sheet1 (2)'!$C$71,'Sheet1 (2)'!$D$71*('Sheet1 (2)'!$D$72-rough_index)/'Sheet1 (2)'!$D$72))))</f>
        <v>3.3333333333333335</v>
      </c>
      <c r="AZ745" s="159">
        <f>+(AU745*'Sheet1 (2)'!$C$77)+(AV745*'Sheet1 (2)'!$C$78)+(AW745*'Sheet1 (2)'!$C$79)+(AX745*'Sheet1 (2)'!$C$80)+(AY745*'Sheet1 (2)'!$C$81)</f>
        <v>4.5</v>
      </c>
      <c r="BA745" s="213" t="str">
        <f t="shared" si="23"/>
        <v>Good</v>
      </c>
      <c r="BE745">
        <f>IF(D745='Sheet1 (2)'!$C$61,'Sheet1 (2)'!$D$61*(counts^2)+'Sheet1 (2)'!$G$61*counts+'Sheet1 (2)'!$J$61,IF(D745='Sheet1 (2)'!$C$62,'Sheet1 (2)'!$D$62*counts+'Sheet1 (2)'!$G$62,IF(D745='Sheet1 (2)'!$C$63,'Sheet1 (2)'!$D$63*counts+'Sheet1 (2)'!$G$63,IF(D745='Sheet1 (2)'!$C$64,'Sheet1 (2)'!$D$64*counts+'Sheet1 (2)'!$G$64))))</f>
        <v>2.0984129299999998</v>
      </c>
    </row>
    <row r="746" spans="1:57" ht="12" customHeight="1">
      <c r="A746" s="145" t="s">
        <v>282</v>
      </c>
      <c r="B746" s="145" t="s">
        <v>76</v>
      </c>
      <c r="C746" s="170">
        <v>886</v>
      </c>
      <c r="D746" s="174" t="s">
        <v>77</v>
      </c>
      <c r="E746" s="171">
        <v>8.1999999999999993</v>
      </c>
      <c r="F746" s="171">
        <v>2.6</v>
      </c>
      <c r="G746" s="171" t="s">
        <v>77</v>
      </c>
      <c r="H746" s="171">
        <v>0.3</v>
      </c>
      <c r="I746" s="171" t="s">
        <v>77</v>
      </c>
      <c r="J746" s="173" t="s">
        <v>80</v>
      </c>
      <c r="K746" s="173" t="s">
        <v>80</v>
      </c>
      <c r="L746" s="169">
        <f>VLOOKUP(CONCATENATE(J746,K746),'Sheet1 (2)'!$J$6:$K$26,2,FALSE)</f>
        <v>0</v>
      </c>
      <c r="M746" s="173" t="s">
        <v>80</v>
      </c>
      <c r="N746" s="173" t="s">
        <v>80</v>
      </c>
      <c r="O746" s="168">
        <f>VLOOKUP(CONCATENATE(M746,N746),'Sheet1 (2)'!$L$6:$M$26,2,FALSE)</f>
        <v>0</v>
      </c>
      <c r="P746" s="173" t="s">
        <v>80</v>
      </c>
      <c r="Q746" s="173" t="s">
        <v>80</v>
      </c>
      <c r="R746" s="168">
        <f>VLOOKUP(CONCATENATE(P746,Q746),'Sheet1 (2)'!$N$6:$O$26,2,FALSE)</f>
        <v>0</v>
      </c>
      <c r="S746" s="173" t="s">
        <v>80</v>
      </c>
      <c r="T746" s="173" t="s">
        <v>80</v>
      </c>
      <c r="U746" s="168">
        <f>VLOOKUP(CONCATENATE(S746,T746),'Sheet1 (2)'!$P$6:$Q$26,2,FALSE)</f>
        <v>0</v>
      </c>
      <c r="V746" s="173" t="s">
        <v>79</v>
      </c>
      <c r="W746" s="173" t="s">
        <v>81</v>
      </c>
      <c r="X746" s="168">
        <f>VLOOKUP(CONCATENATE(V746,W746),'Sheet1 (2)'!$R$6:$S$26,2,FALSE)</f>
        <v>100</v>
      </c>
      <c r="Y746" s="173" t="s">
        <v>80</v>
      </c>
      <c r="Z746" s="173" t="s">
        <v>80</v>
      </c>
      <c r="AA746" s="168">
        <f>VLOOKUP(CONCATENATE(Y746,Z746),'Sheet1 (2)'!$T$6:$U$26,2,FALSE)</f>
        <v>0</v>
      </c>
      <c r="AB746" s="173" t="s">
        <v>80</v>
      </c>
      <c r="AC746" s="173" t="s">
        <v>80</v>
      </c>
      <c r="AD746" s="168">
        <f>VLOOKUP(CONCATENATE(AB746,AC746),'Sheet1 (2)'!$X$6:$Y$26,2,FALSE)</f>
        <v>0</v>
      </c>
      <c r="AE746" s="173" t="s">
        <v>82</v>
      </c>
      <c r="AF746" s="173" t="s">
        <v>81</v>
      </c>
      <c r="AG746" s="168">
        <f>VLOOKUP(CONCATENATE(AE746,AF746),'Sheet1 (2)'!$Z$6:$AA$26,2,FALSE)</f>
        <v>66</v>
      </c>
      <c r="AH746" s="172"/>
      <c r="AI746" s="175"/>
      <c r="AJ746" s="140"/>
      <c r="AK746" s="176" t="s">
        <v>282</v>
      </c>
      <c r="AL746" s="176" t="s">
        <v>76</v>
      </c>
      <c r="AM746" s="170">
        <f t="shared" si="22"/>
        <v>886</v>
      </c>
      <c r="AN746" s="147"/>
      <c r="AO746" s="155"/>
      <c r="AP746" s="156"/>
      <c r="AQ746" s="157">
        <v>1.6171649135999999</v>
      </c>
      <c r="AR746" s="158"/>
      <c r="AS746" s="145">
        <f>LOOKUP(rufmkm,'Sheet1 (2)'!$V$62:$V$71,'Sheet1 (2)'!$W$62:$W$71)</f>
        <v>20</v>
      </c>
      <c r="AT746" s="140"/>
      <c r="AU746" s="157">
        <f>IF(IF(D746='Sheet1 (2)'!$C$69,'Sheet1 (2)'!$D$69*('Sheet1 (2)'!$D$72-rut_index)/'Sheet1 (2)'!$D$72,IF(shee2!D746='Sheet1 (2)'!$C$70,'Sheet1 (2)'!$D$70*('Sheet1 (2)'!$D$72-rut_index)/'Sheet1 (2)'!$D$72,IF(shee2!D746='Sheet1 (2)'!$C$71,'Sheet1 (2)'!$D$71*('Sheet1 (2)'!$D$72-rut_index)/'Sheet1 (2)'!$D$72)))&lt;0,0,IF(D746='Sheet1 (2)'!$C$69,'Sheet1 (2)'!$D$69*('Sheet1 (2)'!$D$72-rut_index)/'Sheet1 (2)'!$D$72,IF(shee2!D746='Sheet1 (2)'!$C$70,'Sheet1 (2)'!$D$70*('Sheet1 (2)'!$D$72-rut_index)/'Sheet1 (2)'!$D$72,IF(shee2!D746='Sheet1 (2)'!$C$71,'Sheet1 (2)'!$D$71*('Sheet1 (2)'!$D$72-rut_index)/'Sheet1 (2)'!$D$72))))</f>
        <v>5</v>
      </c>
      <c r="AV746" s="157">
        <f>IF(IF(D746='Sheet1 (2)'!$C$69,'Sheet1 (2)'!$D$69*('Sheet1 (2)'!$D$72-crack_s_index)/'Sheet1 (2)'!$D$72,IF(shee2!D746='Sheet1 (2)'!$C$70,'Sheet1 (2)'!$D$70*('Sheet1 (2)'!$D$72-crack_s_index)/'Sheet1 (2)'!$D$72,IF(shee2!D746='Sheet1 (2)'!$C$71,'Sheet1 (2)'!$D$71*('Sheet1 (2)'!$D$72-crack_s_index)/'Sheet1 (2)'!$D$72)))&lt;0,0,IF(D746='Sheet1 (2)'!$C$69,'Sheet1 (2)'!$D$69*('Sheet1 (2)'!$D$72-crack_s_index)/'Sheet1 (2)'!$D$72,IF(shee2!D746='Sheet1 (2)'!$C$70,'Sheet1 (2)'!$D$70*('Sheet1 (2)'!$D$72-crack_s_index)/'Sheet1 (2)'!$D$72,IF(shee2!D746='Sheet1 (2)'!$C$71,'Sheet1 (2)'!$D$71*('Sheet1 (2)'!$D$72-crack_s_index)/'Sheet1 (2)'!$D$72))))</f>
        <v>5</v>
      </c>
      <c r="AW746" s="157">
        <f>IF(IF(D746='Sheet1 (2)'!$C$69,'Sheet1 (2)'!$D$69*('Sheet1 (2)'!$D$72-crack_t_index)/'Sheet1 (2)'!$D$72,IF(shee2!D746='Sheet1 (2)'!$C$70,'Sheet1 (2)'!$D$70*('Sheet1 (2)'!$D$72-crack_t_index)/'Sheet1 (2)'!$D$72,IF(shee2!D746='Sheet1 (2)'!$C$71,'Sheet1 (2)'!$D$71*('Sheet1 (2)'!$D$72-crack_t_index)/'Sheet1 (2)'!$D$72)))&lt;0,0,IF(D746='Sheet1 (2)'!$C$69,'Sheet1 (2)'!$D$69*('Sheet1 (2)'!$D$72-crack_t_index)/'Sheet1 (2)'!$D$72,IF(shee2!D746='Sheet1 (2)'!$C$70,'Sheet1 (2)'!$D$70*('Sheet1 (2)'!$D$72-crack_t_index)/'Sheet1 (2)'!$D$72,IF(shee2!D746='Sheet1 (2)'!$C$71,'Sheet1 (2)'!$D$71*('Sheet1 (2)'!$D$72-crack_t_index)/'Sheet1 (2)'!$D$72))))</f>
        <v>5</v>
      </c>
      <c r="AX746" s="157">
        <f>IF(IF(D746='Sheet1 (2)'!$C$69,'Sheet1 (2)'!$D$69*('Sheet1 (2)'!$D$72-rave_index)/'Sheet1 (2)'!$D$72,IF(shee2!D746='Sheet1 (2)'!$C$70,'Sheet1 (2)'!$D$70*('Sheet1 (2)'!$D$72-rave_index)/'Sheet1 (2)'!$D$72,IF(shee2!D746='Sheet1 (2)'!$C$71,'Sheet1 (2)'!$D$71*('Sheet1 (2)'!$D$72-rave_index)/'Sheet1 (2)'!$D$72)))&lt;0,0,IF(D746='Sheet1 (2)'!$C$69,'Sheet1 (2)'!$D$69*('Sheet1 (2)'!$D$72-rave_index)/'Sheet1 (2)'!$D$72,IF(shee2!D746='Sheet1 (2)'!$C$70,'Sheet1 (2)'!$D$70*('Sheet1 (2)'!$D$72-rave_index)/'Sheet1 (2)'!$D$72,IF(shee2!D746='Sheet1 (2)'!$C$71,'Sheet1 (2)'!$D$71*('Sheet1 (2)'!$D$72-rave_index)/'Sheet1 (2)'!$D$72))))</f>
        <v>5</v>
      </c>
      <c r="AY746" s="157">
        <f>IF(IF(D746='Sheet1 (2)'!$C$69,'Sheet1 (2)'!$D$69*('Sheet1 (2)'!$D$72-rough_index)/'Sheet1 (2)'!$D$72,IF(shee2!D746='Sheet1 (2)'!$C$70,'Sheet1 (2)'!$D$70*('Sheet1 (2)'!$D$72-rough_index)/'Sheet1 (2)'!$D$72,IF(shee2!D746='Sheet1 (2)'!$C$71,'Sheet1 (2)'!$D$71*('Sheet1 (2)'!$D$72-rough_index)/'Sheet1 (2)'!$D$72)))&lt;0,0,IF(D746='Sheet1 (2)'!$C$69,'Sheet1 (2)'!$D$69*('Sheet1 (2)'!$D$72-rough_index)/'Sheet1 (2)'!$D$72,IF(shee2!D746='Sheet1 (2)'!$C$70,'Sheet1 (2)'!$D$70*('Sheet1 (2)'!$D$72-rough_index)/'Sheet1 (2)'!$D$72,IF(shee2!D746='Sheet1 (2)'!$C$71,'Sheet1 (2)'!$D$71*('Sheet1 (2)'!$D$72-rough_index)/'Sheet1 (2)'!$D$72))))</f>
        <v>3.3333333333333335</v>
      </c>
      <c r="AZ746" s="159">
        <f>+(AU746*'Sheet1 (2)'!$C$77)+(AV746*'Sheet1 (2)'!$C$78)+(AW746*'Sheet1 (2)'!$C$79)+(AX746*'Sheet1 (2)'!$C$80)+(AY746*'Sheet1 (2)'!$C$81)</f>
        <v>4.5</v>
      </c>
      <c r="BA746" s="213" t="str">
        <f t="shared" si="23"/>
        <v>Good</v>
      </c>
      <c r="BE746">
        <f>IF(D746='Sheet1 (2)'!$C$61,'Sheet1 (2)'!$D$61*(counts^2)+'Sheet1 (2)'!$G$61*counts+'Sheet1 (2)'!$J$61,IF(D746='Sheet1 (2)'!$C$62,'Sheet1 (2)'!$D$62*counts+'Sheet1 (2)'!$G$62,IF(D746='Sheet1 (2)'!$C$63,'Sheet1 (2)'!$D$63*counts+'Sheet1 (2)'!$G$63,IF(D746='Sheet1 (2)'!$C$64,'Sheet1 (2)'!$D$64*counts+'Sheet1 (2)'!$G$64))))</f>
        <v>2.0984129299999998</v>
      </c>
    </row>
    <row r="747" spans="1:57" ht="12" customHeight="1">
      <c r="A747" s="145" t="s">
        <v>282</v>
      </c>
      <c r="B747" s="145" t="s">
        <v>76</v>
      </c>
      <c r="C747" s="170">
        <v>887</v>
      </c>
      <c r="D747" s="174" t="s">
        <v>77</v>
      </c>
      <c r="E747" s="171">
        <v>8.1999999999999993</v>
      </c>
      <c r="F747" s="171">
        <v>2.6</v>
      </c>
      <c r="G747" s="171" t="s">
        <v>77</v>
      </c>
      <c r="H747" s="171">
        <v>0.3</v>
      </c>
      <c r="I747" s="171" t="s">
        <v>77</v>
      </c>
      <c r="J747" s="173" t="s">
        <v>80</v>
      </c>
      <c r="K747" s="173" t="s">
        <v>80</v>
      </c>
      <c r="L747" s="169">
        <f>VLOOKUP(CONCATENATE(J747,K747),'Sheet1 (2)'!$J$6:$K$26,2,FALSE)</f>
        <v>0</v>
      </c>
      <c r="M747" s="173" t="s">
        <v>80</v>
      </c>
      <c r="N747" s="173" t="s">
        <v>80</v>
      </c>
      <c r="O747" s="168">
        <f>VLOOKUP(CONCATENATE(M747,N747),'Sheet1 (2)'!$L$6:$M$26,2,FALSE)</f>
        <v>0</v>
      </c>
      <c r="P747" s="173" t="s">
        <v>80</v>
      </c>
      <c r="Q747" s="173" t="s">
        <v>80</v>
      </c>
      <c r="R747" s="168">
        <f>VLOOKUP(CONCATENATE(P747,Q747),'Sheet1 (2)'!$N$6:$O$26,2,FALSE)</f>
        <v>0</v>
      </c>
      <c r="S747" s="173" t="s">
        <v>80</v>
      </c>
      <c r="T747" s="173" t="s">
        <v>80</v>
      </c>
      <c r="U747" s="168">
        <f>VLOOKUP(CONCATENATE(S747,T747),'Sheet1 (2)'!$P$6:$Q$26,2,FALSE)</f>
        <v>0</v>
      </c>
      <c r="V747" s="173" t="s">
        <v>79</v>
      </c>
      <c r="W747" s="173" t="s">
        <v>81</v>
      </c>
      <c r="X747" s="168">
        <f>VLOOKUP(CONCATENATE(V747,W747),'Sheet1 (2)'!$R$6:$S$26,2,FALSE)</f>
        <v>100</v>
      </c>
      <c r="Y747" s="173" t="s">
        <v>80</v>
      </c>
      <c r="Z747" s="173" t="s">
        <v>80</v>
      </c>
      <c r="AA747" s="168">
        <f>VLOOKUP(CONCATENATE(Y747,Z747),'Sheet1 (2)'!$T$6:$U$26,2,FALSE)</f>
        <v>0</v>
      </c>
      <c r="AB747" s="173" t="s">
        <v>80</v>
      </c>
      <c r="AC747" s="173" t="s">
        <v>80</v>
      </c>
      <c r="AD747" s="168">
        <f>VLOOKUP(CONCATENATE(AB747,AC747),'Sheet1 (2)'!$X$6:$Y$26,2,FALSE)</f>
        <v>0</v>
      </c>
      <c r="AE747" s="173" t="s">
        <v>82</v>
      </c>
      <c r="AF747" s="173" t="s">
        <v>81</v>
      </c>
      <c r="AG747" s="168">
        <f>VLOOKUP(CONCATENATE(AE747,AF747),'Sheet1 (2)'!$Z$6:$AA$26,2,FALSE)</f>
        <v>66</v>
      </c>
      <c r="AH747" s="172"/>
      <c r="AI747" s="175"/>
      <c r="AJ747" s="140"/>
      <c r="AK747" s="176" t="s">
        <v>282</v>
      </c>
      <c r="AL747" s="176" t="s">
        <v>76</v>
      </c>
      <c r="AM747" s="170">
        <f t="shared" si="22"/>
        <v>887</v>
      </c>
      <c r="AN747" s="147"/>
      <c r="AO747" s="155"/>
      <c r="AP747" s="156"/>
      <c r="AQ747" s="157">
        <v>3.5407119848000002</v>
      </c>
      <c r="AR747" s="158"/>
      <c r="AS747" s="145">
        <f>LOOKUP(rufmkm,'Sheet1 (2)'!$V$62:$V$71,'Sheet1 (2)'!$W$62:$W$71)</f>
        <v>40</v>
      </c>
      <c r="AT747" s="140"/>
      <c r="AU747" s="157">
        <f>IF(IF(D747='Sheet1 (2)'!$C$69,'Sheet1 (2)'!$D$69*('Sheet1 (2)'!$D$72-rut_index)/'Sheet1 (2)'!$D$72,IF(shee2!D747='Sheet1 (2)'!$C$70,'Sheet1 (2)'!$D$70*('Sheet1 (2)'!$D$72-rut_index)/'Sheet1 (2)'!$D$72,IF(shee2!D747='Sheet1 (2)'!$C$71,'Sheet1 (2)'!$D$71*('Sheet1 (2)'!$D$72-rut_index)/'Sheet1 (2)'!$D$72)))&lt;0,0,IF(D747='Sheet1 (2)'!$C$69,'Sheet1 (2)'!$D$69*('Sheet1 (2)'!$D$72-rut_index)/'Sheet1 (2)'!$D$72,IF(shee2!D747='Sheet1 (2)'!$C$70,'Sheet1 (2)'!$D$70*('Sheet1 (2)'!$D$72-rut_index)/'Sheet1 (2)'!$D$72,IF(shee2!D747='Sheet1 (2)'!$C$71,'Sheet1 (2)'!$D$71*('Sheet1 (2)'!$D$72-rut_index)/'Sheet1 (2)'!$D$72))))</f>
        <v>5</v>
      </c>
      <c r="AV747" s="157">
        <f>IF(IF(D747='Sheet1 (2)'!$C$69,'Sheet1 (2)'!$D$69*('Sheet1 (2)'!$D$72-crack_s_index)/'Sheet1 (2)'!$D$72,IF(shee2!D747='Sheet1 (2)'!$C$70,'Sheet1 (2)'!$D$70*('Sheet1 (2)'!$D$72-crack_s_index)/'Sheet1 (2)'!$D$72,IF(shee2!D747='Sheet1 (2)'!$C$71,'Sheet1 (2)'!$D$71*('Sheet1 (2)'!$D$72-crack_s_index)/'Sheet1 (2)'!$D$72)))&lt;0,0,IF(D747='Sheet1 (2)'!$C$69,'Sheet1 (2)'!$D$69*('Sheet1 (2)'!$D$72-crack_s_index)/'Sheet1 (2)'!$D$72,IF(shee2!D747='Sheet1 (2)'!$C$70,'Sheet1 (2)'!$D$70*('Sheet1 (2)'!$D$72-crack_s_index)/'Sheet1 (2)'!$D$72,IF(shee2!D747='Sheet1 (2)'!$C$71,'Sheet1 (2)'!$D$71*('Sheet1 (2)'!$D$72-crack_s_index)/'Sheet1 (2)'!$D$72))))</f>
        <v>5</v>
      </c>
      <c r="AW747" s="157">
        <f>IF(IF(D747='Sheet1 (2)'!$C$69,'Sheet1 (2)'!$D$69*('Sheet1 (2)'!$D$72-crack_t_index)/'Sheet1 (2)'!$D$72,IF(shee2!D747='Sheet1 (2)'!$C$70,'Sheet1 (2)'!$D$70*('Sheet1 (2)'!$D$72-crack_t_index)/'Sheet1 (2)'!$D$72,IF(shee2!D747='Sheet1 (2)'!$C$71,'Sheet1 (2)'!$D$71*('Sheet1 (2)'!$D$72-crack_t_index)/'Sheet1 (2)'!$D$72)))&lt;0,0,IF(D747='Sheet1 (2)'!$C$69,'Sheet1 (2)'!$D$69*('Sheet1 (2)'!$D$72-crack_t_index)/'Sheet1 (2)'!$D$72,IF(shee2!D747='Sheet1 (2)'!$C$70,'Sheet1 (2)'!$D$70*('Sheet1 (2)'!$D$72-crack_t_index)/'Sheet1 (2)'!$D$72,IF(shee2!D747='Sheet1 (2)'!$C$71,'Sheet1 (2)'!$D$71*('Sheet1 (2)'!$D$72-crack_t_index)/'Sheet1 (2)'!$D$72))))</f>
        <v>5</v>
      </c>
      <c r="AX747" s="157">
        <f>IF(IF(D747='Sheet1 (2)'!$C$69,'Sheet1 (2)'!$D$69*('Sheet1 (2)'!$D$72-rave_index)/'Sheet1 (2)'!$D$72,IF(shee2!D747='Sheet1 (2)'!$C$70,'Sheet1 (2)'!$D$70*('Sheet1 (2)'!$D$72-rave_index)/'Sheet1 (2)'!$D$72,IF(shee2!D747='Sheet1 (2)'!$C$71,'Sheet1 (2)'!$D$71*('Sheet1 (2)'!$D$72-rave_index)/'Sheet1 (2)'!$D$72)))&lt;0,0,IF(D747='Sheet1 (2)'!$C$69,'Sheet1 (2)'!$D$69*('Sheet1 (2)'!$D$72-rave_index)/'Sheet1 (2)'!$D$72,IF(shee2!D747='Sheet1 (2)'!$C$70,'Sheet1 (2)'!$D$70*('Sheet1 (2)'!$D$72-rave_index)/'Sheet1 (2)'!$D$72,IF(shee2!D747='Sheet1 (2)'!$C$71,'Sheet1 (2)'!$D$71*('Sheet1 (2)'!$D$72-rave_index)/'Sheet1 (2)'!$D$72))))</f>
        <v>5</v>
      </c>
      <c r="AY747" s="157">
        <f>IF(IF(D747='Sheet1 (2)'!$C$69,'Sheet1 (2)'!$D$69*('Sheet1 (2)'!$D$72-rough_index)/'Sheet1 (2)'!$D$72,IF(shee2!D747='Sheet1 (2)'!$C$70,'Sheet1 (2)'!$D$70*('Sheet1 (2)'!$D$72-rough_index)/'Sheet1 (2)'!$D$72,IF(shee2!D747='Sheet1 (2)'!$C$71,'Sheet1 (2)'!$D$71*('Sheet1 (2)'!$D$72-rough_index)/'Sheet1 (2)'!$D$72)))&lt;0,0,IF(D747='Sheet1 (2)'!$C$69,'Sheet1 (2)'!$D$69*('Sheet1 (2)'!$D$72-rough_index)/'Sheet1 (2)'!$D$72,IF(shee2!D747='Sheet1 (2)'!$C$70,'Sheet1 (2)'!$D$70*('Sheet1 (2)'!$D$72-rough_index)/'Sheet1 (2)'!$D$72,IF(shee2!D747='Sheet1 (2)'!$C$71,'Sheet1 (2)'!$D$71*('Sheet1 (2)'!$D$72-rough_index)/'Sheet1 (2)'!$D$72))))</f>
        <v>1.6666666666666667</v>
      </c>
      <c r="AZ747" s="159">
        <f>+(AU747*'Sheet1 (2)'!$C$77)+(AV747*'Sheet1 (2)'!$C$78)+(AW747*'Sheet1 (2)'!$C$79)+(AX747*'Sheet1 (2)'!$C$80)+(AY747*'Sheet1 (2)'!$C$81)</f>
        <v>4</v>
      </c>
      <c r="BA747" s="213" t="str">
        <f t="shared" si="23"/>
        <v>Good</v>
      </c>
      <c r="BE747">
        <f>IF(D747='Sheet1 (2)'!$C$61,'Sheet1 (2)'!$D$61*(counts^2)+'Sheet1 (2)'!$G$61*counts+'Sheet1 (2)'!$J$61,IF(D747='Sheet1 (2)'!$C$62,'Sheet1 (2)'!$D$62*counts+'Sheet1 (2)'!$G$62,IF(D747='Sheet1 (2)'!$C$63,'Sheet1 (2)'!$D$63*counts+'Sheet1 (2)'!$G$63,IF(D747='Sheet1 (2)'!$C$64,'Sheet1 (2)'!$D$64*counts+'Sheet1 (2)'!$G$64))))</f>
        <v>2.0984129299999998</v>
      </c>
    </row>
    <row r="748" spans="1:57" ht="12" customHeight="1">
      <c r="A748" s="145" t="s">
        <v>282</v>
      </c>
      <c r="B748" s="145" t="s">
        <v>76</v>
      </c>
      <c r="C748" s="170">
        <v>888</v>
      </c>
      <c r="D748" s="174" t="s">
        <v>77</v>
      </c>
      <c r="E748" s="171">
        <v>8.1999999999999993</v>
      </c>
      <c r="F748" s="171">
        <v>2.6</v>
      </c>
      <c r="G748" s="171" t="s">
        <v>77</v>
      </c>
      <c r="H748" s="171">
        <v>0.3</v>
      </c>
      <c r="I748" s="171" t="s">
        <v>77</v>
      </c>
      <c r="J748" s="173" t="s">
        <v>80</v>
      </c>
      <c r="K748" s="173" t="s">
        <v>80</v>
      </c>
      <c r="L748" s="169">
        <f>VLOOKUP(CONCATENATE(J748,K748),'Sheet1 (2)'!$J$6:$K$26,2,FALSE)</f>
        <v>0</v>
      </c>
      <c r="M748" s="173" t="s">
        <v>80</v>
      </c>
      <c r="N748" s="173" t="s">
        <v>80</v>
      </c>
      <c r="O748" s="168">
        <f>VLOOKUP(CONCATENATE(M748,N748),'Sheet1 (2)'!$L$6:$M$26,2,FALSE)</f>
        <v>0</v>
      </c>
      <c r="P748" s="173" t="s">
        <v>80</v>
      </c>
      <c r="Q748" s="173" t="s">
        <v>80</v>
      </c>
      <c r="R748" s="168">
        <f>VLOOKUP(CONCATENATE(P748,Q748),'Sheet1 (2)'!$N$6:$O$26,2,FALSE)</f>
        <v>0</v>
      </c>
      <c r="S748" s="173" t="s">
        <v>80</v>
      </c>
      <c r="T748" s="173" t="s">
        <v>80</v>
      </c>
      <c r="U748" s="168">
        <f>VLOOKUP(CONCATENATE(S748,T748),'Sheet1 (2)'!$P$6:$Q$26,2,FALSE)</f>
        <v>0</v>
      </c>
      <c r="V748" s="173" t="s">
        <v>79</v>
      </c>
      <c r="W748" s="173" t="s">
        <v>80</v>
      </c>
      <c r="X748" s="168" t="e">
        <f>VLOOKUP(CONCATENATE(V748,W748),'Sheet1 (2)'!$R$6:$S$26,2,FALSE)</f>
        <v>#N/A</v>
      </c>
      <c r="Y748" s="173" t="s">
        <v>80</v>
      </c>
      <c r="Z748" s="173" t="s">
        <v>80</v>
      </c>
      <c r="AA748" s="168">
        <f>VLOOKUP(CONCATENATE(Y748,Z748),'Sheet1 (2)'!$T$6:$U$26,2,FALSE)</f>
        <v>0</v>
      </c>
      <c r="AB748" s="173" t="s">
        <v>80</v>
      </c>
      <c r="AC748" s="173" t="s">
        <v>80</v>
      </c>
      <c r="AD748" s="168">
        <f>VLOOKUP(CONCATENATE(AB748,AC748),'Sheet1 (2)'!$X$6:$Y$26,2,FALSE)</f>
        <v>0</v>
      </c>
      <c r="AE748" s="173" t="s">
        <v>82</v>
      </c>
      <c r="AF748" s="173" t="s">
        <v>81</v>
      </c>
      <c r="AG748" s="168">
        <f>VLOOKUP(CONCATENATE(AE748,AF748),'Sheet1 (2)'!$Z$6:$AA$26,2,FALSE)</f>
        <v>66</v>
      </c>
      <c r="AH748" s="172"/>
      <c r="AI748" s="175"/>
      <c r="AJ748" s="140"/>
      <c r="AK748" s="176" t="s">
        <v>282</v>
      </c>
      <c r="AL748" s="176" t="s">
        <v>76</v>
      </c>
      <c r="AM748" s="170">
        <f t="shared" si="22"/>
        <v>888</v>
      </c>
      <c r="AN748" s="147"/>
      <c r="AO748" s="155"/>
      <c r="AP748" s="156"/>
      <c r="AQ748" s="157">
        <v>1.5683406095999999</v>
      </c>
      <c r="AR748" s="158"/>
      <c r="AS748" s="145">
        <f>LOOKUP(rufmkm,'Sheet1 (2)'!$V$62:$V$71,'Sheet1 (2)'!$W$62:$W$71)</f>
        <v>20</v>
      </c>
      <c r="AT748" s="140"/>
      <c r="AU748" s="157">
        <f>IF(IF(D748='Sheet1 (2)'!$C$69,'Sheet1 (2)'!$D$69*('Sheet1 (2)'!$D$72-rut_index)/'Sheet1 (2)'!$D$72,IF(shee2!D748='Sheet1 (2)'!$C$70,'Sheet1 (2)'!$D$70*('Sheet1 (2)'!$D$72-rut_index)/'Sheet1 (2)'!$D$72,IF(shee2!D748='Sheet1 (2)'!$C$71,'Sheet1 (2)'!$D$71*('Sheet1 (2)'!$D$72-rut_index)/'Sheet1 (2)'!$D$72)))&lt;0,0,IF(D748='Sheet1 (2)'!$C$69,'Sheet1 (2)'!$D$69*('Sheet1 (2)'!$D$72-rut_index)/'Sheet1 (2)'!$D$72,IF(shee2!D748='Sheet1 (2)'!$C$70,'Sheet1 (2)'!$D$70*('Sheet1 (2)'!$D$72-rut_index)/'Sheet1 (2)'!$D$72,IF(shee2!D748='Sheet1 (2)'!$C$71,'Sheet1 (2)'!$D$71*('Sheet1 (2)'!$D$72-rut_index)/'Sheet1 (2)'!$D$72))))</f>
        <v>5</v>
      </c>
      <c r="AV748" s="157">
        <f>IF(IF(D748='Sheet1 (2)'!$C$69,'Sheet1 (2)'!$D$69*('Sheet1 (2)'!$D$72-crack_s_index)/'Sheet1 (2)'!$D$72,IF(shee2!D748='Sheet1 (2)'!$C$70,'Sheet1 (2)'!$D$70*('Sheet1 (2)'!$D$72-crack_s_index)/'Sheet1 (2)'!$D$72,IF(shee2!D748='Sheet1 (2)'!$C$71,'Sheet1 (2)'!$D$71*('Sheet1 (2)'!$D$72-crack_s_index)/'Sheet1 (2)'!$D$72)))&lt;0,0,IF(D748='Sheet1 (2)'!$C$69,'Sheet1 (2)'!$D$69*('Sheet1 (2)'!$D$72-crack_s_index)/'Sheet1 (2)'!$D$72,IF(shee2!D748='Sheet1 (2)'!$C$70,'Sheet1 (2)'!$D$70*('Sheet1 (2)'!$D$72-crack_s_index)/'Sheet1 (2)'!$D$72,IF(shee2!D748='Sheet1 (2)'!$C$71,'Sheet1 (2)'!$D$71*('Sheet1 (2)'!$D$72-crack_s_index)/'Sheet1 (2)'!$D$72))))</f>
        <v>5</v>
      </c>
      <c r="AW748" s="157">
        <f>IF(IF(D748='Sheet1 (2)'!$C$69,'Sheet1 (2)'!$D$69*('Sheet1 (2)'!$D$72-crack_t_index)/'Sheet1 (2)'!$D$72,IF(shee2!D748='Sheet1 (2)'!$C$70,'Sheet1 (2)'!$D$70*('Sheet1 (2)'!$D$72-crack_t_index)/'Sheet1 (2)'!$D$72,IF(shee2!D748='Sheet1 (2)'!$C$71,'Sheet1 (2)'!$D$71*('Sheet1 (2)'!$D$72-crack_t_index)/'Sheet1 (2)'!$D$72)))&lt;0,0,IF(D748='Sheet1 (2)'!$C$69,'Sheet1 (2)'!$D$69*('Sheet1 (2)'!$D$72-crack_t_index)/'Sheet1 (2)'!$D$72,IF(shee2!D748='Sheet1 (2)'!$C$70,'Sheet1 (2)'!$D$70*('Sheet1 (2)'!$D$72-crack_t_index)/'Sheet1 (2)'!$D$72,IF(shee2!D748='Sheet1 (2)'!$C$71,'Sheet1 (2)'!$D$71*('Sheet1 (2)'!$D$72-crack_t_index)/'Sheet1 (2)'!$D$72))))</f>
        <v>5</v>
      </c>
      <c r="AX748" s="157">
        <f>IF(IF(D748='Sheet1 (2)'!$C$69,'Sheet1 (2)'!$D$69*('Sheet1 (2)'!$D$72-rave_index)/'Sheet1 (2)'!$D$72,IF(shee2!D748='Sheet1 (2)'!$C$70,'Sheet1 (2)'!$D$70*('Sheet1 (2)'!$D$72-rave_index)/'Sheet1 (2)'!$D$72,IF(shee2!D748='Sheet1 (2)'!$C$71,'Sheet1 (2)'!$D$71*('Sheet1 (2)'!$D$72-rave_index)/'Sheet1 (2)'!$D$72)))&lt;0,0,IF(D748='Sheet1 (2)'!$C$69,'Sheet1 (2)'!$D$69*('Sheet1 (2)'!$D$72-rave_index)/'Sheet1 (2)'!$D$72,IF(shee2!D748='Sheet1 (2)'!$C$70,'Sheet1 (2)'!$D$70*('Sheet1 (2)'!$D$72-rave_index)/'Sheet1 (2)'!$D$72,IF(shee2!D748='Sheet1 (2)'!$C$71,'Sheet1 (2)'!$D$71*('Sheet1 (2)'!$D$72-rave_index)/'Sheet1 (2)'!$D$72))))</f>
        <v>5</v>
      </c>
      <c r="AY748" s="157">
        <f>IF(IF(D748='Sheet1 (2)'!$C$69,'Sheet1 (2)'!$D$69*('Sheet1 (2)'!$D$72-rough_index)/'Sheet1 (2)'!$D$72,IF(shee2!D748='Sheet1 (2)'!$C$70,'Sheet1 (2)'!$D$70*('Sheet1 (2)'!$D$72-rough_index)/'Sheet1 (2)'!$D$72,IF(shee2!D748='Sheet1 (2)'!$C$71,'Sheet1 (2)'!$D$71*('Sheet1 (2)'!$D$72-rough_index)/'Sheet1 (2)'!$D$72)))&lt;0,0,IF(D748='Sheet1 (2)'!$C$69,'Sheet1 (2)'!$D$69*('Sheet1 (2)'!$D$72-rough_index)/'Sheet1 (2)'!$D$72,IF(shee2!D748='Sheet1 (2)'!$C$70,'Sheet1 (2)'!$D$70*('Sheet1 (2)'!$D$72-rough_index)/'Sheet1 (2)'!$D$72,IF(shee2!D748='Sheet1 (2)'!$C$71,'Sheet1 (2)'!$D$71*('Sheet1 (2)'!$D$72-rough_index)/'Sheet1 (2)'!$D$72))))</f>
        <v>3.3333333333333335</v>
      </c>
      <c r="AZ748" s="159">
        <f>+(AU748*'Sheet1 (2)'!$C$77)+(AV748*'Sheet1 (2)'!$C$78)+(AW748*'Sheet1 (2)'!$C$79)+(AX748*'Sheet1 (2)'!$C$80)+(AY748*'Sheet1 (2)'!$C$81)</f>
        <v>4.5</v>
      </c>
      <c r="BA748" s="213" t="str">
        <f t="shared" si="23"/>
        <v>Good</v>
      </c>
      <c r="BE748">
        <f>IF(D748='Sheet1 (2)'!$C$61,'Sheet1 (2)'!$D$61*(counts^2)+'Sheet1 (2)'!$G$61*counts+'Sheet1 (2)'!$J$61,IF(D748='Sheet1 (2)'!$C$62,'Sheet1 (2)'!$D$62*counts+'Sheet1 (2)'!$G$62,IF(D748='Sheet1 (2)'!$C$63,'Sheet1 (2)'!$D$63*counts+'Sheet1 (2)'!$G$63,IF(D748='Sheet1 (2)'!$C$64,'Sheet1 (2)'!$D$64*counts+'Sheet1 (2)'!$G$64))))</f>
        <v>2.0984129299999998</v>
      </c>
    </row>
    <row r="749" spans="1:57" ht="12" customHeight="1">
      <c r="A749" s="145" t="s">
        <v>282</v>
      </c>
      <c r="B749" s="145" t="s">
        <v>76</v>
      </c>
      <c r="C749" s="170">
        <v>889</v>
      </c>
      <c r="D749" s="174" t="s">
        <v>77</v>
      </c>
      <c r="E749" s="171">
        <v>8.1999999999999993</v>
      </c>
      <c r="F749" s="171">
        <v>2.6</v>
      </c>
      <c r="G749" s="171" t="s">
        <v>77</v>
      </c>
      <c r="H749" s="171">
        <v>0.3</v>
      </c>
      <c r="I749" s="171" t="s">
        <v>77</v>
      </c>
      <c r="J749" s="173" t="s">
        <v>80</v>
      </c>
      <c r="K749" s="173" t="s">
        <v>80</v>
      </c>
      <c r="L749" s="169">
        <f>VLOOKUP(CONCATENATE(J749,K749),'Sheet1 (2)'!$J$6:$K$26,2,FALSE)</f>
        <v>0</v>
      </c>
      <c r="M749" s="173" t="s">
        <v>80</v>
      </c>
      <c r="N749" s="173" t="s">
        <v>80</v>
      </c>
      <c r="O749" s="168">
        <f>VLOOKUP(CONCATENATE(M749,N749),'Sheet1 (2)'!$L$6:$M$26,2,FALSE)</f>
        <v>0</v>
      </c>
      <c r="P749" s="173" t="s">
        <v>80</v>
      </c>
      <c r="Q749" s="173" t="s">
        <v>80</v>
      </c>
      <c r="R749" s="168">
        <f>VLOOKUP(CONCATENATE(P749,Q749),'Sheet1 (2)'!$N$6:$O$26,2,FALSE)</f>
        <v>0</v>
      </c>
      <c r="S749" s="173" t="s">
        <v>80</v>
      </c>
      <c r="T749" s="173" t="s">
        <v>80</v>
      </c>
      <c r="U749" s="168">
        <f>VLOOKUP(CONCATENATE(S749,T749),'Sheet1 (2)'!$P$6:$Q$26,2,FALSE)</f>
        <v>0</v>
      </c>
      <c r="V749" s="173" t="s">
        <v>80</v>
      </c>
      <c r="W749" s="173" t="s">
        <v>80</v>
      </c>
      <c r="X749" s="168">
        <f>VLOOKUP(CONCATENATE(V749,W749),'Sheet1 (2)'!$R$6:$S$26,2,FALSE)</f>
        <v>0</v>
      </c>
      <c r="Y749" s="173" t="s">
        <v>80</v>
      </c>
      <c r="Z749" s="173" t="s">
        <v>80</v>
      </c>
      <c r="AA749" s="168">
        <f>VLOOKUP(CONCATENATE(Y749,Z749),'Sheet1 (2)'!$T$6:$U$26,2,FALSE)</f>
        <v>0</v>
      </c>
      <c r="AB749" s="173" t="s">
        <v>80</v>
      </c>
      <c r="AC749" s="173" t="s">
        <v>80</v>
      </c>
      <c r="AD749" s="168">
        <f>VLOOKUP(CONCATENATE(AB749,AC749),'Sheet1 (2)'!$X$6:$Y$26,2,FALSE)</f>
        <v>0</v>
      </c>
      <c r="AE749" s="173" t="s">
        <v>82</v>
      </c>
      <c r="AF749" s="173" t="s">
        <v>81</v>
      </c>
      <c r="AG749" s="168">
        <f>VLOOKUP(CONCATENATE(AE749,AF749),'Sheet1 (2)'!$Z$6:$AA$26,2,FALSE)</f>
        <v>66</v>
      </c>
      <c r="AH749" s="172"/>
      <c r="AI749" s="175"/>
      <c r="AJ749" s="140"/>
      <c r="AK749" s="176" t="s">
        <v>282</v>
      </c>
      <c r="AL749" s="176" t="s">
        <v>76</v>
      </c>
      <c r="AM749" s="170">
        <f t="shared" si="22"/>
        <v>889</v>
      </c>
      <c r="AN749" s="147"/>
      <c r="AO749" s="155"/>
      <c r="AP749" s="156"/>
      <c r="AQ749" s="157">
        <v>1.7408585738</v>
      </c>
      <c r="AR749" s="158"/>
      <c r="AS749" s="145">
        <f>LOOKUP(rufmkm,'Sheet1 (2)'!$V$62:$V$71,'Sheet1 (2)'!$W$62:$W$71)</f>
        <v>20</v>
      </c>
      <c r="AT749" s="140"/>
      <c r="AU749" s="157">
        <f>IF(IF(D749='Sheet1 (2)'!$C$69,'Sheet1 (2)'!$D$69*('Sheet1 (2)'!$D$72-rut_index)/'Sheet1 (2)'!$D$72,IF(shee2!D749='Sheet1 (2)'!$C$70,'Sheet1 (2)'!$D$70*('Sheet1 (2)'!$D$72-rut_index)/'Sheet1 (2)'!$D$72,IF(shee2!D749='Sheet1 (2)'!$C$71,'Sheet1 (2)'!$D$71*('Sheet1 (2)'!$D$72-rut_index)/'Sheet1 (2)'!$D$72)))&lt;0,0,IF(D749='Sheet1 (2)'!$C$69,'Sheet1 (2)'!$D$69*('Sheet1 (2)'!$D$72-rut_index)/'Sheet1 (2)'!$D$72,IF(shee2!D749='Sheet1 (2)'!$C$70,'Sheet1 (2)'!$D$70*('Sheet1 (2)'!$D$72-rut_index)/'Sheet1 (2)'!$D$72,IF(shee2!D749='Sheet1 (2)'!$C$71,'Sheet1 (2)'!$D$71*('Sheet1 (2)'!$D$72-rut_index)/'Sheet1 (2)'!$D$72))))</f>
        <v>5</v>
      </c>
      <c r="AV749" s="157">
        <f>IF(IF(D749='Sheet1 (2)'!$C$69,'Sheet1 (2)'!$D$69*('Sheet1 (2)'!$D$72-crack_s_index)/'Sheet1 (2)'!$D$72,IF(shee2!D749='Sheet1 (2)'!$C$70,'Sheet1 (2)'!$D$70*('Sheet1 (2)'!$D$72-crack_s_index)/'Sheet1 (2)'!$D$72,IF(shee2!D749='Sheet1 (2)'!$C$71,'Sheet1 (2)'!$D$71*('Sheet1 (2)'!$D$72-crack_s_index)/'Sheet1 (2)'!$D$72)))&lt;0,0,IF(D749='Sheet1 (2)'!$C$69,'Sheet1 (2)'!$D$69*('Sheet1 (2)'!$D$72-crack_s_index)/'Sheet1 (2)'!$D$72,IF(shee2!D749='Sheet1 (2)'!$C$70,'Sheet1 (2)'!$D$70*('Sheet1 (2)'!$D$72-crack_s_index)/'Sheet1 (2)'!$D$72,IF(shee2!D749='Sheet1 (2)'!$C$71,'Sheet1 (2)'!$D$71*('Sheet1 (2)'!$D$72-crack_s_index)/'Sheet1 (2)'!$D$72))))</f>
        <v>5</v>
      </c>
      <c r="AW749" s="157">
        <f>IF(IF(D749='Sheet1 (2)'!$C$69,'Sheet1 (2)'!$D$69*('Sheet1 (2)'!$D$72-crack_t_index)/'Sheet1 (2)'!$D$72,IF(shee2!D749='Sheet1 (2)'!$C$70,'Sheet1 (2)'!$D$70*('Sheet1 (2)'!$D$72-crack_t_index)/'Sheet1 (2)'!$D$72,IF(shee2!D749='Sheet1 (2)'!$C$71,'Sheet1 (2)'!$D$71*('Sheet1 (2)'!$D$72-crack_t_index)/'Sheet1 (2)'!$D$72)))&lt;0,0,IF(D749='Sheet1 (2)'!$C$69,'Sheet1 (2)'!$D$69*('Sheet1 (2)'!$D$72-crack_t_index)/'Sheet1 (2)'!$D$72,IF(shee2!D749='Sheet1 (2)'!$C$70,'Sheet1 (2)'!$D$70*('Sheet1 (2)'!$D$72-crack_t_index)/'Sheet1 (2)'!$D$72,IF(shee2!D749='Sheet1 (2)'!$C$71,'Sheet1 (2)'!$D$71*('Sheet1 (2)'!$D$72-crack_t_index)/'Sheet1 (2)'!$D$72))))</f>
        <v>5</v>
      </c>
      <c r="AX749" s="157">
        <f>IF(IF(D749='Sheet1 (2)'!$C$69,'Sheet1 (2)'!$D$69*('Sheet1 (2)'!$D$72-rave_index)/'Sheet1 (2)'!$D$72,IF(shee2!D749='Sheet1 (2)'!$C$70,'Sheet1 (2)'!$D$70*('Sheet1 (2)'!$D$72-rave_index)/'Sheet1 (2)'!$D$72,IF(shee2!D749='Sheet1 (2)'!$C$71,'Sheet1 (2)'!$D$71*('Sheet1 (2)'!$D$72-rave_index)/'Sheet1 (2)'!$D$72)))&lt;0,0,IF(D749='Sheet1 (2)'!$C$69,'Sheet1 (2)'!$D$69*('Sheet1 (2)'!$D$72-rave_index)/'Sheet1 (2)'!$D$72,IF(shee2!D749='Sheet1 (2)'!$C$70,'Sheet1 (2)'!$D$70*('Sheet1 (2)'!$D$72-rave_index)/'Sheet1 (2)'!$D$72,IF(shee2!D749='Sheet1 (2)'!$C$71,'Sheet1 (2)'!$D$71*('Sheet1 (2)'!$D$72-rave_index)/'Sheet1 (2)'!$D$72))))</f>
        <v>5</v>
      </c>
      <c r="AY749" s="157">
        <f>IF(IF(D749='Sheet1 (2)'!$C$69,'Sheet1 (2)'!$D$69*('Sheet1 (2)'!$D$72-rough_index)/'Sheet1 (2)'!$D$72,IF(shee2!D749='Sheet1 (2)'!$C$70,'Sheet1 (2)'!$D$70*('Sheet1 (2)'!$D$72-rough_index)/'Sheet1 (2)'!$D$72,IF(shee2!D749='Sheet1 (2)'!$C$71,'Sheet1 (2)'!$D$71*('Sheet1 (2)'!$D$72-rough_index)/'Sheet1 (2)'!$D$72)))&lt;0,0,IF(D749='Sheet1 (2)'!$C$69,'Sheet1 (2)'!$D$69*('Sheet1 (2)'!$D$72-rough_index)/'Sheet1 (2)'!$D$72,IF(shee2!D749='Sheet1 (2)'!$C$70,'Sheet1 (2)'!$D$70*('Sheet1 (2)'!$D$72-rough_index)/'Sheet1 (2)'!$D$72,IF(shee2!D749='Sheet1 (2)'!$C$71,'Sheet1 (2)'!$D$71*('Sheet1 (2)'!$D$72-rough_index)/'Sheet1 (2)'!$D$72))))</f>
        <v>3.3333333333333335</v>
      </c>
      <c r="AZ749" s="159">
        <f>+(AU749*'Sheet1 (2)'!$C$77)+(AV749*'Sheet1 (2)'!$C$78)+(AW749*'Sheet1 (2)'!$C$79)+(AX749*'Sheet1 (2)'!$C$80)+(AY749*'Sheet1 (2)'!$C$81)</f>
        <v>4.5</v>
      </c>
      <c r="BA749" s="213" t="str">
        <f t="shared" si="23"/>
        <v>Good</v>
      </c>
      <c r="BE749">
        <f>IF(D749='Sheet1 (2)'!$C$61,'Sheet1 (2)'!$D$61*(counts^2)+'Sheet1 (2)'!$G$61*counts+'Sheet1 (2)'!$J$61,IF(D749='Sheet1 (2)'!$C$62,'Sheet1 (2)'!$D$62*counts+'Sheet1 (2)'!$G$62,IF(D749='Sheet1 (2)'!$C$63,'Sheet1 (2)'!$D$63*counts+'Sheet1 (2)'!$G$63,IF(D749='Sheet1 (2)'!$C$64,'Sheet1 (2)'!$D$64*counts+'Sheet1 (2)'!$G$64))))</f>
        <v>2.0984129299999998</v>
      </c>
    </row>
    <row r="750" spans="1:57" ht="12" customHeight="1">
      <c r="A750" s="145" t="s">
        <v>282</v>
      </c>
      <c r="B750" s="145" t="s">
        <v>76</v>
      </c>
      <c r="C750" s="170">
        <v>890</v>
      </c>
      <c r="D750" s="174" t="s">
        <v>77</v>
      </c>
      <c r="E750" s="171">
        <v>8.1999999999999993</v>
      </c>
      <c r="F750" s="171">
        <v>2.6</v>
      </c>
      <c r="G750" s="171" t="s">
        <v>77</v>
      </c>
      <c r="H750" s="171">
        <v>0.3</v>
      </c>
      <c r="I750" s="171" t="s">
        <v>77</v>
      </c>
      <c r="J750" s="173" t="s">
        <v>80</v>
      </c>
      <c r="K750" s="173" t="s">
        <v>80</v>
      </c>
      <c r="L750" s="169">
        <f>VLOOKUP(CONCATENATE(J750,K750),'Sheet1 (2)'!$J$6:$K$26,2,FALSE)</f>
        <v>0</v>
      </c>
      <c r="M750" s="173" t="s">
        <v>80</v>
      </c>
      <c r="N750" s="173" t="s">
        <v>80</v>
      </c>
      <c r="O750" s="168">
        <f>VLOOKUP(CONCATENATE(M750,N750),'Sheet1 (2)'!$L$6:$M$26,2,FALSE)</f>
        <v>0</v>
      </c>
      <c r="P750" s="173" t="s">
        <v>80</v>
      </c>
      <c r="Q750" s="173" t="s">
        <v>80</v>
      </c>
      <c r="R750" s="168">
        <f>VLOOKUP(CONCATENATE(P750,Q750),'Sheet1 (2)'!$N$6:$O$26,2,FALSE)</f>
        <v>0</v>
      </c>
      <c r="S750" s="173" t="s">
        <v>80</v>
      </c>
      <c r="T750" s="173" t="s">
        <v>80</v>
      </c>
      <c r="U750" s="168">
        <f>VLOOKUP(CONCATENATE(S750,T750),'Sheet1 (2)'!$P$6:$Q$26,2,FALSE)</f>
        <v>0</v>
      </c>
      <c r="V750" s="173" t="s">
        <v>79</v>
      </c>
      <c r="W750" s="173" t="s">
        <v>81</v>
      </c>
      <c r="X750" s="168">
        <f>VLOOKUP(CONCATENATE(V750,W750),'Sheet1 (2)'!$R$6:$S$26,2,FALSE)</f>
        <v>100</v>
      </c>
      <c r="Y750" s="173" t="s">
        <v>80</v>
      </c>
      <c r="Z750" s="173" t="s">
        <v>80</v>
      </c>
      <c r="AA750" s="168">
        <f>VLOOKUP(CONCATENATE(Y750,Z750),'Sheet1 (2)'!$T$6:$U$26,2,FALSE)</f>
        <v>0</v>
      </c>
      <c r="AB750" s="173" t="s">
        <v>79</v>
      </c>
      <c r="AC750" s="173" t="s">
        <v>81</v>
      </c>
      <c r="AD750" s="168">
        <f>VLOOKUP(CONCATENATE(AB750,AC750),'Sheet1 (2)'!$X$6:$Y$26,2,FALSE)</f>
        <v>75</v>
      </c>
      <c r="AE750" s="173" t="s">
        <v>82</v>
      </c>
      <c r="AF750" s="173" t="s">
        <v>81</v>
      </c>
      <c r="AG750" s="168">
        <f>VLOOKUP(CONCATENATE(AE750,AF750),'Sheet1 (2)'!$Z$6:$AA$26,2,FALSE)</f>
        <v>66</v>
      </c>
      <c r="AH750" s="172"/>
      <c r="AI750" s="175"/>
      <c r="AJ750" s="140"/>
      <c r="AK750" s="176" t="s">
        <v>282</v>
      </c>
      <c r="AL750" s="176" t="s">
        <v>76</v>
      </c>
      <c r="AM750" s="170">
        <f t="shared" si="22"/>
        <v>890</v>
      </c>
      <c r="AN750" s="147"/>
      <c r="AO750" s="155"/>
      <c r="AP750" s="156"/>
      <c r="AQ750" s="157">
        <v>2.0002530934</v>
      </c>
      <c r="AR750" s="158"/>
      <c r="AS750" s="145">
        <f>LOOKUP(rufmkm,'Sheet1 (2)'!$V$62:$V$71,'Sheet1 (2)'!$W$62:$W$71)</f>
        <v>30</v>
      </c>
      <c r="AT750" s="140"/>
      <c r="AU750" s="157">
        <f>IF(IF(D750='Sheet1 (2)'!$C$69,'Sheet1 (2)'!$D$69*('Sheet1 (2)'!$D$72-rut_index)/'Sheet1 (2)'!$D$72,IF(shee2!D750='Sheet1 (2)'!$C$70,'Sheet1 (2)'!$D$70*('Sheet1 (2)'!$D$72-rut_index)/'Sheet1 (2)'!$D$72,IF(shee2!D750='Sheet1 (2)'!$C$71,'Sheet1 (2)'!$D$71*('Sheet1 (2)'!$D$72-rut_index)/'Sheet1 (2)'!$D$72)))&lt;0,0,IF(D750='Sheet1 (2)'!$C$69,'Sheet1 (2)'!$D$69*('Sheet1 (2)'!$D$72-rut_index)/'Sheet1 (2)'!$D$72,IF(shee2!D750='Sheet1 (2)'!$C$70,'Sheet1 (2)'!$D$70*('Sheet1 (2)'!$D$72-rut_index)/'Sheet1 (2)'!$D$72,IF(shee2!D750='Sheet1 (2)'!$C$71,'Sheet1 (2)'!$D$71*('Sheet1 (2)'!$D$72-rut_index)/'Sheet1 (2)'!$D$72))))</f>
        <v>5</v>
      </c>
      <c r="AV750" s="157">
        <f>IF(IF(D750='Sheet1 (2)'!$C$69,'Sheet1 (2)'!$D$69*('Sheet1 (2)'!$D$72-crack_s_index)/'Sheet1 (2)'!$D$72,IF(shee2!D750='Sheet1 (2)'!$C$70,'Sheet1 (2)'!$D$70*('Sheet1 (2)'!$D$72-crack_s_index)/'Sheet1 (2)'!$D$72,IF(shee2!D750='Sheet1 (2)'!$C$71,'Sheet1 (2)'!$D$71*('Sheet1 (2)'!$D$72-crack_s_index)/'Sheet1 (2)'!$D$72)))&lt;0,0,IF(D750='Sheet1 (2)'!$C$69,'Sheet1 (2)'!$D$69*('Sheet1 (2)'!$D$72-crack_s_index)/'Sheet1 (2)'!$D$72,IF(shee2!D750='Sheet1 (2)'!$C$70,'Sheet1 (2)'!$D$70*('Sheet1 (2)'!$D$72-crack_s_index)/'Sheet1 (2)'!$D$72,IF(shee2!D750='Sheet1 (2)'!$C$71,'Sheet1 (2)'!$D$71*('Sheet1 (2)'!$D$72-crack_s_index)/'Sheet1 (2)'!$D$72))))</f>
        <v>5</v>
      </c>
      <c r="AW750" s="157">
        <f>IF(IF(D750='Sheet1 (2)'!$C$69,'Sheet1 (2)'!$D$69*('Sheet1 (2)'!$D$72-crack_t_index)/'Sheet1 (2)'!$D$72,IF(shee2!D750='Sheet1 (2)'!$C$70,'Sheet1 (2)'!$D$70*('Sheet1 (2)'!$D$72-crack_t_index)/'Sheet1 (2)'!$D$72,IF(shee2!D750='Sheet1 (2)'!$C$71,'Sheet1 (2)'!$D$71*('Sheet1 (2)'!$D$72-crack_t_index)/'Sheet1 (2)'!$D$72)))&lt;0,0,IF(D750='Sheet1 (2)'!$C$69,'Sheet1 (2)'!$D$69*('Sheet1 (2)'!$D$72-crack_t_index)/'Sheet1 (2)'!$D$72,IF(shee2!D750='Sheet1 (2)'!$C$70,'Sheet1 (2)'!$D$70*('Sheet1 (2)'!$D$72-crack_t_index)/'Sheet1 (2)'!$D$72,IF(shee2!D750='Sheet1 (2)'!$C$71,'Sheet1 (2)'!$D$71*('Sheet1 (2)'!$D$72-crack_t_index)/'Sheet1 (2)'!$D$72))))</f>
        <v>5</v>
      </c>
      <c r="AX750" s="157">
        <f>IF(IF(D750='Sheet1 (2)'!$C$69,'Sheet1 (2)'!$D$69*('Sheet1 (2)'!$D$72-rave_index)/'Sheet1 (2)'!$D$72,IF(shee2!D750='Sheet1 (2)'!$C$70,'Sheet1 (2)'!$D$70*('Sheet1 (2)'!$D$72-rave_index)/'Sheet1 (2)'!$D$72,IF(shee2!D750='Sheet1 (2)'!$C$71,'Sheet1 (2)'!$D$71*('Sheet1 (2)'!$D$72-rave_index)/'Sheet1 (2)'!$D$72)))&lt;0,0,IF(D750='Sheet1 (2)'!$C$69,'Sheet1 (2)'!$D$69*('Sheet1 (2)'!$D$72-rave_index)/'Sheet1 (2)'!$D$72,IF(shee2!D750='Sheet1 (2)'!$C$70,'Sheet1 (2)'!$D$70*('Sheet1 (2)'!$D$72-rave_index)/'Sheet1 (2)'!$D$72,IF(shee2!D750='Sheet1 (2)'!$C$71,'Sheet1 (2)'!$D$71*('Sheet1 (2)'!$D$72-rave_index)/'Sheet1 (2)'!$D$72))))</f>
        <v>5</v>
      </c>
      <c r="AY750" s="157">
        <f>IF(IF(D750='Sheet1 (2)'!$C$69,'Sheet1 (2)'!$D$69*('Sheet1 (2)'!$D$72-rough_index)/'Sheet1 (2)'!$D$72,IF(shee2!D750='Sheet1 (2)'!$C$70,'Sheet1 (2)'!$D$70*('Sheet1 (2)'!$D$72-rough_index)/'Sheet1 (2)'!$D$72,IF(shee2!D750='Sheet1 (2)'!$C$71,'Sheet1 (2)'!$D$71*('Sheet1 (2)'!$D$72-rough_index)/'Sheet1 (2)'!$D$72)))&lt;0,0,IF(D750='Sheet1 (2)'!$C$69,'Sheet1 (2)'!$D$69*('Sheet1 (2)'!$D$72-rough_index)/'Sheet1 (2)'!$D$72,IF(shee2!D750='Sheet1 (2)'!$C$70,'Sheet1 (2)'!$D$70*('Sheet1 (2)'!$D$72-rough_index)/'Sheet1 (2)'!$D$72,IF(shee2!D750='Sheet1 (2)'!$C$71,'Sheet1 (2)'!$D$71*('Sheet1 (2)'!$D$72-rough_index)/'Sheet1 (2)'!$D$72))))</f>
        <v>2.5</v>
      </c>
      <c r="AZ750" s="159">
        <f>+(AU750*'Sheet1 (2)'!$C$77)+(AV750*'Sheet1 (2)'!$C$78)+(AW750*'Sheet1 (2)'!$C$79)+(AX750*'Sheet1 (2)'!$C$80)+(AY750*'Sheet1 (2)'!$C$81)</f>
        <v>4.25</v>
      </c>
      <c r="BA750" s="213" t="str">
        <f t="shared" si="23"/>
        <v>Good</v>
      </c>
      <c r="BE750">
        <f>IF(D750='Sheet1 (2)'!$C$61,'Sheet1 (2)'!$D$61*(counts^2)+'Sheet1 (2)'!$G$61*counts+'Sheet1 (2)'!$J$61,IF(D750='Sheet1 (2)'!$C$62,'Sheet1 (2)'!$D$62*counts+'Sheet1 (2)'!$G$62,IF(D750='Sheet1 (2)'!$C$63,'Sheet1 (2)'!$D$63*counts+'Sheet1 (2)'!$G$63,IF(D750='Sheet1 (2)'!$C$64,'Sheet1 (2)'!$D$64*counts+'Sheet1 (2)'!$G$64))))</f>
        <v>2.0984129299999998</v>
      </c>
    </row>
    <row r="751" spans="1:57" ht="12" customHeight="1">
      <c r="A751" s="145" t="s">
        <v>282</v>
      </c>
      <c r="B751" s="145" t="s">
        <v>76</v>
      </c>
      <c r="C751" s="170">
        <v>891</v>
      </c>
      <c r="D751" s="174" t="s">
        <v>77</v>
      </c>
      <c r="E751" s="171">
        <v>8.1999999999999993</v>
      </c>
      <c r="F751" s="171">
        <v>2.6</v>
      </c>
      <c r="G751" s="171" t="s">
        <v>77</v>
      </c>
      <c r="H751" s="171">
        <v>0.3</v>
      </c>
      <c r="I751" s="171" t="s">
        <v>77</v>
      </c>
      <c r="J751" s="173" t="s">
        <v>80</v>
      </c>
      <c r="K751" s="173" t="s">
        <v>80</v>
      </c>
      <c r="L751" s="169">
        <f>VLOOKUP(CONCATENATE(J751,K751),'Sheet1 (2)'!$J$6:$K$26,2,FALSE)</f>
        <v>0</v>
      </c>
      <c r="M751" s="173" t="s">
        <v>83</v>
      </c>
      <c r="N751" s="173" t="s">
        <v>78</v>
      </c>
      <c r="O751" s="168">
        <f>VLOOKUP(CONCATENATE(M751,N751),'Sheet1 (2)'!$L$6:$M$26,2,FALSE)</f>
        <v>7.5</v>
      </c>
      <c r="P751" s="173" t="s">
        <v>80</v>
      </c>
      <c r="Q751" s="173" t="s">
        <v>80</v>
      </c>
      <c r="R751" s="168">
        <f>VLOOKUP(CONCATENATE(P751,Q751),'Sheet1 (2)'!$N$6:$O$26,2,FALSE)</f>
        <v>0</v>
      </c>
      <c r="S751" s="173" t="s">
        <v>80</v>
      </c>
      <c r="T751" s="173" t="s">
        <v>80</v>
      </c>
      <c r="U751" s="168">
        <f>VLOOKUP(CONCATENATE(S751,T751),'Sheet1 (2)'!$P$6:$Q$26,2,FALSE)</f>
        <v>0</v>
      </c>
      <c r="V751" s="173" t="s">
        <v>82</v>
      </c>
      <c r="W751" s="173" t="s">
        <v>81</v>
      </c>
      <c r="X751" s="168">
        <f>VLOOKUP(CONCATENATE(V751,W751),'Sheet1 (2)'!$R$6:$S$26,2,FALSE)</f>
        <v>50</v>
      </c>
      <c r="Y751" s="173" t="s">
        <v>80</v>
      </c>
      <c r="Z751" s="173" t="s">
        <v>80</v>
      </c>
      <c r="AA751" s="168">
        <f>VLOOKUP(CONCATENATE(Y751,Z751),'Sheet1 (2)'!$T$6:$U$26,2,FALSE)</f>
        <v>0</v>
      </c>
      <c r="AB751" s="173" t="s">
        <v>80</v>
      </c>
      <c r="AC751" s="173" t="s">
        <v>80</v>
      </c>
      <c r="AD751" s="168">
        <f>VLOOKUP(CONCATENATE(AB751,AC751),'Sheet1 (2)'!$X$6:$Y$26,2,FALSE)</f>
        <v>0</v>
      </c>
      <c r="AE751" s="173" t="s">
        <v>82</v>
      </c>
      <c r="AF751" s="173" t="s">
        <v>81</v>
      </c>
      <c r="AG751" s="168">
        <f>VLOOKUP(CONCATENATE(AE751,AF751),'Sheet1 (2)'!$Z$6:$AA$26,2,FALSE)</f>
        <v>66</v>
      </c>
      <c r="AH751" s="172"/>
      <c r="AI751" s="175"/>
      <c r="AJ751" s="140"/>
      <c r="AK751" s="176" t="s">
        <v>282</v>
      </c>
      <c r="AL751" s="176" t="s">
        <v>76</v>
      </c>
      <c r="AM751" s="170">
        <f t="shared" si="22"/>
        <v>891</v>
      </c>
      <c r="AN751" s="147"/>
      <c r="AO751" s="155" t="s">
        <v>452</v>
      </c>
      <c r="AP751" s="156"/>
      <c r="AQ751" s="157">
        <v>1.8534152458000002</v>
      </c>
      <c r="AR751" s="158"/>
      <c r="AS751" s="145">
        <f>LOOKUP(rufmkm,'Sheet1 (2)'!$V$62:$V$71,'Sheet1 (2)'!$W$62:$W$71)</f>
        <v>20</v>
      </c>
      <c r="AT751" s="140"/>
      <c r="AU751" s="157">
        <f>IF(IF(D751='Sheet1 (2)'!$C$69,'Sheet1 (2)'!$D$69*('Sheet1 (2)'!$D$72-rut_index)/'Sheet1 (2)'!$D$72,IF(shee2!D751='Sheet1 (2)'!$C$70,'Sheet1 (2)'!$D$70*('Sheet1 (2)'!$D$72-rut_index)/'Sheet1 (2)'!$D$72,IF(shee2!D751='Sheet1 (2)'!$C$71,'Sheet1 (2)'!$D$71*('Sheet1 (2)'!$D$72-rut_index)/'Sheet1 (2)'!$D$72)))&lt;0,0,IF(D751='Sheet1 (2)'!$C$69,'Sheet1 (2)'!$D$69*('Sheet1 (2)'!$D$72-rut_index)/'Sheet1 (2)'!$D$72,IF(shee2!D751='Sheet1 (2)'!$C$70,'Sheet1 (2)'!$D$70*('Sheet1 (2)'!$D$72-rut_index)/'Sheet1 (2)'!$D$72,IF(shee2!D751='Sheet1 (2)'!$C$71,'Sheet1 (2)'!$D$71*('Sheet1 (2)'!$D$72-rut_index)/'Sheet1 (2)'!$D$72))))</f>
        <v>5</v>
      </c>
      <c r="AV751" s="157">
        <f>IF(IF(D751='Sheet1 (2)'!$C$69,'Sheet1 (2)'!$D$69*('Sheet1 (2)'!$D$72-crack_s_index)/'Sheet1 (2)'!$D$72,IF(shee2!D751='Sheet1 (2)'!$C$70,'Sheet1 (2)'!$D$70*('Sheet1 (2)'!$D$72-crack_s_index)/'Sheet1 (2)'!$D$72,IF(shee2!D751='Sheet1 (2)'!$C$71,'Sheet1 (2)'!$D$71*('Sheet1 (2)'!$D$72-crack_s_index)/'Sheet1 (2)'!$D$72)))&lt;0,0,IF(D751='Sheet1 (2)'!$C$69,'Sheet1 (2)'!$D$69*('Sheet1 (2)'!$D$72-crack_s_index)/'Sheet1 (2)'!$D$72,IF(shee2!D751='Sheet1 (2)'!$C$70,'Sheet1 (2)'!$D$70*('Sheet1 (2)'!$D$72-crack_s_index)/'Sheet1 (2)'!$D$72,IF(shee2!D751='Sheet1 (2)'!$C$71,'Sheet1 (2)'!$D$71*('Sheet1 (2)'!$D$72-crack_s_index)/'Sheet1 (2)'!$D$72))))</f>
        <v>4.375</v>
      </c>
      <c r="AW751" s="157">
        <f>IF(IF(D751='Sheet1 (2)'!$C$69,'Sheet1 (2)'!$D$69*('Sheet1 (2)'!$D$72-crack_t_index)/'Sheet1 (2)'!$D$72,IF(shee2!D751='Sheet1 (2)'!$C$70,'Sheet1 (2)'!$D$70*('Sheet1 (2)'!$D$72-crack_t_index)/'Sheet1 (2)'!$D$72,IF(shee2!D751='Sheet1 (2)'!$C$71,'Sheet1 (2)'!$D$71*('Sheet1 (2)'!$D$72-crack_t_index)/'Sheet1 (2)'!$D$72)))&lt;0,0,IF(D751='Sheet1 (2)'!$C$69,'Sheet1 (2)'!$D$69*('Sheet1 (2)'!$D$72-crack_t_index)/'Sheet1 (2)'!$D$72,IF(shee2!D751='Sheet1 (2)'!$C$70,'Sheet1 (2)'!$D$70*('Sheet1 (2)'!$D$72-crack_t_index)/'Sheet1 (2)'!$D$72,IF(shee2!D751='Sheet1 (2)'!$C$71,'Sheet1 (2)'!$D$71*('Sheet1 (2)'!$D$72-crack_t_index)/'Sheet1 (2)'!$D$72))))</f>
        <v>5</v>
      </c>
      <c r="AX751" s="157">
        <f>IF(IF(D751='Sheet1 (2)'!$C$69,'Sheet1 (2)'!$D$69*('Sheet1 (2)'!$D$72-rave_index)/'Sheet1 (2)'!$D$72,IF(shee2!D751='Sheet1 (2)'!$C$70,'Sheet1 (2)'!$D$70*('Sheet1 (2)'!$D$72-rave_index)/'Sheet1 (2)'!$D$72,IF(shee2!D751='Sheet1 (2)'!$C$71,'Sheet1 (2)'!$D$71*('Sheet1 (2)'!$D$72-rave_index)/'Sheet1 (2)'!$D$72)))&lt;0,0,IF(D751='Sheet1 (2)'!$C$69,'Sheet1 (2)'!$D$69*('Sheet1 (2)'!$D$72-rave_index)/'Sheet1 (2)'!$D$72,IF(shee2!D751='Sheet1 (2)'!$C$70,'Sheet1 (2)'!$D$70*('Sheet1 (2)'!$D$72-rave_index)/'Sheet1 (2)'!$D$72,IF(shee2!D751='Sheet1 (2)'!$C$71,'Sheet1 (2)'!$D$71*('Sheet1 (2)'!$D$72-rave_index)/'Sheet1 (2)'!$D$72))))</f>
        <v>5</v>
      </c>
      <c r="AY751" s="157">
        <f>IF(IF(D751='Sheet1 (2)'!$C$69,'Sheet1 (2)'!$D$69*('Sheet1 (2)'!$D$72-rough_index)/'Sheet1 (2)'!$D$72,IF(shee2!D751='Sheet1 (2)'!$C$70,'Sheet1 (2)'!$D$70*('Sheet1 (2)'!$D$72-rough_index)/'Sheet1 (2)'!$D$72,IF(shee2!D751='Sheet1 (2)'!$C$71,'Sheet1 (2)'!$D$71*('Sheet1 (2)'!$D$72-rough_index)/'Sheet1 (2)'!$D$72)))&lt;0,0,IF(D751='Sheet1 (2)'!$C$69,'Sheet1 (2)'!$D$69*('Sheet1 (2)'!$D$72-rough_index)/'Sheet1 (2)'!$D$72,IF(shee2!D751='Sheet1 (2)'!$C$70,'Sheet1 (2)'!$D$70*('Sheet1 (2)'!$D$72-rough_index)/'Sheet1 (2)'!$D$72,IF(shee2!D751='Sheet1 (2)'!$C$71,'Sheet1 (2)'!$D$71*('Sheet1 (2)'!$D$72-rough_index)/'Sheet1 (2)'!$D$72))))</f>
        <v>3.3333333333333335</v>
      </c>
      <c r="AZ751" s="159">
        <f>+(AU751*'Sheet1 (2)'!$C$77)+(AV751*'Sheet1 (2)'!$C$78)+(AW751*'Sheet1 (2)'!$C$79)+(AX751*'Sheet1 (2)'!$C$80)+(AY751*'Sheet1 (2)'!$C$81)</f>
        <v>4.2750000000000004</v>
      </c>
      <c r="BA751" s="213" t="str">
        <f t="shared" si="23"/>
        <v>Good</v>
      </c>
      <c r="BE751">
        <f>IF(D751='Sheet1 (2)'!$C$61,'Sheet1 (2)'!$D$61*(counts^2)+'Sheet1 (2)'!$G$61*counts+'Sheet1 (2)'!$J$61,IF(D751='Sheet1 (2)'!$C$62,'Sheet1 (2)'!$D$62*counts+'Sheet1 (2)'!$G$62,IF(D751='Sheet1 (2)'!$C$63,'Sheet1 (2)'!$D$63*counts+'Sheet1 (2)'!$G$63,IF(D751='Sheet1 (2)'!$C$64,'Sheet1 (2)'!$D$64*counts+'Sheet1 (2)'!$G$64))))</f>
        <v>2.0984129299999998</v>
      </c>
    </row>
    <row r="752" spans="1:57" ht="12" customHeight="1">
      <c r="A752" s="145" t="s">
        <v>282</v>
      </c>
      <c r="B752" s="145" t="s">
        <v>76</v>
      </c>
      <c r="C752" s="170">
        <v>892</v>
      </c>
      <c r="D752" s="174" t="s">
        <v>77</v>
      </c>
      <c r="E752" s="171">
        <v>8.1999999999999993</v>
      </c>
      <c r="F752" s="171">
        <v>2.6</v>
      </c>
      <c r="G752" s="171" t="s">
        <v>77</v>
      </c>
      <c r="H752" s="171">
        <v>0.3</v>
      </c>
      <c r="I752" s="171" t="s">
        <v>77</v>
      </c>
      <c r="J752" s="173" t="s">
        <v>78</v>
      </c>
      <c r="K752" s="173" t="s">
        <v>79</v>
      </c>
      <c r="L752" s="169">
        <f>VLOOKUP(CONCATENATE(J752,K752),'Sheet1 (2)'!$J$6:$K$26,2,FALSE)</f>
        <v>18.75</v>
      </c>
      <c r="M752" s="173" t="s">
        <v>82</v>
      </c>
      <c r="N752" s="173" t="s">
        <v>78</v>
      </c>
      <c r="O752" s="168">
        <f>VLOOKUP(CONCATENATE(M752,N752),'Sheet1 (2)'!$L$6:$M$26,2,FALSE)</f>
        <v>5</v>
      </c>
      <c r="P752" s="173" t="s">
        <v>80</v>
      </c>
      <c r="Q752" s="173" t="s">
        <v>80</v>
      </c>
      <c r="R752" s="168">
        <f>VLOOKUP(CONCATENATE(P752,Q752),'Sheet1 (2)'!$N$6:$O$26,2,FALSE)</f>
        <v>0</v>
      </c>
      <c r="S752" s="173" t="s">
        <v>80</v>
      </c>
      <c r="T752" s="173" t="s">
        <v>80</v>
      </c>
      <c r="U752" s="168">
        <f>VLOOKUP(CONCATENATE(S752,T752),'Sheet1 (2)'!$P$6:$Q$26,2,FALSE)</f>
        <v>0</v>
      </c>
      <c r="V752" s="173" t="s">
        <v>80</v>
      </c>
      <c r="W752" s="173" t="s">
        <v>80</v>
      </c>
      <c r="X752" s="168">
        <f>VLOOKUP(CONCATENATE(V752,W752),'Sheet1 (2)'!$R$6:$S$26,2,FALSE)</f>
        <v>0</v>
      </c>
      <c r="Y752" s="173" t="s">
        <v>80</v>
      </c>
      <c r="Z752" s="173" t="s">
        <v>80</v>
      </c>
      <c r="AA752" s="168">
        <f>VLOOKUP(CONCATENATE(Y752,Z752),'Sheet1 (2)'!$T$6:$U$26,2,FALSE)</f>
        <v>0</v>
      </c>
      <c r="AB752" s="173" t="s">
        <v>80</v>
      </c>
      <c r="AC752" s="173" t="s">
        <v>80</v>
      </c>
      <c r="AD752" s="168">
        <f>VLOOKUP(CONCATENATE(AB752,AC752),'Sheet1 (2)'!$X$6:$Y$26,2,FALSE)</f>
        <v>0</v>
      </c>
      <c r="AE752" s="173" t="s">
        <v>82</v>
      </c>
      <c r="AF752" s="173" t="s">
        <v>81</v>
      </c>
      <c r="AG752" s="168">
        <f>VLOOKUP(CONCATENATE(AE752,AF752),'Sheet1 (2)'!$Z$6:$AA$26,2,FALSE)</f>
        <v>66</v>
      </c>
      <c r="AH752" s="172"/>
      <c r="AI752" s="175"/>
      <c r="AJ752" s="140"/>
      <c r="AK752" s="176" t="s">
        <v>282</v>
      </c>
      <c r="AL752" s="176" t="s">
        <v>76</v>
      </c>
      <c r="AM752" s="170">
        <f t="shared" si="22"/>
        <v>892</v>
      </c>
      <c r="AN752" s="147"/>
      <c r="AO752" s="155"/>
      <c r="AP752" s="156"/>
      <c r="AQ752" s="157">
        <v>1.7015107979999999</v>
      </c>
      <c r="AR752" s="158"/>
      <c r="AS752" s="145">
        <f>LOOKUP(rufmkm,'Sheet1 (2)'!$V$62:$V$71,'Sheet1 (2)'!$W$62:$W$71)</f>
        <v>20</v>
      </c>
      <c r="AT752" s="140"/>
      <c r="AU752" s="157">
        <f>IF(IF(D752='Sheet1 (2)'!$C$69,'Sheet1 (2)'!$D$69*('Sheet1 (2)'!$D$72-rut_index)/'Sheet1 (2)'!$D$72,IF(shee2!D752='Sheet1 (2)'!$C$70,'Sheet1 (2)'!$D$70*('Sheet1 (2)'!$D$72-rut_index)/'Sheet1 (2)'!$D$72,IF(shee2!D752='Sheet1 (2)'!$C$71,'Sheet1 (2)'!$D$71*('Sheet1 (2)'!$D$72-rut_index)/'Sheet1 (2)'!$D$72)))&lt;0,0,IF(D752='Sheet1 (2)'!$C$69,'Sheet1 (2)'!$D$69*('Sheet1 (2)'!$D$72-rut_index)/'Sheet1 (2)'!$D$72,IF(shee2!D752='Sheet1 (2)'!$C$70,'Sheet1 (2)'!$D$70*('Sheet1 (2)'!$D$72-rut_index)/'Sheet1 (2)'!$D$72,IF(shee2!D752='Sheet1 (2)'!$C$71,'Sheet1 (2)'!$D$71*('Sheet1 (2)'!$D$72-rut_index)/'Sheet1 (2)'!$D$72))))</f>
        <v>3.4375</v>
      </c>
      <c r="AV752" s="157">
        <f>IF(IF(D752='Sheet1 (2)'!$C$69,'Sheet1 (2)'!$D$69*('Sheet1 (2)'!$D$72-crack_s_index)/'Sheet1 (2)'!$D$72,IF(shee2!D752='Sheet1 (2)'!$C$70,'Sheet1 (2)'!$D$70*('Sheet1 (2)'!$D$72-crack_s_index)/'Sheet1 (2)'!$D$72,IF(shee2!D752='Sheet1 (2)'!$C$71,'Sheet1 (2)'!$D$71*('Sheet1 (2)'!$D$72-crack_s_index)/'Sheet1 (2)'!$D$72)))&lt;0,0,IF(D752='Sheet1 (2)'!$C$69,'Sheet1 (2)'!$D$69*('Sheet1 (2)'!$D$72-crack_s_index)/'Sheet1 (2)'!$D$72,IF(shee2!D752='Sheet1 (2)'!$C$70,'Sheet1 (2)'!$D$70*('Sheet1 (2)'!$D$72-crack_s_index)/'Sheet1 (2)'!$D$72,IF(shee2!D752='Sheet1 (2)'!$C$71,'Sheet1 (2)'!$D$71*('Sheet1 (2)'!$D$72-crack_s_index)/'Sheet1 (2)'!$D$72))))</f>
        <v>4.583333333333333</v>
      </c>
      <c r="AW752" s="157">
        <f>IF(IF(D752='Sheet1 (2)'!$C$69,'Sheet1 (2)'!$D$69*('Sheet1 (2)'!$D$72-crack_t_index)/'Sheet1 (2)'!$D$72,IF(shee2!D752='Sheet1 (2)'!$C$70,'Sheet1 (2)'!$D$70*('Sheet1 (2)'!$D$72-crack_t_index)/'Sheet1 (2)'!$D$72,IF(shee2!D752='Sheet1 (2)'!$C$71,'Sheet1 (2)'!$D$71*('Sheet1 (2)'!$D$72-crack_t_index)/'Sheet1 (2)'!$D$72)))&lt;0,0,IF(D752='Sheet1 (2)'!$C$69,'Sheet1 (2)'!$D$69*('Sheet1 (2)'!$D$72-crack_t_index)/'Sheet1 (2)'!$D$72,IF(shee2!D752='Sheet1 (2)'!$C$70,'Sheet1 (2)'!$D$70*('Sheet1 (2)'!$D$72-crack_t_index)/'Sheet1 (2)'!$D$72,IF(shee2!D752='Sheet1 (2)'!$C$71,'Sheet1 (2)'!$D$71*('Sheet1 (2)'!$D$72-crack_t_index)/'Sheet1 (2)'!$D$72))))</f>
        <v>5</v>
      </c>
      <c r="AX752" s="157">
        <f>IF(IF(D752='Sheet1 (2)'!$C$69,'Sheet1 (2)'!$D$69*('Sheet1 (2)'!$D$72-rave_index)/'Sheet1 (2)'!$D$72,IF(shee2!D752='Sheet1 (2)'!$C$70,'Sheet1 (2)'!$D$70*('Sheet1 (2)'!$D$72-rave_index)/'Sheet1 (2)'!$D$72,IF(shee2!D752='Sheet1 (2)'!$C$71,'Sheet1 (2)'!$D$71*('Sheet1 (2)'!$D$72-rave_index)/'Sheet1 (2)'!$D$72)))&lt;0,0,IF(D752='Sheet1 (2)'!$C$69,'Sheet1 (2)'!$D$69*('Sheet1 (2)'!$D$72-rave_index)/'Sheet1 (2)'!$D$72,IF(shee2!D752='Sheet1 (2)'!$C$70,'Sheet1 (2)'!$D$70*('Sheet1 (2)'!$D$72-rave_index)/'Sheet1 (2)'!$D$72,IF(shee2!D752='Sheet1 (2)'!$C$71,'Sheet1 (2)'!$D$71*('Sheet1 (2)'!$D$72-rave_index)/'Sheet1 (2)'!$D$72))))</f>
        <v>5</v>
      </c>
      <c r="AY752" s="157">
        <f>IF(IF(D752='Sheet1 (2)'!$C$69,'Sheet1 (2)'!$D$69*('Sheet1 (2)'!$D$72-rough_index)/'Sheet1 (2)'!$D$72,IF(shee2!D752='Sheet1 (2)'!$C$70,'Sheet1 (2)'!$D$70*('Sheet1 (2)'!$D$72-rough_index)/'Sheet1 (2)'!$D$72,IF(shee2!D752='Sheet1 (2)'!$C$71,'Sheet1 (2)'!$D$71*('Sheet1 (2)'!$D$72-rough_index)/'Sheet1 (2)'!$D$72)))&lt;0,0,IF(D752='Sheet1 (2)'!$C$69,'Sheet1 (2)'!$D$69*('Sheet1 (2)'!$D$72-rough_index)/'Sheet1 (2)'!$D$72,IF(shee2!D752='Sheet1 (2)'!$C$70,'Sheet1 (2)'!$D$70*('Sheet1 (2)'!$D$72-rough_index)/'Sheet1 (2)'!$D$72,IF(shee2!D752='Sheet1 (2)'!$C$71,'Sheet1 (2)'!$D$71*('Sheet1 (2)'!$D$72-rough_index)/'Sheet1 (2)'!$D$72))))</f>
        <v>3.3333333333333335</v>
      </c>
      <c r="AZ752" s="159">
        <f>+(AU752*'Sheet1 (2)'!$C$77)+(AV752*'Sheet1 (2)'!$C$78)+(AW752*'Sheet1 (2)'!$C$79)+(AX752*'Sheet1 (2)'!$C$80)+(AY752*'Sheet1 (2)'!$C$81)</f>
        <v>4.0374999999999996</v>
      </c>
      <c r="BA752" s="213" t="str">
        <f t="shared" si="23"/>
        <v>Good</v>
      </c>
      <c r="BE752">
        <f>IF(D752='Sheet1 (2)'!$C$61,'Sheet1 (2)'!$D$61*(counts^2)+'Sheet1 (2)'!$G$61*counts+'Sheet1 (2)'!$J$61,IF(D752='Sheet1 (2)'!$C$62,'Sheet1 (2)'!$D$62*counts+'Sheet1 (2)'!$G$62,IF(D752='Sheet1 (2)'!$C$63,'Sheet1 (2)'!$D$63*counts+'Sheet1 (2)'!$G$63,IF(D752='Sheet1 (2)'!$C$64,'Sheet1 (2)'!$D$64*counts+'Sheet1 (2)'!$G$64))))</f>
        <v>2.0984129299999998</v>
      </c>
    </row>
    <row r="753" spans="1:57" ht="12" customHeight="1">
      <c r="A753" s="145" t="s">
        <v>282</v>
      </c>
      <c r="B753" s="145" t="s">
        <v>76</v>
      </c>
      <c r="C753" s="170">
        <v>893</v>
      </c>
      <c r="D753" s="174" t="s">
        <v>77</v>
      </c>
      <c r="E753" s="171">
        <v>8.1999999999999993</v>
      </c>
      <c r="F753" s="171">
        <v>2.6</v>
      </c>
      <c r="G753" s="171" t="s">
        <v>77</v>
      </c>
      <c r="H753" s="171">
        <v>0.3</v>
      </c>
      <c r="I753" s="171" t="s">
        <v>77</v>
      </c>
      <c r="J753" s="173" t="s">
        <v>78</v>
      </c>
      <c r="K753" s="173" t="s">
        <v>79</v>
      </c>
      <c r="L753" s="169">
        <f>VLOOKUP(CONCATENATE(J753,K753),'Sheet1 (2)'!$J$6:$K$26,2,FALSE)</f>
        <v>18.75</v>
      </c>
      <c r="M753" s="173" t="s">
        <v>82</v>
      </c>
      <c r="N753" s="173" t="s">
        <v>78</v>
      </c>
      <c r="O753" s="168">
        <f>VLOOKUP(CONCATENATE(M753,N753),'Sheet1 (2)'!$L$6:$M$26,2,FALSE)</f>
        <v>5</v>
      </c>
      <c r="P753" s="173" t="s">
        <v>80</v>
      </c>
      <c r="Q753" s="173" t="s">
        <v>80</v>
      </c>
      <c r="R753" s="168">
        <f>VLOOKUP(CONCATENATE(P753,Q753),'Sheet1 (2)'!$N$6:$O$26,2,FALSE)</f>
        <v>0</v>
      </c>
      <c r="S753" s="173" t="s">
        <v>80</v>
      </c>
      <c r="T753" s="173" t="s">
        <v>80</v>
      </c>
      <c r="U753" s="168">
        <f>VLOOKUP(CONCATENATE(S753,T753),'Sheet1 (2)'!$P$6:$Q$26,2,FALSE)</f>
        <v>0</v>
      </c>
      <c r="V753" s="173" t="s">
        <v>80</v>
      </c>
      <c r="W753" s="173" t="s">
        <v>80</v>
      </c>
      <c r="X753" s="168">
        <f>VLOOKUP(CONCATENATE(V753,W753),'Sheet1 (2)'!$R$6:$S$26,2,FALSE)</f>
        <v>0</v>
      </c>
      <c r="Y753" s="173" t="s">
        <v>80</v>
      </c>
      <c r="Z753" s="173" t="s">
        <v>80</v>
      </c>
      <c r="AA753" s="168">
        <f>VLOOKUP(CONCATENATE(Y753,Z753),'Sheet1 (2)'!$T$6:$U$26,2,FALSE)</f>
        <v>0</v>
      </c>
      <c r="AB753" s="173" t="s">
        <v>80</v>
      </c>
      <c r="AC753" s="173" t="s">
        <v>80</v>
      </c>
      <c r="AD753" s="168">
        <f>VLOOKUP(CONCATENATE(AB753,AC753),'Sheet1 (2)'!$X$6:$Y$26,2,FALSE)</f>
        <v>0</v>
      </c>
      <c r="AE753" s="173" t="s">
        <v>82</v>
      </c>
      <c r="AF753" s="173" t="s">
        <v>81</v>
      </c>
      <c r="AG753" s="168">
        <f>VLOOKUP(CONCATENATE(AE753,AF753),'Sheet1 (2)'!$Z$6:$AA$26,2,FALSE)</f>
        <v>66</v>
      </c>
      <c r="AH753" s="172"/>
      <c r="AI753" s="175"/>
      <c r="AJ753" s="140"/>
      <c r="AK753" s="176" t="s">
        <v>282</v>
      </c>
      <c r="AL753" s="176" t="s">
        <v>76</v>
      </c>
      <c r="AM753" s="170">
        <f t="shared" si="22"/>
        <v>893</v>
      </c>
      <c r="AN753" s="147"/>
      <c r="AO753" s="155"/>
      <c r="AP753" s="156"/>
      <c r="AQ753" s="157">
        <v>1.5729763191999999</v>
      </c>
      <c r="AR753" s="158"/>
      <c r="AS753" s="145">
        <f>LOOKUP(rufmkm,'Sheet1 (2)'!$V$62:$V$71,'Sheet1 (2)'!$W$62:$W$71)</f>
        <v>20</v>
      </c>
      <c r="AT753" s="140"/>
      <c r="AU753" s="157">
        <f>IF(IF(D753='Sheet1 (2)'!$C$69,'Sheet1 (2)'!$D$69*('Sheet1 (2)'!$D$72-rut_index)/'Sheet1 (2)'!$D$72,IF(shee2!D753='Sheet1 (2)'!$C$70,'Sheet1 (2)'!$D$70*('Sheet1 (2)'!$D$72-rut_index)/'Sheet1 (2)'!$D$72,IF(shee2!D753='Sheet1 (2)'!$C$71,'Sheet1 (2)'!$D$71*('Sheet1 (2)'!$D$72-rut_index)/'Sheet1 (2)'!$D$72)))&lt;0,0,IF(D753='Sheet1 (2)'!$C$69,'Sheet1 (2)'!$D$69*('Sheet1 (2)'!$D$72-rut_index)/'Sheet1 (2)'!$D$72,IF(shee2!D753='Sheet1 (2)'!$C$70,'Sheet1 (2)'!$D$70*('Sheet1 (2)'!$D$72-rut_index)/'Sheet1 (2)'!$D$72,IF(shee2!D753='Sheet1 (2)'!$C$71,'Sheet1 (2)'!$D$71*('Sheet1 (2)'!$D$72-rut_index)/'Sheet1 (2)'!$D$72))))</f>
        <v>3.4375</v>
      </c>
      <c r="AV753" s="157">
        <f>IF(IF(D753='Sheet1 (2)'!$C$69,'Sheet1 (2)'!$D$69*('Sheet1 (2)'!$D$72-crack_s_index)/'Sheet1 (2)'!$D$72,IF(shee2!D753='Sheet1 (2)'!$C$70,'Sheet1 (2)'!$D$70*('Sheet1 (2)'!$D$72-crack_s_index)/'Sheet1 (2)'!$D$72,IF(shee2!D753='Sheet1 (2)'!$C$71,'Sheet1 (2)'!$D$71*('Sheet1 (2)'!$D$72-crack_s_index)/'Sheet1 (2)'!$D$72)))&lt;0,0,IF(D753='Sheet1 (2)'!$C$69,'Sheet1 (2)'!$D$69*('Sheet1 (2)'!$D$72-crack_s_index)/'Sheet1 (2)'!$D$72,IF(shee2!D753='Sheet1 (2)'!$C$70,'Sheet1 (2)'!$D$70*('Sheet1 (2)'!$D$72-crack_s_index)/'Sheet1 (2)'!$D$72,IF(shee2!D753='Sheet1 (2)'!$C$71,'Sheet1 (2)'!$D$71*('Sheet1 (2)'!$D$72-crack_s_index)/'Sheet1 (2)'!$D$72))))</f>
        <v>4.583333333333333</v>
      </c>
      <c r="AW753" s="157">
        <f>IF(IF(D753='Sheet1 (2)'!$C$69,'Sheet1 (2)'!$D$69*('Sheet1 (2)'!$D$72-crack_t_index)/'Sheet1 (2)'!$D$72,IF(shee2!D753='Sheet1 (2)'!$C$70,'Sheet1 (2)'!$D$70*('Sheet1 (2)'!$D$72-crack_t_index)/'Sheet1 (2)'!$D$72,IF(shee2!D753='Sheet1 (2)'!$C$71,'Sheet1 (2)'!$D$71*('Sheet1 (2)'!$D$72-crack_t_index)/'Sheet1 (2)'!$D$72)))&lt;0,0,IF(D753='Sheet1 (2)'!$C$69,'Sheet1 (2)'!$D$69*('Sheet1 (2)'!$D$72-crack_t_index)/'Sheet1 (2)'!$D$72,IF(shee2!D753='Sheet1 (2)'!$C$70,'Sheet1 (2)'!$D$70*('Sheet1 (2)'!$D$72-crack_t_index)/'Sheet1 (2)'!$D$72,IF(shee2!D753='Sheet1 (2)'!$C$71,'Sheet1 (2)'!$D$71*('Sheet1 (2)'!$D$72-crack_t_index)/'Sheet1 (2)'!$D$72))))</f>
        <v>5</v>
      </c>
      <c r="AX753" s="157">
        <f>IF(IF(D753='Sheet1 (2)'!$C$69,'Sheet1 (2)'!$D$69*('Sheet1 (2)'!$D$72-rave_index)/'Sheet1 (2)'!$D$72,IF(shee2!D753='Sheet1 (2)'!$C$70,'Sheet1 (2)'!$D$70*('Sheet1 (2)'!$D$72-rave_index)/'Sheet1 (2)'!$D$72,IF(shee2!D753='Sheet1 (2)'!$C$71,'Sheet1 (2)'!$D$71*('Sheet1 (2)'!$D$72-rave_index)/'Sheet1 (2)'!$D$72)))&lt;0,0,IF(D753='Sheet1 (2)'!$C$69,'Sheet1 (2)'!$D$69*('Sheet1 (2)'!$D$72-rave_index)/'Sheet1 (2)'!$D$72,IF(shee2!D753='Sheet1 (2)'!$C$70,'Sheet1 (2)'!$D$70*('Sheet1 (2)'!$D$72-rave_index)/'Sheet1 (2)'!$D$72,IF(shee2!D753='Sheet1 (2)'!$C$71,'Sheet1 (2)'!$D$71*('Sheet1 (2)'!$D$72-rave_index)/'Sheet1 (2)'!$D$72))))</f>
        <v>5</v>
      </c>
      <c r="AY753" s="157">
        <f>IF(IF(D753='Sheet1 (2)'!$C$69,'Sheet1 (2)'!$D$69*('Sheet1 (2)'!$D$72-rough_index)/'Sheet1 (2)'!$D$72,IF(shee2!D753='Sheet1 (2)'!$C$70,'Sheet1 (2)'!$D$70*('Sheet1 (2)'!$D$72-rough_index)/'Sheet1 (2)'!$D$72,IF(shee2!D753='Sheet1 (2)'!$C$71,'Sheet1 (2)'!$D$71*('Sheet1 (2)'!$D$72-rough_index)/'Sheet1 (2)'!$D$72)))&lt;0,0,IF(D753='Sheet1 (2)'!$C$69,'Sheet1 (2)'!$D$69*('Sheet1 (2)'!$D$72-rough_index)/'Sheet1 (2)'!$D$72,IF(shee2!D753='Sheet1 (2)'!$C$70,'Sheet1 (2)'!$D$70*('Sheet1 (2)'!$D$72-rough_index)/'Sheet1 (2)'!$D$72,IF(shee2!D753='Sheet1 (2)'!$C$71,'Sheet1 (2)'!$D$71*('Sheet1 (2)'!$D$72-rough_index)/'Sheet1 (2)'!$D$72))))</f>
        <v>3.3333333333333335</v>
      </c>
      <c r="AZ753" s="159">
        <f>+(AU753*'Sheet1 (2)'!$C$77)+(AV753*'Sheet1 (2)'!$C$78)+(AW753*'Sheet1 (2)'!$C$79)+(AX753*'Sheet1 (2)'!$C$80)+(AY753*'Sheet1 (2)'!$C$81)</f>
        <v>4.0374999999999996</v>
      </c>
      <c r="BA753" s="213" t="str">
        <f t="shared" si="23"/>
        <v>Good</v>
      </c>
      <c r="BE753">
        <f>IF(D753='Sheet1 (2)'!$C$61,'Sheet1 (2)'!$D$61*(counts^2)+'Sheet1 (2)'!$G$61*counts+'Sheet1 (2)'!$J$61,IF(D753='Sheet1 (2)'!$C$62,'Sheet1 (2)'!$D$62*counts+'Sheet1 (2)'!$G$62,IF(D753='Sheet1 (2)'!$C$63,'Sheet1 (2)'!$D$63*counts+'Sheet1 (2)'!$G$63,IF(D753='Sheet1 (2)'!$C$64,'Sheet1 (2)'!$D$64*counts+'Sheet1 (2)'!$G$64))))</f>
        <v>2.0984129299999998</v>
      </c>
    </row>
    <row r="754" spans="1:57" ht="12" customHeight="1">
      <c r="A754" s="145" t="s">
        <v>282</v>
      </c>
      <c r="B754" s="145" t="s">
        <v>76</v>
      </c>
      <c r="C754" s="170">
        <v>894</v>
      </c>
      <c r="D754" s="174" t="s">
        <v>77</v>
      </c>
      <c r="E754" s="171">
        <v>8.1999999999999993</v>
      </c>
      <c r="F754" s="171">
        <v>2.6</v>
      </c>
      <c r="G754" s="171" t="s">
        <v>77</v>
      </c>
      <c r="H754" s="171">
        <v>0.3</v>
      </c>
      <c r="I754" s="171" t="s">
        <v>77</v>
      </c>
      <c r="J754" s="173" t="s">
        <v>80</v>
      </c>
      <c r="K754" s="173" t="s">
        <v>80</v>
      </c>
      <c r="L754" s="169">
        <f>VLOOKUP(CONCATENATE(J754,K754),'Sheet1 (2)'!$J$6:$K$26,2,FALSE)</f>
        <v>0</v>
      </c>
      <c r="M754" s="173" t="s">
        <v>83</v>
      </c>
      <c r="N754" s="173" t="s">
        <v>82</v>
      </c>
      <c r="O754" s="168">
        <f>VLOOKUP(CONCATENATE(M754,N754),'Sheet1 (2)'!$L$6:$M$26,2,FALSE)</f>
        <v>18.75</v>
      </c>
      <c r="P754" s="173" t="s">
        <v>80</v>
      </c>
      <c r="Q754" s="173" t="s">
        <v>80</v>
      </c>
      <c r="R754" s="168">
        <f>VLOOKUP(CONCATENATE(P754,Q754),'Sheet1 (2)'!$N$6:$O$26,2,FALSE)</f>
        <v>0</v>
      </c>
      <c r="S754" s="173" t="s">
        <v>80</v>
      </c>
      <c r="T754" s="173" t="s">
        <v>80</v>
      </c>
      <c r="U754" s="168">
        <f>VLOOKUP(CONCATENATE(S754,T754),'Sheet1 (2)'!$P$6:$Q$26,2,FALSE)</f>
        <v>0</v>
      </c>
      <c r="V754" s="173" t="s">
        <v>80</v>
      </c>
      <c r="W754" s="173" t="s">
        <v>80</v>
      </c>
      <c r="X754" s="168">
        <f>VLOOKUP(CONCATENATE(V754,W754),'Sheet1 (2)'!$R$6:$S$26,2,FALSE)</f>
        <v>0</v>
      </c>
      <c r="Y754" s="173" t="s">
        <v>80</v>
      </c>
      <c r="Z754" s="173" t="s">
        <v>80</v>
      </c>
      <c r="AA754" s="168">
        <f>VLOOKUP(CONCATENATE(Y754,Z754),'Sheet1 (2)'!$T$6:$U$26,2,FALSE)</f>
        <v>0</v>
      </c>
      <c r="AB754" s="173" t="s">
        <v>80</v>
      </c>
      <c r="AC754" s="173" t="s">
        <v>80</v>
      </c>
      <c r="AD754" s="168">
        <f>VLOOKUP(CONCATENATE(AB754,AC754),'Sheet1 (2)'!$X$6:$Y$26,2,FALSE)</f>
        <v>0</v>
      </c>
      <c r="AE754" s="173" t="s">
        <v>82</v>
      </c>
      <c r="AF754" s="173" t="s">
        <v>81</v>
      </c>
      <c r="AG754" s="168">
        <f>VLOOKUP(CONCATENATE(AE754,AF754),'Sheet1 (2)'!$Z$6:$AA$26,2,FALSE)</f>
        <v>66</v>
      </c>
      <c r="AH754" s="172"/>
      <c r="AI754" s="175"/>
      <c r="AJ754" s="140"/>
      <c r="AK754" s="176" t="s">
        <v>282</v>
      </c>
      <c r="AL754" s="176" t="s">
        <v>76</v>
      </c>
      <c r="AM754" s="170">
        <f t="shared" si="22"/>
        <v>894</v>
      </c>
      <c r="AN754" s="147"/>
      <c r="AO754" s="155"/>
      <c r="AP754" s="156"/>
      <c r="AQ754" s="157">
        <v>2.4392368298</v>
      </c>
      <c r="AR754" s="158"/>
      <c r="AS754" s="145">
        <f>LOOKUP(rufmkm,'Sheet1 (2)'!$V$62:$V$71,'Sheet1 (2)'!$W$62:$W$71)</f>
        <v>30</v>
      </c>
      <c r="AT754" s="140"/>
      <c r="AU754" s="157">
        <f>IF(IF(D754='Sheet1 (2)'!$C$69,'Sheet1 (2)'!$D$69*('Sheet1 (2)'!$D$72-rut_index)/'Sheet1 (2)'!$D$72,IF(shee2!D754='Sheet1 (2)'!$C$70,'Sheet1 (2)'!$D$70*('Sheet1 (2)'!$D$72-rut_index)/'Sheet1 (2)'!$D$72,IF(shee2!D754='Sheet1 (2)'!$C$71,'Sheet1 (2)'!$D$71*('Sheet1 (2)'!$D$72-rut_index)/'Sheet1 (2)'!$D$72)))&lt;0,0,IF(D754='Sheet1 (2)'!$C$69,'Sheet1 (2)'!$D$69*('Sheet1 (2)'!$D$72-rut_index)/'Sheet1 (2)'!$D$72,IF(shee2!D754='Sheet1 (2)'!$C$70,'Sheet1 (2)'!$D$70*('Sheet1 (2)'!$D$72-rut_index)/'Sheet1 (2)'!$D$72,IF(shee2!D754='Sheet1 (2)'!$C$71,'Sheet1 (2)'!$D$71*('Sheet1 (2)'!$D$72-rut_index)/'Sheet1 (2)'!$D$72))))</f>
        <v>5</v>
      </c>
      <c r="AV754" s="157">
        <f>IF(IF(D754='Sheet1 (2)'!$C$69,'Sheet1 (2)'!$D$69*('Sheet1 (2)'!$D$72-crack_s_index)/'Sheet1 (2)'!$D$72,IF(shee2!D754='Sheet1 (2)'!$C$70,'Sheet1 (2)'!$D$70*('Sheet1 (2)'!$D$72-crack_s_index)/'Sheet1 (2)'!$D$72,IF(shee2!D754='Sheet1 (2)'!$C$71,'Sheet1 (2)'!$D$71*('Sheet1 (2)'!$D$72-crack_s_index)/'Sheet1 (2)'!$D$72)))&lt;0,0,IF(D754='Sheet1 (2)'!$C$69,'Sheet1 (2)'!$D$69*('Sheet1 (2)'!$D$72-crack_s_index)/'Sheet1 (2)'!$D$72,IF(shee2!D754='Sheet1 (2)'!$C$70,'Sheet1 (2)'!$D$70*('Sheet1 (2)'!$D$72-crack_s_index)/'Sheet1 (2)'!$D$72,IF(shee2!D754='Sheet1 (2)'!$C$71,'Sheet1 (2)'!$D$71*('Sheet1 (2)'!$D$72-crack_s_index)/'Sheet1 (2)'!$D$72))))</f>
        <v>3.4375</v>
      </c>
      <c r="AW754" s="157">
        <f>IF(IF(D754='Sheet1 (2)'!$C$69,'Sheet1 (2)'!$D$69*('Sheet1 (2)'!$D$72-crack_t_index)/'Sheet1 (2)'!$D$72,IF(shee2!D754='Sheet1 (2)'!$C$70,'Sheet1 (2)'!$D$70*('Sheet1 (2)'!$D$72-crack_t_index)/'Sheet1 (2)'!$D$72,IF(shee2!D754='Sheet1 (2)'!$C$71,'Sheet1 (2)'!$D$71*('Sheet1 (2)'!$D$72-crack_t_index)/'Sheet1 (2)'!$D$72)))&lt;0,0,IF(D754='Sheet1 (2)'!$C$69,'Sheet1 (2)'!$D$69*('Sheet1 (2)'!$D$72-crack_t_index)/'Sheet1 (2)'!$D$72,IF(shee2!D754='Sheet1 (2)'!$C$70,'Sheet1 (2)'!$D$70*('Sheet1 (2)'!$D$72-crack_t_index)/'Sheet1 (2)'!$D$72,IF(shee2!D754='Sheet1 (2)'!$C$71,'Sheet1 (2)'!$D$71*('Sheet1 (2)'!$D$72-crack_t_index)/'Sheet1 (2)'!$D$72))))</f>
        <v>5</v>
      </c>
      <c r="AX754" s="157">
        <f>IF(IF(D754='Sheet1 (2)'!$C$69,'Sheet1 (2)'!$D$69*('Sheet1 (2)'!$D$72-rave_index)/'Sheet1 (2)'!$D$72,IF(shee2!D754='Sheet1 (2)'!$C$70,'Sheet1 (2)'!$D$70*('Sheet1 (2)'!$D$72-rave_index)/'Sheet1 (2)'!$D$72,IF(shee2!D754='Sheet1 (2)'!$C$71,'Sheet1 (2)'!$D$71*('Sheet1 (2)'!$D$72-rave_index)/'Sheet1 (2)'!$D$72)))&lt;0,0,IF(D754='Sheet1 (2)'!$C$69,'Sheet1 (2)'!$D$69*('Sheet1 (2)'!$D$72-rave_index)/'Sheet1 (2)'!$D$72,IF(shee2!D754='Sheet1 (2)'!$C$70,'Sheet1 (2)'!$D$70*('Sheet1 (2)'!$D$72-rave_index)/'Sheet1 (2)'!$D$72,IF(shee2!D754='Sheet1 (2)'!$C$71,'Sheet1 (2)'!$D$71*('Sheet1 (2)'!$D$72-rave_index)/'Sheet1 (2)'!$D$72))))</f>
        <v>5</v>
      </c>
      <c r="AY754" s="157">
        <f>IF(IF(D754='Sheet1 (2)'!$C$69,'Sheet1 (2)'!$D$69*('Sheet1 (2)'!$D$72-rough_index)/'Sheet1 (2)'!$D$72,IF(shee2!D754='Sheet1 (2)'!$C$70,'Sheet1 (2)'!$D$70*('Sheet1 (2)'!$D$72-rough_index)/'Sheet1 (2)'!$D$72,IF(shee2!D754='Sheet1 (2)'!$C$71,'Sheet1 (2)'!$D$71*('Sheet1 (2)'!$D$72-rough_index)/'Sheet1 (2)'!$D$72)))&lt;0,0,IF(D754='Sheet1 (2)'!$C$69,'Sheet1 (2)'!$D$69*('Sheet1 (2)'!$D$72-rough_index)/'Sheet1 (2)'!$D$72,IF(shee2!D754='Sheet1 (2)'!$C$70,'Sheet1 (2)'!$D$70*('Sheet1 (2)'!$D$72-rough_index)/'Sheet1 (2)'!$D$72,IF(shee2!D754='Sheet1 (2)'!$C$71,'Sheet1 (2)'!$D$71*('Sheet1 (2)'!$D$72-rough_index)/'Sheet1 (2)'!$D$72))))</f>
        <v>2.5</v>
      </c>
      <c r="AZ754" s="159">
        <f>+(AU754*'Sheet1 (2)'!$C$77)+(AV754*'Sheet1 (2)'!$C$78)+(AW754*'Sheet1 (2)'!$C$79)+(AX754*'Sheet1 (2)'!$C$80)+(AY754*'Sheet1 (2)'!$C$81)</f>
        <v>3.6875</v>
      </c>
      <c r="BA754" s="213" t="str">
        <f t="shared" si="23"/>
        <v>Fair</v>
      </c>
      <c r="BE754">
        <f>IF(D754='Sheet1 (2)'!$C$61,'Sheet1 (2)'!$D$61*(counts^2)+'Sheet1 (2)'!$G$61*counts+'Sheet1 (2)'!$J$61,IF(D754='Sheet1 (2)'!$C$62,'Sheet1 (2)'!$D$62*counts+'Sheet1 (2)'!$G$62,IF(D754='Sheet1 (2)'!$C$63,'Sheet1 (2)'!$D$63*counts+'Sheet1 (2)'!$G$63,IF(D754='Sheet1 (2)'!$C$64,'Sheet1 (2)'!$D$64*counts+'Sheet1 (2)'!$G$64))))</f>
        <v>2.0984129299999998</v>
      </c>
    </row>
    <row r="755" spans="1:57" ht="12" customHeight="1">
      <c r="A755" s="145" t="s">
        <v>282</v>
      </c>
      <c r="B755" s="145" t="s">
        <v>76</v>
      </c>
      <c r="C755" s="170">
        <v>895</v>
      </c>
      <c r="D755" s="174" t="s">
        <v>77</v>
      </c>
      <c r="E755" s="171">
        <v>8.1999999999999993</v>
      </c>
      <c r="F755" s="171">
        <v>2.6</v>
      </c>
      <c r="G755" s="171" t="s">
        <v>77</v>
      </c>
      <c r="H755" s="171">
        <v>0.3</v>
      </c>
      <c r="I755" s="171" t="s">
        <v>77</v>
      </c>
      <c r="J755" s="173" t="s">
        <v>80</v>
      </c>
      <c r="K755" s="173" t="s">
        <v>80</v>
      </c>
      <c r="L755" s="169">
        <f>VLOOKUP(CONCATENATE(J755,K755),'Sheet1 (2)'!$J$6:$K$26,2,FALSE)</f>
        <v>0</v>
      </c>
      <c r="M755" s="173" t="s">
        <v>80</v>
      </c>
      <c r="N755" s="173" t="s">
        <v>80</v>
      </c>
      <c r="O755" s="168">
        <f>VLOOKUP(CONCATENATE(M755,N755),'Sheet1 (2)'!$L$6:$M$26,2,FALSE)</f>
        <v>0</v>
      </c>
      <c r="P755" s="173" t="s">
        <v>80</v>
      </c>
      <c r="Q755" s="173" t="s">
        <v>80</v>
      </c>
      <c r="R755" s="168">
        <f>VLOOKUP(CONCATENATE(P755,Q755),'Sheet1 (2)'!$N$6:$O$26,2,FALSE)</f>
        <v>0</v>
      </c>
      <c r="S755" s="173" t="s">
        <v>80</v>
      </c>
      <c r="T755" s="173" t="s">
        <v>80</v>
      </c>
      <c r="U755" s="168">
        <f>VLOOKUP(CONCATENATE(S755,T755),'Sheet1 (2)'!$P$6:$Q$26,2,FALSE)</f>
        <v>0</v>
      </c>
      <c r="V755" s="173" t="s">
        <v>82</v>
      </c>
      <c r="W755" s="173" t="s">
        <v>81</v>
      </c>
      <c r="X755" s="168">
        <f>VLOOKUP(CONCATENATE(V755,W755),'Sheet1 (2)'!$R$6:$S$26,2,FALSE)</f>
        <v>50</v>
      </c>
      <c r="Y755" s="173" t="s">
        <v>80</v>
      </c>
      <c r="Z755" s="173" t="s">
        <v>80</v>
      </c>
      <c r="AA755" s="168">
        <f>VLOOKUP(CONCATENATE(Y755,Z755),'Sheet1 (2)'!$T$6:$U$26,2,FALSE)</f>
        <v>0</v>
      </c>
      <c r="AB755" s="173" t="s">
        <v>80</v>
      </c>
      <c r="AC755" s="173" t="s">
        <v>80</v>
      </c>
      <c r="AD755" s="168">
        <f>VLOOKUP(CONCATENATE(AB755,AC755),'Sheet1 (2)'!$X$6:$Y$26,2,FALSE)</f>
        <v>0</v>
      </c>
      <c r="AE755" s="173" t="s">
        <v>82</v>
      </c>
      <c r="AF755" s="173" t="s">
        <v>81</v>
      </c>
      <c r="AG755" s="168">
        <f>VLOOKUP(CONCATENATE(AE755,AF755),'Sheet1 (2)'!$Z$6:$AA$26,2,FALSE)</f>
        <v>66</v>
      </c>
      <c r="AH755" s="172"/>
      <c r="AI755" s="175"/>
      <c r="AJ755" s="140"/>
      <c r="AK755" s="176" t="s">
        <v>282</v>
      </c>
      <c r="AL755" s="176" t="s">
        <v>76</v>
      </c>
      <c r="AM755" s="170">
        <f t="shared" si="22"/>
        <v>895</v>
      </c>
      <c r="AN755" s="147"/>
      <c r="AO755" s="155"/>
      <c r="AP755" s="156"/>
      <c r="AQ755" s="157">
        <v>2.5949190096000003</v>
      </c>
      <c r="AR755" s="158"/>
      <c r="AS755" s="145">
        <f>LOOKUP(rufmkm,'Sheet1 (2)'!$V$62:$V$71,'Sheet1 (2)'!$W$62:$W$71)</f>
        <v>30</v>
      </c>
      <c r="AT755" s="140"/>
      <c r="AU755" s="157">
        <f>IF(IF(D755='Sheet1 (2)'!$C$69,'Sheet1 (2)'!$D$69*('Sheet1 (2)'!$D$72-rut_index)/'Sheet1 (2)'!$D$72,IF(shee2!D755='Sheet1 (2)'!$C$70,'Sheet1 (2)'!$D$70*('Sheet1 (2)'!$D$72-rut_index)/'Sheet1 (2)'!$D$72,IF(shee2!D755='Sheet1 (2)'!$C$71,'Sheet1 (2)'!$D$71*('Sheet1 (2)'!$D$72-rut_index)/'Sheet1 (2)'!$D$72)))&lt;0,0,IF(D755='Sheet1 (2)'!$C$69,'Sheet1 (2)'!$D$69*('Sheet1 (2)'!$D$72-rut_index)/'Sheet1 (2)'!$D$72,IF(shee2!D755='Sheet1 (2)'!$C$70,'Sheet1 (2)'!$D$70*('Sheet1 (2)'!$D$72-rut_index)/'Sheet1 (2)'!$D$72,IF(shee2!D755='Sheet1 (2)'!$C$71,'Sheet1 (2)'!$D$71*('Sheet1 (2)'!$D$72-rut_index)/'Sheet1 (2)'!$D$72))))</f>
        <v>5</v>
      </c>
      <c r="AV755" s="157">
        <f>IF(IF(D755='Sheet1 (2)'!$C$69,'Sheet1 (2)'!$D$69*('Sheet1 (2)'!$D$72-crack_s_index)/'Sheet1 (2)'!$D$72,IF(shee2!D755='Sheet1 (2)'!$C$70,'Sheet1 (2)'!$D$70*('Sheet1 (2)'!$D$72-crack_s_index)/'Sheet1 (2)'!$D$72,IF(shee2!D755='Sheet1 (2)'!$C$71,'Sheet1 (2)'!$D$71*('Sheet1 (2)'!$D$72-crack_s_index)/'Sheet1 (2)'!$D$72)))&lt;0,0,IF(D755='Sheet1 (2)'!$C$69,'Sheet1 (2)'!$D$69*('Sheet1 (2)'!$D$72-crack_s_index)/'Sheet1 (2)'!$D$72,IF(shee2!D755='Sheet1 (2)'!$C$70,'Sheet1 (2)'!$D$70*('Sheet1 (2)'!$D$72-crack_s_index)/'Sheet1 (2)'!$D$72,IF(shee2!D755='Sheet1 (2)'!$C$71,'Sheet1 (2)'!$D$71*('Sheet1 (2)'!$D$72-crack_s_index)/'Sheet1 (2)'!$D$72))))</f>
        <v>5</v>
      </c>
      <c r="AW755" s="157">
        <f>IF(IF(D755='Sheet1 (2)'!$C$69,'Sheet1 (2)'!$D$69*('Sheet1 (2)'!$D$72-crack_t_index)/'Sheet1 (2)'!$D$72,IF(shee2!D755='Sheet1 (2)'!$C$70,'Sheet1 (2)'!$D$70*('Sheet1 (2)'!$D$72-crack_t_index)/'Sheet1 (2)'!$D$72,IF(shee2!D755='Sheet1 (2)'!$C$71,'Sheet1 (2)'!$D$71*('Sheet1 (2)'!$D$72-crack_t_index)/'Sheet1 (2)'!$D$72)))&lt;0,0,IF(D755='Sheet1 (2)'!$C$69,'Sheet1 (2)'!$D$69*('Sheet1 (2)'!$D$72-crack_t_index)/'Sheet1 (2)'!$D$72,IF(shee2!D755='Sheet1 (2)'!$C$70,'Sheet1 (2)'!$D$70*('Sheet1 (2)'!$D$72-crack_t_index)/'Sheet1 (2)'!$D$72,IF(shee2!D755='Sheet1 (2)'!$C$71,'Sheet1 (2)'!$D$71*('Sheet1 (2)'!$D$72-crack_t_index)/'Sheet1 (2)'!$D$72))))</f>
        <v>5</v>
      </c>
      <c r="AX755" s="157">
        <f>IF(IF(D755='Sheet1 (2)'!$C$69,'Sheet1 (2)'!$D$69*('Sheet1 (2)'!$D$72-rave_index)/'Sheet1 (2)'!$D$72,IF(shee2!D755='Sheet1 (2)'!$C$70,'Sheet1 (2)'!$D$70*('Sheet1 (2)'!$D$72-rave_index)/'Sheet1 (2)'!$D$72,IF(shee2!D755='Sheet1 (2)'!$C$71,'Sheet1 (2)'!$D$71*('Sheet1 (2)'!$D$72-rave_index)/'Sheet1 (2)'!$D$72)))&lt;0,0,IF(D755='Sheet1 (2)'!$C$69,'Sheet1 (2)'!$D$69*('Sheet1 (2)'!$D$72-rave_index)/'Sheet1 (2)'!$D$72,IF(shee2!D755='Sheet1 (2)'!$C$70,'Sheet1 (2)'!$D$70*('Sheet1 (2)'!$D$72-rave_index)/'Sheet1 (2)'!$D$72,IF(shee2!D755='Sheet1 (2)'!$C$71,'Sheet1 (2)'!$D$71*('Sheet1 (2)'!$D$72-rave_index)/'Sheet1 (2)'!$D$72))))</f>
        <v>5</v>
      </c>
      <c r="AY755" s="157">
        <f>IF(IF(D755='Sheet1 (2)'!$C$69,'Sheet1 (2)'!$D$69*('Sheet1 (2)'!$D$72-rough_index)/'Sheet1 (2)'!$D$72,IF(shee2!D755='Sheet1 (2)'!$C$70,'Sheet1 (2)'!$D$70*('Sheet1 (2)'!$D$72-rough_index)/'Sheet1 (2)'!$D$72,IF(shee2!D755='Sheet1 (2)'!$C$71,'Sheet1 (2)'!$D$71*('Sheet1 (2)'!$D$72-rough_index)/'Sheet1 (2)'!$D$72)))&lt;0,0,IF(D755='Sheet1 (2)'!$C$69,'Sheet1 (2)'!$D$69*('Sheet1 (2)'!$D$72-rough_index)/'Sheet1 (2)'!$D$72,IF(shee2!D755='Sheet1 (2)'!$C$70,'Sheet1 (2)'!$D$70*('Sheet1 (2)'!$D$72-rough_index)/'Sheet1 (2)'!$D$72,IF(shee2!D755='Sheet1 (2)'!$C$71,'Sheet1 (2)'!$D$71*('Sheet1 (2)'!$D$72-rough_index)/'Sheet1 (2)'!$D$72))))</f>
        <v>2.5</v>
      </c>
      <c r="AZ755" s="159">
        <f>+(AU755*'Sheet1 (2)'!$C$77)+(AV755*'Sheet1 (2)'!$C$78)+(AW755*'Sheet1 (2)'!$C$79)+(AX755*'Sheet1 (2)'!$C$80)+(AY755*'Sheet1 (2)'!$C$81)</f>
        <v>4.25</v>
      </c>
      <c r="BA755" s="213" t="str">
        <f t="shared" si="23"/>
        <v>Good</v>
      </c>
      <c r="BE755">
        <f>IF(D755='Sheet1 (2)'!$C$61,'Sheet1 (2)'!$D$61*(counts^2)+'Sheet1 (2)'!$G$61*counts+'Sheet1 (2)'!$J$61,IF(D755='Sheet1 (2)'!$C$62,'Sheet1 (2)'!$D$62*counts+'Sheet1 (2)'!$G$62,IF(D755='Sheet1 (2)'!$C$63,'Sheet1 (2)'!$D$63*counts+'Sheet1 (2)'!$G$63,IF(D755='Sheet1 (2)'!$C$64,'Sheet1 (2)'!$D$64*counts+'Sheet1 (2)'!$G$64))))</f>
        <v>2.0984129299999998</v>
      </c>
    </row>
    <row r="756" spans="1:57" ht="12" customHeight="1">
      <c r="A756" s="145" t="s">
        <v>282</v>
      </c>
      <c r="B756" s="145" t="s">
        <v>76</v>
      </c>
      <c r="C756" s="170">
        <v>896</v>
      </c>
      <c r="D756" s="174" t="s">
        <v>77</v>
      </c>
      <c r="E756" s="171">
        <v>8.1999999999999993</v>
      </c>
      <c r="F756" s="171">
        <v>2.6</v>
      </c>
      <c r="G756" s="171" t="s">
        <v>77</v>
      </c>
      <c r="H756" s="171">
        <v>0.3</v>
      </c>
      <c r="I756" s="171" t="s">
        <v>77</v>
      </c>
      <c r="J756" s="173" t="s">
        <v>80</v>
      </c>
      <c r="K756" s="173" t="s">
        <v>80</v>
      </c>
      <c r="L756" s="169">
        <f>VLOOKUP(CONCATENATE(J756,K756),'Sheet1 (2)'!$J$6:$K$26,2,FALSE)</f>
        <v>0</v>
      </c>
      <c r="M756" s="173" t="s">
        <v>82</v>
      </c>
      <c r="N756" s="173" t="s">
        <v>78</v>
      </c>
      <c r="O756" s="168">
        <f>VLOOKUP(CONCATENATE(M756,N756),'Sheet1 (2)'!$L$6:$M$26,2,FALSE)</f>
        <v>5</v>
      </c>
      <c r="P756" s="173" t="s">
        <v>80</v>
      </c>
      <c r="Q756" s="173" t="s">
        <v>80</v>
      </c>
      <c r="R756" s="168">
        <f>VLOOKUP(CONCATENATE(P756,Q756),'Sheet1 (2)'!$N$6:$O$26,2,FALSE)</f>
        <v>0</v>
      </c>
      <c r="S756" s="173" t="s">
        <v>80</v>
      </c>
      <c r="T756" s="173" t="s">
        <v>80</v>
      </c>
      <c r="U756" s="168">
        <f>VLOOKUP(CONCATENATE(S756,T756),'Sheet1 (2)'!$P$6:$Q$26,2,FALSE)</f>
        <v>0</v>
      </c>
      <c r="V756" s="173" t="s">
        <v>80</v>
      </c>
      <c r="W756" s="173" t="s">
        <v>80</v>
      </c>
      <c r="X756" s="168">
        <f>VLOOKUP(CONCATENATE(V756,W756),'Sheet1 (2)'!$R$6:$S$26,2,FALSE)</f>
        <v>0</v>
      </c>
      <c r="Y756" s="173" t="s">
        <v>80</v>
      </c>
      <c r="Z756" s="173" t="s">
        <v>80</v>
      </c>
      <c r="AA756" s="168">
        <f>VLOOKUP(CONCATENATE(Y756,Z756),'Sheet1 (2)'!$T$6:$U$26,2,FALSE)</f>
        <v>0</v>
      </c>
      <c r="AB756" s="173" t="s">
        <v>80</v>
      </c>
      <c r="AC756" s="173" t="s">
        <v>80</v>
      </c>
      <c r="AD756" s="168">
        <f>VLOOKUP(CONCATENATE(AB756,AC756),'Sheet1 (2)'!$X$6:$Y$26,2,FALSE)</f>
        <v>0</v>
      </c>
      <c r="AE756" s="173" t="s">
        <v>82</v>
      </c>
      <c r="AF756" s="173" t="s">
        <v>81</v>
      </c>
      <c r="AG756" s="168">
        <f>VLOOKUP(CONCATENATE(AE756,AF756),'Sheet1 (2)'!$Z$6:$AA$26,2,FALSE)</f>
        <v>66</v>
      </c>
      <c r="AH756" s="172"/>
      <c r="AI756" s="175"/>
      <c r="AJ756" s="140"/>
      <c r="AK756" s="176" t="s">
        <v>282</v>
      </c>
      <c r="AL756" s="176" t="s">
        <v>76</v>
      </c>
      <c r="AM756" s="170">
        <f t="shared" si="22"/>
        <v>896</v>
      </c>
      <c r="AN756" s="147"/>
      <c r="AO756" s="155"/>
      <c r="AP756" s="156"/>
      <c r="AQ756" s="157">
        <v>7.2823782043999996</v>
      </c>
      <c r="AR756" s="158"/>
      <c r="AS756" s="145">
        <f>LOOKUP(rufmkm,'Sheet1 (2)'!$V$62:$V$71,'Sheet1 (2)'!$W$62:$W$71)</f>
        <v>80</v>
      </c>
      <c r="AT756" s="140"/>
      <c r="AU756" s="157">
        <f>IF(IF(D756='Sheet1 (2)'!$C$69,'Sheet1 (2)'!$D$69*('Sheet1 (2)'!$D$72-rut_index)/'Sheet1 (2)'!$D$72,IF(shee2!D756='Sheet1 (2)'!$C$70,'Sheet1 (2)'!$D$70*('Sheet1 (2)'!$D$72-rut_index)/'Sheet1 (2)'!$D$72,IF(shee2!D756='Sheet1 (2)'!$C$71,'Sheet1 (2)'!$D$71*('Sheet1 (2)'!$D$72-rut_index)/'Sheet1 (2)'!$D$72)))&lt;0,0,IF(D756='Sheet1 (2)'!$C$69,'Sheet1 (2)'!$D$69*('Sheet1 (2)'!$D$72-rut_index)/'Sheet1 (2)'!$D$72,IF(shee2!D756='Sheet1 (2)'!$C$70,'Sheet1 (2)'!$D$70*('Sheet1 (2)'!$D$72-rut_index)/'Sheet1 (2)'!$D$72,IF(shee2!D756='Sheet1 (2)'!$C$71,'Sheet1 (2)'!$D$71*('Sheet1 (2)'!$D$72-rut_index)/'Sheet1 (2)'!$D$72))))</f>
        <v>5</v>
      </c>
      <c r="AV756" s="157">
        <f>IF(IF(D756='Sheet1 (2)'!$C$69,'Sheet1 (2)'!$D$69*('Sheet1 (2)'!$D$72-crack_s_index)/'Sheet1 (2)'!$D$72,IF(shee2!D756='Sheet1 (2)'!$C$70,'Sheet1 (2)'!$D$70*('Sheet1 (2)'!$D$72-crack_s_index)/'Sheet1 (2)'!$D$72,IF(shee2!D756='Sheet1 (2)'!$C$71,'Sheet1 (2)'!$D$71*('Sheet1 (2)'!$D$72-crack_s_index)/'Sheet1 (2)'!$D$72)))&lt;0,0,IF(D756='Sheet1 (2)'!$C$69,'Sheet1 (2)'!$D$69*('Sheet1 (2)'!$D$72-crack_s_index)/'Sheet1 (2)'!$D$72,IF(shee2!D756='Sheet1 (2)'!$C$70,'Sheet1 (2)'!$D$70*('Sheet1 (2)'!$D$72-crack_s_index)/'Sheet1 (2)'!$D$72,IF(shee2!D756='Sheet1 (2)'!$C$71,'Sheet1 (2)'!$D$71*('Sheet1 (2)'!$D$72-crack_s_index)/'Sheet1 (2)'!$D$72))))</f>
        <v>4.583333333333333</v>
      </c>
      <c r="AW756" s="157">
        <f>IF(IF(D756='Sheet1 (2)'!$C$69,'Sheet1 (2)'!$D$69*('Sheet1 (2)'!$D$72-crack_t_index)/'Sheet1 (2)'!$D$72,IF(shee2!D756='Sheet1 (2)'!$C$70,'Sheet1 (2)'!$D$70*('Sheet1 (2)'!$D$72-crack_t_index)/'Sheet1 (2)'!$D$72,IF(shee2!D756='Sheet1 (2)'!$C$71,'Sheet1 (2)'!$D$71*('Sheet1 (2)'!$D$72-crack_t_index)/'Sheet1 (2)'!$D$72)))&lt;0,0,IF(D756='Sheet1 (2)'!$C$69,'Sheet1 (2)'!$D$69*('Sheet1 (2)'!$D$72-crack_t_index)/'Sheet1 (2)'!$D$72,IF(shee2!D756='Sheet1 (2)'!$C$70,'Sheet1 (2)'!$D$70*('Sheet1 (2)'!$D$72-crack_t_index)/'Sheet1 (2)'!$D$72,IF(shee2!D756='Sheet1 (2)'!$C$71,'Sheet1 (2)'!$D$71*('Sheet1 (2)'!$D$72-crack_t_index)/'Sheet1 (2)'!$D$72))))</f>
        <v>5</v>
      </c>
      <c r="AX756" s="157">
        <f>IF(IF(D756='Sheet1 (2)'!$C$69,'Sheet1 (2)'!$D$69*('Sheet1 (2)'!$D$72-rave_index)/'Sheet1 (2)'!$D$72,IF(shee2!D756='Sheet1 (2)'!$C$70,'Sheet1 (2)'!$D$70*('Sheet1 (2)'!$D$72-rave_index)/'Sheet1 (2)'!$D$72,IF(shee2!D756='Sheet1 (2)'!$C$71,'Sheet1 (2)'!$D$71*('Sheet1 (2)'!$D$72-rave_index)/'Sheet1 (2)'!$D$72)))&lt;0,0,IF(D756='Sheet1 (2)'!$C$69,'Sheet1 (2)'!$D$69*('Sheet1 (2)'!$D$72-rave_index)/'Sheet1 (2)'!$D$72,IF(shee2!D756='Sheet1 (2)'!$C$70,'Sheet1 (2)'!$D$70*('Sheet1 (2)'!$D$72-rave_index)/'Sheet1 (2)'!$D$72,IF(shee2!D756='Sheet1 (2)'!$C$71,'Sheet1 (2)'!$D$71*('Sheet1 (2)'!$D$72-rave_index)/'Sheet1 (2)'!$D$72))))</f>
        <v>5</v>
      </c>
      <c r="AY756" s="157">
        <f>IF(IF(D756='Sheet1 (2)'!$C$69,'Sheet1 (2)'!$D$69*('Sheet1 (2)'!$D$72-rough_index)/'Sheet1 (2)'!$D$72,IF(shee2!D756='Sheet1 (2)'!$C$70,'Sheet1 (2)'!$D$70*('Sheet1 (2)'!$D$72-rough_index)/'Sheet1 (2)'!$D$72,IF(shee2!D756='Sheet1 (2)'!$C$71,'Sheet1 (2)'!$D$71*('Sheet1 (2)'!$D$72-rough_index)/'Sheet1 (2)'!$D$72)))&lt;0,0,IF(D756='Sheet1 (2)'!$C$69,'Sheet1 (2)'!$D$69*('Sheet1 (2)'!$D$72-rough_index)/'Sheet1 (2)'!$D$72,IF(shee2!D756='Sheet1 (2)'!$C$70,'Sheet1 (2)'!$D$70*('Sheet1 (2)'!$D$72-rough_index)/'Sheet1 (2)'!$D$72,IF(shee2!D756='Sheet1 (2)'!$C$71,'Sheet1 (2)'!$D$71*('Sheet1 (2)'!$D$72-rough_index)/'Sheet1 (2)'!$D$72))))</f>
        <v>0</v>
      </c>
      <c r="AZ756" s="159">
        <f>+(AU756*'Sheet1 (2)'!$C$77)+(AV756*'Sheet1 (2)'!$C$78)+(AW756*'Sheet1 (2)'!$C$79)+(AX756*'Sheet1 (2)'!$C$80)+(AY756*'Sheet1 (2)'!$C$81)</f>
        <v>3.35</v>
      </c>
      <c r="BA756" s="213" t="str">
        <f t="shared" si="23"/>
        <v>Fair</v>
      </c>
      <c r="BE756">
        <f>IF(D756='Sheet1 (2)'!$C$61,'Sheet1 (2)'!$D$61*(counts^2)+'Sheet1 (2)'!$G$61*counts+'Sheet1 (2)'!$J$61,IF(D756='Sheet1 (2)'!$C$62,'Sheet1 (2)'!$D$62*counts+'Sheet1 (2)'!$G$62,IF(D756='Sheet1 (2)'!$C$63,'Sheet1 (2)'!$D$63*counts+'Sheet1 (2)'!$G$63,IF(D756='Sheet1 (2)'!$C$64,'Sheet1 (2)'!$D$64*counts+'Sheet1 (2)'!$G$64))))</f>
        <v>2.0984129299999998</v>
      </c>
    </row>
    <row r="757" spans="1:57" ht="12" customHeight="1">
      <c r="A757" s="145" t="s">
        <v>282</v>
      </c>
      <c r="B757" s="145" t="s">
        <v>76</v>
      </c>
      <c r="C757" s="170">
        <v>897</v>
      </c>
      <c r="D757" s="174" t="s">
        <v>77</v>
      </c>
      <c r="E757" s="171">
        <v>8.1999999999999993</v>
      </c>
      <c r="F757" s="171">
        <v>2.6</v>
      </c>
      <c r="G757" s="171" t="s">
        <v>77</v>
      </c>
      <c r="H757" s="171">
        <v>0.3</v>
      </c>
      <c r="I757" s="171" t="s">
        <v>77</v>
      </c>
      <c r="J757" s="173" t="s">
        <v>80</v>
      </c>
      <c r="K757" s="173" t="s">
        <v>80</v>
      </c>
      <c r="L757" s="169">
        <f>VLOOKUP(CONCATENATE(J757,K757),'Sheet1 (2)'!$J$6:$K$26,2,FALSE)</f>
        <v>0</v>
      </c>
      <c r="M757" s="173" t="s">
        <v>83</v>
      </c>
      <c r="N757" s="173" t="s">
        <v>79</v>
      </c>
      <c r="O757" s="168">
        <f>VLOOKUP(CONCATENATE(M757,N757),'Sheet1 (2)'!$L$6:$M$26,2,FALSE)</f>
        <v>56.25</v>
      </c>
      <c r="P757" s="173" t="s">
        <v>80</v>
      </c>
      <c r="Q757" s="173" t="s">
        <v>80</v>
      </c>
      <c r="R757" s="168">
        <f>VLOOKUP(CONCATENATE(P757,Q757),'Sheet1 (2)'!$N$6:$O$26,2,FALSE)</f>
        <v>0</v>
      </c>
      <c r="S757" s="173" t="s">
        <v>80</v>
      </c>
      <c r="T757" s="173" t="s">
        <v>80</v>
      </c>
      <c r="U757" s="168">
        <f>VLOOKUP(CONCATENATE(S757,T757),'Sheet1 (2)'!$P$6:$Q$26,2,FALSE)</f>
        <v>0</v>
      </c>
      <c r="V757" s="173" t="s">
        <v>80</v>
      </c>
      <c r="W757" s="173" t="s">
        <v>80</v>
      </c>
      <c r="X757" s="168">
        <f>VLOOKUP(CONCATENATE(V757,W757),'Sheet1 (2)'!$R$6:$S$26,2,FALSE)</f>
        <v>0</v>
      </c>
      <c r="Y757" s="173" t="s">
        <v>80</v>
      </c>
      <c r="Z757" s="173" t="s">
        <v>80</v>
      </c>
      <c r="AA757" s="168">
        <f>VLOOKUP(CONCATENATE(Y757,Z757),'Sheet1 (2)'!$T$6:$U$26,2,FALSE)</f>
        <v>0</v>
      </c>
      <c r="AB757" s="173" t="s">
        <v>80</v>
      </c>
      <c r="AC757" s="173" t="s">
        <v>80</v>
      </c>
      <c r="AD757" s="168">
        <f>VLOOKUP(CONCATENATE(AB757,AC757),'Sheet1 (2)'!$X$6:$Y$26,2,FALSE)</f>
        <v>0</v>
      </c>
      <c r="AE757" s="173" t="s">
        <v>82</v>
      </c>
      <c r="AF757" s="173" t="s">
        <v>81</v>
      </c>
      <c r="AG757" s="168">
        <f>VLOOKUP(CONCATENATE(AE757,AF757),'Sheet1 (2)'!$Z$6:$AA$26,2,FALSE)</f>
        <v>66</v>
      </c>
      <c r="AH757" s="172"/>
      <c r="AI757" s="175"/>
      <c r="AJ757" s="140"/>
      <c r="AK757" s="176" t="s">
        <v>282</v>
      </c>
      <c r="AL757" s="176" t="s">
        <v>76</v>
      </c>
      <c r="AM757" s="170">
        <f t="shared" si="22"/>
        <v>897</v>
      </c>
      <c r="AN757" s="147"/>
      <c r="AO757" s="155" t="s">
        <v>410</v>
      </c>
      <c r="AP757" s="156"/>
      <c r="AQ757" s="157">
        <v>8.4611555313999993</v>
      </c>
      <c r="AR757" s="158"/>
      <c r="AS757" s="145">
        <f>LOOKUP(rufmkm,'Sheet1 (2)'!$V$62:$V$71,'Sheet1 (2)'!$W$62:$W$71)</f>
        <v>90</v>
      </c>
      <c r="AT757" s="140"/>
      <c r="AU757" s="157">
        <f>IF(IF(D757='Sheet1 (2)'!$C$69,'Sheet1 (2)'!$D$69*('Sheet1 (2)'!$D$72-rut_index)/'Sheet1 (2)'!$D$72,IF(shee2!D757='Sheet1 (2)'!$C$70,'Sheet1 (2)'!$D$70*('Sheet1 (2)'!$D$72-rut_index)/'Sheet1 (2)'!$D$72,IF(shee2!D757='Sheet1 (2)'!$C$71,'Sheet1 (2)'!$D$71*('Sheet1 (2)'!$D$72-rut_index)/'Sheet1 (2)'!$D$72)))&lt;0,0,IF(D757='Sheet1 (2)'!$C$69,'Sheet1 (2)'!$D$69*('Sheet1 (2)'!$D$72-rut_index)/'Sheet1 (2)'!$D$72,IF(shee2!D757='Sheet1 (2)'!$C$70,'Sheet1 (2)'!$D$70*('Sheet1 (2)'!$D$72-rut_index)/'Sheet1 (2)'!$D$72,IF(shee2!D757='Sheet1 (2)'!$C$71,'Sheet1 (2)'!$D$71*('Sheet1 (2)'!$D$72-rut_index)/'Sheet1 (2)'!$D$72))))</f>
        <v>5</v>
      </c>
      <c r="AV757" s="157">
        <f>IF(IF(D757='Sheet1 (2)'!$C$69,'Sheet1 (2)'!$D$69*('Sheet1 (2)'!$D$72-crack_s_index)/'Sheet1 (2)'!$D$72,IF(shee2!D757='Sheet1 (2)'!$C$70,'Sheet1 (2)'!$D$70*('Sheet1 (2)'!$D$72-crack_s_index)/'Sheet1 (2)'!$D$72,IF(shee2!D757='Sheet1 (2)'!$C$71,'Sheet1 (2)'!$D$71*('Sheet1 (2)'!$D$72-crack_s_index)/'Sheet1 (2)'!$D$72)))&lt;0,0,IF(D757='Sheet1 (2)'!$C$69,'Sheet1 (2)'!$D$69*('Sheet1 (2)'!$D$72-crack_s_index)/'Sheet1 (2)'!$D$72,IF(shee2!D757='Sheet1 (2)'!$C$70,'Sheet1 (2)'!$D$70*('Sheet1 (2)'!$D$72-crack_s_index)/'Sheet1 (2)'!$D$72,IF(shee2!D757='Sheet1 (2)'!$C$71,'Sheet1 (2)'!$D$71*('Sheet1 (2)'!$D$72-crack_s_index)/'Sheet1 (2)'!$D$72))))</f>
        <v>0.3125</v>
      </c>
      <c r="AW757" s="157">
        <f>IF(IF(D757='Sheet1 (2)'!$C$69,'Sheet1 (2)'!$D$69*('Sheet1 (2)'!$D$72-crack_t_index)/'Sheet1 (2)'!$D$72,IF(shee2!D757='Sheet1 (2)'!$C$70,'Sheet1 (2)'!$D$70*('Sheet1 (2)'!$D$72-crack_t_index)/'Sheet1 (2)'!$D$72,IF(shee2!D757='Sheet1 (2)'!$C$71,'Sheet1 (2)'!$D$71*('Sheet1 (2)'!$D$72-crack_t_index)/'Sheet1 (2)'!$D$72)))&lt;0,0,IF(D757='Sheet1 (2)'!$C$69,'Sheet1 (2)'!$D$69*('Sheet1 (2)'!$D$72-crack_t_index)/'Sheet1 (2)'!$D$72,IF(shee2!D757='Sheet1 (2)'!$C$70,'Sheet1 (2)'!$D$70*('Sheet1 (2)'!$D$72-crack_t_index)/'Sheet1 (2)'!$D$72,IF(shee2!D757='Sheet1 (2)'!$C$71,'Sheet1 (2)'!$D$71*('Sheet1 (2)'!$D$72-crack_t_index)/'Sheet1 (2)'!$D$72))))</f>
        <v>5</v>
      </c>
      <c r="AX757" s="157">
        <f>IF(IF(D757='Sheet1 (2)'!$C$69,'Sheet1 (2)'!$D$69*('Sheet1 (2)'!$D$72-rave_index)/'Sheet1 (2)'!$D$72,IF(shee2!D757='Sheet1 (2)'!$C$70,'Sheet1 (2)'!$D$70*('Sheet1 (2)'!$D$72-rave_index)/'Sheet1 (2)'!$D$72,IF(shee2!D757='Sheet1 (2)'!$C$71,'Sheet1 (2)'!$D$71*('Sheet1 (2)'!$D$72-rave_index)/'Sheet1 (2)'!$D$72)))&lt;0,0,IF(D757='Sheet1 (2)'!$C$69,'Sheet1 (2)'!$D$69*('Sheet1 (2)'!$D$72-rave_index)/'Sheet1 (2)'!$D$72,IF(shee2!D757='Sheet1 (2)'!$C$70,'Sheet1 (2)'!$D$70*('Sheet1 (2)'!$D$72-rave_index)/'Sheet1 (2)'!$D$72,IF(shee2!D757='Sheet1 (2)'!$C$71,'Sheet1 (2)'!$D$71*('Sheet1 (2)'!$D$72-rave_index)/'Sheet1 (2)'!$D$72))))</f>
        <v>5</v>
      </c>
      <c r="AY757" s="157">
        <f>IF(IF(D757='Sheet1 (2)'!$C$69,'Sheet1 (2)'!$D$69*('Sheet1 (2)'!$D$72-rough_index)/'Sheet1 (2)'!$D$72,IF(shee2!D757='Sheet1 (2)'!$C$70,'Sheet1 (2)'!$D$70*('Sheet1 (2)'!$D$72-rough_index)/'Sheet1 (2)'!$D$72,IF(shee2!D757='Sheet1 (2)'!$C$71,'Sheet1 (2)'!$D$71*('Sheet1 (2)'!$D$72-rough_index)/'Sheet1 (2)'!$D$72)))&lt;0,0,IF(D757='Sheet1 (2)'!$C$69,'Sheet1 (2)'!$D$69*('Sheet1 (2)'!$D$72-rough_index)/'Sheet1 (2)'!$D$72,IF(shee2!D757='Sheet1 (2)'!$C$70,'Sheet1 (2)'!$D$70*('Sheet1 (2)'!$D$72-rough_index)/'Sheet1 (2)'!$D$72,IF(shee2!D757='Sheet1 (2)'!$C$71,'Sheet1 (2)'!$D$71*('Sheet1 (2)'!$D$72-rough_index)/'Sheet1 (2)'!$D$72))))</f>
        <v>0</v>
      </c>
      <c r="AZ757" s="159">
        <f>+(AU757*'Sheet1 (2)'!$C$77)+(AV757*'Sheet1 (2)'!$C$78)+(AW757*'Sheet1 (2)'!$C$79)+(AX757*'Sheet1 (2)'!$C$80)+(AY757*'Sheet1 (2)'!$C$81)</f>
        <v>1.8125</v>
      </c>
      <c r="BA757" s="213" t="str">
        <f t="shared" si="23"/>
        <v>Poor</v>
      </c>
      <c r="BE757">
        <f>IF(D757='Sheet1 (2)'!$C$61,'Sheet1 (2)'!$D$61*(counts^2)+'Sheet1 (2)'!$G$61*counts+'Sheet1 (2)'!$J$61,IF(D757='Sheet1 (2)'!$C$62,'Sheet1 (2)'!$D$62*counts+'Sheet1 (2)'!$G$62,IF(D757='Sheet1 (2)'!$C$63,'Sheet1 (2)'!$D$63*counts+'Sheet1 (2)'!$G$63,IF(D757='Sheet1 (2)'!$C$64,'Sheet1 (2)'!$D$64*counts+'Sheet1 (2)'!$G$64))))</f>
        <v>2.0984129299999998</v>
      </c>
    </row>
    <row r="758" spans="1:57" ht="12" customHeight="1">
      <c r="A758" s="145" t="s">
        <v>282</v>
      </c>
      <c r="B758" s="145" t="s">
        <v>76</v>
      </c>
      <c r="C758" s="170">
        <v>898</v>
      </c>
      <c r="D758" s="174" t="s">
        <v>77</v>
      </c>
      <c r="E758" s="171">
        <v>8.1999999999999993</v>
      </c>
      <c r="F758" s="171">
        <v>2.6</v>
      </c>
      <c r="G758" s="171" t="s">
        <v>77</v>
      </c>
      <c r="H758" s="171">
        <v>0.3</v>
      </c>
      <c r="I758" s="171" t="s">
        <v>77</v>
      </c>
      <c r="J758" s="173" t="s">
        <v>80</v>
      </c>
      <c r="K758" s="173" t="s">
        <v>80</v>
      </c>
      <c r="L758" s="169">
        <f>VLOOKUP(CONCATENATE(J758,K758),'Sheet1 (2)'!$J$6:$K$26,2,FALSE)</f>
        <v>0</v>
      </c>
      <c r="M758" s="173" t="s">
        <v>83</v>
      </c>
      <c r="N758" s="173" t="s">
        <v>83</v>
      </c>
      <c r="O758" s="168">
        <f>VLOOKUP(CONCATENATE(M758,N758),'Sheet1 (2)'!$L$6:$M$26,2,FALSE)</f>
        <v>37.5</v>
      </c>
      <c r="P758" s="173" t="s">
        <v>80</v>
      </c>
      <c r="Q758" s="173" t="s">
        <v>80</v>
      </c>
      <c r="R758" s="168">
        <f>VLOOKUP(CONCATENATE(P758,Q758),'Sheet1 (2)'!$N$6:$O$26,2,FALSE)</f>
        <v>0</v>
      </c>
      <c r="S758" s="173" t="s">
        <v>78</v>
      </c>
      <c r="T758" s="173" t="s">
        <v>78</v>
      </c>
      <c r="U758" s="168">
        <f>VLOOKUP(CONCATENATE(S758,T758),'Sheet1 (2)'!$P$6:$Q$26,2,FALSE)</f>
        <v>2.5</v>
      </c>
      <c r="V758" s="173" t="s">
        <v>79</v>
      </c>
      <c r="W758" s="173" t="s">
        <v>81</v>
      </c>
      <c r="X758" s="168">
        <f>VLOOKUP(CONCATENATE(V758,W758),'Sheet1 (2)'!$R$6:$S$26,2,FALSE)</f>
        <v>100</v>
      </c>
      <c r="Y758" s="173" t="s">
        <v>80</v>
      </c>
      <c r="Z758" s="173" t="s">
        <v>80</v>
      </c>
      <c r="AA758" s="168">
        <f>VLOOKUP(CONCATENATE(Y758,Z758),'Sheet1 (2)'!$T$6:$U$26,2,FALSE)</f>
        <v>0</v>
      </c>
      <c r="AB758" s="173" t="s">
        <v>80</v>
      </c>
      <c r="AC758" s="173" t="s">
        <v>80</v>
      </c>
      <c r="AD758" s="168">
        <f>VLOOKUP(CONCATENATE(AB758,AC758),'Sheet1 (2)'!$X$6:$Y$26,2,FALSE)</f>
        <v>0</v>
      </c>
      <c r="AE758" s="173" t="s">
        <v>82</v>
      </c>
      <c r="AF758" s="173" t="s">
        <v>81</v>
      </c>
      <c r="AG758" s="168">
        <f>VLOOKUP(CONCATENATE(AE758,AF758),'Sheet1 (2)'!$Z$6:$AA$26,2,FALSE)</f>
        <v>66</v>
      </c>
      <c r="AH758" s="172"/>
      <c r="AI758" s="175"/>
      <c r="AJ758" s="140"/>
      <c r="AK758" s="176" t="s">
        <v>282</v>
      </c>
      <c r="AL758" s="176" t="s">
        <v>76</v>
      </c>
      <c r="AM758" s="170">
        <f t="shared" si="22"/>
        <v>898</v>
      </c>
      <c r="AN758" s="147"/>
      <c r="AO758" s="155" t="s">
        <v>410</v>
      </c>
      <c r="AP758" s="156"/>
      <c r="AQ758" s="157">
        <v>8.9435814917999998</v>
      </c>
      <c r="AR758" s="158"/>
      <c r="AS758" s="145">
        <f>LOOKUP(rufmkm,'Sheet1 (2)'!$V$62:$V$71,'Sheet1 (2)'!$W$62:$W$71)</f>
        <v>90</v>
      </c>
      <c r="AT758" s="140"/>
      <c r="AU758" s="157">
        <f>IF(IF(D758='Sheet1 (2)'!$C$69,'Sheet1 (2)'!$D$69*('Sheet1 (2)'!$D$72-rut_index)/'Sheet1 (2)'!$D$72,IF(shee2!D758='Sheet1 (2)'!$C$70,'Sheet1 (2)'!$D$70*('Sheet1 (2)'!$D$72-rut_index)/'Sheet1 (2)'!$D$72,IF(shee2!D758='Sheet1 (2)'!$C$71,'Sheet1 (2)'!$D$71*('Sheet1 (2)'!$D$72-rut_index)/'Sheet1 (2)'!$D$72)))&lt;0,0,IF(D758='Sheet1 (2)'!$C$69,'Sheet1 (2)'!$D$69*('Sheet1 (2)'!$D$72-rut_index)/'Sheet1 (2)'!$D$72,IF(shee2!D758='Sheet1 (2)'!$C$70,'Sheet1 (2)'!$D$70*('Sheet1 (2)'!$D$72-rut_index)/'Sheet1 (2)'!$D$72,IF(shee2!D758='Sheet1 (2)'!$C$71,'Sheet1 (2)'!$D$71*('Sheet1 (2)'!$D$72-rut_index)/'Sheet1 (2)'!$D$72))))</f>
        <v>5</v>
      </c>
      <c r="AV758" s="157">
        <f>IF(IF(D758='Sheet1 (2)'!$C$69,'Sheet1 (2)'!$D$69*('Sheet1 (2)'!$D$72-crack_s_index)/'Sheet1 (2)'!$D$72,IF(shee2!D758='Sheet1 (2)'!$C$70,'Sheet1 (2)'!$D$70*('Sheet1 (2)'!$D$72-crack_s_index)/'Sheet1 (2)'!$D$72,IF(shee2!D758='Sheet1 (2)'!$C$71,'Sheet1 (2)'!$D$71*('Sheet1 (2)'!$D$72-crack_s_index)/'Sheet1 (2)'!$D$72)))&lt;0,0,IF(D758='Sheet1 (2)'!$C$69,'Sheet1 (2)'!$D$69*('Sheet1 (2)'!$D$72-crack_s_index)/'Sheet1 (2)'!$D$72,IF(shee2!D758='Sheet1 (2)'!$C$70,'Sheet1 (2)'!$D$70*('Sheet1 (2)'!$D$72-crack_s_index)/'Sheet1 (2)'!$D$72,IF(shee2!D758='Sheet1 (2)'!$C$71,'Sheet1 (2)'!$D$71*('Sheet1 (2)'!$D$72-crack_s_index)/'Sheet1 (2)'!$D$72))))</f>
        <v>1.875</v>
      </c>
      <c r="AW758" s="157">
        <f>IF(IF(D758='Sheet1 (2)'!$C$69,'Sheet1 (2)'!$D$69*('Sheet1 (2)'!$D$72-crack_t_index)/'Sheet1 (2)'!$D$72,IF(shee2!D758='Sheet1 (2)'!$C$70,'Sheet1 (2)'!$D$70*('Sheet1 (2)'!$D$72-crack_t_index)/'Sheet1 (2)'!$D$72,IF(shee2!D758='Sheet1 (2)'!$C$71,'Sheet1 (2)'!$D$71*('Sheet1 (2)'!$D$72-crack_t_index)/'Sheet1 (2)'!$D$72)))&lt;0,0,IF(D758='Sheet1 (2)'!$C$69,'Sheet1 (2)'!$D$69*('Sheet1 (2)'!$D$72-crack_t_index)/'Sheet1 (2)'!$D$72,IF(shee2!D758='Sheet1 (2)'!$C$70,'Sheet1 (2)'!$D$70*('Sheet1 (2)'!$D$72-crack_t_index)/'Sheet1 (2)'!$D$72,IF(shee2!D758='Sheet1 (2)'!$C$71,'Sheet1 (2)'!$D$71*('Sheet1 (2)'!$D$72-crack_t_index)/'Sheet1 (2)'!$D$72))))</f>
        <v>5</v>
      </c>
      <c r="AX758" s="157">
        <f>IF(IF(D758='Sheet1 (2)'!$C$69,'Sheet1 (2)'!$D$69*('Sheet1 (2)'!$D$72-rave_index)/'Sheet1 (2)'!$D$72,IF(shee2!D758='Sheet1 (2)'!$C$70,'Sheet1 (2)'!$D$70*('Sheet1 (2)'!$D$72-rave_index)/'Sheet1 (2)'!$D$72,IF(shee2!D758='Sheet1 (2)'!$C$71,'Sheet1 (2)'!$D$71*('Sheet1 (2)'!$D$72-rave_index)/'Sheet1 (2)'!$D$72)))&lt;0,0,IF(D758='Sheet1 (2)'!$C$69,'Sheet1 (2)'!$D$69*('Sheet1 (2)'!$D$72-rave_index)/'Sheet1 (2)'!$D$72,IF(shee2!D758='Sheet1 (2)'!$C$70,'Sheet1 (2)'!$D$70*('Sheet1 (2)'!$D$72-rave_index)/'Sheet1 (2)'!$D$72,IF(shee2!D758='Sheet1 (2)'!$C$71,'Sheet1 (2)'!$D$71*('Sheet1 (2)'!$D$72-rave_index)/'Sheet1 (2)'!$D$72))))</f>
        <v>5</v>
      </c>
      <c r="AY758" s="157">
        <f>IF(IF(D758='Sheet1 (2)'!$C$69,'Sheet1 (2)'!$D$69*('Sheet1 (2)'!$D$72-rough_index)/'Sheet1 (2)'!$D$72,IF(shee2!D758='Sheet1 (2)'!$C$70,'Sheet1 (2)'!$D$70*('Sheet1 (2)'!$D$72-rough_index)/'Sheet1 (2)'!$D$72,IF(shee2!D758='Sheet1 (2)'!$C$71,'Sheet1 (2)'!$D$71*('Sheet1 (2)'!$D$72-rough_index)/'Sheet1 (2)'!$D$72)))&lt;0,0,IF(D758='Sheet1 (2)'!$C$69,'Sheet1 (2)'!$D$69*('Sheet1 (2)'!$D$72-rough_index)/'Sheet1 (2)'!$D$72,IF(shee2!D758='Sheet1 (2)'!$C$70,'Sheet1 (2)'!$D$70*('Sheet1 (2)'!$D$72-rough_index)/'Sheet1 (2)'!$D$72,IF(shee2!D758='Sheet1 (2)'!$C$71,'Sheet1 (2)'!$D$71*('Sheet1 (2)'!$D$72-rough_index)/'Sheet1 (2)'!$D$72))))</f>
        <v>0</v>
      </c>
      <c r="AZ758" s="159">
        <f>+(AU758*'Sheet1 (2)'!$C$77)+(AV758*'Sheet1 (2)'!$C$78)+(AW758*'Sheet1 (2)'!$C$79)+(AX758*'Sheet1 (2)'!$C$80)+(AY758*'Sheet1 (2)'!$C$81)</f>
        <v>2.375</v>
      </c>
      <c r="BA758" s="213" t="str">
        <f t="shared" si="23"/>
        <v>Poor</v>
      </c>
      <c r="BE758">
        <f>IF(D758='Sheet1 (2)'!$C$61,'Sheet1 (2)'!$D$61*(counts^2)+'Sheet1 (2)'!$G$61*counts+'Sheet1 (2)'!$J$61,IF(D758='Sheet1 (2)'!$C$62,'Sheet1 (2)'!$D$62*counts+'Sheet1 (2)'!$G$62,IF(D758='Sheet1 (2)'!$C$63,'Sheet1 (2)'!$D$63*counts+'Sheet1 (2)'!$G$63,IF(D758='Sheet1 (2)'!$C$64,'Sheet1 (2)'!$D$64*counts+'Sheet1 (2)'!$G$64))))</f>
        <v>2.0984129299999998</v>
      </c>
    </row>
    <row r="759" spans="1:57" ht="12" customHeight="1">
      <c r="A759" s="145" t="s">
        <v>282</v>
      </c>
      <c r="B759" s="145" t="s">
        <v>76</v>
      </c>
      <c r="C759" s="170">
        <v>899</v>
      </c>
      <c r="D759" s="174" t="s">
        <v>77</v>
      </c>
      <c r="E759" s="171">
        <v>8.1999999999999993</v>
      </c>
      <c r="F759" s="171">
        <v>2.6</v>
      </c>
      <c r="G759" s="171" t="s">
        <v>77</v>
      </c>
      <c r="H759" s="171">
        <v>0.3</v>
      </c>
      <c r="I759" s="171" t="s">
        <v>77</v>
      </c>
      <c r="J759" s="173" t="s">
        <v>80</v>
      </c>
      <c r="K759" s="173" t="s">
        <v>80</v>
      </c>
      <c r="L759" s="169">
        <f>VLOOKUP(CONCATENATE(J759,K759),'Sheet1 (2)'!$J$6:$K$26,2,FALSE)</f>
        <v>0</v>
      </c>
      <c r="M759" s="173" t="s">
        <v>83</v>
      </c>
      <c r="N759" s="173" t="s">
        <v>79</v>
      </c>
      <c r="O759" s="168">
        <f>VLOOKUP(CONCATENATE(M759,N759),'Sheet1 (2)'!$L$6:$M$26,2,FALSE)</f>
        <v>56.25</v>
      </c>
      <c r="P759" s="173" t="s">
        <v>80</v>
      </c>
      <c r="Q759" s="173" t="s">
        <v>80</v>
      </c>
      <c r="R759" s="168">
        <f>VLOOKUP(CONCATENATE(P759,Q759),'Sheet1 (2)'!$N$6:$O$26,2,FALSE)</f>
        <v>0</v>
      </c>
      <c r="S759" s="173" t="s">
        <v>82</v>
      </c>
      <c r="T759" s="173" t="s">
        <v>82</v>
      </c>
      <c r="U759" s="168">
        <f>VLOOKUP(CONCATENATE(S759,T759),'Sheet1 (2)'!$P$6:$Q$26,2,FALSE)</f>
        <v>12.5</v>
      </c>
      <c r="V759" s="173" t="s">
        <v>79</v>
      </c>
      <c r="W759" s="173" t="s">
        <v>81</v>
      </c>
      <c r="X759" s="168">
        <f>VLOOKUP(CONCATENATE(V759,W759),'Sheet1 (2)'!$R$6:$S$26,2,FALSE)</f>
        <v>100</v>
      </c>
      <c r="Y759" s="173" t="s">
        <v>80</v>
      </c>
      <c r="Z759" s="173" t="s">
        <v>80</v>
      </c>
      <c r="AA759" s="168">
        <f>VLOOKUP(CONCATENATE(Y759,Z759),'Sheet1 (2)'!$T$6:$U$26,2,FALSE)</f>
        <v>0</v>
      </c>
      <c r="AB759" s="173" t="s">
        <v>80</v>
      </c>
      <c r="AC759" s="173" t="s">
        <v>80</v>
      </c>
      <c r="AD759" s="168">
        <f>VLOOKUP(CONCATENATE(AB759,AC759),'Sheet1 (2)'!$X$6:$Y$26,2,FALSE)</f>
        <v>0</v>
      </c>
      <c r="AE759" s="173" t="s">
        <v>82</v>
      </c>
      <c r="AF759" s="173" t="s">
        <v>81</v>
      </c>
      <c r="AG759" s="168">
        <f>VLOOKUP(CONCATENATE(AE759,AF759),'Sheet1 (2)'!$Z$6:$AA$26,2,FALSE)</f>
        <v>66</v>
      </c>
      <c r="AH759" s="172"/>
      <c r="AI759" s="175"/>
      <c r="AJ759" s="140"/>
      <c r="AK759" s="176" t="s">
        <v>282</v>
      </c>
      <c r="AL759" s="176" t="s">
        <v>76</v>
      </c>
      <c r="AM759" s="170">
        <f t="shared" si="22"/>
        <v>899</v>
      </c>
      <c r="AN759" s="147"/>
      <c r="AO759" s="155" t="s">
        <v>453</v>
      </c>
      <c r="AP759" s="156"/>
      <c r="AQ759" s="157">
        <v>8.0125618813999999</v>
      </c>
      <c r="AR759" s="158"/>
      <c r="AS759" s="145">
        <f>LOOKUP(rufmkm,'Sheet1 (2)'!$V$62:$V$71,'Sheet1 (2)'!$W$62:$W$71)</f>
        <v>90</v>
      </c>
      <c r="AT759" s="140"/>
      <c r="AU759" s="157">
        <f>IF(IF(D759='Sheet1 (2)'!$C$69,'Sheet1 (2)'!$D$69*('Sheet1 (2)'!$D$72-rut_index)/'Sheet1 (2)'!$D$72,IF(shee2!D759='Sheet1 (2)'!$C$70,'Sheet1 (2)'!$D$70*('Sheet1 (2)'!$D$72-rut_index)/'Sheet1 (2)'!$D$72,IF(shee2!D759='Sheet1 (2)'!$C$71,'Sheet1 (2)'!$D$71*('Sheet1 (2)'!$D$72-rut_index)/'Sheet1 (2)'!$D$72)))&lt;0,0,IF(D759='Sheet1 (2)'!$C$69,'Sheet1 (2)'!$D$69*('Sheet1 (2)'!$D$72-rut_index)/'Sheet1 (2)'!$D$72,IF(shee2!D759='Sheet1 (2)'!$C$70,'Sheet1 (2)'!$D$70*('Sheet1 (2)'!$D$72-rut_index)/'Sheet1 (2)'!$D$72,IF(shee2!D759='Sheet1 (2)'!$C$71,'Sheet1 (2)'!$D$71*('Sheet1 (2)'!$D$72-rut_index)/'Sheet1 (2)'!$D$72))))</f>
        <v>5</v>
      </c>
      <c r="AV759" s="157">
        <f>IF(IF(D759='Sheet1 (2)'!$C$69,'Sheet1 (2)'!$D$69*('Sheet1 (2)'!$D$72-crack_s_index)/'Sheet1 (2)'!$D$72,IF(shee2!D759='Sheet1 (2)'!$C$70,'Sheet1 (2)'!$D$70*('Sheet1 (2)'!$D$72-crack_s_index)/'Sheet1 (2)'!$D$72,IF(shee2!D759='Sheet1 (2)'!$C$71,'Sheet1 (2)'!$D$71*('Sheet1 (2)'!$D$72-crack_s_index)/'Sheet1 (2)'!$D$72)))&lt;0,0,IF(D759='Sheet1 (2)'!$C$69,'Sheet1 (2)'!$D$69*('Sheet1 (2)'!$D$72-crack_s_index)/'Sheet1 (2)'!$D$72,IF(shee2!D759='Sheet1 (2)'!$C$70,'Sheet1 (2)'!$D$70*('Sheet1 (2)'!$D$72-crack_s_index)/'Sheet1 (2)'!$D$72,IF(shee2!D759='Sheet1 (2)'!$C$71,'Sheet1 (2)'!$D$71*('Sheet1 (2)'!$D$72-crack_s_index)/'Sheet1 (2)'!$D$72))))</f>
        <v>0.3125</v>
      </c>
      <c r="AW759" s="157">
        <f>IF(IF(D759='Sheet1 (2)'!$C$69,'Sheet1 (2)'!$D$69*('Sheet1 (2)'!$D$72-crack_t_index)/'Sheet1 (2)'!$D$72,IF(shee2!D759='Sheet1 (2)'!$C$70,'Sheet1 (2)'!$D$70*('Sheet1 (2)'!$D$72-crack_t_index)/'Sheet1 (2)'!$D$72,IF(shee2!D759='Sheet1 (2)'!$C$71,'Sheet1 (2)'!$D$71*('Sheet1 (2)'!$D$72-crack_t_index)/'Sheet1 (2)'!$D$72)))&lt;0,0,IF(D759='Sheet1 (2)'!$C$69,'Sheet1 (2)'!$D$69*('Sheet1 (2)'!$D$72-crack_t_index)/'Sheet1 (2)'!$D$72,IF(shee2!D759='Sheet1 (2)'!$C$70,'Sheet1 (2)'!$D$70*('Sheet1 (2)'!$D$72-crack_t_index)/'Sheet1 (2)'!$D$72,IF(shee2!D759='Sheet1 (2)'!$C$71,'Sheet1 (2)'!$D$71*('Sheet1 (2)'!$D$72-crack_t_index)/'Sheet1 (2)'!$D$72))))</f>
        <v>5</v>
      </c>
      <c r="AX759" s="157">
        <f>IF(IF(D759='Sheet1 (2)'!$C$69,'Sheet1 (2)'!$D$69*('Sheet1 (2)'!$D$72-rave_index)/'Sheet1 (2)'!$D$72,IF(shee2!D759='Sheet1 (2)'!$C$70,'Sheet1 (2)'!$D$70*('Sheet1 (2)'!$D$72-rave_index)/'Sheet1 (2)'!$D$72,IF(shee2!D759='Sheet1 (2)'!$C$71,'Sheet1 (2)'!$D$71*('Sheet1 (2)'!$D$72-rave_index)/'Sheet1 (2)'!$D$72)))&lt;0,0,IF(D759='Sheet1 (2)'!$C$69,'Sheet1 (2)'!$D$69*('Sheet1 (2)'!$D$72-rave_index)/'Sheet1 (2)'!$D$72,IF(shee2!D759='Sheet1 (2)'!$C$70,'Sheet1 (2)'!$D$70*('Sheet1 (2)'!$D$72-rave_index)/'Sheet1 (2)'!$D$72,IF(shee2!D759='Sheet1 (2)'!$C$71,'Sheet1 (2)'!$D$71*('Sheet1 (2)'!$D$72-rave_index)/'Sheet1 (2)'!$D$72))))</f>
        <v>5</v>
      </c>
      <c r="AY759" s="157">
        <f>IF(IF(D759='Sheet1 (2)'!$C$69,'Sheet1 (2)'!$D$69*('Sheet1 (2)'!$D$72-rough_index)/'Sheet1 (2)'!$D$72,IF(shee2!D759='Sheet1 (2)'!$C$70,'Sheet1 (2)'!$D$70*('Sheet1 (2)'!$D$72-rough_index)/'Sheet1 (2)'!$D$72,IF(shee2!D759='Sheet1 (2)'!$C$71,'Sheet1 (2)'!$D$71*('Sheet1 (2)'!$D$72-rough_index)/'Sheet1 (2)'!$D$72)))&lt;0,0,IF(D759='Sheet1 (2)'!$C$69,'Sheet1 (2)'!$D$69*('Sheet1 (2)'!$D$72-rough_index)/'Sheet1 (2)'!$D$72,IF(shee2!D759='Sheet1 (2)'!$C$70,'Sheet1 (2)'!$D$70*('Sheet1 (2)'!$D$72-rough_index)/'Sheet1 (2)'!$D$72,IF(shee2!D759='Sheet1 (2)'!$C$71,'Sheet1 (2)'!$D$71*('Sheet1 (2)'!$D$72-rough_index)/'Sheet1 (2)'!$D$72))))</f>
        <v>0</v>
      </c>
      <c r="AZ759" s="159">
        <f>+(AU759*'Sheet1 (2)'!$C$77)+(AV759*'Sheet1 (2)'!$C$78)+(AW759*'Sheet1 (2)'!$C$79)+(AX759*'Sheet1 (2)'!$C$80)+(AY759*'Sheet1 (2)'!$C$81)</f>
        <v>1.8125</v>
      </c>
      <c r="BA759" s="213" t="str">
        <f t="shared" si="23"/>
        <v>Poor</v>
      </c>
      <c r="BE759">
        <f>IF(D759='Sheet1 (2)'!$C$61,'Sheet1 (2)'!$D$61*(counts^2)+'Sheet1 (2)'!$G$61*counts+'Sheet1 (2)'!$J$61,IF(D759='Sheet1 (2)'!$C$62,'Sheet1 (2)'!$D$62*counts+'Sheet1 (2)'!$G$62,IF(D759='Sheet1 (2)'!$C$63,'Sheet1 (2)'!$D$63*counts+'Sheet1 (2)'!$G$63,IF(D759='Sheet1 (2)'!$C$64,'Sheet1 (2)'!$D$64*counts+'Sheet1 (2)'!$G$64))))</f>
        <v>2.0984129299999998</v>
      </c>
    </row>
    <row r="760" spans="1:57" ht="12" customHeight="1">
      <c r="A760" s="145" t="s">
        <v>282</v>
      </c>
      <c r="B760" s="145" t="s">
        <v>76</v>
      </c>
      <c r="C760" s="170">
        <v>900</v>
      </c>
      <c r="D760" s="174" t="s">
        <v>77</v>
      </c>
      <c r="E760" s="171">
        <v>8.1999999999999993</v>
      </c>
      <c r="F760" s="171">
        <v>2.6</v>
      </c>
      <c r="G760" s="171" t="s">
        <v>77</v>
      </c>
      <c r="H760" s="171">
        <v>0.3</v>
      </c>
      <c r="I760" s="171" t="s">
        <v>77</v>
      </c>
      <c r="J760" s="173" t="s">
        <v>80</v>
      </c>
      <c r="K760" s="173" t="s">
        <v>80</v>
      </c>
      <c r="L760" s="169">
        <f>VLOOKUP(CONCATENATE(J760,K760),'Sheet1 (2)'!$J$6:$K$26,2,FALSE)</f>
        <v>0</v>
      </c>
      <c r="M760" s="173" t="s">
        <v>83</v>
      </c>
      <c r="N760" s="173" t="s">
        <v>83</v>
      </c>
      <c r="O760" s="168">
        <f>VLOOKUP(CONCATENATE(M760,N760),'Sheet1 (2)'!$L$6:$M$26,2,FALSE)</f>
        <v>37.5</v>
      </c>
      <c r="P760" s="173" t="s">
        <v>80</v>
      </c>
      <c r="Q760" s="173" t="s">
        <v>80</v>
      </c>
      <c r="R760" s="168">
        <f>VLOOKUP(CONCATENATE(P760,Q760),'Sheet1 (2)'!$N$6:$O$26,2,FALSE)</f>
        <v>0</v>
      </c>
      <c r="S760" s="173" t="s">
        <v>83</v>
      </c>
      <c r="T760" s="173" t="s">
        <v>83</v>
      </c>
      <c r="U760" s="168">
        <f>VLOOKUP(CONCATENATE(S760,T760),'Sheet1 (2)'!$P$6:$Q$26,2,FALSE)</f>
        <v>37.5</v>
      </c>
      <c r="V760" s="173" t="s">
        <v>79</v>
      </c>
      <c r="W760" s="173" t="s">
        <v>81</v>
      </c>
      <c r="X760" s="168">
        <f>VLOOKUP(CONCATENATE(V760,W760),'Sheet1 (2)'!$R$6:$S$26,2,FALSE)</f>
        <v>100</v>
      </c>
      <c r="Y760" s="173" t="s">
        <v>82</v>
      </c>
      <c r="Z760" s="173" t="s">
        <v>79</v>
      </c>
      <c r="AA760" s="168">
        <f>VLOOKUP(CONCATENATE(Y760,Z760),'Sheet1 (2)'!$T$6:$U$26,2,FALSE)</f>
        <v>37.5</v>
      </c>
      <c r="AB760" s="173" t="s">
        <v>80</v>
      </c>
      <c r="AC760" s="173" t="s">
        <v>80</v>
      </c>
      <c r="AD760" s="168">
        <f>VLOOKUP(CONCATENATE(AB760,AC760),'Sheet1 (2)'!$X$6:$Y$26,2,FALSE)</f>
        <v>0</v>
      </c>
      <c r="AE760" s="173" t="s">
        <v>82</v>
      </c>
      <c r="AF760" s="173" t="s">
        <v>81</v>
      </c>
      <c r="AG760" s="168">
        <f>VLOOKUP(CONCATENATE(AE760,AF760),'Sheet1 (2)'!$Z$6:$AA$26,2,FALSE)</f>
        <v>66</v>
      </c>
      <c r="AH760" s="171" t="s">
        <v>394</v>
      </c>
      <c r="AI760" s="175"/>
      <c r="AJ760" s="140"/>
      <c r="AK760" s="176" t="s">
        <v>282</v>
      </c>
      <c r="AL760" s="176" t="s">
        <v>76</v>
      </c>
      <c r="AM760" s="170">
        <f t="shared" si="22"/>
        <v>900</v>
      </c>
      <c r="AN760" s="147"/>
      <c r="AO760" s="155" t="s">
        <v>453</v>
      </c>
      <c r="AP760" s="156"/>
      <c r="AQ760" s="157">
        <v>9.4403212706000001</v>
      </c>
      <c r="AR760" s="158"/>
      <c r="AS760" s="145">
        <f>LOOKUP(rufmkm,'Sheet1 (2)'!$V$62:$V$71,'Sheet1 (2)'!$W$62:$W$71)</f>
        <v>100</v>
      </c>
      <c r="AT760" s="140"/>
      <c r="AU760" s="157">
        <f>IF(IF(D760='Sheet1 (2)'!$C$69,'Sheet1 (2)'!$D$69*('Sheet1 (2)'!$D$72-rut_index)/'Sheet1 (2)'!$D$72,IF(shee2!D760='Sheet1 (2)'!$C$70,'Sheet1 (2)'!$D$70*('Sheet1 (2)'!$D$72-rut_index)/'Sheet1 (2)'!$D$72,IF(shee2!D760='Sheet1 (2)'!$C$71,'Sheet1 (2)'!$D$71*('Sheet1 (2)'!$D$72-rut_index)/'Sheet1 (2)'!$D$72)))&lt;0,0,IF(D760='Sheet1 (2)'!$C$69,'Sheet1 (2)'!$D$69*('Sheet1 (2)'!$D$72-rut_index)/'Sheet1 (2)'!$D$72,IF(shee2!D760='Sheet1 (2)'!$C$70,'Sheet1 (2)'!$D$70*('Sheet1 (2)'!$D$72-rut_index)/'Sheet1 (2)'!$D$72,IF(shee2!D760='Sheet1 (2)'!$C$71,'Sheet1 (2)'!$D$71*('Sheet1 (2)'!$D$72-rut_index)/'Sheet1 (2)'!$D$72))))</f>
        <v>5</v>
      </c>
      <c r="AV760" s="157">
        <f>IF(IF(D760='Sheet1 (2)'!$C$69,'Sheet1 (2)'!$D$69*('Sheet1 (2)'!$D$72-crack_s_index)/'Sheet1 (2)'!$D$72,IF(shee2!D760='Sheet1 (2)'!$C$70,'Sheet1 (2)'!$D$70*('Sheet1 (2)'!$D$72-crack_s_index)/'Sheet1 (2)'!$D$72,IF(shee2!D760='Sheet1 (2)'!$C$71,'Sheet1 (2)'!$D$71*('Sheet1 (2)'!$D$72-crack_s_index)/'Sheet1 (2)'!$D$72)))&lt;0,0,IF(D760='Sheet1 (2)'!$C$69,'Sheet1 (2)'!$D$69*('Sheet1 (2)'!$D$72-crack_s_index)/'Sheet1 (2)'!$D$72,IF(shee2!D760='Sheet1 (2)'!$C$70,'Sheet1 (2)'!$D$70*('Sheet1 (2)'!$D$72-crack_s_index)/'Sheet1 (2)'!$D$72,IF(shee2!D760='Sheet1 (2)'!$C$71,'Sheet1 (2)'!$D$71*('Sheet1 (2)'!$D$72-crack_s_index)/'Sheet1 (2)'!$D$72))))</f>
        <v>1.875</v>
      </c>
      <c r="AW760" s="157">
        <f>IF(IF(D760='Sheet1 (2)'!$C$69,'Sheet1 (2)'!$D$69*('Sheet1 (2)'!$D$72-crack_t_index)/'Sheet1 (2)'!$D$72,IF(shee2!D760='Sheet1 (2)'!$C$70,'Sheet1 (2)'!$D$70*('Sheet1 (2)'!$D$72-crack_t_index)/'Sheet1 (2)'!$D$72,IF(shee2!D760='Sheet1 (2)'!$C$71,'Sheet1 (2)'!$D$71*('Sheet1 (2)'!$D$72-crack_t_index)/'Sheet1 (2)'!$D$72)))&lt;0,0,IF(D760='Sheet1 (2)'!$C$69,'Sheet1 (2)'!$D$69*('Sheet1 (2)'!$D$72-crack_t_index)/'Sheet1 (2)'!$D$72,IF(shee2!D760='Sheet1 (2)'!$C$70,'Sheet1 (2)'!$D$70*('Sheet1 (2)'!$D$72-crack_t_index)/'Sheet1 (2)'!$D$72,IF(shee2!D760='Sheet1 (2)'!$C$71,'Sheet1 (2)'!$D$71*('Sheet1 (2)'!$D$72-crack_t_index)/'Sheet1 (2)'!$D$72))))</f>
        <v>5</v>
      </c>
      <c r="AX760" s="157">
        <f>IF(IF(D760='Sheet1 (2)'!$C$69,'Sheet1 (2)'!$D$69*('Sheet1 (2)'!$D$72-rave_index)/'Sheet1 (2)'!$D$72,IF(shee2!D760='Sheet1 (2)'!$C$70,'Sheet1 (2)'!$D$70*('Sheet1 (2)'!$D$72-rave_index)/'Sheet1 (2)'!$D$72,IF(shee2!D760='Sheet1 (2)'!$C$71,'Sheet1 (2)'!$D$71*('Sheet1 (2)'!$D$72-rave_index)/'Sheet1 (2)'!$D$72)))&lt;0,0,IF(D760='Sheet1 (2)'!$C$69,'Sheet1 (2)'!$D$69*('Sheet1 (2)'!$D$72-rave_index)/'Sheet1 (2)'!$D$72,IF(shee2!D760='Sheet1 (2)'!$C$70,'Sheet1 (2)'!$D$70*('Sheet1 (2)'!$D$72-rave_index)/'Sheet1 (2)'!$D$72,IF(shee2!D760='Sheet1 (2)'!$C$71,'Sheet1 (2)'!$D$71*('Sheet1 (2)'!$D$72-rave_index)/'Sheet1 (2)'!$D$72))))</f>
        <v>1.875</v>
      </c>
      <c r="AY760" s="157">
        <f>IF(IF(D760='Sheet1 (2)'!$C$69,'Sheet1 (2)'!$D$69*('Sheet1 (2)'!$D$72-rough_index)/'Sheet1 (2)'!$D$72,IF(shee2!D760='Sheet1 (2)'!$C$70,'Sheet1 (2)'!$D$70*('Sheet1 (2)'!$D$72-rough_index)/'Sheet1 (2)'!$D$72,IF(shee2!D760='Sheet1 (2)'!$C$71,'Sheet1 (2)'!$D$71*('Sheet1 (2)'!$D$72-rough_index)/'Sheet1 (2)'!$D$72)))&lt;0,0,IF(D760='Sheet1 (2)'!$C$69,'Sheet1 (2)'!$D$69*('Sheet1 (2)'!$D$72-rough_index)/'Sheet1 (2)'!$D$72,IF(shee2!D760='Sheet1 (2)'!$C$70,'Sheet1 (2)'!$D$70*('Sheet1 (2)'!$D$72-rough_index)/'Sheet1 (2)'!$D$72,IF(shee2!D760='Sheet1 (2)'!$C$71,'Sheet1 (2)'!$D$71*('Sheet1 (2)'!$D$72-rough_index)/'Sheet1 (2)'!$D$72))))</f>
        <v>0</v>
      </c>
      <c r="AZ760" s="159">
        <f>+(AU760*'Sheet1 (2)'!$C$77)+(AV760*'Sheet1 (2)'!$C$78)+(AW760*'Sheet1 (2)'!$C$79)+(AX760*'Sheet1 (2)'!$C$80)+(AY760*'Sheet1 (2)'!$C$81)</f>
        <v>2.0625</v>
      </c>
      <c r="BA760" s="213" t="str">
        <f t="shared" si="23"/>
        <v>Poor</v>
      </c>
      <c r="BE760">
        <f>IF(D760='Sheet1 (2)'!$C$61,'Sheet1 (2)'!$D$61*(counts^2)+'Sheet1 (2)'!$G$61*counts+'Sheet1 (2)'!$J$61,IF(D760='Sheet1 (2)'!$C$62,'Sheet1 (2)'!$D$62*counts+'Sheet1 (2)'!$G$62,IF(D760='Sheet1 (2)'!$C$63,'Sheet1 (2)'!$D$63*counts+'Sheet1 (2)'!$G$63,IF(D760='Sheet1 (2)'!$C$64,'Sheet1 (2)'!$D$64*counts+'Sheet1 (2)'!$G$64))))</f>
        <v>2.0984129299999998</v>
      </c>
    </row>
    <row r="761" spans="1:57" ht="12" customHeight="1">
      <c r="A761" s="145" t="s">
        <v>282</v>
      </c>
      <c r="B761" s="145" t="s">
        <v>76</v>
      </c>
      <c r="C761" s="170">
        <v>901</v>
      </c>
      <c r="D761" s="174" t="s">
        <v>77</v>
      </c>
      <c r="E761" s="171">
        <v>8.1999999999999993</v>
      </c>
      <c r="F761" s="171">
        <v>2.6</v>
      </c>
      <c r="G761" s="171" t="s">
        <v>77</v>
      </c>
      <c r="H761" s="171">
        <v>0.3</v>
      </c>
      <c r="I761" s="171" t="s">
        <v>77</v>
      </c>
      <c r="J761" s="173" t="s">
        <v>80</v>
      </c>
      <c r="K761" s="173" t="s">
        <v>80</v>
      </c>
      <c r="L761" s="169">
        <f>VLOOKUP(CONCATENATE(J761,K761),'Sheet1 (2)'!$J$6:$K$26,2,FALSE)</f>
        <v>0</v>
      </c>
      <c r="M761" s="173" t="s">
        <v>83</v>
      </c>
      <c r="N761" s="173" t="s">
        <v>83</v>
      </c>
      <c r="O761" s="168">
        <f>VLOOKUP(CONCATENATE(M761,N761),'Sheet1 (2)'!$L$6:$M$26,2,FALSE)</f>
        <v>37.5</v>
      </c>
      <c r="P761" s="173" t="s">
        <v>80</v>
      </c>
      <c r="Q761" s="173" t="s">
        <v>80</v>
      </c>
      <c r="R761" s="168">
        <f>VLOOKUP(CONCATENATE(P761,Q761),'Sheet1 (2)'!$N$6:$O$26,2,FALSE)</f>
        <v>0</v>
      </c>
      <c r="S761" s="173" t="s">
        <v>82</v>
      </c>
      <c r="T761" s="173" t="s">
        <v>83</v>
      </c>
      <c r="U761" s="168">
        <f>VLOOKUP(CONCATENATE(S761,T761),'Sheet1 (2)'!$P$6:$Q$26,2,FALSE)</f>
        <v>25</v>
      </c>
      <c r="V761" s="173" t="s">
        <v>79</v>
      </c>
      <c r="W761" s="173" t="s">
        <v>81</v>
      </c>
      <c r="X761" s="168">
        <f>VLOOKUP(CONCATENATE(V761,W761),'Sheet1 (2)'!$R$6:$S$26,2,FALSE)</f>
        <v>100</v>
      </c>
      <c r="Y761" s="173" t="s">
        <v>80</v>
      </c>
      <c r="Z761" s="173" t="s">
        <v>80</v>
      </c>
      <c r="AA761" s="168">
        <f>VLOOKUP(CONCATENATE(Y761,Z761),'Sheet1 (2)'!$T$6:$U$26,2,FALSE)</f>
        <v>0</v>
      </c>
      <c r="AB761" s="173" t="s">
        <v>80</v>
      </c>
      <c r="AC761" s="173" t="s">
        <v>80</v>
      </c>
      <c r="AD761" s="168">
        <f>VLOOKUP(CONCATENATE(AB761,AC761),'Sheet1 (2)'!$X$6:$Y$26,2,FALSE)</f>
        <v>0</v>
      </c>
      <c r="AE761" s="173" t="s">
        <v>82</v>
      </c>
      <c r="AF761" s="173" t="s">
        <v>81</v>
      </c>
      <c r="AG761" s="168">
        <f>VLOOKUP(CONCATENATE(AE761,AF761),'Sheet1 (2)'!$Z$6:$AA$26,2,FALSE)</f>
        <v>66</v>
      </c>
      <c r="AH761" s="171" t="s">
        <v>394</v>
      </c>
      <c r="AI761" s="175"/>
      <c r="AJ761" s="140"/>
      <c r="AK761" s="176" t="s">
        <v>282</v>
      </c>
      <c r="AL761" s="176" t="s">
        <v>76</v>
      </c>
      <c r="AM761" s="170">
        <f t="shared" si="22"/>
        <v>901</v>
      </c>
      <c r="AN761" s="147"/>
      <c r="AO761" s="155"/>
      <c r="AP761" s="156"/>
      <c r="AQ761" s="157">
        <v>6.6120889789999993</v>
      </c>
      <c r="AR761" s="158"/>
      <c r="AS761" s="145">
        <f>LOOKUP(rufmkm,'Sheet1 (2)'!$V$62:$V$71,'Sheet1 (2)'!$W$62:$W$71)</f>
        <v>70</v>
      </c>
      <c r="AT761" s="140"/>
      <c r="AU761" s="157">
        <f>IF(IF(D761='Sheet1 (2)'!$C$69,'Sheet1 (2)'!$D$69*('Sheet1 (2)'!$D$72-rut_index)/'Sheet1 (2)'!$D$72,IF(shee2!D761='Sheet1 (2)'!$C$70,'Sheet1 (2)'!$D$70*('Sheet1 (2)'!$D$72-rut_index)/'Sheet1 (2)'!$D$72,IF(shee2!D761='Sheet1 (2)'!$C$71,'Sheet1 (2)'!$D$71*('Sheet1 (2)'!$D$72-rut_index)/'Sheet1 (2)'!$D$72)))&lt;0,0,IF(D761='Sheet1 (2)'!$C$69,'Sheet1 (2)'!$D$69*('Sheet1 (2)'!$D$72-rut_index)/'Sheet1 (2)'!$D$72,IF(shee2!D761='Sheet1 (2)'!$C$70,'Sheet1 (2)'!$D$70*('Sheet1 (2)'!$D$72-rut_index)/'Sheet1 (2)'!$D$72,IF(shee2!D761='Sheet1 (2)'!$C$71,'Sheet1 (2)'!$D$71*('Sheet1 (2)'!$D$72-rut_index)/'Sheet1 (2)'!$D$72))))</f>
        <v>5</v>
      </c>
      <c r="AV761" s="157">
        <f>IF(IF(D761='Sheet1 (2)'!$C$69,'Sheet1 (2)'!$D$69*('Sheet1 (2)'!$D$72-crack_s_index)/'Sheet1 (2)'!$D$72,IF(shee2!D761='Sheet1 (2)'!$C$70,'Sheet1 (2)'!$D$70*('Sheet1 (2)'!$D$72-crack_s_index)/'Sheet1 (2)'!$D$72,IF(shee2!D761='Sheet1 (2)'!$C$71,'Sheet1 (2)'!$D$71*('Sheet1 (2)'!$D$72-crack_s_index)/'Sheet1 (2)'!$D$72)))&lt;0,0,IF(D761='Sheet1 (2)'!$C$69,'Sheet1 (2)'!$D$69*('Sheet1 (2)'!$D$72-crack_s_index)/'Sheet1 (2)'!$D$72,IF(shee2!D761='Sheet1 (2)'!$C$70,'Sheet1 (2)'!$D$70*('Sheet1 (2)'!$D$72-crack_s_index)/'Sheet1 (2)'!$D$72,IF(shee2!D761='Sheet1 (2)'!$C$71,'Sheet1 (2)'!$D$71*('Sheet1 (2)'!$D$72-crack_s_index)/'Sheet1 (2)'!$D$72))))</f>
        <v>1.875</v>
      </c>
      <c r="AW761" s="157">
        <f>IF(IF(D761='Sheet1 (2)'!$C$69,'Sheet1 (2)'!$D$69*('Sheet1 (2)'!$D$72-crack_t_index)/'Sheet1 (2)'!$D$72,IF(shee2!D761='Sheet1 (2)'!$C$70,'Sheet1 (2)'!$D$70*('Sheet1 (2)'!$D$72-crack_t_index)/'Sheet1 (2)'!$D$72,IF(shee2!D761='Sheet1 (2)'!$C$71,'Sheet1 (2)'!$D$71*('Sheet1 (2)'!$D$72-crack_t_index)/'Sheet1 (2)'!$D$72)))&lt;0,0,IF(D761='Sheet1 (2)'!$C$69,'Sheet1 (2)'!$D$69*('Sheet1 (2)'!$D$72-crack_t_index)/'Sheet1 (2)'!$D$72,IF(shee2!D761='Sheet1 (2)'!$C$70,'Sheet1 (2)'!$D$70*('Sheet1 (2)'!$D$72-crack_t_index)/'Sheet1 (2)'!$D$72,IF(shee2!D761='Sheet1 (2)'!$C$71,'Sheet1 (2)'!$D$71*('Sheet1 (2)'!$D$72-crack_t_index)/'Sheet1 (2)'!$D$72))))</f>
        <v>5</v>
      </c>
      <c r="AX761" s="157">
        <f>IF(IF(D761='Sheet1 (2)'!$C$69,'Sheet1 (2)'!$D$69*('Sheet1 (2)'!$D$72-rave_index)/'Sheet1 (2)'!$D$72,IF(shee2!D761='Sheet1 (2)'!$C$70,'Sheet1 (2)'!$D$70*('Sheet1 (2)'!$D$72-rave_index)/'Sheet1 (2)'!$D$72,IF(shee2!D761='Sheet1 (2)'!$C$71,'Sheet1 (2)'!$D$71*('Sheet1 (2)'!$D$72-rave_index)/'Sheet1 (2)'!$D$72)))&lt;0,0,IF(D761='Sheet1 (2)'!$C$69,'Sheet1 (2)'!$D$69*('Sheet1 (2)'!$D$72-rave_index)/'Sheet1 (2)'!$D$72,IF(shee2!D761='Sheet1 (2)'!$C$70,'Sheet1 (2)'!$D$70*('Sheet1 (2)'!$D$72-rave_index)/'Sheet1 (2)'!$D$72,IF(shee2!D761='Sheet1 (2)'!$C$71,'Sheet1 (2)'!$D$71*('Sheet1 (2)'!$D$72-rave_index)/'Sheet1 (2)'!$D$72))))</f>
        <v>5</v>
      </c>
      <c r="AY761" s="157">
        <f>IF(IF(D761='Sheet1 (2)'!$C$69,'Sheet1 (2)'!$D$69*('Sheet1 (2)'!$D$72-rough_index)/'Sheet1 (2)'!$D$72,IF(shee2!D761='Sheet1 (2)'!$C$70,'Sheet1 (2)'!$D$70*('Sheet1 (2)'!$D$72-rough_index)/'Sheet1 (2)'!$D$72,IF(shee2!D761='Sheet1 (2)'!$C$71,'Sheet1 (2)'!$D$71*('Sheet1 (2)'!$D$72-rough_index)/'Sheet1 (2)'!$D$72)))&lt;0,0,IF(D761='Sheet1 (2)'!$C$69,'Sheet1 (2)'!$D$69*('Sheet1 (2)'!$D$72-rough_index)/'Sheet1 (2)'!$D$72,IF(shee2!D761='Sheet1 (2)'!$C$70,'Sheet1 (2)'!$D$70*('Sheet1 (2)'!$D$72-rough_index)/'Sheet1 (2)'!$D$72,IF(shee2!D761='Sheet1 (2)'!$C$71,'Sheet1 (2)'!$D$71*('Sheet1 (2)'!$D$72-rough_index)/'Sheet1 (2)'!$D$72))))</f>
        <v>0</v>
      </c>
      <c r="AZ761" s="159">
        <f>+(AU761*'Sheet1 (2)'!$C$77)+(AV761*'Sheet1 (2)'!$C$78)+(AW761*'Sheet1 (2)'!$C$79)+(AX761*'Sheet1 (2)'!$C$80)+(AY761*'Sheet1 (2)'!$C$81)</f>
        <v>2.375</v>
      </c>
      <c r="BA761" s="213" t="str">
        <f t="shared" si="23"/>
        <v>Poor</v>
      </c>
      <c r="BE761">
        <f>IF(D761='Sheet1 (2)'!$C$61,'Sheet1 (2)'!$D$61*(counts^2)+'Sheet1 (2)'!$G$61*counts+'Sheet1 (2)'!$J$61,IF(D761='Sheet1 (2)'!$C$62,'Sheet1 (2)'!$D$62*counts+'Sheet1 (2)'!$G$62,IF(D761='Sheet1 (2)'!$C$63,'Sheet1 (2)'!$D$63*counts+'Sheet1 (2)'!$G$63,IF(D761='Sheet1 (2)'!$C$64,'Sheet1 (2)'!$D$64*counts+'Sheet1 (2)'!$G$64))))</f>
        <v>2.0984129299999998</v>
      </c>
    </row>
    <row r="762" spans="1:57" ht="12" customHeight="1">
      <c r="A762" s="145" t="s">
        <v>282</v>
      </c>
      <c r="B762" s="145" t="s">
        <v>76</v>
      </c>
      <c r="C762" s="170">
        <v>902</v>
      </c>
      <c r="D762" s="174" t="s">
        <v>77</v>
      </c>
      <c r="E762" s="171">
        <v>8.1999999999999993</v>
      </c>
      <c r="F762" s="171">
        <v>2.6</v>
      </c>
      <c r="G762" s="171" t="s">
        <v>77</v>
      </c>
      <c r="H762" s="171">
        <v>0.3</v>
      </c>
      <c r="I762" s="171" t="s">
        <v>77</v>
      </c>
      <c r="J762" s="173" t="s">
        <v>80</v>
      </c>
      <c r="K762" s="173" t="s">
        <v>80</v>
      </c>
      <c r="L762" s="169">
        <f>VLOOKUP(CONCATENATE(J762,K762),'Sheet1 (2)'!$J$6:$K$26,2,FALSE)</f>
        <v>0</v>
      </c>
      <c r="M762" s="173" t="s">
        <v>80</v>
      </c>
      <c r="N762" s="173" t="s">
        <v>80</v>
      </c>
      <c r="O762" s="168">
        <f>VLOOKUP(CONCATENATE(M762,N762),'Sheet1 (2)'!$L$6:$M$26,2,FALSE)</f>
        <v>0</v>
      </c>
      <c r="P762" s="173" t="s">
        <v>80</v>
      </c>
      <c r="Q762" s="173" t="s">
        <v>80</v>
      </c>
      <c r="R762" s="168">
        <f>VLOOKUP(CONCATENATE(P762,Q762),'Sheet1 (2)'!$N$6:$O$26,2,FALSE)</f>
        <v>0</v>
      </c>
      <c r="S762" s="173" t="s">
        <v>80</v>
      </c>
      <c r="T762" s="173" t="s">
        <v>80</v>
      </c>
      <c r="U762" s="168">
        <f>VLOOKUP(CONCATENATE(S762,T762),'Sheet1 (2)'!$P$6:$Q$26,2,FALSE)</f>
        <v>0</v>
      </c>
      <c r="V762" s="173" t="s">
        <v>79</v>
      </c>
      <c r="W762" s="173" t="s">
        <v>81</v>
      </c>
      <c r="X762" s="168">
        <f>VLOOKUP(CONCATENATE(V762,W762),'Sheet1 (2)'!$R$6:$S$26,2,FALSE)</f>
        <v>100</v>
      </c>
      <c r="Y762" s="173" t="s">
        <v>80</v>
      </c>
      <c r="Z762" s="173" t="s">
        <v>80</v>
      </c>
      <c r="AA762" s="168">
        <f>VLOOKUP(CONCATENATE(Y762,Z762),'Sheet1 (2)'!$T$6:$U$26,2,FALSE)</f>
        <v>0</v>
      </c>
      <c r="AB762" s="173" t="s">
        <v>80</v>
      </c>
      <c r="AC762" s="173" t="s">
        <v>80</v>
      </c>
      <c r="AD762" s="168">
        <f>VLOOKUP(CONCATENATE(AB762,AC762),'Sheet1 (2)'!$X$6:$Y$26,2,FALSE)</f>
        <v>0</v>
      </c>
      <c r="AE762" s="173" t="s">
        <v>82</v>
      </c>
      <c r="AF762" s="173" t="s">
        <v>81</v>
      </c>
      <c r="AG762" s="168">
        <f>VLOOKUP(CONCATENATE(AE762,AF762),'Sheet1 (2)'!$Z$6:$AA$26,2,FALSE)</f>
        <v>66</v>
      </c>
      <c r="AH762" s="171" t="s">
        <v>394</v>
      </c>
      <c r="AI762" s="175"/>
      <c r="AJ762" s="140"/>
      <c r="AK762" s="176" t="s">
        <v>282</v>
      </c>
      <c r="AL762" s="176" t="s">
        <v>76</v>
      </c>
      <c r="AM762" s="170">
        <f t="shared" si="22"/>
        <v>902</v>
      </c>
      <c r="AN762" s="147"/>
      <c r="AO762" s="155" t="s">
        <v>453</v>
      </c>
      <c r="AP762" s="156"/>
      <c r="AQ762" s="157">
        <v>8.1030000094000005</v>
      </c>
      <c r="AR762" s="158"/>
      <c r="AS762" s="145">
        <f>LOOKUP(rufmkm,'Sheet1 (2)'!$V$62:$V$71,'Sheet1 (2)'!$W$62:$W$71)</f>
        <v>90</v>
      </c>
      <c r="AT762" s="140"/>
      <c r="AU762" s="157">
        <f>IF(IF(D762='Sheet1 (2)'!$C$69,'Sheet1 (2)'!$D$69*('Sheet1 (2)'!$D$72-rut_index)/'Sheet1 (2)'!$D$72,IF(shee2!D762='Sheet1 (2)'!$C$70,'Sheet1 (2)'!$D$70*('Sheet1 (2)'!$D$72-rut_index)/'Sheet1 (2)'!$D$72,IF(shee2!D762='Sheet1 (2)'!$C$71,'Sheet1 (2)'!$D$71*('Sheet1 (2)'!$D$72-rut_index)/'Sheet1 (2)'!$D$72)))&lt;0,0,IF(D762='Sheet1 (2)'!$C$69,'Sheet1 (2)'!$D$69*('Sheet1 (2)'!$D$72-rut_index)/'Sheet1 (2)'!$D$72,IF(shee2!D762='Sheet1 (2)'!$C$70,'Sheet1 (2)'!$D$70*('Sheet1 (2)'!$D$72-rut_index)/'Sheet1 (2)'!$D$72,IF(shee2!D762='Sheet1 (2)'!$C$71,'Sheet1 (2)'!$D$71*('Sheet1 (2)'!$D$72-rut_index)/'Sheet1 (2)'!$D$72))))</f>
        <v>5</v>
      </c>
      <c r="AV762" s="157">
        <f>IF(IF(D762='Sheet1 (2)'!$C$69,'Sheet1 (2)'!$D$69*('Sheet1 (2)'!$D$72-crack_s_index)/'Sheet1 (2)'!$D$72,IF(shee2!D762='Sheet1 (2)'!$C$70,'Sheet1 (2)'!$D$70*('Sheet1 (2)'!$D$72-crack_s_index)/'Sheet1 (2)'!$D$72,IF(shee2!D762='Sheet1 (2)'!$C$71,'Sheet1 (2)'!$D$71*('Sheet1 (2)'!$D$72-crack_s_index)/'Sheet1 (2)'!$D$72)))&lt;0,0,IF(D762='Sheet1 (2)'!$C$69,'Sheet1 (2)'!$D$69*('Sheet1 (2)'!$D$72-crack_s_index)/'Sheet1 (2)'!$D$72,IF(shee2!D762='Sheet1 (2)'!$C$70,'Sheet1 (2)'!$D$70*('Sheet1 (2)'!$D$72-crack_s_index)/'Sheet1 (2)'!$D$72,IF(shee2!D762='Sheet1 (2)'!$C$71,'Sheet1 (2)'!$D$71*('Sheet1 (2)'!$D$72-crack_s_index)/'Sheet1 (2)'!$D$72))))</f>
        <v>5</v>
      </c>
      <c r="AW762" s="157">
        <f>IF(IF(D762='Sheet1 (2)'!$C$69,'Sheet1 (2)'!$D$69*('Sheet1 (2)'!$D$72-crack_t_index)/'Sheet1 (2)'!$D$72,IF(shee2!D762='Sheet1 (2)'!$C$70,'Sheet1 (2)'!$D$70*('Sheet1 (2)'!$D$72-crack_t_index)/'Sheet1 (2)'!$D$72,IF(shee2!D762='Sheet1 (2)'!$C$71,'Sheet1 (2)'!$D$71*('Sheet1 (2)'!$D$72-crack_t_index)/'Sheet1 (2)'!$D$72)))&lt;0,0,IF(D762='Sheet1 (2)'!$C$69,'Sheet1 (2)'!$D$69*('Sheet1 (2)'!$D$72-crack_t_index)/'Sheet1 (2)'!$D$72,IF(shee2!D762='Sheet1 (2)'!$C$70,'Sheet1 (2)'!$D$70*('Sheet1 (2)'!$D$72-crack_t_index)/'Sheet1 (2)'!$D$72,IF(shee2!D762='Sheet1 (2)'!$C$71,'Sheet1 (2)'!$D$71*('Sheet1 (2)'!$D$72-crack_t_index)/'Sheet1 (2)'!$D$72))))</f>
        <v>5</v>
      </c>
      <c r="AX762" s="157">
        <f>IF(IF(D762='Sheet1 (2)'!$C$69,'Sheet1 (2)'!$D$69*('Sheet1 (2)'!$D$72-rave_index)/'Sheet1 (2)'!$D$72,IF(shee2!D762='Sheet1 (2)'!$C$70,'Sheet1 (2)'!$D$70*('Sheet1 (2)'!$D$72-rave_index)/'Sheet1 (2)'!$D$72,IF(shee2!D762='Sheet1 (2)'!$C$71,'Sheet1 (2)'!$D$71*('Sheet1 (2)'!$D$72-rave_index)/'Sheet1 (2)'!$D$72)))&lt;0,0,IF(D762='Sheet1 (2)'!$C$69,'Sheet1 (2)'!$D$69*('Sheet1 (2)'!$D$72-rave_index)/'Sheet1 (2)'!$D$72,IF(shee2!D762='Sheet1 (2)'!$C$70,'Sheet1 (2)'!$D$70*('Sheet1 (2)'!$D$72-rave_index)/'Sheet1 (2)'!$D$72,IF(shee2!D762='Sheet1 (2)'!$C$71,'Sheet1 (2)'!$D$71*('Sheet1 (2)'!$D$72-rave_index)/'Sheet1 (2)'!$D$72))))</f>
        <v>5</v>
      </c>
      <c r="AY762" s="157">
        <f>IF(IF(D762='Sheet1 (2)'!$C$69,'Sheet1 (2)'!$D$69*('Sheet1 (2)'!$D$72-rough_index)/'Sheet1 (2)'!$D$72,IF(shee2!D762='Sheet1 (2)'!$C$70,'Sheet1 (2)'!$D$70*('Sheet1 (2)'!$D$72-rough_index)/'Sheet1 (2)'!$D$72,IF(shee2!D762='Sheet1 (2)'!$C$71,'Sheet1 (2)'!$D$71*('Sheet1 (2)'!$D$72-rough_index)/'Sheet1 (2)'!$D$72)))&lt;0,0,IF(D762='Sheet1 (2)'!$C$69,'Sheet1 (2)'!$D$69*('Sheet1 (2)'!$D$72-rough_index)/'Sheet1 (2)'!$D$72,IF(shee2!D762='Sheet1 (2)'!$C$70,'Sheet1 (2)'!$D$70*('Sheet1 (2)'!$D$72-rough_index)/'Sheet1 (2)'!$D$72,IF(shee2!D762='Sheet1 (2)'!$C$71,'Sheet1 (2)'!$D$71*('Sheet1 (2)'!$D$72-rough_index)/'Sheet1 (2)'!$D$72))))</f>
        <v>0</v>
      </c>
      <c r="AZ762" s="159">
        <f>+(AU762*'Sheet1 (2)'!$C$77)+(AV762*'Sheet1 (2)'!$C$78)+(AW762*'Sheet1 (2)'!$C$79)+(AX762*'Sheet1 (2)'!$C$80)+(AY762*'Sheet1 (2)'!$C$81)</f>
        <v>3.5</v>
      </c>
      <c r="BA762" s="213" t="str">
        <f t="shared" si="23"/>
        <v>Fair</v>
      </c>
      <c r="BE762">
        <f>IF(D762='Sheet1 (2)'!$C$61,'Sheet1 (2)'!$D$61*(counts^2)+'Sheet1 (2)'!$G$61*counts+'Sheet1 (2)'!$J$61,IF(D762='Sheet1 (2)'!$C$62,'Sheet1 (2)'!$D$62*counts+'Sheet1 (2)'!$G$62,IF(D762='Sheet1 (2)'!$C$63,'Sheet1 (2)'!$D$63*counts+'Sheet1 (2)'!$G$63,IF(D762='Sheet1 (2)'!$C$64,'Sheet1 (2)'!$D$64*counts+'Sheet1 (2)'!$G$64))))</f>
        <v>2.0984129299999998</v>
      </c>
    </row>
    <row r="763" spans="1:57" ht="12" customHeight="1">
      <c r="A763" s="145" t="s">
        <v>282</v>
      </c>
      <c r="B763" s="145" t="s">
        <v>76</v>
      </c>
      <c r="C763" s="170">
        <v>903</v>
      </c>
      <c r="D763" s="174" t="s">
        <v>77</v>
      </c>
      <c r="E763" s="171">
        <v>8.1999999999999993</v>
      </c>
      <c r="F763" s="171">
        <v>2.6</v>
      </c>
      <c r="G763" s="171" t="s">
        <v>77</v>
      </c>
      <c r="H763" s="171">
        <v>0.3</v>
      </c>
      <c r="I763" s="171" t="s">
        <v>77</v>
      </c>
      <c r="J763" s="173" t="s">
        <v>80</v>
      </c>
      <c r="K763" s="173" t="s">
        <v>80</v>
      </c>
      <c r="L763" s="169">
        <f>VLOOKUP(CONCATENATE(J763,K763),'Sheet1 (2)'!$J$6:$K$26,2,FALSE)</f>
        <v>0</v>
      </c>
      <c r="M763" s="173" t="s">
        <v>83</v>
      </c>
      <c r="N763" s="173" t="s">
        <v>83</v>
      </c>
      <c r="O763" s="168">
        <f>VLOOKUP(CONCATENATE(M763,N763),'Sheet1 (2)'!$L$6:$M$26,2,FALSE)</f>
        <v>37.5</v>
      </c>
      <c r="P763" s="173" t="s">
        <v>80</v>
      </c>
      <c r="Q763" s="173" t="s">
        <v>80</v>
      </c>
      <c r="R763" s="168">
        <f>VLOOKUP(CONCATENATE(P763,Q763),'Sheet1 (2)'!$N$6:$O$26,2,FALSE)</f>
        <v>0</v>
      </c>
      <c r="S763" s="173" t="s">
        <v>82</v>
      </c>
      <c r="T763" s="173" t="s">
        <v>83</v>
      </c>
      <c r="U763" s="168">
        <f>VLOOKUP(CONCATENATE(S763,T763),'Sheet1 (2)'!$P$6:$Q$26,2,FALSE)</f>
        <v>25</v>
      </c>
      <c r="V763" s="173" t="s">
        <v>79</v>
      </c>
      <c r="W763" s="173" t="s">
        <v>81</v>
      </c>
      <c r="X763" s="168">
        <f>VLOOKUP(CONCATENATE(V763,W763),'Sheet1 (2)'!$R$6:$S$26,2,FALSE)</f>
        <v>100</v>
      </c>
      <c r="Y763" s="173" t="s">
        <v>80</v>
      </c>
      <c r="Z763" s="173" t="s">
        <v>80</v>
      </c>
      <c r="AA763" s="168">
        <f>VLOOKUP(CONCATENATE(Y763,Z763),'Sheet1 (2)'!$T$6:$U$26,2,FALSE)</f>
        <v>0</v>
      </c>
      <c r="AB763" s="173" t="s">
        <v>80</v>
      </c>
      <c r="AC763" s="173" t="s">
        <v>80</v>
      </c>
      <c r="AD763" s="168">
        <f>VLOOKUP(CONCATENATE(AB763,AC763),'Sheet1 (2)'!$X$6:$Y$26,2,FALSE)</f>
        <v>0</v>
      </c>
      <c r="AE763" s="173" t="s">
        <v>82</v>
      </c>
      <c r="AF763" s="173" t="s">
        <v>81</v>
      </c>
      <c r="AG763" s="168">
        <f>VLOOKUP(CONCATENATE(AE763,AF763),'Sheet1 (2)'!$Z$6:$AA$26,2,FALSE)</f>
        <v>66</v>
      </c>
      <c r="AH763" s="171" t="s">
        <v>394</v>
      </c>
      <c r="AI763" s="175"/>
      <c r="AJ763" s="140"/>
      <c r="AK763" s="176" t="s">
        <v>282</v>
      </c>
      <c r="AL763" s="176" t="s">
        <v>76</v>
      </c>
      <c r="AM763" s="170">
        <f t="shared" si="22"/>
        <v>903</v>
      </c>
      <c r="AN763" s="147"/>
      <c r="AO763" s="155" t="s">
        <v>454</v>
      </c>
      <c r="AP763" s="156"/>
      <c r="AQ763" s="157">
        <v>8.4705154038000003</v>
      </c>
      <c r="AR763" s="158"/>
      <c r="AS763" s="145">
        <f>LOOKUP(rufmkm,'Sheet1 (2)'!$V$62:$V$71,'Sheet1 (2)'!$W$62:$W$71)</f>
        <v>90</v>
      </c>
      <c r="AT763" s="140"/>
      <c r="AU763" s="157">
        <f>IF(IF(D763='Sheet1 (2)'!$C$69,'Sheet1 (2)'!$D$69*('Sheet1 (2)'!$D$72-rut_index)/'Sheet1 (2)'!$D$72,IF(shee2!D763='Sheet1 (2)'!$C$70,'Sheet1 (2)'!$D$70*('Sheet1 (2)'!$D$72-rut_index)/'Sheet1 (2)'!$D$72,IF(shee2!D763='Sheet1 (2)'!$C$71,'Sheet1 (2)'!$D$71*('Sheet1 (2)'!$D$72-rut_index)/'Sheet1 (2)'!$D$72)))&lt;0,0,IF(D763='Sheet1 (2)'!$C$69,'Sheet1 (2)'!$D$69*('Sheet1 (2)'!$D$72-rut_index)/'Sheet1 (2)'!$D$72,IF(shee2!D763='Sheet1 (2)'!$C$70,'Sheet1 (2)'!$D$70*('Sheet1 (2)'!$D$72-rut_index)/'Sheet1 (2)'!$D$72,IF(shee2!D763='Sheet1 (2)'!$C$71,'Sheet1 (2)'!$D$71*('Sheet1 (2)'!$D$72-rut_index)/'Sheet1 (2)'!$D$72))))</f>
        <v>5</v>
      </c>
      <c r="AV763" s="157">
        <f>IF(IF(D763='Sheet1 (2)'!$C$69,'Sheet1 (2)'!$D$69*('Sheet1 (2)'!$D$72-crack_s_index)/'Sheet1 (2)'!$D$72,IF(shee2!D763='Sheet1 (2)'!$C$70,'Sheet1 (2)'!$D$70*('Sheet1 (2)'!$D$72-crack_s_index)/'Sheet1 (2)'!$D$72,IF(shee2!D763='Sheet1 (2)'!$C$71,'Sheet1 (2)'!$D$71*('Sheet1 (2)'!$D$72-crack_s_index)/'Sheet1 (2)'!$D$72)))&lt;0,0,IF(D763='Sheet1 (2)'!$C$69,'Sheet1 (2)'!$D$69*('Sheet1 (2)'!$D$72-crack_s_index)/'Sheet1 (2)'!$D$72,IF(shee2!D763='Sheet1 (2)'!$C$70,'Sheet1 (2)'!$D$70*('Sheet1 (2)'!$D$72-crack_s_index)/'Sheet1 (2)'!$D$72,IF(shee2!D763='Sheet1 (2)'!$C$71,'Sheet1 (2)'!$D$71*('Sheet1 (2)'!$D$72-crack_s_index)/'Sheet1 (2)'!$D$72))))</f>
        <v>1.875</v>
      </c>
      <c r="AW763" s="157">
        <f>IF(IF(D763='Sheet1 (2)'!$C$69,'Sheet1 (2)'!$D$69*('Sheet1 (2)'!$D$72-crack_t_index)/'Sheet1 (2)'!$D$72,IF(shee2!D763='Sheet1 (2)'!$C$70,'Sheet1 (2)'!$D$70*('Sheet1 (2)'!$D$72-crack_t_index)/'Sheet1 (2)'!$D$72,IF(shee2!D763='Sheet1 (2)'!$C$71,'Sheet1 (2)'!$D$71*('Sheet1 (2)'!$D$72-crack_t_index)/'Sheet1 (2)'!$D$72)))&lt;0,0,IF(D763='Sheet1 (2)'!$C$69,'Sheet1 (2)'!$D$69*('Sheet1 (2)'!$D$72-crack_t_index)/'Sheet1 (2)'!$D$72,IF(shee2!D763='Sheet1 (2)'!$C$70,'Sheet1 (2)'!$D$70*('Sheet1 (2)'!$D$72-crack_t_index)/'Sheet1 (2)'!$D$72,IF(shee2!D763='Sheet1 (2)'!$C$71,'Sheet1 (2)'!$D$71*('Sheet1 (2)'!$D$72-crack_t_index)/'Sheet1 (2)'!$D$72))))</f>
        <v>5</v>
      </c>
      <c r="AX763" s="157">
        <f>IF(IF(D763='Sheet1 (2)'!$C$69,'Sheet1 (2)'!$D$69*('Sheet1 (2)'!$D$72-rave_index)/'Sheet1 (2)'!$D$72,IF(shee2!D763='Sheet1 (2)'!$C$70,'Sheet1 (2)'!$D$70*('Sheet1 (2)'!$D$72-rave_index)/'Sheet1 (2)'!$D$72,IF(shee2!D763='Sheet1 (2)'!$C$71,'Sheet1 (2)'!$D$71*('Sheet1 (2)'!$D$72-rave_index)/'Sheet1 (2)'!$D$72)))&lt;0,0,IF(D763='Sheet1 (2)'!$C$69,'Sheet1 (2)'!$D$69*('Sheet1 (2)'!$D$72-rave_index)/'Sheet1 (2)'!$D$72,IF(shee2!D763='Sheet1 (2)'!$C$70,'Sheet1 (2)'!$D$70*('Sheet1 (2)'!$D$72-rave_index)/'Sheet1 (2)'!$D$72,IF(shee2!D763='Sheet1 (2)'!$C$71,'Sheet1 (2)'!$D$71*('Sheet1 (2)'!$D$72-rave_index)/'Sheet1 (2)'!$D$72))))</f>
        <v>5</v>
      </c>
      <c r="AY763" s="157">
        <f>IF(IF(D763='Sheet1 (2)'!$C$69,'Sheet1 (2)'!$D$69*('Sheet1 (2)'!$D$72-rough_index)/'Sheet1 (2)'!$D$72,IF(shee2!D763='Sheet1 (2)'!$C$70,'Sheet1 (2)'!$D$70*('Sheet1 (2)'!$D$72-rough_index)/'Sheet1 (2)'!$D$72,IF(shee2!D763='Sheet1 (2)'!$C$71,'Sheet1 (2)'!$D$71*('Sheet1 (2)'!$D$72-rough_index)/'Sheet1 (2)'!$D$72)))&lt;0,0,IF(D763='Sheet1 (2)'!$C$69,'Sheet1 (2)'!$D$69*('Sheet1 (2)'!$D$72-rough_index)/'Sheet1 (2)'!$D$72,IF(shee2!D763='Sheet1 (2)'!$C$70,'Sheet1 (2)'!$D$70*('Sheet1 (2)'!$D$72-rough_index)/'Sheet1 (2)'!$D$72,IF(shee2!D763='Sheet1 (2)'!$C$71,'Sheet1 (2)'!$D$71*('Sheet1 (2)'!$D$72-rough_index)/'Sheet1 (2)'!$D$72))))</f>
        <v>0</v>
      </c>
      <c r="AZ763" s="159">
        <f>+(AU763*'Sheet1 (2)'!$C$77)+(AV763*'Sheet1 (2)'!$C$78)+(AW763*'Sheet1 (2)'!$C$79)+(AX763*'Sheet1 (2)'!$C$80)+(AY763*'Sheet1 (2)'!$C$81)</f>
        <v>2.375</v>
      </c>
      <c r="BA763" s="213" t="str">
        <f t="shared" si="23"/>
        <v>Poor</v>
      </c>
      <c r="BE763">
        <f>IF(D763='Sheet1 (2)'!$C$61,'Sheet1 (2)'!$D$61*(counts^2)+'Sheet1 (2)'!$G$61*counts+'Sheet1 (2)'!$J$61,IF(D763='Sheet1 (2)'!$C$62,'Sheet1 (2)'!$D$62*counts+'Sheet1 (2)'!$G$62,IF(D763='Sheet1 (2)'!$C$63,'Sheet1 (2)'!$D$63*counts+'Sheet1 (2)'!$G$63,IF(D763='Sheet1 (2)'!$C$64,'Sheet1 (2)'!$D$64*counts+'Sheet1 (2)'!$G$64))))</f>
        <v>2.0984129299999998</v>
      </c>
    </row>
    <row r="764" spans="1:57" ht="12" customHeight="1">
      <c r="A764" s="145" t="s">
        <v>282</v>
      </c>
      <c r="B764" s="145" t="s">
        <v>76</v>
      </c>
      <c r="C764" s="170">
        <v>904</v>
      </c>
      <c r="D764" s="174" t="s">
        <v>77</v>
      </c>
      <c r="E764" s="171">
        <v>8.1999999999999993</v>
      </c>
      <c r="F764" s="171">
        <v>2.6</v>
      </c>
      <c r="G764" s="171" t="s">
        <v>77</v>
      </c>
      <c r="H764" s="171">
        <v>0.3</v>
      </c>
      <c r="I764" s="171" t="s">
        <v>77</v>
      </c>
      <c r="J764" s="173" t="s">
        <v>80</v>
      </c>
      <c r="K764" s="173" t="s">
        <v>80</v>
      </c>
      <c r="L764" s="169">
        <f>VLOOKUP(CONCATENATE(J764,K764),'Sheet1 (2)'!$J$6:$K$26,2,FALSE)</f>
        <v>0</v>
      </c>
      <c r="M764" s="173" t="s">
        <v>83</v>
      </c>
      <c r="N764" s="173" t="s">
        <v>83</v>
      </c>
      <c r="O764" s="168">
        <f>VLOOKUP(CONCATENATE(M764,N764),'Sheet1 (2)'!$L$6:$M$26,2,FALSE)</f>
        <v>37.5</v>
      </c>
      <c r="P764" s="173" t="s">
        <v>80</v>
      </c>
      <c r="Q764" s="173" t="s">
        <v>80</v>
      </c>
      <c r="R764" s="168">
        <f>VLOOKUP(CONCATENATE(P764,Q764),'Sheet1 (2)'!$N$6:$O$26,2,FALSE)</f>
        <v>0</v>
      </c>
      <c r="S764" s="173" t="s">
        <v>82</v>
      </c>
      <c r="T764" s="173" t="s">
        <v>82</v>
      </c>
      <c r="U764" s="168">
        <f>VLOOKUP(CONCATENATE(S764,T764),'Sheet1 (2)'!$P$6:$Q$26,2,FALSE)</f>
        <v>12.5</v>
      </c>
      <c r="V764" s="173" t="s">
        <v>79</v>
      </c>
      <c r="W764" s="173" t="s">
        <v>81</v>
      </c>
      <c r="X764" s="168">
        <f>VLOOKUP(CONCATENATE(V764,W764),'Sheet1 (2)'!$R$6:$S$26,2,FALSE)</f>
        <v>100</v>
      </c>
      <c r="Y764" s="173" t="s">
        <v>80</v>
      </c>
      <c r="Z764" s="173" t="s">
        <v>80</v>
      </c>
      <c r="AA764" s="168">
        <f>VLOOKUP(CONCATENATE(Y764,Z764),'Sheet1 (2)'!$T$6:$U$26,2,FALSE)</f>
        <v>0</v>
      </c>
      <c r="AB764" s="173" t="s">
        <v>80</v>
      </c>
      <c r="AC764" s="173" t="s">
        <v>80</v>
      </c>
      <c r="AD764" s="168">
        <f>VLOOKUP(CONCATENATE(AB764,AC764),'Sheet1 (2)'!$X$6:$Y$26,2,FALSE)</f>
        <v>0</v>
      </c>
      <c r="AE764" s="173" t="s">
        <v>82</v>
      </c>
      <c r="AF764" s="173" t="s">
        <v>81</v>
      </c>
      <c r="AG764" s="168">
        <f>VLOOKUP(CONCATENATE(AE764,AF764),'Sheet1 (2)'!$Z$6:$AA$26,2,FALSE)</f>
        <v>66</v>
      </c>
      <c r="AH764" s="171" t="s">
        <v>394</v>
      </c>
      <c r="AI764" s="175"/>
      <c r="AJ764" s="140"/>
      <c r="AK764" s="176" t="s">
        <v>282</v>
      </c>
      <c r="AL764" s="176" t="s">
        <v>76</v>
      </c>
      <c r="AM764" s="170">
        <f t="shared" si="22"/>
        <v>904</v>
      </c>
      <c r="AN764" s="147"/>
      <c r="AO764" s="155" t="s">
        <v>411</v>
      </c>
      <c r="AP764" s="156"/>
      <c r="AQ764" s="157">
        <v>8.2686934345999994</v>
      </c>
      <c r="AR764" s="158"/>
      <c r="AS764" s="145">
        <f>LOOKUP(rufmkm,'Sheet1 (2)'!$V$62:$V$71,'Sheet1 (2)'!$W$62:$W$71)</f>
        <v>90</v>
      </c>
      <c r="AT764" s="140"/>
      <c r="AU764" s="157">
        <f>IF(IF(D764='Sheet1 (2)'!$C$69,'Sheet1 (2)'!$D$69*('Sheet1 (2)'!$D$72-rut_index)/'Sheet1 (2)'!$D$72,IF(shee2!D764='Sheet1 (2)'!$C$70,'Sheet1 (2)'!$D$70*('Sheet1 (2)'!$D$72-rut_index)/'Sheet1 (2)'!$D$72,IF(shee2!D764='Sheet1 (2)'!$C$71,'Sheet1 (2)'!$D$71*('Sheet1 (2)'!$D$72-rut_index)/'Sheet1 (2)'!$D$72)))&lt;0,0,IF(D764='Sheet1 (2)'!$C$69,'Sheet1 (2)'!$D$69*('Sheet1 (2)'!$D$72-rut_index)/'Sheet1 (2)'!$D$72,IF(shee2!D764='Sheet1 (2)'!$C$70,'Sheet1 (2)'!$D$70*('Sheet1 (2)'!$D$72-rut_index)/'Sheet1 (2)'!$D$72,IF(shee2!D764='Sheet1 (2)'!$C$71,'Sheet1 (2)'!$D$71*('Sheet1 (2)'!$D$72-rut_index)/'Sheet1 (2)'!$D$72))))</f>
        <v>5</v>
      </c>
      <c r="AV764" s="157">
        <f>IF(IF(D764='Sheet1 (2)'!$C$69,'Sheet1 (2)'!$D$69*('Sheet1 (2)'!$D$72-crack_s_index)/'Sheet1 (2)'!$D$72,IF(shee2!D764='Sheet1 (2)'!$C$70,'Sheet1 (2)'!$D$70*('Sheet1 (2)'!$D$72-crack_s_index)/'Sheet1 (2)'!$D$72,IF(shee2!D764='Sheet1 (2)'!$C$71,'Sheet1 (2)'!$D$71*('Sheet1 (2)'!$D$72-crack_s_index)/'Sheet1 (2)'!$D$72)))&lt;0,0,IF(D764='Sheet1 (2)'!$C$69,'Sheet1 (2)'!$D$69*('Sheet1 (2)'!$D$72-crack_s_index)/'Sheet1 (2)'!$D$72,IF(shee2!D764='Sheet1 (2)'!$C$70,'Sheet1 (2)'!$D$70*('Sheet1 (2)'!$D$72-crack_s_index)/'Sheet1 (2)'!$D$72,IF(shee2!D764='Sheet1 (2)'!$C$71,'Sheet1 (2)'!$D$71*('Sheet1 (2)'!$D$72-crack_s_index)/'Sheet1 (2)'!$D$72))))</f>
        <v>1.875</v>
      </c>
      <c r="AW764" s="157">
        <f>IF(IF(D764='Sheet1 (2)'!$C$69,'Sheet1 (2)'!$D$69*('Sheet1 (2)'!$D$72-crack_t_index)/'Sheet1 (2)'!$D$72,IF(shee2!D764='Sheet1 (2)'!$C$70,'Sheet1 (2)'!$D$70*('Sheet1 (2)'!$D$72-crack_t_index)/'Sheet1 (2)'!$D$72,IF(shee2!D764='Sheet1 (2)'!$C$71,'Sheet1 (2)'!$D$71*('Sheet1 (2)'!$D$72-crack_t_index)/'Sheet1 (2)'!$D$72)))&lt;0,0,IF(D764='Sheet1 (2)'!$C$69,'Sheet1 (2)'!$D$69*('Sheet1 (2)'!$D$72-crack_t_index)/'Sheet1 (2)'!$D$72,IF(shee2!D764='Sheet1 (2)'!$C$70,'Sheet1 (2)'!$D$70*('Sheet1 (2)'!$D$72-crack_t_index)/'Sheet1 (2)'!$D$72,IF(shee2!D764='Sheet1 (2)'!$C$71,'Sheet1 (2)'!$D$71*('Sheet1 (2)'!$D$72-crack_t_index)/'Sheet1 (2)'!$D$72))))</f>
        <v>5</v>
      </c>
      <c r="AX764" s="157">
        <f>IF(IF(D764='Sheet1 (2)'!$C$69,'Sheet1 (2)'!$D$69*('Sheet1 (2)'!$D$72-rave_index)/'Sheet1 (2)'!$D$72,IF(shee2!D764='Sheet1 (2)'!$C$70,'Sheet1 (2)'!$D$70*('Sheet1 (2)'!$D$72-rave_index)/'Sheet1 (2)'!$D$72,IF(shee2!D764='Sheet1 (2)'!$C$71,'Sheet1 (2)'!$D$71*('Sheet1 (2)'!$D$72-rave_index)/'Sheet1 (2)'!$D$72)))&lt;0,0,IF(D764='Sheet1 (2)'!$C$69,'Sheet1 (2)'!$D$69*('Sheet1 (2)'!$D$72-rave_index)/'Sheet1 (2)'!$D$72,IF(shee2!D764='Sheet1 (2)'!$C$70,'Sheet1 (2)'!$D$70*('Sheet1 (2)'!$D$72-rave_index)/'Sheet1 (2)'!$D$72,IF(shee2!D764='Sheet1 (2)'!$C$71,'Sheet1 (2)'!$D$71*('Sheet1 (2)'!$D$72-rave_index)/'Sheet1 (2)'!$D$72))))</f>
        <v>5</v>
      </c>
      <c r="AY764" s="157">
        <f>IF(IF(D764='Sheet1 (2)'!$C$69,'Sheet1 (2)'!$D$69*('Sheet1 (2)'!$D$72-rough_index)/'Sheet1 (2)'!$D$72,IF(shee2!D764='Sheet1 (2)'!$C$70,'Sheet1 (2)'!$D$70*('Sheet1 (2)'!$D$72-rough_index)/'Sheet1 (2)'!$D$72,IF(shee2!D764='Sheet1 (2)'!$C$71,'Sheet1 (2)'!$D$71*('Sheet1 (2)'!$D$72-rough_index)/'Sheet1 (2)'!$D$72)))&lt;0,0,IF(D764='Sheet1 (2)'!$C$69,'Sheet1 (2)'!$D$69*('Sheet1 (2)'!$D$72-rough_index)/'Sheet1 (2)'!$D$72,IF(shee2!D764='Sheet1 (2)'!$C$70,'Sheet1 (2)'!$D$70*('Sheet1 (2)'!$D$72-rough_index)/'Sheet1 (2)'!$D$72,IF(shee2!D764='Sheet1 (2)'!$C$71,'Sheet1 (2)'!$D$71*('Sheet1 (2)'!$D$72-rough_index)/'Sheet1 (2)'!$D$72))))</f>
        <v>0</v>
      </c>
      <c r="AZ764" s="159">
        <f>+(AU764*'Sheet1 (2)'!$C$77)+(AV764*'Sheet1 (2)'!$C$78)+(AW764*'Sheet1 (2)'!$C$79)+(AX764*'Sheet1 (2)'!$C$80)+(AY764*'Sheet1 (2)'!$C$81)</f>
        <v>2.375</v>
      </c>
      <c r="BA764" s="213" t="str">
        <f t="shared" si="23"/>
        <v>Poor</v>
      </c>
      <c r="BE764">
        <f>IF(D764='Sheet1 (2)'!$C$61,'Sheet1 (2)'!$D$61*(counts^2)+'Sheet1 (2)'!$G$61*counts+'Sheet1 (2)'!$J$61,IF(D764='Sheet1 (2)'!$C$62,'Sheet1 (2)'!$D$62*counts+'Sheet1 (2)'!$G$62,IF(D764='Sheet1 (2)'!$C$63,'Sheet1 (2)'!$D$63*counts+'Sheet1 (2)'!$G$63,IF(D764='Sheet1 (2)'!$C$64,'Sheet1 (2)'!$D$64*counts+'Sheet1 (2)'!$G$64))))</f>
        <v>2.0984129299999998</v>
      </c>
    </row>
    <row r="765" spans="1:57" ht="12" customHeight="1">
      <c r="A765" s="145" t="s">
        <v>282</v>
      </c>
      <c r="B765" s="145" t="s">
        <v>76</v>
      </c>
      <c r="C765" s="170">
        <v>905</v>
      </c>
      <c r="D765" s="174" t="s">
        <v>77</v>
      </c>
      <c r="E765" s="171">
        <v>8.1999999999999993</v>
      </c>
      <c r="F765" s="171">
        <v>2.6</v>
      </c>
      <c r="G765" s="171" t="s">
        <v>77</v>
      </c>
      <c r="H765" s="171">
        <v>0.3</v>
      </c>
      <c r="I765" s="171" t="s">
        <v>77</v>
      </c>
      <c r="J765" s="173" t="s">
        <v>80</v>
      </c>
      <c r="K765" s="173" t="s">
        <v>80</v>
      </c>
      <c r="L765" s="169">
        <f>VLOOKUP(CONCATENATE(J765,K765),'Sheet1 (2)'!$J$6:$K$26,2,FALSE)</f>
        <v>0</v>
      </c>
      <c r="M765" s="173" t="s">
        <v>82</v>
      </c>
      <c r="N765" s="173" t="s">
        <v>83</v>
      </c>
      <c r="O765" s="168">
        <f>VLOOKUP(CONCATENATE(M765,N765),'Sheet1 (2)'!$L$6:$M$26,2,FALSE)</f>
        <v>25</v>
      </c>
      <c r="P765" s="173" t="s">
        <v>80</v>
      </c>
      <c r="Q765" s="173" t="s">
        <v>80</v>
      </c>
      <c r="R765" s="168">
        <f>VLOOKUP(CONCATENATE(P765,Q765),'Sheet1 (2)'!$N$6:$O$26,2,FALSE)</f>
        <v>0</v>
      </c>
      <c r="S765" s="173" t="s">
        <v>82</v>
      </c>
      <c r="T765" s="173" t="s">
        <v>83</v>
      </c>
      <c r="U765" s="168">
        <f>VLOOKUP(CONCATENATE(S765,T765),'Sheet1 (2)'!$P$6:$Q$26,2,FALSE)</f>
        <v>25</v>
      </c>
      <c r="V765" s="173" t="s">
        <v>79</v>
      </c>
      <c r="W765" s="173" t="s">
        <v>81</v>
      </c>
      <c r="X765" s="168">
        <f>VLOOKUP(CONCATENATE(V765,W765),'Sheet1 (2)'!$R$6:$S$26,2,FALSE)</f>
        <v>100</v>
      </c>
      <c r="Y765" s="173" t="s">
        <v>79</v>
      </c>
      <c r="Z765" s="173" t="s">
        <v>83</v>
      </c>
      <c r="AA765" s="168">
        <f>VLOOKUP(CONCATENATE(Y765,Z765),'Sheet1 (2)'!$T$6:$U$26,2,FALSE)</f>
        <v>50</v>
      </c>
      <c r="AB765" s="173" t="s">
        <v>80</v>
      </c>
      <c r="AC765" s="173" t="s">
        <v>80</v>
      </c>
      <c r="AD765" s="168">
        <f>VLOOKUP(CONCATENATE(AB765,AC765),'Sheet1 (2)'!$X$6:$Y$26,2,FALSE)</f>
        <v>0</v>
      </c>
      <c r="AE765" s="173" t="s">
        <v>82</v>
      </c>
      <c r="AF765" s="173" t="s">
        <v>81</v>
      </c>
      <c r="AG765" s="168">
        <f>VLOOKUP(CONCATENATE(AE765,AF765),'Sheet1 (2)'!$Z$6:$AA$26,2,FALSE)</f>
        <v>66</v>
      </c>
      <c r="AH765" s="171" t="s">
        <v>394</v>
      </c>
      <c r="AI765" s="175"/>
      <c r="AJ765" s="140"/>
      <c r="AK765" s="176" t="s">
        <v>282</v>
      </c>
      <c r="AL765" s="176" t="s">
        <v>76</v>
      </c>
      <c r="AM765" s="170">
        <f t="shared" si="22"/>
        <v>905</v>
      </c>
      <c r="AN765" s="147"/>
      <c r="AO765" s="155"/>
      <c r="AP765" s="156"/>
      <c r="AQ765" s="157">
        <v>9.165274891000001</v>
      </c>
      <c r="AR765" s="158"/>
      <c r="AS765" s="145">
        <f>LOOKUP(rufmkm,'Sheet1 (2)'!$V$62:$V$71,'Sheet1 (2)'!$W$62:$W$71)</f>
        <v>100</v>
      </c>
      <c r="AT765" s="140"/>
      <c r="AU765" s="157">
        <f>IF(IF(D765='Sheet1 (2)'!$C$69,'Sheet1 (2)'!$D$69*('Sheet1 (2)'!$D$72-rut_index)/'Sheet1 (2)'!$D$72,IF(shee2!D765='Sheet1 (2)'!$C$70,'Sheet1 (2)'!$D$70*('Sheet1 (2)'!$D$72-rut_index)/'Sheet1 (2)'!$D$72,IF(shee2!D765='Sheet1 (2)'!$C$71,'Sheet1 (2)'!$D$71*('Sheet1 (2)'!$D$72-rut_index)/'Sheet1 (2)'!$D$72)))&lt;0,0,IF(D765='Sheet1 (2)'!$C$69,'Sheet1 (2)'!$D$69*('Sheet1 (2)'!$D$72-rut_index)/'Sheet1 (2)'!$D$72,IF(shee2!D765='Sheet1 (2)'!$C$70,'Sheet1 (2)'!$D$70*('Sheet1 (2)'!$D$72-rut_index)/'Sheet1 (2)'!$D$72,IF(shee2!D765='Sheet1 (2)'!$C$71,'Sheet1 (2)'!$D$71*('Sheet1 (2)'!$D$72-rut_index)/'Sheet1 (2)'!$D$72))))</f>
        <v>5</v>
      </c>
      <c r="AV765" s="157">
        <f>IF(IF(D765='Sheet1 (2)'!$C$69,'Sheet1 (2)'!$D$69*('Sheet1 (2)'!$D$72-crack_s_index)/'Sheet1 (2)'!$D$72,IF(shee2!D765='Sheet1 (2)'!$C$70,'Sheet1 (2)'!$D$70*('Sheet1 (2)'!$D$72-crack_s_index)/'Sheet1 (2)'!$D$72,IF(shee2!D765='Sheet1 (2)'!$C$71,'Sheet1 (2)'!$D$71*('Sheet1 (2)'!$D$72-crack_s_index)/'Sheet1 (2)'!$D$72)))&lt;0,0,IF(D765='Sheet1 (2)'!$C$69,'Sheet1 (2)'!$D$69*('Sheet1 (2)'!$D$72-crack_s_index)/'Sheet1 (2)'!$D$72,IF(shee2!D765='Sheet1 (2)'!$C$70,'Sheet1 (2)'!$D$70*('Sheet1 (2)'!$D$72-crack_s_index)/'Sheet1 (2)'!$D$72,IF(shee2!D765='Sheet1 (2)'!$C$71,'Sheet1 (2)'!$D$71*('Sheet1 (2)'!$D$72-crack_s_index)/'Sheet1 (2)'!$D$72))))</f>
        <v>2.9166666666666665</v>
      </c>
      <c r="AW765" s="157">
        <f>IF(IF(D765='Sheet1 (2)'!$C$69,'Sheet1 (2)'!$D$69*('Sheet1 (2)'!$D$72-crack_t_index)/'Sheet1 (2)'!$D$72,IF(shee2!D765='Sheet1 (2)'!$C$70,'Sheet1 (2)'!$D$70*('Sheet1 (2)'!$D$72-crack_t_index)/'Sheet1 (2)'!$D$72,IF(shee2!D765='Sheet1 (2)'!$C$71,'Sheet1 (2)'!$D$71*('Sheet1 (2)'!$D$72-crack_t_index)/'Sheet1 (2)'!$D$72)))&lt;0,0,IF(D765='Sheet1 (2)'!$C$69,'Sheet1 (2)'!$D$69*('Sheet1 (2)'!$D$72-crack_t_index)/'Sheet1 (2)'!$D$72,IF(shee2!D765='Sheet1 (2)'!$C$70,'Sheet1 (2)'!$D$70*('Sheet1 (2)'!$D$72-crack_t_index)/'Sheet1 (2)'!$D$72,IF(shee2!D765='Sheet1 (2)'!$C$71,'Sheet1 (2)'!$D$71*('Sheet1 (2)'!$D$72-crack_t_index)/'Sheet1 (2)'!$D$72))))</f>
        <v>5</v>
      </c>
      <c r="AX765" s="157">
        <f>IF(IF(D765='Sheet1 (2)'!$C$69,'Sheet1 (2)'!$D$69*('Sheet1 (2)'!$D$72-rave_index)/'Sheet1 (2)'!$D$72,IF(shee2!D765='Sheet1 (2)'!$C$70,'Sheet1 (2)'!$D$70*('Sheet1 (2)'!$D$72-rave_index)/'Sheet1 (2)'!$D$72,IF(shee2!D765='Sheet1 (2)'!$C$71,'Sheet1 (2)'!$D$71*('Sheet1 (2)'!$D$72-rave_index)/'Sheet1 (2)'!$D$72)))&lt;0,0,IF(D765='Sheet1 (2)'!$C$69,'Sheet1 (2)'!$D$69*('Sheet1 (2)'!$D$72-rave_index)/'Sheet1 (2)'!$D$72,IF(shee2!D765='Sheet1 (2)'!$C$70,'Sheet1 (2)'!$D$70*('Sheet1 (2)'!$D$72-rave_index)/'Sheet1 (2)'!$D$72,IF(shee2!D765='Sheet1 (2)'!$C$71,'Sheet1 (2)'!$D$71*('Sheet1 (2)'!$D$72-rave_index)/'Sheet1 (2)'!$D$72))))</f>
        <v>0.83333333333333337</v>
      </c>
      <c r="AY765" s="157">
        <f>IF(IF(D765='Sheet1 (2)'!$C$69,'Sheet1 (2)'!$D$69*('Sheet1 (2)'!$D$72-rough_index)/'Sheet1 (2)'!$D$72,IF(shee2!D765='Sheet1 (2)'!$C$70,'Sheet1 (2)'!$D$70*('Sheet1 (2)'!$D$72-rough_index)/'Sheet1 (2)'!$D$72,IF(shee2!D765='Sheet1 (2)'!$C$71,'Sheet1 (2)'!$D$71*('Sheet1 (2)'!$D$72-rough_index)/'Sheet1 (2)'!$D$72)))&lt;0,0,IF(D765='Sheet1 (2)'!$C$69,'Sheet1 (2)'!$D$69*('Sheet1 (2)'!$D$72-rough_index)/'Sheet1 (2)'!$D$72,IF(shee2!D765='Sheet1 (2)'!$C$70,'Sheet1 (2)'!$D$70*('Sheet1 (2)'!$D$72-rough_index)/'Sheet1 (2)'!$D$72,IF(shee2!D765='Sheet1 (2)'!$C$71,'Sheet1 (2)'!$D$71*('Sheet1 (2)'!$D$72-rough_index)/'Sheet1 (2)'!$D$72))))</f>
        <v>0</v>
      </c>
      <c r="AZ765" s="159">
        <f>+(AU765*'Sheet1 (2)'!$C$77)+(AV765*'Sheet1 (2)'!$C$78)+(AW765*'Sheet1 (2)'!$C$79)+(AX765*'Sheet1 (2)'!$C$80)+(AY765*'Sheet1 (2)'!$C$81)</f>
        <v>2.3333333333333335</v>
      </c>
      <c r="BA765" s="213" t="str">
        <f t="shared" si="23"/>
        <v>Poor</v>
      </c>
      <c r="BE765">
        <f>IF(D765='Sheet1 (2)'!$C$61,'Sheet1 (2)'!$D$61*(counts^2)+'Sheet1 (2)'!$G$61*counts+'Sheet1 (2)'!$J$61,IF(D765='Sheet1 (2)'!$C$62,'Sheet1 (2)'!$D$62*counts+'Sheet1 (2)'!$G$62,IF(D765='Sheet1 (2)'!$C$63,'Sheet1 (2)'!$D$63*counts+'Sheet1 (2)'!$G$63,IF(D765='Sheet1 (2)'!$C$64,'Sheet1 (2)'!$D$64*counts+'Sheet1 (2)'!$G$64))))</f>
        <v>2.0984129299999998</v>
      </c>
    </row>
    <row r="766" spans="1:57" ht="12" customHeight="1">
      <c r="A766" s="145" t="s">
        <v>282</v>
      </c>
      <c r="B766" s="145" t="s">
        <v>76</v>
      </c>
      <c r="C766" s="170">
        <v>906</v>
      </c>
      <c r="D766" s="174" t="s">
        <v>77</v>
      </c>
      <c r="E766" s="171">
        <v>8.1999999999999993</v>
      </c>
      <c r="F766" s="171">
        <v>2.6</v>
      </c>
      <c r="G766" s="171" t="s">
        <v>77</v>
      </c>
      <c r="H766" s="171">
        <v>0.3</v>
      </c>
      <c r="I766" s="171" t="s">
        <v>77</v>
      </c>
      <c r="J766" s="173" t="s">
        <v>80</v>
      </c>
      <c r="K766" s="173" t="s">
        <v>80</v>
      </c>
      <c r="L766" s="169">
        <f>VLOOKUP(CONCATENATE(J766,K766),'Sheet1 (2)'!$J$6:$K$26,2,FALSE)</f>
        <v>0</v>
      </c>
      <c r="M766" s="173" t="s">
        <v>83</v>
      </c>
      <c r="N766" s="173" t="s">
        <v>83</v>
      </c>
      <c r="O766" s="168">
        <f>VLOOKUP(CONCATENATE(M766,N766),'Sheet1 (2)'!$L$6:$M$26,2,FALSE)</f>
        <v>37.5</v>
      </c>
      <c r="P766" s="173" t="s">
        <v>80</v>
      </c>
      <c r="Q766" s="173" t="s">
        <v>80</v>
      </c>
      <c r="R766" s="168">
        <f>VLOOKUP(CONCATENATE(P766,Q766),'Sheet1 (2)'!$N$6:$O$26,2,FALSE)</f>
        <v>0</v>
      </c>
      <c r="S766" s="173" t="s">
        <v>82</v>
      </c>
      <c r="T766" s="173" t="s">
        <v>83</v>
      </c>
      <c r="U766" s="168">
        <f>VLOOKUP(CONCATENATE(S766,T766),'Sheet1 (2)'!$P$6:$Q$26,2,FALSE)</f>
        <v>25</v>
      </c>
      <c r="V766" s="173" t="s">
        <v>79</v>
      </c>
      <c r="W766" s="173" t="s">
        <v>81</v>
      </c>
      <c r="X766" s="168">
        <f>VLOOKUP(CONCATENATE(V766,W766),'Sheet1 (2)'!$R$6:$S$26,2,FALSE)</f>
        <v>100</v>
      </c>
      <c r="Y766" s="173" t="s">
        <v>79</v>
      </c>
      <c r="Z766" s="173" t="s">
        <v>83</v>
      </c>
      <c r="AA766" s="168">
        <f>VLOOKUP(CONCATENATE(Y766,Z766),'Sheet1 (2)'!$T$6:$U$26,2,FALSE)</f>
        <v>50</v>
      </c>
      <c r="AB766" s="173" t="s">
        <v>80</v>
      </c>
      <c r="AC766" s="173" t="s">
        <v>80</v>
      </c>
      <c r="AD766" s="168">
        <f>VLOOKUP(CONCATENATE(AB766,AC766),'Sheet1 (2)'!$X$6:$Y$26,2,FALSE)</f>
        <v>0</v>
      </c>
      <c r="AE766" s="173" t="s">
        <v>82</v>
      </c>
      <c r="AF766" s="173" t="s">
        <v>81</v>
      </c>
      <c r="AG766" s="168">
        <f>VLOOKUP(CONCATENATE(AE766,AF766),'Sheet1 (2)'!$Z$6:$AA$26,2,FALSE)</f>
        <v>66</v>
      </c>
      <c r="AH766" s="171" t="s">
        <v>394</v>
      </c>
      <c r="AI766" s="175"/>
      <c r="AJ766" s="140"/>
      <c r="AK766" s="176" t="s">
        <v>282</v>
      </c>
      <c r="AL766" s="176" t="s">
        <v>76</v>
      </c>
      <c r="AM766" s="170">
        <f t="shared" si="22"/>
        <v>906</v>
      </c>
      <c r="AN766" s="147"/>
      <c r="AO766" s="155" t="s">
        <v>455</v>
      </c>
      <c r="AP766" s="156"/>
      <c r="AQ766" s="157">
        <v>7.1455856666000006</v>
      </c>
      <c r="AR766" s="158"/>
      <c r="AS766" s="145">
        <f>LOOKUP(rufmkm,'Sheet1 (2)'!$V$62:$V$71,'Sheet1 (2)'!$W$62:$W$71)</f>
        <v>80</v>
      </c>
      <c r="AT766" s="140"/>
      <c r="AU766" s="157">
        <f>IF(IF(D766='Sheet1 (2)'!$C$69,'Sheet1 (2)'!$D$69*('Sheet1 (2)'!$D$72-rut_index)/'Sheet1 (2)'!$D$72,IF(shee2!D766='Sheet1 (2)'!$C$70,'Sheet1 (2)'!$D$70*('Sheet1 (2)'!$D$72-rut_index)/'Sheet1 (2)'!$D$72,IF(shee2!D766='Sheet1 (2)'!$C$71,'Sheet1 (2)'!$D$71*('Sheet1 (2)'!$D$72-rut_index)/'Sheet1 (2)'!$D$72)))&lt;0,0,IF(D766='Sheet1 (2)'!$C$69,'Sheet1 (2)'!$D$69*('Sheet1 (2)'!$D$72-rut_index)/'Sheet1 (2)'!$D$72,IF(shee2!D766='Sheet1 (2)'!$C$70,'Sheet1 (2)'!$D$70*('Sheet1 (2)'!$D$72-rut_index)/'Sheet1 (2)'!$D$72,IF(shee2!D766='Sheet1 (2)'!$C$71,'Sheet1 (2)'!$D$71*('Sheet1 (2)'!$D$72-rut_index)/'Sheet1 (2)'!$D$72))))</f>
        <v>5</v>
      </c>
      <c r="AV766" s="157">
        <f>IF(IF(D766='Sheet1 (2)'!$C$69,'Sheet1 (2)'!$D$69*('Sheet1 (2)'!$D$72-crack_s_index)/'Sheet1 (2)'!$D$72,IF(shee2!D766='Sheet1 (2)'!$C$70,'Sheet1 (2)'!$D$70*('Sheet1 (2)'!$D$72-crack_s_index)/'Sheet1 (2)'!$D$72,IF(shee2!D766='Sheet1 (2)'!$C$71,'Sheet1 (2)'!$D$71*('Sheet1 (2)'!$D$72-crack_s_index)/'Sheet1 (2)'!$D$72)))&lt;0,0,IF(D766='Sheet1 (2)'!$C$69,'Sheet1 (2)'!$D$69*('Sheet1 (2)'!$D$72-crack_s_index)/'Sheet1 (2)'!$D$72,IF(shee2!D766='Sheet1 (2)'!$C$70,'Sheet1 (2)'!$D$70*('Sheet1 (2)'!$D$72-crack_s_index)/'Sheet1 (2)'!$D$72,IF(shee2!D766='Sheet1 (2)'!$C$71,'Sheet1 (2)'!$D$71*('Sheet1 (2)'!$D$72-crack_s_index)/'Sheet1 (2)'!$D$72))))</f>
        <v>1.875</v>
      </c>
      <c r="AW766" s="157">
        <f>IF(IF(D766='Sheet1 (2)'!$C$69,'Sheet1 (2)'!$D$69*('Sheet1 (2)'!$D$72-crack_t_index)/'Sheet1 (2)'!$D$72,IF(shee2!D766='Sheet1 (2)'!$C$70,'Sheet1 (2)'!$D$70*('Sheet1 (2)'!$D$72-crack_t_index)/'Sheet1 (2)'!$D$72,IF(shee2!D766='Sheet1 (2)'!$C$71,'Sheet1 (2)'!$D$71*('Sheet1 (2)'!$D$72-crack_t_index)/'Sheet1 (2)'!$D$72)))&lt;0,0,IF(D766='Sheet1 (2)'!$C$69,'Sheet1 (2)'!$D$69*('Sheet1 (2)'!$D$72-crack_t_index)/'Sheet1 (2)'!$D$72,IF(shee2!D766='Sheet1 (2)'!$C$70,'Sheet1 (2)'!$D$70*('Sheet1 (2)'!$D$72-crack_t_index)/'Sheet1 (2)'!$D$72,IF(shee2!D766='Sheet1 (2)'!$C$71,'Sheet1 (2)'!$D$71*('Sheet1 (2)'!$D$72-crack_t_index)/'Sheet1 (2)'!$D$72))))</f>
        <v>5</v>
      </c>
      <c r="AX766" s="157">
        <f>IF(IF(D766='Sheet1 (2)'!$C$69,'Sheet1 (2)'!$D$69*('Sheet1 (2)'!$D$72-rave_index)/'Sheet1 (2)'!$D$72,IF(shee2!D766='Sheet1 (2)'!$C$70,'Sheet1 (2)'!$D$70*('Sheet1 (2)'!$D$72-rave_index)/'Sheet1 (2)'!$D$72,IF(shee2!D766='Sheet1 (2)'!$C$71,'Sheet1 (2)'!$D$71*('Sheet1 (2)'!$D$72-rave_index)/'Sheet1 (2)'!$D$72)))&lt;0,0,IF(D766='Sheet1 (2)'!$C$69,'Sheet1 (2)'!$D$69*('Sheet1 (2)'!$D$72-rave_index)/'Sheet1 (2)'!$D$72,IF(shee2!D766='Sheet1 (2)'!$C$70,'Sheet1 (2)'!$D$70*('Sheet1 (2)'!$D$72-rave_index)/'Sheet1 (2)'!$D$72,IF(shee2!D766='Sheet1 (2)'!$C$71,'Sheet1 (2)'!$D$71*('Sheet1 (2)'!$D$72-rave_index)/'Sheet1 (2)'!$D$72))))</f>
        <v>0.83333333333333337</v>
      </c>
      <c r="AY766" s="157">
        <f>IF(IF(D766='Sheet1 (2)'!$C$69,'Sheet1 (2)'!$D$69*('Sheet1 (2)'!$D$72-rough_index)/'Sheet1 (2)'!$D$72,IF(shee2!D766='Sheet1 (2)'!$C$70,'Sheet1 (2)'!$D$70*('Sheet1 (2)'!$D$72-rough_index)/'Sheet1 (2)'!$D$72,IF(shee2!D766='Sheet1 (2)'!$C$71,'Sheet1 (2)'!$D$71*('Sheet1 (2)'!$D$72-rough_index)/'Sheet1 (2)'!$D$72)))&lt;0,0,IF(D766='Sheet1 (2)'!$C$69,'Sheet1 (2)'!$D$69*('Sheet1 (2)'!$D$72-rough_index)/'Sheet1 (2)'!$D$72,IF(shee2!D766='Sheet1 (2)'!$C$70,'Sheet1 (2)'!$D$70*('Sheet1 (2)'!$D$72-rough_index)/'Sheet1 (2)'!$D$72,IF(shee2!D766='Sheet1 (2)'!$C$71,'Sheet1 (2)'!$D$71*('Sheet1 (2)'!$D$72-rough_index)/'Sheet1 (2)'!$D$72))))</f>
        <v>0</v>
      </c>
      <c r="AZ766" s="159">
        <f>+(AU766*'Sheet1 (2)'!$C$77)+(AV766*'Sheet1 (2)'!$C$78)+(AW766*'Sheet1 (2)'!$C$79)+(AX766*'Sheet1 (2)'!$C$80)+(AY766*'Sheet1 (2)'!$C$81)</f>
        <v>1.958333333333333</v>
      </c>
      <c r="BA766" s="213" t="str">
        <f t="shared" si="23"/>
        <v>Poor</v>
      </c>
      <c r="BE766">
        <f>IF(D766='Sheet1 (2)'!$C$61,'Sheet1 (2)'!$D$61*(counts^2)+'Sheet1 (2)'!$G$61*counts+'Sheet1 (2)'!$J$61,IF(D766='Sheet1 (2)'!$C$62,'Sheet1 (2)'!$D$62*counts+'Sheet1 (2)'!$G$62,IF(D766='Sheet1 (2)'!$C$63,'Sheet1 (2)'!$D$63*counts+'Sheet1 (2)'!$G$63,IF(D766='Sheet1 (2)'!$C$64,'Sheet1 (2)'!$D$64*counts+'Sheet1 (2)'!$G$64))))</f>
        <v>2.0984129299999998</v>
      </c>
    </row>
    <row r="767" spans="1:57" ht="12" customHeight="1">
      <c r="A767" s="145" t="s">
        <v>282</v>
      </c>
      <c r="B767" s="145" t="s">
        <v>76</v>
      </c>
      <c r="C767" s="170">
        <v>907</v>
      </c>
      <c r="D767" s="174" t="s">
        <v>77</v>
      </c>
      <c r="E767" s="171">
        <v>8.1999999999999993</v>
      </c>
      <c r="F767" s="171">
        <v>2.6</v>
      </c>
      <c r="G767" s="171" t="s">
        <v>77</v>
      </c>
      <c r="H767" s="171">
        <v>0.3</v>
      </c>
      <c r="I767" s="171" t="s">
        <v>77</v>
      </c>
      <c r="J767" s="173" t="s">
        <v>80</v>
      </c>
      <c r="K767" s="173" t="s">
        <v>80</v>
      </c>
      <c r="L767" s="169">
        <f>VLOOKUP(CONCATENATE(J767,K767),'Sheet1 (2)'!$J$6:$K$26,2,FALSE)</f>
        <v>0</v>
      </c>
      <c r="M767" s="173" t="s">
        <v>83</v>
      </c>
      <c r="N767" s="173" t="s">
        <v>83</v>
      </c>
      <c r="O767" s="168">
        <f>VLOOKUP(CONCATENATE(M767,N767),'Sheet1 (2)'!$L$6:$M$26,2,FALSE)</f>
        <v>37.5</v>
      </c>
      <c r="P767" s="173" t="s">
        <v>80</v>
      </c>
      <c r="Q767" s="173" t="s">
        <v>80</v>
      </c>
      <c r="R767" s="168">
        <f>VLOOKUP(CONCATENATE(P767,Q767),'Sheet1 (2)'!$N$6:$O$26,2,FALSE)</f>
        <v>0</v>
      </c>
      <c r="S767" s="173" t="s">
        <v>82</v>
      </c>
      <c r="T767" s="173" t="s">
        <v>82</v>
      </c>
      <c r="U767" s="168">
        <f>VLOOKUP(CONCATENATE(S767,T767),'Sheet1 (2)'!$P$6:$Q$26,2,FALSE)</f>
        <v>12.5</v>
      </c>
      <c r="V767" s="173" t="s">
        <v>79</v>
      </c>
      <c r="W767" s="173" t="s">
        <v>81</v>
      </c>
      <c r="X767" s="168">
        <f>VLOOKUP(CONCATENATE(V767,W767),'Sheet1 (2)'!$R$6:$S$26,2,FALSE)</f>
        <v>100</v>
      </c>
      <c r="Y767" s="173" t="s">
        <v>79</v>
      </c>
      <c r="Z767" s="173" t="s">
        <v>83</v>
      </c>
      <c r="AA767" s="168">
        <f>VLOOKUP(CONCATENATE(Y767,Z767),'Sheet1 (2)'!$T$6:$U$26,2,FALSE)</f>
        <v>50</v>
      </c>
      <c r="AB767" s="173" t="s">
        <v>80</v>
      </c>
      <c r="AC767" s="173" t="s">
        <v>80</v>
      </c>
      <c r="AD767" s="168">
        <f>VLOOKUP(CONCATENATE(AB767,AC767),'Sheet1 (2)'!$X$6:$Y$26,2,FALSE)</f>
        <v>0</v>
      </c>
      <c r="AE767" s="173" t="s">
        <v>82</v>
      </c>
      <c r="AF767" s="173" t="s">
        <v>81</v>
      </c>
      <c r="AG767" s="168">
        <f>VLOOKUP(CONCATENATE(AE767,AF767),'Sheet1 (2)'!$Z$6:$AA$26,2,FALSE)</f>
        <v>66</v>
      </c>
      <c r="AH767" s="171" t="s">
        <v>394</v>
      </c>
      <c r="AI767" s="175"/>
      <c r="AJ767" s="140"/>
      <c r="AK767" s="176" t="s">
        <v>282</v>
      </c>
      <c r="AL767" s="176" t="s">
        <v>76</v>
      </c>
      <c r="AM767" s="170">
        <f t="shared" si="22"/>
        <v>907</v>
      </c>
      <c r="AN767" s="147"/>
      <c r="AO767" s="155"/>
      <c r="AP767" s="156"/>
      <c r="AQ767" s="157">
        <v>7.2522372196000005</v>
      </c>
      <c r="AR767" s="158"/>
      <c r="AS767" s="145">
        <f>LOOKUP(rufmkm,'Sheet1 (2)'!$V$62:$V$71,'Sheet1 (2)'!$W$62:$W$71)</f>
        <v>80</v>
      </c>
      <c r="AT767" s="140"/>
      <c r="AU767" s="157">
        <f>IF(IF(D767='Sheet1 (2)'!$C$69,'Sheet1 (2)'!$D$69*('Sheet1 (2)'!$D$72-rut_index)/'Sheet1 (2)'!$D$72,IF(shee2!D767='Sheet1 (2)'!$C$70,'Sheet1 (2)'!$D$70*('Sheet1 (2)'!$D$72-rut_index)/'Sheet1 (2)'!$D$72,IF(shee2!D767='Sheet1 (2)'!$C$71,'Sheet1 (2)'!$D$71*('Sheet1 (2)'!$D$72-rut_index)/'Sheet1 (2)'!$D$72)))&lt;0,0,IF(D767='Sheet1 (2)'!$C$69,'Sheet1 (2)'!$D$69*('Sheet1 (2)'!$D$72-rut_index)/'Sheet1 (2)'!$D$72,IF(shee2!D767='Sheet1 (2)'!$C$70,'Sheet1 (2)'!$D$70*('Sheet1 (2)'!$D$72-rut_index)/'Sheet1 (2)'!$D$72,IF(shee2!D767='Sheet1 (2)'!$C$71,'Sheet1 (2)'!$D$71*('Sheet1 (2)'!$D$72-rut_index)/'Sheet1 (2)'!$D$72))))</f>
        <v>5</v>
      </c>
      <c r="AV767" s="157">
        <f>IF(IF(D767='Sheet1 (2)'!$C$69,'Sheet1 (2)'!$D$69*('Sheet1 (2)'!$D$72-crack_s_index)/'Sheet1 (2)'!$D$72,IF(shee2!D767='Sheet1 (2)'!$C$70,'Sheet1 (2)'!$D$70*('Sheet1 (2)'!$D$72-crack_s_index)/'Sheet1 (2)'!$D$72,IF(shee2!D767='Sheet1 (2)'!$C$71,'Sheet1 (2)'!$D$71*('Sheet1 (2)'!$D$72-crack_s_index)/'Sheet1 (2)'!$D$72)))&lt;0,0,IF(D767='Sheet1 (2)'!$C$69,'Sheet1 (2)'!$D$69*('Sheet1 (2)'!$D$72-crack_s_index)/'Sheet1 (2)'!$D$72,IF(shee2!D767='Sheet1 (2)'!$C$70,'Sheet1 (2)'!$D$70*('Sheet1 (2)'!$D$72-crack_s_index)/'Sheet1 (2)'!$D$72,IF(shee2!D767='Sheet1 (2)'!$C$71,'Sheet1 (2)'!$D$71*('Sheet1 (2)'!$D$72-crack_s_index)/'Sheet1 (2)'!$D$72))))</f>
        <v>1.875</v>
      </c>
      <c r="AW767" s="157">
        <f>IF(IF(D767='Sheet1 (2)'!$C$69,'Sheet1 (2)'!$D$69*('Sheet1 (2)'!$D$72-crack_t_index)/'Sheet1 (2)'!$D$72,IF(shee2!D767='Sheet1 (2)'!$C$70,'Sheet1 (2)'!$D$70*('Sheet1 (2)'!$D$72-crack_t_index)/'Sheet1 (2)'!$D$72,IF(shee2!D767='Sheet1 (2)'!$C$71,'Sheet1 (2)'!$D$71*('Sheet1 (2)'!$D$72-crack_t_index)/'Sheet1 (2)'!$D$72)))&lt;0,0,IF(D767='Sheet1 (2)'!$C$69,'Sheet1 (2)'!$D$69*('Sheet1 (2)'!$D$72-crack_t_index)/'Sheet1 (2)'!$D$72,IF(shee2!D767='Sheet1 (2)'!$C$70,'Sheet1 (2)'!$D$70*('Sheet1 (2)'!$D$72-crack_t_index)/'Sheet1 (2)'!$D$72,IF(shee2!D767='Sheet1 (2)'!$C$71,'Sheet1 (2)'!$D$71*('Sheet1 (2)'!$D$72-crack_t_index)/'Sheet1 (2)'!$D$72))))</f>
        <v>5</v>
      </c>
      <c r="AX767" s="157">
        <f>IF(IF(D767='Sheet1 (2)'!$C$69,'Sheet1 (2)'!$D$69*('Sheet1 (2)'!$D$72-rave_index)/'Sheet1 (2)'!$D$72,IF(shee2!D767='Sheet1 (2)'!$C$70,'Sheet1 (2)'!$D$70*('Sheet1 (2)'!$D$72-rave_index)/'Sheet1 (2)'!$D$72,IF(shee2!D767='Sheet1 (2)'!$C$71,'Sheet1 (2)'!$D$71*('Sheet1 (2)'!$D$72-rave_index)/'Sheet1 (2)'!$D$72)))&lt;0,0,IF(D767='Sheet1 (2)'!$C$69,'Sheet1 (2)'!$D$69*('Sheet1 (2)'!$D$72-rave_index)/'Sheet1 (2)'!$D$72,IF(shee2!D767='Sheet1 (2)'!$C$70,'Sheet1 (2)'!$D$70*('Sheet1 (2)'!$D$72-rave_index)/'Sheet1 (2)'!$D$72,IF(shee2!D767='Sheet1 (2)'!$C$71,'Sheet1 (2)'!$D$71*('Sheet1 (2)'!$D$72-rave_index)/'Sheet1 (2)'!$D$72))))</f>
        <v>0.83333333333333337</v>
      </c>
      <c r="AY767" s="157">
        <f>IF(IF(D767='Sheet1 (2)'!$C$69,'Sheet1 (2)'!$D$69*('Sheet1 (2)'!$D$72-rough_index)/'Sheet1 (2)'!$D$72,IF(shee2!D767='Sheet1 (2)'!$C$70,'Sheet1 (2)'!$D$70*('Sheet1 (2)'!$D$72-rough_index)/'Sheet1 (2)'!$D$72,IF(shee2!D767='Sheet1 (2)'!$C$71,'Sheet1 (2)'!$D$71*('Sheet1 (2)'!$D$72-rough_index)/'Sheet1 (2)'!$D$72)))&lt;0,0,IF(D767='Sheet1 (2)'!$C$69,'Sheet1 (2)'!$D$69*('Sheet1 (2)'!$D$72-rough_index)/'Sheet1 (2)'!$D$72,IF(shee2!D767='Sheet1 (2)'!$C$70,'Sheet1 (2)'!$D$70*('Sheet1 (2)'!$D$72-rough_index)/'Sheet1 (2)'!$D$72,IF(shee2!D767='Sheet1 (2)'!$C$71,'Sheet1 (2)'!$D$71*('Sheet1 (2)'!$D$72-rough_index)/'Sheet1 (2)'!$D$72))))</f>
        <v>0</v>
      </c>
      <c r="AZ767" s="159">
        <f>+(AU767*'Sheet1 (2)'!$C$77)+(AV767*'Sheet1 (2)'!$C$78)+(AW767*'Sheet1 (2)'!$C$79)+(AX767*'Sheet1 (2)'!$C$80)+(AY767*'Sheet1 (2)'!$C$81)</f>
        <v>1.958333333333333</v>
      </c>
      <c r="BA767" s="213" t="str">
        <f t="shared" si="23"/>
        <v>Poor</v>
      </c>
      <c r="BE767">
        <f>IF(D767='Sheet1 (2)'!$C$61,'Sheet1 (2)'!$D$61*(counts^2)+'Sheet1 (2)'!$G$61*counts+'Sheet1 (2)'!$J$61,IF(D767='Sheet1 (2)'!$C$62,'Sheet1 (2)'!$D$62*counts+'Sheet1 (2)'!$G$62,IF(D767='Sheet1 (2)'!$C$63,'Sheet1 (2)'!$D$63*counts+'Sheet1 (2)'!$G$63,IF(D767='Sheet1 (2)'!$C$64,'Sheet1 (2)'!$D$64*counts+'Sheet1 (2)'!$G$64))))</f>
        <v>2.0984129299999998</v>
      </c>
    </row>
    <row r="768" spans="1:57" ht="12" customHeight="1">
      <c r="A768" s="145" t="s">
        <v>282</v>
      </c>
      <c r="B768" s="145" t="s">
        <v>76</v>
      </c>
      <c r="C768" s="170">
        <v>908</v>
      </c>
      <c r="D768" s="174" t="s">
        <v>77</v>
      </c>
      <c r="E768" s="171">
        <v>8.1999999999999993</v>
      </c>
      <c r="F768" s="171">
        <v>2.6</v>
      </c>
      <c r="G768" s="171" t="s">
        <v>77</v>
      </c>
      <c r="H768" s="171">
        <v>0.3</v>
      </c>
      <c r="I768" s="171" t="s">
        <v>77</v>
      </c>
      <c r="J768" s="173" t="s">
        <v>80</v>
      </c>
      <c r="K768" s="173" t="s">
        <v>80</v>
      </c>
      <c r="L768" s="169">
        <f>VLOOKUP(CONCATENATE(J768,K768),'Sheet1 (2)'!$J$6:$K$26,2,FALSE)</f>
        <v>0</v>
      </c>
      <c r="M768" s="173" t="s">
        <v>83</v>
      </c>
      <c r="N768" s="173" t="s">
        <v>83</v>
      </c>
      <c r="O768" s="168">
        <f>VLOOKUP(CONCATENATE(M768,N768),'Sheet1 (2)'!$L$6:$M$26,2,FALSE)</f>
        <v>37.5</v>
      </c>
      <c r="P768" s="173" t="s">
        <v>80</v>
      </c>
      <c r="Q768" s="173" t="s">
        <v>80</v>
      </c>
      <c r="R768" s="168">
        <f>VLOOKUP(CONCATENATE(P768,Q768),'Sheet1 (2)'!$N$6:$O$26,2,FALSE)</f>
        <v>0</v>
      </c>
      <c r="S768" s="173" t="s">
        <v>82</v>
      </c>
      <c r="T768" s="173" t="s">
        <v>83</v>
      </c>
      <c r="U768" s="168">
        <f>VLOOKUP(CONCATENATE(S768,T768),'Sheet1 (2)'!$P$6:$Q$26,2,FALSE)</f>
        <v>25</v>
      </c>
      <c r="V768" s="173" t="s">
        <v>79</v>
      </c>
      <c r="W768" s="173" t="s">
        <v>81</v>
      </c>
      <c r="X768" s="168">
        <f>VLOOKUP(CONCATENATE(V768,W768),'Sheet1 (2)'!$R$6:$S$26,2,FALSE)</f>
        <v>100</v>
      </c>
      <c r="Y768" s="173" t="s">
        <v>79</v>
      </c>
      <c r="Z768" s="173" t="s">
        <v>83</v>
      </c>
      <c r="AA768" s="168">
        <f>VLOOKUP(CONCATENATE(Y768,Z768),'Sheet1 (2)'!$T$6:$U$26,2,FALSE)</f>
        <v>50</v>
      </c>
      <c r="AB768" s="173" t="s">
        <v>80</v>
      </c>
      <c r="AC768" s="173" t="s">
        <v>80</v>
      </c>
      <c r="AD768" s="168">
        <f>VLOOKUP(CONCATENATE(AB768,AC768),'Sheet1 (2)'!$X$6:$Y$26,2,FALSE)</f>
        <v>0</v>
      </c>
      <c r="AE768" s="173" t="s">
        <v>82</v>
      </c>
      <c r="AF768" s="173" t="s">
        <v>81</v>
      </c>
      <c r="AG768" s="168">
        <f>VLOOKUP(CONCATENATE(AE768,AF768),'Sheet1 (2)'!$Z$6:$AA$26,2,FALSE)</f>
        <v>66</v>
      </c>
      <c r="AH768" s="171" t="s">
        <v>394</v>
      </c>
      <c r="AI768" s="175"/>
      <c r="AJ768" s="140"/>
      <c r="AK768" s="176" t="s">
        <v>282</v>
      </c>
      <c r="AL768" s="176" t="s">
        <v>76</v>
      </c>
      <c r="AM768" s="170">
        <f t="shared" si="22"/>
        <v>908</v>
      </c>
      <c r="AN768" s="147"/>
      <c r="AO768" s="155"/>
      <c r="AP768" s="156"/>
      <c r="AQ768" s="157">
        <v>8.1721527350000009</v>
      </c>
      <c r="AR768" s="158"/>
      <c r="AS768" s="145">
        <f>LOOKUP(rufmkm,'Sheet1 (2)'!$V$62:$V$71,'Sheet1 (2)'!$W$62:$W$71)</f>
        <v>90</v>
      </c>
      <c r="AT768" s="140"/>
      <c r="AU768" s="157">
        <f>IF(IF(D768='Sheet1 (2)'!$C$69,'Sheet1 (2)'!$D$69*('Sheet1 (2)'!$D$72-rut_index)/'Sheet1 (2)'!$D$72,IF(shee2!D768='Sheet1 (2)'!$C$70,'Sheet1 (2)'!$D$70*('Sheet1 (2)'!$D$72-rut_index)/'Sheet1 (2)'!$D$72,IF(shee2!D768='Sheet1 (2)'!$C$71,'Sheet1 (2)'!$D$71*('Sheet1 (2)'!$D$72-rut_index)/'Sheet1 (2)'!$D$72)))&lt;0,0,IF(D768='Sheet1 (2)'!$C$69,'Sheet1 (2)'!$D$69*('Sheet1 (2)'!$D$72-rut_index)/'Sheet1 (2)'!$D$72,IF(shee2!D768='Sheet1 (2)'!$C$70,'Sheet1 (2)'!$D$70*('Sheet1 (2)'!$D$72-rut_index)/'Sheet1 (2)'!$D$72,IF(shee2!D768='Sheet1 (2)'!$C$71,'Sheet1 (2)'!$D$71*('Sheet1 (2)'!$D$72-rut_index)/'Sheet1 (2)'!$D$72))))</f>
        <v>5</v>
      </c>
      <c r="AV768" s="157">
        <f>IF(IF(D768='Sheet1 (2)'!$C$69,'Sheet1 (2)'!$D$69*('Sheet1 (2)'!$D$72-crack_s_index)/'Sheet1 (2)'!$D$72,IF(shee2!D768='Sheet1 (2)'!$C$70,'Sheet1 (2)'!$D$70*('Sheet1 (2)'!$D$72-crack_s_index)/'Sheet1 (2)'!$D$72,IF(shee2!D768='Sheet1 (2)'!$C$71,'Sheet1 (2)'!$D$71*('Sheet1 (2)'!$D$72-crack_s_index)/'Sheet1 (2)'!$D$72)))&lt;0,0,IF(D768='Sheet1 (2)'!$C$69,'Sheet1 (2)'!$D$69*('Sheet1 (2)'!$D$72-crack_s_index)/'Sheet1 (2)'!$D$72,IF(shee2!D768='Sheet1 (2)'!$C$70,'Sheet1 (2)'!$D$70*('Sheet1 (2)'!$D$72-crack_s_index)/'Sheet1 (2)'!$D$72,IF(shee2!D768='Sheet1 (2)'!$C$71,'Sheet1 (2)'!$D$71*('Sheet1 (2)'!$D$72-crack_s_index)/'Sheet1 (2)'!$D$72))))</f>
        <v>1.875</v>
      </c>
      <c r="AW768" s="157">
        <f>IF(IF(D768='Sheet1 (2)'!$C$69,'Sheet1 (2)'!$D$69*('Sheet1 (2)'!$D$72-crack_t_index)/'Sheet1 (2)'!$D$72,IF(shee2!D768='Sheet1 (2)'!$C$70,'Sheet1 (2)'!$D$70*('Sheet1 (2)'!$D$72-crack_t_index)/'Sheet1 (2)'!$D$72,IF(shee2!D768='Sheet1 (2)'!$C$71,'Sheet1 (2)'!$D$71*('Sheet1 (2)'!$D$72-crack_t_index)/'Sheet1 (2)'!$D$72)))&lt;0,0,IF(D768='Sheet1 (2)'!$C$69,'Sheet1 (2)'!$D$69*('Sheet1 (2)'!$D$72-crack_t_index)/'Sheet1 (2)'!$D$72,IF(shee2!D768='Sheet1 (2)'!$C$70,'Sheet1 (2)'!$D$70*('Sheet1 (2)'!$D$72-crack_t_index)/'Sheet1 (2)'!$D$72,IF(shee2!D768='Sheet1 (2)'!$C$71,'Sheet1 (2)'!$D$71*('Sheet1 (2)'!$D$72-crack_t_index)/'Sheet1 (2)'!$D$72))))</f>
        <v>5</v>
      </c>
      <c r="AX768" s="157">
        <f>IF(IF(D768='Sheet1 (2)'!$C$69,'Sheet1 (2)'!$D$69*('Sheet1 (2)'!$D$72-rave_index)/'Sheet1 (2)'!$D$72,IF(shee2!D768='Sheet1 (2)'!$C$70,'Sheet1 (2)'!$D$70*('Sheet1 (2)'!$D$72-rave_index)/'Sheet1 (2)'!$D$72,IF(shee2!D768='Sheet1 (2)'!$C$71,'Sheet1 (2)'!$D$71*('Sheet1 (2)'!$D$72-rave_index)/'Sheet1 (2)'!$D$72)))&lt;0,0,IF(D768='Sheet1 (2)'!$C$69,'Sheet1 (2)'!$D$69*('Sheet1 (2)'!$D$72-rave_index)/'Sheet1 (2)'!$D$72,IF(shee2!D768='Sheet1 (2)'!$C$70,'Sheet1 (2)'!$D$70*('Sheet1 (2)'!$D$72-rave_index)/'Sheet1 (2)'!$D$72,IF(shee2!D768='Sheet1 (2)'!$C$71,'Sheet1 (2)'!$D$71*('Sheet1 (2)'!$D$72-rave_index)/'Sheet1 (2)'!$D$72))))</f>
        <v>0.83333333333333337</v>
      </c>
      <c r="AY768" s="157">
        <f>IF(IF(D768='Sheet1 (2)'!$C$69,'Sheet1 (2)'!$D$69*('Sheet1 (2)'!$D$72-rough_index)/'Sheet1 (2)'!$D$72,IF(shee2!D768='Sheet1 (2)'!$C$70,'Sheet1 (2)'!$D$70*('Sheet1 (2)'!$D$72-rough_index)/'Sheet1 (2)'!$D$72,IF(shee2!D768='Sheet1 (2)'!$C$71,'Sheet1 (2)'!$D$71*('Sheet1 (2)'!$D$72-rough_index)/'Sheet1 (2)'!$D$72)))&lt;0,0,IF(D768='Sheet1 (2)'!$C$69,'Sheet1 (2)'!$D$69*('Sheet1 (2)'!$D$72-rough_index)/'Sheet1 (2)'!$D$72,IF(shee2!D768='Sheet1 (2)'!$C$70,'Sheet1 (2)'!$D$70*('Sheet1 (2)'!$D$72-rough_index)/'Sheet1 (2)'!$D$72,IF(shee2!D768='Sheet1 (2)'!$C$71,'Sheet1 (2)'!$D$71*('Sheet1 (2)'!$D$72-rough_index)/'Sheet1 (2)'!$D$72))))</f>
        <v>0</v>
      </c>
      <c r="AZ768" s="159">
        <f>+(AU768*'Sheet1 (2)'!$C$77)+(AV768*'Sheet1 (2)'!$C$78)+(AW768*'Sheet1 (2)'!$C$79)+(AX768*'Sheet1 (2)'!$C$80)+(AY768*'Sheet1 (2)'!$C$81)</f>
        <v>1.958333333333333</v>
      </c>
      <c r="BA768" s="213" t="str">
        <f t="shared" si="23"/>
        <v>Poor</v>
      </c>
      <c r="BE768">
        <f>IF(D768='Sheet1 (2)'!$C$61,'Sheet1 (2)'!$D$61*(counts^2)+'Sheet1 (2)'!$G$61*counts+'Sheet1 (2)'!$J$61,IF(D768='Sheet1 (2)'!$C$62,'Sheet1 (2)'!$D$62*counts+'Sheet1 (2)'!$G$62,IF(D768='Sheet1 (2)'!$C$63,'Sheet1 (2)'!$D$63*counts+'Sheet1 (2)'!$G$63,IF(D768='Sheet1 (2)'!$C$64,'Sheet1 (2)'!$D$64*counts+'Sheet1 (2)'!$G$64))))</f>
        <v>2.0984129299999998</v>
      </c>
    </row>
    <row r="769" spans="1:57" ht="12" customHeight="1">
      <c r="A769" s="145" t="s">
        <v>282</v>
      </c>
      <c r="B769" s="145" t="s">
        <v>76</v>
      </c>
      <c r="C769" s="170">
        <v>909</v>
      </c>
      <c r="D769" s="174" t="s">
        <v>77</v>
      </c>
      <c r="E769" s="171">
        <v>8.1999999999999993</v>
      </c>
      <c r="F769" s="171">
        <v>2.6</v>
      </c>
      <c r="G769" s="171" t="s">
        <v>77</v>
      </c>
      <c r="H769" s="171">
        <v>0.3</v>
      </c>
      <c r="I769" s="171" t="s">
        <v>77</v>
      </c>
      <c r="J769" s="173" t="s">
        <v>80</v>
      </c>
      <c r="K769" s="173" t="s">
        <v>80</v>
      </c>
      <c r="L769" s="169">
        <f>VLOOKUP(CONCATENATE(J769,K769),'Sheet1 (2)'!$J$6:$K$26,2,FALSE)</f>
        <v>0</v>
      </c>
      <c r="M769" s="173" t="s">
        <v>83</v>
      </c>
      <c r="N769" s="173" t="s">
        <v>83</v>
      </c>
      <c r="O769" s="168">
        <f>VLOOKUP(CONCATENATE(M769,N769),'Sheet1 (2)'!$L$6:$M$26,2,FALSE)</f>
        <v>37.5</v>
      </c>
      <c r="P769" s="173" t="s">
        <v>80</v>
      </c>
      <c r="Q769" s="173" t="s">
        <v>80</v>
      </c>
      <c r="R769" s="168">
        <f>VLOOKUP(CONCATENATE(P769,Q769),'Sheet1 (2)'!$N$6:$O$26,2,FALSE)</f>
        <v>0</v>
      </c>
      <c r="S769" s="173" t="s">
        <v>82</v>
      </c>
      <c r="T769" s="173" t="s">
        <v>83</v>
      </c>
      <c r="U769" s="168">
        <f>VLOOKUP(CONCATENATE(S769,T769),'Sheet1 (2)'!$P$6:$Q$26,2,FALSE)</f>
        <v>25</v>
      </c>
      <c r="V769" s="173" t="s">
        <v>79</v>
      </c>
      <c r="W769" s="173" t="s">
        <v>81</v>
      </c>
      <c r="X769" s="168">
        <f>VLOOKUP(CONCATENATE(V769,W769),'Sheet1 (2)'!$R$6:$S$26,2,FALSE)</f>
        <v>100</v>
      </c>
      <c r="Y769" s="173" t="s">
        <v>79</v>
      </c>
      <c r="Z769" s="173" t="s">
        <v>83</v>
      </c>
      <c r="AA769" s="168">
        <f>VLOOKUP(CONCATENATE(Y769,Z769),'Sheet1 (2)'!$T$6:$U$26,2,FALSE)</f>
        <v>50</v>
      </c>
      <c r="AB769" s="173" t="s">
        <v>80</v>
      </c>
      <c r="AC769" s="173" t="s">
        <v>80</v>
      </c>
      <c r="AD769" s="168">
        <f>VLOOKUP(CONCATENATE(AB769,AC769),'Sheet1 (2)'!$X$6:$Y$26,2,FALSE)</f>
        <v>0</v>
      </c>
      <c r="AE769" s="173" t="s">
        <v>82</v>
      </c>
      <c r="AF769" s="173" t="s">
        <v>81</v>
      </c>
      <c r="AG769" s="168">
        <f>VLOOKUP(CONCATENATE(AE769,AF769),'Sheet1 (2)'!$Z$6:$AA$26,2,FALSE)</f>
        <v>66</v>
      </c>
      <c r="AH769" s="171" t="s">
        <v>394</v>
      </c>
      <c r="AI769" s="175"/>
      <c r="AJ769" s="140"/>
      <c r="AK769" s="176" t="s">
        <v>282</v>
      </c>
      <c r="AL769" s="176" t="s">
        <v>76</v>
      </c>
      <c r="AM769" s="170">
        <f t="shared" si="22"/>
        <v>909</v>
      </c>
      <c r="AN769" s="147"/>
      <c r="AO769" s="155"/>
      <c r="AP769" s="156"/>
      <c r="AQ769" s="157">
        <v>9.3615177305999993</v>
      </c>
      <c r="AR769" s="158"/>
      <c r="AS769" s="145">
        <f>LOOKUP(rufmkm,'Sheet1 (2)'!$V$62:$V$71,'Sheet1 (2)'!$W$62:$W$71)</f>
        <v>100</v>
      </c>
      <c r="AT769" s="140"/>
      <c r="AU769" s="157">
        <f>IF(IF(D769='Sheet1 (2)'!$C$69,'Sheet1 (2)'!$D$69*('Sheet1 (2)'!$D$72-rut_index)/'Sheet1 (2)'!$D$72,IF(shee2!D769='Sheet1 (2)'!$C$70,'Sheet1 (2)'!$D$70*('Sheet1 (2)'!$D$72-rut_index)/'Sheet1 (2)'!$D$72,IF(shee2!D769='Sheet1 (2)'!$C$71,'Sheet1 (2)'!$D$71*('Sheet1 (2)'!$D$72-rut_index)/'Sheet1 (2)'!$D$72)))&lt;0,0,IF(D769='Sheet1 (2)'!$C$69,'Sheet1 (2)'!$D$69*('Sheet1 (2)'!$D$72-rut_index)/'Sheet1 (2)'!$D$72,IF(shee2!D769='Sheet1 (2)'!$C$70,'Sheet1 (2)'!$D$70*('Sheet1 (2)'!$D$72-rut_index)/'Sheet1 (2)'!$D$72,IF(shee2!D769='Sheet1 (2)'!$C$71,'Sheet1 (2)'!$D$71*('Sheet1 (2)'!$D$72-rut_index)/'Sheet1 (2)'!$D$72))))</f>
        <v>5</v>
      </c>
      <c r="AV769" s="157">
        <f>IF(IF(D769='Sheet1 (2)'!$C$69,'Sheet1 (2)'!$D$69*('Sheet1 (2)'!$D$72-crack_s_index)/'Sheet1 (2)'!$D$72,IF(shee2!D769='Sheet1 (2)'!$C$70,'Sheet1 (2)'!$D$70*('Sheet1 (2)'!$D$72-crack_s_index)/'Sheet1 (2)'!$D$72,IF(shee2!D769='Sheet1 (2)'!$C$71,'Sheet1 (2)'!$D$71*('Sheet1 (2)'!$D$72-crack_s_index)/'Sheet1 (2)'!$D$72)))&lt;0,0,IF(D769='Sheet1 (2)'!$C$69,'Sheet1 (2)'!$D$69*('Sheet1 (2)'!$D$72-crack_s_index)/'Sheet1 (2)'!$D$72,IF(shee2!D769='Sheet1 (2)'!$C$70,'Sheet1 (2)'!$D$70*('Sheet1 (2)'!$D$72-crack_s_index)/'Sheet1 (2)'!$D$72,IF(shee2!D769='Sheet1 (2)'!$C$71,'Sheet1 (2)'!$D$71*('Sheet1 (2)'!$D$72-crack_s_index)/'Sheet1 (2)'!$D$72))))</f>
        <v>1.875</v>
      </c>
      <c r="AW769" s="157">
        <f>IF(IF(D769='Sheet1 (2)'!$C$69,'Sheet1 (2)'!$D$69*('Sheet1 (2)'!$D$72-crack_t_index)/'Sheet1 (2)'!$D$72,IF(shee2!D769='Sheet1 (2)'!$C$70,'Sheet1 (2)'!$D$70*('Sheet1 (2)'!$D$72-crack_t_index)/'Sheet1 (2)'!$D$72,IF(shee2!D769='Sheet1 (2)'!$C$71,'Sheet1 (2)'!$D$71*('Sheet1 (2)'!$D$72-crack_t_index)/'Sheet1 (2)'!$D$72)))&lt;0,0,IF(D769='Sheet1 (2)'!$C$69,'Sheet1 (2)'!$D$69*('Sheet1 (2)'!$D$72-crack_t_index)/'Sheet1 (2)'!$D$72,IF(shee2!D769='Sheet1 (2)'!$C$70,'Sheet1 (2)'!$D$70*('Sheet1 (2)'!$D$72-crack_t_index)/'Sheet1 (2)'!$D$72,IF(shee2!D769='Sheet1 (2)'!$C$71,'Sheet1 (2)'!$D$71*('Sheet1 (2)'!$D$72-crack_t_index)/'Sheet1 (2)'!$D$72))))</f>
        <v>5</v>
      </c>
      <c r="AX769" s="157">
        <f>IF(IF(D769='Sheet1 (2)'!$C$69,'Sheet1 (2)'!$D$69*('Sheet1 (2)'!$D$72-rave_index)/'Sheet1 (2)'!$D$72,IF(shee2!D769='Sheet1 (2)'!$C$70,'Sheet1 (2)'!$D$70*('Sheet1 (2)'!$D$72-rave_index)/'Sheet1 (2)'!$D$72,IF(shee2!D769='Sheet1 (2)'!$C$71,'Sheet1 (2)'!$D$71*('Sheet1 (2)'!$D$72-rave_index)/'Sheet1 (2)'!$D$72)))&lt;0,0,IF(D769='Sheet1 (2)'!$C$69,'Sheet1 (2)'!$D$69*('Sheet1 (2)'!$D$72-rave_index)/'Sheet1 (2)'!$D$72,IF(shee2!D769='Sheet1 (2)'!$C$70,'Sheet1 (2)'!$D$70*('Sheet1 (2)'!$D$72-rave_index)/'Sheet1 (2)'!$D$72,IF(shee2!D769='Sheet1 (2)'!$C$71,'Sheet1 (2)'!$D$71*('Sheet1 (2)'!$D$72-rave_index)/'Sheet1 (2)'!$D$72))))</f>
        <v>0.83333333333333337</v>
      </c>
      <c r="AY769" s="157">
        <f>IF(IF(D769='Sheet1 (2)'!$C$69,'Sheet1 (2)'!$D$69*('Sheet1 (2)'!$D$72-rough_index)/'Sheet1 (2)'!$D$72,IF(shee2!D769='Sheet1 (2)'!$C$70,'Sheet1 (2)'!$D$70*('Sheet1 (2)'!$D$72-rough_index)/'Sheet1 (2)'!$D$72,IF(shee2!D769='Sheet1 (2)'!$C$71,'Sheet1 (2)'!$D$71*('Sheet1 (2)'!$D$72-rough_index)/'Sheet1 (2)'!$D$72)))&lt;0,0,IF(D769='Sheet1 (2)'!$C$69,'Sheet1 (2)'!$D$69*('Sheet1 (2)'!$D$72-rough_index)/'Sheet1 (2)'!$D$72,IF(shee2!D769='Sheet1 (2)'!$C$70,'Sheet1 (2)'!$D$70*('Sheet1 (2)'!$D$72-rough_index)/'Sheet1 (2)'!$D$72,IF(shee2!D769='Sheet1 (2)'!$C$71,'Sheet1 (2)'!$D$71*('Sheet1 (2)'!$D$72-rough_index)/'Sheet1 (2)'!$D$72))))</f>
        <v>0</v>
      </c>
      <c r="AZ769" s="159">
        <f>+(AU769*'Sheet1 (2)'!$C$77)+(AV769*'Sheet1 (2)'!$C$78)+(AW769*'Sheet1 (2)'!$C$79)+(AX769*'Sheet1 (2)'!$C$80)+(AY769*'Sheet1 (2)'!$C$81)</f>
        <v>1.958333333333333</v>
      </c>
      <c r="BA769" s="213" t="str">
        <f t="shared" si="23"/>
        <v>Poor</v>
      </c>
      <c r="BE769">
        <f>IF(D769='Sheet1 (2)'!$C$61,'Sheet1 (2)'!$D$61*(counts^2)+'Sheet1 (2)'!$G$61*counts+'Sheet1 (2)'!$J$61,IF(D769='Sheet1 (2)'!$C$62,'Sheet1 (2)'!$D$62*counts+'Sheet1 (2)'!$G$62,IF(D769='Sheet1 (2)'!$C$63,'Sheet1 (2)'!$D$63*counts+'Sheet1 (2)'!$G$63,IF(D769='Sheet1 (2)'!$C$64,'Sheet1 (2)'!$D$64*counts+'Sheet1 (2)'!$G$64))))</f>
        <v>2.0984129299999998</v>
      </c>
    </row>
    <row r="770" spans="1:57" ht="12" customHeight="1">
      <c r="A770" s="145" t="s">
        <v>282</v>
      </c>
      <c r="B770" s="145" t="s">
        <v>76</v>
      </c>
      <c r="C770" s="170">
        <v>910</v>
      </c>
      <c r="D770" s="174" t="s">
        <v>77</v>
      </c>
      <c r="E770" s="171">
        <v>8.1999999999999993</v>
      </c>
      <c r="F770" s="171">
        <v>2.6</v>
      </c>
      <c r="G770" s="171" t="s">
        <v>77</v>
      </c>
      <c r="H770" s="171">
        <v>0.3</v>
      </c>
      <c r="I770" s="171" t="s">
        <v>77</v>
      </c>
      <c r="J770" s="173" t="s">
        <v>80</v>
      </c>
      <c r="K770" s="173" t="s">
        <v>80</v>
      </c>
      <c r="L770" s="169">
        <f>VLOOKUP(CONCATENATE(J770,K770),'Sheet1 (2)'!$J$6:$K$26,2,FALSE)</f>
        <v>0</v>
      </c>
      <c r="M770" s="173" t="s">
        <v>83</v>
      </c>
      <c r="N770" s="173" t="s">
        <v>83</v>
      </c>
      <c r="O770" s="168">
        <f>VLOOKUP(CONCATENATE(M770,N770),'Sheet1 (2)'!$L$6:$M$26,2,FALSE)</f>
        <v>37.5</v>
      </c>
      <c r="P770" s="173" t="s">
        <v>80</v>
      </c>
      <c r="Q770" s="173" t="s">
        <v>80</v>
      </c>
      <c r="R770" s="168">
        <f>VLOOKUP(CONCATENATE(P770,Q770),'Sheet1 (2)'!$N$6:$O$26,2,FALSE)</f>
        <v>0</v>
      </c>
      <c r="S770" s="173" t="s">
        <v>82</v>
      </c>
      <c r="T770" s="173" t="s">
        <v>83</v>
      </c>
      <c r="U770" s="168">
        <f>VLOOKUP(CONCATENATE(S770,T770),'Sheet1 (2)'!$P$6:$Q$26,2,FALSE)</f>
        <v>25</v>
      </c>
      <c r="V770" s="173" t="s">
        <v>79</v>
      </c>
      <c r="W770" s="173" t="s">
        <v>81</v>
      </c>
      <c r="X770" s="168">
        <f>VLOOKUP(CONCATENATE(V770,W770),'Sheet1 (2)'!$R$6:$S$26,2,FALSE)</f>
        <v>100</v>
      </c>
      <c r="Y770" s="173" t="s">
        <v>79</v>
      </c>
      <c r="Z770" s="173" t="s">
        <v>83</v>
      </c>
      <c r="AA770" s="168">
        <f>VLOOKUP(CONCATENATE(Y770,Z770),'Sheet1 (2)'!$T$6:$U$26,2,FALSE)</f>
        <v>50</v>
      </c>
      <c r="AB770" s="173" t="s">
        <v>80</v>
      </c>
      <c r="AC770" s="173" t="s">
        <v>80</v>
      </c>
      <c r="AD770" s="168">
        <f>VLOOKUP(CONCATENATE(AB770,AC770),'Sheet1 (2)'!$X$6:$Y$26,2,FALSE)</f>
        <v>0</v>
      </c>
      <c r="AE770" s="173" t="s">
        <v>82</v>
      </c>
      <c r="AF770" s="173" t="s">
        <v>81</v>
      </c>
      <c r="AG770" s="168">
        <f>VLOOKUP(CONCATENATE(AE770,AF770),'Sheet1 (2)'!$Z$6:$AA$26,2,FALSE)</f>
        <v>66</v>
      </c>
      <c r="AH770" s="171" t="s">
        <v>394</v>
      </c>
      <c r="AI770" s="175"/>
      <c r="AJ770" s="140"/>
      <c r="AK770" s="176" t="s">
        <v>282</v>
      </c>
      <c r="AL770" s="176" t="s">
        <v>76</v>
      </c>
      <c r="AM770" s="170">
        <f t="shared" si="22"/>
        <v>910</v>
      </c>
      <c r="AN770" s="147"/>
      <c r="AO770" s="155" t="s">
        <v>456</v>
      </c>
      <c r="AP770" s="156"/>
      <c r="AQ770" s="157">
        <v>8.9826441102000008</v>
      </c>
      <c r="AR770" s="158"/>
      <c r="AS770" s="145">
        <f>LOOKUP(rufmkm,'Sheet1 (2)'!$V$62:$V$71,'Sheet1 (2)'!$W$62:$W$71)</f>
        <v>90</v>
      </c>
      <c r="AT770" s="140"/>
      <c r="AU770" s="157">
        <f>IF(IF(D770='Sheet1 (2)'!$C$69,'Sheet1 (2)'!$D$69*('Sheet1 (2)'!$D$72-rut_index)/'Sheet1 (2)'!$D$72,IF(shee2!D770='Sheet1 (2)'!$C$70,'Sheet1 (2)'!$D$70*('Sheet1 (2)'!$D$72-rut_index)/'Sheet1 (2)'!$D$72,IF(shee2!D770='Sheet1 (2)'!$C$71,'Sheet1 (2)'!$D$71*('Sheet1 (2)'!$D$72-rut_index)/'Sheet1 (2)'!$D$72)))&lt;0,0,IF(D770='Sheet1 (2)'!$C$69,'Sheet1 (2)'!$D$69*('Sheet1 (2)'!$D$72-rut_index)/'Sheet1 (2)'!$D$72,IF(shee2!D770='Sheet1 (2)'!$C$70,'Sheet1 (2)'!$D$70*('Sheet1 (2)'!$D$72-rut_index)/'Sheet1 (2)'!$D$72,IF(shee2!D770='Sheet1 (2)'!$C$71,'Sheet1 (2)'!$D$71*('Sheet1 (2)'!$D$72-rut_index)/'Sheet1 (2)'!$D$72))))</f>
        <v>5</v>
      </c>
      <c r="AV770" s="157">
        <f>IF(IF(D770='Sheet1 (2)'!$C$69,'Sheet1 (2)'!$D$69*('Sheet1 (2)'!$D$72-crack_s_index)/'Sheet1 (2)'!$D$72,IF(shee2!D770='Sheet1 (2)'!$C$70,'Sheet1 (2)'!$D$70*('Sheet1 (2)'!$D$72-crack_s_index)/'Sheet1 (2)'!$D$72,IF(shee2!D770='Sheet1 (2)'!$C$71,'Sheet1 (2)'!$D$71*('Sheet1 (2)'!$D$72-crack_s_index)/'Sheet1 (2)'!$D$72)))&lt;0,0,IF(D770='Sheet1 (2)'!$C$69,'Sheet1 (2)'!$D$69*('Sheet1 (2)'!$D$72-crack_s_index)/'Sheet1 (2)'!$D$72,IF(shee2!D770='Sheet1 (2)'!$C$70,'Sheet1 (2)'!$D$70*('Sheet1 (2)'!$D$72-crack_s_index)/'Sheet1 (2)'!$D$72,IF(shee2!D770='Sheet1 (2)'!$C$71,'Sheet1 (2)'!$D$71*('Sheet1 (2)'!$D$72-crack_s_index)/'Sheet1 (2)'!$D$72))))</f>
        <v>1.875</v>
      </c>
      <c r="AW770" s="157">
        <f>IF(IF(D770='Sheet1 (2)'!$C$69,'Sheet1 (2)'!$D$69*('Sheet1 (2)'!$D$72-crack_t_index)/'Sheet1 (2)'!$D$72,IF(shee2!D770='Sheet1 (2)'!$C$70,'Sheet1 (2)'!$D$70*('Sheet1 (2)'!$D$72-crack_t_index)/'Sheet1 (2)'!$D$72,IF(shee2!D770='Sheet1 (2)'!$C$71,'Sheet1 (2)'!$D$71*('Sheet1 (2)'!$D$72-crack_t_index)/'Sheet1 (2)'!$D$72)))&lt;0,0,IF(D770='Sheet1 (2)'!$C$69,'Sheet1 (2)'!$D$69*('Sheet1 (2)'!$D$72-crack_t_index)/'Sheet1 (2)'!$D$72,IF(shee2!D770='Sheet1 (2)'!$C$70,'Sheet1 (2)'!$D$70*('Sheet1 (2)'!$D$72-crack_t_index)/'Sheet1 (2)'!$D$72,IF(shee2!D770='Sheet1 (2)'!$C$71,'Sheet1 (2)'!$D$71*('Sheet1 (2)'!$D$72-crack_t_index)/'Sheet1 (2)'!$D$72))))</f>
        <v>5</v>
      </c>
      <c r="AX770" s="157">
        <f>IF(IF(D770='Sheet1 (2)'!$C$69,'Sheet1 (2)'!$D$69*('Sheet1 (2)'!$D$72-rave_index)/'Sheet1 (2)'!$D$72,IF(shee2!D770='Sheet1 (2)'!$C$70,'Sheet1 (2)'!$D$70*('Sheet1 (2)'!$D$72-rave_index)/'Sheet1 (2)'!$D$72,IF(shee2!D770='Sheet1 (2)'!$C$71,'Sheet1 (2)'!$D$71*('Sheet1 (2)'!$D$72-rave_index)/'Sheet1 (2)'!$D$72)))&lt;0,0,IF(D770='Sheet1 (2)'!$C$69,'Sheet1 (2)'!$D$69*('Sheet1 (2)'!$D$72-rave_index)/'Sheet1 (2)'!$D$72,IF(shee2!D770='Sheet1 (2)'!$C$70,'Sheet1 (2)'!$D$70*('Sheet1 (2)'!$D$72-rave_index)/'Sheet1 (2)'!$D$72,IF(shee2!D770='Sheet1 (2)'!$C$71,'Sheet1 (2)'!$D$71*('Sheet1 (2)'!$D$72-rave_index)/'Sheet1 (2)'!$D$72))))</f>
        <v>0.83333333333333337</v>
      </c>
      <c r="AY770" s="157">
        <f>IF(IF(D770='Sheet1 (2)'!$C$69,'Sheet1 (2)'!$D$69*('Sheet1 (2)'!$D$72-rough_index)/'Sheet1 (2)'!$D$72,IF(shee2!D770='Sheet1 (2)'!$C$70,'Sheet1 (2)'!$D$70*('Sheet1 (2)'!$D$72-rough_index)/'Sheet1 (2)'!$D$72,IF(shee2!D770='Sheet1 (2)'!$C$71,'Sheet1 (2)'!$D$71*('Sheet1 (2)'!$D$72-rough_index)/'Sheet1 (2)'!$D$72)))&lt;0,0,IF(D770='Sheet1 (2)'!$C$69,'Sheet1 (2)'!$D$69*('Sheet1 (2)'!$D$72-rough_index)/'Sheet1 (2)'!$D$72,IF(shee2!D770='Sheet1 (2)'!$C$70,'Sheet1 (2)'!$D$70*('Sheet1 (2)'!$D$72-rough_index)/'Sheet1 (2)'!$D$72,IF(shee2!D770='Sheet1 (2)'!$C$71,'Sheet1 (2)'!$D$71*('Sheet1 (2)'!$D$72-rough_index)/'Sheet1 (2)'!$D$72))))</f>
        <v>0</v>
      </c>
      <c r="AZ770" s="159">
        <f>+(AU770*'Sheet1 (2)'!$C$77)+(AV770*'Sheet1 (2)'!$C$78)+(AW770*'Sheet1 (2)'!$C$79)+(AX770*'Sheet1 (2)'!$C$80)+(AY770*'Sheet1 (2)'!$C$81)</f>
        <v>1.958333333333333</v>
      </c>
      <c r="BA770" s="213" t="str">
        <f t="shared" si="23"/>
        <v>Poor</v>
      </c>
      <c r="BE770">
        <f>IF(D770='Sheet1 (2)'!$C$61,'Sheet1 (2)'!$D$61*(counts^2)+'Sheet1 (2)'!$G$61*counts+'Sheet1 (2)'!$J$61,IF(D770='Sheet1 (2)'!$C$62,'Sheet1 (2)'!$D$62*counts+'Sheet1 (2)'!$G$62,IF(D770='Sheet1 (2)'!$C$63,'Sheet1 (2)'!$D$63*counts+'Sheet1 (2)'!$G$63,IF(D770='Sheet1 (2)'!$C$64,'Sheet1 (2)'!$D$64*counts+'Sheet1 (2)'!$G$64))))</f>
        <v>2.0984129299999998</v>
      </c>
    </row>
    <row r="771" spans="1:57" ht="12" customHeight="1">
      <c r="A771" s="145" t="s">
        <v>282</v>
      </c>
      <c r="B771" s="145" t="s">
        <v>76</v>
      </c>
      <c r="C771" s="170">
        <v>911</v>
      </c>
      <c r="D771" s="174" t="s">
        <v>77</v>
      </c>
      <c r="E771" s="171">
        <v>8.1999999999999993</v>
      </c>
      <c r="F771" s="171">
        <v>2.6</v>
      </c>
      <c r="G771" s="171" t="s">
        <v>77</v>
      </c>
      <c r="H771" s="171">
        <v>0.3</v>
      </c>
      <c r="I771" s="171" t="s">
        <v>77</v>
      </c>
      <c r="J771" s="173" t="s">
        <v>80</v>
      </c>
      <c r="K771" s="173" t="s">
        <v>80</v>
      </c>
      <c r="L771" s="169">
        <f>VLOOKUP(CONCATENATE(J771,K771),'Sheet1 (2)'!$J$6:$K$26,2,FALSE)</f>
        <v>0</v>
      </c>
      <c r="M771" s="173" t="s">
        <v>83</v>
      </c>
      <c r="N771" s="173" t="s">
        <v>83</v>
      </c>
      <c r="O771" s="168">
        <f>VLOOKUP(CONCATENATE(M771,N771),'Sheet1 (2)'!$L$6:$M$26,2,FALSE)</f>
        <v>37.5</v>
      </c>
      <c r="P771" s="173" t="s">
        <v>80</v>
      </c>
      <c r="Q771" s="173" t="s">
        <v>80</v>
      </c>
      <c r="R771" s="168">
        <f>VLOOKUP(CONCATENATE(P771,Q771),'Sheet1 (2)'!$N$6:$O$26,2,FALSE)</f>
        <v>0</v>
      </c>
      <c r="S771" s="173" t="s">
        <v>82</v>
      </c>
      <c r="T771" s="173" t="s">
        <v>82</v>
      </c>
      <c r="U771" s="168">
        <f>VLOOKUP(CONCATENATE(S771,T771),'Sheet1 (2)'!$P$6:$Q$26,2,FALSE)</f>
        <v>12.5</v>
      </c>
      <c r="V771" s="173" t="s">
        <v>79</v>
      </c>
      <c r="W771" s="173" t="s">
        <v>81</v>
      </c>
      <c r="X771" s="168">
        <f>VLOOKUP(CONCATENATE(V771,W771),'Sheet1 (2)'!$R$6:$S$26,2,FALSE)</f>
        <v>100</v>
      </c>
      <c r="Y771" s="173" t="s">
        <v>79</v>
      </c>
      <c r="Z771" s="173" t="s">
        <v>83</v>
      </c>
      <c r="AA771" s="168">
        <f>VLOOKUP(CONCATENATE(Y771,Z771),'Sheet1 (2)'!$T$6:$U$26,2,FALSE)</f>
        <v>50</v>
      </c>
      <c r="AB771" s="173" t="s">
        <v>80</v>
      </c>
      <c r="AC771" s="173" t="s">
        <v>80</v>
      </c>
      <c r="AD771" s="168">
        <f>VLOOKUP(CONCATENATE(AB771,AC771),'Sheet1 (2)'!$X$6:$Y$26,2,FALSE)</f>
        <v>0</v>
      </c>
      <c r="AE771" s="173" t="s">
        <v>82</v>
      </c>
      <c r="AF771" s="173" t="s">
        <v>81</v>
      </c>
      <c r="AG771" s="168">
        <f>VLOOKUP(CONCATENATE(AE771,AF771),'Sheet1 (2)'!$Z$6:$AA$26,2,FALSE)</f>
        <v>66</v>
      </c>
      <c r="AH771" s="171" t="s">
        <v>394</v>
      </c>
      <c r="AI771" s="175"/>
      <c r="AJ771" s="140"/>
      <c r="AK771" s="176" t="s">
        <v>282</v>
      </c>
      <c r="AL771" s="176" t="s">
        <v>76</v>
      </c>
      <c r="AM771" s="170">
        <f t="shared" si="22"/>
        <v>911</v>
      </c>
      <c r="AN771" s="147"/>
      <c r="AO771" s="155" t="s">
        <v>409</v>
      </c>
      <c r="AP771" s="156"/>
      <c r="AQ771" s="157">
        <v>8.0180432038000014</v>
      </c>
      <c r="AR771" s="158"/>
      <c r="AS771" s="145">
        <f>LOOKUP(rufmkm,'Sheet1 (2)'!$V$62:$V$71,'Sheet1 (2)'!$W$62:$W$71)</f>
        <v>90</v>
      </c>
      <c r="AT771" s="140"/>
      <c r="AU771" s="157">
        <f>IF(IF(D771='Sheet1 (2)'!$C$69,'Sheet1 (2)'!$D$69*('Sheet1 (2)'!$D$72-rut_index)/'Sheet1 (2)'!$D$72,IF(shee2!D771='Sheet1 (2)'!$C$70,'Sheet1 (2)'!$D$70*('Sheet1 (2)'!$D$72-rut_index)/'Sheet1 (2)'!$D$72,IF(shee2!D771='Sheet1 (2)'!$C$71,'Sheet1 (2)'!$D$71*('Sheet1 (2)'!$D$72-rut_index)/'Sheet1 (2)'!$D$72)))&lt;0,0,IF(D771='Sheet1 (2)'!$C$69,'Sheet1 (2)'!$D$69*('Sheet1 (2)'!$D$72-rut_index)/'Sheet1 (2)'!$D$72,IF(shee2!D771='Sheet1 (2)'!$C$70,'Sheet1 (2)'!$D$70*('Sheet1 (2)'!$D$72-rut_index)/'Sheet1 (2)'!$D$72,IF(shee2!D771='Sheet1 (2)'!$C$71,'Sheet1 (2)'!$D$71*('Sheet1 (2)'!$D$72-rut_index)/'Sheet1 (2)'!$D$72))))</f>
        <v>5</v>
      </c>
      <c r="AV771" s="157">
        <f>IF(IF(D771='Sheet1 (2)'!$C$69,'Sheet1 (2)'!$D$69*('Sheet1 (2)'!$D$72-crack_s_index)/'Sheet1 (2)'!$D$72,IF(shee2!D771='Sheet1 (2)'!$C$70,'Sheet1 (2)'!$D$70*('Sheet1 (2)'!$D$72-crack_s_index)/'Sheet1 (2)'!$D$72,IF(shee2!D771='Sheet1 (2)'!$C$71,'Sheet1 (2)'!$D$71*('Sheet1 (2)'!$D$72-crack_s_index)/'Sheet1 (2)'!$D$72)))&lt;0,0,IF(D771='Sheet1 (2)'!$C$69,'Sheet1 (2)'!$D$69*('Sheet1 (2)'!$D$72-crack_s_index)/'Sheet1 (2)'!$D$72,IF(shee2!D771='Sheet1 (2)'!$C$70,'Sheet1 (2)'!$D$70*('Sheet1 (2)'!$D$72-crack_s_index)/'Sheet1 (2)'!$D$72,IF(shee2!D771='Sheet1 (2)'!$C$71,'Sheet1 (2)'!$D$71*('Sheet1 (2)'!$D$72-crack_s_index)/'Sheet1 (2)'!$D$72))))</f>
        <v>1.875</v>
      </c>
      <c r="AW771" s="157">
        <f>IF(IF(D771='Sheet1 (2)'!$C$69,'Sheet1 (2)'!$D$69*('Sheet1 (2)'!$D$72-crack_t_index)/'Sheet1 (2)'!$D$72,IF(shee2!D771='Sheet1 (2)'!$C$70,'Sheet1 (2)'!$D$70*('Sheet1 (2)'!$D$72-crack_t_index)/'Sheet1 (2)'!$D$72,IF(shee2!D771='Sheet1 (2)'!$C$71,'Sheet1 (2)'!$D$71*('Sheet1 (2)'!$D$72-crack_t_index)/'Sheet1 (2)'!$D$72)))&lt;0,0,IF(D771='Sheet1 (2)'!$C$69,'Sheet1 (2)'!$D$69*('Sheet1 (2)'!$D$72-crack_t_index)/'Sheet1 (2)'!$D$72,IF(shee2!D771='Sheet1 (2)'!$C$70,'Sheet1 (2)'!$D$70*('Sheet1 (2)'!$D$72-crack_t_index)/'Sheet1 (2)'!$D$72,IF(shee2!D771='Sheet1 (2)'!$C$71,'Sheet1 (2)'!$D$71*('Sheet1 (2)'!$D$72-crack_t_index)/'Sheet1 (2)'!$D$72))))</f>
        <v>5</v>
      </c>
      <c r="AX771" s="157">
        <f>IF(IF(D771='Sheet1 (2)'!$C$69,'Sheet1 (2)'!$D$69*('Sheet1 (2)'!$D$72-rave_index)/'Sheet1 (2)'!$D$72,IF(shee2!D771='Sheet1 (2)'!$C$70,'Sheet1 (2)'!$D$70*('Sheet1 (2)'!$D$72-rave_index)/'Sheet1 (2)'!$D$72,IF(shee2!D771='Sheet1 (2)'!$C$71,'Sheet1 (2)'!$D$71*('Sheet1 (2)'!$D$72-rave_index)/'Sheet1 (2)'!$D$72)))&lt;0,0,IF(D771='Sheet1 (2)'!$C$69,'Sheet1 (2)'!$D$69*('Sheet1 (2)'!$D$72-rave_index)/'Sheet1 (2)'!$D$72,IF(shee2!D771='Sheet1 (2)'!$C$70,'Sheet1 (2)'!$D$70*('Sheet1 (2)'!$D$72-rave_index)/'Sheet1 (2)'!$D$72,IF(shee2!D771='Sheet1 (2)'!$C$71,'Sheet1 (2)'!$D$71*('Sheet1 (2)'!$D$72-rave_index)/'Sheet1 (2)'!$D$72))))</f>
        <v>0.83333333333333337</v>
      </c>
      <c r="AY771" s="157">
        <f>IF(IF(D771='Sheet1 (2)'!$C$69,'Sheet1 (2)'!$D$69*('Sheet1 (2)'!$D$72-rough_index)/'Sheet1 (2)'!$D$72,IF(shee2!D771='Sheet1 (2)'!$C$70,'Sheet1 (2)'!$D$70*('Sheet1 (2)'!$D$72-rough_index)/'Sheet1 (2)'!$D$72,IF(shee2!D771='Sheet1 (2)'!$C$71,'Sheet1 (2)'!$D$71*('Sheet1 (2)'!$D$72-rough_index)/'Sheet1 (2)'!$D$72)))&lt;0,0,IF(D771='Sheet1 (2)'!$C$69,'Sheet1 (2)'!$D$69*('Sheet1 (2)'!$D$72-rough_index)/'Sheet1 (2)'!$D$72,IF(shee2!D771='Sheet1 (2)'!$C$70,'Sheet1 (2)'!$D$70*('Sheet1 (2)'!$D$72-rough_index)/'Sheet1 (2)'!$D$72,IF(shee2!D771='Sheet1 (2)'!$C$71,'Sheet1 (2)'!$D$71*('Sheet1 (2)'!$D$72-rough_index)/'Sheet1 (2)'!$D$72))))</f>
        <v>0</v>
      </c>
      <c r="AZ771" s="159">
        <f>+(AU771*'Sheet1 (2)'!$C$77)+(AV771*'Sheet1 (2)'!$C$78)+(AW771*'Sheet1 (2)'!$C$79)+(AX771*'Sheet1 (2)'!$C$80)+(AY771*'Sheet1 (2)'!$C$81)</f>
        <v>1.958333333333333</v>
      </c>
      <c r="BA771" s="213" t="str">
        <f t="shared" si="23"/>
        <v>Poor</v>
      </c>
      <c r="BE771">
        <f>IF(D771='Sheet1 (2)'!$C$61,'Sheet1 (2)'!$D$61*(counts^2)+'Sheet1 (2)'!$G$61*counts+'Sheet1 (2)'!$J$61,IF(D771='Sheet1 (2)'!$C$62,'Sheet1 (2)'!$D$62*counts+'Sheet1 (2)'!$G$62,IF(D771='Sheet1 (2)'!$C$63,'Sheet1 (2)'!$D$63*counts+'Sheet1 (2)'!$G$63,IF(D771='Sheet1 (2)'!$C$64,'Sheet1 (2)'!$D$64*counts+'Sheet1 (2)'!$G$64))))</f>
        <v>2.0984129299999998</v>
      </c>
    </row>
    <row r="772" spans="1:57" ht="12" customHeight="1">
      <c r="A772" s="145" t="s">
        <v>282</v>
      </c>
      <c r="B772" s="145" t="s">
        <v>76</v>
      </c>
      <c r="C772" s="170">
        <v>912</v>
      </c>
      <c r="D772" s="174" t="s">
        <v>77</v>
      </c>
      <c r="E772" s="171">
        <v>8.1999999999999993</v>
      </c>
      <c r="F772" s="171">
        <v>2.6</v>
      </c>
      <c r="G772" s="171" t="s">
        <v>77</v>
      </c>
      <c r="H772" s="171">
        <v>0.3</v>
      </c>
      <c r="I772" s="171" t="s">
        <v>77</v>
      </c>
      <c r="J772" s="173" t="s">
        <v>80</v>
      </c>
      <c r="K772" s="173" t="s">
        <v>80</v>
      </c>
      <c r="L772" s="169">
        <f>VLOOKUP(CONCATENATE(J772,K772),'Sheet1 (2)'!$J$6:$K$26,2,FALSE)</f>
        <v>0</v>
      </c>
      <c r="M772" s="173" t="s">
        <v>83</v>
      </c>
      <c r="N772" s="173" t="s">
        <v>83</v>
      </c>
      <c r="O772" s="168">
        <f>VLOOKUP(CONCATENATE(M772,N772),'Sheet1 (2)'!$L$6:$M$26,2,FALSE)</f>
        <v>37.5</v>
      </c>
      <c r="P772" s="173" t="s">
        <v>80</v>
      </c>
      <c r="Q772" s="173" t="s">
        <v>80</v>
      </c>
      <c r="R772" s="168">
        <f>VLOOKUP(CONCATENATE(P772,Q772),'Sheet1 (2)'!$N$6:$O$26,2,FALSE)</f>
        <v>0</v>
      </c>
      <c r="S772" s="173" t="s">
        <v>82</v>
      </c>
      <c r="T772" s="173" t="s">
        <v>83</v>
      </c>
      <c r="U772" s="168">
        <f>VLOOKUP(CONCATENATE(S772,T772),'Sheet1 (2)'!$P$6:$Q$26,2,FALSE)</f>
        <v>25</v>
      </c>
      <c r="V772" s="173" t="s">
        <v>79</v>
      </c>
      <c r="W772" s="173" t="s">
        <v>81</v>
      </c>
      <c r="X772" s="168">
        <f>VLOOKUP(CONCATENATE(V772,W772),'Sheet1 (2)'!$R$6:$S$26,2,FALSE)</f>
        <v>100</v>
      </c>
      <c r="Y772" s="173" t="s">
        <v>79</v>
      </c>
      <c r="Z772" s="173" t="s">
        <v>82</v>
      </c>
      <c r="AA772" s="168">
        <f>VLOOKUP(CONCATENATE(Y772,Z772),'Sheet1 (2)'!$T$6:$U$26,2,FALSE)</f>
        <v>25</v>
      </c>
      <c r="AB772" s="173" t="s">
        <v>80</v>
      </c>
      <c r="AC772" s="173" t="s">
        <v>80</v>
      </c>
      <c r="AD772" s="168">
        <f>VLOOKUP(CONCATENATE(AB772,AC772),'Sheet1 (2)'!$X$6:$Y$26,2,FALSE)</f>
        <v>0</v>
      </c>
      <c r="AE772" s="173" t="s">
        <v>82</v>
      </c>
      <c r="AF772" s="173" t="s">
        <v>81</v>
      </c>
      <c r="AG772" s="168">
        <f>VLOOKUP(CONCATENATE(AE772,AF772),'Sheet1 (2)'!$Z$6:$AA$26,2,FALSE)</f>
        <v>66</v>
      </c>
      <c r="AH772" s="171" t="s">
        <v>394</v>
      </c>
      <c r="AI772" s="175"/>
      <c r="AJ772" s="140"/>
      <c r="AK772" s="176" t="s">
        <v>282</v>
      </c>
      <c r="AL772" s="176" t="s">
        <v>76</v>
      </c>
      <c r="AM772" s="170">
        <f t="shared" si="22"/>
        <v>912</v>
      </c>
      <c r="AN772" s="147"/>
      <c r="AO772" s="155"/>
      <c r="AP772" s="156"/>
      <c r="AQ772" s="157">
        <v>8.2833549796000003</v>
      </c>
      <c r="AR772" s="158"/>
      <c r="AS772" s="145">
        <f>LOOKUP(rufmkm,'Sheet1 (2)'!$V$62:$V$71,'Sheet1 (2)'!$W$62:$W$71)</f>
        <v>90</v>
      </c>
      <c r="AT772" s="140"/>
      <c r="AU772" s="157">
        <f>IF(IF(D772='Sheet1 (2)'!$C$69,'Sheet1 (2)'!$D$69*('Sheet1 (2)'!$D$72-rut_index)/'Sheet1 (2)'!$D$72,IF(shee2!D772='Sheet1 (2)'!$C$70,'Sheet1 (2)'!$D$70*('Sheet1 (2)'!$D$72-rut_index)/'Sheet1 (2)'!$D$72,IF(shee2!D772='Sheet1 (2)'!$C$71,'Sheet1 (2)'!$D$71*('Sheet1 (2)'!$D$72-rut_index)/'Sheet1 (2)'!$D$72)))&lt;0,0,IF(D772='Sheet1 (2)'!$C$69,'Sheet1 (2)'!$D$69*('Sheet1 (2)'!$D$72-rut_index)/'Sheet1 (2)'!$D$72,IF(shee2!D772='Sheet1 (2)'!$C$70,'Sheet1 (2)'!$D$70*('Sheet1 (2)'!$D$72-rut_index)/'Sheet1 (2)'!$D$72,IF(shee2!D772='Sheet1 (2)'!$C$71,'Sheet1 (2)'!$D$71*('Sheet1 (2)'!$D$72-rut_index)/'Sheet1 (2)'!$D$72))))</f>
        <v>5</v>
      </c>
      <c r="AV772" s="157">
        <f>IF(IF(D772='Sheet1 (2)'!$C$69,'Sheet1 (2)'!$D$69*('Sheet1 (2)'!$D$72-crack_s_index)/'Sheet1 (2)'!$D$72,IF(shee2!D772='Sheet1 (2)'!$C$70,'Sheet1 (2)'!$D$70*('Sheet1 (2)'!$D$72-crack_s_index)/'Sheet1 (2)'!$D$72,IF(shee2!D772='Sheet1 (2)'!$C$71,'Sheet1 (2)'!$D$71*('Sheet1 (2)'!$D$72-crack_s_index)/'Sheet1 (2)'!$D$72)))&lt;0,0,IF(D772='Sheet1 (2)'!$C$69,'Sheet1 (2)'!$D$69*('Sheet1 (2)'!$D$72-crack_s_index)/'Sheet1 (2)'!$D$72,IF(shee2!D772='Sheet1 (2)'!$C$70,'Sheet1 (2)'!$D$70*('Sheet1 (2)'!$D$72-crack_s_index)/'Sheet1 (2)'!$D$72,IF(shee2!D772='Sheet1 (2)'!$C$71,'Sheet1 (2)'!$D$71*('Sheet1 (2)'!$D$72-crack_s_index)/'Sheet1 (2)'!$D$72))))</f>
        <v>1.875</v>
      </c>
      <c r="AW772" s="157">
        <f>IF(IF(D772='Sheet1 (2)'!$C$69,'Sheet1 (2)'!$D$69*('Sheet1 (2)'!$D$72-crack_t_index)/'Sheet1 (2)'!$D$72,IF(shee2!D772='Sheet1 (2)'!$C$70,'Sheet1 (2)'!$D$70*('Sheet1 (2)'!$D$72-crack_t_index)/'Sheet1 (2)'!$D$72,IF(shee2!D772='Sheet1 (2)'!$C$71,'Sheet1 (2)'!$D$71*('Sheet1 (2)'!$D$72-crack_t_index)/'Sheet1 (2)'!$D$72)))&lt;0,0,IF(D772='Sheet1 (2)'!$C$69,'Sheet1 (2)'!$D$69*('Sheet1 (2)'!$D$72-crack_t_index)/'Sheet1 (2)'!$D$72,IF(shee2!D772='Sheet1 (2)'!$C$70,'Sheet1 (2)'!$D$70*('Sheet1 (2)'!$D$72-crack_t_index)/'Sheet1 (2)'!$D$72,IF(shee2!D772='Sheet1 (2)'!$C$71,'Sheet1 (2)'!$D$71*('Sheet1 (2)'!$D$72-crack_t_index)/'Sheet1 (2)'!$D$72))))</f>
        <v>5</v>
      </c>
      <c r="AX772" s="157">
        <f>IF(IF(D772='Sheet1 (2)'!$C$69,'Sheet1 (2)'!$D$69*('Sheet1 (2)'!$D$72-rave_index)/'Sheet1 (2)'!$D$72,IF(shee2!D772='Sheet1 (2)'!$C$70,'Sheet1 (2)'!$D$70*('Sheet1 (2)'!$D$72-rave_index)/'Sheet1 (2)'!$D$72,IF(shee2!D772='Sheet1 (2)'!$C$71,'Sheet1 (2)'!$D$71*('Sheet1 (2)'!$D$72-rave_index)/'Sheet1 (2)'!$D$72)))&lt;0,0,IF(D772='Sheet1 (2)'!$C$69,'Sheet1 (2)'!$D$69*('Sheet1 (2)'!$D$72-rave_index)/'Sheet1 (2)'!$D$72,IF(shee2!D772='Sheet1 (2)'!$C$70,'Sheet1 (2)'!$D$70*('Sheet1 (2)'!$D$72-rave_index)/'Sheet1 (2)'!$D$72,IF(shee2!D772='Sheet1 (2)'!$C$71,'Sheet1 (2)'!$D$71*('Sheet1 (2)'!$D$72-rave_index)/'Sheet1 (2)'!$D$72))))</f>
        <v>2.9166666666666665</v>
      </c>
      <c r="AY772" s="157">
        <f>IF(IF(D772='Sheet1 (2)'!$C$69,'Sheet1 (2)'!$D$69*('Sheet1 (2)'!$D$72-rough_index)/'Sheet1 (2)'!$D$72,IF(shee2!D772='Sheet1 (2)'!$C$70,'Sheet1 (2)'!$D$70*('Sheet1 (2)'!$D$72-rough_index)/'Sheet1 (2)'!$D$72,IF(shee2!D772='Sheet1 (2)'!$C$71,'Sheet1 (2)'!$D$71*('Sheet1 (2)'!$D$72-rough_index)/'Sheet1 (2)'!$D$72)))&lt;0,0,IF(D772='Sheet1 (2)'!$C$69,'Sheet1 (2)'!$D$69*('Sheet1 (2)'!$D$72-rough_index)/'Sheet1 (2)'!$D$72,IF(shee2!D772='Sheet1 (2)'!$C$70,'Sheet1 (2)'!$D$70*('Sheet1 (2)'!$D$72-rough_index)/'Sheet1 (2)'!$D$72,IF(shee2!D772='Sheet1 (2)'!$C$71,'Sheet1 (2)'!$D$71*('Sheet1 (2)'!$D$72-rough_index)/'Sheet1 (2)'!$D$72))))</f>
        <v>0</v>
      </c>
      <c r="AZ772" s="159">
        <f>+(AU772*'Sheet1 (2)'!$C$77)+(AV772*'Sheet1 (2)'!$C$78)+(AW772*'Sheet1 (2)'!$C$79)+(AX772*'Sheet1 (2)'!$C$80)+(AY772*'Sheet1 (2)'!$C$81)</f>
        <v>2.1666666666666665</v>
      </c>
      <c r="BA772" s="213" t="str">
        <f t="shared" si="23"/>
        <v>Poor</v>
      </c>
      <c r="BE772">
        <f>IF(D772='Sheet1 (2)'!$C$61,'Sheet1 (2)'!$D$61*(counts^2)+'Sheet1 (2)'!$G$61*counts+'Sheet1 (2)'!$J$61,IF(D772='Sheet1 (2)'!$C$62,'Sheet1 (2)'!$D$62*counts+'Sheet1 (2)'!$G$62,IF(D772='Sheet1 (2)'!$C$63,'Sheet1 (2)'!$D$63*counts+'Sheet1 (2)'!$G$63,IF(D772='Sheet1 (2)'!$C$64,'Sheet1 (2)'!$D$64*counts+'Sheet1 (2)'!$G$64))))</f>
        <v>2.0984129299999998</v>
      </c>
    </row>
    <row r="773" spans="1:57" ht="12" customHeight="1">
      <c r="A773" s="145" t="s">
        <v>282</v>
      </c>
      <c r="B773" s="145" t="s">
        <v>76</v>
      </c>
      <c r="C773" s="170">
        <v>913</v>
      </c>
      <c r="D773" s="174" t="s">
        <v>77</v>
      </c>
      <c r="E773" s="171">
        <v>8.1999999999999993</v>
      </c>
      <c r="F773" s="171">
        <v>2.6</v>
      </c>
      <c r="G773" s="171" t="s">
        <v>77</v>
      </c>
      <c r="H773" s="171">
        <v>0.3</v>
      </c>
      <c r="I773" s="171" t="s">
        <v>77</v>
      </c>
      <c r="J773" s="173" t="s">
        <v>80</v>
      </c>
      <c r="K773" s="173" t="s">
        <v>80</v>
      </c>
      <c r="L773" s="169">
        <f>VLOOKUP(CONCATENATE(J773,K773),'Sheet1 (2)'!$J$6:$K$26,2,FALSE)</f>
        <v>0</v>
      </c>
      <c r="M773" s="173" t="s">
        <v>83</v>
      </c>
      <c r="N773" s="173" t="s">
        <v>83</v>
      </c>
      <c r="O773" s="168">
        <f>VLOOKUP(CONCATENATE(M773,N773),'Sheet1 (2)'!$L$6:$M$26,2,FALSE)</f>
        <v>37.5</v>
      </c>
      <c r="P773" s="173" t="s">
        <v>80</v>
      </c>
      <c r="Q773" s="173" t="s">
        <v>80</v>
      </c>
      <c r="R773" s="168">
        <f>VLOOKUP(CONCATENATE(P773,Q773),'Sheet1 (2)'!$N$6:$O$26,2,FALSE)</f>
        <v>0</v>
      </c>
      <c r="S773" s="173" t="s">
        <v>82</v>
      </c>
      <c r="T773" s="173" t="s">
        <v>83</v>
      </c>
      <c r="U773" s="168">
        <f>VLOOKUP(CONCATENATE(S773,T773),'Sheet1 (2)'!$P$6:$Q$26,2,FALSE)</f>
        <v>25</v>
      </c>
      <c r="V773" s="173" t="s">
        <v>80</v>
      </c>
      <c r="W773" s="173" t="s">
        <v>80</v>
      </c>
      <c r="X773" s="168">
        <f>VLOOKUP(CONCATENATE(V773,W773),'Sheet1 (2)'!$R$6:$S$26,2,FALSE)</f>
        <v>0</v>
      </c>
      <c r="Y773" s="173" t="s">
        <v>79</v>
      </c>
      <c r="Z773" s="173" t="s">
        <v>83</v>
      </c>
      <c r="AA773" s="168">
        <f>VLOOKUP(CONCATENATE(Y773,Z773),'Sheet1 (2)'!$T$6:$U$26,2,FALSE)</f>
        <v>50</v>
      </c>
      <c r="AB773" s="173" t="s">
        <v>80</v>
      </c>
      <c r="AC773" s="173" t="s">
        <v>80</v>
      </c>
      <c r="AD773" s="168">
        <f>VLOOKUP(CONCATENATE(AB773,AC773),'Sheet1 (2)'!$X$6:$Y$26,2,FALSE)</f>
        <v>0</v>
      </c>
      <c r="AE773" s="173" t="s">
        <v>82</v>
      </c>
      <c r="AF773" s="173" t="s">
        <v>81</v>
      </c>
      <c r="AG773" s="168">
        <f>VLOOKUP(CONCATENATE(AE773,AF773),'Sheet1 (2)'!$Z$6:$AA$26,2,FALSE)</f>
        <v>66</v>
      </c>
      <c r="AH773" s="171" t="s">
        <v>394</v>
      </c>
      <c r="AI773" s="175"/>
      <c r="AJ773" s="140"/>
      <c r="AK773" s="176" t="s">
        <v>282</v>
      </c>
      <c r="AL773" s="176" t="s">
        <v>76</v>
      </c>
      <c r="AM773" s="170">
        <f t="shared" si="22"/>
        <v>913</v>
      </c>
      <c r="AN773" s="147"/>
      <c r="AO773" s="155"/>
      <c r="AP773" s="156"/>
      <c r="AQ773" s="157">
        <v>8.5268387764000018</v>
      </c>
      <c r="AR773" s="158"/>
      <c r="AS773" s="145">
        <f>LOOKUP(rufmkm,'Sheet1 (2)'!$V$62:$V$71,'Sheet1 (2)'!$W$62:$W$71)</f>
        <v>90</v>
      </c>
      <c r="AT773" s="140"/>
      <c r="AU773" s="157">
        <f>IF(IF(D773='Sheet1 (2)'!$C$69,'Sheet1 (2)'!$D$69*('Sheet1 (2)'!$D$72-rut_index)/'Sheet1 (2)'!$D$72,IF(shee2!D773='Sheet1 (2)'!$C$70,'Sheet1 (2)'!$D$70*('Sheet1 (2)'!$D$72-rut_index)/'Sheet1 (2)'!$D$72,IF(shee2!D773='Sheet1 (2)'!$C$71,'Sheet1 (2)'!$D$71*('Sheet1 (2)'!$D$72-rut_index)/'Sheet1 (2)'!$D$72)))&lt;0,0,IF(D773='Sheet1 (2)'!$C$69,'Sheet1 (2)'!$D$69*('Sheet1 (2)'!$D$72-rut_index)/'Sheet1 (2)'!$D$72,IF(shee2!D773='Sheet1 (2)'!$C$70,'Sheet1 (2)'!$D$70*('Sheet1 (2)'!$D$72-rut_index)/'Sheet1 (2)'!$D$72,IF(shee2!D773='Sheet1 (2)'!$C$71,'Sheet1 (2)'!$D$71*('Sheet1 (2)'!$D$72-rut_index)/'Sheet1 (2)'!$D$72))))</f>
        <v>5</v>
      </c>
      <c r="AV773" s="157">
        <f>IF(IF(D773='Sheet1 (2)'!$C$69,'Sheet1 (2)'!$D$69*('Sheet1 (2)'!$D$72-crack_s_index)/'Sheet1 (2)'!$D$72,IF(shee2!D773='Sheet1 (2)'!$C$70,'Sheet1 (2)'!$D$70*('Sheet1 (2)'!$D$72-crack_s_index)/'Sheet1 (2)'!$D$72,IF(shee2!D773='Sheet1 (2)'!$C$71,'Sheet1 (2)'!$D$71*('Sheet1 (2)'!$D$72-crack_s_index)/'Sheet1 (2)'!$D$72)))&lt;0,0,IF(D773='Sheet1 (2)'!$C$69,'Sheet1 (2)'!$D$69*('Sheet1 (2)'!$D$72-crack_s_index)/'Sheet1 (2)'!$D$72,IF(shee2!D773='Sheet1 (2)'!$C$70,'Sheet1 (2)'!$D$70*('Sheet1 (2)'!$D$72-crack_s_index)/'Sheet1 (2)'!$D$72,IF(shee2!D773='Sheet1 (2)'!$C$71,'Sheet1 (2)'!$D$71*('Sheet1 (2)'!$D$72-crack_s_index)/'Sheet1 (2)'!$D$72))))</f>
        <v>1.875</v>
      </c>
      <c r="AW773" s="157">
        <f>IF(IF(D773='Sheet1 (2)'!$C$69,'Sheet1 (2)'!$D$69*('Sheet1 (2)'!$D$72-crack_t_index)/'Sheet1 (2)'!$D$72,IF(shee2!D773='Sheet1 (2)'!$C$70,'Sheet1 (2)'!$D$70*('Sheet1 (2)'!$D$72-crack_t_index)/'Sheet1 (2)'!$D$72,IF(shee2!D773='Sheet1 (2)'!$C$71,'Sheet1 (2)'!$D$71*('Sheet1 (2)'!$D$72-crack_t_index)/'Sheet1 (2)'!$D$72)))&lt;0,0,IF(D773='Sheet1 (2)'!$C$69,'Sheet1 (2)'!$D$69*('Sheet1 (2)'!$D$72-crack_t_index)/'Sheet1 (2)'!$D$72,IF(shee2!D773='Sheet1 (2)'!$C$70,'Sheet1 (2)'!$D$70*('Sheet1 (2)'!$D$72-crack_t_index)/'Sheet1 (2)'!$D$72,IF(shee2!D773='Sheet1 (2)'!$C$71,'Sheet1 (2)'!$D$71*('Sheet1 (2)'!$D$72-crack_t_index)/'Sheet1 (2)'!$D$72))))</f>
        <v>5</v>
      </c>
      <c r="AX773" s="157">
        <f>IF(IF(D773='Sheet1 (2)'!$C$69,'Sheet1 (2)'!$D$69*('Sheet1 (2)'!$D$72-rave_index)/'Sheet1 (2)'!$D$72,IF(shee2!D773='Sheet1 (2)'!$C$70,'Sheet1 (2)'!$D$70*('Sheet1 (2)'!$D$72-rave_index)/'Sheet1 (2)'!$D$72,IF(shee2!D773='Sheet1 (2)'!$C$71,'Sheet1 (2)'!$D$71*('Sheet1 (2)'!$D$72-rave_index)/'Sheet1 (2)'!$D$72)))&lt;0,0,IF(D773='Sheet1 (2)'!$C$69,'Sheet1 (2)'!$D$69*('Sheet1 (2)'!$D$72-rave_index)/'Sheet1 (2)'!$D$72,IF(shee2!D773='Sheet1 (2)'!$C$70,'Sheet1 (2)'!$D$70*('Sheet1 (2)'!$D$72-rave_index)/'Sheet1 (2)'!$D$72,IF(shee2!D773='Sheet1 (2)'!$C$71,'Sheet1 (2)'!$D$71*('Sheet1 (2)'!$D$72-rave_index)/'Sheet1 (2)'!$D$72))))</f>
        <v>0.83333333333333337</v>
      </c>
      <c r="AY773" s="157">
        <f>IF(IF(D773='Sheet1 (2)'!$C$69,'Sheet1 (2)'!$D$69*('Sheet1 (2)'!$D$72-rough_index)/'Sheet1 (2)'!$D$72,IF(shee2!D773='Sheet1 (2)'!$C$70,'Sheet1 (2)'!$D$70*('Sheet1 (2)'!$D$72-rough_index)/'Sheet1 (2)'!$D$72,IF(shee2!D773='Sheet1 (2)'!$C$71,'Sheet1 (2)'!$D$71*('Sheet1 (2)'!$D$72-rough_index)/'Sheet1 (2)'!$D$72)))&lt;0,0,IF(D773='Sheet1 (2)'!$C$69,'Sheet1 (2)'!$D$69*('Sheet1 (2)'!$D$72-rough_index)/'Sheet1 (2)'!$D$72,IF(shee2!D773='Sheet1 (2)'!$C$70,'Sheet1 (2)'!$D$70*('Sheet1 (2)'!$D$72-rough_index)/'Sheet1 (2)'!$D$72,IF(shee2!D773='Sheet1 (2)'!$C$71,'Sheet1 (2)'!$D$71*('Sheet1 (2)'!$D$72-rough_index)/'Sheet1 (2)'!$D$72))))</f>
        <v>0</v>
      </c>
      <c r="AZ773" s="159">
        <f>+(AU773*'Sheet1 (2)'!$C$77)+(AV773*'Sheet1 (2)'!$C$78)+(AW773*'Sheet1 (2)'!$C$79)+(AX773*'Sheet1 (2)'!$C$80)+(AY773*'Sheet1 (2)'!$C$81)</f>
        <v>1.958333333333333</v>
      </c>
      <c r="BA773" s="213" t="str">
        <f t="shared" si="23"/>
        <v>Poor</v>
      </c>
      <c r="BE773">
        <f>IF(D773='Sheet1 (2)'!$C$61,'Sheet1 (2)'!$D$61*(counts^2)+'Sheet1 (2)'!$G$61*counts+'Sheet1 (2)'!$J$61,IF(D773='Sheet1 (2)'!$C$62,'Sheet1 (2)'!$D$62*counts+'Sheet1 (2)'!$G$62,IF(D773='Sheet1 (2)'!$C$63,'Sheet1 (2)'!$D$63*counts+'Sheet1 (2)'!$G$63,IF(D773='Sheet1 (2)'!$C$64,'Sheet1 (2)'!$D$64*counts+'Sheet1 (2)'!$G$64))))</f>
        <v>2.0984129299999998</v>
      </c>
    </row>
    <row r="774" spans="1:57" ht="12" customHeight="1">
      <c r="A774" s="145" t="s">
        <v>282</v>
      </c>
      <c r="B774" s="145" t="s">
        <v>76</v>
      </c>
      <c r="C774" s="170">
        <v>914</v>
      </c>
      <c r="D774" s="174" t="s">
        <v>77</v>
      </c>
      <c r="E774" s="171">
        <v>8.1999999999999993</v>
      </c>
      <c r="F774" s="171">
        <v>2.6</v>
      </c>
      <c r="G774" s="171" t="s">
        <v>77</v>
      </c>
      <c r="H774" s="171">
        <v>0.3</v>
      </c>
      <c r="I774" s="171" t="s">
        <v>77</v>
      </c>
      <c r="J774" s="173" t="s">
        <v>80</v>
      </c>
      <c r="K774" s="173" t="s">
        <v>80</v>
      </c>
      <c r="L774" s="169">
        <f>VLOOKUP(CONCATENATE(J774,K774),'Sheet1 (2)'!$J$6:$K$26,2,FALSE)</f>
        <v>0</v>
      </c>
      <c r="M774" s="173" t="s">
        <v>83</v>
      </c>
      <c r="N774" s="173" t="s">
        <v>83</v>
      </c>
      <c r="O774" s="168">
        <f>VLOOKUP(CONCATENATE(M774,N774),'Sheet1 (2)'!$L$6:$M$26,2,FALSE)</f>
        <v>37.5</v>
      </c>
      <c r="P774" s="173" t="s">
        <v>80</v>
      </c>
      <c r="Q774" s="173" t="s">
        <v>80</v>
      </c>
      <c r="R774" s="168">
        <f>VLOOKUP(CONCATENATE(P774,Q774),'Sheet1 (2)'!$N$6:$O$26,2,FALSE)</f>
        <v>0</v>
      </c>
      <c r="S774" s="173" t="s">
        <v>82</v>
      </c>
      <c r="T774" s="173" t="s">
        <v>83</v>
      </c>
      <c r="U774" s="168">
        <f>VLOOKUP(CONCATENATE(S774,T774),'Sheet1 (2)'!$P$6:$Q$26,2,FALSE)</f>
        <v>25</v>
      </c>
      <c r="V774" s="173" t="s">
        <v>79</v>
      </c>
      <c r="W774" s="173" t="s">
        <v>81</v>
      </c>
      <c r="X774" s="168">
        <f>VLOOKUP(CONCATENATE(V774,W774),'Sheet1 (2)'!$R$6:$S$26,2,FALSE)</f>
        <v>100</v>
      </c>
      <c r="Y774" s="173" t="s">
        <v>79</v>
      </c>
      <c r="Z774" s="173" t="s">
        <v>83</v>
      </c>
      <c r="AA774" s="168">
        <f>VLOOKUP(CONCATENATE(Y774,Z774),'Sheet1 (2)'!$T$6:$U$26,2,FALSE)</f>
        <v>50</v>
      </c>
      <c r="AB774" s="173" t="s">
        <v>80</v>
      </c>
      <c r="AC774" s="173" t="s">
        <v>80</v>
      </c>
      <c r="AD774" s="168">
        <f>VLOOKUP(CONCATENATE(AB774,AC774),'Sheet1 (2)'!$X$6:$Y$26,2,FALSE)</f>
        <v>0</v>
      </c>
      <c r="AE774" s="173" t="s">
        <v>82</v>
      </c>
      <c r="AF774" s="173" t="s">
        <v>81</v>
      </c>
      <c r="AG774" s="168">
        <f>VLOOKUP(CONCATENATE(AE774,AF774),'Sheet1 (2)'!$Z$6:$AA$26,2,FALSE)</f>
        <v>66</v>
      </c>
      <c r="AH774" s="171" t="s">
        <v>394</v>
      </c>
      <c r="AI774" s="175"/>
      <c r="AJ774" s="140"/>
      <c r="AK774" s="176" t="s">
        <v>282</v>
      </c>
      <c r="AL774" s="176" t="s">
        <v>76</v>
      </c>
      <c r="AM774" s="170">
        <f t="shared" si="22"/>
        <v>914</v>
      </c>
      <c r="AN774" s="147"/>
      <c r="AO774" s="155"/>
      <c r="AP774" s="156"/>
      <c r="AQ774" s="157">
        <v>7.5459558622000005</v>
      </c>
      <c r="AR774" s="158"/>
      <c r="AS774" s="145">
        <f>LOOKUP(rufmkm,'Sheet1 (2)'!$V$62:$V$71,'Sheet1 (2)'!$W$62:$W$71)</f>
        <v>80</v>
      </c>
      <c r="AT774" s="140"/>
      <c r="AU774" s="157">
        <f>IF(IF(D774='Sheet1 (2)'!$C$69,'Sheet1 (2)'!$D$69*('Sheet1 (2)'!$D$72-rut_index)/'Sheet1 (2)'!$D$72,IF(shee2!D774='Sheet1 (2)'!$C$70,'Sheet1 (2)'!$D$70*('Sheet1 (2)'!$D$72-rut_index)/'Sheet1 (2)'!$D$72,IF(shee2!D774='Sheet1 (2)'!$C$71,'Sheet1 (2)'!$D$71*('Sheet1 (2)'!$D$72-rut_index)/'Sheet1 (2)'!$D$72)))&lt;0,0,IF(D774='Sheet1 (2)'!$C$69,'Sheet1 (2)'!$D$69*('Sheet1 (2)'!$D$72-rut_index)/'Sheet1 (2)'!$D$72,IF(shee2!D774='Sheet1 (2)'!$C$70,'Sheet1 (2)'!$D$70*('Sheet1 (2)'!$D$72-rut_index)/'Sheet1 (2)'!$D$72,IF(shee2!D774='Sheet1 (2)'!$C$71,'Sheet1 (2)'!$D$71*('Sheet1 (2)'!$D$72-rut_index)/'Sheet1 (2)'!$D$72))))</f>
        <v>5</v>
      </c>
      <c r="AV774" s="157">
        <f>IF(IF(D774='Sheet1 (2)'!$C$69,'Sheet1 (2)'!$D$69*('Sheet1 (2)'!$D$72-crack_s_index)/'Sheet1 (2)'!$D$72,IF(shee2!D774='Sheet1 (2)'!$C$70,'Sheet1 (2)'!$D$70*('Sheet1 (2)'!$D$72-crack_s_index)/'Sheet1 (2)'!$D$72,IF(shee2!D774='Sheet1 (2)'!$C$71,'Sheet1 (2)'!$D$71*('Sheet1 (2)'!$D$72-crack_s_index)/'Sheet1 (2)'!$D$72)))&lt;0,0,IF(D774='Sheet1 (2)'!$C$69,'Sheet1 (2)'!$D$69*('Sheet1 (2)'!$D$72-crack_s_index)/'Sheet1 (2)'!$D$72,IF(shee2!D774='Sheet1 (2)'!$C$70,'Sheet1 (2)'!$D$70*('Sheet1 (2)'!$D$72-crack_s_index)/'Sheet1 (2)'!$D$72,IF(shee2!D774='Sheet1 (2)'!$C$71,'Sheet1 (2)'!$D$71*('Sheet1 (2)'!$D$72-crack_s_index)/'Sheet1 (2)'!$D$72))))</f>
        <v>1.875</v>
      </c>
      <c r="AW774" s="157">
        <f>IF(IF(D774='Sheet1 (2)'!$C$69,'Sheet1 (2)'!$D$69*('Sheet1 (2)'!$D$72-crack_t_index)/'Sheet1 (2)'!$D$72,IF(shee2!D774='Sheet1 (2)'!$C$70,'Sheet1 (2)'!$D$70*('Sheet1 (2)'!$D$72-crack_t_index)/'Sheet1 (2)'!$D$72,IF(shee2!D774='Sheet1 (2)'!$C$71,'Sheet1 (2)'!$D$71*('Sheet1 (2)'!$D$72-crack_t_index)/'Sheet1 (2)'!$D$72)))&lt;0,0,IF(D774='Sheet1 (2)'!$C$69,'Sheet1 (2)'!$D$69*('Sheet1 (2)'!$D$72-crack_t_index)/'Sheet1 (2)'!$D$72,IF(shee2!D774='Sheet1 (2)'!$C$70,'Sheet1 (2)'!$D$70*('Sheet1 (2)'!$D$72-crack_t_index)/'Sheet1 (2)'!$D$72,IF(shee2!D774='Sheet1 (2)'!$C$71,'Sheet1 (2)'!$D$71*('Sheet1 (2)'!$D$72-crack_t_index)/'Sheet1 (2)'!$D$72))))</f>
        <v>5</v>
      </c>
      <c r="AX774" s="157">
        <f>IF(IF(D774='Sheet1 (2)'!$C$69,'Sheet1 (2)'!$D$69*('Sheet1 (2)'!$D$72-rave_index)/'Sheet1 (2)'!$D$72,IF(shee2!D774='Sheet1 (2)'!$C$70,'Sheet1 (2)'!$D$70*('Sheet1 (2)'!$D$72-rave_index)/'Sheet1 (2)'!$D$72,IF(shee2!D774='Sheet1 (2)'!$C$71,'Sheet1 (2)'!$D$71*('Sheet1 (2)'!$D$72-rave_index)/'Sheet1 (2)'!$D$72)))&lt;0,0,IF(D774='Sheet1 (2)'!$C$69,'Sheet1 (2)'!$D$69*('Sheet1 (2)'!$D$72-rave_index)/'Sheet1 (2)'!$D$72,IF(shee2!D774='Sheet1 (2)'!$C$70,'Sheet1 (2)'!$D$70*('Sheet1 (2)'!$D$72-rave_index)/'Sheet1 (2)'!$D$72,IF(shee2!D774='Sheet1 (2)'!$C$71,'Sheet1 (2)'!$D$71*('Sheet1 (2)'!$D$72-rave_index)/'Sheet1 (2)'!$D$72))))</f>
        <v>0.83333333333333337</v>
      </c>
      <c r="AY774" s="157">
        <f>IF(IF(D774='Sheet1 (2)'!$C$69,'Sheet1 (2)'!$D$69*('Sheet1 (2)'!$D$72-rough_index)/'Sheet1 (2)'!$D$72,IF(shee2!D774='Sheet1 (2)'!$C$70,'Sheet1 (2)'!$D$70*('Sheet1 (2)'!$D$72-rough_index)/'Sheet1 (2)'!$D$72,IF(shee2!D774='Sheet1 (2)'!$C$71,'Sheet1 (2)'!$D$71*('Sheet1 (2)'!$D$72-rough_index)/'Sheet1 (2)'!$D$72)))&lt;0,0,IF(D774='Sheet1 (2)'!$C$69,'Sheet1 (2)'!$D$69*('Sheet1 (2)'!$D$72-rough_index)/'Sheet1 (2)'!$D$72,IF(shee2!D774='Sheet1 (2)'!$C$70,'Sheet1 (2)'!$D$70*('Sheet1 (2)'!$D$72-rough_index)/'Sheet1 (2)'!$D$72,IF(shee2!D774='Sheet1 (2)'!$C$71,'Sheet1 (2)'!$D$71*('Sheet1 (2)'!$D$72-rough_index)/'Sheet1 (2)'!$D$72))))</f>
        <v>0</v>
      </c>
      <c r="AZ774" s="159">
        <f>+(AU774*'Sheet1 (2)'!$C$77)+(AV774*'Sheet1 (2)'!$C$78)+(AW774*'Sheet1 (2)'!$C$79)+(AX774*'Sheet1 (2)'!$C$80)+(AY774*'Sheet1 (2)'!$C$81)</f>
        <v>1.958333333333333</v>
      </c>
      <c r="BA774" s="213" t="str">
        <f t="shared" si="23"/>
        <v>Poor</v>
      </c>
      <c r="BE774">
        <f>IF(D774='Sheet1 (2)'!$C$61,'Sheet1 (2)'!$D$61*(counts^2)+'Sheet1 (2)'!$G$61*counts+'Sheet1 (2)'!$J$61,IF(D774='Sheet1 (2)'!$C$62,'Sheet1 (2)'!$D$62*counts+'Sheet1 (2)'!$G$62,IF(D774='Sheet1 (2)'!$C$63,'Sheet1 (2)'!$D$63*counts+'Sheet1 (2)'!$G$63,IF(D774='Sheet1 (2)'!$C$64,'Sheet1 (2)'!$D$64*counts+'Sheet1 (2)'!$G$64))))</f>
        <v>2.0984129299999998</v>
      </c>
    </row>
    <row r="775" spans="1:57" ht="12" customHeight="1">
      <c r="A775" s="145" t="s">
        <v>282</v>
      </c>
      <c r="B775" s="145" t="s">
        <v>76</v>
      </c>
      <c r="C775" s="170">
        <v>915</v>
      </c>
      <c r="D775" s="174" t="s">
        <v>77</v>
      </c>
      <c r="E775" s="171">
        <v>8.1999999999999993</v>
      </c>
      <c r="F775" s="171">
        <v>2.6</v>
      </c>
      <c r="G775" s="171" t="s">
        <v>77</v>
      </c>
      <c r="H775" s="171">
        <v>0.3</v>
      </c>
      <c r="I775" s="171" t="s">
        <v>77</v>
      </c>
      <c r="J775" s="173" t="s">
        <v>80</v>
      </c>
      <c r="K775" s="173" t="s">
        <v>80</v>
      </c>
      <c r="L775" s="169">
        <f>VLOOKUP(CONCATENATE(J775,K775),'Sheet1 (2)'!$J$6:$K$26,2,FALSE)</f>
        <v>0</v>
      </c>
      <c r="M775" s="173" t="s">
        <v>82</v>
      </c>
      <c r="N775" s="173" t="s">
        <v>83</v>
      </c>
      <c r="O775" s="168">
        <f>VLOOKUP(CONCATENATE(M775,N775),'Sheet1 (2)'!$L$6:$M$26,2,FALSE)</f>
        <v>25</v>
      </c>
      <c r="P775" s="173" t="s">
        <v>80</v>
      </c>
      <c r="Q775" s="173" t="s">
        <v>80</v>
      </c>
      <c r="R775" s="168">
        <f>VLOOKUP(CONCATENATE(P775,Q775),'Sheet1 (2)'!$N$6:$O$26,2,FALSE)</f>
        <v>0</v>
      </c>
      <c r="S775" s="173" t="s">
        <v>82</v>
      </c>
      <c r="T775" s="173" t="s">
        <v>83</v>
      </c>
      <c r="U775" s="168">
        <f>VLOOKUP(CONCATENATE(S775,T775),'Sheet1 (2)'!$P$6:$Q$26,2,FALSE)</f>
        <v>25</v>
      </c>
      <c r="V775" s="173" t="s">
        <v>79</v>
      </c>
      <c r="W775" s="173" t="s">
        <v>81</v>
      </c>
      <c r="X775" s="168">
        <f>VLOOKUP(CONCATENATE(V775,W775),'Sheet1 (2)'!$R$6:$S$26,2,FALSE)</f>
        <v>100</v>
      </c>
      <c r="Y775" s="173" t="s">
        <v>79</v>
      </c>
      <c r="Z775" s="173" t="s">
        <v>83</v>
      </c>
      <c r="AA775" s="168">
        <f>VLOOKUP(CONCATENATE(Y775,Z775),'Sheet1 (2)'!$T$6:$U$26,2,FALSE)</f>
        <v>50</v>
      </c>
      <c r="AB775" s="173" t="s">
        <v>80</v>
      </c>
      <c r="AC775" s="173" t="s">
        <v>80</v>
      </c>
      <c r="AD775" s="168">
        <f>VLOOKUP(CONCATENATE(AB775,AC775),'Sheet1 (2)'!$X$6:$Y$26,2,FALSE)</f>
        <v>0</v>
      </c>
      <c r="AE775" s="173" t="s">
        <v>82</v>
      </c>
      <c r="AF775" s="173" t="s">
        <v>81</v>
      </c>
      <c r="AG775" s="168">
        <f>VLOOKUP(CONCATENATE(AE775,AF775),'Sheet1 (2)'!$Z$6:$AA$26,2,FALSE)</f>
        <v>66</v>
      </c>
      <c r="AH775" s="171" t="s">
        <v>394</v>
      </c>
      <c r="AI775" s="175"/>
      <c r="AJ775" s="140"/>
      <c r="AK775" s="176" t="s">
        <v>282</v>
      </c>
      <c r="AL775" s="176" t="s">
        <v>76</v>
      </c>
      <c r="AM775" s="170">
        <f t="shared" si="22"/>
        <v>915</v>
      </c>
      <c r="AN775" s="147"/>
      <c r="AO775" s="155"/>
      <c r="AP775" s="156"/>
      <c r="AQ775" s="157">
        <v>8.9542158323999992</v>
      </c>
      <c r="AR775" s="158"/>
      <c r="AS775" s="145">
        <f>LOOKUP(rufmkm,'Sheet1 (2)'!$V$62:$V$71,'Sheet1 (2)'!$W$62:$W$71)</f>
        <v>90</v>
      </c>
      <c r="AT775" s="140"/>
      <c r="AU775" s="157">
        <f>IF(IF(D775='Sheet1 (2)'!$C$69,'Sheet1 (2)'!$D$69*('Sheet1 (2)'!$D$72-rut_index)/'Sheet1 (2)'!$D$72,IF(shee2!D775='Sheet1 (2)'!$C$70,'Sheet1 (2)'!$D$70*('Sheet1 (2)'!$D$72-rut_index)/'Sheet1 (2)'!$D$72,IF(shee2!D775='Sheet1 (2)'!$C$71,'Sheet1 (2)'!$D$71*('Sheet1 (2)'!$D$72-rut_index)/'Sheet1 (2)'!$D$72)))&lt;0,0,IF(D775='Sheet1 (2)'!$C$69,'Sheet1 (2)'!$D$69*('Sheet1 (2)'!$D$72-rut_index)/'Sheet1 (2)'!$D$72,IF(shee2!D775='Sheet1 (2)'!$C$70,'Sheet1 (2)'!$D$70*('Sheet1 (2)'!$D$72-rut_index)/'Sheet1 (2)'!$D$72,IF(shee2!D775='Sheet1 (2)'!$C$71,'Sheet1 (2)'!$D$71*('Sheet1 (2)'!$D$72-rut_index)/'Sheet1 (2)'!$D$72))))</f>
        <v>5</v>
      </c>
      <c r="AV775" s="157">
        <f>IF(IF(D775='Sheet1 (2)'!$C$69,'Sheet1 (2)'!$D$69*('Sheet1 (2)'!$D$72-crack_s_index)/'Sheet1 (2)'!$D$72,IF(shee2!D775='Sheet1 (2)'!$C$70,'Sheet1 (2)'!$D$70*('Sheet1 (2)'!$D$72-crack_s_index)/'Sheet1 (2)'!$D$72,IF(shee2!D775='Sheet1 (2)'!$C$71,'Sheet1 (2)'!$D$71*('Sheet1 (2)'!$D$72-crack_s_index)/'Sheet1 (2)'!$D$72)))&lt;0,0,IF(D775='Sheet1 (2)'!$C$69,'Sheet1 (2)'!$D$69*('Sheet1 (2)'!$D$72-crack_s_index)/'Sheet1 (2)'!$D$72,IF(shee2!D775='Sheet1 (2)'!$C$70,'Sheet1 (2)'!$D$70*('Sheet1 (2)'!$D$72-crack_s_index)/'Sheet1 (2)'!$D$72,IF(shee2!D775='Sheet1 (2)'!$C$71,'Sheet1 (2)'!$D$71*('Sheet1 (2)'!$D$72-crack_s_index)/'Sheet1 (2)'!$D$72))))</f>
        <v>2.9166666666666665</v>
      </c>
      <c r="AW775" s="157">
        <f>IF(IF(D775='Sheet1 (2)'!$C$69,'Sheet1 (2)'!$D$69*('Sheet1 (2)'!$D$72-crack_t_index)/'Sheet1 (2)'!$D$72,IF(shee2!D775='Sheet1 (2)'!$C$70,'Sheet1 (2)'!$D$70*('Sheet1 (2)'!$D$72-crack_t_index)/'Sheet1 (2)'!$D$72,IF(shee2!D775='Sheet1 (2)'!$C$71,'Sheet1 (2)'!$D$71*('Sheet1 (2)'!$D$72-crack_t_index)/'Sheet1 (2)'!$D$72)))&lt;0,0,IF(D775='Sheet1 (2)'!$C$69,'Sheet1 (2)'!$D$69*('Sheet1 (2)'!$D$72-crack_t_index)/'Sheet1 (2)'!$D$72,IF(shee2!D775='Sheet1 (2)'!$C$70,'Sheet1 (2)'!$D$70*('Sheet1 (2)'!$D$72-crack_t_index)/'Sheet1 (2)'!$D$72,IF(shee2!D775='Sheet1 (2)'!$C$71,'Sheet1 (2)'!$D$71*('Sheet1 (2)'!$D$72-crack_t_index)/'Sheet1 (2)'!$D$72))))</f>
        <v>5</v>
      </c>
      <c r="AX775" s="157">
        <f>IF(IF(D775='Sheet1 (2)'!$C$69,'Sheet1 (2)'!$D$69*('Sheet1 (2)'!$D$72-rave_index)/'Sheet1 (2)'!$D$72,IF(shee2!D775='Sheet1 (2)'!$C$70,'Sheet1 (2)'!$D$70*('Sheet1 (2)'!$D$72-rave_index)/'Sheet1 (2)'!$D$72,IF(shee2!D775='Sheet1 (2)'!$C$71,'Sheet1 (2)'!$D$71*('Sheet1 (2)'!$D$72-rave_index)/'Sheet1 (2)'!$D$72)))&lt;0,0,IF(D775='Sheet1 (2)'!$C$69,'Sheet1 (2)'!$D$69*('Sheet1 (2)'!$D$72-rave_index)/'Sheet1 (2)'!$D$72,IF(shee2!D775='Sheet1 (2)'!$C$70,'Sheet1 (2)'!$D$70*('Sheet1 (2)'!$D$72-rave_index)/'Sheet1 (2)'!$D$72,IF(shee2!D775='Sheet1 (2)'!$C$71,'Sheet1 (2)'!$D$71*('Sheet1 (2)'!$D$72-rave_index)/'Sheet1 (2)'!$D$72))))</f>
        <v>0.83333333333333337</v>
      </c>
      <c r="AY775" s="157">
        <f>IF(IF(D775='Sheet1 (2)'!$C$69,'Sheet1 (2)'!$D$69*('Sheet1 (2)'!$D$72-rough_index)/'Sheet1 (2)'!$D$72,IF(shee2!D775='Sheet1 (2)'!$C$70,'Sheet1 (2)'!$D$70*('Sheet1 (2)'!$D$72-rough_index)/'Sheet1 (2)'!$D$72,IF(shee2!D775='Sheet1 (2)'!$C$71,'Sheet1 (2)'!$D$71*('Sheet1 (2)'!$D$72-rough_index)/'Sheet1 (2)'!$D$72)))&lt;0,0,IF(D775='Sheet1 (2)'!$C$69,'Sheet1 (2)'!$D$69*('Sheet1 (2)'!$D$72-rough_index)/'Sheet1 (2)'!$D$72,IF(shee2!D775='Sheet1 (2)'!$C$70,'Sheet1 (2)'!$D$70*('Sheet1 (2)'!$D$72-rough_index)/'Sheet1 (2)'!$D$72,IF(shee2!D775='Sheet1 (2)'!$C$71,'Sheet1 (2)'!$D$71*('Sheet1 (2)'!$D$72-rough_index)/'Sheet1 (2)'!$D$72))))</f>
        <v>0</v>
      </c>
      <c r="AZ775" s="159">
        <f>+(AU775*'Sheet1 (2)'!$C$77)+(AV775*'Sheet1 (2)'!$C$78)+(AW775*'Sheet1 (2)'!$C$79)+(AX775*'Sheet1 (2)'!$C$80)+(AY775*'Sheet1 (2)'!$C$81)</f>
        <v>2.3333333333333335</v>
      </c>
      <c r="BA775" s="213" t="str">
        <f t="shared" si="23"/>
        <v>Poor</v>
      </c>
      <c r="BE775">
        <f>IF(D775='Sheet1 (2)'!$C$61,'Sheet1 (2)'!$D$61*(counts^2)+'Sheet1 (2)'!$G$61*counts+'Sheet1 (2)'!$J$61,IF(D775='Sheet1 (2)'!$C$62,'Sheet1 (2)'!$D$62*counts+'Sheet1 (2)'!$G$62,IF(D775='Sheet1 (2)'!$C$63,'Sheet1 (2)'!$D$63*counts+'Sheet1 (2)'!$G$63,IF(D775='Sheet1 (2)'!$C$64,'Sheet1 (2)'!$D$64*counts+'Sheet1 (2)'!$G$64))))</f>
        <v>2.0984129299999998</v>
      </c>
    </row>
    <row r="776" spans="1:57" ht="12" customHeight="1">
      <c r="A776" s="145" t="s">
        <v>282</v>
      </c>
      <c r="B776" s="145" t="s">
        <v>76</v>
      </c>
      <c r="C776" s="170">
        <v>916</v>
      </c>
      <c r="D776" s="174" t="s">
        <v>77</v>
      </c>
      <c r="E776" s="171">
        <v>8.1999999999999993</v>
      </c>
      <c r="F776" s="171">
        <v>2.6</v>
      </c>
      <c r="G776" s="171" t="s">
        <v>77</v>
      </c>
      <c r="H776" s="171">
        <v>0.3</v>
      </c>
      <c r="I776" s="171" t="s">
        <v>77</v>
      </c>
      <c r="J776" s="173" t="s">
        <v>80</v>
      </c>
      <c r="K776" s="173" t="s">
        <v>80</v>
      </c>
      <c r="L776" s="169">
        <f>VLOOKUP(CONCATENATE(J776,K776),'Sheet1 (2)'!$J$6:$K$26,2,FALSE)</f>
        <v>0</v>
      </c>
      <c r="M776" s="173" t="s">
        <v>83</v>
      </c>
      <c r="N776" s="173" t="s">
        <v>83</v>
      </c>
      <c r="O776" s="168">
        <f>VLOOKUP(CONCATENATE(M776,N776),'Sheet1 (2)'!$L$6:$M$26,2,FALSE)</f>
        <v>37.5</v>
      </c>
      <c r="P776" s="173" t="s">
        <v>80</v>
      </c>
      <c r="Q776" s="173" t="s">
        <v>80</v>
      </c>
      <c r="R776" s="168">
        <f>VLOOKUP(CONCATENATE(P776,Q776),'Sheet1 (2)'!$N$6:$O$26,2,FALSE)</f>
        <v>0</v>
      </c>
      <c r="S776" s="173" t="s">
        <v>82</v>
      </c>
      <c r="T776" s="173" t="s">
        <v>79</v>
      </c>
      <c r="U776" s="168">
        <f>VLOOKUP(CONCATENATE(S776,T776),'Sheet1 (2)'!$P$6:$Q$26,2,FALSE)</f>
        <v>37.5</v>
      </c>
      <c r="V776" s="173" t="s">
        <v>79</v>
      </c>
      <c r="W776" s="173" t="s">
        <v>81</v>
      </c>
      <c r="X776" s="168">
        <f>VLOOKUP(CONCATENATE(V776,W776),'Sheet1 (2)'!$R$6:$S$26,2,FALSE)</f>
        <v>100</v>
      </c>
      <c r="Y776" s="173" t="s">
        <v>79</v>
      </c>
      <c r="Z776" s="173" t="s">
        <v>82</v>
      </c>
      <c r="AA776" s="168">
        <f>VLOOKUP(CONCATENATE(Y776,Z776),'Sheet1 (2)'!$T$6:$U$26,2,FALSE)</f>
        <v>25</v>
      </c>
      <c r="AB776" s="173" t="s">
        <v>80</v>
      </c>
      <c r="AC776" s="173" t="s">
        <v>80</v>
      </c>
      <c r="AD776" s="168">
        <f>VLOOKUP(CONCATENATE(AB776,AC776),'Sheet1 (2)'!$X$6:$Y$26,2,FALSE)</f>
        <v>0</v>
      </c>
      <c r="AE776" s="173" t="s">
        <v>82</v>
      </c>
      <c r="AF776" s="173" t="s">
        <v>81</v>
      </c>
      <c r="AG776" s="168">
        <f>VLOOKUP(CONCATENATE(AE776,AF776),'Sheet1 (2)'!$Z$6:$AA$26,2,FALSE)</f>
        <v>66</v>
      </c>
      <c r="AH776" s="171" t="s">
        <v>394</v>
      </c>
      <c r="AI776" s="175"/>
      <c r="AJ776" s="140"/>
      <c r="AK776" s="176" t="s">
        <v>282</v>
      </c>
      <c r="AL776" s="176" t="s">
        <v>76</v>
      </c>
      <c r="AM776" s="170">
        <f t="shared" si="22"/>
        <v>916</v>
      </c>
      <c r="AN776" s="147"/>
      <c r="AO776" s="155"/>
      <c r="AP776" s="156"/>
      <c r="AQ776" s="157">
        <v>9.6863151918000003</v>
      </c>
      <c r="AR776" s="158"/>
      <c r="AS776" s="145">
        <f>LOOKUP(rufmkm,'Sheet1 (2)'!$V$62:$V$71,'Sheet1 (2)'!$W$62:$W$71)</f>
        <v>100</v>
      </c>
      <c r="AT776" s="140"/>
      <c r="AU776" s="157">
        <f>IF(IF(D776='Sheet1 (2)'!$C$69,'Sheet1 (2)'!$D$69*('Sheet1 (2)'!$D$72-rut_index)/'Sheet1 (2)'!$D$72,IF(shee2!D776='Sheet1 (2)'!$C$70,'Sheet1 (2)'!$D$70*('Sheet1 (2)'!$D$72-rut_index)/'Sheet1 (2)'!$D$72,IF(shee2!D776='Sheet1 (2)'!$C$71,'Sheet1 (2)'!$D$71*('Sheet1 (2)'!$D$72-rut_index)/'Sheet1 (2)'!$D$72)))&lt;0,0,IF(D776='Sheet1 (2)'!$C$69,'Sheet1 (2)'!$D$69*('Sheet1 (2)'!$D$72-rut_index)/'Sheet1 (2)'!$D$72,IF(shee2!D776='Sheet1 (2)'!$C$70,'Sheet1 (2)'!$D$70*('Sheet1 (2)'!$D$72-rut_index)/'Sheet1 (2)'!$D$72,IF(shee2!D776='Sheet1 (2)'!$C$71,'Sheet1 (2)'!$D$71*('Sheet1 (2)'!$D$72-rut_index)/'Sheet1 (2)'!$D$72))))</f>
        <v>5</v>
      </c>
      <c r="AV776" s="157">
        <f>IF(IF(D776='Sheet1 (2)'!$C$69,'Sheet1 (2)'!$D$69*('Sheet1 (2)'!$D$72-crack_s_index)/'Sheet1 (2)'!$D$72,IF(shee2!D776='Sheet1 (2)'!$C$70,'Sheet1 (2)'!$D$70*('Sheet1 (2)'!$D$72-crack_s_index)/'Sheet1 (2)'!$D$72,IF(shee2!D776='Sheet1 (2)'!$C$71,'Sheet1 (2)'!$D$71*('Sheet1 (2)'!$D$72-crack_s_index)/'Sheet1 (2)'!$D$72)))&lt;0,0,IF(D776='Sheet1 (2)'!$C$69,'Sheet1 (2)'!$D$69*('Sheet1 (2)'!$D$72-crack_s_index)/'Sheet1 (2)'!$D$72,IF(shee2!D776='Sheet1 (2)'!$C$70,'Sheet1 (2)'!$D$70*('Sheet1 (2)'!$D$72-crack_s_index)/'Sheet1 (2)'!$D$72,IF(shee2!D776='Sheet1 (2)'!$C$71,'Sheet1 (2)'!$D$71*('Sheet1 (2)'!$D$72-crack_s_index)/'Sheet1 (2)'!$D$72))))</f>
        <v>1.875</v>
      </c>
      <c r="AW776" s="157">
        <f>IF(IF(D776='Sheet1 (2)'!$C$69,'Sheet1 (2)'!$D$69*('Sheet1 (2)'!$D$72-crack_t_index)/'Sheet1 (2)'!$D$72,IF(shee2!D776='Sheet1 (2)'!$C$70,'Sheet1 (2)'!$D$70*('Sheet1 (2)'!$D$72-crack_t_index)/'Sheet1 (2)'!$D$72,IF(shee2!D776='Sheet1 (2)'!$C$71,'Sheet1 (2)'!$D$71*('Sheet1 (2)'!$D$72-crack_t_index)/'Sheet1 (2)'!$D$72)))&lt;0,0,IF(D776='Sheet1 (2)'!$C$69,'Sheet1 (2)'!$D$69*('Sheet1 (2)'!$D$72-crack_t_index)/'Sheet1 (2)'!$D$72,IF(shee2!D776='Sheet1 (2)'!$C$70,'Sheet1 (2)'!$D$70*('Sheet1 (2)'!$D$72-crack_t_index)/'Sheet1 (2)'!$D$72,IF(shee2!D776='Sheet1 (2)'!$C$71,'Sheet1 (2)'!$D$71*('Sheet1 (2)'!$D$72-crack_t_index)/'Sheet1 (2)'!$D$72))))</f>
        <v>5</v>
      </c>
      <c r="AX776" s="157">
        <f>IF(IF(D776='Sheet1 (2)'!$C$69,'Sheet1 (2)'!$D$69*('Sheet1 (2)'!$D$72-rave_index)/'Sheet1 (2)'!$D$72,IF(shee2!D776='Sheet1 (2)'!$C$70,'Sheet1 (2)'!$D$70*('Sheet1 (2)'!$D$72-rave_index)/'Sheet1 (2)'!$D$72,IF(shee2!D776='Sheet1 (2)'!$C$71,'Sheet1 (2)'!$D$71*('Sheet1 (2)'!$D$72-rave_index)/'Sheet1 (2)'!$D$72)))&lt;0,0,IF(D776='Sheet1 (2)'!$C$69,'Sheet1 (2)'!$D$69*('Sheet1 (2)'!$D$72-rave_index)/'Sheet1 (2)'!$D$72,IF(shee2!D776='Sheet1 (2)'!$C$70,'Sheet1 (2)'!$D$70*('Sheet1 (2)'!$D$72-rave_index)/'Sheet1 (2)'!$D$72,IF(shee2!D776='Sheet1 (2)'!$C$71,'Sheet1 (2)'!$D$71*('Sheet1 (2)'!$D$72-rave_index)/'Sheet1 (2)'!$D$72))))</f>
        <v>2.9166666666666665</v>
      </c>
      <c r="AY776" s="157">
        <f>IF(IF(D776='Sheet1 (2)'!$C$69,'Sheet1 (2)'!$D$69*('Sheet1 (2)'!$D$72-rough_index)/'Sheet1 (2)'!$D$72,IF(shee2!D776='Sheet1 (2)'!$C$70,'Sheet1 (2)'!$D$70*('Sheet1 (2)'!$D$72-rough_index)/'Sheet1 (2)'!$D$72,IF(shee2!D776='Sheet1 (2)'!$C$71,'Sheet1 (2)'!$D$71*('Sheet1 (2)'!$D$72-rough_index)/'Sheet1 (2)'!$D$72)))&lt;0,0,IF(D776='Sheet1 (2)'!$C$69,'Sheet1 (2)'!$D$69*('Sheet1 (2)'!$D$72-rough_index)/'Sheet1 (2)'!$D$72,IF(shee2!D776='Sheet1 (2)'!$C$70,'Sheet1 (2)'!$D$70*('Sheet1 (2)'!$D$72-rough_index)/'Sheet1 (2)'!$D$72,IF(shee2!D776='Sheet1 (2)'!$C$71,'Sheet1 (2)'!$D$71*('Sheet1 (2)'!$D$72-rough_index)/'Sheet1 (2)'!$D$72))))</f>
        <v>0</v>
      </c>
      <c r="AZ776" s="159">
        <f>+(AU776*'Sheet1 (2)'!$C$77)+(AV776*'Sheet1 (2)'!$C$78)+(AW776*'Sheet1 (2)'!$C$79)+(AX776*'Sheet1 (2)'!$C$80)+(AY776*'Sheet1 (2)'!$C$81)</f>
        <v>2.1666666666666665</v>
      </c>
      <c r="BA776" s="213" t="str">
        <f t="shared" si="23"/>
        <v>Poor</v>
      </c>
      <c r="BE776">
        <f>IF(D776='Sheet1 (2)'!$C$61,'Sheet1 (2)'!$D$61*(counts^2)+'Sheet1 (2)'!$G$61*counts+'Sheet1 (2)'!$J$61,IF(D776='Sheet1 (2)'!$C$62,'Sheet1 (2)'!$D$62*counts+'Sheet1 (2)'!$G$62,IF(D776='Sheet1 (2)'!$C$63,'Sheet1 (2)'!$D$63*counts+'Sheet1 (2)'!$G$63,IF(D776='Sheet1 (2)'!$C$64,'Sheet1 (2)'!$D$64*counts+'Sheet1 (2)'!$G$64))))</f>
        <v>2.0984129299999998</v>
      </c>
    </row>
    <row r="777" spans="1:57" ht="12" customHeight="1">
      <c r="A777" s="145" t="s">
        <v>282</v>
      </c>
      <c r="B777" s="145" t="s">
        <v>76</v>
      </c>
      <c r="C777" s="170">
        <v>917</v>
      </c>
      <c r="D777" s="174" t="s">
        <v>77</v>
      </c>
      <c r="E777" s="171">
        <v>8.1999999999999993</v>
      </c>
      <c r="F777" s="171">
        <v>2.6</v>
      </c>
      <c r="G777" s="171" t="s">
        <v>77</v>
      </c>
      <c r="H777" s="171">
        <v>0.3</v>
      </c>
      <c r="I777" s="171" t="s">
        <v>77</v>
      </c>
      <c r="J777" s="173" t="s">
        <v>80</v>
      </c>
      <c r="K777" s="173" t="s">
        <v>80</v>
      </c>
      <c r="L777" s="169">
        <f>VLOOKUP(CONCATENATE(J777,K777),'Sheet1 (2)'!$J$6:$K$26,2,FALSE)</f>
        <v>0</v>
      </c>
      <c r="M777" s="173" t="s">
        <v>83</v>
      </c>
      <c r="N777" s="173" t="s">
        <v>79</v>
      </c>
      <c r="O777" s="168">
        <f>VLOOKUP(CONCATENATE(M777,N777),'Sheet1 (2)'!$L$6:$M$26,2,FALSE)</f>
        <v>56.25</v>
      </c>
      <c r="P777" s="173" t="s">
        <v>80</v>
      </c>
      <c r="Q777" s="173" t="s">
        <v>80</v>
      </c>
      <c r="R777" s="168">
        <f>VLOOKUP(CONCATENATE(P777,Q777),'Sheet1 (2)'!$N$6:$O$26,2,FALSE)</f>
        <v>0</v>
      </c>
      <c r="S777" s="173" t="s">
        <v>82</v>
      </c>
      <c r="T777" s="173" t="s">
        <v>83</v>
      </c>
      <c r="U777" s="168">
        <f>VLOOKUP(CONCATENATE(S777,T777),'Sheet1 (2)'!$P$6:$Q$26,2,FALSE)</f>
        <v>25</v>
      </c>
      <c r="V777" s="173" t="s">
        <v>79</v>
      </c>
      <c r="W777" s="173" t="s">
        <v>81</v>
      </c>
      <c r="X777" s="168">
        <f>VLOOKUP(CONCATENATE(V777,W777),'Sheet1 (2)'!$R$6:$S$26,2,FALSE)</f>
        <v>100</v>
      </c>
      <c r="Y777" s="173" t="s">
        <v>79</v>
      </c>
      <c r="Z777" s="173" t="s">
        <v>79</v>
      </c>
      <c r="AA777" s="168">
        <f>VLOOKUP(CONCATENATE(Y777,Z777),'Sheet1 (2)'!$T$6:$U$26,2,FALSE)</f>
        <v>75</v>
      </c>
      <c r="AB777" s="173" t="s">
        <v>80</v>
      </c>
      <c r="AC777" s="173" t="s">
        <v>80</v>
      </c>
      <c r="AD777" s="168">
        <f>VLOOKUP(CONCATENATE(AB777,AC777),'Sheet1 (2)'!$X$6:$Y$26,2,FALSE)</f>
        <v>0</v>
      </c>
      <c r="AE777" s="173" t="s">
        <v>82</v>
      </c>
      <c r="AF777" s="173" t="s">
        <v>81</v>
      </c>
      <c r="AG777" s="168">
        <f>VLOOKUP(CONCATENATE(AE777,AF777),'Sheet1 (2)'!$Z$6:$AA$26,2,FALSE)</f>
        <v>66</v>
      </c>
      <c r="AH777" s="171" t="s">
        <v>394</v>
      </c>
      <c r="AI777" s="175"/>
      <c r="AJ777" s="140"/>
      <c r="AK777" s="176" t="s">
        <v>282</v>
      </c>
      <c r="AL777" s="176" t="s">
        <v>76</v>
      </c>
      <c r="AM777" s="170">
        <f t="shared" si="22"/>
        <v>917</v>
      </c>
      <c r="AN777" s="147"/>
      <c r="AO777" s="155"/>
      <c r="AP777" s="156"/>
      <c r="AQ777" s="157">
        <v>7.7653747080000004</v>
      </c>
      <c r="AR777" s="158"/>
      <c r="AS777" s="145">
        <f>LOOKUP(rufmkm,'Sheet1 (2)'!$V$62:$V$71,'Sheet1 (2)'!$W$62:$W$71)</f>
        <v>80</v>
      </c>
      <c r="AT777" s="140"/>
      <c r="AU777" s="157">
        <f>IF(IF(D777='Sheet1 (2)'!$C$69,'Sheet1 (2)'!$D$69*('Sheet1 (2)'!$D$72-rut_index)/'Sheet1 (2)'!$D$72,IF(shee2!D777='Sheet1 (2)'!$C$70,'Sheet1 (2)'!$D$70*('Sheet1 (2)'!$D$72-rut_index)/'Sheet1 (2)'!$D$72,IF(shee2!D777='Sheet1 (2)'!$C$71,'Sheet1 (2)'!$D$71*('Sheet1 (2)'!$D$72-rut_index)/'Sheet1 (2)'!$D$72)))&lt;0,0,IF(D777='Sheet1 (2)'!$C$69,'Sheet1 (2)'!$D$69*('Sheet1 (2)'!$D$72-rut_index)/'Sheet1 (2)'!$D$72,IF(shee2!D777='Sheet1 (2)'!$C$70,'Sheet1 (2)'!$D$70*('Sheet1 (2)'!$D$72-rut_index)/'Sheet1 (2)'!$D$72,IF(shee2!D777='Sheet1 (2)'!$C$71,'Sheet1 (2)'!$D$71*('Sheet1 (2)'!$D$72-rut_index)/'Sheet1 (2)'!$D$72))))</f>
        <v>5</v>
      </c>
      <c r="AV777" s="157">
        <f>IF(IF(D777='Sheet1 (2)'!$C$69,'Sheet1 (2)'!$D$69*('Sheet1 (2)'!$D$72-crack_s_index)/'Sheet1 (2)'!$D$72,IF(shee2!D777='Sheet1 (2)'!$C$70,'Sheet1 (2)'!$D$70*('Sheet1 (2)'!$D$72-crack_s_index)/'Sheet1 (2)'!$D$72,IF(shee2!D777='Sheet1 (2)'!$C$71,'Sheet1 (2)'!$D$71*('Sheet1 (2)'!$D$72-crack_s_index)/'Sheet1 (2)'!$D$72)))&lt;0,0,IF(D777='Sheet1 (2)'!$C$69,'Sheet1 (2)'!$D$69*('Sheet1 (2)'!$D$72-crack_s_index)/'Sheet1 (2)'!$D$72,IF(shee2!D777='Sheet1 (2)'!$C$70,'Sheet1 (2)'!$D$70*('Sheet1 (2)'!$D$72-crack_s_index)/'Sheet1 (2)'!$D$72,IF(shee2!D777='Sheet1 (2)'!$C$71,'Sheet1 (2)'!$D$71*('Sheet1 (2)'!$D$72-crack_s_index)/'Sheet1 (2)'!$D$72))))</f>
        <v>0.3125</v>
      </c>
      <c r="AW777" s="157">
        <f>IF(IF(D777='Sheet1 (2)'!$C$69,'Sheet1 (2)'!$D$69*('Sheet1 (2)'!$D$72-crack_t_index)/'Sheet1 (2)'!$D$72,IF(shee2!D777='Sheet1 (2)'!$C$70,'Sheet1 (2)'!$D$70*('Sheet1 (2)'!$D$72-crack_t_index)/'Sheet1 (2)'!$D$72,IF(shee2!D777='Sheet1 (2)'!$C$71,'Sheet1 (2)'!$D$71*('Sheet1 (2)'!$D$72-crack_t_index)/'Sheet1 (2)'!$D$72)))&lt;0,0,IF(D777='Sheet1 (2)'!$C$69,'Sheet1 (2)'!$D$69*('Sheet1 (2)'!$D$72-crack_t_index)/'Sheet1 (2)'!$D$72,IF(shee2!D777='Sheet1 (2)'!$C$70,'Sheet1 (2)'!$D$70*('Sheet1 (2)'!$D$72-crack_t_index)/'Sheet1 (2)'!$D$72,IF(shee2!D777='Sheet1 (2)'!$C$71,'Sheet1 (2)'!$D$71*('Sheet1 (2)'!$D$72-crack_t_index)/'Sheet1 (2)'!$D$72))))</f>
        <v>5</v>
      </c>
      <c r="AX777" s="157">
        <f>IF(IF(D777='Sheet1 (2)'!$C$69,'Sheet1 (2)'!$D$69*('Sheet1 (2)'!$D$72-rave_index)/'Sheet1 (2)'!$D$72,IF(shee2!D777='Sheet1 (2)'!$C$70,'Sheet1 (2)'!$D$70*('Sheet1 (2)'!$D$72-rave_index)/'Sheet1 (2)'!$D$72,IF(shee2!D777='Sheet1 (2)'!$C$71,'Sheet1 (2)'!$D$71*('Sheet1 (2)'!$D$72-rave_index)/'Sheet1 (2)'!$D$72)))&lt;0,0,IF(D777='Sheet1 (2)'!$C$69,'Sheet1 (2)'!$D$69*('Sheet1 (2)'!$D$72-rave_index)/'Sheet1 (2)'!$D$72,IF(shee2!D777='Sheet1 (2)'!$C$70,'Sheet1 (2)'!$D$70*('Sheet1 (2)'!$D$72-rave_index)/'Sheet1 (2)'!$D$72,IF(shee2!D777='Sheet1 (2)'!$C$71,'Sheet1 (2)'!$D$71*('Sheet1 (2)'!$D$72-rave_index)/'Sheet1 (2)'!$D$72))))</f>
        <v>0</v>
      </c>
      <c r="AY777" s="157">
        <f>IF(IF(D777='Sheet1 (2)'!$C$69,'Sheet1 (2)'!$D$69*('Sheet1 (2)'!$D$72-rough_index)/'Sheet1 (2)'!$D$72,IF(shee2!D777='Sheet1 (2)'!$C$70,'Sheet1 (2)'!$D$70*('Sheet1 (2)'!$D$72-rough_index)/'Sheet1 (2)'!$D$72,IF(shee2!D777='Sheet1 (2)'!$C$71,'Sheet1 (2)'!$D$71*('Sheet1 (2)'!$D$72-rough_index)/'Sheet1 (2)'!$D$72)))&lt;0,0,IF(D777='Sheet1 (2)'!$C$69,'Sheet1 (2)'!$D$69*('Sheet1 (2)'!$D$72-rough_index)/'Sheet1 (2)'!$D$72,IF(shee2!D777='Sheet1 (2)'!$C$70,'Sheet1 (2)'!$D$70*('Sheet1 (2)'!$D$72-rough_index)/'Sheet1 (2)'!$D$72,IF(shee2!D777='Sheet1 (2)'!$C$71,'Sheet1 (2)'!$D$71*('Sheet1 (2)'!$D$72-rough_index)/'Sheet1 (2)'!$D$72))))</f>
        <v>0</v>
      </c>
      <c r="AZ777" s="159">
        <f>+(AU777*'Sheet1 (2)'!$C$77)+(AV777*'Sheet1 (2)'!$C$78)+(AW777*'Sheet1 (2)'!$C$79)+(AX777*'Sheet1 (2)'!$C$80)+(AY777*'Sheet1 (2)'!$C$81)</f>
        <v>1.3125</v>
      </c>
      <c r="BA777" s="213" t="str">
        <f t="shared" si="23"/>
        <v>Poor</v>
      </c>
      <c r="BE777">
        <f>IF(D777='Sheet1 (2)'!$C$61,'Sheet1 (2)'!$D$61*(counts^2)+'Sheet1 (2)'!$G$61*counts+'Sheet1 (2)'!$J$61,IF(D777='Sheet1 (2)'!$C$62,'Sheet1 (2)'!$D$62*counts+'Sheet1 (2)'!$G$62,IF(D777='Sheet1 (2)'!$C$63,'Sheet1 (2)'!$D$63*counts+'Sheet1 (2)'!$G$63,IF(D777='Sheet1 (2)'!$C$64,'Sheet1 (2)'!$D$64*counts+'Sheet1 (2)'!$G$64))))</f>
        <v>2.0984129299999998</v>
      </c>
    </row>
    <row r="778" spans="1:57" ht="12" customHeight="1">
      <c r="A778" s="145" t="s">
        <v>282</v>
      </c>
      <c r="B778" s="145" t="s">
        <v>76</v>
      </c>
      <c r="C778" s="170">
        <v>918</v>
      </c>
      <c r="D778" s="174" t="s">
        <v>77</v>
      </c>
      <c r="E778" s="171">
        <v>8.1999999999999993</v>
      </c>
      <c r="F778" s="171">
        <v>2.6</v>
      </c>
      <c r="G778" s="171" t="s">
        <v>77</v>
      </c>
      <c r="H778" s="171">
        <v>0.3</v>
      </c>
      <c r="I778" s="171" t="s">
        <v>77</v>
      </c>
      <c r="J778" s="173" t="s">
        <v>80</v>
      </c>
      <c r="K778" s="173" t="s">
        <v>80</v>
      </c>
      <c r="L778" s="169">
        <f>VLOOKUP(CONCATENATE(J778,K778),'Sheet1 (2)'!$J$6:$K$26,2,FALSE)</f>
        <v>0</v>
      </c>
      <c r="M778" s="173" t="s">
        <v>83</v>
      </c>
      <c r="N778" s="173" t="s">
        <v>83</v>
      </c>
      <c r="O778" s="168">
        <f>VLOOKUP(CONCATENATE(M778,N778),'Sheet1 (2)'!$L$6:$M$26,2,FALSE)</f>
        <v>37.5</v>
      </c>
      <c r="P778" s="173" t="s">
        <v>80</v>
      </c>
      <c r="Q778" s="173" t="s">
        <v>80</v>
      </c>
      <c r="R778" s="168">
        <f>VLOOKUP(CONCATENATE(P778,Q778),'Sheet1 (2)'!$N$6:$O$26,2,FALSE)</f>
        <v>0</v>
      </c>
      <c r="S778" s="173" t="s">
        <v>82</v>
      </c>
      <c r="T778" s="173" t="s">
        <v>83</v>
      </c>
      <c r="U778" s="168">
        <f>VLOOKUP(CONCATENATE(S778,T778),'Sheet1 (2)'!$P$6:$Q$26,2,FALSE)</f>
        <v>25</v>
      </c>
      <c r="V778" s="173" t="s">
        <v>79</v>
      </c>
      <c r="W778" s="173" t="s">
        <v>81</v>
      </c>
      <c r="X778" s="168">
        <f>VLOOKUP(CONCATENATE(V778,W778),'Sheet1 (2)'!$R$6:$S$26,2,FALSE)</f>
        <v>100</v>
      </c>
      <c r="Y778" s="173" t="s">
        <v>79</v>
      </c>
      <c r="Z778" s="173" t="s">
        <v>79</v>
      </c>
      <c r="AA778" s="168">
        <f>VLOOKUP(CONCATENATE(Y778,Z778),'Sheet1 (2)'!$T$6:$U$26,2,FALSE)</f>
        <v>75</v>
      </c>
      <c r="AB778" s="173" t="s">
        <v>80</v>
      </c>
      <c r="AC778" s="173" t="s">
        <v>80</v>
      </c>
      <c r="AD778" s="168">
        <f>VLOOKUP(CONCATENATE(AB778,AC778),'Sheet1 (2)'!$X$6:$Y$26,2,FALSE)</f>
        <v>0</v>
      </c>
      <c r="AE778" s="173" t="s">
        <v>82</v>
      </c>
      <c r="AF778" s="173" t="s">
        <v>81</v>
      </c>
      <c r="AG778" s="168">
        <f>VLOOKUP(CONCATENATE(AE778,AF778),'Sheet1 (2)'!$Z$6:$AA$26,2,FALSE)</f>
        <v>66</v>
      </c>
      <c r="AH778" s="171" t="s">
        <v>394</v>
      </c>
      <c r="AI778" s="175"/>
      <c r="AJ778" s="140"/>
      <c r="AK778" s="176" t="s">
        <v>282</v>
      </c>
      <c r="AL778" s="176" t="s">
        <v>76</v>
      </c>
      <c r="AM778" s="170">
        <f t="shared" si="22"/>
        <v>918</v>
      </c>
      <c r="AN778" s="147"/>
      <c r="AO778" s="155"/>
      <c r="AP778" s="156"/>
      <c r="AQ778" s="157">
        <v>2.578451753</v>
      </c>
      <c r="AR778" s="158"/>
      <c r="AS778" s="145">
        <f>LOOKUP(rufmkm,'Sheet1 (2)'!$V$62:$V$71,'Sheet1 (2)'!$W$62:$W$71)</f>
        <v>30</v>
      </c>
      <c r="AT778" s="140"/>
      <c r="AU778" s="157">
        <f>IF(IF(D778='Sheet1 (2)'!$C$69,'Sheet1 (2)'!$D$69*('Sheet1 (2)'!$D$72-rut_index)/'Sheet1 (2)'!$D$72,IF(shee2!D778='Sheet1 (2)'!$C$70,'Sheet1 (2)'!$D$70*('Sheet1 (2)'!$D$72-rut_index)/'Sheet1 (2)'!$D$72,IF(shee2!D778='Sheet1 (2)'!$C$71,'Sheet1 (2)'!$D$71*('Sheet1 (2)'!$D$72-rut_index)/'Sheet1 (2)'!$D$72)))&lt;0,0,IF(D778='Sheet1 (2)'!$C$69,'Sheet1 (2)'!$D$69*('Sheet1 (2)'!$D$72-rut_index)/'Sheet1 (2)'!$D$72,IF(shee2!D778='Sheet1 (2)'!$C$70,'Sheet1 (2)'!$D$70*('Sheet1 (2)'!$D$72-rut_index)/'Sheet1 (2)'!$D$72,IF(shee2!D778='Sheet1 (2)'!$C$71,'Sheet1 (2)'!$D$71*('Sheet1 (2)'!$D$72-rut_index)/'Sheet1 (2)'!$D$72))))</f>
        <v>5</v>
      </c>
      <c r="AV778" s="157">
        <f>IF(IF(D778='Sheet1 (2)'!$C$69,'Sheet1 (2)'!$D$69*('Sheet1 (2)'!$D$72-crack_s_index)/'Sheet1 (2)'!$D$72,IF(shee2!D778='Sheet1 (2)'!$C$70,'Sheet1 (2)'!$D$70*('Sheet1 (2)'!$D$72-crack_s_index)/'Sheet1 (2)'!$D$72,IF(shee2!D778='Sheet1 (2)'!$C$71,'Sheet1 (2)'!$D$71*('Sheet1 (2)'!$D$72-crack_s_index)/'Sheet1 (2)'!$D$72)))&lt;0,0,IF(D778='Sheet1 (2)'!$C$69,'Sheet1 (2)'!$D$69*('Sheet1 (2)'!$D$72-crack_s_index)/'Sheet1 (2)'!$D$72,IF(shee2!D778='Sheet1 (2)'!$C$70,'Sheet1 (2)'!$D$70*('Sheet1 (2)'!$D$72-crack_s_index)/'Sheet1 (2)'!$D$72,IF(shee2!D778='Sheet1 (2)'!$C$71,'Sheet1 (2)'!$D$71*('Sheet1 (2)'!$D$72-crack_s_index)/'Sheet1 (2)'!$D$72))))</f>
        <v>1.875</v>
      </c>
      <c r="AW778" s="157">
        <f>IF(IF(D778='Sheet1 (2)'!$C$69,'Sheet1 (2)'!$D$69*('Sheet1 (2)'!$D$72-crack_t_index)/'Sheet1 (2)'!$D$72,IF(shee2!D778='Sheet1 (2)'!$C$70,'Sheet1 (2)'!$D$70*('Sheet1 (2)'!$D$72-crack_t_index)/'Sheet1 (2)'!$D$72,IF(shee2!D778='Sheet1 (2)'!$C$71,'Sheet1 (2)'!$D$71*('Sheet1 (2)'!$D$72-crack_t_index)/'Sheet1 (2)'!$D$72)))&lt;0,0,IF(D778='Sheet1 (2)'!$C$69,'Sheet1 (2)'!$D$69*('Sheet1 (2)'!$D$72-crack_t_index)/'Sheet1 (2)'!$D$72,IF(shee2!D778='Sheet1 (2)'!$C$70,'Sheet1 (2)'!$D$70*('Sheet1 (2)'!$D$72-crack_t_index)/'Sheet1 (2)'!$D$72,IF(shee2!D778='Sheet1 (2)'!$C$71,'Sheet1 (2)'!$D$71*('Sheet1 (2)'!$D$72-crack_t_index)/'Sheet1 (2)'!$D$72))))</f>
        <v>5</v>
      </c>
      <c r="AX778" s="157">
        <f>IF(IF(D778='Sheet1 (2)'!$C$69,'Sheet1 (2)'!$D$69*('Sheet1 (2)'!$D$72-rave_index)/'Sheet1 (2)'!$D$72,IF(shee2!D778='Sheet1 (2)'!$C$70,'Sheet1 (2)'!$D$70*('Sheet1 (2)'!$D$72-rave_index)/'Sheet1 (2)'!$D$72,IF(shee2!D778='Sheet1 (2)'!$C$71,'Sheet1 (2)'!$D$71*('Sheet1 (2)'!$D$72-rave_index)/'Sheet1 (2)'!$D$72)))&lt;0,0,IF(D778='Sheet1 (2)'!$C$69,'Sheet1 (2)'!$D$69*('Sheet1 (2)'!$D$72-rave_index)/'Sheet1 (2)'!$D$72,IF(shee2!D778='Sheet1 (2)'!$C$70,'Sheet1 (2)'!$D$70*('Sheet1 (2)'!$D$72-rave_index)/'Sheet1 (2)'!$D$72,IF(shee2!D778='Sheet1 (2)'!$C$71,'Sheet1 (2)'!$D$71*('Sheet1 (2)'!$D$72-rave_index)/'Sheet1 (2)'!$D$72))))</f>
        <v>0</v>
      </c>
      <c r="AY778" s="157">
        <f>IF(IF(D778='Sheet1 (2)'!$C$69,'Sheet1 (2)'!$D$69*('Sheet1 (2)'!$D$72-rough_index)/'Sheet1 (2)'!$D$72,IF(shee2!D778='Sheet1 (2)'!$C$70,'Sheet1 (2)'!$D$70*('Sheet1 (2)'!$D$72-rough_index)/'Sheet1 (2)'!$D$72,IF(shee2!D778='Sheet1 (2)'!$C$71,'Sheet1 (2)'!$D$71*('Sheet1 (2)'!$D$72-rough_index)/'Sheet1 (2)'!$D$72)))&lt;0,0,IF(D778='Sheet1 (2)'!$C$69,'Sheet1 (2)'!$D$69*('Sheet1 (2)'!$D$72-rough_index)/'Sheet1 (2)'!$D$72,IF(shee2!D778='Sheet1 (2)'!$C$70,'Sheet1 (2)'!$D$70*('Sheet1 (2)'!$D$72-rough_index)/'Sheet1 (2)'!$D$72,IF(shee2!D778='Sheet1 (2)'!$C$71,'Sheet1 (2)'!$D$71*('Sheet1 (2)'!$D$72-rough_index)/'Sheet1 (2)'!$D$72))))</f>
        <v>2.5</v>
      </c>
      <c r="AZ778" s="159">
        <f>+(AU778*'Sheet1 (2)'!$C$77)+(AV778*'Sheet1 (2)'!$C$78)+(AW778*'Sheet1 (2)'!$C$79)+(AX778*'Sheet1 (2)'!$C$80)+(AY778*'Sheet1 (2)'!$C$81)</f>
        <v>2.625</v>
      </c>
      <c r="BA778" s="213" t="str">
        <f t="shared" si="23"/>
        <v>Fair</v>
      </c>
      <c r="BE778">
        <f>IF(D778='Sheet1 (2)'!$C$61,'Sheet1 (2)'!$D$61*(counts^2)+'Sheet1 (2)'!$G$61*counts+'Sheet1 (2)'!$J$61,IF(D778='Sheet1 (2)'!$C$62,'Sheet1 (2)'!$D$62*counts+'Sheet1 (2)'!$G$62,IF(D778='Sheet1 (2)'!$C$63,'Sheet1 (2)'!$D$63*counts+'Sheet1 (2)'!$G$63,IF(D778='Sheet1 (2)'!$C$64,'Sheet1 (2)'!$D$64*counts+'Sheet1 (2)'!$G$64))))</f>
        <v>2.0984129299999998</v>
      </c>
    </row>
    <row r="779" spans="1:57" ht="12" customHeight="1">
      <c r="A779" s="145" t="s">
        <v>282</v>
      </c>
      <c r="B779" s="145" t="s">
        <v>76</v>
      </c>
      <c r="C779" s="170">
        <v>919</v>
      </c>
      <c r="D779" s="174" t="s">
        <v>77</v>
      </c>
      <c r="E779" s="171">
        <v>8.1999999999999993</v>
      </c>
      <c r="F779" s="171">
        <v>2.6</v>
      </c>
      <c r="G779" s="171" t="s">
        <v>77</v>
      </c>
      <c r="H779" s="171">
        <v>0.3</v>
      </c>
      <c r="I779" s="171" t="s">
        <v>77</v>
      </c>
      <c r="J779" s="173" t="s">
        <v>80</v>
      </c>
      <c r="K779" s="173" t="s">
        <v>80</v>
      </c>
      <c r="L779" s="169">
        <f>VLOOKUP(CONCATENATE(J779,K779),'Sheet1 (2)'!$J$6:$K$26,2,FALSE)</f>
        <v>0</v>
      </c>
      <c r="M779" s="173" t="s">
        <v>83</v>
      </c>
      <c r="N779" s="173" t="s">
        <v>83</v>
      </c>
      <c r="O779" s="168">
        <f>VLOOKUP(CONCATENATE(M779,N779),'Sheet1 (2)'!$L$6:$M$26,2,FALSE)</f>
        <v>37.5</v>
      </c>
      <c r="P779" s="173" t="s">
        <v>80</v>
      </c>
      <c r="Q779" s="173" t="s">
        <v>80</v>
      </c>
      <c r="R779" s="168">
        <f>VLOOKUP(CONCATENATE(P779,Q779),'Sheet1 (2)'!$N$6:$O$26,2,FALSE)</f>
        <v>0</v>
      </c>
      <c r="S779" s="173" t="s">
        <v>82</v>
      </c>
      <c r="T779" s="173" t="s">
        <v>83</v>
      </c>
      <c r="U779" s="168">
        <f>VLOOKUP(CONCATENATE(S779,T779),'Sheet1 (2)'!$P$6:$Q$26,2,FALSE)</f>
        <v>25</v>
      </c>
      <c r="V779" s="173" t="s">
        <v>79</v>
      </c>
      <c r="W779" s="173" t="s">
        <v>81</v>
      </c>
      <c r="X779" s="168">
        <f>VLOOKUP(CONCATENATE(V779,W779),'Sheet1 (2)'!$R$6:$S$26,2,FALSE)</f>
        <v>100</v>
      </c>
      <c r="Y779" s="173" t="s">
        <v>79</v>
      </c>
      <c r="Z779" s="173" t="s">
        <v>83</v>
      </c>
      <c r="AA779" s="168">
        <f>VLOOKUP(CONCATENATE(Y779,Z779),'Sheet1 (2)'!$T$6:$U$26,2,FALSE)</f>
        <v>50</v>
      </c>
      <c r="AB779" s="173" t="s">
        <v>80</v>
      </c>
      <c r="AC779" s="173" t="s">
        <v>80</v>
      </c>
      <c r="AD779" s="168">
        <f>VLOOKUP(CONCATENATE(AB779,AC779),'Sheet1 (2)'!$X$6:$Y$26,2,FALSE)</f>
        <v>0</v>
      </c>
      <c r="AE779" s="173" t="s">
        <v>82</v>
      </c>
      <c r="AF779" s="173" t="s">
        <v>81</v>
      </c>
      <c r="AG779" s="168">
        <f>VLOOKUP(CONCATENATE(AE779,AF779),'Sheet1 (2)'!$Z$6:$AA$26,2,FALSE)</f>
        <v>66</v>
      </c>
      <c r="AH779" s="171" t="s">
        <v>394</v>
      </c>
      <c r="AI779" s="175"/>
      <c r="AJ779" s="140"/>
      <c r="AK779" s="176" t="s">
        <v>282</v>
      </c>
      <c r="AL779" s="176" t="s">
        <v>76</v>
      </c>
      <c r="AM779" s="170">
        <f t="shared" ref="AM779:AM842" si="24">C779</f>
        <v>919</v>
      </c>
      <c r="AN779" s="147"/>
      <c r="AO779" s="155" t="s">
        <v>457</v>
      </c>
      <c r="AP779" s="156"/>
      <c r="AQ779" s="157">
        <v>2.4999742276000001</v>
      </c>
      <c r="AR779" s="158"/>
      <c r="AS779" s="145">
        <f>LOOKUP(rufmkm,'Sheet1 (2)'!$V$62:$V$71,'Sheet1 (2)'!$W$62:$W$71)</f>
        <v>30</v>
      </c>
      <c r="AT779" s="140"/>
      <c r="AU779" s="157">
        <f>IF(IF(D779='Sheet1 (2)'!$C$69,'Sheet1 (2)'!$D$69*('Sheet1 (2)'!$D$72-rut_index)/'Sheet1 (2)'!$D$72,IF(shee2!D779='Sheet1 (2)'!$C$70,'Sheet1 (2)'!$D$70*('Sheet1 (2)'!$D$72-rut_index)/'Sheet1 (2)'!$D$72,IF(shee2!D779='Sheet1 (2)'!$C$71,'Sheet1 (2)'!$D$71*('Sheet1 (2)'!$D$72-rut_index)/'Sheet1 (2)'!$D$72)))&lt;0,0,IF(D779='Sheet1 (2)'!$C$69,'Sheet1 (2)'!$D$69*('Sheet1 (2)'!$D$72-rut_index)/'Sheet1 (2)'!$D$72,IF(shee2!D779='Sheet1 (2)'!$C$70,'Sheet1 (2)'!$D$70*('Sheet1 (2)'!$D$72-rut_index)/'Sheet1 (2)'!$D$72,IF(shee2!D779='Sheet1 (2)'!$C$71,'Sheet1 (2)'!$D$71*('Sheet1 (2)'!$D$72-rut_index)/'Sheet1 (2)'!$D$72))))</f>
        <v>5</v>
      </c>
      <c r="AV779" s="157">
        <f>IF(IF(D779='Sheet1 (2)'!$C$69,'Sheet1 (2)'!$D$69*('Sheet1 (2)'!$D$72-crack_s_index)/'Sheet1 (2)'!$D$72,IF(shee2!D779='Sheet1 (2)'!$C$70,'Sheet1 (2)'!$D$70*('Sheet1 (2)'!$D$72-crack_s_index)/'Sheet1 (2)'!$D$72,IF(shee2!D779='Sheet1 (2)'!$C$71,'Sheet1 (2)'!$D$71*('Sheet1 (2)'!$D$72-crack_s_index)/'Sheet1 (2)'!$D$72)))&lt;0,0,IF(D779='Sheet1 (2)'!$C$69,'Sheet1 (2)'!$D$69*('Sheet1 (2)'!$D$72-crack_s_index)/'Sheet1 (2)'!$D$72,IF(shee2!D779='Sheet1 (2)'!$C$70,'Sheet1 (2)'!$D$70*('Sheet1 (2)'!$D$72-crack_s_index)/'Sheet1 (2)'!$D$72,IF(shee2!D779='Sheet1 (2)'!$C$71,'Sheet1 (2)'!$D$71*('Sheet1 (2)'!$D$72-crack_s_index)/'Sheet1 (2)'!$D$72))))</f>
        <v>1.875</v>
      </c>
      <c r="AW779" s="157">
        <f>IF(IF(D779='Sheet1 (2)'!$C$69,'Sheet1 (2)'!$D$69*('Sheet1 (2)'!$D$72-crack_t_index)/'Sheet1 (2)'!$D$72,IF(shee2!D779='Sheet1 (2)'!$C$70,'Sheet1 (2)'!$D$70*('Sheet1 (2)'!$D$72-crack_t_index)/'Sheet1 (2)'!$D$72,IF(shee2!D779='Sheet1 (2)'!$C$71,'Sheet1 (2)'!$D$71*('Sheet1 (2)'!$D$72-crack_t_index)/'Sheet1 (2)'!$D$72)))&lt;0,0,IF(D779='Sheet1 (2)'!$C$69,'Sheet1 (2)'!$D$69*('Sheet1 (2)'!$D$72-crack_t_index)/'Sheet1 (2)'!$D$72,IF(shee2!D779='Sheet1 (2)'!$C$70,'Sheet1 (2)'!$D$70*('Sheet1 (2)'!$D$72-crack_t_index)/'Sheet1 (2)'!$D$72,IF(shee2!D779='Sheet1 (2)'!$C$71,'Sheet1 (2)'!$D$71*('Sheet1 (2)'!$D$72-crack_t_index)/'Sheet1 (2)'!$D$72))))</f>
        <v>5</v>
      </c>
      <c r="AX779" s="157">
        <f>IF(IF(D779='Sheet1 (2)'!$C$69,'Sheet1 (2)'!$D$69*('Sheet1 (2)'!$D$72-rave_index)/'Sheet1 (2)'!$D$72,IF(shee2!D779='Sheet1 (2)'!$C$70,'Sheet1 (2)'!$D$70*('Sheet1 (2)'!$D$72-rave_index)/'Sheet1 (2)'!$D$72,IF(shee2!D779='Sheet1 (2)'!$C$71,'Sheet1 (2)'!$D$71*('Sheet1 (2)'!$D$72-rave_index)/'Sheet1 (2)'!$D$72)))&lt;0,0,IF(D779='Sheet1 (2)'!$C$69,'Sheet1 (2)'!$D$69*('Sheet1 (2)'!$D$72-rave_index)/'Sheet1 (2)'!$D$72,IF(shee2!D779='Sheet1 (2)'!$C$70,'Sheet1 (2)'!$D$70*('Sheet1 (2)'!$D$72-rave_index)/'Sheet1 (2)'!$D$72,IF(shee2!D779='Sheet1 (2)'!$C$71,'Sheet1 (2)'!$D$71*('Sheet1 (2)'!$D$72-rave_index)/'Sheet1 (2)'!$D$72))))</f>
        <v>0.83333333333333337</v>
      </c>
      <c r="AY779" s="157">
        <f>IF(IF(D779='Sheet1 (2)'!$C$69,'Sheet1 (2)'!$D$69*('Sheet1 (2)'!$D$72-rough_index)/'Sheet1 (2)'!$D$72,IF(shee2!D779='Sheet1 (2)'!$C$70,'Sheet1 (2)'!$D$70*('Sheet1 (2)'!$D$72-rough_index)/'Sheet1 (2)'!$D$72,IF(shee2!D779='Sheet1 (2)'!$C$71,'Sheet1 (2)'!$D$71*('Sheet1 (2)'!$D$72-rough_index)/'Sheet1 (2)'!$D$72)))&lt;0,0,IF(D779='Sheet1 (2)'!$C$69,'Sheet1 (2)'!$D$69*('Sheet1 (2)'!$D$72-rough_index)/'Sheet1 (2)'!$D$72,IF(shee2!D779='Sheet1 (2)'!$C$70,'Sheet1 (2)'!$D$70*('Sheet1 (2)'!$D$72-rough_index)/'Sheet1 (2)'!$D$72,IF(shee2!D779='Sheet1 (2)'!$C$71,'Sheet1 (2)'!$D$71*('Sheet1 (2)'!$D$72-rough_index)/'Sheet1 (2)'!$D$72))))</f>
        <v>2.5</v>
      </c>
      <c r="AZ779" s="159">
        <f>+(AU779*'Sheet1 (2)'!$C$77)+(AV779*'Sheet1 (2)'!$C$78)+(AW779*'Sheet1 (2)'!$C$79)+(AX779*'Sheet1 (2)'!$C$80)+(AY779*'Sheet1 (2)'!$C$81)</f>
        <v>2.708333333333333</v>
      </c>
      <c r="BA779" s="213" t="str">
        <f t="shared" ref="BA779:BA842" si="25">IF(AZ779="",$AH779,IF(AZ779&gt;=4,"Good",IF(AZ779&gt;=2.5,"Fair",IF(AZ779&gt;=1,"Poor",IF(AZ779&gt;=0,"Very Poor","")))))</f>
        <v>Fair</v>
      </c>
      <c r="BE779">
        <f>IF(D779='Sheet1 (2)'!$C$61,'Sheet1 (2)'!$D$61*(counts^2)+'Sheet1 (2)'!$G$61*counts+'Sheet1 (2)'!$J$61,IF(D779='Sheet1 (2)'!$C$62,'Sheet1 (2)'!$D$62*counts+'Sheet1 (2)'!$G$62,IF(D779='Sheet1 (2)'!$C$63,'Sheet1 (2)'!$D$63*counts+'Sheet1 (2)'!$G$63,IF(D779='Sheet1 (2)'!$C$64,'Sheet1 (2)'!$D$64*counts+'Sheet1 (2)'!$G$64))))</f>
        <v>2.0984129299999998</v>
      </c>
    </row>
    <row r="780" spans="1:57" ht="12" customHeight="1">
      <c r="A780" s="145" t="s">
        <v>282</v>
      </c>
      <c r="B780" s="145" t="s">
        <v>76</v>
      </c>
      <c r="C780" s="170">
        <v>920</v>
      </c>
      <c r="D780" s="174" t="s">
        <v>77</v>
      </c>
      <c r="E780" s="171">
        <v>8.1999999999999993</v>
      </c>
      <c r="F780" s="171">
        <v>2.6</v>
      </c>
      <c r="G780" s="171" t="s">
        <v>77</v>
      </c>
      <c r="H780" s="171">
        <v>0.3</v>
      </c>
      <c r="I780" s="171" t="s">
        <v>77</v>
      </c>
      <c r="J780" s="173" t="s">
        <v>80</v>
      </c>
      <c r="K780" s="173" t="s">
        <v>80</v>
      </c>
      <c r="L780" s="169">
        <f>VLOOKUP(CONCATENATE(J780,K780),'Sheet1 (2)'!$J$6:$K$26,2,FALSE)</f>
        <v>0</v>
      </c>
      <c r="M780" s="173" t="s">
        <v>83</v>
      </c>
      <c r="N780" s="173" t="s">
        <v>83</v>
      </c>
      <c r="O780" s="168">
        <f>VLOOKUP(CONCATENATE(M780,N780),'Sheet1 (2)'!$L$6:$M$26,2,FALSE)</f>
        <v>37.5</v>
      </c>
      <c r="P780" s="173" t="s">
        <v>80</v>
      </c>
      <c r="Q780" s="173" t="s">
        <v>80</v>
      </c>
      <c r="R780" s="168">
        <f>VLOOKUP(CONCATENATE(P780,Q780),'Sheet1 (2)'!$N$6:$O$26,2,FALSE)</f>
        <v>0</v>
      </c>
      <c r="S780" s="173" t="s">
        <v>82</v>
      </c>
      <c r="T780" s="173" t="s">
        <v>78</v>
      </c>
      <c r="U780" s="168">
        <f>VLOOKUP(CONCATENATE(S780,T780),'Sheet1 (2)'!$P$6:$Q$26,2,FALSE)</f>
        <v>5</v>
      </c>
      <c r="V780" s="173" t="s">
        <v>79</v>
      </c>
      <c r="W780" s="173" t="s">
        <v>81</v>
      </c>
      <c r="X780" s="168">
        <f>VLOOKUP(CONCATENATE(V780,W780),'Sheet1 (2)'!$R$6:$S$26,2,FALSE)</f>
        <v>100</v>
      </c>
      <c r="Y780" s="173" t="s">
        <v>79</v>
      </c>
      <c r="Z780" s="173" t="s">
        <v>83</v>
      </c>
      <c r="AA780" s="168">
        <f>VLOOKUP(CONCATENATE(Y780,Z780),'Sheet1 (2)'!$T$6:$U$26,2,FALSE)</f>
        <v>50</v>
      </c>
      <c r="AB780" s="173" t="s">
        <v>80</v>
      </c>
      <c r="AC780" s="173" t="s">
        <v>80</v>
      </c>
      <c r="AD780" s="168">
        <f>VLOOKUP(CONCATENATE(AB780,AC780),'Sheet1 (2)'!$X$6:$Y$26,2,FALSE)</f>
        <v>0</v>
      </c>
      <c r="AE780" s="173" t="s">
        <v>82</v>
      </c>
      <c r="AF780" s="173" t="s">
        <v>81</v>
      </c>
      <c r="AG780" s="168">
        <f>VLOOKUP(CONCATENATE(AE780,AF780),'Sheet1 (2)'!$Z$6:$AA$26,2,FALSE)</f>
        <v>66</v>
      </c>
      <c r="AH780" s="172"/>
      <c r="AI780" s="175"/>
      <c r="AJ780" s="140"/>
      <c r="AK780" s="176" t="s">
        <v>282</v>
      </c>
      <c r="AL780" s="176" t="s">
        <v>76</v>
      </c>
      <c r="AM780" s="170">
        <f t="shared" si="24"/>
        <v>920</v>
      </c>
      <c r="AN780" s="147"/>
      <c r="AO780" s="155"/>
      <c r="AP780" s="156"/>
      <c r="AQ780" s="157">
        <v>2.4349924193999999</v>
      </c>
      <c r="AR780" s="158"/>
      <c r="AS780" s="145">
        <f>LOOKUP(rufmkm,'Sheet1 (2)'!$V$62:$V$71,'Sheet1 (2)'!$W$62:$W$71)</f>
        <v>30</v>
      </c>
      <c r="AT780" s="140"/>
      <c r="AU780" s="157">
        <f>IF(IF(D780='Sheet1 (2)'!$C$69,'Sheet1 (2)'!$D$69*('Sheet1 (2)'!$D$72-rut_index)/'Sheet1 (2)'!$D$72,IF(shee2!D780='Sheet1 (2)'!$C$70,'Sheet1 (2)'!$D$70*('Sheet1 (2)'!$D$72-rut_index)/'Sheet1 (2)'!$D$72,IF(shee2!D780='Sheet1 (2)'!$C$71,'Sheet1 (2)'!$D$71*('Sheet1 (2)'!$D$72-rut_index)/'Sheet1 (2)'!$D$72)))&lt;0,0,IF(D780='Sheet1 (2)'!$C$69,'Sheet1 (2)'!$D$69*('Sheet1 (2)'!$D$72-rut_index)/'Sheet1 (2)'!$D$72,IF(shee2!D780='Sheet1 (2)'!$C$70,'Sheet1 (2)'!$D$70*('Sheet1 (2)'!$D$72-rut_index)/'Sheet1 (2)'!$D$72,IF(shee2!D780='Sheet1 (2)'!$C$71,'Sheet1 (2)'!$D$71*('Sheet1 (2)'!$D$72-rut_index)/'Sheet1 (2)'!$D$72))))</f>
        <v>5</v>
      </c>
      <c r="AV780" s="157">
        <f>IF(IF(D780='Sheet1 (2)'!$C$69,'Sheet1 (2)'!$D$69*('Sheet1 (2)'!$D$72-crack_s_index)/'Sheet1 (2)'!$D$72,IF(shee2!D780='Sheet1 (2)'!$C$70,'Sheet1 (2)'!$D$70*('Sheet1 (2)'!$D$72-crack_s_index)/'Sheet1 (2)'!$D$72,IF(shee2!D780='Sheet1 (2)'!$C$71,'Sheet1 (2)'!$D$71*('Sheet1 (2)'!$D$72-crack_s_index)/'Sheet1 (2)'!$D$72)))&lt;0,0,IF(D780='Sheet1 (2)'!$C$69,'Sheet1 (2)'!$D$69*('Sheet1 (2)'!$D$72-crack_s_index)/'Sheet1 (2)'!$D$72,IF(shee2!D780='Sheet1 (2)'!$C$70,'Sheet1 (2)'!$D$70*('Sheet1 (2)'!$D$72-crack_s_index)/'Sheet1 (2)'!$D$72,IF(shee2!D780='Sheet1 (2)'!$C$71,'Sheet1 (2)'!$D$71*('Sheet1 (2)'!$D$72-crack_s_index)/'Sheet1 (2)'!$D$72))))</f>
        <v>1.875</v>
      </c>
      <c r="AW780" s="157">
        <f>IF(IF(D780='Sheet1 (2)'!$C$69,'Sheet1 (2)'!$D$69*('Sheet1 (2)'!$D$72-crack_t_index)/'Sheet1 (2)'!$D$72,IF(shee2!D780='Sheet1 (2)'!$C$70,'Sheet1 (2)'!$D$70*('Sheet1 (2)'!$D$72-crack_t_index)/'Sheet1 (2)'!$D$72,IF(shee2!D780='Sheet1 (2)'!$C$71,'Sheet1 (2)'!$D$71*('Sheet1 (2)'!$D$72-crack_t_index)/'Sheet1 (2)'!$D$72)))&lt;0,0,IF(D780='Sheet1 (2)'!$C$69,'Sheet1 (2)'!$D$69*('Sheet1 (2)'!$D$72-crack_t_index)/'Sheet1 (2)'!$D$72,IF(shee2!D780='Sheet1 (2)'!$C$70,'Sheet1 (2)'!$D$70*('Sheet1 (2)'!$D$72-crack_t_index)/'Sheet1 (2)'!$D$72,IF(shee2!D780='Sheet1 (2)'!$C$71,'Sheet1 (2)'!$D$71*('Sheet1 (2)'!$D$72-crack_t_index)/'Sheet1 (2)'!$D$72))))</f>
        <v>5</v>
      </c>
      <c r="AX780" s="157">
        <f>IF(IF(D780='Sheet1 (2)'!$C$69,'Sheet1 (2)'!$D$69*('Sheet1 (2)'!$D$72-rave_index)/'Sheet1 (2)'!$D$72,IF(shee2!D780='Sheet1 (2)'!$C$70,'Sheet1 (2)'!$D$70*('Sheet1 (2)'!$D$72-rave_index)/'Sheet1 (2)'!$D$72,IF(shee2!D780='Sheet1 (2)'!$C$71,'Sheet1 (2)'!$D$71*('Sheet1 (2)'!$D$72-rave_index)/'Sheet1 (2)'!$D$72)))&lt;0,0,IF(D780='Sheet1 (2)'!$C$69,'Sheet1 (2)'!$D$69*('Sheet1 (2)'!$D$72-rave_index)/'Sheet1 (2)'!$D$72,IF(shee2!D780='Sheet1 (2)'!$C$70,'Sheet1 (2)'!$D$70*('Sheet1 (2)'!$D$72-rave_index)/'Sheet1 (2)'!$D$72,IF(shee2!D780='Sheet1 (2)'!$C$71,'Sheet1 (2)'!$D$71*('Sheet1 (2)'!$D$72-rave_index)/'Sheet1 (2)'!$D$72))))</f>
        <v>0.83333333333333337</v>
      </c>
      <c r="AY780" s="157">
        <f>IF(IF(D780='Sheet1 (2)'!$C$69,'Sheet1 (2)'!$D$69*('Sheet1 (2)'!$D$72-rough_index)/'Sheet1 (2)'!$D$72,IF(shee2!D780='Sheet1 (2)'!$C$70,'Sheet1 (2)'!$D$70*('Sheet1 (2)'!$D$72-rough_index)/'Sheet1 (2)'!$D$72,IF(shee2!D780='Sheet1 (2)'!$C$71,'Sheet1 (2)'!$D$71*('Sheet1 (2)'!$D$72-rough_index)/'Sheet1 (2)'!$D$72)))&lt;0,0,IF(D780='Sheet1 (2)'!$C$69,'Sheet1 (2)'!$D$69*('Sheet1 (2)'!$D$72-rough_index)/'Sheet1 (2)'!$D$72,IF(shee2!D780='Sheet1 (2)'!$C$70,'Sheet1 (2)'!$D$70*('Sheet1 (2)'!$D$72-rough_index)/'Sheet1 (2)'!$D$72,IF(shee2!D780='Sheet1 (2)'!$C$71,'Sheet1 (2)'!$D$71*('Sheet1 (2)'!$D$72-rough_index)/'Sheet1 (2)'!$D$72))))</f>
        <v>2.5</v>
      </c>
      <c r="AZ780" s="159">
        <f>+(AU780*'Sheet1 (2)'!$C$77)+(AV780*'Sheet1 (2)'!$C$78)+(AW780*'Sheet1 (2)'!$C$79)+(AX780*'Sheet1 (2)'!$C$80)+(AY780*'Sheet1 (2)'!$C$81)</f>
        <v>2.708333333333333</v>
      </c>
      <c r="BA780" s="213" t="str">
        <f t="shared" si="25"/>
        <v>Fair</v>
      </c>
      <c r="BE780">
        <f>IF(D780='Sheet1 (2)'!$C$61,'Sheet1 (2)'!$D$61*(counts^2)+'Sheet1 (2)'!$G$61*counts+'Sheet1 (2)'!$J$61,IF(D780='Sheet1 (2)'!$C$62,'Sheet1 (2)'!$D$62*counts+'Sheet1 (2)'!$G$62,IF(D780='Sheet1 (2)'!$C$63,'Sheet1 (2)'!$D$63*counts+'Sheet1 (2)'!$G$63,IF(D780='Sheet1 (2)'!$C$64,'Sheet1 (2)'!$D$64*counts+'Sheet1 (2)'!$G$64))))</f>
        <v>2.0984129299999998</v>
      </c>
    </row>
    <row r="781" spans="1:57" ht="12" customHeight="1">
      <c r="A781" s="145" t="s">
        <v>282</v>
      </c>
      <c r="B781" s="145" t="s">
        <v>76</v>
      </c>
      <c r="C781" s="170">
        <v>921</v>
      </c>
      <c r="D781" s="174" t="s">
        <v>77</v>
      </c>
      <c r="E781" s="171">
        <v>8.1999999999999993</v>
      </c>
      <c r="F781" s="171">
        <v>2.6</v>
      </c>
      <c r="G781" s="171" t="s">
        <v>77</v>
      </c>
      <c r="H781" s="171">
        <v>0.3</v>
      </c>
      <c r="I781" s="171" t="s">
        <v>77</v>
      </c>
      <c r="J781" s="173" t="s">
        <v>80</v>
      </c>
      <c r="K781" s="173" t="s">
        <v>80</v>
      </c>
      <c r="L781" s="169">
        <f>VLOOKUP(CONCATENATE(J781,K781),'Sheet1 (2)'!$J$6:$K$26,2,FALSE)</f>
        <v>0</v>
      </c>
      <c r="M781" s="173" t="s">
        <v>80</v>
      </c>
      <c r="N781" s="173" t="s">
        <v>80</v>
      </c>
      <c r="O781" s="168">
        <f>VLOOKUP(CONCATENATE(M781,N781),'Sheet1 (2)'!$L$6:$M$26,2,FALSE)</f>
        <v>0</v>
      </c>
      <c r="P781" s="173" t="s">
        <v>80</v>
      </c>
      <c r="Q781" s="173" t="s">
        <v>80</v>
      </c>
      <c r="R781" s="168">
        <f>VLOOKUP(CONCATENATE(P781,Q781),'Sheet1 (2)'!$N$6:$O$26,2,FALSE)</f>
        <v>0</v>
      </c>
      <c r="S781" s="173" t="s">
        <v>80</v>
      </c>
      <c r="T781" s="173" t="s">
        <v>80</v>
      </c>
      <c r="U781" s="168">
        <f>VLOOKUP(CONCATENATE(S781,T781),'Sheet1 (2)'!$P$6:$Q$26,2,FALSE)</f>
        <v>0</v>
      </c>
      <c r="V781" s="173" t="s">
        <v>80</v>
      </c>
      <c r="W781" s="173" t="s">
        <v>80</v>
      </c>
      <c r="X781" s="168">
        <f>VLOOKUP(CONCATENATE(V781,W781),'Sheet1 (2)'!$R$6:$S$26,2,FALSE)</f>
        <v>0</v>
      </c>
      <c r="Y781" s="173" t="s">
        <v>80</v>
      </c>
      <c r="Z781" s="173" t="s">
        <v>80</v>
      </c>
      <c r="AA781" s="168">
        <f>VLOOKUP(CONCATENATE(Y781,Z781),'Sheet1 (2)'!$T$6:$U$26,2,FALSE)</f>
        <v>0</v>
      </c>
      <c r="AB781" s="173" t="s">
        <v>80</v>
      </c>
      <c r="AC781" s="173" t="s">
        <v>80</v>
      </c>
      <c r="AD781" s="168">
        <f>VLOOKUP(CONCATENATE(AB781,AC781),'Sheet1 (2)'!$X$6:$Y$26,2,FALSE)</f>
        <v>0</v>
      </c>
      <c r="AE781" s="173" t="s">
        <v>82</v>
      </c>
      <c r="AF781" s="173" t="s">
        <v>81</v>
      </c>
      <c r="AG781" s="168">
        <f>VLOOKUP(CONCATENATE(AE781,AF781),'Sheet1 (2)'!$Z$6:$AA$26,2,FALSE)</f>
        <v>66</v>
      </c>
      <c r="AH781" s="172"/>
      <c r="AI781" s="175"/>
      <c r="AJ781" s="140"/>
      <c r="AK781" s="176" t="s">
        <v>282</v>
      </c>
      <c r="AL781" s="176" t="s">
        <v>76</v>
      </c>
      <c r="AM781" s="170">
        <f t="shared" si="24"/>
        <v>921</v>
      </c>
      <c r="AN781" s="147"/>
      <c r="AO781" s="155"/>
      <c r="AP781" s="156"/>
      <c r="AQ781" s="157">
        <v>1.8298795202</v>
      </c>
      <c r="AR781" s="158"/>
      <c r="AS781" s="145">
        <f>LOOKUP(rufmkm,'Sheet1 (2)'!$V$62:$V$71,'Sheet1 (2)'!$W$62:$W$71)</f>
        <v>20</v>
      </c>
      <c r="AT781" s="140"/>
      <c r="AU781" s="157">
        <f>IF(IF(D781='Sheet1 (2)'!$C$69,'Sheet1 (2)'!$D$69*('Sheet1 (2)'!$D$72-rut_index)/'Sheet1 (2)'!$D$72,IF(shee2!D781='Sheet1 (2)'!$C$70,'Sheet1 (2)'!$D$70*('Sheet1 (2)'!$D$72-rut_index)/'Sheet1 (2)'!$D$72,IF(shee2!D781='Sheet1 (2)'!$C$71,'Sheet1 (2)'!$D$71*('Sheet1 (2)'!$D$72-rut_index)/'Sheet1 (2)'!$D$72)))&lt;0,0,IF(D781='Sheet1 (2)'!$C$69,'Sheet1 (2)'!$D$69*('Sheet1 (2)'!$D$72-rut_index)/'Sheet1 (2)'!$D$72,IF(shee2!D781='Sheet1 (2)'!$C$70,'Sheet1 (2)'!$D$70*('Sheet1 (2)'!$D$72-rut_index)/'Sheet1 (2)'!$D$72,IF(shee2!D781='Sheet1 (2)'!$C$71,'Sheet1 (2)'!$D$71*('Sheet1 (2)'!$D$72-rut_index)/'Sheet1 (2)'!$D$72))))</f>
        <v>5</v>
      </c>
      <c r="AV781" s="157">
        <f>IF(IF(D781='Sheet1 (2)'!$C$69,'Sheet1 (2)'!$D$69*('Sheet1 (2)'!$D$72-crack_s_index)/'Sheet1 (2)'!$D$72,IF(shee2!D781='Sheet1 (2)'!$C$70,'Sheet1 (2)'!$D$70*('Sheet1 (2)'!$D$72-crack_s_index)/'Sheet1 (2)'!$D$72,IF(shee2!D781='Sheet1 (2)'!$C$71,'Sheet1 (2)'!$D$71*('Sheet1 (2)'!$D$72-crack_s_index)/'Sheet1 (2)'!$D$72)))&lt;0,0,IF(D781='Sheet1 (2)'!$C$69,'Sheet1 (2)'!$D$69*('Sheet1 (2)'!$D$72-crack_s_index)/'Sheet1 (2)'!$D$72,IF(shee2!D781='Sheet1 (2)'!$C$70,'Sheet1 (2)'!$D$70*('Sheet1 (2)'!$D$72-crack_s_index)/'Sheet1 (2)'!$D$72,IF(shee2!D781='Sheet1 (2)'!$C$71,'Sheet1 (2)'!$D$71*('Sheet1 (2)'!$D$72-crack_s_index)/'Sheet1 (2)'!$D$72))))</f>
        <v>5</v>
      </c>
      <c r="AW781" s="157">
        <f>IF(IF(D781='Sheet1 (2)'!$C$69,'Sheet1 (2)'!$D$69*('Sheet1 (2)'!$D$72-crack_t_index)/'Sheet1 (2)'!$D$72,IF(shee2!D781='Sheet1 (2)'!$C$70,'Sheet1 (2)'!$D$70*('Sheet1 (2)'!$D$72-crack_t_index)/'Sheet1 (2)'!$D$72,IF(shee2!D781='Sheet1 (2)'!$C$71,'Sheet1 (2)'!$D$71*('Sheet1 (2)'!$D$72-crack_t_index)/'Sheet1 (2)'!$D$72)))&lt;0,0,IF(D781='Sheet1 (2)'!$C$69,'Sheet1 (2)'!$D$69*('Sheet1 (2)'!$D$72-crack_t_index)/'Sheet1 (2)'!$D$72,IF(shee2!D781='Sheet1 (2)'!$C$70,'Sheet1 (2)'!$D$70*('Sheet1 (2)'!$D$72-crack_t_index)/'Sheet1 (2)'!$D$72,IF(shee2!D781='Sheet1 (2)'!$C$71,'Sheet1 (2)'!$D$71*('Sheet1 (2)'!$D$72-crack_t_index)/'Sheet1 (2)'!$D$72))))</f>
        <v>5</v>
      </c>
      <c r="AX781" s="157">
        <f>IF(IF(D781='Sheet1 (2)'!$C$69,'Sheet1 (2)'!$D$69*('Sheet1 (2)'!$D$72-rave_index)/'Sheet1 (2)'!$D$72,IF(shee2!D781='Sheet1 (2)'!$C$70,'Sheet1 (2)'!$D$70*('Sheet1 (2)'!$D$72-rave_index)/'Sheet1 (2)'!$D$72,IF(shee2!D781='Sheet1 (2)'!$C$71,'Sheet1 (2)'!$D$71*('Sheet1 (2)'!$D$72-rave_index)/'Sheet1 (2)'!$D$72)))&lt;0,0,IF(D781='Sheet1 (2)'!$C$69,'Sheet1 (2)'!$D$69*('Sheet1 (2)'!$D$72-rave_index)/'Sheet1 (2)'!$D$72,IF(shee2!D781='Sheet1 (2)'!$C$70,'Sheet1 (2)'!$D$70*('Sheet1 (2)'!$D$72-rave_index)/'Sheet1 (2)'!$D$72,IF(shee2!D781='Sheet1 (2)'!$C$71,'Sheet1 (2)'!$D$71*('Sheet1 (2)'!$D$72-rave_index)/'Sheet1 (2)'!$D$72))))</f>
        <v>5</v>
      </c>
      <c r="AY781" s="157">
        <f>IF(IF(D781='Sheet1 (2)'!$C$69,'Sheet1 (2)'!$D$69*('Sheet1 (2)'!$D$72-rough_index)/'Sheet1 (2)'!$D$72,IF(shee2!D781='Sheet1 (2)'!$C$70,'Sheet1 (2)'!$D$70*('Sheet1 (2)'!$D$72-rough_index)/'Sheet1 (2)'!$D$72,IF(shee2!D781='Sheet1 (2)'!$C$71,'Sheet1 (2)'!$D$71*('Sheet1 (2)'!$D$72-rough_index)/'Sheet1 (2)'!$D$72)))&lt;0,0,IF(D781='Sheet1 (2)'!$C$69,'Sheet1 (2)'!$D$69*('Sheet1 (2)'!$D$72-rough_index)/'Sheet1 (2)'!$D$72,IF(shee2!D781='Sheet1 (2)'!$C$70,'Sheet1 (2)'!$D$70*('Sheet1 (2)'!$D$72-rough_index)/'Sheet1 (2)'!$D$72,IF(shee2!D781='Sheet1 (2)'!$C$71,'Sheet1 (2)'!$D$71*('Sheet1 (2)'!$D$72-rough_index)/'Sheet1 (2)'!$D$72))))</f>
        <v>3.3333333333333335</v>
      </c>
      <c r="AZ781" s="159">
        <f>+(AU781*'Sheet1 (2)'!$C$77)+(AV781*'Sheet1 (2)'!$C$78)+(AW781*'Sheet1 (2)'!$C$79)+(AX781*'Sheet1 (2)'!$C$80)+(AY781*'Sheet1 (2)'!$C$81)</f>
        <v>4.5</v>
      </c>
      <c r="BA781" s="213" t="str">
        <f t="shared" si="25"/>
        <v>Good</v>
      </c>
      <c r="BE781">
        <f>IF(D781='Sheet1 (2)'!$C$61,'Sheet1 (2)'!$D$61*(counts^2)+'Sheet1 (2)'!$G$61*counts+'Sheet1 (2)'!$J$61,IF(D781='Sheet1 (2)'!$C$62,'Sheet1 (2)'!$D$62*counts+'Sheet1 (2)'!$G$62,IF(D781='Sheet1 (2)'!$C$63,'Sheet1 (2)'!$D$63*counts+'Sheet1 (2)'!$G$63,IF(D781='Sheet1 (2)'!$C$64,'Sheet1 (2)'!$D$64*counts+'Sheet1 (2)'!$G$64))))</f>
        <v>2.0984129299999998</v>
      </c>
    </row>
    <row r="782" spans="1:57" ht="12" customHeight="1">
      <c r="A782" s="145" t="s">
        <v>282</v>
      </c>
      <c r="B782" s="145" t="s">
        <v>76</v>
      </c>
      <c r="C782" s="170">
        <v>922</v>
      </c>
      <c r="D782" s="174" t="s">
        <v>77</v>
      </c>
      <c r="E782" s="171">
        <v>8.1999999999999993</v>
      </c>
      <c r="F782" s="171">
        <v>2.6</v>
      </c>
      <c r="G782" s="171" t="s">
        <v>77</v>
      </c>
      <c r="H782" s="171">
        <v>0.3</v>
      </c>
      <c r="I782" s="171" t="s">
        <v>77</v>
      </c>
      <c r="J782" s="173" t="s">
        <v>80</v>
      </c>
      <c r="K782" s="173" t="s">
        <v>80</v>
      </c>
      <c r="L782" s="169">
        <f>VLOOKUP(CONCATENATE(J782,K782),'Sheet1 (2)'!$J$6:$K$26,2,FALSE)</f>
        <v>0</v>
      </c>
      <c r="M782" s="173" t="s">
        <v>80</v>
      </c>
      <c r="N782" s="173" t="s">
        <v>80</v>
      </c>
      <c r="O782" s="168">
        <f>VLOOKUP(CONCATENATE(M782,N782),'Sheet1 (2)'!$L$6:$M$26,2,FALSE)</f>
        <v>0</v>
      </c>
      <c r="P782" s="173" t="s">
        <v>80</v>
      </c>
      <c r="Q782" s="173" t="s">
        <v>80</v>
      </c>
      <c r="R782" s="168">
        <f>VLOOKUP(CONCATENATE(P782,Q782),'Sheet1 (2)'!$N$6:$O$26,2,FALSE)</f>
        <v>0</v>
      </c>
      <c r="S782" s="173" t="s">
        <v>80</v>
      </c>
      <c r="T782" s="173" t="s">
        <v>80</v>
      </c>
      <c r="U782" s="168">
        <f>VLOOKUP(CONCATENATE(S782,T782),'Sheet1 (2)'!$P$6:$Q$26,2,FALSE)</f>
        <v>0</v>
      </c>
      <c r="V782" s="173" t="s">
        <v>80</v>
      </c>
      <c r="W782" s="173" t="s">
        <v>80</v>
      </c>
      <c r="X782" s="168">
        <f>VLOOKUP(CONCATENATE(V782,W782),'Sheet1 (2)'!$R$6:$S$26,2,FALSE)</f>
        <v>0</v>
      </c>
      <c r="Y782" s="173" t="s">
        <v>80</v>
      </c>
      <c r="Z782" s="173" t="s">
        <v>80</v>
      </c>
      <c r="AA782" s="168">
        <f>VLOOKUP(CONCATENATE(Y782,Z782),'Sheet1 (2)'!$T$6:$U$26,2,FALSE)</f>
        <v>0</v>
      </c>
      <c r="AB782" s="173" t="s">
        <v>80</v>
      </c>
      <c r="AC782" s="173" t="s">
        <v>80</v>
      </c>
      <c r="AD782" s="168">
        <f>VLOOKUP(CONCATENATE(AB782,AC782),'Sheet1 (2)'!$X$6:$Y$26,2,FALSE)</f>
        <v>0</v>
      </c>
      <c r="AE782" s="173" t="s">
        <v>82</v>
      </c>
      <c r="AF782" s="173" t="s">
        <v>81</v>
      </c>
      <c r="AG782" s="168">
        <f>VLOOKUP(CONCATENATE(AE782,AF782),'Sheet1 (2)'!$Z$6:$AA$26,2,FALSE)</f>
        <v>66</v>
      </c>
      <c r="AH782" s="172"/>
      <c r="AI782" s="175"/>
      <c r="AJ782" s="140"/>
      <c r="AK782" s="176" t="s">
        <v>282</v>
      </c>
      <c r="AL782" s="176" t="s">
        <v>76</v>
      </c>
      <c r="AM782" s="170">
        <f t="shared" si="24"/>
        <v>922</v>
      </c>
      <c r="AN782" s="147"/>
      <c r="AO782" s="155"/>
      <c r="AP782" s="156"/>
      <c r="AQ782" s="157">
        <v>2.4466811034</v>
      </c>
      <c r="AR782" s="158"/>
      <c r="AS782" s="145">
        <f>LOOKUP(rufmkm,'Sheet1 (2)'!$V$62:$V$71,'Sheet1 (2)'!$W$62:$W$71)</f>
        <v>30</v>
      </c>
      <c r="AT782" s="140"/>
      <c r="AU782" s="157">
        <f>IF(IF(D782='Sheet1 (2)'!$C$69,'Sheet1 (2)'!$D$69*('Sheet1 (2)'!$D$72-rut_index)/'Sheet1 (2)'!$D$72,IF(shee2!D782='Sheet1 (2)'!$C$70,'Sheet1 (2)'!$D$70*('Sheet1 (2)'!$D$72-rut_index)/'Sheet1 (2)'!$D$72,IF(shee2!D782='Sheet1 (2)'!$C$71,'Sheet1 (2)'!$D$71*('Sheet1 (2)'!$D$72-rut_index)/'Sheet1 (2)'!$D$72)))&lt;0,0,IF(D782='Sheet1 (2)'!$C$69,'Sheet1 (2)'!$D$69*('Sheet1 (2)'!$D$72-rut_index)/'Sheet1 (2)'!$D$72,IF(shee2!D782='Sheet1 (2)'!$C$70,'Sheet1 (2)'!$D$70*('Sheet1 (2)'!$D$72-rut_index)/'Sheet1 (2)'!$D$72,IF(shee2!D782='Sheet1 (2)'!$C$71,'Sheet1 (2)'!$D$71*('Sheet1 (2)'!$D$72-rut_index)/'Sheet1 (2)'!$D$72))))</f>
        <v>5</v>
      </c>
      <c r="AV782" s="157">
        <f>IF(IF(D782='Sheet1 (2)'!$C$69,'Sheet1 (2)'!$D$69*('Sheet1 (2)'!$D$72-crack_s_index)/'Sheet1 (2)'!$D$72,IF(shee2!D782='Sheet1 (2)'!$C$70,'Sheet1 (2)'!$D$70*('Sheet1 (2)'!$D$72-crack_s_index)/'Sheet1 (2)'!$D$72,IF(shee2!D782='Sheet1 (2)'!$C$71,'Sheet1 (2)'!$D$71*('Sheet1 (2)'!$D$72-crack_s_index)/'Sheet1 (2)'!$D$72)))&lt;0,0,IF(D782='Sheet1 (2)'!$C$69,'Sheet1 (2)'!$D$69*('Sheet1 (2)'!$D$72-crack_s_index)/'Sheet1 (2)'!$D$72,IF(shee2!D782='Sheet1 (2)'!$C$70,'Sheet1 (2)'!$D$70*('Sheet1 (2)'!$D$72-crack_s_index)/'Sheet1 (2)'!$D$72,IF(shee2!D782='Sheet1 (2)'!$C$71,'Sheet1 (2)'!$D$71*('Sheet1 (2)'!$D$72-crack_s_index)/'Sheet1 (2)'!$D$72))))</f>
        <v>5</v>
      </c>
      <c r="AW782" s="157">
        <f>IF(IF(D782='Sheet1 (2)'!$C$69,'Sheet1 (2)'!$D$69*('Sheet1 (2)'!$D$72-crack_t_index)/'Sheet1 (2)'!$D$72,IF(shee2!D782='Sheet1 (2)'!$C$70,'Sheet1 (2)'!$D$70*('Sheet1 (2)'!$D$72-crack_t_index)/'Sheet1 (2)'!$D$72,IF(shee2!D782='Sheet1 (2)'!$C$71,'Sheet1 (2)'!$D$71*('Sheet1 (2)'!$D$72-crack_t_index)/'Sheet1 (2)'!$D$72)))&lt;0,0,IF(D782='Sheet1 (2)'!$C$69,'Sheet1 (2)'!$D$69*('Sheet1 (2)'!$D$72-crack_t_index)/'Sheet1 (2)'!$D$72,IF(shee2!D782='Sheet1 (2)'!$C$70,'Sheet1 (2)'!$D$70*('Sheet1 (2)'!$D$72-crack_t_index)/'Sheet1 (2)'!$D$72,IF(shee2!D782='Sheet1 (2)'!$C$71,'Sheet1 (2)'!$D$71*('Sheet1 (2)'!$D$72-crack_t_index)/'Sheet1 (2)'!$D$72))))</f>
        <v>5</v>
      </c>
      <c r="AX782" s="157">
        <f>IF(IF(D782='Sheet1 (2)'!$C$69,'Sheet1 (2)'!$D$69*('Sheet1 (2)'!$D$72-rave_index)/'Sheet1 (2)'!$D$72,IF(shee2!D782='Sheet1 (2)'!$C$70,'Sheet1 (2)'!$D$70*('Sheet1 (2)'!$D$72-rave_index)/'Sheet1 (2)'!$D$72,IF(shee2!D782='Sheet1 (2)'!$C$71,'Sheet1 (2)'!$D$71*('Sheet1 (2)'!$D$72-rave_index)/'Sheet1 (2)'!$D$72)))&lt;0,0,IF(D782='Sheet1 (2)'!$C$69,'Sheet1 (2)'!$D$69*('Sheet1 (2)'!$D$72-rave_index)/'Sheet1 (2)'!$D$72,IF(shee2!D782='Sheet1 (2)'!$C$70,'Sheet1 (2)'!$D$70*('Sheet1 (2)'!$D$72-rave_index)/'Sheet1 (2)'!$D$72,IF(shee2!D782='Sheet1 (2)'!$C$71,'Sheet1 (2)'!$D$71*('Sheet1 (2)'!$D$72-rave_index)/'Sheet1 (2)'!$D$72))))</f>
        <v>5</v>
      </c>
      <c r="AY782" s="157">
        <f>IF(IF(D782='Sheet1 (2)'!$C$69,'Sheet1 (2)'!$D$69*('Sheet1 (2)'!$D$72-rough_index)/'Sheet1 (2)'!$D$72,IF(shee2!D782='Sheet1 (2)'!$C$70,'Sheet1 (2)'!$D$70*('Sheet1 (2)'!$D$72-rough_index)/'Sheet1 (2)'!$D$72,IF(shee2!D782='Sheet1 (2)'!$C$71,'Sheet1 (2)'!$D$71*('Sheet1 (2)'!$D$72-rough_index)/'Sheet1 (2)'!$D$72)))&lt;0,0,IF(D782='Sheet1 (2)'!$C$69,'Sheet1 (2)'!$D$69*('Sheet1 (2)'!$D$72-rough_index)/'Sheet1 (2)'!$D$72,IF(shee2!D782='Sheet1 (2)'!$C$70,'Sheet1 (2)'!$D$70*('Sheet1 (2)'!$D$72-rough_index)/'Sheet1 (2)'!$D$72,IF(shee2!D782='Sheet1 (2)'!$C$71,'Sheet1 (2)'!$D$71*('Sheet1 (2)'!$D$72-rough_index)/'Sheet1 (2)'!$D$72))))</f>
        <v>2.5</v>
      </c>
      <c r="AZ782" s="159">
        <f>+(AU782*'Sheet1 (2)'!$C$77)+(AV782*'Sheet1 (2)'!$C$78)+(AW782*'Sheet1 (2)'!$C$79)+(AX782*'Sheet1 (2)'!$C$80)+(AY782*'Sheet1 (2)'!$C$81)</f>
        <v>4.25</v>
      </c>
      <c r="BA782" s="213" t="str">
        <f t="shared" si="25"/>
        <v>Good</v>
      </c>
      <c r="BE782">
        <f>IF(D782='Sheet1 (2)'!$C$61,'Sheet1 (2)'!$D$61*(counts^2)+'Sheet1 (2)'!$G$61*counts+'Sheet1 (2)'!$J$61,IF(D782='Sheet1 (2)'!$C$62,'Sheet1 (2)'!$D$62*counts+'Sheet1 (2)'!$G$62,IF(D782='Sheet1 (2)'!$C$63,'Sheet1 (2)'!$D$63*counts+'Sheet1 (2)'!$G$63,IF(D782='Sheet1 (2)'!$C$64,'Sheet1 (2)'!$D$64*counts+'Sheet1 (2)'!$G$64))))</f>
        <v>2.0984129299999998</v>
      </c>
    </row>
    <row r="783" spans="1:57" ht="12" customHeight="1">
      <c r="A783" s="145" t="s">
        <v>282</v>
      </c>
      <c r="B783" s="145" t="s">
        <v>76</v>
      </c>
      <c r="C783" s="170">
        <v>923</v>
      </c>
      <c r="D783" s="174" t="s">
        <v>77</v>
      </c>
      <c r="E783" s="171">
        <v>8.1999999999999993</v>
      </c>
      <c r="F783" s="171">
        <v>2.6</v>
      </c>
      <c r="G783" s="171" t="s">
        <v>77</v>
      </c>
      <c r="H783" s="171">
        <v>0.3</v>
      </c>
      <c r="I783" s="171" t="s">
        <v>77</v>
      </c>
      <c r="J783" s="173" t="s">
        <v>80</v>
      </c>
      <c r="K783" s="173" t="s">
        <v>80</v>
      </c>
      <c r="L783" s="169">
        <f>VLOOKUP(CONCATENATE(J783,K783),'Sheet1 (2)'!$J$6:$K$26,2,FALSE)</f>
        <v>0</v>
      </c>
      <c r="M783" s="173" t="s">
        <v>83</v>
      </c>
      <c r="N783" s="173" t="s">
        <v>78</v>
      </c>
      <c r="O783" s="168">
        <f>VLOOKUP(CONCATENATE(M783,N783),'Sheet1 (2)'!$L$6:$M$26,2,FALSE)</f>
        <v>7.5</v>
      </c>
      <c r="P783" s="173" t="s">
        <v>80</v>
      </c>
      <c r="Q783" s="173" t="s">
        <v>80</v>
      </c>
      <c r="R783" s="168">
        <f>VLOOKUP(CONCATENATE(P783,Q783),'Sheet1 (2)'!$N$6:$O$26,2,FALSE)</f>
        <v>0</v>
      </c>
      <c r="S783" s="173" t="s">
        <v>80</v>
      </c>
      <c r="T783" s="173" t="s">
        <v>80</v>
      </c>
      <c r="U783" s="168">
        <f>VLOOKUP(CONCATENATE(S783,T783),'Sheet1 (2)'!$P$6:$Q$26,2,FALSE)</f>
        <v>0</v>
      </c>
      <c r="V783" s="173" t="s">
        <v>80</v>
      </c>
      <c r="W783" s="173" t="s">
        <v>80</v>
      </c>
      <c r="X783" s="168">
        <f>VLOOKUP(CONCATENATE(V783,W783),'Sheet1 (2)'!$R$6:$S$26,2,FALSE)</f>
        <v>0</v>
      </c>
      <c r="Y783" s="173" t="s">
        <v>80</v>
      </c>
      <c r="Z783" s="173" t="s">
        <v>80</v>
      </c>
      <c r="AA783" s="168">
        <f>VLOOKUP(CONCATENATE(Y783,Z783),'Sheet1 (2)'!$T$6:$U$26,2,FALSE)</f>
        <v>0</v>
      </c>
      <c r="AB783" s="173" t="s">
        <v>80</v>
      </c>
      <c r="AC783" s="173" t="s">
        <v>80</v>
      </c>
      <c r="AD783" s="168">
        <f>VLOOKUP(CONCATENATE(AB783,AC783),'Sheet1 (2)'!$X$6:$Y$26,2,FALSE)</f>
        <v>0</v>
      </c>
      <c r="AE783" s="173" t="s">
        <v>82</v>
      </c>
      <c r="AF783" s="173" t="s">
        <v>81</v>
      </c>
      <c r="AG783" s="168">
        <f>VLOOKUP(CONCATENATE(AE783,AF783),'Sheet1 (2)'!$Z$6:$AA$26,2,FALSE)</f>
        <v>66</v>
      </c>
      <c r="AH783" s="172"/>
      <c r="AI783" s="175"/>
      <c r="AJ783" s="140"/>
      <c r="AK783" s="176" t="s">
        <v>282</v>
      </c>
      <c r="AL783" s="176" t="s">
        <v>76</v>
      </c>
      <c r="AM783" s="170">
        <f t="shared" si="24"/>
        <v>923</v>
      </c>
      <c r="AN783" s="147"/>
      <c r="AO783" s="155"/>
      <c r="AP783" s="156"/>
      <c r="AQ783" s="157">
        <v>7.5149713371999995</v>
      </c>
      <c r="AR783" s="158"/>
      <c r="AS783" s="145">
        <f>LOOKUP(rufmkm,'Sheet1 (2)'!$V$62:$V$71,'Sheet1 (2)'!$W$62:$W$71)</f>
        <v>80</v>
      </c>
      <c r="AT783" s="140"/>
      <c r="AU783" s="157">
        <f>IF(IF(D783='Sheet1 (2)'!$C$69,'Sheet1 (2)'!$D$69*('Sheet1 (2)'!$D$72-rut_index)/'Sheet1 (2)'!$D$72,IF(shee2!D783='Sheet1 (2)'!$C$70,'Sheet1 (2)'!$D$70*('Sheet1 (2)'!$D$72-rut_index)/'Sheet1 (2)'!$D$72,IF(shee2!D783='Sheet1 (2)'!$C$71,'Sheet1 (2)'!$D$71*('Sheet1 (2)'!$D$72-rut_index)/'Sheet1 (2)'!$D$72)))&lt;0,0,IF(D783='Sheet1 (2)'!$C$69,'Sheet1 (2)'!$D$69*('Sheet1 (2)'!$D$72-rut_index)/'Sheet1 (2)'!$D$72,IF(shee2!D783='Sheet1 (2)'!$C$70,'Sheet1 (2)'!$D$70*('Sheet1 (2)'!$D$72-rut_index)/'Sheet1 (2)'!$D$72,IF(shee2!D783='Sheet1 (2)'!$C$71,'Sheet1 (2)'!$D$71*('Sheet1 (2)'!$D$72-rut_index)/'Sheet1 (2)'!$D$72))))</f>
        <v>5</v>
      </c>
      <c r="AV783" s="157">
        <f>IF(IF(D783='Sheet1 (2)'!$C$69,'Sheet1 (2)'!$D$69*('Sheet1 (2)'!$D$72-crack_s_index)/'Sheet1 (2)'!$D$72,IF(shee2!D783='Sheet1 (2)'!$C$70,'Sheet1 (2)'!$D$70*('Sheet1 (2)'!$D$72-crack_s_index)/'Sheet1 (2)'!$D$72,IF(shee2!D783='Sheet1 (2)'!$C$71,'Sheet1 (2)'!$D$71*('Sheet1 (2)'!$D$72-crack_s_index)/'Sheet1 (2)'!$D$72)))&lt;0,0,IF(D783='Sheet1 (2)'!$C$69,'Sheet1 (2)'!$D$69*('Sheet1 (2)'!$D$72-crack_s_index)/'Sheet1 (2)'!$D$72,IF(shee2!D783='Sheet1 (2)'!$C$70,'Sheet1 (2)'!$D$70*('Sheet1 (2)'!$D$72-crack_s_index)/'Sheet1 (2)'!$D$72,IF(shee2!D783='Sheet1 (2)'!$C$71,'Sheet1 (2)'!$D$71*('Sheet1 (2)'!$D$72-crack_s_index)/'Sheet1 (2)'!$D$72))))</f>
        <v>4.375</v>
      </c>
      <c r="AW783" s="157">
        <f>IF(IF(D783='Sheet1 (2)'!$C$69,'Sheet1 (2)'!$D$69*('Sheet1 (2)'!$D$72-crack_t_index)/'Sheet1 (2)'!$D$72,IF(shee2!D783='Sheet1 (2)'!$C$70,'Sheet1 (2)'!$D$70*('Sheet1 (2)'!$D$72-crack_t_index)/'Sheet1 (2)'!$D$72,IF(shee2!D783='Sheet1 (2)'!$C$71,'Sheet1 (2)'!$D$71*('Sheet1 (2)'!$D$72-crack_t_index)/'Sheet1 (2)'!$D$72)))&lt;0,0,IF(D783='Sheet1 (2)'!$C$69,'Sheet1 (2)'!$D$69*('Sheet1 (2)'!$D$72-crack_t_index)/'Sheet1 (2)'!$D$72,IF(shee2!D783='Sheet1 (2)'!$C$70,'Sheet1 (2)'!$D$70*('Sheet1 (2)'!$D$72-crack_t_index)/'Sheet1 (2)'!$D$72,IF(shee2!D783='Sheet1 (2)'!$C$71,'Sheet1 (2)'!$D$71*('Sheet1 (2)'!$D$72-crack_t_index)/'Sheet1 (2)'!$D$72))))</f>
        <v>5</v>
      </c>
      <c r="AX783" s="157">
        <f>IF(IF(D783='Sheet1 (2)'!$C$69,'Sheet1 (2)'!$D$69*('Sheet1 (2)'!$D$72-rave_index)/'Sheet1 (2)'!$D$72,IF(shee2!D783='Sheet1 (2)'!$C$70,'Sheet1 (2)'!$D$70*('Sheet1 (2)'!$D$72-rave_index)/'Sheet1 (2)'!$D$72,IF(shee2!D783='Sheet1 (2)'!$C$71,'Sheet1 (2)'!$D$71*('Sheet1 (2)'!$D$72-rave_index)/'Sheet1 (2)'!$D$72)))&lt;0,0,IF(D783='Sheet1 (2)'!$C$69,'Sheet1 (2)'!$D$69*('Sheet1 (2)'!$D$72-rave_index)/'Sheet1 (2)'!$D$72,IF(shee2!D783='Sheet1 (2)'!$C$70,'Sheet1 (2)'!$D$70*('Sheet1 (2)'!$D$72-rave_index)/'Sheet1 (2)'!$D$72,IF(shee2!D783='Sheet1 (2)'!$C$71,'Sheet1 (2)'!$D$71*('Sheet1 (2)'!$D$72-rave_index)/'Sheet1 (2)'!$D$72))))</f>
        <v>5</v>
      </c>
      <c r="AY783" s="157">
        <f>IF(IF(D783='Sheet1 (2)'!$C$69,'Sheet1 (2)'!$D$69*('Sheet1 (2)'!$D$72-rough_index)/'Sheet1 (2)'!$D$72,IF(shee2!D783='Sheet1 (2)'!$C$70,'Sheet1 (2)'!$D$70*('Sheet1 (2)'!$D$72-rough_index)/'Sheet1 (2)'!$D$72,IF(shee2!D783='Sheet1 (2)'!$C$71,'Sheet1 (2)'!$D$71*('Sheet1 (2)'!$D$72-rough_index)/'Sheet1 (2)'!$D$72)))&lt;0,0,IF(D783='Sheet1 (2)'!$C$69,'Sheet1 (2)'!$D$69*('Sheet1 (2)'!$D$72-rough_index)/'Sheet1 (2)'!$D$72,IF(shee2!D783='Sheet1 (2)'!$C$70,'Sheet1 (2)'!$D$70*('Sheet1 (2)'!$D$72-rough_index)/'Sheet1 (2)'!$D$72,IF(shee2!D783='Sheet1 (2)'!$C$71,'Sheet1 (2)'!$D$71*('Sheet1 (2)'!$D$72-rough_index)/'Sheet1 (2)'!$D$72))))</f>
        <v>0</v>
      </c>
      <c r="AZ783" s="159">
        <f>+(AU783*'Sheet1 (2)'!$C$77)+(AV783*'Sheet1 (2)'!$C$78)+(AW783*'Sheet1 (2)'!$C$79)+(AX783*'Sheet1 (2)'!$C$80)+(AY783*'Sheet1 (2)'!$C$81)</f>
        <v>3.2750000000000004</v>
      </c>
      <c r="BA783" s="213" t="str">
        <f t="shared" si="25"/>
        <v>Fair</v>
      </c>
      <c r="BE783">
        <f>IF(D783='Sheet1 (2)'!$C$61,'Sheet1 (2)'!$D$61*(counts^2)+'Sheet1 (2)'!$G$61*counts+'Sheet1 (2)'!$J$61,IF(D783='Sheet1 (2)'!$C$62,'Sheet1 (2)'!$D$62*counts+'Sheet1 (2)'!$G$62,IF(D783='Sheet1 (2)'!$C$63,'Sheet1 (2)'!$D$63*counts+'Sheet1 (2)'!$G$63,IF(D783='Sheet1 (2)'!$C$64,'Sheet1 (2)'!$D$64*counts+'Sheet1 (2)'!$G$64))))</f>
        <v>2.0984129299999998</v>
      </c>
    </row>
    <row r="784" spans="1:57" ht="12" customHeight="1">
      <c r="A784" s="145" t="s">
        <v>282</v>
      </c>
      <c r="B784" s="145" t="s">
        <v>76</v>
      </c>
      <c r="C784" s="170">
        <v>924</v>
      </c>
      <c r="D784" s="174" t="s">
        <v>77</v>
      </c>
      <c r="E784" s="171">
        <v>8.1999999999999993</v>
      </c>
      <c r="F784" s="171">
        <v>2.6</v>
      </c>
      <c r="G784" s="171" t="s">
        <v>77</v>
      </c>
      <c r="H784" s="171">
        <v>0.3</v>
      </c>
      <c r="I784" s="171" t="s">
        <v>77</v>
      </c>
      <c r="J784" s="173" t="s">
        <v>80</v>
      </c>
      <c r="K784" s="173" t="s">
        <v>80</v>
      </c>
      <c r="L784" s="169">
        <f>VLOOKUP(CONCATENATE(J784,K784),'Sheet1 (2)'!$J$6:$K$26,2,FALSE)</f>
        <v>0</v>
      </c>
      <c r="M784" s="173" t="s">
        <v>83</v>
      </c>
      <c r="N784" s="173" t="s">
        <v>78</v>
      </c>
      <c r="O784" s="168">
        <f>VLOOKUP(CONCATENATE(M784,N784),'Sheet1 (2)'!$L$6:$M$26,2,FALSE)</f>
        <v>7.5</v>
      </c>
      <c r="P784" s="173" t="s">
        <v>80</v>
      </c>
      <c r="Q784" s="173" t="s">
        <v>80</v>
      </c>
      <c r="R784" s="168">
        <f>VLOOKUP(CONCATENATE(P784,Q784),'Sheet1 (2)'!$N$6:$O$26,2,FALSE)</f>
        <v>0</v>
      </c>
      <c r="S784" s="173" t="s">
        <v>80</v>
      </c>
      <c r="T784" s="173" t="s">
        <v>80</v>
      </c>
      <c r="U784" s="168">
        <f>VLOOKUP(CONCATENATE(S784,T784),'Sheet1 (2)'!$P$6:$Q$26,2,FALSE)</f>
        <v>0</v>
      </c>
      <c r="V784" s="173" t="s">
        <v>80</v>
      </c>
      <c r="W784" s="173" t="s">
        <v>80</v>
      </c>
      <c r="X784" s="168">
        <f>VLOOKUP(CONCATENATE(V784,W784),'Sheet1 (2)'!$R$6:$S$26,2,FALSE)</f>
        <v>0</v>
      </c>
      <c r="Y784" s="173" t="s">
        <v>80</v>
      </c>
      <c r="Z784" s="173" t="s">
        <v>80</v>
      </c>
      <c r="AA784" s="168">
        <f>VLOOKUP(CONCATENATE(Y784,Z784),'Sheet1 (2)'!$T$6:$U$26,2,FALSE)</f>
        <v>0</v>
      </c>
      <c r="AB784" s="173" t="s">
        <v>80</v>
      </c>
      <c r="AC784" s="173" t="s">
        <v>80</v>
      </c>
      <c r="AD784" s="168">
        <f>VLOOKUP(CONCATENATE(AB784,AC784),'Sheet1 (2)'!$X$6:$Y$26,2,FALSE)</f>
        <v>0</v>
      </c>
      <c r="AE784" s="173" t="s">
        <v>82</v>
      </c>
      <c r="AF784" s="173" t="s">
        <v>81</v>
      </c>
      <c r="AG784" s="168">
        <f>VLOOKUP(CONCATENATE(AE784,AF784),'Sheet1 (2)'!$Z$6:$AA$26,2,FALSE)</f>
        <v>66</v>
      </c>
      <c r="AH784" s="172"/>
      <c r="AI784" s="175"/>
      <c r="AJ784" s="140"/>
      <c r="AK784" s="176" t="s">
        <v>282</v>
      </c>
      <c r="AL784" s="176" t="s">
        <v>76</v>
      </c>
      <c r="AM784" s="170">
        <f t="shared" si="24"/>
        <v>924</v>
      </c>
      <c r="AN784" s="147"/>
      <c r="AO784" s="155"/>
      <c r="AP784" s="156"/>
      <c r="AQ784" s="157">
        <v>2.1907298572</v>
      </c>
      <c r="AR784" s="158"/>
      <c r="AS784" s="145">
        <f>LOOKUP(rufmkm,'Sheet1 (2)'!$V$62:$V$71,'Sheet1 (2)'!$W$62:$W$71)</f>
        <v>30</v>
      </c>
      <c r="AT784" s="140"/>
      <c r="AU784" s="157">
        <f>IF(IF(D784='Sheet1 (2)'!$C$69,'Sheet1 (2)'!$D$69*('Sheet1 (2)'!$D$72-rut_index)/'Sheet1 (2)'!$D$72,IF(shee2!D784='Sheet1 (2)'!$C$70,'Sheet1 (2)'!$D$70*('Sheet1 (2)'!$D$72-rut_index)/'Sheet1 (2)'!$D$72,IF(shee2!D784='Sheet1 (2)'!$C$71,'Sheet1 (2)'!$D$71*('Sheet1 (2)'!$D$72-rut_index)/'Sheet1 (2)'!$D$72)))&lt;0,0,IF(D784='Sheet1 (2)'!$C$69,'Sheet1 (2)'!$D$69*('Sheet1 (2)'!$D$72-rut_index)/'Sheet1 (2)'!$D$72,IF(shee2!D784='Sheet1 (2)'!$C$70,'Sheet1 (2)'!$D$70*('Sheet1 (2)'!$D$72-rut_index)/'Sheet1 (2)'!$D$72,IF(shee2!D784='Sheet1 (2)'!$C$71,'Sheet1 (2)'!$D$71*('Sheet1 (2)'!$D$72-rut_index)/'Sheet1 (2)'!$D$72))))</f>
        <v>5</v>
      </c>
      <c r="AV784" s="157">
        <f>IF(IF(D784='Sheet1 (2)'!$C$69,'Sheet1 (2)'!$D$69*('Sheet1 (2)'!$D$72-crack_s_index)/'Sheet1 (2)'!$D$72,IF(shee2!D784='Sheet1 (2)'!$C$70,'Sheet1 (2)'!$D$70*('Sheet1 (2)'!$D$72-crack_s_index)/'Sheet1 (2)'!$D$72,IF(shee2!D784='Sheet1 (2)'!$C$71,'Sheet1 (2)'!$D$71*('Sheet1 (2)'!$D$72-crack_s_index)/'Sheet1 (2)'!$D$72)))&lt;0,0,IF(D784='Sheet1 (2)'!$C$69,'Sheet1 (2)'!$D$69*('Sheet1 (2)'!$D$72-crack_s_index)/'Sheet1 (2)'!$D$72,IF(shee2!D784='Sheet1 (2)'!$C$70,'Sheet1 (2)'!$D$70*('Sheet1 (2)'!$D$72-crack_s_index)/'Sheet1 (2)'!$D$72,IF(shee2!D784='Sheet1 (2)'!$C$71,'Sheet1 (2)'!$D$71*('Sheet1 (2)'!$D$72-crack_s_index)/'Sheet1 (2)'!$D$72))))</f>
        <v>4.375</v>
      </c>
      <c r="AW784" s="157">
        <f>IF(IF(D784='Sheet1 (2)'!$C$69,'Sheet1 (2)'!$D$69*('Sheet1 (2)'!$D$72-crack_t_index)/'Sheet1 (2)'!$D$72,IF(shee2!D784='Sheet1 (2)'!$C$70,'Sheet1 (2)'!$D$70*('Sheet1 (2)'!$D$72-crack_t_index)/'Sheet1 (2)'!$D$72,IF(shee2!D784='Sheet1 (2)'!$C$71,'Sheet1 (2)'!$D$71*('Sheet1 (2)'!$D$72-crack_t_index)/'Sheet1 (2)'!$D$72)))&lt;0,0,IF(D784='Sheet1 (2)'!$C$69,'Sheet1 (2)'!$D$69*('Sheet1 (2)'!$D$72-crack_t_index)/'Sheet1 (2)'!$D$72,IF(shee2!D784='Sheet1 (2)'!$C$70,'Sheet1 (2)'!$D$70*('Sheet1 (2)'!$D$72-crack_t_index)/'Sheet1 (2)'!$D$72,IF(shee2!D784='Sheet1 (2)'!$C$71,'Sheet1 (2)'!$D$71*('Sheet1 (2)'!$D$72-crack_t_index)/'Sheet1 (2)'!$D$72))))</f>
        <v>5</v>
      </c>
      <c r="AX784" s="157">
        <f>IF(IF(D784='Sheet1 (2)'!$C$69,'Sheet1 (2)'!$D$69*('Sheet1 (2)'!$D$72-rave_index)/'Sheet1 (2)'!$D$72,IF(shee2!D784='Sheet1 (2)'!$C$70,'Sheet1 (2)'!$D$70*('Sheet1 (2)'!$D$72-rave_index)/'Sheet1 (2)'!$D$72,IF(shee2!D784='Sheet1 (2)'!$C$71,'Sheet1 (2)'!$D$71*('Sheet1 (2)'!$D$72-rave_index)/'Sheet1 (2)'!$D$72)))&lt;0,0,IF(D784='Sheet1 (2)'!$C$69,'Sheet1 (2)'!$D$69*('Sheet1 (2)'!$D$72-rave_index)/'Sheet1 (2)'!$D$72,IF(shee2!D784='Sheet1 (2)'!$C$70,'Sheet1 (2)'!$D$70*('Sheet1 (2)'!$D$72-rave_index)/'Sheet1 (2)'!$D$72,IF(shee2!D784='Sheet1 (2)'!$C$71,'Sheet1 (2)'!$D$71*('Sheet1 (2)'!$D$72-rave_index)/'Sheet1 (2)'!$D$72))))</f>
        <v>5</v>
      </c>
      <c r="AY784" s="157">
        <f>IF(IF(D784='Sheet1 (2)'!$C$69,'Sheet1 (2)'!$D$69*('Sheet1 (2)'!$D$72-rough_index)/'Sheet1 (2)'!$D$72,IF(shee2!D784='Sheet1 (2)'!$C$70,'Sheet1 (2)'!$D$70*('Sheet1 (2)'!$D$72-rough_index)/'Sheet1 (2)'!$D$72,IF(shee2!D784='Sheet1 (2)'!$C$71,'Sheet1 (2)'!$D$71*('Sheet1 (2)'!$D$72-rough_index)/'Sheet1 (2)'!$D$72)))&lt;0,0,IF(D784='Sheet1 (2)'!$C$69,'Sheet1 (2)'!$D$69*('Sheet1 (2)'!$D$72-rough_index)/'Sheet1 (2)'!$D$72,IF(shee2!D784='Sheet1 (2)'!$C$70,'Sheet1 (2)'!$D$70*('Sheet1 (2)'!$D$72-rough_index)/'Sheet1 (2)'!$D$72,IF(shee2!D784='Sheet1 (2)'!$C$71,'Sheet1 (2)'!$D$71*('Sheet1 (2)'!$D$72-rough_index)/'Sheet1 (2)'!$D$72))))</f>
        <v>2.5</v>
      </c>
      <c r="AZ784" s="159">
        <f>+(AU784*'Sheet1 (2)'!$C$77)+(AV784*'Sheet1 (2)'!$C$78)+(AW784*'Sheet1 (2)'!$C$79)+(AX784*'Sheet1 (2)'!$C$80)+(AY784*'Sheet1 (2)'!$C$81)</f>
        <v>4.0250000000000004</v>
      </c>
      <c r="BA784" s="213" t="str">
        <f t="shared" si="25"/>
        <v>Good</v>
      </c>
      <c r="BE784">
        <f>IF(D784='Sheet1 (2)'!$C$61,'Sheet1 (2)'!$D$61*(counts^2)+'Sheet1 (2)'!$G$61*counts+'Sheet1 (2)'!$J$61,IF(D784='Sheet1 (2)'!$C$62,'Sheet1 (2)'!$D$62*counts+'Sheet1 (2)'!$G$62,IF(D784='Sheet1 (2)'!$C$63,'Sheet1 (2)'!$D$63*counts+'Sheet1 (2)'!$G$63,IF(D784='Sheet1 (2)'!$C$64,'Sheet1 (2)'!$D$64*counts+'Sheet1 (2)'!$G$64))))</f>
        <v>2.0984129299999998</v>
      </c>
    </row>
    <row r="785" spans="1:57" ht="12" customHeight="1">
      <c r="A785" s="145" t="s">
        <v>282</v>
      </c>
      <c r="B785" s="145" t="s">
        <v>76</v>
      </c>
      <c r="C785" s="170">
        <v>925</v>
      </c>
      <c r="D785" s="174" t="s">
        <v>77</v>
      </c>
      <c r="E785" s="171">
        <v>8.1999999999999993</v>
      </c>
      <c r="F785" s="171">
        <v>2.6</v>
      </c>
      <c r="G785" s="171" t="s">
        <v>77</v>
      </c>
      <c r="H785" s="171">
        <v>0.3</v>
      </c>
      <c r="I785" s="171" t="s">
        <v>77</v>
      </c>
      <c r="J785" s="173" t="s">
        <v>80</v>
      </c>
      <c r="K785" s="173" t="s">
        <v>80</v>
      </c>
      <c r="L785" s="169">
        <f>VLOOKUP(CONCATENATE(J785,K785),'Sheet1 (2)'!$J$6:$K$26,2,FALSE)</f>
        <v>0</v>
      </c>
      <c r="M785" s="173" t="s">
        <v>83</v>
      </c>
      <c r="N785" s="173" t="s">
        <v>78</v>
      </c>
      <c r="O785" s="168">
        <f>VLOOKUP(CONCATENATE(M785,N785),'Sheet1 (2)'!$L$6:$M$26,2,FALSE)</f>
        <v>7.5</v>
      </c>
      <c r="P785" s="173" t="s">
        <v>80</v>
      </c>
      <c r="Q785" s="173" t="s">
        <v>80</v>
      </c>
      <c r="R785" s="168">
        <f>VLOOKUP(CONCATENATE(P785,Q785),'Sheet1 (2)'!$N$6:$O$26,2,FALSE)</f>
        <v>0</v>
      </c>
      <c r="S785" s="173" t="s">
        <v>80</v>
      </c>
      <c r="T785" s="173" t="s">
        <v>80</v>
      </c>
      <c r="U785" s="168">
        <f>VLOOKUP(CONCATENATE(S785,T785),'Sheet1 (2)'!$P$6:$Q$26,2,FALSE)</f>
        <v>0</v>
      </c>
      <c r="V785" s="173" t="s">
        <v>80</v>
      </c>
      <c r="W785" s="173" t="s">
        <v>80</v>
      </c>
      <c r="X785" s="168">
        <f>VLOOKUP(CONCATENATE(V785,W785),'Sheet1 (2)'!$R$6:$S$26,2,FALSE)</f>
        <v>0</v>
      </c>
      <c r="Y785" s="173" t="s">
        <v>80</v>
      </c>
      <c r="Z785" s="173" t="s">
        <v>80</v>
      </c>
      <c r="AA785" s="168">
        <f>VLOOKUP(CONCATENATE(Y785,Z785),'Sheet1 (2)'!$T$6:$U$26,2,FALSE)</f>
        <v>0</v>
      </c>
      <c r="AB785" s="173" t="s">
        <v>80</v>
      </c>
      <c r="AC785" s="173" t="s">
        <v>80</v>
      </c>
      <c r="AD785" s="168">
        <f>VLOOKUP(CONCATENATE(AB785,AC785),'Sheet1 (2)'!$X$6:$Y$26,2,FALSE)</f>
        <v>0</v>
      </c>
      <c r="AE785" s="173" t="s">
        <v>82</v>
      </c>
      <c r="AF785" s="173" t="s">
        <v>81</v>
      </c>
      <c r="AG785" s="168">
        <f>VLOOKUP(CONCATENATE(AE785,AF785),'Sheet1 (2)'!$Z$6:$AA$26,2,FALSE)</f>
        <v>66</v>
      </c>
      <c r="AH785" s="172"/>
      <c r="AI785" s="175"/>
      <c r="AJ785" s="140"/>
      <c r="AK785" s="176" t="s">
        <v>282</v>
      </c>
      <c r="AL785" s="176" t="s">
        <v>76</v>
      </c>
      <c r="AM785" s="170">
        <f t="shared" si="24"/>
        <v>925</v>
      </c>
      <c r="AN785" s="147"/>
      <c r="AO785" s="155"/>
      <c r="AP785" s="156"/>
      <c r="AQ785" s="157">
        <v>3.0789973954000005</v>
      </c>
      <c r="AR785" s="158"/>
      <c r="AS785" s="145">
        <f>LOOKUP(rufmkm,'Sheet1 (2)'!$V$62:$V$71,'Sheet1 (2)'!$W$62:$W$71)</f>
        <v>40</v>
      </c>
      <c r="AT785" s="140"/>
      <c r="AU785" s="157">
        <f>IF(IF(D785='Sheet1 (2)'!$C$69,'Sheet1 (2)'!$D$69*('Sheet1 (2)'!$D$72-rut_index)/'Sheet1 (2)'!$D$72,IF(shee2!D785='Sheet1 (2)'!$C$70,'Sheet1 (2)'!$D$70*('Sheet1 (2)'!$D$72-rut_index)/'Sheet1 (2)'!$D$72,IF(shee2!D785='Sheet1 (2)'!$C$71,'Sheet1 (2)'!$D$71*('Sheet1 (2)'!$D$72-rut_index)/'Sheet1 (2)'!$D$72)))&lt;0,0,IF(D785='Sheet1 (2)'!$C$69,'Sheet1 (2)'!$D$69*('Sheet1 (2)'!$D$72-rut_index)/'Sheet1 (2)'!$D$72,IF(shee2!D785='Sheet1 (2)'!$C$70,'Sheet1 (2)'!$D$70*('Sheet1 (2)'!$D$72-rut_index)/'Sheet1 (2)'!$D$72,IF(shee2!D785='Sheet1 (2)'!$C$71,'Sheet1 (2)'!$D$71*('Sheet1 (2)'!$D$72-rut_index)/'Sheet1 (2)'!$D$72))))</f>
        <v>5</v>
      </c>
      <c r="AV785" s="157">
        <f>IF(IF(D785='Sheet1 (2)'!$C$69,'Sheet1 (2)'!$D$69*('Sheet1 (2)'!$D$72-crack_s_index)/'Sheet1 (2)'!$D$72,IF(shee2!D785='Sheet1 (2)'!$C$70,'Sheet1 (2)'!$D$70*('Sheet1 (2)'!$D$72-crack_s_index)/'Sheet1 (2)'!$D$72,IF(shee2!D785='Sheet1 (2)'!$C$71,'Sheet1 (2)'!$D$71*('Sheet1 (2)'!$D$72-crack_s_index)/'Sheet1 (2)'!$D$72)))&lt;0,0,IF(D785='Sheet1 (2)'!$C$69,'Sheet1 (2)'!$D$69*('Sheet1 (2)'!$D$72-crack_s_index)/'Sheet1 (2)'!$D$72,IF(shee2!D785='Sheet1 (2)'!$C$70,'Sheet1 (2)'!$D$70*('Sheet1 (2)'!$D$72-crack_s_index)/'Sheet1 (2)'!$D$72,IF(shee2!D785='Sheet1 (2)'!$C$71,'Sheet1 (2)'!$D$71*('Sheet1 (2)'!$D$72-crack_s_index)/'Sheet1 (2)'!$D$72))))</f>
        <v>4.375</v>
      </c>
      <c r="AW785" s="157">
        <f>IF(IF(D785='Sheet1 (2)'!$C$69,'Sheet1 (2)'!$D$69*('Sheet1 (2)'!$D$72-crack_t_index)/'Sheet1 (2)'!$D$72,IF(shee2!D785='Sheet1 (2)'!$C$70,'Sheet1 (2)'!$D$70*('Sheet1 (2)'!$D$72-crack_t_index)/'Sheet1 (2)'!$D$72,IF(shee2!D785='Sheet1 (2)'!$C$71,'Sheet1 (2)'!$D$71*('Sheet1 (2)'!$D$72-crack_t_index)/'Sheet1 (2)'!$D$72)))&lt;0,0,IF(D785='Sheet1 (2)'!$C$69,'Sheet1 (2)'!$D$69*('Sheet1 (2)'!$D$72-crack_t_index)/'Sheet1 (2)'!$D$72,IF(shee2!D785='Sheet1 (2)'!$C$70,'Sheet1 (2)'!$D$70*('Sheet1 (2)'!$D$72-crack_t_index)/'Sheet1 (2)'!$D$72,IF(shee2!D785='Sheet1 (2)'!$C$71,'Sheet1 (2)'!$D$71*('Sheet1 (2)'!$D$72-crack_t_index)/'Sheet1 (2)'!$D$72))))</f>
        <v>5</v>
      </c>
      <c r="AX785" s="157">
        <f>IF(IF(D785='Sheet1 (2)'!$C$69,'Sheet1 (2)'!$D$69*('Sheet1 (2)'!$D$72-rave_index)/'Sheet1 (2)'!$D$72,IF(shee2!D785='Sheet1 (2)'!$C$70,'Sheet1 (2)'!$D$70*('Sheet1 (2)'!$D$72-rave_index)/'Sheet1 (2)'!$D$72,IF(shee2!D785='Sheet1 (2)'!$C$71,'Sheet1 (2)'!$D$71*('Sheet1 (2)'!$D$72-rave_index)/'Sheet1 (2)'!$D$72)))&lt;0,0,IF(D785='Sheet1 (2)'!$C$69,'Sheet1 (2)'!$D$69*('Sheet1 (2)'!$D$72-rave_index)/'Sheet1 (2)'!$D$72,IF(shee2!D785='Sheet1 (2)'!$C$70,'Sheet1 (2)'!$D$70*('Sheet1 (2)'!$D$72-rave_index)/'Sheet1 (2)'!$D$72,IF(shee2!D785='Sheet1 (2)'!$C$71,'Sheet1 (2)'!$D$71*('Sheet1 (2)'!$D$72-rave_index)/'Sheet1 (2)'!$D$72))))</f>
        <v>5</v>
      </c>
      <c r="AY785" s="157">
        <f>IF(IF(D785='Sheet1 (2)'!$C$69,'Sheet1 (2)'!$D$69*('Sheet1 (2)'!$D$72-rough_index)/'Sheet1 (2)'!$D$72,IF(shee2!D785='Sheet1 (2)'!$C$70,'Sheet1 (2)'!$D$70*('Sheet1 (2)'!$D$72-rough_index)/'Sheet1 (2)'!$D$72,IF(shee2!D785='Sheet1 (2)'!$C$71,'Sheet1 (2)'!$D$71*('Sheet1 (2)'!$D$72-rough_index)/'Sheet1 (2)'!$D$72)))&lt;0,0,IF(D785='Sheet1 (2)'!$C$69,'Sheet1 (2)'!$D$69*('Sheet1 (2)'!$D$72-rough_index)/'Sheet1 (2)'!$D$72,IF(shee2!D785='Sheet1 (2)'!$C$70,'Sheet1 (2)'!$D$70*('Sheet1 (2)'!$D$72-rough_index)/'Sheet1 (2)'!$D$72,IF(shee2!D785='Sheet1 (2)'!$C$71,'Sheet1 (2)'!$D$71*('Sheet1 (2)'!$D$72-rough_index)/'Sheet1 (2)'!$D$72))))</f>
        <v>1.6666666666666667</v>
      </c>
      <c r="AZ785" s="159">
        <f>+(AU785*'Sheet1 (2)'!$C$77)+(AV785*'Sheet1 (2)'!$C$78)+(AW785*'Sheet1 (2)'!$C$79)+(AX785*'Sheet1 (2)'!$C$80)+(AY785*'Sheet1 (2)'!$C$81)</f>
        <v>3.7750000000000004</v>
      </c>
      <c r="BA785" s="213" t="str">
        <f t="shared" si="25"/>
        <v>Fair</v>
      </c>
      <c r="BE785">
        <f>IF(D785='Sheet1 (2)'!$C$61,'Sheet1 (2)'!$D$61*(counts^2)+'Sheet1 (2)'!$G$61*counts+'Sheet1 (2)'!$J$61,IF(D785='Sheet1 (2)'!$C$62,'Sheet1 (2)'!$D$62*counts+'Sheet1 (2)'!$G$62,IF(D785='Sheet1 (2)'!$C$63,'Sheet1 (2)'!$D$63*counts+'Sheet1 (2)'!$G$63,IF(D785='Sheet1 (2)'!$C$64,'Sheet1 (2)'!$D$64*counts+'Sheet1 (2)'!$G$64))))</f>
        <v>2.0984129299999998</v>
      </c>
    </row>
    <row r="786" spans="1:57" ht="12" customHeight="1">
      <c r="A786" s="145" t="s">
        <v>282</v>
      </c>
      <c r="B786" s="145" t="s">
        <v>76</v>
      </c>
      <c r="C786" s="170">
        <v>926</v>
      </c>
      <c r="D786" s="174" t="s">
        <v>77</v>
      </c>
      <c r="E786" s="171">
        <v>8.1999999999999993</v>
      </c>
      <c r="F786" s="171">
        <v>2.6</v>
      </c>
      <c r="G786" s="171" t="s">
        <v>77</v>
      </c>
      <c r="H786" s="171">
        <v>0.3</v>
      </c>
      <c r="I786" s="171" t="s">
        <v>77</v>
      </c>
      <c r="J786" s="173" t="s">
        <v>80</v>
      </c>
      <c r="K786" s="173" t="s">
        <v>80</v>
      </c>
      <c r="L786" s="169">
        <f>VLOOKUP(CONCATENATE(J786,K786),'Sheet1 (2)'!$J$6:$K$26,2,FALSE)</f>
        <v>0</v>
      </c>
      <c r="M786" s="173" t="s">
        <v>80</v>
      </c>
      <c r="N786" s="173" t="s">
        <v>80</v>
      </c>
      <c r="O786" s="168">
        <f>VLOOKUP(CONCATENATE(M786,N786),'Sheet1 (2)'!$L$6:$M$26,2,FALSE)</f>
        <v>0</v>
      </c>
      <c r="P786" s="173" t="s">
        <v>80</v>
      </c>
      <c r="Q786" s="173" t="s">
        <v>80</v>
      </c>
      <c r="R786" s="168">
        <f>VLOOKUP(CONCATENATE(P786,Q786),'Sheet1 (2)'!$N$6:$O$26,2,FALSE)</f>
        <v>0</v>
      </c>
      <c r="S786" s="173" t="s">
        <v>80</v>
      </c>
      <c r="T786" s="173" t="s">
        <v>80</v>
      </c>
      <c r="U786" s="168">
        <f>VLOOKUP(CONCATENATE(S786,T786),'Sheet1 (2)'!$P$6:$Q$26,2,FALSE)</f>
        <v>0</v>
      </c>
      <c r="V786" s="173" t="s">
        <v>80</v>
      </c>
      <c r="W786" s="173" t="s">
        <v>80</v>
      </c>
      <c r="X786" s="168">
        <f>VLOOKUP(CONCATENATE(V786,W786),'Sheet1 (2)'!$R$6:$S$26,2,FALSE)</f>
        <v>0</v>
      </c>
      <c r="Y786" s="173" t="s">
        <v>80</v>
      </c>
      <c r="Z786" s="173" t="s">
        <v>80</v>
      </c>
      <c r="AA786" s="168">
        <f>VLOOKUP(CONCATENATE(Y786,Z786),'Sheet1 (2)'!$T$6:$U$26,2,FALSE)</f>
        <v>0</v>
      </c>
      <c r="AB786" s="173" t="s">
        <v>80</v>
      </c>
      <c r="AC786" s="173" t="s">
        <v>80</v>
      </c>
      <c r="AD786" s="168">
        <f>VLOOKUP(CONCATENATE(AB786,AC786),'Sheet1 (2)'!$X$6:$Y$26,2,FALSE)</f>
        <v>0</v>
      </c>
      <c r="AE786" s="173" t="s">
        <v>82</v>
      </c>
      <c r="AF786" s="173" t="s">
        <v>81</v>
      </c>
      <c r="AG786" s="168">
        <f>VLOOKUP(CONCATENATE(AE786,AF786),'Sheet1 (2)'!$Z$6:$AA$26,2,FALSE)</f>
        <v>66</v>
      </c>
      <c r="AH786" s="172"/>
      <c r="AI786" s="175"/>
      <c r="AJ786" s="140"/>
      <c r="AK786" s="176" t="s">
        <v>282</v>
      </c>
      <c r="AL786" s="176" t="s">
        <v>76</v>
      </c>
      <c r="AM786" s="170">
        <f t="shared" si="24"/>
        <v>926</v>
      </c>
      <c r="AN786" s="147"/>
      <c r="AO786" s="155"/>
      <c r="AP786" s="156"/>
      <c r="AQ786" s="157">
        <v>2.8548226834000006</v>
      </c>
      <c r="AR786" s="158"/>
      <c r="AS786" s="145">
        <f>LOOKUP(rufmkm,'Sheet1 (2)'!$V$62:$V$71,'Sheet1 (2)'!$W$62:$W$71)</f>
        <v>30</v>
      </c>
      <c r="AT786" s="140"/>
      <c r="AU786" s="157">
        <f>IF(IF(D786='Sheet1 (2)'!$C$69,'Sheet1 (2)'!$D$69*('Sheet1 (2)'!$D$72-rut_index)/'Sheet1 (2)'!$D$72,IF(shee2!D786='Sheet1 (2)'!$C$70,'Sheet1 (2)'!$D$70*('Sheet1 (2)'!$D$72-rut_index)/'Sheet1 (2)'!$D$72,IF(shee2!D786='Sheet1 (2)'!$C$71,'Sheet1 (2)'!$D$71*('Sheet1 (2)'!$D$72-rut_index)/'Sheet1 (2)'!$D$72)))&lt;0,0,IF(D786='Sheet1 (2)'!$C$69,'Sheet1 (2)'!$D$69*('Sheet1 (2)'!$D$72-rut_index)/'Sheet1 (2)'!$D$72,IF(shee2!D786='Sheet1 (2)'!$C$70,'Sheet1 (2)'!$D$70*('Sheet1 (2)'!$D$72-rut_index)/'Sheet1 (2)'!$D$72,IF(shee2!D786='Sheet1 (2)'!$C$71,'Sheet1 (2)'!$D$71*('Sheet1 (2)'!$D$72-rut_index)/'Sheet1 (2)'!$D$72))))</f>
        <v>5</v>
      </c>
      <c r="AV786" s="157">
        <f>IF(IF(D786='Sheet1 (2)'!$C$69,'Sheet1 (2)'!$D$69*('Sheet1 (2)'!$D$72-crack_s_index)/'Sheet1 (2)'!$D$72,IF(shee2!D786='Sheet1 (2)'!$C$70,'Sheet1 (2)'!$D$70*('Sheet1 (2)'!$D$72-crack_s_index)/'Sheet1 (2)'!$D$72,IF(shee2!D786='Sheet1 (2)'!$C$71,'Sheet1 (2)'!$D$71*('Sheet1 (2)'!$D$72-crack_s_index)/'Sheet1 (2)'!$D$72)))&lt;0,0,IF(D786='Sheet1 (2)'!$C$69,'Sheet1 (2)'!$D$69*('Sheet1 (2)'!$D$72-crack_s_index)/'Sheet1 (2)'!$D$72,IF(shee2!D786='Sheet1 (2)'!$C$70,'Sheet1 (2)'!$D$70*('Sheet1 (2)'!$D$72-crack_s_index)/'Sheet1 (2)'!$D$72,IF(shee2!D786='Sheet1 (2)'!$C$71,'Sheet1 (2)'!$D$71*('Sheet1 (2)'!$D$72-crack_s_index)/'Sheet1 (2)'!$D$72))))</f>
        <v>5</v>
      </c>
      <c r="AW786" s="157">
        <f>IF(IF(D786='Sheet1 (2)'!$C$69,'Sheet1 (2)'!$D$69*('Sheet1 (2)'!$D$72-crack_t_index)/'Sheet1 (2)'!$D$72,IF(shee2!D786='Sheet1 (2)'!$C$70,'Sheet1 (2)'!$D$70*('Sheet1 (2)'!$D$72-crack_t_index)/'Sheet1 (2)'!$D$72,IF(shee2!D786='Sheet1 (2)'!$C$71,'Sheet1 (2)'!$D$71*('Sheet1 (2)'!$D$72-crack_t_index)/'Sheet1 (2)'!$D$72)))&lt;0,0,IF(D786='Sheet1 (2)'!$C$69,'Sheet1 (2)'!$D$69*('Sheet1 (2)'!$D$72-crack_t_index)/'Sheet1 (2)'!$D$72,IF(shee2!D786='Sheet1 (2)'!$C$70,'Sheet1 (2)'!$D$70*('Sheet1 (2)'!$D$72-crack_t_index)/'Sheet1 (2)'!$D$72,IF(shee2!D786='Sheet1 (2)'!$C$71,'Sheet1 (2)'!$D$71*('Sheet1 (2)'!$D$72-crack_t_index)/'Sheet1 (2)'!$D$72))))</f>
        <v>5</v>
      </c>
      <c r="AX786" s="157">
        <f>IF(IF(D786='Sheet1 (2)'!$C$69,'Sheet1 (2)'!$D$69*('Sheet1 (2)'!$D$72-rave_index)/'Sheet1 (2)'!$D$72,IF(shee2!D786='Sheet1 (2)'!$C$70,'Sheet1 (2)'!$D$70*('Sheet1 (2)'!$D$72-rave_index)/'Sheet1 (2)'!$D$72,IF(shee2!D786='Sheet1 (2)'!$C$71,'Sheet1 (2)'!$D$71*('Sheet1 (2)'!$D$72-rave_index)/'Sheet1 (2)'!$D$72)))&lt;0,0,IF(D786='Sheet1 (2)'!$C$69,'Sheet1 (2)'!$D$69*('Sheet1 (2)'!$D$72-rave_index)/'Sheet1 (2)'!$D$72,IF(shee2!D786='Sheet1 (2)'!$C$70,'Sheet1 (2)'!$D$70*('Sheet1 (2)'!$D$72-rave_index)/'Sheet1 (2)'!$D$72,IF(shee2!D786='Sheet1 (2)'!$C$71,'Sheet1 (2)'!$D$71*('Sheet1 (2)'!$D$72-rave_index)/'Sheet1 (2)'!$D$72))))</f>
        <v>5</v>
      </c>
      <c r="AY786" s="157">
        <f>IF(IF(D786='Sheet1 (2)'!$C$69,'Sheet1 (2)'!$D$69*('Sheet1 (2)'!$D$72-rough_index)/'Sheet1 (2)'!$D$72,IF(shee2!D786='Sheet1 (2)'!$C$70,'Sheet1 (2)'!$D$70*('Sheet1 (2)'!$D$72-rough_index)/'Sheet1 (2)'!$D$72,IF(shee2!D786='Sheet1 (2)'!$C$71,'Sheet1 (2)'!$D$71*('Sheet1 (2)'!$D$72-rough_index)/'Sheet1 (2)'!$D$72)))&lt;0,0,IF(D786='Sheet1 (2)'!$C$69,'Sheet1 (2)'!$D$69*('Sheet1 (2)'!$D$72-rough_index)/'Sheet1 (2)'!$D$72,IF(shee2!D786='Sheet1 (2)'!$C$70,'Sheet1 (2)'!$D$70*('Sheet1 (2)'!$D$72-rough_index)/'Sheet1 (2)'!$D$72,IF(shee2!D786='Sheet1 (2)'!$C$71,'Sheet1 (2)'!$D$71*('Sheet1 (2)'!$D$72-rough_index)/'Sheet1 (2)'!$D$72))))</f>
        <v>2.5</v>
      </c>
      <c r="AZ786" s="159">
        <f>+(AU786*'Sheet1 (2)'!$C$77)+(AV786*'Sheet1 (2)'!$C$78)+(AW786*'Sheet1 (2)'!$C$79)+(AX786*'Sheet1 (2)'!$C$80)+(AY786*'Sheet1 (2)'!$C$81)</f>
        <v>4.25</v>
      </c>
      <c r="BA786" s="213" t="str">
        <f t="shared" si="25"/>
        <v>Good</v>
      </c>
      <c r="BE786">
        <f>IF(D786='Sheet1 (2)'!$C$61,'Sheet1 (2)'!$D$61*(counts^2)+'Sheet1 (2)'!$G$61*counts+'Sheet1 (2)'!$J$61,IF(D786='Sheet1 (2)'!$C$62,'Sheet1 (2)'!$D$62*counts+'Sheet1 (2)'!$G$62,IF(D786='Sheet1 (2)'!$C$63,'Sheet1 (2)'!$D$63*counts+'Sheet1 (2)'!$G$63,IF(D786='Sheet1 (2)'!$C$64,'Sheet1 (2)'!$D$64*counts+'Sheet1 (2)'!$G$64))))</f>
        <v>2.0984129299999998</v>
      </c>
    </row>
    <row r="787" spans="1:57" ht="12" customHeight="1">
      <c r="A787" s="145" t="s">
        <v>282</v>
      </c>
      <c r="B787" s="145" t="s">
        <v>76</v>
      </c>
      <c r="C787" s="170">
        <v>927</v>
      </c>
      <c r="D787" s="174" t="s">
        <v>77</v>
      </c>
      <c r="E787" s="171">
        <v>8.1999999999999993</v>
      </c>
      <c r="F787" s="171">
        <v>2.6</v>
      </c>
      <c r="G787" s="171" t="s">
        <v>77</v>
      </c>
      <c r="H787" s="171">
        <v>0.3</v>
      </c>
      <c r="I787" s="171" t="s">
        <v>77</v>
      </c>
      <c r="J787" s="173" t="s">
        <v>80</v>
      </c>
      <c r="K787" s="173" t="s">
        <v>80</v>
      </c>
      <c r="L787" s="169">
        <f>VLOOKUP(CONCATENATE(J787,K787),'Sheet1 (2)'!$J$6:$K$26,2,FALSE)</f>
        <v>0</v>
      </c>
      <c r="M787" s="173" t="s">
        <v>80</v>
      </c>
      <c r="N787" s="173" t="s">
        <v>80</v>
      </c>
      <c r="O787" s="168">
        <f>VLOOKUP(CONCATENATE(M787,N787),'Sheet1 (2)'!$L$6:$M$26,2,FALSE)</f>
        <v>0</v>
      </c>
      <c r="P787" s="173" t="s">
        <v>80</v>
      </c>
      <c r="Q787" s="173" t="s">
        <v>80</v>
      </c>
      <c r="R787" s="168">
        <f>VLOOKUP(CONCATENATE(P787,Q787),'Sheet1 (2)'!$N$6:$O$26,2,FALSE)</f>
        <v>0</v>
      </c>
      <c r="S787" s="173" t="s">
        <v>80</v>
      </c>
      <c r="T787" s="173" t="s">
        <v>80</v>
      </c>
      <c r="U787" s="168">
        <f>VLOOKUP(CONCATENATE(S787,T787),'Sheet1 (2)'!$P$6:$Q$26,2,FALSE)</f>
        <v>0</v>
      </c>
      <c r="V787" s="173" t="s">
        <v>80</v>
      </c>
      <c r="W787" s="173" t="s">
        <v>80</v>
      </c>
      <c r="X787" s="168">
        <f>VLOOKUP(CONCATENATE(V787,W787),'Sheet1 (2)'!$R$6:$S$26,2,FALSE)</f>
        <v>0</v>
      </c>
      <c r="Y787" s="173" t="s">
        <v>80</v>
      </c>
      <c r="Z787" s="173" t="s">
        <v>80</v>
      </c>
      <c r="AA787" s="168">
        <f>VLOOKUP(CONCATENATE(Y787,Z787),'Sheet1 (2)'!$T$6:$U$26,2,FALSE)</f>
        <v>0</v>
      </c>
      <c r="AB787" s="173" t="s">
        <v>80</v>
      </c>
      <c r="AC787" s="173" t="s">
        <v>80</v>
      </c>
      <c r="AD787" s="168">
        <f>VLOOKUP(CONCATENATE(AB787,AC787),'Sheet1 (2)'!$X$6:$Y$26,2,FALSE)</f>
        <v>0</v>
      </c>
      <c r="AE787" s="173" t="s">
        <v>82</v>
      </c>
      <c r="AF787" s="173" t="s">
        <v>81</v>
      </c>
      <c r="AG787" s="168">
        <f>VLOOKUP(CONCATENATE(AE787,AF787),'Sheet1 (2)'!$Z$6:$AA$26,2,FALSE)</f>
        <v>66</v>
      </c>
      <c r="AH787" s="172"/>
      <c r="AI787" s="175"/>
      <c r="AJ787" s="140"/>
      <c r="AK787" s="176" t="s">
        <v>282</v>
      </c>
      <c r="AL787" s="176" t="s">
        <v>76</v>
      </c>
      <c r="AM787" s="170">
        <f t="shared" si="24"/>
        <v>927</v>
      </c>
      <c r="AN787" s="147"/>
      <c r="AO787" s="155"/>
      <c r="AP787" s="156"/>
      <c r="AQ787" s="157">
        <v>3.8306842844000002</v>
      </c>
      <c r="AR787" s="158"/>
      <c r="AS787" s="145">
        <f>LOOKUP(rufmkm,'Sheet1 (2)'!$V$62:$V$71,'Sheet1 (2)'!$W$62:$W$71)</f>
        <v>40</v>
      </c>
      <c r="AT787" s="140"/>
      <c r="AU787" s="157">
        <f>IF(IF(D787='Sheet1 (2)'!$C$69,'Sheet1 (2)'!$D$69*('Sheet1 (2)'!$D$72-rut_index)/'Sheet1 (2)'!$D$72,IF(shee2!D787='Sheet1 (2)'!$C$70,'Sheet1 (2)'!$D$70*('Sheet1 (2)'!$D$72-rut_index)/'Sheet1 (2)'!$D$72,IF(shee2!D787='Sheet1 (2)'!$C$71,'Sheet1 (2)'!$D$71*('Sheet1 (2)'!$D$72-rut_index)/'Sheet1 (2)'!$D$72)))&lt;0,0,IF(D787='Sheet1 (2)'!$C$69,'Sheet1 (2)'!$D$69*('Sheet1 (2)'!$D$72-rut_index)/'Sheet1 (2)'!$D$72,IF(shee2!D787='Sheet1 (2)'!$C$70,'Sheet1 (2)'!$D$70*('Sheet1 (2)'!$D$72-rut_index)/'Sheet1 (2)'!$D$72,IF(shee2!D787='Sheet1 (2)'!$C$71,'Sheet1 (2)'!$D$71*('Sheet1 (2)'!$D$72-rut_index)/'Sheet1 (2)'!$D$72))))</f>
        <v>5</v>
      </c>
      <c r="AV787" s="157">
        <f>IF(IF(D787='Sheet1 (2)'!$C$69,'Sheet1 (2)'!$D$69*('Sheet1 (2)'!$D$72-crack_s_index)/'Sheet1 (2)'!$D$72,IF(shee2!D787='Sheet1 (2)'!$C$70,'Sheet1 (2)'!$D$70*('Sheet1 (2)'!$D$72-crack_s_index)/'Sheet1 (2)'!$D$72,IF(shee2!D787='Sheet1 (2)'!$C$71,'Sheet1 (2)'!$D$71*('Sheet1 (2)'!$D$72-crack_s_index)/'Sheet1 (2)'!$D$72)))&lt;0,0,IF(D787='Sheet1 (2)'!$C$69,'Sheet1 (2)'!$D$69*('Sheet1 (2)'!$D$72-crack_s_index)/'Sheet1 (2)'!$D$72,IF(shee2!D787='Sheet1 (2)'!$C$70,'Sheet1 (2)'!$D$70*('Sheet1 (2)'!$D$72-crack_s_index)/'Sheet1 (2)'!$D$72,IF(shee2!D787='Sheet1 (2)'!$C$71,'Sheet1 (2)'!$D$71*('Sheet1 (2)'!$D$72-crack_s_index)/'Sheet1 (2)'!$D$72))))</f>
        <v>5</v>
      </c>
      <c r="AW787" s="157">
        <f>IF(IF(D787='Sheet1 (2)'!$C$69,'Sheet1 (2)'!$D$69*('Sheet1 (2)'!$D$72-crack_t_index)/'Sheet1 (2)'!$D$72,IF(shee2!D787='Sheet1 (2)'!$C$70,'Sheet1 (2)'!$D$70*('Sheet1 (2)'!$D$72-crack_t_index)/'Sheet1 (2)'!$D$72,IF(shee2!D787='Sheet1 (2)'!$C$71,'Sheet1 (2)'!$D$71*('Sheet1 (2)'!$D$72-crack_t_index)/'Sheet1 (2)'!$D$72)))&lt;0,0,IF(D787='Sheet1 (2)'!$C$69,'Sheet1 (2)'!$D$69*('Sheet1 (2)'!$D$72-crack_t_index)/'Sheet1 (2)'!$D$72,IF(shee2!D787='Sheet1 (2)'!$C$70,'Sheet1 (2)'!$D$70*('Sheet1 (2)'!$D$72-crack_t_index)/'Sheet1 (2)'!$D$72,IF(shee2!D787='Sheet1 (2)'!$C$71,'Sheet1 (2)'!$D$71*('Sheet1 (2)'!$D$72-crack_t_index)/'Sheet1 (2)'!$D$72))))</f>
        <v>5</v>
      </c>
      <c r="AX787" s="157">
        <f>IF(IF(D787='Sheet1 (2)'!$C$69,'Sheet1 (2)'!$D$69*('Sheet1 (2)'!$D$72-rave_index)/'Sheet1 (2)'!$D$72,IF(shee2!D787='Sheet1 (2)'!$C$70,'Sheet1 (2)'!$D$70*('Sheet1 (2)'!$D$72-rave_index)/'Sheet1 (2)'!$D$72,IF(shee2!D787='Sheet1 (2)'!$C$71,'Sheet1 (2)'!$D$71*('Sheet1 (2)'!$D$72-rave_index)/'Sheet1 (2)'!$D$72)))&lt;0,0,IF(D787='Sheet1 (2)'!$C$69,'Sheet1 (2)'!$D$69*('Sheet1 (2)'!$D$72-rave_index)/'Sheet1 (2)'!$D$72,IF(shee2!D787='Sheet1 (2)'!$C$70,'Sheet1 (2)'!$D$70*('Sheet1 (2)'!$D$72-rave_index)/'Sheet1 (2)'!$D$72,IF(shee2!D787='Sheet1 (2)'!$C$71,'Sheet1 (2)'!$D$71*('Sheet1 (2)'!$D$72-rave_index)/'Sheet1 (2)'!$D$72))))</f>
        <v>5</v>
      </c>
      <c r="AY787" s="157">
        <f>IF(IF(D787='Sheet1 (2)'!$C$69,'Sheet1 (2)'!$D$69*('Sheet1 (2)'!$D$72-rough_index)/'Sheet1 (2)'!$D$72,IF(shee2!D787='Sheet1 (2)'!$C$70,'Sheet1 (2)'!$D$70*('Sheet1 (2)'!$D$72-rough_index)/'Sheet1 (2)'!$D$72,IF(shee2!D787='Sheet1 (2)'!$C$71,'Sheet1 (2)'!$D$71*('Sheet1 (2)'!$D$72-rough_index)/'Sheet1 (2)'!$D$72)))&lt;0,0,IF(D787='Sheet1 (2)'!$C$69,'Sheet1 (2)'!$D$69*('Sheet1 (2)'!$D$72-rough_index)/'Sheet1 (2)'!$D$72,IF(shee2!D787='Sheet1 (2)'!$C$70,'Sheet1 (2)'!$D$70*('Sheet1 (2)'!$D$72-rough_index)/'Sheet1 (2)'!$D$72,IF(shee2!D787='Sheet1 (2)'!$C$71,'Sheet1 (2)'!$D$71*('Sheet1 (2)'!$D$72-rough_index)/'Sheet1 (2)'!$D$72))))</f>
        <v>1.6666666666666667</v>
      </c>
      <c r="AZ787" s="159">
        <f>+(AU787*'Sheet1 (2)'!$C$77)+(AV787*'Sheet1 (2)'!$C$78)+(AW787*'Sheet1 (2)'!$C$79)+(AX787*'Sheet1 (2)'!$C$80)+(AY787*'Sheet1 (2)'!$C$81)</f>
        <v>4</v>
      </c>
      <c r="BA787" s="213" t="str">
        <f t="shared" si="25"/>
        <v>Good</v>
      </c>
      <c r="BE787">
        <f>IF(D787='Sheet1 (2)'!$C$61,'Sheet1 (2)'!$D$61*(counts^2)+'Sheet1 (2)'!$G$61*counts+'Sheet1 (2)'!$J$61,IF(D787='Sheet1 (2)'!$C$62,'Sheet1 (2)'!$D$62*counts+'Sheet1 (2)'!$G$62,IF(D787='Sheet1 (2)'!$C$63,'Sheet1 (2)'!$D$63*counts+'Sheet1 (2)'!$G$63,IF(D787='Sheet1 (2)'!$C$64,'Sheet1 (2)'!$D$64*counts+'Sheet1 (2)'!$G$64))))</f>
        <v>2.0984129299999998</v>
      </c>
    </row>
    <row r="788" spans="1:57" ht="12" customHeight="1">
      <c r="A788" s="145" t="s">
        <v>282</v>
      </c>
      <c r="B788" s="145" t="s">
        <v>76</v>
      </c>
      <c r="C788" s="170">
        <v>928</v>
      </c>
      <c r="D788" s="174" t="s">
        <v>77</v>
      </c>
      <c r="E788" s="171">
        <v>8.1999999999999993</v>
      </c>
      <c r="F788" s="171">
        <v>2.6</v>
      </c>
      <c r="G788" s="171" t="s">
        <v>77</v>
      </c>
      <c r="H788" s="171">
        <v>0.3</v>
      </c>
      <c r="I788" s="171" t="s">
        <v>77</v>
      </c>
      <c r="J788" s="173" t="s">
        <v>80</v>
      </c>
      <c r="K788" s="173" t="s">
        <v>80</v>
      </c>
      <c r="L788" s="169">
        <f>VLOOKUP(CONCATENATE(J788,K788),'Sheet1 (2)'!$J$6:$K$26,2,FALSE)</f>
        <v>0</v>
      </c>
      <c r="M788" s="173" t="s">
        <v>80</v>
      </c>
      <c r="N788" s="173" t="s">
        <v>80</v>
      </c>
      <c r="O788" s="168">
        <f>VLOOKUP(CONCATENATE(M788,N788),'Sheet1 (2)'!$L$6:$M$26,2,FALSE)</f>
        <v>0</v>
      </c>
      <c r="P788" s="173" t="s">
        <v>80</v>
      </c>
      <c r="Q788" s="173" t="s">
        <v>80</v>
      </c>
      <c r="R788" s="168">
        <f>VLOOKUP(CONCATENATE(P788,Q788),'Sheet1 (2)'!$N$6:$O$26,2,FALSE)</f>
        <v>0</v>
      </c>
      <c r="S788" s="173" t="s">
        <v>80</v>
      </c>
      <c r="T788" s="173" t="s">
        <v>80</v>
      </c>
      <c r="U788" s="168">
        <f>VLOOKUP(CONCATENATE(S788,T788),'Sheet1 (2)'!$P$6:$Q$26,2,FALSE)</f>
        <v>0</v>
      </c>
      <c r="V788" s="173" t="s">
        <v>80</v>
      </c>
      <c r="W788" s="173" t="s">
        <v>80</v>
      </c>
      <c r="X788" s="168">
        <f>VLOOKUP(CONCATENATE(V788,W788),'Sheet1 (2)'!$R$6:$S$26,2,FALSE)</f>
        <v>0</v>
      </c>
      <c r="Y788" s="173" t="s">
        <v>80</v>
      </c>
      <c r="Z788" s="173" t="s">
        <v>80</v>
      </c>
      <c r="AA788" s="168">
        <f>VLOOKUP(CONCATENATE(Y788,Z788),'Sheet1 (2)'!$T$6:$U$26,2,FALSE)</f>
        <v>0</v>
      </c>
      <c r="AB788" s="173" t="s">
        <v>80</v>
      </c>
      <c r="AC788" s="173" t="s">
        <v>80</v>
      </c>
      <c r="AD788" s="168">
        <f>VLOOKUP(CONCATENATE(AB788,AC788),'Sheet1 (2)'!$X$6:$Y$26,2,FALSE)</f>
        <v>0</v>
      </c>
      <c r="AE788" s="173" t="s">
        <v>82</v>
      </c>
      <c r="AF788" s="173" t="s">
        <v>81</v>
      </c>
      <c r="AG788" s="168">
        <f>VLOOKUP(CONCATENATE(AE788,AF788),'Sheet1 (2)'!$Z$6:$AA$26,2,FALSE)</f>
        <v>66</v>
      </c>
      <c r="AH788" s="172"/>
      <c r="AI788" s="175"/>
      <c r="AJ788" s="140"/>
      <c r="AK788" s="176" t="s">
        <v>282</v>
      </c>
      <c r="AL788" s="176" t="s">
        <v>76</v>
      </c>
      <c r="AM788" s="170">
        <f t="shared" si="24"/>
        <v>928</v>
      </c>
      <c r="AN788" s="147"/>
      <c r="AO788" s="155"/>
      <c r="AP788" s="156"/>
      <c r="AQ788" s="157">
        <v>2.4898497231999999</v>
      </c>
      <c r="AR788" s="158"/>
      <c r="AS788" s="145">
        <f>LOOKUP(rufmkm,'Sheet1 (2)'!$V$62:$V$71,'Sheet1 (2)'!$W$62:$W$71)</f>
        <v>30</v>
      </c>
      <c r="AT788" s="140"/>
      <c r="AU788" s="157">
        <f>IF(IF(D788='Sheet1 (2)'!$C$69,'Sheet1 (2)'!$D$69*('Sheet1 (2)'!$D$72-rut_index)/'Sheet1 (2)'!$D$72,IF(shee2!D788='Sheet1 (2)'!$C$70,'Sheet1 (2)'!$D$70*('Sheet1 (2)'!$D$72-rut_index)/'Sheet1 (2)'!$D$72,IF(shee2!D788='Sheet1 (2)'!$C$71,'Sheet1 (2)'!$D$71*('Sheet1 (2)'!$D$72-rut_index)/'Sheet1 (2)'!$D$72)))&lt;0,0,IF(D788='Sheet1 (2)'!$C$69,'Sheet1 (2)'!$D$69*('Sheet1 (2)'!$D$72-rut_index)/'Sheet1 (2)'!$D$72,IF(shee2!D788='Sheet1 (2)'!$C$70,'Sheet1 (2)'!$D$70*('Sheet1 (2)'!$D$72-rut_index)/'Sheet1 (2)'!$D$72,IF(shee2!D788='Sheet1 (2)'!$C$71,'Sheet1 (2)'!$D$71*('Sheet1 (2)'!$D$72-rut_index)/'Sheet1 (2)'!$D$72))))</f>
        <v>5</v>
      </c>
      <c r="AV788" s="157">
        <f>IF(IF(D788='Sheet1 (2)'!$C$69,'Sheet1 (2)'!$D$69*('Sheet1 (2)'!$D$72-crack_s_index)/'Sheet1 (2)'!$D$72,IF(shee2!D788='Sheet1 (2)'!$C$70,'Sheet1 (2)'!$D$70*('Sheet1 (2)'!$D$72-crack_s_index)/'Sheet1 (2)'!$D$72,IF(shee2!D788='Sheet1 (2)'!$C$71,'Sheet1 (2)'!$D$71*('Sheet1 (2)'!$D$72-crack_s_index)/'Sheet1 (2)'!$D$72)))&lt;0,0,IF(D788='Sheet1 (2)'!$C$69,'Sheet1 (2)'!$D$69*('Sheet1 (2)'!$D$72-crack_s_index)/'Sheet1 (2)'!$D$72,IF(shee2!D788='Sheet1 (2)'!$C$70,'Sheet1 (2)'!$D$70*('Sheet1 (2)'!$D$72-crack_s_index)/'Sheet1 (2)'!$D$72,IF(shee2!D788='Sheet1 (2)'!$C$71,'Sheet1 (2)'!$D$71*('Sheet1 (2)'!$D$72-crack_s_index)/'Sheet1 (2)'!$D$72))))</f>
        <v>5</v>
      </c>
      <c r="AW788" s="157">
        <f>IF(IF(D788='Sheet1 (2)'!$C$69,'Sheet1 (2)'!$D$69*('Sheet1 (2)'!$D$72-crack_t_index)/'Sheet1 (2)'!$D$72,IF(shee2!D788='Sheet1 (2)'!$C$70,'Sheet1 (2)'!$D$70*('Sheet1 (2)'!$D$72-crack_t_index)/'Sheet1 (2)'!$D$72,IF(shee2!D788='Sheet1 (2)'!$C$71,'Sheet1 (2)'!$D$71*('Sheet1 (2)'!$D$72-crack_t_index)/'Sheet1 (2)'!$D$72)))&lt;0,0,IF(D788='Sheet1 (2)'!$C$69,'Sheet1 (2)'!$D$69*('Sheet1 (2)'!$D$72-crack_t_index)/'Sheet1 (2)'!$D$72,IF(shee2!D788='Sheet1 (2)'!$C$70,'Sheet1 (2)'!$D$70*('Sheet1 (2)'!$D$72-crack_t_index)/'Sheet1 (2)'!$D$72,IF(shee2!D788='Sheet1 (2)'!$C$71,'Sheet1 (2)'!$D$71*('Sheet1 (2)'!$D$72-crack_t_index)/'Sheet1 (2)'!$D$72))))</f>
        <v>5</v>
      </c>
      <c r="AX788" s="157">
        <f>IF(IF(D788='Sheet1 (2)'!$C$69,'Sheet1 (2)'!$D$69*('Sheet1 (2)'!$D$72-rave_index)/'Sheet1 (2)'!$D$72,IF(shee2!D788='Sheet1 (2)'!$C$70,'Sheet1 (2)'!$D$70*('Sheet1 (2)'!$D$72-rave_index)/'Sheet1 (2)'!$D$72,IF(shee2!D788='Sheet1 (2)'!$C$71,'Sheet1 (2)'!$D$71*('Sheet1 (2)'!$D$72-rave_index)/'Sheet1 (2)'!$D$72)))&lt;0,0,IF(D788='Sheet1 (2)'!$C$69,'Sheet1 (2)'!$D$69*('Sheet1 (2)'!$D$72-rave_index)/'Sheet1 (2)'!$D$72,IF(shee2!D788='Sheet1 (2)'!$C$70,'Sheet1 (2)'!$D$70*('Sheet1 (2)'!$D$72-rave_index)/'Sheet1 (2)'!$D$72,IF(shee2!D788='Sheet1 (2)'!$C$71,'Sheet1 (2)'!$D$71*('Sheet1 (2)'!$D$72-rave_index)/'Sheet1 (2)'!$D$72))))</f>
        <v>5</v>
      </c>
      <c r="AY788" s="157">
        <f>IF(IF(D788='Sheet1 (2)'!$C$69,'Sheet1 (2)'!$D$69*('Sheet1 (2)'!$D$72-rough_index)/'Sheet1 (2)'!$D$72,IF(shee2!D788='Sheet1 (2)'!$C$70,'Sheet1 (2)'!$D$70*('Sheet1 (2)'!$D$72-rough_index)/'Sheet1 (2)'!$D$72,IF(shee2!D788='Sheet1 (2)'!$C$71,'Sheet1 (2)'!$D$71*('Sheet1 (2)'!$D$72-rough_index)/'Sheet1 (2)'!$D$72)))&lt;0,0,IF(D788='Sheet1 (2)'!$C$69,'Sheet1 (2)'!$D$69*('Sheet1 (2)'!$D$72-rough_index)/'Sheet1 (2)'!$D$72,IF(shee2!D788='Sheet1 (2)'!$C$70,'Sheet1 (2)'!$D$70*('Sheet1 (2)'!$D$72-rough_index)/'Sheet1 (2)'!$D$72,IF(shee2!D788='Sheet1 (2)'!$C$71,'Sheet1 (2)'!$D$71*('Sheet1 (2)'!$D$72-rough_index)/'Sheet1 (2)'!$D$72))))</f>
        <v>2.5</v>
      </c>
      <c r="AZ788" s="159">
        <f>+(AU788*'Sheet1 (2)'!$C$77)+(AV788*'Sheet1 (2)'!$C$78)+(AW788*'Sheet1 (2)'!$C$79)+(AX788*'Sheet1 (2)'!$C$80)+(AY788*'Sheet1 (2)'!$C$81)</f>
        <v>4.25</v>
      </c>
      <c r="BA788" s="213" t="str">
        <f t="shared" si="25"/>
        <v>Good</v>
      </c>
      <c r="BE788">
        <f>IF(D788='Sheet1 (2)'!$C$61,'Sheet1 (2)'!$D$61*(counts^2)+'Sheet1 (2)'!$G$61*counts+'Sheet1 (2)'!$J$61,IF(D788='Sheet1 (2)'!$C$62,'Sheet1 (2)'!$D$62*counts+'Sheet1 (2)'!$G$62,IF(D788='Sheet1 (2)'!$C$63,'Sheet1 (2)'!$D$63*counts+'Sheet1 (2)'!$G$63,IF(D788='Sheet1 (2)'!$C$64,'Sheet1 (2)'!$D$64*counts+'Sheet1 (2)'!$G$64))))</f>
        <v>2.0984129299999998</v>
      </c>
    </row>
    <row r="789" spans="1:57" ht="12" customHeight="1">
      <c r="A789" s="145" t="s">
        <v>282</v>
      </c>
      <c r="B789" s="145" t="s">
        <v>76</v>
      </c>
      <c r="C789" s="170">
        <v>929</v>
      </c>
      <c r="D789" s="174" t="s">
        <v>77</v>
      </c>
      <c r="E789" s="171">
        <v>8.1999999999999993</v>
      </c>
      <c r="F789" s="171">
        <v>2.6</v>
      </c>
      <c r="G789" s="171" t="s">
        <v>77</v>
      </c>
      <c r="H789" s="171">
        <v>0.3</v>
      </c>
      <c r="I789" s="171" t="s">
        <v>77</v>
      </c>
      <c r="J789" s="173" t="s">
        <v>80</v>
      </c>
      <c r="K789" s="173" t="s">
        <v>80</v>
      </c>
      <c r="L789" s="169">
        <f>VLOOKUP(CONCATENATE(J789,K789),'Sheet1 (2)'!$J$6:$K$26,2,FALSE)</f>
        <v>0</v>
      </c>
      <c r="M789" s="173" t="s">
        <v>80</v>
      </c>
      <c r="N789" s="173" t="s">
        <v>80</v>
      </c>
      <c r="O789" s="168">
        <f>VLOOKUP(CONCATENATE(M789,N789),'Sheet1 (2)'!$L$6:$M$26,2,FALSE)</f>
        <v>0</v>
      </c>
      <c r="P789" s="173" t="s">
        <v>80</v>
      </c>
      <c r="Q789" s="173" t="s">
        <v>80</v>
      </c>
      <c r="R789" s="168">
        <f>VLOOKUP(CONCATENATE(P789,Q789),'Sheet1 (2)'!$N$6:$O$26,2,FALSE)</f>
        <v>0</v>
      </c>
      <c r="S789" s="173" t="s">
        <v>80</v>
      </c>
      <c r="T789" s="173" t="s">
        <v>80</v>
      </c>
      <c r="U789" s="168">
        <f>VLOOKUP(CONCATENATE(S789,T789),'Sheet1 (2)'!$P$6:$Q$26,2,FALSE)</f>
        <v>0</v>
      </c>
      <c r="V789" s="173" t="s">
        <v>80</v>
      </c>
      <c r="W789" s="173" t="s">
        <v>80</v>
      </c>
      <c r="X789" s="168">
        <f>VLOOKUP(CONCATENATE(V789,W789),'Sheet1 (2)'!$R$6:$S$26,2,FALSE)</f>
        <v>0</v>
      </c>
      <c r="Y789" s="173" t="s">
        <v>80</v>
      </c>
      <c r="Z789" s="173" t="s">
        <v>80</v>
      </c>
      <c r="AA789" s="168">
        <f>VLOOKUP(CONCATENATE(Y789,Z789),'Sheet1 (2)'!$T$6:$U$26,2,FALSE)</f>
        <v>0</v>
      </c>
      <c r="AB789" s="173" t="s">
        <v>80</v>
      </c>
      <c r="AC789" s="173" t="s">
        <v>80</v>
      </c>
      <c r="AD789" s="168">
        <f>VLOOKUP(CONCATENATE(AB789,AC789),'Sheet1 (2)'!$X$6:$Y$26,2,FALSE)</f>
        <v>0</v>
      </c>
      <c r="AE789" s="173" t="s">
        <v>82</v>
      </c>
      <c r="AF789" s="173" t="s">
        <v>81</v>
      </c>
      <c r="AG789" s="168">
        <f>VLOOKUP(CONCATENATE(AE789,AF789),'Sheet1 (2)'!$Z$6:$AA$26,2,FALSE)</f>
        <v>66</v>
      </c>
      <c r="AH789" s="172"/>
      <c r="AI789" s="175"/>
      <c r="AJ789" s="140"/>
      <c r="AK789" s="176" t="s">
        <v>282</v>
      </c>
      <c r="AL789" s="176" t="s">
        <v>76</v>
      </c>
      <c r="AM789" s="170">
        <f t="shared" si="24"/>
        <v>929</v>
      </c>
      <c r="AN789" s="147"/>
      <c r="AO789" s="155" t="s">
        <v>409</v>
      </c>
      <c r="AP789" s="156"/>
      <c r="AQ789" s="157">
        <v>2.8528123825999998</v>
      </c>
      <c r="AR789" s="158"/>
      <c r="AS789" s="145">
        <f>LOOKUP(rufmkm,'Sheet1 (2)'!$V$62:$V$71,'Sheet1 (2)'!$W$62:$W$71)</f>
        <v>30</v>
      </c>
      <c r="AT789" s="140"/>
      <c r="AU789" s="157">
        <f>IF(IF(D789='Sheet1 (2)'!$C$69,'Sheet1 (2)'!$D$69*('Sheet1 (2)'!$D$72-rut_index)/'Sheet1 (2)'!$D$72,IF(shee2!D789='Sheet1 (2)'!$C$70,'Sheet1 (2)'!$D$70*('Sheet1 (2)'!$D$72-rut_index)/'Sheet1 (2)'!$D$72,IF(shee2!D789='Sheet1 (2)'!$C$71,'Sheet1 (2)'!$D$71*('Sheet1 (2)'!$D$72-rut_index)/'Sheet1 (2)'!$D$72)))&lt;0,0,IF(D789='Sheet1 (2)'!$C$69,'Sheet1 (2)'!$D$69*('Sheet1 (2)'!$D$72-rut_index)/'Sheet1 (2)'!$D$72,IF(shee2!D789='Sheet1 (2)'!$C$70,'Sheet1 (2)'!$D$70*('Sheet1 (2)'!$D$72-rut_index)/'Sheet1 (2)'!$D$72,IF(shee2!D789='Sheet1 (2)'!$C$71,'Sheet1 (2)'!$D$71*('Sheet1 (2)'!$D$72-rut_index)/'Sheet1 (2)'!$D$72))))</f>
        <v>5</v>
      </c>
      <c r="AV789" s="157">
        <f>IF(IF(D789='Sheet1 (2)'!$C$69,'Sheet1 (2)'!$D$69*('Sheet1 (2)'!$D$72-crack_s_index)/'Sheet1 (2)'!$D$72,IF(shee2!D789='Sheet1 (2)'!$C$70,'Sheet1 (2)'!$D$70*('Sheet1 (2)'!$D$72-crack_s_index)/'Sheet1 (2)'!$D$72,IF(shee2!D789='Sheet1 (2)'!$C$71,'Sheet1 (2)'!$D$71*('Sheet1 (2)'!$D$72-crack_s_index)/'Sheet1 (2)'!$D$72)))&lt;0,0,IF(D789='Sheet1 (2)'!$C$69,'Sheet1 (2)'!$D$69*('Sheet1 (2)'!$D$72-crack_s_index)/'Sheet1 (2)'!$D$72,IF(shee2!D789='Sheet1 (2)'!$C$70,'Sheet1 (2)'!$D$70*('Sheet1 (2)'!$D$72-crack_s_index)/'Sheet1 (2)'!$D$72,IF(shee2!D789='Sheet1 (2)'!$C$71,'Sheet1 (2)'!$D$71*('Sheet1 (2)'!$D$72-crack_s_index)/'Sheet1 (2)'!$D$72))))</f>
        <v>5</v>
      </c>
      <c r="AW789" s="157">
        <f>IF(IF(D789='Sheet1 (2)'!$C$69,'Sheet1 (2)'!$D$69*('Sheet1 (2)'!$D$72-crack_t_index)/'Sheet1 (2)'!$D$72,IF(shee2!D789='Sheet1 (2)'!$C$70,'Sheet1 (2)'!$D$70*('Sheet1 (2)'!$D$72-crack_t_index)/'Sheet1 (2)'!$D$72,IF(shee2!D789='Sheet1 (2)'!$C$71,'Sheet1 (2)'!$D$71*('Sheet1 (2)'!$D$72-crack_t_index)/'Sheet1 (2)'!$D$72)))&lt;0,0,IF(D789='Sheet1 (2)'!$C$69,'Sheet1 (2)'!$D$69*('Sheet1 (2)'!$D$72-crack_t_index)/'Sheet1 (2)'!$D$72,IF(shee2!D789='Sheet1 (2)'!$C$70,'Sheet1 (2)'!$D$70*('Sheet1 (2)'!$D$72-crack_t_index)/'Sheet1 (2)'!$D$72,IF(shee2!D789='Sheet1 (2)'!$C$71,'Sheet1 (2)'!$D$71*('Sheet1 (2)'!$D$72-crack_t_index)/'Sheet1 (2)'!$D$72))))</f>
        <v>5</v>
      </c>
      <c r="AX789" s="157">
        <f>IF(IF(D789='Sheet1 (2)'!$C$69,'Sheet1 (2)'!$D$69*('Sheet1 (2)'!$D$72-rave_index)/'Sheet1 (2)'!$D$72,IF(shee2!D789='Sheet1 (2)'!$C$70,'Sheet1 (2)'!$D$70*('Sheet1 (2)'!$D$72-rave_index)/'Sheet1 (2)'!$D$72,IF(shee2!D789='Sheet1 (2)'!$C$71,'Sheet1 (2)'!$D$71*('Sheet1 (2)'!$D$72-rave_index)/'Sheet1 (2)'!$D$72)))&lt;0,0,IF(D789='Sheet1 (2)'!$C$69,'Sheet1 (2)'!$D$69*('Sheet1 (2)'!$D$72-rave_index)/'Sheet1 (2)'!$D$72,IF(shee2!D789='Sheet1 (2)'!$C$70,'Sheet1 (2)'!$D$70*('Sheet1 (2)'!$D$72-rave_index)/'Sheet1 (2)'!$D$72,IF(shee2!D789='Sheet1 (2)'!$C$71,'Sheet1 (2)'!$D$71*('Sheet1 (2)'!$D$72-rave_index)/'Sheet1 (2)'!$D$72))))</f>
        <v>5</v>
      </c>
      <c r="AY789" s="157">
        <f>IF(IF(D789='Sheet1 (2)'!$C$69,'Sheet1 (2)'!$D$69*('Sheet1 (2)'!$D$72-rough_index)/'Sheet1 (2)'!$D$72,IF(shee2!D789='Sheet1 (2)'!$C$70,'Sheet1 (2)'!$D$70*('Sheet1 (2)'!$D$72-rough_index)/'Sheet1 (2)'!$D$72,IF(shee2!D789='Sheet1 (2)'!$C$71,'Sheet1 (2)'!$D$71*('Sheet1 (2)'!$D$72-rough_index)/'Sheet1 (2)'!$D$72)))&lt;0,0,IF(D789='Sheet1 (2)'!$C$69,'Sheet1 (2)'!$D$69*('Sheet1 (2)'!$D$72-rough_index)/'Sheet1 (2)'!$D$72,IF(shee2!D789='Sheet1 (2)'!$C$70,'Sheet1 (2)'!$D$70*('Sheet1 (2)'!$D$72-rough_index)/'Sheet1 (2)'!$D$72,IF(shee2!D789='Sheet1 (2)'!$C$71,'Sheet1 (2)'!$D$71*('Sheet1 (2)'!$D$72-rough_index)/'Sheet1 (2)'!$D$72))))</f>
        <v>2.5</v>
      </c>
      <c r="AZ789" s="159">
        <f>+(AU789*'Sheet1 (2)'!$C$77)+(AV789*'Sheet1 (2)'!$C$78)+(AW789*'Sheet1 (2)'!$C$79)+(AX789*'Sheet1 (2)'!$C$80)+(AY789*'Sheet1 (2)'!$C$81)</f>
        <v>4.25</v>
      </c>
      <c r="BA789" s="213" t="str">
        <f t="shared" si="25"/>
        <v>Good</v>
      </c>
      <c r="BE789">
        <f>IF(D789='Sheet1 (2)'!$C$61,'Sheet1 (2)'!$D$61*(counts^2)+'Sheet1 (2)'!$G$61*counts+'Sheet1 (2)'!$J$61,IF(D789='Sheet1 (2)'!$C$62,'Sheet1 (2)'!$D$62*counts+'Sheet1 (2)'!$G$62,IF(D789='Sheet1 (2)'!$C$63,'Sheet1 (2)'!$D$63*counts+'Sheet1 (2)'!$G$63,IF(D789='Sheet1 (2)'!$C$64,'Sheet1 (2)'!$D$64*counts+'Sheet1 (2)'!$G$64))))</f>
        <v>2.0984129299999998</v>
      </c>
    </row>
    <row r="790" spans="1:57" ht="12" customHeight="1">
      <c r="A790" s="145" t="s">
        <v>282</v>
      </c>
      <c r="B790" s="145" t="s">
        <v>76</v>
      </c>
      <c r="C790" s="170">
        <v>930</v>
      </c>
      <c r="D790" s="174" t="s">
        <v>77</v>
      </c>
      <c r="E790" s="171">
        <v>10</v>
      </c>
      <c r="F790" s="171">
        <v>2</v>
      </c>
      <c r="G790" s="171" t="s">
        <v>77</v>
      </c>
      <c r="H790" s="171">
        <v>1</v>
      </c>
      <c r="I790" s="171" t="s">
        <v>77</v>
      </c>
      <c r="J790" s="173" t="s">
        <v>80</v>
      </c>
      <c r="K790" s="173" t="s">
        <v>80</v>
      </c>
      <c r="L790" s="169">
        <f>VLOOKUP(CONCATENATE(J790,K790),'Sheet1 (2)'!$J$6:$K$26,2,FALSE)</f>
        <v>0</v>
      </c>
      <c r="M790" s="173" t="s">
        <v>80</v>
      </c>
      <c r="N790" s="173" t="s">
        <v>80</v>
      </c>
      <c r="O790" s="168">
        <f>VLOOKUP(CONCATENATE(M790,N790),'Sheet1 (2)'!$L$6:$M$26,2,FALSE)</f>
        <v>0</v>
      </c>
      <c r="P790" s="173" t="s">
        <v>80</v>
      </c>
      <c r="Q790" s="173" t="s">
        <v>80</v>
      </c>
      <c r="R790" s="168">
        <f>VLOOKUP(CONCATENATE(P790,Q790),'Sheet1 (2)'!$N$6:$O$26,2,FALSE)</f>
        <v>0</v>
      </c>
      <c r="S790" s="173" t="s">
        <v>80</v>
      </c>
      <c r="T790" s="173" t="s">
        <v>80</v>
      </c>
      <c r="U790" s="168">
        <f>VLOOKUP(CONCATENATE(S790,T790),'Sheet1 (2)'!$P$6:$Q$26,2,FALSE)</f>
        <v>0</v>
      </c>
      <c r="V790" s="173" t="s">
        <v>80</v>
      </c>
      <c r="W790" s="173" t="s">
        <v>80</v>
      </c>
      <c r="X790" s="168">
        <f>VLOOKUP(CONCATENATE(V790,W790),'Sheet1 (2)'!$R$6:$S$26,2,FALSE)</f>
        <v>0</v>
      </c>
      <c r="Y790" s="173" t="s">
        <v>80</v>
      </c>
      <c r="Z790" s="173" t="s">
        <v>80</v>
      </c>
      <c r="AA790" s="168">
        <f>VLOOKUP(CONCATENATE(Y790,Z790),'Sheet1 (2)'!$T$6:$U$26,2,FALSE)</f>
        <v>0</v>
      </c>
      <c r="AB790" s="173" t="s">
        <v>80</v>
      </c>
      <c r="AC790" s="173" t="s">
        <v>80</v>
      </c>
      <c r="AD790" s="168">
        <f>VLOOKUP(CONCATENATE(AB790,AC790),'Sheet1 (2)'!$X$6:$Y$26,2,FALSE)</f>
        <v>0</v>
      </c>
      <c r="AE790" s="173" t="s">
        <v>82</v>
      </c>
      <c r="AF790" s="173" t="s">
        <v>81</v>
      </c>
      <c r="AG790" s="168">
        <f>VLOOKUP(CONCATENATE(AE790,AF790),'Sheet1 (2)'!$Z$6:$AA$26,2,FALSE)</f>
        <v>66</v>
      </c>
      <c r="AH790" s="172"/>
      <c r="AI790" s="175"/>
      <c r="AJ790" s="140"/>
      <c r="AK790" s="176" t="s">
        <v>282</v>
      </c>
      <c r="AL790" s="176" t="s">
        <v>76</v>
      </c>
      <c r="AM790" s="170">
        <f t="shared" si="24"/>
        <v>930</v>
      </c>
      <c r="AN790" s="147"/>
      <c r="AO790" s="155"/>
      <c r="AP790" s="156"/>
      <c r="AQ790" s="157">
        <v>3.7119173058000001</v>
      </c>
      <c r="AR790" s="158"/>
      <c r="AS790" s="145">
        <f>LOOKUP(rufmkm,'Sheet1 (2)'!$V$62:$V$71,'Sheet1 (2)'!$W$62:$W$71)</f>
        <v>40</v>
      </c>
      <c r="AT790" s="140"/>
      <c r="AU790" s="157">
        <f>IF(IF(D790='Sheet1 (2)'!$C$69,'Sheet1 (2)'!$D$69*('Sheet1 (2)'!$D$72-rut_index)/'Sheet1 (2)'!$D$72,IF(shee2!D790='Sheet1 (2)'!$C$70,'Sheet1 (2)'!$D$70*('Sheet1 (2)'!$D$72-rut_index)/'Sheet1 (2)'!$D$72,IF(shee2!D790='Sheet1 (2)'!$C$71,'Sheet1 (2)'!$D$71*('Sheet1 (2)'!$D$72-rut_index)/'Sheet1 (2)'!$D$72)))&lt;0,0,IF(D790='Sheet1 (2)'!$C$69,'Sheet1 (2)'!$D$69*('Sheet1 (2)'!$D$72-rut_index)/'Sheet1 (2)'!$D$72,IF(shee2!D790='Sheet1 (2)'!$C$70,'Sheet1 (2)'!$D$70*('Sheet1 (2)'!$D$72-rut_index)/'Sheet1 (2)'!$D$72,IF(shee2!D790='Sheet1 (2)'!$C$71,'Sheet1 (2)'!$D$71*('Sheet1 (2)'!$D$72-rut_index)/'Sheet1 (2)'!$D$72))))</f>
        <v>5</v>
      </c>
      <c r="AV790" s="157">
        <f>IF(IF(D790='Sheet1 (2)'!$C$69,'Sheet1 (2)'!$D$69*('Sheet1 (2)'!$D$72-crack_s_index)/'Sheet1 (2)'!$D$72,IF(shee2!D790='Sheet1 (2)'!$C$70,'Sheet1 (2)'!$D$70*('Sheet1 (2)'!$D$72-crack_s_index)/'Sheet1 (2)'!$D$72,IF(shee2!D790='Sheet1 (2)'!$C$71,'Sheet1 (2)'!$D$71*('Sheet1 (2)'!$D$72-crack_s_index)/'Sheet1 (2)'!$D$72)))&lt;0,0,IF(D790='Sheet1 (2)'!$C$69,'Sheet1 (2)'!$D$69*('Sheet1 (2)'!$D$72-crack_s_index)/'Sheet1 (2)'!$D$72,IF(shee2!D790='Sheet1 (2)'!$C$70,'Sheet1 (2)'!$D$70*('Sheet1 (2)'!$D$72-crack_s_index)/'Sheet1 (2)'!$D$72,IF(shee2!D790='Sheet1 (2)'!$C$71,'Sheet1 (2)'!$D$71*('Sheet1 (2)'!$D$72-crack_s_index)/'Sheet1 (2)'!$D$72))))</f>
        <v>5</v>
      </c>
      <c r="AW790" s="157">
        <f>IF(IF(D790='Sheet1 (2)'!$C$69,'Sheet1 (2)'!$D$69*('Sheet1 (2)'!$D$72-crack_t_index)/'Sheet1 (2)'!$D$72,IF(shee2!D790='Sheet1 (2)'!$C$70,'Sheet1 (2)'!$D$70*('Sheet1 (2)'!$D$72-crack_t_index)/'Sheet1 (2)'!$D$72,IF(shee2!D790='Sheet1 (2)'!$C$71,'Sheet1 (2)'!$D$71*('Sheet1 (2)'!$D$72-crack_t_index)/'Sheet1 (2)'!$D$72)))&lt;0,0,IF(D790='Sheet1 (2)'!$C$69,'Sheet1 (2)'!$D$69*('Sheet1 (2)'!$D$72-crack_t_index)/'Sheet1 (2)'!$D$72,IF(shee2!D790='Sheet1 (2)'!$C$70,'Sheet1 (2)'!$D$70*('Sheet1 (2)'!$D$72-crack_t_index)/'Sheet1 (2)'!$D$72,IF(shee2!D790='Sheet1 (2)'!$C$71,'Sheet1 (2)'!$D$71*('Sheet1 (2)'!$D$72-crack_t_index)/'Sheet1 (2)'!$D$72))))</f>
        <v>5</v>
      </c>
      <c r="AX790" s="157">
        <f>IF(IF(D790='Sheet1 (2)'!$C$69,'Sheet1 (2)'!$D$69*('Sheet1 (2)'!$D$72-rave_index)/'Sheet1 (2)'!$D$72,IF(shee2!D790='Sheet1 (2)'!$C$70,'Sheet1 (2)'!$D$70*('Sheet1 (2)'!$D$72-rave_index)/'Sheet1 (2)'!$D$72,IF(shee2!D790='Sheet1 (2)'!$C$71,'Sheet1 (2)'!$D$71*('Sheet1 (2)'!$D$72-rave_index)/'Sheet1 (2)'!$D$72)))&lt;0,0,IF(D790='Sheet1 (2)'!$C$69,'Sheet1 (2)'!$D$69*('Sheet1 (2)'!$D$72-rave_index)/'Sheet1 (2)'!$D$72,IF(shee2!D790='Sheet1 (2)'!$C$70,'Sheet1 (2)'!$D$70*('Sheet1 (2)'!$D$72-rave_index)/'Sheet1 (2)'!$D$72,IF(shee2!D790='Sheet1 (2)'!$C$71,'Sheet1 (2)'!$D$71*('Sheet1 (2)'!$D$72-rave_index)/'Sheet1 (2)'!$D$72))))</f>
        <v>5</v>
      </c>
      <c r="AY790" s="157">
        <f>IF(IF(D790='Sheet1 (2)'!$C$69,'Sheet1 (2)'!$D$69*('Sheet1 (2)'!$D$72-rough_index)/'Sheet1 (2)'!$D$72,IF(shee2!D790='Sheet1 (2)'!$C$70,'Sheet1 (2)'!$D$70*('Sheet1 (2)'!$D$72-rough_index)/'Sheet1 (2)'!$D$72,IF(shee2!D790='Sheet1 (2)'!$C$71,'Sheet1 (2)'!$D$71*('Sheet1 (2)'!$D$72-rough_index)/'Sheet1 (2)'!$D$72)))&lt;0,0,IF(D790='Sheet1 (2)'!$C$69,'Sheet1 (2)'!$D$69*('Sheet1 (2)'!$D$72-rough_index)/'Sheet1 (2)'!$D$72,IF(shee2!D790='Sheet1 (2)'!$C$70,'Sheet1 (2)'!$D$70*('Sheet1 (2)'!$D$72-rough_index)/'Sheet1 (2)'!$D$72,IF(shee2!D790='Sheet1 (2)'!$C$71,'Sheet1 (2)'!$D$71*('Sheet1 (2)'!$D$72-rough_index)/'Sheet1 (2)'!$D$72))))</f>
        <v>1.6666666666666667</v>
      </c>
      <c r="AZ790" s="159">
        <f>+(AU790*'Sheet1 (2)'!$C$77)+(AV790*'Sheet1 (2)'!$C$78)+(AW790*'Sheet1 (2)'!$C$79)+(AX790*'Sheet1 (2)'!$C$80)+(AY790*'Sheet1 (2)'!$C$81)</f>
        <v>4</v>
      </c>
      <c r="BA790" s="213" t="str">
        <f t="shared" si="25"/>
        <v>Good</v>
      </c>
      <c r="BE790">
        <f>IF(D790='Sheet1 (2)'!$C$61,'Sheet1 (2)'!$D$61*(counts^2)+'Sheet1 (2)'!$G$61*counts+'Sheet1 (2)'!$J$61,IF(D790='Sheet1 (2)'!$C$62,'Sheet1 (2)'!$D$62*counts+'Sheet1 (2)'!$G$62,IF(D790='Sheet1 (2)'!$C$63,'Sheet1 (2)'!$D$63*counts+'Sheet1 (2)'!$G$63,IF(D790='Sheet1 (2)'!$C$64,'Sheet1 (2)'!$D$64*counts+'Sheet1 (2)'!$G$64))))</f>
        <v>2.0984129299999998</v>
      </c>
    </row>
    <row r="791" spans="1:57" ht="12" customHeight="1">
      <c r="A791" s="145" t="s">
        <v>282</v>
      </c>
      <c r="B791" s="145" t="s">
        <v>76</v>
      </c>
      <c r="C791" s="170">
        <v>931</v>
      </c>
      <c r="D791" s="174" t="s">
        <v>77</v>
      </c>
      <c r="E791" s="171">
        <v>10</v>
      </c>
      <c r="F791" s="171">
        <v>2</v>
      </c>
      <c r="G791" s="171" t="s">
        <v>77</v>
      </c>
      <c r="H791" s="171">
        <v>1</v>
      </c>
      <c r="I791" s="171" t="s">
        <v>77</v>
      </c>
      <c r="J791" s="173" t="s">
        <v>80</v>
      </c>
      <c r="K791" s="173" t="s">
        <v>80</v>
      </c>
      <c r="L791" s="169">
        <f>VLOOKUP(CONCATENATE(J791,K791),'Sheet1 (2)'!$J$6:$K$26,2,FALSE)</f>
        <v>0</v>
      </c>
      <c r="M791" s="173" t="s">
        <v>80</v>
      </c>
      <c r="N791" s="173" t="s">
        <v>80</v>
      </c>
      <c r="O791" s="168">
        <f>VLOOKUP(CONCATENATE(M791,N791),'Sheet1 (2)'!$L$6:$M$26,2,FALSE)</f>
        <v>0</v>
      </c>
      <c r="P791" s="173" t="s">
        <v>80</v>
      </c>
      <c r="Q791" s="173" t="s">
        <v>80</v>
      </c>
      <c r="R791" s="168">
        <f>VLOOKUP(CONCATENATE(P791,Q791),'Sheet1 (2)'!$N$6:$O$26,2,FALSE)</f>
        <v>0</v>
      </c>
      <c r="S791" s="173" t="s">
        <v>80</v>
      </c>
      <c r="T791" s="173" t="s">
        <v>80</v>
      </c>
      <c r="U791" s="168">
        <f>VLOOKUP(CONCATENATE(S791,T791),'Sheet1 (2)'!$P$6:$Q$26,2,FALSE)</f>
        <v>0</v>
      </c>
      <c r="V791" s="173" t="s">
        <v>80</v>
      </c>
      <c r="W791" s="173" t="s">
        <v>80</v>
      </c>
      <c r="X791" s="168">
        <f>VLOOKUP(CONCATENATE(V791,W791),'Sheet1 (2)'!$R$6:$S$26,2,FALSE)</f>
        <v>0</v>
      </c>
      <c r="Y791" s="173" t="s">
        <v>80</v>
      </c>
      <c r="Z791" s="173" t="s">
        <v>80</v>
      </c>
      <c r="AA791" s="168">
        <f>VLOOKUP(CONCATENATE(Y791,Z791),'Sheet1 (2)'!$T$6:$U$26,2,FALSE)</f>
        <v>0</v>
      </c>
      <c r="AB791" s="173" t="s">
        <v>80</v>
      </c>
      <c r="AC791" s="173" t="s">
        <v>80</v>
      </c>
      <c r="AD791" s="168">
        <f>VLOOKUP(CONCATENATE(AB791,AC791),'Sheet1 (2)'!$X$6:$Y$26,2,FALSE)</f>
        <v>0</v>
      </c>
      <c r="AE791" s="173" t="s">
        <v>82</v>
      </c>
      <c r="AF791" s="173" t="s">
        <v>81</v>
      </c>
      <c r="AG791" s="168">
        <f>VLOOKUP(CONCATENATE(AE791,AF791),'Sheet1 (2)'!$Z$6:$AA$26,2,FALSE)</f>
        <v>66</v>
      </c>
      <c r="AH791" s="172"/>
      <c r="AI791" s="175"/>
      <c r="AJ791" s="140"/>
      <c r="AK791" s="176" t="s">
        <v>282</v>
      </c>
      <c r="AL791" s="176" t="s">
        <v>76</v>
      </c>
      <c r="AM791" s="170">
        <f t="shared" si="24"/>
        <v>931</v>
      </c>
      <c r="AN791" s="147"/>
      <c r="AO791" s="155"/>
      <c r="AP791" s="156"/>
      <c r="AQ791" s="157">
        <v>2.5402675324000001</v>
      </c>
      <c r="AR791" s="158"/>
      <c r="AS791" s="145">
        <f>LOOKUP(rufmkm,'Sheet1 (2)'!$V$62:$V$71,'Sheet1 (2)'!$W$62:$W$71)</f>
        <v>30</v>
      </c>
      <c r="AT791" s="140"/>
      <c r="AU791" s="157">
        <f>IF(IF(D791='Sheet1 (2)'!$C$69,'Sheet1 (2)'!$D$69*('Sheet1 (2)'!$D$72-rut_index)/'Sheet1 (2)'!$D$72,IF(shee2!D791='Sheet1 (2)'!$C$70,'Sheet1 (2)'!$D$70*('Sheet1 (2)'!$D$72-rut_index)/'Sheet1 (2)'!$D$72,IF(shee2!D791='Sheet1 (2)'!$C$71,'Sheet1 (2)'!$D$71*('Sheet1 (2)'!$D$72-rut_index)/'Sheet1 (2)'!$D$72)))&lt;0,0,IF(D791='Sheet1 (2)'!$C$69,'Sheet1 (2)'!$D$69*('Sheet1 (2)'!$D$72-rut_index)/'Sheet1 (2)'!$D$72,IF(shee2!D791='Sheet1 (2)'!$C$70,'Sheet1 (2)'!$D$70*('Sheet1 (2)'!$D$72-rut_index)/'Sheet1 (2)'!$D$72,IF(shee2!D791='Sheet1 (2)'!$C$71,'Sheet1 (2)'!$D$71*('Sheet1 (2)'!$D$72-rut_index)/'Sheet1 (2)'!$D$72))))</f>
        <v>5</v>
      </c>
      <c r="AV791" s="157">
        <f>IF(IF(D791='Sheet1 (2)'!$C$69,'Sheet1 (2)'!$D$69*('Sheet1 (2)'!$D$72-crack_s_index)/'Sheet1 (2)'!$D$72,IF(shee2!D791='Sheet1 (2)'!$C$70,'Sheet1 (2)'!$D$70*('Sheet1 (2)'!$D$72-crack_s_index)/'Sheet1 (2)'!$D$72,IF(shee2!D791='Sheet1 (2)'!$C$71,'Sheet1 (2)'!$D$71*('Sheet1 (2)'!$D$72-crack_s_index)/'Sheet1 (2)'!$D$72)))&lt;0,0,IF(D791='Sheet1 (2)'!$C$69,'Sheet1 (2)'!$D$69*('Sheet1 (2)'!$D$72-crack_s_index)/'Sheet1 (2)'!$D$72,IF(shee2!D791='Sheet1 (2)'!$C$70,'Sheet1 (2)'!$D$70*('Sheet1 (2)'!$D$72-crack_s_index)/'Sheet1 (2)'!$D$72,IF(shee2!D791='Sheet1 (2)'!$C$71,'Sheet1 (2)'!$D$71*('Sheet1 (2)'!$D$72-crack_s_index)/'Sheet1 (2)'!$D$72))))</f>
        <v>5</v>
      </c>
      <c r="AW791" s="157">
        <f>IF(IF(D791='Sheet1 (2)'!$C$69,'Sheet1 (2)'!$D$69*('Sheet1 (2)'!$D$72-crack_t_index)/'Sheet1 (2)'!$D$72,IF(shee2!D791='Sheet1 (2)'!$C$70,'Sheet1 (2)'!$D$70*('Sheet1 (2)'!$D$72-crack_t_index)/'Sheet1 (2)'!$D$72,IF(shee2!D791='Sheet1 (2)'!$C$71,'Sheet1 (2)'!$D$71*('Sheet1 (2)'!$D$72-crack_t_index)/'Sheet1 (2)'!$D$72)))&lt;0,0,IF(D791='Sheet1 (2)'!$C$69,'Sheet1 (2)'!$D$69*('Sheet1 (2)'!$D$72-crack_t_index)/'Sheet1 (2)'!$D$72,IF(shee2!D791='Sheet1 (2)'!$C$70,'Sheet1 (2)'!$D$70*('Sheet1 (2)'!$D$72-crack_t_index)/'Sheet1 (2)'!$D$72,IF(shee2!D791='Sheet1 (2)'!$C$71,'Sheet1 (2)'!$D$71*('Sheet1 (2)'!$D$72-crack_t_index)/'Sheet1 (2)'!$D$72))))</f>
        <v>5</v>
      </c>
      <c r="AX791" s="157">
        <f>IF(IF(D791='Sheet1 (2)'!$C$69,'Sheet1 (2)'!$D$69*('Sheet1 (2)'!$D$72-rave_index)/'Sheet1 (2)'!$D$72,IF(shee2!D791='Sheet1 (2)'!$C$70,'Sheet1 (2)'!$D$70*('Sheet1 (2)'!$D$72-rave_index)/'Sheet1 (2)'!$D$72,IF(shee2!D791='Sheet1 (2)'!$C$71,'Sheet1 (2)'!$D$71*('Sheet1 (2)'!$D$72-rave_index)/'Sheet1 (2)'!$D$72)))&lt;0,0,IF(D791='Sheet1 (2)'!$C$69,'Sheet1 (2)'!$D$69*('Sheet1 (2)'!$D$72-rave_index)/'Sheet1 (2)'!$D$72,IF(shee2!D791='Sheet1 (2)'!$C$70,'Sheet1 (2)'!$D$70*('Sheet1 (2)'!$D$72-rave_index)/'Sheet1 (2)'!$D$72,IF(shee2!D791='Sheet1 (2)'!$C$71,'Sheet1 (2)'!$D$71*('Sheet1 (2)'!$D$72-rave_index)/'Sheet1 (2)'!$D$72))))</f>
        <v>5</v>
      </c>
      <c r="AY791" s="157">
        <f>IF(IF(D791='Sheet1 (2)'!$C$69,'Sheet1 (2)'!$D$69*('Sheet1 (2)'!$D$72-rough_index)/'Sheet1 (2)'!$D$72,IF(shee2!D791='Sheet1 (2)'!$C$70,'Sheet1 (2)'!$D$70*('Sheet1 (2)'!$D$72-rough_index)/'Sheet1 (2)'!$D$72,IF(shee2!D791='Sheet1 (2)'!$C$71,'Sheet1 (2)'!$D$71*('Sheet1 (2)'!$D$72-rough_index)/'Sheet1 (2)'!$D$72)))&lt;0,0,IF(D791='Sheet1 (2)'!$C$69,'Sheet1 (2)'!$D$69*('Sheet1 (2)'!$D$72-rough_index)/'Sheet1 (2)'!$D$72,IF(shee2!D791='Sheet1 (2)'!$C$70,'Sheet1 (2)'!$D$70*('Sheet1 (2)'!$D$72-rough_index)/'Sheet1 (2)'!$D$72,IF(shee2!D791='Sheet1 (2)'!$C$71,'Sheet1 (2)'!$D$71*('Sheet1 (2)'!$D$72-rough_index)/'Sheet1 (2)'!$D$72))))</f>
        <v>2.5</v>
      </c>
      <c r="AZ791" s="159">
        <f>+(AU791*'Sheet1 (2)'!$C$77)+(AV791*'Sheet1 (2)'!$C$78)+(AW791*'Sheet1 (2)'!$C$79)+(AX791*'Sheet1 (2)'!$C$80)+(AY791*'Sheet1 (2)'!$C$81)</f>
        <v>4.25</v>
      </c>
      <c r="BA791" s="213" t="str">
        <f t="shared" si="25"/>
        <v>Good</v>
      </c>
      <c r="BE791">
        <f>IF(D791='Sheet1 (2)'!$C$61,'Sheet1 (2)'!$D$61*(counts^2)+'Sheet1 (2)'!$G$61*counts+'Sheet1 (2)'!$J$61,IF(D791='Sheet1 (2)'!$C$62,'Sheet1 (2)'!$D$62*counts+'Sheet1 (2)'!$G$62,IF(D791='Sheet1 (2)'!$C$63,'Sheet1 (2)'!$D$63*counts+'Sheet1 (2)'!$G$63,IF(D791='Sheet1 (2)'!$C$64,'Sheet1 (2)'!$D$64*counts+'Sheet1 (2)'!$G$64))))</f>
        <v>2.0984129299999998</v>
      </c>
    </row>
    <row r="792" spans="1:57" ht="12" customHeight="1">
      <c r="A792" s="145" t="s">
        <v>282</v>
      </c>
      <c r="B792" s="145" t="s">
        <v>76</v>
      </c>
      <c r="C792" s="170">
        <v>932</v>
      </c>
      <c r="D792" s="174" t="s">
        <v>77</v>
      </c>
      <c r="E792" s="171">
        <v>10</v>
      </c>
      <c r="F792" s="171">
        <v>2</v>
      </c>
      <c r="G792" s="171" t="s">
        <v>77</v>
      </c>
      <c r="H792" s="171">
        <v>1</v>
      </c>
      <c r="I792" s="171" t="s">
        <v>77</v>
      </c>
      <c r="J792" s="173" t="s">
        <v>80</v>
      </c>
      <c r="K792" s="173" t="s">
        <v>80</v>
      </c>
      <c r="L792" s="169">
        <f>VLOOKUP(CONCATENATE(J792,K792),'Sheet1 (2)'!$J$6:$K$26,2,FALSE)</f>
        <v>0</v>
      </c>
      <c r="M792" s="173" t="s">
        <v>80</v>
      </c>
      <c r="N792" s="173" t="s">
        <v>80</v>
      </c>
      <c r="O792" s="168">
        <f>VLOOKUP(CONCATENATE(M792,N792),'Sheet1 (2)'!$L$6:$M$26,2,FALSE)</f>
        <v>0</v>
      </c>
      <c r="P792" s="173" t="s">
        <v>80</v>
      </c>
      <c r="Q792" s="173" t="s">
        <v>80</v>
      </c>
      <c r="R792" s="168">
        <f>VLOOKUP(CONCATENATE(P792,Q792),'Sheet1 (2)'!$N$6:$O$26,2,FALSE)</f>
        <v>0</v>
      </c>
      <c r="S792" s="173" t="s">
        <v>80</v>
      </c>
      <c r="T792" s="173" t="s">
        <v>80</v>
      </c>
      <c r="U792" s="168">
        <f>VLOOKUP(CONCATENATE(S792,T792),'Sheet1 (2)'!$P$6:$Q$26,2,FALSE)</f>
        <v>0</v>
      </c>
      <c r="V792" s="173" t="s">
        <v>80</v>
      </c>
      <c r="W792" s="173" t="s">
        <v>80</v>
      </c>
      <c r="X792" s="168">
        <f>VLOOKUP(CONCATENATE(V792,W792),'Sheet1 (2)'!$R$6:$S$26,2,FALSE)</f>
        <v>0</v>
      </c>
      <c r="Y792" s="173" t="s">
        <v>80</v>
      </c>
      <c r="Z792" s="173" t="s">
        <v>80</v>
      </c>
      <c r="AA792" s="168">
        <f>VLOOKUP(CONCATENATE(Y792,Z792),'Sheet1 (2)'!$T$6:$U$26,2,FALSE)</f>
        <v>0</v>
      </c>
      <c r="AB792" s="173" t="s">
        <v>80</v>
      </c>
      <c r="AC792" s="173" t="s">
        <v>80</v>
      </c>
      <c r="AD792" s="168">
        <f>VLOOKUP(CONCATENATE(AB792,AC792),'Sheet1 (2)'!$X$6:$Y$26,2,FALSE)</f>
        <v>0</v>
      </c>
      <c r="AE792" s="173" t="s">
        <v>82</v>
      </c>
      <c r="AF792" s="173" t="s">
        <v>81</v>
      </c>
      <c r="AG792" s="168">
        <f>VLOOKUP(CONCATENATE(AE792,AF792),'Sheet1 (2)'!$Z$6:$AA$26,2,FALSE)</f>
        <v>66</v>
      </c>
      <c r="AH792" s="172"/>
      <c r="AI792" s="175"/>
      <c r="AJ792" s="140"/>
      <c r="AK792" s="176" t="s">
        <v>282</v>
      </c>
      <c r="AL792" s="176" t="s">
        <v>76</v>
      </c>
      <c r="AM792" s="170">
        <f t="shared" si="24"/>
        <v>932</v>
      </c>
      <c r="AN792" s="147"/>
      <c r="AO792" s="155"/>
      <c r="AP792" s="156"/>
      <c r="AQ792" s="157">
        <v>2.9064734305999997</v>
      </c>
      <c r="AR792" s="158"/>
      <c r="AS792" s="145">
        <f>LOOKUP(rufmkm,'Sheet1 (2)'!$V$62:$V$71,'Sheet1 (2)'!$W$62:$W$71)</f>
        <v>30</v>
      </c>
      <c r="AT792" s="140"/>
      <c r="AU792" s="157">
        <f>IF(IF(D792='Sheet1 (2)'!$C$69,'Sheet1 (2)'!$D$69*('Sheet1 (2)'!$D$72-rut_index)/'Sheet1 (2)'!$D$72,IF(shee2!D792='Sheet1 (2)'!$C$70,'Sheet1 (2)'!$D$70*('Sheet1 (2)'!$D$72-rut_index)/'Sheet1 (2)'!$D$72,IF(shee2!D792='Sheet1 (2)'!$C$71,'Sheet1 (2)'!$D$71*('Sheet1 (2)'!$D$72-rut_index)/'Sheet1 (2)'!$D$72)))&lt;0,0,IF(D792='Sheet1 (2)'!$C$69,'Sheet1 (2)'!$D$69*('Sheet1 (2)'!$D$72-rut_index)/'Sheet1 (2)'!$D$72,IF(shee2!D792='Sheet1 (2)'!$C$70,'Sheet1 (2)'!$D$70*('Sheet1 (2)'!$D$72-rut_index)/'Sheet1 (2)'!$D$72,IF(shee2!D792='Sheet1 (2)'!$C$71,'Sheet1 (2)'!$D$71*('Sheet1 (2)'!$D$72-rut_index)/'Sheet1 (2)'!$D$72))))</f>
        <v>5</v>
      </c>
      <c r="AV792" s="157">
        <f>IF(IF(D792='Sheet1 (2)'!$C$69,'Sheet1 (2)'!$D$69*('Sheet1 (2)'!$D$72-crack_s_index)/'Sheet1 (2)'!$D$72,IF(shee2!D792='Sheet1 (2)'!$C$70,'Sheet1 (2)'!$D$70*('Sheet1 (2)'!$D$72-crack_s_index)/'Sheet1 (2)'!$D$72,IF(shee2!D792='Sheet1 (2)'!$C$71,'Sheet1 (2)'!$D$71*('Sheet1 (2)'!$D$72-crack_s_index)/'Sheet1 (2)'!$D$72)))&lt;0,0,IF(D792='Sheet1 (2)'!$C$69,'Sheet1 (2)'!$D$69*('Sheet1 (2)'!$D$72-crack_s_index)/'Sheet1 (2)'!$D$72,IF(shee2!D792='Sheet1 (2)'!$C$70,'Sheet1 (2)'!$D$70*('Sheet1 (2)'!$D$72-crack_s_index)/'Sheet1 (2)'!$D$72,IF(shee2!D792='Sheet1 (2)'!$C$71,'Sheet1 (2)'!$D$71*('Sheet1 (2)'!$D$72-crack_s_index)/'Sheet1 (2)'!$D$72))))</f>
        <v>5</v>
      </c>
      <c r="AW792" s="157">
        <f>IF(IF(D792='Sheet1 (2)'!$C$69,'Sheet1 (2)'!$D$69*('Sheet1 (2)'!$D$72-crack_t_index)/'Sheet1 (2)'!$D$72,IF(shee2!D792='Sheet1 (2)'!$C$70,'Sheet1 (2)'!$D$70*('Sheet1 (2)'!$D$72-crack_t_index)/'Sheet1 (2)'!$D$72,IF(shee2!D792='Sheet1 (2)'!$C$71,'Sheet1 (2)'!$D$71*('Sheet1 (2)'!$D$72-crack_t_index)/'Sheet1 (2)'!$D$72)))&lt;0,0,IF(D792='Sheet1 (2)'!$C$69,'Sheet1 (2)'!$D$69*('Sheet1 (2)'!$D$72-crack_t_index)/'Sheet1 (2)'!$D$72,IF(shee2!D792='Sheet1 (2)'!$C$70,'Sheet1 (2)'!$D$70*('Sheet1 (2)'!$D$72-crack_t_index)/'Sheet1 (2)'!$D$72,IF(shee2!D792='Sheet1 (2)'!$C$71,'Sheet1 (2)'!$D$71*('Sheet1 (2)'!$D$72-crack_t_index)/'Sheet1 (2)'!$D$72))))</f>
        <v>5</v>
      </c>
      <c r="AX792" s="157">
        <f>IF(IF(D792='Sheet1 (2)'!$C$69,'Sheet1 (2)'!$D$69*('Sheet1 (2)'!$D$72-rave_index)/'Sheet1 (2)'!$D$72,IF(shee2!D792='Sheet1 (2)'!$C$70,'Sheet1 (2)'!$D$70*('Sheet1 (2)'!$D$72-rave_index)/'Sheet1 (2)'!$D$72,IF(shee2!D792='Sheet1 (2)'!$C$71,'Sheet1 (2)'!$D$71*('Sheet1 (2)'!$D$72-rave_index)/'Sheet1 (2)'!$D$72)))&lt;0,0,IF(D792='Sheet1 (2)'!$C$69,'Sheet1 (2)'!$D$69*('Sheet1 (2)'!$D$72-rave_index)/'Sheet1 (2)'!$D$72,IF(shee2!D792='Sheet1 (2)'!$C$70,'Sheet1 (2)'!$D$70*('Sheet1 (2)'!$D$72-rave_index)/'Sheet1 (2)'!$D$72,IF(shee2!D792='Sheet1 (2)'!$C$71,'Sheet1 (2)'!$D$71*('Sheet1 (2)'!$D$72-rave_index)/'Sheet1 (2)'!$D$72))))</f>
        <v>5</v>
      </c>
      <c r="AY792" s="157">
        <f>IF(IF(D792='Sheet1 (2)'!$C$69,'Sheet1 (2)'!$D$69*('Sheet1 (2)'!$D$72-rough_index)/'Sheet1 (2)'!$D$72,IF(shee2!D792='Sheet1 (2)'!$C$70,'Sheet1 (2)'!$D$70*('Sheet1 (2)'!$D$72-rough_index)/'Sheet1 (2)'!$D$72,IF(shee2!D792='Sheet1 (2)'!$C$71,'Sheet1 (2)'!$D$71*('Sheet1 (2)'!$D$72-rough_index)/'Sheet1 (2)'!$D$72)))&lt;0,0,IF(D792='Sheet1 (2)'!$C$69,'Sheet1 (2)'!$D$69*('Sheet1 (2)'!$D$72-rough_index)/'Sheet1 (2)'!$D$72,IF(shee2!D792='Sheet1 (2)'!$C$70,'Sheet1 (2)'!$D$70*('Sheet1 (2)'!$D$72-rough_index)/'Sheet1 (2)'!$D$72,IF(shee2!D792='Sheet1 (2)'!$C$71,'Sheet1 (2)'!$D$71*('Sheet1 (2)'!$D$72-rough_index)/'Sheet1 (2)'!$D$72))))</f>
        <v>2.5</v>
      </c>
      <c r="AZ792" s="159">
        <f>+(AU792*'Sheet1 (2)'!$C$77)+(AV792*'Sheet1 (2)'!$C$78)+(AW792*'Sheet1 (2)'!$C$79)+(AX792*'Sheet1 (2)'!$C$80)+(AY792*'Sheet1 (2)'!$C$81)</f>
        <v>4.25</v>
      </c>
      <c r="BA792" s="213" t="str">
        <f t="shared" si="25"/>
        <v>Good</v>
      </c>
      <c r="BE792">
        <f>IF(D792='Sheet1 (2)'!$C$61,'Sheet1 (2)'!$D$61*(counts^2)+'Sheet1 (2)'!$G$61*counts+'Sheet1 (2)'!$J$61,IF(D792='Sheet1 (2)'!$C$62,'Sheet1 (2)'!$D$62*counts+'Sheet1 (2)'!$G$62,IF(D792='Sheet1 (2)'!$C$63,'Sheet1 (2)'!$D$63*counts+'Sheet1 (2)'!$G$63,IF(D792='Sheet1 (2)'!$C$64,'Sheet1 (2)'!$D$64*counts+'Sheet1 (2)'!$G$64))))</f>
        <v>2.0984129299999998</v>
      </c>
    </row>
    <row r="793" spans="1:57" ht="12" customHeight="1">
      <c r="A793" s="145" t="s">
        <v>282</v>
      </c>
      <c r="B793" s="145" t="s">
        <v>76</v>
      </c>
      <c r="C793" s="170">
        <v>933</v>
      </c>
      <c r="D793" s="174" t="s">
        <v>77</v>
      </c>
      <c r="E793" s="171">
        <v>10</v>
      </c>
      <c r="F793" s="171">
        <v>2</v>
      </c>
      <c r="G793" s="171" t="s">
        <v>77</v>
      </c>
      <c r="H793" s="171">
        <v>1</v>
      </c>
      <c r="I793" s="171" t="s">
        <v>77</v>
      </c>
      <c r="J793" s="173" t="s">
        <v>80</v>
      </c>
      <c r="K793" s="173" t="s">
        <v>80</v>
      </c>
      <c r="L793" s="169">
        <f>VLOOKUP(CONCATENATE(J793,K793),'Sheet1 (2)'!$J$6:$K$26,2,FALSE)</f>
        <v>0</v>
      </c>
      <c r="M793" s="173" t="s">
        <v>83</v>
      </c>
      <c r="N793" s="173" t="s">
        <v>82</v>
      </c>
      <c r="O793" s="168">
        <f>VLOOKUP(CONCATENATE(M793,N793),'Sheet1 (2)'!$L$6:$M$26,2,FALSE)</f>
        <v>18.75</v>
      </c>
      <c r="P793" s="173" t="s">
        <v>80</v>
      </c>
      <c r="Q793" s="173" t="s">
        <v>80</v>
      </c>
      <c r="R793" s="168">
        <f>VLOOKUP(CONCATENATE(P793,Q793),'Sheet1 (2)'!$N$6:$O$26,2,FALSE)</f>
        <v>0</v>
      </c>
      <c r="S793" s="173" t="s">
        <v>80</v>
      </c>
      <c r="T793" s="173" t="s">
        <v>80</v>
      </c>
      <c r="U793" s="168">
        <f>VLOOKUP(CONCATENATE(S793,T793),'Sheet1 (2)'!$P$6:$Q$26,2,FALSE)</f>
        <v>0</v>
      </c>
      <c r="V793" s="173" t="s">
        <v>80</v>
      </c>
      <c r="W793" s="173" t="s">
        <v>80</v>
      </c>
      <c r="X793" s="168">
        <f>VLOOKUP(CONCATENATE(V793,W793),'Sheet1 (2)'!$R$6:$S$26,2,FALSE)</f>
        <v>0</v>
      </c>
      <c r="Y793" s="173" t="s">
        <v>80</v>
      </c>
      <c r="Z793" s="173" t="s">
        <v>80</v>
      </c>
      <c r="AA793" s="168">
        <f>VLOOKUP(CONCATENATE(Y793,Z793),'Sheet1 (2)'!$T$6:$U$26,2,FALSE)</f>
        <v>0</v>
      </c>
      <c r="AB793" s="173" t="s">
        <v>80</v>
      </c>
      <c r="AC793" s="173" t="s">
        <v>80</v>
      </c>
      <c r="AD793" s="168">
        <f>VLOOKUP(CONCATENATE(AB793,AC793),'Sheet1 (2)'!$X$6:$Y$26,2,FALSE)</f>
        <v>0</v>
      </c>
      <c r="AE793" s="173" t="s">
        <v>82</v>
      </c>
      <c r="AF793" s="173" t="s">
        <v>81</v>
      </c>
      <c r="AG793" s="168">
        <f>VLOOKUP(CONCATENATE(AE793,AF793),'Sheet1 (2)'!$Z$6:$AA$26,2,FALSE)</f>
        <v>66</v>
      </c>
      <c r="AH793" s="172"/>
      <c r="AI793" s="175"/>
      <c r="AJ793" s="140"/>
      <c r="AK793" s="176" t="s">
        <v>282</v>
      </c>
      <c r="AL793" s="176" t="s">
        <v>76</v>
      </c>
      <c r="AM793" s="170">
        <f t="shared" si="24"/>
        <v>933</v>
      </c>
      <c r="AN793" s="147"/>
      <c r="AO793" s="155"/>
      <c r="AP793" s="156"/>
      <c r="AQ793" s="157">
        <v>2.5232684401999999</v>
      </c>
      <c r="AR793" s="158"/>
      <c r="AS793" s="145">
        <f>LOOKUP(rufmkm,'Sheet1 (2)'!$V$62:$V$71,'Sheet1 (2)'!$W$62:$W$71)</f>
        <v>30</v>
      </c>
      <c r="AT793" s="140"/>
      <c r="AU793" s="157">
        <f>IF(IF(D793='Sheet1 (2)'!$C$69,'Sheet1 (2)'!$D$69*('Sheet1 (2)'!$D$72-rut_index)/'Sheet1 (2)'!$D$72,IF(shee2!D793='Sheet1 (2)'!$C$70,'Sheet1 (2)'!$D$70*('Sheet1 (2)'!$D$72-rut_index)/'Sheet1 (2)'!$D$72,IF(shee2!D793='Sheet1 (2)'!$C$71,'Sheet1 (2)'!$D$71*('Sheet1 (2)'!$D$72-rut_index)/'Sheet1 (2)'!$D$72)))&lt;0,0,IF(D793='Sheet1 (2)'!$C$69,'Sheet1 (2)'!$D$69*('Sheet1 (2)'!$D$72-rut_index)/'Sheet1 (2)'!$D$72,IF(shee2!D793='Sheet1 (2)'!$C$70,'Sheet1 (2)'!$D$70*('Sheet1 (2)'!$D$72-rut_index)/'Sheet1 (2)'!$D$72,IF(shee2!D793='Sheet1 (2)'!$C$71,'Sheet1 (2)'!$D$71*('Sheet1 (2)'!$D$72-rut_index)/'Sheet1 (2)'!$D$72))))</f>
        <v>5</v>
      </c>
      <c r="AV793" s="157">
        <f>IF(IF(D793='Sheet1 (2)'!$C$69,'Sheet1 (2)'!$D$69*('Sheet1 (2)'!$D$72-crack_s_index)/'Sheet1 (2)'!$D$72,IF(shee2!D793='Sheet1 (2)'!$C$70,'Sheet1 (2)'!$D$70*('Sheet1 (2)'!$D$72-crack_s_index)/'Sheet1 (2)'!$D$72,IF(shee2!D793='Sheet1 (2)'!$C$71,'Sheet1 (2)'!$D$71*('Sheet1 (2)'!$D$72-crack_s_index)/'Sheet1 (2)'!$D$72)))&lt;0,0,IF(D793='Sheet1 (2)'!$C$69,'Sheet1 (2)'!$D$69*('Sheet1 (2)'!$D$72-crack_s_index)/'Sheet1 (2)'!$D$72,IF(shee2!D793='Sheet1 (2)'!$C$70,'Sheet1 (2)'!$D$70*('Sheet1 (2)'!$D$72-crack_s_index)/'Sheet1 (2)'!$D$72,IF(shee2!D793='Sheet1 (2)'!$C$71,'Sheet1 (2)'!$D$71*('Sheet1 (2)'!$D$72-crack_s_index)/'Sheet1 (2)'!$D$72))))</f>
        <v>3.4375</v>
      </c>
      <c r="AW793" s="157">
        <f>IF(IF(D793='Sheet1 (2)'!$C$69,'Sheet1 (2)'!$D$69*('Sheet1 (2)'!$D$72-crack_t_index)/'Sheet1 (2)'!$D$72,IF(shee2!D793='Sheet1 (2)'!$C$70,'Sheet1 (2)'!$D$70*('Sheet1 (2)'!$D$72-crack_t_index)/'Sheet1 (2)'!$D$72,IF(shee2!D793='Sheet1 (2)'!$C$71,'Sheet1 (2)'!$D$71*('Sheet1 (2)'!$D$72-crack_t_index)/'Sheet1 (2)'!$D$72)))&lt;0,0,IF(D793='Sheet1 (2)'!$C$69,'Sheet1 (2)'!$D$69*('Sheet1 (2)'!$D$72-crack_t_index)/'Sheet1 (2)'!$D$72,IF(shee2!D793='Sheet1 (2)'!$C$70,'Sheet1 (2)'!$D$70*('Sheet1 (2)'!$D$72-crack_t_index)/'Sheet1 (2)'!$D$72,IF(shee2!D793='Sheet1 (2)'!$C$71,'Sheet1 (2)'!$D$71*('Sheet1 (2)'!$D$72-crack_t_index)/'Sheet1 (2)'!$D$72))))</f>
        <v>5</v>
      </c>
      <c r="AX793" s="157">
        <f>IF(IF(D793='Sheet1 (2)'!$C$69,'Sheet1 (2)'!$D$69*('Sheet1 (2)'!$D$72-rave_index)/'Sheet1 (2)'!$D$72,IF(shee2!D793='Sheet1 (2)'!$C$70,'Sheet1 (2)'!$D$70*('Sheet1 (2)'!$D$72-rave_index)/'Sheet1 (2)'!$D$72,IF(shee2!D793='Sheet1 (2)'!$C$71,'Sheet1 (2)'!$D$71*('Sheet1 (2)'!$D$72-rave_index)/'Sheet1 (2)'!$D$72)))&lt;0,0,IF(D793='Sheet1 (2)'!$C$69,'Sheet1 (2)'!$D$69*('Sheet1 (2)'!$D$72-rave_index)/'Sheet1 (2)'!$D$72,IF(shee2!D793='Sheet1 (2)'!$C$70,'Sheet1 (2)'!$D$70*('Sheet1 (2)'!$D$72-rave_index)/'Sheet1 (2)'!$D$72,IF(shee2!D793='Sheet1 (2)'!$C$71,'Sheet1 (2)'!$D$71*('Sheet1 (2)'!$D$72-rave_index)/'Sheet1 (2)'!$D$72))))</f>
        <v>5</v>
      </c>
      <c r="AY793" s="157">
        <f>IF(IF(D793='Sheet1 (2)'!$C$69,'Sheet1 (2)'!$D$69*('Sheet1 (2)'!$D$72-rough_index)/'Sheet1 (2)'!$D$72,IF(shee2!D793='Sheet1 (2)'!$C$70,'Sheet1 (2)'!$D$70*('Sheet1 (2)'!$D$72-rough_index)/'Sheet1 (2)'!$D$72,IF(shee2!D793='Sheet1 (2)'!$C$71,'Sheet1 (2)'!$D$71*('Sheet1 (2)'!$D$72-rough_index)/'Sheet1 (2)'!$D$72)))&lt;0,0,IF(D793='Sheet1 (2)'!$C$69,'Sheet1 (2)'!$D$69*('Sheet1 (2)'!$D$72-rough_index)/'Sheet1 (2)'!$D$72,IF(shee2!D793='Sheet1 (2)'!$C$70,'Sheet1 (2)'!$D$70*('Sheet1 (2)'!$D$72-rough_index)/'Sheet1 (2)'!$D$72,IF(shee2!D793='Sheet1 (2)'!$C$71,'Sheet1 (2)'!$D$71*('Sheet1 (2)'!$D$72-rough_index)/'Sheet1 (2)'!$D$72))))</f>
        <v>2.5</v>
      </c>
      <c r="AZ793" s="159">
        <f>+(AU793*'Sheet1 (2)'!$C$77)+(AV793*'Sheet1 (2)'!$C$78)+(AW793*'Sheet1 (2)'!$C$79)+(AX793*'Sheet1 (2)'!$C$80)+(AY793*'Sheet1 (2)'!$C$81)</f>
        <v>3.6875</v>
      </c>
      <c r="BA793" s="213" t="str">
        <f t="shared" si="25"/>
        <v>Fair</v>
      </c>
      <c r="BE793">
        <f>IF(D793='Sheet1 (2)'!$C$61,'Sheet1 (2)'!$D$61*(counts^2)+'Sheet1 (2)'!$G$61*counts+'Sheet1 (2)'!$J$61,IF(D793='Sheet1 (2)'!$C$62,'Sheet1 (2)'!$D$62*counts+'Sheet1 (2)'!$G$62,IF(D793='Sheet1 (2)'!$C$63,'Sheet1 (2)'!$D$63*counts+'Sheet1 (2)'!$G$63,IF(D793='Sheet1 (2)'!$C$64,'Sheet1 (2)'!$D$64*counts+'Sheet1 (2)'!$G$64))))</f>
        <v>2.0984129299999998</v>
      </c>
    </row>
    <row r="794" spans="1:57" ht="12" customHeight="1">
      <c r="A794" s="145" t="s">
        <v>282</v>
      </c>
      <c r="B794" s="145" t="s">
        <v>76</v>
      </c>
      <c r="C794" s="170">
        <v>934</v>
      </c>
      <c r="D794" s="174" t="s">
        <v>77</v>
      </c>
      <c r="E794" s="171">
        <v>10</v>
      </c>
      <c r="F794" s="171">
        <v>2</v>
      </c>
      <c r="G794" s="171" t="s">
        <v>77</v>
      </c>
      <c r="H794" s="171">
        <v>1</v>
      </c>
      <c r="I794" s="171" t="s">
        <v>77</v>
      </c>
      <c r="J794" s="173" t="s">
        <v>80</v>
      </c>
      <c r="K794" s="173" t="s">
        <v>80</v>
      </c>
      <c r="L794" s="169">
        <f>VLOOKUP(CONCATENATE(J794,K794),'Sheet1 (2)'!$J$6:$K$26,2,FALSE)</f>
        <v>0</v>
      </c>
      <c r="M794" s="173" t="s">
        <v>83</v>
      </c>
      <c r="N794" s="173" t="s">
        <v>82</v>
      </c>
      <c r="O794" s="168">
        <f>VLOOKUP(CONCATENATE(M794,N794),'Sheet1 (2)'!$L$6:$M$26,2,FALSE)</f>
        <v>18.75</v>
      </c>
      <c r="P794" s="173" t="s">
        <v>83</v>
      </c>
      <c r="Q794" s="173" t="s">
        <v>78</v>
      </c>
      <c r="R794" s="168">
        <f>VLOOKUP(CONCATENATE(P794,Q794),'Sheet1 (2)'!$N$6:$O$26,2,FALSE)</f>
        <v>7.5</v>
      </c>
      <c r="S794" s="173" t="s">
        <v>80</v>
      </c>
      <c r="T794" s="173" t="s">
        <v>80</v>
      </c>
      <c r="U794" s="168">
        <f>VLOOKUP(CONCATENATE(S794,T794),'Sheet1 (2)'!$P$6:$Q$26,2,FALSE)</f>
        <v>0</v>
      </c>
      <c r="V794" s="173" t="s">
        <v>80</v>
      </c>
      <c r="W794" s="173" t="s">
        <v>80</v>
      </c>
      <c r="X794" s="168">
        <f>VLOOKUP(CONCATENATE(V794,W794),'Sheet1 (2)'!$R$6:$S$26,2,FALSE)</f>
        <v>0</v>
      </c>
      <c r="Y794" s="173" t="s">
        <v>80</v>
      </c>
      <c r="Z794" s="173" t="s">
        <v>80</v>
      </c>
      <c r="AA794" s="168">
        <f>VLOOKUP(CONCATENATE(Y794,Z794),'Sheet1 (2)'!$T$6:$U$26,2,FALSE)</f>
        <v>0</v>
      </c>
      <c r="AB794" s="173" t="s">
        <v>80</v>
      </c>
      <c r="AC794" s="173" t="s">
        <v>80</v>
      </c>
      <c r="AD794" s="168">
        <f>VLOOKUP(CONCATENATE(AB794,AC794),'Sheet1 (2)'!$X$6:$Y$26,2,FALSE)</f>
        <v>0</v>
      </c>
      <c r="AE794" s="173" t="s">
        <v>82</v>
      </c>
      <c r="AF794" s="173" t="s">
        <v>81</v>
      </c>
      <c r="AG794" s="168">
        <f>VLOOKUP(CONCATENATE(AE794,AF794),'Sheet1 (2)'!$Z$6:$AA$26,2,FALSE)</f>
        <v>66</v>
      </c>
      <c r="AH794" s="172"/>
      <c r="AI794" s="175"/>
      <c r="AJ794" s="140"/>
      <c r="AK794" s="176" t="s">
        <v>282</v>
      </c>
      <c r="AL794" s="176" t="s">
        <v>76</v>
      </c>
      <c r="AM794" s="170">
        <f t="shared" si="24"/>
        <v>934</v>
      </c>
      <c r="AN794" s="147"/>
      <c r="AO794" s="155"/>
      <c r="AP794" s="156"/>
      <c r="AQ794" s="157">
        <v>4.2601031711999999</v>
      </c>
      <c r="AR794" s="158"/>
      <c r="AS794" s="145">
        <f>LOOKUP(rufmkm,'Sheet1 (2)'!$V$62:$V$71,'Sheet1 (2)'!$W$62:$W$71)</f>
        <v>50</v>
      </c>
      <c r="AT794" s="140"/>
      <c r="AU794" s="157">
        <f>IF(IF(D794='Sheet1 (2)'!$C$69,'Sheet1 (2)'!$D$69*('Sheet1 (2)'!$D$72-rut_index)/'Sheet1 (2)'!$D$72,IF(shee2!D794='Sheet1 (2)'!$C$70,'Sheet1 (2)'!$D$70*('Sheet1 (2)'!$D$72-rut_index)/'Sheet1 (2)'!$D$72,IF(shee2!D794='Sheet1 (2)'!$C$71,'Sheet1 (2)'!$D$71*('Sheet1 (2)'!$D$72-rut_index)/'Sheet1 (2)'!$D$72)))&lt;0,0,IF(D794='Sheet1 (2)'!$C$69,'Sheet1 (2)'!$D$69*('Sheet1 (2)'!$D$72-rut_index)/'Sheet1 (2)'!$D$72,IF(shee2!D794='Sheet1 (2)'!$C$70,'Sheet1 (2)'!$D$70*('Sheet1 (2)'!$D$72-rut_index)/'Sheet1 (2)'!$D$72,IF(shee2!D794='Sheet1 (2)'!$C$71,'Sheet1 (2)'!$D$71*('Sheet1 (2)'!$D$72-rut_index)/'Sheet1 (2)'!$D$72))))</f>
        <v>5</v>
      </c>
      <c r="AV794" s="157">
        <f>IF(IF(D794='Sheet1 (2)'!$C$69,'Sheet1 (2)'!$D$69*('Sheet1 (2)'!$D$72-crack_s_index)/'Sheet1 (2)'!$D$72,IF(shee2!D794='Sheet1 (2)'!$C$70,'Sheet1 (2)'!$D$70*('Sheet1 (2)'!$D$72-crack_s_index)/'Sheet1 (2)'!$D$72,IF(shee2!D794='Sheet1 (2)'!$C$71,'Sheet1 (2)'!$D$71*('Sheet1 (2)'!$D$72-crack_s_index)/'Sheet1 (2)'!$D$72)))&lt;0,0,IF(D794='Sheet1 (2)'!$C$69,'Sheet1 (2)'!$D$69*('Sheet1 (2)'!$D$72-crack_s_index)/'Sheet1 (2)'!$D$72,IF(shee2!D794='Sheet1 (2)'!$C$70,'Sheet1 (2)'!$D$70*('Sheet1 (2)'!$D$72-crack_s_index)/'Sheet1 (2)'!$D$72,IF(shee2!D794='Sheet1 (2)'!$C$71,'Sheet1 (2)'!$D$71*('Sheet1 (2)'!$D$72-crack_s_index)/'Sheet1 (2)'!$D$72))))</f>
        <v>3.4375</v>
      </c>
      <c r="AW794" s="157">
        <f>IF(IF(D794='Sheet1 (2)'!$C$69,'Sheet1 (2)'!$D$69*('Sheet1 (2)'!$D$72-crack_t_index)/'Sheet1 (2)'!$D$72,IF(shee2!D794='Sheet1 (2)'!$C$70,'Sheet1 (2)'!$D$70*('Sheet1 (2)'!$D$72-crack_t_index)/'Sheet1 (2)'!$D$72,IF(shee2!D794='Sheet1 (2)'!$C$71,'Sheet1 (2)'!$D$71*('Sheet1 (2)'!$D$72-crack_t_index)/'Sheet1 (2)'!$D$72)))&lt;0,0,IF(D794='Sheet1 (2)'!$C$69,'Sheet1 (2)'!$D$69*('Sheet1 (2)'!$D$72-crack_t_index)/'Sheet1 (2)'!$D$72,IF(shee2!D794='Sheet1 (2)'!$C$70,'Sheet1 (2)'!$D$70*('Sheet1 (2)'!$D$72-crack_t_index)/'Sheet1 (2)'!$D$72,IF(shee2!D794='Sheet1 (2)'!$C$71,'Sheet1 (2)'!$D$71*('Sheet1 (2)'!$D$72-crack_t_index)/'Sheet1 (2)'!$D$72))))</f>
        <v>4.375</v>
      </c>
      <c r="AX794" s="157">
        <f>IF(IF(D794='Sheet1 (2)'!$C$69,'Sheet1 (2)'!$D$69*('Sheet1 (2)'!$D$72-rave_index)/'Sheet1 (2)'!$D$72,IF(shee2!D794='Sheet1 (2)'!$C$70,'Sheet1 (2)'!$D$70*('Sheet1 (2)'!$D$72-rave_index)/'Sheet1 (2)'!$D$72,IF(shee2!D794='Sheet1 (2)'!$C$71,'Sheet1 (2)'!$D$71*('Sheet1 (2)'!$D$72-rave_index)/'Sheet1 (2)'!$D$72)))&lt;0,0,IF(D794='Sheet1 (2)'!$C$69,'Sheet1 (2)'!$D$69*('Sheet1 (2)'!$D$72-rave_index)/'Sheet1 (2)'!$D$72,IF(shee2!D794='Sheet1 (2)'!$C$70,'Sheet1 (2)'!$D$70*('Sheet1 (2)'!$D$72-rave_index)/'Sheet1 (2)'!$D$72,IF(shee2!D794='Sheet1 (2)'!$C$71,'Sheet1 (2)'!$D$71*('Sheet1 (2)'!$D$72-rave_index)/'Sheet1 (2)'!$D$72))))</f>
        <v>5</v>
      </c>
      <c r="AY794" s="157">
        <f>IF(IF(D794='Sheet1 (2)'!$C$69,'Sheet1 (2)'!$D$69*('Sheet1 (2)'!$D$72-rough_index)/'Sheet1 (2)'!$D$72,IF(shee2!D794='Sheet1 (2)'!$C$70,'Sheet1 (2)'!$D$70*('Sheet1 (2)'!$D$72-rough_index)/'Sheet1 (2)'!$D$72,IF(shee2!D794='Sheet1 (2)'!$C$71,'Sheet1 (2)'!$D$71*('Sheet1 (2)'!$D$72-rough_index)/'Sheet1 (2)'!$D$72)))&lt;0,0,IF(D794='Sheet1 (2)'!$C$69,'Sheet1 (2)'!$D$69*('Sheet1 (2)'!$D$72-rough_index)/'Sheet1 (2)'!$D$72,IF(shee2!D794='Sheet1 (2)'!$C$70,'Sheet1 (2)'!$D$70*('Sheet1 (2)'!$D$72-rough_index)/'Sheet1 (2)'!$D$72,IF(shee2!D794='Sheet1 (2)'!$C$71,'Sheet1 (2)'!$D$71*('Sheet1 (2)'!$D$72-rough_index)/'Sheet1 (2)'!$D$72))))</f>
        <v>0.83333333333333337</v>
      </c>
      <c r="AZ794" s="159">
        <f>+(AU794*'Sheet1 (2)'!$C$77)+(AV794*'Sheet1 (2)'!$C$78)+(AW794*'Sheet1 (2)'!$C$79)+(AX794*'Sheet1 (2)'!$C$80)+(AY794*'Sheet1 (2)'!$C$81)</f>
        <v>3.1624999999999996</v>
      </c>
      <c r="BA794" s="213" t="str">
        <f t="shared" si="25"/>
        <v>Fair</v>
      </c>
      <c r="BE794">
        <f>IF(D794='Sheet1 (2)'!$C$61,'Sheet1 (2)'!$D$61*(counts^2)+'Sheet1 (2)'!$G$61*counts+'Sheet1 (2)'!$J$61,IF(D794='Sheet1 (2)'!$C$62,'Sheet1 (2)'!$D$62*counts+'Sheet1 (2)'!$G$62,IF(D794='Sheet1 (2)'!$C$63,'Sheet1 (2)'!$D$63*counts+'Sheet1 (2)'!$G$63,IF(D794='Sheet1 (2)'!$C$64,'Sheet1 (2)'!$D$64*counts+'Sheet1 (2)'!$G$64))))</f>
        <v>2.0984129299999998</v>
      </c>
    </row>
    <row r="795" spans="1:57" ht="12" customHeight="1">
      <c r="A795" s="145" t="s">
        <v>282</v>
      </c>
      <c r="B795" s="145" t="s">
        <v>76</v>
      </c>
      <c r="C795" s="170">
        <v>935</v>
      </c>
      <c r="D795" s="174" t="s">
        <v>77</v>
      </c>
      <c r="E795" s="171">
        <v>10</v>
      </c>
      <c r="F795" s="171">
        <v>2</v>
      </c>
      <c r="G795" s="171" t="s">
        <v>77</v>
      </c>
      <c r="H795" s="171">
        <v>1</v>
      </c>
      <c r="I795" s="171" t="s">
        <v>77</v>
      </c>
      <c r="J795" s="173" t="s">
        <v>80</v>
      </c>
      <c r="K795" s="173" t="s">
        <v>80</v>
      </c>
      <c r="L795" s="169">
        <f>VLOOKUP(CONCATENATE(J795,K795),'Sheet1 (2)'!$J$6:$K$26,2,FALSE)</f>
        <v>0</v>
      </c>
      <c r="M795" s="173" t="s">
        <v>82</v>
      </c>
      <c r="N795" s="173" t="s">
        <v>82</v>
      </c>
      <c r="O795" s="168">
        <f>VLOOKUP(CONCATENATE(M795,N795),'Sheet1 (2)'!$L$6:$M$26,2,FALSE)</f>
        <v>12.5</v>
      </c>
      <c r="P795" s="173" t="s">
        <v>80</v>
      </c>
      <c r="Q795" s="173" t="s">
        <v>80</v>
      </c>
      <c r="R795" s="168">
        <f>VLOOKUP(CONCATENATE(P795,Q795),'Sheet1 (2)'!$N$6:$O$26,2,FALSE)</f>
        <v>0</v>
      </c>
      <c r="S795" s="173" t="s">
        <v>80</v>
      </c>
      <c r="T795" s="173" t="s">
        <v>80</v>
      </c>
      <c r="U795" s="168">
        <f>VLOOKUP(CONCATENATE(S795,T795),'Sheet1 (2)'!$P$6:$Q$26,2,FALSE)</f>
        <v>0</v>
      </c>
      <c r="V795" s="173" t="s">
        <v>80</v>
      </c>
      <c r="W795" s="173" t="s">
        <v>80</v>
      </c>
      <c r="X795" s="168">
        <f>VLOOKUP(CONCATENATE(V795,W795),'Sheet1 (2)'!$R$6:$S$26,2,FALSE)</f>
        <v>0</v>
      </c>
      <c r="Y795" s="173" t="s">
        <v>80</v>
      </c>
      <c r="Z795" s="173" t="s">
        <v>80</v>
      </c>
      <c r="AA795" s="168">
        <f>VLOOKUP(CONCATENATE(Y795,Z795),'Sheet1 (2)'!$T$6:$U$26,2,FALSE)</f>
        <v>0</v>
      </c>
      <c r="AB795" s="173" t="s">
        <v>80</v>
      </c>
      <c r="AC795" s="173" t="s">
        <v>80</v>
      </c>
      <c r="AD795" s="168">
        <f>VLOOKUP(CONCATENATE(AB795,AC795),'Sheet1 (2)'!$X$6:$Y$26,2,FALSE)</f>
        <v>0</v>
      </c>
      <c r="AE795" s="173" t="s">
        <v>82</v>
      </c>
      <c r="AF795" s="173" t="s">
        <v>81</v>
      </c>
      <c r="AG795" s="168">
        <f>VLOOKUP(CONCATENATE(AE795,AF795),'Sheet1 (2)'!$Z$6:$AA$26,2,FALSE)</f>
        <v>66</v>
      </c>
      <c r="AH795" s="172"/>
      <c r="AI795" s="175"/>
      <c r="AJ795" s="140"/>
      <c r="AK795" s="176" t="s">
        <v>282</v>
      </c>
      <c r="AL795" s="176" t="s">
        <v>76</v>
      </c>
      <c r="AM795" s="170">
        <f t="shared" si="24"/>
        <v>935</v>
      </c>
      <c r="AN795" s="147"/>
      <c r="AO795" s="155"/>
      <c r="AP795" s="156"/>
      <c r="AQ795" s="157">
        <v>3.1870186414000004</v>
      </c>
      <c r="AR795" s="158"/>
      <c r="AS795" s="145">
        <f>LOOKUP(rufmkm,'Sheet1 (2)'!$V$62:$V$71,'Sheet1 (2)'!$W$62:$W$71)</f>
        <v>40</v>
      </c>
      <c r="AT795" s="140"/>
      <c r="AU795" s="157">
        <f>IF(IF(D795='Sheet1 (2)'!$C$69,'Sheet1 (2)'!$D$69*('Sheet1 (2)'!$D$72-rut_index)/'Sheet1 (2)'!$D$72,IF(shee2!D795='Sheet1 (2)'!$C$70,'Sheet1 (2)'!$D$70*('Sheet1 (2)'!$D$72-rut_index)/'Sheet1 (2)'!$D$72,IF(shee2!D795='Sheet1 (2)'!$C$71,'Sheet1 (2)'!$D$71*('Sheet1 (2)'!$D$72-rut_index)/'Sheet1 (2)'!$D$72)))&lt;0,0,IF(D795='Sheet1 (2)'!$C$69,'Sheet1 (2)'!$D$69*('Sheet1 (2)'!$D$72-rut_index)/'Sheet1 (2)'!$D$72,IF(shee2!D795='Sheet1 (2)'!$C$70,'Sheet1 (2)'!$D$70*('Sheet1 (2)'!$D$72-rut_index)/'Sheet1 (2)'!$D$72,IF(shee2!D795='Sheet1 (2)'!$C$71,'Sheet1 (2)'!$D$71*('Sheet1 (2)'!$D$72-rut_index)/'Sheet1 (2)'!$D$72))))</f>
        <v>5</v>
      </c>
      <c r="AV795" s="157">
        <f>IF(IF(D795='Sheet1 (2)'!$C$69,'Sheet1 (2)'!$D$69*('Sheet1 (2)'!$D$72-crack_s_index)/'Sheet1 (2)'!$D$72,IF(shee2!D795='Sheet1 (2)'!$C$70,'Sheet1 (2)'!$D$70*('Sheet1 (2)'!$D$72-crack_s_index)/'Sheet1 (2)'!$D$72,IF(shee2!D795='Sheet1 (2)'!$C$71,'Sheet1 (2)'!$D$71*('Sheet1 (2)'!$D$72-crack_s_index)/'Sheet1 (2)'!$D$72)))&lt;0,0,IF(D795='Sheet1 (2)'!$C$69,'Sheet1 (2)'!$D$69*('Sheet1 (2)'!$D$72-crack_s_index)/'Sheet1 (2)'!$D$72,IF(shee2!D795='Sheet1 (2)'!$C$70,'Sheet1 (2)'!$D$70*('Sheet1 (2)'!$D$72-crack_s_index)/'Sheet1 (2)'!$D$72,IF(shee2!D795='Sheet1 (2)'!$C$71,'Sheet1 (2)'!$D$71*('Sheet1 (2)'!$D$72-crack_s_index)/'Sheet1 (2)'!$D$72))))</f>
        <v>3.9583333333333335</v>
      </c>
      <c r="AW795" s="157">
        <f>IF(IF(D795='Sheet1 (2)'!$C$69,'Sheet1 (2)'!$D$69*('Sheet1 (2)'!$D$72-crack_t_index)/'Sheet1 (2)'!$D$72,IF(shee2!D795='Sheet1 (2)'!$C$70,'Sheet1 (2)'!$D$70*('Sheet1 (2)'!$D$72-crack_t_index)/'Sheet1 (2)'!$D$72,IF(shee2!D795='Sheet1 (2)'!$C$71,'Sheet1 (2)'!$D$71*('Sheet1 (2)'!$D$72-crack_t_index)/'Sheet1 (2)'!$D$72)))&lt;0,0,IF(D795='Sheet1 (2)'!$C$69,'Sheet1 (2)'!$D$69*('Sheet1 (2)'!$D$72-crack_t_index)/'Sheet1 (2)'!$D$72,IF(shee2!D795='Sheet1 (2)'!$C$70,'Sheet1 (2)'!$D$70*('Sheet1 (2)'!$D$72-crack_t_index)/'Sheet1 (2)'!$D$72,IF(shee2!D795='Sheet1 (2)'!$C$71,'Sheet1 (2)'!$D$71*('Sheet1 (2)'!$D$72-crack_t_index)/'Sheet1 (2)'!$D$72))))</f>
        <v>5</v>
      </c>
      <c r="AX795" s="157">
        <f>IF(IF(D795='Sheet1 (2)'!$C$69,'Sheet1 (2)'!$D$69*('Sheet1 (2)'!$D$72-rave_index)/'Sheet1 (2)'!$D$72,IF(shee2!D795='Sheet1 (2)'!$C$70,'Sheet1 (2)'!$D$70*('Sheet1 (2)'!$D$72-rave_index)/'Sheet1 (2)'!$D$72,IF(shee2!D795='Sheet1 (2)'!$C$71,'Sheet1 (2)'!$D$71*('Sheet1 (2)'!$D$72-rave_index)/'Sheet1 (2)'!$D$72)))&lt;0,0,IF(D795='Sheet1 (2)'!$C$69,'Sheet1 (2)'!$D$69*('Sheet1 (2)'!$D$72-rave_index)/'Sheet1 (2)'!$D$72,IF(shee2!D795='Sheet1 (2)'!$C$70,'Sheet1 (2)'!$D$70*('Sheet1 (2)'!$D$72-rave_index)/'Sheet1 (2)'!$D$72,IF(shee2!D795='Sheet1 (2)'!$C$71,'Sheet1 (2)'!$D$71*('Sheet1 (2)'!$D$72-rave_index)/'Sheet1 (2)'!$D$72))))</f>
        <v>5</v>
      </c>
      <c r="AY795" s="157">
        <f>IF(IF(D795='Sheet1 (2)'!$C$69,'Sheet1 (2)'!$D$69*('Sheet1 (2)'!$D$72-rough_index)/'Sheet1 (2)'!$D$72,IF(shee2!D795='Sheet1 (2)'!$C$70,'Sheet1 (2)'!$D$70*('Sheet1 (2)'!$D$72-rough_index)/'Sheet1 (2)'!$D$72,IF(shee2!D795='Sheet1 (2)'!$C$71,'Sheet1 (2)'!$D$71*('Sheet1 (2)'!$D$72-rough_index)/'Sheet1 (2)'!$D$72)))&lt;0,0,IF(D795='Sheet1 (2)'!$C$69,'Sheet1 (2)'!$D$69*('Sheet1 (2)'!$D$72-rough_index)/'Sheet1 (2)'!$D$72,IF(shee2!D795='Sheet1 (2)'!$C$70,'Sheet1 (2)'!$D$70*('Sheet1 (2)'!$D$72-rough_index)/'Sheet1 (2)'!$D$72,IF(shee2!D795='Sheet1 (2)'!$C$71,'Sheet1 (2)'!$D$71*('Sheet1 (2)'!$D$72-rough_index)/'Sheet1 (2)'!$D$72))))</f>
        <v>1.6666666666666667</v>
      </c>
      <c r="AZ795" s="159">
        <f>+(AU795*'Sheet1 (2)'!$C$77)+(AV795*'Sheet1 (2)'!$C$78)+(AW795*'Sheet1 (2)'!$C$79)+(AX795*'Sheet1 (2)'!$C$80)+(AY795*'Sheet1 (2)'!$C$81)</f>
        <v>3.625</v>
      </c>
      <c r="BA795" s="213" t="str">
        <f t="shared" si="25"/>
        <v>Fair</v>
      </c>
      <c r="BE795">
        <f>IF(D795='Sheet1 (2)'!$C$61,'Sheet1 (2)'!$D$61*(counts^2)+'Sheet1 (2)'!$G$61*counts+'Sheet1 (2)'!$J$61,IF(D795='Sheet1 (2)'!$C$62,'Sheet1 (2)'!$D$62*counts+'Sheet1 (2)'!$G$62,IF(D795='Sheet1 (2)'!$C$63,'Sheet1 (2)'!$D$63*counts+'Sheet1 (2)'!$G$63,IF(D795='Sheet1 (2)'!$C$64,'Sheet1 (2)'!$D$64*counts+'Sheet1 (2)'!$G$64))))</f>
        <v>2.0984129299999998</v>
      </c>
    </row>
    <row r="796" spans="1:57" ht="12" customHeight="1">
      <c r="A796" s="145" t="s">
        <v>282</v>
      </c>
      <c r="B796" s="145" t="s">
        <v>76</v>
      </c>
      <c r="C796" s="170">
        <v>936</v>
      </c>
      <c r="D796" s="174" t="s">
        <v>77</v>
      </c>
      <c r="E796" s="171">
        <v>10</v>
      </c>
      <c r="F796" s="171">
        <v>2</v>
      </c>
      <c r="G796" s="171" t="s">
        <v>77</v>
      </c>
      <c r="H796" s="171">
        <v>1</v>
      </c>
      <c r="I796" s="171" t="s">
        <v>77</v>
      </c>
      <c r="J796" s="173" t="s">
        <v>80</v>
      </c>
      <c r="K796" s="173" t="s">
        <v>80</v>
      </c>
      <c r="L796" s="169">
        <f>VLOOKUP(CONCATENATE(J796,K796),'Sheet1 (2)'!$J$6:$K$26,2,FALSE)</f>
        <v>0</v>
      </c>
      <c r="M796" s="173" t="s">
        <v>83</v>
      </c>
      <c r="N796" s="173" t="s">
        <v>78</v>
      </c>
      <c r="O796" s="168">
        <f>VLOOKUP(CONCATENATE(M796,N796),'Sheet1 (2)'!$L$6:$M$26,2,FALSE)</f>
        <v>7.5</v>
      </c>
      <c r="P796" s="173" t="s">
        <v>80</v>
      </c>
      <c r="Q796" s="173" t="s">
        <v>80</v>
      </c>
      <c r="R796" s="168">
        <f>VLOOKUP(CONCATENATE(P796,Q796),'Sheet1 (2)'!$N$6:$O$26,2,FALSE)</f>
        <v>0</v>
      </c>
      <c r="S796" s="173" t="s">
        <v>82</v>
      </c>
      <c r="T796" s="173" t="s">
        <v>78</v>
      </c>
      <c r="U796" s="168">
        <f>VLOOKUP(CONCATENATE(S796,T796),'Sheet1 (2)'!$P$6:$Q$26,2,FALSE)</f>
        <v>5</v>
      </c>
      <c r="V796" s="173" t="s">
        <v>80</v>
      </c>
      <c r="W796" s="173" t="s">
        <v>80</v>
      </c>
      <c r="X796" s="168">
        <f>VLOOKUP(CONCATENATE(V796,W796),'Sheet1 (2)'!$R$6:$S$26,2,FALSE)</f>
        <v>0</v>
      </c>
      <c r="Y796" s="173" t="s">
        <v>80</v>
      </c>
      <c r="Z796" s="173" t="s">
        <v>80</v>
      </c>
      <c r="AA796" s="168">
        <f>VLOOKUP(CONCATENATE(Y796,Z796),'Sheet1 (2)'!$T$6:$U$26,2,FALSE)</f>
        <v>0</v>
      </c>
      <c r="AB796" s="173" t="s">
        <v>80</v>
      </c>
      <c r="AC796" s="173" t="s">
        <v>80</v>
      </c>
      <c r="AD796" s="168">
        <f>VLOOKUP(CONCATENATE(AB796,AC796),'Sheet1 (2)'!$X$6:$Y$26,2,FALSE)</f>
        <v>0</v>
      </c>
      <c r="AE796" s="173" t="s">
        <v>82</v>
      </c>
      <c r="AF796" s="173" t="s">
        <v>81</v>
      </c>
      <c r="AG796" s="168">
        <f>VLOOKUP(CONCATENATE(AE796,AF796),'Sheet1 (2)'!$Z$6:$AA$26,2,FALSE)</f>
        <v>66</v>
      </c>
      <c r="AH796" s="172"/>
      <c r="AI796" s="175"/>
      <c r="AJ796" s="140"/>
      <c r="AK796" s="176" t="s">
        <v>282</v>
      </c>
      <c r="AL796" s="176" t="s">
        <v>76</v>
      </c>
      <c r="AM796" s="170">
        <f t="shared" si="24"/>
        <v>936</v>
      </c>
      <c r="AN796" s="147"/>
      <c r="AO796" s="155"/>
      <c r="AP796" s="156"/>
      <c r="AQ796" s="157">
        <v>2.199229951</v>
      </c>
      <c r="AR796" s="158"/>
      <c r="AS796" s="145">
        <f>LOOKUP(rufmkm,'Sheet1 (2)'!$V$62:$V$71,'Sheet1 (2)'!$W$62:$W$71)</f>
        <v>30</v>
      </c>
      <c r="AT796" s="140"/>
      <c r="AU796" s="157">
        <f>IF(IF(D796='Sheet1 (2)'!$C$69,'Sheet1 (2)'!$D$69*('Sheet1 (2)'!$D$72-rut_index)/'Sheet1 (2)'!$D$72,IF(shee2!D796='Sheet1 (2)'!$C$70,'Sheet1 (2)'!$D$70*('Sheet1 (2)'!$D$72-rut_index)/'Sheet1 (2)'!$D$72,IF(shee2!D796='Sheet1 (2)'!$C$71,'Sheet1 (2)'!$D$71*('Sheet1 (2)'!$D$72-rut_index)/'Sheet1 (2)'!$D$72)))&lt;0,0,IF(D796='Sheet1 (2)'!$C$69,'Sheet1 (2)'!$D$69*('Sheet1 (2)'!$D$72-rut_index)/'Sheet1 (2)'!$D$72,IF(shee2!D796='Sheet1 (2)'!$C$70,'Sheet1 (2)'!$D$70*('Sheet1 (2)'!$D$72-rut_index)/'Sheet1 (2)'!$D$72,IF(shee2!D796='Sheet1 (2)'!$C$71,'Sheet1 (2)'!$D$71*('Sheet1 (2)'!$D$72-rut_index)/'Sheet1 (2)'!$D$72))))</f>
        <v>5</v>
      </c>
      <c r="AV796" s="157">
        <f>IF(IF(D796='Sheet1 (2)'!$C$69,'Sheet1 (2)'!$D$69*('Sheet1 (2)'!$D$72-crack_s_index)/'Sheet1 (2)'!$D$72,IF(shee2!D796='Sheet1 (2)'!$C$70,'Sheet1 (2)'!$D$70*('Sheet1 (2)'!$D$72-crack_s_index)/'Sheet1 (2)'!$D$72,IF(shee2!D796='Sheet1 (2)'!$C$71,'Sheet1 (2)'!$D$71*('Sheet1 (2)'!$D$72-crack_s_index)/'Sheet1 (2)'!$D$72)))&lt;0,0,IF(D796='Sheet1 (2)'!$C$69,'Sheet1 (2)'!$D$69*('Sheet1 (2)'!$D$72-crack_s_index)/'Sheet1 (2)'!$D$72,IF(shee2!D796='Sheet1 (2)'!$C$70,'Sheet1 (2)'!$D$70*('Sheet1 (2)'!$D$72-crack_s_index)/'Sheet1 (2)'!$D$72,IF(shee2!D796='Sheet1 (2)'!$C$71,'Sheet1 (2)'!$D$71*('Sheet1 (2)'!$D$72-crack_s_index)/'Sheet1 (2)'!$D$72))))</f>
        <v>4.375</v>
      </c>
      <c r="AW796" s="157">
        <f>IF(IF(D796='Sheet1 (2)'!$C$69,'Sheet1 (2)'!$D$69*('Sheet1 (2)'!$D$72-crack_t_index)/'Sheet1 (2)'!$D$72,IF(shee2!D796='Sheet1 (2)'!$C$70,'Sheet1 (2)'!$D$70*('Sheet1 (2)'!$D$72-crack_t_index)/'Sheet1 (2)'!$D$72,IF(shee2!D796='Sheet1 (2)'!$C$71,'Sheet1 (2)'!$D$71*('Sheet1 (2)'!$D$72-crack_t_index)/'Sheet1 (2)'!$D$72)))&lt;0,0,IF(D796='Sheet1 (2)'!$C$69,'Sheet1 (2)'!$D$69*('Sheet1 (2)'!$D$72-crack_t_index)/'Sheet1 (2)'!$D$72,IF(shee2!D796='Sheet1 (2)'!$C$70,'Sheet1 (2)'!$D$70*('Sheet1 (2)'!$D$72-crack_t_index)/'Sheet1 (2)'!$D$72,IF(shee2!D796='Sheet1 (2)'!$C$71,'Sheet1 (2)'!$D$71*('Sheet1 (2)'!$D$72-crack_t_index)/'Sheet1 (2)'!$D$72))))</f>
        <v>5</v>
      </c>
      <c r="AX796" s="157">
        <f>IF(IF(D796='Sheet1 (2)'!$C$69,'Sheet1 (2)'!$D$69*('Sheet1 (2)'!$D$72-rave_index)/'Sheet1 (2)'!$D$72,IF(shee2!D796='Sheet1 (2)'!$C$70,'Sheet1 (2)'!$D$70*('Sheet1 (2)'!$D$72-rave_index)/'Sheet1 (2)'!$D$72,IF(shee2!D796='Sheet1 (2)'!$C$71,'Sheet1 (2)'!$D$71*('Sheet1 (2)'!$D$72-rave_index)/'Sheet1 (2)'!$D$72)))&lt;0,0,IF(D796='Sheet1 (2)'!$C$69,'Sheet1 (2)'!$D$69*('Sheet1 (2)'!$D$72-rave_index)/'Sheet1 (2)'!$D$72,IF(shee2!D796='Sheet1 (2)'!$C$70,'Sheet1 (2)'!$D$70*('Sheet1 (2)'!$D$72-rave_index)/'Sheet1 (2)'!$D$72,IF(shee2!D796='Sheet1 (2)'!$C$71,'Sheet1 (2)'!$D$71*('Sheet1 (2)'!$D$72-rave_index)/'Sheet1 (2)'!$D$72))))</f>
        <v>5</v>
      </c>
      <c r="AY796" s="157">
        <f>IF(IF(D796='Sheet1 (2)'!$C$69,'Sheet1 (2)'!$D$69*('Sheet1 (2)'!$D$72-rough_index)/'Sheet1 (2)'!$D$72,IF(shee2!D796='Sheet1 (2)'!$C$70,'Sheet1 (2)'!$D$70*('Sheet1 (2)'!$D$72-rough_index)/'Sheet1 (2)'!$D$72,IF(shee2!D796='Sheet1 (2)'!$C$71,'Sheet1 (2)'!$D$71*('Sheet1 (2)'!$D$72-rough_index)/'Sheet1 (2)'!$D$72)))&lt;0,0,IF(D796='Sheet1 (2)'!$C$69,'Sheet1 (2)'!$D$69*('Sheet1 (2)'!$D$72-rough_index)/'Sheet1 (2)'!$D$72,IF(shee2!D796='Sheet1 (2)'!$C$70,'Sheet1 (2)'!$D$70*('Sheet1 (2)'!$D$72-rough_index)/'Sheet1 (2)'!$D$72,IF(shee2!D796='Sheet1 (2)'!$C$71,'Sheet1 (2)'!$D$71*('Sheet1 (2)'!$D$72-rough_index)/'Sheet1 (2)'!$D$72))))</f>
        <v>2.5</v>
      </c>
      <c r="AZ796" s="159">
        <f>+(AU796*'Sheet1 (2)'!$C$77)+(AV796*'Sheet1 (2)'!$C$78)+(AW796*'Sheet1 (2)'!$C$79)+(AX796*'Sheet1 (2)'!$C$80)+(AY796*'Sheet1 (2)'!$C$81)</f>
        <v>4.0250000000000004</v>
      </c>
      <c r="BA796" s="213" t="str">
        <f t="shared" si="25"/>
        <v>Good</v>
      </c>
      <c r="BE796">
        <f>IF(D796='Sheet1 (2)'!$C$61,'Sheet1 (2)'!$D$61*(counts^2)+'Sheet1 (2)'!$G$61*counts+'Sheet1 (2)'!$J$61,IF(D796='Sheet1 (2)'!$C$62,'Sheet1 (2)'!$D$62*counts+'Sheet1 (2)'!$G$62,IF(D796='Sheet1 (2)'!$C$63,'Sheet1 (2)'!$D$63*counts+'Sheet1 (2)'!$G$63,IF(D796='Sheet1 (2)'!$C$64,'Sheet1 (2)'!$D$64*counts+'Sheet1 (2)'!$G$64))))</f>
        <v>2.0984129299999998</v>
      </c>
    </row>
    <row r="797" spans="1:57" ht="12" customHeight="1">
      <c r="A797" s="145" t="s">
        <v>282</v>
      </c>
      <c r="B797" s="145" t="s">
        <v>76</v>
      </c>
      <c r="C797" s="170">
        <v>937</v>
      </c>
      <c r="D797" s="174" t="s">
        <v>77</v>
      </c>
      <c r="E797" s="171">
        <v>10</v>
      </c>
      <c r="F797" s="171">
        <v>2</v>
      </c>
      <c r="G797" s="171" t="s">
        <v>77</v>
      </c>
      <c r="H797" s="171">
        <v>1</v>
      </c>
      <c r="I797" s="171" t="s">
        <v>77</v>
      </c>
      <c r="J797" s="173" t="s">
        <v>80</v>
      </c>
      <c r="K797" s="173" t="s">
        <v>80</v>
      </c>
      <c r="L797" s="169">
        <f>VLOOKUP(CONCATENATE(J797,K797),'Sheet1 (2)'!$J$6:$K$26,2,FALSE)</f>
        <v>0</v>
      </c>
      <c r="M797" s="173" t="s">
        <v>83</v>
      </c>
      <c r="N797" s="173" t="s">
        <v>78</v>
      </c>
      <c r="O797" s="168">
        <f>VLOOKUP(CONCATENATE(M797,N797),'Sheet1 (2)'!$L$6:$M$26,2,FALSE)</f>
        <v>7.5</v>
      </c>
      <c r="P797" s="173" t="s">
        <v>80</v>
      </c>
      <c r="Q797" s="173" t="s">
        <v>80</v>
      </c>
      <c r="R797" s="168">
        <f>VLOOKUP(CONCATENATE(P797,Q797),'Sheet1 (2)'!$N$6:$O$26,2,FALSE)</f>
        <v>0</v>
      </c>
      <c r="S797" s="173" t="s">
        <v>80</v>
      </c>
      <c r="T797" s="173" t="s">
        <v>80</v>
      </c>
      <c r="U797" s="168">
        <f>VLOOKUP(CONCATENATE(S797,T797),'Sheet1 (2)'!$P$6:$Q$26,2,FALSE)</f>
        <v>0</v>
      </c>
      <c r="V797" s="173" t="s">
        <v>80</v>
      </c>
      <c r="W797" s="173" t="s">
        <v>80</v>
      </c>
      <c r="X797" s="168">
        <f>VLOOKUP(CONCATENATE(V797,W797),'Sheet1 (2)'!$R$6:$S$26,2,FALSE)</f>
        <v>0</v>
      </c>
      <c r="Y797" s="173" t="s">
        <v>80</v>
      </c>
      <c r="Z797" s="173" t="s">
        <v>80</v>
      </c>
      <c r="AA797" s="168">
        <f>VLOOKUP(CONCATENATE(Y797,Z797),'Sheet1 (2)'!$T$6:$U$26,2,FALSE)</f>
        <v>0</v>
      </c>
      <c r="AB797" s="173" t="s">
        <v>80</v>
      </c>
      <c r="AC797" s="173" t="s">
        <v>80</v>
      </c>
      <c r="AD797" s="168">
        <f>VLOOKUP(CONCATENATE(AB797,AC797),'Sheet1 (2)'!$X$6:$Y$26,2,FALSE)</f>
        <v>0</v>
      </c>
      <c r="AE797" s="173" t="s">
        <v>82</v>
      </c>
      <c r="AF797" s="173" t="s">
        <v>81</v>
      </c>
      <c r="AG797" s="168">
        <f>VLOOKUP(CONCATENATE(AE797,AF797),'Sheet1 (2)'!$Z$6:$AA$26,2,FALSE)</f>
        <v>66</v>
      </c>
      <c r="AH797" s="172"/>
      <c r="AI797" s="175"/>
      <c r="AJ797" s="140"/>
      <c r="AK797" s="176" t="s">
        <v>282</v>
      </c>
      <c r="AL797" s="176" t="s">
        <v>76</v>
      </c>
      <c r="AM797" s="170">
        <f t="shared" si="24"/>
        <v>937</v>
      </c>
      <c r="AN797" s="147"/>
      <c r="AO797" s="155"/>
      <c r="AP797" s="156"/>
      <c r="AQ797" s="157">
        <v>3.0400182436000001</v>
      </c>
      <c r="AR797" s="158"/>
      <c r="AS797" s="145">
        <f>LOOKUP(rufmkm,'Sheet1 (2)'!$V$62:$V$71,'Sheet1 (2)'!$W$62:$W$71)</f>
        <v>40</v>
      </c>
      <c r="AT797" s="140"/>
      <c r="AU797" s="157">
        <f>IF(IF(D797='Sheet1 (2)'!$C$69,'Sheet1 (2)'!$D$69*('Sheet1 (2)'!$D$72-rut_index)/'Sheet1 (2)'!$D$72,IF(shee2!D797='Sheet1 (2)'!$C$70,'Sheet1 (2)'!$D$70*('Sheet1 (2)'!$D$72-rut_index)/'Sheet1 (2)'!$D$72,IF(shee2!D797='Sheet1 (2)'!$C$71,'Sheet1 (2)'!$D$71*('Sheet1 (2)'!$D$72-rut_index)/'Sheet1 (2)'!$D$72)))&lt;0,0,IF(D797='Sheet1 (2)'!$C$69,'Sheet1 (2)'!$D$69*('Sheet1 (2)'!$D$72-rut_index)/'Sheet1 (2)'!$D$72,IF(shee2!D797='Sheet1 (2)'!$C$70,'Sheet1 (2)'!$D$70*('Sheet1 (2)'!$D$72-rut_index)/'Sheet1 (2)'!$D$72,IF(shee2!D797='Sheet1 (2)'!$C$71,'Sheet1 (2)'!$D$71*('Sheet1 (2)'!$D$72-rut_index)/'Sheet1 (2)'!$D$72))))</f>
        <v>5</v>
      </c>
      <c r="AV797" s="157">
        <f>IF(IF(D797='Sheet1 (2)'!$C$69,'Sheet1 (2)'!$D$69*('Sheet1 (2)'!$D$72-crack_s_index)/'Sheet1 (2)'!$D$72,IF(shee2!D797='Sheet1 (2)'!$C$70,'Sheet1 (2)'!$D$70*('Sheet1 (2)'!$D$72-crack_s_index)/'Sheet1 (2)'!$D$72,IF(shee2!D797='Sheet1 (2)'!$C$71,'Sheet1 (2)'!$D$71*('Sheet1 (2)'!$D$72-crack_s_index)/'Sheet1 (2)'!$D$72)))&lt;0,0,IF(D797='Sheet1 (2)'!$C$69,'Sheet1 (2)'!$D$69*('Sheet1 (2)'!$D$72-crack_s_index)/'Sheet1 (2)'!$D$72,IF(shee2!D797='Sheet1 (2)'!$C$70,'Sheet1 (2)'!$D$70*('Sheet1 (2)'!$D$72-crack_s_index)/'Sheet1 (2)'!$D$72,IF(shee2!D797='Sheet1 (2)'!$C$71,'Sheet1 (2)'!$D$71*('Sheet1 (2)'!$D$72-crack_s_index)/'Sheet1 (2)'!$D$72))))</f>
        <v>4.375</v>
      </c>
      <c r="AW797" s="157">
        <f>IF(IF(D797='Sheet1 (2)'!$C$69,'Sheet1 (2)'!$D$69*('Sheet1 (2)'!$D$72-crack_t_index)/'Sheet1 (2)'!$D$72,IF(shee2!D797='Sheet1 (2)'!$C$70,'Sheet1 (2)'!$D$70*('Sheet1 (2)'!$D$72-crack_t_index)/'Sheet1 (2)'!$D$72,IF(shee2!D797='Sheet1 (2)'!$C$71,'Sheet1 (2)'!$D$71*('Sheet1 (2)'!$D$72-crack_t_index)/'Sheet1 (2)'!$D$72)))&lt;0,0,IF(D797='Sheet1 (2)'!$C$69,'Sheet1 (2)'!$D$69*('Sheet1 (2)'!$D$72-crack_t_index)/'Sheet1 (2)'!$D$72,IF(shee2!D797='Sheet1 (2)'!$C$70,'Sheet1 (2)'!$D$70*('Sheet1 (2)'!$D$72-crack_t_index)/'Sheet1 (2)'!$D$72,IF(shee2!D797='Sheet1 (2)'!$C$71,'Sheet1 (2)'!$D$71*('Sheet1 (2)'!$D$72-crack_t_index)/'Sheet1 (2)'!$D$72))))</f>
        <v>5</v>
      </c>
      <c r="AX797" s="157">
        <f>IF(IF(D797='Sheet1 (2)'!$C$69,'Sheet1 (2)'!$D$69*('Sheet1 (2)'!$D$72-rave_index)/'Sheet1 (2)'!$D$72,IF(shee2!D797='Sheet1 (2)'!$C$70,'Sheet1 (2)'!$D$70*('Sheet1 (2)'!$D$72-rave_index)/'Sheet1 (2)'!$D$72,IF(shee2!D797='Sheet1 (2)'!$C$71,'Sheet1 (2)'!$D$71*('Sheet1 (2)'!$D$72-rave_index)/'Sheet1 (2)'!$D$72)))&lt;0,0,IF(D797='Sheet1 (2)'!$C$69,'Sheet1 (2)'!$D$69*('Sheet1 (2)'!$D$72-rave_index)/'Sheet1 (2)'!$D$72,IF(shee2!D797='Sheet1 (2)'!$C$70,'Sheet1 (2)'!$D$70*('Sheet1 (2)'!$D$72-rave_index)/'Sheet1 (2)'!$D$72,IF(shee2!D797='Sheet1 (2)'!$C$71,'Sheet1 (2)'!$D$71*('Sheet1 (2)'!$D$72-rave_index)/'Sheet1 (2)'!$D$72))))</f>
        <v>5</v>
      </c>
      <c r="AY797" s="157">
        <f>IF(IF(D797='Sheet1 (2)'!$C$69,'Sheet1 (2)'!$D$69*('Sheet1 (2)'!$D$72-rough_index)/'Sheet1 (2)'!$D$72,IF(shee2!D797='Sheet1 (2)'!$C$70,'Sheet1 (2)'!$D$70*('Sheet1 (2)'!$D$72-rough_index)/'Sheet1 (2)'!$D$72,IF(shee2!D797='Sheet1 (2)'!$C$71,'Sheet1 (2)'!$D$71*('Sheet1 (2)'!$D$72-rough_index)/'Sheet1 (2)'!$D$72)))&lt;0,0,IF(D797='Sheet1 (2)'!$C$69,'Sheet1 (2)'!$D$69*('Sheet1 (2)'!$D$72-rough_index)/'Sheet1 (2)'!$D$72,IF(shee2!D797='Sheet1 (2)'!$C$70,'Sheet1 (2)'!$D$70*('Sheet1 (2)'!$D$72-rough_index)/'Sheet1 (2)'!$D$72,IF(shee2!D797='Sheet1 (2)'!$C$71,'Sheet1 (2)'!$D$71*('Sheet1 (2)'!$D$72-rough_index)/'Sheet1 (2)'!$D$72))))</f>
        <v>1.6666666666666667</v>
      </c>
      <c r="AZ797" s="159">
        <f>+(AU797*'Sheet1 (2)'!$C$77)+(AV797*'Sheet1 (2)'!$C$78)+(AW797*'Sheet1 (2)'!$C$79)+(AX797*'Sheet1 (2)'!$C$80)+(AY797*'Sheet1 (2)'!$C$81)</f>
        <v>3.7750000000000004</v>
      </c>
      <c r="BA797" s="213" t="str">
        <f t="shared" si="25"/>
        <v>Fair</v>
      </c>
      <c r="BE797">
        <f>IF(D797='Sheet1 (2)'!$C$61,'Sheet1 (2)'!$D$61*(counts^2)+'Sheet1 (2)'!$G$61*counts+'Sheet1 (2)'!$J$61,IF(D797='Sheet1 (2)'!$C$62,'Sheet1 (2)'!$D$62*counts+'Sheet1 (2)'!$G$62,IF(D797='Sheet1 (2)'!$C$63,'Sheet1 (2)'!$D$63*counts+'Sheet1 (2)'!$G$63,IF(D797='Sheet1 (2)'!$C$64,'Sheet1 (2)'!$D$64*counts+'Sheet1 (2)'!$G$64))))</f>
        <v>2.0984129299999998</v>
      </c>
    </row>
    <row r="798" spans="1:57" ht="12" customHeight="1">
      <c r="A798" s="145" t="s">
        <v>282</v>
      </c>
      <c r="B798" s="145" t="s">
        <v>76</v>
      </c>
      <c r="C798" s="170">
        <v>938</v>
      </c>
      <c r="D798" s="174" t="s">
        <v>77</v>
      </c>
      <c r="E798" s="171">
        <v>10</v>
      </c>
      <c r="F798" s="171">
        <v>2</v>
      </c>
      <c r="G798" s="171" t="s">
        <v>77</v>
      </c>
      <c r="H798" s="171">
        <v>1</v>
      </c>
      <c r="I798" s="171" t="s">
        <v>77</v>
      </c>
      <c r="J798" s="173" t="s">
        <v>80</v>
      </c>
      <c r="K798" s="173" t="s">
        <v>80</v>
      </c>
      <c r="L798" s="169">
        <f>VLOOKUP(CONCATENATE(J798,K798),'Sheet1 (2)'!$J$6:$K$26,2,FALSE)</f>
        <v>0</v>
      </c>
      <c r="M798" s="173" t="s">
        <v>83</v>
      </c>
      <c r="N798" s="173" t="s">
        <v>78</v>
      </c>
      <c r="O798" s="168">
        <f>VLOOKUP(CONCATENATE(M798,N798),'Sheet1 (2)'!$L$6:$M$26,2,FALSE)</f>
        <v>7.5</v>
      </c>
      <c r="P798" s="173" t="s">
        <v>80</v>
      </c>
      <c r="Q798" s="173" t="s">
        <v>80</v>
      </c>
      <c r="R798" s="168">
        <f>VLOOKUP(CONCATENATE(P798,Q798),'Sheet1 (2)'!$N$6:$O$26,2,FALSE)</f>
        <v>0</v>
      </c>
      <c r="S798" s="173" t="s">
        <v>80</v>
      </c>
      <c r="T798" s="173" t="s">
        <v>80</v>
      </c>
      <c r="U798" s="168">
        <f>VLOOKUP(CONCATENATE(S798,T798),'Sheet1 (2)'!$P$6:$Q$26,2,FALSE)</f>
        <v>0</v>
      </c>
      <c r="V798" s="173" t="s">
        <v>80</v>
      </c>
      <c r="W798" s="173" t="s">
        <v>80</v>
      </c>
      <c r="X798" s="168">
        <f>VLOOKUP(CONCATENATE(V798,W798),'Sheet1 (2)'!$R$6:$S$26,2,FALSE)</f>
        <v>0</v>
      </c>
      <c r="Y798" s="173" t="s">
        <v>80</v>
      </c>
      <c r="Z798" s="173" t="s">
        <v>80</v>
      </c>
      <c r="AA798" s="168">
        <f>VLOOKUP(CONCATENATE(Y798,Z798),'Sheet1 (2)'!$T$6:$U$26,2,FALSE)</f>
        <v>0</v>
      </c>
      <c r="AB798" s="173" t="s">
        <v>80</v>
      </c>
      <c r="AC798" s="173" t="s">
        <v>80</v>
      </c>
      <c r="AD798" s="168">
        <f>VLOOKUP(CONCATENATE(AB798,AC798),'Sheet1 (2)'!$X$6:$Y$26,2,FALSE)</f>
        <v>0</v>
      </c>
      <c r="AE798" s="173" t="s">
        <v>82</v>
      </c>
      <c r="AF798" s="173" t="s">
        <v>81</v>
      </c>
      <c r="AG798" s="168">
        <f>VLOOKUP(CONCATENATE(AE798,AF798),'Sheet1 (2)'!$Z$6:$AA$26,2,FALSE)</f>
        <v>66</v>
      </c>
      <c r="AH798" s="172"/>
      <c r="AI798" s="175"/>
      <c r="AJ798" s="140"/>
      <c r="AK798" s="176" t="s">
        <v>282</v>
      </c>
      <c r="AL798" s="176" t="s">
        <v>76</v>
      </c>
      <c r="AM798" s="170">
        <f t="shared" si="24"/>
        <v>938</v>
      </c>
      <c r="AN798" s="147"/>
      <c r="AO798" s="155"/>
      <c r="AP798" s="156"/>
      <c r="AQ798" s="157">
        <v>2.8201193951999999</v>
      </c>
      <c r="AR798" s="158"/>
      <c r="AS798" s="145">
        <f>LOOKUP(rufmkm,'Sheet1 (2)'!$V$62:$V$71,'Sheet1 (2)'!$W$62:$W$71)</f>
        <v>30</v>
      </c>
      <c r="AT798" s="140"/>
      <c r="AU798" s="157">
        <f>IF(IF(D798='Sheet1 (2)'!$C$69,'Sheet1 (2)'!$D$69*('Sheet1 (2)'!$D$72-rut_index)/'Sheet1 (2)'!$D$72,IF(shee2!D798='Sheet1 (2)'!$C$70,'Sheet1 (2)'!$D$70*('Sheet1 (2)'!$D$72-rut_index)/'Sheet1 (2)'!$D$72,IF(shee2!D798='Sheet1 (2)'!$C$71,'Sheet1 (2)'!$D$71*('Sheet1 (2)'!$D$72-rut_index)/'Sheet1 (2)'!$D$72)))&lt;0,0,IF(D798='Sheet1 (2)'!$C$69,'Sheet1 (2)'!$D$69*('Sheet1 (2)'!$D$72-rut_index)/'Sheet1 (2)'!$D$72,IF(shee2!D798='Sheet1 (2)'!$C$70,'Sheet1 (2)'!$D$70*('Sheet1 (2)'!$D$72-rut_index)/'Sheet1 (2)'!$D$72,IF(shee2!D798='Sheet1 (2)'!$C$71,'Sheet1 (2)'!$D$71*('Sheet1 (2)'!$D$72-rut_index)/'Sheet1 (2)'!$D$72))))</f>
        <v>5</v>
      </c>
      <c r="AV798" s="157">
        <f>IF(IF(D798='Sheet1 (2)'!$C$69,'Sheet1 (2)'!$D$69*('Sheet1 (2)'!$D$72-crack_s_index)/'Sheet1 (2)'!$D$72,IF(shee2!D798='Sheet1 (2)'!$C$70,'Sheet1 (2)'!$D$70*('Sheet1 (2)'!$D$72-crack_s_index)/'Sheet1 (2)'!$D$72,IF(shee2!D798='Sheet1 (2)'!$C$71,'Sheet1 (2)'!$D$71*('Sheet1 (2)'!$D$72-crack_s_index)/'Sheet1 (2)'!$D$72)))&lt;0,0,IF(D798='Sheet1 (2)'!$C$69,'Sheet1 (2)'!$D$69*('Sheet1 (2)'!$D$72-crack_s_index)/'Sheet1 (2)'!$D$72,IF(shee2!D798='Sheet1 (2)'!$C$70,'Sheet1 (2)'!$D$70*('Sheet1 (2)'!$D$72-crack_s_index)/'Sheet1 (2)'!$D$72,IF(shee2!D798='Sheet1 (2)'!$C$71,'Sheet1 (2)'!$D$71*('Sheet1 (2)'!$D$72-crack_s_index)/'Sheet1 (2)'!$D$72))))</f>
        <v>4.375</v>
      </c>
      <c r="AW798" s="157">
        <f>IF(IF(D798='Sheet1 (2)'!$C$69,'Sheet1 (2)'!$D$69*('Sheet1 (2)'!$D$72-crack_t_index)/'Sheet1 (2)'!$D$72,IF(shee2!D798='Sheet1 (2)'!$C$70,'Sheet1 (2)'!$D$70*('Sheet1 (2)'!$D$72-crack_t_index)/'Sheet1 (2)'!$D$72,IF(shee2!D798='Sheet1 (2)'!$C$71,'Sheet1 (2)'!$D$71*('Sheet1 (2)'!$D$72-crack_t_index)/'Sheet1 (2)'!$D$72)))&lt;0,0,IF(D798='Sheet1 (2)'!$C$69,'Sheet1 (2)'!$D$69*('Sheet1 (2)'!$D$72-crack_t_index)/'Sheet1 (2)'!$D$72,IF(shee2!D798='Sheet1 (2)'!$C$70,'Sheet1 (2)'!$D$70*('Sheet1 (2)'!$D$72-crack_t_index)/'Sheet1 (2)'!$D$72,IF(shee2!D798='Sheet1 (2)'!$C$71,'Sheet1 (2)'!$D$71*('Sheet1 (2)'!$D$72-crack_t_index)/'Sheet1 (2)'!$D$72))))</f>
        <v>5</v>
      </c>
      <c r="AX798" s="157">
        <f>IF(IF(D798='Sheet1 (2)'!$C$69,'Sheet1 (2)'!$D$69*('Sheet1 (2)'!$D$72-rave_index)/'Sheet1 (2)'!$D$72,IF(shee2!D798='Sheet1 (2)'!$C$70,'Sheet1 (2)'!$D$70*('Sheet1 (2)'!$D$72-rave_index)/'Sheet1 (2)'!$D$72,IF(shee2!D798='Sheet1 (2)'!$C$71,'Sheet1 (2)'!$D$71*('Sheet1 (2)'!$D$72-rave_index)/'Sheet1 (2)'!$D$72)))&lt;0,0,IF(D798='Sheet1 (2)'!$C$69,'Sheet1 (2)'!$D$69*('Sheet1 (2)'!$D$72-rave_index)/'Sheet1 (2)'!$D$72,IF(shee2!D798='Sheet1 (2)'!$C$70,'Sheet1 (2)'!$D$70*('Sheet1 (2)'!$D$72-rave_index)/'Sheet1 (2)'!$D$72,IF(shee2!D798='Sheet1 (2)'!$C$71,'Sheet1 (2)'!$D$71*('Sheet1 (2)'!$D$72-rave_index)/'Sheet1 (2)'!$D$72))))</f>
        <v>5</v>
      </c>
      <c r="AY798" s="157">
        <f>IF(IF(D798='Sheet1 (2)'!$C$69,'Sheet1 (2)'!$D$69*('Sheet1 (2)'!$D$72-rough_index)/'Sheet1 (2)'!$D$72,IF(shee2!D798='Sheet1 (2)'!$C$70,'Sheet1 (2)'!$D$70*('Sheet1 (2)'!$D$72-rough_index)/'Sheet1 (2)'!$D$72,IF(shee2!D798='Sheet1 (2)'!$C$71,'Sheet1 (2)'!$D$71*('Sheet1 (2)'!$D$72-rough_index)/'Sheet1 (2)'!$D$72)))&lt;0,0,IF(D798='Sheet1 (2)'!$C$69,'Sheet1 (2)'!$D$69*('Sheet1 (2)'!$D$72-rough_index)/'Sheet1 (2)'!$D$72,IF(shee2!D798='Sheet1 (2)'!$C$70,'Sheet1 (2)'!$D$70*('Sheet1 (2)'!$D$72-rough_index)/'Sheet1 (2)'!$D$72,IF(shee2!D798='Sheet1 (2)'!$C$71,'Sheet1 (2)'!$D$71*('Sheet1 (2)'!$D$72-rough_index)/'Sheet1 (2)'!$D$72))))</f>
        <v>2.5</v>
      </c>
      <c r="AZ798" s="159">
        <f>+(AU798*'Sheet1 (2)'!$C$77)+(AV798*'Sheet1 (2)'!$C$78)+(AW798*'Sheet1 (2)'!$C$79)+(AX798*'Sheet1 (2)'!$C$80)+(AY798*'Sheet1 (2)'!$C$81)</f>
        <v>4.0250000000000004</v>
      </c>
      <c r="BA798" s="213" t="str">
        <f t="shared" si="25"/>
        <v>Good</v>
      </c>
      <c r="BE798">
        <f>IF(D798='Sheet1 (2)'!$C$61,'Sheet1 (2)'!$D$61*(counts^2)+'Sheet1 (2)'!$G$61*counts+'Sheet1 (2)'!$J$61,IF(D798='Sheet1 (2)'!$C$62,'Sheet1 (2)'!$D$62*counts+'Sheet1 (2)'!$G$62,IF(D798='Sheet1 (2)'!$C$63,'Sheet1 (2)'!$D$63*counts+'Sheet1 (2)'!$G$63,IF(D798='Sheet1 (2)'!$C$64,'Sheet1 (2)'!$D$64*counts+'Sheet1 (2)'!$G$64))))</f>
        <v>2.0984129299999998</v>
      </c>
    </row>
    <row r="799" spans="1:57" ht="12" customHeight="1">
      <c r="A799" s="145" t="s">
        <v>282</v>
      </c>
      <c r="B799" s="145" t="s">
        <v>76</v>
      </c>
      <c r="C799" s="170">
        <v>939</v>
      </c>
      <c r="D799" s="174" t="s">
        <v>77</v>
      </c>
      <c r="E799" s="171">
        <v>10</v>
      </c>
      <c r="F799" s="171">
        <v>2</v>
      </c>
      <c r="G799" s="171" t="s">
        <v>77</v>
      </c>
      <c r="H799" s="171">
        <v>1</v>
      </c>
      <c r="I799" s="171" t="s">
        <v>77</v>
      </c>
      <c r="J799" s="173" t="s">
        <v>80</v>
      </c>
      <c r="K799" s="173" t="s">
        <v>80</v>
      </c>
      <c r="L799" s="169">
        <f>VLOOKUP(CONCATENATE(J799,K799),'Sheet1 (2)'!$J$6:$K$26,2,FALSE)</f>
        <v>0</v>
      </c>
      <c r="M799" s="173" t="s">
        <v>80</v>
      </c>
      <c r="N799" s="173" t="s">
        <v>80</v>
      </c>
      <c r="O799" s="168">
        <f>VLOOKUP(CONCATENATE(M799,N799),'Sheet1 (2)'!$L$6:$M$26,2,FALSE)</f>
        <v>0</v>
      </c>
      <c r="P799" s="173" t="s">
        <v>80</v>
      </c>
      <c r="Q799" s="173" t="s">
        <v>80</v>
      </c>
      <c r="R799" s="168">
        <f>VLOOKUP(CONCATENATE(P799,Q799),'Sheet1 (2)'!$N$6:$O$26,2,FALSE)</f>
        <v>0</v>
      </c>
      <c r="S799" s="173" t="s">
        <v>80</v>
      </c>
      <c r="T799" s="173" t="s">
        <v>80</v>
      </c>
      <c r="U799" s="168">
        <f>VLOOKUP(CONCATENATE(S799,T799),'Sheet1 (2)'!$P$6:$Q$26,2,FALSE)</f>
        <v>0</v>
      </c>
      <c r="V799" s="173" t="s">
        <v>80</v>
      </c>
      <c r="W799" s="173" t="s">
        <v>80</v>
      </c>
      <c r="X799" s="168">
        <f>VLOOKUP(CONCATENATE(V799,W799),'Sheet1 (2)'!$R$6:$S$26,2,FALSE)</f>
        <v>0</v>
      </c>
      <c r="Y799" s="173" t="s">
        <v>80</v>
      </c>
      <c r="Z799" s="173" t="s">
        <v>80</v>
      </c>
      <c r="AA799" s="168">
        <f>VLOOKUP(CONCATENATE(Y799,Z799),'Sheet1 (2)'!$T$6:$U$26,2,FALSE)</f>
        <v>0</v>
      </c>
      <c r="AB799" s="173" t="s">
        <v>80</v>
      </c>
      <c r="AC799" s="173" t="s">
        <v>80</v>
      </c>
      <c r="AD799" s="168">
        <f>VLOOKUP(CONCATENATE(AB799,AC799),'Sheet1 (2)'!$X$6:$Y$26,2,FALSE)</f>
        <v>0</v>
      </c>
      <c r="AE799" s="173" t="s">
        <v>82</v>
      </c>
      <c r="AF799" s="173" t="s">
        <v>81</v>
      </c>
      <c r="AG799" s="168">
        <f>VLOOKUP(CONCATENATE(AE799,AF799),'Sheet1 (2)'!$Z$6:$AA$26,2,FALSE)</f>
        <v>66</v>
      </c>
      <c r="AH799" s="172"/>
      <c r="AI799" s="175"/>
      <c r="AJ799" s="140"/>
      <c r="AK799" s="176" t="s">
        <v>282</v>
      </c>
      <c r="AL799" s="176" t="s">
        <v>76</v>
      </c>
      <c r="AM799" s="170">
        <f t="shared" si="24"/>
        <v>939</v>
      </c>
      <c r="AN799" s="147"/>
      <c r="AO799" s="155"/>
      <c r="AP799" s="156"/>
      <c r="AQ799" s="157">
        <v>2.8208870944000002</v>
      </c>
      <c r="AR799" s="158"/>
      <c r="AS799" s="145">
        <f>LOOKUP(rufmkm,'Sheet1 (2)'!$V$62:$V$71,'Sheet1 (2)'!$W$62:$W$71)</f>
        <v>30</v>
      </c>
      <c r="AT799" s="140"/>
      <c r="AU799" s="157">
        <f>IF(IF(D799='Sheet1 (2)'!$C$69,'Sheet1 (2)'!$D$69*('Sheet1 (2)'!$D$72-rut_index)/'Sheet1 (2)'!$D$72,IF(shee2!D799='Sheet1 (2)'!$C$70,'Sheet1 (2)'!$D$70*('Sheet1 (2)'!$D$72-rut_index)/'Sheet1 (2)'!$D$72,IF(shee2!D799='Sheet1 (2)'!$C$71,'Sheet1 (2)'!$D$71*('Sheet1 (2)'!$D$72-rut_index)/'Sheet1 (2)'!$D$72)))&lt;0,0,IF(D799='Sheet1 (2)'!$C$69,'Sheet1 (2)'!$D$69*('Sheet1 (2)'!$D$72-rut_index)/'Sheet1 (2)'!$D$72,IF(shee2!D799='Sheet1 (2)'!$C$70,'Sheet1 (2)'!$D$70*('Sheet1 (2)'!$D$72-rut_index)/'Sheet1 (2)'!$D$72,IF(shee2!D799='Sheet1 (2)'!$C$71,'Sheet1 (2)'!$D$71*('Sheet1 (2)'!$D$72-rut_index)/'Sheet1 (2)'!$D$72))))</f>
        <v>5</v>
      </c>
      <c r="AV799" s="157">
        <f>IF(IF(D799='Sheet1 (2)'!$C$69,'Sheet1 (2)'!$D$69*('Sheet1 (2)'!$D$72-crack_s_index)/'Sheet1 (2)'!$D$72,IF(shee2!D799='Sheet1 (2)'!$C$70,'Sheet1 (2)'!$D$70*('Sheet1 (2)'!$D$72-crack_s_index)/'Sheet1 (2)'!$D$72,IF(shee2!D799='Sheet1 (2)'!$C$71,'Sheet1 (2)'!$D$71*('Sheet1 (2)'!$D$72-crack_s_index)/'Sheet1 (2)'!$D$72)))&lt;0,0,IF(D799='Sheet1 (2)'!$C$69,'Sheet1 (2)'!$D$69*('Sheet1 (2)'!$D$72-crack_s_index)/'Sheet1 (2)'!$D$72,IF(shee2!D799='Sheet1 (2)'!$C$70,'Sheet1 (2)'!$D$70*('Sheet1 (2)'!$D$72-crack_s_index)/'Sheet1 (2)'!$D$72,IF(shee2!D799='Sheet1 (2)'!$C$71,'Sheet1 (2)'!$D$71*('Sheet1 (2)'!$D$72-crack_s_index)/'Sheet1 (2)'!$D$72))))</f>
        <v>5</v>
      </c>
      <c r="AW799" s="157">
        <f>IF(IF(D799='Sheet1 (2)'!$C$69,'Sheet1 (2)'!$D$69*('Sheet1 (2)'!$D$72-crack_t_index)/'Sheet1 (2)'!$D$72,IF(shee2!D799='Sheet1 (2)'!$C$70,'Sheet1 (2)'!$D$70*('Sheet1 (2)'!$D$72-crack_t_index)/'Sheet1 (2)'!$D$72,IF(shee2!D799='Sheet1 (2)'!$C$71,'Sheet1 (2)'!$D$71*('Sheet1 (2)'!$D$72-crack_t_index)/'Sheet1 (2)'!$D$72)))&lt;0,0,IF(D799='Sheet1 (2)'!$C$69,'Sheet1 (2)'!$D$69*('Sheet1 (2)'!$D$72-crack_t_index)/'Sheet1 (2)'!$D$72,IF(shee2!D799='Sheet1 (2)'!$C$70,'Sheet1 (2)'!$D$70*('Sheet1 (2)'!$D$72-crack_t_index)/'Sheet1 (2)'!$D$72,IF(shee2!D799='Sheet1 (2)'!$C$71,'Sheet1 (2)'!$D$71*('Sheet1 (2)'!$D$72-crack_t_index)/'Sheet1 (2)'!$D$72))))</f>
        <v>5</v>
      </c>
      <c r="AX799" s="157">
        <f>IF(IF(D799='Sheet1 (2)'!$C$69,'Sheet1 (2)'!$D$69*('Sheet1 (2)'!$D$72-rave_index)/'Sheet1 (2)'!$D$72,IF(shee2!D799='Sheet1 (2)'!$C$70,'Sheet1 (2)'!$D$70*('Sheet1 (2)'!$D$72-rave_index)/'Sheet1 (2)'!$D$72,IF(shee2!D799='Sheet1 (2)'!$C$71,'Sheet1 (2)'!$D$71*('Sheet1 (2)'!$D$72-rave_index)/'Sheet1 (2)'!$D$72)))&lt;0,0,IF(D799='Sheet1 (2)'!$C$69,'Sheet1 (2)'!$D$69*('Sheet1 (2)'!$D$72-rave_index)/'Sheet1 (2)'!$D$72,IF(shee2!D799='Sheet1 (2)'!$C$70,'Sheet1 (2)'!$D$70*('Sheet1 (2)'!$D$72-rave_index)/'Sheet1 (2)'!$D$72,IF(shee2!D799='Sheet1 (2)'!$C$71,'Sheet1 (2)'!$D$71*('Sheet1 (2)'!$D$72-rave_index)/'Sheet1 (2)'!$D$72))))</f>
        <v>5</v>
      </c>
      <c r="AY799" s="157">
        <f>IF(IF(D799='Sheet1 (2)'!$C$69,'Sheet1 (2)'!$D$69*('Sheet1 (2)'!$D$72-rough_index)/'Sheet1 (2)'!$D$72,IF(shee2!D799='Sheet1 (2)'!$C$70,'Sheet1 (2)'!$D$70*('Sheet1 (2)'!$D$72-rough_index)/'Sheet1 (2)'!$D$72,IF(shee2!D799='Sheet1 (2)'!$C$71,'Sheet1 (2)'!$D$71*('Sheet1 (2)'!$D$72-rough_index)/'Sheet1 (2)'!$D$72)))&lt;0,0,IF(D799='Sheet1 (2)'!$C$69,'Sheet1 (2)'!$D$69*('Sheet1 (2)'!$D$72-rough_index)/'Sheet1 (2)'!$D$72,IF(shee2!D799='Sheet1 (2)'!$C$70,'Sheet1 (2)'!$D$70*('Sheet1 (2)'!$D$72-rough_index)/'Sheet1 (2)'!$D$72,IF(shee2!D799='Sheet1 (2)'!$C$71,'Sheet1 (2)'!$D$71*('Sheet1 (2)'!$D$72-rough_index)/'Sheet1 (2)'!$D$72))))</f>
        <v>2.5</v>
      </c>
      <c r="AZ799" s="159">
        <f>+(AU799*'Sheet1 (2)'!$C$77)+(AV799*'Sheet1 (2)'!$C$78)+(AW799*'Sheet1 (2)'!$C$79)+(AX799*'Sheet1 (2)'!$C$80)+(AY799*'Sheet1 (2)'!$C$81)</f>
        <v>4.25</v>
      </c>
      <c r="BA799" s="213" t="str">
        <f t="shared" si="25"/>
        <v>Good</v>
      </c>
      <c r="BE799">
        <f>IF(D799='Sheet1 (2)'!$C$61,'Sheet1 (2)'!$D$61*(counts^2)+'Sheet1 (2)'!$G$61*counts+'Sheet1 (2)'!$J$61,IF(D799='Sheet1 (2)'!$C$62,'Sheet1 (2)'!$D$62*counts+'Sheet1 (2)'!$G$62,IF(D799='Sheet1 (2)'!$C$63,'Sheet1 (2)'!$D$63*counts+'Sheet1 (2)'!$G$63,IF(D799='Sheet1 (2)'!$C$64,'Sheet1 (2)'!$D$64*counts+'Sheet1 (2)'!$G$64))))</f>
        <v>2.0984129299999998</v>
      </c>
    </row>
    <row r="800" spans="1:57" ht="12" customHeight="1">
      <c r="A800" s="145" t="s">
        <v>282</v>
      </c>
      <c r="B800" s="145" t="s">
        <v>76</v>
      </c>
      <c r="C800" s="170">
        <v>940</v>
      </c>
      <c r="D800" s="174" t="s">
        <v>77</v>
      </c>
      <c r="E800" s="171">
        <v>10</v>
      </c>
      <c r="F800" s="171">
        <v>2</v>
      </c>
      <c r="G800" s="171" t="s">
        <v>77</v>
      </c>
      <c r="H800" s="171">
        <v>1</v>
      </c>
      <c r="I800" s="171" t="s">
        <v>77</v>
      </c>
      <c r="J800" s="173" t="s">
        <v>80</v>
      </c>
      <c r="K800" s="173" t="s">
        <v>80</v>
      </c>
      <c r="L800" s="169">
        <f>VLOOKUP(CONCATENATE(J800,K800),'Sheet1 (2)'!$J$6:$K$26,2,FALSE)</f>
        <v>0</v>
      </c>
      <c r="M800" s="173" t="s">
        <v>80</v>
      </c>
      <c r="N800" s="173" t="s">
        <v>80</v>
      </c>
      <c r="O800" s="168">
        <f>VLOOKUP(CONCATENATE(M800,N800),'Sheet1 (2)'!$L$6:$M$26,2,FALSE)</f>
        <v>0</v>
      </c>
      <c r="P800" s="173" t="s">
        <v>83</v>
      </c>
      <c r="Q800" s="173" t="s">
        <v>78</v>
      </c>
      <c r="R800" s="168">
        <f>VLOOKUP(CONCATENATE(P800,Q800),'Sheet1 (2)'!$N$6:$O$26,2,FALSE)</f>
        <v>7.5</v>
      </c>
      <c r="S800" s="173" t="s">
        <v>80</v>
      </c>
      <c r="T800" s="173" t="s">
        <v>80</v>
      </c>
      <c r="U800" s="168">
        <f>VLOOKUP(CONCATENATE(S800,T800),'Sheet1 (2)'!$P$6:$Q$26,2,FALSE)</f>
        <v>0</v>
      </c>
      <c r="V800" s="173" t="s">
        <v>80</v>
      </c>
      <c r="W800" s="173" t="s">
        <v>80</v>
      </c>
      <c r="X800" s="168">
        <f>VLOOKUP(CONCATENATE(V800,W800),'Sheet1 (2)'!$R$6:$S$26,2,FALSE)</f>
        <v>0</v>
      </c>
      <c r="Y800" s="173" t="s">
        <v>80</v>
      </c>
      <c r="Z800" s="173" t="s">
        <v>80</v>
      </c>
      <c r="AA800" s="168">
        <f>VLOOKUP(CONCATENATE(Y800,Z800),'Sheet1 (2)'!$T$6:$U$26,2,FALSE)</f>
        <v>0</v>
      </c>
      <c r="AB800" s="173" t="s">
        <v>80</v>
      </c>
      <c r="AC800" s="173" t="s">
        <v>80</v>
      </c>
      <c r="AD800" s="168">
        <f>VLOOKUP(CONCATENATE(AB800,AC800),'Sheet1 (2)'!$X$6:$Y$26,2,FALSE)</f>
        <v>0</v>
      </c>
      <c r="AE800" s="173" t="s">
        <v>82</v>
      </c>
      <c r="AF800" s="173" t="s">
        <v>81</v>
      </c>
      <c r="AG800" s="168">
        <f>VLOOKUP(CONCATENATE(AE800,AF800),'Sheet1 (2)'!$Z$6:$AA$26,2,FALSE)</f>
        <v>66</v>
      </c>
      <c r="AH800" s="172"/>
      <c r="AI800" s="175"/>
      <c r="AJ800" s="140"/>
      <c r="AK800" s="176" t="s">
        <v>282</v>
      </c>
      <c r="AL800" s="176" t="s">
        <v>76</v>
      </c>
      <c r="AM800" s="170">
        <f t="shared" si="24"/>
        <v>940</v>
      </c>
      <c r="AN800" s="147"/>
      <c r="AO800" s="155"/>
      <c r="AP800" s="156"/>
      <c r="AQ800" s="157">
        <v>3.2309424132000002</v>
      </c>
      <c r="AR800" s="158"/>
      <c r="AS800" s="145">
        <f>LOOKUP(rufmkm,'Sheet1 (2)'!$V$62:$V$71,'Sheet1 (2)'!$W$62:$W$71)</f>
        <v>40</v>
      </c>
      <c r="AT800" s="140"/>
      <c r="AU800" s="157">
        <f>IF(IF(D800='Sheet1 (2)'!$C$69,'Sheet1 (2)'!$D$69*('Sheet1 (2)'!$D$72-rut_index)/'Sheet1 (2)'!$D$72,IF(shee2!D800='Sheet1 (2)'!$C$70,'Sheet1 (2)'!$D$70*('Sheet1 (2)'!$D$72-rut_index)/'Sheet1 (2)'!$D$72,IF(shee2!D800='Sheet1 (2)'!$C$71,'Sheet1 (2)'!$D$71*('Sheet1 (2)'!$D$72-rut_index)/'Sheet1 (2)'!$D$72)))&lt;0,0,IF(D800='Sheet1 (2)'!$C$69,'Sheet1 (2)'!$D$69*('Sheet1 (2)'!$D$72-rut_index)/'Sheet1 (2)'!$D$72,IF(shee2!D800='Sheet1 (2)'!$C$70,'Sheet1 (2)'!$D$70*('Sheet1 (2)'!$D$72-rut_index)/'Sheet1 (2)'!$D$72,IF(shee2!D800='Sheet1 (2)'!$C$71,'Sheet1 (2)'!$D$71*('Sheet1 (2)'!$D$72-rut_index)/'Sheet1 (2)'!$D$72))))</f>
        <v>5</v>
      </c>
      <c r="AV800" s="157">
        <f>IF(IF(D800='Sheet1 (2)'!$C$69,'Sheet1 (2)'!$D$69*('Sheet1 (2)'!$D$72-crack_s_index)/'Sheet1 (2)'!$D$72,IF(shee2!D800='Sheet1 (2)'!$C$70,'Sheet1 (2)'!$D$70*('Sheet1 (2)'!$D$72-crack_s_index)/'Sheet1 (2)'!$D$72,IF(shee2!D800='Sheet1 (2)'!$C$71,'Sheet1 (2)'!$D$71*('Sheet1 (2)'!$D$72-crack_s_index)/'Sheet1 (2)'!$D$72)))&lt;0,0,IF(D800='Sheet1 (2)'!$C$69,'Sheet1 (2)'!$D$69*('Sheet1 (2)'!$D$72-crack_s_index)/'Sheet1 (2)'!$D$72,IF(shee2!D800='Sheet1 (2)'!$C$70,'Sheet1 (2)'!$D$70*('Sheet1 (2)'!$D$72-crack_s_index)/'Sheet1 (2)'!$D$72,IF(shee2!D800='Sheet1 (2)'!$C$71,'Sheet1 (2)'!$D$71*('Sheet1 (2)'!$D$72-crack_s_index)/'Sheet1 (2)'!$D$72))))</f>
        <v>5</v>
      </c>
      <c r="AW800" s="157">
        <f>IF(IF(D800='Sheet1 (2)'!$C$69,'Sheet1 (2)'!$D$69*('Sheet1 (2)'!$D$72-crack_t_index)/'Sheet1 (2)'!$D$72,IF(shee2!D800='Sheet1 (2)'!$C$70,'Sheet1 (2)'!$D$70*('Sheet1 (2)'!$D$72-crack_t_index)/'Sheet1 (2)'!$D$72,IF(shee2!D800='Sheet1 (2)'!$C$71,'Sheet1 (2)'!$D$71*('Sheet1 (2)'!$D$72-crack_t_index)/'Sheet1 (2)'!$D$72)))&lt;0,0,IF(D800='Sheet1 (2)'!$C$69,'Sheet1 (2)'!$D$69*('Sheet1 (2)'!$D$72-crack_t_index)/'Sheet1 (2)'!$D$72,IF(shee2!D800='Sheet1 (2)'!$C$70,'Sheet1 (2)'!$D$70*('Sheet1 (2)'!$D$72-crack_t_index)/'Sheet1 (2)'!$D$72,IF(shee2!D800='Sheet1 (2)'!$C$71,'Sheet1 (2)'!$D$71*('Sheet1 (2)'!$D$72-crack_t_index)/'Sheet1 (2)'!$D$72))))</f>
        <v>4.375</v>
      </c>
      <c r="AX800" s="157">
        <f>IF(IF(D800='Sheet1 (2)'!$C$69,'Sheet1 (2)'!$D$69*('Sheet1 (2)'!$D$72-rave_index)/'Sheet1 (2)'!$D$72,IF(shee2!D800='Sheet1 (2)'!$C$70,'Sheet1 (2)'!$D$70*('Sheet1 (2)'!$D$72-rave_index)/'Sheet1 (2)'!$D$72,IF(shee2!D800='Sheet1 (2)'!$C$71,'Sheet1 (2)'!$D$71*('Sheet1 (2)'!$D$72-rave_index)/'Sheet1 (2)'!$D$72)))&lt;0,0,IF(D800='Sheet1 (2)'!$C$69,'Sheet1 (2)'!$D$69*('Sheet1 (2)'!$D$72-rave_index)/'Sheet1 (2)'!$D$72,IF(shee2!D800='Sheet1 (2)'!$C$70,'Sheet1 (2)'!$D$70*('Sheet1 (2)'!$D$72-rave_index)/'Sheet1 (2)'!$D$72,IF(shee2!D800='Sheet1 (2)'!$C$71,'Sheet1 (2)'!$D$71*('Sheet1 (2)'!$D$72-rave_index)/'Sheet1 (2)'!$D$72))))</f>
        <v>5</v>
      </c>
      <c r="AY800" s="157">
        <f>IF(IF(D800='Sheet1 (2)'!$C$69,'Sheet1 (2)'!$D$69*('Sheet1 (2)'!$D$72-rough_index)/'Sheet1 (2)'!$D$72,IF(shee2!D800='Sheet1 (2)'!$C$70,'Sheet1 (2)'!$D$70*('Sheet1 (2)'!$D$72-rough_index)/'Sheet1 (2)'!$D$72,IF(shee2!D800='Sheet1 (2)'!$C$71,'Sheet1 (2)'!$D$71*('Sheet1 (2)'!$D$72-rough_index)/'Sheet1 (2)'!$D$72)))&lt;0,0,IF(D800='Sheet1 (2)'!$C$69,'Sheet1 (2)'!$D$69*('Sheet1 (2)'!$D$72-rough_index)/'Sheet1 (2)'!$D$72,IF(shee2!D800='Sheet1 (2)'!$C$70,'Sheet1 (2)'!$D$70*('Sheet1 (2)'!$D$72-rough_index)/'Sheet1 (2)'!$D$72,IF(shee2!D800='Sheet1 (2)'!$C$71,'Sheet1 (2)'!$D$71*('Sheet1 (2)'!$D$72-rough_index)/'Sheet1 (2)'!$D$72))))</f>
        <v>1.6666666666666667</v>
      </c>
      <c r="AZ800" s="159">
        <f>+(AU800*'Sheet1 (2)'!$C$77)+(AV800*'Sheet1 (2)'!$C$78)+(AW800*'Sheet1 (2)'!$C$79)+(AX800*'Sheet1 (2)'!$C$80)+(AY800*'Sheet1 (2)'!$C$81)</f>
        <v>3.9749999999999996</v>
      </c>
      <c r="BA800" s="213" t="str">
        <f t="shared" si="25"/>
        <v>Fair</v>
      </c>
      <c r="BE800">
        <f>IF(D800='Sheet1 (2)'!$C$61,'Sheet1 (2)'!$D$61*(counts^2)+'Sheet1 (2)'!$G$61*counts+'Sheet1 (2)'!$J$61,IF(D800='Sheet1 (2)'!$C$62,'Sheet1 (2)'!$D$62*counts+'Sheet1 (2)'!$G$62,IF(D800='Sheet1 (2)'!$C$63,'Sheet1 (2)'!$D$63*counts+'Sheet1 (2)'!$G$63,IF(D800='Sheet1 (2)'!$C$64,'Sheet1 (2)'!$D$64*counts+'Sheet1 (2)'!$G$64))))</f>
        <v>2.0984129299999998</v>
      </c>
    </row>
    <row r="801" spans="1:57" ht="12" customHeight="1">
      <c r="A801" s="145" t="s">
        <v>282</v>
      </c>
      <c r="B801" s="145" t="s">
        <v>76</v>
      </c>
      <c r="C801" s="170">
        <v>941</v>
      </c>
      <c r="D801" s="174" t="s">
        <v>77</v>
      </c>
      <c r="E801" s="171">
        <v>10</v>
      </c>
      <c r="F801" s="171">
        <v>2</v>
      </c>
      <c r="G801" s="171" t="s">
        <v>77</v>
      </c>
      <c r="H801" s="171">
        <v>1</v>
      </c>
      <c r="I801" s="171" t="s">
        <v>77</v>
      </c>
      <c r="J801" s="173" t="s">
        <v>80</v>
      </c>
      <c r="K801" s="173" t="s">
        <v>80</v>
      </c>
      <c r="L801" s="169">
        <f>VLOOKUP(CONCATENATE(J801,K801),'Sheet1 (2)'!$J$6:$K$26,2,FALSE)</f>
        <v>0</v>
      </c>
      <c r="M801" s="173" t="s">
        <v>83</v>
      </c>
      <c r="N801" s="173" t="s">
        <v>82</v>
      </c>
      <c r="O801" s="168">
        <f>VLOOKUP(CONCATENATE(M801,N801),'Sheet1 (2)'!$L$6:$M$26,2,FALSE)</f>
        <v>18.75</v>
      </c>
      <c r="P801" s="173" t="s">
        <v>80</v>
      </c>
      <c r="Q801" s="173" t="s">
        <v>80</v>
      </c>
      <c r="R801" s="168">
        <f>VLOOKUP(CONCATENATE(P801,Q801),'Sheet1 (2)'!$N$6:$O$26,2,FALSE)</f>
        <v>0</v>
      </c>
      <c r="S801" s="173" t="s">
        <v>80</v>
      </c>
      <c r="T801" s="173" t="s">
        <v>80</v>
      </c>
      <c r="U801" s="168">
        <f>VLOOKUP(CONCATENATE(S801,T801),'Sheet1 (2)'!$P$6:$Q$26,2,FALSE)</f>
        <v>0</v>
      </c>
      <c r="V801" s="173" t="s">
        <v>80</v>
      </c>
      <c r="W801" s="173" t="s">
        <v>80</v>
      </c>
      <c r="X801" s="168">
        <f>VLOOKUP(CONCATENATE(V801,W801),'Sheet1 (2)'!$R$6:$S$26,2,FALSE)</f>
        <v>0</v>
      </c>
      <c r="Y801" s="173" t="s">
        <v>80</v>
      </c>
      <c r="Z801" s="173" t="s">
        <v>80</v>
      </c>
      <c r="AA801" s="168">
        <f>VLOOKUP(CONCATENATE(Y801,Z801),'Sheet1 (2)'!$T$6:$U$26,2,FALSE)</f>
        <v>0</v>
      </c>
      <c r="AB801" s="173" t="s">
        <v>80</v>
      </c>
      <c r="AC801" s="173" t="s">
        <v>80</v>
      </c>
      <c r="AD801" s="168">
        <f>VLOOKUP(CONCATENATE(AB801,AC801),'Sheet1 (2)'!$X$6:$Y$26,2,FALSE)</f>
        <v>0</v>
      </c>
      <c r="AE801" s="173" t="s">
        <v>82</v>
      </c>
      <c r="AF801" s="173" t="s">
        <v>81</v>
      </c>
      <c r="AG801" s="168">
        <f>VLOOKUP(CONCATENATE(AE801,AF801),'Sheet1 (2)'!$Z$6:$AA$26,2,FALSE)</f>
        <v>66</v>
      </c>
      <c r="AH801" s="172"/>
      <c r="AI801" s="175"/>
      <c r="AJ801" s="140"/>
      <c r="AK801" s="176" t="s">
        <v>282</v>
      </c>
      <c r="AL801" s="176" t="s">
        <v>76</v>
      </c>
      <c r="AM801" s="170">
        <f t="shared" si="24"/>
        <v>941</v>
      </c>
      <c r="AN801" s="147"/>
      <c r="AO801" s="155" t="s">
        <v>458</v>
      </c>
      <c r="AP801" s="156"/>
      <c r="AQ801" s="157">
        <v>4.4586128817999988</v>
      </c>
      <c r="AR801" s="158"/>
      <c r="AS801" s="145">
        <f>LOOKUP(rufmkm,'Sheet1 (2)'!$V$62:$V$71,'Sheet1 (2)'!$W$62:$W$71)</f>
        <v>50</v>
      </c>
      <c r="AT801" s="140"/>
      <c r="AU801" s="157">
        <f>IF(IF(D801='Sheet1 (2)'!$C$69,'Sheet1 (2)'!$D$69*('Sheet1 (2)'!$D$72-rut_index)/'Sheet1 (2)'!$D$72,IF(shee2!D801='Sheet1 (2)'!$C$70,'Sheet1 (2)'!$D$70*('Sheet1 (2)'!$D$72-rut_index)/'Sheet1 (2)'!$D$72,IF(shee2!D801='Sheet1 (2)'!$C$71,'Sheet1 (2)'!$D$71*('Sheet1 (2)'!$D$72-rut_index)/'Sheet1 (2)'!$D$72)))&lt;0,0,IF(D801='Sheet1 (2)'!$C$69,'Sheet1 (2)'!$D$69*('Sheet1 (2)'!$D$72-rut_index)/'Sheet1 (2)'!$D$72,IF(shee2!D801='Sheet1 (2)'!$C$70,'Sheet1 (2)'!$D$70*('Sheet1 (2)'!$D$72-rut_index)/'Sheet1 (2)'!$D$72,IF(shee2!D801='Sheet1 (2)'!$C$71,'Sheet1 (2)'!$D$71*('Sheet1 (2)'!$D$72-rut_index)/'Sheet1 (2)'!$D$72))))</f>
        <v>5</v>
      </c>
      <c r="AV801" s="157">
        <f>IF(IF(D801='Sheet1 (2)'!$C$69,'Sheet1 (2)'!$D$69*('Sheet1 (2)'!$D$72-crack_s_index)/'Sheet1 (2)'!$D$72,IF(shee2!D801='Sheet1 (2)'!$C$70,'Sheet1 (2)'!$D$70*('Sheet1 (2)'!$D$72-crack_s_index)/'Sheet1 (2)'!$D$72,IF(shee2!D801='Sheet1 (2)'!$C$71,'Sheet1 (2)'!$D$71*('Sheet1 (2)'!$D$72-crack_s_index)/'Sheet1 (2)'!$D$72)))&lt;0,0,IF(D801='Sheet1 (2)'!$C$69,'Sheet1 (2)'!$D$69*('Sheet1 (2)'!$D$72-crack_s_index)/'Sheet1 (2)'!$D$72,IF(shee2!D801='Sheet1 (2)'!$C$70,'Sheet1 (2)'!$D$70*('Sheet1 (2)'!$D$72-crack_s_index)/'Sheet1 (2)'!$D$72,IF(shee2!D801='Sheet1 (2)'!$C$71,'Sheet1 (2)'!$D$71*('Sheet1 (2)'!$D$72-crack_s_index)/'Sheet1 (2)'!$D$72))))</f>
        <v>3.4375</v>
      </c>
      <c r="AW801" s="157">
        <f>IF(IF(D801='Sheet1 (2)'!$C$69,'Sheet1 (2)'!$D$69*('Sheet1 (2)'!$D$72-crack_t_index)/'Sheet1 (2)'!$D$72,IF(shee2!D801='Sheet1 (2)'!$C$70,'Sheet1 (2)'!$D$70*('Sheet1 (2)'!$D$72-crack_t_index)/'Sheet1 (2)'!$D$72,IF(shee2!D801='Sheet1 (2)'!$C$71,'Sheet1 (2)'!$D$71*('Sheet1 (2)'!$D$72-crack_t_index)/'Sheet1 (2)'!$D$72)))&lt;0,0,IF(D801='Sheet1 (2)'!$C$69,'Sheet1 (2)'!$D$69*('Sheet1 (2)'!$D$72-crack_t_index)/'Sheet1 (2)'!$D$72,IF(shee2!D801='Sheet1 (2)'!$C$70,'Sheet1 (2)'!$D$70*('Sheet1 (2)'!$D$72-crack_t_index)/'Sheet1 (2)'!$D$72,IF(shee2!D801='Sheet1 (2)'!$C$71,'Sheet1 (2)'!$D$71*('Sheet1 (2)'!$D$72-crack_t_index)/'Sheet1 (2)'!$D$72))))</f>
        <v>5</v>
      </c>
      <c r="AX801" s="157">
        <f>IF(IF(D801='Sheet1 (2)'!$C$69,'Sheet1 (2)'!$D$69*('Sheet1 (2)'!$D$72-rave_index)/'Sheet1 (2)'!$D$72,IF(shee2!D801='Sheet1 (2)'!$C$70,'Sheet1 (2)'!$D$70*('Sheet1 (2)'!$D$72-rave_index)/'Sheet1 (2)'!$D$72,IF(shee2!D801='Sheet1 (2)'!$C$71,'Sheet1 (2)'!$D$71*('Sheet1 (2)'!$D$72-rave_index)/'Sheet1 (2)'!$D$72)))&lt;0,0,IF(D801='Sheet1 (2)'!$C$69,'Sheet1 (2)'!$D$69*('Sheet1 (2)'!$D$72-rave_index)/'Sheet1 (2)'!$D$72,IF(shee2!D801='Sheet1 (2)'!$C$70,'Sheet1 (2)'!$D$70*('Sheet1 (2)'!$D$72-rave_index)/'Sheet1 (2)'!$D$72,IF(shee2!D801='Sheet1 (2)'!$C$71,'Sheet1 (2)'!$D$71*('Sheet1 (2)'!$D$72-rave_index)/'Sheet1 (2)'!$D$72))))</f>
        <v>5</v>
      </c>
      <c r="AY801" s="157">
        <f>IF(IF(D801='Sheet1 (2)'!$C$69,'Sheet1 (2)'!$D$69*('Sheet1 (2)'!$D$72-rough_index)/'Sheet1 (2)'!$D$72,IF(shee2!D801='Sheet1 (2)'!$C$70,'Sheet1 (2)'!$D$70*('Sheet1 (2)'!$D$72-rough_index)/'Sheet1 (2)'!$D$72,IF(shee2!D801='Sheet1 (2)'!$C$71,'Sheet1 (2)'!$D$71*('Sheet1 (2)'!$D$72-rough_index)/'Sheet1 (2)'!$D$72)))&lt;0,0,IF(D801='Sheet1 (2)'!$C$69,'Sheet1 (2)'!$D$69*('Sheet1 (2)'!$D$72-rough_index)/'Sheet1 (2)'!$D$72,IF(shee2!D801='Sheet1 (2)'!$C$70,'Sheet1 (2)'!$D$70*('Sheet1 (2)'!$D$72-rough_index)/'Sheet1 (2)'!$D$72,IF(shee2!D801='Sheet1 (2)'!$C$71,'Sheet1 (2)'!$D$71*('Sheet1 (2)'!$D$72-rough_index)/'Sheet1 (2)'!$D$72))))</f>
        <v>0.83333333333333337</v>
      </c>
      <c r="AZ801" s="159">
        <f>+(AU801*'Sheet1 (2)'!$C$77)+(AV801*'Sheet1 (2)'!$C$78)+(AW801*'Sheet1 (2)'!$C$79)+(AX801*'Sheet1 (2)'!$C$80)+(AY801*'Sheet1 (2)'!$C$81)</f>
        <v>3.1875</v>
      </c>
      <c r="BA801" s="213" t="str">
        <f t="shared" si="25"/>
        <v>Fair</v>
      </c>
      <c r="BE801">
        <f>IF(D801='Sheet1 (2)'!$C$61,'Sheet1 (2)'!$D$61*(counts^2)+'Sheet1 (2)'!$G$61*counts+'Sheet1 (2)'!$J$61,IF(D801='Sheet1 (2)'!$C$62,'Sheet1 (2)'!$D$62*counts+'Sheet1 (2)'!$G$62,IF(D801='Sheet1 (2)'!$C$63,'Sheet1 (2)'!$D$63*counts+'Sheet1 (2)'!$G$63,IF(D801='Sheet1 (2)'!$C$64,'Sheet1 (2)'!$D$64*counts+'Sheet1 (2)'!$G$64))))</f>
        <v>2.0984129299999998</v>
      </c>
    </row>
    <row r="802" spans="1:57" ht="12" customHeight="1">
      <c r="A802" s="145" t="s">
        <v>282</v>
      </c>
      <c r="B802" s="145" t="s">
        <v>76</v>
      </c>
      <c r="C802" s="170">
        <v>942</v>
      </c>
      <c r="D802" s="174" t="s">
        <v>77</v>
      </c>
      <c r="E802" s="171">
        <v>10</v>
      </c>
      <c r="F802" s="171">
        <v>2</v>
      </c>
      <c r="G802" s="171" t="s">
        <v>77</v>
      </c>
      <c r="H802" s="171">
        <v>1</v>
      </c>
      <c r="I802" s="171" t="s">
        <v>77</v>
      </c>
      <c r="J802" s="173" t="s">
        <v>80</v>
      </c>
      <c r="K802" s="173" t="s">
        <v>80</v>
      </c>
      <c r="L802" s="169">
        <f>VLOOKUP(CONCATENATE(J802,K802),'Sheet1 (2)'!$J$6:$K$26,2,FALSE)</f>
        <v>0</v>
      </c>
      <c r="M802" s="173" t="s">
        <v>80</v>
      </c>
      <c r="N802" s="173" t="s">
        <v>80</v>
      </c>
      <c r="O802" s="168">
        <f>VLOOKUP(CONCATENATE(M802,N802),'Sheet1 (2)'!$L$6:$M$26,2,FALSE)</f>
        <v>0</v>
      </c>
      <c r="P802" s="173" t="s">
        <v>83</v>
      </c>
      <c r="Q802" s="173" t="s">
        <v>78</v>
      </c>
      <c r="R802" s="168">
        <f>VLOOKUP(CONCATENATE(P802,Q802),'Sheet1 (2)'!$N$6:$O$26,2,FALSE)</f>
        <v>7.5</v>
      </c>
      <c r="S802" s="173" t="s">
        <v>80</v>
      </c>
      <c r="T802" s="173" t="s">
        <v>80</v>
      </c>
      <c r="U802" s="168">
        <f>VLOOKUP(CONCATENATE(S802,T802),'Sheet1 (2)'!$P$6:$Q$26,2,FALSE)</f>
        <v>0</v>
      </c>
      <c r="V802" s="173" t="s">
        <v>80</v>
      </c>
      <c r="W802" s="173" t="s">
        <v>80</v>
      </c>
      <c r="X802" s="168">
        <f>VLOOKUP(CONCATENATE(V802,W802),'Sheet1 (2)'!$R$6:$S$26,2,FALSE)</f>
        <v>0</v>
      </c>
      <c r="Y802" s="173" t="s">
        <v>80</v>
      </c>
      <c r="Z802" s="173" t="s">
        <v>80</v>
      </c>
      <c r="AA802" s="168">
        <f>VLOOKUP(CONCATENATE(Y802,Z802),'Sheet1 (2)'!$T$6:$U$26,2,FALSE)</f>
        <v>0</v>
      </c>
      <c r="AB802" s="173" t="s">
        <v>80</v>
      </c>
      <c r="AC802" s="173" t="s">
        <v>80</v>
      </c>
      <c r="AD802" s="168">
        <f>VLOOKUP(CONCATENATE(AB802,AC802),'Sheet1 (2)'!$X$6:$Y$26,2,FALSE)</f>
        <v>0</v>
      </c>
      <c r="AE802" s="173" t="s">
        <v>82</v>
      </c>
      <c r="AF802" s="173" t="s">
        <v>81</v>
      </c>
      <c r="AG802" s="168">
        <f>VLOOKUP(CONCATENATE(AE802,AF802),'Sheet1 (2)'!$Z$6:$AA$26,2,FALSE)</f>
        <v>66</v>
      </c>
      <c r="AH802" s="172"/>
      <c r="AI802" s="175"/>
      <c r="AJ802" s="140"/>
      <c r="AK802" s="176" t="s">
        <v>282</v>
      </c>
      <c r="AL802" s="176" t="s">
        <v>76</v>
      </c>
      <c r="AM802" s="170">
        <f t="shared" si="24"/>
        <v>942</v>
      </c>
      <c r="AN802" s="147"/>
      <c r="AO802" s="155"/>
      <c r="AP802" s="156"/>
      <c r="AQ802" s="157">
        <v>5.3934025660000007</v>
      </c>
      <c r="AR802" s="158"/>
      <c r="AS802" s="145">
        <f>LOOKUP(rufmkm,'Sheet1 (2)'!$V$62:$V$71,'Sheet1 (2)'!$W$62:$W$71)</f>
        <v>60</v>
      </c>
      <c r="AT802" s="140"/>
      <c r="AU802" s="157">
        <f>IF(IF(D802='Sheet1 (2)'!$C$69,'Sheet1 (2)'!$D$69*('Sheet1 (2)'!$D$72-rut_index)/'Sheet1 (2)'!$D$72,IF(shee2!D802='Sheet1 (2)'!$C$70,'Sheet1 (2)'!$D$70*('Sheet1 (2)'!$D$72-rut_index)/'Sheet1 (2)'!$D$72,IF(shee2!D802='Sheet1 (2)'!$C$71,'Sheet1 (2)'!$D$71*('Sheet1 (2)'!$D$72-rut_index)/'Sheet1 (2)'!$D$72)))&lt;0,0,IF(D802='Sheet1 (2)'!$C$69,'Sheet1 (2)'!$D$69*('Sheet1 (2)'!$D$72-rut_index)/'Sheet1 (2)'!$D$72,IF(shee2!D802='Sheet1 (2)'!$C$70,'Sheet1 (2)'!$D$70*('Sheet1 (2)'!$D$72-rut_index)/'Sheet1 (2)'!$D$72,IF(shee2!D802='Sheet1 (2)'!$C$71,'Sheet1 (2)'!$D$71*('Sheet1 (2)'!$D$72-rut_index)/'Sheet1 (2)'!$D$72))))</f>
        <v>5</v>
      </c>
      <c r="AV802" s="157">
        <f>IF(IF(D802='Sheet1 (2)'!$C$69,'Sheet1 (2)'!$D$69*('Sheet1 (2)'!$D$72-crack_s_index)/'Sheet1 (2)'!$D$72,IF(shee2!D802='Sheet1 (2)'!$C$70,'Sheet1 (2)'!$D$70*('Sheet1 (2)'!$D$72-crack_s_index)/'Sheet1 (2)'!$D$72,IF(shee2!D802='Sheet1 (2)'!$C$71,'Sheet1 (2)'!$D$71*('Sheet1 (2)'!$D$72-crack_s_index)/'Sheet1 (2)'!$D$72)))&lt;0,0,IF(D802='Sheet1 (2)'!$C$69,'Sheet1 (2)'!$D$69*('Sheet1 (2)'!$D$72-crack_s_index)/'Sheet1 (2)'!$D$72,IF(shee2!D802='Sheet1 (2)'!$C$70,'Sheet1 (2)'!$D$70*('Sheet1 (2)'!$D$72-crack_s_index)/'Sheet1 (2)'!$D$72,IF(shee2!D802='Sheet1 (2)'!$C$71,'Sheet1 (2)'!$D$71*('Sheet1 (2)'!$D$72-crack_s_index)/'Sheet1 (2)'!$D$72))))</f>
        <v>5</v>
      </c>
      <c r="AW802" s="157">
        <f>IF(IF(D802='Sheet1 (2)'!$C$69,'Sheet1 (2)'!$D$69*('Sheet1 (2)'!$D$72-crack_t_index)/'Sheet1 (2)'!$D$72,IF(shee2!D802='Sheet1 (2)'!$C$70,'Sheet1 (2)'!$D$70*('Sheet1 (2)'!$D$72-crack_t_index)/'Sheet1 (2)'!$D$72,IF(shee2!D802='Sheet1 (2)'!$C$71,'Sheet1 (2)'!$D$71*('Sheet1 (2)'!$D$72-crack_t_index)/'Sheet1 (2)'!$D$72)))&lt;0,0,IF(D802='Sheet1 (2)'!$C$69,'Sheet1 (2)'!$D$69*('Sheet1 (2)'!$D$72-crack_t_index)/'Sheet1 (2)'!$D$72,IF(shee2!D802='Sheet1 (2)'!$C$70,'Sheet1 (2)'!$D$70*('Sheet1 (2)'!$D$72-crack_t_index)/'Sheet1 (2)'!$D$72,IF(shee2!D802='Sheet1 (2)'!$C$71,'Sheet1 (2)'!$D$71*('Sheet1 (2)'!$D$72-crack_t_index)/'Sheet1 (2)'!$D$72))))</f>
        <v>4.375</v>
      </c>
      <c r="AX802" s="157">
        <f>IF(IF(D802='Sheet1 (2)'!$C$69,'Sheet1 (2)'!$D$69*('Sheet1 (2)'!$D$72-rave_index)/'Sheet1 (2)'!$D$72,IF(shee2!D802='Sheet1 (2)'!$C$70,'Sheet1 (2)'!$D$70*('Sheet1 (2)'!$D$72-rave_index)/'Sheet1 (2)'!$D$72,IF(shee2!D802='Sheet1 (2)'!$C$71,'Sheet1 (2)'!$D$71*('Sheet1 (2)'!$D$72-rave_index)/'Sheet1 (2)'!$D$72)))&lt;0,0,IF(D802='Sheet1 (2)'!$C$69,'Sheet1 (2)'!$D$69*('Sheet1 (2)'!$D$72-rave_index)/'Sheet1 (2)'!$D$72,IF(shee2!D802='Sheet1 (2)'!$C$70,'Sheet1 (2)'!$D$70*('Sheet1 (2)'!$D$72-rave_index)/'Sheet1 (2)'!$D$72,IF(shee2!D802='Sheet1 (2)'!$C$71,'Sheet1 (2)'!$D$71*('Sheet1 (2)'!$D$72-rave_index)/'Sheet1 (2)'!$D$72))))</f>
        <v>5</v>
      </c>
      <c r="AY802" s="157">
        <f>IF(IF(D802='Sheet1 (2)'!$C$69,'Sheet1 (2)'!$D$69*('Sheet1 (2)'!$D$72-rough_index)/'Sheet1 (2)'!$D$72,IF(shee2!D802='Sheet1 (2)'!$C$70,'Sheet1 (2)'!$D$70*('Sheet1 (2)'!$D$72-rough_index)/'Sheet1 (2)'!$D$72,IF(shee2!D802='Sheet1 (2)'!$C$71,'Sheet1 (2)'!$D$71*('Sheet1 (2)'!$D$72-rough_index)/'Sheet1 (2)'!$D$72)))&lt;0,0,IF(D802='Sheet1 (2)'!$C$69,'Sheet1 (2)'!$D$69*('Sheet1 (2)'!$D$72-rough_index)/'Sheet1 (2)'!$D$72,IF(shee2!D802='Sheet1 (2)'!$C$70,'Sheet1 (2)'!$D$70*('Sheet1 (2)'!$D$72-rough_index)/'Sheet1 (2)'!$D$72,IF(shee2!D802='Sheet1 (2)'!$C$71,'Sheet1 (2)'!$D$71*('Sheet1 (2)'!$D$72-rough_index)/'Sheet1 (2)'!$D$72))))</f>
        <v>0</v>
      </c>
      <c r="AZ802" s="159">
        <f>+(AU802*'Sheet1 (2)'!$C$77)+(AV802*'Sheet1 (2)'!$C$78)+(AW802*'Sheet1 (2)'!$C$79)+(AX802*'Sheet1 (2)'!$C$80)+(AY802*'Sheet1 (2)'!$C$81)</f>
        <v>3.4749999999999996</v>
      </c>
      <c r="BA802" s="213" t="str">
        <f t="shared" si="25"/>
        <v>Fair</v>
      </c>
      <c r="BE802">
        <f>IF(D802='Sheet1 (2)'!$C$61,'Sheet1 (2)'!$D$61*(counts^2)+'Sheet1 (2)'!$G$61*counts+'Sheet1 (2)'!$J$61,IF(D802='Sheet1 (2)'!$C$62,'Sheet1 (2)'!$D$62*counts+'Sheet1 (2)'!$G$62,IF(D802='Sheet1 (2)'!$C$63,'Sheet1 (2)'!$D$63*counts+'Sheet1 (2)'!$G$63,IF(D802='Sheet1 (2)'!$C$64,'Sheet1 (2)'!$D$64*counts+'Sheet1 (2)'!$G$64))))</f>
        <v>2.0984129299999998</v>
      </c>
    </row>
    <row r="803" spans="1:57" ht="12" customHeight="1">
      <c r="A803" s="145" t="s">
        <v>282</v>
      </c>
      <c r="B803" s="145" t="s">
        <v>76</v>
      </c>
      <c r="C803" s="170">
        <v>943</v>
      </c>
      <c r="D803" s="174" t="s">
        <v>77</v>
      </c>
      <c r="E803" s="171">
        <v>10</v>
      </c>
      <c r="F803" s="171">
        <v>2</v>
      </c>
      <c r="G803" s="171" t="s">
        <v>77</v>
      </c>
      <c r="H803" s="171">
        <v>1</v>
      </c>
      <c r="I803" s="171" t="s">
        <v>77</v>
      </c>
      <c r="J803" s="173" t="s">
        <v>80</v>
      </c>
      <c r="K803" s="173" t="s">
        <v>80</v>
      </c>
      <c r="L803" s="169">
        <f>VLOOKUP(CONCATENATE(J803,K803),'Sheet1 (2)'!$J$6:$K$26,2,FALSE)</f>
        <v>0</v>
      </c>
      <c r="M803" s="173" t="s">
        <v>83</v>
      </c>
      <c r="N803" s="173" t="s">
        <v>78</v>
      </c>
      <c r="O803" s="168">
        <f>VLOOKUP(CONCATENATE(M803,N803),'Sheet1 (2)'!$L$6:$M$26,2,FALSE)</f>
        <v>7.5</v>
      </c>
      <c r="P803" s="173" t="s">
        <v>83</v>
      </c>
      <c r="Q803" s="173" t="s">
        <v>82</v>
      </c>
      <c r="R803" s="168">
        <f>VLOOKUP(CONCATENATE(P803,Q803),'Sheet1 (2)'!$N$6:$O$26,2,FALSE)</f>
        <v>18.75</v>
      </c>
      <c r="S803" s="173" t="s">
        <v>80</v>
      </c>
      <c r="T803" s="173" t="s">
        <v>80</v>
      </c>
      <c r="U803" s="168">
        <f>VLOOKUP(CONCATENATE(S803,T803),'Sheet1 (2)'!$P$6:$Q$26,2,FALSE)</f>
        <v>0</v>
      </c>
      <c r="V803" s="173" t="s">
        <v>80</v>
      </c>
      <c r="W803" s="173" t="s">
        <v>80</v>
      </c>
      <c r="X803" s="168">
        <f>VLOOKUP(CONCATENATE(V803,W803),'Sheet1 (2)'!$R$6:$S$26,2,FALSE)</f>
        <v>0</v>
      </c>
      <c r="Y803" s="173" t="s">
        <v>80</v>
      </c>
      <c r="Z803" s="173" t="s">
        <v>80</v>
      </c>
      <c r="AA803" s="168">
        <f>VLOOKUP(CONCATENATE(Y803,Z803),'Sheet1 (2)'!$T$6:$U$26,2,FALSE)</f>
        <v>0</v>
      </c>
      <c r="AB803" s="173" t="s">
        <v>80</v>
      </c>
      <c r="AC803" s="173" t="s">
        <v>80</v>
      </c>
      <c r="AD803" s="168">
        <f>VLOOKUP(CONCATENATE(AB803,AC803),'Sheet1 (2)'!$X$6:$Y$26,2,FALSE)</f>
        <v>0</v>
      </c>
      <c r="AE803" s="173" t="s">
        <v>82</v>
      </c>
      <c r="AF803" s="173" t="s">
        <v>81</v>
      </c>
      <c r="AG803" s="168">
        <f>VLOOKUP(CONCATENATE(AE803,AF803),'Sheet1 (2)'!$Z$6:$AA$26,2,FALSE)</f>
        <v>66</v>
      </c>
      <c r="AH803" s="172"/>
      <c r="AI803" s="175"/>
      <c r="AJ803" s="140"/>
      <c r="AK803" s="176" t="s">
        <v>282</v>
      </c>
      <c r="AL803" s="176" t="s">
        <v>76</v>
      </c>
      <c r="AM803" s="170">
        <f t="shared" si="24"/>
        <v>943</v>
      </c>
      <c r="AN803" s="147"/>
      <c r="AO803" s="155"/>
      <c r="AP803" s="156"/>
      <c r="AQ803" s="157">
        <v>4.3194814101999999</v>
      </c>
      <c r="AR803" s="158"/>
      <c r="AS803" s="145">
        <f>LOOKUP(rufmkm,'Sheet1 (2)'!$V$62:$V$71,'Sheet1 (2)'!$W$62:$W$71)</f>
        <v>50</v>
      </c>
      <c r="AT803" s="140"/>
      <c r="AU803" s="157">
        <f>IF(IF(D803='Sheet1 (2)'!$C$69,'Sheet1 (2)'!$D$69*('Sheet1 (2)'!$D$72-rut_index)/'Sheet1 (2)'!$D$72,IF(shee2!D803='Sheet1 (2)'!$C$70,'Sheet1 (2)'!$D$70*('Sheet1 (2)'!$D$72-rut_index)/'Sheet1 (2)'!$D$72,IF(shee2!D803='Sheet1 (2)'!$C$71,'Sheet1 (2)'!$D$71*('Sheet1 (2)'!$D$72-rut_index)/'Sheet1 (2)'!$D$72)))&lt;0,0,IF(D803='Sheet1 (2)'!$C$69,'Sheet1 (2)'!$D$69*('Sheet1 (2)'!$D$72-rut_index)/'Sheet1 (2)'!$D$72,IF(shee2!D803='Sheet1 (2)'!$C$70,'Sheet1 (2)'!$D$70*('Sheet1 (2)'!$D$72-rut_index)/'Sheet1 (2)'!$D$72,IF(shee2!D803='Sheet1 (2)'!$C$71,'Sheet1 (2)'!$D$71*('Sheet1 (2)'!$D$72-rut_index)/'Sheet1 (2)'!$D$72))))</f>
        <v>5</v>
      </c>
      <c r="AV803" s="157">
        <f>IF(IF(D803='Sheet1 (2)'!$C$69,'Sheet1 (2)'!$D$69*('Sheet1 (2)'!$D$72-crack_s_index)/'Sheet1 (2)'!$D$72,IF(shee2!D803='Sheet1 (2)'!$C$70,'Sheet1 (2)'!$D$70*('Sheet1 (2)'!$D$72-crack_s_index)/'Sheet1 (2)'!$D$72,IF(shee2!D803='Sheet1 (2)'!$C$71,'Sheet1 (2)'!$D$71*('Sheet1 (2)'!$D$72-crack_s_index)/'Sheet1 (2)'!$D$72)))&lt;0,0,IF(D803='Sheet1 (2)'!$C$69,'Sheet1 (2)'!$D$69*('Sheet1 (2)'!$D$72-crack_s_index)/'Sheet1 (2)'!$D$72,IF(shee2!D803='Sheet1 (2)'!$C$70,'Sheet1 (2)'!$D$70*('Sheet1 (2)'!$D$72-crack_s_index)/'Sheet1 (2)'!$D$72,IF(shee2!D803='Sheet1 (2)'!$C$71,'Sheet1 (2)'!$D$71*('Sheet1 (2)'!$D$72-crack_s_index)/'Sheet1 (2)'!$D$72))))</f>
        <v>4.375</v>
      </c>
      <c r="AW803" s="157">
        <f>IF(IF(D803='Sheet1 (2)'!$C$69,'Sheet1 (2)'!$D$69*('Sheet1 (2)'!$D$72-crack_t_index)/'Sheet1 (2)'!$D$72,IF(shee2!D803='Sheet1 (2)'!$C$70,'Sheet1 (2)'!$D$70*('Sheet1 (2)'!$D$72-crack_t_index)/'Sheet1 (2)'!$D$72,IF(shee2!D803='Sheet1 (2)'!$C$71,'Sheet1 (2)'!$D$71*('Sheet1 (2)'!$D$72-crack_t_index)/'Sheet1 (2)'!$D$72)))&lt;0,0,IF(D803='Sheet1 (2)'!$C$69,'Sheet1 (2)'!$D$69*('Sheet1 (2)'!$D$72-crack_t_index)/'Sheet1 (2)'!$D$72,IF(shee2!D803='Sheet1 (2)'!$C$70,'Sheet1 (2)'!$D$70*('Sheet1 (2)'!$D$72-crack_t_index)/'Sheet1 (2)'!$D$72,IF(shee2!D803='Sheet1 (2)'!$C$71,'Sheet1 (2)'!$D$71*('Sheet1 (2)'!$D$72-crack_t_index)/'Sheet1 (2)'!$D$72))))</f>
        <v>3.4375</v>
      </c>
      <c r="AX803" s="157">
        <f>IF(IF(D803='Sheet1 (2)'!$C$69,'Sheet1 (2)'!$D$69*('Sheet1 (2)'!$D$72-rave_index)/'Sheet1 (2)'!$D$72,IF(shee2!D803='Sheet1 (2)'!$C$70,'Sheet1 (2)'!$D$70*('Sheet1 (2)'!$D$72-rave_index)/'Sheet1 (2)'!$D$72,IF(shee2!D803='Sheet1 (2)'!$C$71,'Sheet1 (2)'!$D$71*('Sheet1 (2)'!$D$72-rave_index)/'Sheet1 (2)'!$D$72)))&lt;0,0,IF(D803='Sheet1 (2)'!$C$69,'Sheet1 (2)'!$D$69*('Sheet1 (2)'!$D$72-rave_index)/'Sheet1 (2)'!$D$72,IF(shee2!D803='Sheet1 (2)'!$C$70,'Sheet1 (2)'!$D$70*('Sheet1 (2)'!$D$72-rave_index)/'Sheet1 (2)'!$D$72,IF(shee2!D803='Sheet1 (2)'!$C$71,'Sheet1 (2)'!$D$71*('Sheet1 (2)'!$D$72-rave_index)/'Sheet1 (2)'!$D$72))))</f>
        <v>5</v>
      </c>
      <c r="AY803" s="157">
        <f>IF(IF(D803='Sheet1 (2)'!$C$69,'Sheet1 (2)'!$D$69*('Sheet1 (2)'!$D$72-rough_index)/'Sheet1 (2)'!$D$72,IF(shee2!D803='Sheet1 (2)'!$C$70,'Sheet1 (2)'!$D$70*('Sheet1 (2)'!$D$72-rough_index)/'Sheet1 (2)'!$D$72,IF(shee2!D803='Sheet1 (2)'!$C$71,'Sheet1 (2)'!$D$71*('Sheet1 (2)'!$D$72-rough_index)/'Sheet1 (2)'!$D$72)))&lt;0,0,IF(D803='Sheet1 (2)'!$C$69,'Sheet1 (2)'!$D$69*('Sheet1 (2)'!$D$72-rough_index)/'Sheet1 (2)'!$D$72,IF(shee2!D803='Sheet1 (2)'!$C$70,'Sheet1 (2)'!$D$70*('Sheet1 (2)'!$D$72-rough_index)/'Sheet1 (2)'!$D$72,IF(shee2!D803='Sheet1 (2)'!$C$71,'Sheet1 (2)'!$D$71*('Sheet1 (2)'!$D$72-rough_index)/'Sheet1 (2)'!$D$72))))</f>
        <v>0.83333333333333337</v>
      </c>
      <c r="AZ803" s="159">
        <f>+(AU803*'Sheet1 (2)'!$C$77)+(AV803*'Sheet1 (2)'!$C$78)+(AW803*'Sheet1 (2)'!$C$79)+(AX803*'Sheet1 (2)'!$C$80)+(AY803*'Sheet1 (2)'!$C$81)</f>
        <v>3.4625000000000004</v>
      </c>
      <c r="BA803" s="213" t="str">
        <f t="shared" si="25"/>
        <v>Fair</v>
      </c>
      <c r="BE803">
        <f>IF(D803='Sheet1 (2)'!$C$61,'Sheet1 (2)'!$D$61*(counts^2)+'Sheet1 (2)'!$G$61*counts+'Sheet1 (2)'!$J$61,IF(D803='Sheet1 (2)'!$C$62,'Sheet1 (2)'!$D$62*counts+'Sheet1 (2)'!$G$62,IF(D803='Sheet1 (2)'!$C$63,'Sheet1 (2)'!$D$63*counts+'Sheet1 (2)'!$G$63,IF(D803='Sheet1 (2)'!$C$64,'Sheet1 (2)'!$D$64*counts+'Sheet1 (2)'!$G$64))))</f>
        <v>2.0984129299999998</v>
      </c>
    </row>
    <row r="804" spans="1:57" ht="12" customHeight="1">
      <c r="A804" s="145" t="s">
        <v>282</v>
      </c>
      <c r="B804" s="145" t="s">
        <v>76</v>
      </c>
      <c r="C804" s="170">
        <v>944</v>
      </c>
      <c r="D804" s="174" t="s">
        <v>77</v>
      </c>
      <c r="E804" s="171">
        <v>10</v>
      </c>
      <c r="F804" s="171">
        <v>2</v>
      </c>
      <c r="G804" s="171" t="s">
        <v>77</v>
      </c>
      <c r="H804" s="171">
        <v>1</v>
      </c>
      <c r="I804" s="171" t="s">
        <v>77</v>
      </c>
      <c r="J804" s="173" t="s">
        <v>80</v>
      </c>
      <c r="K804" s="173" t="s">
        <v>80</v>
      </c>
      <c r="L804" s="169">
        <f>VLOOKUP(CONCATENATE(J804,K804),'Sheet1 (2)'!$J$6:$K$26,2,FALSE)</f>
        <v>0</v>
      </c>
      <c r="M804" s="173" t="s">
        <v>83</v>
      </c>
      <c r="N804" s="173" t="s">
        <v>82</v>
      </c>
      <c r="O804" s="168">
        <f>VLOOKUP(CONCATENATE(M804,N804),'Sheet1 (2)'!$L$6:$M$26,2,FALSE)</f>
        <v>18.75</v>
      </c>
      <c r="P804" s="173" t="s">
        <v>83</v>
      </c>
      <c r="Q804" s="173" t="s">
        <v>78</v>
      </c>
      <c r="R804" s="168">
        <f>VLOOKUP(CONCATENATE(P804,Q804),'Sheet1 (2)'!$N$6:$O$26,2,FALSE)</f>
        <v>7.5</v>
      </c>
      <c r="S804" s="173" t="s">
        <v>80</v>
      </c>
      <c r="T804" s="173" t="s">
        <v>80</v>
      </c>
      <c r="U804" s="168">
        <f>VLOOKUP(CONCATENATE(S804,T804),'Sheet1 (2)'!$P$6:$Q$26,2,FALSE)</f>
        <v>0</v>
      </c>
      <c r="V804" s="173" t="s">
        <v>79</v>
      </c>
      <c r="W804" s="173" t="s">
        <v>81</v>
      </c>
      <c r="X804" s="168">
        <f>VLOOKUP(CONCATENATE(V804,W804),'Sheet1 (2)'!$R$6:$S$26,2,FALSE)</f>
        <v>100</v>
      </c>
      <c r="Y804" s="173" t="s">
        <v>80</v>
      </c>
      <c r="Z804" s="173" t="s">
        <v>80</v>
      </c>
      <c r="AA804" s="168">
        <f>VLOOKUP(CONCATENATE(Y804,Z804),'Sheet1 (2)'!$T$6:$U$26,2,FALSE)</f>
        <v>0</v>
      </c>
      <c r="AB804" s="173" t="s">
        <v>80</v>
      </c>
      <c r="AC804" s="173" t="s">
        <v>80</v>
      </c>
      <c r="AD804" s="168">
        <f>VLOOKUP(CONCATENATE(AB804,AC804),'Sheet1 (2)'!$X$6:$Y$26,2,FALSE)</f>
        <v>0</v>
      </c>
      <c r="AE804" s="173" t="s">
        <v>82</v>
      </c>
      <c r="AF804" s="173" t="s">
        <v>81</v>
      </c>
      <c r="AG804" s="168">
        <f>VLOOKUP(CONCATENATE(AE804,AF804),'Sheet1 (2)'!$Z$6:$AA$26,2,FALSE)</f>
        <v>66</v>
      </c>
      <c r="AH804" s="172"/>
      <c r="AI804" s="175"/>
      <c r="AJ804" s="140"/>
      <c r="AK804" s="176" t="s">
        <v>282</v>
      </c>
      <c r="AL804" s="176" t="s">
        <v>76</v>
      </c>
      <c r="AM804" s="170">
        <f t="shared" si="24"/>
        <v>944</v>
      </c>
      <c r="AN804" s="147"/>
      <c r="AO804" s="155"/>
      <c r="AP804" s="156"/>
      <c r="AQ804" s="157">
        <v>5.1895062387999999</v>
      </c>
      <c r="AR804" s="158"/>
      <c r="AS804" s="145">
        <f>LOOKUP(rufmkm,'Sheet1 (2)'!$V$62:$V$71,'Sheet1 (2)'!$W$62:$W$71)</f>
        <v>60</v>
      </c>
      <c r="AT804" s="140"/>
      <c r="AU804" s="157">
        <f>IF(IF(D804='Sheet1 (2)'!$C$69,'Sheet1 (2)'!$D$69*('Sheet1 (2)'!$D$72-rut_index)/'Sheet1 (2)'!$D$72,IF(shee2!D804='Sheet1 (2)'!$C$70,'Sheet1 (2)'!$D$70*('Sheet1 (2)'!$D$72-rut_index)/'Sheet1 (2)'!$D$72,IF(shee2!D804='Sheet1 (2)'!$C$71,'Sheet1 (2)'!$D$71*('Sheet1 (2)'!$D$72-rut_index)/'Sheet1 (2)'!$D$72)))&lt;0,0,IF(D804='Sheet1 (2)'!$C$69,'Sheet1 (2)'!$D$69*('Sheet1 (2)'!$D$72-rut_index)/'Sheet1 (2)'!$D$72,IF(shee2!D804='Sheet1 (2)'!$C$70,'Sheet1 (2)'!$D$70*('Sheet1 (2)'!$D$72-rut_index)/'Sheet1 (2)'!$D$72,IF(shee2!D804='Sheet1 (2)'!$C$71,'Sheet1 (2)'!$D$71*('Sheet1 (2)'!$D$72-rut_index)/'Sheet1 (2)'!$D$72))))</f>
        <v>5</v>
      </c>
      <c r="AV804" s="157">
        <f>IF(IF(D804='Sheet1 (2)'!$C$69,'Sheet1 (2)'!$D$69*('Sheet1 (2)'!$D$72-crack_s_index)/'Sheet1 (2)'!$D$72,IF(shee2!D804='Sheet1 (2)'!$C$70,'Sheet1 (2)'!$D$70*('Sheet1 (2)'!$D$72-crack_s_index)/'Sheet1 (2)'!$D$72,IF(shee2!D804='Sheet1 (2)'!$C$71,'Sheet1 (2)'!$D$71*('Sheet1 (2)'!$D$72-crack_s_index)/'Sheet1 (2)'!$D$72)))&lt;0,0,IF(D804='Sheet1 (2)'!$C$69,'Sheet1 (2)'!$D$69*('Sheet1 (2)'!$D$72-crack_s_index)/'Sheet1 (2)'!$D$72,IF(shee2!D804='Sheet1 (2)'!$C$70,'Sheet1 (2)'!$D$70*('Sheet1 (2)'!$D$72-crack_s_index)/'Sheet1 (2)'!$D$72,IF(shee2!D804='Sheet1 (2)'!$C$71,'Sheet1 (2)'!$D$71*('Sheet1 (2)'!$D$72-crack_s_index)/'Sheet1 (2)'!$D$72))))</f>
        <v>3.4375</v>
      </c>
      <c r="AW804" s="157">
        <f>IF(IF(D804='Sheet1 (2)'!$C$69,'Sheet1 (2)'!$D$69*('Sheet1 (2)'!$D$72-crack_t_index)/'Sheet1 (2)'!$D$72,IF(shee2!D804='Sheet1 (2)'!$C$70,'Sheet1 (2)'!$D$70*('Sheet1 (2)'!$D$72-crack_t_index)/'Sheet1 (2)'!$D$72,IF(shee2!D804='Sheet1 (2)'!$C$71,'Sheet1 (2)'!$D$71*('Sheet1 (2)'!$D$72-crack_t_index)/'Sheet1 (2)'!$D$72)))&lt;0,0,IF(D804='Sheet1 (2)'!$C$69,'Sheet1 (2)'!$D$69*('Sheet1 (2)'!$D$72-crack_t_index)/'Sheet1 (2)'!$D$72,IF(shee2!D804='Sheet1 (2)'!$C$70,'Sheet1 (2)'!$D$70*('Sheet1 (2)'!$D$72-crack_t_index)/'Sheet1 (2)'!$D$72,IF(shee2!D804='Sheet1 (2)'!$C$71,'Sheet1 (2)'!$D$71*('Sheet1 (2)'!$D$72-crack_t_index)/'Sheet1 (2)'!$D$72))))</f>
        <v>4.375</v>
      </c>
      <c r="AX804" s="157">
        <f>IF(IF(D804='Sheet1 (2)'!$C$69,'Sheet1 (2)'!$D$69*('Sheet1 (2)'!$D$72-rave_index)/'Sheet1 (2)'!$D$72,IF(shee2!D804='Sheet1 (2)'!$C$70,'Sheet1 (2)'!$D$70*('Sheet1 (2)'!$D$72-rave_index)/'Sheet1 (2)'!$D$72,IF(shee2!D804='Sheet1 (2)'!$C$71,'Sheet1 (2)'!$D$71*('Sheet1 (2)'!$D$72-rave_index)/'Sheet1 (2)'!$D$72)))&lt;0,0,IF(D804='Sheet1 (2)'!$C$69,'Sheet1 (2)'!$D$69*('Sheet1 (2)'!$D$72-rave_index)/'Sheet1 (2)'!$D$72,IF(shee2!D804='Sheet1 (2)'!$C$70,'Sheet1 (2)'!$D$70*('Sheet1 (2)'!$D$72-rave_index)/'Sheet1 (2)'!$D$72,IF(shee2!D804='Sheet1 (2)'!$C$71,'Sheet1 (2)'!$D$71*('Sheet1 (2)'!$D$72-rave_index)/'Sheet1 (2)'!$D$72))))</f>
        <v>5</v>
      </c>
      <c r="AY804" s="157">
        <f>IF(IF(D804='Sheet1 (2)'!$C$69,'Sheet1 (2)'!$D$69*('Sheet1 (2)'!$D$72-rough_index)/'Sheet1 (2)'!$D$72,IF(shee2!D804='Sheet1 (2)'!$C$70,'Sheet1 (2)'!$D$70*('Sheet1 (2)'!$D$72-rough_index)/'Sheet1 (2)'!$D$72,IF(shee2!D804='Sheet1 (2)'!$C$71,'Sheet1 (2)'!$D$71*('Sheet1 (2)'!$D$72-rough_index)/'Sheet1 (2)'!$D$72)))&lt;0,0,IF(D804='Sheet1 (2)'!$C$69,'Sheet1 (2)'!$D$69*('Sheet1 (2)'!$D$72-rough_index)/'Sheet1 (2)'!$D$72,IF(shee2!D804='Sheet1 (2)'!$C$70,'Sheet1 (2)'!$D$70*('Sheet1 (2)'!$D$72-rough_index)/'Sheet1 (2)'!$D$72,IF(shee2!D804='Sheet1 (2)'!$C$71,'Sheet1 (2)'!$D$71*('Sheet1 (2)'!$D$72-rough_index)/'Sheet1 (2)'!$D$72))))</f>
        <v>0</v>
      </c>
      <c r="AZ804" s="159">
        <f>+(AU804*'Sheet1 (2)'!$C$77)+(AV804*'Sheet1 (2)'!$C$78)+(AW804*'Sheet1 (2)'!$C$79)+(AX804*'Sheet1 (2)'!$C$80)+(AY804*'Sheet1 (2)'!$C$81)</f>
        <v>2.9124999999999996</v>
      </c>
      <c r="BA804" s="213" t="str">
        <f t="shared" si="25"/>
        <v>Fair</v>
      </c>
      <c r="BE804">
        <f>IF(D804='Sheet1 (2)'!$C$61,'Sheet1 (2)'!$D$61*(counts^2)+'Sheet1 (2)'!$G$61*counts+'Sheet1 (2)'!$J$61,IF(D804='Sheet1 (2)'!$C$62,'Sheet1 (2)'!$D$62*counts+'Sheet1 (2)'!$G$62,IF(D804='Sheet1 (2)'!$C$63,'Sheet1 (2)'!$D$63*counts+'Sheet1 (2)'!$G$63,IF(D804='Sheet1 (2)'!$C$64,'Sheet1 (2)'!$D$64*counts+'Sheet1 (2)'!$G$64))))</f>
        <v>2.0984129299999998</v>
      </c>
    </row>
    <row r="805" spans="1:57" ht="12" customHeight="1">
      <c r="A805" s="145" t="s">
        <v>282</v>
      </c>
      <c r="B805" s="145" t="s">
        <v>76</v>
      </c>
      <c r="C805" s="170">
        <v>945</v>
      </c>
      <c r="D805" s="174" t="s">
        <v>77</v>
      </c>
      <c r="E805" s="171">
        <v>10</v>
      </c>
      <c r="F805" s="171">
        <v>2</v>
      </c>
      <c r="G805" s="171" t="s">
        <v>77</v>
      </c>
      <c r="H805" s="171">
        <v>1</v>
      </c>
      <c r="I805" s="171" t="s">
        <v>77</v>
      </c>
      <c r="J805" s="173" t="s">
        <v>82</v>
      </c>
      <c r="K805" s="173" t="s">
        <v>82</v>
      </c>
      <c r="L805" s="169">
        <f>VLOOKUP(CONCATENATE(J805,K805),'Sheet1 (2)'!$J$6:$K$26,2,FALSE)</f>
        <v>12.5</v>
      </c>
      <c r="M805" s="173" t="s">
        <v>83</v>
      </c>
      <c r="N805" s="173" t="s">
        <v>79</v>
      </c>
      <c r="O805" s="168">
        <f>VLOOKUP(CONCATENATE(M805,N805),'Sheet1 (2)'!$L$6:$M$26,2,FALSE)</f>
        <v>56.25</v>
      </c>
      <c r="P805" s="173" t="s">
        <v>83</v>
      </c>
      <c r="Q805" s="173" t="s">
        <v>83</v>
      </c>
      <c r="R805" s="168">
        <f>VLOOKUP(CONCATENATE(P805,Q805),'Sheet1 (2)'!$N$6:$O$26,2,FALSE)</f>
        <v>37.5</v>
      </c>
      <c r="S805" s="173" t="s">
        <v>80</v>
      </c>
      <c r="T805" s="173" t="s">
        <v>80</v>
      </c>
      <c r="U805" s="168">
        <f>VLOOKUP(CONCATENATE(S805,T805),'Sheet1 (2)'!$P$6:$Q$26,2,FALSE)</f>
        <v>0</v>
      </c>
      <c r="V805" s="173" t="s">
        <v>80</v>
      </c>
      <c r="W805" s="173" t="s">
        <v>80</v>
      </c>
      <c r="X805" s="168">
        <f>VLOOKUP(CONCATENATE(V805,W805),'Sheet1 (2)'!$R$6:$S$26,2,FALSE)</f>
        <v>0</v>
      </c>
      <c r="Y805" s="173" t="s">
        <v>83</v>
      </c>
      <c r="Z805" s="173" t="s">
        <v>83</v>
      </c>
      <c r="AA805" s="168">
        <f>VLOOKUP(CONCATENATE(Y805,Z805),'Sheet1 (2)'!$T$6:$U$26,2,FALSE)</f>
        <v>37.5</v>
      </c>
      <c r="AB805" s="173" t="s">
        <v>80</v>
      </c>
      <c r="AC805" s="173" t="s">
        <v>80</v>
      </c>
      <c r="AD805" s="168">
        <f>VLOOKUP(CONCATENATE(AB805,AC805),'Sheet1 (2)'!$X$6:$Y$26,2,FALSE)</f>
        <v>0</v>
      </c>
      <c r="AE805" s="173" t="s">
        <v>82</v>
      </c>
      <c r="AF805" s="173" t="s">
        <v>81</v>
      </c>
      <c r="AG805" s="168">
        <f>VLOOKUP(CONCATENATE(AE805,AF805),'Sheet1 (2)'!$Z$6:$AA$26,2,FALSE)</f>
        <v>66</v>
      </c>
      <c r="AH805" s="172"/>
      <c r="AI805" s="175"/>
      <c r="AJ805" s="140"/>
      <c r="AK805" s="176" t="s">
        <v>282</v>
      </c>
      <c r="AL805" s="176" t="s">
        <v>76</v>
      </c>
      <c r="AM805" s="170">
        <f t="shared" si="24"/>
        <v>945</v>
      </c>
      <c r="AN805" s="147"/>
      <c r="AO805" s="155"/>
      <c r="AP805" s="156"/>
      <c r="AQ805" s="157">
        <v>5.6733504386000009</v>
      </c>
      <c r="AR805" s="158"/>
      <c r="AS805" s="145">
        <f>LOOKUP(rufmkm,'Sheet1 (2)'!$V$62:$V$71,'Sheet1 (2)'!$W$62:$W$71)</f>
        <v>60</v>
      </c>
      <c r="AT805" s="140"/>
      <c r="AU805" s="157">
        <f>IF(IF(D805='Sheet1 (2)'!$C$69,'Sheet1 (2)'!$D$69*('Sheet1 (2)'!$D$72-rut_index)/'Sheet1 (2)'!$D$72,IF(shee2!D805='Sheet1 (2)'!$C$70,'Sheet1 (2)'!$D$70*('Sheet1 (2)'!$D$72-rut_index)/'Sheet1 (2)'!$D$72,IF(shee2!D805='Sheet1 (2)'!$C$71,'Sheet1 (2)'!$D$71*('Sheet1 (2)'!$D$72-rut_index)/'Sheet1 (2)'!$D$72)))&lt;0,0,IF(D805='Sheet1 (2)'!$C$69,'Sheet1 (2)'!$D$69*('Sheet1 (2)'!$D$72-rut_index)/'Sheet1 (2)'!$D$72,IF(shee2!D805='Sheet1 (2)'!$C$70,'Sheet1 (2)'!$D$70*('Sheet1 (2)'!$D$72-rut_index)/'Sheet1 (2)'!$D$72,IF(shee2!D805='Sheet1 (2)'!$C$71,'Sheet1 (2)'!$D$71*('Sheet1 (2)'!$D$72-rut_index)/'Sheet1 (2)'!$D$72))))</f>
        <v>3.9583333333333335</v>
      </c>
      <c r="AV805" s="157">
        <f>IF(IF(D805='Sheet1 (2)'!$C$69,'Sheet1 (2)'!$D$69*('Sheet1 (2)'!$D$72-crack_s_index)/'Sheet1 (2)'!$D$72,IF(shee2!D805='Sheet1 (2)'!$C$70,'Sheet1 (2)'!$D$70*('Sheet1 (2)'!$D$72-crack_s_index)/'Sheet1 (2)'!$D$72,IF(shee2!D805='Sheet1 (2)'!$C$71,'Sheet1 (2)'!$D$71*('Sheet1 (2)'!$D$72-crack_s_index)/'Sheet1 (2)'!$D$72)))&lt;0,0,IF(D805='Sheet1 (2)'!$C$69,'Sheet1 (2)'!$D$69*('Sheet1 (2)'!$D$72-crack_s_index)/'Sheet1 (2)'!$D$72,IF(shee2!D805='Sheet1 (2)'!$C$70,'Sheet1 (2)'!$D$70*('Sheet1 (2)'!$D$72-crack_s_index)/'Sheet1 (2)'!$D$72,IF(shee2!D805='Sheet1 (2)'!$C$71,'Sheet1 (2)'!$D$71*('Sheet1 (2)'!$D$72-crack_s_index)/'Sheet1 (2)'!$D$72))))</f>
        <v>0.3125</v>
      </c>
      <c r="AW805" s="157">
        <f>IF(IF(D805='Sheet1 (2)'!$C$69,'Sheet1 (2)'!$D$69*('Sheet1 (2)'!$D$72-crack_t_index)/'Sheet1 (2)'!$D$72,IF(shee2!D805='Sheet1 (2)'!$C$70,'Sheet1 (2)'!$D$70*('Sheet1 (2)'!$D$72-crack_t_index)/'Sheet1 (2)'!$D$72,IF(shee2!D805='Sheet1 (2)'!$C$71,'Sheet1 (2)'!$D$71*('Sheet1 (2)'!$D$72-crack_t_index)/'Sheet1 (2)'!$D$72)))&lt;0,0,IF(D805='Sheet1 (2)'!$C$69,'Sheet1 (2)'!$D$69*('Sheet1 (2)'!$D$72-crack_t_index)/'Sheet1 (2)'!$D$72,IF(shee2!D805='Sheet1 (2)'!$C$70,'Sheet1 (2)'!$D$70*('Sheet1 (2)'!$D$72-crack_t_index)/'Sheet1 (2)'!$D$72,IF(shee2!D805='Sheet1 (2)'!$C$71,'Sheet1 (2)'!$D$71*('Sheet1 (2)'!$D$72-crack_t_index)/'Sheet1 (2)'!$D$72))))</f>
        <v>1.875</v>
      </c>
      <c r="AX805" s="157">
        <f>IF(IF(D805='Sheet1 (2)'!$C$69,'Sheet1 (2)'!$D$69*('Sheet1 (2)'!$D$72-rave_index)/'Sheet1 (2)'!$D$72,IF(shee2!D805='Sheet1 (2)'!$C$70,'Sheet1 (2)'!$D$70*('Sheet1 (2)'!$D$72-rave_index)/'Sheet1 (2)'!$D$72,IF(shee2!D805='Sheet1 (2)'!$C$71,'Sheet1 (2)'!$D$71*('Sheet1 (2)'!$D$72-rave_index)/'Sheet1 (2)'!$D$72)))&lt;0,0,IF(D805='Sheet1 (2)'!$C$69,'Sheet1 (2)'!$D$69*('Sheet1 (2)'!$D$72-rave_index)/'Sheet1 (2)'!$D$72,IF(shee2!D805='Sheet1 (2)'!$C$70,'Sheet1 (2)'!$D$70*('Sheet1 (2)'!$D$72-rave_index)/'Sheet1 (2)'!$D$72,IF(shee2!D805='Sheet1 (2)'!$C$71,'Sheet1 (2)'!$D$71*('Sheet1 (2)'!$D$72-rave_index)/'Sheet1 (2)'!$D$72))))</f>
        <v>1.875</v>
      </c>
      <c r="AY805" s="157">
        <f>IF(IF(D805='Sheet1 (2)'!$C$69,'Sheet1 (2)'!$D$69*('Sheet1 (2)'!$D$72-rough_index)/'Sheet1 (2)'!$D$72,IF(shee2!D805='Sheet1 (2)'!$C$70,'Sheet1 (2)'!$D$70*('Sheet1 (2)'!$D$72-rough_index)/'Sheet1 (2)'!$D$72,IF(shee2!D805='Sheet1 (2)'!$C$71,'Sheet1 (2)'!$D$71*('Sheet1 (2)'!$D$72-rough_index)/'Sheet1 (2)'!$D$72)))&lt;0,0,IF(D805='Sheet1 (2)'!$C$69,'Sheet1 (2)'!$D$69*('Sheet1 (2)'!$D$72-rough_index)/'Sheet1 (2)'!$D$72,IF(shee2!D805='Sheet1 (2)'!$C$70,'Sheet1 (2)'!$D$70*('Sheet1 (2)'!$D$72-rough_index)/'Sheet1 (2)'!$D$72,IF(shee2!D805='Sheet1 (2)'!$C$71,'Sheet1 (2)'!$D$71*('Sheet1 (2)'!$D$72-rough_index)/'Sheet1 (2)'!$D$72))))</f>
        <v>0</v>
      </c>
      <c r="AZ805" s="159">
        <f>+(AU805*'Sheet1 (2)'!$C$77)+(AV805*'Sheet1 (2)'!$C$78)+(AW805*'Sheet1 (2)'!$C$79)+(AX805*'Sheet1 (2)'!$C$80)+(AY805*'Sheet1 (2)'!$C$81)</f>
        <v>1.1666666666666667</v>
      </c>
      <c r="BA805" s="213" t="str">
        <f t="shared" si="25"/>
        <v>Poor</v>
      </c>
      <c r="BE805">
        <f>IF(D805='Sheet1 (2)'!$C$61,'Sheet1 (2)'!$D$61*(counts^2)+'Sheet1 (2)'!$G$61*counts+'Sheet1 (2)'!$J$61,IF(D805='Sheet1 (2)'!$C$62,'Sheet1 (2)'!$D$62*counts+'Sheet1 (2)'!$G$62,IF(D805='Sheet1 (2)'!$C$63,'Sheet1 (2)'!$D$63*counts+'Sheet1 (2)'!$G$63,IF(D805='Sheet1 (2)'!$C$64,'Sheet1 (2)'!$D$64*counts+'Sheet1 (2)'!$G$64))))</f>
        <v>2.0984129299999998</v>
      </c>
    </row>
    <row r="806" spans="1:57" ht="12" customHeight="1">
      <c r="A806" s="145" t="s">
        <v>282</v>
      </c>
      <c r="B806" s="145" t="s">
        <v>76</v>
      </c>
      <c r="C806" s="170">
        <v>946</v>
      </c>
      <c r="D806" s="174" t="s">
        <v>77</v>
      </c>
      <c r="E806" s="171">
        <v>10</v>
      </c>
      <c r="F806" s="171">
        <v>2</v>
      </c>
      <c r="G806" s="171" t="s">
        <v>77</v>
      </c>
      <c r="H806" s="171">
        <v>1</v>
      </c>
      <c r="I806" s="171" t="s">
        <v>77</v>
      </c>
      <c r="J806" s="173" t="s">
        <v>80</v>
      </c>
      <c r="K806" s="173" t="s">
        <v>80</v>
      </c>
      <c r="L806" s="169">
        <f>VLOOKUP(CONCATENATE(J806,K806),'Sheet1 (2)'!$J$6:$K$26,2,FALSE)</f>
        <v>0</v>
      </c>
      <c r="M806" s="173" t="s">
        <v>79</v>
      </c>
      <c r="N806" s="173" t="s">
        <v>79</v>
      </c>
      <c r="O806" s="168">
        <f>VLOOKUP(CONCATENATE(M806,N806),'Sheet1 (2)'!$L$6:$M$26,2,FALSE)</f>
        <v>75</v>
      </c>
      <c r="P806" s="173" t="s">
        <v>79</v>
      </c>
      <c r="Q806" s="173" t="s">
        <v>79</v>
      </c>
      <c r="R806" s="168">
        <f>VLOOKUP(CONCATENATE(P806,Q806),'Sheet1 (2)'!$N$6:$O$26,2,FALSE)</f>
        <v>75</v>
      </c>
      <c r="S806" s="173" t="s">
        <v>80</v>
      </c>
      <c r="T806" s="173" t="s">
        <v>80</v>
      </c>
      <c r="U806" s="168">
        <f>VLOOKUP(CONCATENATE(S806,T806),'Sheet1 (2)'!$P$6:$Q$26,2,FALSE)</f>
        <v>0</v>
      </c>
      <c r="V806" s="173" t="s">
        <v>79</v>
      </c>
      <c r="W806" s="173" t="s">
        <v>81</v>
      </c>
      <c r="X806" s="168">
        <f>VLOOKUP(CONCATENATE(V806,W806),'Sheet1 (2)'!$R$6:$S$26,2,FALSE)</f>
        <v>100</v>
      </c>
      <c r="Y806" s="173" t="s">
        <v>79</v>
      </c>
      <c r="Z806" s="173" t="s">
        <v>79</v>
      </c>
      <c r="AA806" s="168">
        <f>VLOOKUP(CONCATENATE(Y806,Z806),'Sheet1 (2)'!$T$6:$U$26,2,FALSE)</f>
        <v>75</v>
      </c>
      <c r="AB806" s="173" t="s">
        <v>79</v>
      </c>
      <c r="AC806" s="173" t="s">
        <v>79</v>
      </c>
      <c r="AD806" s="168">
        <f>VLOOKUP(CONCATENATE(AB806,AC806),'Sheet1 (2)'!$X$6:$Y$26,2,FALSE)</f>
        <v>75</v>
      </c>
      <c r="AE806" s="173" t="s">
        <v>82</v>
      </c>
      <c r="AF806" s="173" t="s">
        <v>81</v>
      </c>
      <c r="AG806" s="168">
        <f>VLOOKUP(CONCATENATE(AE806,AF806),'Sheet1 (2)'!$Z$6:$AA$26,2,FALSE)</f>
        <v>66</v>
      </c>
      <c r="AH806" s="172"/>
      <c r="AI806" s="175"/>
      <c r="AJ806" s="140"/>
      <c r="AK806" s="176" t="s">
        <v>282</v>
      </c>
      <c r="AL806" s="176" t="s">
        <v>76</v>
      </c>
      <c r="AM806" s="170">
        <f t="shared" si="24"/>
        <v>946</v>
      </c>
      <c r="AN806" s="147"/>
      <c r="AO806" s="155"/>
      <c r="AP806" s="156"/>
      <c r="AQ806" s="157">
        <v>4.8523409704000002</v>
      </c>
      <c r="AR806" s="158"/>
      <c r="AS806" s="145">
        <f>LOOKUP(rufmkm,'Sheet1 (2)'!$V$62:$V$71,'Sheet1 (2)'!$W$62:$W$71)</f>
        <v>50</v>
      </c>
      <c r="AT806" s="140"/>
      <c r="AU806" s="157">
        <f>IF(IF(D806='Sheet1 (2)'!$C$69,'Sheet1 (2)'!$D$69*('Sheet1 (2)'!$D$72-rut_index)/'Sheet1 (2)'!$D$72,IF(shee2!D806='Sheet1 (2)'!$C$70,'Sheet1 (2)'!$D$70*('Sheet1 (2)'!$D$72-rut_index)/'Sheet1 (2)'!$D$72,IF(shee2!D806='Sheet1 (2)'!$C$71,'Sheet1 (2)'!$D$71*('Sheet1 (2)'!$D$72-rut_index)/'Sheet1 (2)'!$D$72)))&lt;0,0,IF(D806='Sheet1 (2)'!$C$69,'Sheet1 (2)'!$D$69*('Sheet1 (2)'!$D$72-rut_index)/'Sheet1 (2)'!$D$72,IF(shee2!D806='Sheet1 (2)'!$C$70,'Sheet1 (2)'!$D$70*('Sheet1 (2)'!$D$72-rut_index)/'Sheet1 (2)'!$D$72,IF(shee2!D806='Sheet1 (2)'!$C$71,'Sheet1 (2)'!$D$71*('Sheet1 (2)'!$D$72-rut_index)/'Sheet1 (2)'!$D$72))))</f>
        <v>5</v>
      </c>
      <c r="AV806" s="157">
        <f>IF(IF(D806='Sheet1 (2)'!$C$69,'Sheet1 (2)'!$D$69*('Sheet1 (2)'!$D$72-crack_s_index)/'Sheet1 (2)'!$D$72,IF(shee2!D806='Sheet1 (2)'!$C$70,'Sheet1 (2)'!$D$70*('Sheet1 (2)'!$D$72-crack_s_index)/'Sheet1 (2)'!$D$72,IF(shee2!D806='Sheet1 (2)'!$C$71,'Sheet1 (2)'!$D$71*('Sheet1 (2)'!$D$72-crack_s_index)/'Sheet1 (2)'!$D$72)))&lt;0,0,IF(D806='Sheet1 (2)'!$C$69,'Sheet1 (2)'!$D$69*('Sheet1 (2)'!$D$72-crack_s_index)/'Sheet1 (2)'!$D$72,IF(shee2!D806='Sheet1 (2)'!$C$70,'Sheet1 (2)'!$D$70*('Sheet1 (2)'!$D$72-crack_s_index)/'Sheet1 (2)'!$D$72,IF(shee2!D806='Sheet1 (2)'!$C$71,'Sheet1 (2)'!$D$71*('Sheet1 (2)'!$D$72-crack_s_index)/'Sheet1 (2)'!$D$72))))</f>
        <v>0</v>
      </c>
      <c r="AW806" s="157">
        <f>IF(IF(D806='Sheet1 (2)'!$C$69,'Sheet1 (2)'!$D$69*('Sheet1 (2)'!$D$72-crack_t_index)/'Sheet1 (2)'!$D$72,IF(shee2!D806='Sheet1 (2)'!$C$70,'Sheet1 (2)'!$D$70*('Sheet1 (2)'!$D$72-crack_t_index)/'Sheet1 (2)'!$D$72,IF(shee2!D806='Sheet1 (2)'!$C$71,'Sheet1 (2)'!$D$71*('Sheet1 (2)'!$D$72-crack_t_index)/'Sheet1 (2)'!$D$72)))&lt;0,0,IF(D806='Sheet1 (2)'!$C$69,'Sheet1 (2)'!$D$69*('Sheet1 (2)'!$D$72-crack_t_index)/'Sheet1 (2)'!$D$72,IF(shee2!D806='Sheet1 (2)'!$C$70,'Sheet1 (2)'!$D$70*('Sheet1 (2)'!$D$72-crack_t_index)/'Sheet1 (2)'!$D$72,IF(shee2!D806='Sheet1 (2)'!$C$71,'Sheet1 (2)'!$D$71*('Sheet1 (2)'!$D$72-crack_t_index)/'Sheet1 (2)'!$D$72))))</f>
        <v>0</v>
      </c>
      <c r="AX806" s="157">
        <f>IF(IF(D806='Sheet1 (2)'!$C$69,'Sheet1 (2)'!$D$69*('Sheet1 (2)'!$D$72-rave_index)/'Sheet1 (2)'!$D$72,IF(shee2!D806='Sheet1 (2)'!$C$70,'Sheet1 (2)'!$D$70*('Sheet1 (2)'!$D$72-rave_index)/'Sheet1 (2)'!$D$72,IF(shee2!D806='Sheet1 (2)'!$C$71,'Sheet1 (2)'!$D$71*('Sheet1 (2)'!$D$72-rave_index)/'Sheet1 (2)'!$D$72)))&lt;0,0,IF(D806='Sheet1 (2)'!$C$69,'Sheet1 (2)'!$D$69*('Sheet1 (2)'!$D$72-rave_index)/'Sheet1 (2)'!$D$72,IF(shee2!D806='Sheet1 (2)'!$C$70,'Sheet1 (2)'!$D$70*('Sheet1 (2)'!$D$72-rave_index)/'Sheet1 (2)'!$D$72,IF(shee2!D806='Sheet1 (2)'!$C$71,'Sheet1 (2)'!$D$71*('Sheet1 (2)'!$D$72-rave_index)/'Sheet1 (2)'!$D$72))))</f>
        <v>0</v>
      </c>
      <c r="AY806" s="157">
        <f>IF(IF(D806='Sheet1 (2)'!$C$69,'Sheet1 (2)'!$D$69*('Sheet1 (2)'!$D$72-rough_index)/'Sheet1 (2)'!$D$72,IF(shee2!D806='Sheet1 (2)'!$C$70,'Sheet1 (2)'!$D$70*('Sheet1 (2)'!$D$72-rough_index)/'Sheet1 (2)'!$D$72,IF(shee2!D806='Sheet1 (2)'!$C$71,'Sheet1 (2)'!$D$71*('Sheet1 (2)'!$D$72-rough_index)/'Sheet1 (2)'!$D$72)))&lt;0,0,IF(D806='Sheet1 (2)'!$C$69,'Sheet1 (2)'!$D$69*('Sheet1 (2)'!$D$72-rough_index)/'Sheet1 (2)'!$D$72,IF(shee2!D806='Sheet1 (2)'!$C$70,'Sheet1 (2)'!$D$70*('Sheet1 (2)'!$D$72-rough_index)/'Sheet1 (2)'!$D$72,IF(shee2!D806='Sheet1 (2)'!$C$71,'Sheet1 (2)'!$D$71*('Sheet1 (2)'!$D$72-rough_index)/'Sheet1 (2)'!$D$72))))</f>
        <v>0.83333333333333337</v>
      </c>
      <c r="AZ806" s="159">
        <f>+(AU806*'Sheet1 (2)'!$C$77)+(AV806*'Sheet1 (2)'!$C$78)+(AW806*'Sheet1 (2)'!$C$79)+(AX806*'Sheet1 (2)'!$C$80)+(AY806*'Sheet1 (2)'!$C$81)</f>
        <v>1.25</v>
      </c>
      <c r="BA806" s="213" t="str">
        <f t="shared" si="25"/>
        <v>Poor</v>
      </c>
      <c r="BE806">
        <f>IF(D806='Sheet1 (2)'!$C$61,'Sheet1 (2)'!$D$61*(counts^2)+'Sheet1 (2)'!$G$61*counts+'Sheet1 (2)'!$J$61,IF(D806='Sheet1 (2)'!$C$62,'Sheet1 (2)'!$D$62*counts+'Sheet1 (2)'!$G$62,IF(D806='Sheet1 (2)'!$C$63,'Sheet1 (2)'!$D$63*counts+'Sheet1 (2)'!$G$63,IF(D806='Sheet1 (2)'!$C$64,'Sheet1 (2)'!$D$64*counts+'Sheet1 (2)'!$G$64))))</f>
        <v>2.0984129299999998</v>
      </c>
    </row>
    <row r="807" spans="1:57" ht="12" customHeight="1">
      <c r="A807" s="145" t="s">
        <v>282</v>
      </c>
      <c r="B807" s="145" t="s">
        <v>76</v>
      </c>
      <c r="C807" s="170">
        <v>947</v>
      </c>
      <c r="D807" s="174" t="s">
        <v>77</v>
      </c>
      <c r="E807" s="171">
        <v>10</v>
      </c>
      <c r="F807" s="171">
        <v>2</v>
      </c>
      <c r="G807" s="171" t="s">
        <v>77</v>
      </c>
      <c r="H807" s="171">
        <v>1</v>
      </c>
      <c r="I807" s="171" t="s">
        <v>77</v>
      </c>
      <c r="J807" s="173" t="s">
        <v>80</v>
      </c>
      <c r="K807" s="173" t="s">
        <v>80</v>
      </c>
      <c r="L807" s="169">
        <f>VLOOKUP(CONCATENATE(J807,K807),'Sheet1 (2)'!$J$6:$K$26,2,FALSE)</f>
        <v>0</v>
      </c>
      <c r="M807" s="173" t="s">
        <v>79</v>
      </c>
      <c r="N807" s="173" t="s">
        <v>79</v>
      </c>
      <c r="O807" s="168">
        <f>VLOOKUP(CONCATENATE(M807,N807),'Sheet1 (2)'!$L$6:$M$26,2,FALSE)</f>
        <v>75</v>
      </c>
      <c r="P807" s="173" t="s">
        <v>79</v>
      </c>
      <c r="Q807" s="173" t="s">
        <v>79</v>
      </c>
      <c r="R807" s="168">
        <f>VLOOKUP(CONCATENATE(P807,Q807),'Sheet1 (2)'!$N$6:$O$26,2,FALSE)</f>
        <v>75</v>
      </c>
      <c r="S807" s="173" t="s">
        <v>80</v>
      </c>
      <c r="T807" s="173" t="s">
        <v>80</v>
      </c>
      <c r="U807" s="168">
        <f>VLOOKUP(CONCATENATE(S807,T807),'Sheet1 (2)'!$P$6:$Q$26,2,FALSE)</f>
        <v>0</v>
      </c>
      <c r="V807" s="173" t="s">
        <v>79</v>
      </c>
      <c r="W807" s="173" t="s">
        <v>81</v>
      </c>
      <c r="X807" s="168">
        <f>VLOOKUP(CONCATENATE(V807,W807),'Sheet1 (2)'!$R$6:$S$26,2,FALSE)</f>
        <v>100</v>
      </c>
      <c r="Y807" s="173" t="s">
        <v>79</v>
      </c>
      <c r="Z807" s="173" t="s">
        <v>79</v>
      </c>
      <c r="AA807" s="168">
        <f>VLOOKUP(CONCATENATE(Y807,Z807),'Sheet1 (2)'!$T$6:$U$26,2,FALSE)</f>
        <v>75</v>
      </c>
      <c r="AB807" s="173" t="s">
        <v>80</v>
      </c>
      <c r="AC807" s="173" t="s">
        <v>80</v>
      </c>
      <c r="AD807" s="168">
        <f>VLOOKUP(CONCATENATE(AB807,AC807),'Sheet1 (2)'!$X$6:$Y$26,2,FALSE)</f>
        <v>0</v>
      </c>
      <c r="AE807" s="173" t="s">
        <v>82</v>
      </c>
      <c r="AF807" s="173" t="s">
        <v>81</v>
      </c>
      <c r="AG807" s="168">
        <f>VLOOKUP(CONCATENATE(AE807,AF807),'Sheet1 (2)'!$Z$6:$AA$26,2,FALSE)</f>
        <v>66</v>
      </c>
      <c r="AH807" s="172"/>
      <c r="AI807" s="175"/>
      <c r="AJ807" s="140"/>
      <c r="AK807" s="176" t="s">
        <v>282</v>
      </c>
      <c r="AL807" s="176" t="s">
        <v>76</v>
      </c>
      <c r="AM807" s="170">
        <f t="shared" si="24"/>
        <v>947</v>
      </c>
      <c r="AN807" s="147"/>
      <c r="AO807" s="155" t="s">
        <v>459</v>
      </c>
      <c r="AP807" s="156"/>
      <c r="AQ807" s="157">
        <v>6.0229567319999999</v>
      </c>
      <c r="AR807" s="158"/>
      <c r="AS807" s="145">
        <f>LOOKUP(rufmkm,'Sheet1 (2)'!$V$62:$V$71,'Sheet1 (2)'!$W$62:$W$71)</f>
        <v>70</v>
      </c>
      <c r="AT807" s="140"/>
      <c r="AU807" s="157">
        <f>IF(IF(D807='Sheet1 (2)'!$C$69,'Sheet1 (2)'!$D$69*('Sheet1 (2)'!$D$72-rut_index)/'Sheet1 (2)'!$D$72,IF(shee2!D807='Sheet1 (2)'!$C$70,'Sheet1 (2)'!$D$70*('Sheet1 (2)'!$D$72-rut_index)/'Sheet1 (2)'!$D$72,IF(shee2!D807='Sheet1 (2)'!$C$71,'Sheet1 (2)'!$D$71*('Sheet1 (2)'!$D$72-rut_index)/'Sheet1 (2)'!$D$72)))&lt;0,0,IF(D807='Sheet1 (2)'!$C$69,'Sheet1 (2)'!$D$69*('Sheet1 (2)'!$D$72-rut_index)/'Sheet1 (2)'!$D$72,IF(shee2!D807='Sheet1 (2)'!$C$70,'Sheet1 (2)'!$D$70*('Sheet1 (2)'!$D$72-rut_index)/'Sheet1 (2)'!$D$72,IF(shee2!D807='Sheet1 (2)'!$C$71,'Sheet1 (2)'!$D$71*('Sheet1 (2)'!$D$72-rut_index)/'Sheet1 (2)'!$D$72))))</f>
        <v>5</v>
      </c>
      <c r="AV807" s="157">
        <f>IF(IF(D807='Sheet1 (2)'!$C$69,'Sheet1 (2)'!$D$69*('Sheet1 (2)'!$D$72-crack_s_index)/'Sheet1 (2)'!$D$72,IF(shee2!D807='Sheet1 (2)'!$C$70,'Sheet1 (2)'!$D$70*('Sheet1 (2)'!$D$72-crack_s_index)/'Sheet1 (2)'!$D$72,IF(shee2!D807='Sheet1 (2)'!$C$71,'Sheet1 (2)'!$D$71*('Sheet1 (2)'!$D$72-crack_s_index)/'Sheet1 (2)'!$D$72)))&lt;0,0,IF(D807='Sheet1 (2)'!$C$69,'Sheet1 (2)'!$D$69*('Sheet1 (2)'!$D$72-crack_s_index)/'Sheet1 (2)'!$D$72,IF(shee2!D807='Sheet1 (2)'!$C$70,'Sheet1 (2)'!$D$70*('Sheet1 (2)'!$D$72-crack_s_index)/'Sheet1 (2)'!$D$72,IF(shee2!D807='Sheet1 (2)'!$C$71,'Sheet1 (2)'!$D$71*('Sheet1 (2)'!$D$72-crack_s_index)/'Sheet1 (2)'!$D$72))))</f>
        <v>0</v>
      </c>
      <c r="AW807" s="157">
        <f>IF(IF(D807='Sheet1 (2)'!$C$69,'Sheet1 (2)'!$D$69*('Sheet1 (2)'!$D$72-crack_t_index)/'Sheet1 (2)'!$D$72,IF(shee2!D807='Sheet1 (2)'!$C$70,'Sheet1 (2)'!$D$70*('Sheet1 (2)'!$D$72-crack_t_index)/'Sheet1 (2)'!$D$72,IF(shee2!D807='Sheet1 (2)'!$C$71,'Sheet1 (2)'!$D$71*('Sheet1 (2)'!$D$72-crack_t_index)/'Sheet1 (2)'!$D$72)))&lt;0,0,IF(D807='Sheet1 (2)'!$C$69,'Sheet1 (2)'!$D$69*('Sheet1 (2)'!$D$72-crack_t_index)/'Sheet1 (2)'!$D$72,IF(shee2!D807='Sheet1 (2)'!$C$70,'Sheet1 (2)'!$D$70*('Sheet1 (2)'!$D$72-crack_t_index)/'Sheet1 (2)'!$D$72,IF(shee2!D807='Sheet1 (2)'!$C$71,'Sheet1 (2)'!$D$71*('Sheet1 (2)'!$D$72-crack_t_index)/'Sheet1 (2)'!$D$72))))</f>
        <v>0</v>
      </c>
      <c r="AX807" s="157">
        <f>IF(IF(D807='Sheet1 (2)'!$C$69,'Sheet1 (2)'!$D$69*('Sheet1 (2)'!$D$72-rave_index)/'Sheet1 (2)'!$D$72,IF(shee2!D807='Sheet1 (2)'!$C$70,'Sheet1 (2)'!$D$70*('Sheet1 (2)'!$D$72-rave_index)/'Sheet1 (2)'!$D$72,IF(shee2!D807='Sheet1 (2)'!$C$71,'Sheet1 (2)'!$D$71*('Sheet1 (2)'!$D$72-rave_index)/'Sheet1 (2)'!$D$72)))&lt;0,0,IF(D807='Sheet1 (2)'!$C$69,'Sheet1 (2)'!$D$69*('Sheet1 (2)'!$D$72-rave_index)/'Sheet1 (2)'!$D$72,IF(shee2!D807='Sheet1 (2)'!$C$70,'Sheet1 (2)'!$D$70*('Sheet1 (2)'!$D$72-rave_index)/'Sheet1 (2)'!$D$72,IF(shee2!D807='Sheet1 (2)'!$C$71,'Sheet1 (2)'!$D$71*('Sheet1 (2)'!$D$72-rave_index)/'Sheet1 (2)'!$D$72))))</f>
        <v>0</v>
      </c>
      <c r="AY807" s="157">
        <f>IF(IF(D807='Sheet1 (2)'!$C$69,'Sheet1 (2)'!$D$69*('Sheet1 (2)'!$D$72-rough_index)/'Sheet1 (2)'!$D$72,IF(shee2!D807='Sheet1 (2)'!$C$70,'Sheet1 (2)'!$D$70*('Sheet1 (2)'!$D$72-rough_index)/'Sheet1 (2)'!$D$72,IF(shee2!D807='Sheet1 (2)'!$C$71,'Sheet1 (2)'!$D$71*('Sheet1 (2)'!$D$72-rough_index)/'Sheet1 (2)'!$D$72)))&lt;0,0,IF(D807='Sheet1 (2)'!$C$69,'Sheet1 (2)'!$D$69*('Sheet1 (2)'!$D$72-rough_index)/'Sheet1 (2)'!$D$72,IF(shee2!D807='Sheet1 (2)'!$C$70,'Sheet1 (2)'!$D$70*('Sheet1 (2)'!$D$72-rough_index)/'Sheet1 (2)'!$D$72,IF(shee2!D807='Sheet1 (2)'!$C$71,'Sheet1 (2)'!$D$71*('Sheet1 (2)'!$D$72-rough_index)/'Sheet1 (2)'!$D$72))))</f>
        <v>0</v>
      </c>
      <c r="AZ807" s="159">
        <f>+(AU807*'Sheet1 (2)'!$C$77)+(AV807*'Sheet1 (2)'!$C$78)+(AW807*'Sheet1 (2)'!$C$79)+(AX807*'Sheet1 (2)'!$C$80)+(AY807*'Sheet1 (2)'!$C$81)</f>
        <v>1</v>
      </c>
      <c r="BA807" s="213" t="str">
        <f t="shared" si="25"/>
        <v>Poor</v>
      </c>
      <c r="BE807">
        <f>IF(D807='Sheet1 (2)'!$C$61,'Sheet1 (2)'!$D$61*(counts^2)+'Sheet1 (2)'!$G$61*counts+'Sheet1 (2)'!$J$61,IF(D807='Sheet1 (2)'!$C$62,'Sheet1 (2)'!$D$62*counts+'Sheet1 (2)'!$G$62,IF(D807='Sheet1 (2)'!$C$63,'Sheet1 (2)'!$D$63*counts+'Sheet1 (2)'!$G$63,IF(D807='Sheet1 (2)'!$C$64,'Sheet1 (2)'!$D$64*counts+'Sheet1 (2)'!$G$64))))</f>
        <v>2.0984129299999998</v>
      </c>
    </row>
    <row r="808" spans="1:57" ht="12" customHeight="1">
      <c r="A808" s="145" t="s">
        <v>282</v>
      </c>
      <c r="B808" s="145" t="s">
        <v>76</v>
      </c>
      <c r="C808" s="170">
        <v>948</v>
      </c>
      <c r="D808" s="174" t="s">
        <v>77</v>
      </c>
      <c r="E808" s="171">
        <v>10</v>
      </c>
      <c r="F808" s="171">
        <v>2</v>
      </c>
      <c r="G808" s="171" t="s">
        <v>77</v>
      </c>
      <c r="H808" s="171">
        <v>1</v>
      </c>
      <c r="I808" s="171" t="s">
        <v>77</v>
      </c>
      <c r="J808" s="173" t="s">
        <v>80</v>
      </c>
      <c r="K808" s="173" t="s">
        <v>80</v>
      </c>
      <c r="L808" s="169">
        <f>VLOOKUP(CONCATENATE(J808,K808),'Sheet1 (2)'!$J$6:$K$26,2,FALSE)</f>
        <v>0</v>
      </c>
      <c r="M808" s="173" t="s">
        <v>79</v>
      </c>
      <c r="N808" s="173" t="s">
        <v>81</v>
      </c>
      <c r="O808" s="168">
        <f>VLOOKUP(CONCATENATE(M808,N808),'Sheet1 (2)'!$L$6:$M$26,2,FALSE)</f>
        <v>100</v>
      </c>
      <c r="P808" s="173" t="s">
        <v>83</v>
      </c>
      <c r="Q808" s="173" t="s">
        <v>79</v>
      </c>
      <c r="R808" s="168">
        <f>VLOOKUP(CONCATENATE(P808,Q808),'Sheet1 (2)'!$N$6:$O$26,2,FALSE)</f>
        <v>56.25</v>
      </c>
      <c r="S808" s="173" t="s">
        <v>80</v>
      </c>
      <c r="T808" s="173" t="s">
        <v>80</v>
      </c>
      <c r="U808" s="168">
        <f>VLOOKUP(CONCATENATE(S808,T808),'Sheet1 (2)'!$P$6:$Q$26,2,FALSE)</f>
        <v>0</v>
      </c>
      <c r="V808" s="173" t="s">
        <v>80</v>
      </c>
      <c r="W808" s="173" t="s">
        <v>80</v>
      </c>
      <c r="X808" s="168">
        <f>VLOOKUP(CONCATENATE(V808,W808),'Sheet1 (2)'!$R$6:$S$26,2,FALSE)</f>
        <v>0</v>
      </c>
      <c r="Y808" s="173" t="s">
        <v>83</v>
      </c>
      <c r="Z808" s="173" t="s">
        <v>83</v>
      </c>
      <c r="AA808" s="168">
        <f>VLOOKUP(CONCATENATE(Y808,Z808),'Sheet1 (2)'!$T$6:$U$26,2,FALSE)</f>
        <v>37.5</v>
      </c>
      <c r="AB808" s="173" t="s">
        <v>80</v>
      </c>
      <c r="AC808" s="173" t="s">
        <v>80</v>
      </c>
      <c r="AD808" s="168">
        <f>VLOOKUP(CONCATENATE(AB808,AC808),'Sheet1 (2)'!$X$6:$Y$26,2,FALSE)</f>
        <v>0</v>
      </c>
      <c r="AE808" s="173" t="s">
        <v>82</v>
      </c>
      <c r="AF808" s="173" t="s">
        <v>81</v>
      </c>
      <c r="AG808" s="168">
        <f>VLOOKUP(CONCATENATE(AE808,AF808),'Sheet1 (2)'!$Z$6:$AA$26,2,FALSE)</f>
        <v>66</v>
      </c>
      <c r="AH808" s="172"/>
      <c r="AI808" s="175"/>
      <c r="AJ808" s="140"/>
      <c r="AK808" s="176" t="s">
        <v>282</v>
      </c>
      <c r="AL808" s="176" t="s">
        <v>76</v>
      </c>
      <c r="AM808" s="170">
        <f t="shared" si="24"/>
        <v>948</v>
      </c>
      <c r="AN808" s="147"/>
      <c r="AO808" s="155"/>
      <c r="AP808" s="156"/>
      <c r="AQ808" s="157">
        <v>4.2259162775999997</v>
      </c>
      <c r="AR808" s="158"/>
      <c r="AS808" s="145">
        <f>LOOKUP(rufmkm,'Sheet1 (2)'!$V$62:$V$71,'Sheet1 (2)'!$W$62:$W$71)</f>
        <v>50</v>
      </c>
      <c r="AT808" s="140"/>
      <c r="AU808" s="157">
        <f>IF(IF(D808='Sheet1 (2)'!$C$69,'Sheet1 (2)'!$D$69*('Sheet1 (2)'!$D$72-rut_index)/'Sheet1 (2)'!$D$72,IF(shee2!D808='Sheet1 (2)'!$C$70,'Sheet1 (2)'!$D$70*('Sheet1 (2)'!$D$72-rut_index)/'Sheet1 (2)'!$D$72,IF(shee2!D808='Sheet1 (2)'!$C$71,'Sheet1 (2)'!$D$71*('Sheet1 (2)'!$D$72-rut_index)/'Sheet1 (2)'!$D$72)))&lt;0,0,IF(D808='Sheet1 (2)'!$C$69,'Sheet1 (2)'!$D$69*('Sheet1 (2)'!$D$72-rut_index)/'Sheet1 (2)'!$D$72,IF(shee2!D808='Sheet1 (2)'!$C$70,'Sheet1 (2)'!$D$70*('Sheet1 (2)'!$D$72-rut_index)/'Sheet1 (2)'!$D$72,IF(shee2!D808='Sheet1 (2)'!$C$71,'Sheet1 (2)'!$D$71*('Sheet1 (2)'!$D$72-rut_index)/'Sheet1 (2)'!$D$72))))</f>
        <v>5</v>
      </c>
      <c r="AV808" s="157">
        <f>IF(IF(D808='Sheet1 (2)'!$C$69,'Sheet1 (2)'!$D$69*('Sheet1 (2)'!$D$72-crack_s_index)/'Sheet1 (2)'!$D$72,IF(shee2!D808='Sheet1 (2)'!$C$70,'Sheet1 (2)'!$D$70*('Sheet1 (2)'!$D$72-crack_s_index)/'Sheet1 (2)'!$D$72,IF(shee2!D808='Sheet1 (2)'!$C$71,'Sheet1 (2)'!$D$71*('Sheet1 (2)'!$D$72-crack_s_index)/'Sheet1 (2)'!$D$72)))&lt;0,0,IF(D808='Sheet1 (2)'!$C$69,'Sheet1 (2)'!$D$69*('Sheet1 (2)'!$D$72-crack_s_index)/'Sheet1 (2)'!$D$72,IF(shee2!D808='Sheet1 (2)'!$C$70,'Sheet1 (2)'!$D$70*('Sheet1 (2)'!$D$72-crack_s_index)/'Sheet1 (2)'!$D$72,IF(shee2!D808='Sheet1 (2)'!$C$71,'Sheet1 (2)'!$D$71*('Sheet1 (2)'!$D$72-crack_s_index)/'Sheet1 (2)'!$D$72))))</f>
        <v>0</v>
      </c>
      <c r="AW808" s="157">
        <f>IF(IF(D808='Sheet1 (2)'!$C$69,'Sheet1 (2)'!$D$69*('Sheet1 (2)'!$D$72-crack_t_index)/'Sheet1 (2)'!$D$72,IF(shee2!D808='Sheet1 (2)'!$C$70,'Sheet1 (2)'!$D$70*('Sheet1 (2)'!$D$72-crack_t_index)/'Sheet1 (2)'!$D$72,IF(shee2!D808='Sheet1 (2)'!$C$71,'Sheet1 (2)'!$D$71*('Sheet1 (2)'!$D$72-crack_t_index)/'Sheet1 (2)'!$D$72)))&lt;0,0,IF(D808='Sheet1 (2)'!$C$69,'Sheet1 (2)'!$D$69*('Sheet1 (2)'!$D$72-crack_t_index)/'Sheet1 (2)'!$D$72,IF(shee2!D808='Sheet1 (2)'!$C$70,'Sheet1 (2)'!$D$70*('Sheet1 (2)'!$D$72-crack_t_index)/'Sheet1 (2)'!$D$72,IF(shee2!D808='Sheet1 (2)'!$C$71,'Sheet1 (2)'!$D$71*('Sheet1 (2)'!$D$72-crack_t_index)/'Sheet1 (2)'!$D$72))))</f>
        <v>0.3125</v>
      </c>
      <c r="AX808" s="157">
        <f>IF(IF(D808='Sheet1 (2)'!$C$69,'Sheet1 (2)'!$D$69*('Sheet1 (2)'!$D$72-rave_index)/'Sheet1 (2)'!$D$72,IF(shee2!D808='Sheet1 (2)'!$C$70,'Sheet1 (2)'!$D$70*('Sheet1 (2)'!$D$72-rave_index)/'Sheet1 (2)'!$D$72,IF(shee2!D808='Sheet1 (2)'!$C$71,'Sheet1 (2)'!$D$71*('Sheet1 (2)'!$D$72-rave_index)/'Sheet1 (2)'!$D$72)))&lt;0,0,IF(D808='Sheet1 (2)'!$C$69,'Sheet1 (2)'!$D$69*('Sheet1 (2)'!$D$72-rave_index)/'Sheet1 (2)'!$D$72,IF(shee2!D808='Sheet1 (2)'!$C$70,'Sheet1 (2)'!$D$70*('Sheet1 (2)'!$D$72-rave_index)/'Sheet1 (2)'!$D$72,IF(shee2!D808='Sheet1 (2)'!$C$71,'Sheet1 (2)'!$D$71*('Sheet1 (2)'!$D$72-rave_index)/'Sheet1 (2)'!$D$72))))</f>
        <v>1.875</v>
      </c>
      <c r="AY808" s="157">
        <f>IF(IF(D808='Sheet1 (2)'!$C$69,'Sheet1 (2)'!$D$69*('Sheet1 (2)'!$D$72-rough_index)/'Sheet1 (2)'!$D$72,IF(shee2!D808='Sheet1 (2)'!$C$70,'Sheet1 (2)'!$D$70*('Sheet1 (2)'!$D$72-rough_index)/'Sheet1 (2)'!$D$72,IF(shee2!D808='Sheet1 (2)'!$C$71,'Sheet1 (2)'!$D$71*('Sheet1 (2)'!$D$72-rough_index)/'Sheet1 (2)'!$D$72)))&lt;0,0,IF(D808='Sheet1 (2)'!$C$69,'Sheet1 (2)'!$D$69*('Sheet1 (2)'!$D$72-rough_index)/'Sheet1 (2)'!$D$72,IF(shee2!D808='Sheet1 (2)'!$C$70,'Sheet1 (2)'!$D$70*('Sheet1 (2)'!$D$72-rough_index)/'Sheet1 (2)'!$D$72,IF(shee2!D808='Sheet1 (2)'!$C$71,'Sheet1 (2)'!$D$71*('Sheet1 (2)'!$D$72-rough_index)/'Sheet1 (2)'!$D$72))))</f>
        <v>0.83333333333333337</v>
      </c>
      <c r="AZ808" s="159">
        <f>+(AU808*'Sheet1 (2)'!$C$77)+(AV808*'Sheet1 (2)'!$C$78)+(AW808*'Sheet1 (2)'!$C$79)+(AX808*'Sheet1 (2)'!$C$80)+(AY808*'Sheet1 (2)'!$C$81)</f>
        <v>1.45</v>
      </c>
      <c r="BA808" s="213" t="str">
        <f t="shared" si="25"/>
        <v>Poor</v>
      </c>
      <c r="BE808">
        <f>IF(D808='Sheet1 (2)'!$C$61,'Sheet1 (2)'!$D$61*(counts^2)+'Sheet1 (2)'!$G$61*counts+'Sheet1 (2)'!$J$61,IF(D808='Sheet1 (2)'!$C$62,'Sheet1 (2)'!$D$62*counts+'Sheet1 (2)'!$G$62,IF(D808='Sheet1 (2)'!$C$63,'Sheet1 (2)'!$D$63*counts+'Sheet1 (2)'!$G$63,IF(D808='Sheet1 (2)'!$C$64,'Sheet1 (2)'!$D$64*counts+'Sheet1 (2)'!$G$64))))</f>
        <v>2.0984129299999998</v>
      </c>
    </row>
    <row r="809" spans="1:57" ht="12" customHeight="1">
      <c r="A809" s="145" t="s">
        <v>282</v>
      </c>
      <c r="B809" s="145" t="s">
        <v>76</v>
      </c>
      <c r="C809" s="170">
        <v>949</v>
      </c>
      <c r="D809" s="174" t="s">
        <v>77</v>
      </c>
      <c r="E809" s="171">
        <v>10</v>
      </c>
      <c r="F809" s="171">
        <v>2</v>
      </c>
      <c r="G809" s="171" t="s">
        <v>77</v>
      </c>
      <c r="H809" s="171">
        <v>1</v>
      </c>
      <c r="I809" s="171" t="s">
        <v>77</v>
      </c>
      <c r="J809" s="173" t="s">
        <v>80</v>
      </c>
      <c r="K809" s="173" t="s">
        <v>80</v>
      </c>
      <c r="L809" s="169">
        <f>VLOOKUP(CONCATENATE(J809,K809),'Sheet1 (2)'!$J$6:$K$26,2,FALSE)</f>
        <v>0</v>
      </c>
      <c r="M809" s="173" t="s">
        <v>79</v>
      </c>
      <c r="N809" s="173" t="s">
        <v>81</v>
      </c>
      <c r="O809" s="168">
        <f>VLOOKUP(CONCATENATE(M809,N809),'Sheet1 (2)'!$L$6:$M$26,2,FALSE)</f>
        <v>100</v>
      </c>
      <c r="P809" s="173" t="s">
        <v>79</v>
      </c>
      <c r="Q809" s="173" t="s">
        <v>83</v>
      </c>
      <c r="R809" s="168">
        <f>VLOOKUP(CONCATENATE(P809,Q809),'Sheet1 (2)'!$N$6:$O$26,2,FALSE)</f>
        <v>50</v>
      </c>
      <c r="S809" s="173" t="s">
        <v>80</v>
      </c>
      <c r="T809" s="173" t="s">
        <v>80</v>
      </c>
      <c r="U809" s="168">
        <f>VLOOKUP(CONCATENATE(S809,T809),'Sheet1 (2)'!$P$6:$Q$26,2,FALSE)</f>
        <v>0</v>
      </c>
      <c r="V809" s="173" t="s">
        <v>80</v>
      </c>
      <c r="W809" s="173" t="s">
        <v>80</v>
      </c>
      <c r="X809" s="168">
        <f>VLOOKUP(CONCATENATE(V809,W809),'Sheet1 (2)'!$R$6:$S$26,2,FALSE)</f>
        <v>0</v>
      </c>
      <c r="Y809" s="173" t="s">
        <v>83</v>
      </c>
      <c r="Z809" s="173" t="s">
        <v>83</v>
      </c>
      <c r="AA809" s="168">
        <f>VLOOKUP(CONCATENATE(Y809,Z809),'Sheet1 (2)'!$T$6:$U$26,2,FALSE)</f>
        <v>37.5</v>
      </c>
      <c r="AB809" s="173" t="s">
        <v>80</v>
      </c>
      <c r="AC809" s="173" t="s">
        <v>80</v>
      </c>
      <c r="AD809" s="168">
        <f>VLOOKUP(CONCATENATE(AB809,AC809),'Sheet1 (2)'!$X$6:$Y$26,2,FALSE)</f>
        <v>0</v>
      </c>
      <c r="AE809" s="173" t="s">
        <v>82</v>
      </c>
      <c r="AF809" s="173" t="s">
        <v>81</v>
      </c>
      <c r="AG809" s="168">
        <f>VLOOKUP(CONCATENATE(AE809,AF809),'Sheet1 (2)'!$Z$6:$AA$26,2,FALSE)</f>
        <v>66</v>
      </c>
      <c r="AH809" s="172"/>
      <c r="AI809" s="175"/>
      <c r="AJ809" s="140"/>
      <c r="AK809" s="176" t="s">
        <v>282</v>
      </c>
      <c r="AL809" s="176" t="s">
        <v>76</v>
      </c>
      <c r="AM809" s="170">
        <f t="shared" si="24"/>
        <v>949</v>
      </c>
      <c r="AN809" s="147"/>
      <c r="AO809" s="155"/>
      <c r="AP809" s="156"/>
      <c r="AQ809" s="157">
        <v>5.2614955221999988</v>
      </c>
      <c r="AR809" s="158"/>
      <c r="AS809" s="145">
        <f>LOOKUP(rufmkm,'Sheet1 (2)'!$V$62:$V$71,'Sheet1 (2)'!$W$62:$W$71)</f>
        <v>60</v>
      </c>
      <c r="AT809" s="140"/>
      <c r="AU809" s="157">
        <f>IF(IF(D809='Sheet1 (2)'!$C$69,'Sheet1 (2)'!$D$69*('Sheet1 (2)'!$D$72-rut_index)/'Sheet1 (2)'!$D$72,IF(shee2!D809='Sheet1 (2)'!$C$70,'Sheet1 (2)'!$D$70*('Sheet1 (2)'!$D$72-rut_index)/'Sheet1 (2)'!$D$72,IF(shee2!D809='Sheet1 (2)'!$C$71,'Sheet1 (2)'!$D$71*('Sheet1 (2)'!$D$72-rut_index)/'Sheet1 (2)'!$D$72)))&lt;0,0,IF(D809='Sheet1 (2)'!$C$69,'Sheet1 (2)'!$D$69*('Sheet1 (2)'!$D$72-rut_index)/'Sheet1 (2)'!$D$72,IF(shee2!D809='Sheet1 (2)'!$C$70,'Sheet1 (2)'!$D$70*('Sheet1 (2)'!$D$72-rut_index)/'Sheet1 (2)'!$D$72,IF(shee2!D809='Sheet1 (2)'!$C$71,'Sheet1 (2)'!$D$71*('Sheet1 (2)'!$D$72-rut_index)/'Sheet1 (2)'!$D$72))))</f>
        <v>5</v>
      </c>
      <c r="AV809" s="157">
        <f>IF(IF(D809='Sheet1 (2)'!$C$69,'Sheet1 (2)'!$D$69*('Sheet1 (2)'!$D$72-crack_s_index)/'Sheet1 (2)'!$D$72,IF(shee2!D809='Sheet1 (2)'!$C$70,'Sheet1 (2)'!$D$70*('Sheet1 (2)'!$D$72-crack_s_index)/'Sheet1 (2)'!$D$72,IF(shee2!D809='Sheet1 (2)'!$C$71,'Sheet1 (2)'!$D$71*('Sheet1 (2)'!$D$72-crack_s_index)/'Sheet1 (2)'!$D$72)))&lt;0,0,IF(D809='Sheet1 (2)'!$C$69,'Sheet1 (2)'!$D$69*('Sheet1 (2)'!$D$72-crack_s_index)/'Sheet1 (2)'!$D$72,IF(shee2!D809='Sheet1 (2)'!$C$70,'Sheet1 (2)'!$D$70*('Sheet1 (2)'!$D$72-crack_s_index)/'Sheet1 (2)'!$D$72,IF(shee2!D809='Sheet1 (2)'!$C$71,'Sheet1 (2)'!$D$71*('Sheet1 (2)'!$D$72-crack_s_index)/'Sheet1 (2)'!$D$72))))</f>
        <v>0</v>
      </c>
      <c r="AW809" s="157">
        <f>IF(IF(D809='Sheet1 (2)'!$C$69,'Sheet1 (2)'!$D$69*('Sheet1 (2)'!$D$72-crack_t_index)/'Sheet1 (2)'!$D$72,IF(shee2!D809='Sheet1 (2)'!$C$70,'Sheet1 (2)'!$D$70*('Sheet1 (2)'!$D$72-crack_t_index)/'Sheet1 (2)'!$D$72,IF(shee2!D809='Sheet1 (2)'!$C$71,'Sheet1 (2)'!$D$71*('Sheet1 (2)'!$D$72-crack_t_index)/'Sheet1 (2)'!$D$72)))&lt;0,0,IF(D809='Sheet1 (2)'!$C$69,'Sheet1 (2)'!$D$69*('Sheet1 (2)'!$D$72-crack_t_index)/'Sheet1 (2)'!$D$72,IF(shee2!D809='Sheet1 (2)'!$C$70,'Sheet1 (2)'!$D$70*('Sheet1 (2)'!$D$72-crack_t_index)/'Sheet1 (2)'!$D$72,IF(shee2!D809='Sheet1 (2)'!$C$71,'Sheet1 (2)'!$D$71*('Sheet1 (2)'!$D$72-crack_t_index)/'Sheet1 (2)'!$D$72))))</f>
        <v>0.83333333333333337</v>
      </c>
      <c r="AX809" s="157">
        <f>IF(IF(D809='Sheet1 (2)'!$C$69,'Sheet1 (2)'!$D$69*('Sheet1 (2)'!$D$72-rave_index)/'Sheet1 (2)'!$D$72,IF(shee2!D809='Sheet1 (2)'!$C$70,'Sheet1 (2)'!$D$70*('Sheet1 (2)'!$D$72-rave_index)/'Sheet1 (2)'!$D$72,IF(shee2!D809='Sheet1 (2)'!$C$71,'Sheet1 (2)'!$D$71*('Sheet1 (2)'!$D$72-rave_index)/'Sheet1 (2)'!$D$72)))&lt;0,0,IF(D809='Sheet1 (2)'!$C$69,'Sheet1 (2)'!$D$69*('Sheet1 (2)'!$D$72-rave_index)/'Sheet1 (2)'!$D$72,IF(shee2!D809='Sheet1 (2)'!$C$70,'Sheet1 (2)'!$D$70*('Sheet1 (2)'!$D$72-rave_index)/'Sheet1 (2)'!$D$72,IF(shee2!D809='Sheet1 (2)'!$C$71,'Sheet1 (2)'!$D$71*('Sheet1 (2)'!$D$72-rave_index)/'Sheet1 (2)'!$D$72))))</f>
        <v>1.875</v>
      </c>
      <c r="AY809" s="157">
        <f>IF(IF(D809='Sheet1 (2)'!$C$69,'Sheet1 (2)'!$D$69*('Sheet1 (2)'!$D$72-rough_index)/'Sheet1 (2)'!$D$72,IF(shee2!D809='Sheet1 (2)'!$C$70,'Sheet1 (2)'!$D$70*('Sheet1 (2)'!$D$72-rough_index)/'Sheet1 (2)'!$D$72,IF(shee2!D809='Sheet1 (2)'!$C$71,'Sheet1 (2)'!$D$71*('Sheet1 (2)'!$D$72-rough_index)/'Sheet1 (2)'!$D$72)))&lt;0,0,IF(D809='Sheet1 (2)'!$C$69,'Sheet1 (2)'!$D$69*('Sheet1 (2)'!$D$72-rough_index)/'Sheet1 (2)'!$D$72,IF(shee2!D809='Sheet1 (2)'!$C$70,'Sheet1 (2)'!$D$70*('Sheet1 (2)'!$D$72-rough_index)/'Sheet1 (2)'!$D$72,IF(shee2!D809='Sheet1 (2)'!$C$71,'Sheet1 (2)'!$D$71*('Sheet1 (2)'!$D$72-rough_index)/'Sheet1 (2)'!$D$72))))</f>
        <v>0</v>
      </c>
      <c r="AZ809" s="159">
        <f>+(AU809*'Sheet1 (2)'!$C$77)+(AV809*'Sheet1 (2)'!$C$78)+(AW809*'Sheet1 (2)'!$C$79)+(AX809*'Sheet1 (2)'!$C$80)+(AY809*'Sheet1 (2)'!$C$81)</f>
        <v>1.2208333333333334</v>
      </c>
      <c r="BA809" s="213" t="str">
        <f t="shared" si="25"/>
        <v>Poor</v>
      </c>
      <c r="BE809">
        <f>IF(D809='Sheet1 (2)'!$C$61,'Sheet1 (2)'!$D$61*(counts^2)+'Sheet1 (2)'!$G$61*counts+'Sheet1 (2)'!$J$61,IF(D809='Sheet1 (2)'!$C$62,'Sheet1 (2)'!$D$62*counts+'Sheet1 (2)'!$G$62,IF(D809='Sheet1 (2)'!$C$63,'Sheet1 (2)'!$D$63*counts+'Sheet1 (2)'!$G$63,IF(D809='Sheet1 (2)'!$C$64,'Sheet1 (2)'!$D$64*counts+'Sheet1 (2)'!$G$64))))</f>
        <v>2.0984129299999998</v>
      </c>
    </row>
    <row r="810" spans="1:57" ht="12.75" customHeight="1">
      <c r="A810" s="176" t="s">
        <v>282</v>
      </c>
      <c r="B810" s="145" t="s">
        <v>76</v>
      </c>
      <c r="C810" s="170">
        <v>950</v>
      </c>
      <c r="D810" s="174" t="s">
        <v>77</v>
      </c>
      <c r="E810" s="171">
        <v>10</v>
      </c>
      <c r="F810" s="171">
        <v>2</v>
      </c>
      <c r="G810" s="171" t="s">
        <v>77</v>
      </c>
      <c r="H810" s="171">
        <v>1</v>
      </c>
      <c r="I810" s="171" t="s">
        <v>77</v>
      </c>
      <c r="J810" s="173" t="s">
        <v>80</v>
      </c>
      <c r="K810" s="173" t="s">
        <v>80</v>
      </c>
      <c r="L810" s="169">
        <f>VLOOKUP(CONCATENATE(J810,K810),'Sheet1 (2)'!$J$6:$K$26,2,FALSE)</f>
        <v>0</v>
      </c>
      <c r="M810" s="173" t="s">
        <v>79</v>
      </c>
      <c r="N810" s="173" t="s">
        <v>81</v>
      </c>
      <c r="O810" s="177">
        <f>VLOOKUP(CONCATENATE(M810,N810),'[1]Sheet1 (2)'!$L$6:$M$26,2,FALSE)</f>
        <v>100</v>
      </c>
      <c r="P810" s="173" t="s">
        <v>79</v>
      </c>
      <c r="Q810" s="173" t="s">
        <v>79</v>
      </c>
      <c r="R810" s="177">
        <f>VLOOKUP(CONCATENATE(P810,Q810),'[1]Sheet1 (2)'!$N$6:$O$26,2,FALSE)</f>
        <v>75</v>
      </c>
      <c r="S810" s="173" t="s">
        <v>80</v>
      </c>
      <c r="T810" s="173" t="s">
        <v>80</v>
      </c>
      <c r="U810" s="177">
        <f>VLOOKUP(CONCATENATE(S810,T810),'[1]Sheet1 (2)'!$P$6:$Q$26,2,FALSE)</f>
        <v>0</v>
      </c>
      <c r="V810" s="173" t="s">
        <v>79</v>
      </c>
      <c r="W810" s="173" t="s">
        <v>81</v>
      </c>
      <c r="X810" s="177">
        <f>VLOOKUP(CONCATENATE(V810,W810),'[1]Sheet1 (2)'!$R$6:$S$26,2,FALSE)</f>
        <v>100</v>
      </c>
      <c r="Y810" s="173" t="s">
        <v>80</v>
      </c>
      <c r="Z810" s="173" t="s">
        <v>80</v>
      </c>
      <c r="AA810" s="177">
        <f>VLOOKUP(CONCATENATE(Y810,Z810),'[1]Sheet1 (2)'!$T$6:$U$26,2,FALSE)</f>
        <v>0</v>
      </c>
      <c r="AB810" s="173" t="s">
        <v>80</v>
      </c>
      <c r="AC810" s="173" t="s">
        <v>80</v>
      </c>
      <c r="AD810" s="177">
        <f>VLOOKUP(CONCATENATE(AB810,AC810),'[1]Sheet1 (2)'!$X$6:$Y$26,2,FALSE)</f>
        <v>0</v>
      </c>
      <c r="AE810" s="173" t="s">
        <v>82</v>
      </c>
      <c r="AF810" s="173" t="s">
        <v>81</v>
      </c>
      <c r="AG810" s="177">
        <f>VLOOKUP(CONCATENATE(AE810,AF810),'[1]Sheet1 (2)'!$Z$6:$AA$26,2,FALSE)</f>
        <v>66</v>
      </c>
      <c r="AH810" s="172"/>
      <c r="AI810" s="178"/>
      <c r="AJ810" s="140"/>
      <c r="AK810" s="176" t="s">
        <v>282</v>
      </c>
      <c r="AL810" s="176" t="s">
        <v>76</v>
      </c>
      <c r="AM810" s="170">
        <f t="shared" si="24"/>
        <v>950</v>
      </c>
      <c r="AN810" s="147"/>
      <c r="AO810" s="155"/>
      <c r="AP810" s="156"/>
      <c r="AQ810" s="157">
        <v>4.6931253336176635</v>
      </c>
      <c r="AR810" s="158"/>
      <c r="AS810" s="145">
        <f>LOOKUP(rufmkm,'[1]Sheet1 (2)'!$V$62:$V$71,'[1]Sheet1 (2)'!$W$62:$W$71)</f>
        <v>50</v>
      </c>
      <c r="AT810" s="140"/>
      <c r="AU810" s="157">
        <f>IF(IF(D810='[1]Sheet1 (2)'!$C$69,'[1]Sheet1 (2)'!$D$69*('[1]Sheet1 (2)'!$D$72-rut_index)/'[1]Sheet1 (2)'!$D$72,IF([1]shee2!D811='[1]Sheet1 (2)'!$C$70,'[1]Sheet1 (2)'!$D$70*('[1]Sheet1 (2)'!$D$72-rut_index)/'[1]Sheet1 (2)'!$D$72,IF([1]shee2!D811='[1]Sheet1 (2)'!$C$71,'[1]Sheet1 (2)'!$D$71*('[1]Sheet1 (2)'!$D$72-rut_index)/'[1]Sheet1 (2)'!$D$72)))&lt;0,0,IF(D810='[1]Sheet1 (2)'!$C$69,'[1]Sheet1 (2)'!$D$69*('[1]Sheet1 (2)'!$D$72-rut_index)/'[1]Sheet1 (2)'!$D$72,IF([1]shee2!D811='[1]Sheet1 (2)'!$C$70,'[1]Sheet1 (2)'!$D$70*('[1]Sheet1 (2)'!$D$72-rut_index)/'[1]Sheet1 (2)'!$D$72,IF([1]shee2!D811='[1]Sheet1 (2)'!$C$71,'[1]Sheet1 (2)'!$D$71*('[1]Sheet1 (2)'!$D$72-rut_index)/'[1]Sheet1 (2)'!$D$72))))</f>
        <v>5</v>
      </c>
      <c r="AV810" s="157">
        <f>IF(IF(D810='[1]Sheet1 (2)'!$C$69,'[1]Sheet1 (2)'!$D$69*('[1]Sheet1 (2)'!$D$72-crack_s_index)/'[1]Sheet1 (2)'!$D$72,IF([1]shee2!D811='[1]Sheet1 (2)'!$C$70,'[1]Sheet1 (2)'!$D$70*('[1]Sheet1 (2)'!$D$72-crack_s_index)/'[1]Sheet1 (2)'!$D$72,IF([1]shee2!D811='[1]Sheet1 (2)'!$C$71,'[1]Sheet1 (2)'!$D$71*('[1]Sheet1 (2)'!$D$72-crack_s_index)/'[1]Sheet1 (2)'!$D$72)))&lt;0,0,IF(D810='[1]Sheet1 (2)'!$C$69,'[1]Sheet1 (2)'!$D$69*('[1]Sheet1 (2)'!$D$72-crack_s_index)/'[1]Sheet1 (2)'!$D$72,IF([1]shee2!D811='[1]Sheet1 (2)'!$C$70,'[1]Sheet1 (2)'!$D$70*('[1]Sheet1 (2)'!$D$72-crack_s_index)/'[1]Sheet1 (2)'!$D$72,IF([1]shee2!D811='[1]Sheet1 (2)'!$C$71,'[1]Sheet1 (2)'!$D$71*('[1]Sheet1 (2)'!$D$72-crack_s_index)/'[1]Sheet1 (2)'!$D$72))))</f>
        <v>0</v>
      </c>
      <c r="AW810" s="157">
        <f>IF(IF(D810='[1]Sheet1 (2)'!$C$69,'[1]Sheet1 (2)'!$D$69*('[1]Sheet1 (2)'!$D$72-crack_t_index)/'[1]Sheet1 (2)'!$D$72,IF([1]shee2!D811='[1]Sheet1 (2)'!$C$70,'[1]Sheet1 (2)'!$D$70*('[1]Sheet1 (2)'!$D$72-crack_t_index)/'[1]Sheet1 (2)'!$D$72,IF([1]shee2!D811='[1]Sheet1 (2)'!$C$71,'[1]Sheet1 (2)'!$D$71*('[1]Sheet1 (2)'!$D$72-crack_t_index)/'[1]Sheet1 (2)'!$D$72)))&lt;0,0,IF(D810='[1]Sheet1 (2)'!$C$69,'[1]Sheet1 (2)'!$D$69*('[1]Sheet1 (2)'!$D$72-crack_t_index)/'[1]Sheet1 (2)'!$D$72,IF([1]shee2!D811='[1]Sheet1 (2)'!$C$70,'[1]Sheet1 (2)'!$D$70*('[1]Sheet1 (2)'!$D$72-crack_t_index)/'[1]Sheet1 (2)'!$D$72,IF([1]shee2!D811='[1]Sheet1 (2)'!$C$71,'[1]Sheet1 (2)'!$D$71*('[1]Sheet1 (2)'!$D$72-crack_t_index)/'[1]Sheet1 (2)'!$D$72))))</f>
        <v>0</v>
      </c>
      <c r="AX810" s="157">
        <f>IF(IF(D810='[1]Sheet1 (2)'!$C$69,'[1]Sheet1 (2)'!$D$69*('[1]Sheet1 (2)'!$D$72-rave_index)/'[1]Sheet1 (2)'!$D$72,IF([1]shee2!D811='[1]Sheet1 (2)'!$C$70,'[1]Sheet1 (2)'!$D$70*('[1]Sheet1 (2)'!$D$72-rave_index)/'[1]Sheet1 (2)'!$D$72,IF([1]shee2!D811='[1]Sheet1 (2)'!$C$71,'[1]Sheet1 (2)'!$D$71*('[1]Sheet1 (2)'!$D$72-rave_index)/'[1]Sheet1 (2)'!$D$72)))&lt;0,0,IF(D810='[1]Sheet1 (2)'!$C$69,'[1]Sheet1 (2)'!$D$69*('[1]Sheet1 (2)'!$D$72-rave_index)/'[1]Sheet1 (2)'!$D$72,IF([1]shee2!D811='[1]Sheet1 (2)'!$C$70,'[1]Sheet1 (2)'!$D$70*('[1]Sheet1 (2)'!$D$72-rave_index)/'[1]Sheet1 (2)'!$D$72,IF([1]shee2!D811='[1]Sheet1 (2)'!$C$71,'[1]Sheet1 (2)'!$D$71*('[1]Sheet1 (2)'!$D$72-rave_index)/'[1]Sheet1 (2)'!$D$72))))</f>
        <v>5</v>
      </c>
      <c r="AY810" s="157">
        <f>IF(IF(D810='[1]Sheet1 (2)'!$C$69,'[1]Sheet1 (2)'!$D$69*('[1]Sheet1 (2)'!$D$72-rough_index)/'[1]Sheet1 (2)'!$D$72,IF([1]shee2!D811='[1]Sheet1 (2)'!$C$70,'[1]Sheet1 (2)'!$D$70*('[1]Sheet1 (2)'!$D$72-rough_index)/'[1]Sheet1 (2)'!$D$72,IF([1]shee2!D811='[1]Sheet1 (2)'!$C$71,'[1]Sheet1 (2)'!$D$71*('[1]Sheet1 (2)'!$D$72-rough_index)/'[1]Sheet1 (2)'!$D$72)))&lt;0,0,IF(D810='[1]Sheet1 (2)'!$C$69,'[1]Sheet1 (2)'!$D$69*('[1]Sheet1 (2)'!$D$72-rough_index)/'[1]Sheet1 (2)'!$D$72,IF([1]shee2!D811='[1]Sheet1 (2)'!$C$70,'[1]Sheet1 (2)'!$D$70*('[1]Sheet1 (2)'!$D$72-rough_index)/'[1]Sheet1 (2)'!$D$72,IF([1]shee2!D811='[1]Sheet1 (2)'!$C$71,'[1]Sheet1 (2)'!$D$71*('[1]Sheet1 (2)'!$D$72-rough_index)/'[1]Sheet1 (2)'!$D$72))))</f>
        <v>0.83333333333333337</v>
      </c>
      <c r="AZ810" s="179">
        <f>+(AU810*'[1]Sheet1 (2)'!$C$77)+(AV810*'[1]Sheet1 (2)'!$C$78)+(AW810*'[1]Sheet1 (2)'!$C$79)+(AX810*'[1]Sheet1 (2)'!$C$80)+(AY810*'[1]Sheet1 (2)'!$C$81)</f>
        <v>1.75</v>
      </c>
      <c r="BA810" s="213" t="str">
        <f t="shared" si="25"/>
        <v>Poor</v>
      </c>
      <c r="BE810">
        <f>IF(D810='[1]Sheet1 (2)'!$C$61,'[1]Sheet1 (2)'!$D$61*(counts^2)+'[1]Sheet1 (2)'!$G$61*counts+'[1]Sheet1 (2)'!$J$61,IF(D810='[1]Sheet1 (2)'!$C$62,'[1]Sheet1 (2)'!$D$62*counts+'[1]Sheet1 (2)'!$G$62,IF(D810='[1]Sheet1 (2)'!$C$63,'[1]Sheet1 (2)'!$D$63*counts+'[1]Sheet1 (2)'!$G$63,IF(D810='[1]Sheet1 (2)'!$C$64,'[1]Sheet1 (2)'!$D$64*counts+'[1]Sheet1 (2)'!$G$64))))</f>
        <v>2.0984129299999998</v>
      </c>
    </row>
    <row r="811" spans="1:57" ht="12.75" customHeight="1">
      <c r="A811" s="176" t="s">
        <v>282</v>
      </c>
      <c r="B811" s="145" t="s">
        <v>76</v>
      </c>
      <c r="C811" s="170">
        <v>951</v>
      </c>
      <c r="D811" s="174" t="s">
        <v>77</v>
      </c>
      <c r="E811" s="171">
        <v>10</v>
      </c>
      <c r="F811" s="171">
        <v>2</v>
      </c>
      <c r="G811" s="171" t="s">
        <v>77</v>
      </c>
      <c r="H811" s="171">
        <v>1</v>
      </c>
      <c r="I811" s="171" t="s">
        <v>77</v>
      </c>
      <c r="J811" s="173" t="s">
        <v>80</v>
      </c>
      <c r="K811" s="173" t="s">
        <v>80</v>
      </c>
      <c r="L811" s="169">
        <f>VLOOKUP(CONCATENATE(J811,K811),'Sheet1 (2)'!$J$6:$K$26,2,FALSE)</f>
        <v>0</v>
      </c>
      <c r="M811" s="173" t="s">
        <v>79</v>
      </c>
      <c r="N811" s="173" t="s">
        <v>81</v>
      </c>
      <c r="O811" s="177">
        <f>VLOOKUP(CONCATENATE(M811,N811),'[1]Sheet1 (2)'!$L$6:$M$26,2,FALSE)</f>
        <v>100</v>
      </c>
      <c r="P811" s="173" t="s">
        <v>83</v>
      </c>
      <c r="Q811" s="173" t="s">
        <v>79</v>
      </c>
      <c r="R811" s="177">
        <f>VLOOKUP(CONCATENATE(P811,Q811),'[1]Sheet1 (2)'!$N$6:$O$26,2,FALSE)</f>
        <v>56.25</v>
      </c>
      <c r="S811" s="173" t="s">
        <v>80</v>
      </c>
      <c r="T811" s="173" t="s">
        <v>80</v>
      </c>
      <c r="U811" s="177">
        <f>VLOOKUP(CONCATENATE(S811,T811),'[1]Sheet1 (2)'!$P$6:$Q$26,2,FALSE)</f>
        <v>0</v>
      </c>
      <c r="V811" s="173" t="s">
        <v>83</v>
      </c>
      <c r="W811" s="173" t="s">
        <v>81</v>
      </c>
      <c r="X811" s="177">
        <f>VLOOKUP(CONCATENATE(V811,W811),'[1]Sheet1 (2)'!$R$6:$S$26,2,FALSE)</f>
        <v>75</v>
      </c>
      <c r="Y811" s="173" t="s">
        <v>80</v>
      </c>
      <c r="Z811" s="173" t="s">
        <v>80</v>
      </c>
      <c r="AA811" s="177">
        <f>VLOOKUP(CONCATENATE(Y811,Z811),'[1]Sheet1 (2)'!$T$6:$U$26,2,FALSE)</f>
        <v>0</v>
      </c>
      <c r="AB811" s="173" t="s">
        <v>80</v>
      </c>
      <c r="AC811" s="173" t="s">
        <v>80</v>
      </c>
      <c r="AD811" s="177">
        <f>VLOOKUP(CONCATENATE(AB811,AC811),'[1]Sheet1 (2)'!$X$6:$Y$26,2,FALSE)</f>
        <v>0</v>
      </c>
      <c r="AE811" s="173" t="s">
        <v>82</v>
      </c>
      <c r="AF811" s="173" t="s">
        <v>81</v>
      </c>
      <c r="AG811" s="177">
        <f>VLOOKUP(CONCATENATE(AE811,AF811),'[1]Sheet1 (2)'!$Z$6:$AA$26,2,FALSE)</f>
        <v>66</v>
      </c>
      <c r="AH811" s="172"/>
      <c r="AI811" s="178"/>
      <c r="AJ811" s="140"/>
      <c r="AK811" s="176" t="s">
        <v>282</v>
      </c>
      <c r="AL811" s="176" t="s">
        <v>76</v>
      </c>
      <c r="AM811" s="170">
        <f t="shared" si="24"/>
        <v>951</v>
      </c>
      <c r="AN811" s="147"/>
      <c r="AO811" s="155"/>
      <c r="AP811" s="156"/>
      <c r="AQ811" s="157">
        <v>4.7696788668824093</v>
      </c>
      <c r="AR811" s="158"/>
      <c r="AS811" s="145">
        <f>LOOKUP(rufmkm,'[1]Sheet1 (2)'!$V$62:$V$71,'[1]Sheet1 (2)'!$W$62:$W$71)</f>
        <v>50</v>
      </c>
      <c r="AT811" s="140"/>
      <c r="AU811" s="157">
        <f>IF(IF(D811='[1]Sheet1 (2)'!$C$69,'[1]Sheet1 (2)'!$D$69*('[1]Sheet1 (2)'!$D$72-rut_index)/'[1]Sheet1 (2)'!$D$72,IF([1]shee2!D812='[1]Sheet1 (2)'!$C$70,'[1]Sheet1 (2)'!$D$70*('[1]Sheet1 (2)'!$D$72-rut_index)/'[1]Sheet1 (2)'!$D$72,IF([1]shee2!D812='[1]Sheet1 (2)'!$C$71,'[1]Sheet1 (2)'!$D$71*('[1]Sheet1 (2)'!$D$72-rut_index)/'[1]Sheet1 (2)'!$D$72)))&lt;0,0,IF(D811='[1]Sheet1 (2)'!$C$69,'[1]Sheet1 (2)'!$D$69*('[1]Sheet1 (2)'!$D$72-rut_index)/'[1]Sheet1 (2)'!$D$72,IF([1]shee2!D812='[1]Sheet1 (2)'!$C$70,'[1]Sheet1 (2)'!$D$70*('[1]Sheet1 (2)'!$D$72-rut_index)/'[1]Sheet1 (2)'!$D$72,IF([1]shee2!D812='[1]Sheet1 (2)'!$C$71,'[1]Sheet1 (2)'!$D$71*('[1]Sheet1 (2)'!$D$72-rut_index)/'[1]Sheet1 (2)'!$D$72))))</f>
        <v>5</v>
      </c>
      <c r="AV811" s="157">
        <f>IF(IF(D811='[1]Sheet1 (2)'!$C$69,'[1]Sheet1 (2)'!$D$69*('[1]Sheet1 (2)'!$D$72-crack_s_index)/'[1]Sheet1 (2)'!$D$72,IF([1]shee2!D812='[1]Sheet1 (2)'!$C$70,'[1]Sheet1 (2)'!$D$70*('[1]Sheet1 (2)'!$D$72-crack_s_index)/'[1]Sheet1 (2)'!$D$72,IF([1]shee2!D812='[1]Sheet1 (2)'!$C$71,'[1]Sheet1 (2)'!$D$71*('[1]Sheet1 (2)'!$D$72-crack_s_index)/'[1]Sheet1 (2)'!$D$72)))&lt;0,0,IF(D811='[1]Sheet1 (2)'!$C$69,'[1]Sheet1 (2)'!$D$69*('[1]Sheet1 (2)'!$D$72-crack_s_index)/'[1]Sheet1 (2)'!$D$72,IF([1]shee2!D812='[1]Sheet1 (2)'!$C$70,'[1]Sheet1 (2)'!$D$70*('[1]Sheet1 (2)'!$D$72-crack_s_index)/'[1]Sheet1 (2)'!$D$72,IF([1]shee2!D812='[1]Sheet1 (2)'!$C$71,'[1]Sheet1 (2)'!$D$71*('[1]Sheet1 (2)'!$D$72-crack_s_index)/'[1]Sheet1 (2)'!$D$72))))</f>
        <v>0</v>
      </c>
      <c r="AW811" s="157">
        <f>IF(IF(D811='[1]Sheet1 (2)'!$C$69,'[1]Sheet1 (2)'!$D$69*('[1]Sheet1 (2)'!$D$72-crack_t_index)/'[1]Sheet1 (2)'!$D$72,IF([1]shee2!D812='[1]Sheet1 (2)'!$C$70,'[1]Sheet1 (2)'!$D$70*('[1]Sheet1 (2)'!$D$72-crack_t_index)/'[1]Sheet1 (2)'!$D$72,IF([1]shee2!D812='[1]Sheet1 (2)'!$C$71,'[1]Sheet1 (2)'!$D$71*('[1]Sheet1 (2)'!$D$72-crack_t_index)/'[1]Sheet1 (2)'!$D$72)))&lt;0,0,IF(D811='[1]Sheet1 (2)'!$C$69,'[1]Sheet1 (2)'!$D$69*('[1]Sheet1 (2)'!$D$72-crack_t_index)/'[1]Sheet1 (2)'!$D$72,IF([1]shee2!D812='[1]Sheet1 (2)'!$C$70,'[1]Sheet1 (2)'!$D$70*('[1]Sheet1 (2)'!$D$72-crack_t_index)/'[1]Sheet1 (2)'!$D$72,IF([1]shee2!D812='[1]Sheet1 (2)'!$C$71,'[1]Sheet1 (2)'!$D$71*('[1]Sheet1 (2)'!$D$72-crack_t_index)/'[1]Sheet1 (2)'!$D$72))))</f>
        <v>0.3125</v>
      </c>
      <c r="AX811" s="157">
        <f>IF(IF(D811='[1]Sheet1 (2)'!$C$69,'[1]Sheet1 (2)'!$D$69*('[1]Sheet1 (2)'!$D$72-rave_index)/'[1]Sheet1 (2)'!$D$72,IF([1]shee2!D812='[1]Sheet1 (2)'!$C$70,'[1]Sheet1 (2)'!$D$70*('[1]Sheet1 (2)'!$D$72-rave_index)/'[1]Sheet1 (2)'!$D$72,IF([1]shee2!D812='[1]Sheet1 (2)'!$C$71,'[1]Sheet1 (2)'!$D$71*('[1]Sheet1 (2)'!$D$72-rave_index)/'[1]Sheet1 (2)'!$D$72)))&lt;0,0,IF(D811='[1]Sheet1 (2)'!$C$69,'[1]Sheet1 (2)'!$D$69*('[1]Sheet1 (2)'!$D$72-rave_index)/'[1]Sheet1 (2)'!$D$72,IF([1]shee2!D812='[1]Sheet1 (2)'!$C$70,'[1]Sheet1 (2)'!$D$70*('[1]Sheet1 (2)'!$D$72-rave_index)/'[1]Sheet1 (2)'!$D$72,IF([1]shee2!D812='[1]Sheet1 (2)'!$C$71,'[1]Sheet1 (2)'!$D$71*('[1]Sheet1 (2)'!$D$72-rave_index)/'[1]Sheet1 (2)'!$D$72))))</f>
        <v>5</v>
      </c>
      <c r="AY811" s="157">
        <f>IF(IF(D811='[1]Sheet1 (2)'!$C$69,'[1]Sheet1 (2)'!$D$69*('[1]Sheet1 (2)'!$D$72-rough_index)/'[1]Sheet1 (2)'!$D$72,IF([1]shee2!D812='[1]Sheet1 (2)'!$C$70,'[1]Sheet1 (2)'!$D$70*('[1]Sheet1 (2)'!$D$72-rough_index)/'[1]Sheet1 (2)'!$D$72,IF([1]shee2!D812='[1]Sheet1 (2)'!$C$71,'[1]Sheet1 (2)'!$D$71*('[1]Sheet1 (2)'!$D$72-rough_index)/'[1]Sheet1 (2)'!$D$72)))&lt;0,0,IF(D811='[1]Sheet1 (2)'!$C$69,'[1]Sheet1 (2)'!$D$69*('[1]Sheet1 (2)'!$D$72-rough_index)/'[1]Sheet1 (2)'!$D$72,IF([1]shee2!D812='[1]Sheet1 (2)'!$C$70,'[1]Sheet1 (2)'!$D$70*('[1]Sheet1 (2)'!$D$72-rough_index)/'[1]Sheet1 (2)'!$D$72,IF([1]shee2!D812='[1]Sheet1 (2)'!$C$71,'[1]Sheet1 (2)'!$D$71*('[1]Sheet1 (2)'!$D$72-rough_index)/'[1]Sheet1 (2)'!$D$72))))</f>
        <v>0.83333333333333337</v>
      </c>
      <c r="AZ811" s="179">
        <f>+(AU811*'[1]Sheet1 (2)'!$C$77)+(AV811*'[1]Sheet1 (2)'!$C$78)+(AW811*'[1]Sheet1 (2)'!$C$79)+(AX811*'[1]Sheet1 (2)'!$C$80)+(AY811*'[1]Sheet1 (2)'!$C$81)</f>
        <v>1.7625</v>
      </c>
      <c r="BA811" s="213" t="str">
        <f t="shared" si="25"/>
        <v>Poor</v>
      </c>
      <c r="BE811">
        <f>IF(D811='[1]Sheet1 (2)'!$C$61,'[1]Sheet1 (2)'!$D$61*(counts^2)+'[1]Sheet1 (2)'!$G$61*counts+'[1]Sheet1 (2)'!$J$61,IF(D811='[1]Sheet1 (2)'!$C$62,'[1]Sheet1 (2)'!$D$62*counts+'[1]Sheet1 (2)'!$G$62,IF(D811='[1]Sheet1 (2)'!$C$63,'[1]Sheet1 (2)'!$D$63*counts+'[1]Sheet1 (2)'!$G$63,IF(D811='[1]Sheet1 (2)'!$C$64,'[1]Sheet1 (2)'!$D$64*counts+'[1]Sheet1 (2)'!$G$64))))</f>
        <v>2.0984129299999998</v>
      </c>
    </row>
    <row r="812" spans="1:57" ht="12.75" customHeight="1">
      <c r="A812" s="176" t="s">
        <v>282</v>
      </c>
      <c r="B812" s="145" t="s">
        <v>76</v>
      </c>
      <c r="C812" s="170">
        <v>952</v>
      </c>
      <c r="D812" s="174" t="s">
        <v>77</v>
      </c>
      <c r="E812" s="171">
        <v>10</v>
      </c>
      <c r="F812" s="171">
        <v>2</v>
      </c>
      <c r="G812" s="171" t="s">
        <v>77</v>
      </c>
      <c r="H812" s="171">
        <v>1</v>
      </c>
      <c r="I812" s="171" t="s">
        <v>77</v>
      </c>
      <c r="J812" s="173" t="s">
        <v>80</v>
      </c>
      <c r="K812" s="173" t="s">
        <v>80</v>
      </c>
      <c r="L812" s="169">
        <f>VLOOKUP(CONCATENATE(J812,K812),'Sheet1 (2)'!$J$6:$K$26,2,FALSE)</f>
        <v>0</v>
      </c>
      <c r="M812" s="173" t="s">
        <v>83</v>
      </c>
      <c r="N812" s="173" t="s">
        <v>79</v>
      </c>
      <c r="O812" s="177">
        <f>VLOOKUP(CONCATENATE(M812,N812),'[1]Sheet1 (2)'!$L$6:$M$26,2,FALSE)</f>
        <v>56.25</v>
      </c>
      <c r="P812" s="173" t="s">
        <v>83</v>
      </c>
      <c r="Q812" s="173" t="s">
        <v>79</v>
      </c>
      <c r="R812" s="177">
        <f>VLOOKUP(CONCATENATE(P812,Q812),'[1]Sheet1 (2)'!$N$6:$O$26,2,FALSE)</f>
        <v>56.25</v>
      </c>
      <c r="S812" s="173" t="s">
        <v>80</v>
      </c>
      <c r="T812" s="173" t="s">
        <v>80</v>
      </c>
      <c r="U812" s="177">
        <f>VLOOKUP(CONCATENATE(S812,T812),'[1]Sheet1 (2)'!$P$6:$Q$26,2,FALSE)</f>
        <v>0</v>
      </c>
      <c r="V812" s="173" t="s">
        <v>83</v>
      </c>
      <c r="W812" s="173" t="s">
        <v>81</v>
      </c>
      <c r="X812" s="177">
        <f>VLOOKUP(CONCATENATE(V812,W812),'[1]Sheet1 (2)'!$R$6:$S$26,2,FALSE)</f>
        <v>75</v>
      </c>
      <c r="Y812" s="173" t="s">
        <v>80</v>
      </c>
      <c r="Z812" s="173" t="s">
        <v>80</v>
      </c>
      <c r="AA812" s="177">
        <f>VLOOKUP(CONCATENATE(Y812,Z812),'[1]Sheet1 (2)'!$T$6:$U$26,2,FALSE)</f>
        <v>0</v>
      </c>
      <c r="AB812" s="173" t="s">
        <v>80</v>
      </c>
      <c r="AC812" s="173" t="s">
        <v>80</v>
      </c>
      <c r="AD812" s="177">
        <f>VLOOKUP(CONCATENATE(AB812,AC812),'[1]Sheet1 (2)'!$X$6:$Y$26,2,FALSE)</f>
        <v>0</v>
      </c>
      <c r="AE812" s="173" t="s">
        <v>82</v>
      </c>
      <c r="AF812" s="173" t="s">
        <v>81</v>
      </c>
      <c r="AG812" s="177">
        <f>VLOOKUP(CONCATENATE(AE812,AF812),'[1]Sheet1 (2)'!$Z$6:$AA$26,2,FALSE)</f>
        <v>66</v>
      </c>
      <c r="AH812" s="172"/>
      <c r="AI812" s="178"/>
      <c r="AJ812" s="140"/>
      <c r="AK812" s="176" t="s">
        <v>282</v>
      </c>
      <c r="AL812" s="176" t="s">
        <v>76</v>
      </c>
      <c r="AM812" s="170">
        <f t="shared" si="24"/>
        <v>952</v>
      </c>
      <c r="AN812" s="147"/>
      <c r="AO812" s="155"/>
      <c r="AP812" s="156"/>
      <c r="AQ812" s="157">
        <v>3.7584446758700145</v>
      </c>
      <c r="AR812" s="158"/>
      <c r="AS812" s="145">
        <f>LOOKUP(rufmkm,'[1]Sheet1 (2)'!$V$62:$V$71,'[1]Sheet1 (2)'!$W$62:$W$71)</f>
        <v>40</v>
      </c>
      <c r="AT812" s="140"/>
      <c r="AU812" s="157">
        <f>IF(IF(D812='[1]Sheet1 (2)'!$C$69,'[1]Sheet1 (2)'!$D$69*('[1]Sheet1 (2)'!$D$72-rut_index)/'[1]Sheet1 (2)'!$D$72,IF([1]shee2!D813='[1]Sheet1 (2)'!$C$70,'[1]Sheet1 (2)'!$D$70*('[1]Sheet1 (2)'!$D$72-rut_index)/'[1]Sheet1 (2)'!$D$72,IF([1]shee2!D813='[1]Sheet1 (2)'!$C$71,'[1]Sheet1 (2)'!$D$71*('[1]Sheet1 (2)'!$D$72-rut_index)/'[1]Sheet1 (2)'!$D$72)))&lt;0,0,IF(D812='[1]Sheet1 (2)'!$C$69,'[1]Sheet1 (2)'!$D$69*('[1]Sheet1 (2)'!$D$72-rut_index)/'[1]Sheet1 (2)'!$D$72,IF([1]shee2!D813='[1]Sheet1 (2)'!$C$70,'[1]Sheet1 (2)'!$D$70*('[1]Sheet1 (2)'!$D$72-rut_index)/'[1]Sheet1 (2)'!$D$72,IF([1]shee2!D813='[1]Sheet1 (2)'!$C$71,'[1]Sheet1 (2)'!$D$71*('[1]Sheet1 (2)'!$D$72-rut_index)/'[1]Sheet1 (2)'!$D$72))))</f>
        <v>5</v>
      </c>
      <c r="AV812" s="157">
        <f>IF(IF(D812='[1]Sheet1 (2)'!$C$69,'[1]Sheet1 (2)'!$D$69*('[1]Sheet1 (2)'!$D$72-crack_s_index)/'[1]Sheet1 (2)'!$D$72,IF([1]shee2!D813='[1]Sheet1 (2)'!$C$70,'[1]Sheet1 (2)'!$D$70*('[1]Sheet1 (2)'!$D$72-crack_s_index)/'[1]Sheet1 (2)'!$D$72,IF([1]shee2!D813='[1]Sheet1 (2)'!$C$71,'[1]Sheet1 (2)'!$D$71*('[1]Sheet1 (2)'!$D$72-crack_s_index)/'[1]Sheet1 (2)'!$D$72)))&lt;0,0,IF(D812='[1]Sheet1 (2)'!$C$69,'[1]Sheet1 (2)'!$D$69*('[1]Sheet1 (2)'!$D$72-crack_s_index)/'[1]Sheet1 (2)'!$D$72,IF([1]shee2!D813='[1]Sheet1 (2)'!$C$70,'[1]Sheet1 (2)'!$D$70*('[1]Sheet1 (2)'!$D$72-crack_s_index)/'[1]Sheet1 (2)'!$D$72,IF([1]shee2!D813='[1]Sheet1 (2)'!$C$71,'[1]Sheet1 (2)'!$D$71*('[1]Sheet1 (2)'!$D$72-crack_s_index)/'[1]Sheet1 (2)'!$D$72))))</f>
        <v>0.3125</v>
      </c>
      <c r="AW812" s="157">
        <f>IF(IF(D812='[1]Sheet1 (2)'!$C$69,'[1]Sheet1 (2)'!$D$69*('[1]Sheet1 (2)'!$D$72-crack_t_index)/'[1]Sheet1 (2)'!$D$72,IF([1]shee2!D813='[1]Sheet1 (2)'!$C$70,'[1]Sheet1 (2)'!$D$70*('[1]Sheet1 (2)'!$D$72-crack_t_index)/'[1]Sheet1 (2)'!$D$72,IF([1]shee2!D813='[1]Sheet1 (2)'!$C$71,'[1]Sheet1 (2)'!$D$71*('[1]Sheet1 (2)'!$D$72-crack_t_index)/'[1]Sheet1 (2)'!$D$72)))&lt;0,0,IF(D812='[1]Sheet1 (2)'!$C$69,'[1]Sheet1 (2)'!$D$69*('[1]Sheet1 (2)'!$D$72-crack_t_index)/'[1]Sheet1 (2)'!$D$72,IF([1]shee2!D813='[1]Sheet1 (2)'!$C$70,'[1]Sheet1 (2)'!$D$70*('[1]Sheet1 (2)'!$D$72-crack_t_index)/'[1]Sheet1 (2)'!$D$72,IF([1]shee2!D813='[1]Sheet1 (2)'!$C$71,'[1]Sheet1 (2)'!$D$71*('[1]Sheet1 (2)'!$D$72-crack_t_index)/'[1]Sheet1 (2)'!$D$72))))</f>
        <v>0.3125</v>
      </c>
      <c r="AX812" s="157">
        <f>IF(IF(D812='[1]Sheet1 (2)'!$C$69,'[1]Sheet1 (2)'!$D$69*('[1]Sheet1 (2)'!$D$72-rave_index)/'[1]Sheet1 (2)'!$D$72,IF([1]shee2!D813='[1]Sheet1 (2)'!$C$70,'[1]Sheet1 (2)'!$D$70*('[1]Sheet1 (2)'!$D$72-rave_index)/'[1]Sheet1 (2)'!$D$72,IF([1]shee2!D813='[1]Sheet1 (2)'!$C$71,'[1]Sheet1 (2)'!$D$71*('[1]Sheet1 (2)'!$D$72-rave_index)/'[1]Sheet1 (2)'!$D$72)))&lt;0,0,IF(D812='[1]Sheet1 (2)'!$C$69,'[1]Sheet1 (2)'!$D$69*('[1]Sheet1 (2)'!$D$72-rave_index)/'[1]Sheet1 (2)'!$D$72,IF([1]shee2!D813='[1]Sheet1 (2)'!$C$70,'[1]Sheet1 (2)'!$D$70*('[1]Sheet1 (2)'!$D$72-rave_index)/'[1]Sheet1 (2)'!$D$72,IF([1]shee2!D813='[1]Sheet1 (2)'!$C$71,'[1]Sheet1 (2)'!$D$71*('[1]Sheet1 (2)'!$D$72-rave_index)/'[1]Sheet1 (2)'!$D$72))))</f>
        <v>5</v>
      </c>
      <c r="AY812" s="157">
        <f>IF(IF(D812='[1]Sheet1 (2)'!$C$69,'[1]Sheet1 (2)'!$D$69*('[1]Sheet1 (2)'!$D$72-rough_index)/'[1]Sheet1 (2)'!$D$72,IF([1]shee2!D813='[1]Sheet1 (2)'!$C$70,'[1]Sheet1 (2)'!$D$70*('[1]Sheet1 (2)'!$D$72-rough_index)/'[1]Sheet1 (2)'!$D$72,IF([1]shee2!D813='[1]Sheet1 (2)'!$C$71,'[1]Sheet1 (2)'!$D$71*('[1]Sheet1 (2)'!$D$72-rough_index)/'[1]Sheet1 (2)'!$D$72)))&lt;0,0,IF(D812='[1]Sheet1 (2)'!$C$69,'[1]Sheet1 (2)'!$D$69*('[1]Sheet1 (2)'!$D$72-rough_index)/'[1]Sheet1 (2)'!$D$72,IF([1]shee2!D813='[1]Sheet1 (2)'!$C$70,'[1]Sheet1 (2)'!$D$70*('[1]Sheet1 (2)'!$D$72-rough_index)/'[1]Sheet1 (2)'!$D$72,IF([1]shee2!D813='[1]Sheet1 (2)'!$C$71,'[1]Sheet1 (2)'!$D$71*('[1]Sheet1 (2)'!$D$72-rough_index)/'[1]Sheet1 (2)'!$D$72))))</f>
        <v>1.6666666666666667</v>
      </c>
      <c r="AZ812" s="179">
        <f>+(AU812*'[1]Sheet1 (2)'!$C$77)+(AV812*'[1]Sheet1 (2)'!$C$78)+(AW812*'[1]Sheet1 (2)'!$C$79)+(AX812*'[1]Sheet1 (2)'!$C$80)+(AY812*'[1]Sheet1 (2)'!$C$81)</f>
        <v>2.125</v>
      </c>
      <c r="BA812" s="213" t="str">
        <f t="shared" si="25"/>
        <v>Poor</v>
      </c>
      <c r="BE812">
        <f>IF(D812='[1]Sheet1 (2)'!$C$61,'[1]Sheet1 (2)'!$D$61*(counts^2)+'[1]Sheet1 (2)'!$G$61*counts+'[1]Sheet1 (2)'!$J$61,IF(D812='[1]Sheet1 (2)'!$C$62,'[1]Sheet1 (2)'!$D$62*counts+'[1]Sheet1 (2)'!$G$62,IF(D812='[1]Sheet1 (2)'!$C$63,'[1]Sheet1 (2)'!$D$63*counts+'[1]Sheet1 (2)'!$G$63,IF(D812='[1]Sheet1 (2)'!$C$64,'[1]Sheet1 (2)'!$D$64*counts+'[1]Sheet1 (2)'!$G$64))))</f>
        <v>2.0984129299999998</v>
      </c>
    </row>
    <row r="813" spans="1:57" ht="12.75" customHeight="1">
      <c r="A813" s="176" t="s">
        <v>282</v>
      </c>
      <c r="B813" s="145" t="s">
        <v>76</v>
      </c>
      <c r="C813" s="170">
        <v>953</v>
      </c>
      <c r="D813" s="174" t="s">
        <v>77</v>
      </c>
      <c r="E813" s="171">
        <v>10</v>
      </c>
      <c r="F813" s="171">
        <v>2</v>
      </c>
      <c r="G813" s="171" t="s">
        <v>77</v>
      </c>
      <c r="H813" s="171">
        <v>1</v>
      </c>
      <c r="I813" s="171" t="s">
        <v>77</v>
      </c>
      <c r="J813" s="173" t="s">
        <v>80</v>
      </c>
      <c r="K813" s="173" t="s">
        <v>80</v>
      </c>
      <c r="L813" s="169">
        <f>VLOOKUP(CONCATENATE(J813,K813),'Sheet1 (2)'!$J$6:$K$26,2,FALSE)</f>
        <v>0</v>
      </c>
      <c r="M813" s="173" t="s">
        <v>79</v>
      </c>
      <c r="N813" s="173" t="s">
        <v>81</v>
      </c>
      <c r="O813" s="177">
        <f>VLOOKUP(CONCATENATE(M813,N813),'[1]Sheet1 (2)'!$L$6:$M$26,2,FALSE)</f>
        <v>100</v>
      </c>
      <c r="P813" s="173" t="s">
        <v>83</v>
      </c>
      <c r="Q813" s="173" t="s">
        <v>79</v>
      </c>
      <c r="R813" s="177">
        <f>VLOOKUP(CONCATENATE(P813,Q813),'[1]Sheet1 (2)'!$N$6:$O$26,2,FALSE)</f>
        <v>56.25</v>
      </c>
      <c r="S813" s="173" t="s">
        <v>80</v>
      </c>
      <c r="T813" s="173" t="s">
        <v>80</v>
      </c>
      <c r="U813" s="177">
        <f>VLOOKUP(CONCATENATE(S813,T813),'[1]Sheet1 (2)'!$P$6:$Q$26,2,FALSE)</f>
        <v>0</v>
      </c>
      <c r="V813" s="173" t="s">
        <v>79</v>
      </c>
      <c r="W813" s="173" t="s">
        <v>81</v>
      </c>
      <c r="X813" s="177">
        <f>VLOOKUP(CONCATENATE(V813,W813),'[1]Sheet1 (2)'!$R$6:$S$26,2,FALSE)</f>
        <v>100</v>
      </c>
      <c r="Y813" s="173" t="s">
        <v>82</v>
      </c>
      <c r="Z813" s="173" t="s">
        <v>83</v>
      </c>
      <c r="AA813" s="177">
        <f>VLOOKUP(CONCATENATE(Y813,Z813),'[1]Sheet1 (2)'!$T$6:$U$26,2,FALSE)</f>
        <v>25</v>
      </c>
      <c r="AB813" s="173" t="s">
        <v>80</v>
      </c>
      <c r="AC813" s="173" t="s">
        <v>80</v>
      </c>
      <c r="AD813" s="177">
        <f>VLOOKUP(CONCATENATE(AB813,AC813),'[1]Sheet1 (2)'!$X$6:$Y$26,2,FALSE)</f>
        <v>0</v>
      </c>
      <c r="AE813" s="173" t="s">
        <v>82</v>
      </c>
      <c r="AF813" s="173" t="s">
        <v>81</v>
      </c>
      <c r="AG813" s="177">
        <f>VLOOKUP(CONCATENATE(AE813,AF813),'[1]Sheet1 (2)'!$Z$6:$AA$26,2,FALSE)</f>
        <v>66</v>
      </c>
      <c r="AH813" s="172"/>
      <c r="AI813" s="178"/>
      <c r="AJ813" s="140"/>
      <c r="AK813" s="176" t="s">
        <v>282</v>
      </c>
      <c r="AL813" s="176" t="s">
        <v>76</v>
      </c>
      <c r="AM813" s="170">
        <f t="shared" si="24"/>
        <v>953</v>
      </c>
      <c r="AN813" s="147"/>
      <c r="AO813" s="155"/>
      <c r="AP813" s="156"/>
      <c r="AQ813" s="157">
        <v>3.3004117862810092</v>
      </c>
      <c r="AR813" s="158"/>
      <c r="AS813" s="145">
        <f>LOOKUP(rufmkm,'[1]Sheet1 (2)'!$V$62:$V$71,'[1]Sheet1 (2)'!$W$62:$W$71)</f>
        <v>40</v>
      </c>
      <c r="AT813" s="140"/>
      <c r="AU813" s="157">
        <f>IF(IF(D813='[1]Sheet1 (2)'!$C$69,'[1]Sheet1 (2)'!$D$69*('[1]Sheet1 (2)'!$D$72-rut_index)/'[1]Sheet1 (2)'!$D$72,IF([1]shee2!D814='[1]Sheet1 (2)'!$C$70,'[1]Sheet1 (2)'!$D$70*('[1]Sheet1 (2)'!$D$72-rut_index)/'[1]Sheet1 (2)'!$D$72,IF([1]shee2!D814='[1]Sheet1 (2)'!$C$71,'[1]Sheet1 (2)'!$D$71*('[1]Sheet1 (2)'!$D$72-rut_index)/'[1]Sheet1 (2)'!$D$72)))&lt;0,0,IF(D813='[1]Sheet1 (2)'!$C$69,'[1]Sheet1 (2)'!$D$69*('[1]Sheet1 (2)'!$D$72-rut_index)/'[1]Sheet1 (2)'!$D$72,IF([1]shee2!D814='[1]Sheet1 (2)'!$C$70,'[1]Sheet1 (2)'!$D$70*('[1]Sheet1 (2)'!$D$72-rut_index)/'[1]Sheet1 (2)'!$D$72,IF([1]shee2!D814='[1]Sheet1 (2)'!$C$71,'[1]Sheet1 (2)'!$D$71*('[1]Sheet1 (2)'!$D$72-rut_index)/'[1]Sheet1 (2)'!$D$72))))</f>
        <v>5</v>
      </c>
      <c r="AV813" s="157">
        <f>IF(IF(D813='[1]Sheet1 (2)'!$C$69,'[1]Sheet1 (2)'!$D$69*('[1]Sheet1 (2)'!$D$72-crack_s_index)/'[1]Sheet1 (2)'!$D$72,IF([1]shee2!D814='[1]Sheet1 (2)'!$C$70,'[1]Sheet1 (2)'!$D$70*('[1]Sheet1 (2)'!$D$72-crack_s_index)/'[1]Sheet1 (2)'!$D$72,IF([1]shee2!D814='[1]Sheet1 (2)'!$C$71,'[1]Sheet1 (2)'!$D$71*('[1]Sheet1 (2)'!$D$72-crack_s_index)/'[1]Sheet1 (2)'!$D$72)))&lt;0,0,IF(D813='[1]Sheet1 (2)'!$C$69,'[1]Sheet1 (2)'!$D$69*('[1]Sheet1 (2)'!$D$72-crack_s_index)/'[1]Sheet1 (2)'!$D$72,IF([1]shee2!D814='[1]Sheet1 (2)'!$C$70,'[1]Sheet1 (2)'!$D$70*('[1]Sheet1 (2)'!$D$72-crack_s_index)/'[1]Sheet1 (2)'!$D$72,IF([1]shee2!D814='[1]Sheet1 (2)'!$C$71,'[1]Sheet1 (2)'!$D$71*('[1]Sheet1 (2)'!$D$72-crack_s_index)/'[1]Sheet1 (2)'!$D$72))))</f>
        <v>0</v>
      </c>
      <c r="AW813" s="157">
        <f>IF(IF(D813='[1]Sheet1 (2)'!$C$69,'[1]Sheet1 (2)'!$D$69*('[1]Sheet1 (2)'!$D$72-crack_t_index)/'[1]Sheet1 (2)'!$D$72,IF([1]shee2!D814='[1]Sheet1 (2)'!$C$70,'[1]Sheet1 (2)'!$D$70*('[1]Sheet1 (2)'!$D$72-crack_t_index)/'[1]Sheet1 (2)'!$D$72,IF([1]shee2!D814='[1]Sheet1 (2)'!$C$71,'[1]Sheet1 (2)'!$D$71*('[1]Sheet1 (2)'!$D$72-crack_t_index)/'[1]Sheet1 (2)'!$D$72)))&lt;0,0,IF(D813='[1]Sheet1 (2)'!$C$69,'[1]Sheet1 (2)'!$D$69*('[1]Sheet1 (2)'!$D$72-crack_t_index)/'[1]Sheet1 (2)'!$D$72,IF([1]shee2!D814='[1]Sheet1 (2)'!$C$70,'[1]Sheet1 (2)'!$D$70*('[1]Sheet1 (2)'!$D$72-crack_t_index)/'[1]Sheet1 (2)'!$D$72,IF([1]shee2!D814='[1]Sheet1 (2)'!$C$71,'[1]Sheet1 (2)'!$D$71*('[1]Sheet1 (2)'!$D$72-crack_t_index)/'[1]Sheet1 (2)'!$D$72))))</f>
        <v>0.3125</v>
      </c>
      <c r="AX813" s="157">
        <f>IF(IF(D813='[1]Sheet1 (2)'!$C$69,'[1]Sheet1 (2)'!$D$69*('[1]Sheet1 (2)'!$D$72-rave_index)/'[1]Sheet1 (2)'!$D$72,IF([1]shee2!D814='[1]Sheet1 (2)'!$C$70,'[1]Sheet1 (2)'!$D$70*('[1]Sheet1 (2)'!$D$72-rave_index)/'[1]Sheet1 (2)'!$D$72,IF([1]shee2!D814='[1]Sheet1 (2)'!$C$71,'[1]Sheet1 (2)'!$D$71*('[1]Sheet1 (2)'!$D$72-rave_index)/'[1]Sheet1 (2)'!$D$72)))&lt;0,0,IF(D813='[1]Sheet1 (2)'!$C$69,'[1]Sheet1 (2)'!$D$69*('[1]Sheet1 (2)'!$D$72-rave_index)/'[1]Sheet1 (2)'!$D$72,IF([1]shee2!D814='[1]Sheet1 (2)'!$C$70,'[1]Sheet1 (2)'!$D$70*('[1]Sheet1 (2)'!$D$72-rave_index)/'[1]Sheet1 (2)'!$D$72,IF([1]shee2!D814='[1]Sheet1 (2)'!$C$71,'[1]Sheet1 (2)'!$D$71*('[1]Sheet1 (2)'!$D$72-rave_index)/'[1]Sheet1 (2)'!$D$72))))</f>
        <v>2.9166666666666665</v>
      </c>
      <c r="AY813" s="157">
        <f>IF(IF(D813='[1]Sheet1 (2)'!$C$69,'[1]Sheet1 (2)'!$D$69*('[1]Sheet1 (2)'!$D$72-rough_index)/'[1]Sheet1 (2)'!$D$72,IF([1]shee2!D814='[1]Sheet1 (2)'!$C$70,'[1]Sheet1 (2)'!$D$70*('[1]Sheet1 (2)'!$D$72-rough_index)/'[1]Sheet1 (2)'!$D$72,IF([1]shee2!D814='[1]Sheet1 (2)'!$C$71,'[1]Sheet1 (2)'!$D$71*('[1]Sheet1 (2)'!$D$72-rough_index)/'[1]Sheet1 (2)'!$D$72)))&lt;0,0,IF(D813='[1]Sheet1 (2)'!$C$69,'[1]Sheet1 (2)'!$D$69*('[1]Sheet1 (2)'!$D$72-rough_index)/'[1]Sheet1 (2)'!$D$72,IF([1]shee2!D814='[1]Sheet1 (2)'!$C$70,'[1]Sheet1 (2)'!$D$70*('[1]Sheet1 (2)'!$D$72-rough_index)/'[1]Sheet1 (2)'!$D$72,IF([1]shee2!D814='[1]Sheet1 (2)'!$C$71,'[1]Sheet1 (2)'!$D$71*('[1]Sheet1 (2)'!$D$72-rough_index)/'[1]Sheet1 (2)'!$D$72))))</f>
        <v>1.6666666666666667</v>
      </c>
      <c r="AZ813" s="179">
        <f>+(AU813*'[1]Sheet1 (2)'!$C$77)+(AV813*'[1]Sheet1 (2)'!$C$78)+(AW813*'[1]Sheet1 (2)'!$C$79)+(AX813*'[1]Sheet1 (2)'!$C$80)+(AY813*'[1]Sheet1 (2)'!$C$81)</f>
        <v>1.8041666666666667</v>
      </c>
      <c r="BA813" s="213" t="str">
        <f t="shared" si="25"/>
        <v>Poor</v>
      </c>
      <c r="BE813">
        <f>IF(D813='[1]Sheet1 (2)'!$C$61,'[1]Sheet1 (2)'!$D$61*(counts^2)+'[1]Sheet1 (2)'!$G$61*counts+'[1]Sheet1 (2)'!$J$61,IF(D813='[1]Sheet1 (2)'!$C$62,'[1]Sheet1 (2)'!$D$62*counts+'[1]Sheet1 (2)'!$G$62,IF(D813='[1]Sheet1 (2)'!$C$63,'[1]Sheet1 (2)'!$D$63*counts+'[1]Sheet1 (2)'!$G$63,IF(D813='[1]Sheet1 (2)'!$C$64,'[1]Sheet1 (2)'!$D$64*counts+'[1]Sheet1 (2)'!$G$64))))</f>
        <v>2.0984129299999998</v>
      </c>
    </row>
    <row r="814" spans="1:57" ht="12.75" customHeight="1">
      <c r="A814" s="176" t="s">
        <v>282</v>
      </c>
      <c r="B814" s="145" t="s">
        <v>76</v>
      </c>
      <c r="C814" s="170">
        <v>954</v>
      </c>
      <c r="D814" s="174" t="s">
        <v>77</v>
      </c>
      <c r="E814" s="171">
        <v>10</v>
      </c>
      <c r="F814" s="171">
        <v>2</v>
      </c>
      <c r="G814" s="171" t="s">
        <v>77</v>
      </c>
      <c r="H814" s="171">
        <v>1</v>
      </c>
      <c r="I814" s="171" t="s">
        <v>77</v>
      </c>
      <c r="J814" s="173" t="s">
        <v>80</v>
      </c>
      <c r="K814" s="173" t="s">
        <v>80</v>
      </c>
      <c r="L814" s="169">
        <f>VLOOKUP(CONCATENATE(J814,K814),'Sheet1 (2)'!$J$6:$K$26,2,FALSE)</f>
        <v>0</v>
      </c>
      <c r="M814" s="173" t="s">
        <v>79</v>
      </c>
      <c r="N814" s="173" t="s">
        <v>81</v>
      </c>
      <c r="O814" s="177">
        <f>VLOOKUP(CONCATENATE(M814,N814),'[1]Sheet1 (2)'!$L$6:$M$26,2,FALSE)</f>
        <v>100</v>
      </c>
      <c r="P814" s="173" t="s">
        <v>83</v>
      </c>
      <c r="Q814" s="173" t="s">
        <v>79</v>
      </c>
      <c r="R814" s="177">
        <f>VLOOKUP(CONCATENATE(P814,Q814),'[1]Sheet1 (2)'!$N$6:$O$26,2,FALSE)</f>
        <v>56.25</v>
      </c>
      <c r="S814" s="173" t="s">
        <v>78</v>
      </c>
      <c r="T814" s="173" t="s">
        <v>82</v>
      </c>
      <c r="U814" s="177">
        <f>VLOOKUP(CONCATENATE(S814,T814),'[1]Sheet1 (2)'!$P$6:$Q$26,2,FALSE)</f>
        <v>6.25</v>
      </c>
      <c r="V814" s="173" t="s">
        <v>79</v>
      </c>
      <c r="W814" s="173" t="s">
        <v>81</v>
      </c>
      <c r="X814" s="177">
        <f>VLOOKUP(CONCATENATE(V814,W814),'[1]Sheet1 (2)'!$R$6:$S$26,2,FALSE)</f>
        <v>100</v>
      </c>
      <c r="Y814" s="173" t="s">
        <v>80</v>
      </c>
      <c r="Z814" s="173" t="s">
        <v>80</v>
      </c>
      <c r="AA814" s="177">
        <f>VLOOKUP(CONCATENATE(Y814,Z814),'[1]Sheet1 (2)'!$T$6:$U$26,2,FALSE)</f>
        <v>0</v>
      </c>
      <c r="AB814" s="173" t="s">
        <v>80</v>
      </c>
      <c r="AC814" s="173" t="s">
        <v>80</v>
      </c>
      <c r="AD814" s="177">
        <f>VLOOKUP(CONCATENATE(AB814,AC814),'[1]Sheet1 (2)'!$X$6:$Y$26,2,FALSE)</f>
        <v>0</v>
      </c>
      <c r="AE814" s="173" t="s">
        <v>82</v>
      </c>
      <c r="AF814" s="173" t="s">
        <v>81</v>
      </c>
      <c r="AG814" s="177">
        <f>VLOOKUP(CONCATENATE(AE814,AF814),'[1]Sheet1 (2)'!$Z$6:$AA$26,2,FALSE)</f>
        <v>66</v>
      </c>
      <c r="AH814" s="172"/>
      <c r="AI814" s="178"/>
      <c r="AJ814" s="140"/>
      <c r="AK814" s="176" t="s">
        <v>282</v>
      </c>
      <c r="AL814" s="176" t="s">
        <v>76</v>
      </c>
      <c r="AM814" s="170">
        <f t="shared" si="24"/>
        <v>954</v>
      </c>
      <c r="AN814" s="147"/>
      <c r="AO814" s="155"/>
      <c r="AP814" s="156"/>
      <c r="AQ814" s="157">
        <v>3.3928741701050562</v>
      </c>
      <c r="AR814" s="158"/>
      <c r="AS814" s="145">
        <f>LOOKUP(rufmkm,'[1]Sheet1 (2)'!$V$62:$V$71,'[1]Sheet1 (2)'!$W$62:$W$71)</f>
        <v>40</v>
      </c>
      <c r="AT814" s="140"/>
      <c r="AU814" s="157">
        <f>IF(IF(D814='[1]Sheet1 (2)'!$C$69,'[1]Sheet1 (2)'!$D$69*('[1]Sheet1 (2)'!$D$72-rut_index)/'[1]Sheet1 (2)'!$D$72,IF([1]shee2!D815='[1]Sheet1 (2)'!$C$70,'[1]Sheet1 (2)'!$D$70*('[1]Sheet1 (2)'!$D$72-rut_index)/'[1]Sheet1 (2)'!$D$72,IF([1]shee2!D815='[1]Sheet1 (2)'!$C$71,'[1]Sheet1 (2)'!$D$71*('[1]Sheet1 (2)'!$D$72-rut_index)/'[1]Sheet1 (2)'!$D$72)))&lt;0,0,IF(D814='[1]Sheet1 (2)'!$C$69,'[1]Sheet1 (2)'!$D$69*('[1]Sheet1 (2)'!$D$72-rut_index)/'[1]Sheet1 (2)'!$D$72,IF([1]shee2!D815='[1]Sheet1 (2)'!$C$70,'[1]Sheet1 (2)'!$D$70*('[1]Sheet1 (2)'!$D$72-rut_index)/'[1]Sheet1 (2)'!$D$72,IF([1]shee2!D815='[1]Sheet1 (2)'!$C$71,'[1]Sheet1 (2)'!$D$71*('[1]Sheet1 (2)'!$D$72-rut_index)/'[1]Sheet1 (2)'!$D$72))))</f>
        <v>5</v>
      </c>
      <c r="AV814" s="157">
        <f>IF(IF(D814='[1]Sheet1 (2)'!$C$69,'[1]Sheet1 (2)'!$D$69*('[1]Sheet1 (2)'!$D$72-crack_s_index)/'[1]Sheet1 (2)'!$D$72,IF([1]shee2!D815='[1]Sheet1 (2)'!$C$70,'[1]Sheet1 (2)'!$D$70*('[1]Sheet1 (2)'!$D$72-crack_s_index)/'[1]Sheet1 (2)'!$D$72,IF([1]shee2!D815='[1]Sheet1 (2)'!$C$71,'[1]Sheet1 (2)'!$D$71*('[1]Sheet1 (2)'!$D$72-crack_s_index)/'[1]Sheet1 (2)'!$D$72)))&lt;0,0,IF(D814='[1]Sheet1 (2)'!$C$69,'[1]Sheet1 (2)'!$D$69*('[1]Sheet1 (2)'!$D$72-crack_s_index)/'[1]Sheet1 (2)'!$D$72,IF([1]shee2!D815='[1]Sheet1 (2)'!$C$70,'[1]Sheet1 (2)'!$D$70*('[1]Sheet1 (2)'!$D$72-crack_s_index)/'[1]Sheet1 (2)'!$D$72,IF([1]shee2!D815='[1]Sheet1 (2)'!$C$71,'[1]Sheet1 (2)'!$D$71*('[1]Sheet1 (2)'!$D$72-crack_s_index)/'[1]Sheet1 (2)'!$D$72))))</f>
        <v>0</v>
      </c>
      <c r="AW814" s="157">
        <f>IF(IF(D814='[1]Sheet1 (2)'!$C$69,'[1]Sheet1 (2)'!$D$69*('[1]Sheet1 (2)'!$D$72-crack_t_index)/'[1]Sheet1 (2)'!$D$72,IF([1]shee2!D815='[1]Sheet1 (2)'!$C$70,'[1]Sheet1 (2)'!$D$70*('[1]Sheet1 (2)'!$D$72-crack_t_index)/'[1]Sheet1 (2)'!$D$72,IF([1]shee2!D815='[1]Sheet1 (2)'!$C$71,'[1]Sheet1 (2)'!$D$71*('[1]Sheet1 (2)'!$D$72-crack_t_index)/'[1]Sheet1 (2)'!$D$72)))&lt;0,0,IF(D814='[1]Sheet1 (2)'!$C$69,'[1]Sheet1 (2)'!$D$69*('[1]Sheet1 (2)'!$D$72-crack_t_index)/'[1]Sheet1 (2)'!$D$72,IF([1]shee2!D815='[1]Sheet1 (2)'!$C$70,'[1]Sheet1 (2)'!$D$70*('[1]Sheet1 (2)'!$D$72-crack_t_index)/'[1]Sheet1 (2)'!$D$72,IF([1]shee2!D815='[1]Sheet1 (2)'!$C$71,'[1]Sheet1 (2)'!$D$71*('[1]Sheet1 (2)'!$D$72-crack_t_index)/'[1]Sheet1 (2)'!$D$72))))</f>
        <v>0.3125</v>
      </c>
      <c r="AX814" s="157">
        <f>IF(IF(D814='[1]Sheet1 (2)'!$C$69,'[1]Sheet1 (2)'!$D$69*('[1]Sheet1 (2)'!$D$72-rave_index)/'[1]Sheet1 (2)'!$D$72,IF([1]shee2!D815='[1]Sheet1 (2)'!$C$70,'[1]Sheet1 (2)'!$D$70*('[1]Sheet1 (2)'!$D$72-rave_index)/'[1]Sheet1 (2)'!$D$72,IF([1]shee2!D815='[1]Sheet1 (2)'!$C$71,'[1]Sheet1 (2)'!$D$71*('[1]Sheet1 (2)'!$D$72-rave_index)/'[1]Sheet1 (2)'!$D$72)))&lt;0,0,IF(D814='[1]Sheet1 (2)'!$C$69,'[1]Sheet1 (2)'!$D$69*('[1]Sheet1 (2)'!$D$72-rave_index)/'[1]Sheet1 (2)'!$D$72,IF([1]shee2!D815='[1]Sheet1 (2)'!$C$70,'[1]Sheet1 (2)'!$D$70*('[1]Sheet1 (2)'!$D$72-rave_index)/'[1]Sheet1 (2)'!$D$72,IF([1]shee2!D815='[1]Sheet1 (2)'!$C$71,'[1]Sheet1 (2)'!$D$71*('[1]Sheet1 (2)'!$D$72-rave_index)/'[1]Sheet1 (2)'!$D$72))))</f>
        <v>5</v>
      </c>
      <c r="AY814" s="157">
        <f>IF(IF(D814='[1]Sheet1 (2)'!$C$69,'[1]Sheet1 (2)'!$D$69*('[1]Sheet1 (2)'!$D$72-rough_index)/'[1]Sheet1 (2)'!$D$72,IF([1]shee2!D815='[1]Sheet1 (2)'!$C$70,'[1]Sheet1 (2)'!$D$70*('[1]Sheet1 (2)'!$D$72-rough_index)/'[1]Sheet1 (2)'!$D$72,IF([1]shee2!D815='[1]Sheet1 (2)'!$C$71,'[1]Sheet1 (2)'!$D$71*('[1]Sheet1 (2)'!$D$72-rough_index)/'[1]Sheet1 (2)'!$D$72)))&lt;0,0,IF(D814='[1]Sheet1 (2)'!$C$69,'[1]Sheet1 (2)'!$D$69*('[1]Sheet1 (2)'!$D$72-rough_index)/'[1]Sheet1 (2)'!$D$72,IF([1]shee2!D815='[1]Sheet1 (2)'!$C$70,'[1]Sheet1 (2)'!$D$70*('[1]Sheet1 (2)'!$D$72-rough_index)/'[1]Sheet1 (2)'!$D$72,IF([1]shee2!D815='[1]Sheet1 (2)'!$C$71,'[1]Sheet1 (2)'!$D$71*('[1]Sheet1 (2)'!$D$72-rough_index)/'[1]Sheet1 (2)'!$D$72))))</f>
        <v>1.6666666666666667</v>
      </c>
      <c r="AZ814" s="179">
        <f>+(AU814*'[1]Sheet1 (2)'!$C$77)+(AV814*'[1]Sheet1 (2)'!$C$78)+(AW814*'[1]Sheet1 (2)'!$C$79)+(AX814*'[1]Sheet1 (2)'!$C$80)+(AY814*'[1]Sheet1 (2)'!$C$81)</f>
        <v>2.0125000000000002</v>
      </c>
      <c r="BA814" s="213" t="str">
        <f t="shared" si="25"/>
        <v>Poor</v>
      </c>
      <c r="BE814">
        <f>IF(D814='[1]Sheet1 (2)'!$C$61,'[1]Sheet1 (2)'!$D$61*(counts^2)+'[1]Sheet1 (2)'!$G$61*counts+'[1]Sheet1 (2)'!$J$61,IF(D814='[1]Sheet1 (2)'!$C$62,'[1]Sheet1 (2)'!$D$62*counts+'[1]Sheet1 (2)'!$G$62,IF(D814='[1]Sheet1 (2)'!$C$63,'[1]Sheet1 (2)'!$D$63*counts+'[1]Sheet1 (2)'!$G$63,IF(D814='[1]Sheet1 (2)'!$C$64,'[1]Sheet1 (2)'!$D$64*counts+'[1]Sheet1 (2)'!$G$64))))</f>
        <v>2.0984129299999998</v>
      </c>
    </row>
    <row r="815" spans="1:57" ht="12.75" customHeight="1">
      <c r="A815" s="176" t="s">
        <v>282</v>
      </c>
      <c r="B815" s="145" t="s">
        <v>76</v>
      </c>
      <c r="C815" s="170">
        <v>955</v>
      </c>
      <c r="D815" s="174" t="s">
        <v>77</v>
      </c>
      <c r="E815" s="171">
        <v>10</v>
      </c>
      <c r="F815" s="171">
        <v>2</v>
      </c>
      <c r="G815" s="171" t="s">
        <v>77</v>
      </c>
      <c r="H815" s="171">
        <v>1</v>
      </c>
      <c r="I815" s="171" t="s">
        <v>77</v>
      </c>
      <c r="J815" s="173" t="s">
        <v>80</v>
      </c>
      <c r="K815" s="173" t="s">
        <v>80</v>
      </c>
      <c r="L815" s="169">
        <f>VLOOKUP(CONCATENATE(J815,K815),'Sheet1 (2)'!$J$6:$K$26,2,FALSE)</f>
        <v>0</v>
      </c>
      <c r="M815" s="173" t="s">
        <v>79</v>
      </c>
      <c r="N815" s="173" t="s">
        <v>81</v>
      </c>
      <c r="O815" s="177">
        <f>VLOOKUP(CONCATENATE(M815,N815),'[1]Sheet1 (2)'!$L$6:$M$26,2,FALSE)</f>
        <v>100</v>
      </c>
      <c r="P815" s="173" t="s">
        <v>83</v>
      </c>
      <c r="Q815" s="173" t="s">
        <v>79</v>
      </c>
      <c r="R815" s="177">
        <f>VLOOKUP(CONCATENATE(P815,Q815),'[1]Sheet1 (2)'!$N$6:$O$26,2,FALSE)</f>
        <v>56.25</v>
      </c>
      <c r="S815" s="173" t="s">
        <v>82</v>
      </c>
      <c r="T815" s="173" t="s">
        <v>82</v>
      </c>
      <c r="U815" s="177">
        <f>VLOOKUP(CONCATENATE(S815,T815),'[1]Sheet1 (2)'!$P$6:$Q$26,2,FALSE)</f>
        <v>12.5</v>
      </c>
      <c r="V815" s="173" t="s">
        <v>79</v>
      </c>
      <c r="W815" s="173" t="s">
        <v>81</v>
      </c>
      <c r="X815" s="177">
        <f>VLOOKUP(CONCATENATE(V815,W815),'[1]Sheet1 (2)'!$R$6:$S$26,2,FALSE)</f>
        <v>100</v>
      </c>
      <c r="Y815" s="173" t="s">
        <v>82</v>
      </c>
      <c r="Z815" s="173" t="s">
        <v>83</v>
      </c>
      <c r="AA815" s="177">
        <f>VLOOKUP(CONCATENATE(Y815,Z815),'[1]Sheet1 (2)'!$T$6:$U$26,2,FALSE)</f>
        <v>25</v>
      </c>
      <c r="AB815" s="173" t="s">
        <v>80</v>
      </c>
      <c r="AC815" s="173" t="s">
        <v>80</v>
      </c>
      <c r="AD815" s="177">
        <f>VLOOKUP(CONCATENATE(AB815,AC815),'[1]Sheet1 (2)'!$X$6:$Y$26,2,FALSE)</f>
        <v>0</v>
      </c>
      <c r="AE815" s="173" t="s">
        <v>82</v>
      </c>
      <c r="AF815" s="173" t="s">
        <v>81</v>
      </c>
      <c r="AG815" s="177">
        <f>VLOOKUP(CONCATENATE(AE815,AF815),'[1]Sheet1 (2)'!$Z$6:$AA$26,2,FALSE)</f>
        <v>66</v>
      </c>
      <c r="AH815" s="172"/>
      <c r="AI815" s="178"/>
      <c r="AJ815" s="140"/>
      <c r="AK815" s="176" t="s">
        <v>282</v>
      </c>
      <c r="AL815" s="176" t="s">
        <v>76</v>
      </c>
      <c r="AM815" s="170">
        <f t="shared" si="24"/>
        <v>955</v>
      </c>
      <c r="AN815" s="147"/>
      <c r="AO815" s="155"/>
      <c r="AP815" s="156"/>
      <c r="AQ815" s="157">
        <v>4.5222328184380274</v>
      </c>
      <c r="AR815" s="158"/>
      <c r="AS815" s="145">
        <f>LOOKUP(rufmkm,'[1]Sheet1 (2)'!$V$62:$V$71,'[1]Sheet1 (2)'!$W$62:$W$71)</f>
        <v>50</v>
      </c>
      <c r="AT815" s="140"/>
      <c r="AU815" s="157">
        <f>IF(IF(D815='[1]Sheet1 (2)'!$C$69,'[1]Sheet1 (2)'!$D$69*('[1]Sheet1 (2)'!$D$72-rut_index)/'[1]Sheet1 (2)'!$D$72,IF([1]shee2!D816='[1]Sheet1 (2)'!$C$70,'[1]Sheet1 (2)'!$D$70*('[1]Sheet1 (2)'!$D$72-rut_index)/'[1]Sheet1 (2)'!$D$72,IF([1]shee2!D816='[1]Sheet1 (2)'!$C$71,'[1]Sheet1 (2)'!$D$71*('[1]Sheet1 (2)'!$D$72-rut_index)/'[1]Sheet1 (2)'!$D$72)))&lt;0,0,IF(D815='[1]Sheet1 (2)'!$C$69,'[1]Sheet1 (2)'!$D$69*('[1]Sheet1 (2)'!$D$72-rut_index)/'[1]Sheet1 (2)'!$D$72,IF([1]shee2!D816='[1]Sheet1 (2)'!$C$70,'[1]Sheet1 (2)'!$D$70*('[1]Sheet1 (2)'!$D$72-rut_index)/'[1]Sheet1 (2)'!$D$72,IF([1]shee2!D816='[1]Sheet1 (2)'!$C$71,'[1]Sheet1 (2)'!$D$71*('[1]Sheet1 (2)'!$D$72-rut_index)/'[1]Sheet1 (2)'!$D$72))))</f>
        <v>5</v>
      </c>
      <c r="AV815" s="157">
        <f>IF(IF(D815='[1]Sheet1 (2)'!$C$69,'[1]Sheet1 (2)'!$D$69*('[1]Sheet1 (2)'!$D$72-crack_s_index)/'[1]Sheet1 (2)'!$D$72,IF([1]shee2!D816='[1]Sheet1 (2)'!$C$70,'[1]Sheet1 (2)'!$D$70*('[1]Sheet1 (2)'!$D$72-crack_s_index)/'[1]Sheet1 (2)'!$D$72,IF([1]shee2!D816='[1]Sheet1 (2)'!$C$71,'[1]Sheet1 (2)'!$D$71*('[1]Sheet1 (2)'!$D$72-crack_s_index)/'[1]Sheet1 (2)'!$D$72)))&lt;0,0,IF(D815='[1]Sheet1 (2)'!$C$69,'[1]Sheet1 (2)'!$D$69*('[1]Sheet1 (2)'!$D$72-crack_s_index)/'[1]Sheet1 (2)'!$D$72,IF([1]shee2!D816='[1]Sheet1 (2)'!$C$70,'[1]Sheet1 (2)'!$D$70*('[1]Sheet1 (2)'!$D$72-crack_s_index)/'[1]Sheet1 (2)'!$D$72,IF([1]shee2!D816='[1]Sheet1 (2)'!$C$71,'[1]Sheet1 (2)'!$D$71*('[1]Sheet1 (2)'!$D$72-crack_s_index)/'[1]Sheet1 (2)'!$D$72))))</f>
        <v>0</v>
      </c>
      <c r="AW815" s="157">
        <f>IF(IF(D815='[1]Sheet1 (2)'!$C$69,'[1]Sheet1 (2)'!$D$69*('[1]Sheet1 (2)'!$D$72-crack_t_index)/'[1]Sheet1 (2)'!$D$72,IF([1]shee2!D816='[1]Sheet1 (2)'!$C$70,'[1]Sheet1 (2)'!$D$70*('[1]Sheet1 (2)'!$D$72-crack_t_index)/'[1]Sheet1 (2)'!$D$72,IF([1]shee2!D816='[1]Sheet1 (2)'!$C$71,'[1]Sheet1 (2)'!$D$71*('[1]Sheet1 (2)'!$D$72-crack_t_index)/'[1]Sheet1 (2)'!$D$72)))&lt;0,0,IF(D815='[1]Sheet1 (2)'!$C$69,'[1]Sheet1 (2)'!$D$69*('[1]Sheet1 (2)'!$D$72-crack_t_index)/'[1]Sheet1 (2)'!$D$72,IF([1]shee2!D816='[1]Sheet1 (2)'!$C$70,'[1]Sheet1 (2)'!$D$70*('[1]Sheet1 (2)'!$D$72-crack_t_index)/'[1]Sheet1 (2)'!$D$72,IF([1]shee2!D816='[1]Sheet1 (2)'!$C$71,'[1]Sheet1 (2)'!$D$71*('[1]Sheet1 (2)'!$D$72-crack_t_index)/'[1]Sheet1 (2)'!$D$72))))</f>
        <v>0.3125</v>
      </c>
      <c r="AX815" s="157">
        <f>IF(IF(D815='[1]Sheet1 (2)'!$C$69,'[1]Sheet1 (2)'!$D$69*('[1]Sheet1 (2)'!$D$72-rave_index)/'[1]Sheet1 (2)'!$D$72,IF([1]shee2!D816='[1]Sheet1 (2)'!$C$70,'[1]Sheet1 (2)'!$D$70*('[1]Sheet1 (2)'!$D$72-rave_index)/'[1]Sheet1 (2)'!$D$72,IF([1]shee2!D816='[1]Sheet1 (2)'!$C$71,'[1]Sheet1 (2)'!$D$71*('[1]Sheet1 (2)'!$D$72-rave_index)/'[1]Sheet1 (2)'!$D$72)))&lt;0,0,IF(D815='[1]Sheet1 (2)'!$C$69,'[1]Sheet1 (2)'!$D$69*('[1]Sheet1 (2)'!$D$72-rave_index)/'[1]Sheet1 (2)'!$D$72,IF([1]shee2!D816='[1]Sheet1 (2)'!$C$70,'[1]Sheet1 (2)'!$D$70*('[1]Sheet1 (2)'!$D$72-rave_index)/'[1]Sheet1 (2)'!$D$72,IF([1]shee2!D816='[1]Sheet1 (2)'!$C$71,'[1]Sheet1 (2)'!$D$71*('[1]Sheet1 (2)'!$D$72-rave_index)/'[1]Sheet1 (2)'!$D$72))))</f>
        <v>2.9166666666666665</v>
      </c>
      <c r="AY815" s="157">
        <f>IF(IF(D815='[1]Sheet1 (2)'!$C$69,'[1]Sheet1 (2)'!$D$69*('[1]Sheet1 (2)'!$D$72-rough_index)/'[1]Sheet1 (2)'!$D$72,IF([1]shee2!D816='[1]Sheet1 (2)'!$C$70,'[1]Sheet1 (2)'!$D$70*('[1]Sheet1 (2)'!$D$72-rough_index)/'[1]Sheet1 (2)'!$D$72,IF([1]shee2!D816='[1]Sheet1 (2)'!$C$71,'[1]Sheet1 (2)'!$D$71*('[1]Sheet1 (2)'!$D$72-rough_index)/'[1]Sheet1 (2)'!$D$72)))&lt;0,0,IF(D815='[1]Sheet1 (2)'!$C$69,'[1]Sheet1 (2)'!$D$69*('[1]Sheet1 (2)'!$D$72-rough_index)/'[1]Sheet1 (2)'!$D$72,IF([1]shee2!D816='[1]Sheet1 (2)'!$C$70,'[1]Sheet1 (2)'!$D$70*('[1]Sheet1 (2)'!$D$72-rough_index)/'[1]Sheet1 (2)'!$D$72,IF([1]shee2!D816='[1]Sheet1 (2)'!$C$71,'[1]Sheet1 (2)'!$D$71*('[1]Sheet1 (2)'!$D$72-rough_index)/'[1]Sheet1 (2)'!$D$72))))</f>
        <v>0.83333333333333337</v>
      </c>
      <c r="AZ815" s="179">
        <f>+(AU815*'[1]Sheet1 (2)'!$C$77)+(AV815*'[1]Sheet1 (2)'!$C$78)+(AW815*'[1]Sheet1 (2)'!$C$79)+(AX815*'[1]Sheet1 (2)'!$C$80)+(AY815*'[1]Sheet1 (2)'!$C$81)</f>
        <v>1.5541666666666667</v>
      </c>
      <c r="BA815" s="213" t="str">
        <f t="shared" si="25"/>
        <v>Poor</v>
      </c>
      <c r="BE815">
        <f>IF(D815='[1]Sheet1 (2)'!$C$61,'[1]Sheet1 (2)'!$D$61*(counts^2)+'[1]Sheet1 (2)'!$G$61*counts+'[1]Sheet1 (2)'!$J$61,IF(D815='[1]Sheet1 (2)'!$C$62,'[1]Sheet1 (2)'!$D$62*counts+'[1]Sheet1 (2)'!$G$62,IF(D815='[1]Sheet1 (2)'!$C$63,'[1]Sheet1 (2)'!$D$63*counts+'[1]Sheet1 (2)'!$G$63,IF(D815='[1]Sheet1 (2)'!$C$64,'[1]Sheet1 (2)'!$D$64*counts+'[1]Sheet1 (2)'!$G$64))))</f>
        <v>2.0984129299999998</v>
      </c>
    </row>
    <row r="816" spans="1:57" ht="12.75" customHeight="1">
      <c r="A816" s="176" t="s">
        <v>282</v>
      </c>
      <c r="B816" s="145" t="s">
        <v>76</v>
      </c>
      <c r="C816" s="170">
        <v>956</v>
      </c>
      <c r="D816" s="174" t="s">
        <v>77</v>
      </c>
      <c r="E816" s="171">
        <v>10</v>
      </c>
      <c r="F816" s="171">
        <v>2</v>
      </c>
      <c r="G816" s="171" t="s">
        <v>77</v>
      </c>
      <c r="H816" s="171">
        <v>1</v>
      </c>
      <c r="I816" s="171" t="s">
        <v>77</v>
      </c>
      <c r="J816" s="173" t="s">
        <v>80</v>
      </c>
      <c r="K816" s="173" t="s">
        <v>80</v>
      </c>
      <c r="L816" s="169">
        <f>VLOOKUP(CONCATENATE(J816,K816),'Sheet1 (2)'!$J$6:$K$26,2,FALSE)</f>
        <v>0</v>
      </c>
      <c r="M816" s="173" t="s">
        <v>79</v>
      </c>
      <c r="N816" s="173" t="s">
        <v>81</v>
      </c>
      <c r="O816" s="177">
        <f>VLOOKUP(CONCATENATE(M816,N816),'[1]Sheet1 (2)'!$L$6:$M$26,2,FALSE)</f>
        <v>100</v>
      </c>
      <c r="P816" s="173" t="s">
        <v>83</v>
      </c>
      <c r="Q816" s="173" t="s">
        <v>79</v>
      </c>
      <c r="R816" s="177">
        <f>VLOOKUP(CONCATENATE(P816,Q816),'[1]Sheet1 (2)'!$N$6:$O$26,2,FALSE)</f>
        <v>56.25</v>
      </c>
      <c r="S816" s="173" t="s">
        <v>80</v>
      </c>
      <c r="T816" s="173" t="s">
        <v>80</v>
      </c>
      <c r="U816" s="177">
        <f>VLOOKUP(CONCATENATE(S816,T816),'[1]Sheet1 (2)'!$P$6:$Q$26,2,FALSE)</f>
        <v>0</v>
      </c>
      <c r="V816" s="173" t="s">
        <v>79</v>
      </c>
      <c r="W816" s="173" t="s">
        <v>81</v>
      </c>
      <c r="X816" s="177">
        <f>VLOOKUP(CONCATENATE(V816,W816),'[1]Sheet1 (2)'!$R$6:$S$26,2,FALSE)</f>
        <v>100</v>
      </c>
      <c r="Y816" s="173" t="s">
        <v>82</v>
      </c>
      <c r="Z816" s="173" t="s">
        <v>83</v>
      </c>
      <c r="AA816" s="177">
        <f>VLOOKUP(CONCATENATE(Y816,Z816),'[1]Sheet1 (2)'!$T$6:$U$26,2,FALSE)</f>
        <v>25</v>
      </c>
      <c r="AB816" s="173" t="s">
        <v>80</v>
      </c>
      <c r="AC816" s="173" t="s">
        <v>80</v>
      </c>
      <c r="AD816" s="177">
        <f>VLOOKUP(CONCATENATE(AB816,AC816),'[1]Sheet1 (2)'!$X$6:$Y$26,2,FALSE)</f>
        <v>0</v>
      </c>
      <c r="AE816" s="173" t="s">
        <v>82</v>
      </c>
      <c r="AF816" s="173" t="s">
        <v>81</v>
      </c>
      <c r="AG816" s="177">
        <f>VLOOKUP(CONCATENATE(AE816,AF816),'[1]Sheet1 (2)'!$Z$6:$AA$26,2,FALSE)</f>
        <v>66</v>
      </c>
      <c r="AH816" s="172"/>
      <c r="AI816" s="178"/>
      <c r="AJ816" s="140"/>
      <c r="AK816" s="176" t="s">
        <v>282</v>
      </c>
      <c r="AL816" s="176" t="s">
        <v>76</v>
      </c>
      <c r="AM816" s="170">
        <f t="shared" si="24"/>
        <v>956</v>
      </c>
      <c r="AN816" s="147"/>
      <c r="AO816" s="155"/>
      <c r="AP816" s="156"/>
      <c r="AQ816" s="157">
        <v>4.2366709636782263</v>
      </c>
      <c r="AR816" s="158"/>
      <c r="AS816" s="145">
        <f>LOOKUP(rufmkm,'[1]Sheet1 (2)'!$V$62:$V$71,'[1]Sheet1 (2)'!$W$62:$W$71)</f>
        <v>50</v>
      </c>
      <c r="AT816" s="140"/>
      <c r="AU816" s="157">
        <f>IF(IF(D816='[1]Sheet1 (2)'!$C$69,'[1]Sheet1 (2)'!$D$69*('[1]Sheet1 (2)'!$D$72-rut_index)/'[1]Sheet1 (2)'!$D$72,IF([1]shee2!D817='[1]Sheet1 (2)'!$C$70,'[1]Sheet1 (2)'!$D$70*('[1]Sheet1 (2)'!$D$72-rut_index)/'[1]Sheet1 (2)'!$D$72,IF([1]shee2!D817='[1]Sheet1 (2)'!$C$71,'[1]Sheet1 (2)'!$D$71*('[1]Sheet1 (2)'!$D$72-rut_index)/'[1]Sheet1 (2)'!$D$72)))&lt;0,0,IF(D816='[1]Sheet1 (2)'!$C$69,'[1]Sheet1 (2)'!$D$69*('[1]Sheet1 (2)'!$D$72-rut_index)/'[1]Sheet1 (2)'!$D$72,IF([1]shee2!D817='[1]Sheet1 (2)'!$C$70,'[1]Sheet1 (2)'!$D$70*('[1]Sheet1 (2)'!$D$72-rut_index)/'[1]Sheet1 (2)'!$D$72,IF([1]shee2!D817='[1]Sheet1 (2)'!$C$71,'[1]Sheet1 (2)'!$D$71*('[1]Sheet1 (2)'!$D$72-rut_index)/'[1]Sheet1 (2)'!$D$72))))</f>
        <v>5</v>
      </c>
      <c r="AV816" s="157">
        <f>IF(IF(D816='[1]Sheet1 (2)'!$C$69,'[1]Sheet1 (2)'!$D$69*('[1]Sheet1 (2)'!$D$72-crack_s_index)/'[1]Sheet1 (2)'!$D$72,IF([1]shee2!D817='[1]Sheet1 (2)'!$C$70,'[1]Sheet1 (2)'!$D$70*('[1]Sheet1 (2)'!$D$72-crack_s_index)/'[1]Sheet1 (2)'!$D$72,IF([1]shee2!D817='[1]Sheet1 (2)'!$C$71,'[1]Sheet1 (2)'!$D$71*('[1]Sheet1 (2)'!$D$72-crack_s_index)/'[1]Sheet1 (2)'!$D$72)))&lt;0,0,IF(D816='[1]Sheet1 (2)'!$C$69,'[1]Sheet1 (2)'!$D$69*('[1]Sheet1 (2)'!$D$72-crack_s_index)/'[1]Sheet1 (2)'!$D$72,IF([1]shee2!D817='[1]Sheet1 (2)'!$C$70,'[1]Sheet1 (2)'!$D$70*('[1]Sheet1 (2)'!$D$72-crack_s_index)/'[1]Sheet1 (2)'!$D$72,IF([1]shee2!D817='[1]Sheet1 (2)'!$C$71,'[1]Sheet1 (2)'!$D$71*('[1]Sheet1 (2)'!$D$72-crack_s_index)/'[1]Sheet1 (2)'!$D$72))))</f>
        <v>0</v>
      </c>
      <c r="AW816" s="157">
        <f>IF(IF(D816='[1]Sheet1 (2)'!$C$69,'[1]Sheet1 (2)'!$D$69*('[1]Sheet1 (2)'!$D$72-crack_t_index)/'[1]Sheet1 (2)'!$D$72,IF([1]shee2!D817='[1]Sheet1 (2)'!$C$70,'[1]Sheet1 (2)'!$D$70*('[1]Sheet1 (2)'!$D$72-crack_t_index)/'[1]Sheet1 (2)'!$D$72,IF([1]shee2!D817='[1]Sheet1 (2)'!$C$71,'[1]Sheet1 (2)'!$D$71*('[1]Sheet1 (2)'!$D$72-crack_t_index)/'[1]Sheet1 (2)'!$D$72)))&lt;0,0,IF(D816='[1]Sheet1 (2)'!$C$69,'[1]Sheet1 (2)'!$D$69*('[1]Sheet1 (2)'!$D$72-crack_t_index)/'[1]Sheet1 (2)'!$D$72,IF([1]shee2!D817='[1]Sheet1 (2)'!$C$70,'[1]Sheet1 (2)'!$D$70*('[1]Sheet1 (2)'!$D$72-crack_t_index)/'[1]Sheet1 (2)'!$D$72,IF([1]shee2!D817='[1]Sheet1 (2)'!$C$71,'[1]Sheet1 (2)'!$D$71*('[1]Sheet1 (2)'!$D$72-crack_t_index)/'[1]Sheet1 (2)'!$D$72))))</f>
        <v>0.3125</v>
      </c>
      <c r="AX816" s="157">
        <f>IF(IF(D816='[1]Sheet1 (2)'!$C$69,'[1]Sheet1 (2)'!$D$69*('[1]Sheet1 (2)'!$D$72-rave_index)/'[1]Sheet1 (2)'!$D$72,IF([1]shee2!D817='[1]Sheet1 (2)'!$C$70,'[1]Sheet1 (2)'!$D$70*('[1]Sheet1 (2)'!$D$72-rave_index)/'[1]Sheet1 (2)'!$D$72,IF([1]shee2!D817='[1]Sheet1 (2)'!$C$71,'[1]Sheet1 (2)'!$D$71*('[1]Sheet1 (2)'!$D$72-rave_index)/'[1]Sheet1 (2)'!$D$72)))&lt;0,0,IF(D816='[1]Sheet1 (2)'!$C$69,'[1]Sheet1 (2)'!$D$69*('[1]Sheet1 (2)'!$D$72-rave_index)/'[1]Sheet1 (2)'!$D$72,IF([1]shee2!D817='[1]Sheet1 (2)'!$C$70,'[1]Sheet1 (2)'!$D$70*('[1]Sheet1 (2)'!$D$72-rave_index)/'[1]Sheet1 (2)'!$D$72,IF([1]shee2!D817='[1]Sheet1 (2)'!$C$71,'[1]Sheet1 (2)'!$D$71*('[1]Sheet1 (2)'!$D$72-rave_index)/'[1]Sheet1 (2)'!$D$72))))</f>
        <v>2.9166666666666665</v>
      </c>
      <c r="AY816" s="157">
        <f>IF(IF(D816='[1]Sheet1 (2)'!$C$69,'[1]Sheet1 (2)'!$D$69*('[1]Sheet1 (2)'!$D$72-rough_index)/'[1]Sheet1 (2)'!$D$72,IF([1]shee2!D817='[1]Sheet1 (2)'!$C$70,'[1]Sheet1 (2)'!$D$70*('[1]Sheet1 (2)'!$D$72-rough_index)/'[1]Sheet1 (2)'!$D$72,IF([1]shee2!D817='[1]Sheet1 (2)'!$C$71,'[1]Sheet1 (2)'!$D$71*('[1]Sheet1 (2)'!$D$72-rough_index)/'[1]Sheet1 (2)'!$D$72)))&lt;0,0,IF(D816='[1]Sheet1 (2)'!$C$69,'[1]Sheet1 (2)'!$D$69*('[1]Sheet1 (2)'!$D$72-rough_index)/'[1]Sheet1 (2)'!$D$72,IF([1]shee2!D817='[1]Sheet1 (2)'!$C$70,'[1]Sheet1 (2)'!$D$70*('[1]Sheet1 (2)'!$D$72-rough_index)/'[1]Sheet1 (2)'!$D$72,IF([1]shee2!D817='[1]Sheet1 (2)'!$C$71,'[1]Sheet1 (2)'!$D$71*('[1]Sheet1 (2)'!$D$72-rough_index)/'[1]Sheet1 (2)'!$D$72))))</f>
        <v>0.83333333333333337</v>
      </c>
      <c r="AZ816" s="179">
        <f>+(AU816*'[1]Sheet1 (2)'!$C$77)+(AV816*'[1]Sheet1 (2)'!$C$78)+(AW816*'[1]Sheet1 (2)'!$C$79)+(AX816*'[1]Sheet1 (2)'!$C$80)+(AY816*'[1]Sheet1 (2)'!$C$81)</f>
        <v>1.5541666666666667</v>
      </c>
      <c r="BA816" s="213" t="str">
        <f t="shared" si="25"/>
        <v>Poor</v>
      </c>
      <c r="BE816">
        <f>IF(D816='[1]Sheet1 (2)'!$C$61,'[1]Sheet1 (2)'!$D$61*(counts^2)+'[1]Sheet1 (2)'!$G$61*counts+'[1]Sheet1 (2)'!$J$61,IF(D816='[1]Sheet1 (2)'!$C$62,'[1]Sheet1 (2)'!$D$62*counts+'[1]Sheet1 (2)'!$G$62,IF(D816='[1]Sheet1 (2)'!$C$63,'[1]Sheet1 (2)'!$D$63*counts+'[1]Sheet1 (2)'!$G$63,IF(D816='[1]Sheet1 (2)'!$C$64,'[1]Sheet1 (2)'!$D$64*counts+'[1]Sheet1 (2)'!$G$64))))</f>
        <v>2.0984129299999998</v>
      </c>
    </row>
    <row r="817" spans="1:57" ht="12.75" customHeight="1">
      <c r="A817" s="176" t="s">
        <v>282</v>
      </c>
      <c r="B817" s="145" t="s">
        <v>76</v>
      </c>
      <c r="C817" s="170">
        <v>957</v>
      </c>
      <c r="D817" s="174" t="s">
        <v>77</v>
      </c>
      <c r="E817" s="171">
        <v>10</v>
      </c>
      <c r="F817" s="171">
        <v>2</v>
      </c>
      <c r="G817" s="171" t="s">
        <v>77</v>
      </c>
      <c r="H817" s="171">
        <v>1</v>
      </c>
      <c r="I817" s="171" t="s">
        <v>77</v>
      </c>
      <c r="J817" s="173" t="s">
        <v>82</v>
      </c>
      <c r="K817" s="173" t="s">
        <v>82</v>
      </c>
      <c r="L817" s="169">
        <f>VLOOKUP(CONCATENATE(J817,K817),'Sheet1 (2)'!$J$6:$K$26,2,FALSE)</f>
        <v>12.5</v>
      </c>
      <c r="M817" s="173" t="s">
        <v>79</v>
      </c>
      <c r="N817" s="173" t="s">
        <v>81</v>
      </c>
      <c r="O817" s="177">
        <f>VLOOKUP(CONCATENATE(M817,N817),'[1]Sheet1 (2)'!$L$6:$M$26,2,FALSE)</f>
        <v>100</v>
      </c>
      <c r="P817" s="173" t="s">
        <v>83</v>
      </c>
      <c r="Q817" s="173" t="s">
        <v>79</v>
      </c>
      <c r="R817" s="177">
        <f>VLOOKUP(CONCATENATE(P817,Q817),'[1]Sheet1 (2)'!$N$6:$O$26,2,FALSE)</f>
        <v>56.25</v>
      </c>
      <c r="S817" s="173" t="s">
        <v>80</v>
      </c>
      <c r="T817" s="173" t="s">
        <v>80</v>
      </c>
      <c r="U817" s="177">
        <f>VLOOKUP(CONCATENATE(S817,T817),'[1]Sheet1 (2)'!$P$6:$Q$26,2,FALSE)</f>
        <v>0</v>
      </c>
      <c r="V817" s="173" t="s">
        <v>80</v>
      </c>
      <c r="W817" s="173" t="s">
        <v>80</v>
      </c>
      <c r="X817" s="177">
        <f>VLOOKUP(CONCATENATE(V817,W817),'[1]Sheet1 (2)'!$R$6:$S$26,2,FALSE)</f>
        <v>0</v>
      </c>
      <c r="Y817" s="173" t="s">
        <v>80</v>
      </c>
      <c r="Z817" s="173" t="s">
        <v>80</v>
      </c>
      <c r="AA817" s="177">
        <f>VLOOKUP(CONCATENATE(Y817,Z817),'[1]Sheet1 (2)'!$T$6:$U$26,2,FALSE)</f>
        <v>0</v>
      </c>
      <c r="AB817" s="173" t="s">
        <v>80</v>
      </c>
      <c r="AC817" s="173" t="s">
        <v>80</v>
      </c>
      <c r="AD817" s="177">
        <f>VLOOKUP(CONCATENATE(AB817,AC817),'[1]Sheet1 (2)'!$X$6:$Y$26,2,FALSE)</f>
        <v>0</v>
      </c>
      <c r="AE817" s="173" t="s">
        <v>82</v>
      </c>
      <c r="AF817" s="173" t="s">
        <v>81</v>
      </c>
      <c r="AG817" s="177">
        <f>VLOOKUP(CONCATENATE(AE817,AF817),'[1]Sheet1 (2)'!$Z$6:$AA$26,2,FALSE)</f>
        <v>66</v>
      </c>
      <c r="AH817" s="172"/>
      <c r="AI817" s="178"/>
      <c r="AJ817" s="140"/>
      <c r="AK817" s="176" t="s">
        <v>282</v>
      </c>
      <c r="AL817" s="176" t="s">
        <v>76</v>
      </c>
      <c r="AM817" s="170">
        <f t="shared" si="24"/>
        <v>957</v>
      </c>
      <c r="AN817" s="147"/>
      <c r="AO817" s="155" t="s">
        <v>460</v>
      </c>
      <c r="AP817" s="156"/>
      <c r="AQ817" s="157">
        <v>4.184082307871849</v>
      </c>
      <c r="AR817" s="158"/>
      <c r="AS817" s="145">
        <f>LOOKUP(rufmkm,'[1]Sheet1 (2)'!$V$62:$V$71,'[1]Sheet1 (2)'!$W$62:$W$71)</f>
        <v>50</v>
      </c>
      <c r="AT817" s="140"/>
      <c r="AU817" s="157">
        <f>IF(IF(D817='[1]Sheet1 (2)'!$C$69,'[1]Sheet1 (2)'!$D$69*('[1]Sheet1 (2)'!$D$72-rut_index)/'[1]Sheet1 (2)'!$D$72,IF([1]shee2!D818='[1]Sheet1 (2)'!$C$70,'[1]Sheet1 (2)'!$D$70*('[1]Sheet1 (2)'!$D$72-rut_index)/'[1]Sheet1 (2)'!$D$72,IF([1]shee2!D818='[1]Sheet1 (2)'!$C$71,'[1]Sheet1 (2)'!$D$71*('[1]Sheet1 (2)'!$D$72-rut_index)/'[1]Sheet1 (2)'!$D$72)))&lt;0,0,IF(D817='[1]Sheet1 (2)'!$C$69,'[1]Sheet1 (2)'!$D$69*('[1]Sheet1 (2)'!$D$72-rut_index)/'[1]Sheet1 (2)'!$D$72,IF([1]shee2!D818='[1]Sheet1 (2)'!$C$70,'[1]Sheet1 (2)'!$D$70*('[1]Sheet1 (2)'!$D$72-rut_index)/'[1]Sheet1 (2)'!$D$72,IF([1]shee2!D818='[1]Sheet1 (2)'!$C$71,'[1]Sheet1 (2)'!$D$71*('[1]Sheet1 (2)'!$D$72-rut_index)/'[1]Sheet1 (2)'!$D$72))))</f>
        <v>3.9583333333333335</v>
      </c>
      <c r="AV817" s="157">
        <f>IF(IF(D817='[1]Sheet1 (2)'!$C$69,'[1]Sheet1 (2)'!$D$69*('[1]Sheet1 (2)'!$D$72-crack_s_index)/'[1]Sheet1 (2)'!$D$72,IF([1]shee2!D818='[1]Sheet1 (2)'!$C$70,'[1]Sheet1 (2)'!$D$70*('[1]Sheet1 (2)'!$D$72-crack_s_index)/'[1]Sheet1 (2)'!$D$72,IF([1]shee2!D818='[1]Sheet1 (2)'!$C$71,'[1]Sheet1 (2)'!$D$71*('[1]Sheet1 (2)'!$D$72-crack_s_index)/'[1]Sheet1 (2)'!$D$72)))&lt;0,0,IF(D817='[1]Sheet1 (2)'!$C$69,'[1]Sheet1 (2)'!$D$69*('[1]Sheet1 (2)'!$D$72-crack_s_index)/'[1]Sheet1 (2)'!$D$72,IF([1]shee2!D818='[1]Sheet1 (2)'!$C$70,'[1]Sheet1 (2)'!$D$70*('[1]Sheet1 (2)'!$D$72-crack_s_index)/'[1]Sheet1 (2)'!$D$72,IF([1]shee2!D818='[1]Sheet1 (2)'!$C$71,'[1]Sheet1 (2)'!$D$71*('[1]Sheet1 (2)'!$D$72-crack_s_index)/'[1]Sheet1 (2)'!$D$72))))</f>
        <v>0</v>
      </c>
      <c r="AW817" s="157">
        <f>IF(IF(D817='[1]Sheet1 (2)'!$C$69,'[1]Sheet1 (2)'!$D$69*('[1]Sheet1 (2)'!$D$72-crack_t_index)/'[1]Sheet1 (2)'!$D$72,IF([1]shee2!D818='[1]Sheet1 (2)'!$C$70,'[1]Sheet1 (2)'!$D$70*('[1]Sheet1 (2)'!$D$72-crack_t_index)/'[1]Sheet1 (2)'!$D$72,IF([1]shee2!D818='[1]Sheet1 (2)'!$C$71,'[1]Sheet1 (2)'!$D$71*('[1]Sheet1 (2)'!$D$72-crack_t_index)/'[1]Sheet1 (2)'!$D$72)))&lt;0,0,IF(D817='[1]Sheet1 (2)'!$C$69,'[1]Sheet1 (2)'!$D$69*('[1]Sheet1 (2)'!$D$72-crack_t_index)/'[1]Sheet1 (2)'!$D$72,IF([1]shee2!D818='[1]Sheet1 (2)'!$C$70,'[1]Sheet1 (2)'!$D$70*('[1]Sheet1 (2)'!$D$72-crack_t_index)/'[1]Sheet1 (2)'!$D$72,IF([1]shee2!D818='[1]Sheet1 (2)'!$C$71,'[1]Sheet1 (2)'!$D$71*('[1]Sheet1 (2)'!$D$72-crack_t_index)/'[1]Sheet1 (2)'!$D$72))))</f>
        <v>0.3125</v>
      </c>
      <c r="AX817" s="157">
        <f>IF(IF(D817='[1]Sheet1 (2)'!$C$69,'[1]Sheet1 (2)'!$D$69*('[1]Sheet1 (2)'!$D$72-rave_index)/'[1]Sheet1 (2)'!$D$72,IF([1]shee2!D818='[1]Sheet1 (2)'!$C$70,'[1]Sheet1 (2)'!$D$70*('[1]Sheet1 (2)'!$D$72-rave_index)/'[1]Sheet1 (2)'!$D$72,IF([1]shee2!D818='[1]Sheet1 (2)'!$C$71,'[1]Sheet1 (2)'!$D$71*('[1]Sheet1 (2)'!$D$72-rave_index)/'[1]Sheet1 (2)'!$D$72)))&lt;0,0,IF(D817='[1]Sheet1 (2)'!$C$69,'[1]Sheet1 (2)'!$D$69*('[1]Sheet1 (2)'!$D$72-rave_index)/'[1]Sheet1 (2)'!$D$72,IF([1]shee2!D818='[1]Sheet1 (2)'!$C$70,'[1]Sheet1 (2)'!$D$70*('[1]Sheet1 (2)'!$D$72-rave_index)/'[1]Sheet1 (2)'!$D$72,IF([1]shee2!D818='[1]Sheet1 (2)'!$C$71,'[1]Sheet1 (2)'!$D$71*('[1]Sheet1 (2)'!$D$72-rave_index)/'[1]Sheet1 (2)'!$D$72))))</f>
        <v>5</v>
      </c>
      <c r="AY817" s="157">
        <f>IF(IF(D817='[1]Sheet1 (2)'!$C$69,'[1]Sheet1 (2)'!$D$69*('[1]Sheet1 (2)'!$D$72-rough_index)/'[1]Sheet1 (2)'!$D$72,IF([1]shee2!D818='[1]Sheet1 (2)'!$C$70,'[1]Sheet1 (2)'!$D$70*('[1]Sheet1 (2)'!$D$72-rough_index)/'[1]Sheet1 (2)'!$D$72,IF([1]shee2!D818='[1]Sheet1 (2)'!$C$71,'[1]Sheet1 (2)'!$D$71*('[1]Sheet1 (2)'!$D$72-rough_index)/'[1]Sheet1 (2)'!$D$72)))&lt;0,0,IF(D817='[1]Sheet1 (2)'!$C$69,'[1]Sheet1 (2)'!$D$69*('[1]Sheet1 (2)'!$D$72-rough_index)/'[1]Sheet1 (2)'!$D$72,IF([1]shee2!D818='[1]Sheet1 (2)'!$C$70,'[1]Sheet1 (2)'!$D$70*('[1]Sheet1 (2)'!$D$72-rough_index)/'[1]Sheet1 (2)'!$D$72,IF([1]shee2!D818='[1]Sheet1 (2)'!$C$71,'[1]Sheet1 (2)'!$D$71*('[1]Sheet1 (2)'!$D$72-rough_index)/'[1]Sheet1 (2)'!$D$72))))</f>
        <v>0.83333333333333337</v>
      </c>
      <c r="AZ817" s="179">
        <f>+(AU817*'[1]Sheet1 (2)'!$C$77)+(AV817*'[1]Sheet1 (2)'!$C$78)+(AW817*'[1]Sheet1 (2)'!$C$79)+(AX817*'[1]Sheet1 (2)'!$C$80)+(AY817*'[1]Sheet1 (2)'!$C$81)</f>
        <v>1.5541666666666667</v>
      </c>
      <c r="BA817" s="213" t="str">
        <f t="shared" si="25"/>
        <v>Poor</v>
      </c>
      <c r="BE817">
        <f>IF(D817='[1]Sheet1 (2)'!$C$61,'[1]Sheet1 (2)'!$D$61*(counts^2)+'[1]Sheet1 (2)'!$G$61*counts+'[1]Sheet1 (2)'!$J$61,IF(D817='[1]Sheet1 (2)'!$C$62,'[1]Sheet1 (2)'!$D$62*counts+'[1]Sheet1 (2)'!$G$62,IF(D817='[1]Sheet1 (2)'!$C$63,'[1]Sheet1 (2)'!$D$63*counts+'[1]Sheet1 (2)'!$G$63,IF(D817='[1]Sheet1 (2)'!$C$64,'[1]Sheet1 (2)'!$D$64*counts+'[1]Sheet1 (2)'!$G$64))))</f>
        <v>2.0984129299999998</v>
      </c>
    </row>
    <row r="818" spans="1:57" ht="12.75" customHeight="1">
      <c r="A818" s="176" t="s">
        <v>282</v>
      </c>
      <c r="B818" s="145" t="s">
        <v>76</v>
      </c>
      <c r="C818" s="170">
        <v>958</v>
      </c>
      <c r="D818" s="174" t="s">
        <v>77</v>
      </c>
      <c r="E818" s="171">
        <v>10</v>
      </c>
      <c r="F818" s="171">
        <v>2</v>
      </c>
      <c r="G818" s="171" t="s">
        <v>77</v>
      </c>
      <c r="H818" s="171">
        <v>1</v>
      </c>
      <c r="I818" s="171" t="s">
        <v>77</v>
      </c>
      <c r="J818" s="173" t="s">
        <v>80</v>
      </c>
      <c r="K818" s="173" t="s">
        <v>80</v>
      </c>
      <c r="L818" s="169">
        <f>VLOOKUP(CONCATENATE(J818,K818),'Sheet1 (2)'!$J$6:$K$26,2,FALSE)</f>
        <v>0</v>
      </c>
      <c r="M818" s="173" t="s">
        <v>79</v>
      </c>
      <c r="N818" s="173" t="s">
        <v>81</v>
      </c>
      <c r="O818" s="177">
        <f>VLOOKUP(CONCATENATE(M818,N818),'[1]Sheet1 (2)'!$L$6:$M$26,2,FALSE)</f>
        <v>100</v>
      </c>
      <c r="P818" s="173" t="s">
        <v>83</v>
      </c>
      <c r="Q818" s="173" t="s">
        <v>79</v>
      </c>
      <c r="R818" s="177">
        <f>VLOOKUP(CONCATENATE(P818,Q818),'[1]Sheet1 (2)'!$N$6:$O$26,2,FALSE)</f>
        <v>56.25</v>
      </c>
      <c r="S818" s="173" t="s">
        <v>80</v>
      </c>
      <c r="T818" s="173" t="s">
        <v>80</v>
      </c>
      <c r="U818" s="177">
        <f>VLOOKUP(CONCATENATE(S818,T818),'[1]Sheet1 (2)'!$P$6:$Q$26,2,FALSE)</f>
        <v>0</v>
      </c>
      <c r="V818" s="173" t="s">
        <v>79</v>
      </c>
      <c r="W818" s="173" t="s">
        <v>81</v>
      </c>
      <c r="X818" s="177">
        <f>VLOOKUP(CONCATENATE(V818,W818),'[1]Sheet1 (2)'!$R$6:$S$26,2,FALSE)</f>
        <v>100</v>
      </c>
      <c r="Y818" s="173" t="s">
        <v>80</v>
      </c>
      <c r="Z818" s="173" t="s">
        <v>80</v>
      </c>
      <c r="AA818" s="177">
        <f>VLOOKUP(CONCATENATE(Y818,Z818),'[1]Sheet1 (2)'!$T$6:$U$26,2,FALSE)</f>
        <v>0</v>
      </c>
      <c r="AB818" s="173" t="s">
        <v>80</v>
      </c>
      <c r="AC818" s="173" t="s">
        <v>80</v>
      </c>
      <c r="AD818" s="177">
        <f>VLOOKUP(CONCATENATE(AB818,AC818),'[1]Sheet1 (2)'!$X$6:$Y$26,2,FALSE)</f>
        <v>0</v>
      </c>
      <c r="AE818" s="173" t="s">
        <v>82</v>
      </c>
      <c r="AF818" s="173" t="s">
        <v>81</v>
      </c>
      <c r="AG818" s="177">
        <f>VLOOKUP(CONCATENATE(AE818,AF818),'[1]Sheet1 (2)'!$Z$6:$AA$26,2,FALSE)</f>
        <v>66</v>
      </c>
      <c r="AH818" s="172"/>
      <c r="AI818" s="178"/>
      <c r="AJ818" s="140"/>
      <c r="AK818" s="176" t="s">
        <v>282</v>
      </c>
      <c r="AL818" s="176" t="s">
        <v>76</v>
      </c>
      <c r="AM818" s="170">
        <f t="shared" si="24"/>
        <v>958</v>
      </c>
      <c r="AN818" s="147"/>
      <c r="AO818" s="155"/>
      <c r="AP818" s="156"/>
      <c r="AQ818" s="157">
        <v>4.8028627189571136</v>
      </c>
      <c r="AR818" s="158"/>
      <c r="AS818" s="145">
        <f>LOOKUP(rufmkm,'[1]Sheet1 (2)'!$V$62:$V$71,'[1]Sheet1 (2)'!$W$62:$W$71)</f>
        <v>50</v>
      </c>
      <c r="AT818" s="140"/>
      <c r="AU818" s="157">
        <f>IF(IF(D818='[1]Sheet1 (2)'!$C$69,'[1]Sheet1 (2)'!$D$69*('[1]Sheet1 (2)'!$D$72-rut_index)/'[1]Sheet1 (2)'!$D$72,IF([1]shee2!D819='[1]Sheet1 (2)'!$C$70,'[1]Sheet1 (2)'!$D$70*('[1]Sheet1 (2)'!$D$72-rut_index)/'[1]Sheet1 (2)'!$D$72,IF([1]shee2!D819='[1]Sheet1 (2)'!$C$71,'[1]Sheet1 (2)'!$D$71*('[1]Sheet1 (2)'!$D$72-rut_index)/'[1]Sheet1 (2)'!$D$72)))&lt;0,0,IF(D818='[1]Sheet1 (2)'!$C$69,'[1]Sheet1 (2)'!$D$69*('[1]Sheet1 (2)'!$D$72-rut_index)/'[1]Sheet1 (2)'!$D$72,IF([1]shee2!D819='[1]Sheet1 (2)'!$C$70,'[1]Sheet1 (2)'!$D$70*('[1]Sheet1 (2)'!$D$72-rut_index)/'[1]Sheet1 (2)'!$D$72,IF([1]shee2!D819='[1]Sheet1 (2)'!$C$71,'[1]Sheet1 (2)'!$D$71*('[1]Sheet1 (2)'!$D$72-rut_index)/'[1]Sheet1 (2)'!$D$72))))</f>
        <v>5</v>
      </c>
      <c r="AV818" s="157">
        <f>IF(IF(D818='[1]Sheet1 (2)'!$C$69,'[1]Sheet1 (2)'!$D$69*('[1]Sheet1 (2)'!$D$72-crack_s_index)/'[1]Sheet1 (2)'!$D$72,IF([1]shee2!D819='[1]Sheet1 (2)'!$C$70,'[1]Sheet1 (2)'!$D$70*('[1]Sheet1 (2)'!$D$72-crack_s_index)/'[1]Sheet1 (2)'!$D$72,IF([1]shee2!D819='[1]Sheet1 (2)'!$C$71,'[1]Sheet1 (2)'!$D$71*('[1]Sheet1 (2)'!$D$72-crack_s_index)/'[1]Sheet1 (2)'!$D$72)))&lt;0,0,IF(D818='[1]Sheet1 (2)'!$C$69,'[1]Sheet1 (2)'!$D$69*('[1]Sheet1 (2)'!$D$72-crack_s_index)/'[1]Sheet1 (2)'!$D$72,IF([1]shee2!D819='[1]Sheet1 (2)'!$C$70,'[1]Sheet1 (2)'!$D$70*('[1]Sheet1 (2)'!$D$72-crack_s_index)/'[1]Sheet1 (2)'!$D$72,IF([1]shee2!D819='[1]Sheet1 (2)'!$C$71,'[1]Sheet1 (2)'!$D$71*('[1]Sheet1 (2)'!$D$72-crack_s_index)/'[1]Sheet1 (2)'!$D$72))))</f>
        <v>0</v>
      </c>
      <c r="AW818" s="157">
        <f>IF(IF(D818='[1]Sheet1 (2)'!$C$69,'[1]Sheet1 (2)'!$D$69*('[1]Sheet1 (2)'!$D$72-crack_t_index)/'[1]Sheet1 (2)'!$D$72,IF([1]shee2!D819='[1]Sheet1 (2)'!$C$70,'[1]Sheet1 (2)'!$D$70*('[1]Sheet1 (2)'!$D$72-crack_t_index)/'[1]Sheet1 (2)'!$D$72,IF([1]shee2!D819='[1]Sheet1 (2)'!$C$71,'[1]Sheet1 (2)'!$D$71*('[1]Sheet1 (2)'!$D$72-crack_t_index)/'[1]Sheet1 (2)'!$D$72)))&lt;0,0,IF(D818='[1]Sheet1 (2)'!$C$69,'[1]Sheet1 (2)'!$D$69*('[1]Sheet1 (2)'!$D$72-crack_t_index)/'[1]Sheet1 (2)'!$D$72,IF([1]shee2!D819='[1]Sheet1 (2)'!$C$70,'[1]Sheet1 (2)'!$D$70*('[1]Sheet1 (2)'!$D$72-crack_t_index)/'[1]Sheet1 (2)'!$D$72,IF([1]shee2!D819='[1]Sheet1 (2)'!$C$71,'[1]Sheet1 (2)'!$D$71*('[1]Sheet1 (2)'!$D$72-crack_t_index)/'[1]Sheet1 (2)'!$D$72))))</f>
        <v>0.3125</v>
      </c>
      <c r="AX818" s="157">
        <f>IF(IF(D818='[1]Sheet1 (2)'!$C$69,'[1]Sheet1 (2)'!$D$69*('[1]Sheet1 (2)'!$D$72-rave_index)/'[1]Sheet1 (2)'!$D$72,IF([1]shee2!D819='[1]Sheet1 (2)'!$C$70,'[1]Sheet1 (2)'!$D$70*('[1]Sheet1 (2)'!$D$72-rave_index)/'[1]Sheet1 (2)'!$D$72,IF([1]shee2!D819='[1]Sheet1 (2)'!$C$71,'[1]Sheet1 (2)'!$D$71*('[1]Sheet1 (2)'!$D$72-rave_index)/'[1]Sheet1 (2)'!$D$72)))&lt;0,0,IF(D818='[1]Sheet1 (2)'!$C$69,'[1]Sheet1 (2)'!$D$69*('[1]Sheet1 (2)'!$D$72-rave_index)/'[1]Sheet1 (2)'!$D$72,IF([1]shee2!D819='[1]Sheet1 (2)'!$C$70,'[1]Sheet1 (2)'!$D$70*('[1]Sheet1 (2)'!$D$72-rave_index)/'[1]Sheet1 (2)'!$D$72,IF([1]shee2!D819='[1]Sheet1 (2)'!$C$71,'[1]Sheet1 (2)'!$D$71*('[1]Sheet1 (2)'!$D$72-rave_index)/'[1]Sheet1 (2)'!$D$72))))</f>
        <v>5</v>
      </c>
      <c r="AY818" s="157">
        <f>IF(IF(D818='[1]Sheet1 (2)'!$C$69,'[1]Sheet1 (2)'!$D$69*('[1]Sheet1 (2)'!$D$72-rough_index)/'[1]Sheet1 (2)'!$D$72,IF([1]shee2!D819='[1]Sheet1 (2)'!$C$70,'[1]Sheet1 (2)'!$D$70*('[1]Sheet1 (2)'!$D$72-rough_index)/'[1]Sheet1 (2)'!$D$72,IF([1]shee2!D819='[1]Sheet1 (2)'!$C$71,'[1]Sheet1 (2)'!$D$71*('[1]Sheet1 (2)'!$D$72-rough_index)/'[1]Sheet1 (2)'!$D$72)))&lt;0,0,IF(D818='[1]Sheet1 (2)'!$C$69,'[1]Sheet1 (2)'!$D$69*('[1]Sheet1 (2)'!$D$72-rough_index)/'[1]Sheet1 (2)'!$D$72,IF([1]shee2!D819='[1]Sheet1 (2)'!$C$70,'[1]Sheet1 (2)'!$D$70*('[1]Sheet1 (2)'!$D$72-rough_index)/'[1]Sheet1 (2)'!$D$72,IF([1]shee2!D819='[1]Sheet1 (2)'!$C$71,'[1]Sheet1 (2)'!$D$71*('[1]Sheet1 (2)'!$D$72-rough_index)/'[1]Sheet1 (2)'!$D$72))))</f>
        <v>0.83333333333333337</v>
      </c>
      <c r="AZ818" s="179">
        <f>+(AU818*'[1]Sheet1 (2)'!$C$77)+(AV818*'[1]Sheet1 (2)'!$C$78)+(AW818*'[1]Sheet1 (2)'!$C$79)+(AX818*'[1]Sheet1 (2)'!$C$80)+(AY818*'[1]Sheet1 (2)'!$C$81)</f>
        <v>1.7625</v>
      </c>
      <c r="BA818" s="213" t="str">
        <f t="shared" si="25"/>
        <v>Poor</v>
      </c>
      <c r="BE818">
        <f>IF(D818='[1]Sheet1 (2)'!$C$61,'[1]Sheet1 (2)'!$D$61*(counts^2)+'[1]Sheet1 (2)'!$G$61*counts+'[1]Sheet1 (2)'!$J$61,IF(D818='[1]Sheet1 (2)'!$C$62,'[1]Sheet1 (2)'!$D$62*counts+'[1]Sheet1 (2)'!$G$62,IF(D818='[1]Sheet1 (2)'!$C$63,'[1]Sheet1 (2)'!$D$63*counts+'[1]Sheet1 (2)'!$G$63,IF(D818='[1]Sheet1 (2)'!$C$64,'[1]Sheet1 (2)'!$D$64*counts+'[1]Sheet1 (2)'!$G$64))))</f>
        <v>2.0984129299999998</v>
      </c>
    </row>
    <row r="819" spans="1:57" ht="12.75" customHeight="1">
      <c r="A819" s="176" t="s">
        <v>282</v>
      </c>
      <c r="B819" s="145" t="s">
        <v>76</v>
      </c>
      <c r="C819" s="170">
        <v>959</v>
      </c>
      <c r="D819" s="174" t="s">
        <v>77</v>
      </c>
      <c r="E819" s="171">
        <v>10</v>
      </c>
      <c r="F819" s="171">
        <v>2</v>
      </c>
      <c r="G819" s="171" t="s">
        <v>77</v>
      </c>
      <c r="H819" s="171">
        <v>1</v>
      </c>
      <c r="I819" s="171" t="s">
        <v>77</v>
      </c>
      <c r="J819" s="173" t="s">
        <v>80</v>
      </c>
      <c r="K819" s="173" t="s">
        <v>80</v>
      </c>
      <c r="L819" s="169">
        <f>VLOOKUP(CONCATENATE(J819,K819),'Sheet1 (2)'!$J$6:$K$26,2,FALSE)</f>
        <v>0</v>
      </c>
      <c r="M819" s="173" t="s">
        <v>79</v>
      </c>
      <c r="N819" s="173" t="s">
        <v>81</v>
      </c>
      <c r="O819" s="177">
        <f>VLOOKUP(CONCATENATE(M819,N819),'[1]Sheet1 (2)'!$L$6:$M$26,2,FALSE)</f>
        <v>100</v>
      </c>
      <c r="P819" s="173" t="s">
        <v>83</v>
      </c>
      <c r="Q819" s="173" t="s">
        <v>79</v>
      </c>
      <c r="R819" s="177">
        <f>VLOOKUP(CONCATENATE(P819,Q819),'[1]Sheet1 (2)'!$N$6:$O$26,2,FALSE)</f>
        <v>56.25</v>
      </c>
      <c r="S819" s="173" t="s">
        <v>80</v>
      </c>
      <c r="T819" s="173" t="s">
        <v>80</v>
      </c>
      <c r="U819" s="177">
        <f>VLOOKUP(CONCATENATE(S819,T819),'[1]Sheet1 (2)'!$P$6:$Q$26,2,FALSE)</f>
        <v>0</v>
      </c>
      <c r="V819" s="173" t="s">
        <v>79</v>
      </c>
      <c r="W819" s="173" t="s">
        <v>81</v>
      </c>
      <c r="X819" s="177">
        <f>VLOOKUP(CONCATENATE(V819,W819),'[1]Sheet1 (2)'!$R$6:$S$26,2,FALSE)</f>
        <v>100</v>
      </c>
      <c r="Y819" s="173" t="s">
        <v>83</v>
      </c>
      <c r="Z819" s="173" t="s">
        <v>83</v>
      </c>
      <c r="AA819" s="177">
        <f>VLOOKUP(CONCATENATE(Y819,Z819),'[1]Sheet1 (2)'!$T$6:$U$26,2,FALSE)</f>
        <v>37.5</v>
      </c>
      <c r="AB819" s="173" t="s">
        <v>80</v>
      </c>
      <c r="AC819" s="173" t="s">
        <v>80</v>
      </c>
      <c r="AD819" s="177">
        <f>VLOOKUP(CONCATENATE(AB819,AC819),'[1]Sheet1 (2)'!$X$6:$Y$26,2,FALSE)</f>
        <v>0</v>
      </c>
      <c r="AE819" s="173" t="s">
        <v>82</v>
      </c>
      <c r="AF819" s="173" t="s">
        <v>81</v>
      </c>
      <c r="AG819" s="177">
        <f>VLOOKUP(CONCATENATE(AE819,AF819),'[1]Sheet1 (2)'!$Z$6:$AA$26,2,FALSE)</f>
        <v>66</v>
      </c>
      <c r="AH819" s="172"/>
      <c r="AI819" s="178"/>
      <c r="AJ819" s="140"/>
      <c r="AK819" s="176" t="s">
        <v>282</v>
      </c>
      <c r="AL819" s="176" t="s">
        <v>76</v>
      </c>
      <c r="AM819" s="170">
        <f t="shared" si="24"/>
        <v>959</v>
      </c>
      <c r="AN819" s="147"/>
      <c r="AO819" s="155"/>
      <c r="AP819" s="156"/>
      <c r="AQ819" s="157">
        <v>5.4919053793944554</v>
      </c>
      <c r="AR819" s="158"/>
      <c r="AS819" s="145">
        <f>LOOKUP(rufmkm,'[1]Sheet1 (2)'!$V$62:$V$71,'[1]Sheet1 (2)'!$W$62:$W$71)</f>
        <v>60</v>
      </c>
      <c r="AT819" s="140"/>
      <c r="AU819" s="157">
        <f>IF(IF(D819='[1]Sheet1 (2)'!$C$69,'[1]Sheet1 (2)'!$D$69*('[1]Sheet1 (2)'!$D$72-rut_index)/'[1]Sheet1 (2)'!$D$72,IF([1]shee2!D820='[1]Sheet1 (2)'!$C$70,'[1]Sheet1 (2)'!$D$70*('[1]Sheet1 (2)'!$D$72-rut_index)/'[1]Sheet1 (2)'!$D$72,IF([1]shee2!D820='[1]Sheet1 (2)'!$C$71,'[1]Sheet1 (2)'!$D$71*('[1]Sheet1 (2)'!$D$72-rut_index)/'[1]Sheet1 (2)'!$D$72)))&lt;0,0,IF(D819='[1]Sheet1 (2)'!$C$69,'[1]Sheet1 (2)'!$D$69*('[1]Sheet1 (2)'!$D$72-rut_index)/'[1]Sheet1 (2)'!$D$72,IF([1]shee2!D820='[1]Sheet1 (2)'!$C$70,'[1]Sheet1 (2)'!$D$70*('[1]Sheet1 (2)'!$D$72-rut_index)/'[1]Sheet1 (2)'!$D$72,IF([1]shee2!D820='[1]Sheet1 (2)'!$C$71,'[1]Sheet1 (2)'!$D$71*('[1]Sheet1 (2)'!$D$72-rut_index)/'[1]Sheet1 (2)'!$D$72))))</f>
        <v>5</v>
      </c>
      <c r="AV819" s="157">
        <f>IF(IF(D819='[1]Sheet1 (2)'!$C$69,'[1]Sheet1 (2)'!$D$69*('[1]Sheet1 (2)'!$D$72-crack_s_index)/'[1]Sheet1 (2)'!$D$72,IF([1]shee2!D820='[1]Sheet1 (2)'!$C$70,'[1]Sheet1 (2)'!$D$70*('[1]Sheet1 (2)'!$D$72-crack_s_index)/'[1]Sheet1 (2)'!$D$72,IF([1]shee2!D820='[1]Sheet1 (2)'!$C$71,'[1]Sheet1 (2)'!$D$71*('[1]Sheet1 (2)'!$D$72-crack_s_index)/'[1]Sheet1 (2)'!$D$72)))&lt;0,0,IF(D819='[1]Sheet1 (2)'!$C$69,'[1]Sheet1 (2)'!$D$69*('[1]Sheet1 (2)'!$D$72-crack_s_index)/'[1]Sheet1 (2)'!$D$72,IF([1]shee2!D820='[1]Sheet1 (2)'!$C$70,'[1]Sheet1 (2)'!$D$70*('[1]Sheet1 (2)'!$D$72-crack_s_index)/'[1]Sheet1 (2)'!$D$72,IF([1]shee2!D820='[1]Sheet1 (2)'!$C$71,'[1]Sheet1 (2)'!$D$71*('[1]Sheet1 (2)'!$D$72-crack_s_index)/'[1]Sheet1 (2)'!$D$72))))</f>
        <v>0</v>
      </c>
      <c r="AW819" s="157">
        <f>IF(IF(D819='[1]Sheet1 (2)'!$C$69,'[1]Sheet1 (2)'!$D$69*('[1]Sheet1 (2)'!$D$72-crack_t_index)/'[1]Sheet1 (2)'!$D$72,IF([1]shee2!D820='[1]Sheet1 (2)'!$C$70,'[1]Sheet1 (2)'!$D$70*('[1]Sheet1 (2)'!$D$72-crack_t_index)/'[1]Sheet1 (2)'!$D$72,IF([1]shee2!D820='[1]Sheet1 (2)'!$C$71,'[1]Sheet1 (2)'!$D$71*('[1]Sheet1 (2)'!$D$72-crack_t_index)/'[1]Sheet1 (2)'!$D$72)))&lt;0,0,IF(D819='[1]Sheet1 (2)'!$C$69,'[1]Sheet1 (2)'!$D$69*('[1]Sheet1 (2)'!$D$72-crack_t_index)/'[1]Sheet1 (2)'!$D$72,IF([1]shee2!D820='[1]Sheet1 (2)'!$C$70,'[1]Sheet1 (2)'!$D$70*('[1]Sheet1 (2)'!$D$72-crack_t_index)/'[1]Sheet1 (2)'!$D$72,IF([1]shee2!D820='[1]Sheet1 (2)'!$C$71,'[1]Sheet1 (2)'!$D$71*('[1]Sheet1 (2)'!$D$72-crack_t_index)/'[1]Sheet1 (2)'!$D$72))))</f>
        <v>0.3125</v>
      </c>
      <c r="AX819" s="157">
        <f>IF(IF(D819='[1]Sheet1 (2)'!$C$69,'[1]Sheet1 (2)'!$D$69*('[1]Sheet1 (2)'!$D$72-rave_index)/'[1]Sheet1 (2)'!$D$72,IF([1]shee2!D820='[1]Sheet1 (2)'!$C$70,'[1]Sheet1 (2)'!$D$70*('[1]Sheet1 (2)'!$D$72-rave_index)/'[1]Sheet1 (2)'!$D$72,IF([1]shee2!D820='[1]Sheet1 (2)'!$C$71,'[1]Sheet1 (2)'!$D$71*('[1]Sheet1 (2)'!$D$72-rave_index)/'[1]Sheet1 (2)'!$D$72)))&lt;0,0,IF(D819='[1]Sheet1 (2)'!$C$69,'[1]Sheet1 (2)'!$D$69*('[1]Sheet1 (2)'!$D$72-rave_index)/'[1]Sheet1 (2)'!$D$72,IF([1]shee2!D820='[1]Sheet1 (2)'!$C$70,'[1]Sheet1 (2)'!$D$70*('[1]Sheet1 (2)'!$D$72-rave_index)/'[1]Sheet1 (2)'!$D$72,IF([1]shee2!D820='[1]Sheet1 (2)'!$C$71,'[1]Sheet1 (2)'!$D$71*('[1]Sheet1 (2)'!$D$72-rave_index)/'[1]Sheet1 (2)'!$D$72))))</f>
        <v>1.875</v>
      </c>
      <c r="AY819" s="157">
        <f>IF(IF(D819='[1]Sheet1 (2)'!$C$69,'[1]Sheet1 (2)'!$D$69*('[1]Sheet1 (2)'!$D$72-rough_index)/'[1]Sheet1 (2)'!$D$72,IF([1]shee2!D820='[1]Sheet1 (2)'!$C$70,'[1]Sheet1 (2)'!$D$70*('[1]Sheet1 (2)'!$D$72-rough_index)/'[1]Sheet1 (2)'!$D$72,IF([1]shee2!D820='[1]Sheet1 (2)'!$C$71,'[1]Sheet1 (2)'!$D$71*('[1]Sheet1 (2)'!$D$72-rough_index)/'[1]Sheet1 (2)'!$D$72)))&lt;0,0,IF(D819='[1]Sheet1 (2)'!$C$69,'[1]Sheet1 (2)'!$D$69*('[1]Sheet1 (2)'!$D$72-rough_index)/'[1]Sheet1 (2)'!$D$72,IF([1]shee2!D820='[1]Sheet1 (2)'!$C$70,'[1]Sheet1 (2)'!$D$70*('[1]Sheet1 (2)'!$D$72-rough_index)/'[1]Sheet1 (2)'!$D$72,IF([1]shee2!D820='[1]Sheet1 (2)'!$C$71,'[1]Sheet1 (2)'!$D$71*('[1]Sheet1 (2)'!$D$72-rough_index)/'[1]Sheet1 (2)'!$D$72))))</f>
        <v>0</v>
      </c>
      <c r="AZ819" s="179">
        <f>+(AU819*'[1]Sheet1 (2)'!$C$77)+(AV819*'[1]Sheet1 (2)'!$C$78)+(AW819*'[1]Sheet1 (2)'!$C$79)+(AX819*'[1]Sheet1 (2)'!$C$80)+(AY819*'[1]Sheet1 (2)'!$C$81)</f>
        <v>1.2</v>
      </c>
      <c r="BA819" s="213" t="str">
        <f t="shared" si="25"/>
        <v>Poor</v>
      </c>
      <c r="BE819">
        <f>IF(D819='[1]Sheet1 (2)'!$C$61,'[1]Sheet1 (2)'!$D$61*(counts^2)+'[1]Sheet1 (2)'!$G$61*counts+'[1]Sheet1 (2)'!$J$61,IF(D819='[1]Sheet1 (2)'!$C$62,'[1]Sheet1 (2)'!$D$62*counts+'[1]Sheet1 (2)'!$G$62,IF(D819='[1]Sheet1 (2)'!$C$63,'[1]Sheet1 (2)'!$D$63*counts+'[1]Sheet1 (2)'!$G$63,IF(D819='[1]Sheet1 (2)'!$C$64,'[1]Sheet1 (2)'!$D$64*counts+'[1]Sheet1 (2)'!$G$64))))</f>
        <v>2.0984129299999998</v>
      </c>
    </row>
    <row r="820" spans="1:57" ht="12.75" customHeight="1">
      <c r="A820" s="176" t="s">
        <v>282</v>
      </c>
      <c r="B820" s="145" t="s">
        <v>76</v>
      </c>
      <c r="C820" s="170">
        <v>960</v>
      </c>
      <c r="D820" s="174" t="s">
        <v>77</v>
      </c>
      <c r="E820" s="171">
        <v>10</v>
      </c>
      <c r="F820" s="171">
        <v>2</v>
      </c>
      <c r="G820" s="171" t="s">
        <v>77</v>
      </c>
      <c r="H820" s="171">
        <v>1</v>
      </c>
      <c r="I820" s="171" t="s">
        <v>77</v>
      </c>
      <c r="J820" s="173" t="s">
        <v>80</v>
      </c>
      <c r="K820" s="173" t="s">
        <v>80</v>
      </c>
      <c r="L820" s="169">
        <f>VLOOKUP(CONCATENATE(J820,K820),'Sheet1 (2)'!$J$6:$K$26,2,FALSE)</f>
        <v>0</v>
      </c>
      <c r="M820" s="173" t="s">
        <v>79</v>
      </c>
      <c r="N820" s="173" t="s">
        <v>81</v>
      </c>
      <c r="O820" s="177">
        <f>VLOOKUP(CONCATENATE(M820,N820),'[1]Sheet1 (2)'!$L$6:$M$26,2,FALSE)</f>
        <v>100</v>
      </c>
      <c r="P820" s="173" t="s">
        <v>83</v>
      </c>
      <c r="Q820" s="173" t="s">
        <v>79</v>
      </c>
      <c r="R820" s="177">
        <f>VLOOKUP(CONCATENATE(P820,Q820),'[1]Sheet1 (2)'!$N$6:$O$26,2,FALSE)</f>
        <v>56.25</v>
      </c>
      <c r="S820" s="173" t="s">
        <v>80</v>
      </c>
      <c r="T820" s="173" t="s">
        <v>80</v>
      </c>
      <c r="U820" s="177">
        <f>VLOOKUP(CONCATENATE(S820,T820),'[1]Sheet1 (2)'!$P$6:$Q$26,2,FALSE)</f>
        <v>0</v>
      </c>
      <c r="V820" s="173" t="s">
        <v>79</v>
      </c>
      <c r="W820" s="173" t="s">
        <v>81</v>
      </c>
      <c r="X820" s="177">
        <f>VLOOKUP(CONCATENATE(V820,W820),'[1]Sheet1 (2)'!$R$6:$S$26,2,FALSE)</f>
        <v>100</v>
      </c>
      <c r="Y820" s="173" t="s">
        <v>82</v>
      </c>
      <c r="Z820" s="173" t="s">
        <v>79</v>
      </c>
      <c r="AA820" s="177">
        <f>VLOOKUP(CONCATENATE(Y820,Z820),'[1]Sheet1 (2)'!$T$6:$U$26,2,FALSE)</f>
        <v>37.5</v>
      </c>
      <c r="AB820" s="173" t="s">
        <v>80</v>
      </c>
      <c r="AC820" s="173" t="s">
        <v>80</v>
      </c>
      <c r="AD820" s="177">
        <f>VLOOKUP(CONCATENATE(AB820,AC820),'[1]Sheet1 (2)'!$X$6:$Y$26,2,FALSE)</f>
        <v>0</v>
      </c>
      <c r="AE820" s="173" t="s">
        <v>82</v>
      </c>
      <c r="AF820" s="173" t="s">
        <v>81</v>
      </c>
      <c r="AG820" s="177">
        <f>VLOOKUP(CONCATENATE(AE820,AF820),'[1]Sheet1 (2)'!$Z$6:$AA$26,2,FALSE)</f>
        <v>66</v>
      </c>
      <c r="AH820" s="172"/>
      <c r="AI820" s="178"/>
      <c r="AJ820" s="140"/>
      <c r="AK820" s="176" t="s">
        <v>282</v>
      </c>
      <c r="AL820" s="176" t="s">
        <v>76</v>
      </c>
      <c r="AM820" s="170">
        <f t="shared" si="24"/>
        <v>960</v>
      </c>
      <c r="AN820" s="147"/>
      <c r="AO820" s="155"/>
      <c r="AP820" s="156"/>
      <c r="AQ820" s="157">
        <v>4.8352401739999999</v>
      </c>
      <c r="AR820" s="158"/>
      <c r="AS820" s="145">
        <f>LOOKUP(rufmkm,'[1]Sheet1 (2)'!$V$62:$V$71,'[1]Sheet1 (2)'!$W$62:$W$71)</f>
        <v>50</v>
      </c>
      <c r="AT820" s="140"/>
      <c r="AU820" s="157">
        <f>IF(IF(D820='[1]Sheet1 (2)'!$C$69,'[1]Sheet1 (2)'!$D$69*('[1]Sheet1 (2)'!$D$72-rut_index)/'[1]Sheet1 (2)'!$D$72,IF([1]shee2!D821='[1]Sheet1 (2)'!$C$70,'[1]Sheet1 (2)'!$D$70*('[1]Sheet1 (2)'!$D$72-rut_index)/'[1]Sheet1 (2)'!$D$72,IF([1]shee2!D821='[1]Sheet1 (2)'!$C$71,'[1]Sheet1 (2)'!$D$71*('[1]Sheet1 (2)'!$D$72-rut_index)/'[1]Sheet1 (2)'!$D$72)))&lt;0,0,IF(D820='[1]Sheet1 (2)'!$C$69,'[1]Sheet1 (2)'!$D$69*('[1]Sheet1 (2)'!$D$72-rut_index)/'[1]Sheet1 (2)'!$D$72,IF([1]shee2!D821='[1]Sheet1 (2)'!$C$70,'[1]Sheet1 (2)'!$D$70*('[1]Sheet1 (2)'!$D$72-rut_index)/'[1]Sheet1 (2)'!$D$72,IF([1]shee2!D821='[1]Sheet1 (2)'!$C$71,'[1]Sheet1 (2)'!$D$71*('[1]Sheet1 (2)'!$D$72-rut_index)/'[1]Sheet1 (2)'!$D$72))))</f>
        <v>5</v>
      </c>
      <c r="AV820" s="157">
        <f>IF(IF(D820='[1]Sheet1 (2)'!$C$69,'[1]Sheet1 (2)'!$D$69*('[1]Sheet1 (2)'!$D$72-crack_s_index)/'[1]Sheet1 (2)'!$D$72,IF([1]shee2!D821='[1]Sheet1 (2)'!$C$70,'[1]Sheet1 (2)'!$D$70*('[1]Sheet1 (2)'!$D$72-crack_s_index)/'[1]Sheet1 (2)'!$D$72,IF([1]shee2!D821='[1]Sheet1 (2)'!$C$71,'[1]Sheet1 (2)'!$D$71*('[1]Sheet1 (2)'!$D$72-crack_s_index)/'[1]Sheet1 (2)'!$D$72)))&lt;0,0,IF(D820='[1]Sheet1 (2)'!$C$69,'[1]Sheet1 (2)'!$D$69*('[1]Sheet1 (2)'!$D$72-crack_s_index)/'[1]Sheet1 (2)'!$D$72,IF([1]shee2!D821='[1]Sheet1 (2)'!$C$70,'[1]Sheet1 (2)'!$D$70*('[1]Sheet1 (2)'!$D$72-crack_s_index)/'[1]Sheet1 (2)'!$D$72,IF([1]shee2!D821='[1]Sheet1 (2)'!$C$71,'[1]Sheet1 (2)'!$D$71*('[1]Sheet1 (2)'!$D$72-crack_s_index)/'[1]Sheet1 (2)'!$D$72))))</f>
        <v>0</v>
      </c>
      <c r="AW820" s="157">
        <f>IF(IF(D820='[1]Sheet1 (2)'!$C$69,'[1]Sheet1 (2)'!$D$69*('[1]Sheet1 (2)'!$D$72-crack_t_index)/'[1]Sheet1 (2)'!$D$72,IF([1]shee2!D821='[1]Sheet1 (2)'!$C$70,'[1]Sheet1 (2)'!$D$70*('[1]Sheet1 (2)'!$D$72-crack_t_index)/'[1]Sheet1 (2)'!$D$72,IF([1]shee2!D821='[1]Sheet1 (2)'!$C$71,'[1]Sheet1 (2)'!$D$71*('[1]Sheet1 (2)'!$D$72-crack_t_index)/'[1]Sheet1 (2)'!$D$72)))&lt;0,0,IF(D820='[1]Sheet1 (2)'!$C$69,'[1]Sheet1 (2)'!$D$69*('[1]Sheet1 (2)'!$D$72-crack_t_index)/'[1]Sheet1 (2)'!$D$72,IF([1]shee2!D821='[1]Sheet1 (2)'!$C$70,'[1]Sheet1 (2)'!$D$70*('[1]Sheet1 (2)'!$D$72-crack_t_index)/'[1]Sheet1 (2)'!$D$72,IF([1]shee2!D821='[1]Sheet1 (2)'!$C$71,'[1]Sheet1 (2)'!$D$71*('[1]Sheet1 (2)'!$D$72-crack_t_index)/'[1]Sheet1 (2)'!$D$72))))</f>
        <v>0.3125</v>
      </c>
      <c r="AX820" s="157">
        <f>IF(IF(D820='[1]Sheet1 (2)'!$C$69,'[1]Sheet1 (2)'!$D$69*('[1]Sheet1 (2)'!$D$72-rave_index)/'[1]Sheet1 (2)'!$D$72,IF([1]shee2!D821='[1]Sheet1 (2)'!$C$70,'[1]Sheet1 (2)'!$D$70*('[1]Sheet1 (2)'!$D$72-rave_index)/'[1]Sheet1 (2)'!$D$72,IF([1]shee2!D821='[1]Sheet1 (2)'!$C$71,'[1]Sheet1 (2)'!$D$71*('[1]Sheet1 (2)'!$D$72-rave_index)/'[1]Sheet1 (2)'!$D$72)))&lt;0,0,IF(D820='[1]Sheet1 (2)'!$C$69,'[1]Sheet1 (2)'!$D$69*('[1]Sheet1 (2)'!$D$72-rave_index)/'[1]Sheet1 (2)'!$D$72,IF([1]shee2!D821='[1]Sheet1 (2)'!$C$70,'[1]Sheet1 (2)'!$D$70*('[1]Sheet1 (2)'!$D$72-rave_index)/'[1]Sheet1 (2)'!$D$72,IF([1]shee2!D821='[1]Sheet1 (2)'!$C$71,'[1]Sheet1 (2)'!$D$71*('[1]Sheet1 (2)'!$D$72-rave_index)/'[1]Sheet1 (2)'!$D$72))))</f>
        <v>1.875</v>
      </c>
      <c r="AY820" s="157">
        <f>IF(IF(D820='[1]Sheet1 (2)'!$C$69,'[1]Sheet1 (2)'!$D$69*('[1]Sheet1 (2)'!$D$72-rough_index)/'[1]Sheet1 (2)'!$D$72,IF([1]shee2!D821='[1]Sheet1 (2)'!$C$70,'[1]Sheet1 (2)'!$D$70*('[1]Sheet1 (2)'!$D$72-rough_index)/'[1]Sheet1 (2)'!$D$72,IF([1]shee2!D821='[1]Sheet1 (2)'!$C$71,'[1]Sheet1 (2)'!$D$71*('[1]Sheet1 (2)'!$D$72-rough_index)/'[1]Sheet1 (2)'!$D$72)))&lt;0,0,IF(D820='[1]Sheet1 (2)'!$C$69,'[1]Sheet1 (2)'!$D$69*('[1]Sheet1 (2)'!$D$72-rough_index)/'[1]Sheet1 (2)'!$D$72,IF([1]shee2!D821='[1]Sheet1 (2)'!$C$70,'[1]Sheet1 (2)'!$D$70*('[1]Sheet1 (2)'!$D$72-rough_index)/'[1]Sheet1 (2)'!$D$72,IF([1]shee2!D821='[1]Sheet1 (2)'!$C$71,'[1]Sheet1 (2)'!$D$71*('[1]Sheet1 (2)'!$D$72-rough_index)/'[1]Sheet1 (2)'!$D$72))))</f>
        <v>0.83333333333333337</v>
      </c>
      <c r="AZ820" s="179">
        <f>+(AU820*'[1]Sheet1 (2)'!$C$77)+(AV820*'[1]Sheet1 (2)'!$C$78)+(AW820*'[1]Sheet1 (2)'!$C$79)+(AX820*'[1]Sheet1 (2)'!$C$80)+(AY820*'[1]Sheet1 (2)'!$C$81)</f>
        <v>1.45</v>
      </c>
      <c r="BA820" s="213" t="str">
        <f t="shared" si="25"/>
        <v>Poor</v>
      </c>
      <c r="BE820">
        <f>IF(D820='[1]Sheet1 (2)'!$C$61,'[1]Sheet1 (2)'!$D$61*(counts^2)+'[1]Sheet1 (2)'!$G$61*counts+'[1]Sheet1 (2)'!$J$61,IF(D820='[1]Sheet1 (2)'!$C$62,'[1]Sheet1 (2)'!$D$62*counts+'[1]Sheet1 (2)'!$G$62,IF(D820='[1]Sheet1 (2)'!$C$63,'[1]Sheet1 (2)'!$D$63*counts+'[1]Sheet1 (2)'!$G$63,IF(D820='[1]Sheet1 (2)'!$C$64,'[1]Sheet1 (2)'!$D$64*counts+'[1]Sheet1 (2)'!$G$64))))</f>
        <v>2.0984129299999998</v>
      </c>
    </row>
    <row r="821" spans="1:57" ht="12.75" customHeight="1">
      <c r="A821" s="176" t="s">
        <v>282</v>
      </c>
      <c r="B821" s="145" t="s">
        <v>76</v>
      </c>
      <c r="C821" s="170">
        <v>961</v>
      </c>
      <c r="D821" s="174" t="s">
        <v>77</v>
      </c>
      <c r="E821" s="171">
        <v>10</v>
      </c>
      <c r="F821" s="171">
        <v>2</v>
      </c>
      <c r="G821" s="171" t="s">
        <v>77</v>
      </c>
      <c r="H821" s="171">
        <v>1</v>
      </c>
      <c r="I821" s="171" t="s">
        <v>77</v>
      </c>
      <c r="J821" s="173" t="s">
        <v>80</v>
      </c>
      <c r="K821" s="173" t="s">
        <v>80</v>
      </c>
      <c r="L821" s="169">
        <f>VLOOKUP(CONCATENATE(J821,K821),'Sheet1 (2)'!$J$6:$K$26,2,FALSE)</f>
        <v>0</v>
      </c>
      <c r="M821" s="173" t="s">
        <v>79</v>
      </c>
      <c r="N821" s="173" t="s">
        <v>81</v>
      </c>
      <c r="O821" s="177">
        <f>VLOOKUP(CONCATENATE(M821,N821),'[1]Sheet1 (2)'!$L$6:$M$26,2,FALSE)</f>
        <v>100</v>
      </c>
      <c r="P821" s="173" t="s">
        <v>83</v>
      </c>
      <c r="Q821" s="173" t="s">
        <v>83</v>
      </c>
      <c r="R821" s="177">
        <f>VLOOKUP(CONCATENATE(P821,Q821),'[1]Sheet1 (2)'!$N$6:$O$26,2,FALSE)</f>
        <v>37.5</v>
      </c>
      <c r="S821" s="173" t="s">
        <v>80</v>
      </c>
      <c r="T821" s="173" t="s">
        <v>80</v>
      </c>
      <c r="U821" s="177">
        <f>VLOOKUP(CONCATENATE(S821,T821),'[1]Sheet1 (2)'!$P$6:$Q$26,2,FALSE)</f>
        <v>0</v>
      </c>
      <c r="V821" s="173" t="s">
        <v>79</v>
      </c>
      <c r="W821" s="173" t="s">
        <v>81</v>
      </c>
      <c r="X821" s="177">
        <f>VLOOKUP(CONCATENATE(V821,W821),'[1]Sheet1 (2)'!$R$6:$S$26,2,FALSE)</f>
        <v>100</v>
      </c>
      <c r="Y821" s="173" t="s">
        <v>82</v>
      </c>
      <c r="Z821" s="173" t="s">
        <v>83</v>
      </c>
      <c r="AA821" s="177">
        <f>VLOOKUP(CONCATENATE(Y821,Z821),'[1]Sheet1 (2)'!$T$6:$U$26,2,FALSE)</f>
        <v>25</v>
      </c>
      <c r="AB821" s="173" t="s">
        <v>80</v>
      </c>
      <c r="AC821" s="173" t="s">
        <v>80</v>
      </c>
      <c r="AD821" s="177">
        <f>VLOOKUP(CONCATENATE(AB821,AC821),'[1]Sheet1 (2)'!$X$6:$Y$26,2,FALSE)</f>
        <v>0</v>
      </c>
      <c r="AE821" s="173" t="s">
        <v>82</v>
      </c>
      <c r="AF821" s="173" t="s">
        <v>81</v>
      </c>
      <c r="AG821" s="177">
        <f>VLOOKUP(CONCATENATE(AE821,AF821),'[1]Sheet1 (2)'!$Z$6:$AA$26,2,FALSE)</f>
        <v>66</v>
      </c>
      <c r="AH821" s="172"/>
      <c r="AI821" s="178"/>
      <c r="AJ821" s="140"/>
      <c r="AK821" s="176" t="s">
        <v>282</v>
      </c>
      <c r="AL821" s="176" t="s">
        <v>76</v>
      </c>
      <c r="AM821" s="170">
        <f t="shared" si="24"/>
        <v>961</v>
      </c>
      <c r="AN821" s="147"/>
      <c r="AO821" s="155"/>
      <c r="AP821" s="156"/>
      <c r="AQ821" s="157">
        <v>4.4646902750000006</v>
      </c>
      <c r="AR821" s="158"/>
      <c r="AS821" s="145">
        <f>LOOKUP(rufmkm,'[1]Sheet1 (2)'!$V$62:$V$71,'[1]Sheet1 (2)'!$W$62:$W$71)</f>
        <v>50</v>
      </c>
      <c r="AT821" s="140"/>
      <c r="AU821" s="157">
        <f>IF(IF(D821='[1]Sheet1 (2)'!$C$69,'[1]Sheet1 (2)'!$D$69*('[1]Sheet1 (2)'!$D$72-rut_index)/'[1]Sheet1 (2)'!$D$72,IF([1]shee2!D822='[1]Sheet1 (2)'!$C$70,'[1]Sheet1 (2)'!$D$70*('[1]Sheet1 (2)'!$D$72-rut_index)/'[1]Sheet1 (2)'!$D$72,IF([1]shee2!D822='[1]Sheet1 (2)'!$C$71,'[1]Sheet1 (2)'!$D$71*('[1]Sheet1 (2)'!$D$72-rut_index)/'[1]Sheet1 (2)'!$D$72)))&lt;0,0,IF(D821='[1]Sheet1 (2)'!$C$69,'[1]Sheet1 (2)'!$D$69*('[1]Sheet1 (2)'!$D$72-rut_index)/'[1]Sheet1 (2)'!$D$72,IF([1]shee2!D822='[1]Sheet1 (2)'!$C$70,'[1]Sheet1 (2)'!$D$70*('[1]Sheet1 (2)'!$D$72-rut_index)/'[1]Sheet1 (2)'!$D$72,IF([1]shee2!D822='[1]Sheet1 (2)'!$C$71,'[1]Sheet1 (2)'!$D$71*('[1]Sheet1 (2)'!$D$72-rut_index)/'[1]Sheet1 (2)'!$D$72))))</f>
        <v>5</v>
      </c>
      <c r="AV821" s="157">
        <f>IF(IF(D821='[1]Sheet1 (2)'!$C$69,'[1]Sheet1 (2)'!$D$69*('[1]Sheet1 (2)'!$D$72-crack_s_index)/'[1]Sheet1 (2)'!$D$72,IF([1]shee2!D822='[1]Sheet1 (2)'!$C$70,'[1]Sheet1 (2)'!$D$70*('[1]Sheet1 (2)'!$D$72-crack_s_index)/'[1]Sheet1 (2)'!$D$72,IF([1]shee2!D822='[1]Sheet1 (2)'!$C$71,'[1]Sheet1 (2)'!$D$71*('[1]Sheet1 (2)'!$D$72-crack_s_index)/'[1]Sheet1 (2)'!$D$72)))&lt;0,0,IF(D821='[1]Sheet1 (2)'!$C$69,'[1]Sheet1 (2)'!$D$69*('[1]Sheet1 (2)'!$D$72-crack_s_index)/'[1]Sheet1 (2)'!$D$72,IF([1]shee2!D822='[1]Sheet1 (2)'!$C$70,'[1]Sheet1 (2)'!$D$70*('[1]Sheet1 (2)'!$D$72-crack_s_index)/'[1]Sheet1 (2)'!$D$72,IF([1]shee2!D822='[1]Sheet1 (2)'!$C$71,'[1]Sheet1 (2)'!$D$71*('[1]Sheet1 (2)'!$D$72-crack_s_index)/'[1]Sheet1 (2)'!$D$72))))</f>
        <v>0</v>
      </c>
      <c r="AW821" s="157">
        <f>IF(IF(D821='[1]Sheet1 (2)'!$C$69,'[1]Sheet1 (2)'!$D$69*('[1]Sheet1 (2)'!$D$72-crack_t_index)/'[1]Sheet1 (2)'!$D$72,IF([1]shee2!D822='[1]Sheet1 (2)'!$C$70,'[1]Sheet1 (2)'!$D$70*('[1]Sheet1 (2)'!$D$72-crack_t_index)/'[1]Sheet1 (2)'!$D$72,IF([1]shee2!D822='[1]Sheet1 (2)'!$C$71,'[1]Sheet1 (2)'!$D$71*('[1]Sheet1 (2)'!$D$72-crack_t_index)/'[1]Sheet1 (2)'!$D$72)))&lt;0,0,IF(D821='[1]Sheet1 (2)'!$C$69,'[1]Sheet1 (2)'!$D$69*('[1]Sheet1 (2)'!$D$72-crack_t_index)/'[1]Sheet1 (2)'!$D$72,IF([1]shee2!D822='[1]Sheet1 (2)'!$C$70,'[1]Sheet1 (2)'!$D$70*('[1]Sheet1 (2)'!$D$72-crack_t_index)/'[1]Sheet1 (2)'!$D$72,IF([1]shee2!D822='[1]Sheet1 (2)'!$C$71,'[1]Sheet1 (2)'!$D$71*('[1]Sheet1 (2)'!$D$72-crack_t_index)/'[1]Sheet1 (2)'!$D$72))))</f>
        <v>1.875</v>
      </c>
      <c r="AX821" s="157">
        <f>IF(IF(D821='[1]Sheet1 (2)'!$C$69,'[1]Sheet1 (2)'!$D$69*('[1]Sheet1 (2)'!$D$72-rave_index)/'[1]Sheet1 (2)'!$D$72,IF([1]shee2!D822='[1]Sheet1 (2)'!$C$70,'[1]Sheet1 (2)'!$D$70*('[1]Sheet1 (2)'!$D$72-rave_index)/'[1]Sheet1 (2)'!$D$72,IF([1]shee2!D822='[1]Sheet1 (2)'!$C$71,'[1]Sheet1 (2)'!$D$71*('[1]Sheet1 (2)'!$D$72-rave_index)/'[1]Sheet1 (2)'!$D$72)))&lt;0,0,IF(D821='[1]Sheet1 (2)'!$C$69,'[1]Sheet1 (2)'!$D$69*('[1]Sheet1 (2)'!$D$72-rave_index)/'[1]Sheet1 (2)'!$D$72,IF([1]shee2!D822='[1]Sheet1 (2)'!$C$70,'[1]Sheet1 (2)'!$D$70*('[1]Sheet1 (2)'!$D$72-rave_index)/'[1]Sheet1 (2)'!$D$72,IF([1]shee2!D822='[1]Sheet1 (2)'!$C$71,'[1]Sheet1 (2)'!$D$71*('[1]Sheet1 (2)'!$D$72-rave_index)/'[1]Sheet1 (2)'!$D$72))))</f>
        <v>2.9166666666666665</v>
      </c>
      <c r="AY821" s="157">
        <f>IF(IF(D821='[1]Sheet1 (2)'!$C$69,'[1]Sheet1 (2)'!$D$69*('[1]Sheet1 (2)'!$D$72-rough_index)/'[1]Sheet1 (2)'!$D$72,IF([1]shee2!D822='[1]Sheet1 (2)'!$C$70,'[1]Sheet1 (2)'!$D$70*('[1]Sheet1 (2)'!$D$72-rough_index)/'[1]Sheet1 (2)'!$D$72,IF([1]shee2!D822='[1]Sheet1 (2)'!$C$71,'[1]Sheet1 (2)'!$D$71*('[1]Sheet1 (2)'!$D$72-rough_index)/'[1]Sheet1 (2)'!$D$72)))&lt;0,0,IF(D821='[1]Sheet1 (2)'!$C$69,'[1]Sheet1 (2)'!$D$69*('[1]Sheet1 (2)'!$D$72-rough_index)/'[1]Sheet1 (2)'!$D$72,IF([1]shee2!D822='[1]Sheet1 (2)'!$C$70,'[1]Sheet1 (2)'!$D$70*('[1]Sheet1 (2)'!$D$72-rough_index)/'[1]Sheet1 (2)'!$D$72,IF([1]shee2!D822='[1]Sheet1 (2)'!$C$71,'[1]Sheet1 (2)'!$D$71*('[1]Sheet1 (2)'!$D$72-rough_index)/'[1]Sheet1 (2)'!$D$72))))</f>
        <v>0.83333333333333337</v>
      </c>
      <c r="AZ821" s="179">
        <f>+(AU821*'[1]Sheet1 (2)'!$C$77)+(AV821*'[1]Sheet1 (2)'!$C$78)+(AW821*'[1]Sheet1 (2)'!$C$79)+(AX821*'[1]Sheet1 (2)'!$C$80)+(AY821*'[1]Sheet1 (2)'!$C$81)</f>
        <v>1.6166666666666667</v>
      </c>
      <c r="BA821" s="213" t="str">
        <f t="shared" si="25"/>
        <v>Poor</v>
      </c>
      <c r="BE821">
        <f>IF(D821='[1]Sheet1 (2)'!$C$61,'[1]Sheet1 (2)'!$D$61*(counts^2)+'[1]Sheet1 (2)'!$G$61*counts+'[1]Sheet1 (2)'!$J$61,IF(D821='[1]Sheet1 (2)'!$C$62,'[1]Sheet1 (2)'!$D$62*counts+'[1]Sheet1 (2)'!$G$62,IF(D821='[1]Sheet1 (2)'!$C$63,'[1]Sheet1 (2)'!$D$63*counts+'[1]Sheet1 (2)'!$G$63,IF(D821='[1]Sheet1 (2)'!$C$64,'[1]Sheet1 (2)'!$D$64*counts+'[1]Sheet1 (2)'!$G$64))))</f>
        <v>2.0984129299999998</v>
      </c>
    </row>
    <row r="822" spans="1:57" ht="12.75" customHeight="1">
      <c r="A822" s="176" t="s">
        <v>282</v>
      </c>
      <c r="B822" s="145" t="s">
        <v>76</v>
      </c>
      <c r="C822" s="170">
        <v>962</v>
      </c>
      <c r="D822" s="174" t="s">
        <v>77</v>
      </c>
      <c r="E822" s="171">
        <v>10</v>
      </c>
      <c r="F822" s="171">
        <v>2</v>
      </c>
      <c r="G822" s="171" t="s">
        <v>77</v>
      </c>
      <c r="H822" s="171">
        <v>1</v>
      </c>
      <c r="I822" s="171" t="s">
        <v>77</v>
      </c>
      <c r="J822" s="173" t="s">
        <v>80</v>
      </c>
      <c r="K822" s="173" t="s">
        <v>80</v>
      </c>
      <c r="L822" s="169">
        <f>VLOOKUP(CONCATENATE(J822,K822),'Sheet1 (2)'!$J$6:$K$26,2,FALSE)</f>
        <v>0</v>
      </c>
      <c r="M822" s="173" t="s">
        <v>80</v>
      </c>
      <c r="N822" s="173" t="s">
        <v>80</v>
      </c>
      <c r="O822" s="177">
        <f>VLOOKUP(CONCATENATE(M822,N822),'[1]Sheet1 (2)'!$L$6:$M$26,2,FALSE)</f>
        <v>0</v>
      </c>
      <c r="P822" s="173" t="s">
        <v>80</v>
      </c>
      <c r="Q822" s="173" t="s">
        <v>80</v>
      </c>
      <c r="R822" s="177">
        <f>VLOOKUP(CONCATENATE(P822,Q822),'[1]Sheet1 (2)'!$N$6:$O$26,2,FALSE)</f>
        <v>0</v>
      </c>
      <c r="S822" s="173" t="s">
        <v>80</v>
      </c>
      <c r="T822" s="173" t="s">
        <v>80</v>
      </c>
      <c r="U822" s="177">
        <f>VLOOKUP(CONCATENATE(S822,T822),'[1]Sheet1 (2)'!$P$6:$Q$26,2,FALSE)</f>
        <v>0</v>
      </c>
      <c r="V822" s="173" t="s">
        <v>80</v>
      </c>
      <c r="W822" s="173" t="s">
        <v>80</v>
      </c>
      <c r="X822" s="177">
        <f>VLOOKUP(CONCATENATE(V822,W822),'[1]Sheet1 (2)'!$R$6:$S$26,2,FALSE)</f>
        <v>0</v>
      </c>
      <c r="Y822" s="173" t="s">
        <v>80</v>
      </c>
      <c r="Z822" s="173" t="s">
        <v>80</v>
      </c>
      <c r="AA822" s="177">
        <f>VLOOKUP(CONCATENATE(Y822,Z822),'[1]Sheet1 (2)'!$T$6:$U$26,2,FALSE)</f>
        <v>0</v>
      </c>
      <c r="AB822" s="173" t="s">
        <v>80</v>
      </c>
      <c r="AC822" s="173" t="s">
        <v>80</v>
      </c>
      <c r="AD822" s="177">
        <f>VLOOKUP(CONCATENATE(AB822,AC822),'[1]Sheet1 (2)'!$X$6:$Y$26,2,FALSE)</f>
        <v>0</v>
      </c>
      <c r="AE822" s="173" t="s">
        <v>82</v>
      </c>
      <c r="AF822" s="173" t="s">
        <v>81</v>
      </c>
      <c r="AG822" s="177">
        <f>VLOOKUP(CONCATENATE(AE822,AF822),'[1]Sheet1 (2)'!$Z$6:$AA$26,2,FALSE)</f>
        <v>66</v>
      </c>
      <c r="AH822" s="172"/>
      <c r="AI822" s="178"/>
      <c r="AJ822" s="140"/>
      <c r="AK822" s="176" t="s">
        <v>282</v>
      </c>
      <c r="AL822" s="176" t="s">
        <v>76</v>
      </c>
      <c r="AM822" s="170">
        <f t="shared" si="24"/>
        <v>962</v>
      </c>
      <c r="AN822" s="147"/>
      <c r="AO822" s="155"/>
      <c r="AP822" s="156"/>
      <c r="AQ822" s="157">
        <v>3.7871180451999997</v>
      </c>
      <c r="AR822" s="158"/>
      <c r="AS822" s="145">
        <f>LOOKUP(rufmkm,'[1]Sheet1 (2)'!$V$62:$V$71,'[1]Sheet1 (2)'!$W$62:$W$71)</f>
        <v>40</v>
      </c>
      <c r="AT822" s="140"/>
      <c r="AU822" s="157">
        <f>IF(IF(D822='[1]Sheet1 (2)'!$C$69,'[1]Sheet1 (2)'!$D$69*('[1]Sheet1 (2)'!$D$72-rut_index)/'[1]Sheet1 (2)'!$D$72,IF([1]shee2!D823='[1]Sheet1 (2)'!$C$70,'[1]Sheet1 (2)'!$D$70*('[1]Sheet1 (2)'!$D$72-rut_index)/'[1]Sheet1 (2)'!$D$72,IF([1]shee2!D823='[1]Sheet1 (2)'!$C$71,'[1]Sheet1 (2)'!$D$71*('[1]Sheet1 (2)'!$D$72-rut_index)/'[1]Sheet1 (2)'!$D$72)))&lt;0,0,IF(D822='[1]Sheet1 (2)'!$C$69,'[1]Sheet1 (2)'!$D$69*('[1]Sheet1 (2)'!$D$72-rut_index)/'[1]Sheet1 (2)'!$D$72,IF([1]shee2!D823='[1]Sheet1 (2)'!$C$70,'[1]Sheet1 (2)'!$D$70*('[1]Sheet1 (2)'!$D$72-rut_index)/'[1]Sheet1 (2)'!$D$72,IF([1]shee2!D823='[1]Sheet1 (2)'!$C$71,'[1]Sheet1 (2)'!$D$71*('[1]Sheet1 (2)'!$D$72-rut_index)/'[1]Sheet1 (2)'!$D$72))))</f>
        <v>5</v>
      </c>
      <c r="AV822" s="157">
        <f>IF(IF(D822='[1]Sheet1 (2)'!$C$69,'[1]Sheet1 (2)'!$D$69*('[1]Sheet1 (2)'!$D$72-crack_s_index)/'[1]Sheet1 (2)'!$D$72,IF([1]shee2!D823='[1]Sheet1 (2)'!$C$70,'[1]Sheet1 (2)'!$D$70*('[1]Sheet1 (2)'!$D$72-crack_s_index)/'[1]Sheet1 (2)'!$D$72,IF([1]shee2!D823='[1]Sheet1 (2)'!$C$71,'[1]Sheet1 (2)'!$D$71*('[1]Sheet1 (2)'!$D$72-crack_s_index)/'[1]Sheet1 (2)'!$D$72)))&lt;0,0,IF(D822='[1]Sheet1 (2)'!$C$69,'[1]Sheet1 (2)'!$D$69*('[1]Sheet1 (2)'!$D$72-crack_s_index)/'[1]Sheet1 (2)'!$D$72,IF([1]shee2!D823='[1]Sheet1 (2)'!$C$70,'[1]Sheet1 (2)'!$D$70*('[1]Sheet1 (2)'!$D$72-crack_s_index)/'[1]Sheet1 (2)'!$D$72,IF([1]shee2!D823='[1]Sheet1 (2)'!$C$71,'[1]Sheet1 (2)'!$D$71*('[1]Sheet1 (2)'!$D$72-crack_s_index)/'[1]Sheet1 (2)'!$D$72))))</f>
        <v>5</v>
      </c>
      <c r="AW822" s="157">
        <f>IF(IF(D822='[1]Sheet1 (2)'!$C$69,'[1]Sheet1 (2)'!$D$69*('[1]Sheet1 (2)'!$D$72-crack_t_index)/'[1]Sheet1 (2)'!$D$72,IF([1]shee2!D823='[1]Sheet1 (2)'!$C$70,'[1]Sheet1 (2)'!$D$70*('[1]Sheet1 (2)'!$D$72-crack_t_index)/'[1]Sheet1 (2)'!$D$72,IF([1]shee2!D823='[1]Sheet1 (2)'!$C$71,'[1]Sheet1 (2)'!$D$71*('[1]Sheet1 (2)'!$D$72-crack_t_index)/'[1]Sheet1 (2)'!$D$72)))&lt;0,0,IF(D822='[1]Sheet1 (2)'!$C$69,'[1]Sheet1 (2)'!$D$69*('[1]Sheet1 (2)'!$D$72-crack_t_index)/'[1]Sheet1 (2)'!$D$72,IF([1]shee2!D823='[1]Sheet1 (2)'!$C$70,'[1]Sheet1 (2)'!$D$70*('[1]Sheet1 (2)'!$D$72-crack_t_index)/'[1]Sheet1 (2)'!$D$72,IF([1]shee2!D823='[1]Sheet1 (2)'!$C$71,'[1]Sheet1 (2)'!$D$71*('[1]Sheet1 (2)'!$D$72-crack_t_index)/'[1]Sheet1 (2)'!$D$72))))</f>
        <v>5</v>
      </c>
      <c r="AX822" s="157">
        <f>IF(IF(D822='[1]Sheet1 (2)'!$C$69,'[1]Sheet1 (2)'!$D$69*('[1]Sheet1 (2)'!$D$72-rave_index)/'[1]Sheet1 (2)'!$D$72,IF([1]shee2!D823='[1]Sheet1 (2)'!$C$70,'[1]Sheet1 (2)'!$D$70*('[1]Sheet1 (2)'!$D$72-rave_index)/'[1]Sheet1 (2)'!$D$72,IF([1]shee2!D823='[1]Sheet1 (2)'!$C$71,'[1]Sheet1 (2)'!$D$71*('[1]Sheet1 (2)'!$D$72-rave_index)/'[1]Sheet1 (2)'!$D$72)))&lt;0,0,IF(D822='[1]Sheet1 (2)'!$C$69,'[1]Sheet1 (2)'!$D$69*('[1]Sheet1 (2)'!$D$72-rave_index)/'[1]Sheet1 (2)'!$D$72,IF([1]shee2!D823='[1]Sheet1 (2)'!$C$70,'[1]Sheet1 (2)'!$D$70*('[1]Sheet1 (2)'!$D$72-rave_index)/'[1]Sheet1 (2)'!$D$72,IF([1]shee2!D823='[1]Sheet1 (2)'!$C$71,'[1]Sheet1 (2)'!$D$71*('[1]Sheet1 (2)'!$D$72-rave_index)/'[1]Sheet1 (2)'!$D$72))))</f>
        <v>5</v>
      </c>
      <c r="AY822" s="157">
        <f>IF(IF(D822='[1]Sheet1 (2)'!$C$69,'[1]Sheet1 (2)'!$D$69*('[1]Sheet1 (2)'!$D$72-rough_index)/'[1]Sheet1 (2)'!$D$72,IF([1]shee2!D823='[1]Sheet1 (2)'!$C$70,'[1]Sheet1 (2)'!$D$70*('[1]Sheet1 (2)'!$D$72-rough_index)/'[1]Sheet1 (2)'!$D$72,IF([1]shee2!D823='[1]Sheet1 (2)'!$C$71,'[1]Sheet1 (2)'!$D$71*('[1]Sheet1 (2)'!$D$72-rough_index)/'[1]Sheet1 (2)'!$D$72)))&lt;0,0,IF(D822='[1]Sheet1 (2)'!$C$69,'[1]Sheet1 (2)'!$D$69*('[1]Sheet1 (2)'!$D$72-rough_index)/'[1]Sheet1 (2)'!$D$72,IF([1]shee2!D823='[1]Sheet1 (2)'!$C$70,'[1]Sheet1 (2)'!$D$70*('[1]Sheet1 (2)'!$D$72-rough_index)/'[1]Sheet1 (2)'!$D$72,IF([1]shee2!D823='[1]Sheet1 (2)'!$C$71,'[1]Sheet1 (2)'!$D$71*('[1]Sheet1 (2)'!$D$72-rough_index)/'[1]Sheet1 (2)'!$D$72))))</f>
        <v>1.6666666666666667</v>
      </c>
      <c r="AZ822" s="179">
        <f>+(AU822*'[1]Sheet1 (2)'!$C$77)+(AV822*'[1]Sheet1 (2)'!$C$78)+(AW822*'[1]Sheet1 (2)'!$C$79)+(AX822*'[1]Sheet1 (2)'!$C$80)+(AY822*'[1]Sheet1 (2)'!$C$81)</f>
        <v>4</v>
      </c>
      <c r="BA822" s="213" t="str">
        <f t="shared" si="25"/>
        <v>Good</v>
      </c>
      <c r="BE822">
        <f>IF(D822='[1]Sheet1 (2)'!$C$61,'[1]Sheet1 (2)'!$D$61*(counts^2)+'[1]Sheet1 (2)'!$G$61*counts+'[1]Sheet1 (2)'!$J$61,IF(D822='[1]Sheet1 (2)'!$C$62,'[1]Sheet1 (2)'!$D$62*counts+'[1]Sheet1 (2)'!$G$62,IF(D822='[1]Sheet1 (2)'!$C$63,'[1]Sheet1 (2)'!$D$63*counts+'[1]Sheet1 (2)'!$G$63,IF(D822='[1]Sheet1 (2)'!$C$64,'[1]Sheet1 (2)'!$D$64*counts+'[1]Sheet1 (2)'!$G$64))))</f>
        <v>2.0984129299999998</v>
      </c>
    </row>
    <row r="823" spans="1:57" ht="12.75" customHeight="1">
      <c r="A823" s="176" t="s">
        <v>282</v>
      </c>
      <c r="B823" s="145" t="s">
        <v>76</v>
      </c>
      <c r="C823" s="170">
        <v>963</v>
      </c>
      <c r="D823" s="174" t="s">
        <v>77</v>
      </c>
      <c r="E823" s="171">
        <v>10</v>
      </c>
      <c r="F823" s="171">
        <v>2</v>
      </c>
      <c r="G823" s="171" t="s">
        <v>77</v>
      </c>
      <c r="H823" s="171">
        <v>1</v>
      </c>
      <c r="I823" s="171" t="s">
        <v>77</v>
      </c>
      <c r="J823" s="173" t="s">
        <v>80</v>
      </c>
      <c r="K823" s="173" t="s">
        <v>80</v>
      </c>
      <c r="L823" s="169">
        <f>VLOOKUP(CONCATENATE(J823,K823),'Sheet1 (2)'!$J$6:$K$26,2,FALSE)</f>
        <v>0</v>
      </c>
      <c r="M823" s="173" t="s">
        <v>79</v>
      </c>
      <c r="N823" s="173" t="s">
        <v>81</v>
      </c>
      <c r="O823" s="177">
        <f>VLOOKUP(CONCATENATE(M823,N823),'[1]Sheet1 (2)'!$L$6:$M$26,2,FALSE)</f>
        <v>100</v>
      </c>
      <c r="P823" s="173" t="s">
        <v>83</v>
      </c>
      <c r="Q823" s="173" t="s">
        <v>79</v>
      </c>
      <c r="R823" s="177">
        <f>VLOOKUP(CONCATENATE(P823,Q823),'[1]Sheet1 (2)'!$N$6:$O$26,2,FALSE)</f>
        <v>56.25</v>
      </c>
      <c r="S823" s="173" t="s">
        <v>80</v>
      </c>
      <c r="T823" s="173" t="s">
        <v>80</v>
      </c>
      <c r="U823" s="177">
        <f>VLOOKUP(CONCATENATE(S823,T823),'[1]Sheet1 (2)'!$P$6:$Q$26,2,FALSE)</f>
        <v>0</v>
      </c>
      <c r="V823" s="173" t="s">
        <v>83</v>
      </c>
      <c r="W823" s="173" t="s">
        <v>81</v>
      </c>
      <c r="X823" s="177">
        <f>VLOOKUP(CONCATENATE(V823,W823),'[1]Sheet1 (2)'!$R$6:$S$26,2,FALSE)</f>
        <v>75</v>
      </c>
      <c r="Y823" s="173" t="s">
        <v>83</v>
      </c>
      <c r="Z823" s="173" t="s">
        <v>83</v>
      </c>
      <c r="AA823" s="177">
        <f>VLOOKUP(CONCATENATE(Y823,Z823),'[1]Sheet1 (2)'!$T$6:$U$26,2,FALSE)</f>
        <v>37.5</v>
      </c>
      <c r="AB823" s="173" t="s">
        <v>80</v>
      </c>
      <c r="AC823" s="173" t="s">
        <v>80</v>
      </c>
      <c r="AD823" s="177">
        <f>VLOOKUP(CONCATENATE(AB823,AC823),'[1]Sheet1 (2)'!$X$6:$Y$26,2,FALSE)</f>
        <v>0</v>
      </c>
      <c r="AE823" s="173" t="s">
        <v>82</v>
      </c>
      <c r="AF823" s="173" t="s">
        <v>81</v>
      </c>
      <c r="AG823" s="177">
        <f>VLOOKUP(CONCATENATE(AE823,AF823),'[1]Sheet1 (2)'!$Z$6:$AA$26,2,FALSE)</f>
        <v>66</v>
      </c>
      <c r="AH823" s="172"/>
      <c r="AI823" s="178"/>
      <c r="AJ823" s="140"/>
      <c r="AK823" s="176" t="s">
        <v>282</v>
      </c>
      <c r="AL823" s="176" t="s">
        <v>76</v>
      </c>
      <c r="AM823" s="170">
        <f t="shared" si="24"/>
        <v>963</v>
      </c>
      <c r="AN823" s="147"/>
      <c r="AO823" s="155"/>
      <c r="AP823" s="156"/>
      <c r="AQ823" s="157">
        <v>4.3813222007999997</v>
      </c>
      <c r="AR823" s="158"/>
      <c r="AS823" s="145">
        <f>LOOKUP(rufmkm,'[1]Sheet1 (2)'!$V$62:$V$71,'[1]Sheet1 (2)'!$W$62:$W$71)</f>
        <v>50</v>
      </c>
      <c r="AT823" s="140"/>
      <c r="AU823" s="157">
        <f>IF(IF(D823='[1]Sheet1 (2)'!$C$69,'[1]Sheet1 (2)'!$D$69*('[1]Sheet1 (2)'!$D$72-rut_index)/'[1]Sheet1 (2)'!$D$72,IF([1]shee2!D824='[1]Sheet1 (2)'!$C$70,'[1]Sheet1 (2)'!$D$70*('[1]Sheet1 (2)'!$D$72-rut_index)/'[1]Sheet1 (2)'!$D$72,IF([1]shee2!D824='[1]Sheet1 (2)'!$C$71,'[1]Sheet1 (2)'!$D$71*('[1]Sheet1 (2)'!$D$72-rut_index)/'[1]Sheet1 (2)'!$D$72)))&lt;0,0,IF(D823='[1]Sheet1 (2)'!$C$69,'[1]Sheet1 (2)'!$D$69*('[1]Sheet1 (2)'!$D$72-rut_index)/'[1]Sheet1 (2)'!$D$72,IF([1]shee2!D824='[1]Sheet1 (2)'!$C$70,'[1]Sheet1 (2)'!$D$70*('[1]Sheet1 (2)'!$D$72-rut_index)/'[1]Sheet1 (2)'!$D$72,IF([1]shee2!D824='[1]Sheet1 (2)'!$C$71,'[1]Sheet1 (2)'!$D$71*('[1]Sheet1 (2)'!$D$72-rut_index)/'[1]Sheet1 (2)'!$D$72))))</f>
        <v>5</v>
      </c>
      <c r="AV823" s="157">
        <f>IF(IF(D823='[1]Sheet1 (2)'!$C$69,'[1]Sheet1 (2)'!$D$69*('[1]Sheet1 (2)'!$D$72-crack_s_index)/'[1]Sheet1 (2)'!$D$72,IF([1]shee2!D824='[1]Sheet1 (2)'!$C$70,'[1]Sheet1 (2)'!$D$70*('[1]Sheet1 (2)'!$D$72-crack_s_index)/'[1]Sheet1 (2)'!$D$72,IF([1]shee2!D824='[1]Sheet1 (2)'!$C$71,'[1]Sheet1 (2)'!$D$71*('[1]Sheet1 (2)'!$D$72-crack_s_index)/'[1]Sheet1 (2)'!$D$72)))&lt;0,0,IF(D823='[1]Sheet1 (2)'!$C$69,'[1]Sheet1 (2)'!$D$69*('[1]Sheet1 (2)'!$D$72-crack_s_index)/'[1]Sheet1 (2)'!$D$72,IF([1]shee2!D824='[1]Sheet1 (2)'!$C$70,'[1]Sheet1 (2)'!$D$70*('[1]Sheet1 (2)'!$D$72-crack_s_index)/'[1]Sheet1 (2)'!$D$72,IF([1]shee2!D824='[1]Sheet1 (2)'!$C$71,'[1]Sheet1 (2)'!$D$71*('[1]Sheet1 (2)'!$D$72-crack_s_index)/'[1]Sheet1 (2)'!$D$72))))</f>
        <v>0</v>
      </c>
      <c r="AW823" s="157">
        <f>IF(IF(D823='[1]Sheet1 (2)'!$C$69,'[1]Sheet1 (2)'!$D$69*('[1]Sheet1 (2)'!$D$72-crack_t_index)/'[1]Sheet1 (2)'!$D$72,IF([1]shee2!D824='[1]Sheet1 (2)'!$C$70,'[1]Sheet1 (2)'!$D$70*('[1]Sheet1 (2)'!$D$72-crack_t_index)/'[1]Sheet1 (2)'!$D$72,IF([1]shee2!D824='[1]Sheet1 (2)'!$C$71,'[1]Sheet1 (2)'!$D$71*('[1]Sheet1 (2)'!$D$72-crack_t_index)/'[1]Sheet1 (2)'!$D$72)))&lt;0,0,IF(D823='[1]Sheet1 (2)'!$C$69,'[1]Sheet1 (2)'!$D$69*('[1]Sheet1 (2)'!$D$72-crack_t_index)/'[1]Sheet1 (2)'!$D$72,IF([1]shee2!D824='[1]Sheet1 (2)'!$C$70,'[1]Sheet1 (2)'!$D$70*('[1]Sheet1 (2)'!$D$72-crack_t_index)/'[1]Sheet1 (2)'!$D$72,IF([1]shee2!D824='[1]Sheet1 (2)'!$C$71,'[1]Sheet1 (2)'!$D$71*('[1]Sheet1 (2)'!$D$72-crack_t_index)/'[1]Sheet1 (2)'!$D$72))))</f>
        <v>0.3125</v>
      </c>
      <c r="AX823" s="157">
        <f>IF(IF(D823='[1]Sheet1 (2)'!$C$69,'[1]Sheet1 (2)'!$D$69*('[1]Sheet1 (2)'!$D$72-rave_index)/'[1]Sheet1 (2)'!$D$72,IF([1]shee2!D824='[1]Sheet1 (2)'!$C$70,'[1]Sheet1 (2)'!$D$70*('[1]Sheet1 (2)'!$D$72-rave_index)/'[1]Sheet1 (2)'!$D$72,IF([1]shee2!D824='[1]Sheet1 (2)'!$C$71,'[1]Sheet1 (2)'!$D$71*('[1]Sheet1 (2)'!$D$72-rave_index)/'[1]Sheet1 (2)'!$D$72)))&lt;0,0,IF(D823='[1]Sheet1 (2)'!$C$69,'[1]Sheet1 (2)'!$D$69*('[1]Sheet1 (2)'!$D$72-rave_index)/'[1]Sheet1 (2)'!$D$72,IF([1]shee2!D824='[1]Sheet1 (2)'!$C$70,'[1]Sheet1 (2)'!$D$70*('[1]Sheet1 (2)'!$D$72-rave_index)/'[1]Sheet1 (2)'!$D$72,IF([1]shee2!D824='[1]Sheet1 (2)'!$C$71,'[1]Sheet1 (2)'!$D$71*('[1]Sheet1 (2)'!$D$72-rave_index)/'[1]Sheet1 (2)'!$D$72))))</f>
        <v>1.875</v>
      </c>
      <c r="AY823" s="157">
        <f>IF(IF(D823='[1]Sheet1 (2)'!$C$69,'[1]Sheet1 (2)'!$D$69*('[1]Sheet1 (2)'!$D$72-rough_index)/'[1]Sheet1 (2)'!$D$72,IF([1]shee2!D824='[1]Sheet1 (2)'!$C$70,'[1]Sheet1 (2)'!$D$70*('[1]Sheet1 (2)'!$D$72-rough_index)/'[1]Sheet1 (2)'!$D$72,IF([1]shee2!D824='[1]Sheet1 (2)'!$C$71,'[1]Sheet1 (2)'!$D$71*('[1]Sheet1 (2)'!$D$72-rough_index)/'[1]Sheet1 (2)'!$D$72)))&lt;0,0,IF(D823='[1]Sheet1 (2)'!$C$69,'[1]Sheet1 (2)'!$D$69*('[1]Sheet1 (2)'!$D$72-rough_index)/'[1]Sheet1 (2)'!$D$72,IF([1]shee2!D824='[1]Sheet1 (2)'!$C$70,'[1]Sheet1 (2)'!$D$70*('[1]Sheet1 (2)'!$D$72-rough_index)/'[1]Sheet1 (2)'!$D$72,IF([1]shee2!D824='[1]Sheet1 (2)'!$C$71,'[1]Sheet1 (2)'!$D$71*('[1]Sheet1 (2)'!$D$72-rough_index)/'[1]Sheet1 (2)'!$D$72))))</f>
        <v>0.83333333333333337</v>
      </c>
      <c r="AZ823" s="179">
        <f>+(AU823*'[1]Sheet1 (2)'!$C$77)+(AV823*'[1]Sheet1 (2)'!$C$78)+(AW823*'[1]Sheet1 (2)'!$C$79)+(AX823*'[1]Sheet1 (2)'!$C$80)+(AY823*'[1]Sheet1 (2)'!$C$81)</f>
        <v>1.45</v>
      </c>
      <c r="BA823" s="213" t="str">
        <f t="shared" si="25"/>
        <v>Poor</v>
      </c>
      <c r="BE823">
        <f>IF(D823='[1]Sheet1 (2)'!$C$61,'[1]Sheet1 (2)'!$D$61*(counts^2)+'[1]Sheet1 (2)'!$G$61*counts+'[1]Sheet1 (2)'!$J$61,IF(D823='[1]Sheet1 (2)'!$C$62,'[1]Sheet1 (2)'!$D$62*counts+'[1]Sheet1 (2)'!$G$62,IF(D823='[1]Sheet1 (2)'!$C$63,'[1]Sheet1 (2)'!$D$63*counts+'[1]Sheet1 (2)'!$G$63,IF(D823='[1]Sheet1 (2)'!$C$64,'[1]Sheet1 (2)'!$D$64*counts+'[1]Sheet1 (2)'!$G$64))))</f>
        <v>2.0984129299999998</v>
      </c>
    </row>
    <row r="824" spans="1:57" ht="12.75" customHeight="1">
      <c r="A824" s="176" t="s">
        <v>282</v>
      </c>
      <c r="B824" s="145" t="s">
        <v>76</v>
      </c>
      <c r="C824" s="170">
        <v>964</v>
      </c>
      <c r="D824" s="174" t="s">
        <v>77</v>
      </c>
      <c r="E824" s="171">
        <v>10</v>
      </c>
      <c r="F824" s="171">
        <v>2</v>
      </c>
      <c r="G824" s="171" t="s">
        <v>77</v>
      </c>
      <c r="H824" s="171">
        <v>1</v>
      </c>
      <c r="I824" s="171" t="s">
        <v>77</v>
      </c>
      <c r="J824" s="173" t="s">
        <v>80</v>
      </c>
      <c r="K824" s="173" t="s">
        <v>80</v>
      </c>
      <c r="L824" s="169">
        <f>VLOOKUP(CONCATENATE(J824,K824),'Sheet1 (2)'!$J$6:$K$26,2,FALSE)</f>
        <v>0</v>
      </c>
      <c r="M824" s="173" t="s">
        <v>79</v>
      </c>
      <c r="N824" s="173" t="s">
        <v>81</v>
      </c>
      <c r="O824" s="177">
        <f>VLOOKUP(CONCATENATE(M824,N824),'[1]Sheet1 (2)'!$L$6:$M$26,2,FALSE)</f>
        <v>100</v>
      </c>
      <c r="P824" s="173" t="s">
        <v>83</v>
      </c>
      <c r="Q824" s="173" t="s">
        <v>79</v>
      </c>
      <c r="R824" s="177">
        <f>VLOOKUP(CONCATENATE(P824,Q824),'[1]Sheet1 (2)'!$N$6:$O$26,2,FALSE)</f>
        <v>56.25</v>
      </c>
      <c r="S824" s="173" t="s">
        <v>80</v>
      </c>
      <c r="T824" s="173" t="s">
        <v>80</v>
      </c>
      <c r="U824" s="177">
        <f>VLOOKUP(CONCATENATE(S824,T824),'[1]Sheet1 (2)'!$P$6:$Q$26,2,FALSE)</f>
        <v>0</v>
      </c>
      <c r="V824" s="173" t="s">
        <v>83</v>
      </c>
      <c r="W824" s="173" t="s">
        <v>81</v>
      </c>
      <c r="X824" s="177">
        <f>VLOOKUP(CONCATENATE(V824,W824),'[1]Sheet1 (2)'!$R$6:$S$26,2,FALSE)</f>
        <v>75</v>
      </c>
      <c r="Y824" s="173" t="s">
        <v>82</v>
      </c>
      <c r="Z824" s="173" t="s">
        <v>83</v>
      </c>
      <c r="AA824" s="177">
        <f>VLOOKUP(CONCATENATE(Y824,Z824),'[1]Sheet1 (2)'!$T$6:$U$26,2,FALSE)</f>
        <v>25</v>
      </c>
      <c r="AB824" s="173" t="s">
        <v>80</v>
      </c>
      <c r="AC824" s="173" t="s">
        <v>80</v>
      </c>
      <c r="AD824" s="177">
        <f>VLOOKUP(CONCATENATE(AB824,AC824),'[1]Sheet1 (2)'!$X$6:$Y$26,2,FALSE)</f>
        <v>0</v>
      </c>
      <c r="AE824" s="173" t="s">
        <v>82</v>
      </c>
      <c r="AF824" s="173" t="s">
        <v>81</v>
      </c>
      <c r="AG824" s="177">
        <f>VLOOKUP(CONCATENATE(AE824,AF824),'[1]Sheet1 (2)'!$Z$6:$AA$26,2,FALSE)</f>
        <v>66</v>
      </c>
      <c r="AH824" s="172"/>
      <c r="AI824" s="178"/>
      <c r="AJ824" s="140"/>
      <c r="AK824" s="176" t="s">
        <v>282</v>
      </c>
      <c r="AL824" s="176" t="s">
        <v>76</v>
      </c>
      <c r="AM824" s="170">
        <f t="shared" si="24"/>
        <v>964</v>
      </c>
      <c r="AN824" s="147"/>
      <c r="AO824" s="155" t="s">
        <v>409</v>
      </c>
      <c r="AP824" s="156"/>
      <c r="AQ824" s="157">
        <v>4.2177421211999997</v>
      </c>
      <c r="AR824" s="158"/>
      <c r="AS824" s="145">
        <f>LOOKUP(rufmkm,'[1]Sheet1 (2)'!$V$62:$V$71,'[1]Sheet1 (2)'!$W$62:$W$71)</f>
        <v>50</v>
      </c>
      <c r="AT824" s="140"/>
      <c r="AU824" s="157">
        <f>IF(IF(D824='[1]Sheet1 (2)'!$C$69,'[1]Sheet1 (2)'!$D$69*('[1]Sheet1 (2)'!$D$72-rut_index)/'[1]Sheet1 (2)'!$D$72,IF([1]shee2!D825='[1]Sheet1 (2)'!$C$70,'[1]Sheet1 (2)'!$D$70*('[1]Sheet1 (2)'!$D$72-rut_index)/'[1]Sheet1 (2)'!$D$72,IF([1]shee2!D825='[1]Sheet1 (2)'!$C$71,'[1]Sheet1 (2)'!$D$71*('[1]Sheet1 (2)'!$D$72-rut_index)/'[1]Sheet1 (2)'!$D$72)))&lt;0,0,IF(D824='[1]Sheet1 (2)'!$C$69,'[1]Sheet1 (2)'!$D$69*('[1]Sheet1 (2)'!$D$72-rut_index)/'[1]Sheet1 (2)'!$D$72,IF([1]shee2!D825='[1]Sheet1 (2)'!$C$70,'[1]Sheet1 (2)'!$D$70*('[1]Sheet1 (2)'!$D$72-rut_index)/'[1]Sheet1 (2)'!$D$72,IF([1]shee2!D825='[1]Sheet1 (2)'!$C$71,'[1]Sheet1 (2)'!$D$71*('[1]Sheet1 (2)'!$D$72-rut_index)/'[1]Sheet1 (2)'!$D$72))))</f>
        <v>5</v>
      </c>
      <c r="AV824" s="157">
        <f>IF(IF(D824='[1]Sheet1 (2)'!$C$69,'[1]Sheet1 (2)'!$D$69*('[1]Sheet1 (2)'!$D$72-crack_s_index)/'[1]Sheet1 (2)'!$D$72,IF([1]shee2!D825='[1]Sheet1 (2)'!$C$70,'[1]Sheet1 (2)'!$D$70*('[1]Sheet1 (2)'!$D$72-crack_s_index)/'[1]Sheet1 (2)'!$D$72,IF([1]shee2!D825='[1]Sheet1 (2)'!$C$71,'[1]Sheet1 (2)'!$D$71*('[1]Sheet1 (2)'!$D$72-crack_s_index)/'[1]Sheet1 (2)'!$D$72)))&lt;0,0,IF(D824='[1]Sheet1 (2)'!$C$69,'[1]Sheet1 (2)'!$D$69*('[1]Sheet1 (2)'!$D$72-crack_s_index)/'[1]Sheet1 (2)'!$D$72,IF([1]shee2!D825='[1]Sheet1 (2)'!$C$70,'[1]Sheet1 (2)'!$D$70*('[1]Sheet1 (2)'!$D$72-crack_s_index)/'[1]Sheet1 (2)'!$D$72,IF([1]shee2!D825='[1]Sheet1 (2)'!$C$71,'[1]Sheet1 (2)'!$D$71*('[1]Sheet1 (2)'!$D$72-crack_s_index)/'[1]Sheet1 (2)'!$D$72))))</f>
        <v>0</v>
      </c>
      <c r="AW824" s="157">
        <f>IF(IF(D824='[1]Sheet1 (2)'!$C$69,'[1]Sheet1 (2)'!$D$69*('[1]Sheet1 (2)'!$D$72-crack_t_index)/'[1]Sheet1 (2)'!$D$72,IF([1]shee2!D825='[1]Sheet1 (2)'!$C$70,'[1]Sheet1 (2)'!$D$70*('[1]Sheet1 (2)'!$D$72-crack_t_index)/'[1]Sheet1 (2)'!$D$72,IF([1]shee2!D825='[1]Sheet1 (2)'!$C$71,'[1]Sheet1 (2)'!$D$71*('[1]Sheet1 (2)'!$D$72-crack_t_index)/'[1]Sheet1 (2)'!$D$72)))&lt;0,0,IF(D824='[1]Sheet1 (2)'!$C$69,'[1]Sheet1 (2)'!$D$69*('[1]Sheet1 (2)'!$D$72-crack_t_index)/'[1]Sheet1 (2)'!$D$72,IF([1]shee2!D825='[1]Sheet1 (2)'!$C$70,'[1]Sheet1 (2)'!$D$70*('[1]Sheet1 (2)'!$D$72-crack_t_index)/'[1]Sheet1 (2)'!$D$72,IF([1]shee2!D825='[1]Sheet1 (2)'!$C$71,'[1]Sheet1 (2)'!$D$71*('[1]Sheet1 (2)'!$D$72-crack_t_index)/'[1]Sheet1 (2)'!$D$72))))</f>
        <v>0.3125</v>
      </c>
      <c r="AX824" s="157">
        <f>IF(IF(D824='[1]Sheet1 (2)'!$C$69,'[1]Sheet1 (2)'!$D$69*('[1]Sheet1 (2)'!$D$72-rave_index)/'[1]Sheet1 (2)'!$D$72,IF([1]shee2!D825='[1]Sheet1 (2)'!$C$70,'[1]Sheet1 (2)'!$D$70*('[1]Sheet1 (2)'!$D$72-rave_index)/'[1]Sheet1 (2)'!$D$72,IF([1]shee2!D825='[1]Sheet1 (2)'!$C$71,'[1]Sheet1 (2)'!$D$71*('[1]Sheet1 (2)'!$D$72-rave_index)/'[1]Sheet1 (2)'!$D$72)))&lt;0,0,IF(D824='[1]Sheet1 (2)'!$C$69,'[1]Sheet1 (2)'!$D$69*('[1]Sheet1 (2)'!$D$72-rave_index)/'[1]Sheet1 (2)'!$D$72,IF([1]shee2!D825='[1]Sheet1 (2)'!$C$70,'[1]Sheet1 (2)'!$D$70*('[1]Sheet1 (2)'!$D$72-rave_index)/'[1]Sheet1 (2)'!$D$72,IF([1]shee2!D825='[1]Sheet1 (2)'!$C$71,'[1]Sheet1 (2)'!$D$71*('[1]Sheet1 (2)'!$D$72-rave_index)/'[1]Sheet1 (2)'!$D$72))))</f>
        <v>2.9166666666666665</v>
      </c>
      <c r="AY824" s="157">
        <f>IF(IF(D824='[1]Sheet1 (2)'!$C$69,'[1]Sheet1 (2)'!$D$69*('[1]Sheet1 (2)'!$D$72-rough_index)/'[1]Sheet1 (2)'!$D$72,IF([1]shee2!D825='[1]Sheet1 (2)'!$C$70,'[1]Sheet1 (2)'!$D$70*('[1]Sheet1 (2)'!$D$72-rough_index)/'[1]Sheet1 (2)'!$D$72,IF([1]shee2!D825='[1]Sheet1 (2)'!$C$71,'[1]Sheet1 (2)'!$D$71*('[1]Sheet1 (2)'!$D$72-rough_index)/'[1]Sheet1 (2)'!$D$72)))&lt;0,0,IF(D824='[1]Sheet1 (2)'!$C$69,'[1]Sheet1 (2)'!$D$69*('[1]Sheet1 (2)'!$D$72-rough_index)/'[1]Sheet1 (2)'!$D$72,IF([1]shee2!D825='[1]Sheet1 (2)'!$C$70,'[1]Sheet1 (2)'!$D$70*('[1]Sheet1 (2)'!$D$72-rough_index)/'[1]Sheet1 (2)'!$D$72,IF([1]shee2!D825='[1]Sheet1 (2)'!$C$71,'[1]Sheet1 (2)'!$D$71*('[1]Sheet1 (2)'!$D$72-rough_index)/'[1]Sheet1 (2)'!$D$72))))</f>
        <v>0.83333333333333337</v>
      </c>
      <c r="AZ824" s="179">
        <f>+(AU824*'[1]Sheet1 (2)'!$C$77)+(AV824*'[1]Sheet1 (2)'!$C$78)+(AW824*'[1]Sheet1 (2)'!$C$79)+(AX824*'[1]Sheet1 (2)'!$C$80)+(AY824*'[1]Sheet1 (2)'!$C$81)</f>
        <v>1.5541666666666667</v>
      </c>
      <c r="BA824" s="213" t="str">
        <f t="shared" si="25"/>
        <v>Poor</v>
      </c>
      <c r="BE824">
        <f>IF(D824='[1]Sheet1 (2)'!$C$61,'[1]Sheet1 (2)'!$D$61*(counts^2)+'[1]Sheet1 (2)'!$G$61*counts+'[1]Sheet1 (2)'!$J$61,IF(D824='[1]Sheet1 (2)'!$C$62,'[1]Sheet1 (2)'!$D$62*counts+'[1]Sheet1 (2)'!$G$62,IF(D824='[1]Sheet1 (2)'!$C$63,'[1]Sheet1 (2)'!$D$63*counts+'[1]Sheet1 (2)'!$G$63,IF(D824='[1]Sheet1 (2)'!$C$64,'[1]Sheet1 (2)'!$D$64*counts+'[1]Sheet1 (2)'!$G$64))))</f>
        <v>2.0984129299999998</v>
      </c>
    </row>
    <row r="825" spans="1:57" ht="12.75" customHeight="1">
      <c r="A825" s="176" t="s">
        <v>282</v>
      </c>
      <c r="B825" s="145" t="s">
        <v>76</v>
      </c>
      <c r="C825" s="170">
        <v>965</v>
      </c>
      <c r="D825" s="174" t="s">
        <v>77</v>
      </c>
      <c r="E825" s="171">
        <v>10</v>
      </c>
      <c r="F825" s="171">
        <v>2</v>
      </c>
      <c r="G825" s="171" t="s">
        <v>77</v>
      </c>
      <c r="H825" s="171">
        <v>1</v>
      </c>
      <c r="I825" s="171" t="s">
        <v>77</v>
      </c>
      <c r="J825" s="173" t="s">
        <v>80</v>
      </c>
      <c r="K825" s="173" t="s">
        <v>80</v>
      </c>
      <c r="L825" s="169">
        <f>VLOOKUP(CONCATENATE(J825,K825),'Sheet1 (2)'!$J$6:$K$26,2,FALSE)</f>
        <v>0</v>
      </c>
      <c r="M825" s="173" t="s">
        <v>79</v>
      </c>
      <c r="N825" s="173" t="s">
        <v>81</v>
      </c>
      <c r="O825" s="177">
        <f>VLOOKUP(CONCATENATE(M825,N825),'[1]Sheet1 (2)'!$L$6:$M$26,2,FALSE)</f>
        <v>100</v>
      </c>
      <c r="P825" s="173" t="s">
        <v>83</v>
      </c>
      <c r="Q825" s="173" t="s">
        <v>79</v>
      </c>
      <c r="R825" s="177">
        <f>VLOOKUP(CONCATENATE(P825,Q825),'[1]Sheet1 (2)'!$N$6:$O$26,2,FALSE)</f>
        <v>56.25</v>
      </c>
      <c r="S825" s="173" t="s">
        <v>80</v>
      </c>
      <c r="T825" s="173" t="s">
        <v>80</v>
      </c>
      <c r="U825" s="177">
        <f>VLOOKUP(CONCATENATE(S825,T825),'[1]Sheet1 (2)'!$P$6:$Q$26,2,FALSE)</f>
        <v>0</v>
      </c>
      <c r="V825" s="173" t="s">
        <v>83</v>
      </c>
      <c r="W825" s="173" t="s">
        <v>81</v>
      </c>
      <c r="X825" s="177">
        <f>VLOOKUP(CONCATENATE(V825,W825),'[1]Sheet1 (2)'!$R$6:$S$26,2,FALSE)</f>
        <v>75</v>
      </c>
      <c r="Y825" s="173" t="s">
        <v>82</v>
      </c>
      <c r="Z825" s="173" t="s">
        <v>83</v>
      </c>
      <c r="AA825" s="177">
        <f>VLOOKUP(CONCATENATE(Y825,Z825),'[1]Sheet1 (2)'!$T$6:$U$26,2,FALSE)</f>
        <v>25</v>
      </c>
      <c r="AB825" s="173" t="s">
        <v>80</v>
      </c>
      <c r="AC825" s="173" t="s">
        <v>80</v>
      </c>
      <c r="AD825" s="177">
        <f>VLOOKUP(CONCATENATE(AB825,AC825),'[1]Sheet1 (2)'!$X$6:$Y$26,2,FALSE)</f>
        <v>0</v>
      </c>
      <c r="AE825" s="173" t="s">
        <v>82</v>
      </c>
      <c r="AF825" s="173" t="s">
        <v>81</v>
      </c>
      <c r="AG825" s="177">
        <f>VLOOKUP(CONCATENATE(AE825,AF825),'[1]Sheet1 (2)'!$Z$6:$AA$26,2,FALSE)</f>
        <v>66</v>
      </c>
      <c r="AH825" s="172"/>
      <c r="AI825" s="178"/>
      <c r="AJ825" s="140"/>
      <c r="AK825" s="176" t="s">
        <v>282</v>
      </c>
      <c r="AL825" s="176" t="s">
        <v>76</v>
      </c>
      <c r="AM825" s="170">
        <f t="shared" si="24"/>
        <v>965</v>
      </c>
      <c r="AN825" s="147"/>
      <c r="AO825" s="155"/>
      <c r="AP825" s="156"/>
      <c r="AQ825" s="157">
        <v>3.7545606188000002</v>
      </c>
      <c r="AR825" s="158"/>
      <c r="AS825" s="145">
        <f>LOOKUP(rufmkm,'[1]Sheet1 (2)'!$V$62:$V$71,'[1]Sheet1 (2)'!$W$62:$W$71)</f>
        <v>40</v>
      </c>
      <c r="AT825" s="140"/>
      <c r="AU825" s="157">
        <f>IF(IF(D825='[1]Sheet1 (2)'!$C$69,'[1]Sheet1 (2)'!$D$69*('[1]Sheet1 (2)'!$D$72-rut_index)/'[1]Sheet1 (2)'!$D$72,IF([1]shee2!D826='[1]Sheet1 (2)'!$C$70,'[1]Sheet1 (2)'!$D$70*('[1]Sheet1 (2)'!$D$72-rut_index)/'[1]Sheet1 (2)'!$D$72,IF([1]shee2!D826='[1]Sheet1 (2)'!$C$71,'[1]Sheet1 (2)'!$D$71*('[1]Sheet1 (2)'!$D$72-rut_index)/'[1]Sheet1 (2)'!$D$72)))&lt;0,0,IF(D825='[1]Sheet1 (2)'!$C$69,'[1]Sheet1 (2)'!$D$69*('[1]Sheet1 (2)'!$D$72-rut_index)/'[1]Sheet1 (2)'!$D$72,IF([1]shee2!D826='[1]Sheet1 (2)'!$C$70,'[1]Sheet1 (2)'!$D$70*('[1]Sheet1 (2)'!$D$72-rut_index)/'[1]Sheet1 (2)'!$D$72,IF([1]shee2!D826='[1]Sheet1 (2)'!$C$71,'[1]Sheet1 (2)'!$D$71*('[1]Sheet1 (2)'!$D$72-rut_index)/'[1]Sheet1 (2)'!$D$72))))</f>
        <v>5</v>
      </c>
      <c r="AV825" s="157">
        <f>IF(IF(D825='[1]Sheet1 (2)'!$C$69,'[1]Sheet1 (2)'!$D$69*('[1]Sheet1 (2)'!$D$72-crack_s_index)/'[1]Sheet1 (2)'!$D$72,IF([1]shee2!D826='[1]Sheet1 (2)'!$C$70,'[1]Sheet1 (2)'!$D$70*('[1]Sheet1 (2)'!$D$72-crack_s_index)/'[1]Sheet1 (2)'!$D$72,IF([1]shee2!D826='[1]Sheet1 (2)'!$C$71,'[1]Sheet1 (2)'!$D$71*('[1]Sheet1 (2)'!$D$72-crack_s_index)/'[1]Sheet1 (2)'!$D$72)))&lt;0,0,IF(D825='[1]Sheet1 (2)'!$C$69,'[1]Sheet1 (2)'!$D$69*('[1]Sheet1 (2)'!$D$72-crack_s_index)/'[1]Sheet1 (2)'!$D$72,IF([1]shee2!D826='[1]Sheet1 (2)'!$C$70,'[1]Sheet1 (2)'!$D$70*('[1]Sheet1 (2)'!$D$72-crack_s_index)/'[1]Sheet1 (2)'!$D$72,IF([1]shee2!D826='[1]Sheet1 (2)'!$C$71,'[1]Sheet1 (2)'!$D$71*('[1]Sheet1 (2)'!$D$72-crack_s_index)/'[1]Sheet1 (2)'!$D$72))))</f>
        <v>0</v>
      </c>
      <c r="AW825" s="157">
        <f>IF(IF(D825='[1]Sheet1 (2)'!$C$69,'[1]Sheet1 (2)'!$D$69*('[1]Sheet1 (2)'!$D$72-crack_t_index)/'[1]Sheet1 (2)'!$D$72,IF([1]shee2!D826='[1]Sheet1 (2)'!$C$70,'[1]Sheet1 (2)'!$D$70*('[1]Sheet1 (2)'!$D$72-crack_t_index)/'[1]Sheet1 (2)'!$D$72,IF([1]shee2!D826='[1]Sheet1 (2)'!$C$71,'[1]Sheet1 (2)'!$D$71*('[1]Sheet1 (2)'!$D$72-crack_t_index)/'[1]Sheet1 (2)'!$D$72)))&lt;0,0,IF(D825='[1]Sheet1 (2)'!$C$69,'[1]Sheet1 (2)'!$D$69*('[1]Sheet1 (2)'!$D$72-crack_t_index)/'[1]Sheet1 (2)'!$D$72,IF([1]shee2!D826='[1]Sheet1 (2)'!$C$70,'[1]Sheet1 (2)'!$D$70*('[1]Sheet1 (2)'!$D$72-crack_t_index)/'[1]Sheet1 (2)'!$D$72,IF([1]shee2!D826='[1]Sheet1 (2)'!$C$71,'[1]Sheet1 (2)'!$D$71*('[1]Sheet1 (2)'!$D$72-crack_t_index)/'[1]Sheet1 (2)'!$D$72))))</f>
        <v>0.3125</v>
      </c>
      <c r="AX825" s="157">
        <f>IF(IF(D825='[1]Sheet1 (2)'!$C$69,'[1]Sheet1 (2)'!$D$69*('[1]Sheet1 (2)'!$D$72-rave_index)/'[1]Sheet1 (2)'!$D$72,IF([1]shee2!D826='[1]Sheet1 (2)'!$C$70,'[1]Sheet1 (2)'!$D$70*('[1]Sheet1 (2)'!$D$72-rave_index)/'[1]Sheet1 (2)'!$D$72,IF([1]shee2!D826='[1]Sheet1 (2)'!$C$71,'[1]Sheet1 (2)'!$D$71*('[1]Sheet1 (2)'!$D$72-rave_index)/'[1]Sheet1 (2)'!$D$72)))&lt;0,0,IF(D825='[1]Sheet1 (2)'!$C$69,'[1]Sheet1 (2)'!$D$69*('[1]Sheet1 (2)'!$D$72-rave_index)/'[1]Sheet1 (2)'!$D$72,IF([1]shee2!D826='[1]Sheet1 (2)'!$C$70,'[1]Sheet1 (2)'!$D$70*('[1]Sheet1 (2)'!$D$72-rave_index)/'[1]Sheet1 (2)'!$D$72,IF([1]shee2!D826='[1]Sheet1 (2)'!$C$71,'[1]Sheet1 (2)'!$D$71*('[1]Sheet1 (2)'!$D$72-rave_index)/'[1]Sheet1 (2)'!$D$72))))</f>
        <v>2.9166666666666665</v>
      </c>
      <c r="AY825" s="157">
        <f>IF(IF(D825='[1]Sheet1 (2)'!$C$69,'[1]Sheet1 (2)'!$D$69*('[1]Sheet1 (2)'!$D$72-rough_index)/'[1]Sheet1 (2)'!$D$72,IF([1]shee2!D826='[1]Sheet1 (2)'!$C$70,'[1]Sheet1 (2)'!$D$70*('[1]Sheet1 (2)'!$D$72-rough_index)/'[1]Sheet1 (2)'!$D$72,IF([1]shee2!D826='[1]Sheet1 (2)'!$C$71,'[1]Sheet1 (2)'!$D$71*('[1]Sheet1 (2)'!$D$72-rough_index)/'[1]Sheet1 (2)'!$D$72)))&lt;0,0,IF(D825='[1]Sheet1 (2)'!$C$69,'[1]Sheet1 (2)'!$D$69*('[1]Sheet1 (2)'!$D$72-rough_index)/'[1]Sheet1 (2)'!$D$72,IF([1]shee2!D826='[1]Sheet1 (2)'!$C$70,'[1]Sheet1 (2)'!$D$70*('[1]Sheet1 (2)'!$D$72-rough_index)/'[1]Sheet1 (2)'!$D$72,IF([1]shee2!D826='[1]Sheet1 (2)'!$C$71,'[1]Sheet1 (2)'!$D$71*('[1]Sheet1 (2)'!$D$72-rough_index)/'[1]Sheet1 (2)'!$D$72))))</f>
        <v>1.6666666666666667</v>
      </c>
      <c r="AZ825" s="179">
        <f>+(AU825*'[1]Sheet1 (2)'!$C$77)+(AV825*'[1]Sheet1 (2)'!$C$78)+(AW825*'[1]Sheet1 (2)'!$C$79)+(AX825*'[1]Sheet1 (2)'!$C$80)+(AY825*'[1]Sheet1 (2)'!$C$81)</f>
        <v>1.8041666666666667</v>
      </c>
      <c r="BA825" s="213" t="str">
        <f t="shared" si="25"/>
        <v>Poor</v>
      </c>
      <c r="BE825">
        <f>IF(D825='[1]Sheet1 (2)'!$C$61,'[1]Sheet1 (2)'!$D$61*(counts^2)+'[1]Sheet1 (2)'!$G$61*counts+'[1]Sheet1 (2)'!$J$61,IF(D825='[1]Sheet1 (2)'!$C$62,'[1]Sheet1 (2)'!$D$62*counts+'[1]Sheet1 (2)'!$G$62,IF(D825='[1]Sheet1 (2)'!$C$63,'[1]Sheet1 (2)'!$D$63*counts+'[1]Sheet1 (2)'!$G$63,IF(D825='[1]Sheet1 (2)'!$C$64,'[1]Sheet1 (2)'!$D$64*counts+'[1]Sheet1 (2)'!$G$64))))</f>
        <v>2.0984129299999998</v>
      </c>
    </row>
    <row r="826" spans="1:57" ht="12.75" customHeight="1">
      <c r="A826" s="176" t="s">
        <v>282</v>
      </c>
      <c r="B826" s="145" t="s">
        <v>76</v>
      </c>
      <c r="C826" s="170">
        <v>966</v>
      </c>
      <c r="D826" s="174" t="s">
        <v>77</v>
      </c>
      <c r="E826" s="171">
        <v>10</v>
      </c>
      <c r="F826" s="171">
        <v>2</v>
      </c>
      <c r="G826" s="171" t="s">
        <v>77</v>
      </c>
      <c r="H826" s="171">
        <v>1</v>
      </c>
      <c r="I826" s="171" t="s">
        <v>77</v>
      </c>
      <c r="J826" s="173" t="s">
        <v>80</v>
      </c>
      <c r="K826" s="173" t="s">
        <v>80</v>
      </c>
      <c r="L826" s="169">
        <f>VLOOKUP(CONCATENATE(J826,K826),'Sheet1 (2)'!$J$6:$K$26,2,FALSE)</f>
        <v>0</v>
      </c>
      <c r="M826" s="173" t="s">
        <v>79</v>
      </c>
      <c r="N826" s="173" t="s">
        <v>81</v>
      </c>
      <c r="O826" s="177">
        <f>VLOOKUP(CONCATENATE(M826,N826),'[1]Sheet1 (2)'!$L$6:$M$26,2,FALSE)</f>
        <v>100</v>
      </c>
      <c r="P826" s="173" t="s">
        <v>83</v>
      </c>
      <c r="Q826" s="173" t="s">
        <v>83</v>
      </c>
      <c r="R826" s="177">
        <f>VLOOKUP(CONCATENATE(P826,Q826),'[1]Sheet1 (2)'!$N$6:$O$26,2,FALSE)</f>
        <v>37.5</v>
      </c>
      <c r="S826" s="173" t="s">
        <v>80</v>
      </c>
      <c r="T826" s="173" t="s">
        <v>80</v>
      </c>
      <c r="U826" s="177">
        <f>VLOOKUP(CONCATENATE(S826,T826),'[1]Sheet1 (2)'!$P$6:$Q$26,2,FALSE)</f>
        <v>0</v>
      </c>
      <c r="V826" s="173" t="s">
        <v>83</v>
      </c>
      <c r="W826" s="173" t="s">
        <v>81</v>
      </c>
      <c r="X826" s="177">
        <f>VLOOKUP(CONCATENATE(V826,W826),'[1]Sheet1 (2)'!$R$6:$S$26,2,FALSE)</f>
        <v>75</v>
      </c>
      <c r="Y826" s="173" t="s">
        <v>82</v>
      </c>
      <c r="Z826" s="173" t="s">
        <v>83</v>
      </c>
      <c r="AA826" s="177">
        <f>VLOOKUP(CONCATENATE(Y826,Z826),'[1]Sheet1 (2)'!$T$6:$U$26,2,FALSE)</f>
        <v>25</v>
      </c>
      <c r="AB826" s="173" t="s">
        <v>80</v>
      </c>
      <c r="AC826" s="173" t="s">
        <v>80</v>
      </c>
      <c r="AD826" s="177">
        <f>VLOOKUP(CONCATENATE(AB826,AC826),'[1]Sheet1 (2)'!$X$6:$Y$26,2,FALSE)</f>
        <v>0</v>
      </c>
      <c r="AE826" s="173" t="s">
        <v>82</v>
      </c>
      <c r="AF826" s="173" t="s">
        <v>81</v>
      </c>
      <c r="AG826" s="177">
        <f>VLOOKUP(CONCATENATE(AE826,AF826),'[1]Sheet1 (2)'!$Z$6:$AA$26,2,FALSE)</f>
        <v>66</v>
      </c>
      <c r="AH826" s="172"/>
      <c r="AI826" s="178"/>
      <c r="AJ826" s="140"/>
      <c r="AK826" s="176" t="s">
        <v>282</v>
      </c>
      <c r="AL826" s="176" t="s">
        <v>76</v>
      </c>
      <c r="AM826" s="170">
        <f t="shared" si="24"/>
        <v>966</v>
      </c>
      <c r="AN826" s="147"/>
      <c r="AO826" s="155"/>
      <c r="AP826" s="156"/>
      <c r="AQ826" s="157">
        <v>3.8421765958000003</v>
      </c>
      <c r="AR826" s="158"/>
      <c r="AS826" s="145">
        <f>LOOKUP(rufmkm,'[1]Sheet1 (2)'!$V$62:$V$71,'[1]Sheet1 (2)'!$W$62:$W$71)</f>
        <v>40</v>
      </c>
      <c r="AT826" s="140"/>
      <c r="AU826" s="157">
        <f>IF(IF(D826='[1]Sheet1 (2)'!$C$69,'[1]Sheet1 (2)'!$D$69*('[1]Sheet1 (2)'!$D$72-rut_index)/'[1]Sheet1 (2)'!$D$72,IF([1]shee2!D827='[1]Sheet1 (2)'!$C$70,'[1]Sheet1 (2)'!$D$70*('[1]Sheet1 (2)'!$D$72-rut_index)/'[1]Sheet1 (2)'!$D$72,IF([1]shee2!D827='[1]Sheet1 (2)'!$C$71,'[1]Sheet1 (2)'!$D$71*('[1]Sheet1 (2)'!$D$72-rut_index)/'[1]Sheet1 (2)'!$D$72)))&lt;0,0,IF(D826='[1]Sheet1 (2)'!$C$69,'[1]Sheet1 (2)'!$D$69*('[1]Sheet1 (2)'!$D$72-rut_index)/'[1]Sheet1 (2)'!$D$72,IF([1]shee2!D827='[1]Sheet1 (2)'!$C$70,'[1]Sheet1 (2)'!$D$70*('[1]Sheet1 (2)'!$D$72-rut_index)/'[1]Sheet1 (2)'!$D$72,IF([1]shee2!D827='[1]Sheet1 (2)'!$C$71,'[1]Sheet1 (2)'!$D$71*('[1]Sheet1 (2)'!$D$72-rut_index)/'[1]Sheet1 (2)'!$D$72))))</f>
        <v>5</v>
      </c>
      <c r="AV826" s="157">
        <f>IF(IF(D826='[1]Sheet1 (2)'!$C$69,'[1]Sheet1 (2)'!$D$69*('[1]Sheet1 (2)'!$D$72-crack_s_index)/'[1]Sheet1 (2)'!$D$72,IF([1]shee2!D827='[1]Sheet1 (2)'!$C$70,'[1]Sheet1 (2)'!$D$70*('[1]Sheet1 (2)'!$D$72-crack_s_index)/'[1]Sheet1 (2)'!$D$72,IF([1]shee2!D827='[1]Sheet1 (2)'!$C$71,'[1]Sheet1 (2)'!$D$71*('[1]Sheet1 (2)'!$D$72-crack_s_index)/'[1]Sheet1 (2)'!$D$72)))&lt;0,0,IF(D826='[1]Sheet1 (2)'!$C$69,'[1]Sheet1 (2)'!$D$69*('[1]Sheet1 (2)'!$D$72-crack_s_index)/'[1]Sheet1 (2)'!$D$72,IF([1]shee2!D827='[1]Sheet1 (2)'!$C$70,'[1]Sheet1 (2)'!$D$70*('[1]Sheet1 (2)'!$D$72-crack_s_index)/'[1]Sheet1 (2)'!$D$72,IF([1]shee2!D827='[1]Sheet1 (2)'!$C$71,'[1]Sheet1 (2)'!$D$71*('[1]Sheet1 (2)'!$D$72-crack_s_index)/'[1]Sheet1 (2)'!$D$72))))</f>
        <v>0</v>
      </c>
      <c r="AW826" s="157">
        <f>IF(IF(D826='[1]Sheet1 (2)'!$C$69,'[1]Sheet1 (2)'!$D$69*('[1]Sheet1 (2)'!$D$72-crack_t_index)/'[1]Sheet1 (2)'!$D$72,IF([1]shee2!D827='[1]Sheet1 (2)'!$C$70,'[1]Sheet1 (2)'!$D$70*('[1]Sheet1 (2)'!$D$72-crack_t_index)/'[1]Sheet1 (2)'!$D$72,IF([1]shee2!D827='[1]Sheet1 (2)'!$C$71,'[1]Sheet1 (2)'!$D$71*('[1]Sheet1 (2)'!$D$72-crack_t_index)/'[1]Sheet1 (2)'!$D$72)))&lt;0,0,IF(D826='[1]Sheet1 (2)'!$C$69,'[1]Sheet1 (2)'!$D$69*('[1]Sheet1 (2)'!$D$72-crack_t_index)/'[1]Sheet1 (2)'!$D$72,IF([1]shee2!D827='[1]Sheet1 (2)'!$C$70,'[1]Sheet1 (2)'!$D$70*('[1]Sheet1 (2)'!$D$72-crack_t_index)/'[1]Sheet1 (2)'!$D$72,IF([1]shee2!D827='[1]Sheet1 (2)'!$C$71,'[1]Sheet1 (2)'!$D$71*('[1]Sheet1 (2)'!$D$72-crack_t_index)/'[1]Sheet1 (2)'!$D$72))))</f>
        <v>1.875</v>
      </c>
      <c r="AX826" s="157">
        <f>IF(IF(D826='[1]Sheet1 (2)'!$C$69,'[1]Sheet1 (2)'!$D$69*('[1]Sheet1 (2)'!$D$72-rave_index)/'[1]Sheet1 (2)'!$D$72,IF([1]shee2!D827='[1]Sheet1 (2)'!$C$70,'[1]Sheet1 (2)'!$D$70*('[1]Sheet1 (2)'!$D$72-rave_index)/'[1]Sheet1 (2)'!$D$72,IF([1]shee2!D827='[1]Sheet1 (2)'!$C$71,'[1]Sheet1 (2)'!$D$71*('[1]Sheet1 (2)'!$D$72-rave_index)/'[1]Sheet1 (2)'!$D$72)))&lt;0,0,IF(D826='[1]Sheet1 (2)'!$C$69,'[1]Sheet1 (2)'!$D$69*('[1]Sheet1 (2)'!$D$72-rave_index)/'[1]Sheet1 (2)'!$D$72,IF([1]shee2!D827='[1]Sheet1 (2)'!$C$70,'[1]Sheet1 (2)'!$D$70*('[1]Sheet1 (2)'!$D$72-rave_index)/'[1]Sheet1 (2)'!$D$72,IF([1]shee2!D827='[1]Sheet1 (2)'!$C$71,'[1]Sheet1 (2)'!$D$71*('[1]Sheet1 (2)'!$D$72-rave_index)/'[1]Sheet1 (2)'!$D$72))))</f>
        <v>2.9166666666666665</v>
      </c>
      <c r="AY826" s="157">
        <f>IF(IF(D826='[1]Sheet1 (2)'!$C$69,'[1]Sheet1 (2)'!$D$69*('[1]Sheet1 (2)'!$D$72-rough_index)/'[1]Sheet1 (2)'!$D$72,IF([1]shee2!D827='[1]Sheet1 (2)'!$C$70,'[1]Sheet1 (2)'!$D$70*('[1]Sheet1 (2)'!$D$72-rough_index)/'[1]Sheet1 (2)'!$D$72,IF([1]shee2!D827='[1]Sheet1 (2)'!$C$71,'[1]Sheet1 (2)'!$D$71*('[1]Sheet1 (2)'!$D$72-rough_index)/'[1]Sheet1 (2)'!$D$72)))&lt;0,0,IF(D826='[1]Sheet1 (2)'!$C$69,'[1]Sheet1 (2)'!$D$69*('[1]Sheet1 (2)'!$D$72-rough_index)/'[1]Sheet1 (2)'!$D$72,IF([1]shee2!D827='[1]Sheet1 (2)'!$C$70,'[1]Sheet1 (2)'!$D$70*('[1]Sheet1 (2)'!$D$72-rough_index)/'[1]Sheet1 (2)'!$D$72,IF([1]shee2!D827='[1]Sheet1 (2)'!$C$71,'[1]Sheet1 (2)'!$D$71*('[1]Sheet1 (2)'!$D$72-rough_index)/'[1]Sheet1 (2)'!$D$72))))</f>
        <v>1.6666666666666667</v>
      </c>
      <c r="AZ826" s="179">
        <f>+(AU826*'[1]Sheet1 (2)'!$C$77)+(AV826*'[1]Sheet1 (2)'!$C$78)+(AW826*'[1]Sheet1 (2)'!$C$79)+(AX826*'[1]Sheet1 (2)'!$C$80)+(AY826*'[1]Sheet1 (2)'!$C$81)</f>
        <v>1.8666666666666667</v>
      </c>
      <c r="BA826" s="213" t="str">
        <f t="shared" si="25"/>
        <v>Poor</v>
      </c>
      <c r="BE826">
        <f>IF(D826='[1]Sheet1 (2)'!$C$61,'[1]Sheet1 (2)'!$D$61*(counts^2)+'[1]Sheet1 (2)'!$G$61*counts+'[1]Sheet1 (2)'!$J$61,IF(D826='[1]Sheet1 (2)'!$C$62,'[1]Sheet1 (2)'!$D$62*counts+'[1]Sheet1 (2)'!$G$62,IF(D826='[1]Sheet1 (2)'!$C$63,'[1]Sheet1 (2)'!$D$63*counts+'[1]Sheet1 (2)'!$G$63,IF(D826='[1]Sheet1 (2)'!$C$64,'[1]Sheet1 (2)'!$D$64*counts+'[1]Sheet1 (2)'!$G$64))))</f>
        <v>2.0984129299999998</v>
      </c>
    </row>
    <row r="827" spans="1:57" ht="12.75" customHeight="1">
      <c r="A827" s="176" t="s">
        <v>282</v>
      </c>
      <c r="B827" s="145" t="s">
        <v>76</v>
      </c>
      <c r="C827" s="170">
        <v>967</v>
      </c>
      <c r="D827" s="174" t="s">
        <v>77</v>
      </c>
      <c r="E827" s="171">
        <v>10</v>
      </c>
      <c r="F827" s="171">
        <v>2</v>
      </c>
      <c r="G827" s="171" t="s">
        <v>77</v>
      </c>
      <c r="H827" s="171">
        <v>1</v>
      </c>
      <c r="I827" s="171" t="s">
        <v>77</v>
      </c>
      <c r="J827" s="173" t="s">
        <v>80</v>
      </c>
      <c r="K827" s="173" t="s">
        <v>80</v>
      </c>
      <c r="L827" s="169">
        <f>VLOOKUP(CONCATENATE(J827,K827),'Sheet1 (2)'!$J$6:$K$26,2,FALSE)</f>
        <v>0</v>
      </c>
      <c r="M827" s="173" t="s">
        <v>79</v>
      </c>
      <c r="N827" s="173" t="s">
        <v>81</v>
      </c>
      <c r="O827" s="177">
        <f>VLOOKUP(CONCATENATE(M827,N827),'[1]Sheet1 (2)'!$L$6:$M$26,2,FALSE)</f>
        <v>100</v>
      </c>
      <c r="P827" s="173" t="s">
        <v>83</v>
      </c>
      <c r="Q827" s="173" t="s">
        <v>79</v>
      </c>
      <c r="R827" s="177">
        <f>VLOOKUP(CONCATENATE(P827,Q827),'[1]Sheet1 (2)'!$N$6:$O$26,2,FALSE)</f>
        <v>56.25</v>
      </c>
      <c r="S827" s="173" t="s">
        <v>80</v>
      </c>
      <c r="T827" s="173" t="s">
        <v>80</v>
      </c>
      <c r="U827" s="177">
        <f>VLOOKUP(CONCATENATE(S827,T827),'[1]Sheet1 (2)'!$P$6:$Q$26,2,FALSE)</f>
        <v>0</v>
      </c>
      <c r="V827" s="173" t="s">
        <v>83</v>
      </c>
      <c r="W827" s="173" t="s">
        <v>81</v>
      </c>
      <c r="X827" s="177">
        <f>VLOOKUP(CONCATENATE(V827,W827),'[1]Sheet1 (2)'!$R$6:$S$26,2,FALSE)</f>
        <v>75</v>
      </c>
      <c r="Y827" s="173" t="s">
        <v>82</v>
      </c>
      <c r="Z827" s="173" t="s">
        <v>83</v>
      </c>
      <c r="AA827" s="177">
        <f>VLOOKUP(CONCATENATE(Y827,Z827),'[1]Sheet1 (2)'!$T$6:$U$26,2,FALSE)</f>
        <v>25</v>
      </c>
      <c r="AB827" s="173" t="s">
        <v>80</v>
      </c>
      <c r="AC827" s="173" t="s">
        <v>80</v>
      </c>
      <c r="AD827" s="177">
        <f>VLOOKUP(CONCATENATE(AB827,AC827),'[1]Sheet1 (2)'!$X$6:$Y$26,2,FALSE)</f>
        <v>0</v>
      </c>
      <c r="AE827" s="173" t="s">
        <v>82</v>
      </c>
      <c r="AF827" s="173" t="s">
        <v>81</v>
      </c>
      <c r="AG827" s="177">
        <f>VLOOKUP(CONCATENATE(AE827,AF827),'[1]Sheet1 (2)'!$Z$6:$AA$26,2,FALSE)</f>
        <v>66</v>
      </c>
      <c r="AH827" s="172"/>
      <c r="AI827" s="178"/>
      <c r="AJ827" s="140"/>
      <c r="AK827" s="176" t="s">
        <v>282</v>
      </c>
      <c r="AL827" s="176" t="s">
        <v>76</v>
      </c>
      <c r="AM827" s="170">
        <f t="shared" si="24"/>
        <v>967</v>
      </c>
      <c r="AN827" s="147"/>
      <c r="AO827" s="155"/>
      <c r="AP827" s="156"/>
      <c r="AQ827" s="157">
        <v>2.2002198844</v>
      </c>
      <c r="AR827" s="158"/>
      <c r="AS827" s="145">
        <f>LOOKUP(rufmkm,'[1]Sheet1 (2)'!$V$62:$V$71,'[1]Sheet1 (2)'!$W$62:$W$71)</f>
        <v>30</v>
      </c>
      <c r="AT827" s="140"/>
      <c r="AU827" s="157">
        <f>IF(IF(D827='[1]Sheet1 (2)'!$C$69,'[1]Sheet1 (2)'!$D$69*('[1]Sheet1 (2)'!$D$72-rut_index)/'[1]Sheet1 (2)'!$D$72,IF([1]shee2!D828='[1]Sheet1 (2)'!$C$70,'[1]Sheet1 (2)'!$D$70*('[1]Sheet1 (2)'!$D$72-rut_index)/'[1]Sheet1 (2)'!$D$72,IF([1]shee2!D828='[1]Sheet1 (2)'!$C$71,'[1]Sheet1 (2)'!$D$71*('[1]Sheet1 (2)'!$D$72-rut_index)/'[1]Sheet1 (2)'!$D$72)))&lt;0,0,IF(D827='[1]Sheet1 (2)'!$C$69,'[1]Sheet1 (2)'!$D$69*('[1]Sheet1 (2)'!$D$72-rut_index)/'[1]Sheet1 (2)'!$D$72,IF([1]shee2!D828='[1]Sheet1 (2)'!$C$70,'[1]Sheet1 (2)'!$D$70*('[1]Sheet1 (2)'!$D$72-rut_index)/'[1]Sheet1 (2)'!$D$72,IF([1]shee2!D828='[1]Sheet1 (2)'!$C$71,'[1]Sheet1 (2)'!$D$71*('[1]Sheet1 (2)'!$D$72-rut_index)/'[1]Sheet1 (2)'!$D$72))))</f>
        <v>5</v>
      </c>
      <c r="AV827" s="157">
        <f>IF(IF(D827='[1]Sheet1 (2)'!$C$69,'[1]Sheet1 (2)'!$D$69*('[1]Sheet1 (2)'!$D$72-crack_s_index)/'[1]Sheet1 (2)'!$D$72,IF([1]shee2!D828='[1]Sheet1 (2)'!$C$70,'[1]Sheet1 (2)'!$D$70*('[1]Sheet1 (2)'!$D$72-crack_s_index)/'[1]Sheet1 (2)'!$D$72,IF([1]shee2!D828='[1]Sheet1 (2)'!$C$71,'[1]Sheet1 (2)'!$D$71*('[1]Sheet1 (2)'!$D$72-crack_s_index)/'[1]Sheet1 (2)'!$D$72)))&lt;0,0,IF(D827='[1]Sheet1 (2)'!$C$69,'[1]Sheet1 (2)'!$D$69*('[1]Sheet1 (2)'!$D$72-crack_s_index)/'[1]Sheet1 (2)'!$D$72,IF([1]shee2!D828='[1]Sheet1 (2)'!$C$70,'[1]Sheet1 (2)'!$D$70*('[1]Sheet1 (2)'!$D$72-crack_s_index)/'[1]Sheet1 (2)'!$D$72,IF([1]shee2!D828='[1]Sheet1 (2)'!$C$71,'[1]Sheet1 (2)'!$D$71*('[1]Sheet1 (2)'!$D$72-crack_s_index)/'[1]Sheet1 (2)'!$D$72))))</f>
        <v>0</v>
      </c>
      <c r="AW827" s="157">
        <f>IF(IF(D827='[1]Sheet1 (2)'!$C$69,'[1]Sheet1 (2)'!$D$69*('[1]Sheet1 (2)'!$D$72-crack_t_index)/'[1]Sheet1 (2)'!$D$72,IF([1]shee2!D828='[1]Sheet1 (2)'!$C$70,'[1]Sheet1 (2)'!$D$70*('[1]Sheet1 (2)'!$D$72-crack_t_index)/'[1]Sheet1 (2)'!$D$72,IF([1]shee2!D828='[1]Sheet1 (2)'!$C$71,'[1]Sheet1 (2)'!$D$71*('[1]Sheet1 (2)'!$D$72-crack_t_index)/'[1]Sheet1 (2)'!$D$72)))&lt;0,0,IF(D827='[1]Sheet1 (2)'!$C$69,'[1]Sheet1 (2)'!$D$69*('[1]Sheet1 (2)'!$D$72-crack_t_index)/'[1]Sheet1 (2)'!$D$72,IF([1]shee2!D828='[1]Sheet1 (2)'!$C$70,'[1]Sheet1 (2)'!$D$70*('[1]Sheet1 (2)'!$D$72-crack_t_index)/'[1]Sheet1 (2)'!$D$72,IF([1]shee2!D828='[1]Sheet1 (2)'!$C$71,'[1]Sheet1 (2)'!$D$71*('[1]Sheet1 (2)'!$D$72-crack_t_index)/'[1]Sheet1 (2)'!$D$72))))</f>
        <v>0.3125</v>
      </c>
      <c r="AX827" s="157">
        <f>IF(IF(D827='[1]Sheet1 (2)'!$C$69,'[1]Sheet1 (2)'!$D$69*('[1]Sheet1 (2)'!$D$72-rave_index)/'[1]Sheet1 (2)'!$D$72,IF([1]shee2!D828='[1]Sheet1 (2)'!$C$70,'[1]Sheet1 (2)'!$D$70*('[1]Sheet1 (2)'!$D$72-rave_index)/'[1]Sheet1 (2)'!$D$72,IF([1]shee2!D828='[1]Sheet1 (2)'!$C$71,'[1]Sheet1 (2)'!$D$71*('[1]Sheet1 (2)'!$D$72-rave_index)/'[1]Sheet1 (2)'!$D$72)))&lt;0,0,IF(D827='[1]Sheet1 (2)'!$C$69,'[1]Sheet1 (2)'!$D$69*('[1]Sheet1 (2)'!$D$72-rave_index)/'[1]Sheet1 (2)'!$D$72,IF([1]shee2!D828='[1]Sheet1 (2)'!$C$70,'[1]Sheet1 (2)'!$D$70*('[1]Sheet1 (2)'!$D$72-rave_index)/'[1]Sheet1 (2)'!$D$72,IF([1]shee2!D828='[1]Sheet1 (2)'!$C$71,'[1]Sheet1 (2)'!$D$71*('[1]Sheet1 (2)'!$D$72-rave_index)/'[1]Sheet1 (2)'!$D$72))))</f>
        <v>2.9166666666666665</v>
      </c>
      <c r="AY827" s="157">
        <f>IF(IF(D827='[1]Sheet1 (2)'!$C$69,'[1]Sheet1 (2)'!$D$69*('[1]Sheet1 (2)'!$D$72-rough_index)/'[1]Sheet1 (2)'!$D$72,IF([1]shee2!D828='[1]Sheet1 (2)'!$C$70,'[1]Sheet1 (2)'!$D$70*('[1]Sheet1 (2)'!$D$72-rough_index)/'[1]Sheet1 (2)'!$D$72,IF([1]shee2!D828='[1]Sheet1 (2)'!$C$71,'[1]Sheet1 (2)'!$D$71*('[1]Sheet1 (2)'!$D$72-rough_index)/'[1]Sheet1 (2)'!$D$72)))&lt;0,0,IF(D827='[1]Sheet1 (2)'!$C$69,'[1]Sheet1 (2)'!$D$69*('[1]Sheet1 (2)'!$D$72-rough_index)/'[1]Sheet1 (2)'!$D$72,IF([1]shee2!D828='[1]Sheet1 (2)'!$C$70,'[1]Sheet1 (2)'!$D$70*('[1]Sheet1 (2)'!$D$72-rough_index)/'[1]Sheet1 (2)'!$D$72,IF([1]shee2!D828='[1]Sheet1 (2)'!$C$71,'[1]Sheet1 (2)'!$D$71*('[1]Sheet1 (2)'!$D$72-rough_index)/'[1]Sheet1 (2)'!$D$72))))</f>
        <v>2.5</v>
      </c>
      <c r="AZ827" s="179">
        <f>+(AU827*'[1]Sheet1 (2)'!$C$77)+(AV827*'[1]Sheet1 (2)'!$C$78)+(AW827*'[1]Sheet1 (2)'!$C$79)+(AX827*'[1]Sheet1 (2)'!$C$80)+(AY827*'[1]Sheet1 (2)'!$C$81)</f>
        <v>2.0541666666666667</v>
      </c>
      <c r="BA827" s="213" t="str">
        <f t="shared" si="25"/>
        <v>Poor</v>
      </c>
      <c r="BE827">
        <f>IF(D827='[1]Sheet1 (2)'!$C$61,'[1]Sheet1 (2)'!$D$61*(counts^2)+'[1]Sheet1 (2)'!$G$61*counts+'[1]Sheet1 (2)'!$J$61,IF(D827='[1]Sheet1 (2)'!$C$62,'[1]Sheet1 (2)'!$D$62*counts+'[1]Sheet1 (2)'!$G$62,IF(D827='[1]Sheet1 (2)'!$C$63,'[1]Sheet1 (2)'!$D$63*counts+'[1]Sheet1 (2)'!$G$63,IF(D827='[1]Sheet1 (2)'!$C$64,'[1]Sheet1 (2)'!$D$64*counts+'[1]Sheet1 (2)'!$G$64))))</f>
        <v>2.0984129299999998</v>
      </c>
    </row>
    <row r="828" spans="1:57" ht="12.75" customHeight="1">
      <c r="A828" s="176" t="s">
        <v>282</v>
      </c>
      <c r="B828" s="145" t="s">
        <v>76</v>
      </c>
      <c r="C828" s="170">
        <v>968</v>
      </c>
      <c r="D828" s="174" t="s">
        <v>77</v>
      </c>
      <c r="E828" s="171">
        <v>10</v>
      </c>
      <c r="F828" s="171">
        <v>2</v>
      </c>
      <c r="G828" s="171" t="s">
        <v>77</v>
      </c>
      <c r="H828" s="171">
        <v>1</v>
      </c>
      <c r="I828" s="171" t="s">
        <v>77</v>
      </c>
      <c r="J828" s="173" t="s">
        <v>80</v>
      </c>
      <c r="K828" s="173" t="s">
        <v>80</v>
      </c>
      <c r="L828" s="169">
        <f>VLOOKUP(CONCATENATE(J828,K828),'Sheet1 (2)'!$J$6:$K$26,2,FALSE)</f>
        <v>0</v>
      </c>
      <c r="M828" s="173" t="s">
        <v>79</v>
      </c>
      <c r="N828" s="173" t="s">
        <v>81</v>
      </c>
      <c r="O828" s="177">
        <f>VLOOKUP(CONCATENATE(M828,N828),'[1]Sheet1 (2)'!$L$6:$M$26,2,FALSE)</f>
        <v>100</v>
      </c>
      <c r="P828" s="173" t="s">
        <v>83</v>
      </c>
      <c r="Q828" s="173" t="s">
        <v>79</v>
      </c>
      <c r="R828" s="177">
        <f>VLOOKUP(CONCATENATE(P828,Q828),'[1]Sheet1 (2)'!$N$6:$O$26,2,FALSE)</f>
        <v>56.25</v>
      </c>
      <c r="S828" s="173" t="s">
        <v>80</v>
      </c>
      <c r="T828" s="173" t="s">
        <v>80</v>
      </c>
      <c r="U828" s="177">
        <f>VLOOKUP(CONCATENATE(S828,T828),'[1]Sheet1 (2)'!$P$6:$Q$26,2,FALSE)</f>
        <v>0</v>
      </c>
      <c r="V828" s="173" t="s">
        <v>83</v>
      </c>
      <c r="W828" s="173" t="s">
        <v>81</v>
      </c>
      <c r="X828" s="177">
        <f>VLOOKUP(CONCATENATE(V828,W828),'[1]Sheet1 (2)'!$R$6:$S$26,2,FALSE)</f>
        <v>75</v>
      </c>
      <c r="Y828" s="173" t="s">
        <v>80</v>
      </c>
      <c r="Z828" s="173" t="s">
        <v>80</v>
      </c>
      <c r="AA828" s="177">
        <f>VLOOKUP(CONCATENATE(Y828,Z828),'[1]Sheet1 (2)'!$T$6:$U$26,2,FALSE)</f>
        <v>0</v>
      </c>
      <c r="AB828" s="173" t="s">
        <v>80</v>
      </c>
      <c r="AC828" s="173" t="s">
        <v>80</v>
      </c>
      <c r="AD828" s="177">
        <f>VLOOKUP(CONCATENATE(AB828,AC828),'[1]Sheet1 (2)'!$X$6:$Y$26,2,FALSE)</f>
        <v>0</v>
      </c>
      <c r="AE828" s="173" t="s">
        <v>82</v>
      </c>
      <c r="AF828" s="173" t="s">
        <v>81</v>
      </c>
      <c r="AG828" s="177">
        <f>VLOOKUP(CONCATENATE(AE828,AF828),'[1]Sheet1 (2)'!$Z$6:$AA$26,2,FALSE)</f>
        <v>66</v>
      </c>
      <c r="AH828" s="172"/>
      <c r="AI828" s="178"/>
      <c r="AJ828" s="140"/>
      <c r="AK828" s="176" t="s">
        <v>282</v>
      </c>
      <c r="AL828" s="176" t="s">
        <v>76</v>
      </c>
      <c r="AM828" s="170">
        <f t="shared" si="24"/>
        <v>968</v>
      </c>
      <c r="AN828" s="147"/>
      <c r="AO828" s="155"/>
      <c r="AP828" s="156"/>
      <c r="AQ828" s="157">
        <v>2.1192008487999998</v>
      </c>
      <c r="AR828" s="158"/>
      <c r="AS828" s="145">
        <f>LOOKUP(rufmkm,'[1]Sheet1 (2)'!$V$62:$V$71,'[1]Sheet1 (2)'!$W$62:$W$71)</f>
        <v>30</v>
      </c>
      <c r="AT828" s="140"/>
      <c r="AU828" s="157">
        <f>IF(IF(D828='[1]Sheet1 (2)'!$C$69,'[1]Sheet1 (2)'!$D$69*('[1]Sheet1 (2)'!$D$72-rut_index)/'[1]Sheet1 (2)'!$D$72,IF([1]shee2!D829='[1]Sheet1 (2)'!$C$70,'[1]Sheet1 (2)'!$D$70*('[1]Sheet1 (2)'!$D$72-rut_index)/'[1]Sheet1 (2)'!$D$72,IF([1]shee2!D829='[1]Sheet1 (2)'!$C$71,'[1]Sheet1 (2)'!$D$71*('[1]Sheet1 (2)'!$D$72-rut_index)/'[1]Sheet1 (2)'!$D$72)))&lt;0,0,IF(D828='[1]Sheet1 (2)'!$C$69,'[1]Sheet1 (2)'!$D$69*('[1]Sheet1 (2)'!$D$72-rut_index)/'[1]Sheet1 (2)'!$D$72,IF([1]shee2!D829='[1]Sheet1 (2)'!$C$70,'[1]Sheet1 (2)'!$D$70*('[1]Sheet1 (2)'!$D$72-rut_index)/'[1]Sheet1 (2)'!$D$72,IF([1]shee2!D829='[1]Sheet1 (2)'!$C$71,'[1]Sheet1 (2)'!$D$71*('[1]Sheet1 (2)'!$D$72-rut_index)/'[1]Sheet1 (2)'!$D$72))))</f>
        <v>5</v>
      </c>
      <c r="AV828" s="157">
        <f>IF(IF(D828='[1]Sheet1 (2)'!$C$69,'[1]Sheet1 (2)'!$D$69*('[1]Sheet1 (2)'!$D$72-crack_s_index)/'[1]Sheet1 (2)'!$D$72,IF([1]shee2!D829='[1]Sheet1 (2)'!$C$70,'[1]Sheet1 (2)'!$D$70*('[1]Sheet1 (2)'!$D$72-crack_s_index)/'[1]Sheet1 (2)'!$D$72,IF([1]shee2!D829='[1]Sheet1 (2)'!$C$71,'[1]Sheet1 (2)'!$D$71*('[1]Sheet1 (2)'!$D$72-crack_s_index)/'[1]Sheet1 (2)'!$D$72)))&lt;0,0,IF(D828='[1]Sheet1 (2)'!$C$69,'[1]Sheet1 (2)'!$D$69*('[1]Sheet1 (2)'!$D$72-crack_s_index)/'[1]Sheet1 (2)'!$D$72,IF([1]shee2!D829='[1]Sheet1 (2)'!$C$70,'[1]Sheet1 (2)'!$D$70*('[1]Sheet1 (2)'!$D$72-crack_s_index)/'[1]Sheet1 (2)'!$D$72,IF([1]shee2!D829='[1]Sheet1 (2)'!$C$71,'[1]Sheet1 (2)'!$D$71*('[1]Sheet1 (2)'!$D$72-crack_s_index)/'[1]Sheet1 (2)'!$D$72))))</f>
        <v>0</v>
      </c>
      <c r="AW828" s="157">
        <f>IF(IF(D828='[1]Sheet1 (2)'!$C$69,'[1]Sheet1 (2)'!$D$69*('[1]Sheet1 (2)'!$D$72-crack_t_index)/'[1]Sheet1 (2)'!$D$72,IF([1]shee2!D829='[1]Sheet1 (2)'!$C$70,'[1]Sheet1 (2)'!$D$70*('[1]Sheet1 (2)'!$D$72-crack_t_index)/'[1]Sheet1 (2)'!$D$72,IF([1]shee2!D829='[1]Sheet1 (2)'!$C$71,'[1]Sheet1 (2)'!$D$71*('[1]Sheet1 (2)'!$D$72-crack_t_index)/'[1]Sheet1 (2)'!$D$72)))&lt;0,0,IF(D828='[1]Sheet1 (2)'!$C$69,'[1]Sheet1 (2)'!$D$69*('[1]Sheet1 (2)'!$D$72-crack_t_index)/'[1]Sheet1 (2)'!$D$72,IF([1]shee2!D829='[1]Sheet1 (2)'!$C$70,'[1]Sheet1 (2)'!$D$70*('[1]Sheet1 (2)'!$D$72-crack_t_index)/'[1]Sheet1 (2)'!$D$72,IF([1]shee2!D829='[1]Sheet1 (2)'!$C$71,'[1]Sheet1 (2)'!$D$71*('[1]Sheet1 (2)'!$D$72-crack_t_index)/'[1]Sheet1 (2)'!$D$72))))</f>
        <v>0.3125</v>
      </c>
      <c r="AX828" s="157">
        <f>IF(IF(D828='[1]Sheet1 (2)'!$C$69,'[1]Sheet1 (2)'!$D$69*('[1]Sheet1 (2)'!$D$72-rave_index)/'[1]Sheet1 (2)'!$D$72,IF([1]shee2!D829='[1]Sheet1 (2)'!$C$70,'[1]Sheet1 (2)'!$D$70*('[1]Sheet1 (2)'!$D$72-rave_index)/'[1]Sheet1 (2)'!$D$72,IF([1]shee2!D829='[1]Sheet1 (2)'!$C$71,'[1]Sheet1 (2)'!$D$71*('[1]Sheet1 (2)'!$D$72-rave_index)/'[1]Sheet1 (2)'!$D$72)))&lt;0,0,IF(D828='[1]Sheet1 (2)'!$C$69,'[1]Sheet1 (2)'!$D$69*('[1]Sheet1 (2)'!$D$72-rave_index)/'[1]Sheet1 (2)'!$D$72,IF([1]shee2!D829='[1]Sheet1 (2)'!$C$70,'[1]Sheet1 (2)'!$D$70*('[1]Sheet1 (2)'!$D$72-rave_index)/'[1]Sheet1 (2)'!$D$72,IF([1]shee2!D829='[1]Sheet1 (2)'!$C$71,'[1]Sheet1 (2)'!$D$71*('[1]Sheet1 (2)'!$D$72-rave_index)/'[1]Sheet1 (2)'!$D$72))))</f>
        <v>5</v>
      </c>
      <c r="AY828" s="157">
        <f>IF(IF(D828='[1]Sheet1 (2)'!$C$69,'[1]Sheet1 (2)'!$D$69*('[1]Sheet1 (2)'!$D$72-rough_index)/'[1]Sheet1 (2)'!$D$72,IF([1]shee2!D829='[1]Sheet1 (2)'!$C$70,'[1]Sheet1 (2)'!$D$70*('[1]Sheet1 (2)'!$D$72-rough_index)/'[1]Sheet1 (2)'!$D$72,IF([1]shee2!D829='[1]Sheet1 (2)'!$C$71,'[1]Sheet1 (2)'!$D$71*('[1]Sheet1 (2)'!$D$72-rough_index)/'[1]Sheet1 (2)'!$D$72)))&lt;0,0,IF(D828='[1]Sheet1 (2)'!$C$69,'[1]Sheet1 (2)'!$D$69*('[1]Sheet1 (2)'!$D$72-rough_index)/'[1]Sheet1 (2)'!$D$72,IF([1]shee2!D829='[1]Sheet1 (2)'!$C$70,'[1]Sheet1 (2)'!$D$70*('[1]Sheet1 (2)'!$D$72-rough_index)/'[1]Sheet1 (2)'!$D$72,IF([1]shee2!D829='[1]Sheet1 (2)'!$C$71,'[1]Sheet1 (2)'!$D$71*('[1]Sheet1 (2)'!$D$72-rough_index)/'[1]Sheet1 (2)'!$D$72))))</f>
        <v>2.5</v>
      </c>
      <c r="AZ828" s="179">
        <f>+(AU828*'[1]Sheet1 (2)'!$C$77)+(AV828*'[1]Sheet1 (2)'!$C$78)+(AW828*'[1]Sheet1 (2)'!$C$79)+(AX828*'[1]Sheet1 (2)'!$C$80)+(AY828*'[1]Sheet1 (2)'!$C$81)</f>
        <v>2.2625000000000002</v>
      </c>
      <c r="BA828" s="213" t="str">
        <f t="shared" si="25"/>
        <v>Poor</v>
      </c>
      <c r="BE828">
        <f>IF(D828='[1]Sheet1 (2)'!$C$61,'[1]Sheet1 (2)'!$D$61*(counts^2)+'[1]Sheet1 (2)'!$G$61*counts+'[1]Sheet1 (2)'!$J$61,IF(D828='[1]Sheet1 (2)'!$C$62,'[1]Sheet1 (2)'!$D$62*counts+'[1]Sheet1 (2)'!$G$62,IF(D828='[1]Sheet1 (2)'!$C$63,'[1]Sheet1 (2)'!$D$63*counts+'[1]Sheet1 (2)'!$G$63,IF(D828='[1]Sheet1 (2)'!$C$64,'[1]Sheet1 (2)'!$D$64*counts+'[1]Sheet1 (2)'!$G$64))))</f>
        <v>2.0984129299999998</v>
      </c>
    </row>
    <row r="829" spans="1:57" ht="12.75" customHeight="1">
      <c r="A829" s="176" t="s">
        <v>282</v>
      </c>
      <c r="B829" s="145" t="s">
        <v>76</v>
      </c>
      <c r="C829" s="170">
        <v>969</v>
      </c>
      <c r="D829" s="174" t="s">
        <v>77</v>
      </c>
      <c r="E829" s="171">
        <v>10</v>
      </c>
      <c r="F829" s="171">
        <v>2</v>
      </c>
      <c r="G829" s="171" t="s">
        <v>77</v>
      </c>
      <c r="H829" s="171">
        <v>1</v>
      </c>
      <c r="I829" s="171" t="s">
        <v>77</v>
      </c>
      <c r="J829" s="173" t="s">
        <v>80</v>
      </c>
      <c r="K829" s="173" t="s">
        <v>80</v>
      </c>
      <c r="L829" s="169">
        <f>VLOOKUP(CONCATENATE(J829,K829),'Sheet1 (2)'!$J$6:$K$26,2,FALSE)</f>
        <v>0</v>
      </c>
      <c r="M829" s="173" t="s">
        <v>79</v>
      </c>
      <c r="N829" s="173" t="s">
        <v>81</v>
      </c>
      <c r="O829" s="177">
        <f>VLOOKUP(CONCATENATE(M829,N829),'[1]Sheet1 (2)'!$L$6:$M$26,2,FALSE)</f>
        <v>100</v>
      </c>
      <c r="P829" s="173" t="s">
        <v>83</v>
      </c>
      <c r="Q829" s="173" t="s">
        <v>79</v>
      </c>
      <c r="R829" s="177">
        <f>VLOOKUP(CONCATENATE(P829,Q829),'[1]Sheet1 (2)'!$N$6:$O$26,2,FALSE)</f>
        <v>56.25</v>
      </c>
      <c r="S829" s="173" t="s">
        <v>80</v>
      </c>
      <c r="T829" s="173" t="s">
        <v>80</v>
      </c>
      <c r="U829" s="177">
        <f>VLOOKUP(CONCATENATE(S829,T829),'[1]Sheet1 (2)'!$P$6:$Q$26,2,FALSE)</f>
        <v>0</v>
      </c>
      <c r="V829" s="173" t="s">
        <v>83</v>
      </c>
      <c r="W829" s="173" t="s">
        <v>81</v>
      </c>
      <c r="X829" s="177">
        <f>VLOOKUP(CONCATENATE(V829,W829),'[1]Sheet1 (2)'!$R$6:$S$26,2,FALSE)</f>
        <v>75</v>
      </c>
      <c r="Y829" s="173" t="s">
        <v>82</v>
      </c>
      <c r="Z829" s="173" t="s">
        <v>83</v>
      </c>
      <c r="AA829" s="177">
        <f>VLOOKUP(CONCATENATE(Y829,Z829),'[1]Sheet1 (2)'!$T$6:$U$26,2,FALSE)</f>
        <v>25</v>
      </c>
      <c r="AB829" s="173" t="s">
        <v>80</v>
      </c>
      <c r="AC829" s="173" t="s">
        <v>80</v>
      </c>
      <c r="AD829" s="177">
        <f>VLOOKUP(CONCATENATE(AB829,AC829),'[1]Sheet1 (2)'!$X$6:$Y$26,2,FALSE)</f>
        <v>0</v>
      </c>
      <c r="AE829" s="173" t="s">
        <v>82</v>
      </c>
      <c r="AF829" s="173" t="s">
        <v>81</v>
      </c>
      <c r="AG829" s="177">
        <f>VLOOKUP(CONCATENATE(AE829,AF829),'[1]Sheet1 (2)'!$Z$6:$AA$26,2,FALSE)</f>
        <v>66</v>
      </c>
      <c r="AH829" s="172"/>
      <c r="AI829" s="178"/>
      <c r="AJ829" s="140"/>
      <c r="AK829" s="176" t="s">
        <v>282</v>
      </c>
      <c r="AL829" s="176" t="s">
        <v>76</v>
      </c>
      <c r="AM829" s="170">
        <f t="shared" si="24"/>
        <v>969</v>
      </c>
      <c r="AN829" s="147"/>
      <c r="AO829" s="155"/>
      <c r="AP829" s="156"/>
      <c r="AQ829" s="157">
        <v>9.8230178160000001</v>
      </c>
      <c r="AR829" s="158"/>
      <c r="AS829" s="145">
        <f>LOOKUP(rufmkm,'[1]Sheet1 (2)'!$V$62:$V$71,'[1]Sheet1 (2)'!$W$62:$W$71)</f>
        <v>100</v>
      </c>
      <c r="AT829" s="140"/>
      <c r="AU829" s="157">
        <f>IF(IF(D829='[1]Sheet1 (2)'!$C$69,'[1]Sheet1 (2)'!$D$69*('[1]Sheet1 (2)'!$D$72-rut_index)/'[1]Sheet1 (2)'!$D$72,IF([1]shee2!D830='[1]Sheet1 (2)'!$C$70,'[1]Sheet1 (2)'!$D$70*('[1]Sheet1 (2)'!$D$72-rut_index)/'[1]Sheet1 (2)'!$D$72,IF([1]shee2!D830='[1]Sheet1 (2)'!$C$71,'[1]Sheet1 (2)'!$D$71*('[1]Sheet1 (2)'!$D$72-rut_index)/'[1]Sheet1 (2)'!$D$72)))&lt;0,0,IF(D829='[1]Sheet1 (2)'!$C$69,'[1]Sheet1 (2)'!$D$69*('[1]Sheet1 (2)'!$D$72-rut_index)/'[1]Sheet1 (2)'!$D$72,IF([1]shee2!D830='[1]Sheet1 (2)'!$C$70,'[1]Sheet1 (2)'!$D$70*('[1]Sheet1 (2)'!$D$72-rut_index)/'[1]Sheet1 (2)'!$D$72,IF([1]shee2!D830='[1]Sheet1 (2)'!$C$71,'[1]Sheet1 (2)'!$D$71*('[1]Sheet1 (2)'!$D$72-rut_index)/'[1]Sheet1 (2)'!$D$72))))</f>
        <v>5</v>
      </c>
      <c r="AV829" s="157">
        <f>IF(IF(D829='[1]Sheet1 (2)'!$C$69,'[1]Sheet1 (2)'!$D$69*('[1]Sheet1 (2)'!$D$72-crack_s_index)/'[1]Sheet1 (2)'!$D$72,IF([1]shee2!D830='[1]Sheet1 (2)'!$C$70,'[1]Sheet1 (2)'!$D$70*('[1]Sheet1 (2)'!$D$72-crack_s_index)/'[1]Sheet1 (2)'!$D$72,IF([1]shee2!D830='[1]Sheet1 (2)'!$C$71,'[1]Sheet1 (2)'!$D$71*('[1]Sheet1 (2)'!$D$72-crack_s_index)/'[1]Sheet1 (2)'!$D$72)))&lt;0,0,IF(D829='[1]Sheet1 (2)'!$C$69,'[1]Sheet1 (2)'!$D$69*('[1]Sheet1 (2)'!$D$72-crack_s_index)/'[1]Sheet1 (2)'!$D$72,IF([1]shee2!D830='[1]Sheet1 (2)'!$C$70,'[1]Sheet1 (2)'!$D$70*('[1]Sheet1 (2)'!$D$72-crack_s_index)/'[1]Sheet1 (2)'!$D$72,IF([1]shee2!D830='[1]Sheet1 (2)'!$C$71,'[1]Sheet1 (2)'!$D$71*('[1]Sheet1 (2)'!$D$72-crack_s_index)/'[1]Sheet1 (2)'!$D$72))))</f>
        <v>0</v>
      </c>
      <c r="AW829" s="157">
        <f>IF(IF(D829='[1]Sheet1 (2)'!$C$69,'[1]Sheet1 (2)'!$D$69*('[1]Sheet1 (2)'!$D$72-crack_t_index)/'[1]Sheet1 (2)'!$D$72,IF([1]shee2!D830='[1]Sheet1 (2)'!$C$70,'[1]Sheet1 (2)'!$D$70*('[1]Sheet1 (2)'!$D$72-crack_t_index)/'[1]Sheet1 (2)'!$D$72,IF([1]shee2!D830='[1]Sheet1 (2)'!$C$71,'[1]Sheet1 (2)'!$D$71*('[1]Sheet1 (2)'!$D$72-crack_t_index)/'[1]Sheet1 (2)'!$D$72)))&lt;0,0,IF(D829='[1]Sheet1 (2)'!$C$69,'[1]Sheet1 (2)'!$D$69*('[1]Sheet1 (2)'!$D$72-crack_t_index)/'[1]Sheet1 (2)'!$D$72,IF([1]shee2!D830='[1]Sheet1 (2)'!$C$70,'[1]Sheet1 (2)'!$D$70*('[1]Sheet1 (2)'!$D$72-crack_t_index)/'[1]Sheet1 (2)'!$D$72,IF([1]shee2!D830='[1]Sheet1 (2)'!$C$71,'[1]Sheet1 (2)'!$D$71*('[1]Sheet1 (2)'!$D$72-crack_t_index)/'[1]Sheet1 (2)'!$D$72))))</f>
        <v>0.3125</v>
      </c>
      <c r="AX829" s="157">
        <f>IF(IF(D829='[1]Sheet1 (2)'!$C$69,'[1]Sheet1 (2)'!$D$69*('[1]Sheet1 (2)'!$D$72-rave_index)/'[1]Sheet1 (2)'!$D$72,IF([1]shee2!D830='[1]Sheet1 (2)'!$C$70,'[1]Sheet1 (2)'!$D$70*('[1]Sheet1 (2)'!$D$72-rave_index)/'[1]Sheet1 (2)'!$D$72,IF([1]shee2!D830='[1]Sheet1 (2)'!$C$71,'[1]Sheet1 (2)'!$D$71*('[1]Sheet1 (2)'!$D$72-rave_index)/'[1]Sheet1 (2)'!$D$72)))&lt;0,0,IF(D829='[1]Sheet1 (2)'!$C$69,'[1]Sheet1 (2)'!$D$69*('[1]Sheet1 (2)'!$D$72-rave_index)/'[1]Sheet1 (2)'!$D$72,IF([1]shee2!D830='[1]Sheet1 (2)'!$C$70,'[1]Sheet1 (2)'!$D$70*('[1]Sheet1 (2)'!$D$72-rave_index)/'[1]Sheet1 (2)'!$D$72,IF([1]shee2!D830='[1]Sheet1 (2)'!$C$71,'[1]Sheet1 (2)'!$D$71*('[1]Sheet1 (2)'!$D$72-rave_index)/'[1]Sheet1 (2)'!$D$72))))</f>
        <v>2.9166666666666665</v>
      </c>
      <c r="AY829" s="157">
        <f>IF(IF(D829='[1]Sheet1 (2)'!$C$69,'[1]Sheet1 (2)'!$D$69*('[1]Sheet1 (2)'!$D$72-rough_index)/'[1]Sheet1 (2)'!$D$72,IF([1]shee2!D830='[1]Sheet1 (2)'!$C$70,'[1]Sheet1 (2)'!$D$70*('[1]Sheet1 (2)'!$D$72-rough_index)/'[1]Sheet1 (2)'!$D$72,IF([1]shee2!D830='[1]Sheet1 (2)'!$C$71,'[1]Sheet1 (2)'!$D$71*('[1]Sheet1 (2)'!$D$72-rough_index)/'[1]Sheet1 (2)'!$D$72)))&lt;0,0,IF(D829='[1]Sheet1 (2)'!$C$69,'[1]Sheet1 (2)'!$D$69*('[1]Sheet1 (2)'!$D$72-rough_index)/'[1]Sheet1 (2)'!$D$72,IF([1]shee2!D830='[1]Sheet1 (2)'!$C$70,'[1]Sheet1 (2)'!$D$70*('[1]Sheet1 (2)'!$D$72-rough_index)/'[1]Sheet1 (2)'!$D$72,IF([1]shee2!D830='[1]Sheet1 (2)'!$C$71,'[1]Sheet1 (2)'!$D$71*('[1]Sheet1 (2)'!$D$72-rough_index)/'[1]Sheet1 (2)'!$D$72))))</f>
        <v>0</v>
      </c>
      <c r="AZ829" s="179">
        <f>+(AU829*'[1]Sheet1 (2)'!$C$77)+(AV829*'[1]Sheet1 (2)'!$C$78)+(AW829*'[1]Sheet1 (2)'!$C$79)+(AX829*'[1]Sheet1 (2)'!$C$80)+(AY829*'[1]Sheet1 (2)'!$C$81)</f>
        <v>1.3041666666666667</v>
      </c>
      <c r="BA829" s="213" t="str">
        <f t="shared" si="25"/>
        <v>Poor</v>
      </c>
      <c r="BE829">
        <f>IF(D829='[1]Sheet1 (2)'!$C$61,'[1]Sheet1 (2)'!$D$61*(counts^2)+'[1]Sheet1 (2)'!$G$61*counts+'[1]Sheet1 (2)'!$J$61,IF(D829='[1]Sheet1 (2)'!$C$62,'[1]Sheet1 (2)'!$D$62*counts+'[1]Sheet1 (2)'!$G$62,IF(D829='[1]Sheet1 (2)'!$C$63,'[1]Sheet1 (2)'!$D$63*counts+'[1]Sheet1 (2)'!$G$63,IF(D829='[1]Sheet1 (2)'!$C$64,'[1]Sheet1 (2)'!$D$64*counts+'[1]Sheet1 (2)'!$G$64))))</f>
        <v>2.0984129299999998</v>
      </c>
    </row>
    <row r="830" spans="1:57" ht="12.75" customHeight="1">
      <c r="A830" s="176" t="s">
        <v>282</v>
      </c>
      <c r="B830" s="145" t="s">
        <v>76</v>
      </c>
      <c r="C830" s="170">
        <v>970</v>
      </c>
      <c r="D830" s="174" t="s">
        <v>77</v>
      </c>
      <c r="E830" s="171">
        <v>10</v>
      </c>
      <c r="F830" s="171">
        <v>2</v>
      </c>
      <c r="G830" s="171" t="s">
        <v>77</v>
      </c>
      <c r="H830" s="171">
        <v>1</v>
      </c>
      <c r="I830" s="171" t="s">
        <v>77</v>
      </c>
      <c r="J830" s="173" t="s">
        <v>80</v>
      </c>
      <c r="K830" s="173" t="s">
        <v>80</v>
      </c>
      <c r="L830" s="169">
        <f>VLOOKUP(CONCATENATE(J830,K830),'Sheet1 (2)'!$J$6:$K$26,2,FALSE)</f>
        <v>0</v>
      </c>
      <c r="M830" s="173" t="s">
        <v>83</v>
      </c>
      <c r="N830" s="173" t="s">
        <v>81</v>
      </c>
      <c r="O830" s="177">
        <f>VLOOKUP(CONCATENATE(M830,N830),'[1]Sheet1 (2)'!$L$6:$M$26,2,FALSE)</f>
        <v>75</v>
      </c>
      <c r="P830" s="173" t="s">
        <v>83</v>
      </c>
      <c r="Q830" s="173" t="s">
        <v>79</v>
      </c>
      <c r="R830" s="177">
        <f>VLOOKUP(CONCATENATE(P830,Q830),'[1]Sheet1 (2)'!$N$6:$O$26,2,FALSE)</f>
        <v>56.25</v>
      </c>
      <c r="S830" s="173" t="s">
        <v>80</v>
      </c>
      <c r="T830" s="173" t="s">
        <v>80</v>
      </c>
      <c r="U830" s="177">
        <f>VLOOKUP(CONCATENATE(S830,T830),'[1]Sheet1 (2)'!$P$6:$Q$26,2,FALSE)</f>
        <v>0</v>
      </c>
      <c r="V830" s="173" t="s">
        <v>80</v>
      </c>
      <c r="W830" s="173" t="s">
        <v>80</v>
      </c>
      <c r="X830" s="177">
        <f>VLOOKUP(CONCATENATE(V830,W830),'[1]Sheet1 (2)'!$R$6:$S$26,2,FALSE)</f>
        <v>0</v>
      </c>
      <c r="Y830" s="173" t="s">
        <v>83</v>
      </c>
      <c r="Z830" s="173" t="s">
        <v>83</v>
      </c>
      <c r="AA830" s="177">
        <f>VLOOKUP(CONCATENATE(Y830,Z830),'[1]Sheet1 (2)'!$T$6:$U$26,2,FALSE)</f>
        <v>37.5</v>
      </c>
      <c r="AB830" s="173" t="s">
        <v>80</v>
      </c>
      <c r="AC830" s="173" t="s">
        <v>80</v>
      </c>
      <c r="AD830" s="177">
        <f>VLOOKUP(CONCATENATE(AB830,AC830),'[1]Sheet1 (2)'!$X$6:$Y$26,2,FALSE)</f>
        <v>0</v>
      </c>
      <c r="AE830" s="173" t="s">
        <v>82</v>
      </c>
      <c r="AF830" s="173" t="s">
        <v>81</v>
      </c>
      <c r="AG830" s="177">
        <f>VLOOKUP(CONCATENATE(AE830,AF830),'[1]Sheet1 (2)'!$Z$6:$AA$26,2,FALSE)</f>
        <v>66</v>
      </c>
      <c r="AH830" s="172"/>
      <c r="AI830" s="178"/>
      <c r="AJ830" s="140"/>
      <c r="AK830" s="176" t="s">
        <v>282</v>
      </c>
      <c r="AL830" s="176" t="s">
        <v>76</v>
      </c>
      <c r="AM830" s="170">
        <f t="shared" si="24"/>
        <v>970</v>
      </c>
      <c r="AN830" s="147"/>
      <c r="AO830" s="155"/>
      <c r="AP830" s="156"/>
      <c r="AQ830" s="157">
        <v>2.3339037576001589</v>
      </c>
      <c r="AR830" s="158"/>
      <c r="AS830" s="145">
        <f>LOOKUP(rufmkm,'[1]Sheet1 (2)'!$V$62:$V$71,'[1]Sheet1 (2)'!$W$62:$W$71)</f>
        <v>30</v>
      </c>
      <c r="AT830" s="140"/>
      <c r="AU830" s="157">
        <f>IF(IF(D830='[1]Sheet1 (2)'!$C$69,'[1]Sheet1 (2)'!$D$69*('[1]Sheet1 (2)'!$D$72-rut_index)/'[1]Sheet1 (2)'!$D$72,IF([1]shee2!D831='[1]Sheet1 (2)'!$C$70,'[1]Sheet1 (2)'!$D$70*('[1]Sheet1 (2)'!$D$72-rut_index)/'[1]Sheet1 (2)'!$D$72,IF([1]shee2!D831='[1]Sheet1 (2)'!$C$71,'[1]Sheet1 (2)'!$D$71*('[1]Sheet1 (2)'!$D$72-rut_index)/'[1]Sheet1 (2)'!$D$72)))&lt;0,0,IF(D830='[1]Sheet1 (2)'!$C$69,'[1]Sheet1 (2)'!$D$69*('[1]Sheet1 (2)'!$D$72-rut_index)/'[1]Sheet1 (2)'!$D$72,IF([1]shee2!D831='[1]Sheet1 (2)'!$C$70,'[1]Sheet1 (2)'!$D$70*('[1]Sheet1 (2)'!$D$72-rut_index)/'[1]Sheet1 (2)'!$D$72,IF([1]shee2!D831='[1]Sheet1 (2)'!$C$71,'[1]Sheet1 (2)'!$D$71*('[1]Sheet1 (2)'!$D$72-rut_index)/'[1]Sheet1 (2)'!$D$72))))</f>
        <v>5</v>
      </c>
      <c r="AV830" s="157">
        <f>IF(IF(D830='[1]Sheet1 (2)'!$C$69,'[1]Sheet1 (2)'!$D$69*('[1]Sheet1 (2)'!$D$72-crack_s_index)/'[1]Sheet1 (2)'!$D$72,IF([1]shee2!D831='[1]Sheet1 (2)'!$C$70,'[1]Sheet1 (2)'!$D$70*('[1]Sheet1 (2)'!$D$72-crack_s_index)/'[1]Sheet1 (2)'!$D$72,IF([1]shee2!D831='[1]Sheet1 (2)'!$C$71,'[1]Sheet1 (2)'!$D$71*('[1]Sheet1 (2)'!$D$72-crack_s_index)/'[1]Sheet1 (2)'!$D$72)))&lt;0,0,IF(D830='[1]Sheet1 (2)'!$C$69,'[1]Sheet1 (2)'!$D$69*('[1]Sheet1 (2)'!$D$72-crack_s_index)/'[1]Sheet1 (2)'!$D$72,IF([1]shee2!D831='[1]Sheet1 (2)'!$C$70,'[1]Sheet1 (2)'!$D$70*('[1]Sheet1 (2)'!$D$72-crack_s_index)/'[1]Sheet1 (2)'!$D$72,IF([1]shee2!D831='[1]Sheet1 (2)'!$C$71,'[1]Sheet1 (2)'!$D$71*('[1]Sheet1 (2)'!$D$72-crack_s_index)/'[1]Sheet1 (2)'!$D$72))))</f>
        <v>0</v>
      </c>
      <c r="AW830" s="157">
        <f>IF(IF(D830='[1]Sheet1 (2)'!$C$69,'[1]Sheet1 (2)'!$D$69*('[1]Sheet1 (2)'!$D$72-crack_t_index)/'[1]Sheet1 (2)'!$D$72,IF([1]shee2!D831='[1]Sheet1 (2)'!$C$70,'[1]Sheet1 (2)'!$D$70*('[1]Sheet1 (2)'!$D$72-crack_t_index)/'[1]Sheet1 (2)'!$D$72,IF([1]shee2!D831='[1]Sheet1 (2)'!$C$71,'[1]Sheet1 (2)'!$D$71*('[1]Sheet1 (2)'!$D$72-crack_t_index)/'[1]Sheet1 (2)'!$D$72)))&lt;0,0,IF(D830='[1]Sheet1 (2)'!$C$69,'[1]Sheet1 (2)'!$D$69*('[1]Sheet1 (2)'!$D$72-crack_t_index)/'[1]Sheet1 (2)'!$D$72,IF([1]shee2!D831='[1]Sheet1 (2)'!$C$70,'[1]Sheet1 (2)'!$D$70*('[1]Sheet1 (2)'!$D$72-crack_t_index)/'[1]Sheet1 (2)'!$D$72,IF([1]shee2!D831='[1]Sheet1 (2)'!$C$71,'[1]Sheet1 (2)'!$D$71*('[1]Sheet1 (2)'!$D$72-crack_t_index)/'[1]Sheet1 (2)'!$D$72))))</f>
        <v>0.3125</v>
      </c>
      <c r="AX830" s="157">
        <f>IF(IF(D830='[1]Sheet1 (2)'!$C$69,'[1]Sheet1 (2)'!$D$69*('[1]Sheet1 (2)'!$D$72-rave_index)/'[1]Sheet1 (2)'!$D$72,IF([1]shee2!D831='[1]Sheet1 (2)'!$C$70,'[1]Sheet1 (2)'!$D$70*('[1]Sheet1 (2)'!$D$72-rave_index)/'[1]Sheet1 (2)'!$D$72,IF([1]shee2!D831='[1]Sheet1 (2)'!$C$71,'[1]Sheet1 (2)'!$D$71*('[1]Sheet1 (2)'!$D$72-rave_index)/'[1]Sheet1 (2)'!$D$72)))&lt;0,0,IF(D830='[1]Sheet1 (2)'!$C$69,'[1]Sheet1 (2)'!$D$69*('[1]Sheet1 (2)'!$D$72-rave_index)/'[1]Sheet1 (2)'!$D$72,IF([1]shee2!D831='[1]Sheet1 (2)'!$C$70,'[1]Sheet1 (2)'!$D$70*('[1]Sheet1 (2)'!$D$72-rave_index)/'[1]Sheet1 (2)'!$D$72,IF([1]shee2!D831='[1]Sheet1 (2)'!$C$71,'[1]Sheet1 (2)'!$D$71*('[1]Sheet1 (2)'!$D$72-rave_index)/'[1]Sheet1 (2)'!$D$72))))</f>
        <v>1.875</v>
      </c>
      <c r="AY830" s="157">
        <f>IF(IF(D830='[1]Sheet1 (2)'!$C$69,'[1]Sheet1 (2)'!$D$69*('[1]Sheet1 (2)'!$D$72-rough_index)/'[1]Sheet1 (2)'!$D$72,IF([1]shee2!D831='[1]Sheet1 (2)'!$C$70,'[1]Sheet1 (2)'!$D$70*('[1]Sheet1 (2)'!$D$72-rough_index)/'[1]Sheet1 (2)'!$D$72,IF([1]shee2!D831='[1]Sheet1 (2)'!$C$71,'[1]Sheet1 (2)'!$D$71*('[1]Sheet1 (2)'!$D$72-rough_index)/'[1]Sheet1 (2)'!$D$72)))&lt;0,0,IF(D830='[1]Sheet1 (2)'!$C$69,'[1]Sheet1 (2)'!$D$69*('[1]Sheet1 (2)'!$D$72-rough_index)/'[1]Sheet1 (2)'!$D$72,IF([1]shee2!D831='[1]Sheet1 (2)'!$C$70,'[1]Sheet1 (2)'!$D$70*('[1]Sheet1 (2)'!$D$72-rough_index)/'[1]Sheet1 (2)'!$D$72,IF([1]shee2!D831='[1]Sheet1 (2)'!$C$71,'[1]Sheet1 (2)'!$D$71*('[1]Sheet1 (2)'!$D$72-rough_index)/'[1]Sheet1 (2)'!$D$72))))</f>
        <v>2.5</v>
      </c>
      <c r="AZ830" s="179">
        <f>+(AU830*'[1]Sheet1 (2)'!$C$77)+(AV830*'[1]Sheet1 (2)'!$C$78)+(AW830*'[1]Sheet1 (2)'!$C$79)+(AX830*'[1]Sheet1 (2)'!$C$80)+(AY830*'[1]Sheet1 (2)'!$C$81)</f>
        <v>1.95</v>
      </c>
      <c r="BA830" s="213" t="str">
        <f t="shared" si="25"/>
        <v>Poor</v>
      </c>
      <c r="BE830">
        <f>IF(D830='[1]Sheet1 (2)'!$C$61,'[1]Sheet1 (2)'!$D$61*(counts^2)+'[1]Sheet1 (2)'!$G$61*counts+'[1]Sheet1 (2)'!$J$61,IF(D830='[1]Sheet1 (2)'!$C$62,'[1]Sheet1 (2)'!$D$62*counts+'[1]Sheet1 (2)'!$G$62,IF(D830='[1]Sheet1 (2)'!$C$63,'[1]Sheet1 (2)'!$D$63*counts+'[1]Sheet1 (2)'!$G$63,IF(D830='[1]Sheet1 (2)'!$C$64,'[1]Sheet1 (2)'!$D$64*counts+'[1]Sheet1 (2)'!$G$64))))</f>
        <v>2.0984129299999998</v>
      </c>
    </row>
    <row r="831" spans="1:57" ht="12.75" customHeight="1">
      <c r="A831" s="176" t="s">
        <v>282</v>
      </c>
      <c r="B831" s="145" t="s">
        <v>76</v>
      </c>
      <c r="C831" s="170">
        <v>971</v>
      </c>
      <c r="D831" s="174" t="s">
        <v>77</v>
      </c>
      <c r="E831" s="171">
        <v>10</v>
      </c>
      <c r="F831" s="171">
        <v>2</v>
      </c>
      <c r="G831" s="171" t="s">
        <v>77</v>
      </c>
      <c r="H831" s="171">
        <v>1</v>
      </c>
      <c r="I831" s="171" t="s">
        <v>77</v>
      </c>
      <c r="J831" s="173" t="s">
        <v>80</v>
      </c>
      <c r="K831" s="173" t="s">
        <v>80</v>
      </c>
      <c r="L831" s="169">
        <f>VLOOKUP(CONCATENATE(J831,K831),'Sheet1 (2)'!$J$6:$K$26,2,FALSE)</f>
        <v>0</v>
      </c>
      <c r="M831" s="173" t="s">
        <v>80</v>
      </c>
      <c r="N831" s="173" t="s">
        <v>80</v>
      </c>
      <c r="O831" s="177">
        <f>VLOOKUP(CONCATENATE(M831,N831),'[1]Sheet1 (2)'!$L$6:$M$26,2,FALSE)</f>
        <v>0</v>
      </c>
      <c r="P831" s="173" t="s">
        <v>80</v>
      </c>
      <c r="Q831" s="173" t="s">
        <v>80</v>
      </c>
      <c r="R831" s="177">
        <f>VLOOKUP(CONCATENATE(P831,Q831),'[1]Sheet1 (2)'!$N$6:$O$26,2,FALSE)</f>
        <v>0</v>
      </c>
      <c r="S831" s="173" t="s">
        <v>80</v>
      </c>
      <c r="T831" s="173" t="s">
        <v>80</v>
      </c>
      <c r="U831" s="177">
        <f>VLOOKUP(CONCATENATE(S831,T831),'[1]Sheet1 (2)'!$P$6:$Q$26,2,FALSE)</f>
        <v>0</v>
      </c>
      <c r="V831" s="173" t="s">
        <v>80</v>
      </c>
      <c r="W831" s="173" t="s">
        <v>80</v>
      </c>
      <c r="X831" s="177">
        <f>VLOOKUP(CONCATENATE(V831,W831),'[1]Sheet1 (2)'!$R$6:$S$26,2,FALSE)</f>
        <v>0</v>
      </c>
      <c r="Y831" s="173" t="s">
        <v>80</v>
      </c>
      <c r="Z831" s="173" t="s">
        <v>80</v>
      </c>
      <c r="AA831" s="177">
        <f>VLOOKUP(CONCATENATE(Y831,Z831),'[1]Sheet1 (2)'!$T$6:$U$26,2,FALSE)</f>
        <v>0</v>
      </c>
      <c r="AB831" s="173" t="s">
        <v>80</v>
      </c>
      <c r="AC831" s="173" t="s">
        <v>80</v>
      </c>
      <c r="AD831" s="177">
        <f>VLOOKUP(CONCATENATE(AB831,AC831),'[1]Sheet1 (2)'!$X$6:$Y$26,2,FALSE)</f>
        <v>0</v>
      </c>
      <c r="AE831" s="173" t="s">
        <v>82</v>
      </c>
      <c r="AF831" s="173" t="s">
        <v>81</v>
      </c>
      <c r="AG831" s="177">
        <f>VLOOKUP(CONCATENATE(AE831,AF831),'[1]Sheet1 (2)'!$Z$6:$AA$26,2,FALSE)</f>
        <v>66</v>
      </c>
      <c r="AH831" s="172"/>
      <c r="AI831" s="178"/>
      <c r="AJ831" s="140"/>
      <c r="AK831" s="176" t="s">
        <v>282</v>
      </c>
      <c r="AL831" s="176" t="s">
        <v>76</v>
      </c>
      <c r="AM831" s="170">
        <f t="shared" si="24"/>
        <v>971</v>
      </c>
      <c r="AN831" s="147"/>
      <c r="AO831" s="155"/>
      <c r="AP831" s="156"/>
      <c r="AQ831" s="157">
        <v>2.1579223526861151</v>
      </c>
      <c r="AR831" s="158"/>
      <c r="AS831" s="145">
        <f>LOOKUP(rufmkm,'[1]Sheet1 (2)'!$V$62:$V$71,'[1]Sheet1 (2)'!$W$62:$W$71)</f>
        <v>30</v>
      </c>
      <c r="AT831" s="140"/>
      <c r="AU831" s="157">
        <f>IF(IF(D831='[1]Sheet1 (2)'!$C$69,'[1]Sheet1 (2)'!$D$69*('[1]Sheet1 (2)'!$D$72-rut_index)/'[1]Sheet1 (2)'!$D$72,IF([1]shee2!D832='[1]Sheet1 (2)'!$C$70,'[1]Sheet1 (2)'!$D$70*('[1]Sheet1 (2)'!$D$72-rut_index)/'[1]Sheet1 (2)'!$D$72,IF([1]shee2!D832='[1]Sheet1 (2)'!$C$71,'[1]Sheet1 (2)'!$D$71*('[1]Sheet1 (2)'!$D$72-rut_index)/'[1]Sheet1 (2)'!$D$72)))&lt;0,0,IF(D831='[1]Sheet1 (2)'!$C$69,'[1]Sheet1 (2)'!$D$69*('[1]Sheet1 (2)'!$D$72-rut_index)/'[1]Sheet1 (2)'!$D$72,IF([1]shee2!D832='[1]Sheet1 (2)'!$C$70,'[1]Sheet1 (2)'!$D$70*('[1]Sheet1 (2)'!$D$72-rut_index)/'[1]Sheet1 (2)'!$D$72,IF([1]shee2!D832='[1]Sheet1 (2)'!$C$71,'[1]Sheet1 (2)'!$D$71*('[1]Sheet1 (2)'!$D$72-rut_index)/'[1]Sheet1 (2)'!$D$72))))</f>
        <v>5</v>
      </c>
      <c r="AV831" s="157">
        <f>IF(IF(D831='[1]Sheet1 (2)'!$C$69,'[1]Sheet1 (2)'!$D$69*('[1]Sheet1 (2)'!$D$72-crack_s_index)/'[1]Sheet1 (2)'!$D$72,IF([1]shee2!D832='[1]Sheet1 (2)'!$C$70,'[1]Sheet1 (2)'!$D$70*('[1]Sheet1 (2)'!$D$72-crack_s_index)/'[1]Sheet1 (2)'!$D$72,IF([1]shee2!D832='[1]Sheet1 (2)'!$C$71,'[1]Sheet1 (2)'!$D$71*('[1]Sheet1 (2)'!$D$72-crack_s_index)/'[1]Sheet1 (2)'!$D$72)))&lt;0,0,IF(D831='[1]Sheet1 (2)'!$C$69,'[1]Sheet1 (2)'!$D$69*('[1]Sheet1 (2)'!$D$72-crack_s_index)/'[1]Sheet1 (2)'!$D$72,IF([1]shee2!D832='[1]Sheet1 (2)'!$C$70,'[1]Sheet1 (2)'!$D$70*('[1]Sheet1 (2)'!$D$72-crack_s_index)/'[1]Sheet1 (2)'!$D$72,IF([1]shee2!D832='[1]Sheet1 (2)'!$C$71,'[1]Sheet1 (2)'!$D$71*('[1]Sheet1 (2)'!$D$72-crack_s_index)/'[1]Sheet1 (2)'!$D$72))))</f>
        <v>5</v>
      </c>
      <c r="AW831" s="157">
        <f>IF(IF(D831='[1]Sheet1 (2)'!$C$69,'[1]Sheet1 (2)'!$D$69*('[1]Sheet1 (2)'!$D$72-crack_t_index)/'[1]Sheet1 (2)'!$D$72,IF([1]shee2!D832='[1]Sheet1 (2)'!$C$70,'[1]Sheet1 (2)'!$D$70*('[1]Sheet1 (2)'!$D$72-crack_t_index)/'[1]Sheet1 (2)'!$D$72,IF([1]shee2!D832='[1]Sheet1 (2)'!$C$71,'[1]Sheet1 (2)'!$D$71*('[1]Sheet1 (2)'!$D$72-crack_t_index)/'[1]Sheet1 (2)'!$D$72)))&lt;0,0,IF(D831='[1]Sheet1 (2)'!$C$69,'[1]Sheet1 (2)'!$D$69*('[1]Sheet1 (2)'!$D$72-crack_t_index)/'[1]Sheet1 (2)'!$D$72,IF([1]shee2!D832='[1]Sheet1 (2)'!$C$70,'[1]Sheet1 (2)'!$D$70*('[1]Sheet1 (2)'!$D$72-crack_t_index)/'[1]Sheet1 (2)'!$D$72,IF([1]shee2!D832='[1]Sheet1 (2)'!$C$71,'[1]Sheet1 (2)'!$D$71*('[1]Sheet1 (2)'!$D$72-crack_t_index)/'[1]Sheet1 (2)'!$D$72))))</f>
        <v>5</v>
      </c>
      <c r="AX831" s="157">
        <f>IF(IF(D831='[1]Sheet1 (2)'!$C$69,'[1]Sheet1 (2)'!$D$69*('[1]Sheet1 (2)'!$D$72-rave_index)/'[1]Sheet1 (2)'!$D$72,IF([1]shee2!D832='[1]Sheet1 (2)'!$C$70,'[1]Sheet1 (2)'!$D$70*('[1]Sheet1 (2)'!$D$72-rave_index)/'[1]Sheet1 (2)'!$D$72,IF([1]shee2!D832='[1]Sheet1 (2)'!$C$71,'[1]Sheet1 (2)'!$D$71*('[1]Sheet1 (2)'!$D$72-rave_index)/'[1]Sheet1 (2)'!$D$72)))&lt;0,0,IF(D831='[1]Sheet1 (2)'!$C$69,'[1]Sheet1 (2)'!$D$69*('[1]Sheet1 (2)'!$D$72-rave_index)/'[1]Sheet1 (2)'!$D$72,IF([1]shee2!D832='[1]Sheet1 (2)'!$C$70,'[1]Sheet1 (2)'!$D$70*('[1]Sheet1 (2)'!$D$72-rave_index)/'[1]Sheet1 (2)'!$D$72,IF([1]shee2!D832='[1]Sheet1 (2)'!$C$71,'[1]Sheet1 (2)'!$D$71*('[1]Sheet1 (2)'!$D$72-rave_index)/'[1]Sheet1 (2)'!$D$72))))</f>
        <v>5</v>
      </c>
      <c r="AY831" s="157">
        <f>IF(IF(D831='[1]Sheet1 (2)'!$C$69,'[1]Sheet1 (2)'!$D$69*('[1]Sheet1 (2)'!$D$72-rough_index)/'[1]Sheet1 (2)'!$D$72,IF([1]shee2!D832='[1]Sheet1 (2)'!$C$70,'[1]Sheet1 (2)'!$D$70*('[1]Sheet1 (2)'!$D$72-rough_index)/'[1]Sheet1 (2)'!$D$72,IF([1]shee2!D832='[1]Sheet1 (2)'!$C$71,'[1]Sheet1 (2)'!$D$71*('[1]Sheet1 (2)'!$D$72-rough_index)/'[1]Sheet1 (2)'!$D$72)))&lt;0,0,IF(D831='[1]Sheet1 (2)'!$C$69,'[1]Sheet1 (2)'!$D$69*('[1]Sheet1 (2)'!$D$72-rough_index)/'[1]Sheet1 (2)'!$D$72,IF([1]shee2!D832='[1]Sheet1 (2)'!$C$70,'[1]Sheet1 (2)'!$D$70*('[1]Sheet1 (2)'!$D$72-rough_index)/'[1]Sheet1 (2)'!$D$72,IF([1]shee2!D832='[1]Sheet1 (2)'!$C$71,'[1]Sheet1 (2)'!$D$71*('[1]Sheet1 (2)'!$D$72-rough_index)/'[1]Sheet1 (2)'!$D$72))))</f>
        <v>2.5</v>
      </c>
      <c r="AZ831" s="179">
        <f>+(AU831*'[1]Sheet1 (2)'!$C$77)+(AV831*'[1]Sheet1 (2)'!$C$78)+(AW831*'[1]Sheet1 (2)'!$C$79)+(AX831*'[1]Sheet1 (2)'!$C$80)+(AY831*'[1]Sheet1 (2)'!$C$81)</f>
        <v>4.25</v>
      </c>
      <c r="BA831" s="213" t="str">
        <f t="shared" si="25"/>
        <v>Good</v>
      </c>
      <c r="BE831">
        <f>IF(D831='[1]Sheet1 (2)'!$C$61,'[1]Sheet1 (2)'!$D$61*(counts^2)+'[1]Sheet1 (2)'!$G$61*counts+'[1]Sheet1 (2)'!$J$61,IF(D831='[1]Sheet1 (2)'!$C$62,'[1]Sheet1 (2)'!$D$62*counts+'[1]Sheet1 (2)'!$G$62,IF(D831='[1]Sheet1 (2)'!$C$63,'[1]Sheet1 (2)'!$D$63*counts+'[1]Sheet1 (2)'!$G$63,IF(D831='[1]Sheet1 (2)'!$C$64,'[1]Sheet1 (2)'!$D$64*counts+'[1]Sheet1 (2)'!$G$64))))</f>
        <v>2.0984129299999998</v>
      </c>
    </row>
    <row r="832" spans="1:57" ht="12.75" customHeight="1">
      <c r="A832" s="176" t="s">
        <v>282</v>
      </c>
      <c r="B832" s="145" t="s">
        <v>76</v>
      </c>
      <c r="C832" s="170">
        <v>972</v>
      </c>
      <c r="D832" s="174" t="s">
        <v>77</v>
      </c>
      <c r="E832" s="171">
        <v>10</v>
      </c>
      <c r="F832" s="171">
        <v>2</v>
      </c>
      <c r="G832" s="171" t="s">
        <v>77</v>
      </c>
      <c r="H832" s="171">
        <v>1</v>
      </c>
      <c r="I832" s="171" t="s">
        <v>77</v>
      </c>
      <c r="J832" s="173" t="s">
        <v>80</v>
      </c>
      <c r="K832" s="173" t="s">
        <v>80</v>
      </c>
      <c r="L832" s="169">
        <f>VLOOKUP(CONCATENATE(J832,K832),'Sheet1 (2)'!$J$6:$K$26,2,FALSE)</f>
        <v>0</v>
      </c>
      <c r="M832" s="173" t="s">
        <v>82</v>
      </c>
      <c r="N832" s="173" t="s">
        <v>82</v>
      </c>
      <c r="O832" s="177">
        <f>VLOOKUP(CONCATENATE(M832,N832),'[1]Sheet1 (2)'!$L$6:$M$26,2,FALSE)</f>
        <v>12.5</v>
      </c>
      <c r="P832" s="173" t="s">
        <v>80</v>
      </c>
      <c r="Q832" s="173" t="s">
        <v>80</v>
      </c>
      <c r="R832" s="177">
        <f>VLOOKUP(CONCATENATE(P832,Q832),'[1]Sheet1 (2)'!$N$6:$O$26,2,FALSE)</f>
        <v>0</v>
      </c>
      <c r="S832" s="173" t="s">
        <v>80</v>
      </c>
      <c r="T832" s="173" t="s">
        <v>80</v>
      </c>
      <c r="U832" s="177">
        <f>VLOOKUP(CONCATENATE(S832,T832),'[1]Sheet1 (2)'!$P$6:$Q$26,2,FALSE)</f>
        <v>0</v>
      </c>
      <c r="V832" s="173" t="s">
        <v>80</v>
      </c>
      <c r="W832" s="173" t="s">
        <v>80</v>
      </c>
      <c r="X832" s="177">
        <f>VLOOKUP(CONCATENATE(V832,W832),'[1]Sheet1 (2)'!$R$6:$S$26,2,FALSE)</f>
        <v>0</v>
      </c>
      <c r="Y832" s="173" t="s">
        <v>80</v>
      </c>
      <c r="Z832" s="173" t="s">
        <v>80</v>
      </c>
      <c r="AA832" s="177">
        <f>VLOOKUP(CONCATENATE(Y832,Z832),'[1]Sheet1 (2)'!$T$6:$U$26,2,FALSE)</f>
        <v>0</v>
      </c>
      <c r="AB832" s="173" t="s">
        <v>80</v>
      </c>
      <c r="AC832" s="173" t="s">
        <v>80</v>
      </c>
      <c r="AD832" s="177">
        <f>VLOOKUP(CONCATENATE(AB832,AC832),'[1]Sheet1 (2)'!$X$6:$Y$26,2,FALSE)</f>
        <v>0</v>
      </c>
      <c r="AE832" s="173" t="s">
        <v>82</v>
      </c>
      <c r="AF832" s="173" t="s">
        <v>81</v>
      </c>
      <c r="AG832" s="177">
        <f>VLOOKUP(CONCATENATE(AE832,AF832),'[1]Sheet1 (2)'!$Z$6:$AA$26,2,FALSE)</f>
        <v>66</v>
      </c>
      <c r="AH832" s="172"/>
      <c r="AI832" s="178"/>
      <c r="AJ832" s="140"/>
      <c r="AK832" s="176" t="s">
        <v>282</v>
      </c>
      <c r="AL832" s="176" t="s">
        <v>76</v>
      </c>
      <c r="AM832" s="170">
        <f t="shared" si="24"/>
        <v>972</v>
      </c>
      <c r="AN832" s="147"/>
      <c r="AO832" s="155"/>
      <c r="AP832" s="156"/>
      <c r="AQ832" s="157">
        <v>1.8955674275778207</v>
      </c>
      <c r="AR832" s="158"/>
      <c r="AS832" s="145">
        <f>LOOKUP(rufmkm,'[1]Sheet1 (2)'!$V$62:$V$71,'[1]Sheet1 (2)'!$W$62:$W$71)</f>
        <v>20</v>
      </c>
      <c r="AT832" s="140"/>
      <c r="AU832" s="157">
        <f>IF(IF(D832='[1]Sheet1 (2)'!$C$69,'[1]Sheet1 (2)'!$D$69*('[1]Sheet1 (2)'!$D$72-rut_index)/'[1]Sheet1 (2)'!$D$72,IF([1]shee2!D833='[1]Sheet1 (2)'!$C$70,'[1]Sheet1 (2)'!$D$70*('[1]Sheet1 (2)'!$D$72-rut_index)/'[1]Sheet1 (2)'!$D$72,IF([1]shee2!D833='[1]Sheet1 (2)'!$C$71,'[1]Sheet1 (2)'!$D$71*('[1]Sheet1 (2)'!$D$72-rut_index)/'[1]Sheet1 (2)'!$D$72)))&lt;0,0,IF(D832='[1]Sheet1 (2)'!$C$69,'[1]Sheet1 (2)'!$D$69*('[1]Sheet1 (2)'!$D$72-rut_index)/'[1]Sheet1 (2)'!$D$72,IF([1]shee2!D833='[1]Sheet1 (2)'!$C$70,'[1]Sheet1 (2)'!$D$70*('[1]Sheet1 (2)'!$D$72-rut_index)/'[1]Sheet1 (2)'!$D$72,IF([1]shee2!D833='[1]Sheet1 (2)'!$C$71,'[1]Sheet1 (2)'!$D$71*('[1]Sheet1 (2)'!$D$72-rut_index)/'[1]Sheet1 (2)'!$D$72))))</f>
        <v>5</v>
      </c>
      <c r="AV832" s="157">
        <f>IF(IF(D832='[1]Sheet1 (2)'!$C$69,'[1]Sheet1 (2)'!$D$69*('[1]Sheet1 (2)'!$D$72-crack_s_index)/'[1]Sheet1 (2)'!$D$72,IF([1]shee2!D833='[1]Sheet1 (2)'!$C$70,'[1]Sheet1 (2)'!$D$70*('[1]Sheet1 (2)'!$D$72-crack_s_index)/'[1]Sheet1 (2)'!$D$72,IF([1]shee2!D833='[1]Sheet1 (2)'!$C$71,'[1]Sheet1 (2)'!$D$71*('[1]Sheet1 (2)'!$D$72-crack_s_index)/'[1]Sheet1 (2)'!$D$72)))&lt;0,0,IF(D832='[1]Sheet1 (2)'!$C$69,'[1]Sheet1 (2)'!$D$69*('[1]Sheet1 (2)'!$D$72-crack_s_index)/'[1]Sheet1 (2)'!$D$72,IF([1]shee2!D833='[1]Sheet1 (2)'!$C$70,'[1]Sheet1 (2)'!$D$70*('[1]Sheet1 (2)'!$D$72-crack_s_index)/'[1]Sheet1 (2)'!$D$72,IF([1]shee2!D833='[1]Sheet1 (2)'!$C$71,'[1]Sheet1 (2)'!$D$71*('[1]Sheet1 (2)'!$D$72-crack_s_index)/'[1]Sheet1 (2)'!$D$72))))</f>
        <v>3.9583333333333335</v>
      </c>
      <c r="AW832" s="157">
        <f>IF(IF(D832='[1]Sheet1 (2)'!$C$69,'[1]Sheet1 (2)'!$D$69*('[1]Sheet1 (2)'!$D$72-crack_t_index)/'[1]Sheet1 (2)'!$D$72,IF([1]shee2!D833='[1]Sheet1 (2)'!$C$70,'[1]Sheet1 (2)'!$D$70*('[1]Sheet1 (2)'!$D$72-crack_t_index)/'[1]Sheet1 (2)'!$D$72,IF([1]shee2!D833='[1]Sheet1 (2)'!$C$71,'[1]Sheet1 (2)'!$D$71*('[1]Sheet1 (2)'!$D$72-crack_t_index)/'[1]Sheet1 (2)'!$D$72)))&lt;0,0,IF(D832='[1]Sheet1 (2)'!$C$69,'[1]Sheet1 (2)'!$D$69*('[1]Sheet1 (2)'!$D$72-crack_t_index)/'[1]Sheet1 (2)'!$D$72,IF([1]shee2!D833='[1]Sheet1 (2)'!$C$70,'[1]Sheet1 (2)'!$D$70*('[1]Sheet1 (2)'!$D$72-crack_t_index)/'[1]Sheet1 (2)'!$D$72,IF([1]shee2!D833='[1]Sheet1 (2)'!$C$71,'[1]Sheet1 (2)'!$D$71*('[1]Sheet1 (2)'!$D$72-crack_t_index)/'[1]Sheet1 (2)'!$D$72))))</f>
        <v>5</v>
      </c>
      <c r="AX832" s="157">
        <f>IF(IF(D832='[1]Sheet1 (2)'!$C$69,'[1]Sheet1 (2)'!$D$69*('[1]Sheet1 (2)'!$D$72-rave_index)/'[1]Sheet1 (2)'!$D$72,IF([1]shee2!D833='[1]Sheet1 (2)'!$C$70,'[1]Sheet1 (2)'!$D$70*('[1]Sheet1 (2)'!$D$72-rave_index)/'[1]Sheet1 (2)'!$D$72,IF([1]shee2!D833='[1]Sheet1 (2)'!$C$71,'[1]Sheet1 (2)'!$D$71*('[1]Sheet1 (2)'!$D$72-rave_index)/'[1]Sheet1 (2)'!$D$72)))&lt;0,0,IF(D832='[1]Sheet1 (2)'!$C$69,'[1]Sheet1 (2)'!$D$69*('[1]Sheet1 (2)'!$D$72-rave_index)/'[1]Sheet1 (2)'!$D$72,IF([1]shee2!D833='[1]Sheet1 (2)'!$C$70,'[1]Sheet1 (2)'!$D$70*('[1]Sheet1 (2)'!$D$72-rave_index)/'[1]Sheet1 (2)'!$D$72,IF([1]shee2!D833='[1]Sheet1 (2)'!$C$71,'[1]Sheet1 (2)'!$D$71*('[1]Sheet1 (2)'!$D$72-rave_index)/'[1]Sheet1 (2)'!$D$72))))</f>
        <v>5</v>
      </c>
      <c r="AY832" s="157">
        <f>IF(IF(D832='[1]Sheet1 (2)'!$C$69,'[1]Sheet1 (2)'!$D$69*('[1]Sheet1 (2)'!$D$72-rough_index)/'[1]Sheet1 (2)'!$D$72,IF([1]shee2!D833='[1]Sheet1 (2)'!$C$70,'[1]Sheet1 (2)'!$D$70*('[1]Sheet1 (2)'!$D$72-rough_index)/'[1]Sheet1 (2)'!$D$72,IF([1]shee2!D833='[1]Sheet1 (2)'!$C$71,'[1]Sheet1 (2)'!$D$71*('[1]Sheet1 (2)'!$D$72-rough_index)/'[1]Sheet1 (2)'!$D$72)))&lt;0,0,IF(D832='[1]Sheet1 (2)'!$C$69,'[1]Sheet1 (2)'!$D$69*('[1]Sheet1 (2)'!$D$72-rough_index)/'[1]Sheet1 (2)'!$D$72,IF([1]shee2!D833='[1]Sheet1 (2)'!$C$70,'[1]Sheet1 (2)'!$D$70*('[1]Sheet1 (2)'!$D$72-rough_index)/'[1]Sheet1 (2)'!$D$72,IF([1]shee2!D833='[1]Sheet1 (2)'!$C$71,'[1]Sheet1 (2)'!$D$71*('[1]Sheet1 (2)'!$D$72-rough_index)/'[1]Sheet1 (2)'!$D$72))))</f>
        <v>3.3333333333333335</v>
      </c>
      <c r="AZ832" s="179">
        <f>+(AU832*'[1]Sheet1 (2)'!$C$77)+(AV832*'[1]Sheet1 (2)'!$C$78)+(AW832*'[1]Sheet1 (2)'!$C$79)+(AX832*'[1]Sheet1 (2)'!$C$80)+(AY832*'[1]Sheet1 (2)'!$C$81)</f>
        <v>4.125</v>
      </c>
      <c r="BA832" s="213" t="str">
        <f t="shared" si="25"/>
        <v>Good</v>
      </c>
      <c r="BE832">
        <f>IF(D832='[1]Sheet1 (2)'!$C$61,'[1]Sheet1 (2)'!$D$61*(counts^2)+'[1]Sheet1 (2)'!$G$61*counts+'[1]Sheet1 (2)'!$J$61,IF(D832='[1]Sheet1 (2)'!$C$62,'[1]Sheet1 (2)'!$D$62*counts+'[1]Sheet1 (2)'!$G$62,IF(D832='[1]Sheet1 (2)'!$C$63,'[1]Sheet1 (2)'!$D$63*counts+'[1]Sheet1 (2)'!$G$63,IF(D832='[1]Sheet1 (2)'!$C$64,'[1]Sheet1 (2)'!$D$64*counts+'[1]Sheet1 (2)'!$G$64))))</f>
        <v>2.0984129299999998</v>
      </c>
    </row>
    <row r="833" spans="1:57" ht="12.75" customHeight="1">
      <c r="A833" s="176" t="s">
        <v>282</v>
      </c>
      <c r="B833" s="145" t="s">
        <v>76</v>
      </c>
      <c r="C833" s="170">
        <v>973</v>
      </c>
      <c r="D833" s="174" t="s">
        <v>77</v>
      </c>
      <c r="E833" s="171">
        <v>10</v>
      </c>
      <c r="F833" s="171">
        <v>2</v>
      </c>
      <c r="G833" s="171" t="s">
        <v>77</v>
      </c>
      <c r="H833" s="171">
        <v>1</v>
      </c>
      <c r="I833" s="171" t="s">
        <v>77</v>
      </c>
      <c r="J833" s="173" t="s">
        <v>80</v>
      </c>
      <c r="K833" s="173" t="s">
        <v>80</v>
      </c>
      <c r="L833" s="169">
        <f>VLOOKUP(CONCATENATE(J833,K833),'Sheet1 (2)'!$J$6:$K$26,2,FALSE)</f>
        <v>0</v>
      </c>
      <c r="M833" s="173" t="s">
        <v>80</v>
      </c>
      <c r="N833" s="173" t="s">
        <v>80</v>
      </c>
      <c r="O833" s="177">
        <f>VLOOKUP(CONCATENATE(M833,N833),'[1]Sheet1 (2)'!$L$6:$M$26,2,FALSE)</f>
        <v>0</v>
      </c>
      <c r="P833" s="173" t="s">
        <v>80</v>
      </c>
      <c r="Q833" s="173" t="s">
        <v>80</v>
      </c>
      <c r="R833" s="177">
        <f>VLOOKUP(CONCATENATE(P833,Q833),'[1]Sheet1 (2)'!$N$6:$O$26,2,FALSE)</f>
        <v>0</v>
      </c>
      <c r="S833" s="173" t="s">
        <v>80</v>
      </c>
      <c r="T833" s="173" t="s">
        <v>80</v>
      </c>
      <c r="U833" s="177">
        <f>VLOOKUP(CONCATENATE(S833,T833),'[1]Sheet1 (2)'!$P$6:$Q$26,2,FALSE)</f>
        <v>0</v>
      </c>
      <c r="V833" s="173" t="s">
        <v>80</v>
      </c>
      <c r="W833" s="173" t="s">
        <v>80</v>
      </c>
      <c r="X833" s="177">
        <f>VLOOKUP(CONCATENATE(V833,W833),'[1]Sheet1 (2)'!$R$6:$S$26,2,FALSE)</f>
        <v>0</v>
      </c>
      <c r="Y833" s="173" t="s">
        <v>80</v>
      </c>
      <c r="Z833" s="173" t="s">
        <v>80</v>
      </c>
      <c r="AA833" s="177">
        <f>VLOOKUP(CONCATENATE(Y833,Z833),'[1]Sheet1 (2)'!$T$6:$U$26,2,FALSE)</f>
        <v>0</v>
      </c>
      <c r="AB833" s="173" t="s">
        <v>80</v>
      </c>
      <c r="AC833" s="173" t="s">
        <v>80</v>
      </c>
      <c r="AD833" s="177">
        <f>VLOOKUP(CONCATENATE(AB833,AC833),'[1]Sheet1 (2)'!$X$6:$Y$26,2,FALSE)</f>
        <v>0</v>
      </c>
      <c r="AE833" s="173" t="s">
        <v>82</v>
      </c>
      <c r="AF833" s="173" t="s">
        <v>81</v>
      </c>
      <c r="AG833" s="177">
        <f>VLOOKUP(CONCATENATE(AE833,AF833),'[1]Sheet1 (2)'!$Z$6:$AA$26,2,FALSE)</f>
        <v>66</v>
      </c>
      <c r="AH833" s="172"/>
      <c r="AI833" s="178"/>
      <c r="AJ833" s="140"/>
      <c r="AK833" s="176" t="s">
        <v>282</v>
      </c>
      <c r="AL833" s="176" t="s">
        <v>76</v>
      </c>
      <c r="AM833" s="170">
        <f t="shared" si="24"/>
        <v>973</v>
      </c>
      <c r="AN833" s="147"/>
      <c r="AO833" s="155" t="s">
        <v>461</v>
      </c>
      <c r="AP833" s="156"/>
      <c r="AQ833" s="157">
        <v>2.3098936814497466</v>
      </c>
      <c r="AR833" s="158"/>
      <c r="AS833" s="145">
        <f>LOOKUP(rufmkm,'[1]Sheet1 (2)'!$V$62:$V$71,'[1]Sheet1 (2)'!$W$62:$W$71)</f>
        <v>30</v>
      </c>
      <c r="AT833" s="140"/>
      <c r="AU833" s="157">
        <f>IF(IF(D833='[1]Sheet1 (2)'!$C$69,'[1]Sheet1 (2)'!$D$69*('[1]Sheet1 (2)'!$D$72-rut_index)/'[1]Sheet1 (2)'!$D$72,IF([1]shee2!D834='[1]Sheet1 (2)'!$C$70,'[1]Sheet1 (2)'!$D$70*('[1]Sheet1 (2)'!$D$72-rut_index)/'[1]Sheet1 (2)'!$D$72,IF([1]shee2!D834='[1]Sheet1 (2)'!$C$71,'[1]Sheet1 (2)'!$D$71*('[1]Sheet1 (2)'!$D$72-rut_index)/'[1]Sheet1 (2)'!$D$72)))&lt;0,0,IF(D833='[1]Sheet1 (2)'!$C$69,'[1]Sheet1 (2)'!$D$69*('[1]Sheet1 (2)'!$D$72-rut_index)/'[1]Sheet1 (2)'!$D$72,IF([1]shee2!D834='[1]Sheet1 (2)'!$C$70,'[1]Sheet1 (2)'!$D$70*('[1]Sheet1 (2)'!$D$72-rut_index)/'[1]Sheet1 (2)'!$D$72,IF([1]shee2!D834='[1]Sheet1 (2)'!$C$71,'[1]Sheet1 (2)'!$D$71*('[1]Sheet1 (2)'!$D$72-rut_index)/'[1]Sheet1 (2)'!$D$72))))</f>
        <v>5</v>
      </c>
      <c r="AV833" s="157">
        <f>IF(IF(D833='[1]Sheet1 (2)'!$C$69,'[1]Sheet1 (2)'!$D$69*('[1]Sheet1 (2)'!$D$72-crack_s_index)/'[1]Sheet1 (2)'!$D$72,IF([1]shee2!D834='[1]Sheet1 (2)'!$C$70,'[1]Sheet1 (2)'!$D$70*('[1]Sheet1 (2)'!$D$72-crack_s_index)/'[1]Sheet1 (2)'!$D$72,IF([1]shee2!D834='[1]Sheet1 (2)'!$C$71,'[1]Sheet1 (2)'!$D$71*('[1]Sheet1 (2)'!$D$72-crack_s_index)/'[1]Sheet1 (2)'!$D$72)))&lt;0,0,IF(D833='[1]Sheet1 (2)'!$C$69,'[1]Sheet1 (2)'!$D$69*('[1]Sheet1 (2)'!$D$72-crack_s_index)/'[1]Sheet1 (2)'!$D$72,IF([1]shee2!D834='[1]Sheet1 (2)'!$C$70,'[1]Sheet1 (2)'!$D$70*('[1]Sheet1 (2)'!$D$72-crack_s_index)/'[1]Sheet1 (2)'!$D$72,IF([1]shee2!D834='[1]Sheet1 (2)'!$C$71,'[1]Sheet1 (2)'!$D$71*('[1]Sheet1 (2)'!$D$72-crack_s_index)/'[1]Sheet1 (2)'!$D$72))))</f>
        <v>5</v>
      </c>
      <c r="AW833" s="157">
        <f>IF(IF(D833='[1]Sheet1 (2)'!$C$69,'[1]Sheet1 (2)'!$D$69*('[1]Sheet1 (2)'!$D$72-crack_t_index)/'[1]Sheet1 (2)'!$D$72,IF([1]shee2!D834='[1]Sheet1 (2)'!$C$70,'[1]Sheet1 (2)'!$D$70*('[1]Sheet1 (2)'!$D$72-crack_t_index)/'[1]Sheet1 (2)'!$D$72,IF([1]shee2!D834='[1]Sheet1 (2)'!$C$71,'[1]Sheet1 (2)'!$D$71*('[1]Sheet1 (2)'!$D$72-crack_t_index)/'[1]Sheet1 (2)'!$D$72)))&lt;0,0,IF(D833='[1]Sheet1 (2)'!$C$69,'[1]Sheet1 (2)'!$D$69*('[1]Sheet1 (2)'!$D$72-crack_t_index)/'[1]Sheet1 (2)'!$D$72,IF([1]shee2!D834='[1]Sheet1 (2)'!$C$70,'[1]Sheet1 (2)'!$D$70*('[1]Sheet1 (2)'!$D$72-crack_t_index)/'[1]Sheet1 (2)'!$D$72,IF([1]shee2!D834='[1]Sheet1 (2)'!$C$71,'[1]Sheet1 (2)'!$D$71*('[1]Sheet1 (2)'!$D$72-crack_t_index)/'[1]Sheet1 (2)'!$D$72))))</f>
        <v>5</v>
      </c>
      <c r="AX833" s="157">
        <f>IF(IF(D833='[1]Sheet1 (2)'!$C$69,'[1]Sheet1 (2)'!$D$69*('[1]Sheet1 (2)'!$D$72-rave_index)/'[1]Sheet1 (2)'!$D$72,IF([1]shee2!D834='[1]Sheet1 (2)'!$C$70,'[1]Sheet1 (2)'!$D$70*('[1]Sheet1 (2)'!$D$72-rave_index)/'[1]Sheet1 (2)'!$D$72,IF([1]shee2!D834='[1]Sheet1 (2)'!$C$71,'[1]Sheet1 (2)'!$D$71*('[1]Sheet1 (2)'!$D$72-rave_index)/'[1]Sheet1 (2)'!$D$72)))&lt;0,0,IF(D833='[1]Sheet1 (2)'!$C$69,'[1]Sheet1 (2)'!$D$69*('[1]Sheet1 (2)'!$D$72-rave_index)/'[1]Sheet1 (2)'!$D$72,IF([1]shee2!D834='[1]Sheet1 (2)'!$C$70,'[1]Sheet1 (2)'!$D$70*('[1]Sheet1 (2)'!$D$72-rave_index)/'[1]Sheet1 (2)'!$D$72,IF([1]shee2!D834='[1]Sheet1 (2)'!$C$71,'[1]Sheet1 (2)'!$D$71*('[1]Sheet1 (2)'!$D$72-rave_index)/'[1]Sheet1 (2)'!$D$72))))</f>
        <v>5</v>
      </c>
      <c r="AY833" s="157">
        <f>IF(IF(D833='[1]Sheet1 (2)'!$C$69,'[1]Sheet1 (2)'!$D$69*('[1]Sheet1 (2)'!$D$72-rough_index)/'[1]Sheet1 (2)'!$D$72,IF([1]shee2!D834='[1]Sheet1 (2)'!$C$70,'[1]Sheet1 (2)'!$D$70*('[1]Sheet1 (2)'!$D$72-rough_index)/'[1]Sheet1 (2)'!$D$72,IF([1]shee2!D834='[1]Sheet1 (2)'!$C$71,'[1]Sheet1 (2)'!$D$71*('[1]Sheet1 (2)'!$D$72-rough_index)/'[1]Sheet1 (2)'!$D$72)))&lt;0,0,IF(D833='[1]Sheet1 (2)'!$C$69,'[1]Sheet1 (2)'!$D$69*('[1]Sheet1 (2)'!$D$72-rough_index)/'[1]Sheet1 (2)'!$D$72,IF([1]shee2!D834='[1]Sheet1 (2)'!$C$70,'[1]Sheet1 (2)'!$D$70*('[1]Sheet1 (2)'!$D$72-rough_index)/'[1]Sheet1 (2)'!$D$72,IF([1]shee2!D834='[1]Sheet1 (2)'!$C$71,'[1]Sheet1 (2)'!$D$71*('[1]Sheet1 (2)'!$D$72-rough_index)/'[1]Sheet1 (2)'!$D$72))))</f>
        <v>2.5</v>
      </c>
      <c r="AZ833" s="179">
        <f>+(AU833*'[1]Sheet1 (2)'!$C$77)+(AV833*'[1]Sheet1 (2)'!$C$78)+(AW833*'[1]Sheet1 (2)'!$C$79)+(AX833*'[1]Sheet1 (2)'!$C$80)+(AY833*'[1]Sheet1 (2)'!$C$81)</f>
        <v>4.25</v>
      </c>
      <c r="BA833" s="213" t="str">
        <f t="shared" si="25"/>
        <v>Good</v>
      </c>
      <c r="BE833">
        <f>IF(D833='[1]Sheet1 (2)'!$C$61,'[1]Sheet1 (2)'!$D$61*(counts^2)+'[1]Sheet1 (2)'!$G$61*counts+'[1]Sheet1 (2)'!$J$61,IF(D833='[1]Sheet1 (2)'!$C$62,'[1]Sheet1 (2)'!$D$62*counts+'[1]Sheet1 (2)'!$G$62,IF(D833='[1]Sheet1 (2)'!$C$63,'[1]Sheet1 (2)'!$D$63*counts+'[1]Sheet1 (2)'!$G$63,IF(D833='[1]Sheet1 (2)'!$C$64,'[1]Sheet1 (2)'!$D$64*counts+'[1]Sheet1 (2)'!$G$64))))</f>
        <v>2.0984129299999998</v>
      </c>
    </row>
    <row r="834" spans="1:57" ht="12.75" customHeight="1">
      <c r="A834" s="176" t="s">
        <v>282</v>
      </c>
      <c r="B834" s="145" t="s">
        <v>76</v>
      </c>
      <c r="C834" s="170">
        <v>974</v>
      </c>
      <c r="D834" s="174" t="s">
        <v>77</v>
      </c>
      <c r="E834" s="171">
        <v>10</v>
      </c>
      <c r="F834" s="171">
        <v>2</v>
      </c>
      <c r="G834" s="171" t="s">
        <v>77</v>
      </c>
      <c r="H834" s="171">
        <v>1</v>
      </c>
      <c r="I834" s="171" t="s">
        <v>77</v>
      </c>
      <c r="J834" s="173" t="s">
        <v>80</v>
      </c>
      <c r="K834" s="173" t="s">
        <v>80</v>
      </c>
      <c r="L834" s="169">
        <f>VLOOKUP(CONCATENATE(J834,K834),'Sheet1 (2)'!$J$6:$K$26,2,FALSE)</f>
        <v>0</v>
      </c>
      <c r="M834" s="173" t="s">
        <v>80</v>
      </c>
      <c r="N834" s="173" t="s">
        <v>80</v>
      </c>
      <c r="O834" s="177">
        <f>VLOOKUP(CONCATENATE(M834,N834),'[1]Sheet1 (2)'!$L$6:$M$26,2,FALSE)</f>
        <v>0</v>
      </c>
      <c r="P834" s="173" t="s">
        <v>80</v>
      </c>
      <c r="Q834" s="173" t="s">
        <v>80</v>
      </c>
      <c r="R834" s="177">
        <f>VLOOKUP(CONCATENATE(P834,Q834),'[1]Sheet1 (2)'!$N$6:$O$26,2,FALSE)</f>
        <v>0</v>
      </c>
      <c r="S834" s="173" t="s">
        <v>80</v>
      </c>
      <c r="T834" s="173" t="s">
        <v>80</v>
      </c>
      <c r="U834" s="177">
        <f>VLOOKUP(CONCATENATE(S834,T834),'[1]Sheet1 (2)'!$P$6:$Q$26,2,FALSE)</f>
        <v>0</v>
      </c>
      <c r="V834" s="173" t="s">
        <v>80</v>
      </c>
      <c r="W834" s="173" t="s">
        <v>80</v>
      </c>
      <c r="X834" s="177">
        <f>VLOOKUP(CONCATENATE(V834,W834),'[1]Sheet1 (2)'!$R$6:$S$26,2,FALSE)</f>
        <v>0</v>
      </c>
      <c r="Y834" s="173" t="s">
        <v>80</v>
      </c>
      <c r="Z834" s="173" t="s">
        <v>80</v>
      </c>
      <c r="AA834" s="177">
        <f>VLOOKUP(CONCATENATE(Y834,Z834),'[1]Sheet1 (2)'!$T$6:$U$26,2,FALSE)</f>
        <v>0</v>
      </c>
      <c r="AB834" s="173" t="s">
        <v>80</v>
      </c>
      <c r="AC834" s="173" t="s">
        <v>80</v>
      </c>
      <c r="AD834" s="177">
        <f>VLOOKUP(CONCATENATE(AB834,AC834),'[1]Sheet1 (2)'!$X$6:$Y$26,2,FALSE)</f>
        <v>0</v>
      </c>
      <c r="AE834" s="173" t="s">
        <v>82</v>
      </c>
      <c r="AF834" s="173" t="s">
        <v>81</v>
      </c>
      <c r="AG834" s="177">
        <f>VLOOKUP(CONCATENATE(AE834,AF834),'[1]Sheet1 (2)'!$Z$6:$AA$26,2,FALSE)</f>
        <v>66</v>
      </c>
      <c r="AH834" s="172"/>
      <c r="AI834" s="178"/>
      <c r="AJ834" s="140"/>
      <c r="AK834" s="176" t="s">
        <v>282</v>
      </c>
      <c r="AL834" s="176" t="s">
        <v>76</v>
      </c>
      <c r="AM834" s="170">
        <f t="shared" si="24"/>
        <v>974</v>
      </c>
      <c r="AN834" s="147"/>
      <c r="AO834" s="155"/>
      <c r="AP834" s="156"/>
      <c r="AQ834" s="157">
        <v>2.0950065249599024</v>
      </c>
      <c r="AR834" s="158"/>
      <c r="AS834" s="145">
        <f>LOOKUP(rufmkm,'[1]Sheet1 (2)'!$V$62:$V$71,'[1]Sheet1 (2)'!$W$62:$W$71)</f>
        <v>30</v>
      </c>
      <c r="AT834" s="140"/>
      <c r="AU834" s="157">
        <f>IF(IF(D834='[1]Sheet1 (2)'!$C$69,'[1]Sheet1 (2)'!$D$69*('[1]Sheet1 (2)'!$D$72-rut_index)/'[1]Sheet1 (2)'!$D$72,IF([1]shee2!D835='[1]Sheet1 (2)'!$C$70,'[1]Sheet1 (2)'!$D$70*('[1]Sheet1 (2)'!$D$72-rut_index)/'[1]Sheet1 (2)'!$D$72,IF([1]shee2!D835='[1]Sheet1 (2)'!$C$71,'[1]Sheet1 (2)'!$D$71*('[1]Sheet1 (2)'!$D$72-rut_index)/'[1]Sheet1 (2)'!$D$72)))&lt;0,0,IF(D834='[1]Sheet1 (2)'!$C$69,'[1]Sheet1 (2)'!$D$69*('[1]Sheet1 (2)'!$D$72-rut_index)/'[1]Sheet1 (2)'!$D$72,IF([1]shee2!D835='[1]Sheet1 (2)'!$C$70,'[1]Sheet1 (2)'!$D$70*('[1]Sheet1 (2)'!$D$72-rut_index)/'[1]Sheet1 (2)'!$D$72,IF([1]shee2!D835='[1]Sheet1 (2)'!$C$71,'[1]Sheet1 (2)'!$D$71*('[1]Sheet1 (2)'!$D$72-rut_index)/'[1]Sheet1 (2)'!$D$72))))</f>
        <v>5</v>
      </c>
      <c r="AV834" s="157">
        <f>IF(IF(D834='[1]Sheet1 (2)'!$C$69,'[1]Sheet1 (2)'!$D$69*('[1]Sheet1 (2)'!$D$72-crack_s_index)/'[1]Sheet1 (2)'!$D$72,IF([1]shee2!D835='[1]Sheet1 (2)'!$C$70,'[1]Sheet1 (2)'!$D$70*('[1]Sheet1 (2)'!$D$72-crack_s_index)/'[1]Sheet1 (2)'!$D$72,IF([1]shee2!D835='[1]Sheet1 (2)'!$C$71,'[1]Sheet1 (2)'!$D$71*('[1]Sheet1 (2)'!$D$72-crack_s_index)/'[1]Sheet1 (2)'!$D$72)))&lt;0,0,IF(D834='[1]Sheet1 (2)'!$C$69,'[1]Sheet1 (2)'!$D$69*('[1]Sheet1 (2)'!$D$72-crack_s_index)/'[1]Sheet1 (2)'!$D$72,IF([1]shee2!D835='[1]Sheet1 (2)'!$C$70,'[1]Sheet1 (2)'!$D$70*('[1]Sheet1 (2)'!$D$72-crack_s_index)/'[1]Sheet1 (2)'!$D$72,IF([1]shee2!D835='[1]Sheet1 (2)'!$C$71,'[1]Sheet1 (2)'!$D$71*('[1]Sheet1 (2)'!$D$72-crack_s_index)/'[1]Sheet1 (2)'!$D$72))))</f>
        <v>5</v>
      </c>
      <c r="AW834" s="157">
        <f>IF(IF(D834='[1]Sheet1 (2)'!$C$69,'[1]Sheet1 (2)'!$D$69*('[1]Sheet1 (2)'!$D$72-crack_t_index)/'[1]Sheet1 (2)'!$D$72,IF([1]shee2!D835='[1]Sheet1 (2)'!$C$70,'[1]Sheet1 (2)'!$D$70*('[1]Sheet1 (2)'!$D$72-crack_t_index)/'[1]Sheet1 (2)'!$D$72,IF([1]shee2!D835='[1]Sheet1 (2)'!$C$71,'[1]Sheet1 (2)'!$D$71*('[1]Sheet1 (2)'!$D$72-crack_t_index)/'[1]Sheet1 (2)'!$D$72)))&lt;0,0,IF(D834='[1]Sheet1 (2)'!$C$69,'[1]Sheet1 (2)'!$D$69*('[1]Sheet1 (2)'!$D$72-crack_t_index)/'[1]Sheet1 (2)'!$D$72,IF([1]shee2!D835='[1]Sheet1 (2)'!$C$70,'[1]Sheet1 (2)'!$D$70*('[1]Sheet1 (2)'!$D$72-crack_t_index)/'[1]Sheet1 (2)'!$D$72,IF([1]shee2!D835='[1]Sheet1 (2)'!$C$71,'[1]Sheet1 (2)'!$D$71*('[1]Sheet1 (2)'!$D$72-crack_t_index)/'[1]Sheet1 (2)'!$D$72))))</f>
        <v>5</v>
      </c>
      <c r="AX834" s="157">
        <f>IF(IF(D834='[1]Sheet1 (2)'!$C$69,'[1]Sheet1 (2)'!$D$69*('[1]Sheet1 (2)'!$D$72-rave_index)/'[1]Sheet1 (2)'!$D$72,IF([1]shee2!D835='[1]Sheet1 (2)'!$C$70,'[1]Sheet1 (2)'!$D$70*('[1]Sheet1 (2)'!$D$72-rave_index)/'[1]Sheet1 (2)'!$D$72,IF([1]shee2!D835='[1]Sheet1 (2)'!$C$71,'[1]Sheet1 (2)'!$D$71*('[1]Sheet1 (2)'!$D$72-rave_index)/'[1]Sheet1 (2)'!$D$72)))&lt;0,0,IF(D834='[1]Sheet1 (2)'!$C$69,'[1]Sheet1 (2)'!$D$69*('[1]Sheet1 (2)'!$D$72-rave_index)/'[1]Sheet1 (2)'!$D$72,IF([1]shee2!D835='[1]Sheet1 (2)'!$C$70,'[1]Sheet1 (2)'!$D$70*('[1]Sheet1 (2)'!$D$72-rave_index)/'[1]Sheet1 (2)'!$D$72,IF([1]shee2!D835='[1]Sheet1 (2)'!$C$71,'[1]Sheet1 (2)'!$D$71*('[1]Sheet1 (2)'!$D$72-rave_index)/'[1]Sheet1 (2)'!$D$72))))</f>
        <v>5</v>
      </c>
      <c r="AY834" s="157">
        <f>IF(IF(D834='[1]Sheet1 (2)'!$C$69,'[1]Sheet1 (2)'!$D$69*('[1]Sheet1 (2)'!$D$72-rough_index)/'[1]Sheet1 (2)'!$D$72,IF([1]shee2!D835='[1]Sheet1 (2)'!$C$70,'[1]Sheet1 (2)'!$D$70*('[1]Sheet1 (2)'!$D$72-rough_index)/'[1]Sheet1 (2)'!$D$72,IF([1]shee2!D835='[1]Sheet1 (2)'!$C$71,'[1]Sheet1 (2)'!$D$71*('[1]Sheet1 (2)'!$D$72-rough_index)/'[1]Sheet1 (2)'!$D$72)))&lt;0,0,IF(D834='[1]Sheet1 (2)'!$C$69,'[1]Sheet1 (2)'!$D$69*('[1]Sheet1 (2)'!$D$72-rough_index)/'[1]Sheet1 (2)'!$D$72,IF([1]shee2!D835='[1]Sheet1 (2)'!$C$70,'[1]Sheet1 (2)'!$D$70*('[1]Sheet1 (2)'!$D$72-rough_index)/'[1]Sheet1 (2)'!$D$72,IF([1]shee2!D835='[1]Sheet1 (2)'!$C$71,'[1]Sheet1 (2)'!$D$71*('[1]Sheet1 (2)'!$D$72-rough_index)/'[1]Sheet1 (2)'!$D$72))))</f>
        <v>2.5</v>
      </c>
      <c r="AZ834" s="179">
        <f>+(AU834*'[1]Sheet1 (2)'!$C$77)+(AV834*'[1]Sheet1 (2)'!$C$78)+(AW834*'[1]Sheet1 (2)'!$C$79)+(AX834*'[1]Sheet1 (2)'!$C$80)+(AY834*'[1]Sheet1 (2)'!$C$81)</f>
        <v>4.25</v>
      </c>
      <c r="BA834" s="213" t="str">
        <f t="shared" si="25"/>
        <v>Good</v>
      </c>
      <c r="BE834">
        <f>IF(D834='[1]Sheet1 (2)'!$C$61,'[1]Sheet1 (2)'!$D$61*(counts^2)+'[1]Sheet1 (2)'!$G$61*counts+'[1]Sheet1 (2)'!$J$61,IF(D834='[1]Sheet1 (2)'!$C$62,'[1]Sheet1 (2)'!$D$62*counts+'[1]Sheet1 (2)'!$G$62,IF(D834='[1]Sheet1 (2)'!$C$63,'[1]Sheet1 (2)'!$D$63*counts+'[1]Sheet1 (2)'!$G$63,IF(D834='[1]Sheet1 (2)'!$C$64,'[1]Sheet1 (2)'!$D$64*counts+'[1]Sheet1 (2)'!$G$64))))</f>
        <v>2.0984129299999998</v>
      </c>
    </row>
    <row r="835" spans="1:57" ht="12.75" customHeight="1">
      <c r="A835" s="176" t="s">
        <v>282</v>
      </c>
      <c r="B835" s="145" t="s">
        <v>76</v>
      </c>
      <c r="C835" s="170">
        <v>975</v>
      </c>
      <c r="D835" s="174" t="s">
        <v>77</v>
      </c>
      <c r="E835" s="171">
        <v>10</v>
      </c>
      <c r="F835" s="171">
        <v>2</v>
      </c>
      <c r="G835" s="171" t="s">
        <v>77</v>
      </c>
      <c r="H835" s="171">
        <v>1</v>
      </c>
      <c r="I835" s="171" t="s">
        <v>77</v>
      </c>
      <c r="J835" s="173" t="s">
        <v>80</v>
      </c>
      <c r="K835" s="173" t="s">
        <v>80</v>
      </c>
      <c r="L835" s="169">
        <f>VLOOKUP(CONCATENATE(J835,K835),'Sheet1 (2)'!$J$6:$K$26,2,FALSE)</f>
        <v>0</v>
      </c>
      <c r="M835" s="173" t="s">
        <v>80</v>
      </c>
      <c r="N835" s="173" t="s">
        <v>80</v>
      </c>
      <c r="O835" s="177">
        <f>VLOOKUP(CONCATENATE(M835,N835),'[1]Sheet1 (2)'!$L$6:$M$26,2,FALSE)</f>
        <v>0</v>
      </c>
      <c r="P835" s="173" t="s">
        <v>80</v>
      </c>
      <c r="Q835" s="173" t="s">
        <v>80</v>
      </c>
      <c r="R835" s="177">
        <f>VLOOKUP(CONCATENATE(P835,Q835),'[1]Sheet1 (2)'!$N$6:$O$26,2,FALSE)</f>
        <v>0</v>
      </c>
      <c r="S835" s="173" t="s">
        <v>80</v>
      </c>
      <c r="T835" s="173" t="s">
        <v>80</v>
      </c>
      <c r="U835" s="177">
        <f>VLOOKUP(CONCATENATE(S835,T835),'[1]Sheet1 (2)'!$P$6:$Q$26,2,FALSE)</f>
        <v>0</v>
      </c>
      <c r="V835" s="173" t="s">
        <v>80</v>
      </c>
      <c r="W835" s="173" t="s">
        <v>80</v>
      </c>
      <c r="X835" s="177">
        <f>VLOOKUP(CONCATENATE(V835,W835),'[1]Sheet1 (2)'!$R$6:$S$26,2,FALSE)</f>
        <v>0</v>
      </c>
      <c r="Y835" s="173" t="s">
        <v>80</v>
      </c>
      <c r="Z835" s="173" t="s">
        <v>80</v>
      </c>
      <c r="AA835" s="177">
        <f>VLOOKUP(CONCATENATE(Y835,Z835),'[1]Sheet1 (2)'!$T$6:$U$26,2,FALSE)</f>
        <v>0</v>
      </c>
      <c r="AB835" s="173" t="s">
        <v>80</v>
      </c>
      <c r="AC835" s="173" t="s">
        <v>80</v>
      </c>
      <c r="AD835" s="177">
        <f>VLOOKUP(CONCATENATE(AB835,AC835),'[1]Sheet1 (2)'!$X$6:$Y$26,2,FALSE)</f>
        <v>0</v>
      </c>
      <c r="AE835" s="173" t="s">
        <v>82</v>
      </c>
      <c r="AF835" s="173" t="s">
        <v>81</v>
      </c>
      <c r="AG835" s="177">
        <f>VLOOKUP(CONCATENATE(AE835,AF835),'[1]Sheet1 (2)'!$Z$6:$AA$26,2,FALSE)</f>
        <v>66</v>
      </c>
      <c r="AH835" s="172"/>
      <c r="AI835" s="178"/>
      <c r="AJ835" s="140"/>
      <c r="AK835" s="176" t="s">
        <v>282</v>
      </c>
      <c r="AL835" s="176" t="s">
        <v>76</v>
      </c>
      <c r="AM835" s="170">
        <f t="shared" si="24"/>
        <v>975</v>
      </c>
      <c r="AN835" s="147"/>
      <c r="AO835" s="155"/>
      <c r="AP835" s="156"/>
      <c r="AQ835" s="157">
        <v>2.0776588410179877</v>
      </c>
      <c r="AR835" s="158"/>
      <c r="AS835" s="145">
        <f>LOOKUP(rufmkm,'[1]Sheet1 (2)'!$V$62:$V$71,'[1]Sheet1 (2)'!$W$62:$W$71)</f>
        <v>30</v>
      </c>
      <c r="AT835" s="140"/>
      <c r="AU835" s="157">
        <f>IF(IF(D835='[1]Sheet1 (2)'!$C$69,'[1]Sheet1 (2)'!$D$69*('[1]Sheet1 (2)'!$D$72-rut_index)/'[1]Sheet1 (2)'!$D$72,IF([1]shee2!D836='[1]Sheet1 (2)'!$C$70,'[1]Sheet1 (2)'!$D$70*('[1]Sheet1 (2)'!$D$72-rut_index)/'[1]Sheet1 (2)'!$D$72,IF([1]shee2!D836='[1]Sheet1 (2)'!$C$71,'[1]Sheet1 (2)'!$D$71*('[1]Sheet1 (2)'!$D$72-rut_index)/'[1]Sheet1 (2)'!$D$72)))&lt;0,0,IF(D835='[1]Sheet1 (2)'!$C$69,'[1]Sheet1 (2)'!$D$69*('[1]Sheet1 (2)'!$D$72-rut_index)/'[1]Sheet1 (2)'!$D$72,IF([1]shee2!D836='[1]Sheet1 (2)'!$C$70,'[1]Sheet1 (2)'!$D$70*('[1]Sheet1 (2)'!$D$72-rut_index)/'[1]Sheet1 (2)'!$D$72,IF([1]shee2!D836='[1]Sheet1 (2)'!$C$71,'[1]Sheet1 (2)'!$D$71*('[1]Sheet1 (2)'!$D$72-rut_index)/'[1]Sheet1 (2)'!$D$72))))</f>
        <v>5</v>
      </c>
      <c r="AV835" s="157">
        <f>IF(IF(D835='[1]Sheet1 (2)'!$C$69,'[1]Sheet1 (2)'!$D$69*('[1]Sheet1 (2)'!$D$72-crack_s_index)/'[1]Sheet1 (2)'!$D$72,IF([1]shee2!D836='[1]Sheet1 (2)'!$C$70,'[1]Sheet1 (2)'!$D$70*('[1]Sheet1 (2)'!$D$72-crack_s_index)/'[1]Sheet1 (2)'!$D$72,IF([1]shee2!D836='[1]Sheet1 (2)'!$C$71,'[1]Sheet1 (2)'!$D$71*('[1]Sheet1 (2)'!$D$72-crack_s_index)/'[1]Sheet1 (2)'!$D$72)))&lt;0,0,IF(D835='[1]Sheet1 (2)'!$C$69,'[1]Sheet1 (2)'!$D$69*('[1]Sheet1 (2)'!$D$72-crack_s_index)/'[1]Sheet1 (2)'!$D$72,IF([1]shee2!D836='[1]Sheet1 (2)'!$C$70,'[1]Sheet1 (2)'!$D$70*('[1]Sheet1 (2)'!$D$72-crack_s_index)/'[1]Sheet1 (2)'!$D$72,IF([1]shee2!D836='[1]Sheet1 (2)'!$C$71,'[1]Sheet1 (2)'!$D$71*('[1]Sheet1 (2)'!$D$72-crack_s_index)/'[1]Sheet1 (2)'!$D$72))))</f>
        <v>5</v>
      </c>
      <c r="AW835" s="157">
        <f>IF(IF(D835='[1]Sheet1 (2)'!$C$69,'[1]Sheet1 (2)'!$D$69*('[1]Sheet1 (2)'!$D$72-crack_t_index)/'[1]Sheet1 (2)'!$D$72,IF([1]shee2!D836='[1]Sheet1 (2)'!$C$70,'[1]Sheet1 (2)'!$D$70*('[1]Sheet1 (2)'!$D$72-crack_t_index)/'[1]Sheet1 (2)'!$D$72,IF([1]shee2!D836='[1]Sheet1 (2)'!$C$71,'[1]Sheet1 (2)'!$D$71*('[1]Sheet1 (2)'!$D$72-crack_t_index)/'[1]Sheet1 (2)'!$D$72)))&lt;0,0,IF(D835='[1]Sheet1 (2)'!$C$69,'[1]Sheet1 (2)'!$D$69*('[1]Sheet1 (2)'!$D$72-crack_t_index)/'[1]Sheet1 (2)'!$D$72,IF([1]shee2!D836='[1]Sheet1 (2)'!$C$70,'[1]Sheet1 (2)'!$D$70*('[1]Sheet1 (2)'!$D$72-crack_t_index)/'[1]Sheet1 (2)'!$D$72,IF([1]shee2!D836='[1]Sheet1 (2)'!$C$71,'[1]Sheet1 (2)'!$D$71*('[1]Sheet1 (2)'!$D$72-crack_t_index)/'[1]Sheet1 (2)'!$D$72))))</f>
        <v>5</v>
      </c>
      <c r="AX835" s="157">
        <f>IF(IF(D835='[1]Sheet1 (2)'!$C$69,'[1]Sheet1 (2)'!$D$69*('[1]Sheet1 (2)'!$D$72-rave_index)/'[1]Sheet1 (2)'!$D$72,IF([1]shee2!D836='[1]Sheet1 (2)'!$C$70,'[1]Sheet1 (2)'!$D$70*('[1]Sheet1 (2)'!$D$72-rave_index)/'[1]Sheet1 (2)'!$D$72,IF([1]shee2!D836='[1]Sheet1 (2)'!$C$71,'[1]Sheet1 (2)'!$D$71*('[1]Sheet1 (2)'!$D$72-rave_index)/'[1]Sheet1 (2)'!$D$72)))&lt;0,0,IF(D835='[1]Sheet1 (2)'!$C$69,'[1]Sheet1 (2)'!$D$69*('[1]Sheet1 (2)'!$D$72-rave_index)/'[1]Sheet1 (2)'!$D$72,IF([1]shee2!D836='[1]Sheet1 (2)'!$C$70,'[1]Sheet1 (2)'!$D$70*('[1]Sheet1 (2)'!$D$72-rave_index)/'[1]Sheet1 (2)'!$D$72,IF([1]shee2!D836='[1]Sheet1 (2)'!$C$71,'[1]Sheet1 (2)'!$D$71*('[1]Sheet1 (2)'!$D$72-rave_index)/'[1]Sheet1 (2)'!$D$72))))</f>
        <v>5</v>
      </c>
      <c r="AY835" s="157">
        <f>IF(IF(D835='[1]Sheet1 (2)'!$C$69,'[1]Sheet1 (2)'!$D$69*('[1]Sheet1 (2)'!$D$72-rough_index)/'[1]Sheet1 (2)'!$D$72,IF([1]shee2!D836='[1]Sheet1 (2)'!$C$70,'[1]Sheet1 (2)'!$D$70*('[1]Sheet1 (2)'!$D$72-rough_index)/'[1]Sheet1 (2)'!$D$72,IF([1]shee2!D836='[1]Sheet1 (2)'!$C$71,'[1]Sheet1 (2)'!$D$71*('[1]Sheet1 (2)'!$D$72-rough_index)/'[1]Sheet1 (2)'!$D$72)))&lt;0,0,IF(D835='[1]Sheet1 (2)'!$C$69,'[1]Sheet1 (2)'!$D$69*('[1]Sheet1 (2)'!$D$72-rough_index)/'[1]Sheet1 (2)'!$D$72,IF([1]shee2!D836='[1]Sheet1 (2)'!$C$70,'[1]Sheet1 (2)'!$D$70*('[1]Sheet1 (2)'!$D$72-rough_index)/'[1]Sheet1 (2)'!$D$72,IF([1]shee2!D836='[1]Sheet1 (2)'!$C$71,'[1]Sheet1 (2)'!$D$71*('[1]Sheet1 (2)'!$D$72-rough_index)/'[1]Sheet1 (2)'!$D$72))))</f>
        <v>2.5</v>
      </c>
      <c r="AZ835" s="179">
        <f>+(AU835*'[1]Sheet1 (2)'!$C$77)+(AV835*'[1]Sheet1 (2)'!$C$78)+(AW835*'[1]Sheet1 (2)'!$C$79)+(AX835*'[1]Sheet1 (2)'!$C$80)+(AY835*'[1]Sheet1 (2)'!$C$81)</f>
        <v>4.25</v>
      </c>
      <c r="BA835" s="213" t="str">
        <f t="shared" si="25"/>
        <v>Good</v>
      </c>
      <c r="BE835">
        <f>IF(D835='[1]Sheet1 (2)'!$C$61,'[1]Sheet1 (2)'!$D$61*(counts^2)+'[1]Sheet1 (2)'!$G$61*counts+'[1]Sheet1 (2)'!$J$61,IF(D835='[1]Sheet1 (2)'!$C$62,'[1]Sheet1 (2)'!$D$62*counts+'[1]Sheet1 (2)'!$G$62,IF(D835='[1]Sheet1 (2)'!$C$63,'[1]Sheet1 (2)'!$D$63*counts+'[1]Sheet1 (2)'!$G$63,IF(D835='[1]Sheet1 (2)'!$C$64,'[1]Sheet1 (2)'!$D$64*counts+'[1]Sheet1 (2)'!$G$64))))</f>
        <v>2.0984129299999998</v>
      </c>
    </row>
    <row r="836" spans="1:57" ht="12.75" customHeight="1">
      <c r="A836" s="176" t="s">
        <v>282</v>
      </c>
      <c r="B836" s="145" t="s">
        <v>76</v>
      </c>
      <c r="C836" s="170">
        <v>976</v>
      </c>
      <c r="D836" s="174" t="s">
        <v>77</v>
      </c>
      <c r="E836" s="171">
        <v>10</v>
      </c>
      <c r="F836" s="171">
        <v>2</v>
      </c>
      <c r="G836" s="171" t="s">
        <v>77</v>
      </c>
      <c r="H836" s="171">
        <v>1</v>
      </c>
      <c r="I836" s="171" t="s">
        <v>77</v>
      </c>
      <c r="J836" s="173" t="s">
        <v>80</v>
      </c>
      <c r="K836" s="173" t="s">
        <v>80</v>
      </c>
      <c r="L836" s="169">
        <f>VLOOKUP(CONCATENATE(J836,K836),'Sheet1 (2)'!$J$6:$K$26,2,FALSE)</f>
        <v>0</v>
      </c>
      <c r="M836" s="173" t="s">
        <v>80</v>
      </c>
      <c r="N836" s="173" t="s">
        <v>80</v>
      </c>
      <c r="O836" s="177">
        <f>VLOOKUP(CONCATENATE(M836,N836),'[1]Sheet1 (2)'!$L$6:$M$26,2,FALSE)</f>
        <v>0</v>
      </c>
      <c r="P836" s="173" t="s">
        <v>80</v>
      </c>
      <c r="Q836" s="173" t="s">
        <v>80</v>
      </c>
      <c r="R836" s="177">
        <f>VLOOKUP(CONCATENATE(P836,Q836),'[1]Sheet1 (2)'!$N$6:$O$26,2,FALSE)</f>
        <v>0</v>
      </c>
      <c r="S836" s="173" t="s">
        <v>80</v>
      </c>
      <c r="T836" s="173" t="s">
        <v>80</v>
      </c>
      <c r="U836" s="177">
        <f>VLOOKUP(CONCATENATE(S836,T836),'[1]Sheet1 (2)'!$P$6:$Q$26,2,FALSE)</f>
        <v>0</v>
      </c>
      <c r="V836" s="173" t="s">
        <v>80</v>
      </c>
      <c r="W836" s="173" t="s">
        <v>80</v>
      </c>
      <c r="X836" s="177">
        <f>VLOOKUP(CONCATENATE(V836,W836),'[1]Sheet1 (2)'!$R$6:$S$26,2,FALSE)</f>
        <v>0</v>
      </c>
      <c r="Y836" s="173" t="s">
        <v>80</v>
      </c>
      <c r="Z836" s="173" t="s">
        <v>80</v>
      </c>
      <c r="AA836" s="177">
        <f>VLOOKUP(CONCATENATE(Y836,Z836),'[1]Sheet1 (2)'!$T$6:$U$26,2,FALSE)</f>
        <v>0</v>
      </c>
      <c r="AB836" s="173" t="s">
        <v>80</v>
      </c>
      <c r="AC836" s="173" t="s">
        <v>80</v>
      </c>
      <c r="AD836" s="177">
        <f>VLOOKUP(CONCATENATE(AB836,AC836),'[1]Sheet1 (2)'!$X$6:$Y$26,2,FALSE)</f>
        <v>0</v>
      </c>
      <c r="AE836" s="173" t="s">
        <v>82</v>
      </c>
      <c r="AF836" s="173" t="s">
        <v>81</v>
      </c>
      <c r="AG836" s="177">
        <f>VLOOKUP(CONCATENATE(AE836,AF836),'[1]Sheet1 (2)'!$Z$6:$AA$26,2,FALSE)</f>
        <v>66</v>
      </c>
      <c r="AH836" s="172"/>
      <c r="AI836" s="178"/>
      <c r="AJ836" s="140"/>
      <c r="AK836" s="176" t="s">
        <v>282</v>
      </c>
      <c r="AL836" s="176" t="s">
        <v>76</v>
      </c>
      <c r="AM836" s="170">
        <f t="shared" si="24"/>
        <v>976</v>
      </c>
      <c r="AN836" s="147"/>
      <c r="AO836" s="155"/>
      <c r="AP836" s="156"/>
      <c r="AQ836" s="157">
        <v>2.2338638571325484</v>
      </c>
      <c r="AR836" s="158"/>
      <c r="AS836" s="145">
        <f>LOOKUP(rufmkm,'[1]Sheet1 (2)'!$V$62:$V$71,'[1]Sheet1 (2)'!$W$62:$W$71)</f>
        <v>30</v>
      </c>
      <c r="AT836" s="140"/>
      <c r="AU836" s="157">
        <f>IF(IF(D836='[1]Sheet1 (2)'!$C$69,'[1]Sheet1 (2)'!$D$69*('[1]Sheet1 (2)'!$D$72-rut_index)/'[1]Sheet1 (2)'!$D$72,IF([1]shee2!D837='[1]Sheet1 (2)'!$C$70,'[1]Sheet1 (2)'!$D$70*('[1]Sheet1 (2)'!$D$72-rut_index)/'[1]Sheet1 (2)'!$D$72,IF([1]shee2!D837='[1]Sheet1 (2)'!$C$71,'[1]Sheet1 (2)'!$D$71*('[1]Sheet1 (2)'!$D$72-rut_index)/'[1]Sheet1 (2)'!$D$72)))&lt;0,0,IF(D836='[1]Sheet1 (2)'!$C$69,'[1]Sheet1 (2)'!$D$69*('[1]Sheet1 (2)'!$D$72-rut_index)/'[1]Sheet1 (2)'!$D$72,IF([1]shee2!D837='[1]Sheet1 (2)'!$C$70,'[1]Sheet1 (2)'!$D$70*('[1]Sheet1 (2)'!$D$72-rut_index)/'[1]Sheet1 (2)'!$D$72,IF([1]shee2!D837='[1]Sheet1 (2)'!$C$71,'[1]Sheet1 (2)'!$D$71*('[1]Sheet1 (2)'!$D$72-rut_index)/'[1]Sheet1 (2)'!$D$72))))</f>
        <v>5</v>
      </c>
      <c r="AV836" s="157">
        <f>IF(IF(D836='[1]Sheet1 (2)'!$C$69,'[1]Sheet1 (2)'!$D$69*('[1]Sheet1 (2)'!$D$72-crack_s_index)/'[1]Sheet1 (2)'!$D$72,IF([1]shee2!D837='[1]Sheet1 (2)'!$C$70,'[1]Sheet1 (2)'!$D$70*('[1]Sheet1 (2)'!$D$72-crack_s_index)/'[1]Sheet1 (2)'!$D$72,IF([1]shee2!D837='[1]Sheet1 (2)'!$C$71,'[1]Sheet1 (2)'!$D$71*('[1]Sheet1 (2)'!$D$72-crack_s_index)/'[1]Sheet1 (2)'!$D$72)))&lt;0,0,IF(D836='[1]Sheet1 (2)'!$C$69,'[1]Sheet1 (2)'!$D$69*('[1]Sheet1 (2)'!$D$72-crack_s_index)/'[1]Sheet1 (2)'!$D$72,IF([1]shee2!D837='[1]Sheet1 (2)'!$C$70,'[1]Sheet1 (2)'!$D$70*('[1]Sheet1 (2)'!$D$72-crack_s_index)/'[1]Sheet1 (2)'!$D$72,IF([1]shee2!D837='[1]Sheet1 (2)'!$C$71,'[1]Sheet1 (2)'!$D$71*('[1]Sheet1 (2)'!$D$72-crack_s_index)/'[1]Sheet1 (2)'!$D$72))))</f>
        <v>5</v>
      </c>
      <c r="AW836" s="157">
        <f>IF(IF(D836='[1]Sheet1 (2)'!$C$69,'[1]Sheet1 (2)'!$D$69*('[1]Sheet1 (2)'!$D$72-crack_t_index)/'[1]Sheet1 (2)'!$D$72,IF([1]shee2!D837='[1]Sheet1 (2)'!$C$70,'[1]Sheet1 (2)'!$D$70*('[1]Sheet1 (2)'!$D$72-crack_t_index)/'[1]Sheet1 (2)'!$D$72,IF([1]shee2!D837='[1]Sheet1 (2)'!$C$71,'[1]Sheet1 (2)'!$D$71*('[1]Sheet1 (2)'!$D$72-crack_t_index)/'[1]Sheet1 (2)'!$D$72)))&lt;0,0,IF(D836='[1]Sheet1 (2)'!$C$69,'[1]Sheet1 (2)'!$D$69*('[1]Sheet1 (2)'!$D$72-crack_t_index)/'[1]Sheet1 (2)'!$D$72,IF([1]shee2!D837='[1]Sheet1 (2)'!$C$70,'[1]Sheet1 (2)'!$D$70*('[1]Sheet1 (2)'!$D$72-crack_t_index)/'[1]Sheet1 (2)'!$D$72,IF([1]shee2!D837='[1]Sheet1 (2)'!$C$71,'[1]Sheet1 (2)'!$D$71*('[1]Sheet1 (2)'!$D$72-crack_t_index)/'[1]Sheet1 (2)'!$D$72))))</f>
        <v>5</v>
      </c>
      <c r="AX836" s="157">
        <f>IF(IF(D836='[1]Sheet1 (2)'!$C$69,'[1]Sheet1 (2)'!$D$69*('[1]Sheet1 (2)'!$D$72-rave_index)/'[1]Sheet1 (2)'!$D$72,IF([1]shee2!D837='[1]Sheet1 (2)'!$C$70,'[1]Sheet1 (2)'!$D$70*('[1]Sheet1 (2)'!$D$72-rave_index)/'[1]Sheet1 (2)'!$D$72,IF([1]shee2!D837='[1]Sheet1 (2)'!$C$71,'[1]Sheet1 (2)'!$D$71*('[1]Sheet1 (2)'!$D$72-rave_index)/'[1]Sheet1 (2)'!$D$72)))&lt;0,0,IF(D836='[1]Sheet1 (2)'!$C$69,'[1]Sheet1 (2)'!$D$69*('[1]Sheet1 (2)'!$D$72-rave_index)/'[1]Sheet1 (2)'!$D$72,IF([1]shee2!D837='[1]Sheet1 (2)'!$C$70,'[1]Sheet1 (2)'!$D$70*('[1]Sheet1 (2)'!$D$72-rave_index)/'[1]Sheet1 (2)'!$D$72,IF([1]shee2!D837='[1]Sheet1 (2)'!$C$71,'[1]Sheet1 (2)'!$D$71*('[1]Sheet1 (2)'!$D$72-rave_index)/'[1]Sheet1 (2)'!$D$72))))</f>
        <v>5</v>
      </c>
      <c r="AY836" s="157">
        <f>IF(IF(D836='[1]Sheet1 (2)'!$C$69,'[1]Sheet1 (2)'!$D$69*('[1]Sheet1 (2)'!$D$72-rough_index)/'[1]Sheet1 (2)'!$D$72,IF([1]shee2!D837='[1]Sheet1 (2)'!$C$70,'[1]Sheet1 (2)'!$D$70*('[1]Sheet1 (2)'!$D$72-rough_index)/'[1]Sheet1 (2)'!$D$72,IF([1]shee2!D837='[1]Sheet1 (2)'!$C$71,'[1]Sheet1 (2)'!$D$71*('[1]Sheet1 (2)'!$D$72-rough_index)/'[1]Sheet1 (2)'!$D$72)))&lt;0,0,IF(D836='[1]Sheet1 (2)'!$C$69,'[1]Sheet1 (2)'!$D$69*('[1]Sheet1 (2)'!$D$72-rough_index)/'[1]Sheet1 (2)'!$D$72,IF([1]shee2!D837='[1]Sheet1 (2)'!$C$70,'[1]Sheet1 (2)'!$D$70*('[1]Sheet1 (2)'!$D$72-rough_index)/'[1]Sheet1 (2)'!$D$72,IF([1]shee2!D837='[1]Sheet1 (2)'!$C$71,'[1]Sheet1 (2)'!$D$71*('[1]Sheet1 (2)'!$D$72-rough_index)/'[1]Sheet1 (2)'!$D$72))))</f>
        <v>2.5</v>
      </c>
      <c r="AZ836" s="179">
        <f>+(AU836*'[1]Sheet1 (2)'!$C$77)+(AV836*'[1]Sheet1 (2)'!$C$78)+(AW836*'[1]Sheet1 (2)'!$C$79)+(AX836*'[1]Sheet1 (2)'!$C$80)+(AY836*'[1]Sheet1 (2)'!$C$81)</f>
        <v>4.25</v>
      </c>
      <c r="BA836" s="213" t="str">
        <f t="shared" si="25"/>
        <v>Good</v>
      </c>
      <c r="BE836">
        <f>IF(D836='[1]Sheet1 (2)'!$C$61,'[1]Sheet1 (2)'!$D$61*(counts^2)+'[1]Sheet1 (2)'!$G$61*counts+'[1]Sheet1 (2)'!$J$61,IF(D836='[1]Sheet1 (2)'!$C$62,'[1]Sheet1 (2)'!$D$62*counts+'[1]Sheet1 (2)'!$G$62,IF(D836='[1]Sheet1 (2)'!$C$63,'[1]Sheet1 (2)'!$D$63*counts+'[1]Sheet1 (2)'!$G$63,IF(D836='[1]Sheet1 (2)'!$C$64,'[1]Sheet1 (2)'!$D$64*counts+'[1]Sheet1 (2)'!$G$64))))</f>
        <v>2.0984129299999998</v>
      </c>
    </row>
    <row r="837" spans="1:57" ht="12.75" customHeight="1">
      <c r="A837" s="176" t="s">
        <v>282</v>
      </c>
      <c r="B837" s="145" t="s">
        <v>76</v>
      </c>
      <c r="C837" s="170">
        <v>977</v>
      </c>
      <c r="D837" s="174" t="s">
        <v>77</v>
      </c>
      <c r="E837" s="171">
        <v>10</v>
      </c>
      <c r="F837" s="171">
        <v>2</v>
      </c>
      <c r="G837" s="171" t="s">
        <v>77</v>
      </c>
      <c r="H837" s="171">
        <v>1</v>
      </c>
      <c r="I837" s="171" t="s">
        <v>77</v>
      </c>
      <c r="J837" s="173" t="s">
        <v>80</v>
      </c>
      <c r="K837" s="173" t="s">
        <v>80</v>
      </c>
      <c r="L837" s="169">
        <f>VLOOKUP(CONCATENATE(J837,K837),'Sheet1 (2)'!$J$6:$K$26,2,FALSE)</f>
        <v>0</v>
      </c>
      <c r="M837" s="173" t="s">
        <v>80</v>
      </c>
      <c r="N837" s="173" t="s">
        <v>80</v>
      </c>
      <c r="O837" s="177">
        <f>VLOOKUP(CONCATENATE(M837,N837),'[1]Sheet1 (2)'!$L$6:$M$26,2,FALSE)</f>
        <v>0</v>
      </c>
      <c r="P837" s="173" t="s">
        <v>80</v>
      </c>
      <c r="Q837" s="173" t="s">
        <v>80</v>
      </c>
      <c r="R837" s="177">
        <f>VLOOKUP(CONCATENATE(P837,Q837),'[1]Sheet1 (2)'!$N$6:$O$26,2,FALSE)</f>
        <v>0</v>
      </c>
      <c r="S837" s="173" t="s">
        <v>80</v>
      </c>
      <c r="T837" s="173" t="s">
        <v>80</v>
      </c>
      <c r="U837" s="177">
        <f>VLOOKUP(CONCATENATE(S837,T837),'[1]Sheet1 (2)'!$P$6:$Q$26,2,FALSE)</f>
        <v>0</v>
      </c>
      <c r="V837" s="173" t="s">
        <v>80</v>
      </c>
      <c r="W837" s="173" t="s">
        <v>80</v>
      </c>
      <c r="X837" s="177">
        <f>VLOOKUP(CONCATENATE(V837,W837),'[1]Sheet1 (2)'!$R$6:$S$26,2,FALSE)</f>
        <v>0</v>
      </c>
      <c r="Y837" s="173" t="s">
        <v>80</v>
      </c>
      <c r="Z837" s="173" t="s">
        <v>80</v>
      </c>
      <c r="AA837" s="177">
        <f>VLOOKUP(CONCATENATE(Y837,Z837),'[1]Sheet1 (2)'!$T$6:$U$26,2,FALSE)</f>
        <v>0</v>
      </c>
      <c r="AB837" s="173" t="s">
        <v>80</v>
      </c>
      <c r="AC837" s="173" t="s">
        <v>80</v>
      </c>
      <c r="AD837" s="177">
        <f>VLOOKUP(CONCATENATE(AB837,AC837),'[1]Sheet1 (2)'!$X$6:$Y$26,2,FALSE)</f>
        <v>0</v>
      </c>
      <c r="AE837" s="173" t="s">
        <v>82</v>
      </c>
      <c r="AF837" s="173" t="s">
        <v>81</v>
      </c>
      <c r="AG837" s="177">
        <f>VLOOKUP(CONCATENATE(AE837,AF837),'[1]Sheet1 (2)'!$Z$6:$AA$26,2,FALSE)</f>
        <v>66</v>
      </c>
      <c r="AH837" s="172"/>
      <c r="AI837" s="178"/>
      <c r="AJ837" s="140"/>
      <c r="AK837" s="176" t="s">
        <v>282</v>
      </c>
      <c r="AL837" s="176" t="s">
        <v>76</v>
      </c>
      <c r="AM837" s="170">
        <f t="shared" si="24"/>
        <v>977</v>
      </c>
      <c r="AN837" s="147"/>
      <c r="AO837" s="155"/>
      <c r="AP837" s="156"/>
      <c r="AQ837" s="157">
        <v>4.1051471382155569</v>
      </c>
      <c r="AR837" s="158"/>
      <c r="AS837" s="145">
        <f>LOOKUP(rufmkm,'[1]Sheet1 (2)'!$V$62:$V$71,'[1]Sheet1 (2)'!$W$62:$W$71)</f>
        <v>50</v>
      </c>
      <c r="AT837" s="140"/>
      <c r="AU837" s="157">
        <f>IF(IF(D837='[1]Sheet1 (2)'!$C$69,'[1]Sheet1 (2)'!$D$69*('[1]Sheet1 (2)'!$D$72-rut_index)/'[1]Sheet1 (2)'!$D$72,IF([1]shee2!D838='[1]Sheet1 (2)'!$C$70,'[1]Sheet1 (2)'!$D$70*('[1]Sheet1 (2)'!$D$72-rut_index)/'[1]Sheet1 (2)'!$D$72,IF([1]shee2!D838='[1]Sheet1 (2)'!$C$71,'[1]Sheet1 (2)'!$D$71*('[1]Sheet1 (2)'!$D$72-rut_index)/'[1]Sheet1 (2)'!$D$72)))&lt;0,0,IF(D837='[1]Sheet1 (2)'!$C$69,'[1]Sheet1 (2)'!$D$69*('[1]Sheet1 (2)'!$D$72-rut_index)/'[1]Sheet1 (2)'!$D$72,IF([1]shee2!D838='[1]Sheet1 (2)'!$C$70,'[1]Sheet1 (2)'!$D$70*('[1]Sheet1 (2)'!$D$72-rut_index)/'[1]Sheet1 (2)'!$D$72,IF([1]shee2!D838='[1]Sheet1 (2)'!$C$71,'[1]Sheet1 (2)'!$D$71*('[1]Sheet1 (2)'!$D$72-rut_index)/'[1]Sheet1 (2)'!$D$72))))</f>
        <v>5</v>
      </c>
      <c r="AV837" s="157">
        <f>IF(IF(D837='[1]Sheet1 (2)'!$C$69,'[1]Sheet1 (2)'!$D$69*('[1]Sheet1 (2)'!$D$72-crack_s_index)/'[1]Sheet1 (2)'!$D$72,IF([1]shee2!D838='[1]Sheet1 (2)'!$C$70,'[1]Sheet1 (2)'!$D$70*('[1]Sheet1 (2)'!$D$72-crack_s_index)/'[1]Sheet1 (2)'!$D$72,IF([1]shee2!D838='[1]Sheet1 (2)'!$C$71,'[1]Sheet1 (2)'!$D$71*('[1]Sheet1 (2)'!$D$72-crack_s_index)/'[1]Sheet1 (2)'!$D$72)))&lt;0,0,IF(D837='[1]Sheet1 (2)'!$C$69,'[1]Sheet1 (2)'!$D$69*('[1]Sheet1 (2)'!$D$72-crack_s_index)/'[1]Sheet1 (2)'!$D$72,IF([1]shee2!D838='[1]Sheet1 (2)'!$C$70,'[1]Sheet1 (2)'!$D$70*('[1]Sheet1 (2)'!$D$72-crack_s_index)/'[1]Sheet1 (2)'!$D$72,IF([1]shee2!D838='[1]Sheet1 (2)'!$C$71,'[1]Sheet1 (2)'!$D$71*('[1]Sheet1 (2)'!$D$72-crack_s_index)/'[1]Sheet1 (2)'!$D$72))))</f>
        <v>5</v>
      </c>
      <c r="AW837" s="157">
        <f>IF(IF(D837='[1]Sheet1 (2)'!$C$69,'[1]Sheet1 (2)'!$D$69*('[1]Sheet1 (2)'!$D$72-crack_t_index)/'[1]Sheet1 (2)'!$D$72,IF([1]shee2!D838='[1]Sheet1 (2)'!$C$70,'[1]Sheet1 (2)'!$D$70*('[1]Sheet1 (2)'!$D$72-crack_t_index)/'[1]Sheet1 (2)'!$D$72,IF([1]shee2!D838='[1]Sheet1 (2)'!$C$71,'[1]Sheet1 (2)'!$D$71*('[1]Sheet1 (2)'!$D$72-crack_t_index)/'[1]Sheet1 (2)'!$D$72)))&lt;0,0,IF(D837='[1]Sheet1 (2)'!$C$69,'[1]Sheet1 (2)'!$D$69*('[1]Sheet1 (2)'!$D$72-crack_t_index)/'[1]Sheet1 (2)'!$D$72,IF([1]shee2!D838='[1]Sheet1 (2)'!$C$70,'[1]Sheet1 (2)'!$D$70*('[1]Sheet1 (2)'!$D$72-crack_t_index)/'[1]Sheet1 (2)'!$D$72,IF([1]shee2!D838='[1]Sheet1 (2)'!$C$71,'[1]Sheet1 (2)'!$D$71*('[1]Sheet1 (2)'!$D$72-crack_t_index)/'[1]Sheet1 (2)'!$D$72))))</f>
        <v>5</v>
      </c>
      <c r="AX837" s="157">
        <f>IF(IF(D837='[1]Sheet1 (2)'!$C$69,'[1]Sheet1 (2)'!$D$69*('[1]Sheet1 (2)'!$D$72-rave_index)/'[1]Sheet1 (2)'!$D$72,IF([1]shee2!D838='[1]Sheet1 (2)'!$C$70,'[1]Sheet1 (2)'!$D$70*('[1]Sheet1 (2)'!$D$72-rave_index)/'[1]Sheet1 (2)'!$D$72,IF([1]shee2!D838='[1]Sheet1 (2)'!$C$71,'[1]Sheet1 (2)'!$D$71*('[1]Sheet1 (2)'!$D$72-rave_index)/'[1]Sheet1 (2)'!$D$72)))&lt;0,0,IF(D837='[1]Sheet1 (2)'!$C$69,'[1]Sheet1 (2)'!$D$69*('[1]Sheet1 (2)'!$D$72-rave_index)/'[1]Sheet1 (2)'!$D$72,IF([1]shee2!D838='[1]Sheet1 (2)'!$C$70,'[1]Sheet1 (2)'!$D$70*('[1]Sheet1 (2)'!$D$72-rave_index)/'[1]Sheet1 (2)'!$D$72,IF([1]shee2!D838='[1]Sheet1 (2)'!$C$71,'[1]Sheet1 (2)'!$D$71*('[1]Sheet1 (2)'!$D$72-rave_index)/'[1]Sheet1 (2)'!$D$72))))</f>
        <v>5</v>
      </c>
      <c r="AY837" s="157">
        <f>IF(IF(D837='[1]Sheet1 (2)'!$C$69,'[1]Sheet1 (2)'!$D$69*('[1]Sheet1 (2)'!$D$72-rough_index)/'[1]Sheet1 (2)'!$D$72,IF([1]shee2!D838='[1]Sheet1 (2)'!$C$70,'[1]Sheet1 (2)'!$D$70*('[1]Sheet1 (2)'!$D$72-rough_index)/'[1]Sheet1 (2)'!$D$72,IF([1]shee2!D838='[1]Sheet1 (2)'!$C$71,'[1]Sheet1 (2)'!$D$71*('[1]Sheet1 (2)'!$D$72-rough_index)/'[1]Sheet1 (2)'!$D$72)))&lt;0,0,IF(D837='[1]Sheet1 (2)'!$C$69,'[1]Sheet1 (2)'!$D$69*('[1]Sheet1 (2)'!$D$72-rough_index)/'[1]Sheet1 (2)'!$D$72,IF([1]shee2!D838='[1]Sheet1 (2)'!$C$70,'[1]Sheet1 (2)'!$D$70*('[1]Sheet1 (2)'!$D$72-rough_index)/'[1]Sheet1 (2)'!$D$72,IF([1]shee2!D838='[1]Sheet1 (2)'!$C$71,'[1]Sheet1 (2)'!$D$71*('[1]Sheet1 (2)'!$D$72-rough_index)/'[1]Sheet1 (2)'!$D$72))))</f>
        <v>0.83333333333333337</v>
      </c>
      <c r="AZ837" s="179">
        <f>+(AU837*'[1]Sheet1 (2)'!$C$77)+(AV837*'[1]Sheet1 (2)'!$C$78)+(AW837*'[1]Sheet1 (2)'!$C$79)+(AX837*'[1]Sheet1 (2)'!$C$80)+(AY837*'[1]Sheet1 (2)'!$C$81)</f>
        <v>3.75</v>
      </c>
      <c r="BA837" s="213" t="str">
        <f t="shared" si="25"/>
        <v>Fair</v>
      </c>
      <c r="BE837">
        <f>IF(D837='[1]Sheet1 (2)'!$C$61,'[1]Sheet1 (2)'!$D$61*(counts^2)+'[1]Sheet1 (2)'!$G$61*counts+'[1]Sheet1 (2)'!$J$61,IF(D837='[1]Sheet1 (2)'!$C$62,'[1]Sheet1 (2)'!$D$62*counts+'[1]Sheet1 (2)'!$G$62,IF(D837='[1]Sheet1 (2)'!$C$63,'[1]Sheet1 (2)'!$D$63*counts+'[1]Sheet1 (2)'!$G$63,IF(D837='[1]Sheet1 (2)'!$C$64,'[1]Sheet1 (2)'!$D$64*counts+'[1]Sheet1 (2)'!$G$64))))</f>
        <v>2.0984129299999998</v>
      </c>
    </row>
    <row r="838" spans="1:57" ht="12.75" customHeight="1">
      <c r="A838" s="176" t="s">
        <v>282</v>
      </c>
      <c r="B838" s="145" t="s">
        <v>76</v>
      </c>
      <c r="C838" s="170">
        <v>978</v>
      </c>
      <c r="D838" s="174" t="s">
        <v>77</v>
      </c>
      <c r="E838" s="171">
        <v>10</v>
      </c>
      <c r="F838" s="171">
        <v>2</v>
      </c>
      <c r="G838" s="171" t="s">
        <v>77</v>
      </c>
      <c r="H838" s="171">
        <v>1</v>
      </c>
      <c r="I838" s="171" t="s">
        <v>77</v>
      </c>
      <c r="J838" s="173" t="s">
        <v>80</v>
      </c>
      <c r="K838" s="173" t="s">
        <v>80</v>
      </c>
      <c r="L838" s="169">
        <f>VLOOKUP(CONCATENATE(J838,K838),'Sheet1 (2)'!$J$6:$K$26,2,FALSE)</f>
        <v>0</v>
      </c>
      <c r="M838" s="173" t="s">
        <v>80</v>
      </c>
      <c r="N838" s="173" t="s">
        <v>80</v>
      </c>
      <c r="O838" s="177">
        <f>VLOOKUP(CONCATENATE(M838,N838),'[1]Sheet1 (2)'!$L$6:$M$26,2,FALSE)</f>
        <v>0</v>
      </c>
      <c r="P838" s="173" t="s">
        <v>80</v>
      </c>
      <c r="Q838" s="173" t="s">
        <v>80</v>
      </c>
      <c r="R838" s="177">
        <f>VLOOKUP(CONCATENATE(P838,Q838),'[1]Sheet1 (2)'!$N$6:$O$26,2,FALSE)</f>
        <v>0</v>
      </c>
      <c r="S838" s="173" t="s">
        <v>80</v>
      </c>
      <c r="T838" s="173" t="s">
        <v>80</v>
      </c>
      <c r="U838" s="177">
        <f>VLOOKUP(CONCATENATE(S838,T838),'[1]Sheet1 (2)'!$P$6:$Q$26,2,FALSE)</f>
        <v>0</v>
      </c>
      <c r="V838" s="173" t="s">
        <v>80</v>
      </c>
      <c r="W838" s="173" t="s">
        <v>80</v>
      </c>
      <c r="X838" s="177">
        <f>VLOOKUP(CONCATENATE(V838,W838),'[1]Sheet1 (2)'!$R$6:$S$26,2,FALSE)</f>
        <v>0</v>
      </c>
      <c r="Y838" s="173" t="s">
        <v>80</v>
      </c>
      <c r="Z838" s="173" t="s">
        <v>80</v>
      </c>
      <c r="AA838" s="177">
        <f>VLOOKUP(CONCATENATE(Y838,Z838),'[1]Sheet1 (2)'!$T$6:$U$26,2,FALSE)</f>
        <v>0</v>
      </c>
      <c r="AB838" s="173" t="s">
        <v>80</v>
      </c>
      <c r="AC838" s="173" t="s">
        <v>80</v>
      </c>
      <c r="AD838" s="177">
        <f>VLOOKUP(CONCATENATE(AB838,AC838),'[1]Sheet1 (2)'!$X$6:$Y$26,2,FALSE)</f>
        <v>0</v>
      </c>
      <c r="AE838" s="173" t="s">
        <v>82</v>
      </c>
      <c r="AF838" s="173" t="s">
        <v>81</v>
      </c>
      <c r="AG838" s="177">
        <f>VLOOKUP(CONCATENATE(AE838,AF838),'[1]Sheet1 (2)'!$Z$6:$AA$26,2,FALSE)</f>
        <v>66</v>
      </c>
      <c r="AH838" s="172"/>
      <c r="AI838" s="178"/>
      <c r="AJ838" s="140"/>
      <c r="AK838" s="176" t="s">
        <v>282</v>
      </c>
      <c r="AL838" s="176" t="s">
        <v>76</v>
      </c>
      <c r="AM838" s="170">
        <f t="shared" si="24"/>
        <v>978</v>
      </c>
      <c r="AN838" s="147"/>
      <c r="AO838" s="155"/>
      <c r="AP838" s="156"/>
      <c r="AQ838" s="157">
        <v>4.6949941020714707</v>
      </c>
      <c r="AR838" s="158"/>
      <c r="AS838" s="145">
        <f>LOOKUP(rufmkm,'[1]Sheet1 (2)'!$V$62:$V$71,'[1]Sheet1 (2)'!$W$62:$W$71)</f>
        <v>50</v>
      </c>
      <c r="AT838" s="140"/>
      <c r="AU838" s="157">
        <f>IF(IF(D838='[1]Sheet1 (2)'!$C$69,'[1]Sheet1 (2)'!$D$69*('[1]Sheet1 (2)'!$D$72-rut_index)/'[1]Sheet1 (2)'!$D$72,IF([1]shee2!D839='[1]Sheet1 (2)'!$C$70,'[1]Sheet1 (2)'!$D$70*('[1]Sheet1 (2)'!$D$72-rut_index)/'[1]Sheet1 (2)'!$D$72,IF([1]shee2!D839='[1]Sheet1 (2)'!$C$71,'[1]Sheet1 (2)'!$D$71*('[1]Sheet1 (2)'!$D$72-rut_index)/'[1]Sheet1 (2)'!$D$72)))&lt;0,0,IF(D838='[1]Sheet1 (2)'!$C$69,'[1]Sheet1 (2)'!$D$69*('[1]Sheet1 (2)'!$D$72-rut_index)/'[1]Sheet1 (2)'!$D$72,IF([1]shee2!D839='[1]Sheet1 (2)'!$C$70,'[1]Sheet1 (2)'!$D$70*('[1]Sheet1 (2)'!$D$72-rut_index)/'[1]Sheet1 (2)'!$D$72,IF([1]shee2!D839='[1]Sheet1 (2)'!$C$71,'[1]Sheet1 (2)'!$D$71*('[1]Sheet1 (2)'!$D$72-rut_index)/'[1]Sheet1 (2)'!$D$72))))</f>
        <v>5</v>
      </c>
      <c r="AV838" s="157">
        <f>IF(IF(D838='[1]Sheet1 (2)'!$C$69,'[1]Sheet1 (2)'!$D$69*('[1]Sheet1 (2)'!$D$72-crack_s_index)/'[1]Sheet1 (2)'!$D$72,IF([1]shee2!D839='[1]Sheet1 (2)'!$C$70,'[1]Sheet1 (2)'!$D$70*('[1]Sheet1 (2)'!$D$72-crack_s_index)/'[1]Sheet1 (2)'!$D$72,IF([1]shee2!D839='[1]Sheet1 (2)'!$C$71,'[1]Sheet1 (2)'!$D$71*('[1]Sheet1 (2)'!$D$72-crack_s_index)/'[1]Sheet1 (2)'!$D$72)))&lt;0,0,IF(D838='[1]Sheet1 (2)'!$C$69,'[1]Sheet1 (2)'!$D$69*('[1]Sheet1 (2)'!$D$72-crack_s_index)/'[1]Sheet1 (2)'!$D$72,IF([1]shee2!D839='[1]Sheet1 (2)'!$C$70,'[1]Sheet1 (2)'!$D$70*('[1]Sheet1 (2)'!$D$72-crack_s_index)/'[1]Sheet1 (2)'!$D$72,IF([1]shee2!D839='[1]Sheet1 (2)'!$C$71,'[1]Sheet1 (2)'!$D$71*('[1]Sheet1 (2)'!$D$72-crack_s_index)/'[1]Sheet1 (2)'!$D$72))))</f>
        <v>5</v>
      </c>
      <c r="AW838" s="157">
        <f>IF(IF(D838='[1]Sheet1 (2)'!$C$69,'[1]Sheet1 (2)'!$D$69*('[1]Sheet1 (2)'!$D$72-crack_t_index)/'[1]Sheet1 (2)'!$D$72,IF([1]shee2!D839='[1]Sheet1 (2)'!$C$70,'[1]Sheet1 (2)'!$D$70*('[1]Sheet1 (2)'!$D$72-crack_t_index)/'[1]Sheet1 (2)'!$D$72,IF([1]shee2!D839='[1]Sheet1 (2)'!$C$71,'[1]Sheet1 (2)'!$D$71*('[1]Sheet1 (2)'!$D$72-crack_t_index)/'[1]Sheet1 (2)'!$D$72)))&lt;0,0,IF(D838='[1]Sheet1 (2)'!$C$69,'[1]Sheet1 (2)'!$D$69*('[1]Sheet1 (2)'!$D$72-crack_t_index)/'[1]Sheet1 (2)'!$D$72,IF([1]shee2!D839='[1]Sheet1 (2)'!$C$70,'[1]Sheet1 (2)'!$D$70*('[1]Sheet1 (2)'!$D$72-crack_t_index)/'[1]Sheet1 (2)'!$D$72,IF([1]shee2!D839='[1]Sheet1 (2)'!$C$71,'[1]Sheet1 (2)'!$D$71*('[1]Sheet1 (2)'!$D$72-crack_t_index)/'[1]Sheet1 (2)'!$D$72))))</f>
        <v>5</v>
      </c>
      <c r="AX838" s="157">
        <f>IF(IF(D838='[1]Sheet1 (2)'!$C$69,'[1]Sheet1 (2)'!$D$69*('[1]Sheet1 (2)'!$D$72-rave_index)/'[1]Sheet1 (2)'!$D$72,IF([1]shee2!D839='[1]Sheet1 (2)'!$C$70,'[1]Sheet1 (2)'!$D$70*('[1]Sheet1 (2)'!$D$72-rave_index)/'[1]Sheet1 (2)'!$D$72,IF([1]shee2!D839='[1]Sheet1 (2)'!$C$71,'[1]Sheet1 (2)'!$D$71*('[1]Sheet1 (2)'!$D$72-rave_index)/'[1]Sheet1 (2)'!$D$72)))&lt;0,0,IF(D838='[1]Sheet1 (2)'!$C$69,'[1]Sheet1 (2)'!$D$69*('[1]Sheet1 (2)'!$D$72-rave_index)/'[1]Sheet1 (2)'!$D$72,IF([1]shee2!D839='[1]Sheet1 (2)'!$C$70,'[1]Sheet1 (2)'!$D$70*('[1]Sheet1 (2)'!$D$72-rave_index)/'[1]Sheet1 (2)'!$D$72,IF([1]shee2!D839='[1]Sheet1 (2)'!$C$71,'[1]Sheet1 (2)'!$D$71*('[1]Sheet1 (2)'!$D$72-rave_index)/'[1]Sheet1 (2)'!$D$72))))</f>
        <v>5</v>
      </c>
      <c r="AY838" s="157">
        <f>IF(IF(D838='[1]Sheet1 (2)'!$C$69,'[1]Sheet1 (2)'!$D$69*('[1]Sheet1 (2)'!$D$72-rough_index)/'[1]Sheet1 (2)'!$D$72,IF([1]shee2!D839='[1]Sheet1 (2)'!$C$70,'[1]Sheet1 (2)'!$D$70*('[1]Sheet1 (2)'!$D$72-rough_index)/'[1]Sheet1 (2)'!$D$72,IF([1]shee2!D839='[1]Sheet1 (2)'!$C$71,'[1]Sheet1 (2)'!$D$71*('[1]Sheet1 (2)'!$D$72-rough_index)/'[1]Sheet1 (2)'!$D$72)))&lt;0,0,IF(D838='[1]Sheet1 (2)'!$C$69,'[1]Sheet1 (2)'!$D$69*('[1]Sheet1 (2)'!$D$72-rough_index)/'[1]Sheet1 (2)'!$D$72,IF([1]shee2!D839='[1]Sheet1 (2)'!$C$70,'[1]Sheet1 (2)'!$D$70*('[1]Sheet1 (2)'!$D$72-rough_index)/'[1]Sheet1 (2)'!$D$72,IF([1]shee2!D839='[1]Sheet1 (2)'!$C$71,'[1]Sheet1 (2)'!$D$71*('[1]Sheet1 (2)'!$D$72-rough_index)/'[1]Sheet1 (2)'!$D$72))))</f>
        <v>0.83333333333333337</v>
      </c>
      <c r="AZ838" s="179">
        <f>+(AU838*'[1]Sheet1 (2)'!$C$77)+(AV838*'[1]Sheet1 (2)'!$C$78)+(AW838*'[1]Sheet1 (2)'!$C$79)+(AX838*'[1]Sheet1 (2)'!$C$80)+(AY838*'[1]Sheet1 (2)'!$C$81)</f>
        <v>3.75</v>
      </c>
      <c r="BA838" s="213" t="str">
        <f t="shared" si="25"/>
        <v>Fair</v>
      </c>
      <c r="BE838">
        <f>IF(D838='[1]Sheet1 (2)'!$C$61,'[1]Sheet1 (2)'!$D$61*(counts^2)+'[1]Sheet1 (2)'!$G$61*counts+'[1]Sheet1 (2)'!$J$61,IF(D838='[1]Sheet1 (2)'!$C$62,'[1]Sheet1 (2)'!$D$62*counts+'[1]Sheet1 (2)'!$G$62,IF(D838='[1]Sheet1 (2)'!$C$63,'[1]Sheet1 (2)'!$D$63*counts+'[1]Sheet1 (2)'!$G$63,IF(D838='[1]Sheet1 (2)'!$C$64,'[1]Sheet1 (2)'!$D$64*counts+'[1]Sheet1 (2)'!$G$64))))</f>
        <v>2.0984129299999998</v>
      </c>
    </row>
    <row r="839" spans="1:57" ht="12.75" customHeight="1">
      <c r="A839" s="176" t="s">
        <v>282</v>
      </c>
      <c r="B839" s="145" t="s">
        <v>76</v>
      </c>
      <c r="C839" s="170">
        <v>979</v>
      </c>
      <c r="D839" s="174" t="s">
        <v>77</v>
      </c>
      <c r="E839" s="171">
        <v>10</v>
      </c>
      <c r="F839" s="171">
        <v>2</v>
      </c>
      <c r="G839" s="171" t="s">
        <v>77</v>
      </c>
      <c r="H839" s="171">
        <v>1</v>
      </c>
      <c r="I839" s="171" t="s">
        <v>77</v>
      </c>
      <c r="J839" s="173" t="s">
        <v>80</v>
      </c>
      <c r="K839" s="173" t="s">
        <v>80</v>
      </c>
      <c r="L839" s="169">
        <f>VLOOKUP(CONCATENATE(J839,K839),'Sheet1 (2)'!$J$6:$K$26,2,FALSE)</f>
        <v>0</v>
      </c>
      <c r="M839" s="173" t="s">
        <v>83</v>
      </c>
      <c r="N839" s="173" t="s">
        <v>78</v>
      </c>
      <c r="O839" s="177">
        <f>VLOOKUP(CONCATENATE(M839,N839),'[1]Sheet1 (2)'!$L$6:$M$26,2,FALSE)</f>
        <v>7.5</v>
      </c>
      <c r="P839" s="173" t="s">
        <v>80</v>
      </c>
      <c r="Q839" s="173" t="s">
        <v>80</v>
      </c>
      <c r="R839" s="177">
        <f>VLOOKUP(CONCATENATE(P839,Q839),'[1]Sheet1 (2)'!$N$6:$O$26,2,FALSE)</f>
        <v>0</v>
      </c>
      <c r="S839" s="173" t="s">
        <v>80</v>
      </c>
      <c r="T839" s="173" t="s">
        <v>80</v>
      </c>
      <c r="U839" s="177">
        <f>VLOOKUP(CONCATENATE(S839,T839),'[1]Sheet1 (2)'!$P$6:$Q$26,2,FALSE)</f>
        <v>0</v>
      </c>
      <c r="V839" s="173" t="s">
        <v>80</v>
      </c>
      <c r="W839" s="173" t="s">
        <v>80</v>
      </c>
      <c r="X839" s="177">
        <f>VLOOKUP(CONCATENATE(V839,W839),'[1]Sheet1 (2)'!$R$6:$S$26,2,FALSE)</f>
        <v>0</v>
      </c>
      <c r="Y839" s="173" t="s">
        <v>80</v>
      </c>
      <c r="Z839" s="173" t="s">
        <v>80</v>
      </c>
      <c r="AA839" s="177">
        <f>VLOOKUP(CONCATENATE(Y839,Z839),'[1]Sheet1 (2)'!$T$6:$U$26,2,FALSE)</f>
        <v>0</v>
      </c>
      <c r="AB839" s="173" t="s">
        <v>80</v>
      </c>
      <c r="AC839" s="173" t="s">
        <v>80</v>
      </c>
      <c r="AD839" s="177">
        <f>VLOOKUP(CONCATENATE(AB839,AC839),'[1]Sheet1 (2)'!$X$6:$Y$26,2,FALSE)</f>
        <v>0</v>
      </c>
      <c r="AE839" s="173" t="s">
        <v>82</v>
      </c>
      <c r="AF839" s="173" t="s">
        <v>81</v>
      </c>
      <c r="AG839" s="177">
        <f>VLOOKUP(CONCATENATE(AE839,AF839),'[1]Sheet1 (2)'!$Z$6:$AA$26,2,FALSE)</f>
        <v>66</v>
      </c>
      <c r="AH839" s="172"/>
      <c r="AI839" s="178"/>
      <c r="AJ839" s="140"/>
      <c r="AK839" s="176" t="s">
        <v>282</v>
      </c>
      <c r="AL839" s="176" t="s">
        <v>76</v>
      </c>
      <c r="AM839" s="170">
        <f t="shared" si="24"/>
        <v>979</v>
      </c>
      <c r="AN839" s="147"/>
      <c r="AO839" s="155"/>
      <c r="AP839" s="156"/>
      <c r="AQ839" s="157">
        <v>7.4521659943652336</v>
      </c>
      <c r="AR839" s="158"/>
      <c r="AS839" s="145">
        <f>LOOKUP(rufmkm,'[1]Sheet1 (2)'!$V$62:$V$71,'[1]Sheet1 (2)'!$W$62:$W$71)</f>
        <v>80</v>
      </c>
      <c r="AT839" s="140"/>
      <c r="AU839" s="157">
        <f>IF(IF(D839='[1]Sheet1 (2)'!$C$69,'[1]Sheet1 (2)'!$D$69*('[1]Sheet1 (2)'!$D$72-rut_index)/'[1]Sheet1 (2)'!$D$72,IF([1]shee2!D840='[1]Sheet1 (2)'!$C$70,'[1]Sheet1 (2)'!$D$70*('[1]Sheet1 (2)'!$D$72-rut_index)/'[1]Sheet1 (2)'!$D$72,IF([1]shee2!D840='[1]Sheet1 (2)'!$C$71,'[1]Sheet1 (2)'!$D$71*('[1]Sheet1 (2)'!$D$72-rut_index)/'[1]Sheet1 (2)'!$D$72)))&lt;0,0,IF(D839='[1]Sheet1 (2)'!$C$69,'[1]Sheet1 (2)'!$D$69*('[1]Sheet1 (2)'!$D$72-rut_index)/'[1]Sheet1 (2)'!$D$72,IF([1]shee2!D840='[1]Sheet1 (2)'!$C$70,'[1]Sheet1 (2)'!$D$70*('[1]Sheet1 (2)'!$D$72-rut_index)/'[1]Sheet1 (2)'!$D$72,IF([1]shee2!D840='[1]Sheet1 (2)'!$C$71,'[1]Sheet1 (2)'!$D$71*('[1]Sheet1 (2)'!$D$72-rut_index)/'[1]Sheet1 (2)'!$D$72))))</f>
        <v>5</v>
      </c>
      <c r="AV839" s="157">
        <f>IF(IF(D839='[1]Sheet1 (2)'!$C$69,'[1]Sheet1 (2)'!$D$69*('[1]Sheet1 (2)'!$D$72-crack_s_index)/'[1]Sheet1 (2)'!$D$72,IF([1]shee2!D840='[1]Sheet1 (2)'!$C$70,'[1]Sheet1 (2)'!$D$70*('[1]Sheet1 (2)'!$D$72-crack_s_index)/'[1]Sheet1 (2)'!$D$72,IF([1]shee2!D840='[1]Sheet1 (2)'!$C$71,'[1]Sheet1 (2)'!$D$71*('[1]Sheet1 (2)'!$D$72-crack_s_index)/'[1]Sheet1 (2)'!$D$72)))&lt;0,0,IF(D839='[1]Sheet1 (2)'!$C$69,'[1]Sheet1 (2)'!$D$69*('[1]Sheet1 (2)'!$D$72-crack_s_index)/'[1]Sheet1 (2)'!$D$72,IF([1]shee2!D840='[1]Sheet1 (2)'!$C$70,'[1]Sheet1 (2)'!$D$70*('[1]Sheet1 (2)'!$D$72-crack_s_index)/'[1]Sheet1 (2)'!$D$72,IF([1]shee2!D840='[1]Sheet1 (2)'!$C$71,'[1]Sheet1 (2)'!$D$71*('[1]Sheet1 (2)'!$D$72-crack_s_index)/'[1]Sheet1 (2)'!$D$72))))</f>
        <v>4.375</v>
      </c>
      <c r="AW839" s="157">
        <f>IF(IF(D839='[1]Sheet1 (2)'!$C$69,'[1]Sheet1 (2)'!$D$69*('[1]Sheet1 (2)'!$D$72-crack_t_index)/'[1]Sheet1 (2)'!$D$72,IF([1]shee2!D840='[1]Sheet1 (2)'!$C$70,'[1]Sheet1 (2)'!$D$70*('[1]Sheet1 (2)'!$D$72-crack_t_index)/'[1]Sheet1 (2)'!$D$72,IF([1]shee2!D840='[1]Sheet1 (2)'!$C$71,'[1]Sheet1 (2)'!$D$71*('[1]Sheet1 (2)'!$D$72-crack_t_index)/'[1]Sheet1 (2)'!$D$72)))&lt;0,0,IF(D839='[1]Sheet1 (2)'!$C$69,'[1]Sheet1 (2)'!$D$69*('[1]Sheet1 (2)'!$D$72-crack_t_index)/'[1]Sheet1 (2)'!$D$72,IF([1]shee2!D840='[1]Sheet1 (2)'!$C$70,'[1]Sheet1 (2)'!$D$70*('[1]Sheet1 (2)'!$D$72-crack_t_index)/'[1]Sheet1 (2)'!$D$72,IF([1]shee2!D840='[1]Sheet1 (2)'!$C$71,'[1]Sheet1 (2)'!$D$71*('[1]Sheet1 (2)'!$D$72-crack_t_index)/'[1]Sheet1 (2)'!$D$72))))</f>
        <v>5</v>
      </c>
      <c r="AX839" s="157">
        <f>IF(IF(D839='[1]Sheet1 (2)'!$C$69,'[1]Sheet1 (2)'!$D$69*('[1]Sheet1 (2)'!$D$72-rave_index)/'[1]Sheet1 (2)'!$D$72,IF([1]shee2!D840='[1]Sheet1 (2)'!$C$70,'[1]Sheet1 (2)'!$D$70*('[1]Sheet1 (2)'!$D$72-rave_index)/'[1]Sheet1 (2)'!$D$72,IF([1]shee2!D840='[1]Sheet1 (2)'!$C$71,'[1]Sheet1 (2)'!$D$71*('[1]Sheet1 (2)'!$D$72-rave_index)/'[1]Sheet1 (2)'!$D$72)))&lt;0,0,IF(D839='[1]Sheet1 (2)'!$C$69,'[1]Sheet1 (2)'!$D$69*('[1]Sheet1 (2)'!$D$72-rave_index)/'[1]Sheet1 (2)'!$D$72,IF([1]shee2!D840='[1]Sheet1 (2)'!$C$70,'[1]Sheet1 (2)'!$D$70*('[1]Sheet1 (2)'!$D$72-rave_index)/'[1]Sheet1 (2)'!$D$72,IF([1]shee2!D840='[1]Sheet1 (2)'!$C$71,'[1]Sheet1 (2)'!$D$71*('[1]Sheet1 (2)'!$D$72-rave_index)/'[1]Sheet1 (2)'!$D$72))))</f>
        <v>5</v>
      </c>
      <c r="AY839" s="157">
        <f>IF(IF(D839='[1]Sheet1 (2)'!$C$69,'[1]Sheet1 (2)'!$D$69*('[1]Sheet1 (2)'!$D$72-rough_index)/'[1]Sheet1 (2)'!$D$72,IF([1]shee2!D840='[1]Sheet1 (2)'!$C$70,'[1]Sheet1 (2)'!$D$70*('[1]Sheet1 (2)'!$D$72-rough_index)/'[1]Sheet1 (2)'!$D$72,IF([1]shee2!D840='[1]Sheet1 (2)'!$C$71,'[1]Sheet1 (2)'!$D$71*('[1]Sheet1 (2)'!$D$72-rough_index)/'[1]Sheet1 (2)'!$D$72)))&lt;0,0,IF(D839='[1]Sheet1 (2)'!$C$69,'[1]Sheet1 (2)'!$D$69*('[1]Sheet1 (2)'!$D$72-rough_index)/'[1]Sheet1 (2)'!$D$72,IF([1]shee2!D840='[1]Sheet1 (2)'!$C$70,'[1]Sheet1 (2)'!$D$70*('[1]Sheet1 (2)'!$D$72-rough_index)/'[1]Sheet1 (2)'!$D$72,IF([1]shee2!D840='[1]Sheet1 (2)'!$C$71,'[1]Sheet1 (2)'!$D$71*('[1]Sheet1 (2)'!$D$72-rough_index)/'[1]Sheet1 (2)'!$D$72))))</f>
        <v>0</v>
      </c>
      <c r="AZ839" s="179">
        <f>+(AU839*'[1]Sheet1 (2)'!$C$77)+(AV839*'[1]Sheet1 (2)'!$C$78)+(AW839*'[1]Sheet1 (2)'!$C$79)+(AX839*'[1]Sheet1 (2)'!$C$80)+(AY839*'[1]Sheet1 (2)'!$C$81)</f>
        <v>3.2750000000000004</v>
      </c>
      <c r="BA839" s="213" t="str">
        <f t="shared" si="25"/>
        <v>Fair</v>
      </c>
      <c r="BE839">
        <f>IF(D839='[1]Sheet1 (2)'!$C$61,'[1]Sheet1 (2)'!$D$61*(counts^2)+'[1]Sheet1 (2)'!$G$61*counts+'[1]Sheet1 (2)'!$J$61,IF(D839='[1]Sheet1 (2)'!$C$62,'[1]Sheet1 (2)'!$D$62*counts+'[1]Sheet1 (2)'!$G$62,IF(D839='[1]Sheet1 (2)'!$C$63,'[1]Sheet1 (2)'!$D$63*counts+'[1]Sheet1 (2)'!$G$63,IF(D839='[1]Sheet1 (2)'!$C$64,'[1]Sheet1 (2)'!$D$64*counts+'[1]Sheet1 (2)'!$G$64))))</f>
        <v>2.0984129299999998</v>
      </c>
    </row>
    <row r="840" spans="1:57" ht="12.75" customHeight="1">
      <c r="A840" s="176" t="s">
        <v>282</v>
      </c>
      <c r="B840" s="145" t="s">
        <v>76</v>
      </c>
      <c r="C840" s="170">
        <v>980</v>
      </c>
      <c r="D840" s="174" t="s">
        <v>77</v>
      </c>
      <c r="E840" s="171">
        <v>10</v>
      </c>
      <c r="F840" s="171">
        <v>2</v>
      </c>
      <c r="G840" s="171" t="s">
        <v>77</v>
      </c>
      <c r="H840" s="171">
        <v>1</v>
      </c>
      <c r="I840" s="171" t="s">
        <v>77</v>
      </c>
      <c r="J840" s="173" t="s">
        <v>80</v>
      </c>
      <c r="K840" s="173" t="s">
        <v>80</v>
      </c>
      <c r="L840" s="169">
        <f>VLOOKUP(CONCATENATE(J840,K840),'Sheet1 (2)'!$J$6:$K$26,2,FALSE)</f>
        <v>0</v>
      </c>
      <c r="M840" s="173" t="s">
        <v>83</v>
      </c>
      <c r="N840" s="173" t="s">
        <v>78</v>
      </c>
      <c r="O840" s="177">
        <f>VLOOKUP(CONCATENATE(M840,N840),'[1]Sheet1 (2)'!$L$6:$M$26,2,FALSE)</f>
        <v>7.5</v>
      </c>
      <c r="P840" s="173" t="s">
        <v>80</v>
      </c>
      <c r="Q840" s="173" t="s">
        <v>80</v>
      </c>
      <c r="R840" s="177">
        <f>VLOOKUP(CONCATENATE(P840,Q840),'[1]Sheet1 (2)'!$N$6:$O$26,2,FALSE)</f>
        <v>0</v>
      </c>
      <c r="S840" s="173" t="s">
        <v>80</v>
      </c>
      <c r="T840" s="173" t="s">
        <v>80</v>
      </c>
      <c r="U840" s="177">
        <f>VLOOKUP(CONCATENATE(S840,T840),'[1]Sheet1 (2)'!$P$6:$Q$26,2,FALSE)</f>
        <v>0</v>
      </c>
      <c r="V840" s="173" t="s">
        <v>80</v>
      </c>
      <c r="W840" s="173" t="s">
        <v>80</v>
      </c>
      <c r="X840" s="177">
        <f>VLOOKUP(CONCATENATE(V840,W840),'[1]Sheet1 (2)'!$R$6:$S$26,2,FALSE)</f>
        <v>0</v>
      </c>
      <c r="Y840" s="173" t="s">
        <v>80</v>
      </c>
      <c r="Z840" s="173" t="s">
        <v>80</v>
      </c>
      <c r="AA840" s="177">
        <f>VLOOKUP(CONCATENATE(Y840,Z840),'[1]Sheet1 (2)'!$T$6:$U$26,2,FALSE)</f>
        <v>0</v>
      </c>
      <c r="AB840" s="173" t="s">
        <v>80</v>
      </c>
      <c r="AC840" s="173" t="s">
        <v>80</v>
      </c>
      <c r="AD840" s="177">
        <f>VLOOKUP(CONCATENATE(AB840,AC840),'[1]Sheet1 (2)'!$X$6:$Y$26,2,FALSE)</f>
        <v>0</v>
      </c>
      <c r="AE840" s="173" t="s">
        <v>82</v>
      </c>
      <c r="AF840" s="173" t="s">
        <v>81</v>
      </c>
      <c r="AG840" s="177">
        <f>VLOOKUP(CONCATENATE(AE840,AF840),'[1]Sheet1 (2)'!$Z$6:$AA$26,2,FALSE)</f>
        <v>66</v>
      </c>
      <c r="AH840" s="172"/>
      <c r="AI840" s="178"/>
      <c r="AJ840" s="140"/>
      <c r="AK840" s="176" t="s">
        <v>282</v>
      </c>
      <c r="AL840" s="176" t="s">
        <v>76</v>
      </c>
      <c r="AM840" s="170">
        <f t="shared" si="24"/>
        <v>980</v>
      </c>
      <c r="AN840" s="147"/>
      <c r="AO840" s="155"/>
      <c r="AP840" s="156"/>
      <c r="AQ840" s="157">
        <v>4.4417165842087325</v>
      </c>
      <c r="AR840" s="158"/>
      <c r="AS840" s="145">
        <f>LOOKUP(rufmkm,'[1]Sheet1 (2)'!$V$62:$V$71,'[1]Sheet1 (2)'!$W$62:$W$71)</f>
        <v>50</v>
      </c>
      <c r="AT840" s="140"/>
      <c r="AU840" s="157">
        <f>IF(IF(D840='[1]Sheet1 (2)'!$C$69,'[1]Sheet1 (2)'!$D$69*('[1]Sheet1 (2)'!$D$72-rut_index)/'[1]Sheet1 (2)'!$D$72,IF([1]shee2!D841='[1]Sheet1 (2)'!$C$70,'[1]Sheet1 (2)'!$D$70*('[1]Sheet1 (2)'!$D$72-rut_index)/'[1]Sheet1 (2)'!$D$72,IF([1]shee2!D841='[1]Sheet1 (2)'!$C$71,'[1]Sheet1 (2)'!$D$71*('[1]Sheet1 (2)'!$D$72-rut_index)/'[1]Sheet1 (2)'!$D$72)))&lt;0,0,IF(D840='[1]Sheet1 (2)'!$C$69,'[1]Sheet1 (2)'!$D$69*('[1]Sheet1 (2)'!$D$72-rut_index)/'[1]Sheet1 (2)'!$D$72,IF([1]shee2!D841='[1]Sheet1 (2)'!$C$70,'[1]Sheet1 (2)'!$D$70*('[1]Sheet1 (2)'!$D$72-rut_index)/'[1]Sheet1 (2)'!$D$72,IF([1]shee2!D841='[1]Sheet1 (2)'!$C$71,'[1]Sheet1 (2)'!$D$71*('[1]Sheet1 (2)'!$D$72-rut_index)/'[1]Sheet1 (2)'!$D$72))))</f>
        <v>5</v>
      </c>
      <c r="AV840" s="157">
        <f>IF(IF(D840='[1]Sheet1 (2)'!$C$69,'[1]Sheet1 (2)'!$D$69*('[1]Sheet1 (2)'!$D$72-crack_s_index)/'[1]Sheet1 (2)'!$D$72,IF([1]shee2!D841='[1]Sheet1 (2)'!$C$70,'[1]Sheet1 (2)'!$D$70*('[1]Sheet1 (2)'!$D$72-crack_s_index)/'[1]Sheet1 (2)'!$D$72,IF([1]shee2!D841='[1]Sheet1 (2)'!$C$71,'[1]Sheet1 (2)'!$D$71*('[1]Sheet1 (2)'!$D$72-crack_s_index)/'[1]Sheet1 (2)'!$D$72)))&lt;0,0,IF(D840='[1]Sheet1 (2)'!$C$69,'[1]Sheet1 (2)'!$D$69*('[1]Sheet1 (2)'!$D$72-crack_s_index)/'[1]Sheet1 (2)'!$D$72,IF([1]shee2!D841='[1]Sheet1 (2)'!$C$70,'[1]Sheet1 (2)'!$D$70*('[1]Sheet1 (2)'!$D$72-crack_s_index)/'[1]Sheet1 (2)'!$D$72,IF([1]shee2!D841='[1]Sheet1 (2)'!$C$71,'[1]Sheet1 (2)'!$D$71*('[1]Sheet1 (2)'!$D$72-crack_s_index)/'[1]Sheet1 (2)'!$D$72))))</f>
        <v>4.375</v>
      </c>
      <c r="AW840" s="157">
        <f>IF(IF(D840='[1]Sheet1 (2)'!$C$69,'[1]Sheet1 (2)'!$D$69*('[1]Sheet1 (2)'!$D$72-crack_t_index)/'[1]Sheet1 (2)'!$D$72,IF([1]shee2!D841='[1]Sheet1 (2)'!$C$70,'[1]Sheet1 (2)'!$D$70*('[1]Sheet1 (2)'!$D$72-crack_t_index)/'[1]Sheet1 (2)'!$D$72,IF([1]shee2!D841='[1]Sheet1 (2)'!$C$71,'[1]Sheet1 (2)'!$D$71*('[1]Sheet1 (2)'!$D$72-crack_t_index)/'[1]Sheet1 (2)'!$D$72)))&lt;0,0,IF(D840='[1]Sheet1 (2)'!$C$69,'[1]Sheet1 (2)'!$D$69*('[1]Sheet1 (2)'!$D$72-crack_t_index)/'[1]Sheet1 (2)'!$D$72,IF([1]shee2!D841='[1]Sheet1 (2)'!$C$70,'[1]Sheet1 (2)'!$D$70*('[1]Sheet1 (2)'!$D$72-crack_t_index)/'[1]Sheet1 (2)'!$D$72,IF([1]shee2!D841='[1]Sheet1 (2)'!$C$71,'[1]Sheet1 (2)'!$D$71*('[1]Sheet1 (2)'!$D$72-crack_t_index)/'[1]Sheet1 (2)'!$D$72))))</f>
        <v>5</v>
      </c>
      <c r="AX840" s="157">
        <f>IF(IF(D840='[1]Sheet1 (2)'!$C$69,'[1]Sheet1 (2)'!$D$69*('[1]Sheet1 (2)'!$D$72-rave_index)/'[1]Sheet1 (2)'!$D$72,IF([1]shee2!D841='[1]Sheet1 (2)'!$C$70,'[1]Sheet1 (2)'!$D$70*('[1]Sheet1 (2)'!$D$72-rave_index)/'[1]Sheet1 (2)'!$D$72,IF([1]shee2!D841='[1]Sheet1 (2)'!$C$71,'[1]Sheet1 (2)'!$D$71*('[1]Sheet1 (2)'!$D$72-rave_index)/'[1]Sheet1 (2)'!$D$72)))&lt;0,0,IF(D840='[1]Sheet1 (2)'!$C$69,'[1]Sheet1 (2)'!$D$69*('[1]Sheet1 (2)'!$D$72-rave_index)/'[1]Sheet1 (2)'!$D$72,IF([1]shee2!D841='[1]Sheet1 (2)'!$C$70,'[1]Sheet1 (2)'!$D$70*('[1]Sheet1 (2)'!$D$72-rave_index)/'[1]Sheet1 (2)'!$D$72,IF([1]shee2!D841='[1]Sheet1 (2)'!$C$71,'[1]Sheet1 (2)'!$D$71*('[1]Sheet1 (2)'!$D$72-rave_index)/'[1]Sheet1 (2)'!$D$72))))</f>
        <v>5</v>
      </c>
      <c r="AY840" s="157">
        <f>IF(IF(D840='[1]Sheet1 (2)'!$C$69,'[1]Sheet1 (2)'!$D$69*('[1]Sheet1 (2)'!$D$72-rough_index)/'[1]Sheet1 (2)'!$D$72,IF([1]shee2!D841='[1]Sheet1 (2)'!$C$70,'[1]Sheet1 (2)'!$D$70*('[1]Sheet1 (2)'!$D$72-rough_index)/'[1]Sheet1 (2)'!$D$72,IF([1]shee2!D841='[1]Sheet1 (2)'!$C$71,'[1]Sheet1 (2)'!$D$71*('[1]Sheet1 (2)'!$D$72-rough_index)/'[1]Sheet1 (2)'!$D$72)))&lt;0,0,IF(D840='[1]Sheet1 (2)'!$C$69,'[1]Sheet1 (2)'!$D$69*('[1]Sheet1 (2)'!$D$72-rough_index)/'[1]Sheet1 (2)'!$D$72,IF([1]shee2!D841='[1]Sheet1 (2)'!$C$70,'[1]Sheet1 (2)'!$D$70*('[1]Sheet1 (2)'!$D$72-rough_index)/'[1]Sheet1 (2)'!$D$72,IF([1]shee2!D841='[1]Sheet1 (2)'!$C$71,'[1]Sheet1 (2)'!$D$71*('[1]Sheet1 (2)'!$D$72-rough_index)/'[1]Sheet1 (2)'!$D$72))))</f>
        <v>0.83333333333333337</v>
      </c>
      <c r="AZ840" s="179">
        <f>+(AU840*'[1]Sheet1 (2)'!$C$77)+(AV840*'[1]Sheet1 (2)'!$C$78)+(AW840*'[1]Sheet1 (2)'!$C$79)+(AX840*'[1]Sheet1 (2)'!$C$80)+(AY840*'[1]Sheet1 (2)'!$C$81)</f>
        <v>3.5250000000000004</v>
      </c>
      <c r="BA840" s="213" t="str">
        <f t="shared" si="25"/>
        <v>Fair</v>
      </c>
      <c r="BE840">
        <f>IF(D840='[1]Sheet1 (2)'!$C$61,'[1]Sheet1 (2)'!$D$61*(counts^2)+'[1]Sheet1 (2)'!$G$61*counts+'[1]Sheet1 (2)'!$J$61,IF(D840='[1]Sheet1 (2)'!$C$62,'[1]Sheet1 (2)'!$D$62*counts+'[1]Sheet1 (2)'!$G$62,IF(D840='[1]Sheet1 (2)'!$C$63,'[1]Sheet1 (2)'!$D$63*counts+'[1]Sheet1 (2)'!$G$63,IF(D840='[1]Sheet1 (2)'!$C$64,'[1]Sheet1 (2)'!$D$64*counts+'[1]Sheet1 (2)'!$G$64))))</f>
        <v>2.0984129299999998</v>
      </c>
    </row>
    <row r="841" spans="1:57" ht="12.75" customHeight="1">
      <c r="A841" s="176" t="s">
        <v>282</v>
      </c>
      <c r="B841" s="145" t="s">
        <v>76</v>
      </c>
      <c r="C841" s="170">
        <v>981</v>
      </c>
      <c r="D841" s="174" t="s">
        <v>77</v>
      </c>
      <c r="E841" s="171">
        <v>10</v>
      </c>
      <c r="F841" s="171">
        <v>2</v>
      </c>
      <c r="G841" s="171" t="s">
        <v>77</v>
      </c>
      <c r="H841" s="171">
        <v>1</v>
      </c>
      <c r="I841" s="171" t="s">
        <v>77</v>
      </c>
      <c r="J841" s="173" t="s">
        <v>80</v>
      </c>
      <c r="K841" s="173" t="s">
        <v>80</v>
      </c>
      <c r="L841" s="169">
        <f>VLOOKUP(CONCATENATE(J841,K841),'Sheet1 (2)'!$J$6:$K$26,2,FALSE)</f>
        <v>0</v>
      </c>
      <c r="M841" s="173" t="s">
        <v>82</v>
      </c>
      <c r="N841" s="173" t="s">
        <v>81</v>
      </c>
      <c r="O841" s="177">
        <f>VLOOKUP(CONCATENATE(M841,N841),'[1]Sheet1 (2)'!$L$6:$M$26,2,FALSE)</f>
        <v>50</v>
      </c>
      <c r="P841" s="173" t="s">
        <v>83</v>
      </c>
      <c r="Q841" s="173" t="s">
        <v>79</v>
      </c>
      <c r="R841" s="177">
        <f>VLOOKUP(CONCATENATE(P841,Q841),'[1]Sheet1 (2)'!$N$6:$O$26,2,FALSE)</f>
        <v>56.25</v>
      </c>
      <c r="S841" s="173" t="s">
        <v>80</v>
      </c>
      <c r="T841" s="173" t="s">
        <v>80</v>
      </c>
      <c r="U841" s="177">
        <f>VLOOKUP(CONCATENATE(S841,T841),'[1]Sheet1 (2)'!$P$6:$Q$26,2,FALSE)</f>
        <v>0</v>
      </c>
      <c r="V841" s="173" t="s">
        <v>80</v>
      </c>
      <c r="W841" s="173" t="s">
        <v>80</v>
      </c>
      <c r="X841" s="177">
        <f>VLOOKUP(CONCATENATE(V841,W841),'[1]Sheet1 (2)'!$R$6:$S$26,2,FALSE)</f>
        <v>0</v>
      </c>
      <c r="Y841" s="173" t="s">
        <v>80</v>
      </c>
      <c r="Z841" s="173" t="s">
        <v>80</v>
      </c>
      <c r="AA841" s="177">
        <f>VLOOKUP(CONCATENATE(Y841,Z841),'[1]Sheet1 (2)'!$T$6:$U$26,2,FALSE)</f>
        <v>0</v>
      </c>
      <c r="AB841" s="173" t="s">
        <v>80</v>
      </c>
      <c r="AC841" s="173" t="s">
        <v>80</v>
      </c>
      <c r="AD841" s="177">
        <f>VLOOKUP(CONCATENATE(AB841,AC841),'[1]Sheet1 (2)'!$X$6:$Y$26,2,FALSE)</f>
        <v>0</v>
      </c>
      <c r="AE841" s="173" t="s">
        <v>82</v>
      </c>
      <c r="AF841" s="173" t="s">
        <v>81</v>
      </c>
      <c r="AG841" s="177">
        <f>VLOOKUP(CONCATENATE(AE841,AF841),'[1]Sheet1 (2)'!$Z$6:$AA$26,2,FALSE)</f>
        <v>66</v>
      </c>
      <c r="AH841" s="172"/>
      <c r="AI841" s="178"/>
      <c r="AJ841" s="140"/>
      <c r="AK841" s="176" t="s">
        <v>282</v>
      </c>
      <c r="AL841" s="176" t="s">
        <v>76</v>
      </c>
      <c r="AM841" s="170">
        <f t="shared" si="24"/>
        <v>981</v>
      </c>
      <c r="AN841" s="147"/>
      <c r="AO841" s="155"/>
      <c r="AP841" s="156"/>
      <c r="AQ841" s="157">
        <v>3.7463583493855999</v>
      </c>
      <c r="AR841" s="158"/>
      <c r="AS841" s="145">
        <f>LOOKUP(rufmkm,'[1]Sheet1 (2)'!$V$62:$V$71,'[1]Sheet1 (2)'!$W$62:$W$71)</f>
        <v>40</v>
      </c>
      <c r="AT841" s="140"/>
      <c r="AU841" s="157">
        <f>IF(IF(D841='[1]Sheet1 (2)'!$C$69,'[1]Sheet1 (2)'!$D$69*('[1]Sheet1 (2)'!$D$72-rut_index)/'[1]Sheet1 (2)'!$D$72,IF([1]shee2!D842='[1]Sheet1 (2)'!$C$70,'[1]Sheet1 (2)'!$D$70*('[1]Sheet1 (2)'!$D$72-rut_index)/'[1]Sheet1 (2)'!$D$72,IF([1]shee2!D842='[1]Sheet1 (2)'!$C$71,'[1]Sheet1 (2)'!$D$71*('[1]Sheet1 (2)'!$D$72-rut_index)/'[1]Sheet1 (2)'!$D$72)))&lt;0,0,IF(D841='[1]Sheet1 (2)'!$C$69,'[1]Sheet1 (2)'!$D$69*('[1]Sheet1 (2)'!$D$72-rut_index)/'[1]Sheet1 (2)'!$D$72,IF([1]shee2!D842='[1]Sheet1 (2)'!$C$70,'[1]Sheet1 (2)'!$D$70*('[1]Sheet1 (2)'!$D$72-rut_index)/'[1]Sheet1 (2)'!$D$72,IF([1]shee2!D842='[1]Sheet1 (2)'!$C$71,'[1]Sheet1 (2)'!$D$71*('[1]Sheet1 (2)'!$D$72-rut_index)/'[1]Sheet1 (2)'!$D$72))))</f>
        <v>5</v>
      </c>
      <c r="AV841" s="157">
        <f>IF(IF(D841='[1]Sheet1 (2)'!$C$69,'[1]Sheet1 (2)'!$D$69*('[1]Sheet1 (2)'!$D$72-crack_s_index)/'[1]Sheet1 (2)'!$D$72,IF([1]shee2!D842='[1]Sheet1 (2)'!$C$70,'[1]Sheet1 (2)'!$D$70*('[1]Sheet1 (2)'!$D$72-crack_s_index)/'[1]Sheet1 (2)'!$D$72,IF([1]shee2!D842='[1]Sheet1 (2)'!$C$71,'[1]Sheet1 (2)'!$D$71*('[1]Sheet1 (2)'!$D$72-crack_s_index)/'[1]Sheet1 (2)'!$D$72)))&lt;0,0,IF(D841='[1]Sheet1 (2)'!$C$69,'[1]Sheet1 (2)'!$D$69*('[1]Sheet1 (2)'!$D$72-crack_s_index)/'[1]Sheet1 (2)'!$D$72,IF([1]shee2!D842='[1]Sheet1 (2)'!$C$70,'[1]Sheet1 (2)'!$D$70*('[1]Sheet1 (2)'!$D$72-crack_s_index)/'[1]Sheet1 (2)'!$D$72,IF([1]shee2!D842='[1]Sheet1 (2)'!$C$71,'[1]Sheet1 (2)'!$D$71*('[1]Sheet1 (2)'!$D$72-crack_s_index)/'[1]Sheet1 (2)'!$D$72))))</f>
        <v>0.83333333333333337</v>
      </c>
      <c r="AW841" s="157">
        <f>IF(IF(D841='[1]Sheet1 (2)'!$C$69,'[1]Sheet1 (2)'!$D$69*('[1]Sheet1 (2)'!$D$72-crack_t_index)/'[1]Sheet1 (2)'!$D$72,IF([1]shee2!D842='[1]Sheet1 (2)'!$C$70,'[1]Sheet1 (2)'!$D$70*('[1]Sheet1 (2)'!$D$72-crack_t_index)/'[1]Sheet1 (2)'!$D$72,IF([1]shee2!D842='[1]Sheet1 (2)'!$C$71,'[1]Sheet1 (2)'!$D$71*('[1]Sheet1 (2)'!$D$72-crack_t_index)/'[1]Sheet1 (2)'!$D$72)))&lt;0,0,IF(D841='[1]Sheet1 (2)'!$C$69,'[1]Sheet1 (2)'!$D$69*('[1]Sheet1 (2)'!$D$72-crack_t_index)/'[1]Sheet1 (2)'!$D$72,IF([1]shee2!D842='[1]Sheet1 (2)'!$C$70,'[1]Sheet1 (2)'!$D$70*('[1]Sheet1 (2)'!$D$72-crack_t_index)/'[1]Sheet1 (2)'!$D$72,IF([1]shee2!D842='[1]Sheet1 (2)'!$C$71,'[1]Sheet1 (2)'!$D$71*('[1]Sheet1 (2)'!$D$72-crack_t_index)/'[1]Sheet1 (2)'!$D$72))))</f>
        <v>0.3125</v>
      </c>
      <c r="AX841" s="157">
        <f>IF(IF(D841='[1]Sheet1 (2)'!$C$69,'[1]Sheet1 (2)'!$D$69*('[1]Sheet1 (2)'!$D$72-rave_index)/'[1]Sheet1 (2)'!$D$72,IF([1]shee2!D842='[1]Sheet1 (2)'!$C$70,'[1]Sheet1 (2)'!$D$70*('[1]Sheet1 (2)'!$D$72-rave_index)/'[1]Sheet1 (2)'!$D$72,IF([1]shee2!D842='[1]Sheet1 (2)'!$C$71,'[1]Sheet1 (2)'!$D$71*('[1]Sheet1 (2)'!$D$72-rave_index)/'[1]Sheet1 (2)'!$D$72)))&lt;0,0,IF(D841='[1]Sheet1 (2)'!$C$69,'[1]Sheet1 (2)'!$D$69*('[1]Sheet1 (2)'!$D$72-rave_index)/'[1]Sheet1 (2)'!$D$72,IF([1]shee2!D842='[1]Sheet1 (2)'!$C$70,'[1]Sheet1 (2)'!$D$70*('[1]Sheet1 (2)'!$D$72-rave_index)/'[1]Sheet1 (2)'!$D$72,IF([1]shee2!D842='[1]Sheet1 (2)'!$C$71,'[1]Sheet1 (2)'!$D$71*('[1]Sheet1 (2)'!$D$72-rave_index)/'[1]Sheet1 (2)'!$D$72))))</f>
        <v>5</v>
      </c>
      <c r="AY841" s="157">
        <f>IF(IF(D841='[1]Sheet1 (2)'!$C$69,'[1]Sheet1 (2)'!$D$69*('[1]Sheet1 (2)'!$D$72-rough_index)/'[1]Sheet1 (2)'!$D$72,IF([1]shee2!D842='[1]Sheet1 (2)'!$C$70,'[1]Sheet1 (2)'!$D$70*('[1]Sheet1 (2)'!$D$72-rough_index)/'[1]Sheet1 (2)'!$D$72,IF([1]shee2!D842='[1]Sheet1 (2)'!$C$71,'[1]Sheet1 (2)'!$D$71*('[1]Sheet1 (2)'!$D$72-rough_index)/'[1]Sheet1 (2)'!$D$72)))&lt;0,0,IF(D841='[1]Sheet1 (2)'!$C$69,'[1]Sheet1 (2)'!$D$69*('[1]Sheet1 (2)'!$D$72-rough_index)/'[1]Sheet1 (2)'!$D$72,IF([1]shee2!D842='[1]Sheet1 (2)'!$C$70,'[1]Sheet1 (2)'!$D$70*('[1]Sheet1 (2)'!$D$72-rough_index)/'[1]Sheet1 (2)'!$D$72,IF([1]shee2!D842='[1]Sheet1 (2)'!$C$71,'[1]Sheet1 (2)'!$D$71*('[1]Sheet1 (2)'!$D$72-rough_index)/'[1]Sheet1 (2)'!$D$72))))</f>
        <v>1.6666666666666667</v>
      </c>
      <c r="AZ841" s="179">
        <f>+(AU841*'[1]Sheet1 (2)'!$C$77)+(AV841*'[1]Sheet1 (2)'!$C$78)+(AW841*'[1]Sheet1 (2)'!$C$79)+(AX841*'[1]Sheet1 (2)'!$C$80)+(AY841*'[1]Sheet1 (2)'!$C$81)</f>
        <v>2.3125</v>
      </c>
      <c r="BA841" s="213" t="str">
        <f t="shared" si="25"/>
        <v>Poor</v>
      </c>
      <c r="BE841">
        <f>IF(D841='[1]Sheet1 (2)'!$C$61,'[1]Sheet1 (2)'!$D$61*(counts^2)+'[1]Sheet1 (2)'!$G$61*counts+'[1]Sheet1 (2)'!$J$61,IF(D841='[1]Sheet1 (2)'!$C$62,'[1]Sheet1 (2)'!$D$62*counts+'[1]Sheet1 (2)'!$G$62,IF(D841='[1]Sheet1 (2)'!$C$63,'[1]Sheet1 (2)'!$D$63*counts+'[1]Sheet1 (2)'!$G$63,IF(D841='[1]Sheet1 (2)'!$C$64,'[1]Sheet1 (2)'!$D$64*counts+'[1]Sheet1 (2)'!$G$64))))</f>
        <v>2.0984129299999998</v>
      </c>
    </row>
    <row r="842" spans="1:57" ht="12.75" customHeight="1">
      <c r="A842" s="176" t="s">
        <v>282</v>
      </c>
      <c r="B842" s="145" t="s">
        <v>76</v>
      </c>
      <c r="C842" s="170">
        <v>982</v>
      </c>
      <c r="D842" s="174" t="s">
        <v>77</v>
      </c>
      <c r="E842" s="171">
        <v>10</v>
      </c>
      <c r="F842" s="171">
        <v>2</v>
      </c>
      <c r="G842" s="171" t="s">
        <v>77</v>
      </c>
      <c r="H842" s="171">
        <v>1</v>
      </c>
      <c r="I842" s="171" t="s">
        <v>77</v>
      </c>
      <c r="J842" s="173" t="s">
        <v>80</v>
      </c>
      <c r="K842" s="173" t="s">
        <v>80</v>
      </c>
      <c r="L842" s="169">
        <f>VLOOKUP(CONCATENATE(J842,K842),'Sheet1 (2)'!$J$6:$K$26,2,FALSE)</f>
        <v>0</v>
      </c>
      <c r="M842" s="173" t="s">
        <v>83</v>
      </c>
      <c r="N842" s="173" t="s">
        <v>81</v>
      </c>
      <c r="O842" s="177">
        <f>VLOOKUP(CONCATENATE(M842,N842),'[1]Sheet1 (2)'!$L$6:$M$26,2,FALSE)</f>
        <v>75</v>
      </c>
      <c r="P842" s="173" t="s">
        <v>83</v>
      </c>
      <c r="Q842" s="173" t="s">
        <v>79</v>
      </c>
      <c r="R842" s="177">
        <f>VLOOKUP(CONCATENATE(P842,Q842),'[1]Sheet1 (2)'!$N$6:$O$26,2,FALSE)</f>
        <v>56.25</v>
      </c>
      <c r="S842" s="173" t="s">
        <v>78</v>
      </c>
      <c r="T842" s="173" t="s">
        <v>83</v>
      </c>
      <c r="U842" s="177">
        <f>VLOOKUP(CONCATENATE(S842,T842),'[1]Sheet1 (2)'!$P$6:$Q$26,2,FALSE)</f>
        <v>12.5</v>
      </c>
      <c r="V842" s="173" t="s">
        <v>79</v>
      </c>
      <c r="W842" s="173" t="s">
        <v>81</v>
      </c>
      <c r="X842" s="177">
        <f>VLOOKUP(CONCATENATE(V842,W842),'[1]Sheet1 (2)'!$R$6:$S$26,2,FALSE)</f>
        <v>100</v>
      </c>
      <c r="Y842" s="173" t="s">
        <v>80</v>
      </c>
      <c r="Z842" s="173" t="s">
        <v>80</v>
      </c>
      <c r="AA842" s="177">
        <f>VLOOKUP(CONCATENATE(Y842,Z842),'[1]Sheet1 (2)'!$T$6:$U$26,2,FALSE)</f>
        <v>0</v>
      </c>
      <c r="AB842" s="173" t="s">
        <v>80</v>
      </c>
      <c r="AC842" s="173" t="s">
        <v>80</v>
      </c>
      <c r="AD842" s="177">
        <f>VLOOKUP(CONCATENATE(AB842,AC842),'[1]Sheet1 (2)'!$X$6:$Y$26,2,FALSE)</f>
        <v>0</v>
      </c>
      <c r="AE842" s="173" t="s">
        <v>82</v>
      </c>
      <c r="AF842" s="173" t="s">
        <v>81</v>
      </c>
      <c r="AG842" s="177">
        <f>VLOOKUP(CONCATENATE(AE842,AF842),'[1]Sheet1 (2)'!$Z$6:$AA$26,2,FALSE)</f>
        <v>66</v>
      </c>
      <c r="AH842" s="172"/>
      <c r="AI842" s="178"/>
      <c r="AJ842" s="140"/>
      <c r="AK842" s="176" t="s">
        <v>282</v>
      </c>
      <c r="AL842" s="176" t="s">
        <v>76</v>
      </c>
      <c r="AM842" s="170">
        <f t="shared" si="24"/>
        <v>982</v>
      </c>
      <c r="AN842" s="147"/>
      <c r="AO842" s="155"/>
      <c r="AP842" s="156"/>
      <c r="AQ842" s="157">
        <v>1.8228019974109828</v>
      </c>
      <c r="AR842" s="158"/>
      <c r="AS842" s="145">
        <f>LOOKUP(rufmkm,'[1]Sheet1 (2)'!$V$62:$V$71,'[1]Sheet1 (2)'!$W$62:$W$71)</f>
        <v>20</v>
      </c>
      <c r="AT842" s="140"/>
      <c r="AU842" s="157">
        <f>IF(IF(D842='[1]Sheet1 (2)'!$C$69,'[1]Sheet1 (2)'!$D$69*('[1]Sheet1 (2)'!$D$72-rut_index)/'[1]Sheet1 (2)'!$D$72,IF([1]shee2!D843='[1]Sheet1 (2)'!$C$70,'[1]Sheet1 (2)'!$D$70*('[1]Sheet1 (2)'!$D$72-rut_index)/'[1]Sheet1 (2)'!$D$72,IF([1]shee2!D843='[1]Sheet1 (2)'!$C$71,'[1]Sheet1 (2)'!$D$71*('[1]Sheet1 (2)'!$D$72-rut_index)/'[1]Sheet1 (2)'!$D$72)))&lt;0,0,IF(D842='[1]Sheet1 (2)'!$C$69,'[1]Sheet1 (2)'!$D$69*('[1]Sheet1 (2)'!$D$72-rut_index)/'[1]Sheet1 (2)'!$D$72,IF([1]shee2!D843='[1]Sheet1 (2)'!$C$70,'[1]Sheet1 (2)'!$D$70*('[1]Sheet1 (2)'!$D$72-rut_index)/'[1]Sheet1 (2)'!$D$72,IF([1]shee2!D843='[1]Sheet1 (2)'!$C$71,'[1]Sheet1 (2)'!$D$71*('[1]Sheet1 (2)'!$D$72-rut_index)/'[1]Sheet1 (2)'!$D$72))))</f>
        <v>5</v>
      </c>
      <c r="AV842" s="157">
        <f>IF(IF(D842='[1]Sheet1 (2)'!$C$69,'[1]Sheet1 (2)'!$D$69*('[1]Sheet1 (2)'!$D$72-crack_s_index)/'[1]Sheet1 (2)'!$D$72,IF([1]shee2!D843='[1]Sheet1 (2)'!$C$70,'[1]Sheet1 (2)'!$D$70*('[1]Sheet1 (2)'!$D$72-crack_s_index)/'[1]Sheet1 (2)'!$D$72,IF([1]shee2!D843='[1]Sheet1 (2)'!$C$71,'[1]Sheet1 (2)'!$D$71*('[1]Sheet1 (2)'!$D$72-crack_s_index)/'[1]Sheet1 (2)'!$D$72)))&lt;0,0,IF(D842='[1]Sheet1 (2)'!$C$69,'[1]Sheet1 (2)'!$D$69*('[1]Sheet1 (2)'!$D$72-crack_s_index)/'[1]Sheet1 (2)'!$D$72,IF([1]shee2!D843='[1]Sheet1 (2)'!$C$70,'[1]Sheet1 (2)'!$D$70*('[1]Sheet1 (2)'!$D$72-crack_s_index)/'[1]Sheet1 (2)'!$D$72,IF([1]shee2!D843='[1]Sheet1 (2)'!$C$71,'[1]Sheet1 (2)'!$D$71*('[1]Sheet1 (2)'!$D$72-crack_s_index)/'[1]Sheet1 (2)'!$D$72))))</f>
        <v>0</v>
      </c>
      <c r="AW842" s="157">
        <f>IF(IF(D842='[1]Sheet1 (2)'!$C$69,'[1]Sheet1 (2)'!$D$69*('[1]Sheet1 (2)'!$D$72-crack_t_index)/'[1]Sheet1 (2)'!$D$72,IF([1]shee2!D843='[1]Sheet1 (2)'!$C$70,'[1]Sheet1 (2)'!$D$70*('[1]Sheet1 (2)'!$D$72-crack_t_index)/'[1]Sheet1 (2)'!$D$72,IF([1]shee2!D843='[1]Sheet1 (2)'!$C$71,'[1]Sheet1 (2)'!$D$71*('[1]Sheet1 (2)'!$D$72-crack_t_index)/'[1]Sheet1 (2)'!$D$72)))&lt;0,0,IF(D842='[1]Sheet1 (2)'!$C$69,'[1]Sheet1 (2)'!$D$69*('[1]Sheet1 (2)'!$D$72-crack_t_index)/'[1]Sheet1 (2)'!$D$72,IF([1]shee2!D843='[1]Sheet1 (2)'!$C$70,'[1]Sheet1 (2)'!$D$70*('[1]Sheet1 (2)'!$D$72-crack_t_index)/'[1]Sheet1 (2)'!$D$72,IF([1]shee2!D843='[1]Sheet1 (2)'!$C$71,'[1]Sheet1 (2)'!$D$71*('[1]Sheet1 (2)'!$D$72-crack_t_index)/'[1]Sheet1 (2)'!$D$72))))</f>
        <v>0.3125</v>
      </c>
      <c r="AX842" s="157">
        <f>IF(IF(D842='[1]Sheet1 (2)'!$C$69,'[1]Sheet1 (2)'!$D$69*('[1]Sheet1 (2)'!$D$72-rave_index)/'[1]Sheet1 (2)'!$D$72,IF([1]shee2!D843='[1]Sheet1 (2)'!$C$70,'[1]Sheet1 (2)'!$D$70*('[1]Sheet1 (2)'!$D$72-rave_index)/'[1]Sheet1 (2)'!$D$72,IF([1]shee2!D843='[1]Sheet1 (2)'!$C$71,'[1]Sheet1 (2)'!$D$71*('[1]Sheet1 (2)'!$D$72-rave_index)/'[1]Sheet1 (2)'!$D$72)))&lt;0,0,IF(D842='[1]Sheet1 (2)'!$C$69,'[1]Sheet1 (2)'!$D$69*('[1]Sheet1 (2)'!$D$72-rave_index)/'[1]Sheet1 (2)'!$D$72,IF([1]shee2!D843='[1]Sheet1 (2)'!$C$70,'[1]Sheet1 (2)'!$D$70*('[1]Sheet1 (2)'!$D$72-rave_index)/'[1]Sheet1 (2)'!$D$72,IF([1]shee2!D843='[1]Sheet1 (2)'!$C$71,'[1]Sheet1 (2)'!$D$71*('[1]Sheet1 (2)'!$D$72-rave_index)/'[1]Sheet1 (2)'!$D$72))))</f>
        <v>5</v>
      </c>
      <c r="AY842" s="157">
        <f>IF(IF(D842='[1]Sheet1 (2)'!$C$69,'[1]Sheet1 (2)'!$D$69*('[1]Sheet1 (2)'!$D$72-rough_index)/'[1]Sheet1 (2)'!$D$72,IF([1]shee2!D843='[1]Sheet1 (2)'!$C$70,'[1]Sheet1 (2)'!$D$70*('[1]Sheet1 (2)'!$D$72-rough_index)/'[1]Sheet1 (2)'!$D$72,IF([1]shee2!D843='[1]Sheet1 (2)'!$C$71,'[1]Sheet1 (2)'!$D$71*('[1]Sheet1 (2)'!$D$72-rough_index)/'[1]Sheet1 (2)'!$D$72)))&lt;0,0,IF(D842='[1]Sheet1 (2)'!$C$69,'[1]Sheet1 (2)'!$D$69*('[1]Sheet1 (2)'!$D$72-rough_index)/'[1]Sheet1 (2)'!$D$72,IF([1]shee2!D843='[1]Sheet1 (2)'!$C$70,'[1]Sheet1 (2)'!$D$70*('[1]Sheet1 (2)'!$D$72-rough_index)/'[1]Sheet1 (2)'!$D$72,IF([1]shee2!D843='[1]Sheet1 (2)'!$C$71,'[1]Sheet1 (2)'!$D$71*('[1]Sheet1 (2)'!$D$72-rough_index)/'[1]Sheet1 (2)'!$D$72))))</f>
        <v>3.3333333333333335</v>
      </c>
      <c r="AZ842" s="179">
        <f>+(AU842*'[1]Sheet1 (2)'!$C$77)+(AV842*'[1]Sheet1 (2)'!$C$78)+(AW842*'[1]Sheet1 (2)'!$C$79)+(AX842*'[1]Sheet1 (2)'!$C$80)+(AY842*'[1]Sheet1 (2)'!$C$81)</f>
        <v>2.5125000000000002</v>
      </c>
      <c r="BA842" s="213" t="str">
        <f t="shared" si="25"/>
        <v>Fair</v>
      </c>
      <c r="BE842">
        <f>IF(D842='[1]Sheet1 (2)'!$C$61,'[1]Sheet1 (2)'!$D$61*(counts^2)+'[1]Sheet1 (2)'!$G$61*counts+'[1]Sheet1 (2)'!$J$61,IF(D842='[1]Sheet1 (2)'!$C$62,'[1]Sheet1 (2)'!$D$62*counts+'[1]Sheet1 (2)'!$G$62,IF(D842='[1]Sheet1 (2)'!$C$63,'[1]Sheet1 (2)'!$D$63*counts+'[1]Sheet1 (2)'!$G$63,IF(D842='[1]Sheet1 (2)'!$C$64,'[1]Sheet1 (2)'!$D$64*counts+'[1]Sheet1 (2)'!$G$64))))</f>
        <v>2.0984129299999998</v>
      </c>
    </row>
    <row r="843" spans="1:57" ht="12.75" customHeight="1">
      <c r="A843" s="176" t="s">
        <v>282</v>
      </c>
      <c r="B843" s="145" t="s">
        <v>76</v>
      </c>
      <c r="C843" s="170">
        <v>983</v>
      </c>
      <c r="D843" s="174" t="s">
        <v>77</v>
      </c>
      <c r="E843" s="171">
        <v>10</v>
      </c>
      <c r="F843" s="171">
        <v>2</v>
      </c>
      <c r="G843" s="171" t="s">
        <v>77</v>
      </c>
      <c r="H843" s="171">
        <v>1</v>
      </c>
      <c r="I843" s="171" t="s">
        <v>77</v>
      </c>
      <c r="J843" s="173" t="s">
        <v>80</v>
      </c>
      <c r="K843" s="173" t="s">
        <v>80</v>
      </c>
      <c r="L843" s="169">
        <f>VLOOKUP(CONCATENATE(J843,K843),'Sheet1 (2)'!$J$6:$K$26,2,FALSE)</f>
        <v>0</v>
      </c>
      <c r="M843" s="173" t="s">
        <v>82</v>
      </c>
      <c r="N843" s="173" t="s">
        <v>81</v>
      </c>
      <c r="O843" s="177">
        <f>VLOOKUP(CONCATENATE(M843,N843),'[1]Sheet1 (2)'!$L$6:$M$26,2,FALSE)</f>
        <v>50</v>
      </c>
      <c r="P843" s="173" t="s">
        <v>82</v>
      </c>
      <c r="Q843" s="173" t="s">
        <v>79</v>
      </c>
      <c r="R843" s="177">
        <f>VLOOKUP(CONCATENATE(P843,Q843),'[1]Sheet1 (2)'!$N$6:$O$26,2,FALSE)</f>
        <v>37.5</v>
      </c>
      <c r="S843" s="173" t="s">
        <v>78</v>
      </c>
      <c r="T843" s="173" t="s">
        <v>83</v>
      </c>
      <c r="U843" s="177">
        <f>VLOOKUP(CONCATENATE(S843,T843),'[1]Sheet1 (2)'!$P$6:$Q$26,2,FALSE)</f>
        <v>12.5</v>
      </c>
      <c r="V843" s="173" t="s">
        <v>80</v>
      </c>
      <c r="W843" s="173" t="s">
        <v>80</v>
      </c>
      <c r="X843" s="177">
        <f>VLOOKUP(CONCATENATE(V843,W843),'[1]Sheet1 (2)'!$R$6:$S$26,2,FALSE)</f>
        <v>0</v>
      </c>
      <c r="Y843" s="173" t="s">
        <v>80</v>
      </c>
      <c r="Z843" s="173" t="s">
        <v>80</v>
      </c>
      <c r="AA843" s="177">
        <f>VLOOKUP(CONCATENATE(Y843,Z843),'[1]Sheet1 (2)'!$T$6:$U$26,2,FALSE)</f>
        <v>0</v>
      </c>
      <c r="AB843" s="173" t="s">
        <v>80</v>
      </c>
      <c r="AC843" s="173" t="s">
        <v>80</v>
      </c>
      <c r="AD843" s="177">
        <f>VLOOKUP(CONCATENATE(AB843,AC843),'[1]Sheet1 (2)'!$X$6:$Y$26,2,FALSE)</f>
        <v>0</v>
      </c>
      <c r="AE843" s="173" t="s">
        <v>82</v>
      </c>
      <c r="AF843" s="173" t="s">
        <v>81</v>
      </c>
      <c r="AG843" s="177">
        <f>VLOOKUP(CONCATENATE(AE843,AF843),'[1]Sheet1 (2)'!$Z$6:$AA$26,2,FALSE)</f>
        <v>66</v>
      </c>
      <c r="AH843" s="172"/>
      <c r="AI843" s="178"/>
      <c r="AJ843" s="140"/>
      <c r="AK843" s="176" t="s">
        <v>282</v>
      </c>
      <c r="AL843" s="176" t="s">
        <v>76</v>
      </c>
      <c r="AM843" s="170">
        <f t="shared" ref="AM843:AM906" si="26">C843</f>
        <v>983</v>
      </c>
      <c r="AN843" s="147"/>
      <c r="AO843" s="155"/>
      <c r="AP843" s="156"/>
      <c r="AQ843" s="157">
        <v>4.6965996083473858</v>
      </c>
      <c r="AR843" s="158"/>
      <c r="AS843" s="145">
        <f>LOOKUP(rufmkm,'[1]Sheet1 (2)'!$V$62:$V$71,'[1]Sheet1 (2)'!$W$62:$W$71)</f>
        <v>50</v>
      </c>
      <c r="AT843" s="140"/>
      <c r="AU843" s="157">
        <f>IF(IF(D843='[1]Sheet1 (2)'!$C$69,'[1]Sheet1 (2)'!$D$69*('[1]Sheet1 (2)'!$D$72-rut_index)/'[1]Sheet1 (2)'!$D$72,IF([1]shee2!D844='[1]Sheet1 (2)'!$C$70,'[1]Sheet1 (2)'!$D$70*('[1]Sheet1 (2)'!$D$72-rut_index)/'[1]Sheet1 (2)'!$D$72,IF([1]shee2!D844='[1]Sheet1 (2)'!$C$71,'[1]Sheet1 (2)'!$D$71*('[1]Sheet1 (2)'!$D$72-rut_index)/'[1]Sheet1 (2)'!$D$72)))&lt;0,0,IF(D843='[1]Sheet1 (2)'!$C$69,'[1]Sheet1 (2)'!$D$69*('[1]Sheet1 (2)'!$D$72-rut_index)/'[1]Sheet1 (2)'!$D$72,IF([1]shee2!D844='[1]Sheet1 (2)'!$C$70,'[1]Sheet1 (2)'!$D$70*('[1]Sheet1 (2)'!$D$72-rut_index)/'[1]Sheet1 (2)'!$D$72,IF([1]shee2!D844='[1]Sheet1 (2)'!$C$71,'[1]Sheet1 (2)'!$D$71*('[1]Sheet1 (2)'!$D$72-rut_index)/'[1]Sheet1 (2)'!$D$72))))</f>
        <v>5</v>
      </c>
      <c r="AV843" s="157">
        <f>IF(IF(D843='[1]Sheet1 (2)'!$C$69,'[1]Sheet1 (2)'!$D$69*('[1]Sheet1 (2)'!$D$72-crack_s_index)/'[1]Sheet1 (2)'!$D$72,IF([1]shee2!D844='[1]Sheet1 (2)'!$C$70,'[1]Sheet1 (2)'!$D$70*('[1]Sheet1 (2)'!$D$72-crack_s_index)/'[1]Sheet1 (2)'!$D$72,IF([1]shee2!D844='[1]Sheet1 (2)'!$C$71,'[1]Sheet1 (2)'!$D$71*('[1]Sheet1 (2)'!$D$72-crack_s_index)/'[1]Sheet1 (2)'!$D$72)))&lt;0,0,IF(D843='[1]Sheet1 (2)'!$C$69,'[1]Sheet1 (2)'!$D$69*('[1]Sheet1 (2)'!$D$72-crack_s_index)/'[1]Sheet1 (2)'!$D$72,IF([1]shee2!D844='[1]Sheet1 (2)'!$C$70,'[1]Sheet1 (2)'!$D$70*('[1]Sheet1 (2)'!$D$72-crack_s_index)/'[1]Sheet1 (2)'!$D$72,IF([1]shee2!D844='[1]Sheet1 (2)'!$C$71,'[1]Sheet1 (2)'!$D$71*('[1]Sheet1 (2)'!$D$72-crack_s_index)/'[1]Sheet1 (2)'!$D$72))))</f>
        <v>0.83333333333333337</v>
      </c>
      <c r="AW843" s="157">
        <f>IF(IF(D843='[1]Sheet1 (2)'!$C$69,'[1]Sheet1 (2)'!$D$69*('[1]Sheet1 (2)'!$D$72-crack_t_index)/'[1]Sheet1 (2)'!$D$72,IF([1]shee2!D844='[1]Sheet1 (2)'!$C$70,'[1]Sheet1 (2)'!$D$70*('[1]Sheet1 (2)'!$D$72-crack_t_index)/'[1]Sheet1 (2)'!$D$72,IF([1]shee2!D844='[1]Sheet1 (2)'!$C$71,'[1]Sheet1 (2)'!$D$71*('[1]Sheet1 (2)'!$D$72-crack_t_index)/'[1]Sheet1 (2)'!$D$72)))&lt;0,0,IF(D843='[1]Sheet1 (2)'!$C$69,'[1]Sheet1 (2)'!$D$69*('[1]Sheet1 (2)'!$D$72-crack_t_index)/'[1]Sheet1 (2)'!$D$72,IF([1]shee2!D844='[1]Sheet1 (2)'!$C$70,'[1]Sheet1 (2)'!$D$70*('[1]Sheet1 (2)'!$D$72-crack_t_index)/'[1]Sheet1 (2)'!$D$72,IF([1]shee2!D844='[1]Sheet1 (2)'!$C$71,'[1]Sheet1 (2)'!$D$71*('[1]Sheet1 (2)'!$D$72-crack_t_index)/'[1]Sheet1 (2)'!$D$72))))</f>
        <v>1.875</v>
      </c>
      <c r="AX843" s="157">
        <f>IF(IF(D843='[1]Sheet1 (2)'!$C$69,'[1]Sheet1 (2)'!$D$69*('[1]Sheet1 (2)'!$D$72-rave_index)/'[1]Sheet1 (2)'!$D$72,IF([1]shee2!D844='[1]Sheet1 (2)'!$C$70,'[1]Sheet1 (2)'!$D$70*('[1]Sheet1 (2)'!$D$72-rave_index)/'[1]Sheet1 (2)'!$D$72,IF([1]shee2!D844='[1]Sheet1 (2)'!$C$71,'[1]Sheet1 (2)'!$D$71*('[1]Sheet1 (2)'!$D$72-rave_index)/'[1]Sheet1 (2)'!$D$72)))&lt;0,0,IF(D843='[1]Sheet1 (2)'!$C$69,'[1]Sheet1 (2)'!$D$69*('[1]Sheet1 (2)'!$D$72-rave_index)/'[1]Sheet1 (2)'!$D$72,IF([1]shee2!D844='[1]Sheet1 (2)'!$C$70,'[1]Sheet1 (2)'!$D$70*('[1]Sheet1 (2)'!$D$72-rave_index)/'[1]Sheet1 (2)'!$D$72,IF([1]shee2!D844='[1]Sheet1 (2)'!$C$71,'[1]Sheet1 (2)'!$D$71*('[1]Sheet1 (2)'!$D$72-rave_index)/'[1]Sheet1 (2)'!$D$72))))</f>
        <v>5</v>
      </c>
      <c r="AY843" s="157">
        <f>IF(IF(D843='[1]Sheet1 (2)'!$C$69,'[1]Sheet1 (2)'!$D$69*('[1]Sheet1 (2)'!$D$72-rough_index)/'[1]Sheet1 (2)'!$D$72,IF([1]shee2!D844='[1]Sheet1 (2)'!$C$70,'[1]Sheet1 (2)'!$D$70*('[1]Sheet1 (2)'!$D$72-rough_index)/'[1]Sheet1 (2)'!$D$72,IF([1]shee2!D844='[1]Sheet1 (2)'!$C$71,'[1]Sheet1 (2)'!$D$71*('[1]Sheet1 (2)'!$D$72-rough_index)/'[1]Sheet1 (2)'!$D$72)))&lt;0,0,IF(D843='[1]Sheet1 (2)'!$C$69,'[1]Sheet1 (2)'!$D$69*('[1]Sheet1 (2)'!$D$72-rough_index)/'[1]Sheet1 (2)'!$D$72,IF([1]shee2!D844='[1]Sheet1 (2)'!$C$70,'[1]Sheet1 (2)'!$D$70*('[1]Sheet1 (2)'!$D$72-rough_index)/'[1]Sheet1 (2)'!$D$72,IF([1]shee2!D844='[1]Sheet1 (2)'!$C$71,'[1]Sheet1 (2)'!$D$71*('[1]Sheet1 (2)'!$D$72-rough_index)/'[1]Sheet1 (2)'!$D$72))))</f>
        <v>0.83333333333333337</v>
      </c>
      <c r="AZ843" s="179">
        <f>+(AU843*'[1]Sheet1 (2)'!$C$77)+(AV843*'[1]Sheet1 (2)'!$C$78)+(AW843*'[1]Sheet1 (2)'!$C$79)+(AX843*'[1]Sheet1 (2)'!$C$80)+(AY843*'[1]Sheet1 (2)'!$C$81)</f>
        <v>2.125</v>
      </c>
      <c r="BA843" s="213" t="str">
        <f t="shared" ref="BA843:BA906" si="27">IF(AZ843="",$AH843,IF(AZ843&gt;=4,"Good",IF(AZ843&gt;=2.5,"Fair",IF(AZ843&gt;=1,"Poor",IF(AZ843&gt;=0,"Very Poor","")))))</f>
        <v>Poor</v>
      </c>
      <c r="BE843">
        <f>IF(D843='[1]Sheet1 (2)'!$C$61,'[1]Sheet1 (2)'!$D$61*(counts^2)+'[1]Sheet1 (2)'!$G$61*counts+'[1]Sheet1 (2)'!$J$61,IF(D843='[1]Sheet1 (2)'!$C$62,'[1]Sheet1 (2)'!$D$62*counts+'[1]Sheet1 (2)'!$G$62,IF(D843='[1]Sheet1 (2)'!$C$63,'[1]Sheet1 (2)'!$D$63*counts+'[1]Sheet1 (2)'!$G$63,IF(D843='[1]Sheet1 (2)'!$C$64,'[1]Sheet1 (2)'!$D$64*counts+'[1]Sheet1 (2)'!$G$64))))</f>
        <v>2.0984129299999998</v>
      </c>
    </row>
    <row r="844" spans="1:57" ht="12.75" customHeight="1">
      <c r="A844" s="176" t="s">
        <v>282</v>
      </c>
      <c r="B844" s="145" t="s">
        <v>76</v>
      </c>
      <c r="C844" s="170">
        <v>984</v>
      </c>
      <c r="D844" s="174" t="s">
        <v>77</v>
      </c>
      <c r="E844" s="171">
        <v>10</v>
      </c>
      <c r="F844" s="171">
        <v>2</v>
      </c>
      <c r="G844" s="171" t="s">
        <v>77</v>
      </c>
      <c r="H844" s="171">
        <v>1</v>
      </c>
      <c r="I844" s="171" t="s">
        <v>77</v>
      </c>
      <c r="J844" s="173" t="s">
        <v>80</v>
      </c>
      <c r="K844" s="173" t="s">
        <v>80</v>
      </c>
      <c r="L844" s="169">
        <f>VLOOKUP(CONCATENATE(J844,K844),'Sheet1 (2)'!$J$6:$K$26,2,FALSE)</f>
        <v>0</v>
      </c>
      <c r="M844" s="173" t="s">
        <v>83</v>
      </c>
      <c r="N844" s="173" t="s">
        <v>81</v>
      </c>
      <c r="O844" s="177">
        <f>VLOOKUP(CONCATENATE(M844,N844),'[1]Sheet1 (2)'!$L$6:$M$26,2,FALSE)</f>
        <v>75</v>
      </c>
      <c r="P844" s="173" t="s">
        <v>83</v>
      </c>
      <c r="Q844" s="173" t="s">
        <v>79</v>
      </c>
      <c r="R844" s="177">
        <f>VLOOKUP(CONCATENATE(P844,Q844),'[1]Sheet1 (2)'!$N$6:$O$26,2,FALSE)</f>
        <v>56.25</v>
      </c>
      <c r="S844" s="173" t="s">
        <v>80</v>
      </c>
      <c r="T844" s="173" t="s">
        <v>80</v>
      </c>
      <c r="U844" s="177">
        <f>VLOOKUP(CONCATENATE(S844,T844),'[1]Sheet1 (2)'!$P$6:$Q$26,2,FALSE)</f>
        <v>0</v>
      </c>
      <c r="V844" s="173" t="s">
        <v>80</v>
      </c>
      <c r="W844" s="173" t="s">
        <v>80</v>
      </c>
      <c r="X844" s="177">
        <f>VLOOKUP(CONCATENATE(V844,W844),'[1]Sheet1 (2)'!$R$6:$S$26,2,FALSE)</f>
        <v>0</v>
      </c>
      <c r="Y844" s="173" t="s">
        <v>80</v>
      </c>
      <c r="Z844" s="173" t="s">
        <v>80</v>
      </c>
      <c r="AA844" s="177">
        <f>VLOOKUP(CONCATENATE(Y844,Z844),'[1]Sheet1 (2)'!$T$6:$U$26,2,FALSE)</f>
        <v>0</v>
      </c>
      <c r="AB844" s="173" t="s">
        <v>80</v>
      </c>
      <c r="AC844" s="173" t="s">
        <v>80</v>
      </c>
      <c r="AD844" s="177">
        <f>VLOOKUP(CONCATENATE(AB844,AC844),'[1]Sheet1 (2)'!$X$6:$Y$26,2,FALSE)</f>
        <v>0</v>
      </c>
      <c r="AE844" s="173" t="s">
        <v>82</v>
      </c>
      <c r="AF844" s="173" t="s">
        <v>81</v>
      </c>
      <c r="AG844" s="177">
        <f>VLOOKUP(CONCATENATE(AE844,AF844),'[1]Sheet1 (2)'!$Z$6:$AA$26,2,FALSE)</f>
        <v>66</v>
      </c>
      <c r="AH844" s="172"/>
      <c r="AI844" s="178"/>
      <c r="AJ844" s="140"/>
      <c r="AK844" s="176" t="s">
        <v>282</v>
      </c>
      <c r="AL844" s="176" t="s">
        <v>76</v>
      </c>
      <c r="AM844" s="170">
        <f t="shared" si="26"/>
        <v>984</v>
      </c>
      <c r="AN844" s="147"/>
      <c r="AO844" s="155"/>
      <c r="AP844" s="156"/>
      <c r="AQ844" s="157">
        <v>6.8762443938767106</v>
      </c>
      <c r="AR844" s="158"/>
      <c r="AS844" s="145">
        <f>LOOKUP(rufmkm,'[1]Sheet1 (2)'!$V$62:$V$71,'[1]Sheet1 (2)'!$W$62:$W$71)</f>
        <v>70</v>
      </c>
      <c r="AT844" s="140"/>
      <c r="AU844" s="157">
        <f>IF(IF(D844='[1]Sheet1 (2)'!$C$69,'[1]Sheet1 (2)'!$D$69*('[1]Sheet1 (2)'!$D$72-rut_index)/'[1]Sheet1 (2)'!$D$72,IF([1]shee2!D845='[1]Sheet1 (2)'!$C$70,'[1]Sheet1 (2)'!$D$70*('[1]Sheet1 (2)'!$D$72-rut_index)/'[1]Sheet1 (2)'!$D$72,IF([1]shee2!D845='[1]Sheet1 (2)'!$C$71,'[1]Sheet1 (2)'!$D$71*('[1]Sheet1 (2)'!$D$72-rut_index)/'[1]Sheet1 (2)'!$D$72)))&lt;0,0,IF(D844='[1]Sheet1 (2)'!$C$69,'[1]Sheet1 (2)'!$D$69*('[1]Sheet1 (2)'!$D$72-rut_index)/'[1]Sheet1 (2)'!$D$72,IF([1]shee2!D845='[1]Sheet1 (2)'!$C$70,'[1]Sheet1 (2)'!$D$70*('[1]Sheet1 (2)'!$D$72-rut_index)/'[1]Sheet1 (2)'!$D$72,IF([1]shee2!D845='[1]Sheet1 (2)'!$C$71,'[1]Sheet1 (2)'!$D$71*('[1]Sheet1 (2)'!$D$72-rut_index)/'[1]Sheet1 (2)'!$D$72))))</f>
        <v>5</v>
      </c>
      <c r="AV844" s="157">
        <f>IF(IF(D844='[1]Sheet1 (2)'!$C$69,'[1]Sheet1 (2)'!$D$69*('[1]Sheet1 (2)'!$D$72-crack_s_index)/'[1]Sheet1 (2)'!$D$72,IF([1]shee2!D845='[1]Sheet1 (2)'!$C$70,'[1]Sheet1 (2)'!$D$70*('[1]Sheet1 (2)'!$D$72-crack_s_index)/'[1]Sheet1 (2)'!$D$72,IF([1]shee2!D845='[1]Sheet1 (2)'!$C$71,'[1]Sheet1 (2)'!$D$71*('[1]Sheet1 (2)'!$D$72-crack_s_index)/'[1]Sheet1 (2)'!$D$72)))&lt;0,0,IF(D844='[1]Sheet1 (2)'!$C$69,'[1]Sheet1 (2)'!$D$69*('[1]Sheet1 (2)'!$D$72-crack_s_index)/'[1]Sheet1 (2)'!$D$72,IF([1]shee2!D845='[1]Sheet1 (2)'!$C$70,'[1]Sheet1 (2)'!$D$70*('[1]Sheet1 (2)'!$D$72-crack_s_index)/'[1]Sheet1 (2)'!$D$72,IF([1]shee2!D845='[1]Sheet1 (2)'!$C$71,'[1]Sheet1 (2)'!$D$71*('[1]Sheet1 (2)'!$D$72-crack_s_index)/'[1]Sheet1 (2)'!$D$72))))</f>
        <v>0</v>
      </c>
      <c r="AW844" s="157">
        <f>IF(IF(D844='[1]Sheet1 (2)'!$C$69,'[1]Sheet1 (2)'!$D$69*('[1]Sheet1 (2)'!$D$72-crack_t_index)/'[1]Sheet1 (2)'!$D$72,IF([1]shee2!D845='[1]Sheet1 (2)'!$C$70,'[1]Sheet1 (2)'!$D$70*('[1]Sheet1 (2)'!$D$72-crack_t_index)/'[1]Sheet1 (2)'!$D$72,IF([1]shee2!D845='[1]Sheet1 (2)'!$C$71,'[1]Sheet1 (2)'!$D$71*('[1]Sheet1 (2)'!$D$72-crack_t_index)/'[1]Sheet1 (2)'!$D$72)))&lt;0,0,IF(D844='[1]Sheet1 (2)'!$C$69,'[1]Sheet1 (2)'!$D$69*('[1]Sheet1 (2)'!$D$72-crack_t_index)/'[1]Sheet1 (2)'!$D$72,IF([1]shee2!D845='[1]Sheet1 (2)'!$C$70,'[1]Sheet1 (2)'!$D$70*('[1]Sheet1 (2)'!$D$72-crack_t_index)/'[1]Sheet1 (2)'!$D$72,IF([1]shee2!D845='[1]Sheet1 (2)'!$C$71,'[1]Sheet1 (2)'!$D$71*('[1]Sheet1 (2)'!$D$72-crack_t_index)/'[1]Sheet1 (2)'!$D$72))))</f>
        <v>0.3125</v>
      </c>
      <c r="AX844" s="157">
        <f>IF(IF(D844='[1]Sheet1 (2)'!$C$69,'[1]Sheet1 (2)'!$D$69*('[1]Sheet1 (2)'!$D$72-rave_index)/'[1]Sheet1 (2)'!$D$72,IF([1]shee2!D845='[1]Sheet1 (2)'!$C$70,'[1]Sheet1 (2)'!$D$70*('[1]Sheet1 (2)'!$D$72-rave_index)/'[1]Sheet1 (2)'!$D$72,IF([1]shee2!D845='[1]Sheet1 (2)'!$C$71,'[1]Sheet1 (2)'!$D$71*('[1]Sheet1 (2)'!$D$72-rave_index)/'[1]Sheet1 (2)'!$D$72)))&lt;0,0,IF(D844='[1]Sheet1 (2)'!$C$69,'[1]Sheet1 (2)'!$D$69*('[1]Sheet1 (2)'!$D$72-rave_index)/'[1]Sheet1 (2)'!$D$72,IF([1]shee2!D845='[1]Sheet1 (2)'!$C$70,'[1]Sheet1 (2)'!$D$70*('[1]Sheet1 (2)'!$D$72-rave_index)/'[1]Sheet1 (2)'!$D$72,IF([1]shee2!D845='[1]Sheet1 (2)'!$C$71,'[1]Sheet1 (2)'!$D$71*('[1]Sheet1 (2)'!$D$72-rave_index)/'[1]Sheet1 (2)'!$D$72))))</f>
        <v>5</v>
      </c>
      <c r="AY844" s="157">
        <f>IF(IF(D844='[1]Sheet1 (2)'!$C$69,'[1]Sheet1 (2)'!$D$69*('[1]Sheet1 (2)'!$D$72-rough_index)/'[1]Sheet1 (2)'!$D$72,IF([1]shee2!D845='[1]Sheet1 (2)'!$C$70,'[1]Sheet1 (2)'!$D$70*('[1]Sheet1 (2)'!$D$72-rough_index)/'[1]Sheet1 (2)'!$D$72,IF([1]shee2!D845='[1]Sheet1 (2)'!$C$71,'[1]Sheet1 (2)'!$D$71*('[1]Sheet1 (2)'!$D$72-rough_index)/'[1]Sheet1 (2)'!$D$72)))&lt;0,0,IF(D844='[1]Sheet1 (2)'!$C$69,'[1]Sheet1 (2)'!$D$69*('[1]Sheet1 (2)'!$D$72-rough_index)/'[1]Sheet1 (2)'!$D$72,IF([1]shee2!D845='[1]Sheet1 (2)'!$C$70,'[1]Sheet1 (2)'!$D$70*('[1]Sheet1 (2)'!$D$72-rough_index)/'[1]Sheet1 (2)'!$D$72,IF([1]shee2!D845='[1]Sheet1 (2)'!$C$71,'[1]Sheet1 (2)'!$D$71*('[1]Sheet1 (2)'!$D$72-rough_index)/'[1]Sheet1 (2)'!$D$72))))</f>
        <v>0</v>
      </c>
      <c r="AZ844" s="179">
        <f>+(AU844*'[1]Sheet1 (2)'!$C$77)+(AV844*'[1]Sheet1 (2)'!$C$78)+(AW844*'[1]Sheet1 (2)'!$C$79)+(AX844*'[1]Sheet1 (2)'!$C$80)+(AY844*'[1]Sheet1 (2)'!$C$81)</f>
        <v>1.5125</v>
      </c>
      <c r="BA844" s="213" t="str">
        <f t="shared" si="27"/>
        <v>Poor</v>
      </c>
      <c r="BE844">
        <f>IF(D844='[1]Sheet1 (2)'!$C$61,'[1]Sheet1 (2)'!$D$61*(counts^2)+'[1]Sheet1 (2)'!$G$61*counts+'[1]Sheet1 (2)'!$J$61,IF(D844='[1]Sheet1 (2)'!$C$62,'[1]Sheet1 (2)'!$D$62*counts+'[1]Sheet1 (2)'!$G$62,IF(D844='[1]Sheet1 (2)'!$C$63,'[1]Sheet1 (2)'!$D$63*counts+'[1]Sheet1 (2)'!$G$63,IF(D844='[1]Sheet1 (2)'!$C$64,'[1]Sheet1 (2)'!$D$64*counts+'[1]Sheet1 (2)'!$G$64))))</f>
        <v>2.0984129299999998</v>
      </c>
    </row>
    <row r="845" spans="1:57" ht="12.75" customHeight="1">
      <c r="A845" s="176" t="s">
        <v>282</v>
      </c>
      <c r="B845" s="145" t="s">
        <v>76</v>
      </c>
      <c r="C845" s="170">
        <v>985</v>
      </c>
      <c r="D845" s="174" t="s">
        <v>77</v>
      </c>
      <c r="E845" s="171">
        <v>8</v>
      </c>
      <c r="F845" s="171">
        <v>2</v>
      </c>
      <c r="G845" s="171" t="s">
        <v>77</v>
      </c>
      <c r="H845" s="171">
        <v>1</v>
      </c>
      <c r="I845" s="171" t="s">
        <v>77</v>
      </c>
      <c r="J845" s="173" t="s">
        <v>80</v>
      </c>
      <c r="K845" s="173" t="s">
        <v>80</v>
      </c>
      <c r="L845" s="169">
        <f>VLOOKUP(CONCATENATE(J845,K845),'Sheet1 (2)'!$J$6:$K$26,2,FALSE)</f>
        <v>0</v>
      </c>
      <c r="M845" s="173" t="s">
        <v>83</v>
      </c>
      <c r="N845" s="173" t="s">
        <v>82</v>
      </c>
      <c r="O845" s="177">
        <f>VLOOKUP(CONCATENATE(M845,N845),'[1]Sheet1 (2)'!$L$6:$M$26,2,FALSE)</f>
        <v>18.75</v>
      </c>
      <c r="P845" s="173" t="s">
        <v>83</v>
      </c>
      <c r="Q845" s="173" t="s">
        <v>82</v>
      </c>
      <c r="R845" s="177">
        <f>VLOOKUP(CONCATENATE(P845,Q845),'[1]Sheet1 (2)'!$N$6:$O$26,2,FALSE)</f>
        <v>18.75</v>
      </c>
      <c r="S845" s="173" t="s">
        <v>80</v>
      </c>
      <c r="T845" s="173" t="s">
        <v>80</v>
      </c>
      <c r="U845" s="177">
        <f>VLOOKUP(CONCATENATE(S845,T845),'[1]Sheet1 (2)'!$P$6:$Q$26,2,FALSE)</f>
        <v>0</v>
      </c>
      <c r="V845" s="173" t="s">
        <v>80</v>
      </c>
      <c r="W845" s="173" t="s">
        <v>80</v>
      </c>
      <c r="X845" s="177">
        <f>VLOOKUP(CONCATENATE(V845,W845),'[1]Sheet1 (2)'!$R$6:$S$26,2,FALSE)</f>
        <v>0</v>
      </c>
      <c r="Y845" s="173" t="s">
        <v>80</v>
      </c>
      <c r="Z845" s="173" t="s">
        <v>80</v>
      </c>
      <c r="AA845" s="177">
        <f>VLOOKUP(CONCATENATE(Y845,Z845),'[1]Sheet1 (2)'!$T$6:$U$26,2,FALSE)</f>
        <v>0</v>
      </c>
      <c r="AB845" s="173" t="s">
        <v>80</v>
      </c>
      <c r="AC845" s="173" t="s">
        <v>80</v>
      </c>
      <c r="AD845" s="177">
        <f>VLOOKUP(CONCATENATE(AB845,AC845),'[1]Sheet1 (2)'!$X$6:$Y$26,2,FALSE)</f>
        <v>0</v>
      </c>
      <c r="AE845" s="173" t="s">
        <v>82</v>
      </c>
      <c r="AF845" s="173" t="s">
        <v>81</v>
      </c>
      <c r="AG845" s="177">
        <f>VLOOKUP(CONCATENATE(AE845,AF845),'[1]Sheet1 (2)'!$Z$6:$AA$26,2,FALSE)</f>
        <v>66</v>
      </c>
      <c r="AH845" s="172"/>
      <c r="AI845" s="178"/>
      <c r="AJ845" s="140"/>
      <c r="AK845" s="176" t="s">
        <v>282</v>
      </c>
      <c r="AL845" s="176" t="s">
        <v>76</v>
      </c>
      <c r="AM845" s="170">
        <f t="shared" si="26"/>
        <v>985</v>
      </c>
      <c r="AN845" s="147"/>
      <c r="AO845" s="155"/>
      <c r="AP845" s="156"/>
      <c r="AQ845" s="157">
        <v>5.2260078528000005</v>
      </c>
      <c r="AR845" s="158"/>
      <c r="AS845" s="145">
        <f>LOOKUP(rufmkm,'[1]Sheet1 (2)'!$V$62:$V$71,'[1]Sheet1 (2)'!$W$62:$W$71)</f>
        <v>60</v>
      </c>
      <c r="AT845" s="140"/>
      <c r="AU845" s="157">
        <f>IF(IF(D845='[1]Sheet1 (2)'!$C$69,'[1]Sheet1 (2)'!$D$69*('[1]Sheet1 (2)'!$D$72-rut_index)/'[1]Sheet1 (2)'!$D$72,IF([1]shee2!D846='[1]Sheet1 (2)'!$C$70,'[1]Sheet1 (2)'!$D$70*('[1]Sheet1 (2)'!$D$72-rut_index)/'[1]Sheet1 (2)'!$D$72,IF([1]shee2!D846='[1]Sheet1 (2)'!$C$71,'[1]Sheet1 (2)'!$D$71*('[1]Sheet1 (2)'!$D$72-rut_index)/'[1]Sheet1 (2)'!$D$72)))&lt;0,0,IF(D845='[1]Sheet1 (2)'!$C$69,'[1]Sheet1 (2)'!$D$69*('[1]Sheet1 (2)'!$D$72-rut_index)/'[1]Sheet1 (2)'!$D$72,IF([1]shee2!D846='[1]Sheet1 (2)'!$C$70,'[1]Sheet1 (2)'!$D$70*('[1]Sheet1 (2)'!$D$72-rut_index)/'[1]Sheet1 (2)'!$D$72,IF([1]shee2!D846='[1]Sheet1 (2)'!$C$71,'[1]Sheet1 (2)'!$D$71*('[1]Sheet1 (2)'!$D$72-rut_index)/'[1]Sheet1 (2)'!$D$72))))</f>
        <v>5</v>
      </c>
      <c r="AV845" s="157">
        <f>IF(IF(D845='[1]Sheet1 (2)'!$C$69,'[1]Sheet1 (2)'!$D$69*('[1]Sheet1 (2)'!$D$72-crack_s_index)/'[1]Sheet1 (2)'!$D$72,IF([1]shee2!D846='[1]Sheet1 (2)'!$C$70,'[1]Sheet1 (2)'!$D$70*('[1]Sheet1 (2)'!$D$72-crack_s_index)/'[1]Sheet1 (2)'!$D$72,IF([1]shee2!D846='[1]Sheet1 (2)'!$C$71,'[1]Sheet1 (2)'!$D$71*('[1]Sheet1 (2)'!$D$72-crack_s_index)/'[1]Sheet1 (2)'!$D$72)))&lt;0,0,IF(D845='[1]Sheet1 (2)'!$C$69,'[1]Sheet1 (2)'!$D$69*('[1]Sheet1 (2)'!$D$72-crack_s_index)/'[1]Sheet1 (2)'!$D$72,IF([1]shee2!D846='[1]Sheet1 (2)'!$C$70,'[1]Sheet1 (2)'!$D$70*('[1]Sheet1 (2)'!$D$72-crack_s_index)/'[1]Sheet1 (2)'!$D$72,IF([1]shee2!D846='[1]Sheet1 (2)'!$C$71,'[1]Sheet1 (2)'!$D$71*('[1]Sheet1 (2)'!$D$72-crack_s_index)/'[1]Sheet1 (2)'!$D$72))))</f>
        <v>3.4375</v>
      </c>
      <c r="AW845" s="157">
        <f>IF(IF(D845='[1]Sheet1 (2)'!$C$69,'[1]Sheet1 (2)'!$D$69*('[1]Sheet1 (2)'!$D$72-crack_t_index)/'[1]Sheet1 (2)'!$D$72,IF([1]shee2!D846='[1]Sheet1 (2)'!$C$70,'[1]Sheet1 (2)'!$D$70*('[1]Sheet1 (2)'!$D$72-crack_t_index)/'[1]Sheet1 (2)'!$D$72,IF([1]shee2!D846='[1]Sheet1 (2)'!$C$71,'[1]Sheet1 (2)'!$D$71*('[1]Sheet1 (2)'!$D$72-crack_t_index)/'[1]Sheet1 (2)'!$D$72)))&lt;0,0,IF(D845='[1]Sheet1 (2)'!$C$69,'[1]Sheet1 (2)'!$D$69*('[1]Sheet1 (2)'!$D$72-crack_t_index)/'[1]Sheet1 (2)'!$D$72,IF([1]shee2!D846='[1]Sheet1 (2)'!$C$70,'[1]Sheet1 (2)'!$D$70*('[1]Sheet1 (2)'!$D$72-crack_t_index)/'[1]Sheet1 (2)'!$D$72,IF([1]shee2!D846='[1]Sheet1 (2)'!$C$71,'[1]Sheet1 (2)'!$D$71*('[1]Sheet1 (2)'!$D$72-crack_t_index)/'[1]Sheet1 (2)'!$D$72))))</f>
        <v>3.4375</v>
      </c>
      <c r="AX845" s="157">
        <f>IF(IF(D845='[1]Sheet1 (2)'!$C$69,'[1]Sheet1 (2)'!$D$69*('[1]Sheet1 (2)'!$D$72-rave_index)/'[1]Sheet1 (2)'!$D$72,IF([1]shee2!D846='[1]Sheet1 (2)'!$C$70,'[1]Sheet1 (2)'!$D$70*('[1]Sheet1 (2)'!$D$72-rave_index)/'[1]Sheet1 (2)'!$D$72,IF([1]shee2!D846='[1]Sheet1 (2)'!$C$71,'[1]Sheet1 (2)'!$D$71*('[1]Sheet1 (2)'!$D$72-rave_index)/'[1]Sheet1 (2)'!$D$72)))&lt;0,0,IF(D845='[1]Sheet1 (2)'!$C$69,'[1]Sheet1 (2)'!$D$69*('[1]Sheet1 (2)'!$D$72-rave_index)/'[1]Sheet1 (2)'!$D$72,IF([1]shee2!D846='[1]Sheet1 (2)'!$C$70,'[1]Sheet1 (2)'!$D$70*('[1]Sheet1 (2)'!$D$72-rave_index)/'[1]Sheet1 (2)'!$D$72,IF([1]shee2!D846='[1]Sheet1 (2)'!$C$71,'[1]Sheet1 (2)'!$D$71*('[1]Sheet1 (2)'!$D$72-rave_index)/'[1]Sheet1 (2)'!$D$72))))</f>
        <v>5</v>
      </c>
      <c r="AY845" s="157">
        <f>IF(IF(D845='[1]Sheet1 (2)'!$C$69,'[1]Sheet1 (2)'!$D$69*('[1]Sheet1 (2)'!$D$72-rough_index)/'[1]Sheet1 (2)'!$D$72,IF([1]shee2!D846='[1]Sheet1 (2)'!$C$70,'[1]Sheet1 (2)'!$D$70*('[1]Sheet1 (2)'!$D$72-rough_index)/'[1]Sheet1 (2)'!$D$72,IF([1]shee2!D846='[1]Sheet1 (2)'!$C$71,'[1]Sheet1 (2)'!$D$71*('[1]Sheet1 (2)'!$D$72-rough_index)/'[1]Sheet1 (2)'!$D$72)))&lt;0,0,IF(D845='[1]Sheet1 (2)'!$C$69,'[1]Sheet1 (2)'!$D$69*('[1]Sheet1 (2)'!$D$72-rough_index)/'[1]Sheet1 (2)'!$D$72,IF([1]shee2!D846='[1]Sheet1 (2)'!$C$70,'[1]Sheet1 (2)'!$D$70*('[1]Sheet1 (2)'!$D$72-rough_index)/'[1]Sheet1 (2)'!$D$72,IF([1]shee2!D846='[1]Sheet1 (2)'!$C$71,'[1]Sheet1 (2)'!$D$71*('[1]Sheet1 (2)'!$D$72-rough_index)/'[1]Sheet1 (2)'!$D$72))))</f>
        <v>0</v>
      </c>
      <c r="AZ845" s="179">
        <f>+(AU845*'[1]Sheet1 (2)'!$C$77)+(AV845*'[1]Sheet1 (2)'!$C$78)+(AW845*'[1]Sheet1 (2)'!$C$79)+(AX845*'[1]Sheet1 (2)'!$C$80)+(AY845*'[1]Sheet1 (2)'!$C$81)</f>
        <v>2.875</v>
      </c>
      <c r="BA845" s="213" t="str">
        <f t="shared" si="27"/>
        <v>Fair</v>
      </c>
      <c r="BE845">
        <f>IF(D845='[1]Sheet1 (2)'!$C$61,'[1]Sheet1 (2)'!$D$61*(counts^2)+'[1]Sheet1 (2)'!$G$61*counts+'[1]Sheet1 (2)'!$J$61,IF(D845='[1]Sheet1 (2)'!$C$62,'[1]Sheet1 (2)'!$D$62*counts+'[1]Sheet1 (2)'!$G$62,IF(D845='[1]Sheet1 (2)'!$C$63,'[1]Sheet1 (2)'!$D$63*counts+'[1]Sheet1 (2)'!$G$63,IF(D845='[1]Sheet1 (2)'!$C$64,'[1]Sheet1 (2)'!$D$64*counts+'[1]Sheet1 (2)'!$G$64))))</f>
        <v>2.0984129299999998</v>
      </c>
    </row>
    <row r="846" spans="1:57" ht="12.75" customHeight="1">
      <c r="A846" s="176" t="s">
        <v>282</v>
      </c>
      <c r="B846" s="145" t="s">
        <v>76</v>
      </c>
      <c r="C846" s="170">
        <v>986</v>
      </c>
      <c r="D846" s="174" t="s">
        <v>77</v>
      </c>
      <c r="E846" s="171">
        <v>8</v>
      </c>
      <c r="F846" s="171">
        <v>2</v>
      </c>
      <c r="G846" s="171" t="s">
        <v>77</v>
      </c>
      <c r="H846" s="171">
        <v>1</v>
      </c>
      <c r="I846" s="171" t="s">
        <v>77</v>
      </c>
      <c r="J846" s="173" t="s">
        <v>80</v>
      </c>
      <c r="K846" s="173" t="s">
        <v>80</v>
      </c>
      <c r="L846" s="169">
        <f>VLOOKUP(CONCATENATE(J846,K846),'Sheet1 (2)'!$J$6:$K$26,2,FALSE)</f>
        <v>0</v>
      </c>
      <c r="M846" s="173" t="s">
        <v>80</v>
      </c>
      <c r="N846" s="173" t="s">
        <v>80</v>
      </c>
      <c r="O846" s="177">
        <f>VLOOKUP(CONCATENATE(M846,N846),'[1]Sheet1 (2)'!$L$6:$M$26,2,FALSE)</f>
        <v>0</v>
      </c>
      <c r="P846" s="173" t="s">
        <v>80</v>
      </c>
      <c r="Q846" s="173" t="s">
        <v>80</v>
      </c>
      <c r="R846" s="177">
        <f>VLOOKUP(CONCATENATE(P846,Q846),'[1]Sheet1 (2)'!$N$6:$O$26,2,FALSE)</f>
        <v>0</v>
      </c>
      <c r="S846" s="173" t="s">
        <v>80</v>
      </c>
      <c r="T846" s="173" t="s">
        <v>80</v>
      </c>
      <c r="U846" s="177">
        <f>VLOOKUP(CONCATENATE(S846,T846),'[1]Sheet1 (2)'!$P$6:$Q$26,2,FALSE)</f>
        <v>0</v>
      </c>
      <c r="V846" s="173" t="s">
        <v>80</v>
      </c>
      <c r="W846" s="173" t="s">
        <v>80</v>
      </c>
      <c r="X846" s="177">
        <f>VLOOKUP(CONCATENATE(V846,W846),'[1]Sheet1 (2)'!$R$6:$S$26,2,FALSE)</f>
        <v>0</v>
      </c>
      <c r="Y846" s="173" t="s">
        <v>80</v>
      </c>
      <c r="Z846" s="173" t="s">
        <v>80</v>
      </c>
      <c r="AA846" s="177">
        <f>VLOOKUP(CONCATENATE(Y846,Z846),'[1]Sheet1 (2)'!$T$6:$U$26,2,FALSE)</f>
        <v>0</v>
      </c>
      <c r="AB846" s="173" t="s">
        <v>80</v>
      </c>
      <c r="AC846" s="173" t="s">
        <v>80</v>
      </c>
      <c r="AD846" s="177">
        <f>VLOOKUP(CONCATENATE(AB846,AC846),'[1]Sheet1 (2)'!$X$6:$Y$26,2,FALSE)</f>
        <v>0</v>
      </c>
      <c r="AE846" s="173" t="s">
        <v>82</v>
      </c>
      <c r="AF846" s="173" t="s">
        <v>81</v>
      </c>
      <c r="AG846" s="177">
        <f>VLOOKUP(CONCATENATE(AE846,AF846),'[1]Sheet1 (2)'!$Z$6:$AA$26,2,FALSE)</f>
        <v>66</v>
      </c>
      <c r="AH846" s="172"/>
      <c r="AI846" s="178"/>
      <c r="AJ846" s="140"/>
      <c r="AK846" s="176" t="s">
        <v>282</v>
      </c>
      <c r="AL846" s="176" t="s">
        <v>76</v>
      </c>
      <c r="AM846" s="170">
        <f t="shared" si="26"/>
        <v>986</v>
      </c>
      <c r="AN846" s="147"/>
      <c r="AO846" s="155"/>
      <c r="AP846" s="156"/>
      <c r="AQ846" s="157">
        <v>3.419781967</v>
      </c>
      <c r="AR846" s="158"/>
      <c r="AS846" s="145">
        <f>LOOKUP(rufmkm,'[1]Sheet1 (2)'!$V$62:$V$71,'[1]Sheet1 (2)'!$W$62:$W$71)</f>
        <v>40</v>
      </c>
      <c r="AT846" s="140"/>
      <c r="AU846" s="157">
        <f>IF(IF(D846='[1]Sheet1 (2)'!$C$69,'[1]Sheet1 (2)'!$D$69*('[1]Sheet1 (2)'!$D$72-rut_index)/'[1]Sheet1 (2)'!$D$72,IF([1]shee2!D847='[1]Sheet1 (2)'!$C$70,'[1]Sheet1 (2)'!$D$70*('[1]Sheet1 (2)'!$D$72-rut_index)/'[1]Sheet1 (2)'!$D$72,IF([1]shee2!D847='[1]Sheet1 (2)'!$C$71,'[1]Sheet1 (2)'!$D$71*('[1]Sheet1 (2)'!$D$72-rut_index)/'[1]Sheet1 (2)'!$D$72)))&lt;0,0,IF(D846='[1]Sheet1 (2)'!$C$69,'[1]Sheet1 (2)'!$D$69*('[1]Sheet1 (2)'!$D$72-rut_index)/'[1]Sheet1 (2)'!$D$72,IF([1]shee2!D847='[1]Sheet1 (2)'!$C$70,'[1]Sheet1 (2)'!$D$70*('[1]Sheet1 (2)'!$D$72-rut_index)/'[1]Sheet1 (2)'!$D$72,IF([1]shee2!D847='[1]Sheet1 (2)'!$C$71,'[1]Sheet1 (2)'!$D$71*('[1]Sheet1 (2)'!$D$72-rut_index)/'[1]Sheet1 (2)'!$D$72))))</f>
        <v>5</v>
      </c>
      <c r="AV846" s="157">
        <f>IF(IF(D846='[1]Sheet1 (2)'!$C$69,'[1]Sheet1 (2)'!$D$69*('[1]Sheet1 (2)'!$D$72-crack_s_index)/'[1]Sheet1 (2)'!$D$72,IF([1]shee2!D847='[1]Sheet1 (2)'!$C$70,'[1]Sheet1 (2)'!$D$70*('[1]Sheet1 (2)'!$D$72-crack_s_index)/'[1]Sheet1 (2)'!$D$72,IF([1]shee2!D847='[1]Sheet1 (2)'!$C$71,'[1]Sheet1 (2)'!$D$71*('[1]Sheet1 (2)'!$D$72-crack_s_index)/'[1]Sheet1 (2)'!$D$72)))&lt;0,0,IF(D846='[1]Sheet1 (2)'!$C$69,'[1]Sheet1 (2)'!$D$69*('[1]Sheet1 (2)'!$D$72-crack_s_index)/'[1]Sheet1 (2)'!$D$72,IF([1]shee2!D847='[1]Sheet1 (2)'!$C$70,'[1]Sheet1 (2)'!$D$70*('[1]Sheet1 (2)'!$D$72-crack_s_index)/'[1]Sheet1 (2)'!$D$72,IF([1]shee2!D847='[1]Sheet1 (2)'!$C$71,'[1]Sheet1 (2)'!$D$71*('[1]Sheet1 (2)'!$D$72-crack_s_index)/'[1]Sheet1 (2)'!$D$72))))</f>
        <v>5</v>
      </c>
      <c r="AW846" s="157">
        <f>IF(IF(D846='[1]Sheet1 (2)'!$C$69,'[1]Sheet1 (2)'!$D$69*('[1]Sheet1 (2)'!$D$72-crack_t_index)/'[1]Sheet1 (2)'!$D$72,IF([1]shee2!D847='[1]Sheet1 (2)'!$C$70,'[1]Sheet1 (2)'!$D$70*('[1]Sheet1 (2)'!$D$72-crack_t_index)/'[1]Sheet1 (2)'!$D$72,IF([1]shee2!D847='[1]Sheet1 (2)'!$C$71,'[1]Sheet1 (2)'!$D$71*('[1]Sheet1 (2)'!$D$72-crack_t_index)/'[1]Sheet1 (2)'!$D$72)))&lt;0,0,IF(D846='[1]Sheet1 (2)'!$C$69,'[1]Sheet1 (2)'!$D$69*('[1]Sheet1 (2)'!$D$72-crack_t_index)/'[1]Sheet1 (2)'!$D$72,IF([1]shee2!D847='[1]Sheet1 (2)'!$C$70,'[1]Sheet1 (2)'!$D$70*('[1]Sheet1 (2)'!$D$72-crack_t_index)/'[1]Sheet1 (2)'!$D$72,IF([1]shee2!D847='[1]Sheet1 (2)'!$C$71,'[1]Sheet1 (2)'!$D$71*('[1]Sheet1 (2)'!$D$72-crack_t_index)/'[1]Sheet1 (2)'!$D$72))))</f>
        <v>5</v>
      </c>
      <c r="AX846" s="157">
        <f>IF(IF(D846='[1]Sheet1 (2)'!$C$69,'[1]Sheet1 (2)'!$D$69*('[1]Sheet1 (2)'!$D$72-rave_index)/'[1]Sheet1 (2)'!$D$72,IF([1]shee2!D847='[1]Sheet1 (2)'!$C$70,'[1]Sheet1 (2)'!$D$70*('[1]Sheet1 (2)'!$D$72-rave_index)/'[1]Sheet1 (2)'!$D$72,IF([1]shee2!D847='[1]Sheet1 (2)'!$C$71,'[1]Sheet1 (2)'!$D$71*('[1]Sheet1 (2)'!$D$72-rave_index)/'[1]Sheet1 (2)'!$D$72)))&lt;0,0,IF(D846='[1]Sheet1 (2)'!$C$69,'[1]Sheet1 (2)'!$D$69*('[1]Sheet1 (2)'!$D$72-rave_index)/'[1]Sheet1 (2)'!$D$72,IF([1]shee2!D847='[1]Sheet1 (2)'!$C$70,'[1]Sheet1 (2)'!$D$70*('[1]Sheet1 (2)'!$D$72-rave_index)/'[1]Sheet1 (2)'!$D$72,IF([1]shee2!D847='[1]Sheet1 (2)'!$C$71,'[1]Sheet1 (2)'!$D$71*('[1]Sheet1 (2)'!$D$72-rave_index)/'[1]Sheet1 (2)'!$D$72))))</f>
        <v>5</v>
      </c>
      <c r="AY846" s="157">
        <f>IF(IF(D846='[1]Sheet1 (2)'!$C$69,'[1]Sheet1 (2)'!$D$69*('[1]Sheet1 (2)'!$D$72-rough_index)/'[1]Sheet1 (2)'!$D$72,IF([1]shee2!D847='[1]Sheet1 (2)'!$C$70,'[1]Sheet1 (2)'!$D$70*('[1]Sheet1 (2)'!$D$72-rough_index)/'[1]Sheet1 (2)'!$D$72,IF([1]shee2!D847='[1]Sheet1 (2)'!$C$71,'[1]Sheet1 (2)'!$D$71*('[1]Sheet1 (2)'!$D$72-rough_index)/'[1]Sheet1 (2)'!$D$72)))&lt;0,0,IF(D846='[1]Sheet1 (2)'!$C$69,'[1]Sheet1 (2)'!$D$69*('[1]Sheet1 (2)'!$D$72-rough_index)/'[1]Sheet1 (2)'!$D$72,IF([1]shee2!D847='[1]Sheet1 (2)'!$C$70,'[1]Sheet1 (2)'!$D$70*('[1]Sheet1 (2)'!$D$72-rough_index)/'[1]Sheet1 (2)'!$D$72,IF([1]shee2!D847='[1]Sheet1 (2)'!$C$71,'[1]Sheet1 (2)'!$D$71*('[1]Sheet1 (2)'!$D$72-rough_index)/'[1]Sheet1 (2)'!$D$72))))</f>
        <v>1.6666666666666667</v>
      </c>
      <c r="AZ846" s="179">
        <f>+(AU846*'[1]Sheet1 (2)'!$C$77)+(AV846*'[1]Sheet1 (2)'!$C$78)+(AW846*'[1]Sheet1 (2)'!$C$79)+(AX846*'[1]Sheet1 (2)'!$C$80)+(AY846*'[1]Sheet1 (2)'!$C$81)</f>
        <v>4</v>
      </c>
      <c r="BA846" s="213" t="str">
        <f t="shared" si="27"/>
        <v>Good</v>
      </c>
      <c r="BE846">
        <f>IF(D846='[1]Sheet1 (2)'!$C$61,'[1]Sheet1 (2)'!$D$61*(counts^2)+'[1]Sheet1 (2)'!$G$61*counts+'[1]Sheet1 (2)'!$J$61,IF(D846='[1]Sheet1 (2)'!$C$62,'[1]Sheet1 (2)'!$D$62*counts+'[1]Sheet1 (2)'!$G$62,IF(D846='[1]Sheet1 (2)'!$C$63,'[1]Sheet1 (2)'!$D$63*counts+'[1]Sheet1 (2)'!$G$63,IF(D846='[1]Sheet1 (2)'!$C$64,'[1]Sheet1 (2)'!$D$64*counts+'[1]Sheet1 (2)'!$G$64))))</f>
        <v>2.0984129299999998</v>
      </c>
    </row>
    <row r="847" spans="1:57" ht="12.75" customHeight="1">
      <c r="A847" s="176" t="s">
        <v>282</v>
      </c>
      <c r="B847" s="145" t="s">
        <v>76</v>
      </c>
      <c r="C847" s="170">
        <v>987</v>
      </c>
      <c r="D847" s="174" t="s">
        <v>77</v>
      </c>
      <c r="E847" s="171">
        <v>8</v>
      </c>
      <c r="F847" s="171">
        <v>2</v>
      </c>
      <c r="G847" s="171" t="s">
        <v>77</v>
      </c>
      <c r="H847" s="171">
        <v>1</v>
      </c>
      <c r="I847" s="171" t="s">
        <v>77</v>
      </c>
      <c r="J847" s="173" t="s">
        <v>80</v>
      </c>
      <c r="K847" s="173" t="s">
        <v>80</v>
      </c>
      <c r="L847" s="169">
        <f>VLOOKUP(CONCATENATE(J847,K847),'Sheet1 (2)'!$J$6:$K$26,2,FALSE)</f>
        <v>0</v>
      </c>
      <c r="M847" s="173" t="s">
        <v>83</v>
      </c>
      <c r="N847" s="173" t="s">
        <v>79</v>
      </c>
      <c r="O847" s="177">
        <f>VLOOKUP(CONCATENATE(M847,N847),'[1]Sheet1 (2)'!$L$6:$M$26,2,FALSE)</f>
        <v>56.25</v>
      </c>
      <c r="P847" s="173" t="s">
        <v>83</v>
      </c>
      <c r="Q847" s="173" t="s">
        <v>79</v>
      </c>
      <c r="R847" s="177">
        <f>VLOOKUP(CONCATENATE(P847,Q847),'[1]Sheet1 (2)'!$N$6:$O$26,2,FALSE)</f>
        <v>56.25</v>
      </c>
      <c r="S847" s="173" t="s">
        <v>78</v>
      </c>
      <c r="T847" s="173" t="s">
        <v>83</v>
      </c>
      <c r="U847" s="177">
        <f>VLOOKUP(CONCATENATE(S847,T847),'[1]Sheet1 (2)'!$P$6:$Q$26,2,FALSE)</f>
        <v>12.5</v>
      </c>
      <c r="V847" s="173" t="s">
        <v>82</v>
      </c>
      <c r="W847" s="173" t="s">
        <v>81</v>
      </c>
      <c r="X847" s="177">
        <f>VLOOKUP(CONCATENATE(V847,W847),'[1]Sheet1 (2)'!$R$6:$S$26,2,FALSE)</f>
        <v>50</v>
      </c>
      <c r="Y847" s="173" t="s">
        <v>79</v>
      </c>
      <c r="Z847" s="173" t="s">
        <v>82</v>
      </c>
      <c r="AA847" s="177">
        <f>VLOOKUP(CONCATENATE(Y847,Z847),'[1]Sheet1 (2)'!$T$6:$U$26,2,FALSE)</f>
        <v>25</v>
      </c>
      <c r="AB847" s="173" t="s">
        <v>80</v>
      </c>
      <c r="AC847" s="173" t="s">
        <v>80</v>
      </c>
      <c r="AD847" s="177">
        <f>VLOOKUP(CONCATENATE(AB847,AC847),'[1]Sheet1 (2)'!$X$6:$Y$26,2,FALSE)</f>
        <v>0</v>
      </c>
      <c r="AE847" s="173" t="s">
        <v>82</v>
      </c>
      <c r="AF847" s="173" t="s">
        <v>81</v>
      </c>
      <c r="AG847" s="177">
        <f>VLOOKUP(CONCATENATE(AE847,AF847),'[1]Sheet1 (2)'!$Z$6:$AA$26,2,FALSE)</f>
        <v>66</v>
      </c>
      <c r="AH847" s="172"/>
      <c r="AI847" s="178"/>
      <c r="AJ847" s="140"/>
      <c r="AK847" s="176" t="s">
        <v>282</v>
      </c>
      <c r="AL847" s="176" t="s">
        <v>76</v>
      </c>
      <c r="AM847" s="170">
        <f t="shared" si="26"/>
        <v>987</v>
      </c>
      <c r="AN847" s="147"/>
      <c r="AO847" s="155"/>
      <c r="AP847" s="156"/>
      <c r="AQ847" s="157">
        <v>3.2201170552000002</v>
      </c>
      <c r="AR847" s="158"/>
      <c r="AS847" s="145">
        <f>LOOKUP(rufmkm,'[1]Sheet1 (2)'!$V$62:$V$71,'[1]Sheet1 (2)'!$W$62:$W$71)</f>
        <v>40</v>
      </c>
      <c r="AT847" s="140"/>
      <c r="AU847" s="157">
        <f>IF(IF(D847='[1]Sheet1 (2)'!$C$69,'[1]Sheet1 (2)'!$D$69*('[1]Sheet1 (2)'!$D$72-rut_index)/'[1]Sheet1 (2)'!$D$72,IF([1]shee2!D848='[1]Sheet1 (2)'!$C$70,'[1]Sheet1 (2)'!$D$70*('[1]Sheet1 (2)'!$D$72-rut_index)/'[1]Sheet1 (2)'!$D$72,IF([1]shee2!D848='[1]Sheet1 (2)'!$C$71,'[1]Sheet1 (2)'!$D$71*('[1]Sheet1 (2)'!$D$72-rut_index)/'[1]Sheet1 (2)'!$D$72)))&lt;0,0,IF(D847='[1]Sheet1 (2)'!$C$69,'[1]Sheet1 (2)'!$D$69*('[1]Sheet1 (2)'!$D$72-rut_index)/'[1]Sheet1 (2)'!$D$72,IF([1]shee2!D848='[1]Sheet1 (2)'!$C$70,'[1]Sheet1 (2)'!$D$70*('[1]Sheet1 (2)'!$D$72-rut_index)/'[1]Sheet1 (2)'!$D$72,IF([1]shee2!D848='[1]Sheet1 (2)'!$C$71,'[1]Sheet1 (2)'!$D$71*('[1]Sheet1 (2)'!$D$72-rut_index)/'[1]Sheet1 (2)'!$D$72))))</f>
        <v>5</v>
      </c>
      <c r="AV847" s="157">
        <f>IF(IF(D847='[1]Sheet1 (2)'!$C$69,'[1]Sheet1 (2)'!$D$69*('[1]Sheet1 (2)'!$D$72-crack_s_index)/'[1]Sheet1 (2)'!$D$72,IF([1]shee2!D848='[1]Sheet1 (2)'!$C$70,'[1]Sheet1 (2)'!$D$70*('[1]Sheet1 (2)'!$D$72-crack_s_index)/'[1]Sheet1 (2)'!$D$72,IF([1]shee2!D848='[1]Sheet1 (2)'!$C$71,'[1]Sheet1 (2)'!$D$71*('[1]Sheet1 (2)'!$D$72-crack_s_index)/'[1]Sheet1 (2)'!$D$72)))&lt;0,0,IF(D847='[1]Sheet1 (2)'!$C$69,'[1]Sheet1 (2)'!$D$69*('[1]Sheet1 (2)'!$D$72-crack_s_index)/'[1]Sheet1 (2)'!$D$72,IF([1]shee2!D848='[1]Sheet1 (2)'!$C$70,'[1]Sheet1 (2)'!$D$70*('[1]Sheet1 (2)'!$D$72-crack_s_index)/'[1]Sheet1 (2)'!$D$72,IF([1]shee2!D848='[1]Sheet1 (2)'!$C$71,'[1]Sheet1 (2)'!$D$71*('[1]Sheet1 (2)'!$D$72-crack_s_index)/'[1]Sheet1 (2)'!$D$72))))</f>
        <v>0.3125</v>
      </c>
      <c r="AW847" s="157">
        <f>IF(IF(D847='[1]Sheet1 (2)'!$C$69,'[1]Sheet1 (2)'!$D$69*('[1]Sheet1 (2)'!$D$72-crack_t_index)/'[1]Sheet1 (2)'!$D$72,IF([1]shee2!D848='[1]Sheet1 (2)'!$C$70,'[1]Sheet1 (2)'!$D$70*('[1]Sheet1 (2)'!$D$72-crack_t_index)/'[1]Sheet1 (2)'!$D$72,IF([1]shee2!D848='[1]Sheet1 (2)'!$C$71,'[1]Sheet1 (2)'!$D$71*('[1]Sheet1 (2)'!$D$72-crack_t_index)/'[1]Sheet1 (2)'!$D$72)))&lt;0,0,IF(D847='[1]Sheet1 (2)'!$C$69,'[1]Sheet1 (2)'!$D$69*('[1]Sheet1 (2)'!$D$72-crack_t_index)/'[1]Sheet1 (2)'!$D$72,IF([1]shee2!D848='[1]Sheet1 (2)'!$C$70,'[1]Sheet1 (2)'!$D$70*('[1]Sheet1 (2)'!$D$72-crack_t_index)/'[1]Sheet1 (2)'!$D$72,IF([1]shee2!D848='[1]Sheet1 (2)'!$C$71,'[1]Sheet1 (2)'!$D$71*('[1]Sheet1 (2)'!$D$72-crack_t_index)/'[1]Sheet1 (2)'!$D$72))))</f>
        <v>0.3125</v>
      </c>
      <c r="AX847" s="157">
        <f>IF(IF(D847='[1]Sheet1 (2)'!$C$69,'[1]Sheet1 (2)'!$D$69*('[1]Sheet1 (2)'!$D$72-rave_index)/'[1]Sheet1 (2)'!$D$72,IF([1]shee2!D848='[1]Sheet1 (2)'!$C$70,'[1]Sheet1 (2)'!$D$70*('[1]Sheet1 (2)'!$D$72-rave_index)/'[1]Sheet1 (2)'!$D$72,IF([1]shee2!D848='[1]Sheet1 (2)'!$C$71,'[1]Sheet1 (2)'!$D$71*('[1]Sheet1 (2)'!$D$72-rave_index)/'[1]Sheet1 (2)'!$D$72)))&lt;0,0,IF(D847='[1]Sheet1 (2)'!$C$69,'[1]Sheet1 (2)'!$D$69*('[1]Sheet1 (2)'!$D$72-rave_index)/'[1]Sheet1 (2)'!$D$72,IF([1]shee2!D848='[1]Sheet1 (2)'!$C$70,'[1]Sheet1 (2)'!$D$70*('[1]Sheet1 (2)'!$D$72-rave_index)/'[1]Sheet1 (2)'!$D$72,IF([1]shee2!D848='[1]Sheet1 (2)'!$C$71,'[1]Sheet1 (2)'!$D$71*('[1]Sheet1 (2)'!$D$72-rave_index)/'[1]Sheet1 (2)'!$D$72))))</f>
        <v>2.9166666666666665</v>
      </c>
      <c r="AY847" s="157">
        <f>IF(IF(D847='[1]Sheet1 (2)'!$C$69,'[1]Sheet1 (2)'!$D$69*('[1]Sheet1 (2)'!$D$72-rough_index)/'[1]Sheet1 (2)'!$D$72,IF([1]shee2!D848='[1]Sheet1 (2)'!$C$70,'[1]Sheet1 (2)'!$D$70*('[1]Sheet1 (2)'!$D$72-rough_index)/'[1]Sheet1 (2)'!$D$72,IF([1]shee2!D848='[1]Sheet1 (2)'!$C$71,'[1]Sheet1 (2)'!$D$71*('[1]Sheet1 (2)'!$D$72-rough_index)/'[1]Sheet1 (2)'!$D$72)))&lt;0,0,IF(D847='[1]Sheet1 (2)'!$C$69,'[1]Sheet1 (2)'!$D$69*('[1]Sheet1 (2)'!$D$72-rough_index)/'[1]Sheet1 (2)'!$D$72,IF([1]shee2!D848='[1]Sheet1 (2)'!$C$70,'[1]Sheet1 (2)'!$D$70*('[1]Sheet1 (2)'!$D$72-rough_index)/'[1]Sheet1 (2)'!$D$72,IF([1]shee2!D848='[1]Sheet1 (2)'!$C$71,'[1]Sheet1 (2)'!$D$71*('[1]Sheet1 (2)'!$D$72-rough_index)/'[1]Sheet1 (2)'!$D$72))))</f>
        <v>1.6666666666666667</v>
      </c>
      <c r="AZ847" s="179">
        <f>+(AU847*'[1]Sheet1 (2)'!$C$77)+(AV847*'[1]Sheet1 (2)'!$C$78)+(AW847*'[1]Sheet1 (2)'!$C$79)+(AX847*'[1]Sheet1 (2)'!$C$80)+(AY847*'[1]Sheet1 (2)'!$C$81)</f>
        <v>1.9166666666666667</v>
      </c>
      <c r="BA847" s="213" t="str">
        <f t="shared" si="27"/>
        <v>Poor</v>
      </c>
      <c r="BE847">
        <f>IF(D847='[1]Sheet1 (2)'!$C$61,'[1]Sheet1 (2)'!$D$61*(counts^2)+'[1]Sheet1 (2)'!$G$61*counts+'[1]Sheet1 (2)'!$J$61,IF(D847='[1]Sheet1 (2)'!$C$62,'[1]Sheet1 (2)'!$D$62*counts+'[1]Sheet1 (2)'!$G$62,IF(D847='[1]Sheet1 (2)'!$C$63,'[1]Sheet1 (2)'!$D$63*counts+'[1]Sheet1 (2)'!$G$63,IF(D847='[1]Sheet1 (2)'!$C$64,'[1]Sheet1 (2)'!$D$64*counts+'[1]Sheet1 (2)'!$G$64))))</f>
        <v>2.0984129299999998</v>
      </c>
    </row>
    <row r="848" spans="1:57" ht="12.75" customHeight="1">
      <c r="A848" s="176" t="s">
        <v>282</v>
      </c>
      <c r="B848" s="145" t="s">
        <v>76</v>
      </c>
      <c r="C848" s="170">
        <v>988</v>
      </c>
      <c r="D848" s="174" t="s">
        <v>77</v>
      </c>
      <c r="E848" s="171">
        <v>8</v>
      </c>
      <c r="F848" s="171">
        <v>2</v>
      </c>
      <c r="G848" s="171" t="s">
        <v>77</v>
      </c>
      <c r="H848" s="171">
        <v>1</v>
      </c>
      <c r="I848" s="171" t="s">
        <v>77</v>
      </c>
      <c r="J848" s="173" t="s">
        <v>80</v>
      </c>
      <c r="K848" s="173" t="s">
        <v>80</v>
      </c>
      <c r="L848" s="169">
        <f>VLOOKUP(CONCATENATE(J848,K848),'Sheet1 (2)'!$J$6:$K$26,2,FALSE)</f>
        <v>0</v>
      </c>
      <c r="M848" s="173" t="s">
        <v>83</v>
      </c>
      <c r="N848" s="173" t="s">
        <v>81</v>
      </c>
      <c r="O848" s="177">
        <f>VLOOKUP(CONCATENATE(M848,N848),'[1]Sheet1 (2)'!$L$6:$M$26,2,FALSE)</f>
        <v>75</v>
      </c>
      <c r="P848" s="173" t="s">
        <v>83</v>
      </c>
      <c r="Q848" s="173" t="s">
        <v>79</v>
      </c>
      <c r="R848" s="177">
        <f>VLOOKUP(CONCATENATE(P848,Q848),'[1]Sheet1 (2)'!$N$6:$O$26,2,FALSE)</f>
        <v>56.25</v>
      </c>
      <c r="S848" s="173" t="s">
        <v>80</v>
      </c>
      <c r="T848" s="173" t="s">
        <v>80</v>
      </c>
      <c r="U848" s="177">
        <f>VLOOKUP(CONCATENATE(S848,T848),'[1]Sheet1 (2)'!$P$6:$Q$26,2,FALSE)</f>
        <v>0</v>
      </c>
      <c r="V848" s="173" t="s">
        <v>83</v>
      </c>
      <c r="W848" s="173" t="s">
        <v>81</v>
      </c>
      <c r="X848" s="177">
        <f>VLOOKUP(CONCATENATE(V848,W848),'[1]Sheet1 (2)'!$R$6:$S$26,2,FALSE)</f>
        <v>75</v>
      </c>
      <c r="Y848" s="173" t="s">
        <v>83</v>
      </c>
      <c r="Z848" s="173" t="s">
        <v>83</v>
      </c>
      <c r="AA848" s="177">
        <f>VLOOKUP(CONCATENATE(Y848,Z848),'[1]Sheet1 (2)'!$T$6:$U$26,2,FALSE)</f>
        <v>37.5</v>
      </c>
      <c r="AB848" s="173" t="s">
        <v>80</v>
      </c>
      <c r="AC848" s="173" t="s">
        <v>80</v>
      </c>
      <c r="AD848" s="177">
        <f>VLOOKUP(CONCATENATE(AB848,AC848),'[1]Sheet1 (2)'!$X$6:$Y$26,2,FALSE)</f>
        <v>0</v>
      </c>
      <c r="AE848" s="173" t="s">
        <v>82</v>
      </c>
      <c r="AF848" s="173" t="s">
        <v>81</v>
      </c>
      <c r="AG848" s="177">
        <f>VLOOKUP(CONCATENATE(AE848,AF848),'[1]Sheet1 (2)'!$Z$6:$AA$26,2,FALSE)</f>
        <v>66</v>
      </c>
      <c r="AH848" s="172"/>
      <c r="AI848" s="178"/>
      <c r="AJ848" s="140"/>
      <c r="AK848" s="176" t="s">
        <v>282</v>
      </c>
      <c r="AL848" s="176" t="s">
        <v>76</v>
      </c>
      <c r="AM848" s="170">
        <f t="shared" si="26"/>
        <v>988</v>
      </c>
      <c r="AN848" s="147"/>
      <c r="AO848" s="155"/>
      <c r="AP848" s="156"/>
      <c r="AQ848" s="157">
        <v>3.3192535401999996</v>
      </c>
      <c r="AR848" s="158"/>
      <c r="AS848" s="145">
        <f>LOOKUP(rufmkm,'[1]Sheet1 (2)'!$V$62:$V$71,'[1]Sheet1 (2)'!$W$62:$W$71)</f>
        <v>40</v>
      </c>
      <c r="AT848" s="140"/>
      <c r="AU848" s="157">
        <f>IF(IF(D848='[1]Sheet1 (2)'!$C$69,'[1]Sheet1 (2)'!$D$69*('[1]Sheet1 (2)'!$D$72-rut_index)/'[1]Sheet1 (2)'!$D$72,IF([1]shee2!D849='[1]Sheet1 (2)'!$C$70,'[1]Sheet1 (2)'!$D$70*('[1]Sheet1 (2)'!$D$72-rut_index)/'[1]Sheet1 (2)'!$D$72,IF([1]shee2!D849='[1]Sheet1 (2)'!$C$71,'[1]Sheet1 (2)'!$D$71*('[1]Sheet1 (2)'!$D$72-rut_index)/'[1]Sheet1 (2)'!$D$72)))&lt;0,0,IF(D848='[1]Sheet1 (2)'!$C$69,'[1]Sheet1 (2)'!$D$69*('[1]Sheet1 (2)'!$D$72-rut_index)/'[1]Sheet1 (2)'!$D$72,IF([1]shee2!D849='[1]Sheet1 (2)'!$C$70,'[1]Sheet1 (2)'!$D$70*('[1]Sheet1 (2)'!$D$72-rut_index)/'[1]Sheet1 (2)'!$D$72,IF([1]shee2!D849='[1]Sheet1 (2)'!$C$71,'[1]Sheet1 (2)'!$D$71*('[1]Sheet1 (2)'!$D$72-rut_index)/'[1]Sheet1 (2)'!$D$72))))</f>
        <v>5</v>
      </c>
      <c r="AV848" s="157">
        <f>IF(IF(D848='[1]Sheet1 (2)'!$C$69,'[1]Sheet1 (2)'!$D$69*('[1]Sheet1 (2)'!$D$72-crack_s_index)/'[1]Sheet1 (2)'!$D$72,IF([1]shee2!D849='[1]Sheet1 (2)'!$C$70,'[1]Sheet1 (2)'!$D$70*('[1]Sheet1 (2)'!$D$72-crack_s_index)/'[1]Sheet1 (2)'!$D$72,IF([1]shee2!D849='[1]Sheet1 (2)'!$C$71,'[1]Sheet1 (2)'!$D$71*('[1]Sheet1 (2)'!$D$72-crack_s_index)/'[1]Sheet1 (2)'!$D$72)))&lt;0,0,IF(D848='[1]Sheet1 (2)'!$C$69,'[1]Sheet1 (2)'!$D$69*('[1]Sheet1 (2)'!$D$72-crack_s_index)/'[1]Sheet1 (2)'!$D$72,IF([1]shee2!D849='[1]Sheet1 (2)'!$C$70,'[1]Sheet1 (2)'!$D$70*('[1]Sheet1 (2)'!$D$72-crack_s_index)/'[1]Sheet1 (2)'!$D$72,IF([1]shee2!D849='[1]Sheet1 (2)'!$C$71,'[1]Sheet1 (2)'!$D$71*('[1]Sheet1 (2)'!$D$72-crack_s_index)/'[1]Sheet1 (2)'!$D$72))))</f>
        <v>0</v>
      </c>
      <c r="AW848" s="157">
        <f>IF(IF(D848='[1]Sheet1 (2)'!$C$69,'[1]Sheet1 (2)'!$D$69*('[1]Sheet1 (2)'!$D$72-crack_t_index)/'[1]Sheet1 (2)'!$D$72,IF([1]shee2!D849='[1]Sheet1 (2)'!$C$70,'[1]Sheet1 (2)'!$D$70*('[1]Sheet1 (2)'!$D$72-crack_t_index)/'[1]Sheet1 (2)'!$D$72,IF([1]shee2!D849='[1]Sheet1 (2)'!$C$71,'[1]Sheet1 (2)'!$D$71*('[1]Sheet1 (2)'!$D$72-crack_t_index)/'[1]Sheet1 (2)'!$D$72)))&lt;0,0,IF(D848='[1]Sheet1 (2)'!$C$69,'[1]Sheet1 (2)'!$D$69*('[1]Sheet1 (2)'!$D$72-crack_t_index)/'[1]Sheet1 (2)'!$D$72,IF([1]shee2!D849='[1]Sheet1 (2)'!$C$70,'[1]Sheet1 (2)'!$D$70*('[1]Sheet1 (2)'!$D$72-crack_t_index)/'[1]Sheet1 (2)'!$D$72,IF([1]shee2!D849='[1]Sheet1 (2)'!$C$71,'[1]Sheet1 (2)'!$D$71*('[1]Sheet1 (2)'!$D$72-crack_t_index)/'[1]Sheet1 (2)'!$D$72))))</f>
        <v>0.3125</v>
      </c>
      <c r="AX848" s="157">
        <f>IF(IF(D848='[1]Sheet1 (2)'!$C$69,'[1]Sheet1 (2)'!$D$69*('[1]Sheet1 (2)'!$D$72-rave_index)/'[1]Sheet1 (2)'!$D$72,IF([1]shee2!D849='[1]Sheet1 (2)'!$C$70,'[1]Sheet1 (2)'!$D$70*('[1]Sheet1 (2)'!$D$72-rave_index)/'[1]Sheet1 (2)'!$D$72,IF([1]shee2!D849='[1]Sheet1 (2)'!$C$71,'[1]Sheet1 (2)'!$D$71*('[1]Sheet1 (2)'!$D$72-rave_index)/'[1]Sheet1 (2)'!$D$72)))&lt;0,0,IF(D848='[1]Sheet1 (2)'!$C$69,'[1]Sheet1 (2)'!$D$69*('[1]Sheet1 (2)'!$D$72-rave_index)/'[1]Sheet1 (2)'!$D$72,IF([1]shee2!D849='[1]Sheet1 (2)'!$C$70,'[1]Sheet1 (2)'!$D$70*('[1]Sheet1 (2)'!$D$72-rave_index)/'[1]Sheet1 (2)'!$D$72,IF([1]shee2!D849='[1]Sheet1 (2)'!$C$71,'[1]Sheet1 (2)'!$D$71*('[1]Sheet1 (2)'!$D$72-rave_index)/'[1]Sheet1 (2)'!$D$72))))</f>
        <v>1.875</v>
      </c>
      <c r="AY848" s="157">
        <f>IF(IF(D848='[1]Sheet1 (2)'!$C$69,'[1]Sheet1 (2)'!$D$69*('[1]Sheet1 (2)'!$D$72-rough_index)/'[1]Sheet1 (2)'!$D$72,IF([1]shee2!D849='[1]Sheet1 (2)'!$C$70,'[1]Sheet1 (2)'!$D$70*('[1]Sheet1 (2)'!$D$72-rough_index)/'[1]Sheet1 (2)'!$D$72,IF([1]shee2!D849='[1]Sheet1 (2)'!$C$71,'[1]Sheet1 (2)'!$D$71*('[1]Sheet1 (2)'!$D$72-rough_index)/'[1]Sheet1 (2)'!$D$72)))&lt;0,0,IF(D848='[1]Sheet1 (2)'!$C$69,'[1]Sheet1 (2)'!$D$69*('[1]Sheet1 (2)'!$D$72-rough_index)/'[1]Sheet1 (2)'!$D$72,IF([1]shee2!D849='[1]Sheet1 (2)'!$C$70,'[1]Sheet1 (2)'!$D$70*('[1]Sheet1 (2)'!$D$72-rough_index)/'[1]Sheet1 (2)'!$D$72,IF([1]shee2!D849='[1]Sheet1 (2)'!$C$71,'[1]Sheet1 (2)'!$D$71*('[1]Sheet1 (2)'!$D$72-rough_index)/'[1]Sheet1 (2)'!$D$72))))</f>
        <v>1.6666666666666667</v>
      </c>
      <c r="AZ848" s="179">
        <f>+(AU848*'[1]Sheet1 (2)'!$C$77)+(AV848*'[1]Sheet1 (2)'!$C$78)+(AW848*'[1]Sheet1 (2)'!$C$79)+(AX848*'[1]Sheet1 (2)'!$C$80)+(AY848*'[1]Sheet1 (2)'!$C$81)</f>
        <v>1.7</v>
      </c>
      <c r="BA848" s="213" t="str">
        <f t="shared" si="27"/>
        <v>Poor</v>
      </c>
      <c r="BE848">
        <f>IF(D848='[1]Sheet1 (2)'!$C$61,'[1]Sheet1 (2)'!$D$61*(counts^2)+'[1]Sheet1 (2)'!$G$61*counts+'[1]Sheet1 (2)'!$J$61,IF(D848='[1]Sheet1 (2)'!$C$62,'[1]Sheet1 (2)'!$D$62*counts+'[1]Sheet1 (2)'!$G$62,IF(D848='[1]Sheet1 (2)'!$C$63,'[1]Sheet1 (2)'!$D$63*counts+'[1]Sheet1 (2)'!$G$63,IF(D848='[1]Sheet1 (2)'!$C$64,'[1]Sheet1 (2)'!$D$64*counts+'[1]Sheet1 (2)'!$G$64))))</f>
        <v>2.0984129299999998</v>
      </c>
    </row>
    <row r="849" spans="1:57" ht="12.75" customHeight="1">
      <c r="A849" s="176" t="s">
        <v>282</v>
      </c>
      <c r="B849" s="145" t="s">
        <v>76</v>
      </c>
      <c r="C849" s="170">
        <v>989</v>
      </c>
      <c r="D849" s="174" t="s">
        <v>77</v>
      </c>
      <c r="E849" s="171">
        <v>8</v>
      </c>
      <c r="F849" s="171">
        <v>2</v>
      </c>
      <c r="G849" s="171" t="s">
        <v>77</v>
      </c>
      <c r="H849" s="171">
        <v>1</v>
      </c>
      <c r="I849" s="171" t="s">
        <v>77</v>
      </c>
      <c r="J849" s="173" t="s">
        <v>80</v>
      </c>
      <c r="K849" s="173" t="s">
        <v>80</v>
      </c>
      <c r="L849" s="169">
        <f>VLOOKUP(CONCATENATE(J849,K849),'Sheet1 (2)'!$J$6:$K$26,2,FALSE)</f>
        <v>0</v>
      </c>
      <c r="M849" s="173" t="s">
        <v>83</v>
      </c>
      <c r="N849" s="173" t="s">
        <v>81</v>
      </c>
      <c r="O849" s="177">
        <f>VLOOKUP(CONCATENATE(M849,N849),'[1]Sheet1 (2)'!$L$6:$M$26,2,FALSE)</f>
        <v>75</v>
      </c>
      <c r="P849" s="173" t="s">
        <v>83</v>
      </c>
      <c r="Q849" s="173" t="s">
        <v>79</v>
      </c>
      <c r="R849" s="177">
        <f>VLOOKUP(CONCATENATE(P849,Q849),'[1]Sheet1 (2)'!$N$6:$O$26,2,FALSE)</f>
        <v>56.25</v>
      </c>
      <c r="S849" s="173" t="s">
        <v>80</v>
      </c>
      <c r="T849" s="173" t="s">
        <v>80</v>
      </c>
      <c r="U849" s="177">
        <f>VLOOKUP(CONCATENATE(S849,T849),'[1]Sheet1 (2)'!$P$6:$Q$26,2,FALSE)</f>
        <v>0</v>
      </c>
      <c r="V849" s="173" t="s">
        <v>83</v>
      </c>
      <c r="W849" s="173" t="s">
        <v>81</v>
      </c>
      <c r="X849" s="177">
        <f>VLOOKUP(CONCATENATE(V849,W849),'[1]Sheet1 (2)'!$R$6:$S$26,2,FALSE)</f>
        <v>75</v>
      </c>
      <c r="Y849" s="173" t="s">
        <v>79</v>
      </c>
      <c r="Z849" s="173" t="s">
        <v>83</v>
      </c>
      <c r="AA849" s="177">
        <f>VLOOKUP(CONCATENATE(Y849,Z849),'[1]Sheet1 (2)'!$T$6:$U$26,2,FALSE)</f>
        <v>50</v>
      </c>
      <c r="AB849" s="173" t="s">
        <v>80</v>
      </c>
      <c r="AC849" s="173" t="s">
        <v>80</v>
      </c>
      <c r="AD849" s="177">
        <f>VLOOKUP(CONCATENATE(AB849,AC849),'[1]Sheet1 (2)'!$X$6:$Y$26,2,FALSE)</f>
        <v>0</v>
      </c>
      <c r="AE849" s="173" t="s">
        <v>82</v>
      </c>
      <c r="AF849" s="173" t="s">
        <v>81</v>
      </c>
      <c r="AG849" s="177">
        <f>VLOOKUP(CONCATENATE(AE849,AF849),'[1]Sheet1 (2)'!$Z$6:$AA$26,2,FALSE)</f>
        <v>66</v>
      </c>
      <c r="AH849" s="172"/>
      <c r="AI849" s="178"/>
      <c r="AJ849" s="140"/>
      <c r="AK849" s="176" t="s">
        <v>282</v>
      </c>
      <c r="AL849" s="176" t="s">
        <v>76</v>
      </c>
      <c r="AM849" s="170">
        <f t="shared" si="26"/>
        <v>989</v>
      </c>
      <c r="AN849" s="147"/>
      <c r="AO849" s="155"/>
      <c r="AP849" s="156"/>
      <c r="AQ849" s="157">
        <v>3.1516854637999998</v>
      </c>
      <c r="AR849" s="158"/>
      <c r="AS849" s="145">
        <f>LOOKUP(rufmkm,'[1]Sheet1 (2)'!$V$62:$V$71,'[1]Sheet1 (2)'!$W$62:$W$71)</f>
        <v>40</v>
      </c>
      <c r="AT849" s="140"/>
      <c r="AU849" s="157">
        <f>IF(IF(D849='[1]Sheet1 (2)'!$C$69,'[1]Sheet1 (2)'!$D$69*('[1]Sheet1 (2)'!$D$72-rut_index)/'[1]Sheet1 (2)'!$D$72,IF([1]shee2!D850='[1]Sheet1 (2)'!$C$70,'[1]Sheet1 (2)'!$D$70*('[1]Sheet1 (2)'!$D$72-rut_index)/'[1]Sheet1 (2)'!$D$72,IF([1]shee2!D850='[1]Sheet1 (2)'!$C$71,'[1]Sheet1 (2)'!$D$71*('[1]Sheet1 (2)'!$D$72-rut_index)/'[1]Sheet1 (2)'!$D$72)))&lt;0,0,IF(D849='[1]Sheet1 (2)'!$C$69,'[1]Sheet1 (2)'!$D$69*('[1]Sheet1 (2)'!$D$72-rut_index)/'[1]Sheet1 (2)'!$D$72,IF([1]shee2!D850='[1]Sheet1 (2)'!$C$70,'[1]Sheet1 (2)'!$D$70*('[1]Sheet1 (2)'!$D$72-rut_index)/'[1]Sheet1 (2)'!$D$72,IF([1]shee2!D850='[1]Sheet1 (2)'!$C$71,'[1]Sheet1 (2)'!$D$71*('[1]Sheet1 (2)'!$D$72-rut_index)/'[1]Sheet1 (2)'!$D$72))))</f>
        <v>5</v>
      </c>
      <c r="AV849" s="157">
        <f>IF(IF(D849='[1]Sheet1 (2)'!$C$69,'[1]Sheet1 (2)'!$D$69*('[1]Sheet1 (2)'!$D$72-crack_s_index)/'[1]Sheet1 (2)'!$D$72,IF([1]shee2!D850='[1]Sheet1 (2)'!$C$70,'[1]Sheet1 (2)'!$D$70*('[1]Sheet1 (2)'!$D$72-crack_s_index)/'[1]Sheet1 (2)'!$D$72,IF([1]shee2!D850='[1]Sheet1 (2)'!$C$71,'[1]Sheet1 (2)'!$D$71*('[1]Sheet1 (2)'!$D$72-crack_s_index)/'[1]Sheet1 (2)'!$D$72)))&lt;0,0,IF(D849='[1]Sheet1 (2)'!$C$69,'[1]Sheet1 (2)'!$D$69*('[1]Sheet1 (2)'!$D$72-crack_s_index)/'[1]Sheet1 (2)'!$D$72,IF([1]shee2!D850='[1]Sheet1 (2)'!$C$70,'[1]Sheet1 (2)'!$D$70*('[1]Sheet1 (2)'!$D$72-crack_s_index)/'[1]Sheet1 (2)'!$D$72,IF([1]shee2!D850='[1]Sheet1 (2)'!$C$71,'[1]Sheet1 (2)'!$D$71*('[1]Sheet1 (2)'!$D$72-crack_s_index)/'[1]Sheet1 (2)'!$D$72))))</f>
        <v>0</v>
      </c>
      <c r="AW849" s="157">
        <f>IF(IF(D849='[1]Sheet1 (2)'!$C$69,'[1]Sheet1 (2)'!$D$69*('[1]Sheet1 (2)'!$D$72-crack_t_index)/'[1]Sheet1 (2)'!$D$72,IF([1]shee2!D850='[1]Sheet1 (2)'!$C$70,'[1]Sheet1 (2)'!$D$70*('[1]Sheet1 (2)'!$D$72-crack_t_index)/'[1]Sheet1 (2)'!$D$72,IF([1]shee2!D850='[1]Sheet1 (2)'!$C$71,'[1]Sheet1 (2)'!$D$71*('[1]Sheet1 (2)'!$D$72-crack_t_index)/'[1]Sheet1 (2)'!$D$72)))&lt;0,0,IF(D849='[1]Sheet1 (2)'!$C$69,'[1]Sheet1 (2)'!$D$69*('[1]Sheet1 (2)'!$D$72-crack_t_index)/'[1]Sheet1 (2)'!$D$72,IF([1]shee2!D850='[1]Sheet1 (2)'!$C$70,'[1]Sheet1 (2)'!$D$70*('[1]Sheet1 (2)'!$D$72-crack_t_index)/'[1]Sheet1 (2)'!$D$72,IF([1]shee2!D850='[1]Sheet1 (2)'!$C$71,'[1]Sheet1 (2)'!$D$71*('[1]Sheet1 (2)'!$D$72-crack_t_index)/'[1]Sheet1 (2)'!$D$72))))</f>
        <v>0.3125</v>
      </c>
      <c r="AX849" s="157">
        <f>IF(IF(D849='[1]Sheet1 (2)'!$C$69,'[1]Sheet1 (2)'!$D$69*('[1]Sheet1 (2)'!$D$72-rave_index)/'[1]Sheet1 (2)'!$D$72,IF([1]shee2!D850='[1]Sheet1 (2)'!$C$70,'[1]Sheet1 (2)'!$D$70*('[1]Sheet1 (2)'!$D$72-rave_index)/'[1]Sheet1 (2)'!$D$72,IF([1]shee2!D850='[1]Sheet1 (2)'!$C$71,'[1]Sheet1 (2)'!$D$71*('[1]Sheet1 (2)'!$D$72-rave_index)/'[1]Sheet1 (2)'!$D$72)))&lt;0,0,IF(D849='[1]Sheet1 (2)'!$C$69,'[1]Sheet1 (2)'!$D$69*('[1]Sheet1 (2)'!$D$72-rave_index)/'[1]Sheet1 (2)'!$D$72,IF([1]shee2!D850='[1]Sheet1 (2)'!$C$70,'[1]Sheet1 (2)'!$D$70*('[1]Sheet1 (2)'!$D$72-rave_index)/'[1]Sheet1 (2)'!$D$72,IF([1]shee2!D850='[1]Sheet1 (2)'!$C$71,'[1]Sheet1 (2)'!$D$71*('[1]Sheet1 (2)'!$D$72-rave_index)/'[1]Sheet1 (2)'!$D$72))))</f>
        <v>0.83333333333333337</v>
      </c>
      <c r="AY849" s="157">
        <f>IF(IF(D849='[1]Sheet1 (2)'!$C$69,'[1]Sheet1 (2)'!$D$69*('[1]Sheet1 (2)'!$D$72-rough_index)/'[1]Sheet1 (2)'!$D$72,IF([1]shee2!D850='[1]Sheet1 (2)'!$C$70,'[1]Sheet1 (2)'!$D$70*('[1]Sheet1 (2)'!$D$72-rough_index)/'[1]Sheet1 (2)'!$D$72,IF([1]shee2!D850='[1]Sheet1 (2)'!$C$71,'[1]Sheet1 (2)'!$D$71*('[1]Sheet1 (2)'!$D$72-rough_index)/'[1]Sheet1 (2)'!$D$72)))&lt;0,0,IF(D849='[1]Sheet1 (2)'!$C$69,'[1]Sheet1 (2)'!$D$69*('[1]Sheet1 (2)'!$D$72-rough_index)/'[1]Sheet1 (2)'!$D$72,IF([1]shee2!D850='[1]Sheet1 (2)'!$C$70,'[1]Sheet1 (2)'!$D$70*('[1]Sheet1 (2)'!$D$72-rough_index)/'[1]Sheet1 (2)'!$D$72,IF([1]shee2!D850='[1]Sheet1 (2)'!$C$71,'[1]Sheet1 (2)'!$D$71*('[1]Sheet1 (2)'!$D$72-rough_index)/'[1]Sheet1 (2)'!$D$72))))</f>
        <v>1.6666666666666667</v>
      </c>
      <c r="AZ849" s="179">
        <f>+(AU849*'[1]Sheet1 (2)'!$C$77)+(AV849*'[1]Sheet1 (2)'!$C$78)+(AW849*'[1]Sheet1 (2)'!$C$79)+(AX849*'[1]Sheet1 (2)'!$C$80)+(AY849*'[1]Sheet1 (2)'!$C$81)</f>
        <v>1.5958333333333332</v>
      </c>
      <c r="BA849" s="213" t="str">
        <f t="shared" si="27"/>
        <v>Poor</v>
      </c>
      <c r="BE849">
        <f>IF(D849='[1]Sheet1 (2)'!$C$61,'[1]Sheet1 (2)'!$D$61*(counts^2)+'[1]Sheet1 (2)'!$G$61*counts+'[1]Sheet1 (2)'!$J$61,IF(D849='[1]Sheet1 (2)'!$C$62,'[1]Sheet1 (2)'!$D$62*counts+'[1]Sheet1 (2)'!$G$62,IF(D849='[1]Sheet1 (2)'!$C$63,'[1]Sheet1 (2)'!$D$63*counts+'[1]Sheet1 (2)'!$G$63,IF(D849='[1]Sheet1 (2)'!$C$64,'[1]Sheet1 (2)'!$D$64*counts+'[1]Sheet1 (2)'!$G$64))))</f>
        <v>2.0984129299999998</v>
      </c>
    </row>
    <row r="850" spans="1:57" ht="12.75" customHeight="1">
      <c r="A850" s="176" t="s">
        <v>282</v>
      </c>
      <c r="B850" s="145" t="s">
        <v>76</v>
      </c>
      <c r="C850" s="170">
        <v>990</v>
      </c>
      <c r="D850" s="174" t="s">
        <v>77</v>
      </c>
      <c r="E850" s="171">
        <v>8</v>
      </c>
      <c r="F850" s="171">
        <v>2</v>
      </c>
      <c r="G850" s="171" t="s">
        <v>77</v>
      </c>
      <c r="H850" s="171">
        <v>1</v>
      </c>
      <c r="I850" s="171" t="s">
        <v>77</v>
      </c>
      <c r="J850" s="173" t="s">
        <v>80</v>
      </c>
      <c r="K850" s="173" t="s">
        <v>80</v>
      </c>
      <c r="L850" s="169">
        <f>VLOOKUP(CONCATENATE(J850,K850),'Sheet1 (2)'!$J$6:$K$26,2,FALSE)</f>
        <v>0</v>
      </c>
      <c r="M850" s="173" t="s">
        <v>80</v>
      </c>
      <c r="N850" s="173" t="s">
        <v>80</v>
      </c>
      <c r="O850" s="177">
        <f>VLOOKUP(CONCATENATE(M850,N850),'[1]Sheet1 (2)'!$L$6:$M$26,2,FALSE)</f>
        <v>0</v>
      </c>
      <c r="P850" s="173" t="s">
        <v>80</v>
      </c>
      <c r="Q850" s="173" t="s">
        <v>80</v>
      </c>
      <c r="R850" s="177">
        <f>VLOOKUP(CONCATENATE(P850,Q850),'[1]Sheet1 (2)'!$N$6:$O$26,2,FALSE)</f>
        <v>0</v>
      </c>
      <c r="S850" s="173" t="s">
        <v>80</v>
      </c>
      <c r="T850" s="173" t="s">
        <v>80</v>
      </c>
      <c r="U850" s="177">
        <f>VLOOKUP(CONCATENATE(S850,T850),'[1]Sheet1 (2)'!$P$6:$Q$26,2,FALSE)</f>
        <v>0</v>
      </c>
      <c r="V850" s="173" t="s">
        <v>80</v>
      </c>
      <c r="W850" s="173" t="s">
        <v>80</v>
      </c>
      <c r="X850" s="177">
        <f>VLOOKUP(CONCATENATE(V850,W850),'[1]Sheet1 (2)'!$R$6:$S$26,2,FALSE)</f>
        <v>0</v>
      </c>
      <c r="Y850" s="173" t="s">
        <v>80</v>
      </c>
      <c r="Z850" s="173" t="s">
        <v>80</v>
      </c>
      <c r="AA850" s="177">
        <f>VLOOKUP(CONCATENATE(Y850,Z850),'[1]Sheet1 (2)'!$T$6:$U$26,2,FALSE)</f>
        <v>0</v>
      </c>
      <c r="AB850" s="173" t="s">
        <v>80</v>
      </c>
      <c r="AC850" s="173" t="s">
        <v>80</v>
      </c>
      <c r="AD850" s="177">
        <f>VLOOKUP(CONCATENATE(AB850,AC850),'[1]Sheet1 (2)'!$X$6:$Y$26,2,FALSE)</f>
        <v>0</v>
      </c>
      <c r="AE850" s="173" t="s">
        <v>82</v>
      </c>
      <c r="AF850" s="173" t="s">
        <v>81</v>
      </c>
      <c r="AG850" s="177">
        <f>VLOOKUP(CONCATENATE(AE850,AF850),'[1]Sheet1 (2)'!$Z$6:$AA$26,2,FALSE)</f>
        <v>66</v>
      </c>
      <c r="AH850" s="172"/>
      <c r="AI850" s="178"/>
      <c r="AJ850" s="140"/>
      <c r="AK850" s="176" t="s">
        <v>282</v>
      </c>
      <c r="AL850" s="176" t="s">
        <v>76</v>
      </c>
      <c r="AM850" s="170">
        <f t="shared" si="26"/>
        <v>990</v>
      </c>
      <c r="AN850" s="147"/>
      <c r="AO850" s="155"/>
      <c r="AP850" s="156"/>
      <c r="AQ850" s="157">
        <v>2.6427642447999999</v>
      </c>
      <c r="AR850" s="158"/>
      <c r="AS850" s="145">
        <f>LOOKUP(rufmkm,'[1]Sheet1 (2)'!$V$62:$V$71,'[1]Sheet1 (2)'!$W$62:$W$71)</f>
        <v>30</v>
      </c>
      <c r="AT850" s="140"/>
      <c r="AU850" s="157">
        <f>IF(IF(D850='[1]Sheet1 (2)'!$C$69,'[1]Sheet1 (2)'!$D$69*('[1]Sheet1 (2)'!$D$72-rut_index)/'[1]Sheet1 (2)'!$D$72,IF([1]shee2!D851='[1]Sheet1 (2)'!$C$70,'[1]Sheet1 (2)'!$D$70*('[1]Sheet1 (2)'!$D$72-rut_index)/'[1]Sheet1 (2)'!$D$72,IF([1]shee2!D851='[1]Sheet1 (2)'!$C$71,'[1]Sheet1 (2)'!$D$71*('[1]Sheet1 (2)'!$D$72-rut_index)/'[1]Sheet1 (2)'!$D$72)))&lt;0,0,IF(D850='[1]Sheet1 (2)'!$C$69,'[1]Sheet1 (2)'!$D$69*('[1]Sheet1 (2)'!$D$72-rut_index)/'[1]Sheet1 (2)'!$D$72,IF([1]shee2!D851='[1]Sheet1 (2)'!$C$70,'[1]Sheet1 (2)'!$D$70*('[1]Sheet1 (2)'!$D$72-rut_index)/'[1]Sheet1 (2)'!$D$72,IF([1]shee2!D851='[1]Sheet1 (2)'!$C$71,'[1]Sheet1 (2)'!$D$71*('[1]Sheet1 (2)'!$D$72-rut_index)/'[1]Sheet1 (2)'!$D$72))))</f>
        <v>5</v>
      </c>
      <c r="AV850" s="157">
        <f>IF(IF(D850='[1]Sheet1 (2)'!$C$69,'[1]Sheet1 (2)'!$D$69*('[1]Sheet1 (2)'!$D$72-crack_s_index)/'[1]Sheet1 (2)'!$D$72,IF([1]shee2!D851='[1]Sheet1 (2)'!$C$70,'[1]Sheet1 (2)'!$D$70*('[1]Sheet1 (2)'!$D$72-crack_s_index)/'[1]Sheet1 (2)'!$D$72,IF([1]shee2!D851='[1]Sheet1 (2)'!$C$71,'[1]Sheet1 (2)'!$D$71*('[1]Sheet1 (2)'!$D$72-crack_s_index)/'[1]Sheet1 (2)'!$D$72)))&lt;0,0,IF(D850='[1]Sheet1 (2)'!$C$69,'[1]Sheet1 (2)'!$D$69*('[1]Sheet1 (2)'!$D$72-crack_s_index)/'[1]Sheet1 (2)'!$D$72,IF([1]shee2!D851='[1]Sheet1 (2)'!$C$70,'[1]Sheet1 (2)'!$D$70*('[1]Sheet1 (2)'!$D$72-crack_s_index)/'[1]Sheet1 (2)'!$D$72,IF([1]shee2!D851='[1]Sheet1 (2)'!$C$71,'[1]Sheet1 (2)'!$D$71*('[1]Sheet1 (2)'!$D$72-crack_s_index)/'[1]Sheet1 (2)'!$D$72))))</f>
        <v>5</v>
      </c>
      <c r="AW850" s="157">
        <f>IF(IF(D850='[1]Sheet1 (2)'!$C$69,'[1]Sheet1 (2)'!$D$69*('[1]Sheet1 (2)'!$D$72-crack_t_index)/'[1]Sheet1 (2)'!$D$72,IF([1]shee2!D851='[1]Sheet1 (2)'!$C$70,'[1]Sheet1 (2)'!$D$70*('[1]Sheet1 (2)'!$D$72-crack_t_index)/'[1]Sheet1 (2)'!$D$72,IF([1]shee2!D851='[1]Sheet1 (2)'!$C$71,'[1]Sheet1 (2)'!$D$71*('[1]Sheet1 (2)'!$D$72-crack_t_index)/'[1]Sheet1 (2)'!$D$72)))&lt;0,0,IF(D850='[1]Sheet1 (2)'!$C$69,'[1]Sheet1 (2)'!$D$69*('[1]Sheet1 (2)'!$D$72-crack_t_index)/'[1]Sheet1 (2)'!$D$72,IF([1]shee2!D851='[1]Sheet1 (2)'!$C$70,'[1]Sheet1 (2)'!$D$70*('[1]Sheet1 (2)'!$D$72-crack_t_index)/'[1]Sheet1 (2)'!$D$72,IF([1]shee2!D851='[1]Sheet1 (2)'!$C$71,'[1]Sheet1 (2)'!$D$71*('[1]Sheet1 (2)'!$D$72-crack_t_index)/'[1]Sheet1 (2)'!$D$72))))</f>
        <v>5</v>
      </c>
      <c r="AX850" s="157">
        <f>IF(IF(D850='[1]Sheet1 (2)'!$C$69,'[1]Sheet1 (2)'!$D$69*('[1]Sheet1 (2)'!$D$72-rave_index)/'[1]Sheet1 (2)'!$D$72,IF([1]shee2!D851='[1]Sheet1 (2)'!$C$70,'[1]Sheet1 (2)'!$D$70*('[1]Sheet1 (2)'!$D$72-rave_index)/'[1]Sheet1 (2)'!$D$72,IF([1]shee2!D851='[1]Sheet1 (2)'!$C$71,'[1]Sheet1 (2)'!$D$71*('[1]Sheet1 (2)'!$D$72-rave_index)/'[1]Sheet1 (2)'!$D$72)))&lt;0,0,IF(D850='[1]Sheet1 (2)'!$C$69,'[1]Sheet1 (2)'!$D$69*('[1]Sheet1 (2)'!$D$72-rave_index)/'[1]Sheet1 (2)'!$D$72,IF([1]shee2!D851='[1]Sheet1 (2)'!$C$70,'[1]Sheet1 (2)'!$D$70*('[1]Sheet1 (2)'!$D$72-rave_index)/'[1]Sheet1 (2)'!$D$72,IF([1]shee2!D851='[1]Sheet1 (2)'!$C$71,'[1]Sheet1 (2)'!$D$71*('[1]Sheet1 (2)'!$D$72-rave_index)/'[1]Sheet1 (2)'!$D$72))))</f>
        <v>5</v>
      </c>
      <c r="AY850" s="157">
        <f>IF(IF(D850='[1]Sheet1 (2)'!$C$69,'[1]Sheet1 (2)'!$D$69*('[1]Sheet1 (2)'!$D$72-rough_index)/'[1]Sheet1 (2)'!$D$72,IF([1]shee2!D851='[1]Sheet1 (2)'!$C$70,'[1]Sheet1 (2)'!$D$70*('[1]Sheet1 (2)'!$D$72-rough_index)/'[1]Sheet1 (2)'!$D$72,IF([1]shee2!D851='[1]Sheet1 (2)'!$C$71,'[1]Sheet1 (2)'!$D$71*('[1]Sheet1 (2)'!$D$72-rough_index)/'[1]Sheet1 (2)'!$D$72)))&lt;0,0,IF(D850='[1]Sheet1 (2)'!$C$69,'[1]Sheet1 (2)'!$D$69*('[1]Sheet1 (2)'!$D$72-rough_index)/'[1]Sheet1 (2)'!$D$72,IF([1]shee2!D851='[1]Sheet1 (2)'!$C$70,'[1]Sheet1 (2)'!$D$70*('[1]Sheet1 (2)'!$D$72-rough_index)/'[1]Sheet1 (2)'!$D$72,IF([1]shee2!D851='[1]Sheet1 (2)'!$C$71,'[1]Sheet1 (2)'!$D$71*('[1]Sheet1 (2)'!$D$72-rough_index)/'[1]Sheet1 (2)'!$D$72))))</f>
        <v>2.5</v>
      </c>
      <c r="AZ850" s="179">
        <f>+(AU850*'[1]Sheet1 (2)'!$C$77)+(AV850*'[1]Sheet1 (2)'!$C$78)+(AW850*'[1]Sheet1 (2)'!$C$79)+(AX850*'[1]Sheet1 (2)'!$C$80)+(AY850*'[1]Sheet1 (2)'!$C$81)</f>
        <v>4.25</v>
      </c>
      <c r="BA850" s="213" t="str">
        <f t="shared" si="27"/>
        <v>Good</v>
      </c>
      <c r="BE850">
        <f>IF(D850='[1]Sheet1 (2)'!$C$61,'[1]Sheet1 (2)'!$D$61*(counts^2)+'[1]Sheet1 (2)'!$G$61*counts+'[1]Sheet1 (2)'!$J$61,IF(D850='[1]Sheet1 (2)'!$C$62,'[1]Sheet1 (2)'!$D$62*counts+'[1]Sheet1 (2)'!$G$62,IF(D850='[1]Sheet1 (2)'!$C$63,'[1]Sheet1 (2)'!$D$63*counts+'[1]Sheet1 (2)'!$G$63,IF(D850='[1]Sheet1 (2)'!$C$64,'[1]Sheet1 (2)'!$D$64*counts+'[1]Sheet1 (2)'!$G$64))))</f>
        <v>2.0984129299999998</v>
      </c>
    </row>
    <row r="851" spans="1:57" ht="12.75" customHeight="1">
      <c r="A851" s="176" t="s">
        <v>282</v>
      </c>
      <c r="B851" s="145" t="s">
        <v>76</v>
      </c>
      <c r="C851" s="170">
        <v>991</v>
      </c>
      <c r="D851" s="174" t="s">
        <v>77</v>
      </c>
      <c r="E851" s="171">
        <v>8</v>
      </c>
      <c r="F851" s="171">
        <v>2</v>
      </c>
      <c r="G851" s="171" t="s">
        <v>77</v>
      </c>
      <c r="H851" s="171">
        <v>1</v>
      </c>
      <c r="I851" s="171" t="s">
        <v>77</v>
      </c>
      <c r="J851" s="173" t="s">
        <v>80</v>
      </c>
      <c r="K851" s="173" t="s">
        <v>80</v>
      </c>
      <c r="L851" s="169">
        <f>VLOOKUP(CONCATENATE(J851,K851),'Sheet1 (2)'!$J$6:$K$26,2,FALSE)</f>
        <v>0</v>
      </c>
      <c r="M851" s="173" t="s">
        <v>80</v>
      </c>
      <c r="N851" s="173" t="s">
        <v>80</v>
      </c>
      <c r="O851" s="177">
        <f>VLOOKUP(CONCATENATE(M851,N851),'[1]Sheet1 (2)'!$L$6:$M$26,2,FALSE)</f>
        <v>0</v>
      </c>
      <c r="P851" s="173" t="s">
        <v>80</v>
      </c>
      <c r="Q851" s="173" t="s">
        <v>80</v>
      </c>
      <c r="R851" s="177">
        <f>VLOOKUP(CONCATENATE(P851,Q851),'[1]Sheet1 (2)'!$N$6:$O$26,2,FALSE)</f>
        <v>0</v>
      </c>
      <c r="S851" s="173" t="s">
        <v>80</v>
      </c>
      <c r="T851" s="173" t="s">
        <v>80</v>
      </c>
      <c r="U851" s="177">
        <f>VLOOKUP(CONCATENATE(S851,T851),'[1]Sheet1 (2)'!$P$6:$Q$26,2,FALSE)</f>
        <v>0</v>
      </c>
      <c r="V851" s="173" t="s">
        <v>80</v>
      </c>
      <c r="W851" s="173" t="s">
        <v>80</v>
      </c>
      <c r="X851" s="177">
        <f>VLOOKUP(CONCATENATE(V851,W851),'[1]Sheet1 (2)'!$R$6:$S$26,2,FALSE)</f>
        <v>0</v>
      </c>
      <c r="Y851" s="173" t="s">
        <v>80</v>
      </c>
      <c r="Z851" s="173" t="s">
        <v>80</v>
      </c>
      <c r="AA851" s="177">
        <f>VLOOKUP(CONCATENATE(Y851,Z851),'[1]Sheet1 (2)'!$T$6:$U$26,2,FALSE)</f>
        <v>0</v>
      </c>
      <c r="AB851" s="173" t="s">
        <v>80</v>
      </c>
      <c r="AC851" s="173" t="s">
        <v>80</v>
      </c>
      <c r="AD851" s="177">
        <f>VLOOKUP(CONCATENATE(AB851,AC851),'[1]Sheet1 (2)'!$X$6:$Y$26,2,FALSE)</f>
        <v>0</v>
      </c>
      <c r="AE851" s="173" t="s">
        <v>82</v>
      </c>
      <c r="AF851" s="173" t="s">
        <v>81</v>
      </c>
      <c r="AG851" s="177">
        <f>VLOOKUP(CONCATENATE(AE851,AF851),'[1]Sheet1 (2)'!$Z$6:$AA$26,2,FALSE)</f>
        <v>66</v>
      </c>
      <c r="AH851" s="172"/>
      <c r="AI851" s="178"/>
      <c r="AJ851" s="140"/>
      <c r="AK851" s="176" t="s">
        <v>282</v>
      </c>
      <c r="AL851" s="176" t="s">
        <v>76</v>
      </c>
      <c r="AM851" s="170">
        <f t="shared" si="26"/>
        <v>991</v>
      </c>
      <c r="AN851" s="147"/>
      <c r="AO851" s="155"/>
      <c r="AP851" s="156"/>
      <c r="AQ851" s="157">
        <v>2.2737603516</v>
      </c>
      <c r="AR851" s="158"/>
      <c r="AS851" s="145">
        <f>LOOKUP(rufmkm,'[1]Sheet1 (2)'!$V$62:$V$71,'[1]Sheet1 (2)'!$W$62:$W$71)</f>
        <v>30</v>
      </c>
      <c r="AT851" s="140"/>
      <c r="AU851" s="157">
        <f>IF(IF(D851='[1]Sheet1 (2)'!$C$69,'[1]Sheet1 (2)'!$D$69*('[1]Sheet1 (2)'!$D$72-rut_index)/'[1]Sheet1 (2)'!$D$72,IF([1]shee2!D852='[1]Sheet1 (2)'!$C$70,'[1]Sheet1 (2)'!$D$70*('[1]Sheet1 (2)'!$D$72-rut_index)/'[1]Sheet1 (2)'!$D$72,IF([1]shee2!D852='[1]Sheet1 (2)'!$C$71,'[1]Sheet1 (2)'!$D$71*('[1]Sheet1 (2)'!$D$72-rut_index)/'[1]Sheet1 (2)'!$D$72)))&lt;0,0,IF(D851='[1]Sheet1 (2)'!$C$69,'[1]Sheet1 (2)'!$D$69*('[1]Sheet1 (2)'!$D$72-rut_index)/'[1]Sheet1 (2)'!$D$72,IF([1]shee2!D852='[1]Sheet1 (2)'!$C$70,'[1]Sheet1 (2)'!$D$70*('[1]Sheet1 (2)'!$D$72-rut_index)/'[1]Sheet1 (2)'!$D$72,IF([1]shee2!D852='[1]Sheet1 (2)'!$C$71,'[1]Sheet1 (2)'!$D$71*('[1]Sheet1 (2)'!$D$72-rut_index)/'[1]Sheet1 (2)'!$D$72))))</f>
        <v>5</v>
      </c>
      <c r="AV851" s="157">
        <f>IF(IF(D851='[1]Sheet1 (2)'!$C$69,'[1]Sheet1 (2)'!$D$69*('[1]Sheet1 (2)'!$D$72-crack_s_index)/'[1]Sheet1 (2)'!$D$72,IF([1]shee2!D852='[1]Sheet1 (2)'!$C$70,'[1]Sheet1 (2)'!$D$70*('[1]Sheet1 (2)'!$D$72-crack_s_index)/'[1]Sheet1 (2)'!$D$72,IF([1]shee2!D852='[1]Sheet1 (2)'!$C$71,'[1]Sheet1 (2)'!$D$71*('[1]Sheet1 (2)'!$D$72-crack_s_index)/'[1]Sheet1 (2)'!$D$72)))&lt;0,0,IF(D851='[1]Sheet1 (2)'!$C$69,'[1]Sheet1 (2)'!$D$69*('[1]Sheet1 (2)'!$D$72-crack_s_index)/'[1]Sheet1 (2)'!$D$72,IF([1]shee2!D852='[1]Sheet1 (2)'!$C$70,'[1]Sheet1 (2)'!$D$70*('[1]Sheet1 (2)'!$D$72-crack_s_index)/'[1]Sheet1 (2)'!$D$72,IF([1]shee2!D852='[1]Sheet1 (2)'!$C$71,'[1]Sheet1 (2)'!$D$71*('[1]Sheet1 (2)'!$D$72-crack_s_index)/'[1]Sheet1 (2)'!$D$72))))</f>
        <v>5</v>
      </c>
      <c r="AW851" s="157">
        <f>IF(IF(D851='[1]Sheet1 (2)'!$C$69,'[1]Sheet1 (2)'!$D$69*('[1]Sheet1 (2)'!$D$72-crack_t_index)/'[1]Sheet1 (2)'!$D$72,IF([1]shee2!D852='[1]Sheet1 (2)'!$C$70,'[1]Sheet1 (2)'!$D$70*('[1]Sheet1 (2)'!$D$72-crack_t_index)/'[1]Sheet1 (2)'!$D$72,IF([1]shee2!D852='[1]Sheet1 (2)'!$C$71,'[1]Sheet1 (2)'!$D$71*('[1]Sheet1 (2)'!$D$72-crack_t_index)/'[1]Sheet1 (2)'!$D$72)))&lt;0,0,IF(D851='[1]Sheet1 (2)'!$C$69,'[1]Sheet1 (2)'!$D$69*('[1]Sheet1 (2)'!$D$72-crack_t_index)/'[1]Sheet1 (2)'!$D$72,IF([1]shee2!D852='[1]Sheet1 (2)'!$C$70,'[1]Sheet1 (2)'!$D$70*('[1]Sheet1 (2)'!$D$72-crack_t_index)/'[1]Sheet1 (2)'!$D$72,IF([1]shee2!D852='[1]Sheet1 (2)'!$C$71,'[1]Sheet1 (2)'!$D$71*('[1]Sheet1 (2)'!$D$72-crack_t_index)/'[1]Sheet1 (2)'!$D$72))))</f>
        <v>5</v>
      </c>
      <c r="AX851" s="157">
        <f>IF(IF(D851='[1]Sheet1 (2)'!$C$69,'[1]Sheet1 (2)'!$D$69*('[1]Sheet1 (2)'!$D$72-rave_index)/'[1]Sheet1 (2)'!$D$72,IF([1]shee2!D852='[1]Sheet1 (2)'!$C$70,'[1]Sheet1 (2)'!$D$70*('[1]Sheet1 (2)'!$D$72-rave_index)/'[1]Sheet1 (2)'!$D$72,IF([1]shee2!D852='[1]Sheet1 (2)'!$C$71,'[1]Sheet1 (2)'!$D$71*('[1]Sheet1 (2)'!$D$72-rave_index)/'[1]Sheet1 (2)'!$D$72)))&lt;0,0,IF(D851='[1]Sheet1 (2)'!$C$69,'[1]Sheet1 (2)'!$D$69*('[1]Sheet1 (2)'!$D$72-rave_index)/'[1]Sheet1 (2)'!$D$72,IF([1]shee2!D852='[1]Sheet1 (2)'!$C$70,'[1]Sheet1 (2)'!$D$70*('[1]Sheet1 (2)'!$D$72-rave_index)/'[1]Sheet1 (2)'!$D$72,IF([1]shee2!D852='[1]Sheet1 (2)'!$C$71,'[1]Sheet1 (2)'!$D$71*('[1]Sheet1 (2)'!$D$72-rave_index)/'[1]Sheet1 (2)'!$D$72))))</f>
        <v>5</v>
      </c>
      <c r="AY851" s="157">
        <f>IF(IF(D851='[1]Sheet1 (2)'!$C$69,'[1]Sheet1 (2)'!$D$69*('[1]Sheet1 (2)'!$D$72-rough_index)/'[1]Sheet1 (2)'!$D$72,IF([1]shee2!D852='[1]Sheet1 (2)'!$C$70,'[1]Sheet1 (2)'!$D$70*('[1]Sheet1 (2)'!$D$72-rough_index)/'[1]Sheet1 (2)'!$D$72,IF([1]shee2!D852='[1]Sheet1 (2)'!$C$71,'[1]Sheet1 (2)'!$D$71*('[1]Sheet1 (2)'!$D$72-rough_index)/'[1]Sheet1 (2)'!$D$72)))&lt;0,0,IF(D851='[1]Sheet1 (2)'!$C$69,'[1]Sheet1 (2)'!$D$69*('[1]Sheet1 (2)'!$D$72-rough_index)/'[1]Sheet1 (2)'!$D$72,IF([1]shee2!D852='[1]Sheet1 (2)'!$C$70,'[1]Sheet1 (2)'!$D$70*('[1]Sheet1 (2)'!$D$72-rough_index)/'[1]Sheet1 (2)'!$D$72,IF([1]shee2!D852='[1]Sheet1 (2)'!$C$71,'[1]Sheet1 (2)'!$D$71*('[1]Sheet1 (2)'!$D$72-rough_index)/'[1]Sheet1 (2)'!$D$72))))</f>
        <v>2.5</v>
      </c>
      <c r="AZ851" s="179">
        <f>+(AU851*'[1]Sheet1 (2)'!$C$77)+(AV851*'[1]Sheet1 (2)'!$C$78)+(AW851*'[1]Sheet1 (2)'!$C$79)+(AX851*'[1]Sheet1 (2)'!$C$80)+(AY851*'[1]Sheet1 (2)'!$C$81)</f>
        <v>4.25</v>
      </c>
      <c r="BA851" s="213" t="str">
        <f t="shared" si="27"/>
        <v>Good</v>
      </c>
      <c r="BE851">
        <f>IF(D851='[1]Sheet1 (2)'!$C$61,'[1]Sheet1 (2)'!$D$61*(counts^2)+'[1]Sheet1 (2)'!$G$61*counts+'[1]Sheet1 (2)'!$J$61,IF(D851='[1]Sheet1 (2)'!$C$62,'[1]Sheet1 (2)'!$D$62*counts+'[1]Sheet1 (2)'!$G$62,IF(D851='[1]Sheet1 (2)'!$C$63,'[1]Sheet1 (2)'!$D$63*counts+'[1]Sheet1 (2)'!$G$63,IF(D851='[1]Sheet1 (2)'!$C$64,'[1]Sheet1 (2)'!$D$64*counts+'[1]Sheet1 (2)'!$G$64))))</f>
        <v>2.0984129299999998</v>
      </c>
    </row>
    <row r="852" spans="1:57" ht="12.75" customHeight="1">
      <c r="A852" s="176" t="s">
        <v>282</v>
      </c>
      <c r="B852" s="145" t="s">
        <v>76</v>
      </c>
      <c r="C852" s="170">
        <v>992</v>
      </c>
      <c r="D852" s="174" t="s">
        <v>77</v>
      </c>
      <c r="E852" s="171">
        <v>8</v>
      </c>
      <c r="F852" s="171">
        <v>2</v>
      </c>
      <c r="G852" s="171" t="s">
        <v>77</v>
      </c>
      <c r="H852" s="171">
        <v>1</v>
      </c>
      <c r="I852" s="171" t="s">
        <v>77</v>
      </c>
      <c r="J852" s="173" t="s">
        <v>80</v>
      </c>
      <c r="K852" s="173" t="s">
        <v>80</v>
      </c>
      <c r="L852" s="169">
        <f>VLOOKUP(CONCATENATE(J852,K852),'Sheet1 (2)'!$J$6:$K$26,2,FALSE)</f>
        <v>0</v>
      </c>
      <c r="M852" s="173" t="s">
        <v>80</v>
      </c>
      <c r="N852" s="173" t="s">
        <v>80</v>
      </c>
      <c r="O852" s="177">
        <f>VLOOKUP(CONCATENATE(M852,N852),'[1]Sheet1 (2)'!$L$6:$M$26,2,FALSE)</f>
        <v>0</v>
      </c>
      <c r="P852" s="173" t="s">
        <v>80</v>
      </c>
      <c r="Q852" s="173" t="s">
        <v>80</v>
      </c>
      <c r="R852" s="177">
        <f>VLOOKUP(CONCATENATE(P852,Q852),'[1]Sheet1 (2)'!$N$6:$O$26,2,FALSE)</f>
        <v>0</v>
      </c>
      <c r="S852" s="173" t="s">
        <v>80</v>
      </c>
      <c r="T852" s="173" t="s">
        <v>80</v>
      </c>
      <c r="U852" s="177">
        <f>VLOOKUP(CONCATENATE(S852,T852),'[1]Sheet1 (2)'!$P$6:$Q$26,2,FALSE)</f>
        <v>0</v>
      </c>
      <c r="V852" s="173" t="s">
        <v>80</v>
      </c>
      <c r="W852" s="173" t="s">
        <v>80</v>
      </c>
      <c r="X852" s="177">
        <f>VLOOKUP(CONCATENATE(V852,W852),'[1]Sheet1 (2)'!$R$6:$S$26,2,FALSE)</f>
        <v>0</v>
      </c>
      <c r="Y852" s="173" t="s">
        <v>80</v>
      </c>
      <c r="Z852" s="173" t="s">
        <v>80</v>
      </c>
      <c r="AA852" s="177">
        <f>VLOOKUP(CONCATENATE(Y852,Z852),'[1]Sheet1 (2)'!$T$6:$U$26,2,FALSE)</f>
        <v>0</v>
      </c>
      <c r="AB852" s="173" t="s">
        <v>80</v>
      </c>
      <c r="AC852" s="173" t="s">
        <v>80</v>
      </c>
      <c r="AD852" s="177">
        <f>VLOOKUP(CONCATENATE(AB852,AC852),'[1]Sheet1 (2)'!$X$6:$Y$26,2,FALSE)</f>
        <v>0</v>
      </c>
      <c r="AE852" s="173" t="s">
        <v>82</v>
      </c>
      <c r="AF852" s="173" t="s">
        <v>81</v>
      </c>
      <c r="AG852" s="177">
        <f>VLOOKUP(CONCATENATE(AE852,AF852),'[1]Sheet1 (2)'!$Z$6:$AA$26,2,FALSE)</f>
        <v>66</v>
      </c>
      <c r="AH852" s="172"/>
      <c r="AI852" s="178"/>
      <c r="AJ852" s="140"/>
      <c r="AK852" s="176" t="s">
        <v>282</v>
      </c>
      <c r="AL852" s="176" t="s">
        <v>76</v>
      </c>
      <c r="AM852" s="170">
        <f t="shared" si="26"/>
        <v>992</v>
      </c>
      <c r="AN852" s="147"/>
      <c r="AO852" s="155"/>
      <c r="AP852" s="156"/>
      <c r="AQ852" s="157">
        <v>2.3945066836000004</v>
      </c>
      <c r="AR852" s="158"/>
      <c r="AS852" s="145">
        <f>LOOKUP(rufmkm,'[1]Sheet1 (2)'!$V$62:$V$71,'[1]Sheet1 (2)'!$W$62:$W$71)</f>
        <v>30</v>
      </c>
      <c r="AT852" s="140"/>
      <c r="AU852" s="157">
        <f>IF(IF(D852='[1]Sheet1 (2)'!$C$69,'[1]Sheet1 (2)'!$D$69*('[1]Sheet1 (2)'!$D$72-rut_index)/'[1]Sheet1 (2)'!$D$72,IF([1]shee2!D853='[1]Sheet1 (2)'!$C$70,'[1]Sheet1 (2)'!$D$70*('[1]Sheet1 (2)'!$D$72-rut_index)/'[1]Sheet1 (2)'!$D$72,IF([1]shee2!D853='[1]Sheet1 (2)'!$C$71,'[1]Sheet1 (2)'!$D$71*('[1]Sheet1 (2)'!$D$72-rut_index)/'[1]Sheet1 (2)'!$D$72)))&lt;0,0,IF(D852='[1]Sheet1 (2)'!$C$69,'[1]Sheet1 (2)'!$D$69*('[1]Sheet1 (2)'!$D$72-rut_index)/'[1]Sheet1 (2)'!$D$72,IF([1]shee2!D853='[1]Sheet1 (2)'!$C$70,'[1]Sheet1 (2)'!$D$70*('[1]Sheet1 (2)'!$D$72-rut_index)/'[1]Sheet1 (2)'!$D$72,IF([1]shee2!D853='[1]Sheet1 (2)'!$C$71,'[1]Sheet1 (2)'!$D$71*('[1]Sheet1 (2)'!$D$72-rut_index)/'[1]Sheet1 (2)'!$D$72))))</f>
        <v>5</v>
      </c>
      <c r="AV852" s="157">
        <f>IF(IF(D852='[1]Sheet1 (2)'!$C$69,'[1]Sheet1 (2)'!$D$69*('[1]Sheet1 (2)'!$D$72-crack_s_index)/'[1]Sheet1 (2)'!$D$72,IF([1]shee2!D853='[1]Sheet1 (2)'!$C$70,'[1]Sheet1 (2)'!$D$70*('[1]Sheet1 (2)'!$D$72-crack_s_index)/'[1]Sheet1 (2)'!$D$72,IF([1]shee2!D853='[1]Sheet1 (2)'!$C$71,'[1]Sheet1 (2)'!$D$71*('[1]Sheet1 (2)'!$D$72-crack_s_index)/'[1]Sheet1 (2)'!$D$72)))&lt;0,0,IF(D852='[1]Sheet1 (2)'!$C$69,'[1]Sheet1 (2)'!$D$69*('[1]Sheet1 (2)'!$D$72-crack_s_index)/'[1]Sheet1 (2)'!$D$72,IF([1]shee2!D853='[1]Sheet1 (2)'!$C$70,'[1]Sheet1 (2)'!$D$70*('[1]Sheet1 (2)'!$D$72-crack_s_index)/'[1]Sheet1 (2)'!$D$72,IF([1]shee2!D853='[1]Sheet1 (2)'!$C$71,'[1]Sheet1 (2)'!$D$71*('[1]Sheet1 (2)'!$D$72-crack_s_index)/'[1]Sheet1 (2)'!$D$72))))</f>
        <v>5</v>
      </c>
      <c r="AW852" s="157">
        <f>IF(IF(D852='[1]Sheet1 (2)'!$C$69,'[1]Sheet1 (2)'!$D$69*('[1]Sheet1 (2)'!$D$72-crack_t_index)/'[1]Sheet1 (2)'!$D$72,IF([1]shee2!D853='[1]Sheet1 (2)'!$C$70,'[1]Sheet1 (2)'!$D$70*('[1]Sheet1 (2)'!$D$72-crack_t_index)/'[1]Sheet1 (2)'!$D$72,IF([1]shee2!D853='[1]Sheet1 (2)'!$C$71,'[1]Sheet1 (2)'!$D$71*('[1]Sheet1 (2)'!$D$72-crack_t_index)/'[1]Sheet1 (2)'!$D$72)))&lt;0,0,IF(D852='[1]Sheet1 (2)'!$C$69,'[1]Sheet1 (2)'!$D$69*('[1]Sheet1 (2)'!$D$72-crack_t_index)/'[1]Sheet1 (2)'!$D$72,IF([1]shee2!D853='[1]Sheet1 (2)'!$C$70,'[1]Sheet1 (2)'!$D$70*('[1]Sheet1 (2)'!$D$72-crack_t_index)/'[1]Sheet1 (2)'!$D$72,IF([1]shee2!D853='[1]Sheet1 (2)'!$C$71,'[1]Sheet1 (2)'!$D$71*('[1]Sheet1 (2)'!$D$72-crack_t_index)/'[1]Sheet1 (2)'!$D$72))))</f>
        <v>5</v>
      </c>
      <c r="AX852" s="157">
        <f>IF(IF(D852='[1]Sheet1 (2)'!$C$69,'[1]Sheet1 (2)'!$D$69*('[1]Sheet1 (2)'!$D$72-rave_index)/'[1]Sheet1 (2)'!$D$72,IF([1]shee2!D853='[1]Sheet1 (2)'!$C$70,'[1]Sheet1 (2)'!$D$70*('[1]Sheet1 (2)'!$D$72-rave_index)/'[1]Sheet1 (2)'!$D$72,IF([1]shee2!D853='[1]Sheet1 (2)'!$C$71,'[1]Sheet1 (2)'!$D$71*('[1]Sheet1 (2)'!$D$72-rave_index)/'[1]Sheet1 (2)'!$D$72)))&lt;0,0,IF(D852='[1]Sheet1 (2)'!$C$69,'[1]Sheet1 (2)'!$D$69*('[1]Sheet1 (2)'!$D$72-rave_index)/'[1]Sheet1 (2)'!$D$72,IF([1]shee2!D853='[1]Sheet1 (2)'!$C$70,'[1]Sheet1 (2)'!$D$70*('[1]Sheet1 (2)'!$D$72-rave_index)/'[1]Sheet1 (2)'!$D$72,IF([1]shee2!D853='[1]Sheet1 (2)'!$C$71,'[1]Sheet1 (2)'!$D$71*('[1]Sheet1 (2)'!$D$72-rave_index)/'[1]Sheet1 (2)'!$D$72))))</f>
        <v>5</v>
      </c>
      <c r="AY852" s="157">
        <f>IF(IF(D852='[1]Sheet1 (2)'!$C$69,'[1]Sheet1 (2)'!$D$69*('[1]Sheet1 (2)'!$D$72-rough_index)/'[1]Sheet1 (2)'!$D$72,IF([1]shee2!D853='[1]Sheet1 (2)'!$C$70,'[1]Sheet1 (2)'!$D$70*('[1]Sheet1 (2)'!$D$72-rough_index)/'[1]Sheet1 (2)'!$D$72,IF([1]shee2!D853='[1]Sheet1 (2)'!$C$71,'[1]Sheet1 (2)'!$D$71*('[1]Sheet1 (2)'!$D$72-rough_index)/'[1]Sheet1 (2)'!$D$72)))&lt;0,0,IF(D852='[1]Sheet1 (2)'!$C$69,'[1]Sheet1 (2)'!$D$69*('[1]Sheet1 (2)'!$D$72-rough_index)/'[1]Sheet1 (2)'!$D$72,IF([1]shee2!D853='[1]Sheet1 (2)'!$C$70,'[1]Sheet1 (2)'!$D$70*('[1]Sheet1 (2)'!$D$72-rough_index)/'[1]Sheet1 (2)'!$D$72,IF([1]shee2!D853='[1]Sheet1 (2)'!$C$71,'[1]Sheet1 (2)'!$D$71*('[1]Sheet1 (2)'!$D$72-rough_index)/'[1]Sheet1 (2)'!$D$72))))</f>
        <v>2.5</v>
      </c>
      <c r="AZ852" s="179">
        <f>+(AU852*'[1]Sheet1 (2)'!$C$77)+(AV852*'[1]Sheet1 (2)'!$C$78)+(AW852*'[1]Sheet1 (2)'!$C$79)+(AX852*'[1]Sheet1 (2)'!$C$80)+(AY852*'[1]Sheet1 (2)'!$C$81)</f>
        <v>4.25</v>
      </c>
      <c r="BA852" s="213" t="str">
        <f t="shared" si="27"/>
        <v>Good</v>
      </c>
      <c r="BE852">
        <f>IF(D852='[1]Sheet1 (2)'!$C$61,'[1]Sheet1 (2)'!$D$61*(counts^2)+'[1]Sheet1 (2)'!$G$61*counts+'[1]Sheet1 (2)'!$J$61,IF(D852='[1]Sheet1 (2)'!$C$62,'[1]Sheet1 (2)'!$D$62*counts+'[1]Sheet1 (2)'!$G$62,IF(D852='[1]Sheet1 (2)'!$C$63,'[1]Sheet1 (2)'!$D$63*counts+'[1]Sheet1 (2)'!$G$63,IF(D852='[1]Sheet1 (2)'!$C$64,'[1]Sheet1 (2)'!$D$64*counts+'[1]Sheet1 (2)'!$G$64))))</f>
        <v>2.0984129299999998</v>
      </c>
    </row>
    <row r="853" spans="1:57" ht="12.75" customHeight="1">
      <c r="A853" s="176" t="s">
        <v>282</v>
      </c>
      <c r="B853" s="145" t="s">
        <v>76</v>
      </c>
      <c r="C853" s="170">
        <v>993</v>
      </c>
      <c r="D853" s="174" t="s">
        <v>77</v>
      </c>
      <c r="E853" s="171">
        <v>8</v>
      </c>
      <c r="F853" s="171">
        <v>2</v>
      </c>
      <c r="G853" s="171" t="s">
        <v>77</v>
      </c>
      <c r="H853" s="171">
        <v>1</v>
      </c>
      <c r="I853" s="171" t="s">
        <v>77</v>
      </c>
      <c r="J853" s="173" t="s">
        <v>80</v>
      </c>
      <c r="K853" s="173" t="s">
        <v>80</v>
      </c>
      <c r="L853" s="169">
        <f>VLOOKUP(CONCATENATE(J853,K853),'Sheet1 (2)'!$J$6:$K$26,2,FALSE)</f>
        <v>0</v>
      </c>
      <c r="M853" s="173" t="s">
        <v>80</v>
      </c>
      <c r="N853" s="173" t="s">
        <v>80</v>
      </c>
      <c r="O853" s="177">
        <f>VLOOKUP(CONCATENATE(M853,N853),'[1]Sheet1 (2)'!$L$6:$M$26,2,FALSE)</f>
        <v>0</v>
      </c>
      <c r="P853" s="173" t="s">
        <v>80</v>
      </c>
      <c r="Q853" s="173" t="s">
        <v>80</v>
      </c>
      <c r="R853" s="177">
        <f>VLOOKUP(CONCATENATE(P853,Q853),'[1]Sheet1 (2)'!$N$6:$O$26,2,FALSE)</f>
        <v>0</v>
      </c>
      <c r="S853" s="173" t="s">
        <v>80</v>
      </c>
      <c r="T853" s="173" t="s">
        <v>80</v>
      </c>
      <c r="U853" s="177">
        <f>VLOOKUP(CONCATENATE(S853,T853),'[1]Sheet1 (2)'!$P$6:$Q$26,2,FALSE)</f>
        <v>0</v>
      </c>
      <c r="V853" s="173" t="s">
        <v>80</v>
      </c>
      <c r="W853" s="173" t="s">
        <v>80</v>
      </c>
      <c r="X853" s="177">
        <f>VLOOKUP(CONCATENATE(V853,W853),'[1]Sheet1 (2)'!$R$6:$S$26,2,FALSE)</f>
        <v>0</v>
      </c>
      <c r="Y853" s="173" t="s">
        <v>80</v>
      </c>
      <c r="Z853" s="173" t="s">
        <v>80</v>
      </c>
      <c r="AA853" s="177">
        <f>VLOOKUP(CONCATENATE(Y853,Z853),'[1]Sheet1 (2)'!$T$6:$U$26,2,FALSE)</f>
        <v>0</v>
      </c>
      <c r="AB853" s="173" t="s">
        <v>80</v>
      </c>
      <c r="AC853" s="173" t="s">
        <v>80</v>
      </c>
      <c r="AD853" s="177">
        <f>VLOOKUP(CONCATENATE(AB853,AC853),'[1]Sheet1 (2)'!$X$6:$Y$26,2,FALSE)</f>
        <v>0</v>
      </c>
      <c r="AE853" s="173" t="s">
        <v>82</v>
      </c>
      <c r="AF853" s="173" t="s">
        <v>81</v>
      </c>
      <c r="AG853" s="177">
        <f>VLOOKUP(CONCATENATE(AE853,AF853),'[1]Sheet1 (2)'!$Z$6:$AA$26,2,FALSE)</f>
        <v>66</v>
      </c>
      <c r="AH853" s="172"/>
      <c r="AI853" s="178"/>
      <c r="AJ853" s="140"/>
      <c r="AK853" s="176" t="s">
        <v>282</v>
      </c>
      <c r="AL853" s="176" t="s">
        <v>76</v>
      </c>
      <c r="AM853" s="170">
        <f t="shared" si="26"/>
        <v>993</v>
      </c>
      <c r="AN853" s="147"/>
      <c r="AO853" s="155"/>
      <c r="AP853" s="156"/>
      <c r="AQ853" s="157">
        <v>3.2819477151999998</v>
      </c>
      <c r="AR853" s="158"/>
      <c r="AS853" s="145">
        <f>LOOKUP(rufmkm,'[1]Sheet1 (2)'!$V$62:$V$71,'[1]Sheet1 (2)'!$W$62:$W$71)</f>
        <v>40</v>
      </c>
      <c r="AT853" s="140"/>
      <c r="AU853" s="157">
        <f>IF(IF(D853='[1]Sheet1 (2)'!$C$69,'[1]Sheet1 (2)'!$D$69*('[1]Sheet1 (2)'!$D$72-rut_index)/'[1]Sheet1 (2)'!$D$72,IF([1]shee2!D854='[1]Sheet1 (2)'!$C$70,'[1]Sheet1 (2)'!$D$70*('[1]Sheet1 (2)'!$D$72-rut_index)/'[1]Sheet1 (2)'!$D$72,IF([1]shee2!D854='[1]Sheet1 (2)'!$C$71,'[1]Sheet1 (2)'!$D$71*('[1]Sheet1 (2)'!$D$72-rut_index)/'[1]Sheet1 (2)'!$D$72)))&lt;0,0,IF(D853='[1]Sheet1 (2)'!$C$69,'[1]Sheet1 (2)'!$D$69*('[1]Sheet1 (2)'!$D$72-rut_index)/'[1]Sheet1 (2)'!$D$72,IF([1]shee2!D854='[1]Sheet1 (2)'!$C$70,'[1]Sheet1 (2)'!$D$70*('[1]Sheet1 (2)'!$D$72-rut_index)/'[1]Sheet1 (2)'!$D$72,IF([1]shee2!D854='[1]Sheet1 (2)'!$C$71,'[1]Sheet1 (2)'!$D$71*('[1]Sheet1 (2)'!$D$72-rut_index)/'[1]Sheet1 (2)'!$D$72))))</f>
        <v>5</v>
      </c>
      <c r="AV853" s="157">
        <f>IF(IF(D853='[1]Sheet1 (2)'!$C$69,'[1]Sheet1 (2)'!$D$69*('[1]Sheet1 (2)'!$D$72-crack_s_index)/'[1]Sheet1 (2)'!$D$72,IF([1]shee2!D854='[1]Sheet1 (2)'!$C$70,'[1]Sheet1 (2)'!$D$70*('[1]Sheet1 (2)'!$D$72-crack_s_index)/'[1]Sheet1 (2)'!$D$72,IF([1]shee2!D854='[1]Sheet1 (2)'!$C$71,'[1]Sheet1 (2)'!$D$71*('[1]Sheet1 (2)'!$D$72-crack_s_index)/'[1]Sheet1 (2)'!$D$72)))&lt;0,0,IF(D853='[1]Sheet1 (2)'!$C$69,'[1]Sheet1 (2)'!$D$69*('[1]Sheet1 (2)'!$D$72-crack_s_index)/'[1]Sheet1 (2)'!$D$72,IF([1]shee2!D854='[1]Sheet1 (2)'!$C$70,'[1]Sheet1 (2)'!$D$70*('[1]Sheet1 (2)'!$D$72-crack_s_index)/'[1]Sheet1 (2)'!$D$72,IF([1]shee2!D854='[1]Sheet1 (2)'!$C$71,'[1]Sheet1 (2)'!$D$71*('[1]Sheet1 (2)'!$D$72-crack_s_index)/'[1]Sheet1 (2)'!$D$72))))</f>
        <v>5</v>
      </c>
      <c r="AW853" s="157">
        <f>IF(IF(D853='[1]Sheet1 (2)'!$C$69,'[1]Sheet1 (2)'!$D$69*('[1]Sheet1 (2)'!$D$72-crack_t_index)/'[1]Sheet1 (2)'!$D$72,IF([1]shee2!D854='[1]Sheet1 (2)'!$C$70,'[1]Sheet1 (2)'!$D$70*('[1]Sheet1 (2)'!$D$72-crack_t_index)/'[1]Sheet1 (2)'!$D$72,IF([1]shee2!D854='[1]Sheet1 (2)'!$C$71,'[1]Sheet1 (2)'!$D$71*('[1]Sheet1 (2)'!$D$72-crack_t_index)/'[1]Sheet1 (2)'!$D$72)))&lt;0,0,IF(D853='[1]Sheet1 (2)'!$C$69,'[1]Sheet1 (2)'!$D$69*('[1]Sheet1 (2)'!$D$72-crack_t_index)/'[1]Sheet1 (2)'!$D$72,IF([1]shee2!D854='[1]Sheet1 (2)'!$C$70,'[1]Sheet1 (2)'!$D$70*('[1]Sheet1 (2)'!$D$72-crack_t_index)/'[1]Sheet1 (2)'!$D$72,IF([1]shee2!D854='[1]Sheet1 (2)'!$C$71,'[1]Sheet1 (2)'!$D$71*('[1]Sheet1 (2)'!$D$72-crack_t_index)/'[1]Sheet1 (2)'!$D$72))))</f>
        <v>5</v>
      </c>
      <c r="AX853" s="157">
        <f>IF(IF(D853='[1]Sheet1 (2)'!$C$69,'[1]Sheet1 (2)'!$D$69*('[1]Sheet1 (2)'!$D$72-rave_index)/'[1]Sheet1 (2)'!$D$72,IF([1]shee2!D854='[1]Sheet1 (2)'!$C$70,'[1]Sheet1 (2)'!$D$70*('[1]Sheet1 (2)'!$D$72-rave_index)/'[1]Sheet1 (2)'!$D$72,IF([1]shee2!D854='[1]Sheet1 (2)'!$C$71,'[1]Sheet1 (2)'!$D$71*('[1]Sheet1 (2)'!$D$72-rave_index)/'[1]Sheet1 (2)'!$D$72)))&lt;0,0,IF(D853='[1]Sheet1 (2)'!$C$69,'[1]Sheet1 (2)'!$D$69*('[1]Sheet1 (2)'!$D$72-rave_index)/'[1]Sheet1 (2)'!$D$72,IF([1]shee2!D854='[1]Sheet1 (2)'!$C$70,'[1]Sheet1 (2)'!$D$70*('[1]Sheet1 (2)'!$D$72-rave_index)/'[1]Sheet1 (2)'!$D$72,IF([1]shee2!D854='[1]Sheet1 (2)'!$C$71,'[1]Sheet1 (2)'!$D$71*('[1]Sheet1 (2)'!$D$72-rave_index)/'[1]Sheet1 (2)'!$D$72))))</f>
        <v>5</v>
      </c>
      <c r="AY853" s="157">
        <f>IF(IF(D853='[1]Sheet1 (2)'!$C$69,'[1]Sheet1 (2)'!$D$69*('[1]Sheet1 (2)'!$D$72-rough_index)/'[1]Sheet1 (2)'!$D$72,IF([1]shee2!D854='[1]Sheet1 (2)'!$C$70,'[1]Sheet1 (2)'!$D$70*('[1]Sheet1 (2)'!$D$72-rough_index)/'[1]Sheet1 (2)'!$D$72,IF([1]shee2!D854='[1]Sheet1 (2)'!$C$71,'[1]Sheet1 (2)'!$D$71*('[1]Sheet1 (2)'!$D$72-rough_index)/'[1]Sheet1 (2)'!$D$72)))&lt;0,0,IF(D853='[1]Sheet1 (2)'!$C$69,'[1]Sheet1 (2)'!$D$69*('[1]Sheet1 (2)'!$D$72-rough_index)/'[1]Sheet1 (2)'!$D$72,IF([1]shee2!D854='[1]Sheet1 (2)'!$C$70,'[1]Sheet1 (2)'!$D$70*('[1]Sheet1 (2)'!$D$72-rough_index)/'[1]Sheet1 (2)'!$D$72,IF([1]shee2!D854='[1]Sheet1 (2)'!$C$71,'[1]Sheet1 (2)'!$D$71*('[1]Sheet1 (2)'!$D$72-rough_index)/'[1]Sheet1 (2)'!$D$72))))</f>
        <v>1.6666666666666667</v>
      </c>
      <c r="AZ853" s="179">
        <f>+(AU853*'[1]Sheet1 (2)'!$C$77)+(AV853*'[1]Sheet1 (2)'!$C$78)+(AW853*'[1]Sheet1 (2)'!$C$79)+(AX853*'[1]Sheet1 (2)'!$C$80)+(AY853*'[1]Sheet1 (2)'!$C$81)</f>
        <v>4</v>
      </c>
      <c r="BA853" s="213" t="str">
        <f t="shared" si="27"/>
        <v>Good</v>
      </c>
      <c r="BE853">
        <f>IF(D853='[1]Sheet1 (2)'!$C$61,'[1]Sheet1 (2)'!$D$61*(counts^2)+'[1]Sheet1 (2)'!$G$61*counts+'[1]Sheet1 (2)'!$J$61,IF(D853='[1]Sheet1 (2)'!$C$62,'[1]Sheet1 (2)'!$D$62*counts+'[1]Sheet1 (2)'!$G$62,IF(D853='[1]Sheet1 (2)'!$C$63,'[1]Sheet1 (2)'!$D$63*counts+'[1]Sheet1 (2)'!$G$63,IF(D853='[1]Sheet1 (2)'!$C$64,'[1]Sheet1 (2)'!$D$64*counts+'[1]Sheet1 (2)'!$G$64))))</f>
        <v>2.0984129299999998</v>
      </c>
    </row>
    <row r="854" spans="1:57" ht="12.75" customHeight="1">
      <c r="A854" s="176" t="s">
        <v>282</v>
      </c>
      <c r="B854" s="145" t="s">
        <v>76</v>
      </c>
      <c r="C854" s="170">
        <v>994</v>
      </c>
      <c r="D854" s="174" t="s">
        <v>77</v>
      </c>
      <c r="E854" s="171">
        <v>8</v>
      </c>
      <c r="F854" s="171">
        <v>2</v>
      </c>
      <c r="G854" s="171" t="s">
        <v>77</v>
      </c>
      <c r="H854" s="171">
        <v>1</v>
      </c>
      <c r="I854" s="171" t="s">
        <v>77</v>
      </c>
      <c r="J854" s="173" t="s">
        <v>80</v>
      </c>
      <c r="K854" s="173" t="s">
        <v>80</v>
      </c>
      <c r="L854" s="169">
        <f>VLOOKUP(CONCATENATE(J854,K854),'Sheet1 (2)'!$J$6:$K$26,2,FALSE)</f>
        <v>0</v>
      </c>
      <c r="M854" s="173" t="s">
        <v>80</v>
      </c>
      <c r="N854" s="173" t="s">
        <v>80</v>
      </c>
      <c r="O854" s="177">
        <f>VLOOKUP(CONCATENATE(M854,N854),'[1]Sheet1 (2)'!$L$6:$M$26,2,FALSE)</f>
        <v>0</v>
      </c>
      <c r="P854" s="173" t="s">
        <v>80</v>
      </c>
      <c r="Q854" s="173" t="s">
        <v>80</v>
      </c>
      <c r="R854" s="177">
        <f>VLOOKUP(CONCATENATE(P854,Q854),'[1]Sheet1 (2)'!$N$6:$O$26,2,FALSE)</f>
        <v>0</v>
      </c>
      <c r="S854" s="173" t="s">
        <v>80</v>
      </c>
      <c r="T854" s="173" t="s">
        <v>80</v>
      </c>
      <c r="U854" s="177">
        <f>VLOOKUP(CONCATENATE(S854,T854),'[1]Sheet1 (2)'!$P$6:$Q$26,2,FALSE)</f>
        <v>0</v>
      </c>
      <c r="V854" s="173" t="s">
        <v>80</v>
      </c>
      <c r="W854" s="173" t="s">
        <v>80</v>
      </c>
      <c r="X854" s="177">
        <f>VLOOKUP(CONCATENATE(V854,W854),'[1]Sheet1 (2)'!$R$6:$S$26,2,FALSE)</f>
        <v>0</v>
      </c>
      <c r="Y854" s="173" t="s">
        <v>80</v>
      </c>
      <c r="Z854" s="173" t="s">
        <v>80</v>
      </c>
      <c r="AA854" s="177">
        <f>VLOOKUP(CONCATENATE(Y854,Z854),'[1]Sheet1 (2)'!$T$6:$U$26,2,FALSE)</f>
        <v>0</v>
      </c>
      <c r="AB854" s="173" t="s">
        <v>80</v>
      </c>
      <c r="AC854" s="173" t="s">
        <v>80</v>
      </c>
      <c r="AD854" s="177">
        <f>VLOOKUP(CONCATENATE(AB854,AC854),'[1]Sheet1 (2)'!$X$6:$Y$26,2,FALSE)</f>
        <v>0</v>
      </c>
      <c r="AE854" s="173" t="s">
        <v>82</v>
      </c>
      <c r="AF854" s="173" t="s">
        <v>81</v>
      </c>
      <c r="AG854" s="177">
        <f>VLOOKUP(CONCATENATE(AE854,AF854),'[1]Sheet1 (2)'!$Z$6:$AA$26,2,FALSE)</f>
        <v>66</v>
      </c>
      <c r="AH854" s="172"/>
      <c r="AI854" s="178"/>
      <c r="AJ854" s="140"/>
      <c r="AK854" s="176" t="s">
        <v>282</v>
      </c>
      <c r="AL854" s="176" t="s">
        <v>76</v>
      </c>
      <c r="AM854" s="170">
        <f t="shared" si="26"/>
        <v>994</v>
      </c>
      <c r="AN854" s="147"/>
      <c r="AO854" s="155"/>
      <c r="AP854" s="156"/>
      <c r="AQ854" s="157">
        <v>3.3467920331999998</v>
      </c>
      <c r="AR854" s="158"/>
      <c r="AS854" s="145">
        <f>LOOKUP(rufmkm,'[1]Sheet1 (2)'!$V$62:$V$71,'[1]Sheet1 (2)'!$W$62:$W$71)</f>
        <v>40</v>
      </c>
      <c r="AT854" s="140"/>
      <c r="AU854" s="157">
        <f>IF(IF(D854='[1]Sheet1 (2)'!$C$69,'[1]Sheet1 (2)'!$D$69*('[1]Sheet1 (2)'!$D$72-rut_index)/'[1]Sheet1 (2)'!$D$72,IF([1]shee2!D855='[1]Sheet1 (2)'!$C$70,'[1]Sheet1 (2)'!$D$70*('[1]Sheet1 (2)'!$D$72-rut_index)/'[1]Sheet1 (2)'!$D$72,IF([1]shee2!D855='[1]Sheet1 (2)'!$C$71,'[1]Sheet1 (2)'!$D$71*('[1]Sheet1 (2)'!$D$72-rut_index)/'[1]Sheet1 (2)'!$D$72)))&lt;0,0,IF(D854='[1]Sheet1 (2)'!$C$69,'[1]Sheet1 (2)'!$D$69*('[1]Sheet1 (2)'!$D$72-rut_index)/'[1]Sheet1 (2)'!$D$72,IF([1]shee2!D855='[1]Sheet1 (2)'!$C$70,'[1]Sheet1 (2)'!$D$70*('[1]Sheet1 (2)'!$D$72-rut_index)/'[1]Sheet1 (2)'!$D$72,IF([1]shee2!D855='[1]Sheet1 (2)'!$C$71,'[1]Sheet1 (2)'!$D$71*('[1]Sheet1 (2)'!$D$72-rut_index)/'[1]Sheet1 (2)'!$D$72))))</f>
        <v>5</v>
      </c>
      <c r="AV854" s="157">
        <f>IF(IF(D854='[1]Sheet1 (2)'!$C$69,'[1]Sheet1 (2)'!$D$69*('[1]Sheet1 (2)'!$D$72-crack_s_index)/'[1]Sheet1 (2)'!$D$72,IF([1]shee2!D855='[1]Sheet1 (2)'!$C$70,'[1]Sheet1 (2)'!$D$70*('[1]Sheet1 (2)'!$D$72-crack_s_index)/'[1]Sheet1 (2)'!$D$72,IF([1]shee2!D855='[1]Sheet1 (2)'!$C$71,'[1]Sheet1 (2)'!$D$71*('[1]Sheet1 (2)'!$D$72-crack_s_index)/'[1]Sheet1 (2)'!$D$72)))&lt;0,0,IF(D854='[1]Sheet1 (2)'!$C$69,'[1]Sheet1 (2)'!$D$69*('[1]Sheet1 (2)'!$D$72-crack_s_index)/'[1]Sheet1 (2)'!$D$72,IF([1]shee2!D855='[1]Sheet1 (2)'!$C$70,'[1]Sheet1 (2)'!$D$70*('[1]Sheet1 (2)'!$D$72-crack_s_index)/'[1]Sheet1 (2)'!$D$72,IF([1]shee2!D855='[1]Sheet1 (2)'!$C$71,'[1]Sheet1 (2)'!$D$71*('[1]Sheet1 (2)'!$D$72-crack_s_index)/'[1]Sheet1 (2)'!$D$72))))</f>
        <v>5</v>
      </c>
      <c r="AW854" s="157">
        <f>IF(IF(D854='[1]Sheet1 (2)'!$C$69,'[1]Sheet1 (2)'!$D$69*('[1]Sheet1 (2)'!$D$72-crack_t_index)/'[1]Sheet1 (2)'!$D$72,IF([1]shee2!D855='[1]Sheet1 (2)'!$C$70,'[1]Sheet1 (2)'!$D$70*('[1]Sheet1 (2)'!$D$72-crack_t_index)/'[1]Sheet1 (2)'!$D$72,IF([1]shee2!D855='[1]Sheet1 (2)'!$C$71,'[1]Sheet1 (2)'!$D$71*('[1]Sheet1 (2)'!$D$72-crack_t_index)/'[1]Sheet1 (2)'!$D$72)))&lt;0,0,IF(D854='[1]Sheet1 (2)'!$C$69,'[1]Sheet1 (2)'!$D$69*('[1]Sheet1 (2)'!$D$72-crack_t_index)/'[1]Sheet1 (2)'!$D$72,IF([1]shee2!D855='[1]Sheet1 (2)'!$C$70,'[1]Sheet1 (2)'!$D$70*('[1]Sheet1 (2)'!$D$72-crack_t_index)/'[1]Sheet1 (2)'!$D$72,IF([1]shee2!D855='[1]Sheet1 (2)'!$C$71,'[1]Sheet1 (2)'!$D$71*('[1]Sheet1 (2)'!$D$72-crack_t_index)/'[1]Sheet1 (2)'!$D$72))))</f>
        <v>5</v>
      </c>
      <c r="AX854" s="157">
        <f>IF(IF(D854='[1]Sheet1 (2)'!$C$69,'[1]Sheet1 (2)'!$D$69*('[1]Sheet1 (2)'!$D$72-rave_index)/'[1]Sheet1 (2)'!$D$72,IF([1]shee2!D855='[1]Sheet1 (2)'!$C$70,'[1]Sheet1 (2)'!$D$70*('[1]Sheet1 (2)'!$D$72-rave_index)/'[1]Sheet1 (2)'!$D$72,IF([1]shee2!D855='[1]Sheet1 (2)'!$C$71,'[1]Sheet1 (2)'!$D$71*('[1]Sheet1 (2)'!$D$72-rave_index)/'[1]Sheet1 (2)'!$D$72)))&lt;0,0,IF(D854='[1]Sheet1 (2)'!$C$69,'[1]Sheet1 (2)'!$D$69*('[1]Sheet1 (2)'!$D$72-rave_index)/'[1]Sheet1 (2)'!$D$72,IF([1]shee2!D855='[1]Sheet1 (2)'!$C$70,'[1]Sheet1 (2)'!$D$70*('[1]Sheet1 (2)'!$D$72-rave_index)/'[1]Sheet1 (2)'!$D$72,IF([1]shee2!D855='[1]Sheet1 (2)'!$C$71,'[1]Sheet1 (2)'!$D$71*('[1]Sheet1 (2)'!$D$72-rave_index)/'[1]Sheet1 (2)'!$D$72))))</f>
        <v>5</v>
      </c>
      <c r="AY854" s="157">
        <f>IF(IF(D854='[1]Sheet1 (2)'!$C$69,'[1]Sheet1 (2)'!$D$69*('[1]Sheet1 (2)'!$D$72-rough_index)/'[1]Sheet1 (2)'!$D$72,IF([1]shee2!D855='[1]Sheet1 (2)'!$C$70,'[1]Sheet1 (2)'!$D$70*('[1]Sheet1 (2)'!$D$72-rough_index)/'[1]Sheet1 (2)'!$D$72,IF([1]shee2!D855='[1]Sheet1 (2)'!$C$71,'[1]Sheet1 (2)'!$D$71*('[1]Sheet1 (2)'!$D$72-rough_index)/'[1]Sheet1 (2)'!$D$72)))&lt;0,0,IF(D854='[1]Sheet1 (2)'!$C$69,'[1]Sheet1 (2)'!$D$69*('[1]Sheet1 (2)'!$D$72-rough_index)/'[1]Sheet1 (2)'!$D$72,IF([1]shee2!D855='[1]Sheet1 (2)'!$C$70,'[1]Sheet1 (2)'!$D$70*('[1]Sheet1 (2)'!$D$72-rough_index)/'[1]Sheet1 (2)'!$D$72,IF([1]shee2!D855='[1]Sheet1 (2)'!$C$71,'[1]Sheet1 (2)'!$D$71*('[1]Sheet1 (2)'!$D$72-rough_index)/'[1]Sheet1 (2)'!$D$72))))</f>
        <v>1.6666666666666667</v>
      </c>
      <c r="AZ854" s="179">
        <f>+(AU854*'[1]Sheet1 (2)'!$C$77)+(AV854*'[1]Sheet1 (2)'!$C$78)+(AW854*'[1]Sheet1 (2)'!$C$79)+(AX854*'[1]Sheet1 (2)'!$C$80)+(AY854*'[1]Sheet1 (2)'!$C$81)</f>
        <v>4</v>
      </c>
      <c r="BA854" s="213" t="str">
        <f t="shared" si="27"/>
        <v>Good</v>
      </c>
      <c r="BE854">
        <f>IF(D854='[1]Sheet1 (2)'!$C$61,'[1]Sheet1 (2)'!$D$61*(counts^2)+'[1]Sheet1 (2)'!$G$61*counts+'[1]Sheet1 (2)'!$J$61,IF(D854='[1]Sheet1 (2)'!$C$62,'[1]Sheet1 (2)'!$D$62*counts+'[1]Sheet1 (2)'!$G$62,IF(D854='[1]Sheet1 (2)'!$C$63,'[1]Sheet1 (2)'!$D$63*counts+'[1]Sheet1 (2)'!$G$63,IF(D854='[1]Sheet1 (2)'!$C$64,'[1]Sheet1 (2)'!$D$64*counts+'[1]Sheet1 (2)'!$G$64))))</f>
        <v>2.0984129299999998</v>
      </c>
    </row>
    <row r="855" spans="1:57" ht="12.75" customHeight="1">
      <c r="A855" s="176" t="s">
        <v>282</v>
      </c>
      <c r="B855" s="145" t="s">
        <v>76</v>
      </c>
      <c r="C855" s="170">
        <v>995</v>
      </c>
      <c r="D855" s="174" t="s">
        <v>77</v>
      </c>
      <c r="E855" s="171">
        <v>8</v>
      </c>
      <c r="F855" s="171">
        <v>2</v>
      </c>
      <c r="G855" s="171" t="s">
        <v>77</v>
      </c>
      <c r="H855" s="171">
        <v>1</v>
      </c>
      <c r="I855" s="171" t="s">
        <v>77</v>
      </c>
      <c r="J855" s="173" t="s">
        <v>80</v>
      </c>
      <c r="K855" s="173" t="s">
        <v>80</v>
      </c>
      <c r="L855" s="169">
        <f>VLOOKUP(CONCATENATE(J855,K855),'Sheet1 (2)'!$J$6:$K$26,2,FALSE)</f>
        <v>0</v>
      </c>
      <c r="M855" s="173" t="s">
        <v>80</v>
      </c>
      <c r="N855" s="173" t="s">
        <v>80</v>
      </c>
      <c r="O855" s="177">
        <f>VLOOKUP(CONCATENATE(M855,N855),'[1]Sheet1 (2)'!$L$6:$M$26,2,FALSE)</f>
        <v>0</v>
      </c>
      <c r="P855" s="173" t="s">
        <v>80</v>
      </c>
      <c r="Q855" s="173" t="s">
        <v>80</v>
      </c>
      <c r="R855" s="177">
        <f>VLOOKUP(CONCATENATE(P855,Q855),'[1]Sheet1 (2)'!$N$6:$O$26,2,FALSE)</f>
        <v>0</v>
      </c>
      <c r="S855" s="173" t="s">
        <v>80</v>
      </c>
      <c r="T855" s="173" t="s">
        <v>80</v>
      </c>
      <c r="U855" s="177">
        <f>VLOOKUP(CONCATENATE(S855,T855),'[1]Sheet1 (2)'!$P$6:$Q$26,2,FALSE)</f>
        <v>0</v>
      </c>
      <c r="V855" s="173" t="s">
        <v>80</v>
      </c>
      <c r="W855" s="173" t="s">
        <v>80</v>
      </c>
      <c r="X855" s="177">
        <f>VLOOKUP(CONCATENATE(V855,W855),'[1]Sheet1 (2)'!$R$6:$S$26,2,FALSE)</f>
        <v>0</v>
      </c>
      <c r="Y855" s="173" t="s">
        <v>80</v>
      </c>
      <c r="Z855" s="173" t="s">
        <v>80</v>
      </c>
      <c r="AA855" s="177">
        <f>VLOOKUP(CONCATENATE(Y855,Z855),'[1]Sheet1 (2)'!$T$6:$U$26,2,FALSE)</f>
        <v>0</v>
      </c>
      <c r="AB855" s="173" t="s">
        <v>80</v>
      </c>
      <c r="AC855" s="173" t="s">
        <v>80</v>
      </c>
      <c r="AD855" s="177">
        <f>VLOOKUP(CONCATENATE(AB855,AC855),'[1]Sheet1 (2)'!$X$6:$Y$26,2,FALSE)</f>
        <v>0</v>
      </c>
      <c r="AE855" s="173" t="s">
        <v>82</v>
      </c>
      <c r="AF855" s="173" t="s">
        <v>81</v>
      </c>
      <c r="AG855" s="177">
        <f>VLOOKUP(CONCATENATE(AE855,AF855),'[1]Sheet1 (2)'!$Z$6:$AA$26,2,FALSE)</f>
        <v>66</v>
      </c>
      <c r="AH855" s="172"/>
      <c r="AI855" s="178"/>
      <c r="AJ855" s="140"/>
      <c r="AK855" s="176" t="s">
        <v>282</v>
      </c>
      <c r="AL855" s="176" t="s">
        <v>76</v>
      </c>
      <c r="AM855" s="170">
        <f t="shared" si="26"/>
        <v>995</v>
      </c>
      <c r="AN855" s="147"/>
      <c r="AO855" s="155"/>
      <c r="AP855" s="156"/>
      <c r="AQ855" s="157">
        <v>2.1617485304000001</v>
      </c>
      <c r="AR855" s="158"/>
      <c r="AS855" s="145">
        <f>LOOKUP(rufmkm,'[1]Sheet1 (2)'!$V$62:$V$71,'[1]Sheet1 (2)'!$W$62:$W$71)</f>
        <v>30</v>
      </c>
      <c r="AT855" s="140"/>
      <c r="AU855" s="157">
        <f>IF(IF(D855='[1]Sheet1 (2)'!$C$69,'[1]Sheet1 (2)'!$D$69*('[1]Sheet1 (2)'!$D$72-rut_index)/'[1]Sheet1 (2)'!$D$72,IF([1]shee2!D856='[1]Sheet1 (2)'!$C$70,'[1]Sheet1 (2)'!$D$70*('[1]Sheet1 (2)'!$D$72-rut_index)/'[1]Sheet1 (2)'!$D$72,IF([1]shee2!D856='[1]Sheet1 (2)'!$C$71,'[1]Sheet1 (2)'!$D$71*('[1]Sheet1 (2)'!$D$72-rut_index)/'[1]Sheet1 (2)'!$D$72)))&lt;0,0,IF(D855='[1]Sheet1 (2)'!$C$69,'[1]Sheet1 (2)'!$D$69*('[1]Sheet1 (2)'!$D$72-rut_index)/'[1]Sheet1 (2)'!$D$72,IF([1]shee2!D856='[1]Sheet1 (2)'!$C$70,'[1]Sheet1 (2)'!$D$70*('[1]Sheet1 (2)'!$D$72-rut_index)/'[1]Sheet1 (2)'!$D$72,IF([1]shee2!D856='[1]Sheet1 (2)'!$C$71,'[1]Sheet1 (2)'!$D$71*('[1]Sheet1 (2)'!$D$72-rut_index)/'[1]Sheet1 (2)'!$D$72))))</f>
        <v>5</v>
      </c>
      <c r="AV855" s="157">
        <f>IF(IF(D855='[1]Sheet1 (2)'!$C$69,'[1]Sheet1 (2)'!$D$69*('[1]Sheet1 (2)'!$D$72-crack_s_index)/'[1]Sheet1 (2)'!$D$72,IF([1]shee2!D856='[1]Sheet1 (2)'!$C$70,'[1]Sheet1 (2)'!$D$70*('[1]Sheet1 (2)'!$D$72-crack_s_index)/'[1]Sheet1 (2)'!$D$72,IF([1]shee2!D856='[1]Sheet1 (2)'!$C$71,'[1]Sheet1 (2)'!$D$71*('[1]Sheet1 (2)'!$D$72-crack_s_index)/'[1]Sheet1 (2)'!$D$72)))&lt;0,0,IF(D855='[1]Sheet1 (2)'!$C$69,'[1]Sheet1 (2)'!$D$69*('[1]Sheet1 (2)'!$D$72-crack_s_index)/'[1]Sheet1 (2)'!$D$72,IF([1]shee2!D856='[1]Sheet1 (2)'!$C$70,'[1]Sheet1 (2)'!$D$70*('[1]Sheet1 (2)'!$D$72-crack_s_index)/'[1]Sheet1 (2)'!$D$72,IF([1]shee2!D856='[1]Sheet1 (2)'!$C$71,'[1]Sheet1 (2)'!$D$71*('[1]Sheet1 (2)'!$D$72-crack_s_index)/'[1]Sheet1 (2)'!$D$72))))</f>
        <v>5</v>
      </c>
      <c r="AW855" s="157">
        <f>IF(IF(D855='[1]Sheet1 (2)'!$C$69,'[1]Sheet1 (2)'!$D$69*('[1]Sheet1 (2)'!$D$72-crack_t_index)/'[1]Sheet1 (2)'!$D$72,IF([1]shee2!D856='[1]Sheet1 (2)'!$C$70,'[1]Sheet1 (2)'!$D$70*('[1]Sheet1 (2)'!$D$72-crack_t_index)/'[1]Sheet1 (2)'!$D$72,IF([1]shee2!D856='[1]Sheet1 (2)'!$C$71,'[1]Sheet1 (2)'!$D$71*('[1]Sheet1 (2)'!$D$72-crack_t_index)/'[1]Sheet1 (2)'!$D$72)))&lt;0,0,IF(D855='[1]Sheet1 (2)'!$C$69,'[1]Sheet1 (2)'!$D$69*('[1]Sheet1 (2)'!$D$72-crack_t_index)/'[1]Sheet1 (2)'!$D$72,IF([1]shee2!D856='[1]Sheet1 (2)'!$C$70,'[1]Sheet1 (2)'!$D$70*('[1]Sheet1 (2)'!$D$72-crack_t_index)/'[1]Sheet1 (2)'!$D$72,IF([1]shee2!D856='[1]Sheet1 (2)'!$C$71,'[1]Sheet1 (2)'!$D$71*('[1]Sheet1 (2)'!$D$72-crack_t_index)/'[1]Sheet1 (2)'!$D$72))))</f>
        <v>5</v>
      </c>
      <c r="AX855" s="157">
        <f>IF(IF(D855='[1]Sheet1 (2)'!$C$69,'[1]Sheet1 (2)'!$D$69*('[1]Sheet1 (2)'!$D$72-rave_index)/'[1]Sheet1 (2)'!$D$72,IF([1]shee2!D856='[1]Sheet1 (2)'!$C$70,'[1]Sheet1 (2)'!$D$70*('[1]Sheet1 (2)'!$D$72-rave_index)/'[1]Sheet1 (2)'!$D$72,IF([1]shee2!D856='[1]Sheet1 (2)'!$C$71,'[1]Sheet1 (2)'!$D$71*('[1]Sheet1 (2)'!$D$72-rave_index)/'[1]Sheet1 (2)'!$D$72)))&lt;0,0,IF(D855='[1]Sheet1 (2)'!$C$69,'[1]Sheet1 (2)'!$D$69*('[1]Sheet1 (2)'!$D$72-rave_index)/'[1]Sheet1 (2)'!$D$72,IF([1]shee2!D856='[1]Sheet1 (2)'!$C$70,'[1]Sheet1 (2)'!$D$70*('[1]Sheet1 (2)'!$D$72-rave_index)/'[1]Sheet1 (2)'!$D$72,IF([1]shee2!D856='[1]Sheet1 (2)'!$C$71,'[1]Sheet1 (2)'!$D$71*('[1]Sheet1 (2)'!$D$72-rave_index)/'[1]Sheet1 (2)'!$D$72))))</f>
        <v>5</v>
      </c>
      <c r="AY855" s="157">
        <f>IF(IF(D855='[1]Sheet1 (2)'!$C$69,'[1]Sheet1 (2)'!$D$69*('[1]Sheet1 (2)'!$D$72-rough_index)/'[1]Sheet1 (2)'!$D$72,IF([1]shee2!D856='[1]Sheet1 (2)'!$C$70,'[1]Sheet1 (2)'!$D$70*('[1]Sheet1 (2)'!$D$72-rough_index)/'[1]Sheet1 (2)'!$D$72,IF([1]shee2!D856='[1]Sheet1 (2)'!$C$71,'[1]Sheet1 (2)'!$D$71*('[1]Sheet1 (2)'!$D$72-rough_index)/'[1]Sheet1 (2)'!$D$72)))&lt;0,0,IF(D855='[1]Sheet1 (2)'!$C$69,'[1]Sheet1 (2)'!$D$69*('[1]Sheet1 (2)'!$D$72-rough_index)/'[1]Sheet1 (2)'!$D$72,IF([1]shee2!D856='[1]Sheet1 (2)'!$C$70,'[1]Sheet1 (2)'!$D$70*('[1]Sheet1 (2)'!$D$72-rough_index)/'[1]Sheet1 (2)'!$D$72,IF([1]shee2!D856='[1]Sheet1 (2)'!$C$71,'[1]Sheet1 (2)'!$D$71*('[1]Sheet1 (2)'!$D$72-rough_index)/'[1]Sheet1 (2)'!$D$72))))</f>
        <v>2.5</v>
      </c>
      <c r="AZ855" s="179">
        <f>+(AU855*'[1]Sheet1 (2)'!$C$77)+(AV855*'[1]Sheet1 (2)'!$C$78)+(AW855*'[1]Sheet1 (2)'!$C$79)+(AX855*'[1]Sheet1 (2)'!$C$80)+(AY855*'[1]Sheet1 (2)'!$C$81)</f>
        <v>4.25</v>
      </c>
      <c r="BA855" s="213" t="str">
        <f t="shared" si="27"/>
        <v>Good</v>
      </c>
      <c r="BE855">
        <f>IF(D855='[1]Sheet1 (2)'!$C$61,'[1]Sheet1 (2)'!$D$61*(counts^2)+'[1]Sheet1 (2)'!$G$61*counts+'[1]Sheet1 (2)'!$J$61,IF(D855='[1]Sheet1 (2)'!$C$62,'[1]Sheet1 (2)'!$D$62*counts+'[1]Sheet1 (2)'!$G$62,IF(D855='[1]Sheet1 (2)'!$C$63,'[1]Sheet1 (2)'!$D$63*counts+'[1]Sheet1 (2)'!$G$63,IF(D855='[1]Sheet1 (2)'!$C$64,'[1]Sheet1 (2)'!$D$64*counts+'[1]Sheet1 (2)'!$G$64))))</f>
        <v>2.0984129299999998</v>
      </c>
    </row>
    <row r="856" spans="1:57" ht="12.75" customHeight="1">
      <c r="A856" s="176" t="s">
        <v>282</v>
      </c>
      <c r="B856" s="145" t="s">
        <v>76</v>
      </c>
      <c r="C856" s="170">
        <v>996</v>
      </c>
      <c r="D856" s="174" t="s">
        <v>77</v>
      </c>
      <c r="E856" s="171">
        <v>8</v>
      </c>
      <c r="F856" s="171">
        <v>2</v>
      </c>
      <c r="G856" s="171" t="s">
        <v>77</v>
      </c>
      <c r="H856" s="171">
        <v>1</v>
      </c>
      <c r="I856" s="171" t="s">
        <v>77</v>
      </c>
      <c r="J856" s="173" t="s">
        <v>80</v>
      </c>
      <c r="K856" s="173" t="s">
        <v>80</v>
      </c>
      <c r="L856" s="169">
        <f>VLOOKUP(CONCATENATE(J856,K856),'Sheet1 (2)'!$J$6:$K$26,2,FALSE)</f>
        <v>0</v>
      </c>
      <c r="M856" s="173" t="s">
        <v>80</v>
      </c>
      <c r="N856" s="173" t="s">
        <v>80</v>
      </c>
      <c r="O856" s="177">
        <f>VLOOKUP(CONCATENATE(M856,N856),'[1]Sheet1 (2)'!$L$6:$M$26,2,FALSE)</f>
        <v>0</v>
      </c>
      <c r="P856" s="173" t="s">
        <v>80</v>
      </c>
      <c r="Q856" s="173" t="s">
        <v>80</v>
      </c>
      <c r="R856" s="177">
        <f>VLOOKUP(CONCATENATE(P856,Q856),'[1]Sheet1 (2)'!$N$6:$O$26,2,FALSE)</f>
        <v>0</v>
      </c>
      <c r="S856" s="173" t="s">
        <v>80</v>
      </c>
      <c r="T856" s="173" t="s">
        <v>80</v>
      </c>
      <c r="U856" s="177">
        <f>VLOOKUP(CONCATENATE(S856,T856),'[1]Sheet1 (2)'!$P$6:$Q$26,2,FALSE)</f>
        <v>0</v>
      </c>
      <c r="V856" s="173" t="s">
        <v>80</v>
      </c>
      <c r="W856" s="173" t="s">
        <v>80</v>
      </c>
      <c r="X856" s="177">
        <f>VLOOKUP(CONCATENATE(V856,W856),'[1]Sheet1 (2)'!$R$6:$S$26,2,FALSE)</f>
        <v>0</v>
      </c>
      <c r="Y856" s="173" t="s">
        <v>80</v>
      </c>
      <c r="Z856" s="173" t="s">
        <v>80</v>
      </c>
      <c r="AA856" s="177">
        <f>VLOOKUP(CONCATENATE(Y856,Z856),'[1]Sheet1 (2)'!$T$6:$U$26,2,FALSE)</f>
        <v>0</v>
      </c>
      <c r="AB856" s="173" t="s">
        <v>80</v>
      </c>
      <c r="AC856" s="173" t="s">
        <v>80</v>
      </c>
      <c r="AD856" s="177">
        <f>VLOOKUP(CONCATENATE(AB856,AC856),'[1]Sheet1 (2)'!$X$6:$Y$26,2,FALSE)</f>
        <v>0</v>
      </c>
      <c r="AE856" s="173" t="s">
        <v>82</v>
      </c>
      <c r="AF856" s="173" t="s">
        <v>81</v>
      </c>
      <c r="AG856" s="177">
        <f>VLOOKUP(CONCATENATE(AE856,AF856),'[1]Sheet1 (2)'!$Z$6:$AA$26,2,FALSE)</f>
        <v>66</v>
      </c>
      <c r="AH856" s="172"/>
      <c r="AI856" s="178"/>
      <c r="AJ856" s="140"/>
      <c r="AK856" s="176" t="s">
        <v>282</v>
      </c>
      <c r="AL856" s="176" t="s">
        <v>76</v>
      </c>
      <c r="AM856" s="170">
        <f t="shared" si="26"/>
        <v>996</v>
      </c>
      <c r="AN856" s="147"/>
      <c r="AO856" s="155"/>
      <c r="AP856" s="156"/>
      <c r="AQ856" s="157">
        <v>2.3678639356</v>
      </c>
      <c r="AR856" s="158"/>
      <c r="AS856" s="145">
        <f>LOOKUP(rufmkm,'[1]Sheet1 (2)'!$V$62:$V$71,'[1]Sheet1 (2)'!$W$62:$W$71)</f>
        <v>30</v>
      </c>
      <c r="AT856" s="140"/>
      <c r="AU856" s="157">
        <f>IF(IF(D856='[1]Sheet1 (2)'!$C$69,'[1]Sheet1 (2)'!$D$69*('[1]Sheet1 (2)'!$D$72-rut_index)/'[1]Sheet1 (2)'!$D$72,IF([1]shee2!D857='[1]Sheet1 (2)'!$C$70,'[1]Sheet1 (2)'!$D$70*('[1]Sheet1 (2)'!$D$72-rut_index)/'[1]Sheet1 (2)'!$D$72,IF([1]shee2!D857='[1]Sheet1 (2)'!$C$71,'[1]Sheet1 (2)'!$D$71*('[1]Sheet1 (2)'!$D$72-rut_index)/'[1]Sheet1 (2)'!$D$72)))&lt;0,0,IF(D856='[1]Sheet1 (2)'!$C$69,'[1]Sheet1 (2)'!$D$69*('[1]Sheet1 (2)'!$D$72-rut_index)/'[1]Sheet1 (2)'!$D$72,IF([1]shee2!D857='[1]Sheet1 (2)'!$C$70,'[1]Sheet1 (2)'!$D$70*('[1]Sheet1 (2)'!$D$72-rut_index)/'[1]Sheet1 (2)'!$D$72,IF([1]shee2!D857='[1]Sheet1 (2)'!$C$71,'[1]Sheet1 (2)'!$D$71*('[1]Sheet1 (2)'!$D$72-rut_index)/'[1]Sheet1 (2)'!$D$72))))</f>
        <v>5</v>
      </c>
      <c r="AV856" s="157">
        <f>IF(IF(D856='[1]Sheet1 (2)'!$C$69,'[1]Sheet1 (2)'!$D$69*('[1]Sheet1 (2)'!$D$72-crack_s_index)/'[1]Sheet1 (2)'!$D$72,IF([1]shee2!D857='[1]Sheet1 (2)'!$C$70,'[1]Sheet1 (2)'!$D$70*('[1]Sheet1 (2)'!$D$72-crack_s_index)/'[1]Sheet1 (2)'!$D$72,IF([1]shee2!D857='[1]Sheet1 (2)'!$C$71,'[1]Sheet1 (2)'!$D$71*('[1]Sheet1 (2)'!$D$72-crack_s_index)/'[1]Sheet1 (2)'!$D$72)))&lt;0,0,IF(D856='[1]Sheet1 (2)'!$C$69,'[1]Sheet1 (2)'!$D$69*('[1]Sheet1 (2)'!$D$72-crack_s_index)/'[1]Sheet1 (2)'!$D$72,IF([1]shee2!D857='[1]Sheet1 (2)'!$C$70,'[1]Sheet1 (2)'!$D$70*('[1]Sheet1 (2)'!$D$72-crack_s_index)/'[1]Sheet1 (2)'!$D$72,IF([1]shee2!D857='[1]Sheet1 (2)'!$C$71,'[1]Sheet1 (2)'!$D$71*('[1]Sheet1 (2)'!$D$72-crack_s_index)/'[1]Sheet1 (2)'!$D$72))))</f>
        <v>5</v>
      </c>
      <c r="AW856" s="157">
        <f>IF(IF(D856='[1]Sheet1 (2)'!$C$69,'[1]Sheet1 (2)'!$D$69*('[1]Sheet1 (2)'!$D$72-crack_t_index)/'[1]Sheet1 (2)'!$D$72,IF([1]shee2!D857='[1]Sheet1 (2)'!$C$70,'[1]Sheet1 (2)'!$D$70*('[1]Sheet1 (2)'!$D$72-crack_t_index)/'[1]Sheet1 (2)'!$D$72,IF([1]shee2!D857='[1]Sheet1 (2)'!$C$71,'[1]Sheet1 (2)'!$D$71*('[1]Sheet1 (2)'!$D$72-crack_t_index)/'[1]Sheet1 (2)'!$D$72)))&lt;0,0,IF(D856='[1]Sheet1 (2)'!$C$69,'[1]Sheet1 (2)'!$D$69*('[1]Sheet1 (2)'!$D$72-crack_t_index)/'[1]Sheet1 (2)'!$D$72,IF([1]shee2!D857='[1]Sheet1 (2)'!$C$70,'[1]Sheet1 (2)'!$D$70*('[1]Sheet1 (2)'!$D$72-crack_t_index)/'[1]Sheet1 (2)'!$D$72,IF([1]shee2!D857='[1]Sheet1 (2)'!$C$71,'[1]Sheet1 (2)'!$D$71*('[1]Sheet1 (2)'!$D$72-crack_t_index)/'[1]Sheet1 (2)'!$D$72))))</f>
        <v>5</v>
      </c>
      <c r="AX856" s="157">
        <f>IF(IF(D856='[1]Sheet1 (2)'!$C$69,'[1]Sheet1 (2)'!$D$69*('[1]Sheet1 (2)'!$D$72-rave_index)/'[1]Sheet1 (2)'!$D$72,IF([1]shee2!D857='[1]Sheet1 (2)'!$C$70,'[1]Sheet1 (2)'!$D$70*('[1]Sheet1 (2)'!$D$72-rave_index)/'[1]Sheet1 (2)'!$D$72,IF([1]shee2!D857='[1]Sheet1 (2)'!$C$71,'[1]Sheet1 (2)'!$D$71*('[1]Sheet1 (2)'!$D$72-rave_index)/'[1]Sheet1 (2)'!$D$72)))&lt;0,0,IF(D856='[1]Sheet1 (2)'!$C$69,'[1]Sheet1 (2)'!$D$69*('[1]Sheet1 (2)'!$D$72-rave_index)/'[1]Sheet1 (2)'!$D$72,IF([1]shee2!D857='[1]Sheet1 (2)'!$C$70,'[1]Sheet1 (2)'!$D$70*('[1]Sheet1 (2)'!$D$72-rave_index)/'[1]Sheet1 (2)'!$D$72,IF([1]shee2!D857='[1]Sheet1 (2)'!$C$71,'[1]Sheet1 (2)'!$D$71*('[1]Sheet1 (2)'!$D$72-rave_index)/'[1]Sheet1 (2)'!$D$72))))</f>
        <v>5</v>
      </c>
      <c r="AY856" s="157">
        <f>IF(IF(D856='[1]Sheet1 (2)'!$C$69,'[1]Sheet1 (2)'!$D$69*('[1]Sheet1 (2)'!$D$72-rough_index)/'[1]Sheet1 (2)'!$D$72,IF([1]shee2!D857='[1]Sheet1 (2)'!$C$70,'[1]Sheet1 (2)'!$D$70*('[1]Sheet1 (2)'!$D$72-rough_index)/'[1]Sheet1 (2)'!$D$72,IF([1]shee2!D857='[1]Sheet1 (2)'!$C$71,'[1]Sheet1 (2)'!$D$71*('[1]Sheet1 (2)'!$D$72-rough_index)/'[1]Sheet1 (2)'!$D$72)))&lt;0,0,IF(D856='[1]Sheet1 (2)'!$C$69,'[1]Sheet1 (2)'!$D$69*('[1]Sheet1 (2)'!$D$72-rough_index)/'[1]Sheet1 (2)'!$D$72,IF([1]shee2!D857='[1]Sheet1 (2)'!$C$70,'[1]Sheet1 (2)'!$D$70*('[1]Sheet1 (2)'!$D$72-rough_index)/'[1]Sheet1 (2)'!$D$72,IF([1]shee2!D857='[1]Sheet1 (2)'!$C$71,'[1]Sheet1 (2)'!$D$71*('[1]Sheet1 (2)'!$D$72-rough_index)/'[1]Sheet1 (2)'!$D$72))))</f>
        <v>2.5</v>
      </c>
      <c r="AZ856" s="179">
        <f>+(AU856*'[1]Sheet1 (2)'!$C$77)+(AV856*'[1]Sheet1 (2)'!$C$78)+(AW856*'[1]Sheet1 (2)'!$C$79)+(AX856*'[1]Sheet1 (2)'!$C$80)+(AY856*'[1]Sheet1 (2)'!$C$81)</f>
        <v>4.25</v>
      </c>
      <c r="BA856" s="213" t="str">
        <f t="shared" si="27"/>
        <v>Good</v>
      </c>
      <c r="BE856">
        <f>IF(D856='[1]Sheet1 (2)'!$C$61,'[1]Sheet1 (2)'!$D$61*(counts^2)+'[1]Sheet1 (2)'!$G$61*counts+'[1]Sheet1 (2)'!$J$61,IF(D856='[1]Sheet1 (2)'!$C$62,'[1]Sheet1 (2)'!$D$62*counts+'[1]Sheet1 (2)'!$G$62,IF(D856='[1]Sheet1 (2)'!$C$63,'[1]Sheet1 (2)'!$D$63*counts+'[1]Sheet1 (2)'!$G$63,IF(D856='[1]Sheet1 (2)'!$C$64,'[1]Sheet1 (2)'!$D$64*counts+'[1]Sheet1 (2)'!$G$64))))</f>
        <v>2.0984129299999998</v>
      </c>
    </row>
    <row r="857" spans="1:57" ht="12.75" customHeight="1">
      <c r="A857" s="176" t="s">
        <v>282</v>
      </c>
      <c r="B857" s="145" t="s">
        <v>76</v>
      </c>
      <c r="C857" s="170">
        <v>997</v>
      </c>
      <c r="D857" s="174" t="s">
        <v>77</v>
      </c>
      <c r="E857" s="171">
        <v>8</v>
      </c>
      <c r="F857" s="171">
        <v>2</v>
      </c>
      <c r="G857" s="171" t="s">
        <v>77</v>
      </c>
      <c r="H857" s="171">
        <v>1</v>
      </c>
      <c r="I857" s="171" t="s">
        <v>77</v>
      </c>
      <c r="J857" s="173" t="s">
        <v>78</v>
      </c>
      <c r="K857" s="173" t="s">
        <v>82</v>
      </c>
      <c r="L857" s="169">
        <f>VLOOKUP(CONCATENATE(J857,K857),'Sheet1 (2)'!$J$6:$K$26,2,FALSE)</f>
        <v>6.25</v>
      </c>
      <c r="M857" s="173" t="s">
        <v>82</v>
      </c>
      <c r="N857" s="173" t="s">
        <v>82</v>
      </c>
      <c r="O857" s="177">
        <f>VLOOKUP(CONCATENATE(M857,N857),'[1]Sheet1 (2)'!$L$6:$M$26,2,FALSE)</f>
        <v>12.5</v>
      </c>
      <c r="P857" s="173" t="s">
        <v>82</v>
      </c>
      <c r="Q857" s="173" t="s">
        <v>82</v>
      </c>
      <c r="R857" s="177">
        <f>VLOOKUP(CONCATENATE(P857,Q857),'[1]Sheet1 (2)'!$N$6:$O$26,2,FALSE)</f>
        <v>12.5</v>
      </c>
      <c r="S857" s="173" t="s">
        <v>80</v>
      </c>
      <c r="T857" s="173" t="s">
        <v>80</v>
      </c>
      <c r="U857" s="177">
        <f>VLOOKUP(CONCATENATE(S857,T857),'[1]Sheet1 (2)'!$P$6:$Q$26,2,FALSE)</f>
        <v>0</v>
      </c>
      <c r="V857" s="173" t="s">
        <v>80</v>
      </c>
      <c r="W857" s="173" t="s">
        <v>80</v>
      </c>
      <c r="X857" s="177">
        <f>VLOOKUP(CONCATENATE(V857,W857),'[1]Sheet1 (2)'!$R$6:$S$26,2,FALSE)</f>
        <v>0</v>
      </c>
      <c r="Y857" s="173" t="s">
        <v>80</v>
      </c>
      <c r="Z857" s="173" t="s">
        <v>80</v>
      </c>
      <c r="AA857" s="177">
        <f>VLOOKUP(CONCATENATE(Y857,Z857),'[1]Sheet1 (2)'!$T$6:$U$26,2,FALSE)</f>
        <v>0</v>
      </c>
      <c r="AB857" s="173" t="s">
        <v>80</v>
      </c>
      <c r="AC857" s="173" t="s">
        <v>80</v>
      </c>
      <c r="AD857" s="177">
        <f>VLOOKUP(CONCATENATE(AB857,AC857),'[1]Sheet1 (2)'!$X$6:$Y$26,2,FALSE)</f>
        <v>0</v>
      </c>
      <c r="AE857" s="173" t="s">
        <v>82</v>
      </c>
      <c r="AF857" s="173" t="s">
        <v>81</v>
      </c>
      <c r="AG857" s="177">
        <f>VLOOKUP(CONCATENATE(AE857,AF857),'[1]Sheet1 (2)'!$Z$6:$AA$26,2,FALSE)</f>
        <v>66</v>
      </c>
      <c r="AH857" s="172"/>
      <c r="AI857" s="178"/>
      <c r="AJ857" s="140"/>
      <c r="AK857" s="176" t="s">
        <v>282</v>
      </c>
      <c r="AL857" s="176" t="s">
        <v>76</v>
      </c>
      <c r="AM857" s="170">
        <f t="shared" si="26"/>
        <v>997</v>
      </c>
      <c r="AN857" s="147"/>
      <c r="AO857" s="155"/>
      <c r="AP857" s="156"/>
      <c r="AQ857" s="157">
        <v>4.8703538141999996</v>
      </c>
      <c r="AR857" s="158"/>
      <c r="AS857" s="145">
        <f>LOOKUP(rufmkm,'[1]Sheet1 (2)'!$V$62:$V$71,'[1]Sheet1 (2)'!$W$62:$W$71)</f>
        <v>50</v>
      </c>
      <c r="AT857" s="140"/>
      <c r="AU857" s="157">
        <f>IF(IF(D857='[1]Sheet1 (2)'!$C$69,'[1]Sheet1 (2)'!$D$69*('[1]Sheet1 (2)'!$D$72-rut_index)/'[1]Sheet1 (2)'!$D$72,IF([1]shee2!D858='[1]Sheet1 (2)'!$C$70,'[1]Sheet1 (2)'!$D$70*('[1]Sheet1 (2)'!$D$72-rut_index)/'[1]Sheet1 (2)'!$D$72,IF([1]shee2!D858='[1]Sheet1 (2)'!$C$71,'[1]Sheet1 (2)'!$D$71*('[1]Sheet1 (2)'!$D$72-rut_index)/'[1]Sheet1 (2)'!$D$72)))&lt;0,0,IF(D857='[1]Sheet1 (2)'!$C$69,'[1]Sheet1 (2)'!$D$69*('[1]Sheet1 (2)'!$D$72-rut_index)/'[1]Sheet1 (2)'!$D$72,IF([1]shee2!D858='[1]Sheet1 (2)'!$C$70,'[1]Sheet1 (2)'!$D$70*('[1]Sheet1 (2)'!$D$72-rut_index)/'[1]Sheet1 (2)'!$D$72,IF([1]shee2!D858='[1]Sheet1 (2)'!$C$71,'[1]Sheet1 (2)'!$D$71*('[1]Sheet1 (2)'!$D$72-rut_index)/'[1]Sheet1 (2)'!$D$72))))</f>
        <v>4.479166666666667</v>
      </c>
      <c r="AV857" s="157">
        <f>IF(IF(D857='[1]Sheet1 (2)'!$C$69,'[1]Sheet1 (2)'!$D$69*('[1]Sheet1 (2)'!$D$72-crack_s_index)/'[1]Sheet1 (2)'!$D$72,IF([1]shee2!D858='[1]Sheet1 (2)'!$C$70,'[1]Sheet1 (2)'!$D$70*('[1]Sheet1 (2)'!$D$72-crack_s_index)/'[1]Sheet1 (2)'!$D$72,IF([1]shee2!D858='[1]Sheet1 (2)'!$C$71,'[1]Sheet1 (2)'!$D$71*('[1]Sheet1 (2)'!$D$72-crack_s_index)/'[1]Sheet1 (2)'!$D$72)))&lt;0,0,IF(D857='[1]Sheet1 (2)'!$C$69,'[1]Sheet1 (2)'!$D$69*('[1]Sheet1 (2)'!$D$72-crack_s_index)/'[1]Sheet1 (2)'!$D$72,IF([1]shee2!D858='[1]Sheet1 (2)'!$C$70,'[1]Sheet1 (2)'!$D$70*('[1]Sheet1 (2)'!$D$72-crack_s_index)/'[1]Sheet1 (2)'!$D$72,IF([1]shee2!D858='[1]Sheet1 (2)'!$C$71,'[1]Sheet1 (2)'!$D$71*('[1]Sheet1 (2)'!$D$72-crack_s_index)/'[1]Sheet1 (2)'!$D$72))))</f>
        <v>3.9583333333333335</v>
      </c>
      <c r="AW857" s="157">
        <f>IF(IF(D857='[1]Sheet1 (2)'!$C$69,'[1]Sheet1 (2)'!$D$69*('[1]Sheet1 (2)'!$D$72-crack_t_index)/'[1]Sheet1 (2)'!$D$72,IF([1]shee2!D858='[1]Sheet1 (2)'!$C$70,'[1]Sheet1 (2)'!$D$70*('[1]Sheet1 (2)'!$D$72-crack_t_index)/'[1]Sheet1 (2)'!$D$72,IF([1]shee2!D858='[1]Sheet1 (2)'!$C$71,'[1]Sheet1 (2)'!$D$71*('[1]Sheet1 (2)'!$D$72-crack_t_index)/'[1]Sheet1 (2)'!$D$72)))&lt;0,0,IF(D857='[1]Sheet1 (2)'!$C$69,'[1]Sheet1 (2)'!$D$69*('[1]Sheet1 (2)'!$D$72-crack_t_index)/'[1]Sheet1 (2)'!$D$72,IF([1]shee2!D858='[1]Sheet1 (2)'!$C$70,'[1]Sheet1 (2)'!$D$70*('[1]Sheet1 (2)'!$D$72-crack_t_index)/'[1]Sheet1 (2)'!$D$72,IF([1]shee2!D858='[1]Sheet1 (2)'!$C$71,'[1]Sheet1 (2)'!$D$71*('[1]Sheet1 (2)'!$D$72-crack_t_index)/'[1]Sheet1 (2)'!$D$72))))</f>
        <v>3.9583333333333335</v>
      </c>
      <c r="AX857" s="157">
        <f>IF(IF(D857='[1]Sheet1 (2)'!$C$69,'[1]Sheet1 (2)'!$D$69*('[1]Sheet1 (2)'!$D$72-rave_index)/'[1]Sheet1 (2)'!$D$72,IF([1]shee2!D858='[1]Sheet1 (2)'!$C$70,'[1]Sheet1 (2)'!$D$70*('[1]Sheet1 (2)'!$D$72-rave_index)/'[1]Sheet1 (2)'!$D$72,IF([1]shee2!D858='[1]Sheet1 (2)'!$C$71,'[1]Sheet1 (2)'!$D$71*('[1]Sheet1 (2)'!$D$72-rave_index)/'[1]Sheet1 (2)'!$D$72)))&lt;0,0,IF(D857='[1]Sheet1 (2)'!$C$69,'[1]Sheet1 (2)'!$D$69*('[1]Sheet1 (2)'!$D$72-rave_index)/'[1]Sheet1 (2)'!$D$72,IF([1]shee2!D858='[1]Sheet1 (2)'!$C$70,'[1]Sheet1 (2)'!$D$70*('[1]Sheet1 (2)'!$D$72-rave_index)/'[1]Sheet1 (2)'!$D$72,IF([1]shee2!D858='[1]Sheet1 (2)'!$C$71,'[1]Sheet1 (2)'!$D$71*('[1]Sheet1 (2)'!$D$72-rave_index)/'[1]Sheet1 (2)'!$D$72))))</f>
        <v>5</v>
      </c>
      <c r="AY857" s="157">
        <f>IF(IF(D857='[1]Sheet1 (2)'!$C$69,'[1]Sheet1 (2)'!$D$69*('[1]Sheet1 (2)'!$D$72-rough_index)/'[1]Sheet1 (2)'!$D$72,IF([1]shee2!D858='[1]Sheet1 (2)'!$C$70,'[1]Sheet1 (2)'!$D$70*('[1]Sheet1 (2)'!$D$72-rough_index)/'[1]Sheet1 (2)'!$D$72,IF([1]shee2!D858='[1]Sheet1 (2)'!$C$71,'[1]Sheet1 (2)'!$D$71*('[1]Sheet1 (2)'!$D$72-rough_index)/'[1]Sheet1 (2)'!$D$72)))&lt;0,0,IF(D857='[1]Sheet1 (2)'!$C$69,'[1]Sheet1 (2)'!$D$69*('[1]Sheet1 (2)'!$D$72-rough_index)/'[1]Sheet1 (2)'!$D$72,IF([1]shee2!D858='[1]Sheet1 (2)'!$C$70,'[1]Sheet1 (2)'!$D$70*('[1]Sheet1 (2)'!$D$72-rough_index)/'[1]Sheet1 (2)'!$D$72,IF([1]shee2!D858='[1]Sheet1 (2)'!$C$71,'[1]Sheet1 (2)'!$D$71*('[1]Sheet1 (2)'!$D$72-rough_index)/'[1]Sheet1 (2)'!$D$72))))</f>
        <v>0.83333333333333337</v>
      </c>
      <c r="AZ857" s="179">
        <f>+(AU857*'[1]Sheet1 (2)'!$C$77)+(AV857*'[1]Sheet1 (2)'!$C$78)+(AW857*'[1]Sheet1 (2)'!$C$79)+(AX857*'[1]Sheet1 (2)'!$C$80)+(AY857*'[1]Sheet1 (2)'!$C$81)</f>
        <v>3.229166666666667</v>
      </c>
      <c r="BA857" s="213" t="str">
        <f t="shared" si="27"/>
        <v>Fair</v>
      </c>
      <c r="BE857">
        <f>IF(D857='[1]Sheet1 (2)'!$C$61,'[1]Sheet1 (2)'!$D$61*(counts^2)+'[1]Sheet1 (2)'!$G$61*counts+'[1]Sheet1 (2)'!$J$61,IF(D857='[1]Sheet1 (2)'!$C$62,'[1]Sheet1 (2)'!$D$62*counts+'[1]Sheet1 (2)'!$G$62,IF(D857='[1]Sheet1 (2)'!$C$63,'[1]Sheet1 (2)'!$D$63*counts+'[1]Sheet1 (2)'!$G$63,IF(D857='[1]Sheet1 (2)'!$C$64,'[1]Sheet1 (2)'!$D$64*counts+'[1]Sheet1 (2)'!$G$64))))</f>
        <v>2.0984129299999998</v>
      </c>
    </row>
    <row r="858" spans="1:57" ht="12.75" customHeight="1">
      <c r="A858" s="176" t="s">
        <v>282</v>
      </c>
      <c r="B858" s="145" t="s">
        <v>76</v>
      </c>
      <c r="C858" s="170">
        <v>998</v>
      </c>
      <c r="D858" s="174" t="s">
        <v>77</v>
      </c>
      <c r="E858" s="171">
        <v>8</v>
      </c>
      <c r="F858" s="171">
        <v>2</v>
      </c>
      <c r="G858" s="171" t="s">
        <v>77</v>
      </c>
      <c r="H858" s="171">
        <v>1</v>
      </c>
      <c r="I858" s="171" t="s">
        <v>77</v>
      </c>
      <c r="J858" s="173" t="s">
        <v>80</v>
      </c>
      <c r="K858" s="173" t="s">
        <v>80</v>
      </c>
      <c r="L858" s="169">
        <f>VLOOKUP(CONCATENATE(J858,K858),'Sheet1 (2)'!$J$6:$K$26,2,FALSE)</f>
        <v>0</v>
      </c>
      <c r="M858" s="173" t="s">
        <v>82</v>
      </c>
      <c r="N858" s="173" t="s">
        <v>82</v>
      </c>
      <c r="O858" s="177">
        <f>VLOOKUP(CONCATENATE(M858,N858),'[1]Sheet1 (2)'!$L$6:$M$26,2,FALSE)</f>
        <v>12.5</v>
      </c>
      <c r="P858" s="173" t="s">
        <v>80</v>
      </c>
      <c r="Q858" s="173" t="s">
        <v>80</v>
      </c>
      <c r="R858" s="177">
        <f>VLOOKUP(CONCATENATE(P858,Q858),'[1]Sheet1 (2)'!$N$6:$O$26,2,FALSE)</f>
        <v>0</v>
      </c>
      <c r="S858" s="173" t="s">
        <v>80</v>
      </c>
      <c r="T858" s="173" t="s">
        <v>80</v>
      </c>
      <c r="U858" s="177">
        <f>VLOOKUP(CONCATENATE(S858,T858),'[1]Sheet1 (2)'!$P$6:$Q$26,2,FALSE)</f>
        <v>0</v>
      </c>
      <c r="V858" s="173" t="s">
        <v>80</v>
      </c>
      <c r="W858" s="173" t="s">
        <v>80</v>
      </c>
      <c r="X858" s="177">
        <f>VLOOKUP(CONCATENATE(V858,W858),'[1]Sheet1 (2)'!$R$6:$S$26,2,FALSE)</f>
        <v>0</v>
      </c>
      <c r="Y858" s="173" t="s">
        <v>80</v>
      </c>
      <c r="Z858" s="173" t="s">
        <v>80</v>
      </c>
      <c r="AA858" s="177">
        <f>VLOOKUP(CONCATENATE(Y858,Z858),'[1]Sheet1 (2)'!$T$6:$U$26,2,FALSE)</f>
        <v>0</v>
      </c>
      <c r="AB858" s="173" t="s">
        <v>80</v>
      </c>
      <c r="AC858" s="173" t="s">
        <v>80</v>
      </c>
      <c r="AD858" s="177">
        <f>VLOOKUP(CONCATENATE(AB858,AC858),'[1]Sheet1 (2)'!$X$6:$Y$26,2,FALSE)</f>
        <v>0</v>
      </c>
      <c r="AE858" s="173" t="s">
        <v>82</v>
      </c>
      <c r="AF858" s="173" t="s">
        <v>81</v>
      </c>
      <c r="AG858" s="177">
        <f>VLOOKUP(CONCATENATE(AE858,AF858),'[1]Sheet1 (2)'!$Z$6:$AA$26,2,FALSE)</f>
        <v>66</v>
      </c>
      <c r="AH858" s="172"/>
      <c r="AI858" s="178"/>
      <c r="AJ858" s="140"/>
      <c r="AK858" s="176" t="s">
        <v>282</v>
      </c>
      <c r="AL858" s="176" t="s">
        <v>76</v>
      </c>
      <c r="AM858" s="170">
        <f t="shared" si="26"/>
        <v>998</v>
      </c>
      <c r="AN858" s="147"/>
      <c r="AO858" s="155" t="s">
        <v>409</v>
      </c>
      <c r="AP858" s="156"/>
      <c r="AQ858" s="157">
        <v>1.9813337790000003</v>
      </c>
      <c r="AR858" s="158"/>
      <c r="AS858" s="145">
        <f>LOOKUP(rufmkm,'[1]Sheet1 (2)'!$V$62:$V$71,'[1]Sheet1 (2)'!$W$62:$W$71)</f>
        <v>20</v>
      </c>
      <c r="AT858" s="140"/>
      <c r="AU858" s="157">
        <f>IF(IF(D858='[1]Sheet1 (2)'!$C$69,'[1]Sheet1 (2)'!$D$69*('[1]Sheet1 (2)'!$D$72-rut_index)/'[1]Sheet1 (2)'!$D$72,IF([1]shee2!D859='[1]Sheet1 (2)'!$C$70,'[1]Sheet1 (2)'!$D$70*('[1]Sheet1 (2)'!$D$72-rut_index)/'[1]Sheet1 (2)'!$D$72,IF([1]shee2!D859='[1]Sheet1 (2)'!$C$71,'[1]Sheet1 (2)'!$D$71*('[1]Sheet1 (2)'!$D$72-rut_index)/'[1]Sheet1 (2)'!$D$72)))&lt;0,0,IF(D858='[1]Sheet1 (2)'!$C$69,'[1]Sheet1 (2)'!$D$69*('[1]Sheet1 (2)'!$D$72-rut_index)/'[1]Sheet1 (2)'!$D$72,IF([1]shee2!D859='[1]Sheet1 (2)'!$C$70,'[1]Sheet1 (2)'!$D$70*('[1]Sheet1 (2)'!$D$72-rut_index)/'[1]Sheet1 (2)'!$D$72,IF([1]shee2!D859='[1]Sheet1 (2)'!$C$71,'[1]Sheet1 (2)'!$D$71*('[1]Sheet1 (2)'!$D$72-rut_index)/'[1]Sheet1 (2)'!$D$72))))</f>
        <v>5</v>
      </c>
      <c r="AV858" s="157">
        <f>IF(IF(D858='[1]Sheet1 (2)'!$C$69,'[1]Sheet1 (2)'!$D$69*('[1]Sheet1 (2)'!$D$72-crack_s_index)/'[1]Sheet1 (2)'!$D$72,IF([1]shee2!D859='[1]Sheet1 (2)'!$C$70,'[1]Sheet1 (2)'!$D$70*('[1]Sheet1 (2)'!$D$72-crack_s_index)/'[1]Sheet1 (2)'!$D$72,IF([1]shee2!D859='[1]Sheet1 (2)'!$C$71,'[1]Sheet1 (2)'!$D$71*('[1]Sheet1 (2)'!$D$72-crack_s_index)/'[1]Sheet1 (2)'!$D$72)))&lt;0,0,IF(D858='[1]Sheet1 (2)'!$C$69,'[1]Sheet1 (2)'!$D$69*('[1]Sheet1 (2)'!$D$72-crack_s_index)/'[1]Sheet1 (2)'!$D$72,IF([1]shee2!D859='[1]Sheet1 (2)'!$C$70,'[1]Sheet1 (2)'!$D$70*('[1]Sheet1 (2)'!$D$72-crack_s_index)/'[1]Sheet1 (2)'!$D$72,IF([1]shee2!D859='[1]Sheet1 (2)'!$C$71,'[1]Sheet1 (2)'!$D$71*('[1]Sheet1 (2)'!$D$72-crack_s_index)/'[1]Sheet1 (2)'!$D$72))))</f>
        <v>3.9583333333333335</v>
      </c>
      <c r="AW858" s="157">
        <f>IF(IF(D858='[1]Sheet1 (2)'!$C$69,'[1]Sheet1 (2)'!$D$69*('[1]Sheet1 (2)'!$D$72-crack_t_index)/'[1]Sheet1 (2)'!$D$72,IF([1]shee2!D859='[1]Sheet1 (2)'!$C$70,'[1]Sheet1 (2)'!$D$70*('[1]Sheet1 (2)'!$D$72-crack_t_index)/'[1]Sheet1 (2)'!$D$72,IF([1]shee2!D859='[1]Sheet1 (2)'!$C$71,'[1]Sheet1 (2)'!$D$71*('[1]Sheet1 (2)'!$D$72-crack_t_index)/'[1]Sheet1 (2)'!$D$72)))&lt;0,0,IF(D858='[1]Sheet1 (2)'!$C$69,'[1]Sheet1 (2)'!$D$69*('[1]Sheet1 (2)'!$D$72-crack_t_index)/'[1]Sheet1 (2)'!$D$72,IF([1]shee2!D859='[1]Sheet1 (2)'!$C$70,'[1]Sheet1 (2)'!$D$70*('[1]Sheet1 (2)'!$D$72-crack_t_index)/'[1]Sheet1 (2)'!$D$72,IF([1]shee2!D859='[1]Sheet1 (2)'!$C$71,'[1]Sheet1 (2)'!$D$71*('[1]Sheet1 (2)'!$D$72-crack_t_index)/'[1]Sheet1 (2)'!$D$72))))</f>
        <v>5</v>
      </c>
      <c r="AX858" s="157">
        <f>IF(IF(D858='[1]Sheet1 (2)'!$C$69,'[1]Sheet1 (2)'!$D$69*('[1]Sheet1 (2)'!$D$72-rave_index)/'[1]Sheet1 (2)'!$D$72,IF([1]shee2!D859='[1]Sheet1 (2)'!$C$70,'[1]Sheet1 (2)'!$D$70*('[1]Sheet1 (2)'!$D$72-rave_index)/'[1]Sheet1 (2)'!$D$72,IF([1]shee2!D859='[1]Sheet1 (2)'!$C$71,'[1]Sheet1 (2)'!$D$71*('[1]Sheet1 (2)'!$D$72-rave_index)/'[1]Sheet1 (2)'!$D$72)))&lt;0,0,IF(D858='[1]Sheet1 (2)'!$C$69,'[1]Sheet1 (2)'!$D$69*('[1]Sheet1 (2)'!$D$72-rave_index)/'[1]Sheet1 (2)'!$D$72,IF([1]shee2!D859='[1]Sheet1 (2)'!$C$70,'[1]Sheet1 (2)'!$D$70*('[1]Sheet1 (2)'!$D$72-rave_index)/'[1]Sheet1 (2)'!$D$72,IF([1]shee2!D859='[1]Sheet1 (2)'!$C$71,'[1]Sheet1 (2)'!$D$71*('[1]Sheet1 (2)'!$D$72-rave_index)/'[1]Sheet1 (2)'!$D$72))))</f>
        <v>5</v>
      </c>
      <c r="AY858" s="157">
        <f>IF(IF(D858='[1]Sheet1 (2)'!$C$69,'[1]Sheet1 (2)'!$D$69*('[1]Sheet1 (2)'!$D$72-rough_index)/'[1]Sheet1 (2)'!$D$72,IF([1]shee2!D859='[1]Sheet1 (2)'!$C$70,'[1]Sheet1 (2)'!$D$70*('[1]Sheet1 (2)'!$D$72-rough_index)/'[1]Sheet1 (2)'!$D$72,IF([1]shee2!D859='[1]Sheet1 (2)'!$C$71,'[1]Sheet1 (2)'!$D$71*('[1]Sheet1 (2)'!$D$72-rough_index)/'[1]Sheet1 (2)'!$D$72)))&lt;0,0,IF(D858='[1]Sheet1 (2)'!$C$69,'[1]Sheet1 (2)'!$D$69*('[1]Sheet1 (2)'!$D$72-rough_index)/'[1]Sheet1 (2)'!$D$72,IF([1]shee2!D859='[1]Sheet1 (2)'!$C$70,'[1]Sheet1 (2)'!$D$70*('[1]Sheet1 (2)'!$D$72-rough_index)/'[1]Sheet1 (2)'!$D$72,IF([1]shee2!D859='[1]Sheet1 (2)'!$C$71,'[1]Sheet1 (2)'!$D$71*('[1]Sheet1 (2)'!$D$72-rough_index)/'[1]Sheet1 (2)'!$D$72))))</f>
        <v>3.3333333333333335</v>
      </c>
      <c r="AZ858" s="179">
        <f>+(AU858*'[1]Sheet1 (2)'!$C$77)+(AV858*'[1]Sheet1 (2)'!$C$78)+(AW858*'[1]Sheet1 (2)'!$C$79)+(AX858*'[1]Sheet1 (2)'!$C$80)+(AY858*'[1]Sheet1 (2)'!$C$81)</f>
        <v>4.125</v>
      </c>
      <c r="BA858" s="213" t="str">
        <f t="shared" si="27"/>
        <v>Good</v>
      </c>
      <c r="BE858">
        <f>IF(D858='[1]Sheet1 (2)'!$C$61,'[1]Sheet1 (2)'!$D$61*(counts^2)+'[1]Sheet1 (2)'!$G$61*counts+'[1]Sheet1 (2)'!$J$61,IF(D858='[1]Sheet1 (2)'!$C$62,'[1]Sheet1 (2)'!$D$62*counts+'[1]Sheet1 (2)'!$G$62,IF(D858='[1]Sheet1 (2)'!$C$63,'[1]Sheet1 (2)'!$D$63*counts+'[1]Sheet1 (2)'!$G$63,IF(D858='[1]Sheet1 (2)'!$C$64,'[1]Sheet1 (2)'!$D$64*counts+'[1]Sheet1 (2)'!$G$64))))</f>
        <v>2.0984129299999998</v>
      </c>
    </row>
    <row r="859" spans="1:57" ht="12.75" customHeight="1">
      <c r="A859" s="176" t="s">
        <v>282</v>
      </c>
      <c r="B859" s="145" t="s">
        <v>76</v>
      </c>
      <c r="C859" s="170">
        <v>999</v>
      </c>
      <c r="D859" s="174" t="s">
        <v>77</v>
      </c>
      <c r="E859" s="171">
        <v>8</v>
      </c>
      <c r="F859" s="171">
        <v>2</v>
      </c>
      <c r="G859" s="171" t="s">
        <v>77</v>
      </c>
      <c r="H859" s="171">
        <v>1</v>
      </c>
      <c r="I859" s="171" t="s">
        <v>77</v>
      </c>
      <c r="J859" s="173" t="s">
        <v>80</v>
      </c>
      <c r="K859" s="173" t="s">
        <v>80</v>
      </c>
      <c r="L859" s="169">
        <f>VLOOKUP(CONCATENATE(J859,K859),'Sheet1 (2)'!$J$6:$K$26,2,FALSE)</f>
        <v>0</v>
      </c>
      <c r="M859" s="173" t="s">
        <v>80</v>
      </c>
      <c r="N859" s="173" t="s">
        <v>80</v>
      </c>
      <c r="O859" s="177">
        <f>VLOOKUP(CONCATENATE(M859,N859),'[1]Sheet1 (2)'!$L$6:$M$26,2,FALSE)</f>
        <v>0</v>
      </c>
      <c r="P859" s="173" t="s">
        <v>80</v>
      </c>
      <c r="Q859" s="173" t="s">
        <v>80</v>
      </c>
      <c r="R859" s="177">
        <f>VLOOKUP(CONCATENATE(P859,Q859),'[1]Sheet1 (2)'!$N$6:$O$26,2,FALSE)</f>
        <v>0</v>
      </c>
      <c r="S859" s="173" t="s">
        <v>80</v>
      </c>
      <c r="T859" s="173" t="s">
        <v>80</v>
      </c>
      <c r="U859" s="177">
        <f>VLOOKUP(CONCATENATE(S859,T859),'[1]Sheet1 (2)'!$P$6:$Q$26,2,FALSE)</f>
        <v>0</v>
      </c>
      <c r="V859" s="173" t="s">
        <v>80</v>
      </c>
      <c r="W859" s="173" t="s">
        <v>80</v>
      </c>
      <c r="X859" s="177">
        <f>VLOOKUP(CONCATENATE(V859,W859),'[1]Sheet1 (2)'!$R$6:$S$26,2,FALSE)</f>
        <v>0</v>
      </c>
      <c r="Y859" s="173" t="s">
        <v>80</v>
      </c>
      <c r="Z859" s="173" t="s">
        <v>80</v>
      </c>
      <c r="AA859" s="177">
        <f>VLOOKUP(CONCATENATE(Y859,Z859),'[1]Sheet1 (2)'!$T$6:$U$26,2,FALSE)</f>
        <v>0</v>
      </c>
      <c r="AB859" s="173" t="s">
        <v>80</v>
      </c>
      <c r="AC859" s="173" t="s">
        <v>80</v>
      </c>
      <c r="AD859" s="177">
        <f>VLOOKUP(CONCATENATE(AB859,AC859),'[1]Sheet1 (2)'!$X$6:$Y$26,2,FALSE)</f>
        <v>0</v>
      </c>
      <c r="AE859" s="173" t="s">
        <v>82</v>
      </c>
      <c r="AF859" s="173" t="s">
        <v>81</v>
      </c>
      <c r="AG859" s="177">
        <f>VLOOKUP(CONCATENATE(AE859,AF859),'[1]Sheet1 (2)'!$Z$6:$AA$26,2,FALSE)</f>
        <v>66</v>
      </c>
      <c r="AH859" s="172"/>
      <c r="AI859" s="178"/>
      <c r="AJ859" s="140"/>
      <c r="AK859" s="176" t="s">
        <v>282</v>
      </c>
      <c r="AL859" s="176" t="s">
        <v>76</v>
      </c>
      <c r="AM859" s="170">
        <f t="shared" si="26"/>
        <v>999</v>
      </c>
      <c r="AN859" s="147"/>
      <c r="AO859" s="155"/>
      <c r="AP859" s="156"/>
      <c r="AQ859" s="157">
        <v>1.7411683094000001</v>
      </c>
      <c r="AR859" s="158"/>
      <c r="AS859" s="145">
        <f>LOOKUP(rufmkm,'[1]Sheet1 (2)'!$V$62:$V$71,'[1]Sheet1 (2)'!$W$62:$W$71)</f>
        <v>20</v>
      </c>
      <c r="AT859" s="140"/>
      <c r="AU859" s="157">
        <f>IF(IF(D859='[1]Sheet1 (2)'!$C$69,'[1]Sheet1 (2)'!$D$69*('[1]Sheet1 (2)'!$D$72-rut_index)/'[1]Sheet1 (2)'!$D$72,IF([1]shee2!D860='[1]Sheet1 (2)'!$C$70,'[1]Sheet1 (2)'!$D$70*('[1]Sheet1 (2)'!$D$72-rut_index)/'[1]Sheet1 (2)'!$D$72,IF([1]shee2!D860='[1]Sheet1 (2)'!$C$71,'[1]Sheet1 (2)'!$D$71*('[1]Sheet1 (2)'!$D$72-rut_index)/'[1]Sheet1 (2)'!$D$72)))&lt;0,0,IF(D859='[1]Sheet1 (2)'!$C$69,'[1]Sheet1 (2)'!$D$69*('[1]Sheet1 (2)'!$D$72-rut_index)/'[1]Sheet1 (2)'!$D$72,IF([1]shee2!D860='[1]Sheet1 (2)'!$C$70,'[1]Sheet1 (2)'!$D$70*('[1]Sheet1 (2)'!$D$72-rut_index)/'[1]Sheet1 (2)'!$D$72,IF([1]shee2!D860='[1]Sheet1 (2)'!$C$71,'[1]Sheet1 (2)'!$D$71*('[1]Sheet1 (2)'!$D$72-rut_index)/'[1]Sheet1 (2)'!$D$72))))</f>
        <v>5</v>
      </c>
      <c r="AV859" s="157">
        <f>IF(IF(D859='[1]Sheet1 (2)'!$C$69,'[1]Sheet1 (2)'!$D$69*('[1]Sheet1 (2)'!$D$72-crack_s_index)/'[1]Sheet1 (2)'!$D$72,IF([1]shee2!D860='[1]Sheet1 (2)'!$C$70,'[1]Sheet1 (2)'!$D$70*('[1]Sheet1 (2)'!$D$72-crack_s_index)/'[1]Sheet1 (2)'!$D$72,IF([1]shee2!D860='[1]Sheet1 (2)'!$C$71,'[1]Sheet1 (2)'!$D$71*('[1]Sheet1 (2)'!$D$72-crack_s_index)/'[1]Sheet1 (2)'!$D$72)))&lt;0,0,IF(D859='[1]Sheet1 (2)'!$C$69,'[1]Sheet1 (2)'!$D$69*('[1]Sheet1 (2)'!$D$72-crack_s_index)/'[1]Sheet1 (2)'!$D$72,IF([1]shee2!D860='[1]Sheet1 (2)'!$C$70,'[1]Sheet1 (2)'!$D$70*('[1]Sheet1 (2)'!$D$72-crack_s_index)/'[1]Sheet1 (2)'!$D$72,IF([1]shee2!D860='[1]Sheet1 (2)'!$C$71,'[1]Sheet1 (2)'!$D$71*('[1]Sheet1 (2)'!$D$72-crack_s_index)/'[1]Sheet1 (2)'!$D$72))))</f>
        <v>5</v>
      </c>
      <c r="AW859" s="157">
        <f>IF(IF(D859='[1]Sheet1 (2)'!$C$69,'[1]Sheet1 (2)'!$D$69*('[1]Sheet1 (2)'!$D$72-crack_t_index)/'[1]Sheet1 (2)'!$D$72,IF([1]shee2!D860='[1]Sheet1 (2)'!$C$70,'[1]Sheet1 (2)'!$D$70*('[1]Sheet1 (2)'!$D$72-crack_t_index)/'[1]Sheet1 (2)'!$D$72,IF([1]shee2!D860='[1]Sheet1 (2)'!$C$71,'[1]Sheet1 (2)'!$D$71*('[1]Sheet1 (2)'!$D$72-crack_t_index)/'[1]Sheet1 (2)'!$D$72)))&lt;0,0,IF(D859='[1]Sheet1 (2)'!$C$69,'[1]Sheet1 (2)'!$D$69*('[1]Sheet1 (2)'!$D$72-crack_t_index)/'[1]Sheet1 (2)'!$D$72,IF([1]shee2!D860='[1]Sheet1 (2)'!$C$70,'[1]Sheet1 (2)'!$D$70*('[1]Sheet1 (2)'!$D$72-crack_t_index)/'[1]Sheet1 (2)'!$D$72,IF([1]shee2!D860='[1]Sheet1 (2)'!$C$71,'[1]Sheet1 (2)'!$D$71*('[1]Sheet1 (2)'!$D$72-crack_t_index)/'[1]Sheet1 (2)'!$D$72))))</f>
        <v>5</v>
      </c>
      <c r="AX859" s="157">
        <f>IF(IF(D859='[1]Sheet1 (2)'!$C$69,'[1]Sheet1 (2)'!$D$69*('[1]Sheet1 (2)'!$D$72-rave_index)/'[1]Sheet1 (2)'!$D$72,IF([1]shee2!D860='[1]Sheet1 (2)'!$C$70,'[1]Sheet1 (2)'!$D$70*('[1]Sheet1 (2)'!$D$72-rave_index)/'[1]Sheet1 (2)'!$D$72,IF([1]shee2!D860='[1]Sheet1 (2)'!$C$71,'[1]Sheet1 (2)'!$D$71*('[1]Sheet1 (2)'!$D$72-rave_index)/'[1]Sheet1 (2)'!$D$72)))&lt;0,0,IF(D859='[1]Sheet1 (2)'!$C$69,'[1]Sheet1 (2)'!$D$69*('[1]Sheet1 (2)'!$D$72-rave_index)/'[1]Sheet1 (2)'!$D$72,IF([1]shee2!D860='[1]Sheet1 (2)'!$C$70,'[1]Sheet1 (2)'!$D$70*('[1]Sheet1 (2)'!$D$72-rave_index)/'[1]Sheet1 (2)'!$D$72,IF([1]shee2!D860='[1]Sheet1 (2)'!$C$71,'[1]Sheet1 (2)'!$D$71*('[1]Sheet1 (2)'!$D$72-rave_index)/'[1]Sheet1 (2)'!$D$72))))</f>
        <v>5</v>
      </c>
      <c r="AY859" s="157">
        <f>IF(IF(D859='[1]Sheet1 (2)'!$C$69,'[1]Sheet1 (2)'!$D$69*('[1]Sheet1 (2)'!$D$72-rough_index)/'[1]Sheet1 (2)'!$D$72,IF([1]shee2!D860='[1]Sheet1 (2)'!$C$70,'[1]Sheet1 (2)'!$D$70*('[1]Sheet1 (2)'!$D$72-rough_index)/'[1]Sheet1 (2)'!$D$72,IF([1]shee2!D860='[1]Sheet1 (2)'!$C$71,'[1]Sheet1 (2)'!$D$71*('[1]Sheet1 (2)'!$D$72-rough_index)/'[1]Sheet1 (2)'!$D$72)))&lt;0,0,IF(D859='[1]Sheet1 (2)'!$C$69,'[1]Sheet1 (2)'!$D$69*('[1]Sheet1 (2)'!$D$72-rough_index)/'[1]Sheet1 (2)'!$D$72,IF([1]shee2!D860='[1]Sheet1 (2)'!$C$70,'[1]Sheet1 (2)'!$D$70*('[1]Sheet1 (2)'!$D$72-rough_index)/'[1]Sheet1 (2)'!$D$72,IF([1]shee2!D860='[1]Sheet1 (2)'!$C$71,'[1]Sheet1 (2)'!$D$71*('[1]Sheet1 (2)'!$D$72-rough_index)/'[1]Sheet1 (2)'!$D$72))))</f>
        <v>3.3333333333333335</v>
      </c>
      <c r="AZ859" s="179">
        <f>+(AU859*'[1]Sheet1 (2)'!$C$77)+(AV859*'[1]Sheet1 (2)'!$C$78)+(AW859*'[1]Sheet1 (2)'!$C$79)+(AX859*'[1]Sheet1 (2)'!$C$80)+(AY859*'[1]Sheet1 (2)'!$C$81)</f>
        <v>4.5</v>
      </c>
      <c r="BA859" s="213" t="str">
        <f t="shared" si="27"/>
        <v>Good</v>
      </c>
      <c r="BE859">
        <f>IF(D859='[1]Sheet1 (2)'!$C$61,'[1]Sheet1 (2)'!$D$61*(counts^2)+'[1]Sheet1 (2)'!$G$61*counts+'[1]Sheet1 (2)'!$J$61,IF(D859='[1]Sheet1 (2)'!$C$62,'[1]Sheet1 (2)'!$D$62*counts+'[1]Sheet1 (2)'!$G$62,IF(D859='[1]Sheet1 (2)'!$C$63,'[1]Sheet1 (2)'!$D$63*counts+'[1]Sheet1 (2)'!$G$63,IF(D859='[1]Sheet1 (2)'!$C$64,'[1]Sheet1 (2)'!$D$64*counts+'[1]Sheet1 (2)'!$G$64))))</f>
        <v>2.0984129299999998</v>
      </c>
    </row>
    <row r="860" spans="1:57" ht="12.75" customHeight="1">
      <c r="A860" s="176" t="s">
        <v>282</v>
      </c>
      <c r="B860" s="145" t="s">
        <v>76</v>
      </c>
      <c r="C860" s="170">
        <v>1000</v>
      </c>
      <c r="D860" s="174" t="s">
        <v>77</v>
      </c>
      <c r="E860" s="171">
        <v>8</v>
      </c>
      <c r="F860" s="171">
        <v>2</v>
      </c>
      <c r="G860" s="171" t="s">
        <v>77</v>
      </c>
      <c r="H860" s="171">
        <v>1</v>
      </c>
      <c r="I860" s="171" t="s">
        <v>77</v>
      </c>
      <c r="J860" s="173" t="s">
        <v>80</v>
      </c>
      <c r="K860" s="173" t="s">
        <v>80</v>
      </c>
      <c r="L860" s="169">
        <f>VLOOKUP(CONCATENATE(J860,K860),'Sheet1 (2)'!$J$6:$K$26,2,FALSE)</f>
        <v>0</v>
      </c>
      <c r="M860" s="173" t="s">
        <v>80</v>
      </c>
      <c r="N860" s="173" t="s">
        <v>80</v>
      </c>
      <c r="O860" s="177">
        <f>VLOOKUP(CONCATENATE(M860,N860),'[1]Sheet1 (2)'!$L$6:$M$26,2,FALSE)</f>
        <v>0</v>
      </c>
      <c r="P860" s="173" t="s">
        <v>80</v>
      </c>
      <c r="Q860" s="173" t="s">
        <v>80</v>
      </c>
      <c r="R860" s="177">
        <f>VLOOKUP(CONCATENATE(P860,Q860),'[1]Sheet1 (2)'!$N$6:$O$26,2,FALSE)</f>
        <v>0</v>
      </c>
      <c r="S860" s="173" t="s">
        <v>80</v>
      </c>
      <c r="T860" s="173" t="s">
        <v>80</v>
      </c>
      <c r="U860" s="177">
        <f>VLOOKUP(CONCATENATE(S860,T860),'[1]Sheet1 (2)'!$P$6:$Q$26,2,FALSE)</f>
        <v>0</v>
      </c>
      <c r="V860" s="173" t="s">
        <v>80</v>
      </c>
      <c r="W860" s="173" t="s">
        <v>80</v>
      </c>
      <c r="X860" s="177">
        <f>VLOOKUP(CONCATENATE(V860,W860),'[1]Sheet1 (2)'!$R$6:$S$26,2,FALSE)</f>
        <v>0</v>
      </c>
      <c r="Y860" s="173" t="s">
        <v>80</v>
      </c>
      <c r="Z860" s="173" t="s">
        <v>80</v>
      </c>
      <c r="AA860" s="177">
        <f>VLOOKUP(CONCATENATE(Y860,Z860),'[1]Sheet1 (2)'!$T$6:$U$26,2,FALSE)</f>
        <v>0</v>
      </c>
      <c r="AB860" s="173" t="s">
        <v>80</v>
      </c>
      <c r="AC860" s="173" t="s">
        <v>80</v>
      </c>
      <c r="AD860" s="177">
        <f>VLOOKUP(CONCATENATE(AB860,AC860),'[1]Sheet1 (2)'!$X$6:$Y$26,2,FALSE)</f>
        <v>0</v>
      </c>
      <c r="AE860" s="173" t="s">
        <v>82</v>
      </c>
      <c r="AF860" s="173" t="s">
        <v>81</v>
      </c>
      <c r="AG860" s="177">
        <f>VLOOKUP(CONCATENATE(AE860,AF860),'[1]Sheet1 (2)'!$Z$6:$AA$26,2,FALSE)</f>
        <v>66</v>
      </c>
      <c r="AH860" s="172"/>
      <c r="AI860" s="178"/>
      <c r="AJ860" s="140"/>
      <c r="AK860" s="176" t="s">
        <v>282</v>
      </c>
      <c r="AL860" s="176" t="s">
        <v>76</v>
      </c>
      <c r="AM860" s="170">
        <f t="shared" si="26"/>
        <v>1000</v>
      </c>
      <c r="AN860" s="147"/>
      <c r="AO860" s="155"/>
      <c r="AP860" s="156"/>
      <c r="AQ860" s="157">
        <v>1.4539393932</v>
      </c>
      <c r="AR860" s="158"/>
      <c r="AS860" s="145">
        <f>LOOKUP(rufmkm,'[1]Sheet1 (2)'!$V$62:$V$71,'[1]Sheet1 (2)'!$W$62:$W$71)</f>
        <v>20</v>
      </c>
      <c r="AT860" s="140"/>
      <c r="AU860" s="157">
        <f>IF(IF(D860='[1]Sheet1 (2)'!$C$69,'[1]Sheet1 (2)'!$D$69*('[1]Sheet1 (2)'!$D$72-rut_index)/'[1]Sheet1 (2)'!$D$72,IF([1]shee2!D861='[1]Sheet1 (2)'!$C$70,'[1]Sheet1 (2)'!$D$70*('[1]Sheet1 (2)'!$D$72-rut_index)/'[1]Sheet1 (2)'!$D$72,IF([1]shee2!D861='[1]Sheet1 (2)'!$C$71,'[1]Sheet1 (2)'!$D$71*('[1]Sheet1 (2)'!$D$72-rut_index)/'[1]Sheet1 (2)'!$D$72)))&lt;0,0,IF(D860='[1]Sheet1 (2)'!$C$69,'[1]Sheet1 (2)'!$D$69*('[1]Sheet1 (2)'!$D$72-rut_index)/'[1]Sheet1 (2)'!$D$72,IF([1]shee2!D861='[1]Sheet1 (2)'!$C$70,'[1]Sheet1 (2)'!$D$70*('[1]Sheet1 (2)'!$D$72-rut_index)/'[1]Sheet1 (2)'!$D$72,IF([1]shee2!D861='[1]Sheet1 (2)'!$C$71,'[1]Sheet1 (2)'!$D$71*('[1]Sheet1 (2)'!$D$72-rut_index)/'[1]Sheet1 (2)'!$D$72))))</f>
        <v>5</v>
      </c>
      <c r="AV860" s="157">
        <f>IF(IF(D860='[1]Sheet1 (2)'!$C$69,'[1]Sheet1 (2)'!$D$69*('[1]Sheet1 (2)'!$D$72-crack_s_index)/'[1]Sheet1 (2)'!$D$72,IF([1]shee2!D861='[1]Sheet1 (2)'!$C$70,'[1]Sheet1 (2)'!$D$70*('[1]Sheet1 (2)'!$D$72-crack_s_index)/'[1]Sheet1 (2)'!$D$72,IF([1]shee2!D861='[1]Sheet1 (2)'!$C$71,'[1]Sheet1 (2)'!$D$71*('[1]Sheet1 (2)'!$D$72-crack_s_index)/'[1]Sheet1 (2)'!$D$72)))&lt;0,0,IF(D860='[1]Sheet1 (2)'!$C$69,'[1]Sheet1 (2)'!$D$69*('[1]Sheet1 (2)'!$D$72-crack_s_index)/'[1]Sheet1 (2)'!$D$72,IF([1]shee2!D861='[1]Sheet1 (2)'!$C$70,'[1]Sheet1 (2)'!$D$70*('[1]Sheet1 (2)'!$D$72-crack_s_index)/'[1]Sheet1 (2)'!$D$72,IF([1]shee2!D861='[1]Sheet1 (2)'!$C$71,'[1]Sheet1 (2)'!$D$71*('[1]Sheet1 (2)'!$D$72-crack_s_index)/'[1]Sheet1 (2)'!$D$72))))</f>
        <v>5</v>
      </c>
      <c r="AW860" s="157">
        <f>IF(IF(D860='[1]Sheet1 (2)'!$C$69,'[1]Sheet1 (2)'!$D$69*('[1]Sheet1 (2)'!$D$72-crack_t_index)/'[1]Sheet1 (2)'!$D$72,IF([1]shee2!D861='[1]Sheet1 (2)'!$C$70,'[1]Sheet1 (2)'!$D$70*('[1]Sheet1 (2)'!$D$72-crack_t_index)/'[1]Sheet1 (2)'!$D$72,IF([1]shee2!D861='[1]Sheet1 (2)'!$C$71,'[1]Sheet1 (2)'!$D$71*('[1]Sheet1 (2)'!$D$72-crack_t_index)/'[1]Sheet1 (2)'!$D$72)))&lt;0,0,IF(D860='[1]Sheet1 (2)'!$C$69,'[1]Sheet1 (2)'!$D$69*('[1]Sheet1 (2)'!$D$72-crack_t_index)/'[1]Sheet1 (2)'!$D$72,IF([1]shee2!D861='[1]Sheet1 (2)'!$C$70,'[1]Sheet1 (2)'!$D$70*('[1]Sheet1 (2)'!$D$72-crack_t_index)/'[1]Sheet1 (2)'!$D$72,IF([1]shee2!D861='[1]Sheet1 (2)'!$C$71,'[1]Sheet1 (2)'!$D$71*('[1]Sheet1 (2)'!$D$72-crack_t_index)/'[1]Sheet1 (2)'!$D$72))))</f>
        <v>5</v>
      </c>
      <c r="AX860" s="157">
        <f>IF(IF(D860='[1]Sheet1 (2)'!$C$69,'[1]Sheet1 (2)'!$D$69*('[1]Sheet1 (2)'!$D$72-rave_index)/'[1]Sheet1 (2)'!$D$72,IF([1]shee2!D861='[1]Sheet1 (2)'!$C$70,'[1]Sheet1 (2)'!$D$70*('[1]Sheet1 (2)'!$D$72-rave_index)/'[1]Sheet1 (2)'!$D$72,IF([1]shee2!D861='[1]Sheet1 (2)'!$C$71,'[1]Sheet1 (2)'!$D$71*('[1]Sheet1 (2)'!$D$72-rave_index)/'[1]Sheet1 (2)'!$D$72)))&lt;0,0,IF(D860='[1]Sheet1 (2)'!$C$69,'[1]Sheet1 (2)'!$D$69*('[1]Sheet1 (2)'!$D$72-rave_index)/'[1]Sheet1 (2)'!$D$72,IF([1]shee2!D861='[1]Sheet1 (2)'!$C$70,'[1]Sheet1 (2)'!$D$70*('[1]Sheet1 (2)'!$D$72-rave_index)/'[1]Sheet1 (2)'!$D$72,IF([1]shee2!D861='[1]Sheet1 (2)'!$C$71,'[1]Sheet1 (2)'!$D$71*('[1]Sheet1 (2)'!$D$72-rave_index)/'[1]Sheet1 (2)'!$D$72))))</f>
        <v>5</v>
      </c>
      <c r="AY860" s="157">
        <f>IF(IF(D860='[1]Sheet1 (2)'!$C$69,'[1]Sheet1 (2)'!$D$69*('[1]Sheet1 (2)'!$D$72-rough_index)/'[1]Sheet1 (2)'!$D$72,IF([1]shee2!D861='[1]Sheet1 (2)'!$C$70,'[1]Sheet1 (2)'!$D$70*('[1]Sheet1 (2)'!$D$72-rough_index)/'[1]Sheet1 (2)'!$D$72,IF([1]shee2!D861='[1]Sheet1 (2)'!$C$71,'[1]Sheet1 (2)'!$D$71*('[1]Sheet1 (2)'!$D$72-rough_index)/'[1]Sheet1 (2)'!$D$72)))&lt;0,0,IF(D860='[1]Sheet1 (2)'!$C$69,'[1]Sheet1 (2)'!$D$69*('[1]Sheet1 (2)'!$D$72-rough_index)/'[1]Sheet1 (2)'!$D$72,IF([1]shee2!D861='[1]Sheet1 (2)'!$C$70,'[1]Sheet1 (2)'!$D$70*('[1]Sheet1 (2)'!$D$72-rough_index)/'[1]Sheet1 (2)'!$D$72,IF([1]shee2!D861='[1]Sheet1 (2)'!$C$71,'[1]Sheet1 (2)'!$D$71*('[1]Sheet1 (2)'!$D$72-rough_index)/'[1]Sheet1 (2)'!$D$72))))</f>
        <v>3.3333333333333335</v>
      </c>
      <c r="AZ860" s="179">
        <f>+(AU860*'[1]Sheet1 (2)'!$C$77)+(AV860*'[1]Sheet1 (2)'!$C$78)+(AW860*'[1]Sheet1 (2)'!$C$79)+(AX860*'[1]Sheet1 (2)'!$C$80)+(AY860*'[1]Sheet1 (2)'!$C$81)</f>
        <v>4.5</v>
      </c>
      <c r="BA860" s="213" t="str">
        <f t="shared" si="27"/>
        <v>Good</v>
      </c>
      <c r="BE860">
        <f>IF(D860='[1]Sheet1 (2)'!$C$61,'[1]Sheet1 (2)'!$D$61*(counts^2)+'[1]Sheet1 (2)'!$G$61*counts+'[1]Sheet1 (2)'!$J$61,IF(D860='[1]Sheet1 (2)'!$C$62,'[1]Sheet1 (2)'!$D$62*counts+'[1]Sheet1 (2)'!$G$62,IF(D860='[1]Sheet1 (2)'!$C$63,'[1]Sheet1 (2)'!$D$63*counts+'[1]Sheet1 (2)'!$G$63,IF(D860='[1]Sheet1 (2)'!$C$64,'[1]Sheet1 (2)'!$D$64*counts+'[1]Sheet1 (2)'!$G$64))))</f>
        <v>2.0984129299999998</v>
      </c>
    </row>
    <row r="861" spans="1:57" ht="12.75" customHeight="1">
      <c r="A861" s="176" t="s">
        <v>282</v>
      </c>
      <c r="B861" s="145" t="s">
        <v>76</v>
      </c>
      <c r="C861" s="170">
        <v>1001</v>
      </c>
      <c r="D861" s="174" t="s">
        <v>77</v>
      </c>
      <c r="E861" s="171">
        <v>8</v>
      </c>
      <c r="F861" s="171">
        <v>2</v>
      </c>
      <c r="G861" s="171" t="s">
        <v>77</v>
      </c>
      <c r="H861" s="171">
        <v>1</v>
      </c>
      <c r="I861" s="171" t="s">
        <v>77</v>
      </c>
      <c r="J861" s="173" t="s">
        <v>80</v>
      </c>
      <c r="K861" s="173" t="s">
        <v>80</v>
      </c>
      <c r="L861" s="169">
        <f>VLOOKUP(CONCATENATE(J861,K861),'Sheet1 (2)'!$J$6:$K$26,2,FALSE)</f>
        <v>0</v>
      </c>
      <c r="M861" s="173" t="s">
        <v>80</v>
      </c>
      <c r="N861" s="173" t="s">
        <v>80</v>
      </c>
      <c r="O861" s="177">
        <f>VLOOKUP(CONCATENATE(M861,N861),'[1]Sheet1 (2)'!$L$6:$M$26,2,FALSE)</f>
        <v>0</v>
      </c>
      <c r="P861" s="173" t="s">
        <v>80</v>
      </c>
      <c r="Q861" s="173" t="s">
        <v>80</v>
      </c>
      <c r="R861" s="177">
        <f>VLOOKUP(CONCATENATE(P861,Q861),'[1]Sheet1 (2)'!$N$6:$O$26,2,FALSE)</f>
        <v>0</v>
      </c>
      <c r="S861" s="173" t="s">
        <v>80</v>
      </c>
      <c r="T861" s="173" t="s">
        <v>80</v>
      </c>
      <c r="U861" s="177">
        <f>VLOOKUP(CONCATENATE(S861,T861),'[1]Sheet1 (2)'!$P$6:$Q$26,2,FALSE)</f>
        <v>0</v>
      </c>
      <c r="V861" s="173" t="s">
        <v>80</v>
      </c>
      <c r="W861" s="173" t="s">
        <v>80</v>
      </c>
      <c r="X861" s="177">
        <f>VLOOKUP(CONCATENATE(V861,W861),'[1]Sheet1 (2)'!$R$6:$S$26,2,FALSE)</f>
        <v>0</v>
      </c>
      <c r="Y861" s="173" t="s">
        <v>80</v>
      </c>
      <c r="Z861" s="173" t="s">
        <v>80</v>
      </c>
      <c r="AA861" s="177">
        <f>VLOOKUP(CONCATENATE(Y861,Z861),'[1]Sheet1 (2)'!$T$6:$U$26,2,FALSE)</f>
        <v>0</v>
      </c>
      <c r="AB861" s="173" t="s">
        <v>80</v>
      </c>
      <c r="AC861" s="173" t="s">
        <v>80</v>
      </c>
      <c r="AD861" s="177">
        <f>VLOOKUP(CONCATENATE(AB861,AC861),'[1]Sheet1 (2)'!$X$6:$Y$26,2,FALSE)</f>
        <v>0</v>
      </c>
      <c r="AE861" s="173" t="s">
        <v>82</v>
      </c>
      <c r="AF861" s="173" t="s">
        <v>81</v>
      </c>
      <c r="AG861" s="177">
        <f>VLOOKUP(CONCATENATE(AE861,AF861),'[1]Sheet1 (2)'!$Z$6:$AA$26,2,FALSE)</f>
        <v>66</v>
      </c>
      <c r="AH861" s="172"/>
      <c r="AI861" s="178"/>
      <c r="AJ861" s="140"/>
      <c r="AK861" s="176" t="s">
        <v>282</v>
      </c>
      <c r="AL861" s="176" t="s">
        <v>76</v>
      </c>
      <c r="AM861" s="170">
        <f t="shared" si="26"/>
        <v>1001</v>
      </c>
      <c r="AN861" s="147"/>
      <c r="AO861" s="155"/>
      <c r="AP861" s="156"/>
      <c r="AQ861" s="157">
        <v>1.5574766335999999</v>
      </c>
      <c r="AR861" s="158"/>
      <c r="AS861" s="145">
        <f>LOOKUP(rufmkm,'[1]Sheet1 (2)'!$V$62:$V$71,'[1]Sheet1 (2)'!$W$62:$W$71)</f>
        <v>20</v>
      </c>
      <c r="AT861" s="140"/>
      <c r="AU861" s="157">
        <f>IF(IF(D861='[1]Sheet1 (2)'!$C$69,'[1]Sheet1 (2)'!$D$69*('[1]Sheet1 (2)'!$D$72-rut_index)/'[1]Sheet1 (2)'!$D$72,IF([1]shee2!D862='[1]Sheet1 (2)'!$C$70,'[1]Sheet1 (2)'!$D$70*('[1]Sheet1 (2)'!$D$72-rut_index)/'[1]Sheet1 (2)'!$D$72,IF([1]shee2!D862='[1]Sheet1 (2)'!$C$71,'[1]Sheet1 (2)'!$D$71*('[1]Sheet1 (2)'!$D$72-rut_index)/'[1]Sheet1 (2)'!$D$72)))&lt;0,0,IF(D861='[1]Sheet1 (2)'!$C$69,'[1]Sheet1 (2)'!$D$69*('[1]Sheet1 (2)'!$D$72-rut_index)/'[1]Sheet1 (2)'!$D$72,IF([1]shee2!D862='[1]Sheet1 (2)'!$C$70,'[1]Sheet1 (2)'!$D$70*('[1]Sheet1 (2)'!$D$72-rut_index)/'[1]Sheet1 (2)'!$D$72,IF([1]shee2!D862='[1]Sheet1 (2)'!$C$71,'[1]Sheet1 (2)'!$D$71*('[1]Sheet1 (2)'!$D$72-rut_index)/'[1]Sheet1 (2)'!$D$72))))</f>
        <v>5</v>
      </c>
      <c r="AV861" s="157">
        <f>IF(IF(D861='[1]Sheet1 (2)'!$C$69,'[1]Sheet1 (2)'!$D$69*('[1]Sheet1 (2)'!$D$72-crack_s_index)/'[1]Sheet1 (2)'!$D$72,IF([1]shee2!D862='[1]Sheet1 (2)'!$C$70,'[1]Sheet1 (2)'!$D$70*('[1]Sheet1 (2)'!$D$72-crack_s_index)/'[1]Sheet1 (2)'!$D$72,IF([1]shee2!D862='[1]Sheet1 (2)'!$C$71,'[1]Sheet1 (2)'!$D$71*('[1]Sheet1 (2)'!$D$72-crack_s_index)/'[1]Sheet1 (2)'!$D$72)))&lt;0,0,IF(D861='[1]Sheet1 (2)'!$C$69,'[1]Sheet1 (2)'!$D$69*('[1]Sheet1 (2)'!$D$72-crack_s_index)/'[1]Sheet1 (2)'!$D$72,IF([1]shee2!D862='[1]Sheet1 (2)'!$C$70,'[1]Sheet1 (2)'!$D$70*('[1]Sheet1 (2)'!$D$72-crack_s_index)/'[1]Sheet1 (2)'!$D$72,IF([1]shee2!D862='[1]Sheet1 (2)'!$C$71,'[1]Sheet1 (2)'!$D$71*('[1]Sheet1 (2)'!$D$72-crack_s_index)/'[1]Sheet1 (2)'!$D$72))))</f>
        <v>5</v>
      </c>
      <c r="AW861" s="157">
        <f>IF(IF(D861='[1]Sheet1 (2)'!$C$69,'[1]Sheet1 (2)'!$D$69*('[1]Sheet1 (2)'!$D$72-crack_t_index)/'[1]Sheet1 (2)'!$D$72,IF([1]shee2!D862='[1]Sheet1 (2)'!$C$70,'[1]Sheet1 (2)'!$D$70*('[1]Sheet1 (2)'!$D$72-crack_t_index)/'[1]Sheet1 (2)'!$D$72,IF([1]shee2!D862='[1]Sheet1 (2)'!$C$71,'[1]Sheet1 (2)'!$D$71*('[1]Sheet1 (2)'!$D$72-crack_t_index)/'[1]Sheet1 (2)'!$D$72)))&lt;0,0,IF(D861='[1]Sheet1 (2)'!$C$69,'[1]Sheet1 (2)'!$D$69*('[1]Sheet1 (2)'!$D$72-crack_t_index)/'[1]Sheet1 (2)'!$D$72,IF([1]shee2!D862='[1]Sheet1 (2)'!$C$70,'[1]Sheet1 (2)'!$D$70*('[1]Sheet1 (2)'!$D$72-crack_t_index)/'[1]Sheet1 (2)'!$D$72,IF([1]shee2!D862='[1]Sheet1 (2)'!$C$71,'[1]Sheet1 (2)'!$D$71*('[1]Sheet1 (2)'!$D$72-crack_t_index)/'[1]Sheet1 (2)'!$D$72))))</f>
        <v>5</v>
      </c>
      <c r="AX861" s="157">
        <f>IF(IF(D861='[1]Sheet1 (2)'!$C$69,'[1]Sheet1 (2)'!$D$69*('[1]Sheet1 (2)'!$D$72-rave_index)/'[1]Sheet1 (2)'!$D$72,IF([1]shee2!D862='[1]Sheet1 (2)'!$C$70,'[1]Sheet1 (2)'!$D$70*('[1]Sheet1 (2)'!$D$72-rave_index)/'[1]Sheet1 (2)'!$D$72,IF([1]shee2!D862='[1]Sheet1 (2)'!$C$71,'[1]Sheet1 (2)'!$D$71*('[1]Sheet1 (2)'!$D$72-rave_index)/'[1]Sheet1 (2)'!$D$72)))&lt;0,0,IF(D861='[1]Sheet1 (2)'!$C$69,'[1]Sheet1 (2)'!$D$69*('[1]Sheet1 (2)'!$D$72-rave_index)/'[1]Sheet1 (2)'!$D$72,IF([1]shee2!D862='[1]Sheet1 (2)'!$C$70,'[1]Sheet1 (2)'!$D$70*('[1]Sheet1 (2)'!$D$72-rave_index)/'[1]Sheet1 (2)'!$D$72,IF([1]shee2!D862='[1]Sheet1 (2)'!$C$71,'[1]Sheet1 (2)'!$D$71*('[1]Sheet1 (2)'!$D$72-rave_index)/'[1]Sheet1 (2)'!$D$72))))</f>
        <v>5</v>
      </c>
      <c r="AY861" s="157">
        <f>IF(IF(D861='[1]Sheet1 (2)'!$C$69,'[1]Sheet1 (2)'!$D$69*('[1]Sheet1 (2)'!$D$72-rough_index)/'[1]Sheet1 (2)'!$D$72,IF([1]shee2!D862='[1]Sheet1 (2)'!$C$70,'[1]Sheet1 (2)'!$D$70*('[1]Sheet1 (2)'!$D$72-rough_index)/'[1]Sheet1 (2)'!$D$72,IF([1]shee2!D862='[1]Sheet1 (2)'!$C$71,'[1]Sheet1 (2)'!$D$71*('[1]Sheet1 (2)'!$D$72-rough_index)/'[1]Sheet1 (2)'!$D$72)))&lt;0,0,IF(D861='[1]Sheet1 (2)'!$C$69,'[1]Sheet1 (2)'!$D$69*('[1]Sheet1 (2)'!$D$72-rough_index)/'[1]Sheet1 (2)'!$D$72,IF([1]shee2!D862='[1]Sheet1 (2)'!$C$70,'[1]Sheet1 (2)'!$D$70*('[1]Sheet1 (2)'!$D$72-rough_index)/'[1]Sheet1 (2)'!$D$72,IF([1]shee2!D862='[1]Sheet1 (2)'!$C$71,'[1]Sheet1 (2)'!$D$71*('[1]Sheet1 (2)'!$D$72-rough_index)/'[1]Sheet1 (2)'!$D$72))))</f>
        <v>3.3333333333333335</v>
      </c>
      <c r="AZ861" s="179">
        <f>+(AU861*'[1]Sheet1 (2)'!$C$77)+(AV861*'[1]Sheet1 (2)'!$C$78)+(AW861*'[1]Sheet1 (2)'!$C$79)+(AX861*'[1]Sheet1 (2)'!$C$80)+(AY861*'[1]Sheet1 (2)'!$C$81)</f>
        <v>4.5</v>
      </c>
      <c r="BA861" s="213" t="str">
        <f t="shared" si="27"/>
        <v>Good</v>
      </c>
      <c r="BE861">
        <f>IF(D861='[1]Sheet1 (2)'!$C$61,'[1]Sheet1 (2)'!$D$61*(counts^2)+'[1]Sheet1 (2)'!$G$61*counts+'[1]Sheet1 (2)'!$J$61,IF(D861='[1]Sheet1 (2)'!$C$62,'[1]Sheet1 (2)'!$D$62*counts+'[1]Sheet1 (2)'!$G$62,IF(D861='[1]Sheet1 (2)'!$C$63,'[1]Sheet1 (2)'!$D$63*counts+'[1]Sheet1 (2)'!$G$63,IF(D861='[1]Sheet1 (2)'!$C$64,'[1]Sheet1 (2)'!$D$64*counts+'[1]Sheet1 (2)'!$G$64))))</f>
        <v>2.0984129299999998</v>
      </c>
    </row>
    <row r="862" spans="1:57" ht="12.75" customHeight="1">
      <c r="A862" s="176" t="s">
        <v>282</v>
      </c>
      <c r="B862" s="145" t="s">
        <v>76</v>
      </c>
      <c r="C862" s="170">
        <v>1002</v>
      </c>
      <c r="D862" s="174" t="s">
        <v>77</v>
      </c>
      <c r="E862" s="171">
        <v>8</v>
      </c>
      <c r="F862" s="171">
        <v>2</v>
      </c>
      <c r="G862" s="171" t="s">
        <v>77</v>
      </c>
      <c r="H862" s="171">
        <v>1</v>
      </c>
      <c r="I862" s="171" t="s">
        <v>77</v>
      </c>
      <c r="J862" s="173" t="s">
        <v>80</v>
      </c>
      <c r="K862" s="173" t="s">
        <v>80</v>
      </c>
      <c r="L862" s="169">
        <f>VLOOKUP(CONCATENATE(J862,K862),'Sheet1 (2)'!$J$6:$K$26,2,FALSE)</f>
        <v>0</v>
      </c>
      <c r="M862" s="173" t="s">
        <v>80</v>
      </c>
      <c r="N862" s="173" t="s">
        <v>80</v>
      </c>
      <c r="O862" s="177">
        <f>VLOOKUP(CONCATENATE(M862,N862),'[1]Sheet1 (2)'!$L$6:$M$26,2,FALSE)</f>
        <v>0</v>
      </c>
      <c r="P862" s="173" t="s">
        <v>80</v>
      </c>
      <c r="Q862" s="173" t="s">
        <v>80</v>
      </c>
      <c r="R862" s="177">
        <f>VLOOKUP(CONCATENATE(P862,Q862),'[1]Sheet1 (2)'!$N$6:$O$26,2,FALSE)</f>
        <v>0</v>
      </c>
      <c r="S862" s="173" t="s">
        <v>80</v>
      </c>
      <c r="T862" s="173" t="s">
        <v>80</v>
      </c>
      <c r="U862" s="177">
        <f>VLOOKUP(CONCATENATE(S862,T862),'[1]Sheet1 (2)'!$P$6:$Q$26,2,FALSE)</f>
        <v>0</v>
      </c>
      <c r="V862" s="173" t="s">
        <v>80</v>
      </c>
      <c r="W862" s="173" t="s">
        <v>80</v>
      </c>
      <c r="X862" s="177">
        <f>VLOOKUP(CONCATENATE(V862,W862),'[1]Sheet1 (2)'!$R$6:$S$26,2,FALSE)</f>
        <v>0</v>
      </c>
      <c r="Y862" s="173" t="s">
        <v>80</v>
      </c>
      <c r="Z862" s="173" t="s">
        <v>80</v>
      </c>
      <c r="AA862" s="177">
        <f>VLOOKUP(CONCATENATE(Y862,Z862),'[1]Sheet1 (2)'!$T$6:$U$26,2,FALSE)</f>
        <v>0</v>
      </c>
      <c r="AB862" s="173" t="s">
        <v>80</v>
      </c>
      <c r="AC862" s="173" t="s">
        <v>80</v>
      </c>
      <c r="AD862" s="177">
        <f>VLOOKUP(CONCATENATE(AB862,AC862),'[1]Sheet1 (2)'!$X$6:$Y$26,2,FALSE)</f>
        <v>0</v>
      </c>
      <c r="AE862" s="173" t="s">
        <v>82</v>
      </c>
      <c r="AF862" s="173" t="s">
        <v>81</v>
      </c>
      <c r="AG862" s="177">
        <f>VLOOKUP(CONCATENATE(AE862,AF862),'[1]Sheet1 (2)'!$Z$6:$AA$26,2,FALSE)</f>
        <v>66</v>
      </c>
      <c r="AH862" s="172"/>
      <c r="AI862" s="178"/>
      <c r="AJ862" s="140"/>
      <c r="AK862" s="176" t="s">
        <v>282</v>
      </c>
      <c r="AL862" s="176" t="s">
        <v>76</v>
      </c>
      <c r="AM862" s="170">
        <f t="shared" si="26"/>
        <v>1002</v>
      </c>
      <c r="AN862" s="147"/>
      <c r="AO862" s="155"/>
      <c r="AP862" s="156"/>
      <c r="AQ862" s="157">
        <v>1.6293759812000002</v>
      </c>
      <c r="AR862" s="158"/>
      <c r="AS862" s="145">
        <f>LOOKUP(rufmkm,'[1]Sheet1 (2)'!$V$62:$V$71,'[1]Sheet1 (2)'!$W$62:$W$71)</f>
        <v>20</v>
      </c>
      <c r="AT862" s="140"/>
      <c r="AU862" s="157">
        <f>IF(IF(D862='[1]Sheet1 (2)'!$C$69,'[1]Sheet1 (2)'!$D$69*('[1]Sheet1 (2)'!$D$72-rut_index)/'[1]Sheet1 (2)'!$D$72,IF([1]shee2!D863='[1]Sheet1 (2)'!$C$70,'[1]Sheet1 (2)'!$D$70*('[1]Sheet1 (2)'!$D$72-rut_index)/'[1]Sheet1 (2)'!$D$72,IF([1]shee2!D863='[1]Sheet1 (2)'!$C$71,'[1]Sheet1 (2)'!$D$71*('[1]Sheet1 (2)'!$D$72-rut_index)/'[1]Sheet1 (2)'!$D$72)))&lt;0,0,IF(D862='[1]Sheet1 (2)'!$C$69,'[1]Sheet1 (2)'!$D$69*('[1]Sheet1 (2)'!$D$72-rut_index)/'[1]Sheet1 (2)'!$D$72,IF([1]shee2!D863='[1]Sheet1 (2)'!$C$70,'[1]Sheet1 (2)'!$D$70*('[1]Sheet1 (2)'!$D$72-rut_index)/'[1]Sheet1 (2)'!$D$72,IF([1]shee2!D863='[1]Sheet1 (2)'!$C$71,'[1]Sheet1 (2)'!$D$71*('[1]Sheet1 (2)'!$D$72-rut_index)/'[1]Sheet1 (2)'!$D$72))))</f>
        <v>5</v>
      </c>
      <c r="AV862" s="157">
        <f>IF(IF(D862='[1]Sheet1 (2)'!$C$69,'[1]Sheet1 (2)'!$D$69*('[1]Sheet1 (2)'!$D$72-crack_s_index)/'[1]Sheet1 (2)'!$D$72,IF([1]shee2!D863='[1]Sheet1 (2)'!$C$70,'[1]Sheet1 (2)'!$D$70*('[1]Sheet1 (2)'!$D$72-crack_s_index)/'[1]Sheet1 (2)'!$D$72,IF([1]shee2!D863='[1]Sheet1 (2)'!$C$71,'[1]Sheet1 (2)'!$D$71*('[1]Sheet1 (2)'!$D$72-crack_s_index)/'[1]Sheet1 (2)'!$D$72)))&lt;0,0,IF(D862='[1]Sheet1 (2)'!$C$69,'[1]Sheet1 (2)'!$D$69*('[1]Sheet1 (2)'!$D$72-crack_s_index)/'[1]Sheet1 (2)'!$D$72,IF([1]shee2!D863='[1]Sheet1 (2)'!$C$70,'[1]Sheet1 (2)'!$D$70*('[1]Sheet1 (2)'!$D$72-crack_s_index)/'[1]Sheet1 (2)'!$D$72,IF([1]shee2!D863='[1]Sheet1 (2)'!$C$71,'[1]Sheet1 (2)'!$D$71*('[1]Sheet1 (2)'!$D$72-crack_s_index)/'[1]Sheet1 (2)'!$D$72))))</f>
        <v>5</v>
      </c>
      <c r="AW862" s="157">
        <f>IF(IF(D862='[1]Sheet1 (2)'!$C$69,'[1]Sheet1 (2)'!$D$69*('[1]Sheet1 (2)'!$D$72-crack_t_index)/'[1]Sheet1 (2)'!$D$72,IF([1]shee2!D863='[1]Sheet1 (2)'!$C$70,'[1]Sheet1 (2)'!$D$70*('[1]Sheet1 (2)'!$D$72-crack_t_index)/'[1]Sheet1 (2)'!$D$72,IF([1]shee2!D863='[1]Sheet1 (2)'!$C$71,'[1]Sheet1 (2)'!$D$71*('[1]Sheet1 (2)'!$D$72-crack_t_index)/'[1]Sheet1 (2)'!$D$72)))&lt;0,0,IF(D862='[1]Sheet1 (2)'!$C$69,'[1]Sheet1 (2)'!$D$69*('[1]Sheet1 (2)'!$D$72-crack_t_index)/'[1]Sheet1 (2)'!$D$72,IF([1]shee2!D863='[1]Sheet1 (2)'!$C$70,'[1]Sheet1 (2)'!$D$70*('[1]Sheet1 (2)'!$D$72-crack_t_index)/'[1]Sheet1 (2)'!$D$72,IF([1]shee2!D863='[1]Sheet1 (2)'!$C$71,'[1]Sheet1 (2)'!$D$71*('[1]Sheet1 (2)'!$D$72-crack_t_index)/'[1]Sheet1 (2)'!$D$72))))</f>
        <v>5</v>
      </c>
      <c r="AX862" s="157">
        <f>IF(IF(D862='[1]Sheet1 (2)'!$C$69,'[1]Sheet1 (2)'!$D$69*('[1]Sheet1 (2)'!$D$72-rave_index)/'[1]Sheet1 (2)'!$D$72,IF([1]shee2!D863='[1]Sheet1 (2)'!$C$70,'[1]Sheet1 (2)'!$D$70*('[1]Sheet1 (2)'!$D$72-rave_index)/'[1]Sheet1 (2)'!$D$72,IF([1]shee2!D863='[1]Sheet1 (2)'!$C$71,'[1]Sheet1 (2)'!$D$71*('[1]Sheet1 (2)'!$D$72-rave_index)/'[1]Sheet1 (2)'!$D$72)))&lt;0,0,IF(D862='[1]Sheet1 (2)'!$C$69,'[1]Sheet1 (2)'!$D$69*('[1]Sheet1 (2)'!$D$72-rave_index)/'[1]Sheet1 (2)'!$D$72,IF([1]shee2!D863='[1]Sheet1 (2)'!$C$70,'[1]Sheet1 (2)'!$D$70*('[1]Sheet1 (2)'!$D$72-rave_index)/'[1]Sheet1 (2)'!$D$72,IF([1]shee2!D863='[1]Sheet1 (2)'!$C$71,'[1]Sheet1 (2)'!$D$71*('[1]Sheet1 (2)'!$D$72-rave_index)/'[1]Sheet1 (2)'!$D$72))))</f>
        <v>5</v>
      </c>
      <c r="AY862" s="157">
        <f>IF(IF(D862='[1]Sheet1 (2)'!$C$69,'[1]Sheet1 (2)'!$D$69*('[1]Sheet1 (2)'!$D$72-rough_index)/'[1]Sheet1 (2)'!$D$72,IF([1]shee2!D863='[1]Sheet1 (2)'!$C$70,'[1]Sheet1 (2)'!$D$70*('[1]Sheet1 (2)'!$D$72-rough_index)/'[1]Sheet1 (2)'!$D$72,IF([1]shee2!D863='[1]Sheet1 (2)'!$C$71,'[1]Sheet1 (2)'!$D$71*('[1]Sheet1 (2)'!$D$72-rough_index)/'[1]Sheet1 (2)'!$D$72)))&lt;0,0,IF(D862='[1]Sheet1 (2)'!$C$69,'[1]Sheet1 (2)'!$D$69*('[1]Sheet1 (2)'!$D$72-rough_index)/'[1]Sheet1 (2)'!$D$72,IF([1]shee2!D863='[1]Sheet1 (2)'!$C$70,'[1]Sheet1 (2)'!$D$70*('[1]Sheet1 (2)'!$D$72-rough_index)/'[1]Sheet1 (2)'!$D$72,IF([1]shee2!D863='[1]Sheet1 (2)'!$C$71,'[1]Sheet1 (2)'!$D$71*('[1]Sheet1 (2)'!$D$72-rough_index)/'[1]Sheet1 (2)'!$D$72))))</f>
        <v>3.3333333333333335</v>
      </c>
      <c r="AZ862" s="179">
        <f>+(AU862*'[1]Sheet1 (2)'!$C$77)+(AV862*'[1]Sheet1 (2)'!$C$78)+(AW862*'[1]Sheet1 (2)'!$C$79)+(AX862*'[1]Sheet1 (2)'!$C$80)+(AY862*'[1]Sheet1 (2)'!$C$81)</f>
        <v>4.5</v>
      </c>
      <c r="BA862" s="213" t="str">
        <f t="shared" si="27"/>
        <v>Good</v>
      </c>
      <c r="BE862">
        <f>IF(D862='[1]Sheet1 (2)'!$C$61,'[1]Sheet1 (2)'!$D$61*(counts^2)+'[1]Sheet1 (2)'!$G$61*counts+'[1]Sheet1 (2)'!$J$61,IF(D862='[1]Sheet1 (2)'!$C$62,'[1]Sheet1 (2)'!$D$62*counts+'[1]Sheet1 (2)'!$G$62,IF(D862='[1]Sheet1 (2)'!$C$63,'[1]Sheet1 (2)'!$D$63*counts+'[1]Sheet1 (2)'!$G$63,IF(D862='[1]Sheet1 (2)'!$C$64,'[1]Sheet1 (2)'!$D$64*counts+'[1]Sheet1 (2)'!$G$64))))</f>
        <v>2.0984129299999998</v>
      </c>
    </row>
    <row r="863" spans="1:57" ht="12.75" customHeight="1">
      <c r="A863" s="176" t="s">
        <v>282</v>
      </c>
      <c r="B863" s="145" t="s">
        <v>76</v>
      </c>
      <c r="C863" s="170">
        <v>1003</v>
      </c>
      <c r="D863" s="174" t="s">
        <v>77</v>
      </c>
      <c r="E863" s="171">
        <v>8</v>
      </c>
      <c r="F863" s="171">
        <v>2</v>
      </c>
      <c r="G863" s="171" t="s">
        <v>77</v>
      </c>
      <c r="H863" s="171">
        <v>1</v>
      </c>
      <c r="I863" s="171" t="s">
        <v>77</v>
      </c>
      <c r="J863" s="173" t="s">
        <v>80</v>
      </c>
      <c r="K863" s="173" t="s">
        <v>80</v>
      </c>
      <c r="L863" s="169">
        <f>VLOOKUP(CONCATENATE(J863,K863),'Sheet1 (2)'!$J$6:$K$26,2,FALSE)</f>
        <v>0</v>
      </c>
      <c r="M863" s="173" t="s">
        <v>80</v>
      </c>
      <c r="N863" s="173" t="s">
        <v>80</v>
      </c>
      <c r="O863" s="177">
        <f>VLOOKUP(CONCATENATE(M863,N863),'[1]Sheet1 (2)'!$L$6:$M$26,2,FALSE)</f>
        <v>0</v>
      </c>
      <c r="P863" s="173" t="s">
        <v>80</v>
      </c>
      <c r="Q863" s="173" t="s">
        <v>80</v>
      </c>
      <c r="R863" s="177">
        <f>VLOOKUP(CONCATENATE(P863,Q863),'[1]Sheet1 (2)'!$N$6:$O$26,2,FALSE)</f>
        <v>0</v>
      </c>
      <c r="S863" s="173" t="s">
        <v>80</v>
      </c>
      <c r="T863" s="173" t="s">
        <v>80</v>
      </c>
      <c r="U863" s="177">
        <f>VLOOKUP(CONCATENATE(S863,T863),'[1]Sheet1 (2)'!$P$6:$Q$26,2,FALSE)</f>
        <v>0</v>
      </c>
      <c r="V863" s="173" t="s">
        <v>80</v>
      </c>
      <c r="W863" s="173" t="s">
        <v>80</v>
      </c>
      <c r="X863" s="177">
        <f>VLOOKUP(CONCATENATE(V863,W863),'[1]Sheet1 (2)'!$R$6:$S$26,2,FALSE)</f>
        <v>0</v>
      </c>
      <c r="Y863" s="173" t="s">
        <v>80</v>
      </c>
      <c r="Z863" s="173" t="s">
        <v>80</v>
      </c>
      <c r="AA863" s="177">
        <f>VLOOKUP(CONCATENATE(Y863,Z863),'[1]Sheet1 (2)'!$T$6:$U$26,2,FALSE)</f>
        <v>0</v>
      </c>
      <c r="AB863" s="173" t="s">
        <v>80</v>
      </c>
      <c r="AC863" s="173" t="s">
        <v>80</v>
      </c>
      <c r="AD863" s="177">
        <f>VLOOKUP(CONCATENATE(AB863,AC863),'[1]Sheet1 (2)'!$X$6:$Y$26,2,FALSE)</f>
        <v>0</v>
      </c>
      <c r="AE863" s="173" t="s">
        <v>82</v>
      </c>
      <c r="AF863" s="173" t="s">
        <v>81</v>
      </c>
      <c r="AG863" s="177">
        <f>VLOOKUP(CONCATENATE(AE863,AF863),'[1]Sheet1 (2)'!$Z$6:$AA$26,2,FALSE)</f>
        <v>66</v>
      </c>
      <c r="AH863" s="172"/>
      <c r="AI863" s="178"/>
      <c r="AJ863" s="140"/>
      <c r="AK863" s="176" t="s">
        <v>282</v>
      </c>
      <c r="AL863" s="176" t="s">
        <v>76</v>
      </c>
      <c r="AM863" s="170">
        <f t="shared" si="26"/>
        <v>1003</v>
      </c>
      <c r="AN863" s="147"/>
      <c r="AO863" s="155"/>
      <c r="AP863" s="156"/>
      <c r="AQ863" s="157">
        <v>1.6531457031999999</v>
      </c>
      <c r="AR863" s="158"/>
      <c r="AS863" s="145">
        <f>LOOKUP(rufmkm,'[1]Sheet1 (2)'!$V$62:$V$71,'[1]Sheet1 (2)'!$W$62:$W$71)</f>
        <v>20</v>
      </c>
      <c r="AT863" s="140"/>
      <c r="AU863" s="157">
        <f>IF(IF(D863='[1]Sheet1 (2)'!$C$69,'[1]Sheet1 (2)'!$D$69*('[1]Sheet1 (2)'!$D$72-rut_index)/'[1]Sheet1 (2)'!$D$72,IF([1]shee2!D864='[1]Sheet1 (2)'!$C$70,'[1]Sheet1 (2)'!$D$70*('[1]Sheet1 (2)'!$D$72-rut_index)/'[1]Sheet1 (2)'!$D$72,IF([1]shee2!D864='[1]Sheet1 (2)'!$C$71,'[1]Sheet1 (2)'!$D$71*('[1]Sheet1 (2)'!$D$72-rut_index)/'[1]Sheet1 (2)'!$D$72)))&lt;0,0,IF(D863='[1]Sheet1 (2)'!$C$69,'[1]Sheet1 (2)'!$D$69*('[1]Sheet1 (2)'!$D$72-rut_index)/'[1]Sheet1 (2)'!$D$72,IF([1]shee2!D864='[1]Sheet1 (2)'!$C$70,'[1]Sheet1 (2)'!$D$70*('[1]Sheet1 (2)'!$D$72-rut_index)/'[1]Sheet1 (2)'!$D$72,IF([1]shee2!D864='[1]Sheet1 (2)'!$C$71,'[1]Sheet1 (2)'!$D$71*('[1]Sheet1 (2)'!$D$72-rut_index)/'[1]Sheet1 (2)'!$D$72))))</f>
        <v>5</v>
      </c>
      <c r="AV863" s="157">
        <f>IF(IF(D863='[1]Sheet1 (2)'!$C$69,'[1]Sheet1 (2)'!$D$69*('[1]Sheet1 (2)'!$D$72-crack_s_index)/'[1]Sheet1 (2)'!$D$72,IF([1]shee2!D864='[1]Sheet1 (2)'!$C$70,'[1]Sheet1 (2)'!$D$70*('[1]Sheet1 (2)'!$D$72-crack_s_index)/'[1]Sheet1 (2)'!$D$72,IF([1]shee2!D864='[1]Sheet1 (2)'!$C$71,'[1]Sheet1 (2)'!$D$71*('[1]Sheet1 (2)'!$D$72-crack_s_index)/'[1]Sheet1 (2)'!$D$72)))&lt;0,0,IF(D863='[1]Sheet1 (2)'!$C$69,'[1]Sheet1 (2)'!$D$69*('[1]Sheet1 (2)'!$D$72-crack_s_index)/'[1]Sheet1 (2)'!$D$72,IF([1]shee2!D864='[1]Sheet1 (2)'!$C$70,'[1]Sheet1 (2)'!$D$70*('[1]Sheet1 (2)'!$D$72-crack_s_index)/'[1]Sheet1 (2)'!$D$72,IF([1]shee2!D864='[1]Sheet1 (2)'!$C$71,'[1]Sheet1 (2)'!$D$71*('[1]Sheet1 (2)'!$D$72-crack_s_index)/'[1]Sheet1 (2)'!$D$72))))</f>
        <v>5</v>
      </c>
      <c r="AW863" s="157">
        <f>IF(IF(D863='[1]Sheet1 (2)'!$C$69,'[1]Sheet1 (2)'!$D$69*('[1]Sheet1 (2)'!$D$72-crack_t_index)/'[1]Sheet1 (2)'!$D$72,IF([1]shee2!D864='[1]Sheet1 (2)'!$C$70,'[1]Sheet1 (2)'!$D$70*('[1]Sheet1 (2)'!$D$72-crack_t_index)/'[1]Sheet1 (2)'!$D$72,IF([1]shee2!D864='[1]Sheet1 (2)'!$C$71,'[1]Sheet1 (2)'!$D$71*('[1]Sheet1 (2)'!$D$72-crack_t_index)/'[1]Sheet1 (2)'!$D$72)))&lt;0,0,IF(D863='[1]Sheet1 (2)'!$C$69,'[1]Sheet1 (2)'!$D$69*('[1]Sheet1 (2)'!$D$72-crack_t_index)/'[1]Sheet1 (2)'!$D$72,IF([1]shee2!D864='[1]Sheet1 (2)'!$C$70,'[1]Sheet1 (2)'!$D$70*('[1]Sheet1 (2)'!$D$72-crack_t_index)/'[1]Sheet1 (2)'!$D$72,IF([1]shee2!D864='[1]Sheet1 (2)'!$C$71,'[1]Sheet1 (2)'!$D$71*('[1]Sheet1 (2)'!$D$72-crack_t_index)/'[1]Sheet1 (2)'!$D$72))))</f>
        <v>5</v>
      </c>
      <c r="AX863" s="157">
        <f>IF(IF(D863='[1]Sheet1 (2)'!$C$69,'[1]Sheet1 (2)'!$D$69*('[1]Sheet1 (2)'!$D$72-rave_index)/'[1]Sheet1 (2)'!$D$72,IF([1]shee2!D864='[1]Sheet1 (2)'!$C$70,'[1]Sheet1 (2)'!$D$70*('[1]Sheet1 (2)'!$D$72-rave_index)/'[1]Sheet1 (2)'!$D$72,IF([1]shee2!D864='[1]Sheet1 (2)'!$C$71,'[1]Sheet1 (2)'!$D$71*('[1]Sheet1 (2)'!$D$72-rave_index)/'[1]Sheet1 (2)'!$D$72)))&lt;0,0,IF(D863='[1]Sheet1 (2)'!$C$69,'[1]Sheet1 (2)'!$D$69*('[1]Sheet1 (2)'!$D$72-rave_index)/'[1]Sheet1 (2)'!$D$72,IF([1]shee2!D864='[1]Sheet1 (2)'!$C$70,'[1]Sheet1 (2)'!$D$70*('[1]Sheet1 (2)'!$D$72-rave_index)/'[1]Sheet1 (2)'!$D$72,IF([1]shee2!D864='[1]Sheet1 (2)'!$C$71,'[1]Sheet1 (2)'!$D$71*('[1]Sheet1 (2)'!$D$72-rave_index)/'[1]Sheet1 (2)'!$D$72))))</f>
        <v>5</v>
      </c>
      <c r="AY863" s="157">
        <f>IF(IF(D863='[1]Sheet1 (2)'!$C$69,'[1]Sheet1 (2)'!$D$69*('[1]Sheet1 (2)'!$D$72-rough_index)/'[1]Sheet1 (2)'!$D$72,IF([1]shee2!D864='[1]Sheet1 (2)'!$C$70,'[1]Sheet1 (2)'!$D$70*('[1]Sheet1 (2)'!$D$72-rough_index)/'[1]Sheet1 (2)'!$D$72,IF([1]shee2!D864='[1]Sheet1 (2)'!$C$71,'[1]Sheet1 (2)'!$D$71*('[1]Sheet1 (2)'!$D$72-rough_index)/'[1]Sheet1 (2)'!$D$72)))&lt;0,0,IF(D863='[1]Sheet1 (2)'!$C$69,'[1]Sheet1 (2)'!$D$69*('[1]Sheet1 (2)'!$D$72-rough_index)/'[1]Sheet1 (2)'!$D$72,IF([1]shee2!D864='[1]Sheet1 (2)'!$C$70,'[1]Sheet1 (2)'!$D$70*('[1]Sheet1 (2)'!$D$72-rough_index)/'[1]Sheet1 (2)'!$D$72,IF([1]shee2!D864='[1]Sheet1 (2)'!$C$71,'[1]Sheet1 (2)'!$D$71*('[1]Sheet1 (2)'!$D$72-rough_index)/'[1]Sheet1 (2)'!$D$72))))</f>
        <v>3.3333333333333335</v>
      </c>
      <c r="AZ863" s="179">
        <f>+(AU863*'[1]Sheet1 (2)'!$C$77)+(AV863*'[1]Sheet1 (2)'!$C$78)+(AW863*'[1]Sheet1 (2)'!$C$79)+(AX863*'[1]Sheet1 (2)'!$C$80)+(AY863*'[1]Sheet1 (2)'!$C$81)</f>
        <v>4.5</v>
      </c>
      <c r="BA863" s="213" t="str">
        <f t="shared" si="27"/>
        <v>Good</v>
      </c>
      <c r="BE863">
        <f>IF(D863='[1]Sheet1 (2)'!$C$61,'[1]Sheet1 (2)'!$D$61*(counts^2)+'[1]Sheet1 (2)'!$G$61*counts+'[1]Sheet1 (2)'!$J$61,IF(D863='[1]Sheet1 (2)'!$C$62,'[1]Sheet1 (2)'!$D$62*counts+'[1]Sheet1 (2)'!$G$62,IF(D863='[1]Sheet1 (2)'!$C$63,'[1]Sheet1 (2)'!$D$63*counts+'[1]Sheet1 (2)'!$G$63,IF(D863='[1]Sheet1 (2)'!$C$64,'[1]Sheet1 (2)'!$D$64*counts+'[1]Sheet1 (2)'!$G$64))))</f>
        <v>2.0984129299999998</v>
      </c>
    </row>
    <row r="864" spans="1:57" ht="12.75" customHeight="1">
      <c r="A864" s="176" t="s">
        <v>282</v>
      </c>
      <c r="B864" s="145" t="s">
        <v>76</v>
      </c>
      <c r="C864" s="170">
        <v>1004</v>
      </c>
      <c r="D864" s="174" t="s">
        <v>77</v>
      </c>
      <c r="E864" s="171">
        <v>8</v>
      </c>
      <c r="F864" s="171">
        <v>2</v>
      </c>
      <c r="G864" s="171" t="s">
        <v>77</v>
      </c>
      <c r="H864" s="171">
        <v>1</v>
      </c>
      <c r="I864" s="171" t="s">
        <v>77</v>
      </c>
      <c r="J864" s="173" t="s">
        <v>80</v>
      </c>
      <c r="K864" s="173" t="s">
        <v>80</v>
      </c>
      <c r="L864" s="169">
        <f>VLOOKUP(CONCATENATE(J864,K864),'Sheet1 (2)'!$J$6:$K$26,2,FALSE)</f>
        <v>0</v>
      </c>
      <c r="M864" s="173" t="s">
        <v>80</v>
      </c>
      <c r="N864" s="173" t="s">
        <v>80</v>
      </c>
      <c r="O864" s="177">
        <f>VLOOKUP(CONCATENATE(M864,N864),'[1]Sheet1 (2)'!$L$6:$M$26,2,FALSE)</f>
        <v>0</v>
      </c>
      <c r="P864" s="173" t="s">
        <v>80</v>
      </c>
      <c r="Q864" s="173" t="s">
        <v>80</v>
      </c>
      <c r="R864" s="177">
        <f>VLOOKUP(CONCATENATE(P864,Q864),'[1]Sheet1 (2)'!$N$6:$O$26,2,FALSE)</f>
        <v>0</v>
      </c>
      <c r="S864" s="173" t="s">
        <v>80</v>
      </c>
      <c r="T864" s="173" t="s">
        <v>80</v>
      </c>
      <c r="U864" s="177">
        <f>VLOOKUP(CONCATENATE(S864,T864),'[1]Sheet1 (2)'!$P$6:$Q$26,2,FALSE)</f>
        <v>0</v>
      </c>
      <c r="V864" s="173" t="s">
        <v>80</v>
      </c>
      <c r="W864" s="173" t="s">
        <v>80</v>
      </c>
      <c r="X864" s="177">
        <f>VLOOKUP(CONCATENATE(V864,W864),'[1]Sheet1 (2)'!$R$6:$S$26,2,FALSE)</f>
        <v>0</v>
      </c>
      <c r="Y864" s="173" t="s">
        <v>80</v>
      </c>
      <c r="Z864" s="173" t="s">
        <v>80</v>
      </c>
      <c r="AA864" s="177">
        <f>VLOOKUP(CONCATENATE(Y864,Z864),'[1]Sheet1 (2)'!$T$6:$U$26,2,FALSE)</f>
        <v>0</v>
      </c>
      <c r="AB864" s="173" t="s">
        <v>80</v>
      </c>
      <c r="AC864" s="173" t="s">
        <v>80</v>
      </c>
      <c r="AD864" s="177">
        <f>VLOOKUP(CONCATENATE(AB864,AC864),'[1]Sheet1 (2)'!$X$6:$Y$26,2,FALSE)</f>
        <v>0</v>
      </c>
      <c r="AE864" s="173" t="s">
        <v>82</v>
      </c>
      <c r="AF864" s="173" t="s">
        <v>81</v>
      </c>
      <c r="AG864" s="177">
        <f>VLOOKUP(CONCATENATE(AE864,AF864),'[1]Sheet1 (2)'!$Z$6:$AA$26,2,FALSE)</f>
        <v>66</v>
      </c>
      <c r="AH864" s="172"/>
      <c r="AI864" s="178"/>
      <c r="AJ864" s="140"/>
      <c r="AK864" s="176" t="s">
        <v>282</v>
      </c>
      <c r="AL864" s="176" t="s">
        <v>76</v>
      </c>
      <c r="AM864" s="170">
        <f t="shared" si="26"/>
        <v>1004</v>
      </c>
      <c r="AN864" s="147"/>
      <c r="AO864" s="155" t="s">
        <v>409</v>
      </c>
      <c r="AP864" s="156"/>
      <c r="AQ864" s="157">
        <v>1.7142829098000001</v>
      </c>
      <c r="AR864" s="158"/>
      <c r="AS864" s="145">
        <f>LOOKUP(rufmkm,'[1]Sheet1 (2)'!$V$62:$V$71,'[1]Sheet1 (2)'!$W$62:$W$71)</f>
        <v>20</v>
      </c>
      <c r="AT864" s="140"/>
      <c r="AU864" s="157">
        <f>IF(IF(D864='[1]Sheet1 (2)'!$C$69,'[1]Sheet1 (2)'!$D$69*('[1]Sheet1 (2)'!$D$72-rut_index)/'[1]Sheet1 (2)'!$D$72,IF([1]shee2!D865='[1]Sheet1 (2)'!$C$70,'[1]Sheet1 (2)'!$D$70*('[1]Sheet1 (2)'!$D$72-rut_index)/'[1]Sheet1 (2)'!$D$72,IF([1]shee2!D865='[1]Sheet1 (2)'!$C$71,'[1]Sheet1 (2)'!$D$71*('[1]Sheet1 (2)'!$D$72-rut_index)/'[1]Sheet1 (2)'!$D$72)))&lt;0,0,IF(D864='[1]Sheet1 (2)'!$C$69,'[1]Sheet1 (2)'!$D$69*('[1]Sheet1 (2)'!$D$72-rut_index)/'[1]Sheet1 (2)'!$D$72,IF([1]shee2!D865='[1]Sheet1 (2)'!$C$70,'[1]Sheet1 (2)'!$D$70*('[1]Sheet1 (2)'!$D$72-rut_index)/'[1]Sheet1 (2)'!$D$72,IF([1]shee2!D865='[1]Sheet1 (2)'!$C$71,'[1]Sheet1 (2)'!$D$71*('[1]Sheet1 (2)'!$D$72-rut_index)/'[1]Sheet1 (2)'!$D$72))))</f>
        <v>5</v>
      </c>
      <c r="AV864" s="157">
        <f>IF(IF(D864='[1]Sheet1 (2)'!$C$69,'[1]Sheet1 (2)'!$D$69*('[1]Sheet1 (2)'!$D$72-crack_s_index)/'[1]Sheet1 (2)'!$D$72,IF([1]shee2!D865='[1]Sheet1 (2)'!$C$70,'[1]Sheet1 (2)'!$D$70*('[1]Sheet1 (2)'!$D$72-crack_s_index)/'[1]Sheet1 (2)'!$D$72,IF([1]shee2!D865='[1]Sheet1 (2)'!$C$71,'[1]Sheet1 (2)'!$D$71*('[1]Sheet1 (2)'!$D$72-crack_s_index)/'[1]Sheet1 (2)'!$D$72)))&lt;0,0,IF(D864='[1]Sheet1 (2)'!$C$69,'[1]Sheet1 (2)'!$D$69*('[1]Sheet1 (2)'!$D$72-crack_s_index)/'[1]Sheet1 (2)'!$D$72,IF([1]shee2!D865='[1]Sheet1 (2)'!$C$70,'[1]Sheet1 (2)'!$D$70*('[1]Sheet1 (2)'!$D$72-crack_s_index)/'[1]Sheet1 (2)'!$D$72,IF([1]shee2!D865='[1]Sheet1 (2)'!$C$71,'[1]Sheet1 (2)'!$D$71*('[1]Sheet1 (2)'!$D$72-crack_s_index)/'[1]Sheet1 (2)'!$D$72))))</f>
        <v>5</v>
      </c>
      <c r="AW864" s="157">
        <f>IF(IF(D864='[1]Sheet1 (2)'!$C$69,'[1]Sheet1 (2)'!$D$69*('[1]Sheet1 (2)'!$D$72-crack_t_index)/'[1]Sheet1 (2)'!$D$72,IF([1]shee2!D865='[1]Sheet1 (2)'!$C$70,'[1]Sheet1 (2)'!$D$70*('[1]Sheet1 (2)'!$D$72-crack_t_index)/'[1]Sheet1 (2)'!$D$72,IF([1]shee2!D865='[1]Sheet1 (2)'!$C$71,'[1]Sheet1 (2)'!$D$71*('[1]Sheet1 (2)'!$D$72-crack_t_index)/'[1]Sheet1 (2)'!$D$72)))&lt;0,0,IF(D864='[1]Sheet1 (2)'!$C$69,'[1]Sheet1 (2)'!$D$69*('[1]Sheet1 (2)'!$D$72-crack_t_index)/'[1]Sheet1 (2)'!$D$72,IF([1]shee2!D865='[1]Sheet1 (2)'!$C$70,'[1]Sheet1 (2)'!$D$70*('[1]Sheet1 (2)'!$D$72-crack_t_index)/'[1]Sheet1 (2)'!$D$72,IF([1]shee2!D865='[1]Sheet1 (2)'!$C$71,'[1]Sheet1 (2)'!$D$71*('[1]Sheet1 (2)'!$D$72-crack_t_index)/'[1]Sheet1 (2)'!$D$72))))</f>
        <v>5</v>
      </c>
      <c r="AX864" s="157">
        <f>IF(IF(D864='[1]Sheet1 (2)'!$C$69,'[1]Sheet1 (2)'!$D$69*('[1]Sheet1 (2)'!$D$72-rave_index)/'[1]Sheet1 (2)'!$D$72,IF([1]shee2!D865='[1]Sheet1 (2)'!$C$70,'[1]Sheet1 (2)'!$D$70*('[1]Sheet1 (2)'!$D$72-rave_index)/'[1]Sheet1 (2)'!$D$72,IF([1]shee2!D865='[1]Sheet1 (2)'!$C$71,'[1]Sheet1 (2)'!$D$71*('[1]Sheet1 (2)'!$D$72-rave_index)/'[1]Sheet1 (2)'!$D$72)))&lt;0,0,IF(D864='[1]Sheet1 (2)'!$C$69,'[1]Sheet1 (2)'!$D$69*('[1]Sheet1 (2)'!$D$72-rave_index)/'[1]Sheet1 (2)'!$D$72,IF([1]shee2!D865='[1]Sheet1 (2)'!$C$70,'[1]Sheet1 (2)'!$D$70*('[1]Sheet1 (2)'!$D$72-rave_index)/'[1]Sheet1 (2)'!$D$72,IF([1]shee2!D865='[1]Sheet1 (2)'!$C$71,'[1]Sheet1 (2)'!$D$71*('[1]Sheet1 (2)'!$D$72-rave_index)/'[1]Sheet1 (2)'!$D$72))))</f>
        <v>5</v>
      </c>
      <c r="AY864" s="157">
        <f>IF(IF(D864='[1]Sheet1 (2)'!$C$69,'[1]Sheet1 (2)'!$D$69*('[1]Sheet1 (2)'!$D$72-rough_index)/'[1]Sheet1 (2)'!$D$72,IF([1]shee2!D865='[1]Sheet1 (2)'!$C$70,'[1]Sheet1 (2)'!$D$70*('[1]Sheet1 (2)'!$D$72-rough_index)/'[1]Sheet1 (2)'!$D$72,IF([1]shee2!D865='[1]Sheet1 (2)'!$C$71,'[1]Sheet1 (2)'!$D$71*('[1]Sheet1 (2)'!$D$72-rough_index)/'[1]Sheet1 (2)'!$D$72)))&lt;0,0,IF(D864='[1]Sheet1 (2)'!$C$69,'[1]Sheet1 (2)'!$D$69*('[1]Sheet1 (2)'!$D$72-rough_index)/'[1]Sheet1 (2)'!$D$72,IF([1]shee2!D865='[1]Sheet1 (2)'!$C$70,'[1]Sheet1 (2)'!$D$70*('[1]Sheet1 (2)'!$D$72-rough_index)/'[1]Sheet1 (2)'!$D$72,IF([1]shee2!D865='[1]Sheet1 (2)'!$C$71,'[1]Sheet1 (2)'!$D$71*('[1]Sheet1 (2)'!$D$72-rough_index)/'[1]Sheet1 (2)'!$D$72))))</f>
        <v>3.3333333333333335</v>
      </c>
      <c r="AZ864" s="179">
        <f>+(AU864*'[1]Sheet1 (2)'!$C$77)+(AV864*'[1]Sheet1 (2)'!$C$78)+(AW864*'[1]Sheet1 (2)'!$C$79)+(AX864*'[1]Sheet1 (2)'!$C$80)+(AY864*'[1]Sheet1 (2)'!$C$81)</f>
        <v>4.5</v>
      </c>
      <c r="BA864" s="213" t="str">
        <f t="shared" si="27"/>
        <v>Good</v>
      </c>
      <c r="BE864">
        <f>IF(D864='[1]Sheet1 (2)'!$C$61,'[1]Sheet1 (2)'!$D$61*(counts^2)+'[1]Sheet1 (2)'!$G$61*counts+'[1]Sheet1 (2)'!$J$61,IF(D864='[1]Sheet1 (2)'!$C$62,'[1]Sheet1 (2)'!$D$62*counts+'[1]Sheet1 (2)'!$G$62,IF(D864='[1]Sheet1 (2)'!$C$63,'[1]Sheet1 (2)'!$D$63*counts+'[1]Sheet1 (2)'!$G$63,IF(D864='[1]Sheet1 (2)'!$C$64,'[1]Sheet1 (2)'!$D$64*counts+'[1]Sheet1 (2)'!$G$64))))</f>
        <v>2.0984129299999998</v>
      </c>
    </row>
    <row r="865" spans="1:57" ht="12.75" customHeight="1">
      <c r="A865" s="176" t="s">
        <v>282</v>
      </c>
      <c r="B865" s="145" t="s">
        <v>76</v>
      </c>
      <c r="C865" s="170">
        <v>1005</v>
      </c>
      <c r="D865" s="174" t="s">
        <v>77</v>
      </c>
      <c r="E865" s="171">
        <v>8</v>
      </c>
      <c r="F865" s="171">
        <v>2</v>
      </c>
      <c r="G865" s="171" t="s">
        <v>77</v>
      </c>
      <c r="H865" s="171">
        <v>1</v>
      </c>
      <c r="I865" s="171" t="s">
        <v>77</v>
      </c>
      <c r="J865" s="173" t="s">
        <v>80</v>
      </c>
      <c r="K865" s="173" t="s">
        <v>80</v>
      </c>
      <c r="L865" s="169">
        <f>VLOOKUP(CONCATENATE(J865,K865),'Sheet1 (2)'!$J$6:$K$26,2,FALSE)</f>
        <v>0</v>
      </c>
      <c r="M865" s="173" t="s">
        <v>80</v>
      </c>
      <c r="N865" s="173" t="s">
        <v>80</v>
      </c>
      <c r="O865" s="177">
        <f>VLOOKUP(CONCATENATE(M865,N865),'[1]Sheet1 (2)'!$L$6:$M$26,2,FALSE)</f>
        <v>0</v>
      </c>
      <c r="P865" s="173" t="s">
        <v>80</v>
      </c>
      <c r="Q865" s="173" t="s">
        <v>80</v>
      </c>
      <c r="R865" s="177">
        <f>VLOOKUP(CONCATENATE(P865,Q865),'[1]Sheet1 (2)'!$N$6:$O$26,2,FALSE)</f>
        <v>0</v>
      </c>
      <c r="S865" s="173" t="s">
        <v>80</v>
      </c>
      <c r="T865" s="173" t="s">
        <v>80</v>
      </c>
      <c r="U865" s="177">
        <f>VLOOKUP(CONCATENATE(S865,T865),'[1]Sheet1 (2)'!$P$6:$Q$26,2,FALSE)</f>
        <v>0</v>
      </c>
      <c r="V865" s="173" t="s">
        <v>80</v>
      </c>
      <c r="W865" s="173" t="s">
        <v>80</v>
      </c>
      <c r="X865" s="177">
        <f>VLOOKUP(CONCATENATE(V865,W865),'[1]Sheet1 (2)'!$R$6:$S$26,2,FALSE)</f>
        <v>0</v>
      </c>
      <c r="Y865" s="173" t="s">
        <v>80</v>
      </c>
      <c r="Z865" s="173" t="s">
        <v>80</v>
      </c>
      <c r="AA865" s="177">
        <f>VLOOKUP(CONCATENATE(Y865,Z865),'[1]Sheet1 (2)'!$T$6:$U$26,2,FALSE)</f>
        <v>0</v>
      </c>
      <c r="AB865" s="173" t="s">
        <v>80</v>
      </c>
      <c r="AC865" s="173" t="s">
        <v>80</v>
      </c>
      <c r="AD865" s="177">
        <f>VLOOKUP(CONCATENATE(AB865,AC865),'[1]Sheet1 (2)'!$X$6:$Y$26,2,FALSE)</f>
        <v>0</v>
      </c>
      <c r="AE865" s="173" t="s">
        <v>82</v>
      </c>
      <c r="AF865" s="173" t="s">
        <v>81</v>
      </c>
      <c r="AG865" s="177">
        <f>VLOOKUP(CONCATENATE(AE865,AF865),'[1]Sheet1 (2)'!$Z$6:$AA$26,2,FALSE)</f>
        <v>66</v>
      </c>
      <c r="AH865" s="172"/>
      <c r="AI865" s="178"/>
      <c r="AJ865" s="140"/>
      <c r="AK865" s="176" t="s">
        <v>282</v>
      </c>
      <c r="AL865" s="176" t="s">
        <v>76</v>
      </c>
      <c r="AM865" s="170">
        <f t="shared" si="26"/>
        <v>1005</v>
      </c>
      <c r="AN865" s="147"/>
      <c r="AO865" s="155"/>
      <c r="AP865" s="156"/>
      <c r="AQ865" s="157">
        <v>1.6626027292000001</v>
      </c>
      <c r="AR865" s="158"/>
      <c r="AS865" s="145">
        <f>LOOKUP(rufmkm,'[1]Sheet1 (2)'!$V$62:$V$71,'[1]Sheet1 (2)'!$W$62:$W$71)</f>
        <v>20</v>
      </c>
      <c r="AT865" s="140"/>
      <c r="AU865" s="157">
        <f>IF(IF(D865='[1]Sheet1 (2)'!$C$69,'[1]Sheet1 (2)'!$D$69*('[1]Sheet1 (2)'!$D$72-rut_index)/'[1]Sheet1 (2)'!$D$72,IF([1]shee2!D866='[1]Sheet1 (2)'!$C$70,'[1]Sheet1 (2)'!$D$70*('[1]Sheet1 (2)'!$D$72-rut_index)/'[1]Sheet1 (2)'!$D$72,IF([1]shee2!D866='[1]Sheet1 (2)'!$C$71,'[1]Sheet1 (2)'!$D$71*('[1]Sheet1 (2)'!$D$72-rut_index)/'[1]Sheet1 (2)'!$D$72)))&lt;0,0,IF(D865='[1]Sheet1 (2)'!$C$69,'[1]Sheet1 (2)'!$D$69*('[1]Sheet1 (2)'!$D$72-rut_index)/'[1]Sheet1 (2)'!$D$72,IF([1]shee2!D866='[1]Sheet1 (2)'!$C$70,'[1]Sheet1 (2)'!$D$70*('[1]Sheet1 (2)'!$D$72-rut_index)/'[1]Sheet1 (2)'!$D$72,IF([1]shee2!D866='[1]Sheet1 (2)'!$C$71,'[1]Sheet1 (2)'!$D$71*('[1]Sheet1 (2)'!$D$72-rut_index)/'[1]Sheet1 (2)'!$D$72))))</f>
        <v>5</v>
      </c>
      <c r="AV865" s="157">
        <f>IF(IF(D865='[1]Sheet1 (2)'!$C$69,'[1]Sheet1 (2)'!$D$69*('[1]Sheet1 (2)'!$D$72-crack_s_index)/'[1]Sheet1 (2)'!$D$72,IF([1]shee2!D866='[1]Sheet1 (2)'!$C$70,'[1]Sheet1 (2)'!$D$70*('[1]Sheet1 (2)'!$D$72-crack_s_index)/'[1]Sheet1 (2)'!$D$72,IF([1]shee2!D866='[1]Sheet1 (2)'!$C$71,'[1]Sheet1 (2)'!$D$71*('[1]Sheet1 (2)'!$D$72-crack_s_index)/'[1]Sheet1 (2)'!$D$72)))&lt;0,0,IF(D865='[1]Sheet1 (2)'!$C$69,'[1]Sheet1 (2)'!$D$69*('[1]Sheet1 (2)'!$D$72-crack_s_index)/'[1]Sheet1 (2)'!$D$72,IF([1]shee2!D866='[1]Sheet1 (2)'!$C$70,'[1]Sheet1 (2)'!$D$70*('[1]Sheet1 (2)'!$D$72-crack_s_index)/'[1]Sheet1 (2)'!$D$72,IF([1]shee2!D866='[1]Sheet1 (2)'!$C$71,'[1]Sheet1 (2)'!$D$71*('[1]Sheet1 (2)'!$D$72-crack_s_index)/'[1]Sheet1 (2)'!$D$72))))</f>
        <v>5</v>
      </c>
      <c r="AW865" s="157">
        <f>IF(IF(D865='[1]Sheet1 (2)'!$C$69,'[1]Sheet1 (2)'!$D$69*('[1]Sheet1 (2)'!$D$72-crack_t_index)/'[1]Sheet1 (2)'!$D$72,IF([1]shee2!D866='[1]Sheet1 (2)'!$C$70,'[1]Sheet1 (2)'!$D$70*('[1]Sheet1 (2)'!$D$72-crack_t_index)/'[1]Sheet1 (2)'!$D$72,IF([1]shee2!D866='[1]Sheet1 (2)'!$C$71,'[1]Sheet1 (2)'!$D$71*('[1]Sheet1 (2)'!$D$72-crack_t_index)/'[1]Sheet1 (2)'!$D$72)))&lt;0,0,IF(D865='[1]Sheet1 (2)'!$C$69,'[1]Sheet1 (2)'!$D$69*('[1]Sheet1 (2)'!$D$72-crack_t_index)/'[1]Sheet1 (2)'!$D$72,IF([1]shee2!D866='[1]Sheet1 (2)'!$C$70,'[1]Sheet1 (2)'!$D$70*('[1]Sheet1 (2)'!$D$72-crack_t_index)/'[1]Sheet1 (2)'!$D$72,IF([1]shee2!D866='[1]Sheet1 (2)'!$C$71,'[1]Sheet1 (2)'!$D$71*('[1]Sheet1 (2)'!$D$72-crack_t_index)/'[1]Sheet1 (2)'!$D$72))))</f>
        <v>5</v>
      </c>
      <c r="AX865" s="157">
        <f>IF(IF(D865='[1]Sheet1 (2)'!$C$69,'[1]Sheet1 (2)'!$D$69*('[1]Sheet1 (2)'!$D$72-rave_index)/'[1]Sheet1 (2)'!$D$72,IF([1]shee2!D866='[1]Sheet1 (2)'!$C$70,'[1]Sheet1 (2)'!$D$70*('[1]Sheet1 (2)'!$D$72-rave_index)/'[1]Sheet1 (2)'!$D$72,IF([1]shee2!D866='[1]Sheet1 (2)'!$C$71,'[1]Sheet1 (2)'!$D$71*('[1]Sheet1 (2)'!$D$72-rave_index)/'[1]Sheet1 (2)'!$D$72)))&lt;0,0,IF(D865='[1]Sheet1 (2)'!$C$69,'[1]Sheet1 (2)'!$D$69*('[1]Sheet1 (2)'!$D$72-rave_index)/'[1]Sheet1 (2)'!$D$72,IF([1]shee2!D866='[1]Sheet1 (2)'!$C$70,'[1]Sheet1 (2)'!$D$70*('[1]Sheet1 (2)'!$D$72-rave_index)/'[1]Sheet1 (2)'!$D$72,IF([1]shee2!D866='[1]Sheet1 (2)'!$C$71,'[1]Sheet1 (2)'!$D$71*('[1]Sheet1 (2)'!$D$72-rave_index)/'[1]Sheet1 (2)'!$D$72))))</f>
        <v>5</v>
      </c>
      <c r="AY865" s="157">
        <f>IF(IF(D865='[1]Sheet1 (2)'!$C$69,'[1]Sheet1 (2)'!$D$69*('[1]Sheet1 (2)'!$D$72-rough_index)/'[1]Sheet1 (2)'!$D$72,IF([1]shee2!D866='[1]Sheet1 (2)'!$C$70,'[1]Sheet1 (2)'!$D$70*('[1]Sheet1 (2)'!$D$72-rough_index)/'[1]Sheet1 (2)'!$D$72,IF([1]shee2!D866='[1]Sheet1 (2)'!$C$71,'[1]Sheet1 (2)'!$D$71*('[1]Sheet1 (2)'!$D$72-rough_index)/'[1]Sheet1 (2)'!$D$72)))&lt;0,0,IF(D865='[1]Sheet1 (2)'!$C$69,'[1]Sheet1 (2)'!$D$69*('[1]Sheet1 (2)'!$D$72-rough_index)/'[1]Sheet1 (2)'!$D$72,IF([1]shee2!D866='[1]Sheet1 (2)'!$C$70,'[1]Sheet1 (2)'!$D$70*('[1]Sheet1 (2)'!$D$72-rough_index)/'[1]Sheet1 (2)'!$D$72,IF([1]shee2!D866='[1]Sheet1 (2)'!$C$71,'[1]Sheet1 (2)'!$D$71*('[1]Sheet1 (2)'!$D$72-rough_index)/'[1]Sheet1 (2)'!$D$72))))</f>
        <v>3.3333333333333335</v>
      </c>
      <c r="AZ865" s="179">
        <f>+(AU865*'[1]Sheet1 (2)'!$C$77)+(AV865*'[1]Sheet1 (2)'!$C$78)+(AW865*'[1]Sheet1 (2)'!$C$79)+(AX865*'[1]Sheet1 (2)'!$C$80)+(AY865*'[1]Sheet1 (2)'!$C$81)</f>
        <v>4.5</v>
      </c>
      <c r="BA865" s="213" t="str">
        <f t="shared" si="27"/>
        <v>Good</v>
      </c>
      <c r="BE865">
        <f>IF(D865='[1]Sheet1 (2)'!$C$61,'[1]Sheet1 (2)'!$D$61*(counts^2)+'[1]Sheet1 (2)'!$G$61*counts+'[1]Sheet1 (2)'!$J$61,IF(D865='[1]Sheet1 (2)'!$C$62,'[1]Sheet1 (2)'!$D$62*counts+'[1]Sheet1 (2)'!$G$62,IF(D865='[1]Sheet1 (2)'!$C$63,'[1]Sheet1 (2)'!$D$63*counts+'[1]Sheet1 (2)'!$G$63,IF(D865='[1]Sheet1 (2)'!$C$64,'[1]Sheet1 (2)'!$D$64*counts+'[1]Sheet1 (2)'!$G$64))))</f>
        <v>2.0984129299999998</v>
      </c>
    </row>
    <row r="866" spans="1:57" ht="12.75" customHeight="1">
      <c r="A866" s="176" t="s">
        <v>282</v>
      </c>
      <c r="B866" s="145" t="s">
        <v>76</v>
      </c>
      <c r="C866" s="170">
        <v>1006</v>
      </c>
      <c r="D866" s="174" t="s">
        <v>77</v>
      </c>
      <c r="E866" s="171">
        <v>8</v>
      </c>
      <c r="F866" s="171">
        <v>2</v>
      </c>
      <c r="G866" s="171" t="s">
        <v>77</v>
      </c>
      <c r="H866" s="171">
        <v>1</v>
      </c>
      <c r="I866" s="171" t="s">
        <v>77</v>
      </c>
      <c r="J866" s="173" t="s">
        <v>80</v>
      </c>
      <c r="K866" s="173" t="s">
        <v>80</v>
      </c>
      <c r="L866" s="169">
        <f>VLOOKUP(CONCATENATE(J866,K866),'Sheet1 (2)'!$J$6:$K$26,2,FALSE)</f>
        <v>0</v>
      </c>
      <c r="M866" s="173" t="s">
        <v>80</v>
      </c>
      <c r="N866" s="173" t="s">
        <v>80</v>
      </c>
      <c r="O866" s="177">
        <f>VLOOKUP(CONCATENATE(M866,N866),'[1]Sheet1 (2)'!$L$6:$M$26,2,FALSE)</f>
        <v>0</v>
      </c>
      <c r="P866" s="173" t="s">
        <v>80</v>
      </c>
      <c r="Q866" s="173" t="s">
        <v>80</v>
      </c>
      <c r="R866" s="177">
        <f>VLOOKUP(CONCATENATE(P866,Q866),'[1]Sheet1 (2)'!$N$6:$O$26,2,FALSE)</f>
        <v>0</v>
      </c>
      <c r="S866" s="173" t="s">
        <v>80</v>
      </c>
      <c r="T866" s="173" t="s">
        <v>80</v>
      </c>
      <c r="U866" s="177">
        <f>VLOOKUP(CONCATENATE(S866,T866),'[1]Sheet1 (2)'!$P$6:$Q$26,2,FALSE)</f>
        <v>0</v>
      </c>
      <c r="V866" s="173" t="s">
        <v>80</v>
      </c>
      <c r="W866" s="173" t="s">
        <v>80</v>
      </c>
      <c r="X866" s="177">
        <f>VLOOKUP(CONCATENATE(V866,W866),'[1]Sheet1 (2)'!$R$6:$S$26,2,FALSE)</f>
        <v>0</v>
      </c>
      <c r="Y866" s="173" t="s">
        <v>80</v>
      </c>
      <c r="Z866" s="173" t="s">
        <v>80</v>
      </c>
      <c r="AA866" s="177">
        <f>VLOOKUP(CONCATENATE(Y866,Z866),'[1]Sheet1 (2)'!$T$6:$U$26,2,FALSE)</f>
        <v>0</v>
      </c>
      <c r="AB866" s="173" t="s">
        <v>80</v>
      </c>
      <c r="AC866" s="173" t="s">
        <v>80</v>
      </c>
      <c r="AD866" s="177">
        <f>VLOOKUP(CONCATENATE(AB866,AC866),'[1]Sheet1 (2)'!$X$6:$Y$26,2,FALSE)</f>
        <v>0</v>
      </c>
      <c r="AE866" s="173" t="s">
        <v>82</v>
      </c>
      <c r="AF866" s="173" t="s">
        <v>81</v>
      </c>
      <c r="AG866" s="177">
        <f>VLOOKUP(CONCATENATE(AE866,AF866),'[1]Sheet1 (2)'!$Z$6:$AA$26,2,FALSE)</f>
        <v>66</v>
      </c>
      <c r="AH866" s="172"/>
      <c r="AI866" s="178"/>
      <c r="AJ866" s="140"/>
      <c r="AK866" s="176" t="s">
        <v>282</v>
      </c>
      <c r="AL866" s="176" t="s">
        <v>76</v>
      </c>
      <c r="AM866" s="170">
        <f t="shared" si="26"/>
        <v>1006</v>
      </c>
      <c r="AN866" s="147"/>
      <c r="AO866" s="155"/>
      <c r="AP866" s="156"/>
      <c r="AQ866" s="157">
        <v>2.0480117465999998</v>
      </c>
      <c r="AR866" s="158"/>
      <c r="AS866" s="145">
        <f>LOOKUP(rufmkm,'[1]Sheet1 (2)'!$V$62:$V$71,'[1]Sheet1 (2)'!$W$62:$W$71)</f>
        <v>30</v>
      </c>
      <c r="AT866" s="140"/>
      <c r="AU866" s="157">
        <f>IF(IF(D866='[1]Sheet1 (2)'!$C$69,'[1]Sheet1 (2)'!$D$69*('[1]Sheet1 (2)'!$D$72-rut_index)/'[1]Sheet1 (2)'!$D$72,IF([1]shee2!D867='[1]Sheet1 (2)'!$C$70,'[1]Sheet1 (2)'!$D$70*('[1]Sheet1 (2)'!$D$72-rut_index)/'[1]Sheet1 (2)'!$D$72,IF([1]shee2!D867='[1]Sheet1 (2)'!$C$71,'[1]Sheet1 (2)'!$D$71*('[1]Sheet1 (2)'!$D$72-rut_index)/'[1]Sheet1 (2)'!$D$72)))&lt;0,0,IF(D866='[1]Sheet1 (2)'!$C$69,'[1]Sheet1 (2)'!$D$69*('[1]Sheet1 (2)'!$D$72-rut_index)/'[1]Sheet1 (2)'!$D$72,IF([1]shee2!D867='[1]Sheet1 (2)'!$C$70,'[1]Sheet1 (2)'!$D$70*('[1]Sheet1 (2)'!$D$72-rut_index)/'[1]Sheet1 (2)'!$D$72,IF([1]shee2!D867='[1]Sheet1 (2)'!$C$71,'[1]Sheet1 (2)'!$D$71*('[1]Sheet1 (2)'!$D$72-rut_index)/'[1]Sheet1 (2)'!$D$72))))</f>
        <v>5</v>
      </c>
      <c r="AV866" s="157">
        <f>IF(IF(D866='[1]Sheet1 (2)'!$C$69,'[1]Sheet1 (2)'!$D$69*('[1]Sheet1 (2)'!$D$72-crack_s_index)/'[1]Sheet1 (2)'!$D$72,IF([1]shee2!D867='[1]Sheet1 (2)'!$C$70,'[1]Sheet1 (2)'!$D$70*('[1]Sheet1 (2)'!$D$72-crack_s_index)/'[1]Sheet1 (2)'!$D$72,IF([1]shee2!D867='[1]Sheet1 (2)'!$C$71,'[1]Sheet1 (2)'!$D$71*('[1]Sheet1 (2)'!$D$72-crack_s_index)/'[1]Sheet1 (2)'!$D$72)))&lt;0,0,IF(D866='[1]Sheet1 (2)'!$C$69,'[1]Sheet1 (2)'!$D$69*('[1]Sheet1 (2)'!$D$72-crack_s_index)/'[1]Sheet1 (2)'!$D$72,IF([1]shee2!D867='[1]Sheet1 (2)'!$C$70,'[1]Sheet1 (2)'!$D$70*('[1]Sheet1 (2)'!$D$72-crack_s_index)/'[1]Sheet1 (2)'!$D$72,IF([1]shee2!D867='[1]Sheet1 (2)'!$C$71,'[1]Sheet1 (2)'!$D$71*('[1]Sheet1 (2)'!$D$72-crack_s_index)/'[1]Sheet1 (2)'!$D$72))))</f>
        <v>5</v>
      </c>
      <c r="AW866" s="157">
        <f>IF(IF(D866='[1]Sheet1 (2)'!$C$69,'[1]Sheet1 (2)'!$D$69*('[1]Sheet1 (2)'!$D$72-crack_t_index)/'[1]Sheet1 (2)'!$D$72,IF([1]shee2!D867='[1]Sheet1 (2)'!$C$70,'[1]Sheet1 (2)'!$D$70*('[1]Sheet1 (2)'!$D$72-crack_t_index)/'[1]Sheet1 (2)'!$D$72,IF([1]shee2!D867='[1]Sheet1 (2)'!$C$71,'[1]Sheet1 (2)'!$D$71*('[1]Sheet1 (2)'!$D$72-crack_t_index)/'[1]Sheet1 (2)'!$D$72)))&lt;0,0,IF(D866='[1]Sheet1 (2)'!$C$69,'[1]Sheet1 (2)'!$D$69*('[1]Sheet1 (2)'!$D$72-crack_t_index)/'[1]Sheet1 (2)'!$D$72,IF([1]shee2!D867='[1]Sheet1 (2)'!$C$70,'[1]Sheet1 (2)'!$D$70*('[1]Sheet1 (2)'!$D$72-crack_t_index)/'[1]Sheet1 (2)'!$D$72,IF([1]shee2!D867='[1]Sheet1 (2)'!$C$71,'[1]Sheet1 (2)'!$D$71*('[1]Sheet1 (2)'!$D$72-crack_t_index)/'[1]Sheet1 (2)'!$D$72))))</f>
        <v>5</v>
      </c>
      <c r="AX866" s="157">
        <f>IF(IF(D866='[1]Sheet1 (2)'!$C$69,'[1]Sheet1 (2)'!$D$69*('[1]Sheet1 (2)'!$D$72-rave_index)/'[1]Sheet1 (2)'!$D$72,IF([1]shee2!D867='[1]Sheet1 (2)'!$C$70,'[1]Sheet1 (2)'!$D$70*('[1]Sheet1 (2)'!$D$72-rave_index)/'[1]Sheet1 (2)'!$D$72,IF([1]shee2!D867='[1]Sheet1 (2)'!$C$71,'[1]Sheet1 (2)'!$D$71*('[1]Sheet1 (2)'!$D$72-rave_index)/'[1]Sheet1 (2)'!$D$72)))&lt;0,0,IF(D866='[1]Sheet1 (2)'!$C$69,'[1]Sheet1 (2)'!$D$69*('[1]Sheet1 (2)'!$D$72-rave_index)/'[1]Sheet1 (2)'!$D$72,IF([1]shee2!D867='[1]Sheet1 (2)'!$C$70,'[1]Sheet1 (2)'!$D$70*('[1]Sheet1 (2)'!$D$72-rave_index)/'[1]Sheet1 (2)'!$D$72,IF([1]shee2!D867='[1]Sheet1 (2)'!$C$71,'[1]Sheet1 (2)'!$D$71*('[1]Sheet1 (2)'!$D$72-rave_index)/'[1]Sheet1 (2)'!$D$72))))</f>
        <v>5</v>
      </c>
      <c r="AY866" s="157">
        <f>IF(IF(D866='[1]Sheet1 (2)'!$C$69,'[1]Sheet1 (2)'!$D$69*('[1]Sheet1 (2)'!$D$72-rough_index)/'[1]Sheet1 (2)'!$D$72,IF([1]shee2!D867='[1]Sheet1 (2)'!$C$70,'[1]Sheet1 (2)'!$D$70*('[1]Sheet1 (2)'!$D$72-rough_index)/'[1]Sheet1 (2)'!$D$72,IF([1]shee2!D867='[1]Sheet1 (2)'!$C$71,'[1]Sheet1 (2)'!$D$71*('[1]Sheet1 (2)'!$D$72-rough_index)/'[1]Sheet1 (2)'!$D$72)))&lt;0,0,IF(D866='[1]Sheet1 (2)'!$C$69,'[1]Sheet1 (2)'!$D$69*('[1]Sheet1 (2)'!$D$72-rough_index)/'[1]Sheet1 (2)'!$D$72,IF([1]shee2!D867='[1]Sheet1 (2)'!$C$70,'[1]Sheet1 (2)'!$D$70*('[1]Sheet1 (2)'!$D$72-rough_index)/'[1]Sheet1 (2)'!$D$72,IF([1]shee2!D867='[1]Sheet1 (2)'!$C$71,'[1]Sheet1 (2)'!$D$71*('[1]Sheet1 (2)'!$D$72-rough_index)/'[1]Sheet1 (2)'!$D$72))))</f>
        <v>2.5</v>
      </c>
      <c r="AZ866" s="179">
        <f>+(AU866*'[1]Sheet1 (2)'!$C$77)+(AV866*'[1]Sheet1 (2)'!$C$78)+(AW866*'[1]Sheet1 (2)'!$C$79)+(AX866*'[1]Sheet1 (2)'!$C$80)+(AY866*'[1]Sheet1 (2)'!$C$81)</f>
        <v>4.25</v>
      </c>
      <c r="BA866" s="213" t="str">
        <f t="shared" si="27"/>
        <v>Good</v>
      </c>
      <c r="BE866">
        <f>IF(D866='[1]Sheet1 (2)'!$C$61,'[1]Sheet1 (2)'!$D$61*(counts^2)+'[1]Sheet1 (2)'!$G$61*counts+'[1]Sheet1 (2)'!$J$61,IF(D866='[1]Sheet1 (2)'!$C$62,'[1]Sheet1 (2)'!$D$62*counts+'[1]Sheet1 (2)'!$G$62,IF(D866='[1]Sheet1 (2)'!$C$63,'[1]Sheet1 (2)'!$D$63*counts+'[1]Sheet1 (2)'!$G$63,IF(D866='[1]Sheet1 (2)'!$C$64,'[1]Sheet1 (2)'!$D$64*counts+'[1]Sheet1 (2)'!$G$64))))</f>
        <v>2.0984129299999998</v>
      </c>
    </row>
    <row r="867" spans="1:57" ht="12.75" customHeight="1">
      <c r="A867" s="176" t="s">
        <v>282</v>
      </c>
      <c r="B867" s="145" t="s">
        <v>76</v>
      </c>
      <c r="C867" s="170">
        <v>1007</v>
      </c>
      <c r="D867" s="174" t="s">
        <v>77</v>
      </c>
      <c r="E867" s="171">
        <v>8</v>
      </c>
      <c r="F867" s="171">
        <v>2</v>
      </c>
      <c r="G867" s="171" t="s">
        <v>77</v>
      </c>
      <c r="H867" s="171">
        <v>1</v>
      </c>
      <c r="I867" s="171" t="s">
        <v>77</v>
      </c>
      <c r="J867" s="173" t="s">
        <v>80</v>
      </c>
      <c r="K867" s="173" t="s">
        <v>80</v>
      </c>
      <c r="L867" s="169">
        <f>VLOOKUP(CONCATENATE(J867,K867),'Sheet1 (2)'!$J$6:$K$26,2,FALSE)</f>
        <v>0</v>
      </c>
      <c r="M867" s="173" t="s">
        <v>80</v>
      </c>
      <c r="N867" s="173" t="s">
        <v>80</v>
      </c>
      <c r="O867" s="177">
        <f>VLOOKUP(CONCATENATE(M867,N867),'[1]Sheet1 (2)'!$L$6:$M$26,2,FALSE)</f>
        <v>0</v>
      </c>
      <c r="P867" s="173" t="s">
        <v>80</v>
      </c>
      <c r="Q867" s="173" t="s">
        <v>80</v>
      </c>
      <c r="R867" s="177">
        <f>VLOOKUP(CONCATENATE(P867,Q867),'[1]Sheet1 (2)'!$N$6:$O$26,2,FALSE)</f>
        <v>0</v>
      </c>
      <c r="S867" s="173" t="s">
        <v>80</v>
      </c>
      <c r="T867" s="173" t="s">
        <v>80</v>
      </c>
      <c r="U867" s="177">
        <f>VLOOKUP(CONCATENATE(S867,T867),'[1]Sheet1 (2)'!$P$6:$Q$26,2,FALSE)</f>
        <v>0</v>
      </c>
      <c r="V867" s="173" t="s">
        <v>80</v>
      </c>
      <c r="W867" s="173" t="s">
        <v>80</v>
      </c>
      <c r="X867" s="177">
        <f>VLOOKUP(CONCATENATE(V867,W867),'[1]Sheet1 (2)'!$R$6:$S$26,2,FALSE)</f>
        <v>0</v>
      </c>
      <c r="Y867" s="173" t="s">
        <v>80</v>
      </c>
      <c r="Z867" s="173" t="s">
        <v>80</v>
      </c>
      <c r="AA867" s="177">
        <f>VLOOKUP(CONCATENATE(Y867,Z867),'[1]Sheet1 (2)'!$T$6:$U$26,2,FALSE)</f>
        <v>0</v>
      </c>
      <c r="AB867" s="173" t="s">
        <v>80</v>
      </c>
      <c r="AC867" s="173" t="s">
        <v>80</v>
      </c>
      <c r="AD867" s="177">
        <f>VLOOKUP(CONCATENATE(AB867,AC867),'[1]Sheet1 (2)'!$X$6:$Y$26,2,FALSE)</f>
        <v>0</v>
      </c>
      <c r="AE867" s="173" t="s">
        <v>82</v>
      </c>
      <c r="AF867" s="173" t="s">
        <v>81</v>
      </c>
      <c r="AG867" s="177">
        <f>VLOOKUP(CONCATENATE(AE867,AF867),'[1]Sheet1 (2)'!$Z$6:$AA$26,2,FALSE)</f>
        <v>66</v>
      </c>
      <c r="AH867" s="172"/>
      <c r="AI867" s="178"/>
      <c r="AJ867" s="140"/>
      <c r="AK867" s="176" t="s">
        <v>282</v>
      </c>
      <c r="AL867" s="176" t="s">
        <v>76</v>
      </c>
      <c r="AM867" s="170">
        <f t="shared" si="26"/>
        <v>1007</v>
      </c>
      <c r="AN867" s="147"/>
      <c r="AO867" s="155"/>
      <c r="AP867" s="156"/>
      <c r="AQ867" s="157">
        <v>1.7727385313999999</v>
      </c>
      <c r="AR867" s="158"/>
      <c r="AS867" s="145">
        <f>LOOKUP(rufmkm,'[1]Sheet1 (2)'!$V$62:$V$71,'[1]Sheet1 (2)'!$W$62:$W$71)</f>
        <v>20</v>
      </c>
      <c r="AT867" s="140"/>
      <c r="AU867" s="157">
        <f>IF(IF(D867='[1]Sheet1 (2)'!$C$69,'[1]Sheet1 (2)'!$D$69*('[1]Sheet1 (2)'!$D$72-rut_index)/'[1]Sheet1 (2)'!$D$72,IF([1]shee2!D868='[1]Sheet1 (2)'!$C$70,'[1]Sheet1 (2)'!$D$70*('[1]Sheet1 (2)'!$D$72-rut_index)/'[1]Sheet1 (2)'!$D$72,IF([1]shee2!D868='[1]Sheet1 (2)'!$C$71,'[1]Sheet1 (2)'!$D$71*('[1]Sheet1 (2)'!$D$72-rut_index)/'[1]Sheet1 (2)'!$D$72)))&lt;0,0,IF(D867='[1]Sheet1 (2)'!$C$69,'[1]Sheet1 (2)'!$D$69*('[1]Sheet1 (2)'!$D$72-rut_index)/'[1]Sheet1 (2)'!$D$72,IF([1]shee2!D868='[1]Sheet1 (2)'!$C$70,'[1]Sheet1 (2)'!$D$70*('[1]Sheet1 (2)'!$D$72-rut_index)/'[1]Sheet1 (2)'!$D$72,IF([1]shee2!D868='[1]Sheet1 (2)'!$C$71,'[1]Sheet1 (2)'!$D$71*('[1]Sheet1 (2)'!$D$72-rut_index)/'[1]Sheet1 (2)'!$D$72))))</f>
        <v>5</v>
      </c>
      <c r="AV867" s="157">
        <f>IF(IF(D867='[1]Sheet1 (2)'!$C$69,'[1]Sheet1 (2)'!$D$69*('[1]Sheet1 (2)'!$D$72-crack_s_index)/'[1]Sheet1 (2)'!$D$72,IF([1]shee2!D868='[1]Sheet1 (2)'!$C$70,'[1]Sheet1 (2)'!$D$70*('[1]Sheet1 (2)'!$D$72-crack_s_index)/'[1]Sheet1 (2)'!$D$72,IF([1]shee2!D868='[1]Sheet1 (2)'!$C$71,'[1]Sheet1 (2)'!$D$71*('[1]Sheet1 (2)'!$D$72-crack_s_index)/'[1]Sheet1 (2)'!$D$72)))&lt;0,0,IF(D867='[1]Sheet1 (2)'!$C$69,'[1]Sheet1 (2)'!$D$69*('[1]Sheet1 (2)'!$D$72-crack_s_index)/'[1]Sheet1 (2)'!$D$72,IF([1]shee2!D868='[1]Sheet1 (2)'!$C$70,'[1]Sheet1 (2)'!$D$70*('[1]Sheet1 (2)'!$D$72-crack_s_index)/'[1]Sheet1 (2)'!$D$72,IF([1]shee2!D868='[1]Sheet1 (2)'!$C$71,'[1]Sheet1 (2)'!$D$71*('[1]Sheet1 (2)'!$D$72-crack_s_index)/'[1]Sheet1 (2)'!$D$72))))</f>
        <v>5</v>
      </c>
      <c r="AW867" s="157">
        <f>IF(IF(D867='[1]Sheet1 (2)'!$C$69,'[1]Sheet1 (2)'!$D$69*('[1]Sheet1 (2)'!$D$72-crack_t_index)/'[1]Sheet1 (2)'!$D$72,IF([1]shee2!D868='[1]Sheet1 (2)'!$C$70,'[1]Sheet1 (2)'!$D$70*('[1]Sheet1 (2)'!$D$72-crack_t_index)/'[1]Sheet1 (2)'!$D$72,IF([1]shee2!D868='[1]Sheet1 (2)'!$C$71,'[1]Sheet1 (2)'!$D$71*('[1]Sheet1 (2)'!$D$72-crack_t_index)/'[1]Sheet1 (2)'!$D$72)))&lt;0,0,IF(D867='[1]Sheet1 (2)'!$C$69,'[1]Sheet1 (2)'!$D$69*('[1]Sheet1 (2)'!$D$72-crack_t_index)/'[1]Sheet1 (2)'!$D$72,IF([1]shee2!D868='[1]Sheet1 (2)'!$C$70,'[1]Sheet1 (2)'!$D$70*('[1]Sheet1 (2)'!$D$72-crack_t_index)/'[1]Sheet1 (2)'!$D$72,IF([1]shee2!D868='[1]Sheet1 (2)'!$C$71,'[1]Sheet1 (2)'!$D$71*('[1]Sheet1 (2)'!$D$72-crack_t_index)/'[1]Sheet1 (2)'!$D$72))))</f>
        <v>5</v>
      </c>
      <c r="AX867" s="157">
        <f>IF(IF(D867='[1]Sheet1 (2)'!$C$69,'[1]Sheet1 (2)'!$D$69*('[1]Sheet1 (2)'!$D$72-rave_index)/'[1]Sheet1 (2)'!$D$72,IF([1]shee2!D868='[1]Sheet1 (2)'!$C$70,'[1]Sheet1 (2)'!$D$70*('[1]Sheet1 (2)'!$D$72-rave_index)/'[1]Sheet1 (2)'!$D$72,IF([1]shee2!D868='[1]Sheet1 (2)'!$C$71,'[1]Sheet1 (2)'!$D$71*('[1]Sheet1 (2)'!$D$72-rave_index)/'[1]Sheet1 (2)'!$D$72)))&lt;0,0,IF(D867='[1]Sheet1 (2)'!$C$69,'[1]Sheet1 (2)'!$D$69*('[1]Sheet1 (2)'!$D$72-rave_index)/'[1]Sheet1 (2)'!$D$72,IF([1]shee2!D868='[1]Sheet1 (2)'!$C$70,'[1]Sheet1 (2)'!$D$70*('[1]Sheet1 (2)'!$D$72-rave_index)/'[1]Sheet1 (2)'!$D$72,IF([1]shee2!D868='[1]Sheet1 (2)'!$C$71,'[1]Sheet1 (2)'!$D$71*('[1]Sheet1 (2)'!$D$72-rave_index)/'[1]Sheet1 (2)'!$D$72))))</f>
        <v>5</v>
      </c>
      <c r="AY867" s="157">
        <f>IF(IF(D867='[1]Sheet1 (2)'!$C$69,'[1]Sheet1 (2)'!$D$69*('[1]Sheet1 (2)'!$D$72-rough_index)/'[1]Sheet1 (2)'!$D$72,IF([1]shee2!D868='[1]Sheet1 (2)'!$C$70,'[1]Sheet1 (2)'!$D$70*('[1]Sheet1 (2)'!$D$72-rough_index)/'[1]Sheet1 (2)'!$D$72,IF([1]shee2!D868='[1]Sheet1 (2)'!$C$71,'[1]Sheet1 (2)'!$D$71*('[1]Sheet1 (2)'!$D$72-rough_index)/'[1]Sheet1 (2)'!$D$72)))&lt;0,0,IF(D867='[1]Sheet1 (2)'!$C$69,'[1]Sheet1 (2)'!$D$69*('[1]Sheet1 (2)'!$D$72-rough_index)/'[1]Sheet1 (2)'!$D$72,IF([1]shee2!D868='[1]Sheet1 (2)'!$C$70,'[1]Sheet1 (2)'!$D$70*('[1]Sheet1 (2)'!$D$72-rough_index)/'[1]Sheet1 (2)'!$D$72,IF([1]shee2!D868='[1]Sheet1 (2)'!$C$71,'[1]Sheet1 (2)'!$D$71*('[1]Sheet1 (2)'!$D$72-rough_index)/'[1]Sheet1 (2)'!$D$72))))</f>
        <v>3.3333333333333335</v>
      </c>
      <c r="AZ867" s="179">
        <f>+(AU867*'[1]Sheet1 (2)'!$C$77)+(AV867*'[1]Sheet1 (2)'!$C$78)+(AW867*'[1]Sheet1 (2)'!$C$79)+(AX867*'[1]Sheet1 (2)'!$C$80)+(AY867*'[1]Sheet1 (2)'!$C$81)</f>
        <v>4.5</v>
      </c>
      <c r="BA867" s="213" t="str">
        <f t="shared" si="27"/>
        <v>Good</v>
      </c>
      <c r="BE867">
        <f>IF(D867='[1]Sheet1 (2)'!$C$61,'[1]Sheet1 (2)'!$D$61*(counts^2)+'[1]Sheet1 (2)'!$G$61*counts+'[1]Sheet1 (2)'!$J$61,IF(D867='[1]Sheet1 (2)'!$C$62,'[1]Sheet1 (2)'!$D$62*counts+'[1]Sheet1 (2)'!$G$62,IF(D867='[1]Sheet1 (2)'!$C$63,'[1]Sheet1 (2)'!$D$63*counts+'[1]Sheet1 (2)'!$G$63,IF(D867='[1]Sheet1 (2)'!$C$64,'[1]Sheet1 (2)'!$D$64*counts+'[1]Sheet1 (2)'!$G$64))))</f>
        <v>2.0984129299999998</v>
      </c>
    </row>
    <row r="868" spans="1:57" ht="12.75" customHeight="1">
      <c r="A868" s="176" t="s">
        <v>282</v>
      </c>
      <c r="B868" s="145" t="s">
        <v>76</v>
      </c>
      <c r="C868" s="170">
        <v>1008</v>
      </c>
      <c r="D868" s="174" t="s">
        <v>77</v>
      </c>
      <c r="E868" s="171">
        <v>8</v>
      </c>
      <c r="F868" s="171">
        <v>2</v>
      </c>
      <c r="G868" s="171" t="s">
        <v>77</v>
      </c>
      <c r="H868" s="171">
        <v>1</v>
      </c>
      <c r="I868" s="171" t="s">
        <v>77</v>
      </c>
      <c r="J868" s="173" t="s">
        <v>80</v>
      </c>
      <c r="K868" s="173" t="s">
        <v>80</v>
      </c>
      <c r="L868" s="169">
        <f>VLOOKUP(CONCATENATE(J868,K868),'Sheet1 (2)'!$J$6:$K$26,2,FALSE)</f>
        <v>0</v>
      </c>
      <c r="M868" s="173" t="s">
        <v>80</v>
      </c>
      <c r="N868" s="173" t="s">
        <v>80</v>
      </c>
      <c r="O868" s="177">
        <f>VLOOKUP(CONCATENATE(M868,N868),'[1]Sheet1 (2)'!$L$6:$M$26,2,FALSE)</f>
        <v>0</v>
      </c>
      <c r="P868" s="173" t="s">
        <v>80</v>
      </c>
      <c r="Q868" s="173" t="s">
        <v>80</v>
      </c>
      <c r="R868" s="177">
        <f>VLOOKUP(CONCATENATE(P868,Q868),'[1]Sheet1 (2)'!$N$6:$O$26,2,FALSE)</f>
        <v>0</v>
      </c>
      <c r="S868" s="173" t="s">
        <v>80</v>
      </c>
      <c r="T868" s="173" t="s">
        <v>80</v>
      </c>
      <c r="U868" s="177">
        <f>VLOOKUP(CONCATENATE(S868,T868),'[1]Sheet1 (2)'!$P$6:$Q$26,2,FALSE)</f>
        <v>0</v>
      </c>
      <c r="V868" s="173" t="s">
        <v>80</v>
      </c>
      <c r="W868" s="173" t="s">
        <v>80</v>
      </c>
      <c r="X868" s="177">
        <f>VLOOKUP(CONCATENATE(V868,W868),'[1]Sheet1 (2)'!$R$6:$S$26,2,FALSE)</f>
        <v>0</v>
      </c>
      <c r="Y868" s="173" t="s">
        <v>80</v>
      </c>
      <c r="Z868" s="173" t="s">
        <v>80</v>
      </c>
      <c r="AA868" s="177">
        <f>VLOOKUP(CONCATENATE(Y868,Z868),'[1]Sheet1 (2)'!$T$6:$U$26,2,FALSE)</f>
        <v>0</v>
      </c>
      <c r="AB868" s="173" t="s">
        <v>80</v>
      </c>
      <c r="AC868" s="173" t="s">
        <v>80</v>
      </c>
      <c r="AD868" s="177">
        <f>VLOOKUP(CONCATENATE(AB868,AC868),'[1]Sheet1 (2)'!$X$6:$Y$26,2,FALSE)</f>
        <v>0</v>
      </c>
      <c r="AE868" s="173" t="s">
        <v>82</v>
      </c>
      <c r="AF868" s="173" t="s">
        <v>81</v>
      </c>
      <c r="AG868" s="177">
        <f>VLOOKUP(CONCATENATE(AE868,AF868),'[1]Sheet1 (2)'!$Z$6:$AA$26,2,FALSE)</f>
        <v>66</v>
      </c>
      <c r="AH868" s="172"/>
      <c r="AI868" s="178"/>
      <c r="AJ868" s="140"/>
      <c r="AK868" s="176" t="s">
        <v>282</v>
      </c>
      <c r="AL868" s="176" t="s">
        <v>76</v>
      </c>
      <c r="AM868" s="170">
        <f t="shared" si="26"/>
        <v>1008</v>
      </c>
      <c r="AN868" s="147"/>
      <c r="AO868" s="155"/>
      <c r="AP868" s="156"/>
      <c r="AQ868" s="157">
        <v>1.6066788468000002</v>
      </c>
      <c r="AR868" s="158"/>
      <c r="AS868" s="145">
        <f>LOOKUP(rufmkm,'[1]Sheet1 (2)'!$V$62:$V$71,'[1]Sheet1 (2)'!$W$62:$W$71)</f>
        <v>20</v>
      </c>
      <c r="AT868" s="140"/>
      <c r="AU868" s="157">
        <f>IF(IF(D868='[1]Sheet1 (2)'!$C$69,'[1]Sheet1 (2)'!$D$69*('[1]Sheet1 (2)'!$D$72-rut_index)/'[1]Sheet1 (2)'!$D$72,IF([1]shee2!D869='[1]Sheet1 (2)'!$C$70,'[1]Sheet1 (2)'!$D$70*('[1]Sheet1 (2)'!$D$72-rut_index)/'[1]Sheet1 (2)'!$D$72,IF([1]shee2!D869='[1]Sheet1 (2)'!$C$71,'[1]Sheet1 (2)'!$D$71*('[1]Sheet1 (2)'!$D$72-rut_index)/'[1]Sheet1 (2)'!$D$72)))&lt;0,0,IF(D868='[1]Sheet1 (2)'!$C$69,'[1]Sheet1 (2)'!$D$69*('[1]Sheet1 (2)'!$D$72-rut_index)/'[1]Sheet1 (2)'!$D$72,IF([1]shee2!D869='[1]Sheet1 (2)'!$C$70,'[1]Sheet1 (2)'!$D$70*('[1]Sheet1 (2)'!$D$72-rut_index)/'[1]Sheet1 (2)'!$D$72,IF([1]shee2!D869='[1]Sheet1 (2)'!$C$71,'[1]Sheet1 (2)'!$D$71*('[1]Sheet1 (2)'!$D$72-rut_index)/'[1]Sheet1 (2)'!$D$72))))</f>
        <v>5</v>
      </c>
      <c r="AV868" s="157">
        <f>IF(IF(D868='[1]Sheet1 (2)'!$C$69,'[1]Sheet1 (2)'!$D$69*('[1]Sheet1 (2)'!$D$72-crack_s_index)/'[1]Sheet1 (2)'!$D$72,IF([1]shee2!D869='[1]Sheet1 (2)'!$C$70,'[1]Sheet1 (2)'!$D$70*('[1]Sheet1 (2)'!$D$72-crack_s_index)/'[1]Sheet1 (2)'!$D$72,IF([1]shee2!D869='[1]Sheet1 (2)'!$C$71,'[1]Sheet1 (2)'!$D$71*('[1]Sheet1 (2)'!$D$72-crack_s_index)/'[1]Sheet1 (2)'!$D$72)))&lt;0,0,IF(D868='[1]Sheet1 (2)'!$C$69,'[1]Sheet1 (2)'!$D$69*('[1]Sheet1 (2)'!$D$72-crack_s_index)/'[1]Sheet1 (2)'!$D$72,IF([1]shee2!D869='[1]Sheet1 (2)'!$C$70,'[1]Sheet1 (2)'!$D$70*('[1]Sheet1 (2)'!$D$72-crack_s_index)/'[1]Sheet1 (2)'!$D$72,IF([1]shee2!D869='[1]Sheet1 (2)'!$C$71,'[1]Sheet1 (2)'!$D$71*('[1]Sheet1 (2)'!$D$72-crack_s_index)/'[1]Sheet1 (2)'!$D$72))))</f>
        <v>5</v>
      </c>
      <c r="AW868" s="157">
        <f>IF(IF(D868='[1]Sheet1 (2)'!$C$69,'[1]Sheet1 (2)'!$D$69*('[1]Sheet1 (2)'!$D$72-crack_t_index)/'[1]Sheet1 (2)'!$D$72,IF([1]shee2!D869='[1]Sheet1 (2)'!$C$70,'[1]Sheet1 (2)'!$D$70*('[1]Sheet1 (2)'!$D$72-crack_t_index)/'[1]Sheet1 (2)'!$D$72,IF([1]shee2!D869='[1]Sheet1 (2)'!$C$71,'[1]Sheet1 (2)'!$D$71*('[1]Sheet1 (2)'!$D$72-crack_t_index)/'[1]Sheet1 (2)'!$D$72)))&lt;0,0,IF(D868='[1]Sheet1 (2)'!$C$69,'[1]Sheet1 (2)'!$D$69*('[1]Sheet1 (2)'!$D$72-crack_t_index)/'[1]Sheet1 (2)'!$D$72,IF([1]shee2!D869='[1]Sheet1 (2)'!$C$70,'[1]Sheet1 (2)'!$D$70*('[1]Sheet1 (2)'!$D$72-crack_t_index)/'[1]Sheet1 (2)'!$D$72,IF([1]shee2!D869='[1]Sheet1 (2)'!$C$71,'[1]Sheet1 (2)'!$D$71*('[1]Sheet1 (2)'!$D$72-crack_t_index)/'[1]Sheet1 (2)'!$D$72))))</f>
        <v>5</v>
      </c>
      <c r="AX868" s="157">
        <f>IF(IF(D868='[1]Sheet1 (2)'!$C$69,'[1]Sheet1 (2)'!$D$69*('[1]Sheet1 (2)'!$D$72-rave_index)/'[1]Sheet1 (2)'!$D$72,IF([1]shee2!D869='[1]Sheet1 (2)'!$C$70,'[1]Sheet1 (2)'!$D$70*('[1]Sheet1 (2)'!$D$72-rave_index)/'[1]Sheet1 (2)'!$D$72,IF([1]shee2!D869='[1]Sheet1 (2)'!$C$71,'[1]Sheet1 (2)'!$D$71*('[1]Sheet1 (2)'!$D$72-rave_index)/'[1]Sheet1 (2)'!$D$72)))&lt;0,0,IF(D868='[1]Sheet1 (2)'!$C$69,'[1]Sheet1 (2)'!$D$69*('[1]Sheet1 (2)'!$D$72-rave_index)/'[1]Sheet1 (2)'!$D$72,IF([1]shee2!D869='[1]Sheet1 (2)'!$C$70,'[1]Sheet1 (2)'!$D$70*('[1]Sheet1 (2)'!$D$72-rave_index)/'[1]Sheet1 (2)'!$D$72,IF([1]shee2!D869='[1]Sheet1 (2)'!$C$71,'[1]Sheet1 (2)'!$D$71*('[1]Sheet1 (2)'!$D$72-rave_index)/'[1]Sheet1 (2)'!$D$72))))</f>
        <v>5</v>
      </c>
      <c r="AY868" s="157">
        <f>IF(IF(D868='[1]Sheet1 (2)'!$C$69,'[1]Sheet1 (2)'!$D$69*('[1]Sheet1 (2)'!$D$72-rough_index)/'[1]Sheet1 (2)'!$D$72,IF([1]shee2!D869='[1]Sheet1 (2)'!$C$70,'[1]Sheet1 (2)'!$D$70*('[1]Sheet1 (2)'!$D$72-rough_index)/'[1]Sheet1 (2)'!$D$72,IF([1]shee2!D869='[1]Sheet1 (2)'!$C$71,'[1]Sheet1 (2)'!$D$71*('[1]Sheet1 (2)'!$D$72-rough_index)/'[1]Sheet1 (2)'!$D$72)))&lt;0,0,IF(D868='[1]Sheet1 (2)'!$C$69,'[1]Sheet1 (2)'!$D$69*('[1]Sheet1 (2)'!$D$72-rough_index)/'[1]Sheet1 (2)'!$D$72,IF([1]shee2!D869='[1]Sheet1 (2)'!$C$70,'[1]Sheet1 (2)'!$D$70*('[1]Sheet1 (2)'!$D$72-rough_index)/'[1]Sheet1 (2)'!$D$72,IF([1]shee2!D869='[1]Sheet1 (2)'!$C$71,'[1]Sheet1 (2)'!$D$71*('[1]Sheet1 (2)'!$D$72-rough_index)/'[1]Sheet1 (2)'!$D$72))))</f>
        <v>3.3333333333333335</v>
      </c>
      <c r="AZ868" s="179">
        <f>+(AU868*'[1]Sheet1 (2)'!$C$77)+(AV868*'[1]Sheet1 (2)'!$C$78)+(AW868*'[1]Sheet1 (2)'!$C$79)+(AX868*'[1]Sheet1 (2)'!$C$80)+(AY868*'[1]Sheet1 (2)'!$C$81)</f>
        <v>4.5</v>
      </c>
      <c r="BA868" s="213" t="str">
        <f t="shared" si="27"/>
        <v>Good</v>
      </c>
      <c r="BE868">
        <f>IF(D868='[1]Sheet1 (2)'!$C$61,'[1]Sheet1 (2)'!$D$61*(counts^2)+'[1]Sheet1 (2)'!$G$61*counts+'[1]Sheet1 (2)'!$J$61,IF(D868='[1]Sheet1 (2)'!$C$62,'[1]Sheet1 (2)'!$D$62*counts+'[1]Sheet1 (2)'!$G$62,IF(D868='[1]Sheet1 (2)'!$C$63,'[1]Sheet1 (2)'!$D$63*counts+'[1]Sheet1 (2)'!$G$63,IF(D868='[1]Sheet1 (2)'!$C$64,'[1]Sheet1 (2)'!$D$64*counts+'[1]Sheet1 (2)'!$G$64))))</f>
        <v>2.0984129299999998</v>
      </c>
    </row>
    <row r="869" spans="1:57" ht="12.75" customHeight="1">
      <c r="A869" s="176" t="s">
        <v>282</v>
      </c>
      <c r="B869" s="145" t="s">
        <v>76</v>
      </c>
      <c r="C869" s="170">
        <v>1009</v>
      </c>
      <c r="D869" s="174" t="s">
        <v>77</v>
      </c>
      <c r="E869" s="171">
        <v>8</v>
      </c>
      <c r="F869" s="171">
        <v>2</v>
      </c>
      <c r="G869" s="171" t="s">
        <v>77</v>
      </c>
      <c r="H869" s="171">
        <v>1</v>
      </c>
      <c r="I869" s="171" t="s">
        <v>77</v>
      </c>
      <c r="J869" s="173" t="s">
        <v>80</v>
      </c>
      <c r="K869" s="173" t="s">
        <v>80</v>
      </c>
      <c r="L869" s="169">
        <f>VLOOKUP(CONCATENATE(J869,K869),'Sheet1 (2)'!$J$6:$K$26,2,FALSE)</f>
        <v>0</v>
      </c>
      <c r="M869" s="173" t="s">
        <v>80</v>
      </c>
      <c r="N869" s="173" t="s">
        <v>80</v>
      </c>
      <c r="O869" s="177">
        <f>VLOOKUP(CONCATENATE(M869,N869),'[1]Sheet1 (2)'!$L$6:$M$26,2,FALSE)</f>
        <v>0</v>
      </c>
      <c r="P869" s="173" t="s">
        <v>80</v>
      </c>
      <c r="Q869" s="173" t="s">
        <v>80</v>
      </c>
      <c r="R869" s="177">
        <f>VLOOKUP(CONCATENATE(P869,Q869),'[1]Sheet1 (2)'!$N$6:$O$26,2,FALSE)</f>
        <v>0</v>
      </c>
      <c r="S869" s="173" t="s">
        <v>80</v>
      </c>
      <c r="T869" s="173" t="s">
        <v>80</v>
      </c>
      <c r="U869" s="177">
        <f>VLOOKUP(CONCATENATE(S869,T869),'[1]Sheet1 (2)'!$P$6:$Q$26,2,FALSE)</f>
        <v>0</v>
      </c>
      <c r="V869" s="173" t="s">
        <v>80</v>
      </c>
      <c r="W869" s="173" t="s">
        <v>80</v>
      </c>
      <c r="X869" s="177">
        <f>VLOOKUP(CONCATENATE(V869,W869),'[1]Sheet1 (2)'!$R$6:$S$26,2,FALSE)</f>
        <v>0</v>
      </c>
      <c r="Y869" s="173" t="s">
        <v>80</v>
      </c>
      <c r="Z869" s="173" t="s">
        <v>80</v>
      </c>
      <c r="AA869" s="177">
        <f>VLOOKUP(CONCATENATE(Y869,Z869),'[1]Sheet1 (2)'!$T$6:$U$26,2,FALSE)</f>
        <v>0</v>
      </c>
      <c r="AB869" s="173" t="s">
        <v>80</v>
      </c>
      <c r="AC869" s="173" t="s">
        <v>80</v>
      </c>
      <c r="AD869" s="177">
        <f>VLOOKUP(CONCATENATE(AB869,AC869),'[1]Sheet1 (2)'!$X$6:$Y$26,2,FALSE)</f>
        <v>0</v>
      </c>
      <c r="AE869" s="173" t="s">
        <v>82</v>
      </c>
      <c r="AF869" s="173" t="s">
        <v>81</v>
      </c>
      <c r="AG869" s="177">
        <f>VLOOKUP(CONCATENATE(AE869,AF869),'[1]Sheet1 (2)'!$Z$6:$AA$26,2,FALSE)</f>
        <v>66</v>
      </c>
      <c r="AH869" s="172"/>
      <c r="AI869" s="178"/>
      <c r="AJ869" s="140"/>
      <c r="AK869" s="176" t="s">
        <v>282</v>
      </c>
      <c r="AL869" s="176" t="s">
        <v>76</v>
      </c>
      <c r="AM869" s="170">
        <f t="shared" si="26"/>
        <v>1009</v>
      </c>
      <c r="AN869" s="147"/>
      <c r="AO869" s="155"/>
      <c r="AP869" s="156"/>
      <c r="AQ869" s="157">
        <v>3.3146904827999997</v>
      </c>
      <c r="AR869" s="158"/>
      <c r="AS869" s="145">
        <f>LOOKUP(rufmkm,'[1]Sheet1 (2)'!$V$62:$V$71,'[1]Sheet1 (2)'!$W$62:$W$71)</f>
        <v>40</v>
      </c>
      <c r="AT869" s="140"/>
      <c r="AU869" s="157">
        <f>IF(IF(D869='[1]Sheet1 (2)'!$C$69,'[1]Sheet1 (2)'!$D$69*('[1]Sheet1 (2)'!$D$72-rut_index)/'[1]Sheet1 (2)'!$D$72,IF([1]shee2!D870='[1]Sheet1 (2)'!$C$70,'[1]Sheet1 (2)'!$D$70*('[1]Sheet1 (2)'!$D$72-rut_index)/'[1]Sheet1 (2)'!$D$72,IF([1]shee2!D870='[1]Sheet1 (2)'!$C$71,'[1]Sheet1 (2)'!$D$71*('[1]Sheet1 (2)'!$D$72-rut_index)/'[1]Sheet1 (2)'!$D$72)))&lt;0,0,IF(D869='[1]Sheet1 (2)'!$C$69,'[1]Sheet1 (2)'!$D$69*('[1]Sheet1 (2)'!$D$72-rut_index)/'[1]Sheet1 (2)'!$D$72,IF([1]shee2!D870='[1]Sheet1 (2)'!$C$70,'[1]Sheet1 (2)'!$D$70*('[1]Sheet1 (2)'!$D$72-rut_index)/'[1]Sheet1 (2)'!$D$72,IF([1]shee2!D870='[1]Sheet1 (2)'!$C$71,'[1]Sheet1 (2)'!$D$71*('[1]Sheet1 (2)'!$D$72-rut_index)/'[1]Sheet1 (2)'!$D$72))))</f>
        <v>5</v>
      </c>
      <c r="AV869" s="157">
        <f>IF(IF(D869='[1]Sheet1 (2)'!$C$69,'[1]Sheet1 (2)'!$D$69*('[1]Sheet1 (2)'!$D$72-crack_s_index)/'[1]Sheet1 (2)'!$D$72,IF([1]shee2!D870='[1]Sheet1 (2)'!$C$70,'[1]Sheet1 (2)'!$D$70*('[1]Sheet1 (2)'!$D$72-crack_s_index)/'[1]Sheet1 (2)'!$D$72,IF([1]shee2!D870='[1]Sheet1 (2)'!$C$71,'[1]Sheet1 (2)'!$D$71*('[1]Sheet1 (2)'!$D$72-crack_s_index)/'[1]Sheet1 (2)'!$D$72)))&lt;0,0,IF(D869='[1]Sheet1 (2)'!$C$69,'[1]Sheet1 (2)'!$D$69*('[1]Sheet1 (2)'!$D$72-crack_s_index)/'[1]Sheet1 (2)'!$D$72,IF([1]shee2!D870='[1]Sheet1 (2)'!$C$70,'[1]Sheet1 (2)'!$D$70*('[1]Sheet1 (2)'!$D$72-crack_s_index)/'[1]Sheet1 (2)'!$D$72,IF([1]shee2!D870='[1]Sheet1 (2)'!$C$71,'[1]Sheet1 (2)'!$D$71*('[1]Sheet1 (2)'!$D$72-crack_s_index)/'[1]Sheet1 (2)'!$D$72))))</f>
        <v>5</v>
      </c>
      <c r="AW869" s="157">
        <f>IF(IF(D869='[1]Sheet1 (2)'!$C$69,'[1]Sheet1 (2)'!$D$69*('[1]Sheet1 (2)'!$D$72-crack_t_index)/'[1]Sheet1 (2)'!$D$72,IF([1]shee2!D870='[1]Sheet1 (2)'!$C$70,'[1]Sheet1 (2)'!$D$70*('[1]Sheet1 (2)'!$D$72-crack_t_index)/'[1]Sheet1 (2)'!$D$72,IF([1]shee2!D870='[1]Sheet1 (2)'!$C$71,'[1]Sheet1 (2)'!$D$71*('[1]Sheet1 (2)'!$D$72-crack_t_index)/'[1]Sheet1 (2)'!$D$72)))&lt;0,0,IF(D869='[1]Sheet1 (2)'!$C$69,'[1]Sheet1 (2)'!$D$69*('[1]Sheet1 (2)'!$D$72-crack_t_index)/'[1]Sheet1 (2)'!$D$72,IF([1]shee2!D870='[1]Sheet1 (2)'!$C$70,'[1]Sheet1 (2)'!$D$70*('[1]Sheet1 (2)'!$D$72-crack_t_index)/'[1]Sheet1 (2)'!$D$72,IF([1]shee2!D870='[1]Sheet1 (2)'!$C$71,'[1]Sheet1 (2)'!$D$71*('[1]Sheet1 (2)'!$D$72-crack_t_index)/'[1]Sheet1 (2)'!$D$72))))</f>
        <v>5</v>
      </c>
      <c r="AX869" s="157">
        <f>IF(IF(D869='[1]Sheet1 (2)'!$C$69,'[1]Sheet1 (2)'!$D$69*('[1]Sheet1 (2)'!$D$72-rave_index)/'[1]Sheet1 (2)'!$D$72,IF([1]shee2!D870='[1]Sheet1 (2)'!$C$70,'[1]Sheet1 (2)'!$D$70*('[1]Sheet1 (2)'!$D$72-rave_index)/'[1]Sheet1 (2)'!$D$72,IF([1]shee2!D870='[1]Sheet1 (2)'!$C$71,'[1]Sheet1 (2)'!$D$71*('[1]Sheet1 (2)'!$D$72-rave_index)/'[1]Sheet1 (2)'!$D$72)))&lt;0,0,IF(D869='[1]Sheet1 (2)'!$C$69,'[1]Sheet1 (2)'!$D$69*('[1]Sheet1 (2)'!$D$72-rave_index)/'[1]Sheet1 (2)'!$D$72,IF([1]shee2!D870='[1]Sheet1 (2)'!$C$70,'[1]Sheet1 (2)'!$D$70*('[1]Sheet1 (2)'!$D$72-rave_index)/'[1]Sheet1 (2)'!$D$72,IF([1]shee2!D870='[1]Sheet1 (2)'!$C$71,'[1]Sheet1 (2)'!$D$71*('[1]Sheet1 (2)'!$D$72-rave_index)/'[1]Sheet1 (2)'!$D$72))))</f>
        <v>5</v>
      </c>
      <c r="AY869" s="157">
        <f>IF(IF(D869='[1]Sheet1 (2)'!$C$69,'[1]Sheet1 (2)'!$D$69*('[1]Sheet1 (2)'!$D$72-rough_index)/'[1]Sheet1 (2)'!$D$72,IF([1]shee2!D870='[1]Sheet1 (2)'!$C$70,'[1]Sheet1 (2)'!$D$70*('[1]Sheet1 (2)'!$D$72-rough_index)/'[1]Sheet1 (2)'!$D$72,IF([1]shee2!D870='[1]Sheet1 (2)'!$C$71,'[1]Sheet1 (2)'!$D$71*('[1]Sheet1 (2)'!$D$72-rough_index)/'[1]Sheet1 (2)'!$D$72)))&lt;0,0,IF(D869='[1]Sheet1 (2)'!$C$69,'[1]Sheet1 (2)'!$D$69*('[1]Sheet1 (2)'!$D$72-rough_index)/'[1]Sheet1 (2)'!$D$72,IF([1]shee2!D870='[1]Sheet1 (2)'!$C$70,'[1]Sheet1 (2)'!$D$70*('[1]Sheet1 (2)'!$D$72-rough_index)/'[1]Sheet1 (2)'!$D$72,IF([1]shee2!D870='[1]Sheet1 (2)'!$C$71,'[1]Sheet1 (2)'!$D$71*('[1]Sheet1 (2)'!$D$72-rough_index)/'[1]Sheet1 (2)'!$D$72))))</f>
        <v>1.6666666666666667</v>
      </c>
      <c r="AZ869" s="179">
        <f>+(AU869*'[1]Sheet1 (2)'!$C$77)+(AV869*'[1]Sheet1 (2)'!$C$78)+(AW869*'[1]Sheet1 (2)'!$C$79)+(AX869*'[1]Sheet1 (2)'!$C$80)+(AY869*'[1]Sheet1 (2)'!$C$81)</f>
        <v>4</v>
      </c>
      <c r="BA869" s="213" t="str">
        <f t="shared" si="27"/>
        <v>Good</v>
      </c>
      <c r="BE869">
        <f>IF(D869='[1]Sheet1 (2)'!$C$61,'[1]Sheet1 (2)'!$D$61*(counts^2)+'[1]Sheet1 (2)'!$G$61*counts+'[1]Sheet1 (2)'!$J$61,IF(D869='[1]Sheet1 (2)'!$C$62,'[1]Sheet1 (2)'!$D$62*counts+'[1]Sheet1 (2)'!$G$62,IF(D869='[1]Sheet1 (2)'!$C$63,'[1]Sheet1 (2)'!$D$63*counts+'[1]Sheet1 (2)'!$G$63,IF(D869='[1]Sheet1 (2)'!$C$64,'[1]Sheet1 (2)'!$D$64*counts+'[1]Sheet1 (2)'!$G$64))))</f>
        <v>2.0984129299999998</v>
      </c>
    </row>
    <row r="870" spans="1:57" ht="12.75" customHeight="1">
      <c r="A870" s="176" t="s">
        <v>282</v>
      </c>
      <c r="B870" s="145" t="s">
        <v>76</v>
      </c>
      <c r="C870" s="170">
        <v>1010</v>
      </c>
      <c r="D870" s="174" t="s">
        <v>77</v>
      </c>
      <c r="E870" s="171">
        <v>8</v>
      </c>
      <c r="F870" s="171">
        <v>2</v>
      </c>
      <c r="G870" s="171" t="s">
        <v>77</v>
      </c>
      <c r="H870" s="171">
        <v>1</v>
      </c>
      <c r="I870" s="171" t="s">
        <v>77</v>
      </c>
      <c r="J870" s="173" t="s">
        <v>80</v>
      </c>
      <c r="K870" s="173" t="s">
        <v>80</v>
      </c>
      <c r="L870" s="169">
        <f>VLOOKUP(CONCATENATE(J870,K870),'Sheet1 (2)'!$J$6:$K$26,2,FALSE)</f>
        <v>0</v>
      </c>
      <c r="M870" s="173" t="s">
        <v>80</v>
      </c>
      <c r="N870" s="173" t="s">
        <v>80</v>
      </c>
      <c r="O870" s="177">
        <f>VLOOKUP(CONCATENATE(M870,N870),'[1]Sheet1 (2)'!$L$6:$M$26,2,FALSE)</f>
        <v>0</v>
      </c>
      <c r="P870" s="173" t="s">
        <v>80</v>
      </c>
      <c r="Q870" s="173" t="s">
        <v>80</v>
      </c>
      <c r="R870" s="177">
        <f>VLOOKUP(CONCATENATE(P870,Q870),'[1]Sheet1 (2)'!$N$6:$O$26,2,FALSE)</f>
        <v>0</v>
      </c>
      <c r="S870" s="173" t="s">
        <v>80</v>
      </c>
      <c r="T870" s="173" t="s">
        <v>80</v>
      </c>
      <c r="U870" s="177">
        <f>VLOOKUP(CONCATENATE(S870,T870),'[1]Sheet1 (2)'!$P$6:$Q$26,2,FALSE)</f>
        <v>0</v>
      </c>
      <c r="V870" s="173" t="s">
        <v>80</v>
      </c>
      <c r="W870" s="173" t="s">
        <v>80</v>
      </c>
      <c r="X870" s="177">
        <f>VLOOKUP(CONCATENATE(V870,W870),'[1]Sheet1 (2)'!$R$6:$S$26,2,FALSE)</f>
        <v>0</v>
      </c>
      <c r="Y870" s="173" t="s">
        <v>80</v>
      </c>
      <c r="Z870" s="173" t="s">
        <v>80</v>
      </c>
      <c r="AA870" s="177">
        <f>VLOOKUP(CONCATENATE(Y870,Z870),'[1]Sheet1 (2)'!$T$6:$U$26,2,FALSE)</f>
        <v>0</v>
      </c>
      <c r="AB870" s="173" t="s">
        <v>80</v>
      </c>
      <c r="AC870" s="173" t="s">
        <v>80</v>
      </c>
      <c r="AD870" s="177">
        <f>VLOOKUP(CONCATENATE(AB870,AC870),'[1]Sheet1 (2)'!$X$6:$Y$26,2,FALSE)</f>
        <v>0</v>
      </c>
      <c r="AE870" s="173" t="s">
        <v>82</v>
      </c>
      <c r="AF870" s="173" t="s">
        <v>81</v>
      </c>
      <c r="AG870" s="177">
        <f>VLOOKUP(CONCATENATE(AE870,AF870),'[1]Sheet1 (2)'!$Z$6:$AA$26,2,FALSE)</f>
        <v>66</v>
      </c>
      <c r="AH870" s="172"/>
      <c r="AI870" s="178"/>
      <c r="AJ870" s="140"/>
      <c r="AK870" s="176" t="s">
        <v>282</v>
      </c>
      <c r="AL870" s="176" t="s">
        <v>76</v>
      </c>
      <c r="AM870" s="170">
        <f t="shared" si="26"/>
        <v>1010</v>
      </c>
      <c r="AN870" s="147"/>
      <c r="AO870" s="155"/>
      <c r="AP870" s="156"/>
      <c r="AQ870" s="157">
        <v>1.4476119714000002</v>
      </c>
      <c r="AR870" s="158"/>
      <c r="AS870" s="145">
        <f>LOOKUP(rufmkm,'[1]Sheet1 (2)'!$V$62:$V$71,'[1]Sheet1 (2)'!$W$62:$W$71)</f>
        <v>20</v>
      </c>
      <c r="AT870" s="140"/>
      <c r="AU870" s="157">
        <f>IF(IF(D870='[1]Sheet1 (2)'!$C$69,'[1]Sheet1 (2)'!$D$69*('[1]Sheet1 (2)'!$D$72-rut_index)/'[1]Sheet1 (2)'!$D$72,IF([1]shee2!D871='[1]Sheet1 (2)'!$C$70,'[1]Sheet1 (2)'!$D$70*('[1]Sheet1 (2)'!$D$72-rut_index)/'[1]Sheet1 (2)'!$D$72,IF([1]shee2!D871='[1]Sheet1 (2)'!$C$71,'[1]Sheet1 (2)'!$D$71*('[1]Sheet1 (2)'!$D$72-rut_index)/'[1]Sheet1 (2)'!$D$72)))&lt;0,0,IF(D870='[1]Sheet1 (2)'!$C$69,'[1]Sheet1 (2)'!$D$69*('[1]Sheet1 (2)'!$D$72-rut_index)/'[1]Sheet1 (2)'!$D$72,IF([1]shee2!D871='[1]Sheet1 (2)'!$C$70,'[1]Sheet1 (2)'!$D$70*('[1]Sheet1 (2)'!$D$72-rut_index)/'[1]Sheet1 (2)'!$D$72,IF([1]shee2!D871='[1]Sheet1 (2)'!$C$71,'[1]Sheet1 (2)'!$D$71*('[1]Sheet1 (2)'!$D$72-rut_index)/'[1]Sheet1 (2)'!$D$72))))</f>
        <v>5</v>
      </c>
      <c r="AV870" s="157">
        <f>IF(IF(D870='[1]Sheet1 (2)'!$C$69,'[1]Sheet1 (2)'!$D$69*('[1]Sheet1 (2)'!$D$72-crack_s_index)/'[1]Sheet1 (2)'!$D$72,IF([1]shee2!D871='[1]Sheet1 (2)'!$C$70,'[1]Sheet1 (2)'!$D$70*('[1]Sheet1 (2)'!$D$72-crack_s_index)/'[1]Sheet1 (2)'!$D$72,IF([1]shee2!D871='[1]Sheet1 (2)'!$C$71,'[1]Sheet1 (2)'!$D$71*('[1]Sheet1 (2)'!$D$72-crack_s_index)/'[1]Sheet1 (2)'!$D$72)))&lt;0,0,IF(D870='[1]Sheet1 (2)'!$C$69,'[1]Sheet1 (2)'!$D$69*('[1]Sheet1 (2)'!$D$72-crack_s_index)/'[1]Sheet1 (2)'!$D$72,IF([1]shee2!D871='[1]Sheet1 (2)'!$C$70,'[1]Sheet1 (2)'!$D$70*('[1]Sheet1 (2)'!$D$72-crack_s_index)/'[1]Sheet1 (2)'!$D$72,IF([1]shee2!D871='[1]Sheet1 (2)'!$C$71,'[1]Sheet1 (2)'!$D$71*('[1]Sheet1 (2)'!$D$72-crack_s_index)/'[1]Sheet1 (2)'!$D$72))))</f>
        <v>5</v>
      </c>
      <c r="AW870" s="157">
        <f>IF(IF(D870='[1]Sheet1 (2)'!$C$69,'[1]Sheet1 (2)'!$D$69*('[1]Sheet1 (2)'!$D$72-crack_t_index)/'[1]Sheet1 (2)'!$D$72,IF([1]shee2!D871='[1]Sheet1 (2)'!$C$70,'[1]Sheet1 (2)'!$D$70*('[1]Sheet1 (2)'!$D$72-crack_t_index)/'[1]Sheet1 (2)'!$D$72,IF([1]shee2!D871='[1]Sheet1 (2)'!$C$71,'[1]Sheet1 (2)'!$D$71*('[1]Sheet1 (2)'!$D$72-crack_t_index)/'[1]Sheet1 (2)'!$D$72)))&lt;0,0,IF(D870='[1]Sheet1 (2)'!$C$69,'[1]Sheet1 (2)'!$D$69*('[1]Sheet1 (2)'!$D$72-crack_t_index)/'[1]Sheet1 (2)'!$D$72,IF([1]shee2!D871='[1]Sheet1 (2)'!$C$70,'[1]Sheet1 (2)'!$D$70*('[1]Sheet1 (2)'!$D$72-crack_t_index)/'[1]Sheet1 (2)'!$D$72,IF([1]shee2!D871='[1]Sheet1 (2)'!$C$71,'[1]Sheet1 (2)'!$D$71*('[1]Sheet1 (2)'!$D$72-crack_t_index)/'[1]Sheet1 (2)'!$D$72))))</f>
        <v>5</v>
      </c>
      <c r="AX870" s="157">
        <f>IF(IF(D870='[1]Sheet1 (2)'!$C$69,'[1]Sheet1 (2)'!$D$69*('[1]Sheet1 (2)'!$D$72-rave_index)/'[1]Sheet1 (2)'!$D$72,IF([1]shee2!D871='[1]Sheet1 (2)'!$C$70,'[1]Sheet1 (2)'!$D$70*('[1]Sheet1 (2)'!$D$72-rave_index)/'[1]Sheet1 (2)'!$D$72,IF([1]shee2!D871='[1]Sheet1 (2)'!$C$71,'[1]Sheet1 (2)'!$D$71*('[1]Sheet1 (2)'!$D$72-rave_index)/'[1]Sheet1 (2)'!$D$72)))&lt;0,0,IF(D870='[1]Sheet1 (2)'!$C$69,'[1]Sheet1 (2)'!$D$69*('[1]Sheet1 (2)'!$D$72-rave_index)/'[1]Sheet1 (2)'!$D$72,IF([1]shee2!D871='[1]Sheet1 (2)'!$C$70,'[1]Sheet1 (2)'!$D$70*('[1]Sheet1 (2)'!$D$72-rave_index)/'[1]Sheet1 (2)'!$D$72,IF([1]shee2!D871='[1]Sheet1 (2)'!$C$71,'[1]Sheet1 (2)'!$D$71*('[1]Sheet1 (2)'!$D$72-rave_index)/'[1]Sheet1 (2)'!$D$72))))</f>
        <v>5</v>
      </c>
      <c r="AY870" s="157">
        <f>IF(IF(D870='[1]Sheet1 (2)'!$C$69,'[1]Sheet1 (2)'!$D$69*('[1]Sheet1 (2)'!$D$72-rough_index)/'[1]Sheet1 (2)'!$D$72,IF([1]shee2!D871='[1]Sheet1 (2)'!$C$70,'[1]Sheet1 (2)'!$D$70*('[1]Sheet1 (2)'!$D$72-rough_index)/'[1]Sheet1 (2)'!$D$72,IF([1]shee2!D871='[1]Sheet1 (2)'!$C$71,'[1]Sheet1 (2)'!$D$71*('[1]Sheet1 (2)'!$D$72-rough_index)/'[1]Sheet1 (2)'!$D$72)))&lt;0,0,IF(D870='[1]Sheet1 (2)'!$C$69,'[1]Sheet1 (2)'!$D$69*('[1]Sheet1 (2)'!$D$72-rough_index)/'[1]Sheet1 (2)'!$D$72,IF([1]shee2!D871='[1]Sheet1 (2)'!$C$70,'[1]Sheet1 (2)'!$D$70*('[1]Sheet1 (2)'!$D$72-rough_index)/'[1]Sheet1 (2)'!$D$72,IF([1]shee2!D871='[1]Sheet1 (2)'!$C$71,'[1]Sheet1 (2)'!$D$71*('[1]Sheet1 (2)'!$D$72-rough_index)/'[1]Sheet1 (2)'!$D$72))))</f>
        <v>3.3333333333333335</v>
      </c>
      <c r="AZ870" s="179">
        <f>+(AU870*'[1]Sheet1 (2)'!$C$77)+(AV870*'[1]Sheet1 (2)'!$C$78)+(AW870*'[1]Sheet1 (2)'!$C$79)+(AX870*'[1]Sheet1 (2)'!$C$80)+(AY870*'[1]Sheet1 (2)'!$C$81)</f>
        <v>4.5</v>
      </c>
      <c r="BA870" s="213" t="str">
        <f t="shared" si="27"/>
        <v>Good</v>
      </c>
      <c r="BE870">
        <f>IF(D870='[1]Sheet1 (2)'!$C$61,'[1]Sheet1 (2)'!$D$61*(counts^2)+'[1]Sheet1 (2)'!$G$61*counts+'[1]Sheet1 (2)'!$J$61,IF(D870='[1]Sheet1 (2)'!$C$62,'[1]Sheet1 (2)'!$D$62*counts+'[1]Sheet1 (2)'!$G$62,IF(D870='[1]Sheet1 (2)'!$C$63,'[1]Sheet1 (2)'!$D$63*counts+'[1]Sheet1 (2)'!$G$63,IF(D870='[1]Sheet1 (2)'!$C$64,'[1]Sheet1 (2)'!$D$64*counts+'[1]Sheet1 (2)'!$G$64))))</f>
        <v>2.0984129299999998</v>
      </c>
    </row>
    <row r="871" spans="1:57" ht="12.75" customHeight="1">
      <c r="A871" s="176" t="s">
        <v>282</v>
      </c>
      <c r="B871" s="145" t="s">
        <v>76</v>
      </c>
      <c r="C871" s="170">
        <v>1011</v>
      </c>
      <c r="D871" s="174" t="s">
        <v>77</v>
      </c>
      <c r="E871" s="171">
        <v>8</v>
      </c>
      <c r="F871" s="171">
        <v>2</v>
      </c>
      <c r="G871" s="171" t="s">
        <v>77</v>
      </c>
      <c r="H871" s="171">
        <v>1</v>
      </c>
      <c r="I871" s="171" t="s">
        <v>77</v>
      </c>
      <c r="J871" s="173" t="s">
        <v>80</v>
      </c>
      <c r="K871" s="173" t="s">
        <v>80</v>
      </c>
      <c r="L871" s="169">
        <f>VLOOKUP(CONCATENATE(J871,K871),'Sheet1 (2)'!$J$6:$K$26,2,FALSE)</f>
        <v>0</v>
      </c>
      <c r="M871" s="173" t="s">
        <v>80</v>
      </c>
      <c r="N871" s="173" t="s">
        <v>80</v>
      </c>
      <c r="O871" s="177">
        <f>VLOOKUP(CONCATENATE(M871,N871),'[1]Sheet1 (2)'!$L$6:$M$26,2,FALSE)</f>
        <v>0</v>
      </c>
      <c r="P871" s="173" t="s">
        <v>80</v>
      </c>
      <c r="Q871" s="173" t="s">
        <v>80</v>
      </c>
      <c r="R871" s="177">
        <f>VLOOKUP(CONCATENATE(P871,Q871),'[1]Sheet1 (2)'!$N$6:$O$26,2,FALSE)</f>
        <v>0</v>
      </c>
      <c r="S871" s="173" t="s">
        <v>80</v>
      </c>
      <c r="T871" s="173" t="s">
        <v>80</v>
      </c>
      <c r="U871" s="177">
        <f>VLOOKUP(CONCATENATE(S871,T871),'[1]Sheet1 (2)'!$P$6:$Q$26,2,FALSE)</f>
        <v>0</v>
      </c>
      <c r="V871" s="173" t="s">
        <v>80</v>
      </c>
      <c r="W871" s="173" t="s">
        <v>80</v>
      </c>
      <c r="X871" s="177">
        <f>VLOOKUP(CONCATENATE(V871,W871),'[1]Sheet1 (2)'!$R$6:$S$26,2,FALSE)</f>
        <v>0</v>
      </c>
      <c r="Y871" s="173" t="s">
        <v>80</v>
      </c>
      <c r="Z871" s="173" t="s">
        <v>80</v>
      </c>
      <c r="AA871" s="177">
        <f>VLOOKUP(CONCATENATE(Y871,Z871),'[1]Sheet1 (2)'!$T$6:$U$26,2,FALSE)</f>
        <v>0</v>
      </c>
      <c r="AB871" s="173" t="s">
        <v>80</v>
      </c>
      <c r="AC871" s="173" t="s">
        <v>80</v>
      </c>
      <c r="AD871" s="177">
        <f>VLOOKUP(CONCATENATE(AB871,AC871),'[1]Sheet1 (2)'!$X$6:$Y$26,2,FALSE)</f>
        <v>0</v>
      </c>
      <c r="AE871" s="173" t="s">
        <v>82</v>
      </c>
      <c r="AF871" s="173" t="s">
        <v>81</v>
      </c>
      <c r="AG871" s="177">
        <f>VLOOKUP(CONCATENATE(AE871,AF871),'[1]Sheet1 (2)'!$Z$6:$AA$26,2,FALSE)</f>
        <v>66</v>
      </c>
      <c r="AH871" s="172"/>
      <c r="AI871" s="178"/>
      <c r="AJ871" s="140"/>
      <c r="AK871" s="176" t="s">
        <v>282</v>
      </c>
      <c r="AL871" s="176" t="s">
        <v>76</v>
      </c>
      <c r="AM871" s="170">
        <f t="shared" si="26"/>
        <v>1011</v>
      </c>
      <c r="AN871" s="147"/>
      <c r="AO871" s="155"/>
      <c r="AP871" s="156"/>
      <c r="AQ871" s="157">
        <v>1.6364588158</v>
      </c>
      <c r="AR871" s="158"/>
      <c r="AS871" s="145">
        <f>LOOKUP(rufmkm,'[1]Sheet1 (2)'!$V$62:$V$71,'[1]Sheet1 (2)'!$W$62:$W$71)</f>
        <v>20</v>
      </c>
      <c r="AT871" s="140"/>
      <c r="AU871" s="157">
        <f>IF(IF(D871='[1]Sheet1 (2)'!$C$69,'[1]Sheet1 (2)'!$D$69*('[1]Sheet1 (2)'!$D$72-rut_index)/'[1]Sheet1 (2)'!$D$72,IF([1]shee2!D872='[1]Sheet1 (2)'!$C$70,'[1]Sheet1 (2)'!$D$70*('[1]Sheet1 (2)'!$D$72-rut_index)/'[1]Sheet1 (2)'!$D$72,IF([1]shee2!D872='[1]Sheet1 (2)'!$C$71,'[1]Sheet1 (2)'!$D$71*('[1]Sheet1 (2)'!$D$72-rut_index)/'[1]Sheet1 (2)'!$D$72)))&lt;0,0,IF(D871='[1]Sheet1 (2)'!$C$69,'[1]Sheet1 (2)'!$D$69*('[1]Sheet1 (2)'!$D$72-rut_index)/'[1]Sheet1 (2)'!$D$72,IF([1]shee2!D872='[1]Sheet1 (2)'!$C$70,'[1]Sheet1 (2)'!$D$70*('[1]Sheet1 (2)'!$D$72-rut_index)/'[1]Sheet1 (2)'!$D$72,IF([1]shee2!D872='[1]Sheet1 (2)'!$C$71,'[1]Sheet1 (2)'!$D$71*('[1]Sheet1 (2)'!$D$72-rut_index)/'[1]Sheet1 (2)'!$D$72))))</f>
        <v>5</v>
      </c>
      <c r="AV871" s="157">
        <f>IF(IF(D871='[1]Sheet1 (2)'!$C$69,'[1]Sheet1 (2)'!$D$69*('[1]Sheet1 (2)'!$D$72-crack_s_index)/'[1]Sheet1 (2)'!$D$72,IF([1]shee2!D872='[1]Sheet1 (2)'!$C$70,'[1]Sheet1 (2)'!$D$70*('[1]Sheet1 (2)'!$D$72-crack_s_index)/'[1]Sheet1 (2)'!$D$72,IF([1]shee2!D872='[1]Sheet1 (2)'!$C$71,'[1]Sheet1 (2)'!$D$71*('[1]Sheet1 (2)'!$D$72-crack_s_index)/'[1]Sheet1 (2)'!$D$72)))&lt;0,0,IF(D871='[1]Sheet1 (2)'!$C$69,'[1]Sheet1 (2)'!$D$69*('[1]Sheet1 (2)'!$D$72-crack_s_index)/'[1]Sheet1 (2)'!$D$72,IF([1]shee2!D872='[1]Sheet1 (2)'!$C$70,'[1]Sheet1 (2)'!$D$70*('[1]Sheet1 (2)'!$D$72-crack_s_index)/'[1]Sheet1 (2)'!$D$72,IF([1]shee2!D872='[1]Sheet1 (2)'!$C$71,'[1]Sheet1 (2)'!$D$71*('[1]Sheet1 (2)'!$D$72-crack_s_index)/'[1]Sheet1 (2)'!$D$72))))</f>
        <v>5</v>
      </c>
      <c r="AW871" s="157">
        <f>IF(IF(D871='[1]Sheet1 (2)'!$C$69,'[1]Sheet1 (2)'!$D$69*('[1]Sheet1 (2)'!$D$72-crack_t_index)/'[1]Sheet1 (2)'!$D$72,IF([1]shee2!D872='[1]Sheet1 (2)'!$C$70,'[1]Sheet1 (2)'!$D$70*('[1]Sheet1 (2)'!$D$72-crack_t_index)/'[1]Sheet1 (2)'!$D$72,IF([1]shee2!D872='[1]Sheet1 (2)'!$C$71,'[1]Sheet1 (2)'!$D$71*('[1]Sheet1 (2)'!$D$72-crack_t_index)/'[1]Sheet1 (2)'!$D$72)))&lt;0,0,IF(D871='[1]Sheet1 (2)'!$C$69,'[1]Sheet1 (2)'!$D$69*('[1]Sheet1 (2)'!$D$72-crack_t_index)/'[1]Sheet1 (2)'!$D$72,IF([1]shee2!D872='[1]Sheet1 (2)'!$C$70,'[1]Sheet1 (2)'!$D$70*('[1]Sheet1 (2)'!$D$72-crack_t_index)/'[1]Sheet1 (2)'!$D$72,IF([1]shee2!D872='[1]Sheet1 (2)'!$C$71,'[1]Sheet1 (2)'!$D$71*('[1]Sheet1 (2)'!$D$72-crack_t_index)/'[1]Sheet1 (2)'!$D$72))))</f>
        <v>5</v>
      </c>
      <c r="AX871" s="157">
        <f>IF(IF(D871='[1]Sheet1 (2)'!$C$69,'[1]Sheet1 (2)'!$D$69*('[1]Sheet1 (2)'!$D$72-rave_index)/'[1]Sheet1 (2)'!$D$72,IF([1]shee2!D872='[1]Sheet1 (2)'!$C$70,'[1]Sheet1 (2)'!$D$70*('[1]Sheet1 (2)'!$D$72-rave_index)/'[1]Sheet1 (2)'!$D$72,IF([1]shee2!D872='[1]Sheet1 (2)'!$C$71,'[1]Sheet1 (2)'!$D$71*('[1]Sheet1 (2)'!$D$72-rave_index)/'[1]Sheet1 (2)'!$D$72)))&lt;0,0,IF(D871='[1]Sheet1 (2)'!$C$69,'[1]Sheet1 (2)'!$D$69*('[1]Sheet1 (2)'!$D$72-rave_index)/'[1]Sheet1 (2)'!$D$72,IF([1]shee2!D872='[1]Sheet1 (2)'!$C$70,'[1]Sheet1 (2)'!$D$70*('[1]Sheet1 (2)'!$D$72-rave_index)/'[1]Sheet1 (2)'!$D$72,IF([1]shee2!D872='[1]Sheet1 (2)'!$C$71,'[1]Sheet1 (2)'!$D$71*('[1]Sheet1 (2)'!$D$72-rave_index)/'[1]Sheet1 (2)'!$D$72))))</f>
        <v>5</v>
      </c>
      <c r="AY871" s="157">
        <f>IF(IF(D871='[1]Sheet1 (2)'!$C$69,'[1]Sheet1 (2)'!$D$69*('[1]Sheet1 (2)'!$D$72-rough_index)/'[1]Sheet1 (2)'!$D$72,IF([1]shee2!D872='[1]Sheet1 (2)'!$C$70,'[1]Sheet1 (2)'!$D$70*('[1]Sheet1 (2)'!$D$72-rough_index)/'[1]Sheet1 (2)'!$D$72,IF([1]shee2!D872='[1]Sheet1 (2)'!$C$71,'[1]Sheet1 (2)'!$D$71*('[1]Sheet1 (2)'!$D$72-rough_index)/'[1]Sheet1 (2)'!$D$72)))&lt;0,0,IF(D871='[1]Sheet1 (2)'!$C$69,'[1]Sheet1 (2)'!$D$69*('[1]Sheet1 (2)'!$D$72-rough_index)/'[1]Sheet1 (2)'!$D$72,IF([1]shee2!D872='[1]Sheet1 (2)'!$C$70,'[1]Sheet1 (2)'!$D$70*('[1]Sheet1 (2)'!$D$72-rough_index)/'[1]Sheet1 (2)'!$D$72,IF([1]shee2!D872='[1]Sheet1 (2)'!$C$71,'[1]Sheet1 (2)'!$D$71*('[1]Sheet1 (2)'!$D$72-rough_index)/'[1]Sheet1 (2)'!$D$72))))</f>
        <v>3.3333333333333335</v>
      </c>
      <c r="AZ871" s="179">
        <f>+(AU871*'[1]Sheet1 (2)'!$C$77)+(AV871*'[1]Sheet1 (2)'!$C$78)+(AW871*'[1]Sheet1 (2)'!$C$79)+(AX871*'[1]Sheet1 (2)'!$C$80)+(AY871*'[1]Sheet1 (2)'!$C$81)</f>
        <v>4.5</v>
      </c>
      <c r="BA871" s="213" t="str">
        <f t="shared" si="27"/>
        <v>Good</v>
      </c>
      <c r="BE871">
        <f>IF(D871='[1]Sheet1 (2)'!$C$61,'[1]Sheet1 (2)'!$D$61*(counts^2)+'[1]Sheet1 (2)'!$G$61*counts+'[1]Sheet1 (2)'!$J$61,IF(D871='[1]Sheet1 (2)'!$C$62,'[1]Sheet1 (2)'!$D$62*counts+'[1]Sheet1 (2)'!$G$62,IF(D871='[1]Sheet1 (2)'!$C$63,'[1]Sheet1 (2)'!$D$63*counts+'[1]Sheet1 (2)'!$G$63,IF(D871='[1]Sheet1 (2)'!$C$64,'[1]Sheet1 (2)'!$D$64*counts+'[1]Sheet1 (2)'!$G$64))))</f>
        <v>2.0984129299999998</v>
      </c>
    </row>
    <row r="872" spans="1:57" ht="12.75" customHeight="1">
      <c r="A872" s="176" t="s">
        <v>282</v>
      </c>
      <c r="B872" s="145" t="s">
        <v>76</v>
      </c>
      <c r="C872" s="170">
        <v>1012</v>
      </c>
      <c r="D872" s="174" t="s">
        <v>77</v>
      </c>
      <c r="E872" s="171">
        <v>8</v>
      </c>
      <c r="F872" s="171">
        <v>2</v>
      </c>
      <c r="G872" s="171" t="s">
        <v>77</v>
      </c>
      <c r="H872" s="171">
        <v>1</v>
      </c>
      <c r="I872" s="171" t="s">
        <v>77</v>
      </c>
      <c r="J872" s="173" t="s">
        <v>80</v>
      </c>
      <c r="K872" s="173" t="s">
        <v>80</v>
      </c>
      <c r="L872" s="169">
        <f>VLOOKUP(CONCATENATE(J872,K872),'Sheet1 (2)'!$J$6:$K$26,2,FALSE)</f>
        <v>0</v>
      </c>
      <c r="M872" s="173" t="s">
        <v>80</v>
      </c>
      <c r="N872" s="173" t="s">
        <v>80</v>
      </c>
      <c r="O872" s="177">
        <f>VLOOKUP(CONCATENATE(M872,N872),'[1]Sheet1 (2)'!$L$6:$M$26,2,FALSE)</f>
        <v>0</v>
      </c>
      <c r="P872" s="173" t="s">
        <v>80</v>
      </c>
      <c r="Q872" s="173" t="s">
        <v>80</v>
      </c>
      <c r="R872" s="177">
        <f>VLOOKUP(CONCATENATE(P872,Q872),'[1]Sheet1 (2)'!$N$6:$O$26,2,FALSE)</f>
        <v>0</v>
      </c>
      <c r="S872" s="173" t="s">
        <v>80</v>
      </c>
      <c r="T872" s="173" t="s">
        <v>80</v>
      </c>
      <c r="U872" s="177">
        <f>VLOOKUP(CONCATENATE(S872,T872),'[1]Sheet1 (2)'!$P$6:$Q$26,2,FALSE)</f>
        <v>0</v>
      </c>
      <c r="V872" s="173" t="s">
        <v>80</v>
      </c>
      <c r="W872" s="173" t="s">
        <v>80</v>
      </c>
      <c r="X872" s="177">
        <f>VLOOKUP(CONCATENATE(V872,W872),'[1]Sheet1 (2)'!$R$6:$S$26,2,FALSE)</f>
        <v>0</v>
      </c>
      <c r="Y872" s="173" t="s">
        <v>80</v>
      </c>
      <c r="Z872" s="173" t="s">
        <v>80</v>
      </c>
      <c r="AA872" s="177">
        <f>VLOOKUP(CONCATENATE(Y872,Z872),'[1]Sheet1 (2)'!$T$6:$U$26,2,FALSE)</f>
        <v>0</v>
      </c>
      <c r="AB872" s="173" t="s">
        <v>80</v>
      </c>
      <c r="AC872" s="173" t="s">
        <v>80</v>
      </c>
      <c r="AD872" s="177">
        <f>VLOOKUP(CONCATENATE(AB872,AC872),'[1]Sheet1 (2)'!$X$6:$Y$26,2,FALSE)</f>
        <v>0</v>
      </c>
      <c r="AE872" s="173" t="s">
        <v>82</v>
      </c>
      <c r="AF872" s="173" t="s">
        <v>81</v>
      </c>
      <c r="AG872" s="177">
        <f>VLOOKUP(CONCATENATE(AE872,AF872),'[1]Sheet1 (2)'!$Z$6:$AA$26,2,FALSE)</f>
        <v>66</v>
      </c>
      <c r="AH872" s="172"/>
      <c r="AI872" s="178"/>
      <c r="AJ872" s="140"/>
      <c r="AK872" s="176" t="s">
        <v>282</v>
      </c>
      <c r="AL872" s="176" t="s">
        <v>76</v>
      </c>
      <c r="AM872" s="170">
        <f t="shared" si="26"/>
        <v>1012</v>
      </c>
      <c r="AN872" s="147"/>
      <c r="AO872" s="155"/>
      <c r="AP872" s="156"/>
      <c r="AQ872" s="157">
        <v>1.6289442116000004</v>
      </c>
      <c r="AR872" s="158"/>
      <c r="AS872" s="145">
        <f>LOOKUP(rufmkm,'[1]Sheet1 (2)'!$V$62:$V$71,'[1]Sheet1 (2)'!$W$62:$W$71)</f>
        <v>20</v>
      </c>
      <c r="AT872" s="140"/>
      <c r="AU872" s="157">
        <f>IF(IF(D872='[1]Sheet1 (2)'!$C$69,'[1]Sheet1 (2)'!$D$69*('[1]Sheet1 (2)'!$D$72-rut_index)/'[1]Sheet1 (2)'!$D$72,IF([1]shee2!D873='[1]Sheet1 (2)'!$C$70,'[1]Sheet1 (2)'!$D$70*('[1]Sheet1 (2)'!$D$72-rut_index)/'[1]Sheet1 (2)'!$D$72,IF([1]shee2!D873='[1]Sheet1 (2)'!$C$71,'[1]Sheet1 (2)'!$D$71*('[1]Sheet1 (2)'!$D$72-rut_index)/'[1]Sheet1 (2)'!$D$72)))&lt;0,0,IF(D872='[1]Sheet1 (2)'!$C$69,'[1]Sheet1 (2)'!$D$69*('[1]Sheet1 (2)'!$D$72-rut_index)/'[1]Sheet1 (2)'!$D$72,IF([1]shee2!D873='[1]Sheet1 (2)'!$C$70,'[1]Sheet1 (2)'!$D$70*('[1]Sheet1 (2)'!$D$72-rut_index)/'[1]Sheet1 (2)'!$D$72,IF([1]shee2!D873='[1]Sheet1 (2)'!$C$71,'[1]Sheet1 (2)'!$D$71*('[1]Sheet1 (2)'!$D$72-rut_index)/'[1]Sheet1 (2)'!$D$72))))</f>
        <v>5</v>
      </c>
      <c r="AV872" s="157">
        <f>IF(IF(D872='[1]Sheet1 (2)'!$C$69,'[1]Sheet1 (2)'!$D$69*('[1]Sheet1 (2)'!$D$72-crack_s_index)/'[1]Sheet1 (2)'!$D$72,IF([1]shee2!D873='[1]Sheet1 (2)'!$C$70,'[1]Sheet1 (2)'!$D$70*('[1]Sheet1 (2)'!$D$72-crack_s_index)/'[1]Sheet1 (2)'!$D$72,IF([1]shee2!D873='[1]Sheet1 (2)'!$C$71,'[1]Sheet1 (2)'!$D$71*('[1]Sheet1 (2)'!$D$72-crack_s_index)/'[1]Sheet1 (2)'!$D$72)))&lt;0,0,IF(D872='[1]Sheet1 (2)'!$C$69,'[1]Sheet1 (2)'!$D$69*('[1]Sheet1 (2)'!$D$72-crack_s_index)/'[1]Sheet1 (2)'!$D$72,IF([1]shee2!D873='[1]Sheet1 (2)'!$C$70,'[1]Sheet1 (2)'!$D$70*('[1]Sheet1 (2)'!$D$72-crack_s_index)/'[1]Sheet1 (2)'!$D$72,IF([1]shee2!D873='[1]Sheet1 (2)'!$C$71,'[1]Sheet1 (2)'!$D$71*('[1]Sheet1 (2)'!$D$72-crack_s_index)/'[1]Sheet1 (2)'!$D$72))))</f>
        <v>5</v>
      </c>
      <c r="AW872" s="157">
        <f>IF(IF(D872='[1]Sheet1 (2)'!$C$69,'[1]Sheet1 (2)'!$D$69*('[1]Sheet1 (2)'!$D$72-crack_t_index)/'[1]Sheet1 (2)'!$D$72,IF([1]shee2!D873='[1]Sheet1 (2)'!$C$70,'[1]Sheet1 (2)'!$D$70*('[1]Sheet1 (2)'!$D$72-crack_t_index)/'[1]Sheet1 (2)'!$D$72,IF([1]shee2!D873='[1]Sheet1 (2)'!$C$71,'[1]Sheet1 (2)'!$D$71*('[1]Sheet1 (2)'!$D$72-crack_t_index)/'[1]Sheet1 (2)'!$D$72)))&lt;0,0,IF(D872='[1]Sheet1 (2)'!$C$69,'[1]Sheet1 (2)'!$D$69*('[1]Sheet1 (2)'!$D$72-crack_t_index)/'[1]Sheet1 (2)'!$D$72,IF([1]shee2!D873='[1]Sheet1 (2)'!$C$70,'[1]Sheet1 (2)'!$D$70*('[1]Sheet1 (2)'!$D$72-crack_t_index)/'[1]Sheet1 (2)'!$D$72,IF([1]shee2!D873='[1]Sheet1 (2)'!$C$71,'[1]Sheet1 (2)'!$D$71*('[1]Sheet1 (2)'!$D$72-crack_t_index)/'[1]Sheet1 (2)'!$D$72))))</f>
        <v>5</v>
      </c>
      <c r="AX872" s="157">
        <f>IF(IF(D872='[1]Sheet1 (2)'!$C$69,'[1]Sheet1 (2)'!$D$69*('[1]Sheet1 (2)'!$D$72-rave_index)/'[1]Sheet1 (2)'!$D$72,IF([1]shee2!D873='[1]Sheet1 (2)'!$C$70,'[1]Sheet1 (2)'!$D$70*('[1]Sheet1 (2)'!$D$72-rave_index)/'[1]Sheet1 (2)'!$D$72,IF([1]shee2!D873='[1]Sheet1 (2)'!$C$71,'[1]Sheet1 (2)'!$D$71*('[1]Sheet1 (2)'!$D$72-rave_index)/'[1]Sheet1 (2)'!$D$72)))&lt;0,0,IF(D872='[1]Sheet1 (2)'!$C$69,'[1]Sheet1 (2)'!$D$69*('[1]Sheet1 (2)'!$D$72-rave_index)/'[1]Sheet1 (2)'!$D$72,IF([1]shee2!D873='[1]Sheet1 (2)'!$C$70,'[1]Sheet1 (2)'!$D$70*('[1]Sheet1 (2)'!$D$72-rave_index)/'[1]Sheet1 (2)'!$D$72,IF([1]shee2!D873='[1]Sheet1 (2)'!$C$71,'[1]Sheet1 (2)'!$D$71*('[1]Sheet1 (2)'!$D$72-rave_index)/'[1]Sheet1 (2)'!$D$72))))</f>
        <v>5</v>
      </c>
      <c r="AY872" s="157">
        <f>IF(IF(D872='[1]Sheet1 (2)'!$C$69,'[1]Sheet1 (2)'!$D$69*('[1]Sheet1 (2)'!$D$72-rough_index)/'[1]Sheet1 (2)'!$D$72,IF([1]shee2!D873='[1]Sheet1 (2)'!$C$70,'[1]Sheet1 (2)'!$D$70*('[1]Sheet1 (2)'!$D$72-rough_index)/'[1]Sheet1 (2)'!$D$72,IF([1]shee2!D873='[1]Sheet1 (2)'!$C$71,'[1]Sheet1 (2)'!$D$71*('[1]Sheet1 (2)'!$D$72-rough_index)/'[1]Sheet1 (2)'!$D$72)))&lt;0,0,IF(D872='[1]Sheet1 (2)'!$C$69,'[1]Sheet1 (2)'!$D$69*('[1]Sheet1 (2)'!$D$72-rough_index)/'[1]Sheet1 (2)'!$D$72,IF([1]shee2!D873='[1]Sheet1 (2)'!$C$70,'[1]Sheet1 (2)'!$D$70*('[1]Sheet1 (2)'!$D$72-rough_index)/'[1]Sheet1 (2)'!$D$72,IF([1]shee2!D873='[1]Sheet1 (2)'!$C$71,'[1]Sheet1 (2)'!$D$71*('[1]Sheet1 (2)'!$D$72-rough_index)/'[1]Sheet1 (2)'!$D$72))))</f>
        <v>3.3333333333333335</v>
      </c>
      <c r="AZ872" s="179">
        <f>+(AU872*'[1]Sheet1 (2)'!$C$77)+(AV872*'[1]Sheet1 (2)'!$C$78)+(AW872*'[1]Sheet1 (2)'!$C$79)+(AX872*'[1]Sheet1 (2)'!$C$80)+(AY872*'[1]Sheet1 (2)'!$C$81)</f>
        <v>4.5</v>
      </c>
      <c r="BA872" s="213" t="str">
        <f t="shared" si="27"/>
        <v>Good</v>
      </c>
      <c r="BE872">
        <f>IF(D872='[1]Sheet1 (2)'!$C$61,'[1]Sheet1 (2)'!$D$61*(counts^2)+'[1]Sheet1 (2)'!$G$61*counts+'[1]Sheet1 (2)'!$J$61,IF(D872='[1]Sheet1 (2)'!$C$62,'[1]Sheet1 (2)'!$D$62*counts+'[1]Sheet1 (2)'!$G$62,IF(D872='[1]Sheet1 (2)'!$C$63,'[1]Sheet1 (2)'!$D$63*counts+'[1]Sheet1 (2)'!$G$63,IF(D872='[1]Sheet1 (2)'!$C$64,'[1]Sheet1 (2)'!$D$64*counts+'[1]Sheet1 (2)'!$G$64))))</f>
        <v>2.0984129299999998</v>
      </c>
    </row>
    <row r="873" spans="1:57" ht="12.75" customHeight="1">
      <c r="A873" s="176" t="s">
        <v>282</v>
      </c>
      <c r="B873" s="145" t="s">
        <v>76</v>
      </c>
      <c r="C873" s="170">
        <v>1013</v>
      </c>
      <c r="D873" s="174" t="s">
        <v>77</v>
      </c>
      <c r="E873" s="171">
        <v>8</v>
      </c>
      <c r="F873" s="171">
        <v>2</v>
      </c>
      <c r="G873" s="171" t="s">
        <v>77</v>
      </c>
      <c r="H873" s="171">
        <v>1</v>
      </c>
      <c r="I873" s="171" t="s">
        <v>77</v>
      </c>
      <c r="J873" s="173" t="s">
        <v>80</v>
      </c>
      <c r="K873" s="173" t="s">
        <v>80</v>
      </c>
      <c r="L873" s="169">
        <f>VLOOKUP(CONCATENATE(J873,K873),'Sheet1 (2)'!$J$6:$K$26,2,FALSE)</f>
        <v>0</v>
      </c>
      <c r="M873" s="173" t="s">
        <v>80</v>
      </c>
      <c r="N873" s="173" t="s">
        <v>80</v>
      </c>
      <c r="O873" s="177">
        <f>VLOOKUP(CONCATENATE(M873,N873),'[1]Sheet1 (2)'!$L$6:$M$26,2,FALSE)</f>
        <v>0</v>
      </c>
      <c r="P873" s="173" t="s">
        <v>80</v>
      </c>
      <c r="Q873" s="173" t="s">
        <v>80</v>
      </c>
      <c r="R873" s="177">
        <f>VLOOKUP(CONCATENATE(P873,Q873),'[1]Sheet1 (2)'!$N$6:$O$26,2,FALSE)</f>
        <v>0</v>
      </c>
      <c r="S873" s="173" t="s">
        <v>80</v>
      </c>
      <c r="T873" s="173" t="s">
        <v>80</v>
      </c>
      <c r="U873" s="177">
        <f>VLOOKUP(CONCATENATE(S873,T873),'[1]Sheet1 (2)'!$P$6:$Q$26,2,FALSE)</f>
        <v>0</v>
      </c>
      <c r="V873" s="173" t="s">
        <v>80</v>
      </c>
      <c r="W873" s="173" t="s">
        <v>80</v>
      </c>
      <c r="X873" s="177">
        <f>VLOOKUP(CONCATENATE(V873,W873),'[1]Sheet1 (2)'!$R$6:$S$26,2,FALSE)</f>
        <v>0</v>
      </c>
      <c r="Y873" s="173" t="s">
        <v>80</v>
      </c>
      <c r="Z873" s="173" t="s">
        <v>80</v>
      </c>
      <c r="AA873" s="177">
        <f>VLOOKUP(CONCATENATE(Y873,Z873),'[1]Sheet1 (2)'!$T$6:$U$26,2,FALSE)</f>
        <v>0</v>
      </c>
      <c r="AB873" s="173" t="s">
        <v>80</v>
      </c>
      <c r="AC873" s="173" t="s">
        <v>80</v>
      </c>
      <c r="AD873" s="177">
        <f>VLOOKUP(CONCATENATE(AB873,AC873),'[1]Sheet1 (2)'!$X$6:$Y$26,2,FALSE)</f>
        <v>0</v>
      </c>
      <c r="AE873" s="173" t="s">
        <v>82</v>
      </c>
      <c r="AF873" s="173" t="s">
        <v>81</v>
      </c>
      <c r="AG873" s="177">
        <f>VLOOKUP(CONCATENATE(AE873,AF873),'[1]Sheet1 (2)'!$Z$6:$AA$26,2,FALSE)</f>
        <v>66</v>
      </c>
      <c r="AH873" s="172"/>
      <c r="AI873" s="178"/>
      <c r="AJ873" s="140"/>
      <c r="AK873" s="176" t="s">
        <v>282</v>
      </c>
      <c r="AL873" s="176" t="s">
        <v>76</v>
      </c>
      <c r="AM873" s="170">
        <f t="shared" si="26"/>
        <v>1013</v>
      </c>
      <c r="AN873" s="147"/>
      <c r="AO873" s="155"/>
      <c r="AP873" s="156"/>
      <c r="AQ873" s="157">
        <v>1.605817305</v>
      </c>
      <c r="AR873" s="158"/>
      <c r="AS873" s="145">
        <f>LOOKUP(rufmkm,'[1]Sheet1 (2)'!$V$62:$V$71,'[1]Sheet1 (2)'!$W$62:$W$71)</f>
        <v>20</v>
      </c>
      <c r="AT873" s="140"/>
      <c r="AU873" s="157">
        <f>IF(IF(D873='[1]Sheet1 (2)'!$C$69,'[1]Sheet1 (2)'!$D$69*('[1]Sheet1 (2)'!$D$72-rut_index)/'[1]Sheet1 (2)'!$D$72,IF([1]shee2!D874='[1]Sheet1 (2)'!$C$70,'[1]Sheet1 (2)'!$D$70*('[1]Sheet1 (2)'!$D$72-rut_index)/'[1]Sheet1 (2)'!$D$72,IF([1]shee2!D874='[1]Sheet1 (2)'!$C$71,'[1]Sheet1 (2)'!$D$71*('[1]Sheet1 (2)'!$D$72-rut_index)/'[1]Sheet1 (2)'!$D$72)))&lt;0,0,IF(D873='[1]Sheet1 (2)'!$C$69,'[1]Sheet1 (2)'!$D$69*('[1]Sheet1 (2)'!$D$72-rut_index)/'[1]Sheet1 (2)'!$D$72,IF([1]shee2!D874='[1]Sheet1 (2)'!$C$70,'[1]Sheet1 (2)'!$D$70*('[1]Sheet1 (2)'!$D$72-rut_index)/'[1]Sheet1 (2)'!$D$72,IF([1]shee2!D874='[1]Sheet1 (2)'!$C$71,'[1]Sheet1 (2)'!$D$71*('[1]Sheet1 (2)'!$D$72-rut_index)/'[1]Sheet1 (2)'!$D$72))))</f>
        <v>5</v>
      </c>
      <c r="AV873" s="157">
        <f>IF(IF(D873='[1]Sheet1 (2)'!$C$69,'[1]Sheet1 (2)'!$D$69*('[1]Sheet1 (2)'!$D$72-crack_s_index)/'[1]Sheet1 (2)'!$D$72,IF([1]shee2!D874='[1]Sheet1 (2)'!$C$70,'[1]Sheet1 (2)'!$D$70*('[1]Sheet1 (2)'!$D$72-crack_s_index)/'[1]Sheet1 (2)'!$D$72,IF([1]shee2!D874='[1]Sheet1 (2)'!$C$71,'[1]Sheet1 (2)'!$D$71*('[1]Sheet1 (2)'!$D$72-crack_s_index)/'[1]Sheet1 (2)'!$D$72)))&lt;0,0,IF(D873='[1]Sheet1 (2)'!$C$69,'[1]Sheet1 (2)'!$D$69*('[1]Sheet1 (2)'!$D$72-crack_s_index)/'[1]Sheet1 (2)'!$D$72,IF([1]shee2!D874='[1]Sheet1 (2)'!$C$70,'[1]Sheet1 (2)'!$D$70*('[1]Sheet1 (2)'!$D$72-crack_s_index)/'[1]Sheet1 (2)'!$D$72,IF([1]shee2!D874='[1]Sheet1 (2)'!$C$71,'[1]Sheet1 (2)'!$D$71*('[1]Sheet1 (2)'!$D$72-crack_s_index)/'[1]Sheet1 (2)'!$D$72))))</f>
        <v>5</v>
      </c>
      <c r="AW873" s="157">
        <f>IF(IF(D873='[1]Sheet1 (2)'!$C$69,'[1]Sheet1 (2)'!$D$69*('[1]Sheet1 (2)'!$D$72-crack_t_index)/'[1]Sheet1 (2)'!$D$72,IF([1]shee2!D874='[1]Sheet1 (2)'!$C$70,'[1]Sheet1 (2)'!$D$70*('[1]Sheet1 (2)'!$D$72-crack_t_index)/'[1]Sheet1 (2)'!$D$72,IF([1]shee2!D874='[1]Sheet1 (2)'!$C$71,'[1]Sheet1 (2)'!$D$71*('[1]Sheet1 (2)'!$D$72-crack_t_index)/'[1]Sheet1 (2)'!$D$72)))&lt;0,0,IF(D873='[1]Sheet1 (2)'!$C$69,'[1]Sheet1 (2)'!$D$69*('[1]Sheet1 (2)'!$D$72-crack_t_index)/'[1]Sheet1 (2)'!$D$72,IF([1]shee2!D874='[1]Sheet1 (2)'!$C$70,'[1]Sheet1 (2)'!$D$70*('[1]Sheet1 (2)'!$D$72-crack_t_index)/'[1]Sheet1 (2)'!$D$72,IF([1]shee2!D874='[1]Sheet1 (2)'!$C$71,'[1]Sheet1 (2)'!$D$71*('[1]Sheet1 (2)'!$D$72-crack_t_index)/'[1]Sheet1 (2)'!$D$72))))</f>
        <v>5</v>
      </c>
      <c r="AX873" s="157">
        <f>IF(IF(D873='[1]Sheet1 (2)'!$C$69,'[1]Sheet1 (2)'!$D$69*('[1]Sheet1 (2)'!$D$72-rave_index)/'[1]Sheet1 (2)'!$D$72,IF([1]shee2!D874='[1]Sheet1 (2)'!$C$70,'[1]Sheet1 (2)'!$D$70*('[1]Sheet1 (2)'!$D$72-rave_index)/'[1]Sheet1 (2)'!$D$72,IF([1]shee2!D874='[1]Sheet1 (2)'!$C$71,'[1]Sheet1 (2)'!$D$71*('[1]Sheet1 (2)'!$D$72-rave_index)/'[1]Sheet1 (2)'!$D$72)))&lt;0,0,IF(D873='[1]Sheet1 (2)'!$C$69,'[1]Sheet1 (2)'!$D$69*('[1]Sheet1 (2)'!$D$72-rave_index)/'[1]Sheet1 (2)'!$D$72,IF([1]shee2!D874='[1]Sheet1 (2)'!$C$70,'[1]Sheet1 (2)'!$D$70*('[1]Sheet1 (2)'!$D$72-rave_index)/'[1]Sheet1 (2)'!$D$72,IF([1]shee2!D874='[1]Sheet1 (2)'!$C$71,'[1]Sheet1 (2)'!$D$71*('[1]Sheet1 (2)'!$D$72-rave_index)/'[1]Sheet1 (2)'!$D$72))))</f>
        <v>5</v>
      </c>
      <c r="AY873" s="157">
        <f>IF(IF(D873='[1]Sheet1 (2)'!$C$69,'[1]Sheet1 (2)'!$D$69*('[1]Sheet1 (2)'!$D$72-rough_index)/'[1]Sheet1 (2)'!$D$72,IF([1]shee2!D874='[1]Sheet1 (2)'!$C$70,'[1]Sheet1 (2)'!$D$70*('[1]Sheet1 (2)'!$D$72-rough_index)/'[1]Sheet1 (2)'!$D$72,IF([1]shee2!D874='[1]Sheet1 (2)'!$C$71,'[1]Sheet1 (2)'!$D$71*('[1]Sheet1 (2)'!$D$72-rough_index)/'[1]Sheet1 (2)'!$D$72)))&lt;0,0,IF(D873='[1]Sheet1 (2)'!$C$69,'[1]Sheet1 (2)'!$D$69*('[1]Sheet1 (2)'!$D$72-rough_index)/'[1]Sheet1 (2)'!$D$72,IF([1]shee2!D874='[1]Sheet1 (2)'!$C$70,'[1]Sheet1 (2)'!$D$70*('[1]Sheet1 (2)'!$D$72-rough_index)/'[1]Sheet1 (2)'!$D$72,IF([1]shee2!D874='[1]Sheet1 (2)'!$C$71,'[1]Sheet1 (2)'!$D$71*('[1]Sheet1 (2)'!$D$72-rough_index)/'[1]Sheet1 (2)'!$D$72))))</f>
        <v>3.3333333333333335</v>
      </c>
      <c r="AZ873" s="179">
        <f>+(AU873*'[1]Sheet1 (2)'!$C$77)+(AV873*'[1]Sheet1 (2)'!$C$78)+(AW873*'[1]Sheet1 (2)'!$C$79)+(AX873*'[1]Sheet1 (2)'!$C$80)+(AY873*'[1]Sheet1 (2)'!$C$81)</f>
        <v>4.5</v>
      </c>
      <c r="BA873" s="213" t="str">
        <f t="shared" si="27"/>
        <v>Good</v>
      </c>
      <c r="BE873">
        <f>IF(D873='[1]Sheet1 (2)'!$C$61,'[1]Sheet1 (2)'!$D$61*(counts^2)+'[1]Sheet1 (2)'!$G$61*counts+'[1]Sheet1 (2)'!$J$61,IF(D873='[1]Sheet1 (2)'!$C$62,'[1]Sheet1 (2)'!$D$62*counts+'[1]Sheet1 (2)'!$G$62,IF(D873='[1]Sheet1 (2)'!$C$63,'[1]Sheet1 (2)'!$D$63*counts+'[1]Sheet1 (2)'!$G$63,IF(D873='[1]Sheet1 (2)'!$C$64,'[1]Sheet1 (2)'!$D$64*counts+'[1]Sheet1 (2)'!$G$64))))</f>
        <v>2.0984129299999998</v>
      </c>
    </row>
    <row r="874" spans="1:57" ht="12.75" customHeight="1">
      <c r="A874" s="176" t="s">
        <v>282</v>
      </c>
      <c r="B874" s="145" t="s">
        <v>76</v>
      </c>
      <c r="C874" s="170">
        <v>1014</v>
      </c>
      <c r="D874" s="174" t="s">
        <v>77</v>
      </c>
      <c r="E874" s="171">
        <v>8</v>
      </c>
      <c r="F874" s="171">
        <v>2</v>
      </c>
      <c r="G874" s="171" t="s">
        <v>77</v>
      </c>
      <c r="H874" s="171">
        <v>1</v>
      </c>
      <c r="I874" s="171" t="s">
        <v>77</v>
      </c>
      <c r="J874" s="173" t="s">
        <v>80</v>
      </c>
      <c r="K874" s="173" t="s">
        <v>80</v>
      </c>
      <c r="L874" s="169">
        <f>VLOOKUP(CONCATENATE(J874,K874),'Sheet1 (2)'!$J$6:$K$26,2,FALSE)</f>
        <v>0</v>
      </c>
      <c r="M874" s="173" t="s">
        <v>80</v>
      </c>
      <c r="N874" s="173" t="s">
        <v>80</v>
      </c>
      <c r="O874" s="177">
        <f>VLOOKUP(CONCATENATE(M874,N874),'[1]Sheet1 (2)'!$L$6:$M$26,2,FALSE)</f>
        <v>0</v>
      </c>
      <c r="P874" s="173" t="s">
        <v>80</v>
      </c>
      <c r="Q874" s="173" t="s">
        <v>80</v>
      </c>
      <c r="R874" s="177">
        <f>VLOOKUP(CONCATENATE(P874,Q874),'[1]Sheet1 (2)'!$N$6:$O$26,2,FALSE)</f>
        <v>0</v>
      </c>
      <c r="S874" s="173" t="s">
        <v>80</v>
      </c>
      <c r="T874" s="173" t="s">
        <v>80</v>
      </c>
      <c r="U874" s="177">
        <f>VLOOKUP(CONCATENATE(S874,T874),'[1]Sheet1 (2)'!$P$6:$Q$26,2,FALSE)</f>
        <v>0</v>
      </c>
      <c r="V874" s="173" t="s">
        <v>80</v>
      </c>
      <c r="W874" s="173" t="s">
        <v>80</v>
      </c>
      <c r="X874" s="177">
        <f>VLOOKUP(CONCATENATE(V874,W874),'[1]Sheet1 (2)'!$R$6:$S$26,2,FALSE)</f>
        <v>0</v>
      </c>
      <c r="Y874" s="173" t="s">
        <v>80</v>
      </c>
      <c r="Z874" s="173" t="s">
        <v>80</v>
      </c>
      <c r="AA874" s="177">
        <f>VLOOKUP(CONCATENATE(Y874,Z874),'[1]Sheet1 (2)'!$T$6:$U$26,2,FALSE)</f>
        <v>0</v>
      </c>
      <c r="AB874" s="173" t="s">
        <v>80</v>
      </c>
      <c r="AC874" s="173" t="s">
        <v>80</v>
      </c>
      <c r="AD874" s="177">
        <f>VLOOKUP(CONCATENATE(AB874,AC874),'[1]Sheet1 (2)'!$X$6:$Y$26,2,FALSE)</f>
        <v>0</v>
      </c>
      <c r="AE874" s="173" t="s">
        <v>82</v>
      </c>
      <c r="AF874" s="173" t="s">
        <v>81</v>
      </c>
      <c r="AG874" s="177">
        <f>VLOOKUP(CONCATENATE(AE874,AF874),'[1]Sheet1 (2)'!$Z$6:$AA$26,2,FALSE)</f>
        <v>66</v>
      </c>
      <c r="AH874" s="172"/>
      <c r="AI874" s="178"/>
      <c r="AJ874" s="140"/>
      <c r="AK874" s="176" t="s">
        <v>282</v>
      </c>
      <c r="AL874" s="176" t="s">
        <v>76</v>
      </c>
      <c r="AM874" s="170">
        <f t="shared" si="26"/>
        <v>1014</v>
      </c>
      <c r="AN874" s="147"/>
      <c r="AO874" s="155"/>
      <c r="AP874" s="156"/>
      <c r="AQ874" s="157">
        <v>1.1521659014000001</v>
      </c>
      <c r="AR874" s="158"/>
      <c r="AS874" s="145">
        <f>LOOKUP(rufmkm,'[1]Sheet1 (2)'!$V$62:$V$71,'[1]Sheet1 (2)'!$W$62:$W$71)</f>
        <v>20</v>
      </c>
      <c r="AT874" s="140"/>
      <c r="AU874" s="157">
        <f>IF(IF(D874='[1]Sheet1 (2)'!$C$69,'[1]Sheet1 (2)'!$D$69*('[1]Sheet1 (2)'!$D$72-rut_index)/'[1]Sheet1 (2)'!$D$72,IF([1]shee2!D875='[1]Sheet1 (2)'!$C$70,'[1]Sheet1 (2)'!$D$70*('[1]Sheet1 (2)'!$D$72-rut_index)/'[1]Sheet1 (2)'!$D$72,IF([1]shee2!D875='[1]Sheet1 (2)'!$C$71,'[1]Sheet1 (2)'!$D$71*('[1]Sheet1 (2)'!$D$72-rut_index)/'[1]Sheet1 (2)'!$D$72)))&lt;0,0,IF(D874='[1]Sheet1 (2)'!$C$69,'[1]Sheet1 (2)'!$D$69*('[1]Sheet1 (2)'!$D$72-rut_index)/'[1]Sheet1 (2)'!$D$72,IF([1]shee2!D875='[1]Sheet1 (2)'!$C$70,'[1]Sheet1 (2)'!$D$70*('[1]Sheet1 (2)'!$D$72-rut_index)/'[1]Sheet1 (2)'!$D$72,IF([1]shee2!D875='[1]Sheet1 (2)'!$C$71,'[1]Sheet1 (2)'!$D$71*('[1]Sheet1 (2)'!$D$72-rut_index)/'[1]Sheet1 (2)'!$D$72))))</f>
        <v>5</v>
      </c>
      <c r="AV874" s="157">
        <f>IF(IF(D874='[1]Sheet1 (2)'!$C$69,'[1]Sheet1 (2)'!$D$69*('[1]Sheet1 (2)'!$D$72-crack_s_index)/'[1]Sheet1 (2)'!$D$72,IF([1]shee2!D875='[1]Sheet1 (2)'!$C$70,'[1]Sheet1 (2)'!$D$70*('[1]Sheet1 (2)'!$D$72-crack_s_index)/'[1]Sheet1 (2)'!$D$72,IF([1]shee2!D875='[1]Sheet1 (2)'!$C$71,'[1]Sheet1 (2)'!$D$71*('[1]Sheet1 (2)'!$D$72-crack_s_index)/'[1]Sheet1 (2)'!$D$72)))&lt;0,0,IF(D874='[1]Sheet1 (2)'!$C$69,'[1]Sheet1 (2)'!$D$69*('[1]Sheet1 (2)'!$D$72-crack_s_index)/'[1]Sheet1 (2)'!$D$72,IF([1]shee2!D875='[1]Sheet1 (2)'!$C$70,'[1]Sheet1 (2)'!$D$70*('[1]Sheet1 (2)'!$D$72-crack_s_index)/'[1]Sheet1 (2)'!$D$72,IF([1]shee2!D875='[1]Sheet1 (2)'!$C$71,'[1]Sheet1 (2)'!$D$71*('[1]Sheet1 (2)'!$D$72-crack_s_index)/'[1]Sheet1 (2)'!$D$72))))</f>
        <v>5</v>
      </c>
      <c r="AW874" s="157">
        <f>IF(IF(D874='[1]Sheet1 (2)'!$C$69,'[1]Sheet1 (2)'!$D$69*('[1]Sheet1 (2)'!$D$72-crack_t_index)/'[1]Sheet1 (2)'!$D$72,IF([1]shee2!D875='[1]Sheet1 (2)'!$C$70,'[1]Sheet1 (2)'!$D$70*('[1]Sheet1 (2)'!$D$72-crack_t_index)/'[1]Sheet1 (2)'!$D$72,IF([1]shee2!D875='[1]Sheet1 (2)'!$C$71,'[1]Sheet1 (2)'!$D$71*('[1]Sheet1 (2)'!$D$72-crack_t_index)/'[1]Sheet1 (2)'!$D$72)))&lt;0,0,IF(D874='[1]Sheet1 (2)'!$C$69,'[1]Sheet1 (2)'!$D$69*('[1]Sheet1 (2)'!$D$72-crack_t_index)/'[1]Sheet1 (2)'!$D$72,IF([1]shee2!D875='[1]Sheet1 (2)'!$C$70,'[1]Sheet1 (2)'!$D$70*('[1]Sheet1 (2)'!$D$72-crack_t_index)/'[1]Sheet1 (2)'!$D$72,IF([1]shee2!D875='[1]Sheet1 (2)'!$C$71,'[1]Sheet1 (2)'!$D$71*('[1]Sheet1 (2)'!$D$72-crack_t_index)/'[1]Sheet1 (2)'!$D$72))))</f>
        <v>5</v>
      </c>
      <c r="AX874" s="157">
        <f>IF(IF(D874='[1]Sheet1 (2)'!$C$69,'[1]Sheet1 (2)'!$D$69*('[1]Sheet1 (2)'!$D$72-rave_index)/'[1]Sheet1 (2)'!$D$72,IF([1]shee2!D875='[1]Sheet1 (2)'!$C$70,'[1]Sheet1 (2)'!$D$70*('[1]Sheet1 (2)'!$D$72-rave_index)/'[1]Sheet1 (2)'!$D$72,IF([1]shee2!D875='[1]Sheet1 (2)'!$C$71,'[1]Sheet1 (2)'!$D$71*('[1]Sheet1 (2)'!$D$72-rave_index)/'[1]Sheet1 (2)'!$D$72)))&lt;0,0,IF(D874='[1]Sheet1 (2)'!$C$69,'[1]Sheet1 (2)'!$D$69*('[1]Sheet1 (2)'!$D$72-rave_index)/'[1]Sheet1 (2)'!$D$72,IF([1]shee2!D875='[1]Sheet1 (2)'!$C$70,'[1]Sheet1 (2)'!$D$70*('[1]Sheet1 (2)'!$D$72-rave_index)/'[1]Sheet1 (2)'!$D$72,IF([1]shee2!D875='[1]Sheet1 (2)'!$C$71,'[1]Sheet1 (2)'!$D$71*('[1]Sheet1 (2)'!$D$72-rave_index)/'[1]Sheet1 (2)'!$D$72))))</f>
        <v>5</v>
      </c>
      <c r="AY874" s="157">
        <f>IF(IF(D874='[1]Sheet1 (2)'!$C$69,'[1]Sheet1 (2)'!$D$69*('[1]Sheet1 (2)'!$D$72-rough_index)/'[1]Sheet1 (2)'!$D$72,IF([1]shee2!D875='[1]Sheet1 (2)'!$C$70,'[1]Sheet1 (2)'!$D$70*('[1]Sheet1 (2)'!$D$72-rough_index)/'[1]Sheet1 (2)'!$D$72,IF([1]shee2!D875='[1]Sheet1 (2)'!$C$71,'[1]Sheet1 (2)'!$D$71*('[1]Sheet1 (2)'!$D$72-rough_index)/'[1]Sheet1 (2)'!$D$72)))&lt;0,0,IF(D874='[1]Sheet1 (2)'!$C$69,'[1]Sheet1 (2)'!$D$69*('[1]Sheet1 (2)'!$D$72-rough_index)/'[1]Sheet1 (2)'!$D$72,IF([1]shee2!D875='[1]Sheet1 (2)'!$C$70,'[1]Sheet1 (2)'!$D$70*('[1]Sheet1 (2)'!$D$72-rough_index)/'[1]Sheet1 (2)'!$D$72,IF([1]shee2!D875='[1]Sheet1 (2)'!$C$71,'[1]Sheet1 (2)'!$D$71*('[1]Sheet1 (2)'!$D$72-rough_index)/'[1]Sheet1 (2)'!$D$72))))</f>
        <v>3.3333333333333335</v>
      </c>
      <c r="AZ874" s="179">
        <f>+(AU874*'[1]Sheet1 (2)'!$C$77)+(AV874*'[1]Sheet1 (2)'!$C$78)+(AW874*'[1]Sheet1 (2)'!$C$79)+(AX874*'[1]Sheet1 (2)'!$C$80)+(AY874*'[1]Sheet1 (2)'!$C$81)</f>
        <v>4.5</v>
      </c>
      <c r="BA874" s="213" t="str">
        <f t="shared" si="27"/>
        <v>Good</v>
      </c>
      <c r="BE874">
        <f>IF(D874='[1]Sheet1 (2)'!$C$61,'[1]Sheet1 (2)'!$D$61*(counts^2)+'[1]Sheet1 (2)'!$G$61*counts+'[1]Sheet1 (2)'!$J$61,IF(D874='[1]Sheet1 (2)'!$C$62,'[1]Sheet1 (2)'!$D$62*counts+'[1]Sheet1 (2)'!$G$62,IF(D874='[1]Sheet1 (2)'!$C$63,'[1]Sheet1 (2)'!$D$63*counts+'[1]Sheet1 (2)'!$G$63,IF(D874='[1]Sheet1 (2)'!$C$64,'[1]Sheet1 (2)'!$D$64*counts+'[1]Sheet1 (2)'!$G$64))))</f>
        <v>2.0984129299999998</v>
      </c>
    </row>
    <row r="875" spans="1:57" ht="12.75" customHeight="1">
      <c r="A875" s="176" t="s">
        <v>282</v>
      </c>
      <c r="B875" s="145" t="s">
        <v>76</v>
      </c>
      <c r="C875" s="170">
        <v>1015</v>
      </c>
      <c r="D875" s="174" t="s">
        <v>77</v>
      </c>
      <c r="E875" s="171">
        <v>8</v>
      </c>
      <c r="F875" s="171">
        <v>2</v>
      </c>
      <c r="G875" s="171" t="s">
        <v>77</v>
      </c>
      <c r="H875" s="171">
        <v>1</v>
      </c>
      <c r="I875" s="171" t="s">
        <v>77</v>
      </c>
      <c r="J875" s="173" t="s">
        <v>80</v>
      </c>
      <c r="K875" s="173" t="s">
        <v>80</v>
      </c>
      <c r="L875" s="169">
        <f>VLOOKUP(CONCATENATE(J875,K875),'Sheet1 (2)'!$J$6:$K$26,2,FALSE)</f>
        <v>0</v>
      </c>
      <c r="M875" s="173" t="s">
        <v>80</v>
      </c>
      <c r="N875" s="173" t="s">
        <v>80</v>
      </c>
      <c r="O875" s="177">
        <f>VLOOKUP(CONCATENATE(M875,N875),'[1]Sheet1 (2)'!$L$6:$M$26,2,FALSE)</f>
        <v>0</v>
      </c>
      <c r="P875" s="173" t="s">
        <v>80</v>
      </c>
      <c r="Q875" s="173" t="s">
        <v>80</v>
      </c>
      <c r="R875" s="177">
        <f>VLOOKUP(CONCATENATE(P875,Q875),'[1]Sheet1 (2)'!$N$6:$O$26,2,FALSE)</f>
        <v>0</v>
      </c>
      <c r="S875" s="173" t="s">
        <v>80</v>
      </c>
      <c r="T875" s="173" t="s">
        <v>80</v>
      </c>
      <c r="U875" s="177">
        <f>VLOOKUP(CONCATENATE(S875,T875),'[1]Sheet1 (2)'!$P$6:$Q$26,2,FALSE)</f>
        <v>0</v>
      </c>
      <c r="V875" s="173" t="s">
        <v>80</v>
      </c>
      <c r="W875" s="173" t="s">
        <v>80</v>
      </c>
      <c r="X875" s="177">
        <f>VLOOKUP(CONCATENATE(V875,W875),'[1]Sheet1 (2)'!$R$6:$S$26,2,FALSE)</f>
        <v>0</v>
      </c>
      <c r="Y875" s="173" t="s">
        <v>80</v>
      </c>
      <c r="Z875" s="173" t="s">
        <v>80</v>
      </c>
      <c r="AA875" s="177">
        <f>VLOOKUP(CONCATENATE(Y875,Z875),'[1]Sheet1 (2)'!$T$6:$U$26,2,FALSE)</f>
        <v>0</v>
      </c>
      <c r="AB875" s="173" t="s">
        <v>80</v>
      </c>
      <c r="AC875" s="173" t="s">
        <v>80</v>
      </c>
      <c r="AD875" s="177">
        <f>VLOOKUP(CONCATENATE(AB875,AC875),'[1]Sheet1 (2)'!$X$6:$Y$26,2,FALSE)</f>
        <v>0</v>
      </c>
      <c r="AE875" s="173" t="s">
        <v>82</v>
      </c>
      <c r="AF875" s="173" t="s">
        <v>81</v>
      </c>
      <c r="AG875" s="177">
        <f>VLOOKUP(CONCATENATE(AE875,AF875),'[1]Sheet1 (2)'!$Z$6:$AA$26,2,FALSE)</f>
        <v>66</v>
      </c>
      <c r="AH875" s="172"/>
      <c r="AI875" s="178"/>
      <c r="AJ875" s="140"/>
      <c r="AK875" s="176" t="s">
        <v>282</v>
      </c>
      <c r="AL875" s="176" t="s">
        <v>76</v>
      </c>
      <c r="AM875" s="170">
        <f t="shared" si="26"/>
        <v>1015</v>
      </c>
      <c r="AN875" s="147"/>
      <c r="AO875" s="155"/>
      <c r="AP875" s="156"/>
      <c r="AQ875" s="157">
        <v>1.3338630915999998</v>
      </c>
      <c r="AR875" s="158"/>
      <c r="AS875" s="145">
        <f>LOOKUP(rufmkm,'[1]Sheet1 (2)'!$V$62:$V$71,'[1]Sheet1 (2)'!$W$62:$W$71)</f>
        <v>20</v>
      </c>
      <c r="AT875" s="140"/>
      <c r="AU875" s="157">
        <f>IF(IF(D875='[1]Sheet1 (2)'!$C$69,'[1]Sheet1 (2)'!$D$69*('[1]Sheet1 (2)'!$D$72-rut_index)/'[1]Sheet1 (2)'!$D$72,IF([1]shee2!D876='[1]Sheet1 (2)'!$C$70,'[1]Sheet1 (2)'!$D$70*('[1]Sheet1 (2)'!$D$72-rut_index)/'[1]Sheet1 (2)'!$D$72,IF([1]shee2!D876='[1]Sheet1 (2)'!$C$71,'[1]Sheet1 (2)'!$D$71*('[1]Sheet1 (2)'!$D$72-rut_index)/'[1]Sheet1 (2)'!$D$72)))&lt;0,0,IF(D875='[1]Sheet1 (2)'!$C$69,'[1]Sheet1 (2)'!$D$69*('[1]Sheet1 (2)'!$D$72-rut_index)/'[1]Sheet1 (2)'!$D$72,IF([1]shee2!D876='[1]Sheet1 (2)'!$C$70,'[1]Sheet1 (2)'!$D$70*('[1]Sheet1 (2)'!$D$72-rut_index)/'[1]Sheet1 (2)'!$D$72,IF([1]shee2!D876='[1]Sheet1 (2)'!$C$71,'[1]Sheet1 (2)'!$D$71*('[1]Sheet1 (2)'!$D$72-rut_index)/'[1]Sheet1 (2)'!$D$72))))</f>
        <v>5</v>
      </c>
      <c r="AV875" s="157">
        <f>IF(IF(D875='[1]Sheet1 (2)'!$C$69,'[1]Sheet1 (2)'!$D$69*('[1]Sheet1 (2)'!$D$72-crack_s_index)/'[1]Sheet1 (2)'!$D$72,IF([1]shee2!D876='[1]Sheet1 (2)'!$C$70,'[1]Sheet1 (2)'!$D$70*('[1]Sheet1 (2)'!$D$72-crack_s_index)/'[1]Sheet1 (2)'!$D$72,IF([1]shee2!D876='[1]Sheet1 (2)'!$C$71,'[1]Sheet1 (2)'!$D$71*('[1]Sheet1 (2)'!$D$72-crack_s_index)/'[1]Sheet1 (2)'!$D$72)))&lt;0,0,IF(D875='[1]Sheet1 (2)'!$C$69,'[1]Sheet1 (2)'!$D$69*('[1]Sheet1 (2)'!$D$72-crack_s_index)/'[1]Sheet1 (2)'!$D$72,IF([1]shee2!D876='[1]Sheet1 (2)'!$C$70,'[1]Sheet1 (2)'!$D$70*('[1]Sheet1 (2)'!$D$72-crack_s_index)/'[1]Sheet1 (2)'!$D$72,IF([1]shee2!D876='[1]Sheet1 (2)'!$C$71,'[1]Sheet1 (2)'!$D$71*('[1]Sheet1 (2)'!$D$72-crack_s_index)/'[1]Sheet1 (2)'!$D$72))))</f>
        <v>5</v>
      </c>
      <c r="AW875" s="157">
        <f>IF(IF(D875='[1]Sheet1 (2)'!$C$69,'[1]Sheet1 (2)'!$D$69*('[1]Sheet1 (2)'!$D$72-crack_t_index)/'[1]Sheet1 (2)'!$D$72,IF([1]shee2!D876='[1]Sheet1 (2)'!$C$70,'[1]Sheet1 (2)'!$D$70*('[1]Sheet1 (2)'!$D$72-crack_t_index)/'[1]Sheet1 (2)'!$D$72,IF([1]shee2!D876='[1]Sheet1 (2)'!$C$71,'[1]Sheet1 (2)'!$D$71*('[1]Sheet1 (2)'!$D$72-crack_t_index)/'[1]Sheet1 (2)'!$D$72)))&lt;0,0,IF(D875='[1]Sheet1 (2)'!$C$69,'[1]Sheet1 (2)'!$D$69*('[1]Sheet1 (2)'!$D$72-crack_t_index)/'[1]Sheet1 (2)'!$D$72,IF([1]shee2!D876='[1]Sheet1 (2)'!$C$70,'[1]Sheet1 (2)'!$D$70*('[1]Sheet1 (2)'!$D$72-crack_t_index)/'[1]Sheet1 (2)'!$D$72,IF([1]shee2!D876='[1]Sheet1 (2)'!$C$71,'[1]Sheet1 (2)'!$D$71*('[1]Sheet1 (2)'!$D$72-crack_t_index)/'[1]Sheet1 (2)'!$D$72))))</f>
        <v>5</v>
      </c>
      <c r="AX875" s="157">
        <f>IF(IF(D875='[1]Sheet1 (2)'!$C$69,'[1]Sheet1 (2)'!$D$69*('[1]Sheet1 (2)'!$D$72-rave_index)/'[1]Sheet1 (2)'!$D$72,IF([1]shee2!D876='[1]Sheet1 (2)'!$C$70,'[1]Sheet1 (2)'!$D$70*('[1]Sheet1 (2)'!$D$72-rave_index)/'[1]Sheet1 (2)'!$D$72,IF([1]shee2!D876='[1]Sheet1 (2)'!$C$71,'[1]Sheet1 (2)'!$D$71*('[1]Sheet1 (2)'!$D$72-rave_index)/'[1]Sheet1 (2)'!$D$72)))&lt;0,0,IF(D875='[1]Sheet1 (2)'!$C$69,'[1]Sheet1 (2)'!$D$69*('[1]Sheet1 (2)'!$D$72-rave_index)/'[1]Sheet1 (2)'!$D$72,IF([1]shee2!D876='[1]Sheet1 (2)'!$C$70,'[1]Sheet1 (2)'!$D$70*('[1]Sheet1 (2)'!$D$72-rave_index)/'[1]Sheet1 (2)'!$D$72,IF([1]shee2!D876='[1]Sheet1 (2)'!$C$71,'[1]Sheet1 (2)'!$D$71*('[1]Sheet1 (2)'!$D$72-rave_index)/'[1]Sheet1 (2)'!$D$72))))</f>
        <v>5</v>
      </c>
      <c r="AY875" s="157">
        <f>IF(IF(D875='[1]Sheet1 (2)'!$C$69,'[1]Sheet1 (2)'!$D$69*('[1]Sheet1 (2)'!$D$72-rough_index)/'[1]Sheet1 (2)'!$D$72,IF([1]shee2!D876='[1]Sheet1 (2)'!$C$70,'[1]Sheet1 (2)'!$D$70*('[1]Sheet1 (2)'!$D$72-rough_index)/'[1]Sheet1 (2)'!$D$72,IF([1]shee2!D876='[1]Sheet1 (2)'!$C$71,'[1]Sheet1 (2)'!$D$71*('[1]Sheet1 (2)'!$D$72-rough_index)/'[1]Sheet1 (2)'!$D$72)))&lt;0,0,IF(D875='[1]Sheet1 (2)'!$C$69,'[1]Sheet1 (2)'!$D$69*('[1]Sheet1 (2)'!$D$72-rough_index)/'[1]Sheet1 (2)'!$D$72,IF([1]shee2!D876='[1]Sheet1 (2)'!$C$70,'[1]Sheet1 (2)'!$D$70*('[1]Sheet1 (2)'!$D$72-rough_index)/'[1]Sheet1 (2)'!$D$72,IF([1]shee2!D876='[1]Sheet1 (2)'!$C$71,'[1]Sheet1 (2)'!$D$71*('[1]Sheet1 (2)'!$D$72-rough_index)/'[1]Sheet1 (2)'!$D$72))))</f>
        <v>3.3333333333333335</v>
      </c>
      <c r="AZ875" s="179">
        <f>+(AU875*'[1]Sheet1 (2)'!$C$77)+(AV875*'[1]Sheet1 (2)'!$C$78)+(AW875*'[1]Sheet1 (2)'!$C$79)+(AX875*'[1]Sheet1 (2)'!$C$80)+(AY875*'[1]Sheet1 (2)'!$C$81)</f>
        <v>4.5</v>
      </c>
      <c r="BA875" s="213" t="str">
        <f t="shared" si="27"/>
        <v>Good</v>
      </c>
      <c r="BE875">
        <f>IF(D875='[1]Sheet1 (2)'!$C$61,'[1]Sheet1 (2)'!$D$61*(counts^2)+'[1]Sheet1 (2)'!$G$61*counts+'[1]Sheet1 (2)'!$J$61,IF(D875='[1]Sheet1 (2)'!$C$62,'[1]Sheet1 (2)'!$D$62*counts+'[1]Sheet1 (2)'!$G$62,IF(D875='[1]Sheet1 (2)'!$C$63,'[1]Sheet1 (2)'!$D$63*counts+'[1]Sheet1 (2)'!$G$63,IF(D875='[1]Sheet1 (2)'!$C$64,'[1]Sheet1 (2)'!$D$64*counts+'[1]Sheet1 (2)'!$G$64))))</f>
        <v>2.0984129299999998</v>
      </c>
    </row>
    <row r="876" spans="1:57" ht="12.75" customHeight="1">
      <c r="A876" s="176" t="s">
        <v>282</v>
      </c>
      <c r="B876" s="145" t="s">
        <v>76</v>
      </c>
      <c r="C876" s="170">
        <v>1016</v>
      </c>
      <c r="D876" s="174" t="s">
        <v>77</v>
      </c>
      <c r="E876" s="171">
        <v>8</v>
      </c>
      <c r="F876" s="171">
        <v>2</v>
      </c>
      <c r="G876" s="171" t="s">
        <v>77</v>
      </c>
      <c r="H876" s="171">
        <v>1</v>
      </c>
      <c r="I876" s="171" t="s">
        <v>77</v>
      </c>
      <c r="J876" s="173" t="s">
        <v>80</v>
      </c>
      <c r="K876" s="173" t="s">
        <v>80</v>
      </c>
      <c r="L876" s="169">
        <f>VLOOKUP(CONCATENATE(J876,K876),'Sheet1 (2)'!$J$6:$K$26,2,FALSE)</f>
        <v>0</v>
      </c>
      <c r="M876" s="173" t="s">
        <v>80</v>
      </c>
      <c r="N876" s="173" t="s">
        <v>80</v>
      </c>
      <c r="O876" s="177">
        <f>VLOOKUP(CONCATENATE(M876,N876),'[1]Sheet1 (2)'!$L$6:$M$26,2,FALSE)</f>
        <v>0</v>
      </c>
      <c r="P876" s="173" t="s">
        <v>80</v>
      </c>
      <c r="Q876" s="173" t="s">
        <v>80</v>
      </c>
      <c r="R876" s="177">
        <f>VLOOKUP(CONCATENATE(P876,Q876),'[1]Sheet1 (2)'!$N$6:$O$26,2,FALSE)</f>
        <v>0</v>
      </c>
      <c r="S876" s="173" t="s">
        <v>80</v>
      </c>
      <c r="T876" s="173" t="s">
        <v>80</v>
      </c>
      <c r="U876" s="177">
        <f>VLOOKUP(CONCATENATE(S876,T876),'[1]Sheet1 (2)'!$P$6:$Q$26,2,FALSE)</f>
        <v>0</v>
      </c>
      <c r="V876" s="173" t="s">
        <v>80</v>
      </c>
      <c r="W876" s="173" t="s">
        <v>80</v>
      </c>
      <c r="X876" s="177">
        <f>VLOOKUP(CONCATENATE(V876,W876),'[1]Sheet1 (2)'!$R$6:$S$26,2,FALSE)</f>
        <v>0</v>
      </c>
      <c r="Y876" s="173" t="s">
        <v>80</v>
      </c>
      <c r="Z876" s="173" t="s">
        <v>80</v>
      </c>
      <c r="AA876" s="177">
        <f>VLOOKUP(CONCATENATE(Y876,Z876),'[1]Sheet1 (2)'!$T$6:$U$26,2,FALSE)</f>
        <v>0</v>
      </c>
      <c r="AB876" s="173" t="s">
        <v>80</v>
      </c>
      <c r="AC876" s="173" t="s">
        <v>80</v>
      </c>
      <c r="AD876" s="177">
        <f>VLOOKUP(CONCATENATE(AB876,AC876),'[1]Sheet1 (2)'!$X$6:$Y$26,2,FALSE)</f>
        <v>0</v>
      </c>
      <c r="AE876" s="173" t="s">
        <v>82</v>
      </c>
      <c r="AF876" s="173" t="s">
        <v>81</v>
      </c>
      <c r="AG876" s="177">
        <f>VLOOKUP(CONCATENATE(AE876,AF876),'[1]Sheet1 (2)'!$Z$6:$AA$26,2,FALSE)</f>
        <v>66</v>
      </c>
      <c r="AH876" s="172"/>
      <c r="AI876" s="178"/>
      <c r="AJ876" s="140"/>
      <c r="AK876" s="176" t="s">
        <v>282</v>
      </c>
      <c r="AL876" s="176" t="s">
        <v>76</v>
      </c>
      <c r="AM876" s="170">
        <f t="shared" si="26"/>
        <v>1016</v>
      </c>
      <c r="AN876" s="147"/>
      <c r="AO876" s="155"/>
      <c r="AP876" s="156"/>
      <c r="AQ876" s="157">
        <v>1.2525549383999999</v>
      </c>
      <c r="AR876" s="158"/>
      <c r="AS876" s="145">
        <f>LOOKUP(rufmkm,'[1]Sheet1 (2)'!$V$62:$V$71,'[1]Sheet1 (2)'!$W$62:$W$71)</f>
        <v>20</v>
      </c>
      <c r="AT876" s="140"/>
      <c r="AU876" s="157">
        <f>IF(IF(D876='[1]Sheet1 (2)'!$C$69,'[1]Sheet1 (2)'!$D$69*('[1]Sheet1 (2)'!$D$72-rut_index)/'[1]Sheet1 (2)'!$D$72,IF([1]shee2!D877='[1]Sheet1 (2)'!$C$70,'[1]Sheet1 (2)'!$D$70*('[1]Sheet1 (2)'!$D$72-rut_index)/'[1]Sheet1 (2)'!$D$72,IF([1]shee2!D877='[1]Sheet1 (2)'!$C$71,'[1]Sheet1 (2)'!$D$71*('[1]Sheet1 (2)'!$D$72-rut_index)/'[1]Sheet1 (2)'!$D$72)))&lt;0,0,IF(D876='[1]Sheet1 (2)'!$C$69,'[1]Sheet1 (2)'!$D$69*('[1]Sheet1 (2)'!$D$72-rut_index)/'[1]Sheet1 (2)'!$D$72,IF([1]shee2!D877='[1]Sheet1 (2)'!$C$70,'[1]Sheet1 (2)'!$D$70*('[1]Sheet1 (2)'!$D$72-rut_index)/'[1]Sheet1 (2)'!$D$72,IF([1]shee2!D877='[1]Sheet1 (2)'!$C$71,'[1]Sheet1 (2)'!$D$71*('[1]Sheet1 (2)'!$D$72-rut_index)/'[1]Sheet1 (2)'!$D$72))))</f>
        <v>5</v>
      </c>
      <c r="AV876" s="157">
        <f>IF(IF(D876='[1]Sheet1 (2)'!$C$69,'[1]Sheet1 (2)'!$D$69*('[1]Sheet1 (2)'!$D$72-crack_s_index)/'[1]Sheet1 (2)'!$D$72,IF([1]shee2!D877='[1]Sheet1 (2)'!$C$70,'[1]Sheet1 (2)'!$D$70*('[1]Sheet1 (2)'!$D$72-crack_s_index)/'[1]Sheet1 (2)'!$D$72,IF([1]shee2!D877='[1]Sheet1 (2)'!$C$71,'[1]Sheet1 (2)'!$D$71*('[1]Sheet1 (2)'!$D$72-crack_s_index)/'[1]Sheet1 (2)'!$D$72)))&lt;0,0,IF(D876='[1]Sheet1 (2)'!$C$69,'[1]Sheet1 (2)'!$D$69*('[1]Sheet1 (2)'!$D$72-crack_s_index)/'[1]Sheet1 (2)'!$D$72,IF([1]shee2!D877='[1]Sheet1 (2)'!$C$70,'[1]Sheet1 (2)'!$D$70*('[1]Sheet1 (2)'!$D$72-crack_s_index)/'[1]Sheet1 (2)'!$D$72,IF([1]shee2!D877='[1]Sheet1 (2)'!$C$71,'[1]Sheet1 (2)'!$D$71*('[1]Sheet1 (2)'!$D$72-crack_s_index)/'[1]Sheet1 (2)'!$D$72))))</f>
        <v>5</v>
      </c>
      <c r="AW876" s="157">
        <f>IF(IF(D876='[1]Sheet1 (2)'!$C$69,'[1]Sheet1 (2)'!$D$69*('[1]Sheet1 (2)'!$D$72-crack_t_index)/'[1]Sheet1 (2)'!$D$72,IF([1]shee2!D877='[1]Sheet1 (2)'!$C$70,'[1]Sheet1 (2)'!$D$70*('[1]Sheet1 (2)'!$D$72-crack_t_index)/'[1]Sheet1 (2)'!$D$72,IF([1]shee2!D877='[1]Sheet1 (2)'!$C$71,'[1]Sheet1 (2)'!$D$71*('[1]Sheet1 (2)'!$D$72-crack_t_index)/'[1]Sheet1 (2)'!$D$72)))&lt;0,0,IF(D876='[1]Sheet1 (2)'!$C$69,'[1]Sheet1 (2)'!$D$69*('[1]Sheet1 (2)'!$D$72-crack_t_index)/'[1]Sheet1 (2)'!$D$72,IF([1]shee2!D877='[1]Sheet1 (2)'!$C$70,'[1]Sheet1 (2)'!$D$70*('[1]Sheet1 (2)'!$D$72-crack_t_index)/'[1]Sheet1 (2)'!$D$72,IF([1]shee2!D877='[1]Sheet1 (2)'!$C$71,'[1]Sheet1 (2)'!$D$71*('[1]Sheet1 (2)'!$D$72-crack_t_index)/'[1]Sheet1 (2)'!$D$72))))</f>
        <v>5</v>
      </c>
      <c r="AX876" s="157">
        <f>IF(IF(D876='[1]Sheet1 (2)'!$C$69,'[1]Sheet1 (2)'!$D$69*('[1]Sheet1 (2)'!$D$72-rave_index)/'[1]Sheet1 (2)'!$D$72,IF([1]shee2!D877='[1]Sheet1 (2)'!$C$70,'[1]Sheet1 (2)'!$D$70*('[1]Sheet1 (2)'!$D$72-rave_index)/'[1]Sheet1 (2)'!$D$72,IF([1]shee2!D877='[1]Sheet1 (2)'!$C$71,'[1]Sheet1 (2)'!$D$71*('[1]Sheet1 (2)'!$D$72-rave_index)/'[1]Sheet1 (2)'!$D$72)))&lt;0,0,IF(D876='[1]Sheet1 (2)'!$C$69,'[1]Sheet1 (2)'!$D$69*('[1]Sheet1 (2)'!$D$72-rave_index)/'[1]Sheet1 (2)'!$D$72,IF([1]shee2!D877='[1]Sheet1 (2)'!$C$70,'[1]Sheet1 (2)'!$D$70*('[1]Sheet1 (2)'!$D$72-rave_index)/'[1]Sheet1 (2)'!$D$72,IF([1]shee2!D877='[1]Sheet1 (2)'!$C$71,'[1]Sheet1 (2)'!$D$71*('[1]Sheet1 (2)'!$D$72-rave_index)/'[1]Sheet1 (2)'!$D$72))))</f>
        <v>5</v>
      </c>
      <c r="AY876" s="157">
        <f>IF(IF(D876='[1]Sheet1 (2)'!$C$69,'[1]Sheet1 (2)'!$D$69*('[1]Sheet1 (2)'!$D$72-rough_index)/'[1]Sheet1 (2)'!$D$72,IF([1]shee2!D877='[1]Sheet1 (2)'!$C$70,'[1]Sheet1 (2)'!$D$70*('[1]Sheet1 (2)'!$D$72-rough_index)/'[1]Sheet1 (2)'!$D$72,IF([1]shee2!D877='[1]Sheet1 (2)'!$C$71,'[1]Sheet1 (2)'!$D$71*('[1]Sheet1 (2)'!$D$72-rough_index)/'[1]Sheet1 (2)'!$D$72)))&lt;0,0,IF(D876='[1]Sheet1 (2)'!$C$69,'[1]Sheet1 (2)'!$D$69*('[1]Sheet1 (2)'!$D$72-rough_index)/'[1]Sheet1 (2)'!$D$72,IF([1]shee2!D877='[1]Sheet1 (2)'!$C$70,'[1]Sheet1 (2)'!$D$70*('[1]Sheet1 (2)'!$D$72-rough_index)/'[1]Sheet1 (2)'!$D$72,IF([1]shee2!D877='[1]Sheet1 (2)'!$C$71,'[1]Sheet1 (2)'!$D$71*('[1]Sheet1 (2)'!$D$72-rough_index)/'[1]Sheet1 (2)'!$D$72))))</f>
        <v>3.3333333333333335</v>
      </c>
      <c r="AZ876" s="179">
        <f>+(AU876*'[1]Sheet1 (2)'!$C$77)+(AV876*'[1]Sheet1 (2)'!$C$78)+(AW876*'[1]Sheet1 (2)'!$C$79)+(AX876*'[1]Sheet1 (2)'!$C$80)+(AY876*'[1]Sheet1 (2)'!$C$81)</f>
        <v>4.5</v>
      </c>
      <c r="BA876" s="213" t="str">
        <f t="shared" si="27"/>
        <v>Good</v>
      </c>
      <c r="BE876">
        <f>IF(D876='[1]Sheet1 (2)'!$C$61,'[1]Sheet1 (2)'!$D$61*(counts^2)+'[1]Sheet1 (2)'!$G$61*counts+'[1]Sheet1 (2)'!$J$61,IF(D876='[1]Sheet1 (2)'!$C$62,'[1]Sheet1 (2)'!$D$62*counts+'[1]Sheet1 (2)'!$G$62,IF(D876='[1]Sheet1 (2)'!$C$63,'[1]Sheet1 (2)'!$D$63*counts+'[1]Sheet1 (2)'!$G$63,IF(D876='[1]Sheet1 (2)'!$C$64,'[1]Sheet1 (2)'!$D$64*counts+'[1]Sheet1 (2)'!$G$64))))</f>
        <v>2.0984129299999998</v>
      </c>
    </row>
    <row r="877" spans="1:57" ht="12.75" customHeight="1">
      <c r="A877" s="176" t="s">
        <v>282</v>
      </c>
      <c r="B877" s="145" t="s">
        <v>76</v>
      </c>
      <c r="C877" s="170">
        <v>1017</v>
      </c>
      <c r="D877" s="174" t="s">
        <v>77</v>
      </c>
      <c r="E877" s="171">
        <v>8</v>
      </c>
      <c r="F877" s="171">
        <v>2</v>
      </c>
      <c r="G877" s="171" t="s">
        <v>77</v>
      </c>
      <c r="H877" s="171">
        <v>1</v>
      </c>
      <c r="I877" s="171" t="s">
        <v>77</v>
      </c>
      <c r="J877" s="173" t="s">
        <v>80</v>
      </c>
      <c r="K877" s="173" t="s">
        <v>80</v>
      </c>
      <c r="L877" s="169">
        <f>VLOOKUP(CONCATENATE(J877,K877),'Sheet1 (2)'!$J$6:$K$26,2,FALSE)</f>
        <v>0</v>
      </c>
      <c r="M877" s="173" t="s">
        <v>80</v>
      </c>
      <c r="N877" s="173" t="s">
        <v>80</v>
      </c>
      <c r="O877" s="177">
        <f>VLOOKUP(CONCATENATE(M877,N877),'[1]Sheet1 (2)'!$L$6:$M$26,2,FALSE)</f>
        <v>0</v>
      </c>
      <c r="P877" s="173" t="s">
        <v>80</v>
      </c>
      <c r="Q877" s="173" t="s">
        <v>80</v>
      </c>
      <c r="R877" s="177">
        <f>VLOOKUP(CONCATENATE(P877,Q877),'[1]Sheet1 (2)'!$N$6:$O$26,2,FALSE)</f>
        <v>0</v>
      </c>
      <c r="S877" s="173" t="s">
        <v>80</v>
      </c>
      <c r="T877" s="173" t="s">
        <v>80</v>
      </c>
      <c r="U877" s="177">
        <f>VLOOKUP(CONCATENATE(S877,T877),'[1]Sheet1 (2)'!$P$6:$Q$26,2,FALSE)</f>
        <v>0</v>
      </c>
      <c r="V877" s="173" t="s">
        <v>80</v>
      </c>
      <c r="W877" s="173" t="s">
        <v>80</v>
      </c>
      <c r="X877" s="177">
        <f>VLOOKUP(CONCATENATE(V877,W877),'[1]Sheet1 (2)'!$R$6:$S$26,2,FALSE)</f>
        <v>0</v>
      </c>
      <c r="Y877" s="173" t="s">
        <v>80</v>
      </c>
      <c r="Z877" s="173" t="s">
        <v>80</v>
      </c>
      <c r="AA877" s="177">
        <f>VLOOKUP(CONCATENATE(Y877,Z877),'[1]Sheet1 (2)'!$T$6:$U$26,2,FALSE)</f>
        <v>0</v>
      </c>
      <c r="AB877" s="173" t="s">
        <v>80</v>
      </c>
      <c r="AC877" s="173" t="s">
        <v>80</v>
      </c>
      <c r="AD877" s="177">
        <f>VLOOKUP(CONCATENATE(AB877,AC877),'[1]Sheet1 (2)'!$X$6:$Y$26,2,FALSE)</f>
        <v>0</v>
      </c>
      <c r="AE877" s="173" t="s">
        <v>82</v>
      </c>
      <c r="AF877" s="173" t="s">
        <v>81</v>
      </c>
      <c r="AG877" s="177">
        <f>VLOOKUP(CONCATENATE(AE877,AF877),'[1]Sheet1 (2)'!$Z$6:$AA$26,2,FALSE)</f>
        <v>66</v>
      </c>
      <c r="AH877" s="172"/>
      <c r="AI877" s="178"/>
      <c r="AJ877" s="140"/>
      <c r="AK877" s="176" t="s">
        <v>282</v>
      </c>
      <c r="AL877" s="176" t="s">
        <v>76</v>
      </c>
      <c r="AM877" s="170">
        <f t="shared" si="26"/>
        <v>1017</v>
      </c>
      <c r="AN877" s="147"/>
      <c r="AO877" s="155"/>
      <c r="AP877" s="156"/>
      <c r="AQ877" s="157">
        <v>1.2819695242</v>
      </c>
      <c r="AR877" s="158"/>
      <c r="AS877" s="145">
        <f>LOOKUP(rufmkm,'[1]Sheet1 (2)'!$V$62:$V$71,'[1]Sheet1 (2)'!$W$62:$W$71)</f>
        <v>20</v>
      </c>
      <c r="AT877" s="140"/>
      <c r="AU877" s="157">
        <f>IF(IF(D877='[1]Sheet1 (2)'!$C$69,'[1]Sheet1 (2)'!$D$69*('[1]Sheet1 (2)'!$D$72-rut_index)/'[1]Sheet1 (2)'!$D$72,IF([1]shee2!D878='[1]Sheet1 (2)'!$C$70,'[1]Sheet1 (2)'!$D$70*('[1]Sheet1 (2)'!$D$72-rut_index)/'[1]Sheet1 (2)'!$D$72,IF([1]shee2!D878='[1]Sheet1 (2)'!$C$71,'[1]Sheet1 (2)'!$D$71*('[1]Sheet1 (2)'!$D$72-rut_index)/'[1]Sheet1 (2)'!$D$72)))&lt;0,0,IF(D877='[1]Sheet1 (2)'!$C$69,'[1]Sheet1 (2)'!$D$69*('[1]Sheet1 (2)'!$D$72-rut_index)/'[1]Sheet1 (2)'!$D$72,IF([1]shee2!D878='[1]Sheet1 (2)'!$C$70,'[1]Sheet1 (2)'!$D$70*('[1]Sheet1 (2)'!$D$72-rut_index)/'[1]Sheet1 (2)'!$D$72,IF([1]shee2!D878='[1]Sheet1 (2)'!$C$71,'[1]Sheet1 (2)'!$D$71*('[1]Sheet1 (2)'!$D$72-rut_index)/'[1]Sheet1 (2)'!$D$72))))</f>
        <v>5</v>
      </c>
      <c r="AV877" s="157">
        <f>IF(IF(D877='[1]Sheet1 (2)'!$C$69,'[1]Sheet1 (2)'!$D$69*('[1]Sheet1 (2)'!$D$72-crack_s_index)/'[1]Sheet1 (2)'!$D$72,IF([1]shee2!D878='[1]Sheet1 (2)'!$C$70,'[1]Sheet1 (2)'!$D$70*('[1]Sheet1 (2)'!$D$72-crack_s_index)/'[1]Sheet1 (2)'!$D$72,IF([1]shee2!D878='[1]Sheet1 (2)'!$C$71,'[1]Sheet1 (2)'!$D$71*('[1]Sheet1 (2)'!$D$72-crack_s_index)/'[1]Sheet1 (2)'!$D$72)))&lt;0,0,IF(D877='[1]Sheet1 (2)'!$C$69,'[1]Sheet1 (2)'!$D$69*('[1]Sheet1 (2)'!$D$72-crack_s_index)/'[1]Sheet1 (2)'!$D$72,IF([1]shee2!D878='[1]Sheet1 (2)'!$C$70,'[1]Sheet1 (2)'!$D$70*('[1]Sheet1 (2)'!$D$72-crack_s_index)/'[1]Sheet1 (2)'!$D$72,IF([1]shee2!D878='[1]Sheet1 (2)'!$C$71,'[1]Sheet1 (2)'!$D$71*('[1]Sheet1 (2)'!$D$72-crack_s_index)/'[1]Sheet1 (2)'!$D$72))))</f>
        <v>5</v>
      </c>
      <c r="AW877" s="157">
        <f>IF(IF(D877='[1]Sheet1 (2)'!$C$69,'[1]Sheet1 (2)'!$D$69*('[1]Sheet1 (2)'!$D$72-crack_t_index)/'[1]Sheet1 (2)'!$D$72,IF([1]shee2!D878='[1]Sheet1 (2)'!$C$70,'[1]Sheet1 (2)'!$D$70*('[1]Sheet1 (2)'!$D$72-crack_t_index)/'[1]Sheet1 (2)'!$D$72,IF([1]shee2!D878='[1]Sheet1 (2)'!$C$71,'[1]Sheet1 (2)'!$D$71*('[1]Sheet1 (2)'!$D$72-crack_t_index)/'[1]Sheet1 (2)'!$D$72)))&lt;0,0,IF(D877='[1]Sheet1 (2)'!$C$69,'[1]Sheet1 (2)'!$D$69*('[1]Sheet1 (2)'!$D$72-crack_t_index)/'[1]Sheet1 (2)'!$D$72,IF([1]shee2!D878='[1]Sheet1 (2)'!$C$70,'[1]Sheet1 (2)'!$D$70*('[1]Sheet1 (2)'!$D$72-crack_t_index)/'[1]Sheet1 (2)'!$D$72,IF([1]shee2!D878='[1]Sheet1 (2)'!$C$71,'[1]Sheet1 (2)'!$D$71*('[1]Sheet1 (2)'!$D$72-crack_t_index)/'[1]Sheet1 (2)'!$D$72))))</f>
        <v>5</v>
      </c>
      <c r="AX877" s="157">
        <f>IF(IF(D877='[1]Sheet1 (2)'!$C$69,'[1]Sheet1 (2)'!$D$69*('[1]Sheet1 (2)'!$D$72-rave_index)/'[1]Sheet1 (2)'!$D$72,IF([1]shee2!D878='[1]Sheet1 (2)'!$C$70,'[1]Sheet1 (2)'!$D$70*('[1]Sheet1 (2)'!$D$72-rave_index)/'[1]Sheet1 (2)'!$D$72,IF([1]shee2!D878='[1]Sheet1 (2)'!$C$71,'[1]Sheet1 (2)'!$D$71*('[1]Sheet1 (2)'!$D$72-rave_index)/'[1]Sheet1 (2)'!$D$72)))&lt;0,0,IF(D877='[1]Sheet1 (2)'!$C$69,'[1]Sheet1 (2)'!$D$69*('[1]Sheet1 (2)'!$D$72-rave_index)/'[1]Sheet1 (2)'!$D$72,IF([1]shee2!D878='[1]Sheet1 (2)'!$C$70,'[1]Sheet1 (2)'!$D$70*('[1]Sheet1 (2)'!$D$72-rave_index)/'[1]Sheet1 (2)'!$D$72,IF([1]shee2!D878='[1]Sheet1 (2)'!$C$71,'[1]Sheet1 (2)'!$D$71*('[1]Sheet1 (2)'!$D$72-rave_index)/'[1]Sheet1 (2)'!$D$72))))</f>
        <v>5</v>
      </c>
      <c r="AY877" s="157">
        <f>IF(IF(D877='[1]Sheet1 (2)'!$C$69,'[1]Sheet1 (2)'!$D$69*('[1]Sheet1 (2)'!$D$72-rough_index)/'[1]Sheet1 (2)'!$D$72,IF([1]shee2!D878='[1]Sheet1 (2)'!$C$70,'[1]Sheet1 (2)'!$D$70*('[1]Sheet1 (2)'!$D$72-rough_index)/'[1]Sheet1 (2)'!$D$72,IF([1]shee2!D878='[1]Sheet1 (2)'!$C$71,'[1]Sheet1 (2)'!$D$71*('[1]Sheet1 (2)'!$D$72-rough_index)/'[1]Sheet1 (2)'!$D$72)))&lt;0,0,IF(D877='[1]Sheet1 (2)'!$C$69,'[1]Sheet1 (2)'!$D$69*('[1]Sheet1 (2)'!$D$72-rough_index)/'[1]Sheet1 (2)'!$D$72,IF([1]shee2!D878='[1]Sheet1 (2)'!$C$70,'[1]Sheet1 (2)'!$D$70*('[1]Sheet1 (2)'!$D$72-rough_index)/'[1]Sheet1 (2)'!$D$72,IF([1]shee2!D878='[1]Sheet1 (2)'!$C$71,'[1]Sheet1 (2)'!$D$71*('[1]Sheet1 (2)'!$D$72-rough_index)/'[1]Sheet1 (2)'!$D$72))))</f>
        <v>3.3333333333333335</v>
      </c>
      <c r="AZ877" s="179">
        <f>+(AU877*'[1]Sheet1 (2)'!$C$77)+(AV877*'[1]Sheet1 (2)'!$C$78)+(AW877*'[1]Sheet1 (2)'!$C$79)+(AX877*'[1]Sheet1 (2)'!$C$80)+(AY877*'[1]Sheet1 (2)'!$C$81)</f>
        <v>4.5</v>
      </c>
      <c r="BA877" s="213" t="str">
        <f t="shared" si="27"/>
        <v>Good</v>
      </c>
      <c r="BE877">
        <f>IF(D877='[1]Sheet1 (2)'!$C$61,'[1]Sheet1 (2)'!$D$61*(counts^2)+'[1]Sheet1 (2)'!$G$61*counts+'[1]Sheet1 (2)'!$J$61,IF(D877='[1]Sheet1 (2)'!$C$62,'[1]Sheet1 (2)'!$D$62*counts+'[1]Sheet1 (2)'!$G$62,IF(D877='[1]Sheet1 (2)'!$C$63,'[1]Sheet1 (2)'!$D$63*counts+'[1]Sheet1 (2)'!$G$63,IF(D877='[1]Sheet1 (2)'!$C$64,'[1]Sheet1 (2)'!$D$64*counts+'[1]Sheet1 (2)'!$G$64))))</f>
        <v>2.0984129299999998</v>
      </c>
    </row>
    <row r="878" spans="1:57" ht="12.75" customHeight="1">
      <c r="A878" s="176" t="s">
        <v>282</v>
      </c>
      <c r="B878" s="145" t="s">
        <v>76</v>
      </c>
      <c r="C878" s="170">
        <v>1018</v>
      </c>
      <c r="D878" s="174" t="s">
        <v>77</v>
      </c>
      <c r="E878" s="171">
        <v>8</v>
      </c>
      <c r="F878" s="171">
        <v>2</v>
      </c>
      <c r="G878" s="171" t="s">
        <v>77</v>
      </c>
      <c r="H878" s="171">
        <v>1</v>
      </c>
      <c r="I878" s="171" t="s">
        <v>77</v>
      </c>
      <c r="J878" s="173" t="s">
        <v>80</v>
      </c>
      <c r="K878" s="173" t="s">
        <v>80</v>
      </c>
      <c r="L878" s="169">
        <f>VLOOKUP(CONCATENATE(J878,K878),'Sheet1 (2)'!$J$6:$K$26,2,FALSE)</f>
        <v>0</v>
      </c>
      <c r="M878" s="173" t="s">
        <v>80</v>
      </c>
      <c r="N878" s="173" t="s">
        <v>80</v>
      </c>
      <c r="O878" s="177">
        <f>VLOOKUP(CONCATENATE(M878,N878),'[1]Sheet1 (2)'!$L$6:$M$26,2,FALSE)</f>
        <v>0</v>
      </c>
      <c r="P878" s="173" t="s">
        <v>80</v>
      </c>
      <c r="Q878" s="173" t="s">
        <v>80</v>
      </c>
      <c r="R878" s="177">
        <f>VLOOKUP(CONCATENATE(P878,Q878),'[1]Sheet1 (2)'!$N$6:$O$26,2,FALSE)</f>
        <v>0</v>
      </c>
      <c r="S878" s="173" t="s">
        <v>80</v>
      </c>
      <c r="T878" s="173" t="s">
        <v>80</v>
      </c>
      <c r="U878" s="177">
        <f>VLOOKUP(CONCATENATE(S878,T878),'[1]Sheet1 (2)'!$P$6:$Q$26,2,FALSE)</f>
        <v>0</v>
      </c>
      <c r="V878" s="173" t="s">
        <v>80</v>
      </c>
      <c r="W878" s="173" t="s">
        <v>80</v>
      </c>
      <c r="X878" s="177">
        <f>VLOOKUP(CONCATENATE(V878,W878),'[1]Sheet1 (2)'!$R$6:$S$26,2,FALSE)</f>
        <v>0</v>
      </c>
      <c r="Y878" s="173" t="s">
        <v>80</v>
      </c>
      <c r="Z878" s="173" t="s">
        <v>80</v>
      </c>
      <c r="AA878" s="177">
        <f>VLOOKUP(CONCATENATE(Y878,Z878),'[1]Sheet1 (2)'!$T$6:$U$26,2,FALSE)</f>
        <v>0</v>
      </c>
      <c r="AB878" s="173" t="s">
        <v>80</v>
      </c>
      <c r="AC878" s="173" t="s">
        <v>80</v>
      </c>
      <c r="AD878" s="177">
        <f>VLOOKUP(CONCATENATE(AB878,AC878),'[1]Sheet1 (2)'!$X$6:$Y$26,2,FALSE)</f>
        <v>0</v>
      </c>
      <c r="AE878" s="173" t="s">
        <v>82</v>
      </c>
      <c r="AF878" s="173" t="s">
        <v>81</v>
      </c>
      <c r="AG878" s="177">
        <f>VLOOKUP(CONCATENATE(AE878,AF878),'[1]Sheet1 (2)'!$Z$6:$AA$26,2,FALSE)</f>
        <v>66</v>
      </c>
      <c r="AH878" s="172"/>
      <c r="AI878" s="178"/>
      <c r="AJ878" s="140"/>
      <c r="AK878" s="176" t="s">
        <v>282</v>
      </c>
      <c r="AL878" s="176" t="s">
        <v>76</v>
      </c>
      <c r="AM878" s="170">
        <f t="shared" si="26"/>
        <v>1018</v>
      </c>
      <c r="AN878" s="147"/>
      <c r="AO878" s="155"/>
      <c r="AP878" s="156"/>
      <c r="AQ878" s="157">
        <v>1.5275901164000001</v>
      </c>
      <c r="AR878" s="158"/>
      <c r="AS878" s="145">
        <f>LOOKUP(rufmkm,'[1]Sheet1 (2)'!$V$62:$V$71,'[1]Sheet1 (2)'!$W$62:$W$71)</f>
        <v>20</v>
      </c>
      <c r="AT878" s="140"/>
      <c r="AU878" s="157">
        <f>IF(IF(D878='[1]Sheet1 (2)'!$C$69,'[1]Sheet1 (2)'!$D$69*('[1]Sheet1 (2)'!$D$72-rut_index)/'[1]Sheet1 (2)'!$D$72,IF([1]shee2!D879='[1]Sheet1 (2)'!$C$70,'[1]Sheet1 (2)'!$D$70*('[1]Sheet1 (2)'!$D$72-rut_index)/'[1]Sheet1 (2)'!$D$72,IF([1]shee2!D879='[1]Sheet1 (2)'!$C$71,'[1]Sheet1 (2)'!$D$71*('[1]Sheet1 (2)'!$D$72-rut_index)/'[1]Sheet1 (2)'!$D$72)))&lt;0,0,IF(D878='[1]Sheet1 (2)'!$C$69,'[1]Sheet1 (2)'!$D$69*('[1]Sheet1 (2)'!$D$72-rut_index)/'[1]Sheet1 (2)'!$D$72,IF([1]shee2!D879='[1]Sheet1 (2)'!$C$70,'[1]Sheet1 (2)'!$D$70*('[1]Sheet1 (2)'!$D$72-rut_index)/'[1]Sheet1 (2)'!$D$72,IF([1]shee2!D879='[1]Sheet1 (2)'!$C$71,'[1]Sheet1 (2)'!$D$71*('[1]Sheet1 (2)'!$D$72-rut_index)/'[1]Sheet1 (2)'!$D$72))))</f>
        <v>5</v>
      </c>
      <c r="AV878" s="157">
        <f>IF(IF(D878='[1]Sheet1 (2)'!$C$69,'[1]Sheet1 (2)'!$D$69*('[1]Sheet1 (2)'!$D$72-crack_s_index)/'[1]Sheet1 (2)'!$D$72,IF([1]shee2!D879='[1]Sheet1 (2)'!$C$70,'[1]Sheet1 (2)'!$D$70*('[1]Sheet1 (2)'!$D$72-crack_s_index)/'[1]Sheet1 (2)'!$D$72,IF([1]shee2!D879='[1]Sheet1 (2)'!$C$71,'[1]Sheet1 (2)'!$D$71*('[1]Sheet1 (2)'!$D$72-crack_s_index)/'[1]Sheet1 (2)'!$D$72)))&lt;0,0,IF(D878='[1]Sheet1 (2)'!$C$69,'[1]Sheet1 (2)'!$D$69*('[1]Sheet1 (2)'!$D$72-crack_s_index)/'[1]Sheet1 (2)'!$D$72,IF([1]shee2!D879='[1]Sheet1 (2)'!$C$70,'[1]Sheet1 (2)'!$D$70*('[1]Sheet1 (2)'!$D$72-crack_s_index)/'[1]Sheet1 (2)'!$D$72,IF([1]shee2!D879='[1]Sheet1 (2)'!$C$71,'[1]Sheet1 (2)'!$D$71*('[1]Sheet1 (2)'!$D$72-crack_s_index)/'[1]Sheet1 (2)'!$D$72))))</f>
        <v>5</v>
      </c>
      <c r="AW878" s="157">
        <f>IF(IF(D878='[1]Sheet1 (2)'!$C$69,'[1]Sheet1 (2)'!$D$69*('[1]Sheet1 (2)'!$D$72-crack_t_index)/'[1]Sheet1 (2)'!$D$72,IF([1]shee2!D879='[1]Sheet1 (2)'!$C$70,'[1]Sheet1 (2)'!$D$70*('[1]Sheet1 (2)'!$D$72-crack_t_index)/'[1]Sheet1 (2)'!$D$72,IF([1]shee2!D879='[1]Sheet1 (2)'!$C$71,'[1]Sheet1 (2)'!$D$71*('[1]Sheet1 (2)'!$D$72-crack_t_index)/'[1]Sheet1 (2)'!$D$72)))&lt;0,0,IF(D878='[1]Sheet1 (2)'!$C$69,'[1]Sheet1 (2)'!$D$69*('[1]Sheet1 (2)'!$D$72-crack_t_index)/'[1]Sheet1 (2)'!$D$72,IF([1]shee2!D879='[1]Sheet1 (2)'!$C$70,'[1]Sheet1 (2)'!$D$70*('[1]Sheet1 (2)'!$D$72-crack_t_index)/'[1]Sheet1 (2)'!$D$72,IF([1]shee2!D879='[1]Sheet1 (2)'!$C$71,'[1]Sheet1 (2)'!$D$71*('[1]Sheet1 (2)'!$D$72-crack_t_index)/'[1]Sheet1 (2)'!$D$72))))</f>
        <v>5</v>
      </c>
      <c r="AX878" s="157">
        <f>IF(IF(D878='[1]Sheet1 (2)'!$C$69,'[1]Sheet1 (2)'!$D$69*('[1]Sheet1 (2)'!$D$72-rave_index)/'[1]Sheet1 (2)'!$D$72,IF([1]shee2!D879='[1]Sheet1 (2)'!$C$70,'[1]Sheet1 (2)'!$D$70*('[1]Sheet1 (2)'!$D$72-rave_index)/'[1]Sheet1 (2)'!$D$72,IF([1]shee2!D879='[1]Sheet1 (2)'!$C$71,'[1]Sheet1 (2)'!$D$71*('[1]Sheet1 (2)'!$D$72-rave_index)/'[1]Sheet1 (2)'!$D$72)))&lt;0,0,IF(D878='[1]Sheet1 (2)'!$C$69,'[1]Sheet1 (2)'!$D$69*('[1]Sheet1 (2)'!$D$72-rave_index)/'[1]Sheet1 (2)'!$D$72,IF([1]shee2!D879='[1]Sheet1 (2)'!$C$70,'[1]Sheet1 (2)'!$D$70*('[1]Sheet1 (2)'!$D$72-rave_index)/'[1]Sheet1 (2)'!$D$72,IF([1]shee2!D879='[1]Sheet1 (2)'!$C$71,'[1]Sheet1 (2)'!$D$71*('[1]Sheet1 (2)'!$D$72-rave_index)/'[1]Sheet1 (2)'!$D$72))))</f>
        <v>5</v>
      </c>
      <c r="AY878" s="157">
        <f>IF(IF(D878='[1]Sheet1 (2)'!$C$69,'[1]Sheet1 (2)'!$D$69*('[1]Sheet1 (2)'!$D$72-rough_index)/'[1]Sheet1 (2)'!$D$72,IF([1]shee2!D879='[1]Sheet1 (2)'!$C$70,'[1]Sheet1 (2)'!$D$70*('[1]Sheet1 (2)'!$D$72-rough_index)/'[1]Sheet1 (2)'!$D$72,IF([1]shee2!D879='[1]Sheet1 (2)'!$C$71,'[1]Sheet1 (2)'!$D$71*('[1]Sheet1 (2)'!$D$72-rough_index)/'[1]Sheet1 (2)'!$D$72)))&lt;0,0,IF(D878='[1]Sheet1 (2)'!$C$69,'[1]Sheet1 (2)'!$D$69*('[1]Sheet1 (2)'!$D$72-rough_index)/'[1]Sheet1 (2)'!$D$72,IF([1]shee2!D879='[1]Sheet1 (2)'!$C$70,'[1]Sheet1 (2)'!$D$70*('[1]Sheet1 (2)'!$D$72-rough_index)/'[1]Sheet1 (2)'!$D$72,IF([1]shee2!D879='[1]Sheet1 (2)'!$C$71,'[1]Sheet1 (2)'!$D$71*('[1]Sheet1 (2)'!$D$72-rough_index)/'[1]Sheet1 (2)'!$D$72))))</f>
        <v>3.3333333333333335</v>
      </c>
      <c r="AZ878" s="179">
        <f>+(AU878*'[1]Sheet1 (2)'!$C$77)+(AV878*'[1]Sheet1 (2)'!$C$78)+(AW878*'[1]Sheet1 (2)'!$C$79)+(AX878*'[1]Sheet1 (2)'!$C$80)+(AY878*'[1]Sheet1 (2)'!$C$81)</f>
        <v>4.5</v>
      </c>
      <c r="BA878" s="213" t="str">
        <f t="shared" si="27"/>
        <v>Good</v>
      </c>
      <c r="BE878">
        <f>IF(D878='[1]Sheet1 (2)'!$C$61,'[1]Sheet1 (2)'!$D$61*(counts^2)+'[1]Sheet1 (2)'!$G$61*counts+'[1]Sheet1 (2)'!$J$61,IF(D878='[1]Sheet1 (2)'!$C$62,'[1]Sheet1 (2)'!$D$62*counts+'[1]Sheet1 (2)'!$G$62,IF(D878='[1]Sheet1 (2)'!$C$63,'[1]Sheet1 (2)'!$D$63*counts+'[1]Sheet1 (2)'!$G$63,IF(D878='[1]Sheet1 (2)'!$C$64,'[1]Sheet1 (2)'!$D$64*counts+'[1]Sheet1 (2)'!$G$64))))</f>
        <v>2.0984129299999998</v>
      </c>
    </row>
    <row r="879" spans="1:57" ht="12.75" customHeight="1">
      <c r="A879" s="176" t="s">
        <v>282</v>
      </c>
      <c r="B879" s="145" t="s">
        <v>76</v>
      </c>
      <c r="C879" s="170">
        <v>1019</v>
      </c>
      <c r="D879" s="174" t="s">
        <v>77</v>
      </c>
      <c r="E879" s="171">
        <v>8</v>
      </c>
      <c r="F879" s="171">
        <v>2</v>
      </c>
      <c r="G879" s="171" t="s">
        <v>77</v>
      </c>
      <c r="H879" s="171">
        <v>1</v>
      </c>
      <c r="I879" s="171" t="s">
        <v>77</v>
      </c>
      <c r="J879" s="173" t="s">
        <v>80</v>
      </c>
      <c r="K879" s="173" t="s">
        <v>80</v>
      </c>
      <c r="L879" s="169">
        <f>VLOOKUP(CONCATENATE(J879,K879),'Sheet1 (2)'!$J$6:$K$26,2,FALSE)</f>
        <v>0</v>
      </c>
      <c r="M879" s="173" t="s">
        <v>80</v>
      </c>
      <c r="N879" s="173" t="s">
        <v>80</v>
      </c>
      <c r="O879" s="177">
        <f>VLOOKUP(CONCATENATE(M879,N879),'[1]Sheet1 (2)'!$L$6:$M$26,2,FALSE)</f>
        <v>0</v>
      </c>
      <c r="P879" s="173" t="s">
        <v>80</v>
      </c>
      <c r="Q879" s="173" t="s">
        <v>80</v>
      </c>
      <c r="R879" s="177">
        <f>VLOOKUP(CONCATENATE(P879,Q879),'[1]Sheet1 (2)'!$N$6:$O$26,2,FALSE)</f>
        <v>0</v>
      </c>
      <c r="S879" s="173" t="s">
        <v>80</v>
      </c>
      <c r="T879" s="173" t="s">
        <v>80</v>
      </c>
      <c r="U879" s="177">
        <f>VLOOKUP(CONCATENATE(S879,T879),'[1]Sheet1 (2)'!$P$6:$Q$26,2,FALSE)</f>
        <v>0</v>
      </c>
      <c r="V879" s="173" t="s">
        <v>80</v>
      </c>
      <c r="W879" s="173" t="s">
        <v>80</v>
      </c>
      <c r="X879" s="177">
        <f>VLOOKUP(CONCATENATE(V879,W879),'[1]Sheet1 (2)'!$R$6:$S$26,2,FALSE)</f>
        <v>0</v>
      </c>
      <c r="Y879" s="173" t="s">
        <v>80</v>
      </c>
      <c r="Z879" s="173" t="s">
        <v>80</v>
      </c>
      <c r="AA879" s="177">
        <f>VLOOKUP(CONCATENATE(Y879,Z879),'[1]Sheet1 (2)'!$T$6:$U$26,2,FALSE)</f>
        <v>0</v>
      </c>
      <c r="AB879" s="173" t="s">
        <v>80</v>
      </c>
      <c r="AC879" s="173" t="s">
        <v>80</v>
      </c>
      <c r="AD879" s="177">
        <f>VLOOKUP(CONCATENATE(AB879,AC879),'[1]Sheet1 (2)'!$X$6:$Y$26,2,FALSE)</f>
        <v>0</v>
      </c>
      <c r="AE879" s="173" t="s">
        <v>82</v>
      </c>
      <c r="AF879" s="173" t="s">
        <v>81</v>
      </c>
      <c r="AG879" s="177">
        <f>VLOOKUP(CONCATENATE(AE879,AF879),'[1]Sheet1 (2)'!$Z$6:$AA$26,2,FALSE)</f>
        <v>66</v>
      </c>
      <c r="AH879" s="172"/>
      <c r="AI879" s="178"/>
      <c r="AJ879" s="140"/>
      <c r="AK879" s="176" t="s">
        <v>282</v>
      </c>
      <c r="AL879" s="176" t="s">
        <v>76</v>
      </c>
      <c r="AM879" s="170">
        <f t="shared" si="26"/>
        <v>1019</v>
      </c>
      <c r="AN879" s="147"/>
      <c r="AO879" s="155"/>
      <c r="AP879" s="156"/>
      <c r="AQ879" s="157">
        <v>1.281893679</v>
      </c>
      <c r="AR879" s="158"/>
      <c r="AS879" s="145">
        <f>LOOKUP(rufmkm,'[1]Sheet1 (2)'!$V$62:$V$71,'[1]Sheet1 (2)'!$W$62:$W$71)</f>
        <v>20</v>
      </c>
      <c r="AT879" s="140"/>
      <c r="AU879" s="157">
        <f>IF(IF(D879='[1]Sheet1 (2)'!$C$69,'[1]Sheet1 (2)'!$D$69*('[1]Sheet1 (2)'!$D$72-rut_index)/'[1]Sheet1 (2)'!$D$72,IF([1]shee2!D880='[1]Sheet1 (2)'!$C$70,'[1]Sheet1 (2)'!$D$70*('[1]Sheet1 (2)'!$D$72-rut_index)/'[1]Sheet1 (2)'!$D$72,IF([1]shee2!D880='[1]Sheet1 (2)'!$C$71,'[1]Sheet1 (2)'!$D$71*('[1]Sheet1 (2)'!$D$72-rut_index)/'[1]Sheet1 (2)'!$D$72)))&lt;0,0,IF(D879='[1]Sheet1 (2)'!$C$69,'[1]Sheet1 (2)'!$D$69*('[1]Sheet1 (2)'!$D$72-rut_index)/'[1]Sheet1 (2)'!$D$72,IF([1]shee2!D880='[1]Sheet1 (2)'!$C$70,'[1]Sheet1 (2)'!$D$70*('[1]Sheet1 (2)'!$D$72-rut_index)/'[1]Sheet1 (2)'!$D$72,IF([1]shee2!D880='[1]Sheet1 (2)'!$C$71,'[1]Sheet1 (2)'!$D$71*('[1]Sheet1 (2)'!$D$72-rut_index)/'[1]Sheet1 (2)'!$D$72))))</f>
        <v>5</v>
      </c>
      <c r="AV879" s="157">
        <f>IF(IF(D879='[1]Sheet1 (2)'!$C$69,'[1]Sheet1 (2)'!$D$69*('[1]Sheet1 (2)'!$D$72-crack_s_index)/'[1]Sheet1 (2)'!$D$72,IF([1]shee2!D880='[1]Sheet1 (2)'!$C$70,'[1]Sheet1 (2)'!$D$70*('[1]Sheet1 (2)'!$D$72-crack_s_index)/'[1]Sheet1 (2)'!$D$72,IF([1]shee2!D880='[1]Sheet1 (2)'!$C$71,'[1]Sheet1 (2)'!$D$71*('[1]Sheet1 (2)'!$D$72-crack_s_index)/'[1]Sheet1 (2)'!$D$72)))&lt;0,0,IF(D879='[1]Sheet1 (2)'!$C$69,'[1]Sheet1 (2)'!$D$69*('[1]Sheet1 (2)'!$D$72-crack_s_index)/'[1]Sheet1 (2)'!$D$72,IF([1]shee2!D880='[1]Sheet1 (2)'!$C$70,'[1]Sheet1 (2)'!$D$70*('[1]Sheet1 (2)'!$D$72-crack_s_index)/'[1]Sheet1 (2)'!$D$72,IF([1]shee2!D880='[1]Sheet1 (2)'!$C$71,'[1]Sheet1 (2)'!$D$71*('[1]Sheet1 (2)'!$D$72-crack_s_index)/'[1]Sheet1 (2)'!$D$72))))</f>
        <v>5</v>
      </c>
      <c r="AW879" s="157">
        <f>IF(IF(D879='[1]Sheet1 (2)'!$C$69,'[1]Sheet1 (2)'!$D$69*('[1]Sheet1 (2)'!$D$72-crack_t_index)/'[1]Sheet1 (2)'!$D$72,IF([1]shee2!D880='[1]Sheet1 (2)'!$C$70,'[1]Sheet1 (2)'!$D$70*('[1]Sheet1 (2)'!$D$72-crack_t_index)/'[1]Sheet1 (2)'!$D$72,IF([1]shee2!D880='[1]Sheet1 (2)'!$C$71,'[1]Sheet1 (2)'!$D$71*('[1]Sheet1 (2)'!$D$72-crack_t_index)/'[1]Sheet1 (2)'!$D$72)))&lt;0,0,IF(D879='[1]Sheet1 (2)'!$C$69,'[1]Sheet1 (2)'!$D$69*('[1]Sheet1 (2)'!$D$72-crack_t_index)/'[1]Sheet1 (2)'!$D$72,IF([1]shee2!D880='[1]Sheet1 (2)'!$C$70,'[1]Sheet1 (2)'!$D$70*('[1]Sheet1 (2)'!$D$72-crack_t_index)/'[1]Sheet1 (2)'!$D$72,IF([1]shee2!D880='[1]Sheet1 (2)'!$C$71,'[1]Sheet1 (2)'!$D$71*('[1]Sheet1 (2)'!$D$72-crack_t_index)/'[1]Sheet1 (2)'!$D$72))))</f>
        <v>5</v>
      </c>
      <c r="AX879" s="157">
        <f>IF(IF(D879='[1]Sheet1 (2)'!$C$69,'[1]Sheet1 (2)'!$D$69*('[1]Sheet1 (2)'!$D$72-rave_index)/'[1]Sheet1 (2)'!$D$72,IF([1]shee2!D880='[1]Sheet1 (2)'!$C$70,'[1]Sheet1 (2)'!$D$70*('[1]Sheet1 (2)'!$D$72-rave_index)/'[1]Sheet1 (2)'!$D$72,IF([1]shee2!D880='[1]Sheet1 (2)'!$C$71,'[1]Sheet1 (2)'!$D$71*('[1]Sheet1 (2)'!$D$72-rave_index)/'[1]Sheet1 (2)'!$D$72)))&lt;0,0,IF(D879='[1]Sheet1 (2)'!$C$69,'[1]Sheet1 (2)'!$D$69*('[1]Sheet1 (2)'!$D$72-rave_index)/'[1]Sheet1 (2)'!$D$72,IF([1]shee2!D880='[1]Sheet1 (2)'!$C$70,'[1]Sheet1 (2)'!$D$70*('[1]Sheet1 (2)'!$D$72-rave_index)/'[1]Sheet1 (2)'!$D$72,IF([1]shee2!D880='[1]Sheet1 (2)'!$C$71,'[1]Sheet1 (2)'!$D$71*('[1]Sheet1 (2)'!$D$72-rave_index)/'[1]Sheet1 (2)'!$D$72))))</f>
        <v>5</v>
      </c>
      <c r="AY879" s="157">
        <f>IF(IF(D879='[1]Sheet1 (2)'!$C$69,'[1]Sheet1 (2)'!$D$69*('[1]Sheet1 (2)'!$D$72-rough_index)/'[1]Sheet1 (2)'!$D$72,IF([1]shee2!D880='[1]Sheet1 (2)'!$C$70,'[1]Sheet1 (2)'!$D$70*('[1]Sheet1 (2)'!$D$72-rough_index)/'[1]Sheet1 (2)'!$D$72,IF([1]shee2!D880='[1]Sheet1 (2)'!$C$71,'[1]Sheet1 (2)'!$D$71*('[1]Sheet1 (2)'!$D$72-rough_index)/'[1]Sheet1 (2)'!$D$72)))&lt;0,0,IF(D879='[1]Sheet1 (2)'!$C$69,'[1]Sheet1 (2)'!$D$69*('[1]Sheet1 (2)'!$D$72-rough_index)/'[1]Sheet1 (2)'!$D$72,IF([1]shee2!D880='[1]Sheet1 (2)'!$C$70,'[1]Sheet1 (2)'!$D$70*('[1]Sheet1 (2)'!$D$72-rough_index)/'[1]Sheet1 (2)'!$D$72,IF([1]shee2!D880='[1]Sheet1 (2)'!$C$71,'[1]Sheet1 (2)'!$D$71*('[1]Sheet1 (2)'!$D$72-rough_index)/'[1]Sheet1 (2)'!$D$72))))</f>
        <v>3.3333333333333335</v>
      </c>
      <c r="AZ879" s="179">
        <f>+(AU879*'[1]Sheet1 (2)'!$C$77)+(AV879*'[1]Sheet1 (2)'!$C$78)+(AW879*'[1]Sheet1 (2)'!$C$79)+(AX879*'[1]Sheet1 (2)'!$C$80)+(AY879*'[1]Sheet1 (2)'!$C$81)</f>
        <v>4.5</v>
      </c>
      <c r="BA879" s="213" t="str">
        <f t="shared" si="27"/>
        <v>Good</v>
      </c>
      <c r="BE879">
        <f>IF(D879='[1]Sheet1 (2)'!$C$61,'[1]Sheet1 (2)'!$D$61*(counts^2)+'[1]Sheet1 (2)'!$G$61*counts+'[1]Sheet1 (2)'!$J$61,IF(D879='[1]Sheet1 (2)'!$C$62,'[1]Sheet1 (2)'!$D$62*counts+'[1]Sheet1 (2)'!$G$62,IF(D879='[1]Sheet1 (2)'!$C$63,'[1]Sheet1 (2)'!$D$63*counts+'[1]Sheet1 (2)'!$G$63,IF(D879='[1]Sheet1 (2)'!$C$64,'[1]Sheet1 (2)'!$D$64*counts+'[1]Sheet1 (2)'!$G$64))))</f>
        <v>2.0984129299999998</v>
      </c>
    </row>
    <row r="880" spans="1:57" ht="12.75" customHeight="1">
      <c r="A880" s="176" t="s">
        <v>282</v>
      </c>
      <c r="B880" s="145" t="s">
        <v>76</v>
      </c>
      <c r="C880" s="170">
        <v>1020</v>
      </c>
      <c r="D880" s="174" t="s">
        <v>77</v>
      </c>
      <c r="E880" s="171">
        <v>8</v>
      </c>
      <c r="F880" s="171">
        <v>2</v>
      </c>
      <c r="G880" s="171" t="s">
        <v>77</v>
      </c>
      <c r="H880" s="171">
        <v>1</v>
      </c>
      <c r="I880" s="171" t="s">
        <v>77</v>
      </c>
      <c r="J880" s="173" t="s">
        <v>80</v>
      </c>
      <c r="K880" s="173" t="s">
        <v>80</v>
      </c>
      <c r="L880" s="169">
        <f>VLOOKUP(CONCATENATE(J880,K880),'Sheet1 (2)'!$J$6:$K$26,2,FALSE)</f>
        <v>0</v>
      </c>
      <c r="M880" s="173" t="s">
        <v>80</v>
      </c>
      <c r="N880" s="173" t="s">
        <v>80</v>
      </c>
      <c r="O880" s="177">
        <f>VLOOKUP(CONCATENATE(M880,N880),'[1]Sheet1 (2)'!$L$6:$M$26,2,FALSE)</f>
        <v>0</v>
      </c>
      <c r="P880" s="173" t="s">
        <v>80</v>
      </c>
      <c r="Q880" s="173" t="s">
        <v>80</v>
      </c>
      <c r="R880" s="177">
        <f>VLOOKUP(CONCATENATE(P880,Q880),'[1]Sheet1 (2)'!$N$6:$O$26,2,FALSE)</f>
        <v>0</v>
      </c>
      <c r="S880" s="173" t="s">
        <v>80</v>
      </c>
      <c r="T880" s="173" t="s">
        <v>80</v>
      </c>
      <c r="U880" s="177">
        <f>VLOOKUP(CONCATENATE(S880,T880),'[1]Sheet1 (2)'!$P$6:$Q$26,2,FALSE)</f>
        <v>0</v>
      </c>
      <c r="V880" s="173" t="s">
        <v>80</v>
      </c>
      <c r="W880" s="173" t="s">
        <v>80</v>
      </c>
      <c r="X880" s="177">
        <f>VLOOKUP(CONCATENATE(V880,W880),'[1]Sheet1 (2)'!$R$6:$S$26,2,FALSE)</f>
        <v>0</v>
      </c>
      <c r="Y880" s="173" t="s">
        <v>80</v>
      </c>
      <c r="Z880" s="173" t="s">
        <v>80</v>
      </c>
      <c r="AA880" s="177">
        <f>VLOOKUP(CONCATENATE(Y880,Z880),'[1]Sheet1 (2)'!$T$6:$U$26,2,FALSE)</f>
        <v>0</v>
      </c>
      <c r="AB880" s="173" t="s">
        <v>80</v>
      </c>
      <c r="AC880" s="173" t="s">
        <v>80</v>
      </c>
      <c r="AD880" s="177">
        <f>VLOOKUP(CONCATENATE(AB880,AC880),'[1]Sheet1 (2)'!$X$6:$Y$26,2,FALSE)</f>
        <v>0</v>
      </c>
      <c r="AE880" s="173" t="s">
        <v>82</v>
      </c>
      <c r="AF880" s="173" t="s">
        <v>81</v>
      </c>
      <c r="AG880" s="177">
        <f>VLOOKUP(CONCATENATE(AE880,AF880),'[1]Sheet1 (2)'!$Z$6:$AA$26,2,FALSE)</f>
        <v>66</v>
      </c>
      <c r="AH880" s="172"/>
      <c r="AI880" s="178"/>
      <c r="AJ880" s="140"/>
      <c r="AK880" s="176" t="s">
        <v>282</v>
      </c>
      <c r="AL880" s="176" t="s">
        <v>76</v>
      </c>
      <c r="AM880" s="170">
        <f t="shared" si="26"/>
        <v>1020</v>
      </c>
      <c r="AN880" s="147"/>
      <c r="AO880" s="155"/>
      <c r="AP880" s="156"/>
      <c r="AQ880" s="157">
        <v>1.3355441657999998</v>
      </c>
      <c r="AR880" s="158"/>
      <c r="AS880" s="145">
        <f>LOOKUP(rufmkm,'[1]Sheet1 (2)'!$V$62:$V$71,'[1]Sheet1 (2)'!$W$62:$W$71)</f>
        <v>20</v>
      </c>
      <c r="AT880" s="140"/>
      <c r="AU880" s="157">
        <f>IF(IF(D880='[1]Sheet1 (2)'!$C$69,'[1]Sheet1 (2)'!$D$69*('[1]Sheet1 (2)'!$D$72-rut_index)/'[1]Sheet1 (2)'!$D$72,IF([1]shee2!D881='[1]Sheet1 (2)'!$C$70,'[1]Sheet1 (2)'!$D$70*('[1]Sheet1 (2)'!$D$72-rut_index)/'[1]Sheet1 (2)'!$D$72,IF([1]shee2!D881='[1]Sheet1 (2)'!$C$71,'[1]Sheet1 (2)'!$D$71*('[1]Sheet1 (2)'!$D$72-rut_index)/'[1]Sheet1 (2)'!$D$72)))&lt;0,0,IF(D880='[1]Sheet1 (2)'!$C$69,'[1]Sheet1 (2)'!$D$69*('[1]Sheet1 (2)'!$D$72-rut_index)/'[1]Sheet1 (2)'!$D$72,IF([1]shee2!D881='[1]Sheet1 (2)'!$C$70,'[1]Sheet1 (2)'!$D$70*('[1]Sheet1 (2)'!$D$72-rut_index)/'[1]Sheet1 (2)'!$D$72,IF([1]shee2!D881='[1]Sheet1 (2)'!$C$71,'[1]Sheet1 (2)'!$D$71*('[1]Sheet1 (2)'!$D$72-rut_index)/'[1]Sheet1 (2)'!$D$72))))</f>
        <v>5</v>
      </c>
      <c r="AV880" s="157">
        <f>IF(IF(D880='[1]Sheet1 (2)'!$C$69,'[1]Sheet1 (2)'!$D$69*('[1]Sheet1 (2)'!$D$72-crack_s_index)/'[1]Sheet1 (2)'!$D$72,IF([1]shee2!D881='[1]Sheet1 (2)'!$C$70,'[1]Sheet1 (2)'!$D$70*('[1]Sheet1 (2)'!$D$72-crack_s_index)/'[1]Sheet1 (2)'!$D$72,IF([1]shee2!D881='[1]Sheet1 (2)'!$C$71,'[1]Sheet1 (2)'!$D$71*('[1]Sheet1 (2)'!$D$72-crack_s_index)/'[1]Sheet1 (2)'!$D$72)))&lt;0,0,IF(D880='[1]Sheet1 (2)'!$C$69,'[1]Sheet1 (2)'!$D$69*('[1]Sheet1 (2)'!$D$72-crack_s_index)/'[1]Sheet1 (2)'!$D$72,IF([1]shee2!D881='[1]Sheet1 (2)'!$C$70,'[1]Sheet1 (2)'!$D$70*('[1]Sheet1 (2)'!$D$72-crack_s_index)/'[1]Sheet1 (2)'!$D$72,IF([1]shee2!D881='[1]Sheet1 (2)'!$C$71,'[1]Sheet1 (2)'!$D$71*('[1]Sheet1 (2)'!$D$72-crack_s_index)/'[1]Sheet1 (2)'!$D$72))))</f>
        <v>5</v>
      </c>
      <c r="AW880" s="157">
        <f>IF(IF(D880='[1]Sheet1 (2)'!$C$69,'[1]Sheet1 (2)'!$D$69*('[1]Sheet1 (2)'!$D$72-crack_t_index)/'[1]Sheet1 (2)'!$D$72,IF([1]shee2!D881='[1]Sheet1 (2)'!$C$70,'[1]Sheet1 (2)'!$D$70*('[1]Sheet1 (2)'!$D$72-crack_t_index)/'[1]Sheet1 (2)'!$D$72,IF([1]shee2!D881='[1]Sheet1 (2)'!$C$71,'[1]Sheet1 (2)'!$D$71*('[1]Sheet1 (2)'!$D$72-crack_t_index)/'[1]Sheet1 (2)'!$D$72)))&lt;0,0,IF(D880='[1]Sheet1 (2)'!$C$69,'[1]Sheet1 (2)'!$D$69*('[1]Sheet1 (2)'!$D$72-crack_t_index)/'[1]Sheet1 (2)'!$D$72,IF([1]shee2!D881='[1]Sheet1 (2)'!$C$70,'[1]Sheet1 (2)'!$D$70*('[1]Sheet1 (2)'!$D$72-crack_t_index)/'[1]Sheet1 (2)'!$D$72,IF([1]shee2!D881='[1]Sheet1 (2)'!$C$71,'[1]Sheet1 (2)'!$D$71*('[1]Sheet1 (2)'!$D$72-crack_t_index)/'[1]Sheet1 (2)'!$D$72))))</f>
        <v>5</v>
      </c>
      <c r="AX880" s="157">
        <f>IF(IF(D880='[1]Sheet1 (2)'!$C$69,'[1]Sheet1 (2)'!$D$69*('[1]Sheet1 (2)'!$D$72-rave_index)/'[1]Sheet1 (2)'!$D$72,IF([1]shee2!D881='[1]Sheet1 (2)'!$C$70,'[1]Sheet1 (2)'!$D$70*('[1]Sheet1 (2)'!$D$72-rave_index)/'[1]Sheet1 (2)'!$D$72,IF([1]shee2!D881='[1]Sheet1 (2)'!$C$71,'[1]Sheet1 (2)'!$D$71*('[1]Sheet1 (2)'!$D$72-rave_index)/'[1]Sheet1 (2)'!$D$72)))&lt;0,0,IF(D880='[1]Sheet1 (2)'!$C$69,'[1]Sheet1 (2)'!$D$69*('[1]Sheet1 (2)'!$D$72-rave_index)/'[1]Sheet1 (2)'!$D$72,IF([1]shee2!D881='[1]Sheet1 (2)'!$C$70,'[1]Sheet1 (2)'!$D$70*('[1]Sheet1 (2)'!$D$72-rave_index)/'[1]Sheet1 (2)'!$D$72,IF([1]shee2!D881='[1]Sheet1 (2)'!$C$71,'[1]Sheet1 (2)'!$D$71*('[1]Sheet1 (2)'!$D$72-rave_index)/'[1]Sheet1 (2)'!$D$72))))</f>
        <v>5</v>
      </c>
      <c r="AY880" s="157">
        <f>IF(IF(D880='[1]Sheet1 (2)'!$C$69,'[1]Sheet1 (2)'!$D$69*('[1]Sheet1 (2)'!$D$72-rough_index)/'[1]Sheet1 (2)'!$D$72,IF([1]shee2!D881='[1]Sheet1 (2)'!$C$70,'[1]Sheet1 (2)'!$D$70*('[1]Sheet1 (2)'!$D$72-rough_index)/'[1]Sheet1 (2)'!$D$72,IF([1]shee2!D881='[1]Sheet1 (2)'!$C$71,'[1]Sheet1 (2)'!$D$71*('[1]Sheet1 (2)'!$D$72-rough_index)/'[1]Sheet1 (2)'!$D$72)))&lt;0,0,IF(D880='[1]Sheet1 (2)'!$C$69,'[1]Sheet1 (2)'!$D$69*('[1]Sheet1 (2)'!$D$72-rough_index)/'[1]Sheet1 (2)'!$D$72,IF([1]shee2!D881='[1]Sheet1 (2)'!$C$70,'[1]Sheet1 (2)'!$D$70*('[1]Sheet1 (2)'!$D$72-rough_index)/'[1]Sheet1 (2)'!$D$72,IF([1]shee2!D881='[1]Sheet1 (2)'!$C$71,'[1]Sheet1 (2)'!$D$71*('[1]Sheet1 (2)'!$D$72-rough_index)/'[1]Sheet1 (2)'!$D$72))))</f>
        <v>3.3333333333333335</v>
      </c>
      <c r="AZ880" s="179">
        <f>+(AU880*'[1]Sheet1 (2)'!$C$77)+(AV880*'[1]Sheet1 (2)'!$C$78)+(AW880*'[1]Sheet1 (2)'!$C$79)+(AX880*'[1]Sheet1 (2)'!$C$80)+(AY880*'[1]Sheet1 (2)'!$C$81)</f>
        <v>4.5</v>
      </c>
      <c r="BA880" s="213" t="str">
        <f t="shared" si="27"/>
        <v>Good</v>
      </c>
      <c r="BE880">
        <f>IF(D880='[1]Sheet1 (2)'!$C$61,'[1]Sheet1 (2)'!$D$61*(counts^2)+'[1]Sheet1 (2)'!$G$61*counts+'[1]Sheet1 (2)'!$J$61,IF(D880='[1]Sheet1 (2)'!$C$62,'[1]Sheet1 (2)'!$D$62*counts+'[1]Sheet1 (2)'!$G$62,IF(D880='[1]Sheet1 (2)'!$C$63,'[1]Sheet1 (2)'!$D$63*counts+'[1]Sheet1 (2)'!$G$63,IF(D880='[1]Sheet1 (2)'!$C$64,'[1]Sheet1 (2)'!$D$64*counts+'[1]Sheet1 (2)'!$G$64))))</f>
        <v>2.0984129299999998</v>
      </c>
    </row>
    <row r="881" spans="1:57" ht="12.75" customHeight="1">
      <c r="A881" s="176" t="s">
        <v>282</v>
      </c>
      <c r="B881" s="145" t="s">
        <v>76</v>
      </c>
      <c r="C881" s="170">
        <v>1021</v>
      </c>
      <c r="D881" s="174" t="s">
        <v>77</v>
      </c>
      <c r="E881" s="171">
        <v>8</v>
      </c>
      <c r="F881" s="171">
        <v>2</v>
      </c>
      <c r="G881" s="171" t="s">
        <v>77</v>
      </c>
      <c r="H881" s="171">
        <v>1</v>
      </c>
      <c r="I881" s="171" t="s">
        <v>77</v>
      </c>
      <c r="J881" s="173" t="s">
        <v>80</v>
      </c>
      <c r="K881" s="173" t="s">
        <v>80</v>
      </c>
      <c r="L881" s="169">
        <f>VLOOKUP(CONCATENATE(J881,K881),'Sheet1 (2)'!$J$6:$K$26,2,FALSE)</f>
        <v>0</v>
      </c>
      <c r="M881" s="173" t="s">
        <v>80</v>
      </c>
      <c r="N881" s="173" t="s">
        <v>80</v>
      </c>
      <c r="O881" s="177">
        <f>VLOOKUP(CONCATENATE(M881,N881),'[1]Sheet1 (2)'!$L$6:$M$26,2,FALSE)</f>
        <v>0</v>
      </c>
      <c r="P881" s="173" t="s">
        <v>80</v>
      </c>
      <c r="Q881" s="173" t="s">
        <v>80</v>
      </c>
      <c r="R881" s="177">
        <f>VLOOKUP(CONCATENATE(P881,Q881),'[1]Sheet1 (2)'!$N$6:$O$26,2,FALSE)</f>
        <v>0</v>
      </c>
      <c r="S881" s="173" t="s">
        <v>80</v>
      </c>
      <c r="T881" s="173" t="s">
        <v>80</v>
      </c>
      <c r="U881" s="177">
        <f>VLOOKUP(CONCATENATE(S881,T881),'[1]Sheet1 (2)'!$P$6:$Q$26,2,FALSE)</f>
        <v>0</v>
      </c>
      <c r="V881" s="173" t="s">
        <v>80</v>
      </c>
      <c r="W881" s="173" t="s">
        <v>80</v>
      </c>
      <c r="X881" s="177">
        <f>VLOOKUP(CONCATENATE(V881,W881),'[1]Sheet1 (2)'!$R$6:$S$26,2,FALSE)</f>
        <v>0</v>
      </c>
      <c r="Y881" s="173" t="s">
        <v>80</v>
      </c>
      <c r="Z881" s="173" t="s">
        <v>80</v>
      </c>
      <c r="AA881" s="177">
        <f>VLOOKUP(CONCATENATE(Y881,Z881),'[1]Sheet1 (2)'!$T$6:$U$26,2,FALSE)</f>
        <v>0</v>
      </c>
      <c r="AB881" s="173" t="s">
        <v>80</v>
      </c>
      <c r="AC881" s="173" t="s">
        <v>80</v>
      </c>
      <c r="AD881" s="177">
        <f>VLOOKUP(CONCATENATE(AB881,AC881),'[1]Sheet1 (2)'!$X$6:$Y$26,2,FALSE)</f>
        <v>0</v>
      </c>
      <c r="AE881" s="173" t="s">
        <v>82</v>
      </c>
      <c r="AF881" s="173" t="s">
        <v>81</v>
      </c>
      <c r="AG881" s="177">
        <f>VLOOKUP(CONCATENATE(AE881,AF881),'[1]Sheet1 (2)'!$Z$6:$AA$26,2,FALSE)</f>
        <v>66</v>
      </c>
      <c r="AH881" s="172"/>
      <c r="AI881" s="178"/>
      <c r="AJ881" s="140"/>
      <c r="AK881" s="176" t="s">
        <v>282</v>
      </c>
      <c r="AL881" s="176" t="s">
        <v>76</v>
      </c>
      <c r="AM881" s="170">
        <f t="shared" si="26"/>
        <v>1021</v>
      </c>
      <c r="AN881" s="147"/>
      <c r="AO881" s="155"/>
      <c r="AP881" s="156"/>
      <c r="AQ881" s="157">
        <v>1.8954982448</v>
      </c>
      <c r="AR881" s="158"/>
      <c r="AS881" s="145">
        <f>LOOKUP(rufmkm,'[1]Sheet1 (2)'!$V$62:$V$71,'[1]Sheet1 (2)'!$W$62:$W$71)</f>
        <v>20</v>
      </c>
      <c r="AT881" s="140"/>
      <c r="AU881" s="157">
        <f>IF(IF(D881='[1]Sheet1 (2)'!$C$69,'[1]Sheet1 (2)'!$D$69*('[1]Sheet1 (2)'!$D$72-rut_index)/'[1]Sheet1 (2)'!$D$72,IF([1]shee2!D882='[1]Sheet1 (2)'!$C$70,'[1]Sheet1 (2)'!$D$70*('[1]Sheet1 (2)'!$D$72-rut_index)/'[1]Sheet1 (2)'!$D$72,IF([1]shee2!D882='[1]Sheet1 (2)'!$C$71,'[1]Sheet1 (2)'!$D$71*('[1]Sheet1 (2)'!$D$72-rut_index)/'[1]Sheet1 (2)'!$D$72)))&lt;0,0,IF(D881='[1]Sheet1 (2)'!$C$69,'[1]Sheet1 (2)'!$D$69*('[1]Sheet1 (2)'!$D$72-rut_index)/'[1]Sheet1 (2)'!$D$72,IF([1]shee2!D882='[1]Sheet1 (2)'!$C$70,'[1]Sheet1 (2)'!$D$70*('[1]Sheet1 (2)'!$D$72-rut_index)/'[1]Sheet1 (2)'!$D$72,IF([1]shee2!D882='[1]Sheet1 (2)'!$C$71,'[1]Sheet1 (2)'!$D$71*('[1]Sheet1 (2)'!$D$72-rut_index)/'[1]Sheet1 (2)'!$D$72))))</f>
        <v>5</v>
      </c>
      <c r="AV881" s="157">
        <f>IF(IF(D881='[1]Sheet1 (2)'!$C$69,'[1]Sheet1 (2)'!$D$69*('[1]Sheet1 (2)'!$D$72-crack_s_index)/'[1]Sheet1 (2)'!$D$72,IF([1]shee2!D882='[1]Sheet1 (2)'!$C$70,'[1]Sheet1 (2)'!$D$70*('[1]Sheet1 (2)'!$D$72-crack_s_index)/'[1]Sheet1 (2)'!$D$72,IF([1]shee2!D882='[1]Sheet1 (2)'!$C$71,'[1]Sheet1 (2)'!$D$71*('[1]Sheet1 (2)'!$D$72-crack_s_index)/'[1]Sheet1 (2)'!$D$72)))&lt;0,0,IF(D881='[1]Sheet1 (2)'!$C$69,'[1]Sheet1 (2)'!$D$69*('[1]Sheet1 (2)'!$D$72-crack_s_index)/'[1]Sheet1 (2)'!$D$72,IF([1]shee2!D882='[1]Sheet1 (2)'!$C$70,'[1]Sheet1 (2)'!$D$70*('[1]Sheet1 (2)'!$D$72-crack_s_index)/'[1]Sheet1 (2)'!$D$72,IF([1]shee2!D882='[1]Sheet1 (2)'!$C$71,'[1]Sheet1 (2)'!$D$71*('[1]Sheet1 (2)'!$D$72-crack_s_index)/'[1]Sheet1 (2)'!$D$72))))</f>
        <v>5</v>
      </c>
      <c r="AW881" s="157">
        <f>IF(IF(D881='[1]Sheet1 (2)'!$C$69,'[1]Sheet1 (2)'!$D$69*('[1]Sheet1 (2)'!$D$72-crack_t_index)/'[1]Sheet1 (2)'!$D$72,IF([1]shee2!D882='[1]Sheet1 (2)'!$C$70,'[1]Sheet1 (2)'!$D$70*('[1]Sheet1 (2)'!$D$72-crack_t_index)/'[1]Sheet1 (2)'!$D$72,IF([1]shee2!D882='[1]Sheet1 (2)'!$C$71,'[1]Sheet1 (2)'!$D$71*('[1]Sheet1 (2)'!$D$72-crack_t_index)/'[1]Sheet1 (2)'!$D$72)))&lt;0,0,IF(D881='[1]Sheet1 (2)'!$C$69,'[1]Sheet1 (2)'!$D$69*('[1]Sheet1 (2)'!$D$72-crack_t_index)/'[1]Sheet1 (2)'!$D$72,IF([1]shee2!D882='[1]Sheet1 (2)'!$C$70,'[1]Sheet1 (2)'!$D$70*('[1]Sheet1 (2)'!$D$72-crack_t_index)/'[1]Sheet1 (2)'!$D$72,IF([1]shee2!D882='[1]Sheet1 (2)'!$C$71,'[1]Sheet1 (2)'!$D$71*('[1]Sheet1 (2)'!$D$72-crack_t_index)/'[1]Sheet1 (2)'!$D$72))))</f>
        <v>5</v>
      </c>
      <c r="AX881" s="157">
        <f>IF(IF(D881='[1]Sheet1 (2)'!$C$69,'[1]Sheet1 (2)'!$D$69*('[1]Sheet1 (2)'!$D$72-rave_index)/'[1]Sheet1 (2)'!$D$72,IF([1]shee2!D882='[1]Sheet1 (2)'!$C$70,'[1]Sheet1 (2)'!$D$70*('[1]Sheet1 (2)'!$D$72-rave_index)/'[1]Sheet1 (2)'!$D$72,IF([1]shee2!D882='[1]Sheet1 (2)'!$C$71,'[1]Sheet1 (2)'!$D$71*('[1]Sheet1 (2)'!$D$72-rave_index)/'[1]Sheet1 (2)'!$D$72)))&lt;0,0,IF(D881='[1]Sheet1 (2)'!$C$69,'[1]Sheet1 (2)'!$D$69*('[1]Sheet1 (2)'!$D$72-rave_index)/'[1]Sheet1 (2)'!$D$72,IF([1]shee2!D882='[1]Sheet1 (2)'!$C$70,'[1]Sheet1 (2)'!$D$70*('[1]Sheet1 (2)'!$D$72-rave_index)/'[1]Sheet1 (2)'!$D$72,IF([1]shee2!D882='[1]Sheet1 (2)'!$C$71,'[1]Sheet1 (2)'!$D$71*('[1]Sheet1 (2)'!$D$72-rave_index)/'[1]Sheet1 (2)'!$D$72))))</f>
        <v>5</v>
      </c>
      <c r="AY881" s="157">
        <f>IF(IF(D881='[1]Sheet1 (2)'!$C$69,'[1]Sheet1 (2)'!$D$69*('[1]Sheet1 (2)'!$D$72-rough_index)/'[1]Sheet1 (2)'!$D$72,IF([1]shee2!D882='[1]Sheet1 (2)'!$C$70,'[1]Sheet1 (2)'!$D$70*('[1]Sheet1 (2)'!$D$72-rough_index)/'[1]Sheet1 (2)'!$D$72,IF([1]shee2!D882='[1]Sheet1 (2)'!$C$71,'[1]Sheet1 (2)'!$D$71*('[1]Sheet1 (2)'!$D$72-rough_index)/'[1]Sheet1 (2)'!$D$72)))&lt;0,0,IF(D881='[1]Sheet1 (2)'!$C$69,'[1]Sheet1 (2)'!$D$69*('[1]Sheet1 (2)'!$D$72-rough_index)/'[1]Sheet1 (2)'!$D$72,IF([1]shee2!D882='[1]Sheet1 (2)'!$C$70,'[1]Sheet1 (2)'!$D$70*('[1]Sheet1 (2)'!$D$72-rough_index)/'[1]Sheet1 (2)'!$D$72,IF([1]shee2!D882='[1]Sheet1 (2)'!$C$71,'[1]Sheet1 (2)'!$D$71*('[1]Sheet1 (2)'!$D$72-rough_index)/'[1]Sheet1 (2)'!$D$72))))</f>
        <v>3.3333333333333335</v>
      </c>
      <c r="AZ881" s="179">
        <f>+(AU881*'[1]Sheet1 (2)'!$C$77)+(AV881*'[1]Sheet1 (2)'!$C$78)+(AW881*'[1]Sheet1 (2)'!$C$79)+(AX881*'[1]Sheet1 (2)'!$C$80)+(AY881*'[1]Sheet1 (2)'!$C$81)</f>
        <v>4.5</v>
      </c>
      <c r="BA881" s="213" t="str">
        <f t="shared" si="27"/>
        <v>Good</v>
      </c>
      <c r="BE881">
        <f>IF(D881='[1]Sheet1 (2)'!$C$61,'[1]Sheet1 (2)'!$D$61*(counts^2)+'[1]Sheet1 (2)'!$G$61*counts+'[1]Sheet1 (2)'!$J$61,IF(D881='[1]Sheet1 (2)'!$C$62,'[1]Sheet1 (2)'!$D$62*counts+'[1]Sheet1 (2)'!$G$62,IF(D881='[1]Sheet1 (2)'!$C$63,'[1]Sheet1 (2)'!$D$63*counts+'[1]Sheet1 (2)'!$G$63,IF(D881='[1]Sheet1 (2)'!$C$64,'[1]Sheet1 (2)'!$D$64*counts+'[1]Sheet1 (2)'!$G$64))))</f>
        <v>2.0984129299999998</v>
      </c>
    </row>
    <row r="882" spans="1:57" ht="12.75" customHeight="1">
      <c r="A882" s="176" t="s">
        <v>282</v>
      </c>
      <c r="B882" s="145" t="s">
        <v>76</v>
      </c>
      <c r="C882" s="170">
        <v>1022</v>
      </c>
      <c r="D882" s="174" t="s">
        <v>77</v>
      </c>
      <c r="E882" s="171">
        <v>8</v>
      </c>
      <c r="F882" s="171">
        <v>2</v>
      </c>
      <c r="G882" s="171" t="s">
        <v>77</v>
      </c>
      <c r="H882" s="171">
        <v>1</v>
      </c>
      <c r="I882" s="171" t="s">
        <v>77</v>
      </c>
      <c r="J882" s="173" t="s">
        <v>80</v>
      </c>
      <c r="K882" s="173" t="s">
        <v>80</v>
      </c>
      <c r="L882" s="169">
        <f>VLOOKUP(CONCATENATE(J882,K882),'Sheet1 (2)'!$J$6:$K$26,2,FALSE)</f>
        <v>0</v>
      </c>
      <c r="M882" s="173" t="s">
        <v>80</v>
      </c>
      <c r="N882" s="173" t="s">
        <v>80</v>
      </c>
      <c r="O882" s="177">
        <f>VLOOKUP(CONCATENATE(M882,N882),'[1]Sheet1 (2)'!$L$6:$M$26,2,FALSE)</f>
        <v>0</v>
      </c>
      <c r="P882" s="173" t="s">
        <v>80</v>
      </c>
      <c r="Q882" s="173" t="s">
        <v>80</v>
      </c>
      <c r="R882" s="177">
        <f>VLOOKUP(CONCATENATE(P882,Q882),'[1]Sheet1 (2)'!$N$6:$O$26,2,FALSE)</f>
        <v>0</v>
      </c>
      <c r="S882" s="173" t="s">
        <v>80</v>
      </c>
      <c r="T882" s="173" t="s">
        <v>80</v>
      </c>
      <c r="U882" s="177">
        <f>VLOOKUP(CONCATENATE(S882,T882),'[1]Sheet1 (2)'!$P$6:$Q$26,2,FALSE)</f>
        <v>0</v>
      </c>
      <c r="V882" s="173" t="s">
        <v>80</v>
      </c>
      <c r="W882" s="173" t="s">
        <v>80</v>
      </c>
      <c r="X882" s="177">
        <f>VLOOKUP(CONCATENATE(V882,W882),'[1]Sheet1 (2)'!$R$6:$S$26,2,FALSE)</f>
        <v>0</v>
      </c>
      <c r="Y882" s="173" t="s">
        <v>80</v>
      </c>
      <c r="Z882" s="173" t="s">
        <v>80</v>
      </c>
      <c r="AA882" s="177">
        <f>VLOOKUP(CONCATENATE(Y882,Z882),'[1]Sheet1 (2)'!$T$6:$U$26,2,FALSE)</f>
        <v>0</v>
      </c>
      <c r="AB882" s="173" t="s">
        <v>80</v>
      </c>
      <c r="AC882" s="173" t="s">
        <v>80</v>
      </c>
      <c r="AD882" s="177">
        <f>VLOOKUP(CONCATENATE(AB882,AC882),'[1]Sheet1 (2)'!$X$6:$Y$26,2,FALSE)</f>
        <v>0</v>
      </c>
      <c r="AE882" s="173" t="s">
        <v>82</v>
      </c>
      <c r="AF882" s="173" t="s">
        <v>81</v>
      </c>
      <c r="AG882" s="177">
        <f>VLOOKUP(CONCATENATE(AE882,AF882),'[1]Sheet1 (2)'!$Z$6:$AA$26,2,FALSE)</f>
        <v>66</v>
      </c>
      <c r="AH882" s="172"/>
      <c r="AI882" s="178"/>
      <c r="AJ882" s="140"/>
      <c r="AK882" s="176" t="s">
        <v>282</v>
      </c>
      <c r="AL882" s="176" t="s">
        <v>76</v>
      </c>
      <c r="AM882" s="170">
        <f t="shared" si="26"/>
        <v>1022</v>
      </c>
      <c r="AN882" s="147"/>
      <c r="AO882" s="155" t="s">
        <v>462</v>
      </c>
      <c r="AP882" s="156"/>
      <c r="AQ882" s="157">
        <v>1.3895552854000002</v>
      </c>
      <c r="AR882" s="158"/>
      <c r="AS882" s="145">
        <f>LOOKUP(rufmkm,'[1]Sheet1 (2)'!$V$62:$V$71,'[1]Sheet1 (2)'!$W$62:$W$71)</f>
        <v>20</v>
      </c>
      <c r="AT882" s="140"/>
      <c r="AU882" s="157">
        <f>IF(IF(D882='[1]Sheet1 (2)'!$C$69,'[1]Sheet1 (2)'!$D$69*('[1]Sheet1 (2)'!$D$72-rut_index)/'[1]Sheet1 (2)'!$D$72,IF([1]shee2!D883='[1]Sheet1 (2)'!$C$70,'[1]Sheet1 (2)'!$D$70*('[1]Sheet1 (2)'!$D$72-rut_index)/'[1]Sheet1 (2)'!$D$72,IF([1]shee2!D883='[1]Sheet1 (2)'!$C$71,'[1]Sheet1 (2)'!$D$71*('[1]Sheet1 (2)'!$D$72-rut_index)/'[1]Sheet1 (2)'!$D$72)))&lt;0,0,IF(D882='[1]Sheet1 (2)'!$C$69,'[1]Sheet1 (2)'!$D$69*('[1]Sheet1 (2)'!$D$72-rut_index)/'[1]Sheet1 (2)'!$D$72,IF([1]shee2!D883='[1]Sheet1 (2)'!$C$70,'[1]Sheet1 (2)'!$D$70*('[1]Sheet1 (2)'!$D$72-rut_index)/'[1]Sheet1 (2)'!$D$72,IF([1]shee2!D883='[1]Sheet1 (2)'!$C$71,'[1]Sheet1 (2)'!$D$71*('[1]Sheet1 (2)'!$D$72-rut_index)/'[1]Sheet1 (2)'!$D$72))))</f>
        <v>5</v>
      </c>
      <c r="AV882" s="157">
        <f>IF(IF(D882='[1]Sheet1 (2)'!$C$69,'[1]Sheet1 (2)'!$D$69*('[1]Sheet1 (2)'!$D$72-crack_s_index)/'[1]Sheet1 (2)'!$D$72,IF([1]shee2!D883='[1]Sheet1 (2)'!$C$70,'[1]Sheet1 (2)'!$D$70*('[1]Sheet1 (2)'!$D$72-crack_s_index)/'[1]Sheet1 (2)'!$D$72,IF([1]shee2!D883='[1]Sheet1 (2)'!$C$71,'[1]Sheet1 (2)'!$D$71*('[1]Sheet1 (2)'!$D$72-crack_s_index)/'[1]Sheet1 (2)'!$D$72)))&lt;0,0,IF(D882='[1]Sheet1 (2)'!$C$69,'[1]Sheet1 (2)'!$D$69*('[1]Sheet1 (2)'!$D$72-crack_s_index)/'[1]Sheet1 (2)'!$D$72,IF([1]shee2!D883='[1]Sheet1 (2)'!$C$70,'[1]Sheet1 (2)'!$D$70*('[1]Sheet1 (2)'!$D$72-crack_s_index)/'[1]Sheet1 (2)'!$D$72,IF([1]shee2!D883='[1]Sheet1 (2)'!$C$71,'[1]Sheet1 (2)'!$D$71*('[1]Sheet1 (2)'!$D$72-crack_s_index)/'[1]Sheet1 (2)'!$D$72))))</f>
        <v>5</v>
      </c>
      <c r="AW882" s="157">
        <f>IF(IF(D882='[1]Sheet1 (2)'!$C$69,'[1]Sheet1 (2)'!$D$69*('[1]Sheet1 (2)'!$D$72-crack_t_index)/'[1]Sheet1 (2)'!$D$72,IF([1]shee2!D883='[1]Sheet1 (2)'!$C$70,'[1]Sheet1 (2)'!$D$70*('[1]Sheet1 (2)'!$D$72-crack_t_index)/'[1]Sheet1 (2)'!$D$72,IF([1]shee2!D883='[1]Sheet1 (2)'!$C$71,'[1]Sheet1 (2)'!$D$71*('[1]Sheet1 (2)'!$D$72-crack_t_index)/'[1]Sheet1 (2)'!$D$72)))&lt;0,0,IF(D882='[1]Sheet1 (2)'!$C$69,'[1]Sheet1 (2)'!$D$69*('[1]Sheet1 (2)'!$D$72-crack_t_index)/'[1]Sheet1 (2)'!$D$72,IF([1]shee2!D883='[1]Sheet1 (2)'!$C$70,'[1]Sheet1 (2)'!$D$70*('[1]Sheet1 (2)'!$D$72-crack_t_index)/'[1]Sheet1 (2)'!$D$72,IF([1]shee2!D883='[1]Sheet1 (2)'!$C$71,'[1]Sheet1 (2)'!$D$71*('[1]Sheet1 (2)'!$D$72-crack_t_index)/'[1]Sheet1 (2)'!$D$72))))</f>
        <v>5</v>
      </c>
      <c r="AX882" s="157">
        <f>IF(IF(D882='[1]Sheet1 (2)'!$C$69,'[1]Sheet1 (2)'!$D$69*('[1]Sheet1 (2)'!$D$72-rave_index)/'[1]Sheet1 (2)'!$D$72,IF([1]shee2!D883='[1]Sheet1 (2)'!$C$70,'[1]Sheet1 (2)'!$D$70*('[1]Sheet1 (2)'!$D$72-rave_index)/'[1]Sheet1 (2)'!$D$72,IF([1]shee2!D883='[1]Sheet1 (2)'!$C$71,'[1]Sheet1 (2)'!$D$71*('[1]Sheet1 (2)'!$D$72-rave_index)/'[1]Sheet1 (2)'!$D$72)))&lt;0,0,IF(D882='[1]Sheet1 (2)'!$C$69,'[1]Sheet1 (2)'!$D$69*('[1]Sheet1 (2)'!$D$72-rave_index)/'[1]Sheet1 (2)'!$D$72,IF([1]shee2!D883='[1]Sheet1 (2)'!$C$70,'[1]Sheet1 (2)'!$D$70*('[1]Sheet1 (2)'!$D$72-rave_index)/'[1]Sheet1 (2)'!$D$72,IF([1]shee2!D883='[1]Sheet1 (2)'!$C$71,'[1]Sheet1 (2)'!$D$71*('[1]Sheet1 (2)'!$D$72-rave_index)/'[1]Sheet1 (2)'!$D$72))))</f>
        <v>5</v>
      </c>
      <c r="AY882" s="157">
        <f>IF(IF(D882='[1]Sheet1 (2)'!$C$69,'[1]Sheet1 (2)'!$D$69*('[1]Sheet1 (2)'!$D$72-rough_index)/'[1]Sheet1 (2)'!$D$72,IF([1]shee2!D883='[1]Sheet1 (2)'!$C$70,'[1]Sheet1 (2)'!$D$70*('[1]Sheet1 (2)'!$D$72-rough_index)/'[1]Sheet1 (2)'!$D$72,IF([1]shee2!D883='[1]Sheet1 (2)'!$C$71,'[1]Sheet1 (2)'!$D$71*('[1]Sheet1 (2)'!$D$72-rough_index)/'[1]Sheet1 (2)'!$D$72)))&lt;0,0,IF(D882='[1]Sheet1 (2)'!$C$69,'[1]Sheet1 (2)'!$D$69*('[1]Sheet1 (2)'!$D$72-rough_index)/'[1]Sheet1 (2)'!$D$72,IF([1]shee2!D883='[1]Sheet1 (2)'!$C$70,'[1]Sheet1 (2)'!$D$70*('[1]Sheet1 (2)'!$D$72-rough_index)/'[1]Sheet1 (2)'!$D$72,IF([1]shee2!D883='[1]Sheet1 (2)'!$C$71,'[1]Sheet1 (2)'!$D$71*('[1]Sheet1 (2)'!$D$72-rough_index)/'[1]Sheet1 (2)'!$D$72))))</f>
        <v>3.3333333333333335</v>
      </c>
      <c r="AZ882" s="179">
        <f>+(AU882*'[1]Sheet1 (2)'!$C$77)+(AV882*'[1]Sheet1 (2)'!$C$78)+(AW882*'[1]Sheet1 (2)'!$C$79)+(AX882*'[1]Sheet1 (2)'!$C$80)+(AY882*'[1]Sheet1 (2)'!$C$81)</f>
        <v>4.5</v>
      </c>
      <c r="BA882" s="213" t="str">
        <f t="shared" si="27"/>
        <v>Good</v>
      </c>
      <c r="BE882">
        <f>IF(D882='[1]Sheet1 (2)'!$C$61,'[1]Sheet1 (2)'!$D$61*(counts^2)+'[1]Sheet1 (2)'!$G$61*counts+'[1]Sheet1 (2)'!$J$61,IF(D882='[1]Sheet1 (2)'!$C$62,'[1]Sheet1 (2)'!$D$62*counts+'[1]Sheet1 (2)'!$G$62,IF(D882='[1]Sheet1 (2)'!$C$63,'[1]Sheet1 (2)'!$D$63*counts+'[1]Sheet1 (2)'!$G$63,IF(D882='[1]Sheet1 (2)'!$C$64,'[1]Sheet1 (2)'!$D$64*counts+'[1]Sheet1 (2)'!$G$64))))</f>
        <v>2.0984129299999998</v>
      </c>
    </row>
    <row r="883" spans="1:57" ht="12.75" customHeight="1">
      <c r="A883" s="176" t="s">
        <v>282</v>
      </c>
      <c r="B883" s="145" t="s">
        <v>76</v>
      </c>
      <c r="C883" s="170">
        <v>1023</v>
      </c>
      <c r="D883" s="174" t="s">
        <v>77</v>
      </c>
      <c r="E883" s="171">
        <v>8</v>
      </c>
      <c r="F883" s="171">
        <v>2</v>
      </c>
      <c r="G883" s="171" t="s">
        <v>77</v>
      </c>
      <c r="H883" s="171">
        <v>1</v>
      </c>
      <c r="I883" s="171" t="s">
        <v>77</v>
      </c>
      <c r="J883" s="173" t="s">
        <v>80</v>
      </c>
      <c r="K883" s="173" t="s">
        <v>80</v>
      </c>
      <c r="L883" s="169">
        <f>VLOOKUP(CONCATENATE(J883,K883),'Sheet1 (2)'!$J$6:$K$26,2,FALSE)</f>
        <v>0</v>
      </c>
      <c r="M883" s="173" t="s">
        <v>80</v>
      </c>
      <c r="N883" s="173" t="s">
        <v>80</v>
      </c>
      <c r="O883" s="177">
        <f>VLOOKUP(CONCATENATE(M883,N883),'[1]Sheet1 (2)'!$L$6:$M$26,2,FALSE)</f>
        <v>0</v>
      </c>
      <c r="P883" s="173" t="s">
        <v>80</v>
      </c>
      <c r="Q883" s="173" t="s">
        <v>80</v>
      </c>
      <c r="R883" s="177">
        <f>VLOOKUP(CONCATENATE(P883,Q883),'[1]Sheet1 (2)'!$N$6:$O$26,2,FALSE)</f>
        <v>0</v>
      </c>
      <c r="S883" s="173" t="s">
        <v>80</v>
      </c>
      <c r="T883" s="173" t="s">
        <v>80</v>
      </c>
      <c r="U883" s="177">
        <f>VLOOKUP(CONCATENATE(S883,T883),'[1]Sheet1 (2)'!$P$6:$Q$26,2,FALSE)</f>
        <v>0</v>
      </c>
      <c r="V883" s="173" t="s">
        <v>80</v>
      </c>
      <c r="W883" s="173" t="s">
        <v>80</v>
      </c>
      <c r="X883" s="177">
        <f>VLOOKUP(CONCATENATE(V883,W883),'[1]Sheet1 (2)'!$R$6:$S$26,2,FALSE)</f>
        <v>0</v>
      </c>
      <c r="Y883" s="173" t="s">
        <v>80</v>
      </c>
      <c r="Z883" s="173" t="s">
        <v>80</v>
      </c>
      <c r="AA883" s="177">
        <f>VLOOKUP(CONCATENATE(Y883,Z883),'[1]Sheet1 (2)'!$T$6:$U$26,2,FALSE)</f>
        <v>0</v>
      </c>
      <c r="AB883" s="173" t="s">
        <v>80</v>
      </c>
      <c r="AC883" s="173" t="s">
        <v>80</v>
      </c>
      <c r="AD883" s="177">
        <f>VLOOKUP(CONCATENATE(AB883,AC883),'[1]Sheet1 (2)'!$X$6:$Y$26,2,FALSE)</f>
        <v>0</v>
      </c>
      <c r="AE883" s="173" t="s">
        <v>82</v>
      </c>
      <c r="AF883" s="173" t="s">
        <v>81</v>
      </c>
      <c r="AG883" s="177">
        <f>VLOOKUP(CONCATENATE(AE883,AF883),'[1]Sheet1 (2)'!$Z$6:$AA$26,2,FALSE)</f>
        <v>66</v>
      </c>
      <c r="AH883" s="172"/>
      <c r="AI883" s="178"/>
      <c r="AJ883" s="140"/>
      <c r="AK883" s="176" t="s">
        <v>282</v>
      </c>
      <c r="AL883" s="176" t="s">
        <v>76</v>
      </c>
      <c r="AM883" s="170">
        <f t="shared" si="26"/>
        <v>1023</v>
      </c>
      <c r="AN883" s="147"/>
      <c r="AO883" s="155"/>
      <c r="AP883" s="156"/>
      <c r="AQ883" s="157">
        <v>1.5485160319999998</v>
      </c>
      <c r="AR883" s="158"/>
      <c r="AS883" s="145">
        <f>LOOKUP(rufmkm,'[1]Sheet1 (2)'!$V$62:$V$71,'[1]Sheet1 (2)'!$W$62:$W$71)</f>
        <v>20</v>
      </c>
      <c r="AT883" s="140"/>
      <c r="AU883" s="157">
        <f>IF(IF(D883='[1]Sheet1 (2)'!$C$69,'[1]Sheet1 (2)'!$D$69*('[1]Sheet1 (2)'!$D$72-rut_index)/'[1]Sheet1 (2)'!$D$72,IF([1]shee2!D884='[1]Sheet1 (2)'!$C$70,'[1]Sheet1 (2)'!$D$70*('[1]Sheet1 (2)'!$D$72-rut_index)/'[1]Sheet1 (2)'!$D$72,IF([1]shee2!D884='[1]Sheet1 (2)'!$C$71,'[1]Sheet1 (2)'!$D$71*('[1]Sheet1 (2)'!$D$72-rut_index)/'[1]Sheet1 (2)'!$D$72)))&lt;0,0,IF(D883='[1]Sheet1 (2)'!$C$69,'[1]Sheet1 (2)'!$D$69*('[1]Sheet1 (2)'!$D$72-rut_index)/'[1]Sheet1 (2)'!$D$72,IF([1]shee2!D884='[1]Sheet1 (2)'!$C$70,'[1]Sheet1 (2)'!$D$70*('[1]Sheet1 (2)'!$D$72-rut_index)/'[1]Sheet1 (2)'!$D$72,IF([1]shee2!D884='[1]Sheet1 (2)'!$C$71,'[1]Sheet1 (2)'!$D$71*('[1]Sheet1 (2)'!$D$72-rut_index)/'[1]Sheet1 (2)'!$D$72))))</f>
        <v>5</v>
      </c>
      <c r="AV883" s="157">
        <f>IF(IF(D883='[1]Sheet1 (2)'!$C$69,'[1]Sheet1 (2)'!$D$69*('[1]Sheet1 (2)'!$D$72-crack_s_index)/'[1]Sheet1 (2)'!$D$72,IF([1]shee2!D884='[1]Sheet1 (2)'!$C$70,'[1]Sheet1 (2)'!$D$70*('[1]Sheet1 (2)'!$D$72-crack_s_index)/'[1]Sheet1 (2)'!$D$72,IF([1]shee2!D884='[1]Sheet1 (2)'!$C$71,'[1]Sheet1 (2)'!$D$71*('[1]Sheet1 (2)'!$D$72-crack_s_index)/'[1]Sheet1 (2)'!$D$72)))&lt;0,0,IF(D883='[1]Sheet1 (2)'!$C$69,'[1]Sheet1 (2)'!$D$69*('[1]Sheet1 (2)'!$D$72-crack_s_index)/'[1]Sheet1 (2)'!$D$72,IF([1]shee2!D884='[1]Sheet1 (2)'!$C$70,'[1]Sheet1 (2)'!$D$70*('[1]Sheet1 (2)'!$D$72-crack_s_index)/'[1]Sheet1 (2)'!$D$72,IF([1]shee2!D884='[1]Sheet1 (2)'!$C$71,'[1]Sheet1 (2)'!$D$71*('[1]Sheet1 (2)'!$D$72-crack_s_index)/'[1]Sheet1 (2)'!$D$72))))</f>
        <v>5</v>
      </c>
      <c r="AW883" s="157">
        <f>IF(IF(D883='[1]Sheet1 (2)'!$C$69,'[1]Sheet1 (2)'!$D$69*('[1]Sheet1 (2)'!$D$72-crack_t_index)/'[1]Sheet1 (2)'!$D$72,IF([1]shee2!D884='[1]Sheet1 (2)'!$C$70,'[1]Sheet1 (2)'!$D$70*('[1]Sheet1 (2)'!$D$72-crack_t_index)/'[1]Sheet1 (2)'!$D$72,IF([1]shee2!D884='[1]Sheet1 (2)'!$C$71,'[1]Sheet1 (2)'!$D$71*('[1]Sheet1 (2)'!$D$72-crack_t_index)/'[1]Sheet1 (2)'!$D$72)))&lt;0,0,IF(D883='[1]Sheet1 (2)'!$C$69,'[1]Sheet1 (2)'!$D$69*('[1]Sheet1 (2)'!$D$72-crack_t_index)/'[1]Sheet1 (2)'!$D$72,IF([1]shee2!D884='[1]Sheet1 (2)'!$C$70,'[1]Sheet1 (2)'!$D$70*('[1]Sheet1 (2)'!$D$72-crack_t_index)/'[1]Sheet1 (2)'!$D$72,IF([1]shee2!D884='[1]Sheet1 (2)'!$C$71,'[1]Sheet1 (2)'!$D$71*('[1]Sheet1 (2)'!$D$72-crack_t_index)/'[1]Sheet1 (2)'!$D$72))))</f>
        <v>5</v>
      </c>
      <c r="AX883" s="157">
        <f>IF(IF(D883='[1]Sheet1 (2)'!$C$69,'[1]Sheet1 (2)'!$D$69*('[1]Sheet1 (2)'!$D$72-rave_index)/'[1]Sheet1 (2)'!$D$72,IF([1]shee2!D884='[1]Sheet1 (2)'!$C$70,'[1]Sheet1 (2)'!$D$70*('[1]Sheet1 (2)'!$D$72-rave_index)/'[1]Sheet1 (2)'!$D$72,IF([1]shee2!D884='[1]Sheet1 (2)'!$C$71,'[1]Sheet1 (2)'!$D$71*('[1]Sheet1 (2)'!$D$72-rave_index)/'[1]Sheet1 (2)'!$D$72)))&lt;0,0,IF(D883='[1]Sheet1 (2)'!$C$69,'[1]Sheet1 (2)'!$D$69*('[1]Sheet1 (2)'!$D$72-rave_index)/'[1]Sheet1 (2)'!$D$72,IF([1]shee2!D884='[1]Sheet1 (2)'!$C$70,'[1]Sheet1 (2)'!$D$70*('[1]Sheet1 (2)'!$D$72-rave_index)/'[1]Sheet1 (2)'!$D$72,IF([1]shee2!D884='[1]Sheet1 (2)'!$C$71,'[1]Sheet1 (2)'!$D$71*('[1]Sheet1 (2)'!$D$72-rave_index)/'[1]Sheet1 (2)'!$D$72))))</f>
        <v>5</v>
      </c>
      <c r="AY883" s="157">
        <f>IF(IF(D883='[1]Sheet1 (2)'!$C$69,'[1]Sheet1 (2)'!$D$69*('[1]Sheet1 (2)'!$D$72-rough_index)/'[1]Sheet1 (2)'!$D$72,IF([1]shee2!D884='[1]Sheet1 (2)'!$C$70,'[1]Sheet1 (2)'!$D$70*('[1]Sheet1 (2)'!$D$72-rough_index)/'[1]Sheet1 (2)'!$D$72,IF([1]shee2!D884='[1]Sheet1 (2)'!$C$71,'[1]Sheet1 (2)'!$D$71*('[1]Sheet1 (2)'!$D$72-rough_index)/'[1]Sheet1 (2)'!$D$72)))&lt;0,0,IF(D883='[1]Sheet1 (2)'!$C$69,'[1]Sheet1 (2)'!$D$69*('[1]Sheet1 (2)'!$D$72-rough_index)/'[1]Sheet1 (2)'!$D$72,IF([1]shee2!D884='[1]Sheet1 (2)'!$C$70,'[1]Sheet1 (2)'!$D$70*('[1]Sheet1 (2)'!$D$72-rough_index)/'[1]Sheet1 (2)'!$D$72,IF([1]shee2!D884='[1]Sheet1 (2)'!$C$71,'[1]Sheet1 (2)'!$D$71*('[1]Sheet1 (2)'!$D$72-rough_index)/'[1]Sheet1 (2)'!$D$72))))</f>
        <v>3.3333333333333335</v>
      </c>
      <c r="AZ883" s="179">
        <f>+(AU883*'[1]Sheet1 (2)'!$C$77)+(AV883*'[1]Sheet1 (2)'!$C$78)+(AW883*'[1]Sheet1 (2)'!$C$79)+(AX883*'[1]Sheet1 (2)'!$C$80)+(AY883*'[1]Sheet1 (2)'!$C$81)</f>
        <v>4.5</v>
      </c>
      <c r="BA883" s="213" t="str">
        <f t="shared" si="27"/>
        <v>Good</v>
      </c>
      <c r="BE883">
        <f>IF(D883='[1]Sheet1 (2)'!$C$61,'[1]Sheet1 (2)'!$D$61*(counts^2)+'[1]Sheet1 (2)'!$G$61*counts+'[1]Sheet1 (2)'!$J$61,IF(D883='[1]Sheet1 (2)'!$C$62,'[1]Sheet1 (2)'!$D$62*counts+'[1]Sheet1 (2)'!$G$62,IF(D883='[1]Sheet1 (2)'!$C$63,'[1]Sheet1 (2)'!$D$63*counts+'[1]Sheet1 (2)'!$G$63,IF(D883='[1]Sheet1 (2)'!$C$64,'[1]Sheet1 (2)'!$D$64*counts+'[1]Sheet1 (2)'!$G$64))))</f>
        <v>2.0984129299999998</v>
      </c>
    </row>
    <row r="884" spans="1:57" ht="12.75" customHeight="1">
      <c r="A884" s="176" t="s">
        <v>282</v>
      </c>
      <c r="B884" s="145" t="s">
        <v>76</v>
      </c>
      <c r="C884" s="170">
        <v>1024</v>
      </c>
      <c r="D884" s="174" t="s">
        <v>77</v>
      </c>
      <c r="E884" s="171">
        <v>8</v>
      </c>
      <c r="F884" s="171">
        <v>2</v>
      </c>
      <c r="G884" s="171" t="s">
        <v>77</v>
      </c>
      <c r="H884" s="171">
        <v>1</v>
      </c>
      <c r="I884" s="171" t="s">
        <v>77</v>
      </c>
      <c r="J884" s="173" t="s">
        <v>80</v>
      </c>
      <c r="K884" s="173" t="s">
        <v>80</v>
      </c>
      <c r="L884" s="169">
        <f>VLOOKUP(CONCATENATE(J884,K884),'Sheet1 (2)'!$J$6:$K$26,2,FALSE)</f>
        <v>0</v>
      </c>
      <c r="M884" s="173" t="s">
        <v>80</v>
      </c>
      <c r="N884" s="173" t="s">
        <v>80</v>
      </c>
      <c r="O884" s="177">
        <f>VLOOKUP(CONCATENATE(M884,N884),'[1]Sheet1 (2)'!$L$6:$M$26,2,FALSE)</f>
        <v>0</v>
      </c>
      <c r="P884" s="173" t="s">
        <v>80</v>
      </c>
      <c r="Q884" s="173" t="s">
        <v>80</v>
      </c>
      <c r="R884" s="177">
        <f>VLOOKUP(CONCATENATE(P884,Q884),'[1]Sheet1 (2)'!$N$6:$O$26,2,FALSE)</f>
        <v>0</v>
      </c>
      <c r="S884" s="173" t="s">
        <v>80</v>
      </c>
      <c r="T884" s="173" t="s">
        <v>80</v>
      </c>
      <c r="U884" s="177">
        <f>VLOOKUP(CONCATENATE(S884,T884),'[1]Sheet1 (2)'!$P$6:$Q$26,2,FALSE)</f>
        <v>0</v>
      </c>
      <c r="V884" s="173" t="s">
        <v>80</v>
      </c>
      <c r="W884" s="173" t="s">
        <v>80</v>
      </c>
      <c r="X884" s="177">
        <f>VLOOKUP(CONCATENATE(V884,W884),'[1]Sheet1 (2)'!$R$6:$S$26,2,FALSE)</f>
        <v>0</v>
      </c>
      <c r="Y884" s="173" t="s">
        <v>80</v>
      </c>
      <c r="Z884" s="173" t="s">
        <v>80</v>
      </c>
      <c r="AA884" s="177">
        <f>VLOOKUP(CONCATENATE(Y884,Z884),'[1]Sheet1 (2)'!$T$6:$U$26,2,FALSE)</f>
        <v>0</v>
      </c>
      <c r="AB884" s="173" t="s">
        <v>80</v>
      </c>
      <c r="AC884" s="173" t="s">
        <v>80</v>
      </c>
      <c r="AD884" s="177">
        <f>VLOOKUP(CONCATENATE(AB884,AC884),'[1]Sheet1 (2)'!$X$6:$Y$26,2,FALSE)</f>
        <v>0</v>
      </c>
      <c r="AE884" s="173" t="s">
        <v>82</v>
      </c>
      <c r="AF884" s="173" t="s">
        <v>81</v>
      </c>
      <c r="AG884" s="177">
        <f>VLOOKUP(CONCATENATE(AE884,AF884),'[1]Sheet1 (2)'!$Z$6:$AA$26,2,FALSE)</f>
        <v>66</v>
      </c>
      <c r="AH884" s="172"/>
      <c r="AI884" s="178"/>
      <c r="AJ884" s="140"/>
      <c r="AK884" s="176" t="s">
        <v>282</v>
      </c>
      <c r="AL884" s="176" t="s">
        <v>76</v>
      </c>
      <c r="AM884" s="170">
        <f t="shared" si="26"/>
        <v>1024</v>
      </c>
      <c r="AN884" s="147"/>
      <c r="AO884" s="155"/>
      <c r="AP884" s="156"/>
      <c r="AQ884" s="157">
        <v>1.3031397899999999</v>
      </c>
      <c r="AR884" s="158"/>
      <c r="AS884" s="145">
        <f>LOOKUP(rufmkm,'[1]Sheet1 (2)'!$V$62:$V$71,'[1]Sheet1 (2)'!$W$62:$W$71)</f>
        <v>20</v>
      </c>
      <c r="AT884" s="140"/>
      <c r="AU884" s="157">
        <f>IF(IF(D884='[1]Sheet1 (2)'!$C$69,'[1]Sheet1 (2)'!$D$69*('[1]Sheet1 (2)'!$D$72-rut_index)/'[1]Sheet1 (2)'!$D$72,IF([1]shee2!D885='[1]Sheet1 (2)'!$C$70,'[1]Sheet1 (2)'!$D$70*('[1]Sheet1 (2)'!$D$72-rut_index)/'[1]Sheet1 (2)'!$D$72,IF([1]shee2!D885='[1]Sheet1 (2)'!$C$71,'[1]Sheet1 (2)'!$D$71*('[1]Sheet1 (2)'!$D$72-rut_index)/'[1]Sheet1 (2)'!$D$72)))&lt;0,0,IF(D884='[1]Sheet1 (2)'!$C$69,'[1]Sheet1 (2)'!$D$69*('[1]Sheet1 (2)'!$D$72-rut_index)/'[1]Sheet1 (2)'!$D$72,IF([1]shee2!D885='[1]Sheet1 (2)'!$C$70,'[1]Sheet1 (2)'!$D$70*('[1]Sheet1 (2)'!$D$72-rut_index)/'[1]Sheet1 (2)'!$D$72,IF([1]shee2!D885='[1]Sheet1 (2)'!$C$71,'[1]Sheet1 (2)'!$D$71*('[1]Sheet1 (2)'!$D$72-rut_index)/'[1]Sheet1 (2)'!$D$72))))</f>
        <v>5</v>
      </c>
      <c r="AV884" s="157">
        <f>IF(IF(D884='[1]Sheet1 (2)'!$C$69,'[1]Sheet1 (2)'!$D$69*('[1]Sheet1 (2)'!$D$72-crack_s_index)/'[1]Sheet1 (2)'!$D$72,IF([1]shee2!D885='[1]Sheet1 (2)'!$C$70,'[1]Sheet1 (2)'!$D$70*('[1]Sheet1 (2)'!$D$72-crack_s_index)/'[1]Sheet1 (2)'!$D$72,IF([1]shee2!D885='[1]Sheet1 (2)'!$C$71,'[1]Sheet1 (2)'!$D$71*('[1]Sheet1 (2)'!$D$72-crack_s_index)/'[1]Sheet1 (2)'!$D$72)))&lt;0,0,IF(D884='[1]Sheet1 (2)'!$C$69,'[1]Sheet1 (2)'!$D$69*('[1]Sheet1 (2)'!$D$72-crack_s_index)/'[1]Sheet1 (2)'!$D$72,IF([1]shee2!D885='[1]Sheet1 (2)'!$C$70,'[1]Sheet1 (2)'!$D$70*('[1]Sheet1 (2)'!$D$72-crack_s_index)/'[1]Sheet1 (2)'!$D$72,IF([1]shee2!D885='[1]Sheet1 (2)'!$C$71,'[1]Sheet1 (2)'!$D$71*('[1]Sheet1 (2)'!$D$72-crack_s_index)/'[1]Sheet1 (2)'!$D$72))))</f>
        <v>5</v>
      </c>
      <c r="AW884" s="157">
        <f>IF(IF(D884='[1]Sheet1 (2)'!$C$69,'[1]Sheet1 (2)'!$D$69*('[1]Sheet1 (2)'!$D$72-crack_t_index)/'[1]Sheet1 (2)'!$D$72,IF([1]shee2!D885='[1]Sheet1 (2)'!$C$70,'[1]Sheet1 (2)'!$D$70*('[1]Sheet1 (2)'!$D$72-crack_t_index)/'[1]Sheet1 (2)'!$D$72,IF([1]shee2!D885='[1]Sheet1 (2)'!$C$71,'[1]Sheet1 (2)'!$D$71*('[1]Sheet1 (2)'!$D$72-crack_t_index)/'[1]Sheet1 (2)'!$D$72)))&lt;0,0,IF(D884='[1]Sheet1 (2)'!$C$69,'[1]Sheet1 (2)'!$D$69*('[1]Sheet1 (2)'!$D$72-crack_t_index)/'[1]Sheet1 (2)'!$D$72,IF([1]shee2!D885='[1]Sheet1 (2)'!$C$70,'[1]Sheet1 (2)'!$D$70*('[1]Sheet1 (2)'!$D$72-crack_t_index)/'[1]Sheet1 (2)'!$D$72,IF([1]shee2!D885='[1]Sheet1 (2)'!$C$71,'[1]Sheet1 (2)'!$D$71*('[1]Sheet1 (2)'!$D$72-crack_t_index)/'[1]Sheet1 (2)'!$D$72))))</f>
        <v>5</v>
      </c>
      <c r="AX884" s="157">
        <f>IF(IF(D884='[1]Sheet1 (2)'!$C$69,'[1]Sheet1 (2)'!$D$69*('[1]Sheet1 (2)'!$D$72-rave_index)/'[1]Sheet1 (2)'!$D$72,IF([1]shee2!D885='[1]Sheet1 (2)'!$C$70,'[1]Sheet1 (2)'!$D$70*('[1]Sheet1 (2)'!$D$72-rave_index)/'[1]Sheet1 (2)'!$D$72,IF([1]shee2!D885='[1]Sheet1 (2)'!$C$71,'[1]Sheet1 (2)'!$D$71*('[1]Sheet1 (2)'!$D$72-rave_index)/'[1]Sheet1 (2)'!$D$72)))&lt;0,0,IF(D884='[1]Sheet1 (2)'!$C$69,'[1]Sheet1 (2)'!$D$69*('[1]Sheet1 (2)'!$D$72-rave_index)/'[1]Sheet1 (2)'!$D$72,IF([1]shee2!D885='[1]Sheet1 (2)'!$C$70,'[1]Sheet1 (2)'!$D$70*('[1]Sheet1 (2)'!$D$72-rave_index)/'[1]Sheet1 (2)'!$D$72,IF([1]shee2!D885='[1]Sheet1 (2)'!$C$71,'[1]Sheet1 (2)'!$D$71*('[1]Sheet1 (2)'!$D$72-rave_index)/'[1]Sheet1 (2)'!$D$72))))</f>
        <v>5</v>
      </c>
      <c r="AY884" s="157">
        <f>IF(IF(D884='[1]Sheet1 (2)'!$C$69,'[1]Sheet1 (2)'!$D$69*('[1]Sheet1 (2)'!$D$72-rough_index)/'[1]Sheet1 (2)'!$D$72,IF([1]shee2!D885='[1]Sheet1 (2)'!$C$70,'[1]Sheet1 (2)'!$D$70*('[1]Sheet1 (2)'!$D$72-rough_index)/'[1]Sheet1 (2)'!$D$72,IF([1]shee2!D885='[1]Sheet1 (2)'!$C$71,'[1]Sheet1 (2)'!$D$71*('[1]Sheet1 (2)'!$D$72-rough_index)/'[1]Sheet1 (2)'!$D$72)))&lt;0,0,IF(D884='[1]Sheet1 (2)'!$C$69,'[1]Sheet1 (2)'!$D$69*('[1]Sheet1 (2)'!$D$72-rough_index)/'[1]Sheet1 (2)'!$D$72,IF([1]shee2!D885='[1]Sheet1 (2)'!$C$70,'[1]Sheet1 (2)'!$D$70*('[1]Sheet1 (2)'!$D$72-rough_index)/'[1]Sheet1 (2)'!$D$72,IF([1]shee2!D885='[1]Sheet1 (2)'!$C$71,'[1]Sheet1 (2)'!$D$71*('[1]Sheet1 (2)'!$D$72-rough_index)/'[1]Sheet1 (2)'!$D$72))))</f>
        <v>3.3333333333333335</v>
      </c>
      <c r="AZ884" s="179">
        <f>+(AU884*'[1]Sheet1 (2)'!$C$77)+(AV884*'[1]Sheet1 (2)'!$C$78)+(AW884*'[1]Sheet1 (2)'!$C$79)+(AX884*'[1]Sheet1 (2)'!$C$80)+(AY884*'[1]Sheet1 (2)'!$C$81)</f>
        <v>4.5</v>
      </c>
      <c r="BA884" s="213" t="str">
        <f t="shared" si="27"/>
        <v>Good</v>
      </c>
      <c r="BE884">
        <f>IF(D884='[1]Sheet1 (2)'!$C$61,'[1]Sheet1 (2)'!$D$61*(counts^2)+'[1]Sheet1 (2)'!$G$61*counts+'[1]Sheet1 (2)'!$J$61,IF(D884='[1]Sheet1 (2)'!$C$62,'[1]Sheet1 (2)'!$D$62*counts+'[1]Sheet1 (2)'!$G$62,IF(D884='[1]Sheet1 (2)'!$C$63,'[1]Sheet1 (2)'!$D$63*counts+'[1]Sheet1 (2)'!$G$63,IF(D884='[1]Sheet1 (2)'!$C$64,'[1]Sheet1 (2)'!$D$64*counts+'[1]Sheet1 (2)'!$G$64))))</f>
        <v>2.0984129299999998</v>
      </c>
    </row>
    <row r="885" spans="1:57" ht="12.75" customHeight="1">
      <c r="A885" s="176" t="s">
        <v>282</v>
      </c>
      <c r="B885" s="145" t="s">
        <v>76</v>
      </c>
      <c r="C885" s="170">
        <v>1025</v>
      </c>
      <c r="D885" s="174" t="s">
        <v>77</v>
      </c>
      <c r="E885" s="171">
        <v>8</v>
      </c>
      <c r="F885" s="171">
        <v>2</v>
      </c>
      <c r="G885" s="171" t="s">
        <v>77</v>
      </c>
      <c r="H885" s="171">
        <v>1</v>
      </c>
      <c r="I885" s="171" t="s">
        <v>77</v>
      </c>
      <c r="J885" s="173" t="s">
        <v>80</v>
      </c>
      <c r="K885" s="173" t="s">
        <v>80</v>
      </c>
      <c r="L885" s="169">
        <f>VLOOKUP(CONCATENATE(J885,K885),'Sheet1 (2)'!$J$6:$K$26,2,FALSE)</f>
        <v>0</v>
      </c>
      <c r="M885" s="173" t="s">
        <v>80</v>
      </c>
      <c r="N885" s="173" t="s">
        <v>80</v>
      </c>
      <c r="O885" s="177">
        <f>VLOOKUP(CONCATENATE(M885,N885),'[1]Sheet1 (2)'!$L$6:$M$26,2,FALSE)</f>
        <v>0</v>
      </c>
      <c r="P885" s="173" t="s">
        <v>80</v>
      </c>
      <c r="Q885" s="173" t="s">
        <v>80</v>
      </c>
      <c r="R885" s="177">
        <f>VLOOKUP(CONCATENATE(P885,Q885),'[1]Sheet1 (2)'!$N$6:$O$26,2,FALSE)</f>
        <v>0</v>
      </c>
      <c r="S885" s="173" t="s">
        <v>80</v>
      </c>
      <c r="T885" s="173" t="s">
        <v>80</v>
      </c>
      <c r="U885" s="177">
        <f>VLOOKUP(CONCATENATE(S885,T885),'[1]Sheet1 (2)'!$P$6:$Q$26,2,FALSE)</f>
        <v>0</v>
      </c>
      <c r="V885" s="173" t="s">
        <v>80</v>
      </c>
      <c r="W885" s="173" t="s">
        <v>80</v>
      </c>
      <c r="X885" s="177">
        <f>VLOOKUP(CONCATENATE(V885,W885),'[1]Sheet1 (2)'!$R$6:$S$26,2,FALSE)</f>
        <v>0</v>
      </c>
      <c r="Y885" s="173" t="s">
        <v>80</v>
      </c>
      <c r="Z885" s="173" t="s">
        <v>80</v>
      </c>
      <c r="AA885" s="177">
        <f>VLOOKUP(CONCATENATE(Y885,Z885),'[1]Sheet1 (2)'!$T$6:$U$26,2,FALSE)</f>
        <v>0</v>
      </c>
      <c r="AB885" s="173" t="s">
        <v>80</v>
      </c>
      <c r="AC885" s="173" t="s">
        <v>80</v>
      </c>
      <c r="AD885" s="177">
        <f>VLOOKUP(CONCATENATE(AB885,AC885),'[1]Sheet1 (2)'!$X$6:$Y$26,2,FALSE)</f>
        <v>0</v>
      </c>
      <c r="AE885" s="173" t="s">
        <v>82</v>
      </c>
      <c r="AF885" s="173" t="s">
        <v>81</v>
      </c>
      <c r="AG885" s="177">
        <f>VLOOKUP(CONCATENATE(AE885,AF885),'[1]Sheet1 (2)'!$Z$6:$AA$26,2,FALSE)</f>
        <v>66</v>
      </c>
      <c r="AH885" s="172"/>
      <c r="AI885" s="178"/>
      <c r="AJ885" s="140"/>
      <c r="AK885" s="176" t="s">
        <v>282</v>
      </c>
      <c r="AL885" s="176" t="s">
        <v>76</v>
      </c>
      <c r="AM885" s="170">
        <f t="shared" si="26"/>
        <v>1025</v>
      </c>
      <c r="AN885" s="147"/>
      <c r="AO885" s="155"/>
      <c r="AP885" s="156"/>
      <c r="AQ885" s="157">
        <v>1.3240607719999999</v>
      </c>
      <c r="AR885" s="158"/>
      <c r="AS885" s="145">
        <f>LOOKUP(rufmkm,'[1]Sheet1 (2)'!$V$62:$V$71,'[1]Sheet1 (2)'!$W$62:$W$71)</f>
        <v>20</v>
      </c>
      <c r="AT885" s="140"/>
      <c r="AU885" s="157">
        <f>IF(IF(D885='[1]Sheet1 (2)'!$C$69,'[1]Sheet1 (2)'!$D$69*('[1]Sheet1 (2)'!$D$72-rut_index)/'[1]Sheet1 (2)'!$D$72,IF([1]shee2!D886='[1]Sheet1 (2)'!$C$70,'[1]Sheet1 (2)'!$D$70*('[1]Sheet1 (2)'!$D$72-rut_index)/'[1]Sheet1 (2)'!$D$72,IF([1]shee2!D886='[1]Sheet1 (2)'!$C$71,'[1]Sheet1 (2)'!$D$71*('[1]Sheet1 (2)'!$D$72-rut_index)/'[1]Sheet1 (2)'!$D$72)))&lt;0,0,IF(D885='[1]Sheet1 (2)'!$C$69,'[1]Sheet1 (2)'!$D$69*('[1]Sheet1 (2)'!$D$72-rut_index)/'[1]Sheet1 (2)'!$D$72,IF([1]shee2!D886='[1]Sheet1 (2)'!$C$70,'[1]Sheet1 (2)'!$D$70*('[1]Sheet1 (2)'!$D$72-rut_index)/'[1]Sheet1 (2)'!$D$72,IF([1]shee2!D886='[1]Sheet1 (2)'!$C$71,'[1]Sheet1 (2)'!$D$71*('[1]Sheet1 (2)'!$D$72-rut_index)/'[1]Sheet1 (2)'!$D$72))))</f>
        <v>5</v>
      </c>
      <c r="AV885" s="157">
        <f>IF(IF(D885='[1]Sheet1 (2)'!$C$69,'[1]Sheet1 (2)'!$D$69*('[1]Sheet1 (2)'!$D$72-crack_s_index)/'[1]Sheet1 (2)'!$D$72,IF([1]shee2!D886='[1]Sheet1 (2)'!$C$70,'[1]Sheet1 (2)'!$D$70*('[1]Sheet1 (2)'!$D$72-crack_s_index)/'[1]Sheet1 (2)'!$D$72,IF([1]shee2!D886='[1]Sheet1 (2)'!$C$71,'[1]Sheet1 (2)'!$D$71*('[1]Sheet1 (2)'!$D$72-crack_s_index)/'[1]Sheet1 (2)'!$D$72)))&lt;0,0,IF(D885='[1]Sheet1 (2)'!$C$69,'[1]Sheet1 (2)'!$D$69*('[1]Sheet1 (2)'!$D$72-crack_s_index)/'[1]Sheet1 (2)'!$D$72,IF([1]shee2!D886='[1]Sheet1 (2)'!$C$70,'[1]Sheet1 (2)'!$D$70*('[1]Sheet1 (2)'!$D$72-crack_s_index)/'[1]Sheet1 (2)'!$D$72,IF([1]shee2!D886='[1]Sheet1 (2)'!$C$71,'[1]Sheet1 (2)'!$D$71*('[1]Sheet1 (2)'!$D$72-crack_s_index)/'[1]Sheet1 (2)'!$D$72))))</f>
        <v>5</v>
      </c>
      <c r="AW885" s="157">
        <f>IF(IF(D885='[1]Sheet1 (2)'!$C$69,'[1]Sheet1 (2)'!$D$69*('[1]Sheet1 (2)'!$D$72-crack_t_index)/'[1]Sheet1 (2)'!$D$72,IF([1]shee2!D886='[1]Sheet1 (2)'!$C$70,'[1]Sheet1 (2)'!$D$70*('[1]Sheet1 (2)'!$D$72-crack_t_index)/'[1]Sheet1 (2)'!$D$72,IF([1]shee2!D886='[1]Sheet1 (2)'!$C$71,'[1]Sheet1 (2)'!$D$71*('[1]Sheet1 (2)'!$D$72-crack_t_index)/'[1]Sheet1 (2)'!$D$72)))&lt;0,0,IF(D885='[1]Sheet1 (2)'!$C$69,'[1]Sheet1 (2)'!$D$69*('[1]Sheet1 (2)'!$D$72-crack_t_index)/'[1]Sheet1 (2)'!$D$72,IF([1]shee2!D886='[1]Sheet1 (2)'!$C$70,'[1]Sheet1 (2)'!$D$70*('[1]Sheet1 (2)'!$D$72-crack_t_index)/'[1]Sheet1 (2)'!$D$72,IF([1]shee2!D886='[1]Sheet1 (2)'!$C$71,'[1]Sheet1 (2)'!$D$71*('[1]Sheet1 (2)'!$D$72-crack_t_index)/'[1]Sheet1 (2)'!$D$72))))</f>
        <v>5</v>
      </c>
      <c r="AX885" s="157">
        <f>IF(IF(D885='[1]Sheet1 (2)'!$C$69,'[1]Sheet1 (2)'!$D$69*('[1]Sheet1 (2)'!$D$72-rave_index)/'[1]Sheet1 (2)'!$D$72,IF([1]shee2!D886='[1]Sheet1 (2)'!$C$70,'[1]Sheet1 (2)'!$D$70*('[1]Sheet1 (2)'!$D$72-rave_index)/'[1]Sheet1 (2)'!$D$72,IF([1]shee2!D886='[1]Sheet1 (2)'!$C$71,'[1]Sheet1 (2)'!$D$71*('[1]Sheet1 (2)'!$D$72-rave_index)/'[1]Sheet1 (2)'!$D$72)))&lt;0,0,IF(D885='[1]Sheet1 (2)'!$C$69,'[1]Sheet1 (2)'!$D$69*('[1]Sheet1 (2)'!$D$72-rave_index)/'[1]Sheet1 (2)'!$D$72,IF([1]shee2!D886='[1]Sheet1 (2)'!$C$70,'[1]Sheet1 (2)'!$D$70*('[1]Sheet1 (2)'!$D$72-rave_index)/'[1]Sheet1 (2)'!$D$72,IF([1]shee2!D886='[1]Sheet1 (2)'!$C$71,'[1]Sheet1 (2)'!$D$71*('[1]Sheet1 (2)'!$D$72-rave_index)/'[1]Sheet1 (2)'!$D$72))))</f>
        <v>5</v>
      </c>
      <c r="AY885" s="157">
        <f>IF(IF(D885='[1]Sheet1 (2)'!$C$69,'[1]Sheet1 (2)'!$D$69*('[1]Sheet1 (2)'!$D$72-rough_index)/'[1]Sheet1 (2)'!$D$72,IF([1]shee2!D886='[1]Sheet1 (2)'!$C$70,'[1]Sheet1 (2)'!$D$70*('[1]Sheet1 (2)'!$D$72-rough_index)/'[1]Sheet1 (2)'!$D$72,IF([1]shee2!D886='[1]Sheet1 (2)'!$C$71,'[1]Sheet1 (2)'!$D$71*('[1]Sheet1 (2)'!$D$72-rough_index)/'[1]Sheet1 (2)'!$D$72)))&lt;0,0,IF(D885='[1]Sheet1 (2)'!$C$69,'[1]Sheet1 (2)'!$D$69*('[1]Sheet1 (2)'!$D$72-rough_index)/'[1]Sheet1 (2)'!$D$72,IF([1]shee2!D886='[1]Sheet1 (2)'!$C$70,'[1]Sheet1 (2)'!$D$70*('[1]Sheet1 (2)'!$D$72-rough_index)/'[1]Sheet1 (2)'!$D$72,IF([1]shee2!D886='[1]Sheet1 (2)'!$C$71,'[1]Sheet1 (2)'!$D$71*('[1]Sheet1 (2)'!$D$72-rough_index)/'[1]Sheet1 (2)'!$D$72))))</f>
        <v>3.3333333333333335</v>
      </c>
      <c r="AZ885" s="179">
        <f>+(AU885*'[1]Sheet1 (2)'!$C$77)+(AV885*'[1]Sheet1 (2)'!$C$78)+(AW885*'[1]Sheet1 (2)'!$C$79)+(AX885*'[1]Sheet1 (2)'!$C$80)+(AY885*'[1]Sheet1 (2)'!$C$81)</f>
        <v>4.5</v>
      </c>
      <c r="BA885" s="213" t="str">
        <f t="shared" si="27"/>
        <v>Good</v>
      </c>
      <c r="BE885">
        <f>IF(D885='[1]Sheet1 (2)'!$C$61,'[1]Sheet1 (2)'!$D$61*(counts^2)+'[1]Sheet1 (2)'!$G$61*counts+'[1]Sheet1 (2)'!$J$61,IF(D885='[1]Sheet1 (2)'!$C$62,'[1]Sheet1 (2)'!$D$62*counts+'[1]Sheet1 (2)'!$G$62,IF(D885='[1]Sheet1 (2)'!$C$63,'[1]Sheet1 (2)'!$D$63*counts+'[1]Sheet1 (2)'!$G$63,IF(D885='[1]Sheet1 (2)'!$C$64,'[1]Sheet1 (2)'!$D$64*counts+'[1]Sheet1 (2)'!$G$64))))</f>
        <v>2.0984129299999998</v>
      </c>
    </row>
    <row r="886" spans="1:57" ht="12.75" customHeight="1">
      <c r="A886" s="176" t="s">
        <v>282</v>
      </c>
      <c r="B886" s="145" t="s">
        <v>76</v>
      </c>
      <c r="C886" s="170">
        <v>1026</v>
      </c>
      <c r="D886" s="174" t="s">
        <v>77</v>
      </c>
      <c r="E886" s="171">
        <v>8</v>
      </c>
      <c r="F886" s="171">
        <v>2</v>
      </c>
      <c r="G886" s="171" t="s">
        <v>77</v>
      </c>
      <c r="H886" s="171">
        <v>1</v>
      </c>
      <c r="I886" s="171" t="s">
        <v>77</v>
      </c>
      <c r="J886" s="173" t="s">
        <v>80</v>
      </c>
      <c r="K886" s="173" t="s">
        <v>80</v>
      </c>
      <c r="L886" s="169">
        <f>VLOOKUP(CONCATENATE(J886,K886),'Sheet1 (2)'!$J$6:$K$26,2,FALSE)</f>
        <v>0</v>
      </c>
      <c r="M886" s="173" t="s">
        <v>80</v>
      </c>
      <c r="N886" s="173" t="s">
        <v>80</v>
      </c>
      <c r="O886" s="177">
        <f>VLOOKUP(CONCATENATE(M886,N886),'[1]Sheet1 (2)'!$L$6:$M$26,2,FALSE)</f>
        <v>0</v>
      </c>
      <c r="P886" s="173" t="s">
        <v>80</v>
      </c>
      <c r="Q886" s="173" t="s">
        <v>80</v>
      </c>
      <c r="R886" s="177">
        <f>VLOOKUP(CONCATENATE(P886,Q886),'[1]Sheet1 (2)'!$N$6:$O$26,2,FALSE)</f>
        <v>0</v>
      </c>
      <c r="S886" s="173" t="s">
        <v>80</v>
      </c>
      <c r="T886" s="173" t="s">
        <v>80</v>
      </c>
      <c r="U886" s="177">
        <f>VLOOKUP(CONCATENATE(S886,T886),'[1]Sheet1 (2)'!$P$6:$Q$26,2,FALSE)</f>
        <v>0</v>
      </c>
      <c r="V886" s="173" t="s">
        <v>80</v>
      </c>
      <c r="W886" s="173" t="s">
        <v>80</v>
      </c>
      <c r="X886" s="177">
        <f>VLOOKUP(CONCATENATE(V886,W886),'[1]Sheet1 (2)'!$R$6:$S$26,2,FALSE)</f>
        <v>0</v>
      </c>
      <c r="Y886" s="173" t="s">
        <v>80</v>
      </c>
      <c r="Z886" s="173" t="s">
        <v>80</v>
      </c>
      <c r="AA886" s="177">
        <f>VLOOKUP(CONCATENATE(Y886,Z886),'[1]Sheet1 (2)'!$T$6:$U$26,2,FALSE)</f>
        <v>0</v>
      </c>
      <c r="AB886" s="173" t="s">
        <v>80</v>
      </c>
      <c r="AC886" s="173" t="s">
        <v>80</v>
      </c>
      <c r="AD886" s="177">
        <f>VLOOKUP(CONCATENATE(AB886,AC886),'[1]Sheet1 (2)'!$X$6:$Y$26,2,FALSE)</f>
        <v>0</v>
      </c>
      <c r="AE886" s="173" t="s">
        <v>82</v>
      </c>
      <c r="AF886" s="173" t="s">
        <v>81</v>
      </c>
      <c r="AG886" s="177">
        <f>VLOOKUP(CONCATENATE(AE886,AF886),'[1]Sheet1 (2)'!$Z$6:$AA$26,2,FALSE)</f>
        <v>66</v>
      </c>
      <c r="AH886" s="172"/>
      <c r="AI886" s="178"/>
      <c r="AJ886" s="140"/>
      <c r="AK886" s="176" t="s">
        <v>282</v>
      </c>
      <c r="AL886" s="176" t="s">
        <v>76</v>
      </c>
      <c r="AM886" s="170">
        <f t="shared" si="26"/>
        <v>1026</v>
      </c>
      <c r="AN886" s="147"/>
      <c r="AO886" s="155"/>
      <c r="AP886" s="156"/>
      <c r="AQ886" s="157">
        <v>1.4426252555999999</v>
      </c>
      <c r="AR886" s="158"/>
      <c r="AS886" s="145">
        <f>LOOKUP(rufmkm,'[1]Sheet1 (2)'!$V$62:$V$71,'[1]Sheet1 (2)'!$W$62:$W$71)</f>
        <v>20</v>
      </c>
      <c r="AT886" s="140"/>
      <c r="AU886" s="157">
        <f>IF(IF(D886='[1]Sheet1 (2)'!$C$69,'[1]Sheet1 (2)'!$D$69*('[1]Sheet1 (2)'!$D$72-rut_index)/'[1]Sheet1 (2)'!$D$72,IF([1]shee2!D887='[1]Sheet1 (2)'!$C$70,'[1]Sheet1 (2)'!$D$70*('[1]Sheet1 (2)'!$D$72-rut_index)/'[1]Sheet1 (2)'!$D$72,IF([1]shee2!D887='[1]Sheet1 (2)'!$C$71,'[1]Sheet1 (2)'!$D$71*('[1]Sheet1 (2)'!$D$72-rut_index)/'[1]Sheet1 (2)'!$D$72)))&lt;0,0,IF(D886='[1]Sheet1 (2)'!$C$69,'[1]Sheet1 (2)'!$D$69*('[1]Sheet1 (2)'!$D$72-rut_index)/'[1]Sheet1 (2)'!$D$72,IF([1]shee2!D887='[1]Sheet1 (2)'!$C$70,'[1]Sheet1 (2)'!$D$70*('[1]Sheet1 (2)'!$D$72-rut_index)/'[1]Sheet1 (2)'!$D$72,IF([1]shee2!D887='[1]Sheet1 (2)'!$C$71,'[1]Sheet1 (2)'!$D$71*('[1]Sheet1 (2)'!$D$72-rut_index)/'[1]Sheet1 (2)'!$D$72))))</f>
        <v>5</v>
      </c>
      <c r="AV886" s="157">
        <f>IF(IF(D886='[1]Sheet1 (2)'!$C$69,'[1]Sheet1 (2)'!$D$69*('[1]Sheet1 (2)'!$D$72-crack_s_index)/'[1]Sheet1 (2)'!$D$72,IF([1]shee2!D887='[1]Sheet1 (2)'!$C$70,'[1]Sheet1 (2)'!$D$70*('[1]Sheet1 (2)'!$D$72-crack_s_index)/'[1]Sheet1 (2)'!$D$72,IF([1]shee2!D887='[1]Sheet1 (2)'!$C$71,'[1]Sheet1 (2)'!$D$71*('[1]Sheet1 (2)'!$D$72-crack_s_index)/'[1]Sheet1 (2)'!$D$72)))&lt;0,0,IF(D886='[1]Sheet1 (2)'!$C$69,'[1]Sheet1 (2)'!$D$69*('[1]Sheet1 (2)'!$D$72-crack_s_index)/'[1]Sheet1 (2)'!$D$72,IF([1]shee2!D887='[1]Sheet1 (2)'!$C$70,'[1]Sheet1 (2)'!$D$70*('[1]Sheet1 (2)'!$D$72-crack_s_index)/'[1]Sheet1 (2)'!$D$72,IF([1]shee2!D887='[1]Sheet1 (2)'!$C$71,'[1]Sheet1 (2)'!$D$71*('[1]Sheet1 (2)'!$D$72-crack_s_index)/'[1]Sheet1 (2)'!$D$72))))</f>
        <v>5</v>
      </c>
      <c r="AW886" s="157">
        <f>IF(IF(D886='[1]Sheet1 (2)'!$C$69,'[1]Sheet1 (2)'!$D$69*('[1]Sheet1 (2)'!$D$72-crack_t_index)/'[1]Sheet1 (2)'!$D$72,IF([1]shee2!D887='[1]Sheet1 (2)'!$C$70,'[1]Sheet1 (2)'!$D$70*('[1]Sheet1 (2)'!$D$72-crack_t_index)/'[1]Sheet1 (2)'!$D$72,IF([1]shee2!D887='[1]Sheet1 (2)'!$C$71,'[1]Sheet1 (2)'!$D$71*('[1]Sheet1 (2)'!$D$72-crack_t_index)/'[1]Sheet1 (2)'!$D$72)))&lt;0,0,IF(D886='[1]Sheet1 (2)'!$C$69,'[1]Sheet1 (2)'!$D$69*('[1]Sheet1 (2)'!$D$72-crack_t_index)/'[1]Sheet1 (2)'!$D$72,IF([1]shee2!D887='[1]Sheet1 (2)'!$C$70,'[1]Sheet1 (2)'!$D$70*('[1]Sheet1 (2)'!$D$72-crack_t_index)/'[1]Sheet1 (2)'!$D$72,IF([1]shee2!D887='[1]Sheet1 (2)'!$C$71,'[1]Sheet1 (2)'!$D$71*('[1]Sheet1 (2)'!$D$72-crack_t_index)/'[1]Sheet1 (2)'!$D$72))))</f>
        <v>5</v>
      </c>
      <c r="AX886" s="157">
        <f>IF(IF(D886='[1]Sheet1 (2)'!$C$69,'[1]Sheet1 (2)'!$D$69*('[1]Sheet1 (2)'!$D$72-rave_index)/'[1]Sheet1 (2)'!$D$72,IF([1]shee2!D887='[1]Sheet1 (2)'!$C$70,'[1]Sheet1 (2)'!$D$70*('[1]Sheet1 (2)'!$D$72-rave_index)/'[1]Sheet1 (2)'!$D$72,IF([1]shee2!D887='[1]Sheet1 (2)'!$C$71,'[1]Sheet1 (2)'!$D$71*('[1]Sheet1 (2)'!$D$72-rave_index)/'[1]Sheet1 (2)'!$D$72)))&lt;0,0,IF(D886='[1]Sheet1 (2)'!$C$69,'[1]Sheet1 (2)'!$D$69*('[1]Sheet1 (2)'!$D$72-rave_index)/'[1]Sheet1 (2)'!$D$72,IF([1]shee2!D887='[1]Sheet1 (2)'!$C$70,'[1]Sheet1 (2)'!$D$70*('[1]Sheet1 (2)'!$D$72-rave_index)/'[1]Sheet1 (2)'!$D$72,IF([1]shee2!D887='[1]Sheet1 (2)'!$C$71,'[1]Sheet1 (2)'!$D$71*('[1]Sheet1 (2)'!$D$72-rave_index)/'[1]Sheet1 (2)'!$D$72))))</f>
        <v>5</v>
      </c>
      <c r="AY886" s="157">
        <f>IF(IF(D886='[1]Sheet1 (2)'!$C$69,'[1]Sheet1 (2)'!$D$69*('[1]Sheet1 (2)'!$D$72-rough_index)/'[1]Sheet1 (2)'!$D$72,IF([1]shee2!D887='[1]Sheet1 (2)'!$C$70,'[1]Sheet1 (2)'!$D$70*('[1]Sheet1 (2)'!$D$72-rough_index)/'[1]Sheet1 (2)'!$D$72,IF([1]shee2!D887='[1]Sheet1 (2)'!$C$71,'[1]Sheet1 (2)'!$D$71*('[1]Sheet1 (2)'!$D$72-rough_index)/'[1]Sheet1 (2)'!$D$72)))&lt;0,0,IF(D886='[1]Sheet1 (2)'!$C$69,'[1]Sheet1 (2)'!$D$69*('[1]Sheet1 (2)'!$D$72-rough_index)/'[1]Sheet1 (2)'!$D$72,IF([1]shee2!D887='[1]Sheet1 (2)'!$C$70,'[1]Sheet1 (2)'!$D$70*('[1]Sheet1 (2)'!$D$72-rough_index)/'[1]Sheet1 (2)'!$D$72,IF([1]shee2!D887='[1]Sheet1 (2)'!$C$71,'[1]Sheet1 (2)'!$D$71*('[1]Sheet1 (2)'!$D$72-rough_index)/'[1]Sheet1 (2)'!$D$72))))</f>
        <v>3.3333333333333335</v>
      </c>
      <c r="AZ886" s="179">
        <f>+(AU886*'[1]Sheet1 (2)'!$C$77)+(AV886*'[1]Sheet1 (2)'!$C$78)+(AW886*'[1]Sheet1 (2)'!$C$79)+(AX886*'[1]Sheet1 (2)'!$C$80)+(AY886*'[1]Sheet1 (2)'!$C$81)</f>
        <v>4.5</v>
      </c>
      <c r="BA886" s="213" t="str">
        <f t="shared" si="27"/>
        <v>Good</v>
      </c>
      <c r="BE886">
        <f>IF(D886='[1]Sheet1 (2)'!$C$61,'[1]Sheet1 (2)'!$D$61*(counts^2)+'[1]Sheet1 (2)'!$G$61*counts+'[1]Sheet1 (2)'!$J$61,IF(D886='[1]Sheet1 (2)'!$C$62,'[1]Sheet1 (2)'!$D$62*counts+'[1]Sheet1 (2)'!$G$62,IF(D886='[1]Sheet1 (2)'!$C$63,'[1]Sheet1 (2)'!$D$63*counts+'[1]Sheet1 (2)'!$G$63,IF(D886='[1]Sheet1 (2)'!$C$64,'[1]Sheet1 (2)'!$D$64*counts+'[1]Sheet1 (2)'!$G$64))))</f>
        <v>2.0984129299999998</v>
      </c>
    </row>
    <row r="887" spans="1:57" ht="12.75" customHeight="1">
      <c r="A887" s="176" t="s">
        <v>282</v>
      </c>
      <c r="B887" s="145" t="s">
        <v>76</v>
      </c>
      <c r="C887" s="170">
        <v>1027</v>
      </c>
      <c r="D887" s="174" t="s">
        <v>77</v>
      </c>
      <c r="E887" s="171">
        <v>8</v>
      </c>
      <c r="F887" s="171">
        <v>2</v>
      </c>
      <c r="G887" s="171" t="s">
        <v>77</v>
      </c>
      <c r="H887" s="171">
        <v>1</v>
      </c>
      <c r="I887" s="171" t="s">
        <v>77</v>
      </c>
      <c r="J887" s="173" t="s">
        <v>80</v>
      </c>
      <c r="K887" s="173" t="s">
        <v>80</v>
      </c>
      <c r="L887" s="169">
        <f>VLOOKUP(CONCATENATE(J887,K887),'Sheet1 (2)'!$J$6:$K$26,2,FALSE)</f>
        <v>0</v>
      </c>
      <c r="M887" s="173" t="s">
        <v>80</v>
      </c>
      <c r="N887" s="173" t="s">
        <v>80</v>
      </c>
      <c r="O887" s="177">
        <f>VLOOKUP(CONCATENATE(M887,N887),'[1]Sheet1 (2)'!$L$6:$M$26,2,FALSE)</f>
        <v>0</v>
      </c>
      <c r="P887" s="173" t="s">
        <v>80</v>
      </c>
      <c r="Q887" s="173" t="s">
        <v>80</v>
      </c>
      <c r="R887" s="177">
        <f>VLOOKUP(CONCATENATE(P887,Q887),'[1]Sheet1 (2)'!$N$6:$O$26,2,FALSE)</f>
        <v>0</v>
      </c>
      <c r="S887" s="173" t="s">
        <v>80</v>
      </c>
      <c r="T887" s="173" t="s">
        <v>80</v>
      </c>
      <c r="U887" s="177">
        <f>VLOOKUP(CONCATENATE(S887,T887),'[1]Sheet1 (2)'!$P$6:$Q$26,2,FALSE)</f>
        <v>0</v>
      </c>
      <c r="V887" s="173" t="s">
        <v>80</v>
      </c>
      <c r="W887" s="173" t="s">
        <v>80</v>
      </c>
      <c r="X887" s="177">
        <f>VLOOKUP(CONCATENATE(V887,W887),'[1]Sheet1 (2)'!$R$6:$S$26,2,FALSE)</f>
        <v>0</v>
      </c>
      <c r="Y887" s="173" t="s">
        <v>80</v>
      </c>
      <c r="Z887" s="173" t="s">
        <v>80</v>
      </c>
      <c r="AA887" s="177">
        <f>VLOOKUP(CONCATENATE(Y887,Z887),'[1]Sheet1 (2)'!$T$6:$U$26,2,FALSE)</f>
        <v>0</v>
      </c>
      <c r="AB887" s="173" t="s">
        <v>80</v>
      </c>
      <c r="AC887" s="173" t="s">
        <v>80</v>
      </c>
      <c r="AD887" s="177">
        <f>VLOOKUP(CONCATENATE(AB887,AC887),'[1]Sheet1 (2)'!$X$6:$Y$26,2,FALSE)</f>
        <v>0</v>
      </c>
      <c r="AE887" s="173" t="s">
        <v>82</v>
      </c>
      <c r="AF887" s="173" t="s">
        <v>81</v>
      </c>
      <c r="AG887" s="177">
        <f>VLOOKUP(CONCATENATE(AE887,AF887),'[1]Sheet1 (2)'!$Z$6:$AA$26,2,FALSE)</f>
        <v>66</v>
      </c>
      <c r="AH887" s="172"/>
      <c r="AI887" s="178"/>
      <c r="AJ887" s="140"/>
      <c r="AK887" s="176" t="s">
        <v>282</v>
      </c>
      <c r="AL887" s="176" t="s">
        <v>76</v>
      </c>
      <c r="AM887" s="170">
        <f t="shared" si="26"/>
        <v>1027</v>
      </c>
      <c r="AN887" s="147"/>
      <c r="AO887" s="155"/>
      <c r="AP887" s="156"/>
      <c r="AQ887" s="157">
        <v>1.7423974324</v>
      </c>
      <c r="AR887" s="158"/>
      <c r="AS887" s="145">
        <f>LOOKUP(rufmkm,'[1]Sheet1 (2)'!$V$62:$V$71,'[1]Sheet1 (2)'!$W$62:$W$71)</f>
        <v>20</v>
      </c>
      <c r="AT887" s="140"/>
      <c r="AU887" s="157">
        <f>IF(IF(D887='[1]Sheet1 (2)'!$C$69,'[1]Sheet1 (2)'!$D$69*('[1]Sheet1 (2)'!$D$72-rut_index)/'[1]Sheet1 (2)'!$D$72,IF([1]shee2!D888='[1]Sheet1 (2)'!$C$70,'[1]Sheet1 (2)'!$D$70*('[1]Sheet1 (2)'!$D$72-rut_index)/'[1]Sheet1 (2)'!$D$72,IF([1]shee2!D888='[1]Sheet1 (2)'!$C$71,'[1]Sheet1 (2)'!$D$71*('[1]Sheet1 (2)'!$D$72-rut_index)/'[1]Sheet1 (2)'!$D$72)))&lt;0,0,IF(D887='[1]Sheet1 (2)'!$C$69,'[1]Sheet1 (2)'!$D$69*('[1]Sheet1 (2)'!$D$72-rut_index)/'[1]Sheet1 (2)'!$D$72,IF([1]shee2!D888='[1]Sheet1 (2)'!$C$70,'[1]Sheet1 (2)'!$D$70*('[1]Sheet1 (2)'!$D$72-rut_index)/'[1]Sheet1 (2)'!$D$72,IF([1]shee2!D888='[1]Sheet1 (2)'!$C$71,'[1]Sheet1 (2)'!$D$71*('[1]Sheet1 (2)'!$D$72-rut_index)/'[1]Sheet1 (2)'!$D$72))))</f>
        <v>5</v>
      </c>
      <c r="AV887" s="157">
        <f>IF(IF(D887='[1]Sheet1 (2)'!$C$69,'[1]Sheet1 (2)'!$D$69*('[1]Sheet1 (2)'!$D$72-crack_s_index)/'[1]Sheet1 (2)'!$D$72,IF([1]shee2!D888='[1]Sheet1 (2)'!$C$70,'[1]Sheet1 (2)'!$D$70*('[1]Sheet1 (2)'!$D$72-crack_s_index)/'[1]Sheet1 (2)'!$D$72,IF([1]shee2!D888='[1]Sheet1 (2)'!$C$71,'[1]Sheet1 (2)'!$D$71*('[1]Sheet1 (2)'!$D$72-crack_s_index)/'[1]Sheet1 (2)'!$D$72)))&lt;0,0,IF(D887='[1]Sheet1 (2)'!$C$69,'[1]Sheet1 (2)'!$D$69*('[1]Sheet1 (2)'!$D$72-crack_s_index)/'[1]Sheet1 (2)'!$D$72,IF([1]shee2!D888='[1]Sheet1 (2)'!$C$70,'[1]Sheet1 (2)'!$D$70*('[1]Sheet1 (2)'!$D$72-crack_s_index)/'[1]Sheet1 (2)'!$D$72,IF([1]shee2!D888='[1]Sheet1 (2)'!$C$71,'[1]Sheet1 (2)'!$D$71*('[1]Sheet1 (2)'!$D$72-crack_s_index)/'[1]Sheet1 (2)'!$D$72))))</f>
        <v>5</v>
      </c>
      <c r="AW887" s="157">
        <f>IF(IF(D887='[1]Sheet1 (2)'!$C$69,'[1]Sheet1 (2)'!$D$69*('[1]Sheet1 (2)'!$D$72-crack_t_index)/'[1]Sheet1 (2)'!$D$72,IF([1]shee2!D888='[1]Sheet1 (2)'!$C$70,'[1]Sheet1 (2)'!$D$70*('[1]Sheet1 (2)'!$D$72-crack_t_index)/'[1]Sheet1 (2)'!$D$72,IF([1]shee2!D888='[1]Sheet1 (2)'!$C$71,'[1]Sheet1 (2)'!$D$71*('[1]Sheet1 (2)'!$D$72-crack_t_index)/'[1]Sheet1 (2)'!$D$72)))&lt;0,0,IF(D887='[1]Sheet1 (2)'!$C$69,'[1]Sheet1 (2)'!$D$69*('[1]Sheet1 (2)'!$D$72-crack_t_index)/'[1]Sheet1 (2)'!$D$72,IF([1]shee2!D888='[1]Sheet1 (2)'!$C$70,'[1]Sheet1 (2)'!$D$70*('[1]Sheet1 (2)'!$D$72-crack_t_index)/'[1]Sheet1 (2)'!$D$72,IF([1]shee2!D888='[1]Sheet1 (2)'!$C$71,'[1]Sheet1 (2)'!$D$71*('[1]Sheet1 (2)'!$D$72-crack_t_index)/'[1]Sheet1 (2)'!$D$72))))</f>
        <v>5</v>
      </c>
      <c r="AX887" s="157">
        <f>IF(IF(D887='[1]Sheet1 (2)'!$C$69,'[1]Sheet1 (2)'!$D$69*('[1]Sheet1 (2)'!$D$72-rave_index)/'[1]Sheet1 (2)'!$D$72,IF([1]shee2!D888='[1]Sheet1 (2)'!$C$70,'[1]Sheet1 (2)'!$D$70*('[1]Sheet1 (2)'!$D$72-rave_index)/'[1]Sheet1 (2)'!$D$72,IF([1]shee2!D888='[1]Sheet1 (2)'!$C$71,'[1]Sheet1 (2)'!$D$71*('[1]Sheet1 (2)'!$D$72-rave_index)/'[1]Sheet1 (2)'!$D$72)))&lt;0,0,IF(D887='[1]Sheet1 (2)'!$C$69,'[1]Sheet1 (2)'!$D$69*('[1]Sheet1 (2)'!$D$72-rave_index)/'[1]Sheet1 (2)'!$D$72,IF([1]shee2!D888='[1]Sheet1 (2)'!$C$70,'[1]Sheet1 (2)'!$D$70*('[1]Sheet1 (2)'!$D$72-rave_index)/'[1]Sheet1 (2)'!$D$72,IF([1]shee2!D888='[1]Sheet1 (2)'!$C$71,'[1]Sheet1 (2)'!$D$71*('[1]Sheet1 (2)'!$D$72-rave_index)/'[1]Sheet1 (2)'!$D$72))))</f>
        <v>5</v>
      </c>
      <c r="AY887" s="157">
        <f>IF(IF(D887='[1]Sheet1 (2)'!$C$69,'[1]Sheet1 (2)'!$D$69*('[1]Sheet1 (2)'!$D$72-rough_index)/'[1]Sheet1 (2)'!$D$72,IF([1]shee2!D888='[1]Sheet1 (2)'!$C$70,'[1]Sheet1 (2)'!$D$70*('[1]Sheet1 (2)'!$D$72-rough_index)/'[1]Sheet1 (2)'!$D$72,IF([1]shee2!D888='[1]Sheet1 (2)'!$C$71,'[1]Sheet1 (2)'!$D$71*('[1]Sheet1 (2)'!$D$72-rough_index)/'[1]Sheet1 (2)'!$D$72)))&lt;0,0,IF(D887='[1]Sheet1 (2)'!$C$69,'[1]Sheet1 (2)'!$D$69*('[1]Sheet1 (2)'!$D$72-rough_index)/'[1]Sheet1 (2)'!$D$72,IF([1]shee2!D888='[1]Sheet1 (2)'!$C$70,'[1]Sheet1 (2)'!$D$70*('[1]Sheet1 (2)'!$D$72-rough_index)/'[1]Sheet1 (2)'!$D$72,IF([1]shee2!D888='[1]Sheet1 (2)'!$C$71,'[1]Sheet1 (2)'!$D$71*('[1]Sheet1 (2)'!$D$72-rough_index)/'[1]Sheet1 (2)'!$D$72))))</f>
        <v>3.3333333333333335</v>
      </c>
      <c r="AZ887" s="179">
        <f>+(AU887*'[1]Sheet1 (2)'!$C$77)+(AV887*'[1]Sheet1 (2)'!$C$78)+(AW887*'[1]Sheet1 (2)'!$C$79)+(AX887*'[1]Sheet1 (2)'!$C$80)+(AY887*'[1]Sheet1 (2)'!$C$81)</f>
        <v>4.5</v>
      </c>
      <c r="BA887" s="213" t="str">
        <f t="shared" si="27"/>
        <v>Good</v>
      </c>
      <c r="BE887">
        <f>IF(D887='[1]Sheet1 (2)'!$C$61,'[1]Sheet1 (2)'!$D$61*(counts^2)+'[1]Sheet1 (2)'!$G$61*counts+'[1]Sheet1 (2)'!$J$61,IF(D887='[1]Sheet1 (2)'!$C$62,'[1]Sheet1 (2)'!$D$62*counts+'[1]Sheet1 (2)'!$G$62,IF(D887='[1]Sheet1 (2)'!$C$63,'[1]Sheet1 (2)'!$D$63*counts+'[1]Sheet1 (2)'!$G$63,IF(D887='[1]Sheet1 (2)'!$C$64,'[1]Sheet1 (2)'!$D$64*counts+'[1]Sheet1 (2)'!$G$64))))</f>
        <v>2.0984129299999998</v>
      </c>
    </row>
    <row r="888" spans="1:57" ht="12.75" customHeight="1">
      <c r="A888" s="176" t="s">
        <v>282</v>
      </c>
      <c r="B888" s="145" t="s">
        <v>76</v>
      </c>
      <c r="C888" s="170">
        <v>1028</v>
      </c>
      <c r="D888" s="174" t="s">
        <v>77</v>
      </c>
      <c r="E888" s="171">
        <v>8</v>
      </c>
      <c r="F888" s="171">
        <v>2</v>
      </c>
      <c r="G888" s="171" t="s">
        <v>77</v>
      </c>
      <c r="H888" s="171">
        <v>1</v>
      </c>
      <c r="I888" s="171" t="s">
        <v>77</v>
      </c>
      <c r="J888" s="173" t="s">
        <v>80</v>
      </c>
      <c r="K888" s="173" t="s">
        <v>80</v>
      </c>
      <c r="L888" s="169">
        <f>VLOOKUP(CONCATENATE(J888,K888),'Sheet1 (2)'!$J$6:$K$26,2,FALSE)</f>
        <v>0</v>
      </c>
      <c r="M888" s="173" t="s">
        <v>80</v>
      </c>
      <c r="N888" s="173" t="s">
        <v>80</v>
      </c>
      <c r="O888" s="177">
        <f>VLOOKUP(CONCATENATE(M888,N888),'[1]Sheet1 (2)'!$L$6:$M$26,2,FALSE)</f>
        <v>0</v>
      </c>
      <c r="P888" s="173" t="s">
        <v>80</v>
      </c>
      <c r="Q888" s="173" t="s">
        <v>80</v>
      </c>
      <c r="R888" s="177">
        <f>VLOOKUP(CONCATENATE(P888,Q888),'[1]Sheet1 (2)'!$N$6:$O$26,2,FALSE)</f>
        <v>0</v>
      </c>
      <c r="S888" s="173" t="s">
        <v>80</v>
      </c>
      <c r="T888" s="173" t="s">
        <v>80</v>
      </c>
      <c r="U888" s="177">
        <f>VLOOKUP(CONCATENATE(S888,T888),'[1]Sheet1 (2)'!$P$6:$Q$26,2,FALSE)</f>
        <v>0</v>
      </c>
      <c r="V888" s="173" t="s">
        <v>80</v>
      </c>
      <c r="W888" s="173" t="s">
        <v>80</v>
      </c>
      <c r="X888" s="177">
        <f>VLOOKUP(CONCATENATE(V888,W888),'[1]Sheet1 (2)'!$R$6:$S$26,2,FALSE)</f>
        <v>0</v>
      </c>
      <c r="Y888" s="173" t="s">
        <v>80</v>
      </c>
      <c r="Z888" s="173" t="s">
        <v>80</v>
      </c>
      <c r="AA888" s="177">
        <f>VLOOKUP(CONCATENATE(Y888,Z888),'[1]Sheet1 (2)'!$T$6:$U$26,2,FALSE)</f>
        <v>0</v>
      </c>
      <c r="AB888" s="173" t="s">
        <v>80</v>
      </c>
      <c r="AC888" s="173" t="s">
        <v>80</v>
      </c>
      <c r="AD888" s="177">
        <f>VLOOKUP(CONCATENATE(AB888,AC888),'[1]Sheet1 (2)'!$X$6:$Y$26,2,FALSE)</f>
        <v>0</v>
      </c>
      <c r="AE888" s="173" t="s">
        <v>82</v>
      </c>
      <c r="AF888" s="173" t="s">
        <v>81</v>
      </c>
      <c r="AG888" s="177">
        <f>VLOOKUP(CONCATENATE(AE888,AF888),'[1]Sheet1 (2)'!$Z$6:$AA$26,2,FALSE)</f>
        <v>66</v>
      </c>
      <c r="AH888" s="172"/>
      <c r="AI888" s="178"/>
      <c r="AJ888" s="140"/>
      <c r="AK888" s="176" t="s">
        <v>282</v>
      </c>
      <c r="AL888" s="176" t="s">
        <v>76</v>
      </c>
      <c r="AM888" s="170">
        <f t="shared" si="26"/>
        <v>1028</v>
      </c>
      <c r="AN888" s="147"/>
      <c r="AO888" s="155" t="s">
        <v>409</v>
      </c>
      <c r="AP888" s="156"/>
      <c r="AQ888" s="157">
        <v>1.5944020947999999</v>
      </c>
      <c r="AR888" s="158"/>
      <c r="AS888" s="145">
        <f>LOOKUP(rufmkm,'[1]Sheet1 (2)'!$V$62:$V$71,'[1]Sheet1 (2)'!$W$62:$W$71)</f>
        <v>20</v>
      </c>
      <c r="AT888" s="140"/>
      <c r="AU888" s="157">
        <f>IF(IF(D888='[1]Sheet1 (2)'!$C$69,'[1]Sheet1 (2)'!$D$69*('[1]Sheet1 (2)'!$D$72-rut_index)/'[1]Sheet1 (2)'!$D$72,IF([1]shee2!D889='[1]Sheet1 (2)'!$C$70,'[1]Sheet1 (2)'!$D$70*('[1]Sheet1 (2)'!$D$72-rut_index)/'[1]Sheet1 (2)'!$D$72,IF([1]shee2!D889='[1]Sheet1 (2)'!$C$71,'[1]Sheet1 (2)'!$D$71*('[1]Sheet1 (2)'!$D$72-rut_index)/'[1]Sheet1 (2)'!$D$72)))&lt;0,0,IF(D888='[1]Sheet1 (2)'!$C$69,'[1]Sheet1 (2)'!$D$69*('[1]Sheet1 (2)'!$D$72-rut_index)/'[1]Sheet1 (2)'!$D$72,IF([1]shee2!D889='[1]Sheet1 (2)'!$C$70,'[1]Sheet1 (2)'!$D$70*('[1]Sheet1 (2)'!$D$72-rut_index)/'[1]Sheet1 (2)'!$D$72,IF([1]shee2!D889='[1]Sheet1 (2)'!$C$71,'[1]Sheet1 (2)'!$D$71*('[1]Sheet1 (2)'!$D$72-rut_index)/'[1]Sheet1 (2)'!$D$72))))</f>
        <v>5</v>
      </c>
      <c r="AV888" s="157">
        <f>IF(IF(D888='[1]Sheet1 (2)'!$C$69,'[1]Sheet1 (2)'!$D$69*('[1]Sheet1 (2)'!$D$72-crack_s_index)/'[1]Sheet1 (2)'!$D$72,IF([1]shee2!D889='[1]Sheet1 (2)'!$C$70,'[1]Sheet1 (2)'!$D$70*('[1]Sheet1 (2)'!$D$72-crack_s_index)/'[1]Sheet1 (2)'!$D$72,IF([1]shee2!D889='[1]Sheet1 (2)'!$C$71,'[1]Sheet1 (2)'!$D$71*('[1]Sheet1 (2)'!$D$72-crack_s_index)/'[1]Sheet1 (2)'!$D$72)))&lt;0,0,IF(D888='[1]Sheet1 (2)'!$C$69,'[1]Sheet1 (2)'!$D$69*('[1]Sheet1 (2)'!$D$72-crack_s_index)/'[1]Sheet1 (2)'!$D$72,IF([1]shee2!D889='[1]Sheet1 (2)'!$C$70,'[1]Sheet1 (2)'!$D$70*('[1]Sheet1 (2)'!$D$72-crack_s_index)/'[1]Sheet1 (2)'!$D$72,IF([1]shee2!D889='[1]Sheet1 (2)'!$C$71,'[1]Sheet1 (2)'!$D$71*('[1]Sheet1 (2)'!$D$72-crack_s_index)/'[1]Sheet1 (2)'!$D$72))))</f>
        <v>5</v>
      </c>
      <c r="AW888" s="157">
        <f>IF(IF(D888='[1]Sheet1 (2)'!$C$69,'[1]Sheet1 (2)'!$D$69*('[1]Sheet1 (2)'!$D$72-crack_t_index)/'[1]Sheet1 (2)'!$D$72,IF([1]shee2!D889='[1]Sheet1 (2)'!$C$70,'[1]Sheet1 (2)'!$D$70*('[1]Sheet1 (2)'!$D$72-crack_t_index)/'[1]Sheet1 (2)'!$D$72,IF([1]shee2!D889='[1]Sheet1 (2)'!$C$71,'[1]Sheet1 (2)'!$D$71*('[1]Sheet1 (2)'!$D$72-crack_t_index)/'[1]Sheet1 (2)'!$D$72)))&lt;0,0,IF(D888='[1]Sheet1 (2)'!$C$69,'[1]Sheet1 (2)'!$D$69*('[1]Sheet1 (2)'!$D$72-crack_t_index)/'[1]Sheet1 (2)'!$D$72,IF([1]shee2!D889='[1]Sheet1 (2)'!$C$70,'[1]Sheet1 (2)'!$D$70*('[1]Sheet1 (2)'!$D$72-crack_t_index)/'[1]Sheet1 (2)'!$D$72,IF([1]shee2!D889='[1]Sheet1 (2)'!$C$71,'[1]Sheet1 (2)'!$D$71*('[1]Sheet1 (2)'!$D$72-crack_t_index)/'[1]Sheet1 (2)'!$D$72))))</f>
        <v>5</v>
      </c>
      <c r="AX888" s="157">
        <f>IF(IF(D888='[1]Sheet1 (2)'!$C$69,'[1]Sheet1 (2)'!$D$69*('[1]Sheet1 (2)'!$D$72-rave_index)/'[1]Sheet1 (2)'!$D$72,IF([1]shee2!D889='[1]Sheet1 (2)'!$C$70,'[1]Sheet1 (2)'!$D$70*('[1]Sheet1 (2)'!$D$72-rave_index)/'[1]Sheet1 (2)'!$D$72,IF([1]shee2!D889='[1]Sheet1 (2)'!$C$71,'[1]Sheet1 (2)'!$D$71*('[1]Sheet1 (2)'!$D$72-rave_index)/'[1]Sheet1 (2)'!$D$72)))&lt;0,0,IF(D888='[1]Sheet1 (2)'!$C$69,'[1]Sheet1 (2)'!$D$69*('[1]Sheet1 (2)'!$D$72-rave_index)/'[1]Sheet1 (2)'!$D$72,IF([1]shee2!D889='[1]Sheet1 (2)'!$C$70,'[1]Sheet1 (2)'!$D$70*('[1]Sheet1 (2)'!$D$72-rave_index)/'[1]Sheet1 (2)'!$D$72,IF([1]shee2!D889='[1]Sheet1 (2)'!$C$71,'[1]Sheet1 (2)'!$D$71*('[1]Sheet1 (2)'!$D$72-rave_index)/'[1]Sheet1 (2)'!$D$72))))</f>
        <v>5</v>
      </c>
      <c r="AY888" s="157">
        <f>IF(IF(D888='[1]Sheet1 (2)'!$C$69,'[1]Sheet1 (2)'!$D$69*('[1]Sheet1 (2)'!$D$72-rough_index)/'[1]Sheet1 (2)'!$D$72,IF([1]shee2!D889='[1]Sheet1 (2)'!$C$70,'[1]Sheet1 (2)'!$D$70*('[1]Sheet1 (2)'!$D$72-rough_index)/'[1]Sheet1 (2)'!$D$72,IF([1]shee2!D889='[1]Sheet1 (2)'!$C$71,'[1]Sheet1 (2)'!$D$71*('[1]Sheet1 (2)'!$D$72-rough_index)/'[1]Sheet1 (2)'!$D$72)))&lt;0,0,IF(D888='[1]Sheet1 (2)'!$C$69,'[1]Sheet1 (2)'!$D$69*('[1]Sheet1 (2)'!$D$72-rough_index)/'[1]Sheet1 (2)'!$D$72,IF([1]shee2!D889='[1]Sheet1 (2)'!$C$70,'[1]Sheet1 (2)'!$D$70*('[1]Sheet1 (2)'!$D$72-rough_index)/'[1]Sheet1 (2)'!$D$72,IF([1]shee2!D889='[1]Sheet1 (2)'!$C$71,'[1]Sheet1 (2)'!$D$71*('[1]Sheet1 (2)'!$D$72-rough_index)/'[1]Sheet1 (2)'!$D$72))))</f>
        <v>3.3333333333333335</v>
      </c>
      <c r="AZ888" s="179">
        <f>+(AU888*'[1]Sheet1 (2)'!$C$77)+(AV888*'[1]Sheet1 (2)'!$C$78)+(AW888*'[1]Sheet1 (2)'!$C$79)+(AX888*'[1]Sheet1 (2)'!$C$80)+(AY888*'[1]Sheet1 (2)'!$C$81)</f>
        <v>4.5</v>
      </c>
      <c r="BA888" s="213" t="str">
        <f t="shared" si="27"/>
        <v>Good</v>
      </c>
      <c r="BE888">
        <f>IF(D888='[1]Sheet1 (2)'!$C$61,'[1]Sheet1 (2)'!$D$61*(counts^2)+'[1]Sheet1 (2)'!$G$61*counts+'[1]Sheet1 (2)'!$J$61,IF(D888='[1]Sheet1 (2)'!$C$62,'[1]Sheet1 (2)'!$D$62*counts+'[1]Sheet1 (2)'!$G$62,IF(D888='[1]Sheet1 (2)'!$C$63,'[1]Sheet1 (2)'!$D$63*counts+'[1]Sheet1 (2)'!$G$63,IF(D888='[1]Sheet1 (2)'!$C$64,'[1]Sheet1 (2)'!$D$64*counts+'[1]Sheet1 (2)'!$G$64))))</f>
        <v>2.0984129299999998</v>
      </c>
    </row>
    <row r="889" spans="1:57" ht="12.75" customHeight="1">
      <c r="A889" s="176" t="s">
        <v>282</v>
      </c>
      <c r="B889" s="145" t="s">
        <v>76</v>
      </c>
      <c r="C889" s="170">
        <v>1029</v>
      </c>
      <c r="D889" s="174" t="s">
        <v>77</v>
      </c>
      <c r="E889" s="171">
        <v>8</v>
      </c>
      <c r="F889" s="171">
        <v>2</v>
      </c>
      <c r="G889" s="171" t="s">
        <v>77</v>
      </c>
      <c r="H889" s="171">
        <v>1</v>
      </c>
      <c r="I889" s="171" t="s">
        <v>77</v>
      </c>
      <c r="J889" s="173" t="s">
        <v>80</v>
      </c>
      <c r="K889" s="173" t="s">
        <v>80</v>
      </c>
      <c r="L889" s="169">
        <f>VLOOKUP(CONCATENATE(J889,K889),'Sheet1 (2)'!$J$6:$K$26,2,FALSE)</f>
        <v>0</v>
      </c>
      <c r="M889" s="173" t="s">
        <v>80</v>
      </c>
      <c r="N889" s="173" t="s">
        <v>80</v>
      </c>
      <c r="O889" s="177">
        <f>VLOOKUP(CONCATENATE(M889,N889),'[1]Sheet1 (2)'!$L$6:$M$26,2,FALSE)</f>
        <v>0</v>
      </c>
      <c r="P889" s="173" t="s">
        <v>80</v>
      </c>
      <c r="Q889" s="173" t="s">
        <v>80</v>
      </c>
      <c r="R889" s="177">
        <f>VLOOKUP(CONCATENATE(P889,Q889),'[1]Sheet1 (2)'!$N$6:$O$26,2,FALSE)</f>
        <v>0</v>
      </c>
      <c r="S889" s="173" t="s">
        <v>80</v>
      </c>
      <c r="T889" s="173" t="s">
        <v>80</v>
      </c>
      <c r="U889" s="177">
        <f>VLOOKUP(CONCATENATE(S889,T889),'[1]Sheet1 (2)'!$P$6:$Q$26,2,FALSE)</f>
        <v>0</v>
      </c>
      <c r="V889" s="173" t="s">
        <v>80</v>
      </c>
      <c r="W889" s="173" t="s">
        <v>80</v>
      </c>
      <c r="X889" s="177">
        <f>VLOOKUP(CONCATENATE(V889,W889),'[1]Sheet1 (2)'!$R$6:$S$26,2,FALSE)</f>
        <v>0</v>
      </c>
      <c r="Y889" s="173" t="s">
        <v>80</v>
      </c>
      <c r="Z889" s="173" t="s">
        <v>80</v>
      </c>
      <c r="AA889" s="177">
        <f>VLOOKUP(CONCATENATE(Y889,Z889),'[1]Sheet1 (2)'!$T$6:$U$26,2,FALSE)</f>
        <v>0</v>
      </c>
      <c r="AB889" s="173" t="s">
        <v>80</v>
      </c>
      <c r="AC889" s="173" t="s">
        <v>80</v>
      </c>
      <c r="AD889" s="177">
        <f>VLOOKUP(CONCATENATE(AB889,AC889),'[1]Sheet1 (2)'!$X$6:$Y$26,2,FALSE)</f>
        <v>0</v>
      </c>
      <c r="AE889" s="173" t="s">
        <v>82</v>
      </c>
      <c r="AF889" s="173" t="s">
        <v>81</v>
      </c>
      <c r="AG889" s="177">
        <f>VLOOKUP(CONCATENATE(AE889,AF889),'[1]Sheet1 (2)'!$Z$6:$AA$26,2,FALSE)</f>
        <v>66</v>
      </c>
      <c r="AH889" s="172"/>
      <c r="AI889" s="178"/>
      <c r="AJ889" s="140"/>
      <c r="AK889" s="176" t="s">
        <v>282</v>
      </c>
      <c r="AL889" s="176" t="s">
        <v>76</v>
      </c>
      <c r="AM889" s="170">
        <f t="shared" si="26"/>
        <v>1029</v>
      </c>
      <c r="AN889" s="147"/>
      <c r="AO889" s="155"/>
      <c r="AP889" s="156"/>
      <c r="AQ889" s="157">
        <v>3.2739758168000002</v>
      </c>
      <c r="AR889" s="158"/>
      <c r="AS889" s="145">
        <f>LOOKUP(rufmkm,'[1]Sheet1 (2)'!$V$62:$V$71,'[1]Sheet1 (2)'!$W$62:$W$71)</f>
        <v>40</v>
      </c>
      <c r="AT889" s="140"/>
      <c r="AU889" s="157">
        <f>IF(IF(D889='[1]Sheet1 (2)'!$C$69,'[1]Sheet1 (2)'!$D$69*('[1]Sheet1 (2)'!$D$72-rut_index)/'[1]Sheet1 (2)'!$D$72,IF([1]shee2!D890='[1]Sheet1 (2)'!$C$70,'[1]Sheet1 (2)'!$D$70*('[1]Sheet1 (2)'!$D$72-rut_index)/'[1]Sheet1 (2)'!$D$72,IF([1]shee2!D890='[1]Sheet1 (2)'!$C$71,'[1]Sheet1 (2)'!$D$71*('[1]Sheet1 (2)'!$D$72-rut_index)/'[1]Sheet1 (2)'!$D$72)))&lt;0,0,IF(D889='[1]Sheet1 (2)'!$C$69,'[1]Sheet1 (2)'!$D$69*('[1]Sheet1 (2)'!$D$72-rut_index)/'[1]Sheet1 (2)'!$D$72,IF([1]shee2!D890='[1]Sheet1 (2)'!$C$70,'[1]Sheet1 (2)'!$D$70*('[1]Sheet1 (2)'!$D$72-rut_index)/'[1]Sheet1 (2)'!$D$72,IF([1]shee2!D890='[1]Sheet1 (2)'!$C$71,'[1]Sheet1 (2)'!$D$71*('[1]Sheet1 (2)'!$D$72-rut_index)/'[1]Sheet1 (2)'!$D$72))))</f>
        <v>5</v>
      </c>
      <c r="AV889" s="157">
        <f>IF(IF(D889='[1]Sheet1 (2)'!$C$69,'[1]Sheet1 (2)'!$D$69*('[1]Sheet1 (2)'!$D$72-crack_s_index)/'[1]Sheet1 (2)'!$D$72,IF([1]shee2!D890='[1]Sheet1 (2)'!$C$70,'[1]Sheet1 (2)'!$D$70*('[1]Sheet1 (2)'!$D$72-crack_s_index)/'[1]Sheet1 (2)'!$D$72,IF([1]shee2!D890='[1]Sheet1 (2)'!$C$71,'[1]Sheet1 (2)'!$D$71*('[1]Sheet1 (2)'!$D$72-crack_s_index)/'[1]Sheet1 (2)'!$D$72)))&lt;0,0,IF(D889='[1]Sheet1 (2)'!$C$69,'[1]Sheet1 (2)'!$D$69*('[1]Sheet1 (2)'!$D$72-crack_s_index)/'[1]Sheet1 (2)'!$D$72,IF([1]shee2!D890='[1]Sheet1 (2)'!$C$70,'[1]Sheet1 (2)'!$D$70*('[1]Sheet1 (2)'!$D$72-crack_s_index)/'[1]Sheet1 (2)'!$D$72,IF([1]shee2!D890='[1]Sheet1 (2)'!$C$71,'[1]Sheet1 (2)'!$D$71*('[1]Sheet1 (2)'!$D$72-crack_s_index)/'[1]Sheet1 (2)'!$D$72))))</f>
        <v>5</v>
      </c>
      <c r="AW889" s="157">
        <f>IF(IF(D889='[1]Sheet1 (2)'!$C$69,'[1]Sheet1 (2)'!$D$69*('[1]Sheet1 (2)'!$D$72-crack_t_index)/'[1]Sheet1 (2)'!$D$72,IF([1]shee2!D890='[1]Sheet1 (2)'!$C$70,'[1]Sheet1 (2)'!$D$70*('[1]Sheet1 (2)'!$D$72-crack_t_index)/'[1]Sheet1 (2)'!$D$72,IF([1]shee2!D890='[1]Sheet1 (2)'!$C$71,'[1]Sheet1 (2)'!$D$71*('[1]Sheet1 (2)'!$D$72-crack_t_index)/'[1]Sheet1 (2)'!$D$72)))&lt;0,0,IF(D889='[1]Sheet1 (2)'!$C$69,'[1]Sheet1 (2)'!$D$69*('[1]Sheet1 (2)'!$D$72-crack_t_index)/'[1]Sheet1 (2)'!$D$72,IF([1]shee2!D890='[1]Sheet1 (2)'!$C$70,'[1]Sheet1 (2)'!$D$70*('[1]Sheet1 (2)'!$D$72-crack_t_index)/'[1]Sheet1 (2)'!$D$72,IF([1]shee2!D890='[1]Sheet1 (2)'!$C$71,'[1]Sheet1 (2)'!$D$71*('[1]Sheet1 (2)'!$D$72-crack_t_index)/'[1]Sheet1 (2)'!$D$72))))</f>
        <v>5</v>
      </c>
      <c r="AX889" s="157">
        <f>IF(IF(D889='[1]Sheet1 (2)'!$C$69,'[1]Sheet1 (2)'!$D$69*('[1]Sheet1 (2)'!$D$72-rave_index)/'[1]Sheet1 (2)'!$D$72,IF([1]shee2!D890='[1]Sheet1 (2)'!$C$70,'[1]Sheet1 (2)'!$D$70*('[1]Sheet1 (2)'!$D$72-rave_index)/'[1]Sheet1 (2)'!$D$72,IF([1]shee2!D890='[1]Sheet1 (2)'!$C$71,'[1]Sheet1 (2)'!$D$71*('[1]Sheet1 (2)'!$D$72-rave_index)/'[1]Sheet1 (2)'!$D$72)))&lt;0,0,IF(D889='[1]Sheet1 (2)'!$C$69,'[1]Sheet1 (2)'!$D$69*('[1]Sheet1 (2)'!$D$72-rave_index)/'[1]Sheet1 (2)'!$D$72,IF([1]shee2!D890='[1]Sheet1 (2)'!$C$70,'[1]Sheet1 (2)'!$D$70*('[1]Sheet1 (2)'!$D$72-rave_index)/'[1]Sheet1 (2)'!$D$72,IF([1]shee2!D890='[1]Sheet1 (2)'!$C$71,'[1]Sheet1 (2)'!$D$71*('[1]Sheet1 (2)'!$D$72-rave_index)/'[1]Sheet1 (2)'!$D$72))))</f>
        <v>5</v>
      </c>
      <c r="AY889" s="157">
        <f>IF(IF(D889='[1]Sheet1 (2)'!$C$69,'[1]Sheet1 (2)'!$D$69*('[1]Sheet1 (2)'!$D$72-rough_index)/'[1]Sheet1 (2)'!$D$72,IF([1]shee2!D890='[1]Sheet1 (2)'!$C$70,'[1]Sheet1 (2)'!$D$70*('[1]Sheet1 (2)'!$D$72-rough_index)/'[1]Sheet1 (2)'!$D$72,IF([1]shee2!D890='[1]Sheet1 (2)'!$C$71,'[1]Sheet1 (2)'!$D$71*('[1]Sheet1 (2)'!$D$72-rough_index)/'[1]Sheet1 (2)'!$D$72)))&lt;0,0,IF(D889='[1]Sheet1 (2)'!$C$69,'[1]Sheet1 (2)'!$D$69*('[1]Sheet1 (2)'!$D$72-rough_index)/'[1]Sheet1 (2)'!$D$72,IF([1]shee2!D890='[1]Sheet1 (2)'!$C$70,'[1]Sheet1 (2)'!$D$70*('[1]Sheet1 (2)'!$D$72-rough_index)/'[1]Sheet1 (2)'!$D$72,IF([1]shee2!D890='[1]Sheet1 (2)'!$C$71,'[1]Sheet1 (2)'!$D$71*('[1]Sheet1 (2)'!$D$72-rough_index)/'[1]Sheet1 (2)'!$D$72))))</f>
        <v>1.6666666666666667</v>
      </c>
      <c r="AZ889" s="179">
        <f>+(AU889*'[1]Sheet1 (2)'!$C$77)+(AV889*'[1]Sheet1 (2)'!$C$78)+(AW889*'[1]Sheet1 (2)'!$C$79)+(AX889*'[1]Sheet1 (2)'!$C$80)+(AY889*'[1]Sheet1 (2)'!$C$81)</f>
        <v>4</v>
      </c>
      <c r="BA889" s="213" t="str">
        <f t="shared" si="27"/>
        <v>Good</v>
      </c>
      <c r="BE889">
        <f>IF(D889='[1]Sheet1 (2)'!$C$61,'[1]Sheet1 (2)'!$D$61*(counts^2)+'[1]Sheet1 (2)'!$G$61*counts+'[1]Sheet1 (2)'!$J$61,IF(D889='[1]Sheet1 (2)'!$C$62,'[1]Sheet1 (2)'!$D$62*counts+'[1]Sheet1 (2)'!$G$62,IF(D889='[1]Sheet1 (2)'!$C$63,'[1]Sheet1 (2)'!$D$63*counts+'[1]Sheet1 (2)'!$G$63,IF(D889='[1]Sheet1 (2)'!$C$64,'[1]Sheet1 (2)'!$D$64*counts+'[1]Sheet1 (2)'!$G$64))))</f>
        <v>2.0984129299999998</v>
      </c>
    </row>
    <row r="890" spans="1:57" ht="12.75" customHeight="1">
      <c r="A890" s="176" t="s">
        <v>282</v>
      </c>
      <c r="B890" s="145" t="s">
        <v>76</v>
      </c>
      <c r="C890" s="170">
        <v>1030</v>
      </c>
      <c r="D890" s="174" t="s">
        <v>77</v>
      </c>
      <c r="E890" s="171">
        <v>8</v>
      </c>
      <c r="F890" s="171">
        <v>2</v>
      </c>
      <c r="G890" s="171" t="s">
        <v>77</v>
      </c>
      <c r="H890" s="171">
        <v>1</v>
      </c>
      <c r="I890" s="171" t="s">
        <v>77</v>
      </c>
      <c r="J890" s="173" t="s">
        <v>80</v>
      </c>
      <c r="K890" s="173" t="s">
        <v>80</v>
      </c>
      <c r="L890" s="169">
        <f>VLOOKUP(CONCATENATE(J890,K890),'Sheet1 (2)'!$J$6:$K$26,2,FALSE)</f>
        <v>0</v>
      </c>
      <c r="M890" s="173" t="s">
        <v>80</v>
      </c>
      <c r="N890" s="173" t="s">
        <v>80</v>
      </c>
      <c r="O890" s="177">
        <f>VLOOKUP(CONCATENATE(M890,N890),'[1]Sheet1 (2)'!$L$6:$M$26,2,FALSE)</f>
        <v>0</v>
      </c>
      <c r="P890" s="173" t="s">
        <v>80</v>
      </c>
      <c r="Q890" s="173" t="s">
        <v>80</v>
      </c>
      <c r="R890" s="177">
        <f>VLOOKUP(CONCATENATE(P890,Q890),'[1]Sheet1 (2)'!$N$6:$O$26,2,FALSE)</f>
        <v>0</v>
      </c>
      <c r="S890" s="173" t="s">
        <v>80</v>
      </c>
      <c r="T890" s="173" t="s">
        <v>80</v>
      </c>
      <c r="U890" s="177">
        <f>VLOOKUP(CONCATENATE(S890,T890),'[1]Sheet1 (2)'!$P$6:$Q$26,2,FALSE)</f>
        <v>0</v>
      </c>
      <c r="V890" s="173" t="s">
        <v>80</v>
      </c>
      <c r="W890" s="173" t="s">
        <v>80</v>
      </c>
      <c r="X890" s="177">
        <f>VLOOKUP(CONCATENATE(V890,W890),'[1]Sheet1 (2)'!$R$6:$S$26,2,FALSE)</f>
        <v>0</v>
      </c>
      <c r="Y890" s="173" t="s">
        <v>80</v>
      </c>
      <c r="Z890" s="173" t="s">
        <v>80</v>
      </c>
      <c r="AA890" s="177">
        <f>VLOOKUP(CONCATENATE(Y890,Z890),'[1]Sheet1 (2)'!$T$6:$U$26,2,FALSE)</f>
        <v>0</v>
      </c>
      <c r="AB890" s="173" t="s">
        <v>80</v>
      </c>
      <c r="AC890" s="173" t="s">
        <v>80</v>
      </c>
      <c r="AD890" s="177">
        <f>VLOOKUP(CONCATENATE(AB890,AC890),'[1]Sheet1 (2)'!$X$6:$Y$26,2,FALSE)</f>
        <v>0</v>
      </c>
      <c r="AE890" s="173" t="s">
        <v>82</v>
      </c>
      <c r="AF890" s="173" t="s">
        <v>81</v>
      </c>
      <c r="AG890" s="177">
        <f>VLOOKUP(CONCATENATE(AE890,AF890),'[1]Sheet1 (2)'!$Z$6:$AA$26,2,FALSE)</f>
        <v>66</v>
      </c>
      <c r="AH890" s="172"/>
      <c r="AI890" s="178"/>
      <c r="AJ890" s="140"/>
      <c r="AK890" s="176" t="s">
        <v>282</v>
      </c>
      <c r="AL890" s="176" t="s">
        <v>76</v>
      </c>
      <c r="AM890" s="170">
        <f t="shared" si="26"/>
        <v>1030</v>
      </c>
      <c r="AN890" s="147"/>
      <c r="AO890" s="155" t="s">
        <v>439</v>
      </c>
      <c r="AP890" s="156"/>
      <c r="AQ890" s="157">
        <v>5.9243170528000002</v>
      </c>
      <c r="AR890" s="158"/>
      <c r="AS890" s="145">
        <f>LOOKUP(rufmkm,'[1]Sheet1 (2)'!$V$62:$V$71,'[1]Sheet1 (2)'!$W$62:$W$71)</f>
        <v>60</v>
      </c>
      <c r="AT890" s="140"/>
      <c r="AU890" s="157">
        <f>IF(IF(D890='[1]Sheet1 (2)'!$C$69,'[1]Sheet1 (2)'!$D$69*('[1]Sheet1 (2)'!$D$72-rut_index)/'[1]Sheet1 (2)'!$D$72,IF([1]shee2!D891='[1]Sheet1 (2)'!$C$70,'[1]Sheet1 (2)'!$D$70*('[1]Sheet1 (2)'!$D$72-rut_index)/'[1]Sheet1 (2)'!$D$72,IF([1]shee2!D891='[1]Sheet1 (2)'!$C$71,'[1]Sheet1 (2)'!$D$71*('[1]Sheet1 (2)'!$D$72-rut_index)/'[1]Sheet1 (2)'!$D$72)))&lt;0,0,IF(D890='[1]Sheet1 (2)'!$C$69,'[1]Sheet1 (2)'!$D$69*('[1]Sheet1 (2)'!$D$72-rut_index)/'[1]Sheet1 (2)'!$D$72,IF([1]shee2!D891='[1]Sheet1 (2)'!$C$70,'[1]Sheet1 (2)'!$D$70*('[1]Sheet1 (2)'!$D$72-rut_index)/'[1]Sheet1 (2)'!$D$72,IF([1]shee2!D891='[1]Sheet1 (2)'!$C$71,'[1]Sheet1 (2)'!$D$71*('[1]Sheet1 (2)'!$D$72-rut_index)/'[1]Sheet1 (2)'!$D$72))))</f>
        <v>5</v>
      </c>
      <c r="AV890" s="157">
        <f>IF(IF(D890='[1]Sheet1 (2)'!$C$69,'[1]Sheet1 (2)'!$D$69*('[1]Sheet1 (2)'!$D$72-crack_s_index)/'[1]Sheet1 (2)'!$D$72,IF([1]shee2!D891='[1]Sheet1 (2)'!$C$70,'[1]Sheet1 (2)'!$D$70*('[1]Sheet1 (2)'!$D$72-crack_s_index)/'[1]Sheet1 (2)'!$D$72,IF([1]shee2!D891='[1]Sheet1 (2)'!$C$71,'[1]Sheet1 (2)'!$D$71*('[1]Sheet1 (2)'!$D$72-crack_s_index)/'[1]Sheet1 (2)'!$D$72)))&lt;0,0,IF(D890='[1]Sheet1 (2)'!$C$69,'[1]Sheet1 (2)'!$D$69*('[1]Sheet1 (2)'!$D$72-crack_s_index)/'[1]Sheet1 (2)'!$D$72,IF([1]shee2!D891='[1]Sheet1 (2)'!$C$70,'[1]Sheet1 (2)'!$D$70*('[1]Sheet1 (2)'!$D$72-crack_s_index)/'[1]Sheet1 (2)'!$D$72,IF([1]shee2!D891='[1]Sheet1 (2)'!$C$71,'[1]Sheet1 (2)'!$D$71*('[1]Sheet1 (2)'!$D$72-crack_s_index)/'[1]Sheet1 (2)'!$D$72))))</f>
        <v>5</v>
      </c>
      <c r="AW890" s="157">
        <f>IF(IF(D890='[1]Sheet1 (2)'!$C$69,'[1]Sheet1 (2)'!$D$69*('[1]Sheet1 (2)'!$D$72-crack_t_index)/'[1]Sheet1 (2)'!$D$72,IF([1]shee2!D891='[1]Sheet1 (2)'!$C$70,'[1]Sheet1 (2)'!$D$70*('[1]Sheet1 (2)'!$D$72-crack_t_index)/'[1]Sheet1 (2)'!$D$72,IF([1]shee2!D891='[1]Sheet1 (2)'!$C$71,'[1]Sheet1 (2)'!$D$71*('[1]Sheet1 (2)'!$D$72-crack_t_index)/'[1]Sheet1 (2)'!$D$72)))&lt;0,0,IF(D890='[1]Sheet1 (2)'!$C$69,'[1]Sheet1 (2)'!$D$69*('[1]Sheet1 (2)'!$D$72-crack_t_index)/'[1]Sheet1 (2)'!$D$72,IF([1]shee2!D891='[1]Sheet1 (2)'!$C$70,'[1]Sheet1 (2)'!$D$70*('[1]Sheet1 (2)'!$D$72-crack_t_index)/'[1]Sheet1 (2)'!$D$72,IF([1]shee2!D891='[1]Sheet1 (2)'!$C$71,'[1]Sheet1 (2)'!$D$71*('[1]Sheet1 (2)'!$D$72-crack_t_index)/'[1]Sheet1 (2)'!$D$72))))</f>
        <v>5</v>
      </c>
      <c r="AX890" s="157">
        <f>IF(IF(D890='[1]Sheet1 (2)'!$C$69,'[1]Sheet1 (2)'!$D$69*('[1]Sheet1 (2)'!$D$72-rave_index)/'[1]Sheet1 (2)'!$D$72,IF([1]shee2!D891='[1]Sheet1 (2)'!$C$70,'[1]Sheet1 (2)'!$D$70*('[1]Sheet1 (2)'!$D$72-rave_index)/'[1]Sheet1 (2)'!$D$72,IF([1]shee2!D891='[1]Sheet1 (2)'!$C$71,'[1]Sheet1 (2)'!$D$71*('[1]Sheet1 (2)'!$D$72-rave_index)/'[1]Sheet1 (2)'!$D$72)))&lt;0,0,IF(D890='[1]Sheet1 (2)'!$C$69,'[1]Sheet1 (2)'!$D$69*('[1]Sheet1 (2)'!$D$72-rave_index)/'[1]Sheet1 (2)'!$D$72,IF([1]shee2!D891='[1]Sheet1 (2)'!$C$70,'[1]Sheet1 (2)'!$D$70*('[1]Sheet1 (2)'!$D$72-rave_index)/'[1]Sheet1 (2)'!$D$72,IF([1]shee2!D891='[1]Sheet1 (2)'!$C$71,'[1]Sheet1 (2)'!$D$71*('[1]Sheet1 (2)'!$D$72-rave_index)/'[1]Sheet1 (2)'!$D$72))))</f>
        <v>5</v>
      </c>
      <c r="AY890" s="157">
        <f>IF(IF(D890='[1]Sheet1 (2)'!$C$69,'[1]Sheet1 (2)'!$D$69*('[1]Sheet1 (2)'!$D$72-rough_index)/'[1]Sheet1 (2)'!$D$72,IF([1]shee2!D891='[1]Sheet1 (2)'!$C$70,'[1]Sheet1 (2)'!$D$70*('[1]Sheet1 (2)'!$D$72-rough_index)/'[1]Sheet1 (2)'!$D$72,IF([1]shee2!D891='[1]Sheet1 (2)'!$C$71,'[1]Sheet1 (2)'!$D$71*('[1]Sheet1 (2)'!$D$72-rough_index)/'[1]Sheet1 (2)'!$D$72)))&lt;0,0,IF(D890='[1]Sheet1 (2)'!$C$69,'[1]Sheet1 (2)'!$D$69*('[1]Sheet1 (2)'!$D$72-rough_index)/'[1]Sheet1 (2)'!$D$72,IF([1]shee2!D891='[1]Sheet1 (2)'!$C$70,'[1]Sheet1 (2)'!$D$70*('[1]Sheet1 (2)'!$D$72-rough_index)/'[1]Sheet1 (2)'!$D$72,IF([1]shee2!D891='[1]Sheet1 (2)'!$C$71,'[1]Sheet1 (2)'!$D$71*('[1]Sheet1 (2)'!$D$72-rough_index)/'[1]Sheet1 (2)'!$D$72))))</f>
        <v>0</v>
      </c>
      <c r="AZ890" s="179">
        <f>+(AU890*'[1]Sheet1 (2)'!$C$77)+(AV890*'[1]Sheet1 (2)'!$C$78)+(AW890*'[1]Sheet1 (2)'!$C$79)+(AX890*'[1]Sheet1 (2)'!$C$80)+(AY890*'[1]Sheet1 (2)'!$C$81)</f>
        <v>3.5</v>
      </c>
      <c r="BA890" s="213" t="str">
        <f t="shared" si="27"/>
        <v>Fair</v>
      </c>
      <c r="BE890">
        <f>IF(D890='[1]Sheet1 (2)'!$C$61,'[1]Sheet1 (2)'!$D$61*(counts^2)+'[1]Sheet1 (2)'!$G$61*counts+'[1]Sheet1 (2)'!$J$61,IF(D890='[1]Sheet1 (2)'!$C$62,'[1]Sheet1 (2)'!$D$62*counts+'[1]Sheet1 (2)'!$G$62,IF(D890='[1]Sheet1 (2)'!$C$63,'[1]Sheet1 (2)'!$D$63*counts+'[1]Sheet1 (2)'!$G$63,IF(D890='[1]Sheet1 (2)'!$C$64,'[1]Sheet1 (2)'!$D$64*counts+'[1]Sheet1 (2)'!$G$64))))</f>
        <v>2.0984129299999998</v>
      </c>
    </row>
    <row r="891" spans="1:57" ht="12.75" customHeight="1">
      <c r="A891" s="176" t="s">
        <v>282</v>
      </c>
      <c r="B891" s="145" t="s">
        <v>76</v>
      </c>
      <c r="C891" s="170">
        <v>1031</v>
      </c>
      <c r="D891" s="174" t="s">
        <v>77</v>
      </c>
      <c r="E891" s="171">
        <v>8</v>
      </c>
      <c r="F891" s="171">
        <v>2</v>
      </c>
      <c r="G891" s="171" t="s">
        <v>77</v>
      </c>
      <c r="H891" s="171">
        <v>1</v>
      </c>
      <c r="I891" s="171" t="s">
        <v>77</v>
      </c>
      <c r="J891" s="173" t="s">
        <v>80</v>
      </c>
      <c r="K891" s="173" t="s">
        <v>80</v>
      </c>
      <c r="L891" s="169">
        <f>VLOOKUP(CONCATENATE(J891,K891),'Sheet1 (2)'!$J$6:$K$26,2,FALSE)</f>
        <v>0</v>
      </c>
      <c r="M891" s="173" t="s">
        <v>80</v>
      </c>
      <c r="N891" s="173" t="s">
        <v>80</v>
      </c>
      <c r="O891" s="177">
        <f>VLOOKUP(CONCATENATE(M891,N891),'[1]Sheet1 (2)'!$L$6:$M$26,2,FALSE)</f>
        <v>0</v>
      </c>
      <c r="P891" s="173" t="s">
        <v>80</v>
      </c>
      <c r="Q891" s="173" t="s">
        <v>80</v>
      </c>
      <c r="R891" s="177">
        <f>VLOOKUP(CONCATENATE(P891,Q891),'[1]Sheet1 (2)'!$N$6:$O$26,2,FALSE)</f>
        <v>0</v>
      </c>
      <c r="S891" s="173" t="s">
        <v>80</v>
      </c>
      <c r="T891" s="173" t="s">
        <v>80</v>
      </c>
      <c r="U891" s="177">
        <f>VLOOKUP(CONCATENATE(S891,T891),'[1]Sheet1 (2)'!$P$6:$Q$26,2,FALSE)</f>
        <v>0</v>
      </c>
      <c r="V891" s="173" t="s">
        <v>80</v>
      </c>
      <c r="W891" s="173" t="s">
        <v>80</v>
      </c>
      <c r="X891" s="177">
        <f>VLOOKUP(CONCATENATE(V891,W891),'[1]Sheet1 (2)'!$R$6:$S$26,2,FALSE)</f>
        <v>0</v>
      </c>
      <c r="Y891" s="173" t="s">
        <v>80</v>
      </c>
      <c r="Z891" s="173" t="s">
        <v>80</v>
      </c>
      <c r="AA891" s="177">
        <f>VLOOKUP(CONCATENATE(Y891,Z891),'[1]Sheet1 (2)'!$T$6:$U$26,2,FALSE)</f>
        <v>0</v>
      </c>
      <c r="AB891" s="173" t="s">
        <v>80</v>
      </c>
      <c r="AC891" s="173" t="s">
        <v>80</v>
      </c>
      <c r="AD891" s="177">
        <f>VLOOKUP(CONCATENATE(AB891,AC891),'[1]Sheet1 (2)'!$X$6:$Y$26,2,FALSE)</f>
        <v>0</v>
      </c>
      <c r="AE891" s="173" t="s">
        <v>82</v>
      </c>
      <c r="AF891" s="173" t="s">
        <v>81</v>
      </c>
      <c r="AG891" s="177">
        <f>VLOOKUP(CONCATENATE(AE891,AF891),'[1]Sheet1 (2)'!$Z$6:$AA$26,2,FALSE)</f>
        <v>66</v>
      </c>
      <c r="AH891" s="172"/>
      <c r="AI891" s="178"/>
      <c r="AJ891" s="140"/>
      <c r="AK891" s="176" t="s">
        <v>282</v>
      </c>
      <c r="AL891" s="176" t="s">
        <v>76</v>
      </c>
      <c r="AM891" s="170">
        <f t="shared" si="26"/>
        <v>1031</v>
      </c>
      <c r="AN891" s="147"/>
      <c r="AO891" s="155"/>
      <c r="AP891" s="156"/>
      <c r="AQ891" s="157">
        <v>7.7913706588</v>
      </c>
      <c r="AR891" s="158"/>
      <c r="AS891" s="145">
        <f>LOOKUP(rufmkm,'[1]Sheet1 (2)'!$V$62:$V$71,'[1]Sheet1 (2)'!$W$62:$W$71)</f>
        <v>80</v>
      </c>
      <c r="AT891" s="140"/>
      <c r="AU891" s="157">
        <f>IF(IF(D891='[1]Sheet1 (2)'!$C$69,'[1]Sheet1 (2)'!$D$69*('[1]Sheet1 (2)'!$D$72-rut_index)/'[1]Sheet1 (2)'!$D$72,IF([1]shee2!D892='[1]Sheet1 (2)'!$C$70,'[1]Sheet1 (2)'!$D$70*('[1]Sheet1 (2)'!$D$72-rut_index)/'[1]Sheet1 (2)'!$D$72,IF([1]shee2!D892='[1]Sheet1 (2)'!$C$71,'[1]Sheet1 (2)'!$D$71*('[1]Sheet1 (2)'!$D$72-rut_index)/'[1]Sheet1 (2)'!$D$72)))&lt;0,0,IF(D891='[1]Sheet1 (2)'!$C$69,'[1]Sheet1 (2)'!$D$69*('[1]Sheet1 (2)'!$D$72-rut_index)/'[1]Sheet1 (2)'!$D$72,IF([1]shee2!D892='[1]Sheet1 (2)'!$C$70,'[1]Sheet1 (2)'!$D$70*('[1]Sheet1 (2)'!$D$72-rut_index)/'[1]Sheet1 (2)'!$D$72,IF([1]shee2!D892='[1]Sheet1 (2)'!$C$71,'[1]Sheet1 (2)'!$D$71*('[1]Sheet1 (2)'!$D$72-rut_index)/'[1]Sheet1 (2)'!$D$72))))</f>
        <v>5</v>
      </c>
      <c r="AV891" s="157">
        <f>IF(IF(D891='[1]Sheet1 (2)'!$C$69,'[1]Sheet1 (2)'!$D$69*('[1]Sheet1 (2)'!$D$72-crack_s_index)/'[1]Sheet1 (2)'!$D$72,IF([1]shee2!D892='[1]Sheet1 (2)'!$C$70,'[1]Sheet1 (2)'!$D$70*('[1]Sheet1 (2)'!$D$72-crack_s_index)/'[1]Sheet1 (2)'!$D$72,IF([1]shee2!D892='[1]Sheet1 (2)'!$C$71,'[1]Sheet1 (2)'!$D$71*('[1]Sheet1 (2)'!$D$72-crack_s_index)/'[1]Sheet1 (2)'!$D$72)))&lt;0,0,IF(D891='[1]Sheet1 (2)'!$C$69,'[1]Sheet1 (2)'!$D$69*('[1]Sheet1 (2)'!$D$72-crack_s_index)/'[1]Sheet1 (2)'!$D$72,IF([1]shee2!D892='[1]Sheet1 (2)'!$C$70,'[1]Sheet1 (2)'!$D$70*('[1]Sheet1 (2)'!$D$72-crack_s_index)/'[1]Sheet1 (2)'!$D$72,IF([1]shee2!D892='[1]Sheet1 (2)'!$C$71,'[1]Sheet1 (2)'!$D$71*('[1]Sheet1 (2)'!$D$72-crack_s_index)/'[1]Sheet1 (2)'!$D$72))))</f>
        <v>5</v>
      </c>
      <c r="AW891" s="157">
        <f>IF(IF(D891='[1]Sheet1 (2)'!$C$69,'[1]Sheet1 (2)'!$D$69*('[1]Sheet1 (2)'!$D$72-crack_t_index)/'[1]Sheet1 (2)'!$D$72,IF([1]shee2!D892='[1]Sheet1 (2)'!$C$70,'[1]Sheet1 (2)'!$D$70*('[1]Sheet1 (2)'!$D$72-crack_t_index)/'[1]Sheet1 (2)'!$D$72,IF([1]shee2!D892='[1]Sheet1 (2)'!$C$71,'[1]Sheet1 (2)'!$D$71*('[1]Sheet1 (2)'!$D$72-crack_t_index)/'[1]Sheet1 (2)'!$D$72)))&lt;0,0,IF(D891='[1]Sheet1 (2)'!$C$69,'[1]Sheet1 (2)'!$D$69*('[1]Sheet1 (2)'!$D$72-crack_t_index)/'[1]Sheet1 (2)'!$D$72,IF([1]shee2!D892='[1]Sheet1 (2)'!$C$70,'[1]Sheet1 (2)'!$D$70*('[1]Sheet1 (2)'!$D$72-crack_t_index)/'[1]Sheet1 (2)'!$D$72,IF([1]shee2!D892='[1]Sheet1 (2)'!$C$71,'[1]Sheet1 (2)'!$D$71*('[1]Sheet1 (2)'!$D$72-crack_t_index)/'[1]Sheet1 (2)'!$D$72))))</f>
        <v>5</v>
      </c>
      <c r="AX891" s="157">
        <f>IF(IF(D891='[1]Sheet1 (2)'!$C$69,'[1]Sheet1 (2)'!$D$69*('[1]Sheet1 (2)'!$D$72-rave_index)/'[1]Sheet1 (2)'!$D$72,IF([1]shee2!D892='[1]Sheet1 (2)'!$C$70,'[1]Sheet1 (2)'!$D$70*('[1]Sheet1 (2)'!$D$72-rave_index)/'[1]Sheet1 (2)'!$D$72,IF([1]shee2!D892='[1]Sheet1 (2)'!$C$71,'[1]Sheet1 (2)'!$D$71*('[1]Sheet1 (2)'!$D$72-rave_index)/'[1]Sheet1 (2)'!$D$72)))&lt;0,0,IF(D891='[1]Sheet1 (2)'!$C$69,'[1]Sheet1 (2)'!$D$69*('[1]Sheet1 (2)'!$D$72-rave_index)/'[1]Sheet1 (2)'!$D$72,IF([1]shee2!D892='[1]Sheet1 (2)'!$C$70,'[1]Sheet1 (2)'!$D$70*('[1]Sheet1 (2)'!$D$72-rave_index)/'[1]Sheet1 (2)'!$D$72,IF([1]shee2!D892='[1]Sheet1 (2)'!$C$71,'[1]Sheet1 (2)'!$D$71*('[1]Sheet1 (2)'!$D$72-rave_index)/'[1]Sheet1 (2)'!$D$72))))</f>
        <v>5</v>
      </c>
      <c r="AY891" s="157">
        <f>IF(IF(D891='[1]Sheet1 (2)'!$C$69,'[1]Sheet1 (2)'!$D$69*('[1]Sheet1 (2)'!$D$72-rough_index)/'[1]Sheet1 (2)'!$D$72,IF([1]shee2!D892='[1]Sheet1 (2)'!$C$70,'[1]Sheet1 (2)'!$D$70*('[1]Sheet1 (2)'!$D$72-rough_index)/'[1]Sheet1 (2)'!$D$72,IF([1]shee2!D892='[1]Sheet1 (2)'!$C$71,'[1]Sheet1 (2)'!$D$71*('[1]Sheet1 (2)'!$D$72-rough_index)/'[1]Sheet1 (2)'!$D$72)))&lt;0,0,IF(D891='[1]Sheet1 (2)'!$C$69,'[1]Sheet1 (2)'!$D$69*('[1]Sheet1 (2)'!$D$72-rough_index)/'[1]Sheet1 (2)'!$D$72,IF([1]shee2!D892='[1]Sheet1 (2)'!$C$70,'[1]Sheet1 (2)'!$D$70*('[1]Sheet1 (2)'!$D$72-rough_index)/'[1]Sheet1 (2)'!$D$72,IF([1]shee2!D892='[1]Sheet1 (2)'!$C$71,'[1]Sheet1 (2)'!$D$71*('[1]Sheet1 (2)'!$D$72-rough_index)/'[1]Sheet1 (2)'!$D$72))))</f>
        <v>0</v>
      </c>
      <c r="AZ891" s="179">
        <f>+(AU891*'[1]Sheet1 (2)'!$C$77)+(AV891*'[1]Sheet1 (2)'!$C$78)+(AW891*'[1]Sheet1 (2)'!$C$79)+(AX891*'[1]Sheet1 (2)'!$C$80)+(AY891*'[1]Sheet1 (2)'!$C$81)</f>
        <v>3.5</v>
      </c>
      <c r="BA891" s="213" t="str">
        <f t="shared" si="27"/>
        <v>Fair</v>
      </c>
      <c r="BE891">
        <f>IF(D891='[1]Sheet1 (2)'!$C$61,'[1]Sheet1 (2)'!$D$61*(counts^2)+'[1]Sheet1 (2)'!$G$61*counts+'[1]Sheet1 (2)'!$J$61,IF(D891='[1]Sheet1 (2)'!$C$62,'[1]Sheet1 (2)'!$D$62*counts+'[1]Sheet1 (2)'!$G$62,IF(D891='[1]Sheet1 (2)'!$C$63,'[1]Sheet1 (2)'!$D$63*counts+'[1]Sheet1 (2)'!$G$63,IF(D891='[1]Sheet1 (2)'!$C$64,'[1]Sheet1 (2)'!$D$64*counts+'[1]Sheet1 (2)'!$G$64))))</f>
        <v>2.0984129299999998</v>
      </c>
    </row>
    <row r="892" spans="1:57" ht="12.75" customHeight="1">
      <c r="A892" s="176" t="s">
        <v>282</v>
      </c>
      <c r="B892" s="145" t="s">
        <v>76</v>
      </c>
      <c r="C892" s="170">
        <v>1032</v>
      </c>
      <c r="D892" s="174" t="s">
        <v>77</v>
      </c>
      <c r="E892" s="171">
        <v>8</v>
      </c>
      <c r="F892" s="171">
        <v>2</v>
      </c>
      <c r="G892" s="171" t="s">
        <v>77</v>
      </c>
      <c r="H892" s="171">
        <v>1</v>
      </c>
      <c r="I892" s="171" t="s">
        <v>77</v>
      </c>
      <c r="J892" s="173" t="s">
        <v>80</v>
      </c>
      <c r="K892" s="173" t="s">
        <v>80</v>
      </c>
      <c r="L892" s="169">
        <f>VLOOKUP(CONCATENATE(J892,K892),'Sheet1 (2)'!$J$6:$K$26,2,FALSE)</f>
        <v>0</v>
      </c>
      <c r="M892" s="173" t="s">
        <v>80</v>
      </c>
      <c r="N892" s="173" t="s">
        <v>80</v>
      </c>
      <c r="O892" s="177">
        <f>VLOOKUP(CONCATENATE(M892,N892),'[1]Sheet1 (2)'!$L$6:$M$26,2,FALSE)</f>
        <v>0</v>
      </c>
      <c r="P892" s="173" t="s">
        <v>80</v>
      </c>
      <c r="Q892" s="173" t="s">
        <v>80</v>
      </c>
      <c r="R892" s="177">
        <f>VLOOKUP(CONCATENATE(P892,Q892),'[1]Sheet1 (2)'!$N$6:$O$26,2,FALSE)</f>
        <v>0</v>
      </c>
      <c r="S892" s="173" t="s">
        <v>80</v>
      </c>
      <c r="T892" s="173" t="s">
        <v>80</v>
      </c>
      <c r="U892" s="177">
        <f>VLOOKUP(CONCATENATE(S892,T892),'[1]Sheet1 (2)'!$P$6:$Q$26,2,FALSE)</f>
        <v>0</v>
      </c>
      <c r="V892" s="173" t="s">
        <v>80</v>
      </c>
      <c r="W892" s="173" t="s">
        <v>80</v>
      </c>
      <c r="X892" s="177">
        <f>VLOOKUP(CONCATENATE(V892,W892),'[1]Sheet1 (2)'!$R$6:$S$26,2,FALSE)</f>
        <v>0</v>
      </c>
      <c r="Y892" s="173" t="s">
        <v>80</v>
      </c>
      <c r="Z892" s="173" t="s">
        <v>80</v>
      </c>
      <c r="AA892" s="177">
        <f>VLOOKUP(CONCATENATE(Y892,Z892),'[1]Sheet1 (2)'!$T$6:$U$26,2,FALSE)</f>
        <v>0</v>
      </c>
      <c r="AB892" s="173" t="s">
        <v>80</v>
      </c>
      <c r="AC892" s="173" t="s">
        <v>80</v>
      </c>
      <c r="AD892" s="177">
        <f>VLOOKUP(CONCATENATE(AB892,AC892),'[1]Sheet1 (2)'!$X$6:$Y$26,2,FALSE)</f>
        <v>0</v>
      </c>
      <c r="AE892" s="173" t="s">
        <v>82</v>
      </c>
      <c r="AF892" s="173" t="s">
        <v>81</v>
      </c>
      <c r="AG892" s="177">
        <f>VLOOKUP(CONCATENATE(AE892,AF892),'[1]Sheet1 (2)'!$Z$6:$AA$26,2,FALSE)</f>
        <v>66</v>
      </c>
      <c r="AH892" s="172"/>
      <c r="AI892" s="178"/>
      <c r="AJ892" s="140"/>
      <c r="AK892" s="176" t="s">
        <v>282</v>
      </c>
      <c r="AL892" s="176" t="s">
        <v>76</v>
      </c>
      <c r="AM892" s="170">
        <f t="shared" si="26"/>
        <v>1032</v>
      </c>
      <c r="AN892" s="147"/>
      <c r="AO892" s="155"/>
      <c r="AP892" s="156"/>
      <c r="AQ892" s="157">
        <v>3.851651428028616</v>
      </c>
      <c r="AR892" s="158"/>
      <c r="AS892" s="145">
        <f>LOOKUP(rufmkm,'[1]Sheet1 (2)'!$V$62:$V$71,'[1]Sheet1 (2)'!$W$62:$W$71)</f>
        <v>40</v>
      </c>
      <c r="AT892" s="140"/>
      <c r="AU892" s="157">
        <f>IF(IF(D892='[1]Sheet1 (2)'!$C$69,'[1]Sheet1 (2)'!$D$69*('[1]Sheet1 (2)'!$D$72-rut_index)/'[1]Sheet1 (2)'!$D$72,IF([1]shee2!D893='[1]Sheet1 (2)'!$C$70,'[1]Sheet1 (2)'!$D$70*('[1]Sheet1 (2)'!$D$72-rut_index)/'[1]Sheet1 (2)'!$D$72,IF([1]shee2!D893='[1]Sheet1 (2)'!$C$71,'[1]Sheet1 (2)'!$D$71*('[1]Sheet1 (2)'!$D$72-rut_index)/'[1]Sheet1 (2)'!$D$72)))&lt;0,0,IF(D892='[1]Sheet1 (2)'!$C$69,'[1]Sheet1 (2)'!$D$69*('[1]Sheet1 (2)'!$D$72-rut_index)/'[1]Sheet1 (2)'!$D$72,IF([1]shee2!D893='[1]Sheet1 (2)'!$C$70,'[1]Sheet1 (2)'!$D$70*('[1]Sheet1 (2)'!$D$72-rut_index)/'[1]Sheet1 (2)'!$D$72,IF([1]shee2!D893='[1]Sheet1 (2)'!$C$71,'[1]Sheet1 (2)'!$D$71*('[1]Sheet1 (2)'!$D$72-rut_index)/'[1]Sheet1 (2)'!$D$72))))</f>
        <v>5</v>
      </c>
      <c r="AV892" s="157">
        <f>IF(IF(D892='[1]Sheet1 (2)'!$C$69,'[1]Sheet1 (2)'!$D$69*('[1]Sheet1 (2)'!$D$72-crack_s_index)/'[1]Sheet1 (2)'!$D$72,IF([1]shee2!D893='[1]Sheet1 (2)'!$C$70,'[1]Sheet1 (2)'!$D$70*('[1]Sheet1 (2)'!$D$72-crack_s_index)/'[1]Sheet1 (2)'!$D$72,IF([1]shee2!D893='[1]Sheet1 (2)'!$C$71,'[1]Sheet1 (2)'!$D$71*('[1]Sheet1 (2)'!$D$72-crack_s_index)/'[1]Sheet1 (2)'!$D$72)))&lt;0,0,IF(D892='[1]Sheet1 (2)'!$C$69,'[1]Sheet1 (2)'!$D$69*('[1]Sheet1 (2)'!$D$72-crack_s_index)/'[1]Sheet1 (2)'!$D$72,IF([1]shee2!D893='[1]Sheet1 (2)'!$C$70,'[1]Sheet1 (2)'!$D$70*('[1]Sheet1 (2)'!$D$72-crack_s_index)/'[1]Sheet1 (2)'!$D$72,IF([1]shee2!D893='[1]Sheet1 (2)'!$C$71,'[1]Sheet1 (2)'!$D$71*('[1]Sheet1 (2)'!$D$72-crack_s_index)/'[1]Sheet1 (2)'!$D$72))))</f>
        <v>5</v>
      </c>
      <c r="AW892" s="157">
        <f>IF(IF(D892='[1]Sheet1 (2)'!$C$69,'[1]Sheet1 (2)'!$D$69*('[1]Sheet1 (2)'!$D$72-crack_t_index)/'[1]Sheet1 (2)'!$D$72,IF([1]shee2!D893='[1]Sheet1 (2)'!$C$70,'[1]Sheet1 (2)'!$D$70*('[1]Sheet1 (2)'!$D$72-crack_t_index)/'[1]Sheet1 (2)'!$D$72,IF([1]shee2!D893='[1]Sheet1 (2)'!$C$71,'[1]Sheet1 (2)'!$D$71*('[1]Sheet1 (2)'!$D$72-crack_t_index)/'[1]Sheet1 (2)'!$D$72)))&lt;0,0,IF(D892='[1]Sheet1 (2)'!$C$69,'[1]Sheet1 (2)'!$D$69*('[1]Sheet1 (2)'!$D$72-crack_t_index)/'[1]Sheet1 (2)'!$D$72,IF([1]shee2!D893='[1]Sheet1 (2)'!$C$70,'[1]Sheet1 (2)'!$D$70*('[1]Sheet1 (2)'!$D$72-crack_t_index)/'[1]Sheet1 (2)'!$D$72,IF([1]shee2!D893='[1]Sheet1 (2)'!$C$71,'[1]Sheet1 (2)'!$D$71*('[1]Sheet1 (2)'!$D$72-crack_t_index)/'[1]Sheet1 (2)'!$D$72))))</f>
        <v>5</v>
      </c>
      <c r="AX892" s="157">
        <f>IF(IF(D892='[1]Sheet1 (2)'!$C$69,'[1]Sheet1 (2)'!$D$69*('[1]Sheet1 (2)'!$D$72-rave_index)/'[1]Sheet1 (2)'!$D$72,IF([1]shee2!D893='[1]Sheet1 (2)'!$C$70,'[1]Sheet1 (2)'!$D$70*('[1]Sheet1 (2)'!$D$72-rave_index)/'[1]Sheet1 (2)'!$D$72,IF([1]shee2!D893='[1]Sheet1 (2)'!$C$71,'[1]Sheet1 (2)'!$D$71*('[1]Sheet1 (2)'!$D$72-rave_index)/'[1]Sheet1 (2)'!$D$72)))&lt;0,0,IF(D892='[1]Sheet1 (2)'!$C$69,'[1]Sheet1 (2)'!$D$69*('[1]Sheet1 (2)'!$D$72-rave_index)/'[1]Sheet1 (2)'!$D$72,IF([1]shee2!D893='[1]Sheet1 (2)'!$C$70,'[1]Sheet1 (2)'!$D$70*('[1]Sheet1 (2)'!$D$72-rave_index)/'[1]Sheet1 (2)'!$D$72,IF([1]shee2!D893='[1]Sheet1 (2)'!$C$71,'[1]Sheet1 (2)'!$D$71*('[1]Sheet1 (2)'!$D$72-rave_index)/'[1]Sheet1 (2)'!$D$72))))</f>
        <v>5</v>
      </c>
      <c r="AY892" s="157">
        <f>IF(IF(D892='[1]Sheet1 (2)'!$C$69,'[1]Sheet1 (2)'!$D$69*('[1]Sheet1 (2)'!$D$72-rough_index)/'[1]Sheet1 (2)'!$D$72,IF([1]shee2!D893='[1]Sheet1 (2)'!$C$70,'[1]Sheet1 (2)'!$D$70*('[1]Sheet1 (2)'!$D$72-rough_index)/'[1]Sheet1 (2)'!$D$72,IF([1]shee2!D893='[1]Sheet1 (2)'!$C$71,'[1]Sheet1 (2)'!$D$71*('[1]Sheet1 (2)'!$D$72-rough_index)/'[1]Sheet1 (2)'!$D$72)))&lt;0,0,IF(D892='[1]Sheet1 (2)'!$C$69,'[1]Sheet1 (2)'!$D$69*('[1]Sheet1 (2)'!$D$72-rough_index)/'[1]Sheet1 (2)'!$D$72,IF([1]shee2!D893='[1]Sheet1 (2)'!$C$70,'[1]Sheet1 (2)'!$D$70*('[1]Sheet1 (2)'!$D$72-rough_index)/'[1]Sheet1 (2)'!$D$72,IF([1]shee2!D893='[1]Sheet1 (2)'!$C$71,'[1]Sheet1 (2)'!$D$71*('[1]Sheet1 (2)'!$D$72-rough_index)/'[1]Sheet1 (2)'!$D$72))))</f>
        <v>1.6666666666666667</v>
      </c>
      <c r="AZ892" s="179">
        <f>+(AU892*'[1]Sheet1 (2)'!$C$77)+(AV892*'[1]Sheet1 (2)'!$C$78)+(AW892*'[1]Sheet1 (2)'!$C$79)+(AX892*'[1]Sheet1 (2)'!$C$80)+(AY892*'[1]Sheet1 (2)'!$C$81)</f>
        <v>4</v>
      </c>
      <c r="BA892" s="213" t="str">
        <f t="shared" si="27"/>
        <v>Good</v>
      </c>
      <c r="BE892">
        <f>IF(D892='[1]Sheet1 (2)'!$C$61,'[1]Sheet1 (2)'!$D$61*(counts^2)+'[1]Sheet1 (2)'!$G$61*counts+'[1]Sheet1 (2)'!$J$61,IF(D892='[1]Sheet1 (2)'!$C$62,'[1]Sheet1 (2)'!$D$62*counts+'[1]Sheet1 (2)'!$G$62,IF(D892='[1]Sheet1 (2)'!$C$63,'[1]Sheet1 (2)'!$D$63*counts+'[1]Sheet1 (2)'!$G$63,IF(D892='[1]Sheet1 (2)'!$C$64,'[1]Sheet1 (2)'!$D$64*counts+'[1]Sheet1 (2)'!$G$64))))</f>
        <v>2.0984129299999998</v>
      </c>
    </row>
    <row r="893" spans="1:57" ht="12.75" customHeight="1">
      <c r="A893" s="176" t="s">
        <v>282</v>
      </c>
      <c r="B893" s="145" t="s">
        <v>76</v>
      </c>
      <c r="C893" s="170">
        <v>1033</v>
      </c>
      <c r="D893" s="174" t="s">
        <v>77</v>
      </c>
      <c r="E893" s="171">
        <v>8</v>
      </c>
      <c r="F893" s="171">
        <v>2</v>
      </c>
      <c r="G893" s="171" t="s">
        <v>77</v>
      </c>
      <c r="H893" s="171">
        <v>1</v>
      </c>
      <c r="I893" s="171" t="s">
        <v>77</v>
      </c>
      <c r="J893" s="173" t="s">
        <v>80</v>
      </c>
      <c r="K893" s="173" t="s">
        <v>80</v>
      </c>
      <c r="L893" s="169">
        <f>VLOOKUP(CONCATENATE(J893,K893),'Sheet1 (2)'!$J$6:$K$26,2,FALSE)</f>
        <v>0</v>
      </c>
      <c r="M893" s="173" t="s">
        <v>83</v>
      </c>
      <c r="N893" s="173" t="s">
        <v>81</v>
      </c>
      <c r="O893" s="177">
        <f>VLOOKUP(CONCATENATE(M893,N893),'[1]Sheet1 (2)'!$L$6:$M$26,2,FALSE)</f>
        <v>75</v>
      </c>
      <c r="P893" s="173" t="s">
        <v>83</v>
      </c>
      <c r="Q893" s="173" t="s">
        <v>83</v>
      </c>
      <c r="R893" s="177">
        <f>VLOOKUP(CONCATENATE(P893,Q893),'[1]Sheet1 (2)'!$N$6:$O$26,2,FALSE)</f>
        <v>37.5</v>
      </c>
      <c r="S893" s="173" t="s">
        <v>80</v>
      </c>
      <c r="T893" s="173" t="s">
        <v>80</v>
      </c>
      <c r="U893" s="177">
        <f>VLOOKUP(CONCATENATE(S893,T893),'[1]Sheet1 (2)'!$P$6:$Q$26,2,FALSE)</f>
        <v>0</v>
      </c>
      <c r="V893" s="173" t="s">
        <v>83</v>
      </c>
      <c r="W893" s="173" t="s">
        <v>81</v>
      </c>
      <c r="X893" s="177">
        <f>VLOOKUP(CONCATENATE(V893,W893),'[1]Sheet1 (2)'!$R$6:$S$26,2,FALSE)</f>
        <v>75</v>
      </c>
      <c r="Y893" s="173" t="s">
        <v>83</v>
      </c>
      <c r="Z893" s="173" t="s">
        <v>79</v>
      </c>
      <c r="AA893" s="177">
        <f>VLOOKUP(CONCATENATE(Y893,Z893),'[1]Sheet1 (2)'!$T$6:$U$26,2,FALSE)</f>
        <v>56.25</v>
      </c>
      <c r="AB893" s="173" t="s">
        <v>80</v>
      </c>
      <c r="AC893" s="173" t="s">
        <v>80</v>
      </c>
      <c r="AD893" s="177">
        <f>VLOOKUP(CONCATENATE(AB893,AC893),'[1]Sheet1 (2)'!$X$6:$Y$26,2,FALSE)</f>
        <v>0</v>
      </c>
      <c r="AE893" s="173" t="s">
        <v>82</v>
      </c>
      <c r="AF893" s="173" t="s">
        <v>81</v>
      </c>
      <c r="AG893" s="177">
        <f>VLOOKUP(CONCATENATE(AE893,AF893),'[1]Sheet1 (2)'!$Z$6:$AA$26,2,FALSE)</f>
        <v>66</v>
      </c>
      <c r="AH893" s="172"/>
      <c r="AI893" s="178"/>
      <c r="AJ893" s="140"/>
      <c r="AK893" s="176" t="s">
        <v>282</v>
      </c>
      <c r="AL893" s="176" t="s">
        <v>76</v>
      </c>
      <c r="AM893" s="170">
        <f t="shared" si="26"/>
        <v>1033</v>
      </c>
      <c r="AN893" s="147"/>
      <c r="AO893" s="155"/>
      <c r="AP893" s="156"/>
      <c r="AQ893" s="157">
        <v>3.1789787402074077</v>
      </c>
      <c r="AR893" s="158"/>
      <c r="AS893" s="145">
        <f>LOOKUP(rufmkm,'[1]Sheet1 (2)'!$V$62:$V$71,'[1]Sheet1 (2)'!$W$62:$W$71)</f>
        <v>40</v>
      </c>
      <c r="AT893" s="140"/>
      <c r="AU893" s="157">
        <f>IF(IF(D893='[1]Sheet1 (2)'!$C$69,'[1]Sheet1 (2)'!$D$69*('[1]Sheet1 (2)'!$D$72-rut_index)/'[1]Sheet1 (2)'!$D$72,IF([1]shee2!D894='[1]Sheet1 (2)'!$C$70,'[1]Sheet1 (2)'!$D$70*('[1]Sheet1 (2)'!$D$72-rut_index)/'[1]Sheet1 (2)'!$D$72,IF([1]shee2!D894='[1]Sheet1 (2)'!$C$71,'[1]Sheet1 (2)'!$D$71*('[1]Sheet1 (2)'!$D$72-rut_index)/'[1]Sheet1 (2)'!$D$72)))&lt;0,0,IF(D893='[1]Sheet1 (2)'!$C$69,'[1]Sheet1 (2)'!$D$69*('[1]Sheet1 (2)'!$D$72-rut_index)/'[1]Sheet1 (2)'!$D$72,IF([1]shee2!D894='[1]Sheet1 (2)'!$C$70,'[1]Sheet1 (2)'!$D$70*('[1]Sheet1 (2)'!$D$72-rut_index)/'[1]Sheet1 (2)'!$D$72,IF([1]shee2!D894='[1]Sheet1 (2)'!$C$71,'[1]Sheet1 (2)'!$D$71*('[1]Sheet1 (2)'!$D$72-rut_index)/'[1]Sheet1 (2)'!$D$72))))</f>
        <v>5</v>
      </c>
      <c r="AV893" s="157">
        <f>IF(IF(D893='[1]Sheet1 (2)'!$C$69,'[1]Sheet1 (2)'!$D$69*('[1]Sheet1 (2)'!$D$72-crack_s_index)/'[1]Sheet1 (2)'!$D$72,IF([1]shee2!D894='[1]Sheet1 (2)'!$C$70,'[1]Sheet1 (2)'!$D$70*('[1]Sheet1 (2)'!$D$72-crack_s_index)/'[1]Sheet1 (2)'!$D$72,IF([1]shee2!D894='[1]Sheet1 (2)'!$C$71,'[1]Sheet1 (2)'!$D$71*('[1]Sheet1 (2)'!$D$72-crack_s_index)/'[1]Sheet1 (2)'!$D$72)))&lt;0,0,IF(D893='[1]Sheet1 (2)'!$C$69,'[1]Sheet1 (2)'!$D$69*('[1]Sheet1 (2)'!$D$72-crack_s_index)/'[1]Sheet1 (2)'!$D$72,IF([1]shee2!D894='[1]Sheet1 (2)'!$C$70,'[1]Sheet1 (2)'!$D$70*('[1]Sheet1 (2)'!$D$72-crack_s_index)/'[1]Sheet1 (2)'!$D$72,IF([1]shee2!D894='[1]Sheet1 (2)'!$C$71,'[1]Sheet1 (2)'!$D$71*('[1]Sheet1 (2)'!$D$72-crack_s_index)/'[1]Sheet1 (2)'!$D$72))))</f>
        <v>0</v>
      </c>
      <c r="AW893" s="157">
        <f>IF(IF(D893='[1]Sheet1 (2)'!$C$69,'[1]Sheet1 (2)'!$D$69*('[1]Sheet1 (2)'!$D$72-crack_t_index)/'[1]Sheet1 (2)'!$D$72,IF([1]shee2!D894='[1]Sheet1 (2)'!$C$70,'[1]Sheet1 (2)'!$D$70*('[1]Sheet1 (2)'!$D$72-crack_t_index)/'[1]Sheet1 (2)'!$D$72,IF([1]shee2!D894='[1]Sheet1 (2)'!$C$71,'[1]Sheet1 (2)'!$D$71*('[1]Sheet1 (2)'!$D$72-crack_t_index)/'[1]Sheet1 (2)'!$D$72)))&lt;0,0,IF(D893='[1]Sheet1 (2)'!$C$69,'[1]Sheet1 (2)'!$D$69*('[1]Sheet1 (2)'!$D$72-crack_t_index)/'[1]Sheet1 (2)'!$D$72,IF([1]shee2!D894='[1]Sheet1 (2)'!$C$70,'[1]Sheet1 (2)'!$D$70*('[1]Sheet1 (2)'!$D$72-crack_t_index)/'[1]Sheet1 (2)'!$D$72,IF([1]shee2!D894='[1]Sheet1 (2)'!$C$71,'[1]Sheet1 (2)'!$D$71*('[1]Sheet1 (2)'!$D$72-crack_t_index)/'[1]Sheet1 (2)'!$D$72))))</f>
        <v>1.875</v>
      </c>
      <c r="AX893" s="157">
        <f>IF(IF(D893='[1]Sheet1 (2)'!$C$69,'[1]Sheet1 (2)'!$D$69*('[1]Sheet1 (2)'!$D$72-rave_index)/'[1]Sheet1 (2)'!$D$72,IF([1]shee2!D894='[1]Sheet1 (2)'!$C$70,'[1]Sheet1 (2)'!$D$70*('[1]Sheet1 (2)'!$D$72-rave_index)/'[1]Sheet1 (2)'!$D$72,IF([1]shee2!D894='[1]Sheet1 (2)'!$C$71,'[1]Sheet1 (2)'!$D$71*('[1]Sheet1 (2)'!$D$72-rave_index)/'[1]Sheet1 (2)'!$D$72)))&lt;0,0,IF(D893='[1]Sheet1 (2)'!$C$69,'[1]Sheet1 (2)'!$D$69*('[1]Sheet1 (2)'!$D$72-rave_index)/'[1]Sheet1 (2)'!$D$72,IF([1]shee2!D894='[1]Sheet1 (2)'!$C$70,'[1]Sheet1 (2)'!$D$70*('[1]Sheet1 (2)'!$D$72-rave_index)/'[1]Sheet1 (2)'!$D$72,IF([1]shee2!D894='[1]Sheet1 (2)'!$C$71,'[1]Sheet1 (2)'!$D$71*('[1]Sheet1 (2)'!$D$72-rave_index)/'[1]Sheet1 (2)'!$D$72))))</f>
        <v>0.3125</v>
      </c>
      <c r="AY893" s="157">
        <f>IF(IF(D893='[1]Sheet1 (2)'!$C$69,'[1]Sheet1 (2)'!$D$69*('[1]Sheet1 (2)'!$D$72-rough_index)/'[1]Sheet1 (2)'!$D$72,IF([1]shee2!D894='[1]Sheet1 (2)'!$C$70,'[1]Sheet1 (2)'!$D$70*('[1]Sheet1 (2)'!$D$72-rough_index)/'[1]Sheet1 (2)'!$D$72,IF([1]shee2!D894='[1]Sheet1 (2)'!$C$71,'[1]Sheet1 (2)'!$D$71*('[1]Sheet1 (2)'!$D$72-rough_index)/'[1]Sheet1 (2)'!$D$72)))&lt;0,0,IF(D893='[1]Sheet1 (2)'!$C$69,'[1]Sheet1 (2)'!$D$69*('[1]Sheet1 (2)'!$D$72-rough_index)/'[1]Sheet1 (2)'!$D$72,IF([1]shee2!D894='[1]Sheet1 (2)'!$C$70,'[1]Sheet1 (2)'!$D$70*('[1]Sheet1 (2)'!$D$72-rough_index)/'[1]Sheet1 (2)'!$D$72,IF([1]shee2!D894='[1]Sheet1 (2)'!$C$71,'[1]Sheet1 (2)'!$D$71*('[1]Sheet1 (2)'!$D$72-rough_index)/'[1]Sheet1 (2)'!$D$72))))</f>
        <v>1.6666666666666667</v>
      </c>
      <c r="AZ893" s="179">
        <f>+(AU893*'[1]Sheet1 (2)'!$C$77)+(AV893*'[1]Sheet1 (2)'!$C$78)+(AW893*'[1]Sheet1 (2)'!$C$79)+(AX893*'[1]Sheet1 (2)'!$C$80)+(AY893*'[1]Sheet1 (2)'!$C$81)</f>
        <v>1.60625</v>
      </c>
      <c r="BA893" s="213" t="str">
        <f t="shared" si="27"/>
        <v>Poor</v>
      </c>
      <c r="BE893">
        <f>IF(D893='[1]Sheet1 (2)'!$C$61,'[1]Sheet1 (2)'!$D$61*(counts^2)+'[1]Sheet1 (2)'!$G$61*counts+'[1]Sheet1 (2)'!$J$61,IF(D893='[1]Sheet1 (2)'!$C$62,'[1]Sheet1 (2)'!$D$62*counts+'[1]Sheet1 (2)'!$G$62,IF(D893='[1]Sheet1 (2)'!$C$63,'[1]Sheet1 (2)'!$D$63*counts+'[1]Sheet1 (2)'!$G$63,IF(D893='[1]Sheet1 (2)'!$C$64,'[1]Sheet1 (2)'!$D$64*counts+'[1]Sheet1 (2)'!$G$64))))</f>
        <v>2.0984129299999998</v>
      </c>
    </row>
    <row r="894" spans="1:57" ht="12.75" customHeight="1">
      <c r="A894" s="176" t="s">
        <v>282</v>
      </c>
      <c r="B894" s="145" t="s">
        <v>76</v>
      </c>
      <c r="C894" s="170">
        <v>1034</v>
      </c>
      <c r="D894" s="174" t="s">
        <v>77</v>
      </c>
      <c r="E894" s="171">
        <v>8</v>
      </c>
      <c r="F894" s="171">
        <v>2</v>
      </c>
      <c r="G894" s="171" t="s">
        <v>77</v>
      </c>
      <c r="H894" s="171">
        <v>1</v>
      </c>
      <c r="I894" s="171" t="s">
        <v>77</v>
      </c>
      <c r="J894" s="173" t="s">
        <v>80</v>
      </c>
      <c r="K894" s="173" t="s">
        <v>80</v>
      </c>
      <c r="L894" s="169">
        <f>VLOOKUP(CONCATENATE(J894,K894),'Sheet1 (2)'!$J$6:$K$26,2,FALSE)</f>
        <v>0</v>
      </c>
      <c r="M894" s="173" t="s">
        <v>83</v>
      </c>
      <c r="N894" s="173" t="s">
        <v>81</v>
      </c>
      <c r="O894" s="177">
        <f>VLOOKUP(CONCATENATE(M894,N894),'[1]Sheet1 (2)'!$L$6:$M$26,2,FALSE)</f>
        <v>75</v>
      </c>
      <c r="P894" s="173" t="s">
        <v>83</v>
      </c>
      <c r="Q894" s="173" t="s">
        <v>83</v>
      </c>
      <c r="R894" s="177">
        <f>VLOOKUP(CONCATENATE(P894,Q894),'[1]Sheet1 (2)'!$N$6:$O$26,2,FALSE)</f>
        <v>37.5</v>
      </c>
      <c r="S894" s="173" t="s">
        <v>80</v>
      </c>
      <c r="T894" s="173" t="s">
        <v>80</v>
      </c>
      <c r="U894" s="177">
        <f>VLOOKUP(CONCATENATE(S894,T894),'[1]Sheet1 (2)'!$P$6:$Q$26,2,FALSE)</f>
        <v>0</v>
      </c>
      <c r="V894" s="173" t="s">
        <v>82</v>
      </c>
      <c r="W894" s="173" t="s">
        <v>81</v>
      </c>
      <c r="X894" s="177">
        <f>VLOOKUP(CONCATENATE(V894,W894),'[1]Sheet1 (2)'!$R$6:$S$26,2,FALSE)</f>
        <v>50</v>
      </c>
      <c r="Y894" s="173" t="s">
        <v>83</v>
      </c>
      <c r="Z894" s="173" t="s">
        <v>79</v>
      </c>
      <c r="AA894" s="177">
        <f>VLOOKUP(CONCATENATE(Y894,Z894),'[1]Sheet1 (2)'!$T$6:$U$26,2,FALSE)</f>
        <v>56.25</v>
      </c>
      <c r="AB894" s="173" t="s">
        <v>80</v>
      </c>
      <c r="AC894" s="173" t="s">
        <v>80</v>
      </c>
      <c r="AD894" s="177">
        <f>VLOOKUP(CONCATENATE(AB894,AC894),'[1]Sheet1 (2)'!$X$6:$Y$26,2,FALSE)</f>
        <v>0</v>
      </c>
      <c r="AE894" s="173" t="s">
        <v>82</v>
      </c>
      <c r="AF894" s="173" t="s">
        <v>81</v>
      </c>
      <c r="AG894" s="177">
        <f>VLOOKUP(CONCATENATE(AE894,AF894),'[1]Sheet1 (2)'!$Z$6:$AA$26,2,FALSE)</f>
        <v>66</v>
      </c>
      <c r="AH894" s="172"/>
      <c r="AI894" s="178"/>
      <c r="AJ894" s="140"/>
      <c r="AK894" s="176" t="s">
        <v>282</v>
      </c>
      <c r="AL894" s="176" t="s">
        <v>76</v>
      </c>
      <c r="AM894" s="170">
        <f t="shared" si="26"/>
        <v>1034</v>
      </c>
      <c r="AN894" s="147"/>
      <c r="AO894" s="155"/>
      <c r="AP894" s="156"/>
      <c r="AQ894" s="157">
        <v>3.5307419075642583</v>
      </c>
      <c r="AR894" s="158"/>
      <c r="AS894" s="145">
        <f>LOOKUP(rufmkm,'[1]Sheet1 (2)'!$V$62:$V$71,'[1]Sheet1 (2)'!$W$62:$W$71)</f>
        <v>40</v>
      </c>
      <c r="AT894" s="140"/>
      <c r="AU894" s="157">
        <f>IF(IF(D894='[1]Sheet1 (2)'!$C$69,'[1]Sheet1 (2)'!$D$69*('[1]Sheet1 (2)'!$D$72-rut_index)/'[1]Sheet1 (2)'!$D$72,IF([1]shee2!D895='[1]Sheet1 (2)'!$C$70,'[1]Sheet1 (2)'!$D$70*('[1]Sheet1 (2)'!$D$72-rut_index)/'[1]Sheet1 (2)'!$D$72,IF([1]shee2!D895='[1]Sheet1 (2)'!$C$71,'[1]Sheet1 (2)'!$D$71*('[1]Sheet1 (2)'!$D$72-rut_index)/'[1]Sheet1 (2)'!$D$72)))&lt;0,0,IF(D894='[1]Sheet1 (2)'!$C$69,'[1]Sheet1 (2)'!$D$69*('[1]Sheet1 (2)'!$D$72-rut_index)/'[1]Sheet1 (2)'!$D$72,IF([1]shee2!D895='[1]Sheet1 (2)'!$C$70,'[1]Sheet1 (2)'!$D$70*('[1]Sheet1 (2)'!$D$72-rut_index)/'[1]Sheet1 (2)'!$D$72,IF([1]shee2!D895='[1]Sheet1 (2)'!$C$71,'[1]Sheet1 (2)'!$D$71*('[1]Sheet1 (2)'!$D$72-rut_index)/'[1]Sheet1 (2)'!$D$72))))</f>
        <v>5</v>
      </c>
      <c r="AV894" s="157">
        <f>IF(IF(D894='[1]Sheet1 (2)'!$C$69,'[1]Sheet1 (2)'!$D$69*('[1]Sheet1 (2)'!$D$72-crack_s_index)/'[1]Sheet1 (2)'!$D$72,IF([1]shee2!D895='[1]Sheet1 (2)'!$C$70,'[1]Sheet1 (2)'!$D$70*('[1]Sheet1 (2)'!$D$72-crack_s_index)/'[1]Sheet1 (2)'!$D$72,IF([1]shee2!D895='[1]Sheet1 (2)'!$C$71,'[1]Sheet1 (2)'!$D$71*('[1]Sheet1 (2)'!$D$72-crack_s_index)/'[1]Sheet1 (2)'!$D$72)))&lt;0,0,IF(D894='[1]Sheet1 (2)'!$C$69,'[1]Sheet1 (2)'!$D$69*('[1]Sheet1 (2)'!$D$72-crack_s_index)/'[1]Sheet1 (2)'!$D$72,IF([1]shee2!D895='[1]Sheet1 (2)'!$C$70,'[1]Sheet1 (2)'!$D$70*('[1]Sheet1 (2)'!$D$72-crack_s_index)/'[1]Sheet1 (2)'!$D$72,IF([1]shee2!D895='[1]Sheet1 (2)'!$C$71,'[1]Sheet1 (2)'!$D$71*('[1]Sheet1 (2)'!$D$72-crack_s_index)/'[1]Sheet1 (2)'!$D$72))))</f>
        <v>0</v>
      </c>
      <c r="AW894" s="157">
        <f>IF(IF(D894='[1]Sheet1 (2)'!$C$69,'[1]Sheet1 (2)'!$D$69*('[1]Sheet1 (2)'!$D$72-crack_t_index)/'[1]Sheet1 (2)'!$D$72,IF([1]shee2!D895='[1]Sheet1 (2)'!$C$70,'[1]Sheet1 (2)'!$D$70*('[1]Sheet1 (2)'!$D$72-crack_t_index)/'[1]Sheet1 (2)'!$D$72,IF([1]shee2!D895='[1]Sheet1 (2)'!$C$71,'[1]Sheet1 (2)'!$D$71*('[1]Sheet1 (2)'!$D$72-crack_t_index)/'[1]Sheet1 (2)'!$D$72)))&lt;0,0,IF(D894='[1]Sheet1 (2)'!$C$69,'[1]Sheet1 (2)'!$D$69*('[1]Sheet1 (2)'!$D$72-crack_t_index)/'[1]Sheet1 (2)'!$D$72,IF([1]shee2!D895='[1]Sheet1 (2)'!$C$70,'[1]Sheet1 (2)'!$D$70*('[1]Sheet1 (2)'!$D$72-crack_t_index)/'[1]Sheet1 (2)'!$D$72,IF([1]shee2!D895='[1]Sheet1 (2)'!$C$71,'[1]Sheet1 (2)'!$D$71*('[1]Sheet1 (2)'!$D$72-crack_t_index)/'[1]Sheet1 (2)'!$D$72))))</f>
        <v>1.875</v>
      </c>
      <c r="AX894" s="157">
        <f>IF(IF(D894='[1]Sheet1 (2)'!$C$69,'[1]Sheet1 (2)'!$D$69*('[1]Sheet1 (2)'!$D$72-rave_index)/'[1]Sheet1 (2)'!$D$72,IF([1]shee2!D895='[1]Sheet1 (2)'!$C$70,'[1]Sheet1 (2)'!$D$70*('[1]Sheet1 (2)'!$D$72-rave_index)/'[1]Sheet1 (2)'!$D$72,IF([1]shee2!D895='[1]Sheet1 (2)'!$C$71,'[1]Sheet1 (2)'!$D$71*('[1]Sheet1 (2)'!$D$72-rave_index)/'[1]Sheet1 (2)'!$D$72)))&lt;0,0,IF(D894='[1]Sheet1 (2)'!$C$69,'[1]Sheet1 (2)'!$D$69*('[1]Sheet1 (2)'!$D$72-rave_index)/'[1]Sheet1 (2)'!$D$72,IF([1]shee2!D895='[1]Sheet1 (2)'!$C$70,'[1]Sheet1 (2)'!$D$70*('[1]Sheet1 (2)'!$D$72-rave_index)/'[1]Sheet1 (2)'!$D$72,IF([1]shee2!D895='[1]Sheet1 (2)'!$C$71,'[1]Sheet1 (2)'!$D$71*('[1]Sheet1 (2)'!$D$72-rave_index)/'[1]Sheet1 (2)'!$D$72))))</f>
        <v>0.3125</v>
      </c>
      <c r="AY894" s="157">
        <f>IF(IF(D894='[1]Sheet1 (2)'!$C$69,'[1]Sheet1 (2)'!$D$69*('[1]Sheet1 (2)'!$D$72-rough_index)/'[1]Sheet1 (2)'!$D$72,IF([1]shee2!D895='[1]Sheet1 (2)'!$C$70,'[1]Sheet1 (2)'!$D$70*('[1]Sheet1 (2)'!$D$72-rough_index)/'[1]Sheet1 (2)'!$D$72,IF([1]shee2!D895='[1]Sheet1 (2)'!$C$71,'[1]Sheet1 (2)'!$D$71*('[1]Sheet1 (2)'!$D$72-rough_index)/'[1]Sheet1 (2)'!$D$72)))&lt;0,0,IF(D894='[1]Sheet1 (2)'!$C$69,'[1]Sheet1 (2)'!$D$69*('[1]Sheet1 (2)'!$D$72-rough_index)/'[1]Sheet1 (2)'!$D$72,IF([1]shee2!D895='[1]Sheet1 (2)'!$C$70,'[1]Sheet1 (2)'!$D$70*('[1]Sheet1 (2)'!$D$72-rough_index)/'[1]Sheet1 (2)'!$D$72,IF([1]shee2!D895='[1]Sheet1 (2)'!$C$71,'[1]Sheet1 (2)'!$D$71*('[1]Sheet1 (2)'!$D$72-rough_index)/'[1]Sheet1 (2)'!$D$72))))</f>
        <v>1.6666666666666667</v>
      </c>
      <c r="AZ894" s="179">
        <f>+(AU894*'[1]Sheet1 (2)'!$C$77)+(AV894*'[1]Sheet1 (2)'!$C$78)+(AW894*'[1]Sheet1 (2)'!$C$79)+(AX894*'[1]Sheet1 (2)'!$C$80)+(AY894*'[1]Sheet1 (2)'!$C$81)</f>
        <v>1.60625</v>
      </c>
      <c r="BA894" s="213" t="str">
        <f t="shared" si="27"/>
        <v>Poor</v>
      </c>
      <c r="BE894">
        <f>IF(D894='[1]Sheet1 (2)'!$C$61,'[1]Sheet1 (2)'!$D$61*(counts^2)+'[1]Sheet1 (2)'!$G$61*counts+'[1]Sheet1 (2)'!$J$61,IF(D894='[1]Sheet1 (2)'!$C$62,'[1]Sheet1 (2)'!$D$62*counts+'[1]Sheet1 (2)'!$G$62,IF(D894='[1]Sheet1 (2)'!$C$63,'[1]Sheet1 (2)'!$D$63*counts+'[1]Sheet1 (2)'!$G$63,IF(D894='[1]Sheet1 (2)'!$C$64,'[1]Sheet1 (2)'!$D$64*counts+'[1]Sheet1 (2)'!$G$64))))</f>
        <v>2.0984129299999998</v>
      </c>
    </row>
    <row r="895" spans="1:57" ht="12.75" customHeight="1">
      <c r="A895" s="176" t="s">
        <v>282</v>
      </c>
      <c r="B895" s="145" t="s">
        <v>76</v>
      </c>
      <c r="C895" s="170">
        <v>1035</v>
      </c>
      <c r="D895" s="174" t="s">
        <v>77</v>
      </c>
      <c r="E895" s="171">
        <v>8</v>
      </c>
      <c r="F895" s="171">
        <v>2</v>
      </c>
      <c r="G895" s="171" t="s">
        <v>77</v>
      </c>
      <c r="H895" s="171">
        <v>1</v>
      </c>
      <c r="I895" s="171" t="s">
        <v>77</v>
      </c>
      <c r="J895" s="173" t="s">
        <v>78</v>
      </c>
      <c r="K895" s="173" t="s">
        <v>79</v>
      </c>
      <c r="L895" s="169">
        <f>VLOOKUP(CONCATENATE(J895,K895),'Sheet1 (2)'!$J$6:$K$26,2,FALSE)</f>
        <v>18.75</v>
      </c>
      <c r="M895" s="173" t="s">
        <v>83</v>
      </c>
      <c r="N895" s="173" t="s">
        <v>81</v>
      </c>
      <c r="O895" s="177">
        <f>VLOOKUP(CONCATENATE(M895,N895),'[1]Sheet1 (2)'!$L$6:$M$26,2,FALSE)</f>
        <v>75</v>
      </c>
      <c r="P895" s="173" t="s">
        <v>83</v>
      </c>
      <c r="Q895" s="173" t="s">
        <v>79</v>
      </c>
      <c r="R895" s="177">
        <f>VLOOKUP(CONCATENATE(P895,Q895),'[1]Sheet1 (2)'!$N$6:$O$26,2,FALSE)</f>
        <v>56.25</v>
      </c>
      <c r="S895" s="173" t="s">
        <v>78</v>
      </c>
      <c r="T895" s="173" t="s">
        <v>79</v>
      </c>
      <c r="U895" s="177">
        <f>VLOOKUP(CONCATENATE(S895,T895),'[1]Sheet1 (2)'!$P$6:$Q$26,2,FALSE)</f>
        <v>18.75</v>
      </c>
      <c r="V895" s="173" t="s">
        <v>83</v>
      </c>
      <c r="W895" s="173" t="s">
        <v>81</v>
      </c>
      <c r="X895" s="177">
        <f>VLOOKUP(CONCATENATE(V895,W895),'[1]Sheet1 (2)'!$R$6:$S$26,2,FALSE)</f>
        <v>75</v>
      </c>
      <c r="Y895" s="173" t="s">
        <v>83</v>
      </c>
      <c r="Z895" s="173" t="s">
        <v>81</v>
      </c>
      <c r="AA895" s="177">
        <f>VLOOKUP(CONCATENATE(Y895,Z895),'[1]Sheet1 (2)'!$T$6:$U$26,2,FALSE)</f>
        <v>75</v>
      </c>
      <c r="AB895" s="173" t="s">
        <v>80</v>
      </c>
      <c r="AC895" s="173" t="s">
        <v>80</v>
      </c>
      <c r="AD895" s="177">
        <f>VLOOKUP(CONCATENATE(AB895,AC895),'[1]Sheet1 (2)'!$X$6:$Y$26,2,FALSE)</f>
        <v>0</v>
      </c>
      <c r="AE895" s="173" t="s">
        <v>82</v>
      </c>
      <c r="AF895" s="173" t="s">
        <v>81</v>
      </c>
      <c r="AG895" s="177">
        <f>VLOOKUP(CONCATENATE(AE895,AF895),'[1]Sheet1 (2)'!$Z$6:$AA$26,2,FALSE)</f>
        <v>66</v>
      </c>
      <c r="AH895" s="172"/>
      <c r="AI895" s="178"/>
      <c r="AJ895" s="140"/>
      <c r="AK895" s="176" t="s">
        <v>282</v>
      </c>
      <c r="AL895" s="176" t="s">
        <v>76</v>
      </c>
      <c r="AM895" s="170">
        <f t="shared" si="26"/>
        <v>1035</v>
      </c>
      <c r="AN895" s="147"/>
      <c r="AO895" s="155"/>
      <c r="AP895" s="156"/>
      <c r="AQ895" s="157">
        <v>3.3484516119013561</v>
      </c>
      <c r="AR895" s="158"/>
      <c r="AS895" s="145">
        <f>LOOKUP(rufmkm,'[1]Sheet1 (2)'!$V$62:$V$71,'[1]Sheet1 (2)'!$W$62:$W$71)</f>
        <v>40</v>
      </c>
      <c r="AT895" s="140"/>
      <c r="AU895" s="157">
        <f>IF(IF(D895='[1]Sheet1 (2)'!$C$69,'[1]Sheet1 (2)'!$D$69*('[1]Sheet1 (2)'!$D$72-rut_index)/'[1]Sheet1 (2)'!$D$72,IF([1]shee2!D896='[1]Sheet1 (2)'!$C$70,'[1]Sheet1 (2)'!$D$70*('[1]Sheet1 (2)'!$D$72-rut_index)/'[1]Sheet1 (2)'!$D$72,IF([1]shee2!D896='[1]Sheet1 (2)'!$C$71,'[1]Sheet1 (2)'!$D$71*('[1]Sheet1 (2)'!$D$72-rut_index)/'[1]Sheet1 (2)'!$D$72)))&lt;0,0,IF(D895='[1]Sheet1 (2)'!$C$69,'[1]Sheet1 (2)'!$D$69*('[1]Sheet1 (2)'!$D$72-rut_index)/'[1]Sheet1 (2)'!$D$72,IF([1]shee2!D896='[1]Sheet1 (2)'!$C$70,'[1]Sheet1 (2)'!$D$70*('[1]Sheet1 (2)'!$D$72-rut_index)/'[1]Sheet1 (2)'!$D$72,IF([1]shee2!D896='[1]Sheet1 (2)'!$C$71,'[1]Sheet1 (2)'!$D$71*('[1]Sheet1 (2)'!$D$72-rut_index)/'[1]Sheet1 (2)'!$D$72))))</f>
        <v>3.4375</v>
      </c>
      <c r="AV895" s="157">
        <f>IF(IF(D895='[1]Sheet1 (2)'!$C$69,'[1]Sheet1 (2)'!$D$69*('[1]Sheet1 (2)'!$D$72-crack_s_index)/'[1]Sheet1 (2)'!$D$72,IF([1]shee2!D896='[1]Sheet1 (2)'!$C$70,'[1]Sheet1 (2)'!$D$70*('[1]Sheet1 (2)'!$D$72-crack_s_index)/'[1]Sheet1 (2)'!$D$72,IF([1]shee2!D896='[1]Sheet1 (2)'!$C$71,'[1]Sheet1 (2)'!$D$71*('[1]Sheet1 (2)'!$D$72-crack_s_index)/'[1]Sheet1 (2)'!$D$72)))&lt;0,0,IF(D895='[1]Sheet1 (2)'!$C$69,'[1]Sheet1 (2)'!$D$69*('[1]Sheet1 (2)'!$D$72-crack_s_index)/'[1]Sheet1 (2)'!$D$72,IF([1]shee2!D896='[1]Sheet1 (2)'!$C$70,'[1]Sheet1 (2)'!$D$70*('[1]Sheet1 (2)'!$D$72-crack_s_index)/'[1]Sheet1 (2)'!$D$72,IF([1]shee2!D896='[1]Sheet1 (2)'!$C$71,'[1]Sheet1 (2)'!$D$71*('[1]Sheet1 (2)'!$D$72-crack_s_index)/'[1]Sheet1 (2)'!$D$72))))</f>
        <v>0</v>
      </c>
      <c r="AW895" s="157">
        <f>IF(IF(D895='[1]Sheet1 (2)'!$C$69,'[1]Sheet1 (2)'!$D$69*('[1]Sheet1 (2)'!$D$72-crack_t_index)/'[1]Sheet1 (2)'!$D$72,IF([1]shee2!D896='[1]Sheet1 (2)'!$C$70,'[1]Sheet1 (2)'!$D$70*('[1]Sheet1 (2)'!$D$72-crack_t_index)/'[1]Sheet1 (2)'!$D$72,IF([1]shee2!D896='[1]Sheet1 (2)'!$C$71,'[1]Sheet1 (2)'!$D$71*('[1]Sheet1 (2)'!$D$72-crack_t_index)/'[1]Sheet1 (2)'!$D$72)))&lt;0,0,IF(D895='[1]Sheet1 (2)'!$C$69,'[1]Sheet1 (2)'!$D$69*('[1]Sheet1 (2)'!$D$72-crack_t_index)/'[1]Sheet1 (2)'!$D$72,IF([1]shee2!D896='[1]Sheet1 (2)'!$C$70,'[1]Sheet1 (2)'!$D$70*('[1]Sheet1 (2)'!$D$72-crack_t_index)/'[1]Sheet1 (2)'!$D$72,IF([1]shee2!D896='[1]Sheet1 (2)'!$C$71,'[1]Sheet1 (2)'!$D$71*('[1]Sheet1 (2)'!$D$72-crack_t_index)/'[1]Sheet1 (2)'!$D$72))))</f>
        <v>0.3125</v>
      </c>
      <c r="AX895" s="157">
        <f>IF(IF(D895='[1]Sheet1 (2)'!$C$69,'[1]Sheet1 (2)'!$D$69*('[1]Sheet1 (2)'!$D$72-rave_index)/'[1]Sheet1 (2)'!$D$72,IF([1]shee2!D896='[1]Sheet1 (2)'!$C$70,'[1]Sheet1 (2)'!$D$70*('[1]Sheet1 (2)'!$D$72-rave_index)/'[1]Sheet1 (2)'!$D$72,IF([1]shee2!D896='[1]Sheet1 (2)'!$C$71,'[1]Sheet1 (2)'!$D$71*('[1]Sheet1 (2)'!$D$72-rave_index)/'[1]Sheet1 (2)'!$D$72)))&lt;0,0,IF(D895='[1]Sheet1 (2)'!$C$69,'[1]Sheet1 (2)'!$D$69*('[1]Sheet1 (2)'!$D$72-rave_index)/'[1]Sheet1 (2)'!$D$72,IF([1]shee2!D896='[1]Sheet1 (2)'!$C$70,'[1]Sheet1 (2)'!$D$70*('[1]Sheet1 (2)'!$D$72-rave_index)/'[1]Sheet1 (2)'!$D$72,IF([1]shee2!D896='[1]Sheet1 (2)'!$C$71,'[1]Sheet1 (2)'!$D$71*('[1]Sheet1 (2)'!$D$72-rave_index)/'[1]Sheet1 (2)'!$D$72))))</f>
        <v>0</v>
      </c>
      <c r="AY895" s="157">
        <f>IF(IF(D895='[1]Sheet1 (2)'!$C$69,'[1]Sheet1 (2)'!$D$69*('[1]Sheet1 (2)'!$D$72-rough_index)/'[1]Sheet1 (2)'!$D$72,IF([1]shee2!D896='[1]Sheet1 (2)'!$C$70,'[1]Sheet1 (2)'!$D$70*('[1]Sheet1 (2)'!$D$72-rough_index)/'[1]Sheet1 (2)'!$D$72,IF([1]shee2!D896='[1]Sheet1 (2)'!$C$71,'[1]Sheet1 (2)'!$D$71*('[1]Sheet1 (2)'!$D$72-rough_index)/'[1]Sheet1 (2)'!$D$72)))&lt;0,0,IF(D895='[1]Sheet1 (2)'!$C$69,'[1]Sheet1 (2)'!$D$69*('[1]Sheet1 (2)'!$D$72-rough_index)/'[1]Sheet1 (2)'!$D$72,IF([1]shee2!D896='[1]Sheet1 (2)'!$C$70,'[1]Sheet1 (2)'!$D$70*('[1]Sheet1 (2)'!$D$72-rough_index)/'[1]Sheet1 (2)'!$D$72,IF([1]shee2!D896='[1]Sheet1 (2)'!$C$71,'[1]Sheet1 (2)'!$D$71*('[1]Sheet1 (2)'!$D$72-rough_index)/'[1]Sheet1 (2)'!$D$72))))</f>
        <v>1.6666666666666667</v>
      </c>
      <c r="AZ895" s="179">
        <f>+(AU895*'[1]Sheet1 (2)'!$C$77)+(AV895*'[1]Sheet1 (2)'!$C$78)+(AW895*'[1]Sheet1 (2)'!$C$79)+(AX895*'[1]Sheet1 (2)'!$C$80)+(AY895*'[1]Sheet1 (2)'!$C$81)</f>
        <v>1.2</v>
      </c>
      <c r="BA895" s="213" t="str">
        <f t="shared" si="27"/>
        <v>Poor</v>
      </c>
      <c r="BE895">
        <f>IF(D895='[1]Sheet1 (2)'!$C$61,'[1]Sheet1 (2)'!$D$61*(counts^2)+'[1]Sheet1 (2)'!$G$61*counts+'[1]Sheet1 (2)'!$J$61,IF(D895='[1]Sheet1 (2)'!$C$62,'[1]Sheet1 (2)'!$D$62*counts+'[1]Sheet1 (2)'!$G$62,IF(D895='[1]Sheet1 (2)'!$C$63,'[1]Sheet1 (2)'!$D$63*counts+'[1]Sheet1 (2)'!$G$63,IF(D895='[1]Sheet1 (2)'!$C$64,'[1]Sheet1 (2)'!$D$64*counts+'[1]Sheet1 (2)'!$G$64))))</f>
        <v>2.0984129299999998</v>
      </c>
    </row>
    <row r="896" spans="1:57" ht="12.75" customHeight="1">
      <c r="A896" s="176" t="s">
        <v>282</v>
      </c>
      <c r="B896" s="145" t="s">
        <v>76</v>
      </c>
      <c r="C896" s="170">
        <v>1036</v>
      </c>
      <c r="D896" s="174" t="s">
        <v>77</v>
      </c>
      <c r="E896" s="171">
        <v>8</v>
      </c>
      <c r="F896" s="171">
        <v>2</v>
      </c>
      <c r="G896" s="171" t="s">
        <v>77</v>
      </c>
      <c r="H896" s="171">
        <v>1</v>
      </c>
      <c r="I896" s="171" t="s">
        <v>77</v>
      </c>
      <c r="J896" s="173" t="s">
        <v>80</v>
      </c>
      <c r="K896" s="173" t="s">
        <v>80</v>
      </c>
      <c r="L896" s="169">
        <f>VLOOKUP(CONCATENATE(J896,K896),'Sheet1 (2)'!$J$6:$K$26,2,FALSE)</f>
        <v>0</v>
      </c>
      <c r="M896" s="173" t="s">
        <v>83</v>
      </c>
      <c r="N896" s="173" t="s">
        <v>81</v>
      </c>
      <c r="O896" s="177">
        <f>VLOOKUP(CONCATENATE(M896,N896),'[1]Sheet1 (2)'!$L$6:$M$26,2,FALSE)</f>
        <v>75</v>
      </c>
      <c r="P896" s="173" t="s">
        <v>83</v>
      </c>
      <c r="Q896" s="173" t="s">
        <v>79</v>
      </c>
      <c r="R896" s="177">
        <f>VLOOKUP(CONCATENATE(P896,Q896),'[1]Sheet1 (2)'!$N$6:$O$26,2,FALSE)</f>
        <v>56.25</v>
      </c>
      <c r="S896" s="173" t="s">
        <v>78</v>
      </c>
      <c r="T896" s="173" t="s">
        <v>81</v>
      </c>
      <c r="U896" s="177">
        <f>VLOOKUP(CONCATENATE(S896,T896),'[1]Sheet1 (2)'!$P$6:$Q$26,2,FALSE)</f>
        <v>25</v>
      </c>
      <c r="V896" s="173" t="s">
        <v>79</v>
      </c>
      <c r="W896" s="173" t="s">
        <v>81</v>
      </c>
      <c r="X896" s="177">
        <f>VLOOKUP(CONCATENATE(V896,W896),'[1]Sheet1 (2)'!$R$6:$S$26,2,FALSE)</f>
        <v>100</v>
      </c>
      <c r="Y896" s="173" t="s">
        <v>83</v>
      </c>
      <c r="Z896" s="173" t="s">
        <v>81</v>
      </c>
      <c r="AA896" s="177">
        <f>VLOOKUP(CONCATENATE(Y896,Z896),'[1]Sheet1 (2)'!$T$6:$U$26,2,FALSE)</f>
        <v>75</v>
      </c>
      <c r="AB896" s="173" t="s">
        <v>80</v>
      </c>
      <c r="AC896" s="173" t="s">
        <v>80</v>
      </c>
      <c r="AD896" s="177">
        <f>VLOOKUP(CONCATENATE(AB896,AC896),'[1]Sheet1 (2)'!$X$6:$Y$26,2,FALSE)</f>
        <v>0</v>
      </c>
      <c r="AE896" s="173" t="s">
        <v>82</v>
      </c>
      <c r="AF896" s="173" t="s">
        <v>81</v>
      </c>
      <c r="AG896" s="177">
        <f>VLOOKUP(CONCATENATE(AE896,AF896),'[1]Sheet1 (2)'!$Z$6:$AA$26,2,FALSE)</f>
        <v>66</v>
      </c>
      <c r="AH896" s="172"/>
      <c r="AI896" s="178"/>
      <c r="AJ896" s="140"/>
      <c r="AK896" s="176" t="s">
        <v>282</v>
      </c>
      <c r="AL896" s="176" t="s">
        <v>76</v>
      </c>
      <c r="AM896" s="170">
        <f t="shared" si="26"/>
        <v>1036</v>
      </c>
      <c r="AN896" s="147"/>
      <c r="AO896" s="155"/>
      <c r="AP896" s="156"/>
      <c r="AQ896" s="157">
        <v>3.1471147778776043</v>
      </c>
      <c r="AR896" s="158"/>
      <c r="AS896" s="145">
        <f>LOOKUP(rufmkm,'[1]Sheet1 (2)'!$V$62:$V$71,'[1]Sheet1 (2)'!$W$62:$W$71)</f>
        <v>40</v>
      </c>
      <c r="AT896" s="140"/>
      <c r="AU896" s="157">
        <f>IF(IF(D896='[1]Sheet1 (2)'!$C$69,'[1]Sheet1 (2)'!$D$69*('[1]Sheet1 (2)'!$D$72-rut_index)/'[1]Sheet1 (2)'!$D$72,IF([1]shee2!D897='[1]Sheet1 (2)'!$C$70,'[1]Sheet1 (2)'!$D$70*('[1]Sheet1 (2)'!$D$72-rut_index)/'[1]Sheet1 (2)'!$D$72,IF([1]shee2!D897='[1]Sheet1 (2)'!$C$71,'[1]Sheet1 (2)'!$D$71*('[1]Sheet1 (2)'!$D$72-rut_index)/'[1]Sheet1 (2)'!$D$72)))&lt;0,0,IF(D896='[1]Sheet1 (2)'!$C$69,'[1]Sheet1 (2)'!$D$69*('[1]Sheet1 (2)'!$D$72-rut_index)/'[1]Sheet1 (2)'!$D$72,IF([1]shee2!D897='[1]Sheet1 (2)'!$C$70,'[1]Sheet1 (2)'!$D$70*('[1]Sheet1 (2)'!$D$72-rut_index)/'[1]Sheet1 (2)'!$D$72,IF([1]shee2!D897='[1]Sheet1 (2)'!$C$71,'[1]Sheet1 (2)'!$D$71*('[1]Sheet1 (2)'!$D$72-rut_index)/'[1]Sheet1 (2)'!$D$72))))</f>
        <v>5</v>
      </c>
      <c r="AV896" s="157">
        <f>IF(IF(D896='[1]Sheet1 (2)'!$C$69,'[1]Sheet1 (2)'!$D$69*('[1]Sheet1 (2)'!$D$72-crack_s_index)/'[1]Sheet1 (2)'!$D$72,IF([1]shee2!D897='[1]Sheet1 (2)'!$C$70,'[1]Sheet1 (2)'!$D$70*('[1]Sheet1 (2)'!$D$72-crack_s_index)/'[1]Sheet1 (2)'!$D$72,IF([1]shee2!D897='[1]Sheet1 (2)'!$C$71,'[1]Sheet1 (2)'!$D$71*('[1]Sheet1 (2)'!$D$72-crack_s_index)/'[1]Sheet1 (2)'!$D$72)))&lt;0,0,IF(D896='[1]Sheet1 (2)'!$C$69,'[1]Sheet1 (2)'!$D$69*('[1]Sheet1 (2)'!$D$72-crack_s_index)/'[1]Sheet1 (2)'!$D$72,IF([1]shee2!D897='[1]Sheet1 (2)'!$C$70,'[1]Sheet1 (2)'!$D$70*('[1]Sheet1 (2)'!$D$72-crack_s_index)/'[1]Sheet1 (2)'!$D$72,IF([1]shee2!D897='[1]Sheet1 (2)'!$C$71,'[1]Sheet1 (2)'!$D$71*('[1]Sheet1 (2)'!$D$72-crack_s_index)/'[1]Sheet1 (2)'!$D$72))))</f>
        <v>0</v>
      </c>
      <c r="AW896" s="157">
        <f>IF(IF(D896='[1]Sheet1 (2)'!$C$69,'[1]Sheet1 (2)'!$D$69*('[1]Sheet1 (2)'!$D$72-crack_t_index)/'[1]Sheet1 (2)'!$D$72,IF([1]shee2!D897='[1]Sheet1 (2)'!$C$70,'[1]Sheet1 (2)'!$D$70*('[1]Sheet1 (2)'!$D$72-crack_t_index)/'[1]Sheet1 (2)'!$D$72,IF([1]shee2!D897='[1]Sheet1 (2)'!$C$71,'[1]Sheet1 (2)'!$D$71*('[1]Sheet1 (2)'!$D$72-crack_t_index)/'[1]Sheet1 (2)'!$D$72)))&lt;0,0,IF(D896='[1]Sheet1 (2)'!$C$69,'[1]Sheet1 (2)'!$D$69*('[1]Sheet1 (2)'!$D$72-crack_t_index)/'[1]Sheet1 (2)'!$D$72,IF([1]shee2!D897='[1]Sheet1 (2)'!$C$70,'[1]Sheet1 (2)'!$D$70*('[1]Sheet1 (2)'!$D$72-crack_t_index)/'[1]Sheet1 (2)'!$D$72,IF([1]shee2!D897='[1]Sheet1 (2)'!$C$71,'[1]Sheet1 (2)'!$D$71*('[1]Sheet1 (2)'!$D$72-crack_t_index)/'[1]Sheet1 (2)'!$D$72))))</f>
        <v>0.3125</v>
      </c>
      <c r="AX896" s="157">
        <f>IF(IF(D896='[1]Sheet1 (2)'!$C$69,'[1]Sheet1 (2)'!$D$69*('[1]Sheet1 (2)'!$D$72-rave_index)/'[1]Sheet1 (2)'!$D$72,IF([1]shee2!D897='[1]Sheet1 (2)'!$C$70,'[1]Sheet1 (2)'!$D$70*('[1]Sheet1 (2)'!$D$72-rave_index)/'[1]Sheet1 (2)'!$D$72,IF([1]shee2!D897='[1]Sheet1 (2)'!$C$71,'[1]Sheet1 (2)'!$D$71*('[1]Sheet1 (2)'!$D$72-rave_index)/'[1]Sheet1 (2)'!$D$72)))&lt;0,0,IF(D896='[1]Sheet1 (2)'!$C$69,'[1]Sheet1 (2)'!$D$69*('[1]Sheet1 (2)'!$D$72-rave_index)/'[1]Sheet1 (2)'!$D$72,IF([1]shee2!D897='[1]Sheet1 (2)'!$C$70,'[1]Sheet1 (2)'!$D$70*('[1]Sheet1 (2)'!$D$72-rave_index)/'[1]Sheet1 (2)'!$D$72,IF([1]shee2!D897='[1]Sheet1 (2)'!$C$71,'[1]Sheet1 (2)'!$D$71*('[1]Sheet1 (2)'!$D$72-rave_index)/'[1]Sheet1 (2)'!$D$72))))</f>
        <v>0</v>
      </c>
      <c r="AY896" s="157">
        <f>IF(IF(D896='[1]Sheet1 (2)'!$C$69,'[1]Sheet1 (2)'!$D$69*('[1]Sheet1 (2)'!$D$72-rough_index)/'[1]Sheet1 (2)'!$D$72,IF([1]shee2!D897='[1]Sheet1 (2)'!$C$70,'[1]Sheet1 (2)'!$D$70*('[1]Sheet1 (2)'!$D$72-rough_index)/'[1]Sheet1 (2)'!$D$72,IF([1]shee2!D897='[1]Sheet1 (2)'!$C$71,'[1]Sheet1 (2)'!$D$71*('[1]Sheet1 (2)'!$D$72-rough_index)/'[1]Sheet1 (2)'!$D$72)))&lt;0,0,IF(D896='[1]Sheet1 (2)'!$C$69,'[1]Sheet1 (2)'!$D$69*('[1]Sheet1 (2)'!$D$72-rough_index)/'[1]Sheet1 (2)'!$D$72,IF([1]shee2!D897='[1]Sheet1 (2)'!$C$70,'[1]Sheet1 (2)'!$D$70*('[1]Sheet1 (2)'!$D$72-rough_index)/'[1]Sheet1 (2)'!$D$72,IF([1]shee2!D897='[1]Sheet1 (2)'!$C$71,'[1]Sheet1 (2)'!$D$71*('[1]Sheet1 (2)'!$D$72-rough_index)/'[1]Sheet1 (2)'!$D$72))))</f>
        <v>1.6666666666666667</v>
      </c>
      <c r="AZ896" s="179">
        <f>+(AU896*'[1]Sheet1 (2)'!$C$77)+(AV896*'[1]Sheet1 (2)'!$C$78)+(AW896*'[1]Sheet1 (2)'!$C$79)+(AX896*'[1]Sheet1 (2)'!$C$80)+(AY896*'[1]Sheet1 (2)'!$C$81)</f>
        <v>1.5125</v>
      </c>
      <c r="BA896" s="213" t="str">
        <f t="shared" si="27"/>
        <v>Poor</v>
      </c>
      <c r="BE896">
        <f>IF(D896='[1]Sheet1 (2)'!$C$61,'[1]Sheet1 (2)'!$D$61*(counts^2)+'[1]Sheet1 (2)'!$G$61*counts+'[1]Sheet1 (2)'!$J$61,IF(D896='[1]Sheet1 (2)'!$C$62,'[1]Sheet1 (2)'!$D$62*counts+'[1]Sheet1 (2)'!$G$62,IF(D896='[1]Sheet1 (2)'!$C$63,'[1]Sheet1 (2)'!$D$63*counts+'[1]Sheet1 (2)'!$G$63,IF(D896='[1]Sheet1 (2)'!$C$64,'[1]Sheet1 (2)'!$D$64*counts+'[1]Sheet1 (2)'!$G$64))))</f>
        <v>2.0984129299999998</v>
      </c>
    </row>
    <row r="897" spans="1:57" ht="12.75" customHeight="1">
      <c r="A897" s="176" t="s">
        <v>282</v>
      </c>
      <c r="B897" s="145" t="s">
        <v>76</v>
      </c>
      <c r="C897" s="170">
        <v>1037</v>
      </c>
      <c r="D897" s="174" t="s">
        <v>77</v>
      </c>
      <c r="E897" s="171">
        <v>8</v>
      </c>
      <c r="F897" s="171">
        <v>2</v>
      </c>
      <c r="G897" s="171" t="s">
        <v>77</v>
      </c>
      <c r="H897" s="171">
        <v>1</v>
      </c>
      <c r="I897" s="171" t="s">
        <v>77</v>
      </c>
      <c r="J897" s="173" t="s">
        <v>78</v>
      </c>
      <c r="K897" s="173" t="s">
        <v>79</v>
      </c>
      <c r="L897" s="169">
        <f>VLOOKUP(CONCATENATE(J897,K897),'Sheet1 (2)'!$J$6:$K$26,2,FALSE)</f>
        <v>18.75</v>
      </c>
      <c r="M897" s="173" t="s">
        <v>83</v>
      </c>
      <c r="N897" s="173" t="s">
        <v>81</v>
      </c>
      <c r="O897" s="177">
        <f>VLOOKUP(CONCATENATE(M897,N897),'[1]Sheet1 (2)'!$L$6:$M$26,2,FALSE)</f>
        <v>75</v>
      </c>
      <c r="P897" s="173" t="s">
        <v>83</v>
      </c>
      <c r="Q897" s="173" t="s">
        <v>79</v>
      </c>
      <c r="R897" s="177">
        <f>VLOOKUP(CONCATENATE(P897,Q897),'[1]Sheet1 (2)'!$N$6:$O$26,2,FALSE)</f>
        <v>56.25</v>
      </c>
      <c r="S897" s="173" t="s">
        <v>82</v>
      </c>
      <c r="T897" s="173" t="s">
        <v>83</v>
      </c>
      <c r="U897" s="177">
        <f>VLOOKUP(CONCATENATE(S897,T897),'[1]Sheet1 (2)'!$P$6:$Q$26,2,FALSE)</f>
        <v>25</v>
      </c>
      <c r="V897" s="173" t="s">
        <v>83</v>
      </c>
      <c r="W897" s="173" t="s">
        <v>81</v>
      </c>
      <c r="X897" s="177">
        <f>VLOOKUP(CONCATENATE(V897,W897),'[1]Sheet1 (2)'!$R$6:$S$26,2,FALSE)</f>
        <v>75</v>
      </c>
      <c r="Y897" s="173" t="s">
        <v>83</v>
      </c>
      <c r="Z897" s="173" t="s">
        <v>81</v>
      </c>
      <c r="AA897" s="177">
        <f>VLOOKUP(CONCATENATE(Y897,Z897),'[1]Sheet1 (2)'!$T$6:$U$26,2,FALSE)</f>
        <v>75</v>
      </c>
      <c r="AB897" s="173" t="s">
        <v>80</v>
      </c>
      <c r="AC897" s="173" t="s">
        <v>80</v>
      </c>
      <c r="AD897" s="177">
        <f>VLOOKUP(CONCATENATE(AB897,AC897),'[1]Sheet1 (2)'!$X$6:$Y$26,2,FALSE)</f>
        <v>0</v>
      </c>
      <c r="AE897" s="173" t="s">
        <v>82</v>
      </c>
      <c r="AF897" s="173" t="s">
        <v>81</v>
      </c>
      <c r="AG897" s="177">
        <f>VLOOKUP(CONCATENATE(AE897,AF897),'[1]Sheet1 (2)'!$Z$6:$AA$26,2,FALSE)</f>
        <v>66</v>
      </c>
      <c r="AH897" s="172"/>
      <c r="AI897" s="178"/>
      <c r="AJ897" s="140"/>
      <c r="AK897" s="176" t="s">
        <v>282</v>
      </c>
      <c r="AL897" s="176" t="s">
        <v>76</v>
      </c>
      <c r="AM897" s="170">
        <f t="shared" si="26"/>
        <v>1037</v>
      </c>
      <c r="AN897" s="147"/>
      <c r="AO897" s="155"/>
      <c r="AP897" s="156"/>
      <c r="AQ897" s="157">
        <v>2.3036119146225613</v>
      </c>
      <c r="AR897" s="158"/>
      <c r="AS897" s="145">
        <f>LOOKUP(rufmkm,'[1]Sheet1 (2)'!$V$62:$V$71,'[1]Sheet1 (2)'!$W$62:$W$71)</f>
        <v>30</v>
      </c>
      <c r="AT897" s="140"/>
      <c r="AU897" s="157">
        <f>IF(IF(D897='[1]Sheet1 (2)'!$C$69,'[1]Sheet1 (2)'!$D$69*('[1]Sheet1 (2)'!$D$72-rut_index)/'[1]Sheet1 (2)'!$D$72,IF([1]shee2!D898='[1]Sheet1 (2)'!$C$70,'[1]Sheet1 (2)'!$D$70*('[1]Sheet1 (2)'!$D$72-rut_index)/'[1]Sheet1 (2)'!$D$72,IF([1]shee2!D898='[1]Sheet1 (2)'!$C$71,'[1]Sheet1 (2)'!$D$71*('[1]Sheet1 (2)'!$D$72-rut_index)/'[1]Sheet1 (2)'!$D$72)))&lt;0,0,IF(D897='[1]Sheet1 (2)'!$C$69,'[1]Sheet1 (2)'!$D$69*('[1]Sheet1 (2)'!$D$72-rut_index)/'[1]Sheet1 (2)'!$D$72,IF([1]shee2!D898='[1]Sheet1 (2)'!$C$70,'[1]Sheet1 (2)'!$D$70*('[1]Sheet1 (2)'!$D$72-rut_index)/'[1]Sheet1 (2)'!$D$72,IF([1]shee2!D898='[1]Sheet1 (2)'!$C$71,'[1]Sheet1 (2)'!$D$71*('[1]Sheet1 (2)'!$D$72-rut_index)/'[1]Sheet1 (2)'!$D$72))))</f>
        <v>3.4375</v>
      </c>
      <c r="AV897" s="157">
        <f>IF(IF(D897='[1]Sheet1 (2)'!$C$69,'[1]Sheet1 (2)'!$D$69*('[1]Sheet1 (2)'!$D$72-crack_s_index)/'[1]Sheet1 (2)'!$D$72,IF([1]shee2!D898='[1]Sheet1 (2)'!$C$70,'[1]Sheet1 (2)'!$D$70*('[1]Sheet1 (2)'!$D$72-crack_s_index)/'[1]Sheet1 (2)'!$D$72,IF([1]shee2!D898='[1]Sheet1 (2)'!$C$71,'[1]Sheet1 (2)'!$D$71*('[1]Sheet1 (2)'!$D$72-crack_s_index)/'[1]Sheet1 (2)'!$D$72)))&lt;0,0,IF(D897='[1]Sheet1 (2)'!$C$69,'[1]Sheet1 (2)'!$D$69*('[1]Sheet1 (2)'!$D$72-crack_s_index)/'[1]Sheet1 (2)'!$D$72,IF([1]shee2!D898='[1]Sheet1 (2)'!$C$70,'[1]Sheet1 (2)'!$D$70*('[1]Sheet1 (2)'!$D$72-crack_s_index)/'[1]Sheet1 (2)'!$D$72,IF([1]shee2!D898='[1]Sheet1 (2)'!$C$71,'[1]Sheet1 (2)'!$D$71*('[1]Sheet1 (2)'!$D$72-crack_s_index)/'[1]Sheet1 (2)'!$D$72))))</f>
        <v>0</v>
      </c>
      <c r="AW897" s="157">
        <f>IF(IF(D897='[1]Sheet1 (2)'!$C$69,'[1]Sheet1 (2)'!$D$69*('[1]Sheet1 (2)'!$D$72-crack_t_index)/'[1]Sheet1 (2)'!$D$72,IF([1]shee2!D898='[1]Sheet1 (2)'!$C$70,'[1]Sheet1 (2)'!$D$70*('[1]Sheet1 (2)'!$D$72-crack_t_index)/'[1]Sheet1 (2)'!$D$72,IF([1]shee2!D898='[1]Sheet1 (2)'!$C$71,'[1]Sheet1 (2)'!$D$71*('[1]Sheet1 (2)'!$D$72-crack_t_index)/'[1]Sheet1 (2)'!$D$72)))&lt;0,0,IF(D897='[1]Sheet1 (2)'!$C$69,'[1]Sheet1 (2)'!$D$69*('[1]Sheet1 (2)'!$D$72-crack_t_index)/'[1]Sheet1 (2)'!$D$72,IF([1]shee2!D898='[1]Sheet1 (2)'!$C$70,'[1]Sheet1 (2)'!$D$70*('[1]Sheet1 (2)'!$D$72-crack_t_index)/'[1]Sheet1 (2)'!$D$72,IF([1]shee2!D898='[1]Sheet1 (2)'!$C$71,'[1]Sheet1 (2)'!$D$71*('[1]Sheet1 (2)'!$D$72-crack_t_index)/'[1]Sheet1 (2)'!$D$72))))</f>
        <v>0.3125</v>
      </c>
      <c r="AX897" s="157">
        <f>IF(IF(D897='[1]Sheet1 (2)'!$C$69,'[1]Sheet1 (2)'!$D$69*('[1]Sheet1 (2)'!$D$72-rave_index)/'[1]Sheet1 (2)'!$D$72,IF([1]shee2!D898='[1]Sheet1 (2)'!$C$70,'[1]Sheet1 (2)'!$D$70*('[1]Sheet1 (2)'!$D$72-rave_index)/'[1]Sheet1 (2)'!$D$72,IF([1]shee2!D898='[1]Sheet1 (2)'!$C$71,'[1]Sheet1 (2)'!$D$71*('[1]Sheet1 (2)'!$D$72-rave_index)/'[1]Sheet1 (2)'!$D$72)))&lt;0,0,IF(D897='[1]Sheet1 (2)'!$C$69,'[1]Sheet1 (2)'!$D$69*('[1]Sheet1 (2)'!$D$72-rave_index)/'[1]Sheet1 (2)'!$D$72,IF([1]shee2!D898='[1]Sheet1 (2)'!$C$70,'[1]Sheet1 (2)'!$D$70*('[1]Sheet1 (2)'!$D$72-rave_index)/'[1]Sheet1 (2)'!$D$72,IF([1]shee2!D898='[1]Sheet1 (2)'!$C$71,'[1]Sheet1 (2)'!$D$71*('[1]Sheet1 (2)'!$D$72-rave_index)/'[1]Sheet1 (2)'!$D$72))))</f>
        <v>0</v>
      </c>
      <c r="AY897" s="157">
        <f>IF(IF(D897='[1]Sheet1 (2)'!$C$69,'[1]Sheet1 (2)'!$D$69*('[1]Sheet1 (2)'!$D$72-rough_index)/'[1]Sheet1 (2)'!$D$72,IF([1]shee2!D898='[1]Sheet1 (2)'!$C$70,'[1]Sheet1 (2)'!$D$70*('[1]Sheet1 (2)'!$D$72-rough_index)/'[1]Sheet1 (2)'!$D$72,IF([1]shee2!D898='[1]Sheet1 (2)'!$C$71,'[1]Sheet1 (2)'!$D$71*('[1]Sheet1 (2)'!$D$72-rough_index)/'[1]Sheet1 (2)'!$D$72)))&lt;0,0,IF(D897='[1]Sheet1 (2)'!$C$69,'[1]Sheet1 (2)'!$D$69*('[1]Sheet1 (2)'!$D$72-rough_index)/'[1]Sheet1 (2)'!$D$72,IF([1]shee2!D898='[1]Sheet1 (2)'!$C$70,'[1]Sheet1 (2)'!$D$70*('[1]Sheet1 (2)'!$D$72-rough_index)/'[1]Sheet1 (2)'!$D$72,IF([1]shee2!D898='[1]Sheet1 (2)'!$C$71,'[1]Sheet1 (2)'!$D$71*('[1]Sheet1 (2)'!$D$72-rough_index)/'[1]Sheet1 (2)'!$D$72))))</f>
        <v>2.5</v>
      </c>
      <c r="AZ897" s="179">
        <f>+(AU897*'[1]Sheet1 (2)'!$C$77)+(AV897*'[1]Sheet1 (2)'!$C$78)+(AW897*'[1]Sheet1 (2)'!$C$79)+(AX897*'[1]Sheet1 (2)'!$C$80)+(AY897*'[1]Sheet1 (2)'!$C$81)</f>
        <v>1.45</v>
      </c>
      <c r="BA897" s="213" t="str">
        <f t="shared" si="27"/>
        <v>Poor</v>
      </c>
      <c r="BE897">
        <f>IF(D897='[1]Sheet1 (2)'!$C$61,'[1]Sheet1 (2)'!$D$61*(counts^2)+'[1]Sheet1 (2)'!$G$61*counts+'[1]Sheet1 (2)'!$J$61,IF(D897='[1]Sheet1 (2)'!$C$62,'[1]Sheet1 (2)'!$D$62*counts+'[1]Sheet1 (2)'!$G$62,IF(D897='[1]Sheet1 (2)'!$C$63,'[1]Sheet1 (2)'!$D$63*counts+'[1]Sheet1 (2)'!$G$63,IF(D897='[1]Sheet1 (2)'!$C$64,'[1]Sheet1 (2)'!$D$64*counts+'[1]Sheet1 (2)'!$G$64))))</f>
        <v>2.0984129299999998</v>
      </c>
    </row>
    <row r="898" spans="1:57" ht="12.75" customHeight="1">
      <c r="A898" s="176" t="s">
        <v>282</v>
      </c>
      <c r="B898" s="145" t="s">
        <v>76</v>
      </c>
      <c r="C898" s="170">
        <v>1038</v>
      </c>
      <c r="D898" s="174" t="s">
        <v>77</v>
      </c>
      <c r="E898" s="171">
        <v>8</v>
      </c>
      <c r="F898" s="171">
        <v>2</v>
      </c>
      <c r="G898" s="171" t="s">
        <v>77</v>
      </c>
      <c r="H898" s="171">
        <v>1</v>
      </c>
      <c r="I898" s="171" t="s">
        <v>77</v>
      </c>
      <c r="J898" s="173" t="s">
        <v>80</v>
      </c>
      <c r="K898" s="173" t="s">
        <v>80</v>
      </c>
      <c r="L898" s="169">
        <f>VLOOKUP(CONCATENATE(J898,K898),'Sheet1 (2)'!$J$6:$K$26,2,FALSE)</f>
        <v>0</v>
      </c>
      <c r="M898" s="173" t="s">
        <v>83</v>
      </c>
      <c r="N898" s="173" t="s">
        <v>79</v>
      </c>
      <c r="O898" s="177">
        <f>VLOOKUP(CONCATENATE(M898,N898),'[1]Sheet1 (2)'!$L$6:$M$26,2,FALSE)</f>
        <v>56.25</v>
      </c>
      <c r="P898" s="173" t="s">
        <v>83</v>
      </c>
      <c r="Q898" s="173" t="s">
        <v>82</v>
      </c>
      <c r="R898" s="177">
        <f>VLOOKUP(CONCATENATE(P898,Q898),'[1]Sheet1 (2)'!$N$6:$O$26,2,FALSE)</f>
        <v>18.75</v>
      </c>
      <c r="S898" s="173" t="s">
        <v>78</v>
      </c>
      <c r="T898" s="173" t="s">
        <v>82</v>
      </c>
      <c r="U898" s="177">
        <f>VLOOKUP(CONCATENATE(S898,T898),'[1]Sheet1 (2)'!$P$6:$Q$26,2,FALSE)</f>
        <v>6.25</v>
      </c>
      <c r="V898" s="173" t="s">
        <v>83</v>
      </c>
      <c r="W898" s="173" t="s">
        <v>81</v>
      </c>
      <c r="X898" s="177">
        <f>VLOOKUP(CONCATENATE(V898,W898),'[1]Sheet1 (2)'!$R$6:$S$26,2,FALSE)</f>
        <v>75</v>
      </c>
      <c r="Y898" s="173" t="s">
        <v>83</v>
      </c>
      <c r="Z898" s="173" t="s">
        <v>79</v>
      </c>
      <c r="AA898" s="177">
        <f>VLOOKUP(CONCATENATE(Y898,Z898),'[1]Sheet1 (2)'!$T$6:$U$26,2,FALSE)</f>
        <v>56.25</v>
      </c>
      <c r="AB898" s="173" t="s">
        <v>80</v>
      </c>
      <c r="AC898" s="173" t="s">
        <v>80</v>
      </c>
      <c r="AD898" s="177">
        <f>VLOOKUP(CONCATENATE(AB898,AC898),'[1]Sheet1 (2)'!$X$6:$Y$26,2,FALSE)</f>
        <v>0</v>
      </c>
      <c r="AE898" s="173" t="s">
        <v>82</v>
      </c>
      <c r="AF898" s="173" t="s">
        <v>81</v>
      </c>
      <c r="AG898" s="177">
        <f>VLOOKUP(CONCATENATE(AE898,AF898),'[1]Sheet1 (2)'!$Z$6:$AA$26,2,FALSE)</f>
        <v>66</v>
      </c>
      <c r="AH898" s="172"/>
      <c r="AI898" s="178"/>
      <c r="AJ898" s="140"/>
      <c r="AK898" s="176" t="s">
        <v>282</v>
      </c>
      <c r="AL898" s="176" t="s">
        <v>76</v>
      </c>
      <c r="AM898" s="170">
        <f t="shared" si="26"/>
        <v>1038</v>
      </c>
      <c r="AN898" s="147"/>
      <c r="AO898" s="155"/>
      <c r="AP898" s="156"/>
      <c r="AQ898" s="157">
        <v>2.0496638223275228</v>
      </c>
      <c r="AR898" s="158"/>
      <c r="AS898" s="145">
        <f>LOOKUP(rufmkm,'[1]Sheet1 (2)'!$V$62:$V$71,'[1]Sheet1 (2)'!$W$62:$W$71)</f>
        <v>30</v>
      </c>
      <c r="AT898" s="140"/>
      <c r="AU898" s="157">
        <f>IF(IF(D898='[1]Sheet1 (2)'!$C$69,'[1]Sheet1 (2)'!$D$69*('[1]Sheet1 (2)'!$D$72-rut_index)/'[1]Sheet1 (2)'!$D$72,IF([1]shee2!D899='[1]Sheet1 (2)'!$C$70,'[1]Sheet1 (2)'!$D$70*('[1]Sheet1 (2)'!$D$72-rut_index)/'[1]Sheet1 (2)'!$D$72,IF([1]shee2!D899='[1]Sheet1 (2)'!$C$71,'[1]Sheet1 (2)'!$D$71*('[1]Sheet1 (2)'!$D$72-rut_index)/'[1]Sheet1 (2)'!$D$72)))&lt;0,0,IF(D898='[1]Sheet1 (2)'!$C$69,'[1]Sheet1 (2)'!$D$69*('[1]Sheet1 (2)'!$D$72-rut_index)/'[1]Sheet1 (2)'!$D$72,IF([1]shee2!D899='[1]Sheet1 (2)'!$C$70,'[1]Sheet1 (2)'!$D$70*('[1]Sheet1 (2)'!$D$72-rut_index)/'[1]Sheet1 (2)'!$D$72,IF([1]shee2!D899='[1]Sheet1 (2)'!$C$71,'[1]Sheet1 (2)'!$D$71*('[1]Sheet1 (2)'!$D$72-rut_index)/'[1]Sheet1 (2)'!$D$72))))</f>
        <v>5</v>
      </c>
      <c r="AV898" s="157">
        <f>IF(IF(D898='[1]Sheet1 (2)'!$C$69,'[1]Sheet1 (2)'!$D$69*('[1]Sheet1 (2)'!$D$72-crack_s_index)/'[1]Sheet1 (2)'!$D$72,IF([1]shee2!D899='[1]Sheet1 (2)'!$C$70,'[1]Sheet1 (2)'!$D$70*('[1]Sheet1 (2)'!$D$72-crack_s_index)/'[1]Sheet1 (2)'!$D$72,IF([1]shee2!D899='[1]Sheet1 (2)'!$C$71,'[1]Sheet1 (2)'!$D$71*('[1]Sheet1 (2)'!$D$72-crack_s_index)/'[1]Sheet1 (2)'!$D$72)))&lt;0,0,IF(D898='[1]Sheet1 (2)'!$C$69,'[1]Sheet1 (2)'!$D$69*('[1]Sheet1 (2)'!$D$72-crack_s_index)/'[1]Sheet1 (2)'!$D$72,IF([1]shee2!D899='[1]Sheet1 (2)'!$C$70,'[1]Sheet1 (2)'!$D$70*('[1]Sheet1 (2)'!$D$72-crack_s_index)/'[1]Sheet1 (2)'!$D$72,IF([1]shee2!D899='[1]Sheet1 (2)'!$C$71,'[1]Sheet1 (2)'!$D$71*('[1]Sheet1 (2)'!$D$72-crack_s_index)/'[1]Sheet1 (2)'!$D$72))))</f>
        <v>0.3125</v>
      </c>
      <c r="AW898" s="157">
        <f>IF(IF(D898='[1]Sheet1 (2)'!$C$69,'[1]Sheet1 (2)'!$D$69*('[1]Sheet1 (2)'!$D$72-crack_t_index)/'[1]Sheet1 (2)'!$D$72,IF([1]shee2!D899='[1]Sheet1 (2)'!$C$70,'[1]Sheet1 (2)'!$D$70*('[1]Sheet1 (2)'!$D$72-crack_t_index)/'[1]Sheet1 (2)'!$D$72,IF([1]shee2!D899='[1]Sheet1 (2)'!$C$71,'[1]Sheet1 (2)'!$D$71*('[1]Sheet1 (2)'!$D$72-crack_t_index)/'[1]Sheet1 (2)'!$D$72)))&lt;0,0,IF(D898='[1]Sheet1 (2)'!$C$69,'[1]Sheet1 (2)'!$D$69*('[1]Sheet1 (2)'!$D$72-crack_t_index)/'[1]Sheet1 (2)'!$D$72,IF([1]shee2!D899='[1]Sheet1 (2)'!$C$70,'[1]Sheet1 (2)'!$D$70*('[1]Sheet1 (2)'!$D$72-crack_t_index)/'[1]Sheet1 (2)'!$D$72,IF([1]shee2!D899='[1]Sheet1 (2)'!$C$71,'[1]Sheet1 (2)'!$D$71*('[1]Sheet1 (2)'!$D$72-crack_t_index)/'[1]Sheet1 (2)'!$D$72))))</f>
        <v>3.4375</v>
      </c>
      <c r="AX898" s="157">
        <f>IF(IF(D898='[1]Sheet1 (2)'!$C$69,'[1]Sheet1 (2)'!$D$69*('[1]Sheet1 (2)'!$D$72-rave_index)/'[1]Sheet1 (2)'!$D$72,IF([1]shee2!D899='[1]Sheet1 (2)'!$C$70,'[1]Sheet1 (2)'!$D$70*('[1]Sheet1 (2)'!$D$72-rave_index)/'[1]Sheet1 (2)'!$D$72,IF([1]shee2!D899='[1]Sheet1 (2)'!$C$71,'[1]Sheet1 (2)'!$D$71*('[1]Sheet1 (2)'!$D$72-rave_index)/'[1]Sheet1 (2)'!$D$72)))&lt;0,0,IF(D898='[1]Sheet1 (2)'!$C$69,'[1]Sheet1 (2)'!$D$69*('[1]Sheet1 (2)'!$D$72-rave_index)/'[1]Sheet1 (2)'!$D$72,IF([1]shee2!D899='[1]Sheet1 (2)'!$C$70,'[1]Sheet1 (2)'!$D$70*('[1]Sheet1 (2)'!$D$72-rave_index)/'[1]Sheet1 (2)'!$D$72,IF([1]shee2!D899='[1]Sheet1 (2)'!$C$71,'[1]Sheet1 (2)'!$D$71*('[1]Sheet1 (2)'!$D$72-rave_index)/'[1]Sheet1 (2)'!$D$72))))</f>
        <v>0.3125</v>
      </c>
      <c r="AY898" s="157">
        <f>IF(IF(D898='[1]Sheet1 (2)'!$C$69,'[1]Sheet1 (2)'!$D$69*('[1]Sheet1 (2)'!$D$72-rough_index)/'[1]Sheet1 (2)'!$D$72,IF([1]shee2!D899='[1]Sheet1 (2)'!$C$70,'[1]Sheet1 (2)'!$D$70*('[1]Sheet1 (2)'!$D$72-rough_index)/'[1]Sheet1 (2)'!$D$72,IF([1]shee2!D899='[1]Sheet1 (2)'!$C$71,'[1]Sheet1 (2)'!$D$71*('[1]Sheet1 (2)'!$D$72-rough_index)/'[1]Sheet1 (2)'!$D$72)))&lt;0,0,IF(D898='[1]Sheet1 (2)'!$C$69,'[1]Sheet1 (2)'!$D$69*('[1]Sheet1 (2)'!$D$72-rough_index)/'[1]Sheet1 (2)'!$D$72,IF([1]shee2!D899='[1]Sheet1 (2)'!$C$70,'[1]Sheet1 (2)'!$D$70*('[1]Sheet1 (2)'!$D$72-rough_index)/'[1]Sheet1 (2)'!$D$72,IF([1]shee2!D899='[1]Sheet1 (2)'!$C$71,'[1]Sheet1 (2)'!$D$71*('[1]Sheet1 (2)'!$D$72-rough_index)/'[1]Sheet1 (2)'!$D$72))))</f>
        <v>2.5</v>
      </c>
      <c r="AZ898" s="179">
        <f>+(AU898*'[1]Sheet1 (2)'!$C$77)+(AV898*'[1]Sheet1 (2)'!$C$78)+(AW898*'[1]Sheet1 (2)'!$C$79)+(AX898*'[1]Sheet1 (2)'!$C$80)+(AY898*'[1]Sheet1 (2)'!$C$81)</f>
        <v>2.03125</v>
      </c>
      <c r="BA898" s="213" t="str">
        <f t="shared" si="27"/>
        <v>Poor</v>
      </c>
      <c r="BE898">
        <f>IF(D898='[1]Sheet1 (2)'!$C$61,'[1]Sheet1 (2)'!$D$61*(counts^2)+'[1]Sheet1 (2)'!$G$61*counts+'[1]Sheet1 (2)'!$J$61,IF(D898='[1]Sheet1 (2)'!$C$62,'[1]Sheet1 (2)'!$D$62*counts+'[1]Sheet1 (2)'!$G$62,IF(D898='[1]Sheet1 (2)'!$C$63,'[1]Sheet1 (2)'!$D$63*counts+'[1]Sheet1 (2)'!$G$63,IF(D898='[1]Sheet1 (2)'!$C$64,'[1]Sheet1 (2)'!$D$64*counts+'[1]Sheet1 (2)'!$G$64))))</f>
        <v>2.0984129299999998</v>
      </c>
    </row>
    <row r="899" spans="1:57" ht="12.75" customHeight="1">
      <c r="A899" s="176" t="s">
        <v>282</v>
      </c>
      <c r="B899" s="145" t="s">
        <v>76</v>
      </c>
      <c r="C899" s="170">
        <v>1039</v>
      </c>
      <c r="D899" s="174" t="s">
        <v>77</v>
      </c>
      <c r="E899" s="171">
        <v>8</v>
      </c>
      <c r="F899" s="171">
        <v>2</v>
      </c>
      <c r="G899" s="171" t="s">
        <v>77</v>
      </c>
      <c r="H899" s="171">
        <v>1</v>
      </c>
      <c r="I899" s="171" t="s">
        <v>77</v>
      </c>
      <c r="J899" s="173" t="s">
        <v>80</v>
      </c>
      <c r="K899" s="173" t="s">
        <v>80</v>
      </c>
      <c r="L899" s="169">
        <f>VLOOKUP(CONCATENATE(J899,K899),'Sheet1 (2)'!$J$6:$K$26,2,FALSE)</f>
        <v>0</v>
      </c>
      <c r="M899" s="173" t="s">
        <v>83</v>
      </c>
      <c r="N899" s="173" t="s">
        <v>83</v>
      </c>
      <c r="O899" s="177">
        <f>VLOOKUP(CONCATENATE(M899,N899),'[1]Sheet1 (2)'!$L$6:$M$26,2,FALSE)</f>
        <v>37.5</v>
      </c>
      <c r="P899" s="173" t="s">
        <v>83</v>
      </c>
      <c r="Q899" s="173" t="s">
        <v>78</v>
      </c>
      <c r="R899" s="177">
        <f>VLOOKUP(CONCATENATE(P899,Q899),'[1]Sheet1 (2)'!$N$6:$O$26,2,FALSE)</f>
        <v>7.5</v>
      </c>
      <c r="S899" s="173" t="s">
        <v>78</v>
      </c>
      <c r="T899" s="173" t="s">
        <v>82</v>
      </c>
      <c r="U899" s="177">
        <f>VLOOKUP(CONCATENATE(S899,T899),'[1]Sheet1 (2)'!$P$6:$Q$26,2,FALSE)</f>
        <v>6.25</v>
      </c>
      <c r="V899" s="173" t="s">
        <v>82</v>
      </c>
      <c r="W899" s="173" t="s">
        <v>81</v>
      </c>
      <c r="X899" s="177">
        <f>VLOOKUP(CONCATENATE(V899,W899),'[1]Sheet1 (2)'!$R$6:$S$26,2,FALSE)</f>
        <v>50</v>
      </c>
      <c r="Y899" s="173" t="s">
        <v>83</v>
      </c>
      <c r="Z899" s="173" t="s">
        <v>82</v>
      </c>
      <c r="AA899" s="177">
        <f>VLOOKUP(CONCATENATE(Y899,Z899),'[1]Sheet1 (2)'!$T$6:$U$26,2,FALSE)</f>
        <v>18.75</v>
      </c>
      <c r="AB899" s="173" t="s">
        <v>80</v>
      </c>
      <c r="AC899" s="173" t="s">
        <v>80</v>
      </c>
      <c r="AD899" s="177">
        <f>VLOOKUP(CONCATENATE(AB899,AC899),'[1]Sheet1 (2)'!$X$6:$Y$26,2,FALSE)</f>
        <v>0</v>
      </c>
      <c r="AE899" s="173" t="s">
        <v>82</v>
      </c>
      <c r="AF899" s="173" t="s">
        <v>81</v>
      </c>
      <c r="AG899" s="177">
        <f>VLOOKUP(CONCATENATE(AE899,AF899),'[1]Sheet1 (2)'!$Z$6:$AA$26,2,FALSE)</f>
        <v>66</v>
      </c>
      <c r="AH899" s="172"/>
      <c r="AI899" s="178"/>
      <c r="AJ899" s="140"/>
      <c r="AK899" s="176" t="s">
        <v>282</v>
      </c>
      <c r="AL899" s="176" t="s">
        <v>76</v>
      </c>
      <c r="AM899" s="170">
        <f t="shared" si="26"/>
        <v>1039</v>
      </c>
      <c r="AN899" s="147"/>
      <c r="AO899" s="155" t="s">
        <v>409</v>
      </c>
      <c r="AP899" s="156"/>
      <c r="AQ899" s="157">
        <v>2.1742207988068438</v>
      </c>
      <c r="AR899" s="158"/>
      <c r="AS899" s="145">
        <f>LOOKUP(rufmkm,'[1]Sheet1 (2)'!$V$62:$V$71,'[1]Sheet1 (2)'!$W$62:$W$71)</f>
        <v>30</v>
      </c>
      <c r="AT899" s="140"/>
      <c r="AU899" s="157">
        <f>IF(IF(D899='[1]Sheet1 (2)'!$C$69,'[1]Sheet1 (2)'!$D$69*('[1]Sheet1 (2)'!$D$72-rut_index)/'[1]Sheet1 (2)'!$D$72,IF([1]shee2!D900='[1]Sheet1 (2)'!$C$70,'[1]Sheet1 (2)'!$D$70*('[1]Sheet1 (2)'!$D$72-rut_index)/'[1]Sheet1 (2)'!$D$72,IF([1]shee2!D900='[1]Sheet1 (2)'!$C$71,'[1]Sheet1 (2)'!$D$71*('[1]Sheet1 (2)'!$D$72-rut_index)/'[1]Sheet1 (2)'!$D$72)))&lt;0,0,IF(D899='[1]Sheet1 (2)'!$C$69,'[1]Sheet1 (2)'!$D$69*('[1]Sheet1 (2)'!$D$72-rut_index)/'[1]Sheet1 (2)'!$D$72,IF([1]shee2!D900='[1]Sheet1 (2)'!$C$70,'[1]Sheet1 (2)'!$D$70*('[1]Sheet1 (2)'!$D$72-rut_index)/'[1]Sheet1 (2)'!$D$72,IF([1]shee2!D900='[1]Sheet1 (2)'!$C$71,'[1]Sheet1 (2)'!$D$71*('[1]Sheet1 (2)'!$D$72-rut_index)/'[1]Sheet1 (2)'!$D$72))))</f>
        <v>5</v>
      </c>
      <c r="AV899" s="157">
        <f>IF(IF(D899='[1]Sheet1 (2)'!$C$69,'[1]Sheet1 (2)'!$D$69*('[1]Sheet1 (2)'!$D$72-crack_s_index)/'[1]Sheet1 (2)'!$D$72,IF([1]shee2!D900='[1]Sheet1 (2)'!$C$70,'[1]Sheet1 (2)'!$D$70*('[1]Sheet1 (2)'!$D$72-crack_s_index)/'[1]Sheet1 (2)'!$D$72,IF([1]shee2!D900='[1]Sheet1 (2)'!$C$71,'[1]Sheet1 (2)'!$D$71*('[1]Sheet1 (2)'!$D$72-crack_s_index)/'[1]Sheet1 (2)'!$D$72)))&lt;0,0,IF(D899='[1]Sheet1 (2)'!$C$69,'[1]Sheet1 (2)'!$D$69*('[1]Sheet1 (2)'!$D$72-crack_s_index)/'[1]Sheet1 (2)'!$D$72,IF([1]shee2!D900='[1]Sheet1 (2)'!$C$70,'[1]Sheet1 (2)'!$D$70*('[1]Sheet1 (2)'!$D$72-crack_s_index)/'[1]Sheet1 (2)'!$D$72,IF([1]shee2!D900='[1]Sheet1 (2)'!$C$71,'[1]Sheet1 (2)'!$D$71*('[1]Sheet1 (2)'!$D$72-crack_s_index)/'[1]Sheet1 (2)'!$D$72))))</f>
        <v>1.875</v>
      </c>
      <c r="AW899" s="157">
        <f>IF(IF(D899='[1]Sheet1 (2)'!$C$69,'[1]Sheet1 (2)'!$D$69*('[1]Sheet1 (2)'!$D$72-crack_t_index)/'[1]Sheet1 (2)'!$D$72,IF([1]shee2!D900='[1]Sheet1 (2)'!$C$70,'[1]Sheet1 (2)'!$D$70*('[1]Sheet1 (2)'!$D$72-crack_t_index)/'[1]Sheet1 (2)'!$D$72,IF([1]shee2!D900='[1]Sheet1 (2)'!$C$71,'[1]Sheet1 (2)'!$D$71*('[1]Sheet1 (2)'!$D$72-crack_t_index)/'[1]Sheet1 (2)'!$D$72)))&lt;0,0,IF(D899='[1]Sheet1 (2)'!$C$69,'[1]Sheet1 (2)'!$D$69*('[1]Sheet1 (2)'!$D$72-crack_t_index)/'[1]Sheet1 (2)'!$D$72,IF([1]shee2!D900='[1]Sheet1 (2)'!$C$70,'[1]Sheet1 (2)'!$D$70*('[1]Sheet1 (2)'!$D$72-crack_t_index)/'[1]Sheet1 (2)'!$D$72,IF([1]shee2!D900='[1]Sheet1 (2)'!$C$71,'[1]Sheet1 (2)'!$D$71*('[1]Sheet1 (2)'!$D$72-crack_t_index)/'[1]Sheet1 (2)'!$D$72))))</f>
        <v>4.375</v>
      </c>
      <c r="AX899" s="157">
        <f>IF(IF(D899='[1]Sheet1 (2)'!$C$69,'[1]Sheet1 (2)'!$D$69*('[1]Sheet1 (2)'!$D$72-rave_index)/'[1]Sheet1 (2)'!$D$72,IF([1]shee2!D900='[1]Sheet1 (2)'!$C$70,'[1]Sheet1 (2)'!$D$70*('[1]Sheet1 (2)'!$D$72-rave_index)/'[1]Sheet1 (2)'!$D$72,IF([1]shee2!D900='[1]Sheet1 (2)'!$C$71,'[1]Sheet1 (2)'!$D$71*('[1]Sheet1 (2)'!$D$72-rave_index)/'[1]Sheet1 (2)'!$D$72)))&lt;0,0,IF(D899='[1]Sheet1 (2)'!$C$69,'[1]Sheet1 (2)'!$D$69*('[1]Sheet1 (2)'!$D$72-rave_index)/'[1]Sheet1 (2)'!$D$72,IF([1]shee2!D900='[1]Sheet1 (2)'!$C$70,'[1]Sheet1 (2)'!$D$70*('[1]Sheet1 (2)'!$D$72-rave_index)/'[1]Sheet1 (2)'!$D$72,IF([1]shee2!D900='[1]Sheet1 (2)'!$C$71,'[1]Sheet1 (2)'!$D$71*('[1]Sheet1 (2)'!$D$72-rave_index)/'[1]Sheet1 (2)'!$D$72))))</f>
        <v>3.4375</v>
      </c>
      <c r="AY899" s="157">
        <f>IF(IF(D899='[1]Sheet1 (2)'!$C$69,'[1]Sheet1 (2)'!$D$69*('[1]Sheet1 (2)'!$D$72-rough_index)/'[1]Sheet1 (2)'!$D$72,IF([1]shee2!D900='[1]Sheet1 (2)'!$C$70,'[1]Sheet1 (2)'!$D$70*('[1]Sheet1 (2)'!$D$72-rough_index)/'[1]Sheet1 (2)'!$D$72,IF([1]shee2!D900='[1]Sheet1 (2)'!$C$71,'[1]Sheet1 (2)'!$D$71*('[1]Sheet1 (2)'!$D$72-rough_index)/'[1]Sheet1 (2)'!$D$72)))&lt;0,0,IF(D899='[1]Sheet1 (2)'!$C$69,'[1]Sheet1 (2)'!$D$69*('[1]Sheet1 (2)'!$D$72-rough_index)/'[1]Sheet1 (2)'!$D$72,IF([1]shee2!D900='[1]Sheet1 (2)'!$C$70,'[1]Sheet1 (2)'!$D$70*('[1]Sheet1 (2)'!$D$72-rough_index)/'[1]Sheet1 (2)'!$D$72,IF([1]shee2!D900='[1]Sheet1 (2)'!$C$71,'[1]Sheet1 (2)'!$D$71*('[1]Sheet1 (2)'!$D$72-rough_index)/'[1]Sheet1 (2)'!$D$72))))</f>
        <v>2.5</v>
      </c>
      <c r="AZ899" s="179">
        <f>+(AU899*'[1]Sheet1 (2)'!$C$77)+(AV899*'[1]Sheet1 (2)'!$C$78)+(AW899*'[1]Sheet1 (2)'!$C$79)+(AX899*'[1]Sheet1 (2)'!$C$80)+(AY899*'[1]Sheet1 (2)'!$C$81)</f>
        <v>2.9437499999999996</v>
      </c>
      <c r="BA899" s="213" t="str">
        <f t="shared" si="27"/>
        <v>Fair</v>
      </c>
      <c r="BE899">
        <f>IF(D899='[1]Sheet1 (2)'!$C$61,'[1]Sheet1 (2)'!$D$61*(counts^2)+'[1]Sheet1 (2)'!$G$61*counts+'[1]Sheet1 (2)'!$J$61,IF(D899='[1]Sheet1 (2)'!$C$62,'[1]Sheet1 (2)'!$D$62*counts+'[1]Sheet1 (2)'!$G$62,IF(D899='[1]Sheet1 (2)'!$C$63,'[1]Sheet1 (2)'!$D$63*counts+'[1]Sheet1 (2)'!$G$63,IF(D899='[1]Sheet1 (2)'!$C$64,'[1]Sheet1 (2)'!$D$64*counts+'[1]Sheet1 (2)'!$G$64))))</f>
        <v>2.0984129299999998</v>
      </c>
    </row>
    <row r="900" spans="1:57" ht="12.75" customHeight="1">
      <c r="A900" s="176" t="s">
        <v>282</v>
      </c>
      <c r="B900" s="145" t="s">
        <v>76</v>
      </c>
      <c r="C900" s="170">
        <v>1040</v>
      </c>
      <c r="D900" s="174" t="s">
        <v>77</v>
      </c>
      <c r="E900" s="171">
        <v>8</v>
      </c>
      <c r="F900" s="171">
        <v>2</v>
      </c>
      <c r="G900" s="171" t="s">
        <v>77</v>
      </c>
      <c r="H900" s="171">
        <v>1</v>
      </c>
      <c r="I900" s="171" t="s">
        <v>77</v>
      </c>
      <c r="J900" s="173" t="s">
        <v>80</v>
      </c>
      <c r="K900" s="173" t="s">
        <v>80</v>
      </c>
      <c r="L900" s="169">
        <f>VLOOKUP(CONCATENATE(J900,K900),'Sheet1 (2)'!$J$6:$K$26,2,FALSE)</f>
        <v>0</v>
      </c>
      <c r="M900" s="173" t="s">
        <v>83</v>
      </c>
      <c r="N900" s="173" t="s">
        <v>81</v>
      </c>
      <c r="O900" s="177">
        <f>VLOOKUP(CONCATENATE(M900,N900),'[1]Sheet1 (2)'!$L$6:$M$26,2,FALSE)</f>
        <v>75</v>
      </c>
      <c r="P900" s="173" t="s">
        <v>83</v>
      </c>
      <c r="Q900" s="173" t="s">
        <v>82</v>
      </c>
      <c r="R900" s="177">
        <f>VLOOKUP(CONCATENATE(P900,Q900),'[1]Sheet1 (2)'!$N$6:$O$26,2,FALSE)</f>
        <v>18.75</v>
      </c>
      <c r="S900" s="173" t="s">
        <v>78</v>
      </c>
      <c r="T900" s="173" t="s">
        <v>79</v>
      </c>
      <c r="U900" s="177">
        <f>VLOOKUP(CONCATENATE(S900,T900),'[1]Sheet1 (2)'!$P$6:$Q$26,2,FALSE)</f>
        <v>18.75</v>
      </c>
      <c r="V900" s="173" t="s">
        <v>83</v>
      </c>
      <c r="W900" s="173" t="s">
        <v>81</v>
      </c>
      <c r="X900" s="177">
        <f>VLOOKUP(CONCATENATE(V900,W900),'[1]Sheet1 (2)'!$R$6:$S$26,2,FALSE)</f>
        <v>75</v>
      </c>
      <c r="Y900" s="173" t="s">
        <v>83</v>
      </c>
      <c r="Z900" s="173" t="s">
        <v>79</v>
      </c>
      <c r="AA900" s="177">
        <f>VLOOKUP(CONCATENATE(Y900,Z900),'[1]Sheet1 (2)'!$T$6:$U$26,2,FALSE)</f>
        <v>56.25</v>
      </c>
      <c r="AB900" s="173" t="s">
        <v>80</v>
      </c>
      <c r="AC900" s="173" t="s">
        <v>80</v>
      </c>
      <c r="AD900" s="177">
        <f>VLOOKUP(CONCATENATE(AB900,AC900),'[1]Sheet1 (2)'!$X$6:$Y$26,2,FALSE)</f>
        <v>0</v>
      </c>
      <c r="AE900" s="173" t="s">
        <v>82</v>
      </c>
      <c r="AF900" s="173" t="s">
        <v>81</v>
      </c>
      <c r="AG900" s="177">
        <f>VLOOKUP(CONCATENATE(AE900,AF900),'[1]Sheet1 (2)'!$Z$6:$AA$26,2,FALSE)</f>
        <v>66</v>
      </c>
      <c r="AH900" s="172"/>
      <c r="AI900" s="178"/>
      <c r="AJ900" s="140"/>
      <c r="AK900" s="176" t="s">
        <v>282</v>
      </c>
      <c r="AL900" s="176" t="s">
        <v>76</v>
      </c>
      <c r="AM900" s="170">
        <f t="shared" si="26"/>
        <v>1040</v>
      </c>
      <c r="AN900" s="147"/>
      <c r="AO900" s="155"/>
      <c r="AP900" s="156"/>
      <c r="AQ900" s="157">
        <v>2.3066591883951211</v>
      </c>
      <c r="AR900" s="158"/>
      <c r="AS900" s="145">
        <f>LOOKUP(rufmkm,'[1]Sheet1 (2)'!$V$62:$V$71,'[1]Sheet1 (2)'!$W$62:$W$71)</f>
        <v>30</v>
      </c>
      <c r="AT900" s="140"/>
      <c r="AU900" s="157">
        <f>IF(IF(D900='[1]Sheet1 (2)'!$C$69,'[1]Sheet1 (2)'!$D$69*('[1]Sheet1 (2)'!$D$72-rut_index)/'[1]Sheet1 (2)'!$D$72,IF([1]shee2!D901='[1]Sheet1 (2)'!$C$70,'[1]Sheet1 (2)'!$D$70*('[1]Sheet1 (2)'!$D$72-rut_index)/'[1]Sheet1 (2)'!$D$72,IF([1]shee2!D901='[1]Sheet1 (2)'!$C$71,'[1]Sheet1 (2)'!$D$71*('[1]Sheet1 (2)'!$D$72-rut_index)/'[1]Sheet1 (2)'!$D$72)))&lt;0,0,IF(D900='[1]Sheet1 (2)'!$C$69,'[1]Sheet1 (2)'!$D$69*('[1]Sheet1 (2)'!$D$72-rut_index)/'[1]Sheet1 (2)'!$D$72,IF([1]shee2!D901='[1]Sheet1 (2)'!$C$70,'[1]Sheet1 (2)'!$D$70*('[1]Sheet1 (2)'!$D$72-rut_index)/'[1]Sheet1 (2)'!$D$72,IF([1]shee2!D901='[1]Sheet1 (2)'!$C$71,'[1]Sheet1 (2)'!$D$71*('[1]Sheet1 (2)'!$D$72-rut_index)/'[1]Sheet1 (2)'!$D$72))))</f>
        <v>5</v>
      </c>
      <c r="AV900" s="157">
        <f>IF(IF(D900='[1]Sheet1 (2)'!$C$69,'[1]Sheet1 (2)'!$D$69*('[1]Sheet1 (2)'!$D$72-crack_s_index)/'[1]Sheet1 (2)'!$D$72,IF([1]shee2!D901='[1]Sheet1 (2)'!$C$70,'[1]Sheet1 (2)'!$D$70*('[1]Sheet1 (2)'!$D$72-crack_s_index)/'[1]Sheet1 (2)'!$D$72,IF([1]shee2!D901='[1]Sheet1 (2)'!$C$71,'[1]Sheet1 (2)'!$D$71*('[1]Sheet1 (2)'!$D$72-crack_s_index)/'[1]Sheet1 (2)'!$D$72)))&lt;0,0,IF(D900='[1]Sheet1 (2)'!$C$69,'[1]Sheet1 (2)'!$D$69*('[1]Sheet1 (2)'!$D$72-crack_s_index)/'[1]Sheet1 (2)'!$D$72,IF([1]shee2!D901='[1]Sheet1 (2)'!$C$70,'[1]Sheet1 (2)'!$D$70*('[1]Sheet1 (2)'!$D$72-crack_s_index)/'[1]Sheet1 (2)'!$D$72,IF([1]shee2!D901='[1]Sheet1 (2)'!$C$71,'[1]Sheet1 (2)'!$D$71*('[1]Sheet1 (2)'!$D$72-crack_s_index)/'[1]Sheet1 (2)'!$D$72))))</f>
        <v>0</v>
      </c>
      <c r="AW900" s="157">
        <f>IF(IF(D900='[1]Sheet1 (2)'!$C$69,'[1]Sheet1 (2)'!$D$69*('[1]Sheet1 (2)'!$D$72-crack_t_index)/'[1]Sheet1 (2)'!$D$72,IF([1]shee2!D901='[1]Sheet1 (2)'!$C$70,'[1]Sheet1 (2)'!$D$70*('[1]Sheet1 (2)'!$D$72-crack_t_index)/'[1]Sheet1 (2)'!$D$72,IF([1]shee2!D901='[1]Sheet1 (2)'!$C$71,'[1]Sheet1 (2)'!$D$71*('[1]Sheet1 (2)'!$D$72-crack_t_index)/'[1]Sheet1 (2)'!$D$72)))&lt;0,0,IF(D900='[1]Sheet1 (2)'!$C$69,'[1]Sheet1 (2)'!$D$69*('[1]Sheet1 (2)'!$D$72-crack_t_index)/'[1]Sheet1 (2)'!$D$72,IF([1]shee2!D901='[1]Sheet1 (2)'!$C$70,'[1]Sheet1 (2)'!$D$70*('[1]Sheet1 (2)'!$D$72-crack_t_index)/'[1]Sheet1 (2)'!$D$72,IF([1]shee2!D901='[1]Sheet1 (2)'!$C$71,'[1]Sheet1 (2)'!$D$71*('[1]Sheet1 (2)'!$D$72-crack_t_index)/'[1]Sheet1 (2)'!$D$72))))</f>
        <v>3.4375</v>
      </c>
      <c r="AX900" s="157">
        <f>IF(IF(D900='[1]Sheet1 (2)'!$C$69,'[1]Sheet1 (2)'!$D$69*('[1]Sheet1 (2)'!$D$72-rave_index)/'[1]Sheet1 (2)'!$D$72,IF([1]shee2!D901='[1]Sheet1 (2)'!$C$70,'[1]Sheet1 (2)'!$D$70*('[1]Sheet1 (2)'!$D$72-rave_index)/'[1]Sheet1 (2)'!$D$72,IF([1]shee2!D901='[1]Sheet1 (2)'!$C$71,'[1]Sheet1 (2)'!$D$71*('[1]Sheet1 (2)'!$D$72-rave_index)/'[1]Sheet1 (2)'!$D$72)))&lt;0,0,IF(D900='[1]Sheet1 (2)'!$C$69,'[1]Sheet1 (2)'!$D$69*('[1]Sheet1 (2)'!$D$72-rave_index)/'[1]Sheet1 (2)'!$D$72,IF([1]shee2!D901='[1]Sheet1 (2)'!$C$70,'[1]Sheet1 (2)'!$D$70*('[1]Sheet1 (2)'!$D$72-rave_index)/'[1]Sheet1 (2)'!$D$72,IF([1]shee2!D901='[1]Sheet1 (2)'!$C$71,'[1]Sheet1 (2)'!$D$71*('[1]Sheet1 (2)'!$D$72-rave_index)/'[1]Sheet1 (2)'!$D$72))))</f>
        <v>0.3125</v>
      </c>
      <c r="AY900" s="157">
        <f>IF(IF(D900='[1]Sheet1 (2)'!$C$69,'[1]Sheet1 (2)'!$D$69*('[1]Sheet1 (2)'!$D$72-rough_index)/'[1]Sheet1 (2)'!$D$72,IF([1]shee2!D901='[1]Sheet1 (2)'!$C$70,'[1]Sheet1 (2)'!$D$70*('[1]Sheet1 (2)'!$D$72-rough_index)/'[1]Sheet1 (2)'!$D$72,IF([1]shee2!D901='[1]Sheet1 (2)'!$C$71,'[1]Sheet1 (2)'!$D$71*('[1]Sheet1 (2)'!$D$72-rough_index)/'[1]Sheet1 (2)'!$D$72)))&lt;0,0,IF(D900='[1]Sheet1 (2)'!$C$69,'[1]Sheet1 (2)'!$D$69*('[1]Sheet1 (2)'!$D$72-rough_index)/'[1]Sheet1 (2)'!$D$72,IF([1]shee2!D901='[1]Sheet1 (2)'!$C$70,'[1]Sheet1 (2)'!$D$70*('[1]Sheet1 (2)'!$D$72-rough_index)/'[1]Sheet1 (2)'!$D$72,IF([1]shee2!D901='[1]Sheet1 (2)'!$C$71,'[1]Sheet1 (2)'!$D$71*('[1]Sheet1 (2)'!$D$72-rough_index)/'[1]Sheet1 (2)'!$D$72))))</f>
        <v>2.5</v>
      </c>
      <c r="AZ900" s="179">
        <f>+(AU900*'[1]Sheet1 (2)'!$C$77)+(AV900*'[1]Sheet1 (2)'!$C$78)+(AW900*'[1]Sheet1 (2)'!$C$79)+(AX900*'[1]Sheet1 (2)'!$C$80)+(AY900*'[1]Sheet1 (2)'!$C$81)</f>
        <v>1.91875</v>
      </c>
      <c r="BA900" s="213" t="str">
        <f t="shared" si="27"/>
        <v>Poor</v>
      </c>
      <c r="BE900">
        <f>IF(D900='[1]Sheet1 (2)'!$C$61,'[1]Sheet1 (2)'!$D$61*(counts^2)+'[1]Sheet1 (2)'!$G$61*counts+'[1]Sheet1 (2)'!$J$61,IF(D900='[1]Sheet1 (2)'!$C$62,'[1]Sheet1 (2)'!$D$62*counts+'[1]Sheet1 (2)'!$G$62,IF(D900='[1]Sheet1 (2)'!$C$63,'[1]Sheet1 (2)'!$D$63*counts+'[1]Sheet1 (2)'!$G$63,IF(D900='[1]Sheet1 (2)'!$C$64,'[1]Sheet1 (2)'!$D$64*counts+'[1]Sheet1 (2)'!$G$64))))</f>
        <v>2.0984129299999998</v>
      </c>
    </row>
    <row r="901" spans="1:57" ht="12.75" customHeight="1">
      <c r="A901" s="176" t="s">
        <v>282</v>
      </c>
      <c r="B901" s="145" t="s">
        <v>76</v>
      </c>
      <c r="C901" s="170">
        <v>1041</v>
      </c>
      <c r="D901" s="174" t="s">
        <v>77</v>
      </c>
      <c r="E901" s="171">
        <v>8</v>
      </c>
      <c r="F901" s="171">
        <v>2</v>
      </c>
      <c r="G901" s="171" t="s">
        <v>77</v>
      </c>
      <c r="H901" s="171">
        <v>1</v>
      </c>
      <c r="I901" s="171" t="s">
        <v>77</v>
      </c>
      <c r="J901" s="173" t="s">
        <v>80</v>
      </c>
      <c r="K901" s="173" t="s">
        <v>80</v>
      </c>
      <c r="L901" s="169">
        <f>VLOOKUP(CONCATENATE(J901,K901),'Sheet1 (2)'!$J$6:$K$26,2,FALSE)</f>
        <v>0</v>
      </c>
      <c r="M901" s="173" t="s">
        <v>80</v>
      </c>
      <c r="N901" s="173" t="s">
        <v>80</v>
      </c>
      <c r="O901" s="177">
        <f>VLOOKUP(CONCATENATE(M901,N901),'[1]Sheet1 (2)'!$L$6:$M$26,2,FALSE)</f>
        <v>0</v>
      </c>
      <c r="P901" s="173" t="s">
        <v>80</v>
      </c>
      <c r="Q901" s="173" t="s">
        <v>80</v>
      </c>
      <c r="R901" s="177">
        <f>VLOOKUP(CONCATENATE(P901,Q901),'[1]Sheet1 (2)'!$N$6:$O$26,2,FALSE)</f>
        <v>0</v>
      </c>
      <c r="S901" s="173" t="s">
        <v>80</v>
      </c>
      <c r="T901" s="173" t="s">
        <v>80</v>
      </c>
      <c r="U901" s="177">
        <f>VLOOKUP(CONCATENATE(S901,T901),'[1]Sheet1 (2)'!$P$6:$Q$26,2,FALSE)</f>
        <v>0</v>
      </c>
      <c r="V901" s="173" t="s">
        <v>80</v>
      </c>
      <c r="W901" s="173" t="s">
        <v>80</v>
      </c>
      <c r="X901" s="177">
        <f>VLOOKUP(CONCATENATE(V901,W901),'[1]Sheet1 (2)'!$R$6:$S$26,2,FALSE)</f>
        <v>0</v>
      </c>
      <c r="Y901" s="173" t="s">
        <v>80</v>
      </c>
      <c r="Z901" s="173" t="s">
        <v>80</v>
      </c>
      <c r="AA901" s="177">
        <f>VLOOKUP(CONCATENATE(Y901,Z901),'[1]Sheet1 (2)'!$T$6:$U$26,2,FALSE)</f>
        <v>0</v>
      </c>
      <c r="AB901" s="173" t="s">
        <v>80</v>
      </c>
      <c r="AC901" s="173" t="s">
        <v>80</v>
      </c>
      <c r="AD901" s="177">
        <f>VLOOKUP(CONCATENATE(AB901,AC901),'[1]Sheet1 (2)'!$X$6:$Y$26,2,FALSE)</f>
        <v>0</v>
      </c>
      <c r="AE901" s="173" t="s">
        <v>82</v>
      </c>
      <c r="AF901" s="173" t="s">
        <v>81</v>
      </c>
      <c r="AG901" s="177">
        <f>VLOOKUP(CONCATENATE(AE901,AF901),'[1]Sheet1 (2)'!$Z$6:$AA$26,2,FALSE)</f>
        <v>66</v>
      </c>
      <c r="AH901" s="172"/>
      <c r="AI901" s="178"/>
      <c r="AJ901" s="140"/>
      <c r="AK901" s="176" t="s">
        <v>282</v>
      </c>
      <c r="AL901" s="176" t="s">
        <v>76</v>
      </c>
      <c r="AM901" s="170">
        <f t="shared" si="26"/>
        <v>1041</v>
      </c>
      <c r="AN901" s="147"/>
      <c r="AO901" s="155"/>
      <c r="AP901" s="156"/>
      <c r="AQ901" s="157">
        <v>3.7947302122550566</v>
      </c>
      <c r="AR901" s="158"/>
      <c r="AS901" s="145">
        <f>LOOKUP(rufmkm,'[1]Sheet1 (2)'!$V$62:$V$71,'[1]Sheet1 (2)'!$W$62:$W$71)</f>
        <v>40</v>
      </c>
      <c r="AT901" s="140"/>
      <c r="AU901" s="157">
        <f>IF(IF(D901='[1]Sheet1 (2)'!$C$69,'[1]Sheet1 (2)'!$D$69*('[1]Sheet1 (2)'!$D$72-rut_index)/'[1]Sheet1 (2)'!$D$72,IF([1]shee2!D902='[1]Sheet1 (2)'!$C$70,'[1]Sheet1 (2)'!$D$70*('[1]Sheet1 (2)'!$D$72-rut_index)/'[1]Sheet1 (2)'!$D$72,IF([1]shee2!D902='[1]Sheet1 (2)'!$C$71,'[1]Sheet1 (2)'!$D$71*('[1]Sheet1 (2)'!$D$72-rut_index)/'[1]Sheet1 (2)'!$D$72)))&lt;0,0,IF(D901='[1]Sheet1 (2)'!$C$69,'[1]Sheet1 (2)'!$D$69*('[1]Sheet1 (2)'!$D$72-rut_index)/'[1]Sheet1 (2)'!$D$72,IF([1]shee2!D902='[1]Sheet1 (2)'!$C$70,'[1]Sheet1 (2)'!$D$70*('[1]Sheet1 (2)'!$D$72-rut_index)/'[1]Sheet1 (2)'!$D$72,IF([1]shee2!D902='[1]Sheet1 (2)'!$C$71,'[1]Sheet1 (2)'!$D$71*('[1]Sheet1 (2)'!$D$72-rut_index)/'[1]Sheet1 (2)'!$D$72))))</f>
        <v>5</v>
      </c>
      <c r="AV901" s="157">
        <f>IF(IF(D901='[1]Sheet1 (2)'!$C$69,'[1]Sheet1 (2)'!$D$69*('[1]Sheet1 (2)'!$D$72-crack_s_index)/'[1]Sheet1 (2)'!$D$72,IF([1]shee2!D902='[1]Sheet1 (2)'!$C$70,'[1]Sheet1 (2)'!$D$70*('[1]Sheet1 (2)'!$D$72-crack_s_index)/'[1]Sheet1 (2)'!$D$72,IF([1]shee2!D902='[1]Sheet1 (2)'!$C$71,'[1]Sheet1 (2)'!$D$71*('[1]Sheet1 (2)'!$D$72-crack_s_index)/'[1]Sheet1 (2)'!$D$72)))&lt;0,0,IF(D901='[1]Sheet1 (2)'!$C$69,'[1]Sheet1 (2)'!$D$69*('[1]Sheet1 (2)'!$D$72-crack_s_index)/'[1]Sheet1 (2)'!$D$72,IF([1]shee2!D902='[1]Sheet1 (2)'!$C$70,'[1]Sheet1 (2)'!$D$70*('[1]Sheet1 (2)'!$D$72-crack_s_index)/'[1]Sheet1 (2)'!$D$72,IF([1]shee2!D902='[1]Sheet1 (2)'!$C$71,'[1]Sheet1 (2)'!$D$71*('[1]Sheet1 (2)'!$D$72-crack_s_index)/'[1]Sheet1 (2)'!$D$72))))</f>
        <v>5</v>
      </c>
      <c r="AW901" s="157">
        <f>IF(IF(D901='[1]Sheet1 (2)'!$C$69,'[1]Sheet1 (2)'!$D$69*('[1]Sheet1 (2)'!$D$72-crack_t_index)/'[1]Sheet1 (2)'!$D$72,IF([1]shee2!D902='[1]Sheet1 (2)'!$C$70,'[1]Sheet1 (2)'!$D$70*('[1]Sheet1 (2)'!$D$72-crack_t_index)/'[1]Sheet1 (2)'!$D$72,IF([1]shee2!D902='[1]Sheet1 (2)'!$C$71,'[1]Sheet1 (2)'!$D$71*('[1]Sheet1 (2)'!$D$72-crack_t_index)/'[1]Sheet1 (2)'!$D$72)))&lt;0,0,IF(D901='[1]Sheet1 (2)'!$C$69,'[1]Sheet1 (2)'!$D$69*('[1]Sheet1 (2)'!$D$72-crack_t_index)/'[1]Sheet1 (2)'!$D$72,IF([1]shee2!D902='[1]Sheet1 (2)'!$C$70,'[1]Sheet1 (2)'!$D$70*('[1]Sheet1 (2)'!$D$72-crack_t_index)/'[1]Sheet1 (2)'!$D$72,IF([1]shee2!D902='[1]Sheet1 (2)'!$C$71,'[1]Sheet1 (2)'!$D$71*('[1]Sheet1 (2)'!$D$72-crack_t_index)/'[1]Sheet1 (2)'!$D$72))))</f>
        <v>5</v>
      </c>
      <c r="AX901" s="157">
        <f>IF(IF(D901='[1]Sheet1 (2)'!$C$69,'[1]Sheet1 (2)'!$D$69*('[1]Sheet1 (2)'!$D$72-rave_index)/'[1]Sheet1 (2)'!$D$72,IF([1]shee2!D902='[1]Sheet1 (2)'!$C$70,'[1]Sheet1 (2)'!$D$70*('[1]Sheet1 (2)'!$D$72-rave_index)/'[1]Sheet1 (2)'!$D$72,IF([1]shee2!D902='[1]Sheet1 (2)'!$C$71,'[1]Sheet1 (2)'!$D$71*('[1]Sheet1 (2)'!$D$72-rave_index)/'[1]Sheet1 (2)'!$D$72)))&lt;0,0,IF(D901='[1]Sheet1 (2)'!$C$69,'[1]Sheet1 (2)'!$D$69*('[1]Sheet1 (2)'!$D$72-rave_index)/'[1]Sheet1 (2)'!$D$72,IF([1]shee2!D902='[1]Sheet1 (2)'!$C$70,'[1]Sheet1 (2)'!$D$70*('[1]Sheet1 (2)'!$D$72-rave_index)/'[1]Sheet1 (2)'!$D$72,IF([1]shee2!D902='[1]Sheet1 (2)'!$C$71,'[1]Sheet1 (2)'!$D$71*('[1]Sheet1 (2)'!$D$72-rave_index)/'[1]Sheet1 (2)'!$D$72))))</f>
        <v>5</v>
      </c>
      <c r="AY901" s="157">
        <f>IF(IF(D901='[1]Sheet1 (2)'!$C$69,'[1]Sheet1 (2)'!$D$69*('[1]Sheet1 (2)'!$D$72-rough_index)/'[1]Sheet1 (2)'!$D$72,IF([1]shee2!D902='[1]Sheet1 (2)'!$C$70,'[1]Sheet1 (2)'!$D$70*('[1]Sheet1 (2)'!$D$72-rough_index)/'[1]Sheet1 (2)'!$D$72,IF([1]shee2!D902='[1]Sheet1 (2)'!$C$71,'[1]Sheet1 (2)'!$D$71*('[1]Sheet1 (2)'!$D$72-rough_index)/'[1]Sheet1 (2)'!$D$72)))&lt;0,0,IF(D901='[1]Sheet1 (2)'!$C$69,'[1]Sheet1 (2)'!$D$69*('[1]Sheet1 (2)'!$D$72-rough_index)/'[1]Sheet1 (2)'!$D$72,IF([1]shee2!D902='[1]Sheet1 (2)'!$C$70,'[1]Sheet1 (2)'!$D$70*('[1]Sheet1 (2)'!$D$72-rough_index)/'[1]Sheet1 (2)'!$D$72,IF([1]shee2!D902='[1]Sheet1 (2)'!$C$71,'[1]Sheet1 (2)'!$D$71*('[1]Sheet1 (2)'!$D$72-rough_index)/'[1]Sheet1 (2)'!$D$72))))</f>
        <v>1.6666666666666667</v>
      </c>
      <c r="AZ901" s="179">
        <f>+(AU901*'[1]Sheet1 (2)'!$C$77)+(AV901*'[1]Sheet1 (2)'!$C$78)+(AW901*'[1]Sheet1 (2)'!$C$79)+(AX901*'[1]Sheet1 (2)'!$C$80)+(AY901*'[1]Sheet1 (2)'!$C$81)</f>
        <v>4</v>
      </c>
      <c r="BA901" s="213" t="str">
        <f t="shared" si="27"/>
        <v>Good</v>
      </c>
      <c r="BE901">
        <f>IF(D901='[1]Sheet1 (2)'!$C$61,'[1]Sheet1 (2)'!$D$61*(counts^2)+'[1]Sheet1 (2)'!$G$61*counts+'[1]Sheet1 (2)'!$J$61,IF(D901='[1]Sheet1 (2)'!$C$62,'[1]Sheet1 (2)'!$D$62*counts+'[1]Sheet1 (2)'!$G$62,IF(D901='[1]Sheet1 (2)'!$C$63,'[1]Sheet1 (2)'!$D$63*counts+'[1]Sheet1 (2)'!$G$63,IF(D901='[1]Sheet1 (2)'!$C$64,'[1]Sheet1 (2)'!$D$64*counts+'[1]Sheet1 (2)'!$G$64))))</f>
        <v>2.0984129299999998</v>
      </c>
    </row>
    <row r="902" spans="1:57" ht="12.75" customHeight="1">
      <c r="A902" s="176" t="s">
        <v>282</v>
      </c>
      <c r="B902" s="145" t="s">
        <v>76</v>
      </c>
      <c r="C902" s="170">
        <v>1042</v>
      </c>
      <c r="D902" s="174" t="s">
        <v>77</v>
      </c>
      <c r="E902" s="171">
        <v>8</v>
      </c>
      <c r="F902" s="171">
        <v>2</v>
      </c>
      <c r="G902" s="171" t="s">
        <v>77</v>
      </c>
      <c r="H902" s="171">
        <v>1</v>
      </c>
      <c r="I902" s="171" t="s">
        <v>77</v>
      </c>
      <c r="J902" s="173" t="s">
        <v>80</v>
      </c>
      <c r="K902" s="173" t="s">
        <v>80</v>
      </c>
      <c r="L902" s="169">
        <f>VLOOKUP(CONCATENATE(J902,K902),'Sheet1 (2)'!$J$6:$K$26,2,FALSE)</f>
        <v>0</v>
      </c>
      <c r="M902" s="173" t="s">
        <v>80</v>
      </c>
      <c r="N902" s="173" t="s">
        <v>80</v>
      </c>
      <c r="O902" s="177">
        <f>VLOOKUP(CONCATENATE(M902,N902),'[1]Sheet1 (2)'!$L$6:$M$26,2,FALSE)</f>
        <v>0</v>
      </c>
      <c r="P902" s="173" t="s">
        <v>80</v>
      </c>
      <c r="Q902" s="173" t="s">
        <v>80</v>
      </c>
      <c r="R902" s="177">
        <f>VLOOKUP(CONCATENATE(P902,Q902),'[1]Sheet1 (2)'!$N$6:$O$26,2,FALSE)</f>
        <v>0</v>
      </c>
      <c r="S902" s="173" t="s">
        <v>80</v>
      </c>
      <c r="T902" s="173" t="s">
        <v>80</v>
      </c>
      <c r="U902" s="177">
        <f>VLOOKUP(CONCATENATE(S902,T902),'[1]Sheet1 (2)'!$P$6:$Q$26,2,FALSE)</f>
        <v>0</v>
      </c>
      <c r="V902" s="173" t="s">
        <v>80</v>
      </c>
      <c r="W902" s="173" t="s">
        <v>80</v>
      </c>
      <c r="X902" s="177">
        <f>VLOOKUP(CONCATENATE(V902,W902),'[1]Sheet1 (2)'!$R$6:$S$26,2,FALSE)</f>
        <v>0</v>
      </c>
      <c r="Y902" s="173" t="s">
        <v>80</v>
      </c>
      <c r="Z902" s="173" t="s">
        <v>80</v>
      </c>
      <c r="AA902" s="177">
        <f>VLOOKUP(CONCATENATE(Y902,Z902),'[1]Sheet1 (2)'!$T$6:$U$26,2,FALSE)</f>
        <v>0</v>
      </c>
      <c r="AB902" s="173" t="s">
        <v>80</v>
      </c>
      <c r="AC902" s="173" t="s">
        <v>80</v>
      </c>
      <c r="AD902" s="177">
        <f>VLOOKUP(CONCATENATE(AB902,AC902),'[1]Sheet1 (2)'!$X$6:$Y$26,2,FALSE)</f>
        <v>0</v>
      </c>
      <c r="AE902" s="173" t="s">
        <v>82</v>
      </c>
      <c r="AF902" s="173" t="s">
        <v>81</v>
      </c>
      <c r="AG902" s="177">
        <f>VLOOKUP(CONCATENATE(AE902,AF902),'[1]Sheet1 (2)'!$Z$6:$AA$26,2,FALSE)</f>
        <v>66</v>
      </c>
      <c r="AH902" s="172"/>
      <c r="AI902" s="178"/>
      <c r="AJ902" s="140"/>
      <c r="AK902" s="176" t="s">
        <v>282</v>
      </c>
      <c r="AL902" s="176" t="s">
        <v>76</v>
      </c>
      <c r="AM902" s="170">
        <f t="shared" si="26"/>
        <v>1042</v>
      </c>
      <c r="AN902" s="147"/>
      <c r="AO902" s="155"/>
      <c r="AP902" s="156"/>
      <c r="AQ902" s="157">
        <v>1.9547462947650991</v>
      </c>
      <c r="AR902" s="158"/>
      <c r="AS902" s="145">
        <f>LOOKUP(rufmkm,'[1]Sheet1 (2)'!$V$62:$V$71,'[1]Sheet1 (2)'!$W$62:$W$71)</f>
        <v>20</v>
      </c>
      <c r="AT902" s="140"/>
      <c r="AU902" s="157">
        <f>IF(IF(D902='[1]Sheet1 (2)'!$C$69,'[1]Sheet1 (2)'!$D$69*('[1]Sheet1 (2)'!$D$72-rut_index)/'[1]Sheet1 (2)'!$D$72,IF([1]shee2!D903='[1]Sheet1 (2)'!$C$70,'[1]Sheet1 (2)'!$D$70*('[1]Sheet1 (2)'!$D$72-rut_index)/'[1]Sheet1 (2)'!$D$72,IF([1]shee2!D903='[1]Sheet1 (2)'!$C$71,'[1]Sheet1 (2)'!$D$71*('[1]Sheet1 (2)'!$D$72-rut_index)/'[1]Sheet1 (2)'!$D$72)))&lt;0,0,IF(D902='[1]Sheet1 (2)'!$C$69,'[1]Sheet1 (2)'!$D$69*('[1]Sheet1 (2)'!$D$72-rut_index)/'[1]Sheet1 (2)'!$D$72,IF([1]shee2!D903='[1]Sheet1 (2)'!$C$70,'[1]Sheet1 (2)'!$D$70*('[1]Sheet1 (2)'!$D$72-rut_index)/'[1]Sheet1 (2)'!$D$72,IF([1]shee2!D903='[1]Sheet1 (2)'!$C$71,'[1]Sheet1 (2)'!$D$71*('[1]Sheet1 (2)'!$D$72-rut_index)/'[1]Sheet1 (2)'!$D$72))))</f>
        <v>5</v>
      </c>
      <c r="AV902" s="157">
        <f>IF(IF(D902='[1]Sheet1 (2)'!$C$69,'[1]Sheet1 (2)'!$D$69*('[1]Sheet1 (2)'!$D$72-crack_s_index)/'[1]Sheet1 (2)'!$D$72,IF([1]shee2!D903='[1]Sheet1 (2)'!$C$70,'[1]Sheet1 (2)'!$D$70*('[1]Sheet1 (2)'!$D$72-crack_s_index)/'[1]Sheet1 (2)'!$D$72,IF([1]shee2!D903='[1]Sheet1 (2)'!$C$71,'[1]Sheet1 (2)'!$D$71*('[1]Sheet1 (2)'!$D$72-crack_s_index)/'[1]Sheet1 (2)'!$D$72)))&lt;0,0,IF(D902='[1]Sheet1 (2)'!$C$69,'[1]Sheet1 (2)'!$D$69*('[1]Sheet1 (2)'!$D$72-crack_s_index)/'[1]Sheet1 (2)'!$D$72,IF([1]shee2!D903='[1]Sheet1 (2)'!$C$70,'[1]Sheet1 (2)'!$D$70*('[1]Sheet1 (2)'!$D$72-crack_s_index)/'[1]Sheet1 (2)'!$D$72,IF([1]shee2!D903='[1]Sheet1 (2)'!$C$71,'[1]Sheet1 (2)'!$D$71*('[1]Sheet1 (2)'!$D$72-crack_s_index)/'[1]Sheet1 (2)'!$D$72))))</f>
        <v>5</v>
      </c>
      <c r="AW902" s="157">
        <f>IF(IF(D902='[1]Sheet1 (2)'!$C$69,'[1]Sheet1 (2)'!$D$69*('[1]Sheet1 (2)'!$D$72-crack_t_index)/'[1]Sheet1 (2)'!$D$72,IF([1]shee2!D903='[1]Sheet1 (2)'!$C$70,'[1]Sheet1 (2)'!$D$70*('[1]Sheet1 (2)'!$D$72-crack_t_index)/'[1]Sheet1 (2)'!$D$72,IF([1]shee2!D903='[1]Sheet1 (2)'!$C$71,'[1]Sheet1 (2)'!$D$71*('[1]Sheet1 (2)'!$D$72-crack_t_index)/'[1]Sheet1 (2)'!$D$72)))&lt;0,0,IF(D902='[1]Sheet1 (2)'!$C$69,'[1]Sheet1 (2)'!$D$69*('[1]Sheet1 (2)'!$D$72-crack_t_index)/'[1]Sheet1 (2)'!$D$72,IF([1]shee2!D903='[1]Sheet1 (2)'!$C$70,'[1]Sheet1 (2)'!$D$70*('[1]Sheet1 (2)'!$D$72-crack_t_index)/'[1]Sheet1 (2)'!$D$72,IF([1]shee2!D903='[1]Sheet1 (2)'!$C$71,'[1]Sheet1 (2)'!$D$71*('[1]Sheet1 (2)'!$D$72-crack_t_index)/'[1]Sheet1 (2)'!$D$72))))</f>
        <v>5</v>
      </c>
      <c r="AX902" s="157">
        <f>IF(IF(D902='[1]Sheet1 (2)'!$C$69,'[1]Sheet1 (2)'!$D$69*('[1]Sheet1 (2)'!$D$72-rave_index)/'[1]Sheet1 (2)'!$D$72,IF([1]shee2!D903='[1]Sheet1 (2)'!$C$70,'[1]Sheet1 (2)'!$D$70*('[1]Sheet1 (2)'!$D$72-rave_index)/'[1]Sheet1 (2)'!$D$72,IF([1]shee2!D903='[1]Sheet1 (2)'!$C$71,'[1]Sheet1 (2)'!$D$71*('[1]Sheet1 (2)'!$D$72-rave_index)/'[1]Sheet1 (2)'!$D$72)))&lt;0,0,IF(D902='[1]Sheet1 (2)'!$C$69,'[1]Sheet1 (2)'!$D$69*('[1]Sheet1 (2)'!$D$72-rave_index)/'[1]Sheet1 (2)'!$D$72,IF([1]shee2!D903='[1]Sheet1 (2)'!$C$70,'[1]Sheet1 (2)'!$D$70*('[1]Sheet1 (2)'!$D$72-rave_index)/'[1]Sheet1 (2)'!$D$72,IF([1]shee2!D903='[1]Sheet1 (2)'!$C$71,'[1]Sheet1 (2)'!$D$71*('[1]Sheet1 (2)'!$D$72-rave_index)/'[1]Sheet1 (2)'!$D$72))))</f>
        <v>5</v>
      </c>
      <c r="AY902" s="157">
        <f>IF(IF(D902='[1]Sheet1 (2)'!$C$69,'[1]Sheet1 (2)'!$D$69*('[1]Sheet1 (2)'!$D$72-rough_index)/'[1]Sheet1 (2)'!$D$72,IF([1]shee2!D903='[1]Sheet1 (2)'!$C$70,'[1]Sheet1 (2)'!$D$70*('[1]Sheet1 (2)'!$D$72-rough_index)/'[1]Sheet1 (2)'!$D$72,IF([1]shee2!D903='[1]Sheet1 (2)'!$C$71,'[1]Sheet1 (2)'!$D$71*('[1]Sheet1 (2)'!$D$72-rough_index)/'[1]Sheet1 (2)'!$D$72)))&lt;0,0,IF(D902='[1]Sheet1 (2)'!$C$69,'[1]Sheet1 (2)'!$D$69*('[1]Sheet1 (2)'!$D$72-rough_index)/'[1]Sheet1 (2)'!$D$72,IF([1]shee2!D903='[1]Sheet1 (2)'!$C$70,'[1]Sheet1 (2)'!$D$70*('[1]Sheet1 (2)'!$D$72-rough_index)/'[1]Sheet1 (2)'!$D$72,IF([1]shee2!D903='[1]Sheet1 (2)'!$C$71,'[1]Sheet1 (2)'!$D$71*('[1]Sheet1 (2)'!$D$72-rough_index)/'[1]Sheet1 (2)'!$D$72))))</f>
        <v>3.3333333333333335</v>
      </c>
      <c r="AZ902" s="179">
        <f>+(AU902*'[1]Sheet1 (2)'!$C$77)+(AV902*'[1]Sheet1 (2)'!$C$78)+(AW902*'[1]Sheet1 (2)'!$C$79)+(AX902*'[1]Sheet1 (2)'!$C$80)+(AY902*'[1]Sheet1 (2)'!$C$81)</f>
        <v>4.5</v>
      </c>
      <c r="BA902" s="213" t="str">
        <f t="shared" si="27"/>
        <v>Good</v>
      </c>
      <c r="BE902">
        <f>IF(D902='[1]Sheet1 (2)'!$C$61,'[1]Sheet1 (2)'!$D$61*(counts^2)+'[1]Sheet1 (2)'!$G$61*counts+'[1]Sheet1 (2)'!$J$61,IF(D902='[1]Sheet1 (2)'!$C$62,'[1]Sheet1 (2)'!$D$62*counts+'[1]Sheet1 (2)'!$G$62,IF(D902='[1]Sheet1 (2)'!$C$63,'[1]Sheet1 (2)'!$D$63*counts+'[1]Sheet1 (2)'!$G$63,IF(D902='[1]Sheet1 (2)'!$C$64,'[1]Sheet1 (2)'!$D$64*counts+'[1]Sheet1 (2)'!$G$64))))</f>
        <v>2.0984129299999998</v>
      </c>
    </row>
    <row r="903" spans="1:57" ht="12.75" customHeight="1">
      <c r="A903" s="176" t="s">
        <v>282</v>
      </c>
      <c r="B903" s="145" t="s">
        <v>76</v>
      </c>
      <c r="C903" s="170">
        <v>1043</v>
      </c>
      <c r="D903" s="174" t="s">
        <v>77</v>
      </c>
      <c r="E903" s="171">
        <v>8</v>
      </c>
      <c r="F903" s="171">
        <v>2</v>
      </c>
      <c r="G903" s="171" t="s">
        <v>77</v>
      </c>
      <c r="H903" s="171">
        <v>1</v>
      </c>
      <c r="I903" s="171" t="s">
        <v>77</v>
      </c>
      <c r="J903" s="173" t="s">
        <v>80</v>
      </c>
      <c r="K903" s="173" t="s">
        <v>80</v>
      </c>
      <c r="L903" s="169">
        <f>VLOOKUP(CONCATENATE(J903,K903),'Sheet1 (2)'!$J$6:$K$26,2,FALSE)</f>
        <v>0</v>
      </c>
      <c r="M903" s="173" t="s">
        <v>80</v>
      </c>
      <c r="N903" s="173" t="s">
        <v>80</v>
      </c>
      <c r="O903" s="177">
        <f>VLOOKUP(CONCATENATE(M903,N903),'[1]Sheet1 (2)'!$L$6:$M$26,2,FALSE)</f>
        <v>0</v>
      </c>
      <c r="P903" s="173" t="s">
        <v>80</v>
      </c>
      <c r="Q903" s="173" t="s">
        <v>80</v>
      </c>
      <c r="R903" s="177">
        <f>VLOOKUP(CONCATENATE(P903,Q903),'[1]Sheet1 (2)'!$N$6:$O$26,2,FALSE)</f>
        <v>0</v>
      </c>
      <c r="S903" s="173" t="s">
        <v>80</v>
      </c>
      <c r="T903" s="173" t="s">
        <v>80</v>
      </c>
      <c r="U903" s="177">
        <f>VLOOKUP(CONCATENATE(S903,T903),'[1]Sheet1 (2)'!$P$6:$Q$26,2,FALSE)</f>
        <v>0</v>
      </c>
      <c r="V903" s="173" t="s">
        <v>80</v>
      </c>
      <c r="W903" s="173" t="s">
        <v>80</v>
      </c>
      <c r="X903" s="177">
        <f>VLOOKUP(CONCATENATE(V903,W903),'[1]Sheet1 (2)'!$R$6:$S$26,2,FALSE)</f>
        <v>0</v>
      </c>
      <c r="Y903" s="173" t="s">
        <v>80</v>
      </c>
      <c r="Z903" s="173" t="s">
        <v>80</v>
      </c>
      <c r="AA903" s="177">
        <f>VLOOKUP(CONCATENATE(Y903,Z903),'[1]Sheet1 (2)'!$T$6:$U$26,2,FALSE)</f>
        <v>0</v>
      </c>
      <c r="AB903" s="173" t="s">
        <v>80</v>
      </c>
      <c r="AC903" s="173" t="s">
        <v>80</v>
      </c>
      <c r="AD903" s="177">
        <f>VLOOKUP(CONCATENATE(AB903,AC903),'[1]Sheet1 (2)'!$X$6:$Y$26,2,FALSE)</f>
        <v>0</v>
      </c>
      <c r="AE903" s="173" t="s">
        <v>82</v>
      </c>
      <c r="AF903" s="173" t="s">
        <v>81</v>
      </c>
      <c r="AG903" s="177">
        <f>VLOOKUP(CONCATENATE(AE903,AF903),'[1]Sheet1 (2)'!$Z$6:$AA$26,2,FALSE)</f>
        <v>66</v>
      </c>
      <c r="AH903" s="172"/>
      <c r="AI903" s="178"/>
      <c r="AJ903" s="140"/>
      <c r="AK903" s="176" t="s">
        <v>282</v>
      </c>
      <c r="AL903" s="176" t="s">
        <v>76</v>
      </c>
      <c r="AM903" s="170">
        <f t="shared" si="26"/>
        <v>1043</v>
      </c>
      <c r="AN903" s="147"/>
      <c r="AO903" s="155"/>
      <c r="AP903" s="156"/>
      <c r="AQ903" s="157">
        <v>2.4278917649439054</v>
      </c>
      <c r="AR903" s="158"/>
      <c r="AS903" s="145">
        <f>LOOKUP(rufmkm,'[1]Sheet1 (2)'!$V$62:$V$71,'[1]Sheet1 (2)'!$W$62:$W$71)</f>
        <v>30</v>
      </c>
      <c r="AT903" s="140"/>
      <c r="AU903" s="157">
        <f>IF(IF(D903='[1]Sheet1 (2)'!$C$69,'[1]Sheet1 (2)'!$D$69*('[1]Sheet1 (2)'!$D$72-rut_index)/'[1]Sheet1 (2)'!$D$72,IF([1]shee2!D904='[1]Sheet1 (2)'!$C$70,'[1]Sheet1 (2)'!$D$70*('[1]Sheet1 (2)'!$D$72-rut_index)/'[1]Sheet1 (2)'!$D$72,IF([1]shee2!D904='[1]Sheet1 (2)'!$C$71,'[1]Sheet1 (2)'!$D$71*('[1]Sheet1 (2)'!$D$72-rut_index)/'[1]Sheet1 (2)'!$D$72)))&lt;0,0,IF(D903='[1]Sheet1 (2)'!$C$69,'[1]Sheet1 (2)'!$D$69*('[1]Sheet1 (2)'!$D$72-rut_index)/'[1]Sheet1 (2)'!$D$72,IF([1]shee2!D904='[1]Sheet1 (2)'!$C$70,'[1]Sheet1 (2)'!$D$70*('[1]Sheet1 (2)'!$D$72-rut_index)/'[1]Sheet1 (2)'!$D$72,IF([1]shee2!D904='[1]Sheet1 (2)'!$C$71,'[1]Sheet1 (2)'!$D$71*('[1]Sheet1 (2)'!$D$72-rut_index)/'[1]Sheet1 (2)'!$D$72))))</f>
        <v>5</v>
      </c>
      <c r="AV903" s="157">
        <f>IF(IF(D903='[1]Sheet1 (2)'!$C$69,'[1]Sheet1 (2)'!$D$69*('[1]Sheet1 (2)'!$D$72-crack_s_index)/'[1]Sheet1 (2)'!$D$72,IF([1]shee2!D904='[1]Sheet1 (2)'!$C$70,'[1]Sheet1 (2)'!$D$70*('[1]Sheet1 (2)'!$D$72-crack_s_index)/'[1]Sheet1 (2)'!$D$72,IF([1]shee2!D904='[1]Sheet1 (2)'!$C$71,'[1]Sheet1 (2)'!$D$71*('[1]Sheet1 (2)'!$D$72-crack_s_index)/'[1]Sheet1 (2)'!$D$72)))&lt;0,0,IF(D903='[1]Sheet1 (2)'!$C$69,'[1]Sheet1 (2)'!$D$69*('[1]Sheet1 (2)'!$D$72-crack_s_index)/'[1]Sheet1 (2)'!$D$72,IF([1]shee2!D904='[1]Sheet1 (2)'!$C$70,'[1]Sheet1 (2)'!$D$70*('[1]Sheet1 (2)'!$D$72-crack_s_index)/'[1]Sheet1 (2)'!$D$72,IF([1]shee2!D904='[1]Sheet1 (2)'!$C$71,'[1]Sheet1 (2)'!$D$71*('[1]Sheet1 (2)'!$D$72-crack_s_index)/'[1]Sheet1 (2)'!$D$72))))</f>
        <v>5</v>
      </c>
      <c r="AW903" s="157">
        <f>IF(IF(D903='[1]Sheet1 (2)'!$C$69,'[1]Sheet1 (2)'!$D$69*('[1]Sheet1 (2)'!$D$72-crack_t_index)/'[1]Sheet1 (2)'!$D$72,IF([1]shee2!D904='[1]Sheet1 (2)'!$C$70,'[1]Sheet1 (2)'!$D$70*('[1]Sheet1 (2)'!$D$72-crack_t_index)/'[1]Sheet1 (2)'!$D$72,IF([1]shee2!D904='[1]Sheet1 (2)'!$C$71,'[1]Sheet1 (2)'!$D$71*('[1]Sheet1 (2)'!$D$72-crack_t_index)/'[1]Sheet1 (2)'!$D$72)))&lt;0,0,IF(D903='[1]Sheet1 (2)'!$C$69,'[1]Sheet1 (2)'!$D$69*('[1]Sheet1 (2)'!$D$72-crack_t_index)/'[1]Sheet1 (2)'!$D$72,IF([1]shee2!D904='[1]Sheet1 (2)'!$C$70,'[1]Sheet1 (2)'!$D$70*('[1]Sheet1 (2)'!$D$72-crack_t_index)/'[1]Sheet1 (2)'!$D$72,IF([1]shee2!D904='[1]Sheet1 (2)'!$C$71,'[1]Sheet1 (2)'!$D$71*('[1]Sheet1 (2)'!$D$72-crack_t_index)/'[1]Sheet1 (2)'!$D$72))))</f>
        <v>5</v>
      </c>
      <c r="AX903" s="157">
        <f>IF(IF(D903='[1]Sheet1 (2)'!$C$69,'[1]Sheet1 (2)'!$D$69*('[1]Sheet1 (2)'!$D$72-rave_index)/'[1]Sheet1 (2)'!$D$72,IF([1]shee2!D904='[1]Sheet1 (2)'!$C$70,'[1]Sheet1 (2)'!$D$70*('[1]Sheet1 (2)'!$D$72-rave_index)/'[1]Sheet1 (2)'!$D$72,IF([1]shee2!D904='[1]Sheet1 (2)'!$C$71,'[1]Sheet1 (2)'!$D$71*('[1]Sheet1 (2)'!$D$72-rave_index)/'[1]Sheet1 (2)'!$D$72)))&lt;0,0,IF(D903='[1]Sheet1 (2)'!$C$69,'[1]Sheet1 (2)'!$D$69*('[1]Sheet1 (2)'!$D$72-rave_index)/'[1]Sheet1 (2)'!$D$72,IF([1]shee2!D904='[1]Sheet1 (2)'!$C$70,'[1]Sheet1 (2)'!$D$70*('[1]Sheet1 (2)'!$D$72-rave_index)/'[1]Sheet1 (2)'!$D$72,IF([1]shee2!D904='[1]Sheet1 (2)'!$C$71,'[1]Sheet1 (2)'!$D$71*('[1]Sheet1 (2)'!$D$72-rave_index)/'[1]Sheet1 (2)'!$D$72))))</f>
        <v>5</v>
      </c>
      <c r="AY903" s="157">
        <f>IF(IF(D903='[1]Sheet1 (2)'!$C$69,'[1]Sheet1 (2)'!$D$69*('[1]Sheet1 (2)'!$D$72-rough_index)/'[1]Sheet1 (2)'!$D$72,IF([1]shee2!D904='[1]Sheet1 (2)'!$C$70,'[1]Sheet1 (2)'!$D$70*('[1]Sheet1 (2)'!$D$72-rough_index)/'[1]Sheet1 (2)'!$D$72,IF([1]shee2!D904='[1]Sheet1 (2)'!$C$71,'[1]Sheet1 (2)'!$D$71*('[1]Sheet1 (2)'!$D$72-rough_index)/'[1]Sheet1 (2)'!$D$72)))&lt;0,0,IF(D903='[1]Sheet1 (2)'!$C$69,'[1]Sheet1 (2)'!$D$69*('[1]Sheet1 (2)'!$D$72-rough_index)/'[1]Sheet1 (2)'!$D$72,IF([1]shee2!D904='[1]Sheet1 (2)'!$C$70,'[1]Sheet1 (2)'!$D$70*('[1]Sheet1 (2)'!$D$72-rough_index)/'[1]Sheet1 (2)'!$D$72,IF([1]shee2!D904='[1]Sheet1 (2)'!$C$71,'[1]Sheet1 (2)'!$D$71*('[1]Sheet1 (2)'!$D$72-rough_index)/'[1]Sheet1 (2)'!$D$72))))</f>
        <v>2.5</v>
      </c>
      <c r="AZ903" s="179">
        <f>+(AU903*'[1]Sheet1 (2)'!$C$77)+(AV903*'[1]Sheet1 (2)'!$C$78)+(AW903*'[1]Sheet1 (2)'!$C$79)+(AX903*'[1]Sheet1 (2)'!$C$80)+(AY903*'[1]Sheet1 (2)'!$C$81)</f>
        <v>4.25</v>
      </c>
      <c r="BA903" s="213" t="str">
        <f t="shared" si="27"/>
        <v>Good</v>
      </c>
      <c r="BE903">
        <f>IF(D903='[1]Sheet1 (2)'!$C$61,'[1]Sheet1 (2)'!$D$61*(counts^2)+'[1]Sheet1 (2)'!$G$61*counts+'[1]Sheet1 (2)'!$J$61,IF(D903='[1]Sheet1 (2)'!$C$62,'[1]Sheet1 (2)'!$D$62*counts+'[1]Sheet1 (2)'!$G$62,IF(D903='[1]Sheet1 (2)'!$C$63,'[1]Sheet1 (2)'!$D$63*counts+'[1]Sheet1 (2)'!$G$63,IF(D903='[1]Sheet1 (2)'!$C$64,'[1]Sheet1 (2)'!$D$64*counts+'[1]Sheet1 (2)'!$G$64))))</f>
        <v>2.0984129299999998</v>
      </c>
    </row>
    <row r="904" spans="1:57" ht="12.75" customHeight="1">
      <c r="A904" s="176" t="s">
        <v>282</v>
      </c>
      <c r="B904" s="145" t="s">
        <v>76</v>
      </c>
      <c r="C904" s="170">
        <v>1044</v>
      </c>
      <c r="D904" s="174" t="s">
        <v>77</v>
      </c>
      <c r="E904" s="171">
        <v>8</v>
      </c>
      <c r="F904" s="171">
        <v>2</v>
      </c>
      <c r="G904" s="171" t="s">
        <v>77</v>
      </c>
      <c r="H904" s="171">
        <v>1</v>
      </c>
      <c r="I904" s="171" t="s">
        <v>77</v>
      </c>
      <c r="J904" s="173" t="s">
        <v>80</v>
      </c>
      <c r="K904" s="173" t="s">
        <v>80</v>
      </c>
      <c r="L904" s="169">
        <f>VLOOKUP(CONCATENATE(J904,K904),'Sheet1 (2)'!$J$6:$K$26,2,FALSE)</f>
        <v>0</v>
      </c>
      <c r="M904" s="173" t="s">
        <v>80</v>
      </c>
      <c r="N904" s="173" t="s">
        <v>80</v>
      </c>
      <c r="O904" s="177">
        <f>VLOOKUP(CONCATENATE(M904,N904),'[1]Sheet1 (2)'!$L$6:$M$26,2,FALSE)</f>
        <v>0</v>
      </c>
      <c r="P904" s="173" t="s">
        <v>80</v>
      </c>
      <c r="Q904" s="173" t="s">
        <v>80</v>
      </c>
      <c r="R904" s="177">
        <f>VLOOKUP(CONCATENATE(P904,Q904),'[1]Sheet1 (2)'!$N$6:$O$26,2,FALSE)</f>
        <v>0</v>
      </c>
      <c r="S904" s="173" t="s">
        <v>80</v>
      </c>
      <c r="T904" s="173" t="s">
        <v>80</v>
      </c>
      <c r="U904" s="177">
        <f>VLOOKUP(CONCATENATE(S904,T904),'[1]Sheet1 (2)'!$P$6:$Q$26,2,FALSE)</f>
        <v>0</v>
      </c>
      <c r="V904" s="173" t="s">
        <v>80</v>
      </c>
      <c r="W904" s="173" t="s">
        <v>80</v>
      </c>
      <c r="X904" s="177">
        <f>VLOOKUP(CONCATENATE(V904,W904),'[1]Sheet1 (2)'!$R$6:$S$26,2,FALSE)</f>
        <v>0</v>
      </c>
      <c r="Y904" s="173" t="s">
        <v>80</v>
      </c>
      <c r="Z904" s="173" t="s">
        <v>80</v>
      </c>
      <c r="AA904" s="177">
        <f>VLOOKUP(CONCATENATE(Y904,Z904),'[1]Sheet1 (2)'!$T$6:$U$26,2,FALSE)</f>
        <v>0</v>
      </c>
      <c r="AB904" s="173" t="s">
        <v>80</v>
      </c>
      <c r="AC904" s="173" t="s">
        <v>80</v>
      </c>
      <c r="AD904" s="177">
        <f>VLOOKUP(CONCATENATE(AB904,AC904),'[1]Sheet1 (2)'!$X$6:$Y$26,2,FALSE)</f>
        <v>0</v>
      </c>
      <c r="AE904" s="173" t="s">
        <v>82</v>
      </c>
      <c r="AF904" s="173" t="s">
        <v>81</v>
      </c>
      <c r="AG904" s="177">
        <f>VLOOKUP(CONCATENATE(AE904,AF904),'[1]Sheet1 (2)'!$Z$6:$AA$26,2,FALSE)</f>
        <v>66</v>
      </c>
      <c r="AH904" s="172"/>
      <c r="AI904" s="178"/>
      <c r="AJ904" s="140"/>
      <c r="AK904" s="176" t="s">
        <v>282</v>
      </c>
      <c r="AL904" s="176" t="s">
        <v>76</v>
      </c>
      <c r="AM904" s="170">
        <f t="shared" si="26"/>
        <v>1044</v>
      </c>
      <c r="AN904" s="147"/>
      <c r="AO904" s="155"/>
      <c r="AP904" s="156"/>
      <c r="AQ904" s="157">
        <v>1.8406563508594007</v>
      </c>
      <c r="AR904" s="158"/>
      <c r="AS904" s="145">
        <f>LOOKUP(rufmkm,'[1]Sheet1 (2)'!$V$62:$V$71,'[1]Sheet1 (2)'!$W$62:$W$71)</f>
        <v>20</v>
      </c>
      <c r="AT904" s="140"/>
      <c r="AU904" s="157">
        <f>IF(IF(D904='[1]Sheet1 (2)'!$C$69,'[1]Sheet1 (2)'!$D$69*('[1]Sheet1 (2)'!$D$72-rut_index)/'[1]Sheet1 (2)'!$D$72,IF([1]shee2!D905='[1]Sheet1 (2)'!$C$70,'[1]Sheet1 (2)'!$D$70*('[1]Sheet1 (2)'!$D$72-rut_index)/'[1]Sheet1 (2)'!$D$72,IF([1]shee2!D905='[1]Sheet1 (2)'!$C$71,'[1]Sheet1 (2)'!$D$71*('[1]Sheet1 (2)'!$D$72-rut_index)/'[1]Sheet1 (2)'!$D$72)))&lt;0,0,IF(D904='[1]Sheet1 (2)'!$C$69,'[1]Sheet1 (2)'!$D$69*('[1]Sheet1 (2)'!$D$72-rut_index)/'[1]Sheet1 (2)'!$D$72,IF([1]shee2!D905='[1]Sheet1 (2)'!$C$70,'[1]Sheet1 (2)'!$D$70*('[1]Sheet1 (2)'!$D$72-rut_index)/'[1]Sheet1 (2)'!$D$72,IF([1]shee2!D905='[1]Sheet1 (2)'!$C$71,'[1]Sheet1 (2)'!$D$71*('[1]Sheet1 (2)'!$D$72-rut_index)/'[1]Sheet1 (2)'!$D$72))))</f>
        <v>5</v>
      </c>
      <c r="AV904" s="157">
        <f>IF(IF(D904='[1]Sheet1 (2)'!$C$69,'[1]Sheet1 (2)'!$D$69*('[1]Sheet1 (2)'!$D$72-crack_s_index)/'[1]Sheet1 (2)'!$D$72,IF([1]shee2!D905='[1]Sheet1 (2)'!$C$70,'[1]Sheet1 (2)'!$D$70*('[1]Sheet1 (2)'!$D$72-crack_s_index)/'[1]Sheet1 (2)'!$D$72,IF([1]shee2!D905='[1]Sheet1 (2)'!$C$71,'[1]Sheet1 (2)'!$D$71*('[1]Sheet1 (2)'!$D$72-crack_s_index)/'[1]Sheet1 (2)'!$D$72)))&lt;0,0,IF(D904='[1]Sheet1 (2)'!$C$69,'[1]Sheet1 (2)'!$D$69*('[1]Sheet1 (2)'!$D$72-crack_s_index)/'[1]Sheet1 (2)'!$D$72,IF([1]shee2!D905='[1]Sheet1 (2)'!$C$70,'[1]Sheet1 (2)'!$D$70*('[1]Sheet1 (2)'!$D$72-crack_s_index)/'[1]Sheet1 (2)'!$D$72,IF([1]shee2!D905='[1]Sheet1 (2)'!$C$71,'[1]Sheet1 (2)'!$D$71*('[1]Sheet1 (2)'!$D$72-crack_s_index)/'[1]Sheet1 (2)'!$D$72))))</f>
        <v>5</v>
      </c>
      <c r="AW904" s="157">
        <f>IF(IF(D904='[1]Sheet1 (2)'!$C$69,'[1]Sheet1 (2)'!$D$69*('[1]Sheet1 (2)'!$D$72-crack_t_index)/'[1]Sheet1 (2)'!$D$72,IF([1]shee2!D905='[1]Sheet1 (2)'!$C$70,'[1]Sheet1 (2)'!$D$70*('[1]Sheet1 (2)'!$D$72-crack_t_index)/'[1]Sheet1 (2)'!$D$72,IF([1]shee2!D905='[1]Sheet1 (2)'!$C$71,'[1]Sheet1 (2)'!$D$71*('[1]Sheet1 (2)'!$D$72-crack_t_index)/'[1]Sheet1 (2)'!$D$72)))&lt;0,0,IF(D904='[1]Sheet1 (2)'!$C$69,'[1]Sheet1 (2)'!$D$69*('[1]Sheet1 (2)'!$D$72-crack_t_index)/'[1]Sheet1 (2)'!$D$72,IF([1]shee2!D905='[1]Sheet1 (2)'!$C$70,'[1]Sheet1 (2)'!$D$70*('[1]Sheet1 (2)'!$D$72-crack_t_index)/'[1]Sheet1 (2)'!$D$72,IF([1]shee2!D905='[1]Sheet1 (2)'!$C$71,'[1]Sheet1 (2)'!$D$71*('[1]Sheet1 (2)'!$D$72-crack_t_index)/'[1]Sheet1 (2)'!$D$72))))</f>
        <v>5</v>
      </c>
      <c r="AX904" s="157">
        <f>IF(IF(D904='[1]Sheet1 (2)'!$C$69,'[1]Sheet1 (2)'!$D$69*('[1]Sheet1 (2)'!$D$72-rave_index)/'[1]Sheet1 (2)'!$D$72,IF([1]shee2!D905='[1]Sheet1 (2)'!$C$70,'[1]Sheet1 (2)'!$D$70*('[1]Sheet1 (2)'!$D$72-rave_index)/'[1]Sheet1 (2)'!$D$72,IF([1]shee2!D905='[1]Sheet1 (2)'!$C$71,'[1]Sheet1 (2)'!$D$71*('[1]Sheet1 (2)'!$D$72-rave_index)/'[1]Sheet1 (2)'!$D$72)))&lt;0,0,IF(D904='[1]Sheet1 (2)'!$C$69,'[1]Sheet1 (2)'!$D$69*('[1]Sheet1 (2)'!$D$72-rave_index)/'[1]Sheet1 (2)'!$D$72,IF([1]shee2!D905='[1]Sheet1 (2)'!$C$70,'[1]Sheet1 (2)'!$D$70*('[1]Sheet1 (2)'!$D$72-rave_index)/'[1]Sheet1 (2)'!$D$72,IF([1]shee2!D905='[1]Sheet1 (2)'!$C$71,'[1]Sheet1 (2)'!$D$71*('[1]Sheet1 (2)'!$D$72-rave_index)/'[1]Sheet1 (2)'!$D$72))))</f>
        <v>5</v>
      </c>
      <c r="AY904" s="157">
        <f>IF(IF(D904='[1]Sheet1 (2)'!$C$69,'[1]Sheet1 (2)'!$D$69*('[1]Sheet1 (2)'!$D$72-rough_index)/'[1]Sheet1 (2)'!$D$72,IF([1]shee2!D905='[1]Sheet1 (2)'!$C$70,'[1]Sheet1 (2)'!$D$70*('[1]Sheet1 (2)'!$D$72-rough_index)/'[1]Sheet1 (2)'!$D$72,IF([1]shee2!D905='[1]Sheet1 (2)'!$C$71,'[1]Sheet1 (2)'!$D$71*('[1]Sheet1 (2)'!$D$72-rough_index)/'[1]Sheet1 (2)'!$D$72)))&lt;0,0,IF(D904='[1]Sheet1 (2)'!$C$69,'[1]Sheet1 (2)'!$D$69*('[1]Sheet1 (2)'!$D$72-rough_index)/'[1]Sheet1 (2)'!$D$72,IF([1]shee2!D905='[1]Sheet1 (2)'!$C$70,'[1]Sheet1 (2)'!$D$70*('[1]Sheet1 (2)'!$D$72-rough_index)/'[1]Sheet1 (2)'!$D$72,IF([1]shee2!D905='[1]Sheet1 (2)'!$C$71,'[1]Sheet1 (2)'!$D$71*('[1]Sheet1 (2)'!$D$72-rough_index)/'[1]Sheet1 (2)'!$D$72))))</f>
        <v>3.3333333333333335</v>
      </c>
      <c r="AZ904" s="179">
        <f>+(AU904*'[1]Sheet1 (2)'!$C$77)+(AV904*'[1]Sheet1 (2)'!$C$78)+(AW904*'[1]Sheet1 (2)'!$C$79)+(AX904*'[1]Sheet1 (2)'!$C$80)+(AY904*'[1]Sheet1 (2)'!$C$81)</f>
        <v>4.5</v>
      </c>
      <c r="BA904" s="213" t="str">
        <f t="shared" si="27"/>
        <v>Good</v>
      </c>
      <c r="BE904">
        <f>IF(D904='[1]Sheet1 (2)'!$C$61,'[1]Sheet1 (2)'!$D$61*(counts^2)+'[1]Sheet1 (2)'!$G$61*counts+'[1]Sheet1 (2)'!$J$61,IF(D904='[1]Sheet1 (2)'!$C$62,'[1]Sheet1 (2)'!$D$62*counts+'[1]Sheet1 (2)'!$G$62,IF(D904='[1]Sheet1 (2)'!$C$63,'[1]Sheet1 (2)'!$D$63*counts+'[1]Sheet1 (2)'!$G$63,IF(D904='[1]Sheet1 (2)'!$C$64,'[1]Sheet1 (2)'!$D$64*counts+'[1]Sheet1 (2)'!$G$64))))</f>
        <v>2.0984129299999998</v>
      </c>
    </row>
    <row r="905" spans="1:57" ht="12.75" customHeight="1">
      <c r="A905" s="176" t="s">
        <v>282</v>
      </c>
      <c r="B905" s="145" t="s">
        <v>76</v>
      </c>
      <c r="C905" s="170">
        <v>1045</v>
      </c>
      <c r="D905" s="174" t="s">
        <v>77</v>
      </c>
      <c r="E905" s="171">
        <v>8</v>
      </c>
      <c r="F905" s="171">
        <v>2</v>
      </c>
      <c r="G905" s="171" t="s">
        <v>77</v>
      </c>
      <c r="H905" s="171">
        <v>1</v>
      </c>
      <c r="I905" s="171" t="s">
        <v>77</v>
      </c>
      <c r="J905" s="173" t="s">
        <v>80</v>
      </c>
      <c r="K905" s="173" t="s">
        <v>80</v>
      </c>
      <c r="L905" s="169">
        <f>VLOOKUP(CONCATENATE(J905,K905),'Sheet1 (2)'!$J$6:$K$26,2,FALSE)</f>
        <v>0</v>
      </c>
      <c r="M905" s="173" t="s">
        <v>80</v>
      </c>
      <c r="N905" s="173" t="s">
        <v>80</v>
      </c>
      <c r="O905" s="177">
        <f>VLOOKUP(CONCATENATE(M905,N905),'[1]Sheet1 (2)'!$L$6:$M$26,2,FALSE)</f>
        <v>0</v>
      </c>
      <c r="P905" s="173" t="s">
        <v>80</v>
      </c>
      <c r="Q905" s="173" t="s">
        <v>80</v>
      </c>
      <c r="R905" s="177">
        <f>VLOOKUP(CONCATENATE(P905,Q905),'[1]Sheet1 (2)'!$N$6:$O$26,2,FALSE)</f>
        <v>0</v>
      </c>
      <c r="S905" s="173" t="s">
        <v>80</v>
      </c>
      <c r="T905" s="173" t="s">
        <v>80</v>
      </c>
      <c r="U905" s="177">
        <f>VLOOKUP(CONCATENATE(S905,T905),'[1]Sheet1 (2)'!$P$6:$Q$26,2,FALSE)</f>
        <v>0</v>
      </c>
      <c r="V905" s="173" t="s">
        <v>80</v>
      </c>
      <c r="W905" s="173" t="s">
        <v>80</v>
      </c>
      <c r="X905" s="177">
        <f>VLOOKUP(CONCATENATE(V905,W905),'[1]Sheet1 (2)'!$R$6:$S$26,2,FALSE)</f>
        <v>0</v>
      </c>
      <c r="Y905" s="173" t="s">
        <v>80</v>
      </c>
      <c r="Z905" s="173" t="s">
        <v>80</v>
      </c>
      <c r="AA905" s="177">
        <f>VLOOKUP(CONCATENATE(Y905,Z905),'[1]Sheet1 (2)'!$T$6:$U$26,2,FALSE)</f>
        <v>0</v>
      </c>
      <c r="AB905" s="173" t="s">
        <v>80</v>
      </c>
      <c r="AC905" s="173" t="s">
        <v>80</v>
      </c>
      <c r="AD905" s="177">
        <f>VLOOKUP(CONCATENATE(AB905,AC905),'[1]Sheet1 (2)'!$X$6:$Y$26,2,FALSE)</f>
        <v>0</v>
      </c>
      <c r="AE905" s="173" t="s">
        <v>82</v>
      </c>
      <c r="AF905" s="173" t="s">
        <v>81</v>
      </c>
      <c r="AG905" s="177">
        <f>VLOOKUP(CONCATENATE(AE905,AF905),'[1]Sheet1 (2)'!$Z$6:$AA$26,2,FALSE)</f>
        <v>66</v>
      </c>
      <c r="AH905" s="172"/>
      <c r="AI905" s="178"/>
      <c r="AJ905" s="140"/>
      <c r="AK905" s="176" t="s">
        <v>282</v>
      </c>
      <c r="AL905" s="176" t="s">
        <v>76</v>
      </c>
      <c r="AM905" s="170">
        <f t="shared" si="26"/>
        <v>1045</v>
      </c>
      <c r="AN905" s="147"/>
      <c r="AO905" s="155"/>
      <c r="AP905" s="156"/>
      <c r="AQ905" s="157">
        <v>1.7900123168291144</v>
      </c>
      <c r="AR905" s="158"/>
      <c r="AS905" s="145">
        <f>LOOKUP(rufmkm,'[1]Sheet1 (2)'!$V$62:$V$71,'[1]Sheet1 (2)'!$W$62:$W$71)</f>
        <v>20</v>
      </c>
      <c r="AT905" s="140"/>
      <c r="AU905" s="157">
        <f>IF(IF(D905='[1]Sheet1 (2)'!$C$69,'[1]Sheet1 (2)'!$D$69*('[1]Sheet1 (2)'!$D$72-rut_index)/'[1]Sheet1 (2)'!$D$72,IF([1]shee2!D906='[1]Sheet1 (2)'!$C$70,'[1]Sheet1 (2)'!$D$70*('[1]Sheet1 (2)'!$D$72-rut_index)/'[1]Sheet1 (2)'!$D$72,IF([1]shee2!D906='[1]Sheet1 (2)'!$C$71,'[1]Sheet1 (2)'!$D$71*('[1]Sheet1 (2)'!$D$72-rut_index)/'[1]Sheet1 (2)'!$D$72)))&lt;0,0,IF(D905='[1]Sheet1 (2)'!$C$69,'[1]Sheet1 (2)'!$D$69*('[1]Sheet1 (2)'!$D$72-rut_index)/'[1]Sheet1 (2)'!$D$72,IF([1]shee2!D906='[1]Sheet1 (2)'!$C$70,'[1]Sheet1 (2)'!$D$70*('[1]Sheet1 (2)'!$D$72-rut_index)/'[1]Sheet1 (2)'!$D$72,IF([1]shee2!D906='[1]Sheet1 (2)'!$C$71,'[1]Sheet1 (2)'!$D$71*('[1]Sheet1 (2)'!$D$72-rut_index)/'[1]Sheet1 (2)'!$D$72))))</f>
        <v>5</v>
      </c>
      <c r="AV905" s="157">
        <f>IF(IF(D905='[1]Sheet1 (2)'!$C$69,'[1]Sheet1 (2)'!$D$69*('[1]Sheet1 (2)'!$D$72-crack_s_index)/'[1]Sheet1 (2)'!$D$72,IF([1]shee2!D906='[1]Sheet1 (2)'!$C$70,'[1]Sheet1 (2)'!$D$70*('[1]Sheet1 (2)'!$D$72-crack_s_index)/'[1]Sheet1 (2)'!$D$72,IF([1]shee2!D906='[1]Sheet1 (2)'!$C$71,'[1]Sheet1 (2)'!$D$71*('[1]Sheet1 (2)'!$D$72-crack_s_index)/'[1]Sheet1 (2)'!$D$72)))&lt;0,0,IF(D905='[1]Sheet1 (2)'!$C$69,'[1]Sheet1 (2)'!$D$69*('[1]Sheet1 (2)'!$D$72-crack_s_index)/'[1]Sheet1 (2)'!$D$72,IF([1]shee2!D906='[1]Sheet1 (2)'!$C$70,'[1]Sheet1 (2)'!$D$70*('[1]Sheet1 (2)'!$D$72-crack_s_index)/'[1]Sheet1 (2)'!$D$72,IF([1]shee2!D906='[1]Sheet1 (2)'!$C$71,'[1]Sheet1 (2)'!$D$71*('[1]Sheet1 (2)'!$D$72-crack_s_index)/'[1]Sheet1 (2)'!$D$72))))</f>
        <v>5</v>
      </c>
      <c r="AW905" s="157">
        <f>IF(IF(D905='[1]Sheet1 (2)'!$C$69,'[1]Sheet1 (2)'!$D$69*('[1]Sheet1 (2)'!$D$72-crack_t_index)/'[1]Sheet1 (2)'!$D$72,IF([1]shee2!D906='[1]Sheet1 (2)'!$C$70,'[1]Sheet1 (2)'!$D$70*('[1]Sheet1 (2)'!$D$72-crack_t_index)/'[1]Sheet1 (2)'!$D$72,IF([1]shee2!D906='[1]Sheet1 (2)'!$C$71,'[1]Sheet1 (2)'!$D$71*('[1]Sheet1 (2)'!$D$72-crack_t_index)/'[1]Sheet1 (2)'!$D$72)))&lt;0,0,IF(D905='[1]Sheet1 (2)'!$C$69,'[1]Sheet1 (2)'!$D$69*('[1]Sheet1 (2)'!$D$72-crack_t_index)/'[1]Sheet1 (2)'!$D$72,IF([1]shee2!D906='[1]Sheet1 (2)'!$C$70,'[1]Sheet1 (2)'!$D$70*('[1]Sheet1 (2)'!$D$72-crack_t_index)/'[1]Sheet1 (2)'!$D$72,IF([1]shee2!D906='[1]Sheet1 (2)'!$C$71,'[1]Sheet1 (2)'!$D$71*('[1]Sheet1 (2)'!$D$72-crack_t_index)/'[1]Sheet1 (2)'!$D$72))))</f>
        <v>5</v>
      </c>
      <c r="AX905" s="157">
        <f>IF(IF(D905='[1]Sheet1 (2)'!$C$69,'[1]Sheet1 (2)'!$D$69*('[1]Sheet1 (2)'!$D$72-rave_index)/'[1]Sheet1 (2)'!$D$72,IF([1]shee2!D906='[1]Sheet1 (2)'!$C$70,'[1]Sheet1 (2)'!$D$70*('[1]Sheet1 (2)'!$D$72-rave_index)/'[1]Sheet1 (2)'!$D$72,IF([1]shee2!D906='[1]Sheet1 (2)'!$C$71,'[1]Sheet1 (2)'!$D$71*('[1]Sheet1 (2)'!$D$72-rave_index)/'[1]Sheet1 (2)'!$D$72)))&lt;0,0,IF(D905='[1]Sheet1 (2)'!$C$69,'[1]Sheet1 (2)'!$D$69*('[1]Sheet1 (2)'!$D$72-rave_index)/'[1]Sheet1 (2)'!$D$72,IF([1]shee2!D906='[1]Sheet1 (2)'!$C$70,'[1]Sheet1 (2)'!$D$70*('[1]Sheet1 (2)'!$D$72-rave_index)/'[1]Sheet1 (2)'!$D$72,IF([1]shee2!D906='[1]Sheet1 (2)'!$C$71,'[1]Sheet1 (2)'!$D$71*('[1]Sheet1 (2)'!$D$72-rave_index)/'[1]Sheet1 (2)'!$D$72))))</f>
        <v>5</v>
      </c>
      <c r="AY905" s="157">
        <f>IF(IF(D905='[1]Sheet1 (2)'!$C$69,'[1]Sheet1 (2)'!$D$69*('[1]Sheet1 (2)'!$D$72-rough_index)/'[1]Sheet1 (2)'!$D$72,IF([1]shee2!D906='[1]Sheet1 (2)'!$C$70,'[1]Sheet1 (2)'!$D$70*('[1]Sheet1 (2)'!$D$72-rough_index)/'[1]Sheet1 (2)'!$D$72,IF([1]shee2!D906='[1]Sheet1 (2)'!$C$71,'[1]Sheet1 (2)'!$D$71*('[1]Sheet1 (2)'!$D$72-rough_index)/'[1]Sheet1 (2)'!$D$72)))&lt;0,0,IF(D905='[1]Sheet1 (2)'!$C$69,'[1]Sheet1 (2)'!$D$69*('[1]Sheet1 (2)'!$D$72-rough_index)/'[1]Sheet1 (2)'!$D$72,IF([1]shee2!D906='[1]Sheet1 (2)'!$C$70,'[1]Sheet1 (2)'!$D$70*('[1]Sheet1 (2)'!$D$72-rough_index)/'[1]Sheet1 (2)'!$D$72,IF([1]shee2!D906='[1]Sheet1 (2)'!$C$71,'[1]Sheet1 (2)'!$D$71*('[1]Sheet1 (2)'!$D$72-rough_index)/'[1]Sheet1 (2)'!$D$72))))</f>
        <v>3.3333333333333335</v>
      </c>
      <c r="AZ905" s="179">
        <f>+(AU905*'[1]Sheet1 (2)'!$C$77)+(AV905*'[1]Sheet1 (2)'!$C$78)+(AW905*'[1]Sheet1 (2)'!$C$79)+(AX905*'[1]Sheet1 (2)'!$C$80)+(AY905*'[1]Sheet1 (2)'!$C$81)</f>
        <v>4.5</v>
      </c>
      <c r="BA905" s="213" t="str">
        <f t="shared" si="27"/>
        <v>Good</v>
      </c>
      <c r="BE905">
        <f>IF(D905='[1]Sheet1 (2)'!$C$61,'[1]Sheet1 (2)'!$D$61*(counts^2)+'[1]Sheet1 (2)'!$G$61*counts+'[1]Sheet1 (2)'!$J$61,IF(D905='[1]Sheet1 (2)'!$C$62,'[1]Sheet1 (2)'!$D$62*counts+'[1]Sheet1 (2)'!$G$62,IF(D905='[1]Sheet1 (2)'!$C$63,'[1]Sheet1 (2)'!$D$63*counts+'[1]Sheet1 (2)'!$G$63,IF(D905='[1]Sheet1 (2)'!$C$64,'[1]Sheet1 (2)'!$D$64*counts+'[1]Sheet1 (2)'!$G$64))))</f>
        <v>2.0984129299999998</v>
      </c>
    </row>
    <row r="906" spans="1:57" ht="12.75" customHeight="1">
      <c r="A906" s="176" t="s">
        <v>282</v>
      </c>
      <c r="B906" s="145" t="s">
        <v>76</v>
      </c>
      <c r="C906" s="170">
        <v>1046</v>
      </c>
      <c r="D906" s="174" t="s">
        <v>77</v>
      </c>
      <c r="E906" s="171">
        <v>8</v>
      </c>
      <c r="F906" s="171">
        <v>2</v>
      </c>
      <c r="G906" s="171" t="s">
        <v>77</v>
      </c>
      <c r="H906" s="171">
        <v>1</v>
      </c>
      <c r="I906" s="171" t="s">
        <v>77</v>
      </c>
      <c r="J906" s="173" t="s">
        <v>80</v>
      </c>
      <c r="K906" s="173" t="s">
        <v>80</v>
      </c>
      <c r="L906" s="169">
        <f>VLOOKUP(CONCATENATE(J906,K906),'Sheet1 (2)'!$J$6:$K$26,2,FALSE)</f>
        <v>0</v>
      </c>
      <c r="M906" s="173" t="s">
        <v>80</v>
      </c>
      <c r="N906" s="173" t="s">
        <v>80</v>
      </c>
      <c r="O906" s="177">
        <f>VLOOKUP(CONCATENATE(M906,N906),'[1]Sheet1 (2)'!$L$6:$M$26,2,FALSE)</f>
        <v>0</v>
      </c>
      <c r="P906" s="173" t="s">
        <v>80</v>
      </c>
      <c r="Q906" s="173" t="s">
        <v>80</v>
      </c>
      <c r="R906" s="177">
        <f>VLOOKUP(CONCATENATE(P906,Q906),'[1]Sheet1 (2)'!$N$6:$O$26,2,FALSE)</f>
        <v>0</v>
      </c>
      <c r="S906" s="173" t="s">
        <v>80</v>
      </c>
      <c r="T906" s="173" t="s">
        <v>80</v>
      </c>
      <c r="U906" s="177">
        <f>VLOOKUP(CONCATENATE(S906,T906),'[1]Sheet1 (2)'!$P$6:$Q$26,2,FALSE)</f>
        <v>0</v>
      </c>
      <c r="V906" s="173" t="s">
        <v>80</v>
      </c>
      <c r="W906" s="173" t="s">
        <v>80</v>
      </c>
      <c r="X906" s="177">
        <f>VLOOKUP(CONCATENATE(V906,W906),'[1]Sheet1 (2)'!$R$6:$S$26,2,FALSE)</f>
        <v>0</v>
      </c>
      <c r="Y906" s="173" t="s">
        <v>80</v>
      </c>
      <c r="Z906" s="173" t="s">
        <v>80</v>
      </c>
      <c r="AA906" s="177">
        <f>VLOOKUP(CONCATENATE(Y906,Z906),'[1]Sheet1 (2)'!$T$6:$U$26,2,FALSE)</f>
        <v>0</v>
      </c>
      <c r="AB906" s="173" t="s">
        <v>80</v>
      </c>
      <c r="AC906" s="173" t="s">
        <v>80</v>
      </c>
      <c r="AD906" s="177">
        <f>VLOOKUP(CONCATENATE(AB906,AC906),'[1]Sheet1 (2)'!$X$6:$Y$26,2,FALSE)</f>
        <v>0</v>
      </c>
      <c r="AE906" s="173" t="s">
        <v>82</v>
      </c>
      <c r="AF906" s="173" t="s">
        <v>81</v>
      </c>
      <c r="AG906" s="177">
        <f>VLOOKUP(CONCATENATE(AE906,AF906),'[1]Sheet1 (2)'!$Z$6:$AA$26,2,FALSE)</f>
        <v>66</v>
      </c>
      <c r="AH906" s="172"/>
      <c r="AI906" s="178"/>
      <c r="AJ906" s="140"/>
      <c r="AK906" s="176" t="s">
        <v>282</v>
      </c>
      <c r="AL906" s="176" t="s">
        <v>76</v>
      </c>
      <c r="AM906" s="170">
        <f t="shared" si="26"/>
        <v>1046</v>
      </c>
      <c r="AN906" s="147"/>
      <c r="AO906" s="155"/>
      <c r="AP906" s="156"/>
      <c r="AQ906" s="157">
        <v>1.674393896620965</v>
      </c>
      <c r="AR906" s="158"/>
      <c r="AS906" s="145">
        <f>LOOKUP(rufmkm,'[1]Sheet1 (2)'!$V$62:$V$71,'[1]Sheet1 (2)'!$W$62:$W$71)</f>
        <v>20</v>
      </c>
      <c r="AT906" s="140"/>
      <c r="AU906" s="157">
        <f>IF(IF(D906='[1]Sheet1 (2)'!$C$69,'[1]Sheet1 (2)'!$D$69*('[1]Sheet1 (2)'!$D$72-rut_index)/'[1]Sheet1 (2)'!$D$72,IF([1]shee2!D907='[1]Sheet1 (2)'!$C$70,'[1]Sheet1 (2)'!$D$70*('[1]Sheet1 (2)'!$D$72-rut_index)/'[1]Sheet1 (2)'!$D$72,IF([1]shee2!D907='[1]Sheet1 (2)'!$C$71,'[1]Sheet1 (2)'!$D$71*('[1]Sheet1 (2)'!$D$72-rut_index)/'[1]Sheet1 (2)'!$D$72)))&lt;0,0,IF(D906='[1]Sheet1 (2)'!$C$69,'[1]Sheet1 (2)'!$D$69*('[1]Sheet1 (2)'!$D$72-rut_index)/'[1]Sheet1 (2)'!$D$72,IF([1]shee2!D907='[1]Sheet1 (2)'!$C$70,'[1]Sheet1 (2)'!$D$70*('[1]Sheet1 (2)'!$D$72-rut_index)/'[1]Sheet1 (2)'!$D$72,IF([1]shee2!D907='[1]Sheet1 (2)'!$C$71,'[1]Sheet1 (2)'!$D$71*('[1]Sheet1 (2)'!$D$72-rut_index)/'[1]Sheet1 (2)'!$D$72))))</f>
        <v>5</v>
      </c>
      <c r="AV906" s="157">
        <f>IF(IF(D906='[1]Sheet1 (2)'!$C$69,'[1]Sheet1 (2)'!$D$69*('[1]Sheet1 (2)'!$D$72-crack_s_index)/'[1]Sheet1 (2)'!$D$72,IF([1]shee2!D907='[1]Sheet1 (2)'!$C$70,'[1]Sheet1 (2)'!$D$70*('[1]Sheet1 (2)'!$D$72-crack_s_index)/'[1]Sheet1 (2)'!$D$72,IF([1]shee2!D907='[1]Sheet1 (2)'!$C$71,'[1]Sheet1 (2)'!$D$71*('[1]Sheet1 (2)'!$D$72-crack_s_index)/'[1]Sheet1 (2)'!$D$72)))&lt;0,0,IF(D906='[1]Sheet1 (2)'!$C$69,'[1]Sheet1 (2)'!$D$69*('[1]Sheet1 (2)'!$D$72-crack_s_index)/'[1]Sheet1 (2)'!$D$72,IF([1]shee2!D907='[1]Sheet1 (2)'!$C$70,'[1]Sheet1 (2)'!$D$70*('[1]Sheet1 (2)'!$D$72-crack_s_index)/'[1]Sheet1 (2)'!$D$72,IF([1]shee2!D907='[1]Sheet1 (2)'!$C$71,'[1]Sheet1 (2)'!$D$71*('[1]Sheet1 (2)'!$D$72-crack_s_index)/'[1]Sheet1 (2)'!$D$72))))</f>
        <v>5</v>
      </c>
      <c r="AW906" s="157">
        <f>IF(IF(D906='[1]Sheet1 (2)'!$C$69,'[1]Sheet1 (2)'!$D$69*('[1]Sheet1 (2)'!$D$72-crack_t_index)/'[1]Sheet1 (2)'!$D$72,IF([1]shee2!D907='[1]Sheet1 (2)'!$C$70,'[1]Sheet1 (2)'!$D$70*('[1]Sheet1 (2)'!$D$72-crack_t_index)/'[1]Sheet1 (2)'!$D$72,IF([1]shee2!D907='[1]Sheet1 (2)'!$C$71,'[1]Sheet1 (2)'!$D$71*('[1]Sheet1 (2)'!$D$72-crack_t_index)/'[1]Sheet1 (2)'!$D$72)))&lt;0,0,IF(D906='[1]Sheet1 (2)'!$C$69,'[1]Sheet1 (2)'!$D$69*('[1]Sheet1 (2)'!$D$72-crack_t_index)/'[1]Sheet1 (2)'!$D$72,IF([1]shee2!D907='[1]Sheet1 (2)'!$C$70,'[1]Sheet1 (2)'!$D$70*('[1]Sheet1 (2)'!$D$72-crack_t_index)/'[1]Sheet1 (2)'!$D$72,IF([1]shee2!D907='[1]Sheet1 (2)'!$C$71,'[1]Sheet1 (2)'!$D$71*('[1]Sheet1 (2)'!$D$72-crack_t_index)/'[1]Sheet1 (2)'!$D$72))))</f>
        <v>5</v>
      </c>
      <c r="AX906" s="157">
        <f>IF(IF(D906='[1]Sheet1 (2)'!$C$69,'[1]Sheet1 (2)'!$D$69*('[1]Sheet1 (2)'!$D$72-rave_index)/'[1]Sheet1 (2)'!$D$72,IF([1]shee2!D907='[1]Sheet1 (2)'!$C$70,'[1]Sheet1 (2)'!$D$70*('[1]Sheet1 (2)'!$D$72-rave_index)/'[1]Sheet1 (2)'!$D$72,IF([1]shee2!D907='[1]Sheet1 (2)'!$C$71,'[1]Sheet1 (2)'!$D$71*('[1]Sheet1 (2)'!$D$72-rave_index)/'[1]Sheet1 (2)'!$D$72)))&lt;0,0,IF(D906='[1]Sheet1 (2)'!$C$69,'[1]Sheet1 (2)'!$D$69*('[1]Sheet1 (2)'!$D$72-rave_index)/'[1]Sheet1 (2)'!$D$72,IF([1]shee2!D907='[1]Sheet1 (2)'!$C$70,'[1]Sheet1 (2)'!$D$70*('[1]Sheet1 (2)'!$D$72-rave_index)/'[1]Sheet1 (2)'!$D$72,IF([1]shee2!D907='[1]Sheet1 (2)'!$C$71,'[1]Sheet1 (2)'!$D$71*('[1]Sheet1 (2)'!$D$72-rave_index)/'[1]Sheet1 (2)'!$D$72))))</f>
        <v>5</v>
      </c>
      <c r="AY906" s="157">
        <f>IF(IF(D906='[1]Sheet1 (2)'!$C$69,'[1]Sheet1 (2)'!$D$69*('[1]Sheet1 (2)'!$D$72-rough_index)/'[1]Sheet1 (2)'!$D$72,IF([1]shee2!D907='[1]Sheet1 (2)'!$C$70,'[1]Sheet1 (2)'!$D$70*('[1]Sheet1 (2)'!$D$72-rough_index)/'[1]Sheet1 (2)'!$D$72,IF([1]shee2!D907='[1]Sheet1 (2)'!$C$71,'[1]Sheet1 (2)'!$D$71*('[1]Sheet1 (2)'!$D$72-rough_index)/'[1]Sheet1 (2)'!$D$72)))&lt;0,0,IF(D906='[1]Sheet1 (2)'!$C$69,'[1]Sheet1 (2)'!$D$69*('[1]Sheet1 (2)'!$D$72-rough_index)/'[1]Sheet1 (2)'!$D$72,IF([1]shee2!D907='[1]Sheet1 (2)'!$C$70,'[1]Sheet1 (2)'!$D$70*('[1]Sheet1 (2)'!$D$72-rough_index)/'[1]Sheet1 (2)'!$D$72,IF([1]shee2!D907='[1]Sheet1 (2)'!$C$71,'[1]Sheet1 (2)'!$D$71*('[1]Sheet1 (2)'!$D$72-rough_index)/'[1]Sheet1 (2)'!$D$72))))</f>
        <v>3.3333333333333335</v>
      </c>
      <c r="AZ906" s="179">
        <f>+(AU906*'[1]Sheet1 (2)'!$C$77)+(AV906*'[1]Sheet1 (2)'!$C$78)+(AW906*'[1]Sheet1 (2)'!$C$79)+(AX906*'[1]Sheet1 (2)'!$C$80)+(AY906*'[1]Sheet1 (2)'!$C$81)</f>
        <v>4.5</v>
      </c>
      <c r="BA906" s="213" t="str">
        <f t="shared" si="27"/>
        <v>Good</v>
      </c>
      <c r="BE906">
        <f>IF(D906='[1]Sheet1 (2)'!$C$61,'[1]Sheet1 (2)'!$D$61*(counts^2)+'[1]Sheet1 (2)'!$G$61*counts+'[1]Sheet1 (2)'!$J$61,IF(D906='[1]Sheet1 (2)'!$C$62,'[1]Sheet1 (2)'!$D$62*counts+'[1]Sheet1 (2)'!$G$62,IF(D906='[1]Sheet1 (2)'!$C$63,'[1]Sheet1 (2)'!$D$63*counts+'[1]Sheet1 (2)'!$G$63,IF(D906='[1]Sheet1 (2)'!$C$64,'[1]Sheet1 (2)'!$D$64*counts+'[1]Sheet1 (2)'!$G$64))))</f>
        <v>2.0984129299999998</v>
      </c>
    </row>
    <row r="907" spans="1:57" ht="12.75" customHeight="1">
      <c r="A907" s="176" t="s">
        <v>282</v>
      </c>
      <c r="B907" s="145" t="s">
        <v>76</v>
      </c>
      <c r="C907" s="170">
        <v>1047</v>
      </c>
      <c r="D907" s="174" t="s">
        <v>77</v>
      </c>
      <c r="E907" s="171">
        <v>8</v>
      </c>
      <c r="F907" s="171">
        <v>2</v>
      </c>
      <c r="G907" s="171" t="s">
        <v>77</v>
      </c>
      <c r="H907" s="171">
        <v>1</v>
      </c>
      <c r="I907" s="171" t="s">
        <v>77</v>
      </c>
      <c r="J907" s="173" t="s">
        <v>80</v>
      </c>
      <c r="K907" s="173" t="s">
        <v>80</v>
      </c>
      <c r="L907" s="169">
        <f>VLOOKUP(CONCATENATE(J907,K907),'Sheet1 (2)'!$J$6:$K$26,2,FALSE)</f>
        <v>0</v>
      </c>
      <c r="M907" s="173" t="s">
        <v>80</v>
      </c>
      <c r="N907" s="173" t="s">
        <v>80</v>
      </c>
      <c r="O907" s="177">
        <f>VLOOKUP(CONCATENATE(M907,N907),'[1]Sheet1 (2)'!$L$6:$M$26,2,FALSE)</f>
        <v>0</v>
      </c>
      <c r="P907" s="173" t="s">
        <v>80</v>
      </c>
      <c r="Q907" s="173" t="s">
        <v>80</v>
      </c>
      <c r="R907" s="177">
        <f>VLOOKUP(CONCATENATE(P907,Q907),'[1]Sheet1 (2)'!$N$6:$O$26,2,FALSE)</f>
        <v>0</v>
      </c>
      <c r="S907" s="173" t="s">
        <v>80</v>
      </c>
      <c r="T907" s="173" t="s">
        <v>80</v>
      </c>
      <c r="U907" s="177">
        <f>VLOOKUP(CONCATENATE(S907,T907),'[1]Sheet1 (2)'!$P$6:$Q$26,2,FALSE)</f>
        <v>0</v>
      </c>
      <c r="V907" s="173" t="s">
        <v>80</v>
      </c>
      <c r="W907" s="173" t="s">
        <v>80</v>
      </c>
      <c r="X907" s="177">
        <f>VLOOKUP(CONCATENATE(V907,W907),'[1]Sheet1 (2)'!$R$6:$S$26,2,FALSE)</f>
        <v>0</v>
      </c>
      <c r="Y907" s="173" t="s">
        <v>80</v>
      </c>
      <c r="Z907" s="173" t="s">
        <v>80</v>
      </c>
      <c r="AA907" s="177">
        <f>VLOOKUP(CONCATENATE(Y907,Z907),'[1]Sheet1 (2)'!$T$6:$U$26,2,FALSE)</f>
        <v>0</v>
      </c>
      <c r="AB907" s="173" t="s">
        <v>80</v>
      </c>
      <c r="AC907" s="173" t="s">
        <v>80</v>
      </c>
      <c r="AD907" s="177">
        <f>VLOOKUP(CONCATENATE(AB907,AC907),'[1]Sheet1 (2)'!$X$6:$Y$26,2,FALSE)</f>
        <v>0</v>
      </c>
      <c r="AE907" s="173" t="s">
        <v>82</v>
      </c>
      <c r="AF907" s="173" t="s">
        <v>81</v>
      </c>
      <c r="AG907" s="177">
        <f>VLOOKUP(CONCATENATE(AE907,AF907),'[1]Sheet1 (2)'!$Z$6:$AA$26,2,FALSE)</f>
        <v>66</v>
      </c>
      <c r="AH907" s="172"/>
      <c r="AI907" s="178"/>
      <c r="AJ907" s="140"/>
      <c r="AK907" s="176" t="s">
        <v>282</v>
      </c>
      <c r="AL907" s="176" t="s">
        <v>76</v>
      </c>
      <c r="AM907" s="170">
        <f t="shared" ref="AM907:AM970" si="28">C907</f>
        <v>1047</v>
      </c>
      <c r="AN907" s="147"/>
      <c r="AO907" s="155"/>
      <c r="AP907" s="156"/>
      <c r="AQ907" s="157">
        <v>2.1111515664650176</v>
      </c>
      <c r="AR907" s="158"/>
      <c r="AS907" s="145">
        <f>LOOKUP(rufmkm,'[1]Sheet1 (2)'!$V$62:$V$71,'[1]Sheet1 (2)'!$W$62:$W$71)</f>
        <v>30</v>
      </c>
      <c r="AT907" s="140"/>
      <c r="AU907" s="157">
        <f>IF(IF(D907='[1]Sheet1 (2)'!$C$69,'[1]Sheet1 (2)'!$D$69*('[1]Sheet1 (2)'!$D$72-rut_index)/'[1]Sheet1 (2)'!$D$72,IF([1]shee2!D908='[1]Sheet1 (2)'!$C$70,'[1]Sheet1 (2)'!$D$70*('[1]Sheet1 (2)'!$D$72-rut_index)/'[1]Sheet1 (2)'!$D$72,IF([1]shee2!D908='[1]Sheet1 (2)'!$C$71,'[1]Sheet1 (2)'!$D$71*('[1]Sheet1 (2)'!$D$72-rut_index)/'[1]Sheet1 (2)'!$D$72)))&lt;0,0,IF(D907='[1]Sheet1 (2)'!$C$69,'[1]Sheet1 (2)'!$D$69*('[1]Sheet1 (2)'!$D$72-rut_index)/'[1]Sheet1 (2)'!$D$72,IF([1]shee2!D908='[1]Sheet1 (2)'!$C$70,'[1]Sheet1 (2)'!$D$70*('[1]Sheet1 (2)'!$D$72-rut_index)/'[1]Sheet1 (2)'!$D$72,IF([1]shee2!D908='[1]Sheet1 (2)'!$C$71,'[1]Sheet1 (2)'!$D$71*('[1]Sheet1 (2)'!$D$72-rut_index)/'[1]Sheet1 (2)'!$D$72))))</f>
        <v>5</v>
      </c>
      <c r="AV907" s="157">
        <f>IF(IF(D907='[1]Sheet1 (2)'!$C$69,'[1]Sheet1 (2)'!$D$69*('[1]Sheet1 (2)'!$D$72-crack_s_index)/'[1]Sheet1 (2)'!$D$72,IF([1]shee2!D908='[1]Sheet1 (2)'!$C$70,'[1]Sheet1 (2)'!$D$70*('[1]Sheet1 (2)'!$D$72-crack_s_index)/'[1]Sheet1 (2)'!$D$72,IF([1]shee2!D908='[1]Sheet1 (2)'!$C$71,'[1]Sheet1 (2)'!$D$71*('[1]Sheet1 (2)'!$D$72-crack_s_index)/'[1]Sheet1 (2)'!$D$72)))&lt;0,0,IF(D907='[1]Sheet1 (2)'!$C$69,'[1]Sheet1 (2)'!$D$69*('[1]Sheet1 (2)'!$D$72-crack_s_index)/'[1]Sheet1 (2)'!$D$72,IF([1]shee2!D908='[1]Sheet1 (2)'!$C$70,'[1]Sheet1 (2)'!$D$70*('[1]Sheet1 (2)'!$D$72-crack_s_index)/'[1]Sheet1 (2)'!$D$72,IF([1]shee2!D908='[1]Sheet1 (2)'!$C$71,'[1]Sheet1 (2)'!$D$71*('[1]Sheet1 (2)'!$D$72-crack_s_index)/'[1]Sheet1 (2)'!$D$72))))</f>
        <v>5</v>
      </c>
      <c r="AW907" s="157">
        <f>IF(IF(D907='[1]Sheet1 (2)'!$C$69,'[1]Sheet1 (2)'!$D$69*('[1]Sheet1 (2)'!$D$72-crack_t_index)/'[1]Sheet1 (2)'!$D$72,IF([1]shee2!D908='[1]Sheet1 (2)'!$C$70,'[1]Sheet1 (2)'!$D$70*('[1]Sheet1 (2)'!$D$72-crack_t_index)/'[1]Sheet1 (2)'!$D$72,IF([1]shee2!D908='[1]Sheet1 (2)'!$C$71,'[1]Sheet1 (2)'!$D$71*('[1]Sheet1 (2)'!$D$72-crack_t_index)/'[1]Sheet1 (2)'!$D$72)))&lt;0,0,IF(D907='[1]Sheet1 (2)'!$C$69,'[1]Sheet1 (2)'!$D$69*('[1]Sheet1 (2)'!$D$72-crack_t_index)/'[1]Sheet1 (2)'!$D$72,IF([1]shee2!D908='[1]Sheet1 (2)'!$C$70,'[1]Sheet1 (2)'!$D$70*('[1]Sheet1 (2)'!$D$72-crack_t_index)/'[1]Sheet1 (2)'!$D$72,IF([1]shee2!D908='[1]Sheet1 (2)'!$C$71,'[1]Sheet1 (2)'!$D$71*('[1]Sheet1 (2)'!$D$72-crack_t_index)/'[1]Sheet1 (2)'!$D$72))))</f>
        <v>5</v>
      </c>
      <c r="AX907" s="157">
        <f>IF(IF(D907='[1]Sheet1 (2)'!$C$69,'[1]Sheet1 (2)'!$D$69*('[1]Sheet1 (2)'!$D$72-rave_index)/'[1]Sheet1 (2)'!$D$72,IF([1]shee2!D908='[1]Sheet1 (2)'!$C$70,'[1]Sheet1 (2)'!$D$70*('[1]Sheet1 (2)'!$D$72-rave_index)/'[1]Sheet1 (2)'!$D$72,IF([1]shee2!D908='[1]Sheet1 (2)'!$C$71,'[1]Sheet1 (2)'!$D$71*('[1]Sheet1 (2)'!$D$72-rave_index)/'[1]Sheet1 (2)'!$D$72)))&lt;0,0,IF(D907='[1]Sheet1 (2)'!$C$69,'[1]Sheet1 (2)'!$D$69*('[1]Sheet1 (2)'!$D$72-rave_index)/'[1]Sheet1 (2)'!$D$72,IF([1]shee2!D908='[1]Sheet1 (2)'!$C$70,'[1]Sheet1 (2)'!$D$70*('[1]Sheet1 (2)'!$D$72-rave_index)/'[1]Sheet1 (2)'!$D$72,IF([1]shee2!D908='[1]Sheet1 (2)'!$C$71,'[1]Sheet1 (2)'!$D$71*('[1]Sheet1 (2)'!$D$72-rave_index)/'[1]Sheet1 (2)'!$D$72))))</f>
        <v>5</v>
      </c>
      <c r="AY907" s="157">
        <f>IF(IF(D907='[1]Sheet1 (2)'!$C$69,'[1]Sheet1 (2)'!$D$69*('[1]Sheet1 (2)'!$D$72-rough_index)/'[1]Sheet1 (2)'!$D$72,IF([1]shee2!D908='[1]Sheet1 (2)'!$C$70,'[1]Sheet1 (2)'!$D$70*('[1]Sheet1 (2)'!$D$72-rough_index)/'[1]Sheet1 (2)'!$D$72,IF([1]shee2!D908='[1]Sheet1 (2)'!$C$71,'[1]Sheet1 (2)'!$D$71*('[1]Sheet1 (2)'!$D$72-rough_index)/'[1]Sheet1 (2)'!$D$72)))&lt;0,0,IF(D907='[1]Sheet1 (2)'!$C$69,'[1]Sheet1 (2)'!$D$69*('[1]Sheet1 (2)'!$D$72-rough_index)/'[1]Sheet1 (2)'!$D$72,IF([1]shee2!D908='[1]Sheet1 (2)'!$C$70,'[1]Sheet1 (2)'!$D$70*('[1]Sheet1 (2)'!$D$72-rough_index)/'[1]Sheet1 (2)'!$D$72,IF([1]shee2!D908='[1]Sheet1 (2)'!$C$71,'[1]Sheet1 (2)'!$D$71*('[1]Sheet1 (2)'!$D$72-rough_index)/'[1]Sheet1 (2)'!$D$72))))</f>
        <v>2.5</v>
      </c>
      <c r="AZ907" s="179">
        <f>+(AU907*'[1]Sheet1 (2)'!$C$77)+(AV907*'[1]Sheet1 (2)'!$C$78)+(AW907*'[1]Sheet1 (2)'!$C$79)+(AX907*'[1]Sheet1 (2)'!$C$80)+(AY907*'[1]Sheet1 (2)'!$C$81)</f>
        <v>4.25</v>
      </c>
      <c r="BA907" s="213" t="str">
        <f t="shared" ref="BA907:BA970" si="29">IF(AZ907="",$AH907,IF(AZ907&gt;=4,"Good",IF(AZ907&gt;=2.5,"Fair",IF(AZ907&gt;=1,"Poor",IF(AZ907&gt;=0,"Very Poor","")))))</f>
        <v>Good</v>
      </c>
      <c r="BE907">
        <f>IF(D907='[1]Sheet1 (2)'!$C$61,'[1]Sheet1 (2)'!$D$61*(counts^2)+'[1]Sheet1 (2)'!$G$61*counts+'[1]Sheet1 (2)'!$J$61,IF(D907='[1]Sheet1 (2)'!$C$62,'[1]Sheet1 (2)'!$D$62*counts+'[1]Sheet1 (2)'!$G$62,IF(D907='[1]Sheet1 (2)'!$C$63,'[1]Sheet1 (2)'!$D$63*counts+'[1]Sheet1 (2)'!$G$63,IF(D907='[1]Sheet1 (2)'!$C$64,'[1]Sheet1 (2)'!$D$64*counts+'[1]Sheet1 (2)'!$G$64))))</f>
        <v>2.0984129299999998</v>
      </c>
    </row>
    <row r="908" spans="1:57" ht="12.75" customHeight="1">
      <c r="A908" s="176" t="s">
        <v>282</v>
      </c>
      <c r="B908" s="145" t="s">
        <v>76</v>
      </c>
      <c r="C908" s="170">
        <v>1048</v>
      </c>
      <c r="D908" s="174" t="s">
        <v>77</v>
      </c>
      <c r="E908" s="171">
        <v>8</v>
      </c>
      <c r="F908" s="171">
        <v>2</v>
      </c>
      <c r="G908" s="171" t="s">
        <v>77</v>
      </c>
      <c r="H908" s="171">
        <v>1</v>
      </c>
      <c r="I908" s="171" t="s">
        <v>77</v>
      </c>
      <c r="J908" s="173" t="s">
        <v>80</v>
      </c>
      <c r="K908" s="173" t="s">
        <v>80</v>
      </c>
      <c r="L908" s="169">
        <f>VLOOKUP(CONCATENATE(J908,K908),'Sheet1 (2)'!$J$6:$K$26,2,FALSE)</f>
        <v>0</v>
      </c>
      <c r="M908" s="173" t="s">
        <v>80</v>
      </c>
      <c r="N908" s="173" t="s">
        <v>80</v>
      </c>
      <c r="O908" s="177">
        <f>VLOOKUP(CONCATENATE(M908,N908),'[1]Sheet1 (2)'!$L$6:$M$26,2,FALSE)</f>
        <v>0</v>
      </c>
      <c r="P908" s="173" t="s">
        <v>80</v>
      </c>
      <c r="Q908" s="173" t="s">
        <v>80</v>
      </c>
      <c r="R908" s="177">
        <f>VLOOKUP(CONCATENATE(P908,Q908),'[1]Sheet1 (2)'!$N$6:$O$26,2,FALSE)</f>
        <v>0</v>
      </c>
      <c r="S908" s="173" t="s">
        <v>80</v>
      </c>
      <c r="T908" s="173" t="s">
        <v>80</v>
      </c>
      <c r="U908" s="177">
        <f>VLOOKUP(CONCATENATE(S908,T908),'[1]Sheet1 (2)'!$P$6:$Q$26,2,FALSE)</f>
        <v>0</v>
      </c>
      <c r="V908" s="173" t="s">
        <v>80</v>
      </c>
      <c r="W908" s="173" t="s">
        <v>80</v>
      </c>
      <c r="X908" s="177">
        <f>VLOOKUP(CONCATENATE(V908,W908),'[1]Sheet1 (2)'!$R$6:$S$26,2,FALSE)</f>
        <v>0</v>
      </c>
      <c r="Y908" s="173" t="s">
        <v>80</v>
      </c>
      <c r="Z908" s="173" t="s">
        <v>80</v>
      </c>
      <c r="AA908" s="177">
        <f>VLOOKUP(CONCATENATE(Y908,Z908),'[1]Sheet1 (2)'!$T$6:$U$26,2,FALSE)</f>
        <v>0</v>
      </c>
      <c r="AB908" s="173" t="s">
        <v>80</v>
      </c>
      <c r="AC908" s="173" t="s">
        <v>80</v>
      </c>
      <c r="AD908" s="177">
        <f>VLOOKUP(CONCATENATE(AB908,AC908),'[1]Sheet1 (2)'!$X$6:$Y$26,2,FALSE)</f>
        <v>0</v>
      </c>
      <c r="AE908" s="173" t="s">
        <v>82</v>
      </c>
      <c r="AF908" s="173" t="s">
        <v>81</v>
      </c>
      <c r="AG908" s="177">
        <f>VLOOKUP(CONCATENATE(AE908,AF908),'[1]Sheet1 (2)'!$Z$6:$AA$26,2,FALSE)</f>
        <v>66</v>
      </c>
      <c r="AH908" s="172"/>
      <c r="AI908" s="178"/>
      <c r="AJ908" s="140"/>
      <c r="AK908" s="176" t="s">
        <v>282</v>
      </c>
      <c r="AL908" s="176" t="s">
        <v>76</v>
      </c>
      <c r="AM908" s="170">
        <f t="shared" si="28"/>
        <v>1048</v>
      </c>
      <c r="AN908" s="147"/>
      <c r="AO908" s="155"/>
      <c r="AP908" s="156"/>
      <c r="AQ908" s="157">
        <v>1.7804225143462702</v>
      </c>
      <c r="AR908" s="158"/>
      <c r="AS908" s="145">
        <f>LOOKUP(rufmkm,'[1]Sheet1 (2)'!$V$62:$V$71,'[1]Sheet1 (2)'!$W$62:$W$71)</f>
        <v>20</v>
      </c>
      <c r="AT908" s="140"/>
      <c r="AU908" s="157">
        <f>IF(IF(D908='[1]Sheet1 (2)'!$C$69,'[1]Sheet1 (2)'!$D$69*('[1]Sheet1 (2)'!$D$72-rut_index)/'[1]Sheet1 (2)'!$D$72,IF([1]shee2!D909='[1]Sheet1 (2)'!$C$70,'[1]Sheet1 (2)'!$D$70*('[1]Sheet1 (2)'!$D$72-rut_index)/'[1]Sheet1 (2)'!$D$72,IF([1]shee2!D909='[1]Sheet1 (2)'!$C$71,'[1]Sheet1 (2)'!$D$71*('[1]Sheet1 (2)'!$D$72-rut_index)/'[1]Sheet1 (2)'!$D$72)))&lt;0,0,IF(D908='[1]Sheet1 (2)'!$C$69,'[1]Sheet1 (2)'!$D$69*('[1]Sheet1 (2)'!$D$72-rut_index)/'[1]Sheet1 (2)'!$D$72,IF([1]shee2!D909='[1]Sheet1 (2)'!$C$70,'[1]Sheet1 (2)'!$D$70*('[1]Sheet1 (2)'!$D$72-rut_index)/'[1]Sheet1 (2)'!$D$72,IF([1]shee2!D909='[1]Sheet1 (2)'!$C$71,'[1]Sheet1 (2)'!$D$71*('[1]Sheet1 (2)'!$D$72-rut_index)/'[1]Sheet1 (2)'!$D$72))))</f>
        <v>5</v>
      </c>
      <c r="AV908" s="157">
        <f>IF(IF(D908='[1]Sheet1 (2)'!$C$69,'[1]Sheet1 (2)'!$D$69*('[1]Sheet1 (2)'!$D$72-crack_s_index)/'[1]Sheet1 (2)'!$D$72,IF([1]shee2!D909='[1]Sheet1 (2)'!$C$70,'[1]Sheet1 (2)'!$D$70*('[1]Sheet1 (2)'!$D$72-crack_s_index)/'[1]Sheet1 (2)'!$D$72,IF([1]shee2!D909='[1]Sheet1 (2)'!$C$71,'[1]Sheet1 (2)'!$D$71*('[1]Sheet1 (2)'!$D$72-crack_s_index)/'[1]Sheet1 (2)'!$D$72)))&lt;0,0,IF(D908='[1]Sheet1 (2)'!$C$69,'[1]Sheet1 (2)'!$D$69*('[1]Sheet1 (2)'!$D$72-crack_s_index)/'[1]Sheet1 (2)'!$D$72,IF([1]shee2!D909='[1]Sheet1 (2)'!$C$70,'[1]Sheet1 (2)'!$D$70*('[1]Sheet1 (2)'!$D$72-crack_s_index)/'[1]Sheet1 (2)'!$D$72,IF([1]shee2!D909='[1]Sheet1 (2)'!$C$71,'[1]Sheet1 (2)'!$D$71*('[1]Sheet1 (2)'!$D$72-crack_s_index)/'[1]Sheet1 (2)'!$D$72))))</f>
        <v>5</v>
      </c>
      <c r="AW908" s="157">
        <f>IF(IF(D908='[1]Sheet1 (2)'!$C$69,'[1]Sheet1 (2)'!$D$69*('[1]Sheet1 (2)'!$D$72-crack_t_index)/'[1]Sheet1 (2)'!$D$72,IF([1]shee2!D909='[1]Sheet1 (2)'!$C$70,'[1]Sheet1 (2)'!$D$70*('[1]Sheet1 (2)'!$D$72-crack_t_index)/'[1]Sheet1 (2)'!$D$72,IF([1]shee2!D909='[1]Sheet1 (2)'!$C$71,'[1]Sheet1 (2)'!$D$71*('[1]Sheet1 (2)'!$D$72-crack_t_index)/'[1]Sheet1 (2)'!$D$72)))&lt;0,0,IF(D908='[1]Sheet1 (2)'!$C$69,'[1]Sheet1 (2)'!$D$69*('[1]Sheet1 (2)'!$D$72-crack_t_index)/'[1]Sheet1 (2)'!$D$72,IF([1]shee2!D909='[1]Sheet1 (2)'!$C$70,'[1]Sheet1 (2)'!$D$70*('[1]Sheet1 (2)'!$D$72-crack_t_index)/'[1]Sheet1 (2)'!$D$72,IF([1]shee2!D909='[1]Sheet1 (2)'!$C$71,'[1]Sheet1 (2)'!$D$71*('[1]Sheet1 (2)'!$D$72-crack_t_index)/'[1]Sheet1 (2)'!$D$72))))</f>
        <v>5</v>
      </c>
      <c r="AX908" s="157">
        <f>IF(IF(D908='[1]Sheet1 (2)'!$C$69,'[1]Sheet1 (2)'!$D$69*('[1]Sheet1 (2)'!$D$72-rave_index)/'[1]Sheet1 (2)'!$D$72,IF([1]shee2!D909='[1]Sheet1 (2)'!$C$70,'[1]Sheet1 (2)'!$D$70*('[1]Sheet1 (2)'!$D$72-rave_index)/'[1]Sheet1 (2)'!$D$72,IF([1]shee2!D909='[1]Sheet1 (2)'!$C$71,'[1]Sheet1 (2)'!$D$71*('[1]Sheet1 (2)'!$D$72-rave_index)/'[1]Sheet1 (2)'!$D$72)))&lt;0,0,IF(D908='[1]Sheet1 (2)'!$C$69,'[1]Sheet1 (2)'!$D$69*('[1]Sheet1 (2)'!$D$72-rave_index)/'[1]Sheet1 (2)'!$D$72,IF([1]shee2!D909='[1]Sheet1 (2)'!$C$70,'[1]Sheet1 (2)'!$D$70*('[1]Sheet1 (2)'!$D$72-rave_index)/'[1]Sheet1 (2)'!$D$72,IF([1]shee2!D909='[1]Sheet1 (2)'!$C$71,'[1]Sheet1 (2)'!$D$71*('[1]Sheet1 (2)'!$D$72-rave_index)/'[1]Sheet1 (2)'!$D$72))))</f>
        <v>5</v>
      </c>
      <c r="AY908" s="157">
        <f>IF(IF(D908='[1]Sheet1 (2)'!$C$69,'[1]Sheet1 (2)'!$D$69*('[1]Sheet1 (2)'!$D$72-rough_index)/'[1]Sheet1 (2)'!$D$72,IF([1]shee2!D909='[1]Sheet1 (2)'!$C$70,'[1]Sheet1 (2)'!$D$70*('[1]Sheet1 (2)'!$D$72-rough_index)/'[1]Sheet1 (2)'!$D$72,IF([1]shee2!D909='[1]Sheet1 (2)'!$C$71,'[1]Sheet1 (2)'!$D$71*('[1]Sheet1 (2)'!$D$72-rough_index)/'[1]Sheet1 (2)'!$D$72)))&lt;0,0,IF(D908='[1]Sheet1 (2)'!$C$69,'[1]Sheet1 (2)'!$D$69*('[1]Sheet1 (2)'!$D$72-rough_index)/'[1]Sheet1 (2)'!$D$72,IF([1]shee2!D909='[1]Sheet1 (2)'!$C$70,'[1]Sheet1 (2)'!$D$70*('[1]Sheet1 (2)'!$D$72-rough_index)/'[1]Sheet1 (2)'!$D$72,IF([1]shee2!D909='[1]Sheet1 (2)'!$C$71,'[1]Sheet1 (2)'!$D$71*('[1]Sheet1 (2)'!$D$72-rough_index)/'[1]Sheet1 (2)'!$D$72))))</f>
        <v>3.3333333333333335</v>
      </c>
      <c r="AZ908" s="179">
        <f>+(AU908*'[1]Sheet1 (2)'!$C$77)+(AV908*'[1]Sheet1 (2)'!$C$78)+(AW908*'[1]Sheet1 (2)'!$C$79)+(AX908*'[1]Sheet1 (2)'!$C$80)+(AY908*'[1]Sheet1 (2)'!$C$81)</f>
        <v>4.5</v>
      </c>
      <c r="BA908" s="213" t="str">
        <f t="shared" si="29"/>
        <v>Good</v>
      </c>
      <c r="BE908">
        <f>IF(D908='[1]Sheet1 (2)'!$C$61,'[1]Sheet1 (2)'!$D$61*(counts^2)+'[1]Sheet1 (2)'!$G$61*counts+'[1]Sheet1 (2)'!$J$61,IF(D908='[1]Sheet1 (2)'!$C$62,'[1]Sheet1 (2)'!$D$62*counts+'[1]Sheet1 (2)'!$G$62,IF(D908='[1]Sheet1 (2)'!$C$63,'[1]Sheet1 (2)'!$D$63*counts+'[1]Sheet1 (2)'!$G$63,IF(D908='[1]Sheet1 (2)'!$C$64,'[1]Sheet1 (2)'!$D$64*counts+'[1]Sheet1 (2)'!$G$64))))</f>
        <v>2.0984129299999998</v>
      </c>
    </row>
    <row r="909" spans="1:57" ht="12.75" customHeight="1">
      <c r="A909" s="176" t="s">
        <v>282</v>
      </c>
      <c r="B909" s="145" t="s">
        <v>76</v>
      </c>
      <c r="C909" s="170">
        <v>1049</v>
      </c>
      <c r="D909" s="174" t="s">
        <v>77</v>
      </c>
      <c r="E909" s="171">
        <v>8</v>
      </c>
      <c r="F909" s="171">
        <v>2</v>
      </c>
      <c r="G909" s="171" t="s">
        <v>77</v>
      </c>
      <c r="H909" s="171">
        <v>1</v>
      </c>
      <c r="I909" s="171" t="s">
        <v>77</v>
      </c>
      <c r="J909" s="173" t="s">
        <v>80</v>
      </c>
      <c r="K909" s="173" t="s">
        <v>80</v>
      </c>
      <c r="L909" s="169">
        <f>VLOOKUP(CONCATENATE(J909,K909),'Sheet1 (2)'!$J$6:$K$26,2,FALSE)</f>
        <v>0</v>
      </c>
      <c r="M909" s="173" t="s">
        <v>80</v>
      </c>
      <c r="N909" s="173" t="s">
        <v>80</v>
      </c>
      <c r="O909" s="177">
        <f>VLOOKUP(CONCATENATE(M909,N909),'[1]Sheet1 (2)'!$L$6:$M$26,2,FALSE)</f>
        <v>0</v>
      </c>
      <c r="P909" s="173" t="s">
        <v>80</v>
      </c>
      <c r="Q909" s="173" t="s">
        <v>80</v>
      </c>
      <c r="R909" s="177">
        <f>VLOOKUP(CONCATENATE(P909,Q909),'[1]Sheet1 (2)'!$N$6:$O$26,2,FALSE)</f>
        <v>0</v>
      </c>
      <c r="S909" s="173" t="s">
        <v>80</v>
      </c>
      <c r="T909" s="173" t="s">
        <v>80</v>
      </c>
      <c r="U909" s="177">
        <f>VLOOKUP(CONCATENATE(S909,T909),'[1]Sheet1 (2)'!$P$6:$Q$26,2,FALSE)</f>
        <v>0</v>
      </c>
      <c r="V909" s="173" t="s">
        <v>80</v>
      </c>
      <c r="W909" s="173" t="s">
        <v>80</v>
      </c>
      <c r="X909" s="177">
        <f>VLOOKUP(CONCATENATE(V909,W909),'[1]Sheet1 (2)'!$R$6:$S$26,2,FALSE)</f>
        <v>0</v>
      </c>
      <c r="Y909" s="173" t="s">
        <v>80</v>
      </c>
      <c r="Z909" s="173" t="s">
        <v>80</v>
      </c>
      <c r="AA909" s="177">
        <f>VLOOKUP(CONCATENATE(Y909,Z909),'[1]Sheet1 (2)'!$T$6:$U$26,2,FALSE)</f>
        <v>0</v>
      </c>
      <c r="AB909" s="173" t="s">
        <v>80</v>
      </c>
      <c r="AC909" s="173" t="s">
        <v>80</v>
      </c>
      <c r="AD909" s="177">
        <f>VLOOKUP(CONCATENATE(AB909,AC909),'[1]Sheet1 (2)'!$X$6:$Y$26,2,FALSE)</f>
        <v>0</v>
      </c>
      <c r="AE909" s="173" t="s">
        <v>82</v>
      </c>
      <c r="AF909" s="173" t="s">
        <v>81</v>
      </c>
      <c r="AG909" s="177">
        <f>VLOOKUP(CONCATENATE(AE909,AF909),'[1]Sheet1 (2)'!$Z$6:$AA$26,2,FALSE)</f>
        <v>66</v>
      </c>
      <c r="AH909" s="172"/>
      <c r="AI909" s="178"/>
      <c r="AJ909" s="140"/>
      <c r="AK909" s="176" t="s">
        <v>282</v>
      </c>
      <c r="AL909" s="176" t="s">
        <v>76</v>
      </c>
      <c r="AM909" s="170">
        <f t="shared" si="28"/>
        <v>1049</v>
      </c>
      <c r="AN909" s="147"/>
      <c r="AO909" s="155"/>
      <c r="AP909" s="156"/>
      <c r="AQ909" s="157">
        <v>2.0904663656861389</v>
      </c>
      <c r="AR909" s="158"/>
      <c r="AS909" s="145">
        <f>LOOKUP(rufmkm,'[1]Sheet1 (2)'!$V$62:$V$71,'[1]Sheet1 (2)'!$W$62:$W$71)</f>
        <v>30</v>
      </c>
      <c r="AT909" s="140"/>
      <c r="AU909" s="157">
        <f>IF(IF(D909='[1]Sheet1 (2)'!$C$69,'[1]Sheet1 (2)'!$D$69*('[1]Sheet1 (2)'!$D$72-rut_index)/'[1]Sheet1 (2)'!$D$72,IF([1]shee2!D910='[1]Sheet1 (2)'!$C$70,'[1]Sheet1 (2)'!$D$70*('[1]Sheet1 (2)'!$D$72-rut_index)/'[1]Sheet1 (2)'!$D$72,IF([1]shee2!D910='[1]Sheet1 (2)'!$C$71,'[1]Sheet1 (2)'!$D$71*('[1]Sheet1 (2)'!$D$72-rut_index)/'[1]Sheet1 (2)'!$D$72)))&lt;0,0,IF(D909='[1]Sheet1 (2)'!$C$69,'[1]Sheet1 (2)'!$D$69*('[1]Sheet1 (2)'!$D$72-rut_index)/'[1]Sheet1 (2)'!$D$72,IF([1]shee2!D910='[1]Sheet1 (2)'!$C$70,'[1]Sheet1 (2)'!$D$70*('[1]Sheet1 (2)'!$D$72-rut_index)/'[1]Sheet1 (2)'!$D$72,IF([1]shee2!D910='[1]Sheet1 (2)'!$C$71,'[1]Sheet1 (2)'!$D$71*('[1]Sheet1 (2)'!$D$72-rut_index)/'[1]Sheet1 (2)'!$D$72))))</f>
        <v>5</v>
      </c>
      <c r="AV909" s="157">
        <f>IF(IF(D909='[1]Sheet1 (2)'!$C$69,'[1]Sheet1 (2)'!$D$69*('[1]Sheet1 (2)'!$D$72-crack_s_index)/'[1]Sheet1 (2)'!$D$72,IF([1]shee2!D910='[1]Sheet1 (2)'!$C$70,'[1]Sheet1 (2)'!$D$70*('[1]Sheet1 (2)'!$D$72-crack_s_index)/'[1]Sheet1 (2)'!$D$72,IF([1]shee2!D910='[1]Sheet1 (2)'!$C$71,'[1]Sheet1 (2)'!$D$71*('[1]Sheet1 (2)'!$D$72-crack_s_index)/'[1]Sheet1 (2)'!$D$72)))&lt;0,0,IF(D909='[1]Sheet1 (2)'!$C$69,'[1]Sheet1 (2)'!$D$69*('[1]Sheet1 (2)'!$D$72-crack_s_index)/'[1]Sheet1 (2)'!$D$72,IF([1]shee2!D910='[1]Sheet1 (2)'!$C$70,'[1]Sheet1 (2)'!$D$70*('[1]Sheet1 (2)'!$D$72-crack_s_index)/'[1]Sheet1 (2)'!$D$72,IF([1]shee2!D910='[1]Sheet1 (2)'!$C$71,'[1]Sheet1 (2)'!$D$71*('[1]Sheet1 (2)'!$D$72-crack_s_index)/'[1]Sheet1 (2)'!$D$72))))</f>
        <v>5</v>
      </c>
      <c r="AW909" s="157">
        <f>IF(IF(D909='[1]Sheet1 (2)'!$C$69,'[1]Sheet1 (2)'!$D$69*('[1]Sheet1 (2)'!$D$72-crack_t_index)/'[1]Sheet1 (2)'!$D$72,IF([1]shee2!D910='[1]Sheet1 (2)'!$C$70,'[1]Sheet1 (2)'!$D$70*('[1]Sheet1 (2)'!$D$72-crack_t_index)/'[1]Sheet1 (2)'!$D$72,IF([1]shee2!D910='[1]Sheet1 (2)'!$C$71,'[1]Sheet1 (2)'!$D$71*('[1]Sheet1 (2)'!$D$72-crack_t_index)/'[1]Sheet1 (2)'!$D$72)))&lt;0,0,IF(D909='[1]Sheet1 (2)'!$C$69,'[1]Sheet1 (2)'!$D$69*('[1]Sheet1 (2)'!$D$72-crack_t_index)/'[1]Sheet1 (2)'!$D$72,IF([1]shee2!D910='[1]Sheet1 (2)'!$C$70,'[1]Sheet1 (2)'!$D$70*('[1]Sheet1 (2)'!$D$72-crack_t_index)/'[1]Sheet1 (2)'!$D$72,IF([1]shee2!D910='[1]Sheet1 (2)'!$C$71,'[1]Sheet1 (2)'!$D$71*('[1]Sheet1 (2)'!$D$72-crack_t_index)/'[1]Sheet1 (2)'!$D$72))))</f>
        <v>5</v>
      </c>
      <c r="AX909" s="157">
        <f>IF(IF(D909='[1]Sheet1 (2)'!$C$69,'[1]Sheet1 (2)'!$D$69*('[1]Sheet1 (2)'!$D$72-rave_index)/'[1]Sheet1 (2)'!$D$72,IF([1]shee2!D910='[1]Sheet1 (2)'!$C$70,'[1]Sheet1 (2)'!$D$70*('[1]Sheet1 (2)'!$D$72-rave_index)/'[1]Sheet1 (2)'!$D$72,IF([1]shee2!D910='[1]Sheet1 (2)'!$C$71,'[1]Sheet1 (2)'!$D$71*('[1]Sheet1 (2)'!$D$72-rave_index)/'[1]Sheet1 (2)'!$D$72)))&lt;0,0,IF(D909='[1]Sheet1 (2)'!$C$69,'[1]Sheet1 (2)'!$D$69*('[1]Sheet1 (2)'!$D$72-rave_index)/'[1]Sheet1 (2)'!$D$72,IF([1]shee2!D910='[1]Sheet1 (2)'!$C$70,'[1]Sheet1 (2)'!$D$70*('[1]Sheet1 (2)'!$D$72-rave_index)/'[1]Sheet1 (2)'!$D$72,IF([1]shee2!D910='[1]Sheet1 (2)'!$C$71,'[1]Sheet1 (2)'!$D$71*('[1]Sheet1 (2)'!$D$72-rave_index)/'[1]Sheet1 (2)'!$D$72))))</f>
        <v>5</v>
      </c>
      <c r="AY909" s="157">
        <f>IF(IF(D909='[1]Sheet1 (2)'!$C$69,'[1]Sheet1 (2)'!$D$69*('[1]Sheet1 (2)'!$D$72-rough_index)/'[1]Sheet1 (2)'!$D$72,IF([1]shee2!D910='[1]Sheet1 (2)'!$C$70,'[1]Sheet1 (2)'!$D$70*('[1]Sheet1 (2)'!$D$72-rough_index)/'[1]Sheet1 (2)'!$D$72,IF([1]shee2!D910='[1]Sheet1 (2)'!$C$71,'[1]Sheet1 (2)'!$D$71*('[1]Sheet1 (2)'!$D$72-rough_index)/'[1]Sheet1 (2)'!$D$72)))&lt;0,0,IF(D909='[1]Sheet1 (2)'!$C$69,'[1]Sheet1 (2)'!$D$69*('[1]Sheet1 (2)'!$D$72-rough_index)/'[1]Sheet1 (2)'!$D$72,IF([1]shee2!D910='[1]Sheet1 (2)'!$C$70,'[1]Sheet1 (2)'!$D$70*('[1]Sheet1 (2)'!$D$72-rough_index)/'[1]Sheet1 (2)'!$D$72,IF([1]shee2!D910='[1]Sheet1 (2)'!$C$71,'[1]Sheet1 (2)'!$D$71*('[1]Sheet1 (2)'!$D$72-rough_index)/'[1]Sheet1 (2)'!$D$72))))</f>
        <v>2.5</v>
      </c>
      <c r="AZ909" s="179">
        <f>+(AU909*'[1]Sheet1 (2)'!$C$77)+(AV909*'[1]Sheet1 (2)'!$C$78)+(AW909*'[1]Sheet1 (2)'!$C$79)+(AX909*'[1]Sheet1 (2)'!$C$80)+(AY909*'[1]Sheet1 (2)'!$C$81)</f>
        <v>4.25</v>
      </c>
      <c r="BA909" s="213" t="str">
        <f t="shared" si="29"/>
        <v>Good</v>
      </c>
      <c r="BE909">
        <f>IF(D909='[1]Sheet1 (2)'!$C$61,'[1]Sheet1 (2)'!$D$61*(counts^2)+'[1]Sheet1 (2)'!$G$61*counts+'[1]Sheet1 (2)'!$J$61,IF(D909='[1]Sheet1 (2)'!$C$62,'[1]Sheet1 (2)'!$D$62*counts+'[1]Sheet1 (2)'!$G$62,IF(D909='[1]Sheet1 (2)'!$C$63,'[1]Sheet1 (2)'!$D$63*counts+'[1]Sheet1 (2)'!$G$63,IF(D909='[1]Sheet1 (2)'!$C$64,'[1]Sheet1 (2)'!$D$64*counts+'[1]Sheet1 (2)'!$G$64))))</f>
        <v>2.0984129299999998</v>
      </c>
    </row>
    <row r="910" spans="1:57" ht="12.75" customHeight="1">
      <c r="A910" s="176" t="s">
        <v>282</v>
      </c>
      <c r="B910" s="145" t="s">
        <v>76</v>
      </c>
      <c r="C910" s="170">
        <v>1050</v>
      </c>
      <c r="D910" s="174" t="s">
        <v>77</v>
      </c>
      <c r="E910" s="171">
        <v>8</v>
      </c>
      <c r="F910" s="171">
        <v>2</v>
      </c>
      <c r="G910" s="171" t="s">
        <v>77</v>
      </c>
      <c r="H910" s="171">
        <v>1</v>
      </c>
      <c r="I910" s="171" t="s">
        <v>77</v>
      </c>
      <c r="J910" s="173" t="s">
        <v>80</v>
      </c>
      <c r="K910" s="173" t="s">
        <v>80</v>
      </c>
      <c r="L910" s="169">
        <f>VLOOKUP(CONCATENATE(J910,K910),'Sheet1 (2)'!$J$6:$K$26,2,FALSE)</f>
        <v>0</v>
      </c>
      <c r="M910" s="173" t="s">
        <v>80</v>
      </c>
      <c r="N910" s="173" t="s">
        <v>80</v>
      </c>
      <c r="O910" s="177">
        <f>VLOOKUP(CONCATENATE(M910,N910),'[1]Sheet1 (2)'!$L$6:$M$26,2,FALSE)</f>
        <v>0</v>
      </c>
      <c r="P910" s="173" t="s">
        <v>80</v>
      </c>
      <c r="Q910" s="173" t="s">
        <v>80</v>
      </c>
      <c r="R910" s="177">
        <f>VLOOKUP(CONCATENATE(P910,Q910),'[1]Sheet1 (2)'!$N$6:$O$26,2,FALSE)</f>
        <v>0</v>
      </c>
      <c r="S910" s="173" t="s">
        <v>80</v>
      </c>
      <c r="T910" s="173" t="s">
        <v>80</v>
      </c>
      <c r="U910" s="177">
        <f>VLOOKUP(CONCATENATE(S910,T910),'[1]Sheet1 (2)'!$P$6:$Q$26,2,FALSE)</f>
        <v>0</v>
      </c>
      <c r="V910" s="173" t="s">
        <v>80</v>
      </c>
      <c r="W910" s="173" t="s">
        <v>80</v>
      </c>
      <c r="X910" s="177">
        <f>VLOOKUP(CONCATENATE(V910,W910),'[1]Sheet1 (2)'!$R$6:$S$26,2,FALSE)</f>
        <v>0</v>
      </c>
      <c r="Y910" s="173" t="s">
        <v>80</v>
      </c>
      <c r="Z910" s="173" t="s">
        <v>80</v>
      </c>
      <c r="AA910" s="177">
        <f>VLOOKUP(CONCATENATE(Y910,Z910),'[1]Sheet1 (2)'!$T$6:$U$26,2,FALSE)</f>
        <v>0</v>
      </c>
      <c r="AB910" s="173" t="s">
        <v>80</v>
      </c>
      <c r="AC910" s="173" t="s">
        <v>80</v>
      </c>
      <c r="AD910" s="177">
        <f>VLOOKUP(CONCATENATE(AB910,AC910),'[1]Sheet1 (2)'!$X$6:$Y$26,2,FALSE)</f>
        <v>0</v>
      </c>
      <c r="AE910" s="173" t="s">
        <v>82</v>
      </c>
      <c r="AF910" s="173" t="s">
        <v>81</v>
      </c>
      <c r="AG910" s="177">
        <f>VLOOKUP(CONCATENATE(AE910,AF910),'[1]Sheet1 (2)'!$Z$6:$AA$26,2,FALSE)</f>
        <v>66</v>
      </c>
      <c r="AH910" s="172"/>
      <c r="AI910" s="178"/>
      <c r="AJ910" s="140"/>
      <c r="AK910" s="176" t="s">
        <v>282</v>
      </c>
      <c r="AL910" s="176" t="s">
        <v>76</v>
      </c>
      <c r="AM910" s="170">
        <f t="shared" si="28"/>
        <v>1050</v>
      </c>
      <c r="AN910" s="147"/>
      <c r="AO910" s="155"/>
      <c r="AP910" s="156"/>
      <c r="AQ910" s="157">
        <v>1.8452998010668888</v>
      </c>
      <c r="AR910" s="158"/>
      <c r="AS910" s="145">
        <f>LOOKUP(rufmkm,'[1]Sheet1 (2)'!$V$62:$V$71,'[1]Sheet1 (2)'!$W$62:$W$71)</f>
        <v>20</v>
      </c>
      <c r="AT910" s="140"/>
      <c r="AU910" s="157">
        <f>IF(IF(D910='[1]Sheet1 (2)'!$C$69,'[1]Sheet1 (2)'!$D$69*('[1]Sheet1 (2)'!$D$72-rut_index)/'[1]Sheet1 (2)'!$D$72,IF([1]shee2!D911='[1]Sheet1 (2)'!$C$70,'[1]Sheet1 (2)'!$D$70*('[1]Sheet1 (2)'!$D$72-rut_index)/'[1]Sheet1 (2)'!$D$72,IF([1]shee2!D911='[1]Sheet1 (2)'!$C$71,'[1]Sheet1 (2)'!$D$71*('[1]Sheet1 (2)'!$D$72-rut_index)/'[1]Sheet1 (2)'!$D$72)))&lt;0,0,IF(D910='[1]Sheet1 (2)'!$C$69,'[1]Sheet1 (2)'!$D$69*('[1]Sheet1 (2)'!$D$72-rut_index)/'[1]Sheet1 (2)'!$D$72,IF([1]shee2!D911='[1]Sheet1 (2)'!$C$70,'[1]Sheet1 (2)'!$D$70*('[1]Sheet1 (2)'!$D$72-rut_index)/'[1]Sheet1 (2)'!$D$72,IF([1]shee2!D911='[1]Sheet1 (2)'!$C$71,'[1]Sheet1 (2)'!$D$71*('[1]Sheet1 (2)'!$D$72-rut_index)/'[1]Sheet1 (2)'!$D$72))))</f>
        <v>5</v>
      </c>
      <c r="AV910" s="157">
        <f>IF(IF(D910='[1]Sheet1 (2)'!$C$69,'[1]Sheet1 (2)'!$D$69*('[1]Sheet1 (2)'!$D$72-crack_s_index)/'[1]Sheet1 (2)'!$D$72,IF([1]shee2!D911='[1]Sheet1 (2)'!$C$70,'[1]Sheet1 (2)'!$D$70*('[1]Sheet1 (2)'!$D$72-crack_s_index)/'[1]Sheet1 (2)'!$D$72,IF([1]shee2!D911='[1]Sheet1 (2)'!$C$71,'[1]Sheet1 (2)'!$D$71*('[1]Sheet1 (2)'!$D$72-crack_s_index)/'[1]Sheet1 (2)'!$D$72)))&lt;0,0,IF(D910='[1]Sheet1 (2)'!$C$69,'[1]Sheet1 (2)'!$D$69*('[1]Sheet1 (2)'!$D$72-crack_s_index)/'[1]Sheet1 (2)'!$D$72,IF([1]shee2!D911='[1]Sheet1 (2)'!$C$70,'[1]Sheet1 (2)'!$D$70*('[1]Sheet1 (2)'!$D$72-crack_s_index)/'[1]Sheet1 (2)'!$D$72,IF([1]shee2!D911='[1]Sheet1 (2)'!$C$71,'[1]Sheet1 (2)'!$D$71*('[1]Sheet1 (2)'!$D$72-crack_s_index)/'[1]Sheet1 (2)'!$D$72))))</f>
        <v>5</v>
      </c>
      <c r="AW910" s="157">
        <f>IF(IF(D910='[1]Sheet1 (2)'!$C$69,'[1]Sheet1 (2)'!$D$69*('[1]Sheet1 (2)'!$D$72-crack_t_index)/'[1]Sheet1 (2)'!$D$72,IF([1]shee2!D911='[1]Sheet1 (2)'!$C$70,'[1]Sheet1 (2)'!$D$70*('[1]Sheet1 (2)'!$D$72-crack_t_index)/'[1]Sheet1 (2)'!$D$72,IF([1]shee2!D911='[1]Sheet1 (2)'!$C$71,'[1]Sheet1 (2)'!$D$71*('[1]Sheet1 (2)'!$D$72-crack_t_index)/'[1]Sheet1 (2)'!$D$72)))&lt;0,0,IF(D910='[1]Sheet1 (2)'!$C$69,'[1]Sheet1 (2)'!$D$69*('[1]Sheet1 (2)'!$D$72-crack_t_index)/'[1]Sheet1 (2)'!$D$72,IF([1]shee2!D911='[1]Sheet1 (2)'!$C$70,'[1]Sheet1 (2)'!$D$70*('[1]Sheet1 (2)'!$D$72-crack_t_index)/'[1]Sheet1 (2)'!$D$72,IF([1]shee2!D911='[1]Sheet1 (2)'!$C$71,'[1]Sheet1 (2)'!$D$71*('[1]Sheet1 (2)'!$D$72-crack_t_index)/'[1]Sheet1 (2)'!$D$72))))</f>
        <v>5</v>
      </c>
      <c r="AX910" s="157">
        <f>IF(IF(D910='[1]Sheet1 (2)'!$C$69,'[1]Sheet1 (2)'!$D$69*('[1]Sheet1 (2)'!$D$72-rave_index)/'[1]Sheet1 (2)'!$D$72,IF([1]shee2!D911='[1]Sheet1 (2)'!$C$70,'[1]Sheet1 (2)'!$D$70*('[1]Sheet1 (2)'!$D$72-rave_index)/'[1]Sheet1 (2)'!$D$72,IF([1]shee2!D911='[1]Sheet1 (2)'!$C$71,'[1]Sheet1 (2)'!$D$71*('[1]Sheet1 (2)'!$D$72-rave_index)/'[1]Sheet1 (2)'!$D$72)))&lt;0,0,IF(D910='[1]Sheet1 (2)'!$C$69,'[1]Sheet1 (2)'!$D$69*('[1]Sheet1 (2)'!$D$72-rave_index)/'[1]Sheet1 (2)'!$D$72,IF([1]shee2!D911='[1]Sheet1 (2)'!$C$70,'[1]Sheet1 (2)'!$D$70*('[1]Sheet1 (2)'!$D$72-rave_index)/'[1]Sheet1 (2)'!$D$72,IF([1]shee2!D911='[1]Sheet1 (2)'!$C$71,'[1]Sheet1 (2)'!$D$71*('[1]Sheet1 (2)'!$D$72-rave_index)/'[1]Sheet1 (2)'!$D$72))))</f>
        <v>5</v>
      </c>
      <c r="AY910" s="157">
        <f>IF(IF(D910='[1]Sheet1 (2)'!$C$69,'[1]Sheet1 (2)'!$D$69*('[1]Sheet1 (2)'!$D$72-rough_index)/'[1]Sheet1 (2)'!$D$72,IF([1]shee2!D911='[1]Sheet1 (2)'!$C$70,'[1]Sheet1 (2)'!$D$70*('[1]Sheet1 (2)'!$D$72-rough_index)/'[1]Sheet1 (2)'!$D$72,IF([1]shee2!D911='[1]Sheet1 (2)'!$C$71,'[1]Sheet1 (2)'!$D$71*('[1]Sheet1 (2)'!$D$72-rough_index)/'[1]Sheet1 (2)'!$D$72)))&lt;0,0,IF(D910='[1]Sheet1 (2)'!$C$69,'[1]Sheet1 (2)'!$D$69*('[1]Sheet1 (2)'!$D$72-rough_index)/'[1]Sheet1 (2)'!$D$72,IF([1]shee2!D911='[1]Sheet1 (2)'!$C$70,'[1]Sheet1 (2)'!$D$70*('[1]Sheet1 (2)'!$D$72-rough_index)/'[1]Sheet1 (2)'!$D$72,IF([1]shee2!D911='[1]Sheet1 (2)'!$C$71,'[1]Sheet1 (2)'!$D$71*('[1]Sheet1 (2)'!$D$72-rough_index)/'[1]Sheet1 (2)'!$D$72))))</f>
        <v>3.3333333333333335</v>
      </c>
      <c r="AZ910" s="179">
        <f>+(AU910*'[1]Sheet1 (2)'!$C$77)+(AV910*'[1]Sheet1 (2)'!$C$78)+(AW910*'[1]Sheet1 (2)'!$C$79)+(AX910*'[1]Sheet1 (2)'!$C$80)+(AY910*'[1]Sheet1 (2)'!$C$81)</f>
        <v>4.5</v>
      </c>
      <c r="BA910" s="213" t="str">
        <f t="shared" si="29"/>
        <v>Good</v>
      </c>
      <c r="BE910">
        <f>IF(D910='[1]Sheet1 (2)'!$C$61,'[1]Sheet1 (2)'!$D$61*(counts^2)+'[1]Sheet1 (2)'!$G$61*counts+'[1]Sheet1 (2)'!$J$61,IF(D910='[1]Sheet1 (2)'!$C$62,'[1]Sheet1 (2)'!$D$62*counts+'[1]Sheet1 (2)'!$G$62,IF(D910='[1]Sheet1 (2)'!$C$63,'[1]Sheet1 (2)'!$D$63*counts+'[1]Sheet1 (2)'!$G$63,IF(D910='[1]Sheet1 (2)'!$C$64,'[1]Sheet1 (2)'!$D$64*counts+'[1]Sheet1 (2)'!$G$64))))</f>
        <v>2.0984129299999998</v>
      </c>
    </row>
    <row r="911" spans="1:57" ht="12.75" customHeight="1">
      <c r="A911" s="176" t="s">
        <v>282</v>
      </c>
      <c r="B911" s="145" t="s">
        <v>76</v>
      </c>
      <c r="C911" s="170">
        <v>1051</v>
      </c>
      <c r="D911" s="174" t="s">
        <v>77</v>
      </c>
      <c r="E911" s="171">
        <v>8</v>
      </c>
      <c r="F911" s="171">
        <v>2</v>
      </c>
      <c r="G911" s="171" t="s">
        <v>77</v>
      </c>
      <c r="H911" s="171">
        <v>1</v>
      </c>
      <c r="I911" s="171" t="s">
        <v>77</v>
      </c>
      <c r="J911" s="173" t="s">
        <v>80</v>
      </c>
      <c r="K911" s="173" t="s">
        <v>80</v>
      </c>
      <c r="L911" s="169">
        <f>VLOOKUP(CONCATENATE(J911,K911),'Sheet1 (2)'!$J$6:$K$26,2,FALSE)</f>
        <v>0</v>
      </c>
      <c r="M911" s="173" t="s">
        <v>80</v>
      </c>
      <c r="N911" s="173" t="s">
        <v>80</v>
      </c>
      <c r="O911" s="177">
        <f>VLOOKUP(CONCATENATE(M911,N911),'[1]Sheet1 (2)'!$L$6:$M$26,2,FALSE)</f>
        <v>0</v>
      </c>
      <c r="P911" s="173" t="s">
        <v>80</v>
      </c>
      <c r="Q911" s="173" t="s">
        <v>80</v>
      </c>
      <c r="R911" s="177">
        <f>VLOOKUP(CONCATENATE(P911,Q911),'[1]Sheet1 (2)'!$N$6:$O$26,2,FALSE)</f>
        <v>0</v>
      </c>
      <c r="S911" s="173" t="s">
        <v>80</v>
      </c>
      <c r="T911" s="173" t="s">
        <v>80</v>
      </c>
      <c r="U911" s="177">
        <f>VLOOKUP(CONCATENATE(S911,T911),'[1]Sheet1 (2)'!$P$6:$Q$26,2,FALSE)</f>
        <v>0</v>
      </c>
      <c r="V911" s="173" t="s">
        <v>80</v>
      </c>
      <c r="W911" s="173" t="s">
        <v>80</v>
      </c>
      <c r="X911" s="177">
        <f>VLOOKUP(CONCATENATE(V911,W911),'[1]Sheet1 (2)'!$R$6:$S$26,2,FALSE)</f>
        <v>0</v>
      </c>
      <c r="Y911" s="173" t="s">
        <v>80</v>
      </c>
      <c r="Z911" s="173" t="s">
        <v>80</v>
      </c>
      <c r="AA911" s="177">
        <f>VLOOKUP(CONCATENATE(Y911,Z911),'[1]Sheet1 (2)'!$T$6:$U$26,2,FALSE)</f>
        <v>0</v>
      </c>
      <c r="AB911" s="173" t="s">
        <v>80</v>
      </c>
      <c r="AC911" s="173" t="s">
        <v>80</v>
      </c>
      <c r="AD911" s="177">
        <f>VLOOKUP(CONCATENATE(AB911,AC911),'[1]Sheet1 (2)'!$X$6:$Y$26,2,FALSE)</f>
        <v>0</v>
      </c>
      <c r="AE911" s="173" t="s">
        <v>82</v>
      </c>
      <c r="AF911" s="173" t="s">
        <v>81</v>
      </c>
      <c r="AG911" s="177">
        <f>VLOOKUP(CONCATENATE(AE911,AF911),'[1]Sheet1 (2)'!$Z$6:$AA$26,2,FALSE)</f>
        <v>66</v>
      </c>
      <c r="AH911" s="172"/>
      <c r="AI911" s="178"/>
      <c r="AJ911" s="140"/>
      <c r="AK911" s="176" t="s">
        <v>282</v>
      </c>
      <c r="AL911" s="176" t="s">
        <v>76</v>
      </c>
      <c r="AM911" s="170">
        <f t="shared" si="28"/>
        <v>1051</v>
      </c>
      <c r="AN911" s="147"/>
      <c r="AO911" s="155"/>
      <c r="AP911" s="156"/>
      <c r="AQ911" s="157">
        <v>2.8856842025404577</v>
      </c>
      <c r="AR911" s="158"/>
      <c r="AS911" s="145">
        <f>LOOKUP(rufmkm,'[1]Sheet1 (2)'!$V$62:$V$71,'[1]Sheet1 (2)'!$W$62:$W$71)</f>
        <v>30</v>
      </c>
      <c r="AT911" s="140"/>
      <c r="AU911" s="157">
        <f>IF(IF(D911='[1]Sheet1 (2)'!$C$69,'[1]Sheet1 (2)'!$D$69*('[1]Sheet1 (2)'!$D$72-rut_index)/'[1]Sheet1 (2)'!$D$72,IF([1]shee2!D912='[1]Sheet1 (2)'!$C$70,'[1]Sheet1 (2)'!$D$70*('[1]Sheet1 (2)'!$D$72-rut_index)/'[1]Sheet1 (2)'!$D$72,IF([1]shee2!D912='[1]Sheet1 (2)'!$C$71,'[1]Sheet1 (2)'!$D$71*('[1]Sheet1 (2)'!$D$72-rut_index)/'[1]Sheet1 (2)'!$D$72)))&lt;0,0,IF(D911='[1]Sheet1 (2)'!$C$69,'[1]Sheet1 (2)'!$D$69*('[1]Sheet1 (2)'!$D$72-rut_index)/'[1]Sheet1 (2)'!$D$72,IF([1]shee2!D912='[1]Sheet1 (2)'!$C$70,'[1]Sheet1 (2)'!$D$70*('[1]Sheet1 (2)'!$D$72-rut_index)/'[1]Sheet1 (2)'!$D$72,IF([1]shee2!D912='[1]Sheet1 (2)'!$C$71,'[1]Sheet1 (2)'!$D$71*('[1]Sheet1 (2)'!$D$72-rut_index)/'[1]Sheet1 (2)'!$D$72))))</f>
        <v>5</v>
      </c>
      <c r="AV911" s="157">
        <f>IF(IF(D911='[1]Sheet1 (2)'!$C$69,'[1]Sheet1 (2)'!$D$69*('[1]Sheet1 (2)'!$D$72-crack_s_index)/'[1]Sheet1 (2)'!$D$72,IF([1]shee2!D912='[1]Sheet1 (2)'!$C$70,'[1]Sheet1 (2)'!$D$70*('[1]Sheet1 (2)'!$D$72-crack_s_index)/'[1]Sheet1 (2)'!$D$72,IF([1]shee2!D912='[1]Sheet1 (2)'!$C$71,'[1]Sheet1 (2)'!$D$71*('[1]Sheet1 (2)'!$D$72-crack_s_index)/'[1]Sheet1 (2)'!$D$72)))&lt;0,0,IF(D911='[1]Sheet1 (2)'!$C$69,'[1]Sheet1 (2)'!$D$69*('[1]Sheet1 (2)'!$D$72-crack_s_index)/'[1]Sheet1 (2)'!$D$72,IF([1]shee2!D912='[1]Sheet1 (2)'!$C$70,'[1]Sheet1 (2)'!$D$70*('[1]Sheet1 (2)'!$D$72-crack_s_index)/'[1]Sheet1 (2)'!$D$72,IF([1]shee2!D912='[1]Sheet1 (2)'!$C$71,'[1]Sheet1 (2)'!$D$71*('[1]Sheet1 (2)'!$D$72-crack_s_index)/'[1]Sheet1 (2)'!$D$72))))</f>
        <v>5</v>
      </c>
      <c r="AW911" s="157">
        <f>IF(IF(D911='[1]Sheet1 (2)'!$C$69,'[1]Sheet1 (2)'!$D$69*('[1]Sheet1 (2)'!$D$72-crack_t_index)/'[1]Sheet1 (2)'!$D$72,IF([1]shee2!D912='[1]Sheet1 (2)'!$C$70,'[1]Sheet1 (2)'!$D$70*('[1]Sheet1 (2)'!$D$72-crack_t_index)/'[1]Sheet1 (2)'!$D$72,IF([1]shee2!D912='[1]Sheet1 (2)'!$C$71,'[1]Sheet1 (2)'!$D$71*('[1]Sheet1 (2)'!$D$72-crack_t_index)/'[1]Sheet1 (2)'!$D$72)))&lt;0,0,IF(D911='[1]Sheet1 (2)'!$C$69,'[1]Sheet1 (2)'!$D$69*('[1]Sheet1 (2)'!$D$72-crack_t_index)/'[1]Sheet1 (2)'!$D$72,IF([1]shee2!D912='[1]Sheet1 (2)'!$C$70,'[1]Sheet1 (2)'!$D$70*('[1]Sheet1 (2)'!$D$72-crack_t_index)/'[1]Sheet1 (2)'!$D$72,IF([1]shee2!D912='[1]Sheet1 (2)'!$C$71,'[1]Sheet1 (2)'!$D$71*('[1]Sheet1 (2)'!$D$72-crack_t_index)/'[1]Sheet1 (2)'!$D$72))))</f>
        <v>5</v>
      </c>
      <c r="AX911" s="157">
        <f>IF(IF(D911='[1]Sheet1 (2)'!$C$69,'[1]Sheet1 (2)'!$D$69*('[1]Sheet1 (2)'!$D$72-rave_index)/'[1]Sheet1 (2)'!$D$72,IF([1]shee2!D912='[1]Sheet1 (2)'!$C$70,'[1]Sheet1 (2)'!$D$70*('[1]Sheet1 (2)'!$D$72-rave_index)/'[1]Sheet1 (2)'!$D$72,IF([1]shee2!D912='[1]Sheet1 (2)'!$C$71,'[1]Sheet1 (2)'!$D$71*('[1]Sheet1 (2)'!$D$72-rave_index)/'[1]Sheet1 (2)'!$D$72)))&lt;0,0,IF(D911='[1]Sheet1 (2)'!$C$69,'[1]Sheet1 (2)'!$D$69*('[1]Sheet1 (2)'!$D$72-rave_index)/'[1]Sheet1 (2)'!$D$72,IF([1]shee2!D912='[1]Sheet1 (2)'!$C$70,'[1]Sheet1 (2)'!$D$70*('[1]Sheet1 (2)'!$D$72-rave_index)/'[1]Sheet1 (2)'!$D$72,IF([1]shee2!D912='[1]Sheet1 (2)'!$C$71,'[1]Sheet1 (2)'!$D$71*('[1]Sheet1 (2)'!$D$72-rave_index)/'[1]Sheet1 (2)'!$D$72))))</f>
        <v>5</v>
      </c>
      <c r="AY911" s="157">
        <f>IF(IF(D911='[1]Sheet1 (2)'!$C$69,'[1]Sheet1 (2)'!$D$69*('[1]Sheet1 (2)'!$D$72-rough_index)/'[1]Sheet1 (2)'!$D$72,IF([1]shee2!D912='[1]Sheet1 (2)'!$C$70,'[1]Sheet1 (2)'!$D$70*('[1]Sheet1 (2)'!$D$72-rough_index)/'[1]Sheet1 (2)'!$D$72,IF([1]shee2!D912='[1]Sheet1 (2)'!$C$71,'[1]Sheet1 (2)'!$D$71*('[1]Sheet1 (2)'!$D$72-rough_index)/'[1]Sheet1 (2)'!$D$72)))&lt;0,0,IF(D911='[1]Sheet1 (2)'!$C$69,'[1]Sheet1 (2)'!$D$69*('[1]Sheet1 (2)'!$D$72-rough_index)/'[1]Sheet1 (2)'!$D$72,IF([1]shee2!D912='[1]Sheet1 (2)'!$C$70,'[1]Sheet1 (2)'!$D$70*('[1]Sheet1 (2)'!$D$72-rough_index)/'[1]Sheet1 (2)'!$D$72,IF([1]shee2!D912='[1]Sheet1 (2)'!$C$71,'[1]Sheet1 (2)'!$D$71*('[1]Sheet1 (2)'!$D$72-rough_index)/'[1]Sheet1 (2)'!$D$72))))</f>
        <v>2.5</v>
      </c>
      <c r="AZ911" s="179">
        <f>+(AU911*'[1]Sheet1 (2)'!$C$77)+(AV911*'[1]Sheet1 (2)'!$C$78)+(AW911*'[1]Sheet1 (2)'!$C$79)+(AX911*'[1]Sheet1 (2)'!$C$80)+(AY911*'[1]Sheet1 (2)'!$C$81)</f>
        <v>4.25</v>
      </c>
      <c r="BA911" s="213" t="str">
        <f t="shared" si="29"/>
        <v>Good</v>
      </c>
      <c r="BE911">
        <f>IF(D911='[1]Sheet1 (2)'!$C$61,'[1]Sheet1 (2)'!$D$61*(counts^2)+'[1]Sheet1 (2)'!$G$61*counts+'[1]Sheet1 (2)'!$J$61,IF(D911='[1]Sheet1 (2)'!$C$62,'[1]Sheet1 (2)'!$D$62*counts+'[1]Sheet1 (2)'!$G$62,IF(D911='[1]Sheet1 (2)'!$C$63,'[1]Sheet1 (2)'!$D$63*counts+'[1]Sheet1 (2)'!$G$63,IF(D911='[1]Sheet1 (2)'!$C$64,'[1]Sheet1 (2)'!$D$64*counts+'[1]Sheet1 (2)'!$G$64))))</f>
        <v>2.0984129299999998</v>
      </c>
    </row>
    <row r="912" spans="1:57" ht="12.75" customHeight="1">
      <c r="A912" s="176" t="s">
        <v>282</v>
      </c>
      <c r="B912" s="145" t="s">
        <v>76</v>
      </c>
      <c r="C912" s="170">
        <v>1052</v>
      </c>
      <c r="D912" s="174" t="s">
        <v>77</v>
      </c>
      <c r="E912" s="171">
        <v>8</v>
      </c>
      <c r="F912" s="171">
        <v>2</v>
      </c>
      <c r="G912" s="171" t="s">
        <v>77</v>
      </c>
      <c r="H912" s="171">
        <v>1</v>
      </c>
      <c r="I912" s="171" t="s">
        <v>77</v>
      </c>
      <c r="J912" s="173" t="s">
        <v>80</v>
      </c>
      <c r="K912" s="173" t="s">
        <v>80</v>
      </c>
      <c r="L912" s="169">
        <f>VLOOKUP(CONCATENATE(J912,K912),'Sheet1 (2)'!$J$6:$K$26,2,FALSE)</f>
        <v>0</v>
      </c>
      <c r="M912" s="173" t="s">
        <v>80</v>
      </c>
      <c r="N912" s="173" t="s">
        <v>80</v>
      </c>
      <c r="O912" s="177">
        <f>VLOOKUP(CONCATENATE(M912,N912),'[1]Sheet1 (2)'!$L$6:$M$26,2,FALSE)</f>
        <v>0</v>
      </c>
      <c r="P912" s="173" t="s">
        <v>80</v>
      </c>
      <c r="Q912" s="173" t="s">
        <v>80</v>
      </c>
      <c r="R912" s="177">
        <f>VLOOKUP(CONCATENATE(P912,Q912),'[1]Sheet1 (2)'!$N$6:$O$26,2,FALSE)</f>
        <v>0</v>
      </c>
      <c r="S912" s="173" t="s">
        <v>80</v>
      </c>
      <c r="T912" s="173" t="s">
        <v>80</v>
      </c>
      <c r="U912" s="177">
        <f>VLOOKUP(CONCATENATE(S912,T912),'[1]Sheet1 (2)'!$P$6:$Q$26,2,FALSE)</f>
        <v>0</v>
      </c>
      <c r="V912" s="173" t="s">
        <v>80</v>
      </c>
      <c r="W912" s="173" t="s">
        <v>80</v>
      </c>
      <c r="X912" s="177">
        <f>VLOOKUP(CONCATENATE(V912,W912),'[1]Sheet1 (2)'!$R$6:$S$26,2,FALSE)</f>
        <v>0</v>
      </c>
      <c r="Y912" s="173" t="s">
        <v>80</v>
      </c>
      <c r="Z912" s="173" t="s">
        <v>80</v>
      </c>
      <c r="AA912" s="177">
        <f>VLOOKUP(CONCATENATE(Y912,Z912),'[1]Sheet1 (2)'!$T$6:$U$26,2,FALSE)</f>
        <v>0</v>
      </c>
      <c r="AB912" s="173" t="s">
        <v>80</v>
      </c>
      <c r="AC912" s="173" t="s">
        <v>80</v>
      </c>
      <c r="AD912" s="177">
        <f>VLOOKUP(CONCATENATE(AB912,AC912),'[1]Sheet1 (2)'!$X$6:$Y$26,2,FALSE)</f>
        <v>0</v>
      </c>
      <c r="AE912" s="173" t="s">
        <v>82</v>
      </c>
      <c r="AF912" s="173" t="s">
        <v>81</v>
      </c>
      <c r="AG912" s="177">
        <f>VLOOKUP(CONCATENATE(AE912,AF912),'[1]Sheet1 (2)'!$Z$6:$AA$26,2,FALSE)</f>
        <v>66</v>
      </c>
      <c r="AH912" s="172"/>
      <c r="AI912" s="178"/>
      <c r="AJ912" s="140"/>
      <c r="AK912" s="176" t="s">
        <v>282</v>
      </c>
      <c r="AL912" s="176" t="s">
        <v>76</v>
      </c>
      <c r="AM912" s="170">
        <f t="shared" si="28"/>
        <v>1052</v>
      </c>
      <c r="AN912" s="147"/>
      <c r="AO912" s="155" t="s">
        <v>463</v>
      </c>
      <c r="AP912" s="156"/>
      <c r="AQ912" s="157">
        <v>1.9637091867961973</v>
      </c>
      <c r="AR912" s="158"/>
      <c r="AS912" s="145">
        <f>LOOKUP(rufmkm,'[1]Sheet1 (2)'!$V$62:$V$71,'[1]Sheet1 (2)'!$W$62:$W$71)</f>
        <v>20</v>
      </c>
      <c r="AT912" s="140"/>
      <c r="AU912" s="157">
        <f>IF(IF(D912='[1]Sheet1 (2)'!$C$69,'[1]Sheet1 (2)'!$D$69*('[1]Sheet1 (2)'!$D$72-rut_index)/'[1]Sheet1 (2)'!$D$72,IF([1]shee2!D913='[1]Sheet1 (2)'!$C$70,'[1]Sheet1 (2)'!$D$70*('[1]Sheet1 (2)'!$D$72-rut_index)/'[1]Sheet1 (2)'!$D$72,IF([1]shee2!D913='[1]Sheet1 (2)'!$C$71,'[1]Sheet1 (2)'!$D$71*('[1]Sheet1 (2)'!$D$72-rut_index)/'[1]Sheet1 (2)'!$D$72)))&lt;0,0,IF(D912='[1]Sheet1 (2)'!$C$69,'[1]Sheet1 (2)'!$D$69*('[1]Sheet1 (2)'!$D$72-rut_index)/'[1]Sheet1 (2)'!$D$72,IF([1]shee2!D913='[1]Sheet1 (2)'!$C$70,'[1]Sheet1 (2)'!$D$70*('[1]Sheet1 (2)'!$D$72-rut_index)/'[1]Sheet1 (2)'!$D$72,IF([1]shee2!D913='[1]Sheet1 (2)'!$C$71,'[1]Sheet1 (2)'!$D$71*('[1]Sheet1 (2)'!$D$72-rut_index)/'[1]Sheet1 (2)'!$D$72))))</f>
        <v>5</v>
      </c>
      <c r="AV912" s="157">
        <f>IF(IF(D912='[1]Sheet1 (2)'!$C$69,'[1]Sheet1 (2)'!$D$69*('[1]Sheet1 (2)'!$D$72-crack_s_index)/'[1]Sheet1 (2)'!$D$72,IF([1]shee2!D913='[1]Sheet1 (2)'!$C$70,'[1]Sheet1 (2)'!$D$70*('[1]Sheet1 (2)'!$D$72-crack_s_index)/'[1]Sheet1 (2)'!$D$72,IF([1]shee2!D913='[1]Sheet1 (2)'!$C$71,'[1]Sheet1 (2)'!$D$71*('[1]Sheet1 (2)'!$D$72-crack_s_index)/'[1]Sheet1 (2)'!$D$72)))&lt;0,0,IF(D912='[1]Sheet1 (2)'!$C$69,'[1]Sheet1 (2)'!$D$69*('[1]Sheet1 (2)'!$D$72-crack_s_index)/'[1]Sheet1 (2)'!$D$72,IF([1]shee2!D913='[1]Sheet1 (2)'!$C$70,'[1]Sheet1 (2)'!$D$70*('[1]Sheet1 (2)'!$D$72-crack_s_index)/'[1]Sheet1 (2)'!$D$72,IF([1]shee2!D913='[1]Sheet1 (2)'!$C$71,'[1]Sheet1 (2)'!$D$71*('[1]Sheet1 (2)'!$D$72-crack_s_index)/'[1]Sheet1 (2)'!$D$72))))</f>
        <v>5</v>
      </c>
      <c r="AW912" s="157">
        <f>IF(IF(D912='[1]Sheet1 (2)'!$C$69,'[1]Sheet1 (2)'!$D$69*('[1]Sheet1 (2)'!$D$72-crack_t_index)/'[1]Sheet1 (2)'!$D$72,IF([1]shee2!D913='[1]Sheet1 (2)'!$C$70,'[1]Sheet1 (2)'!$D$70*('[1]Sheet1 (2)'!$D$72-crack_t_index)/'[1]Sheet1 (2)'!$D$72,IF([1]shee2!D913='[1]Sheet1 (2)'!$C$71,'[1]Sheet1 (2)'!$D$71*('[1]Sheet1 (2)'!$D$72-crack_t_index)/'[1]Sheet1 (2)'!$D$72)))&lt;0,0,IF(D912='[1]Sheet1 (2)'!$C$69,'[1]Sheet1 (2)'!$D$69*('[1]Sheet1 (2)'!$D$72-crack_t_index)/'[1]Sheet1 (2)'!$D$72,IF([1]shee2!D913='[1]Sheet1 (2)'!$C$70,'[1]Sheet1 (2)'!$D$70*('[1]Sheet1 (2)'!$D$72-crack_t_index)/'[1]Sheet1 (2)'!$D$72,IF([1]shee2!D913='[1]Sheet1 (2)'!$C$71,'[1]Sheet1 (2)'!$D$71*('[1]Sheet1 (2)'!$D$72-crack_t_index)/'[1]Sheet1 (2)'!$D$72))))</f>
        <v>5</v>
      </c>
      <c r="AX912" s="157">
        <f>IF(IF(D912='[1]Sheet1 (2)'!$C$69,'[1]Sheet1 (2)'!$D$69*('[1]Sheet1 (2)'!$D$72-rave_index)/'[1]Sheet1 (2)'!$D$72,IF([1]shee2!D913='[1]Sheet1 (2)'!$C$70,'[1]Sheet1 (2)'!$D$70*('[1]Sheet1 (2)'!$D$72-rave_index)/'[1]Sheet1 (2)'!$D$72,IF([1]shee2!D913='[1]Sheet1 (2)'!$C$71,'[1]Sheet1 (2)'!$D$71*('[1]Sheet1 (2)'!$D$72-rave_index)/'[1]Sheet1 (2)'!$D$72)))&lt;0,0,IF(D912='[1]Sheet1 (2)'!$C$69,'[1]Sheet1 (2)'!$D$69*('[1]Sheet1 (2)'!$D$72-rave_index)/'[1]Sheet1 (2)'!$D$72,IF([1]shee2!D913='[1]Sheet1 (2)'!$C$70,'[1]Sheet1 (2)'!$D$70*('[1]Sheet1 (2)'!$D$72-rave_index)/'[1]Sheet1 (2)'!$D$72,IF([1]shee2!D913='[1]Sheet1 (2)'!$C$71,'[1]Sheet1 (2)'!$D$71*('[1]Sheet1 (2)'!$D$72-rave_index)/'[1]Sheet1 (2)'!$D$72))))</f>
        <v>5</v>
      </c>
      <c r="AY912" s="157">
        <f>IF(IF(D912='[1]Sheet1 (2)'!$C$69,'[1]Sheet1 (2)'!$D$69*('[1]Sheet1 (2)'!$D$72-rough_index)/'[1]Sheet1 (2)'!$D$72,IF([1]shee2!D913='[1]Sheet1 (2)'!$C$70,'[1]Sheet1 (2)'!$D$70*('[1]Sheet1 (2)'!$D$72-rough_index)/'[1]Sheet1 (2)'!$D$72,IF([1]shee2!D913='[1]Sheet1 (2)'!$C$71,'[1]Sheet1 (2)'!$D$71*('[1]Sheet1 (2)'!$D$72-rough_index)/'[1]Sheet1 (2)'!$D$72)))&lt;0,0,IF(D912='[1]Sheet1 (2)'!$C$69,'[1]Sheet1 (2)'!$D$69*('[1]Sheet1 (2)'!$D$72-rough_index)/'[1]Sheet1 (2)'!$D$72,IF([1]shee2!D913='[1]Sheet1 (2)'!$C$70,'[1]Sheet1 (2)'!$D$70*('[1]Sheet1 (2)'!$D$72-rough_index)/'[1]Sheet1 (2)'!$D$72,IF([1]shee2!D913='[1]Sheet1 (2)'!$C$71,'[1]Sheet1 (2)'!$D$71*('[1]Sheet1 (2)'!$D$72-rough_index)/'[1]Sheet1 (2)'!$D$72))))</f>
        <v>3.3333333333333335</v>
      </c>
      <c r="AZ912" s="179">
        <f>+(AU912*'[1]Sheet1 (2)'!$C$77)+(AV912*'[1]Sheet1 (2)'!$C$78)+(AW912*'[1]Sheet1 (2)'!$C$79)+(AX912*'[1]Sheet1 (2)'!$C$80)+(AY912*'[1]Sheet1 (2)'!$C$81)</f>
        <v>4.5</v>
      </c>
      <c r="BA912" s="213" t="str">
        <f t="shared" si="29"/>
        <v>Good</v>
      </c>
      <c r="BE912">
        <f>IF(D912='[1]Sheet1 (2)'!$C$61,'[1]Sheet1 (2)'!$D$61*(counts^2)+'[1]Sheet1 (2)'!$G$61*counts+'[1]Sheet1 (2)'!$J$61,IF(D912='[1]Sheet1 (2)'!$C$62,'[1]Sheet1 (2)'!$D$62*counts+'[1]Sheet1 (2)'!$G$62,IF(D912='[1]Sheet1 (2)'!$C$63,'[1]Sheet1 (2)'!$D$63*counts+'[1]Sheet1 (2)'!$G$63,IF(D912='[1]Sheet1 (2)'!$C$64,'[1]Sheet1 (2)'!$D$64*counts+'[1]Sheet1 (2)'!$G$64))))</f>
        <v>2.0984129299999998</v>
      </c>
    </row>
    <row r="913" spans="1:57" ht="12.75" customHeight="1">
      <c r="A913" s="176" t="s">
        <v>282</v>
      </c>
      <c r="B913" s="145" t="s">
        <v>76</v>
      </c>
      <c r="C913" s="170">
        <v>1053</v>
      </c>
      <c r="D913" s="174" t="s">
        <v>77</v>
      </c>
      <c r="E913" s="171">
        <v>8</v>
      </c>
      <c r="F913" s="171">
        <v>2</v>
      </c>
      <c r="G913" s="171" t="s">
        <v>77</v>
      </c>
      <c r="H913" s="171">
        <v>1</v>
      </c>
      <c r="I913" s="171" t="s">
        <v>77</v>
      </c>
      <c r="J913" s="173" t="s">
        <v>80</v>
      </c>
      <c r="K913" s="173" t="s">
        <v>80</v>
      </c>
      <c r="L913" s="169">
        <f>VLOOKUP(CONCATENATE(J913,K913),'Sheet1 (2)'!$J$6:$K$26,2,FALSE)</f>
        <v>0</v>
      </c>
      <c r="M913" s="173" t="s">
        <v>80</v>
      </c>
      <c r="N913" s="173" t="s">
        <v>80</v>
      </c>
      <c r="O913" s="177">
        <f>VLOOKUP(CONCATENATE(M913,N913),'[1]Sheet1 (2)'!$L$6:$M$26,2,FALSE)</f>
        <v>0</v>
      </c>
      <c r="P913" s="173" t="s">
        <v>80</v>
      </c>
      <c r="Q913" s="173" t="s">
        <v>80</v>
      </c>
      <c r="R913" s="177">
        <f>VLOOKUP(CONCATENATE(P913,Q913),'[1]Sheet1 (2)'!$N$6:$O$26,2,FALSE)</f>
        <v>0</v>
      </c>
      <c r="S913" s="173" t="s">
        <v>80</v>
      </c>
      <c r="T913" s="173" t="s">
        <v>80</v>
      </c>
      <c r="U913" s="177">
        <f>VLOOKUP(CONCATENATE(S913,T913),'[1]Sheet1 (2)'!$P$6:$Q$26,2,FALSE)</f>
        <v>0</v>
      </c>
      <c r="V913" s="173" t="s">
        <v>80</v>
      </c>
      <c r="W913" s="173" t="s">
        <v>80</v>
      </c>
      <c r="X913" s="177">
        <f>VLOOKUP(CONCATENATE(V913,W913),'[1]Sheet1 (2)'!$R$6:$S$26,2,FALSE)</f>
        <v>0</v>
      </c>
      <c r="Y913" s="173" t="s">
        <v>80</v>
      </c>
      <c r="Z913" s="173" t="s">
        <v>80</v>
      </c>
      <c r="AA913" s="177">
        <f>VLOOKUP(CONCATENATE(Y913,Z913),'[1]Sheet1 (2)'!$T$6:$U$26,2,FALSE)</f>
        <v>0</v>
      </c>
      <c r="AB913" s="173" t="s">
        <v>80</v>
      </c>
      <c r="AC913" s="173" t="s">
        <v>80</v>
      </c>
      <c r="AD913" s="177">
        <f>VLOOKUP(CONCATENATE(AB913,AC913),'[1]Sheet1 (2)'!$X$6:$Y$26,2,FALSE)</f>
        <v>0</v>
      </c>
      <c r="AE913" s="173" t="s">
        <v>82</v>
      </c>
      <c r="AF913" s="173" t="s">
        <v>81</v>
      </c>
      <c r="AG913" s="177">
        <f>VLOOKUP(CONCATENATE(AE913,AF913),'[1]Sheet1 (2)'!$Z$6:$AA$26,2,FALSE)</f>
        <v>66</v>
      </c>
      <c r="AH913" s="172"/>
      <c r="AI913" s="178"/>
      <c r="AJ913" s="140"/>
      <c r="AK913" s="176" t="s">
        <v>282</v>
      </c>
      <c r="AL913" s="176" t="s">
        <v>76</v>
      </c>
      <c r="AM913" s="170">
        <f t="shared" si="28"/>
        <v>1053</v>
      </c>
      <c r="AN913" s="147"/>
      <c r="AO913" s="155"/>
      <c r="AP913" s="156"/>
      <c r="AQ913" s="157">
        <v>1.9685897842593696</v>
      </c>
      <c r="AR913" s="158"/>
      <c r="AS913" s="145">
        <f>LOOKUP(rufmkm,'[1]Sheet1 (2)'!$V$62:$V$71,'[1]Sheet1 (2)'!$W$62:$W$71)</f>
        <v>20</v>
      </c>
      <c r="AT913" s="140"/>
      <c r="AU913" s="157">
        <f>IF(IF(D913='[1]Sheet1 (2)'!$C$69,'[1]Sheet1 (2)'!$D$69*('[1]Sheet1 (2)'!$D$72-rut_index)/'[1]Sheet1 (2)'!$D$72,IF([1]shee2!D914='[1]Sheet1 (2)'!$C$70,'[1]Sheet1 (2)'!$D$70*('[1]Sheet1 (2)'!$D$72-rut_index)/'[1]Sheet1 (2)'!$D$72,IF([1]shee2!D914='[1]Sheet1 (2)'!$C$71,'[1]Sheet1 (2)'!$D$71*('[1]Sheet1 (2)'!$D$72-rut_index)/'[1]Sheet1 (2)'!$D$72)))&lt;0,0,IF(D913='[1]Sheet1 (2)'!$C$69,'[1]Sheet1 (2)'!$D$69*('[1]Sheet1 (2)'!$D$72-rut_index)/'[1]Sheet1 (2)'!$D$72,IF([1]shee2!D914='[1]Sheet1 (2)'!$C$70,'[1]Sheet1 (2)'!$D$70*('[1]Sheet1 (2)'!$D$72-rut_index)/'[1]Sheet1 (2)'!$D$72,IF([1]shee2!D914='[1]Sheet1 (2)'!$C$71,'[1]Sheet1 (2)'!$D$71*('[1]Sheet1 (2)'!$D$72-rut_index)/'[1]Sheet1 (2)'!$D$72))))</f>
        <v>5</v>
      </c>
      <c r="AV913" s="157">
        <f>IF(IF(D913='[1]Sheet1 (2)'!$C$69,'[1]Sheet1 (2)'!$D$69*('[1]Sheet1 (2)'!$D$72-crack_s_index)/'[1]Sheet1 (2)'!$D$72,IF([1]shee2!D914='[1]Sheet1 (2)'!$C$70,'[1]Sheet1 (2)'!$D$70*('[1]Sheet1 (2)'!$D$72-crack_s_index)/'[1]Sheet1 (2)'!$D$72,IF([1]shee2!D914='[1]Sheet1 (2)'!$C$71,'[1]Sheet1 (2)'!$D$71*('[1]Sheet1 (2)'!$D$72-crack_s_index)/'[1]Sheet1 (2)'!$D$72)))&lt;0,0,IF(D913='[1]Sheet1 (2)'!$C$69,'[1]Sheet1 (2)'!$D$69*('[1]Sheet1 (2)'!$D$72-crack_s_index)/'[1]Sheet1 (2)'!$D$72,IF([1]shee2!D914='[1]Sheet1 (2)'!$C$70,'[1]Sheet1 (2)'!$D$70*('[1]Sheet1 (2)'!$D$72-crack_s_index)/'[1]Sheet1 (2)'!$D$72,IF([1]shee2!D914='[1]Sheet1 (2)'!$C$71,'[1]Sheet1 (2)'!$D$71*('[1]Sheet1 (2)'!$D$72-crack_s_index)/'[1]Sheet1 (2)'!$D$72))))</f>
        <v>5</v>
      </c>
      <c r="AW913" s="157">
        <f>IF(IF(D913='[1]Sheet1 (2)'!$C$69,'[1]Sheet1 (2)'!$D$69*('[1]Sheet1 (2)'!$D$72-crack_t_index)/'[1]Sheet1 (2)'!$D$72,IF([1]shee2!D914='[1]Sheet1 (2)'!$C$70,'[1]Sheet1 (2)'!$D$70*('[1]Sheet1 (2)'!$D$72-crack_t_index)/'[1]Sheet1 (2)'!$D$72,IF([1]shee2!D914='[1]Sheet1 (2)'!$C$71,'[1]Sheet1 (2)'!$D$71*('[1]Sheet1 (2)'!$D$72-crack_t_index)/'[1]Sheet1 (2)'!$D$72)))&lt;0,0,IF(D913='[1]Sheet1 (2)'!$C$69,'[1]Sheet1 (2)'!$D$69*('[1]Sheet1 (2)'!$D$72-crack_t_index)/'[1]Sheet1 (2)'!$D$72,IF([1]shee2!D914='[1]Sheet1 (2)'!$C$70,'[1]Sheet1 (2)'!$D$70*('[1]Sheet1 (2)'!$D$72-crack_t_index)/'[1]Sheet1 (2)'!$D$72,IF([1]shee2!D914='[1]Sheet1 (2)'!$C$71,'[1]Sheet1 (2)'!$D$71*('[1]Sheet1 (2)'!$D$72-crack_t_index)/'[1]Sheet1 (2)'!$D$72))))</f>
        <v>5</v>
      </c>
      <c r="AX913" s="157">
        <f>IF(IF(D913='[1]Sheet1 (2)'!$C$69,'[1]Sheet1 (2)'!$D$69*('[1]Sheet1 (2)'!$D$72-rave_index)/'[1]Sheet1 (2)'!$D$72,IF([1]shee2!D914='[1]Sheet1 (2)'!$C$70,'[1]Sheet1 (2)'!$D$70*('[1]Sheet1 (2)'!$D$72-rave_index)/'[1]Sheet1 (2)'!$D$72,IF([1]shee2!D914='[1]Sheet1 (2)'!$C$71,'[1]Sheet1 (2)'!$D$71*('[1]Sheet1 (2)'!$D$72-rave_index)/'[1]Sheet1 (2)'!$D$72)))&lt;0,0,IF(D913='[1]Sheet1 (2)'!$C$69,'[1]Sheet1 (2)'!$D$69*('[1]Sheet1 (2)'!$D$72-rave_index)/'[1]Sheet1 (2)'!$D$72,IF([1]shee2!D914='[1]Sheet1 (2)'!$C$70,'[1]Sheet1 (2)'!$D$70*('[1]Sheet1 (2)'!$D$72-rave_index)/'[1]Sheet1 (2)'!$D$72,IF([1]shee2!D914='[1]Sheet1 (2)'!$C$71,'[1]Sheet1 (2)'!$D$71*('[1]Sheet1 (2)'!$D$72-rave_index)/'[1]Sheet1 (2)'!$D$72))))</f>
        <v>5</v>
      </c>
      <c r="AY913" s="157">
        <f>IF(IF(D913='[1]Sheet1 (2)'!$C$69,'[1]Sheet1 (2)'!$D$69*('[1]Sheet1 (2)'!$D$72-rough_index)/'[1]Sheet1 (2)'!$D$72,IF([1]shee2!D914='[1]Sheet1 (2)'!$C$70,'[1]Sheet1 (2)'!$D$70*('[1]Sheet1 (2)'!$D$72-rough_index)/'[1]Sheet1 (2)'!$D$72,IF([1]shee2!D914='[1]Sheet1 (2)'!$C$71,'[1]Sheet1 (2)'!$D$71*('[1]Sheet1 (2)'!$D$72-rough_index)/'[1]Sheet1 (2)'!$D$72)))&lt;0,0,IF(D913='[1]Sheet1 (2)'!$C$69,'[1]Sheet1 (2)'!$D$69*('[1]Sheet1 (2)'!$D$72-rough_index)/'[1]Sheet1 (2)'!$D$72,IF([1]shee2!D914='[1]Sheet1 (2)'!$C$70,'[1]Sheet1 (2)'!$D$70*('[1]Sheet1 (2)'!$D$72-rough_index)/'[1]Sheet1 (2)'!$D$72,IF([1]shee2!D914='[1]Sheet1 (2)'!$C$71,'[1]Sheet1 (2)'!$D$71*('[1]Sheet1 (2)'!$D$72-rough_index)/'[1]Sheet1 (2)'!$D$72))))</f>
        <v>3.3333333333333335</v>
      </c>
      <c r="AZ913" s="179">
        <f>+(AU913*'[1]Sheet1 (2)'!$C$77)+(AV913*'[1]Sheet1 (2)'!$C$78)+(AW913*'[1]Sheet1 (2)'!$C$79)+(AX913*'[1]Sheet1 (2)'!$C$80)+(AY913*'[1]Sheet1 (2)'!$C$81)</f>
        <v>4.5</v>
      </c>
      <c r="BA913" s="213" t="str">
        <f t="shared" si="29"/>
        <v>Good</v>
      </c>
      <c r="BE913">
        <f>IF(D913='[1]Sheet1 (2)'!$C$61,'[1]Sheet1 (2)'!$D$61*(counts^2)+'[1]Sheet1 (2)'!$G$61*counts+'[1]Sheet1 (2)'!$J$61,IF(D913='[1]Sheet1 (2)'!$C$62,'[1]Sheet1 (2)'!$D$62*counts+'[1]Sheet1 (2)'!$G$62,IF(D913='[1]Sheet1 (2)'!$C$63,'[1]Sheet1 (2)'!$D$63*counts+'[1]Sheet1 (2)'!$G$63,IF(D913='[1]Sheet1 (2)'!$C$64,'[1]Sheet1 (2)'!$D$64*counts+'[1]Sheet1 (2)'!$G$64))))</f>
        <v>2.0984129299999998</v>
      </c>
    </row>
    <row r="914" spans="1:57" ht="12.75" customHeight="1">
      <c r="A914" s="176" t="s">
        <v>282</v>
      </c>
      <c r="B914" s="145" t="s">
        <v>76</v>
      </c>
      <c r="C914" s="170">
        <v>1054</v>
      </c>
      <c r="D914" s="174" t="s">
        <v>77</v>
      </c>
      <c r="E914" s="171">
        <v>8</v>
      </c>
      <c r="F914" s="171">
        <v>2</v>
      </c>
      <c r="G914" s="171" t="s">
        <v>77</v>
      </c>
      <c r="H914" s="171">
        <v>1</v>
      </c>
      <c r="I914" s="171" t="s">
        <v>77</v>
      </c>
      <c r="J914" s="173" t="s">
        <v>80</v>
      </c>
      <c r="K914" s="173" t="s">
        <v>80</v>
      </c>
      <c r="L914" s="169">
        <f>VLOOKUP(CONCATENATE(J914,K914),'Sheet1 (2)'!$J$6:$K$26,2,FALSE)</f>
        <v>0</v>
      </c>
      <c r="M914" s="173" t="s">
        <v>80</v>
      </c>
      <c r="N914" s="173" t="s">
        <v>80</v>
      </c>
      <c r="O914" s="177">
        <f>VLOOKUP(CONCATENATE(M914,N914),'[1]Sheet1 (2)'!$L$6:$M$26,2,FALSE)</f>
        <v>0</v>
      </c>
      <c r="P914" s="173" t="s">
        <v>80</v>
      </c>
      <c r="Q914" s="173" t="s">
        <v>80</v>
      </c>
      <c r="R914" s="177">
        <f>VLOOKUP(CONCATENATE(P914,Q914),'[1]Sheet1 (2)'!$N$6:$O$26,2,FALSE)</f>
        <v>0</v>
      </c>
      <c r="S914" s="173" t="s">
        <v>80</v>
      </c>
      <c r="T914" s="173" t="s">
        <v>80</v>
      </c>
      <c r="U914" s="177">
        <f>VLOOKUP(CONCATENATE(S914,T914),'[1]Sheet1 (2)'!$P$6:$Q$26,2,FALSE)</f>
        <v>0</v>
      </c>
      <c r="V914" s="173" t="s">
        <v>80</v>
      </c>
      <c r="W914" s="173" t="s">
        <v>80</v>
      </c>
      <c r="X914" s="177">
        <f>VLOOKUP(CONCATENATE(V914,W914),'[1]Sheet1 (2)'!$R$6:$S$26,2,FALSE)</f>
        <v>0</v>
      </c>
      <c r="Y914" s="173" t="s">
        <v>80</v>
      </c>
      <c r="Z914" s="173" t="s">
        <v>80</v>
      </c>
      <c r="AA914" s="177">
        <f>VLOOKUP(CONCATENATE(Y914,Z914),'[1]Sheet1 (2)'!$T$6:$U$26,2,FALSE)</f>
        <v>0</v>
      </c>
      <c r="AB914" s="173" t="s">
        <v>80</v>
      </c>
      <c r="AC914" s="173" t="s">
        <v>80</v>
      </c>
      <c r="AD914" s="177">
        <f>VLOOKUP(CONCATENATE(AB914,AC914),'[1]Sheet1 (2)'!$X$6:$Y$26,2,FALSE)</f>
        <v>0</v>
      </c>
      <c r="AE914" s="173" t="s">
        <v>82</v>
      </c>
      <c r="AF914" s="173" t="s">
        <v>81</v>
      </c>
      <c r="AG914" s="177">
        <f>VLOOKUP(CONCATENATE(AE914,AF914),'[1]Sheet1 (2)'!$Z$6:$AA$26,2,FALSE)</f>
        <v>66</v>
      </c>
      <c r="AH914" s="172"/>
      <c r="AI914" s="178"/>
      <c r="AJ914" s="140"/>
      <c r="AK914" s="176" t="s">
        <v>282</v>
      </c>
      <c r="AL914" s="176" t="s">
        <v>76</v>
      </c>
      <c r="AM914" s="170">
        <f t="shared" si="28"/>
        <v>1054</v>
      </c>
      <c r="AN914" s="147"/>
      <c r="AO914" s="155"/>
      <c r="AP914" s="156"/>
      <c r="AQ914" s="157">
        <v>1.9367978575281424</v>
      </c>
      <c r="AR914" s="158"/>
      <c r="AS914" s="145">
        <f>LOOKUP(rufmkm,'[1]Sheet1 (2)'!$V$62:$V$71,'[1]Sheet1 (2)'!$W$62:$W$71)</f>
        <v>20</v>
      </c>
      <c r="AT914" s="140"/>
      <c r="AU914" s="157">
        <f>IF(IF(D914='[1]Sheet1 (2)'!$C$69,'[1]Sheet1 (2)'!$D$69*('[1]Sheet1 (2)'!$D$72-rut_index)/'[1]Sheet1 (2)'!$D$72,IF([1]shee2!D915='[1]Sheet1 (2)'!$C$70,'[1]Sheet1 (2)'!$D$70*('[1]Sheet1 (2)'!$D$72-rut_index)/'[1]Sheet1 (2)'!$D$72,IF([1]shee2!D915='[1]Sheet1 (2)'!$C$71,'[1]Sheet1 (2)'!$D$71*('[1]Sheet1 (2)'!$D$72-rut_index)/'[1]Sheet1 (2)'!$D$72)))&lt;0,0,IF(D914='[1]Sheet1 (2)'!$C$69,'[1]Sheet1 (2)'!$D$69*('[1]Sheet1 (2)'!$D$72-rut_index)/'[1]Sheet1 (2)'!$D$72,IF([1]shee2!D915='[1]Sheet1 (2)'!$C$70,'[1]Sheet1 (2)'!$D$70*('[1]Sheet1 (2)'!$D$72-rut_index)/'[1]Sheet1 (2)'!$D$72,IF([1]shee2!D915='[1]Sheet1 (2)'!$C$71,'[1]Sheet1 (2)'!$D$71*('[1]Sheet1 (2)'!$D$72-rut_index)/'[1]Sheet1 (2)'!$D$72))))</f>
        <v>5</v>
      </c>
      <c r="AV914" s="157">
        <f>IF(IF(D914='[1]Sheet1 (2)'!$C$69,'[1]Sheet1 (2)'!$D$69*('[1]Sheet1 (2)'!$D$72-crack_s_index)/'[1]Sheet1 (2)'!$D$72,IF([1]shee2!D915='[1]Sheet1 (2)'!$C$70,'[1]Sheet1 (2)'!$D$70*('[1]Sheet1 (2)'!$D$72-crack_s_index)/'[1]Sheet1 (2)'!$D$72,IF([1]shee2!D915='[1]Sheet1 (2)'!$C$71,'[1]Sheet1 (2)'!$D$71*('[1]Sheet1 (2)'!$D$72-crack_s_index)/'[1]Sheet1 (2)'!$D$72)))&lt;0,0,IF(D914='[1]Sheet1 (2)'!$C$69,'[1]Sheet1 (2)'!$D$69*('[1]Sheet1 (2)'!$D$72-crack_s_index)/'[1]Sheet1 (2)'!$D$72,IF([1]shee2!D915='[1]Sheet1 (2)'!$C$70,'[1]Sheet1 (2)'!$D$70*('[1]Sheet1 (2)'!$D$72-crack_s_index)/'[1]Sheet1 (2)'!$D$72,IF([1]shee2!D915='[1]Sheet1 (2)'!$C$71,'[1]Sheet1 (2)'!$D$71*('[1]Sheet1 (2)'!$D$72-crack_s_index)/'[1]Sheet1 (2)'!$D$72))))</f>
        <v>5</v>
      </c>
      <c r="AW914" s="157">
        <f>IF(IF(D914='[1]Sheet1 (2)'!$C$69,'[1]Sheet1 (2)'!$D$69*('[1]Sheet1 (2)'!$D$72-crack_t_index)/'[1]Sheet1 (2)'!$D$72,IF([1]shee2!D915='[1]Sheet1 (2)'!$C$70,'[1]Sheet1 (2)'!$D$70*('[1]Sheet1 (2)'!$D$72-crack_t_index)/'[1]Sheet1 (2)'!$D$72,IF([1]shee2!D915='[1]Sheet1 (2)'!$C$71,'[1]Sheet1 (2)'!$D$71*('[1]Sheet1 (2)'!$D$72-crack_t_index)/'[1]Sheet1 (2)'!$D$72)))&lt;0,0,IF(D914='[1]Sheet1 (2)'!$C$69,'[1]Sheet1 (2)'!$D$69*('[1]Sheet1 (2)'!$D$72-crack_t_index)/'[1]Sheet1 (2)'!$D$72,IF([1]shee2!D915='[1]Sheet1 (2)'!$C$70,'[1]Sheet1 (2)'!$D$70*('[1]Sheet1 (2)'!$D$72-crack_t_index)/'[1]Sheet1 (2)'!$D$72,IF([1]shee2!D915='[1]Sheet1 (2)'!$C$71,'[1]Sheet1 (2)'!$D$71*('[1]Sheet1 (2)'!$D$72-crack_t_index)/'[1]Sheet1 (2)'!$D$72))))</f>
        <v>5</v>
      </c>
      <c r="AX914" s="157">
        <f>IF(IF(D914='[1]Sheet1 (2)'!$C$69,'[1]Sheet1 (2)'!$D$69*('[1]Sheet1 (2)'!$D$72-rave_index)/'[1]Sheet1 (2)'!$D$72,IF([1]shee2!D915='[1]Sheet1 (2)'!$C$70,'[1]Sheet1 (2)'!$D$70*('[1]Sheet1 (2)'!$D$72-rave_index)/'[1]Sheet1 (2)'!$D$72,IF([1]shee2!D915='[1]Sheet1 (2)'!$C$71,'[1]Sheet1 (2)'!$D$71*('[1]Sheet1 (2)'!$D$72-rave_index)/'[1]Sheet1 (2)'!$D$72)))&lt;0,0,IF(D914='[1]Sheet1 (2)'!$C$69,'[1]Sheet1 (2)'!$D$69*('[1]Sheet1 (2)'!$D$72-rave_index)/'[1]Sheet1 (2)'!$D$72,IF([1]shee2!D915='[1]Sheet1 (2)'!$C$70,'[1]Sheet1 (2)'!$D$70*('[1]Sheet1 (2)'!$D$72-rave_index)/'[1]Sheet1 (2)'!$D$72,IF([1]shee2!D915='[1]Sheet1 (2)'!$C$71,'[1]Sheet1 (2)'!$D$71*('[1]Sheet1 (2)'!$D$72-rave_index)/'[1]Sheet1 (2)'!$D$72))))</f>
        <v>5</v>
      </c>
      <c r="AY914" s="157">
        <f>IF(IF(D914='[1]Sheet1 (2)'!$C$69,'[1]Sheet1 (2)'!$D$69*('[1]Sheet1 (2)'!$D$72-rough_index)/'[1]Sheet1 (2)'!$D$72,IF([1]shee2!D915='[1]Sheet1 (2)'!$C$70,'[1]Sheet1 (2)'!$D$70*('[1]Sheet1 (2)'!$D$72-rough_index)/'[1]Sheet1 (2)'!$D$72,IF([1]shee2!D915='[1]Sheet1 (2)'!$C$71,'[1]Sheet1 (2)'!$D$71*('[1]Sheet1 (2)'!$D$72-rough_index)/'[1]Sheet1 (2)'!$D$72)))&lt;0,0,IF(D914='[1]Sheet1 (2)'!$C$69,'[1]Sheet1 (2)'!$D$69*('[1]Sheet1 (2)'!$D$72-rough_index)/'[1]Sheet1 (2)'!$D$72,IF([1]shee2!D915='[1]Sheet1 (2)'!$C$70,'[1]Sheet1 (2)'!$D$70*('[1]Sheet1 (2)'!$D$72-rough_index)/'[1]Sheet1 (2)'!$D$72,IF([1]shee2!D915='[1]Sheet1 (2)'!$C$71,'[1]Sheet1 (2)'!$D$71*('[1]Sheet1 (2)'!$D$72-rough_index)/'[1]Sheet1 (2)'!$D$72))))</f>
        <v>3.3333333333333335</v>
      </c>
      <c r="AZ914" s="179">
        <f>+(AU914*'[1]Sheet1 (2)'!$C$77)+(AV914*'[1]Sheet1 (2)'!$C$78)+(AW914*'[1]Sheet1 (2)'!$C$79)+(AX914*'[1]Sheet1 (2)'!$C$80)+(AY914*'[1]Sheet1 (2)'!$C$81)</f>
        <v>4.5</v>
      </c>
      <c r="BA914" s="213" t="str">
        <f t="shared" si="29"/>
        <v>Good</v>
      </c>
      <c r="BE914">
        <f>IF(D914='[1]Sheet1 (2)'!$C$61,'[1]Sheet1 (2)'!$D$61*(counts^2)+'[1]Sheet1 (2)'!$G$61*counts+'[1]Sheet1 (2)'!$J$61,IF(D914='[1]Sheet1 (2)'!$C$62,'[1]Sheet1 (2)'!$D$62*counts+'[1]Sheet1 (2)'!$G$62,IF(D914='[1]Sheet1 (2)'!$C$63,'[1]Sheet1 (2)'!$D$63*counts+'[1]Sheet1 (2)'!$G$63,IF(D914='[1]Sheet1 (2)'!$C$64,'[1]Sheet1 (2)'!$D$64*counts+'[1]Sheet1 (2)'!$G$64))))</f>
        <v>2.0984129299999998</v>
      </c>
    </row>
    <row r="915" spans="1:57" ht="12.75" customHeight="1">
      <c r="A915" s="176" t="s">
        <v>282</v>
      </c>
      <c r="B915" s="145" t="s">
        <v>76</v>
      </c>
      <c r="C915" s="170">
        <v>1055</v>
      </c>
      <c r="D915" s="174" t="s">
        <v>77</v>
      </c>
      <c r="E915" s="171">
        <v>8</v>
      </c>
      <c r="F915" s="171">
        <v>2</v>
      </c>
      <c r="G915" s="171" t="s">
        <v>77</v>
      </c>
      <c r="H915" s="171">
        <v>1</v>
      </c>
      <c r="I915" s="171" t="s">
        <v>77</v>
      </c>
      <c r="J915" s="173" t="s">
        <v>80</v>
      </c>
      <c r="K915" s="173" t="s">
        <v>80</v>
      </c>
      <c r="L915" s="169">
        <f>VLOOKUP(CONCATENATE(J915,K915),'Sheet1 (2)'!$J$6:$K$26,2,FALSE)</f>
        <v>0</v>
      </c>
      <c r="M915" s="173" t="s">
        <v>80</v>
      </c>
      <c r="N915" s="173" t="s">
        <v>80</v>
      </c>
      <c r="O915" s="177">
        <f>VLOOKUP(CONCATENATE(M915,N915),'[1]Sheet1 (2)'!$L$6:$M$26,2,FALSE)</f>
        <v>0</v>
      </c>
      <c r="P915" s="173" t="s">
        <v>80</v>
      </c>
      <c r="Q915" s="173" t="s">
        <v>80</v>
      </c>
      <c r="R915" s="177">
        <f>VLOOKUP(CONCATENATE(P915,Q915),'[1]Sheet1 (2)'!$N$6:$O$26,2,FALSE)</f>
        <v>0</v>
      </c>
      <c r="S915" s="173" t="s">
        <v>80</v>
      </c>
      <c r="T915" s="173" t="s">
        <v>80</v>
      </c>
      <c r="U915" s="177">
        <f>VLOOKUP(CONCATENATE(S915,T915),'[1]Sheet1 (2)'!$P$6:$Q$26,2,FALSE)</f>
        <v>0</v>
      </c>
      <c r="V915" s="173" t="s">
        <v>80</v>
      </c>
      <c r="W915" s="173" t="s">
        <v>80</v>
      </c>
      <c r="X915" s="177">
        <f>VLOOKUP(CONCATENATE(V915,W915),'[1]Sheet1 (2)'!$R$6:$S$26,2,FALSE)</f>
        <v>0</v>
      </c>
      <c r="Y915" s="173" t="s">
        <v>80</v>
      </c>
      <c r="Z915" s="173" t="s">
        <v>80</v>
      </c>
      <c r="AA915" s="177">
        <f>VLOOKUP(CONCATENATE(Y915,Z915),'[1]Sheet1 (2)'!$T$6:$U$26,2,FALSE)</f>
        <v>0</v>
      </c>
      <c r="AB915" s="173" t="s">
        <v>80</v>
      </c>
      <c r="AC915" s="173" t="s">
        <v>80</v>
      </c>
      <c r="AD915" s="177">
        <f>VLOOKUP(CONCATENATE(AB915,AC915),'[1]Sheet1 (2)'!$X$6:$Y$26,2,FALSE)</f>
        <v>0</v>
      </c>
      <c r="AE915" s="173" t="s">
        <v>82</v>
      </c>
      <c r="AF915" s="173" t="s">
        <v>81</v>
      </c>
      <c r="AG915" s="177">
        <f>VLOOKUP(CONCATENATE(AE915,AF915),'[1]Sheet1 (2)'!$Z$6:$AA$26,2,FALSE)</f>
        <v>66</v>
      </c>
      <c r="AH915" s="172"/>
      <c r="AI915" s="178"/>
      <c r="AJ915" s="140"/>
      <c r="AK915" s="176" t="s">
        <v>282</v>
      </c>
      <c r="AL915" s="176" t="s">
        <v>76</v>
      </c>
      <c r="AM915" s="170">
        <f t="shared" si="28"/>
        <v>1055</v>
      </c>
      <c r="AN915" s="147"/>
      <c r="AO915" s="155"/>
      <c r="AP915" s="156"/>
      <c r="AQ915" s="157">
        <v>2.9020358125715502</v>
      </c>
      <c r="AR915" s="158"/>
      <c r="AS915" s="145">
        <f>LOOKUP(rufmkm,'[1]Sheet1 (2)'!$V$62:$V$71,'[1]Sheet1 (2)'!$W$62:$W$71)</f>
        <v>30</v>
      </c>
      <c r="AT915" s="140"/>
      <c r="AU915" s="157">
        <f>IF(IF(D915='[1]Sheet1 (2)'!$C$69,'[1]Sheet1 (2)'!$D$69*('[1]Sheet1 (2)'!$D$72-rut_index)/'[1]Sheet1 (2)'!$D$72,IF([1]shee2!D916='[1]Sheet1 (2)'!$C$70,'[1]Sheet1 (2)'!$D$70*('[1]Sheet1 (2)'!$D$72-rut_index)/'[1]Sheet1 (2)'!$D$72,IF([1]shee2!D916='[1]Sheet1 (2)'!$C$71,'[1]Sheet1 (2)'!$D$71*('[1]Sheet1 (2)'!$D$72-rut_index)/'[1]Sheet1 (2)'!$D$72)))&lt;0,0,IF(D915='[1]Sheet1 (2)'!$C$69,'[1]Sheet1 (2)'!$D$69*('[1]Sheet1 (2)'!$D$72-rut_index)/'[1]Sheet1 (2)'!$D$72,IF([1]shee2!D916='[1]Sheet1 (2)'!$C$70,'[1]Sheet1 (2)'!$D$70*('[1]Sheet1 (2)'!$D$72-rut_index)/'[1]Sheet1 (2)'!$D$72,IF([1]shee2!D916='[1]Sheet1 (2)'!$C$71,'[1]Sheet1 (2)'!$D$71*('[1]Sheet1 (2)'!$D$72-rut_index)/'[1]Sheet1 (2)'!$D$72))))</f>
        <v>5</v>
      </c>
      <c r="AV915" s="157">
        <f>IF(IF(D915='[1]Sheet1 (2)'!$C$69,'[1]Sheet1 (2)'!$D$69*('[1]Sheet1 (2)'!$D$72-crack_s_index)/'[1]Sheet1 (2)'!$D$72,IF([1]shee2!D916='[1]Sheet1 (2)'!$C$70,'[1]Sheet1 (2)'!$D$70*('[1]Sheet1 (2)'!$D$72-crack_s_index)/'[1]Sheet1 (2)'!$D$72,IF([1]shee2!D916='[1]Sheet1 (2)'!$C$71,'[1]Sheet1 (2)'!$D$71*('[1]Sheet1 (2)'!$D$72-crack_s_index)/'[1]Sheet1 (2)'!$D$72)))&lt;0,0,IF(D915='[1]Sheet1 (2)'!$C$69,'[1]Sheet1 (2)'!$D$69*('[1]Sheet1 (2)'!$D$72-crack_s_index)/'[1]Sheet1 (2)'!$D$72,IF([1]shee2!D916='[1]Sheet1 (2)'!$C$70,'[1]Sheet1 (2)'!$D$70*('[1]Sheet1 (2)'!$D$72-crack_s_index)/'[1]Sheet1 (2)'!$D$72,IF([1]shee2!D916='[1]Sheet1 (2)'!$C$71,'[1]Sheet1 (2)'!$D$71*('[1]Sheet1 (2)'!$D$72-crack_s_index)/'[1]Sheet1 (2)'!$D$72))))</f>
        <v>5</v>
      </c>
      <c r="AW915" s="157">
        <f>IF(IF(D915='[1]Sheet1 (2)'!$C$69,'[1]Sheet1 (2)'!$D$69*('[1]Sheet1 (2)'!$D$72-crack_t_index)/'[1]Sheet1 (2)'!$D$72,IF([1]shee2!D916='[1]Sheet1 (2)'!$C$70,'[1]Sheet1 (2)'!$D$70*('[1]Sheet1 (2)'!$D$72-crack_t_index)/'[1]Sheet1 (2)'!$D$72,IF([1]shee2!D916='[1]Sheet1 (2)'!$C$71,'[1]Sheet1 (2)'!$D$71*('[1]Sheet1 (2)'!$D$72-crack_t_index)/'[1]Sheet1 (2)'!$D$72)))&lt;0,0,IF(D915='[1]Sheet1 (2)'!$C$69,'[1]Sheet1 (2)'!$D$69*('[1]Sheet1 (2)'!$D$72-crack_t_index)/'[1]Sheet1 (2)'!$D$72,IF([1]shee2!D916='[1]Sheet1 (2)'!$C$70,'[1]Sheet1 (2)'!$D$70*('[1]Sheet1 (2)'!$D$72-crack_t_index)/'[1]Sheet1 (2)'!$D$72,IF([1]shee2!D916='[1]Sheet1 (2)'!$C$71,'[1]Sheet1 (2)'!$D$71*('[1]Sheet1 (2)'!$D$72-crack_t_index)/'[1]Sheet1 (2)'!$D$72))))</f>
        <v>5</v>
      </c>
      <c r="AX915" s="157">
        <f>IF(IF(D915='[1]Sheet1 (2)'!$C$69,'[1]Sheet1 (2)'!$D$69*('[1]Sheet1 (2)'!$D$72-rave_index)/'[1]Sheet1 (2)'!$D$72,IF([1]shee2!D916='[1]Sheet1 (2)'!$C$70,'[1]Sheet1 (2)'!$D$70*('[1]Sheet1 (2)'!$D$72-rave_index)/'[1]Sheet1 (2)'!$D$72,IF([1]shee2!D916='[1]Sheet1 (2)'!$C$71,'[1]Sheet1 (2)'!$D$71*('[1]Sheet1 (2)'!$D$72-rave_index)/'[1]Sheet1 (2)'!$D$72)))&lt;0,0,IF(D915='[1]Sheet1 (2)'!$C$69,'[1]Sheet1 (2)'!$D$69*('[1]Sheet1 (2)'!$D$72-rave_index)/'[1]Sheet1 (2)'!$D$72,IF([1]shee2!D916='[1]Sheet1 (2)'!$C$70,'[1]Sheet1 (2)'!$D$70*('[1]Sheet1 (2)'!$D$72-rave_index)/'[1]Sheet1 (2)'!$D$72,IF([1]shee2!D916='[1]Sheet1 (2)'!$C$71,'[1]Sheet1 (2)'!$D$71*('[1]Sheet1 (2)'!$D$72-rave_index)/'[1]Sheet1 (2)'!$D$72))))</f>
        <v>5</v>
      </c>
      <c r="AY915" s="157">
        <f>IF(IF(D915='[1]Sheet1 (2)'!$C$69,'[1]Sheet1 (2)'!$D$69*('[1]Sheet1 (2)'!$D$72-rough_index)/'[1]Sheet1 (2)'!$D$72,IF([1]shee2!D916='[1]Sheet1 (2)'!$C$70,'[1]Sheet1 (2)'!$D$70*('[1]Sheet1 (2)'!$D$72-rough_index)/'[1]Sheet1 (2)'!$D$72,IF([1]shee2!D916='[1]Sheet1 (2)'!$C$71,'[1]Sheet1 (2)'!$D$71*('[1]Sheet1 (2)'!$D$72-rough_index)/'[1]Sheet1 (2)'!$D$72)))&lt;0,0,IF(D915='[1]Sheet1 (2)'!$C$69,'[1]Sheet1 (2)'!$D$69*('[1]Sheet1 (2)'!$D$72-rough_index)/'[1]Sheet1 (2)'!$D$72,IF([1]shee2!D916='[1]Sheet1 (2)'!$C$70,'[1]Sheet1 (2)'!$D$70*('[1]Sheet1 (2)'!$D$72-rough_index)/'[1]Sheet1 (2)'!$D$72,IF([1]shee2!D916='[1]Sheet1 (2)'!$C$71,'[1]Sheet1 (2)'!$D$71*('[1]Sheet1 (2)'!$D$72-rough_index)/'[1]Sheet1 (2)'!$D$72))))</f>
        <v>2.5</v>
      </c>
      <c r="AZ915" s="179">
        <f>+(AU915*'[1]Sheet1 (2)'!$C$77)+(AV915*'[1]Sheet1 (2)'!$C$78)+(AW915*'[1]Sheet1 (2)'!$C$79)+(AX915*'[1]Sheet1 (2)'!$C$80)+(AY915*'[1]Sheet1 (2)'!$C$81)</f>
        <v>4.25</v>
      </c>
      <c r="BA915" s="213" t="str">
        <f t="shared" si="29"/>
        <v>Good</v>
      </c>
      <c r="BE915">
        <f>IF(D915='[1]Sheet1 (2)'!$C$61,'[1]Sheet1 (2)'!$D$61*(counts^2)+'[1]Sheet1 (2)'!$G$61*counts+'[1]Sheet1 (2)'!$J$61,IF(D915='[1]Sheet1 (2)'!$C$62,'[1]Sheet1 (2)'!$D$62*counts+'[1]Sheet1 (2)'!$G$62,IF(D915='[1]Sheet1 (2)'!$C$63,'[1]Sheet1 (2)'!$D$63*counts+'[1]Sheet1 (2)'!$G$63,IF(D915='[1]Sheet1 (2)'!$C$64,'[1]Sheet1 (2)'!$D$64*counts+'[1]Sheet1 (2)'!$G$64))))</f>
        <v>2.0984129299999998</v>
      </c>
    </row>
    <row r="916" spans="1:57" ht="12.75" customHeight="1">
      <c r="A916" s="176" t="s">
        <v>282</v>
      </c>
      <c r="B916" s="145" t="s">
        <v>76</v>
      </c>
      <c r="C916" s="170">
        <v>1056</v>
      </c>
      <c r="D916" s="174" t="s">
        <v>77</v>
      </c>
      <c r="E916" s="171">
        <v>8</v>
      </c>
      <c r="F916" s="171">
        <v>2</v>
      </c>
      <c r="G916" s="171" t="s">
        <v>77</v>
      </c>
      <c r="H916" s="171">
        <v>1</v>
      </c>
      <c r="I916" s="171" t="s">
        <v>77</v>
      </c>
      <c r="J916" s="173" t="s">
        <v>80</v>
      </c>
      <c r="K916" s="173" t="s">
        <v>80</v>
      </c>
      <c r="L916" s="169">
        <f>VLOOKUP(CONCATENATE(J916,K916),'Sheet1 (2)'!$J$6:$K$26,2,FALSE)</f>
        <v>0</v>
      </c>
      <c r="M916" s="173" t="s">
        <v>80</v>
      </c>
      <c r="N916" s="173" t="s">
        <v>80</v>
      </c>
      <c r="O916" s="177">
        <f>VLOOKUP(CONCATENATE(M916,N916),'[1]Sheet1 (2)'!$L$6:$M$26,2,FALSE)</f>
        <v>0</v>
      </c>
      <c r="P916" s="173" t="s">
        <v>80</v>
      </c>
      <c r="Q916" s="173" t="s">
        <v>80</v>
      </c>
      <c r="R916" s="177">
        <f>VLOOKUP(CONCATENATE(P916,Q916),'[1]Sheet1 (2)'!$N$6:$O$26,2,FALSE)</f>
        <v>0</v>
      </c>
      <c r="S916" s="173" t="s">
        <v>80</v>
      </c>
      <c r="T916" s="173" t="s">
        <v>80</v>
      </c>
      <c r="U916" s="177">
        <f>VLOOKUP(CONCATENATE(S916,T916),'[1]Sheet1 (2)'!$P$6:$Q$26,2,FALSE)</f>
        <v>0</v>
      </c>
      <c r="V916" s="173" t="s">
        <v>80</v>
      </c>
      <c r="W916" s="173" t="s">
        <v>80</v>
      </c>
      <c r="X916" s="177">
        <f>VLOOKUP(CONCATENATE(V916,W916),'[1]Sheet1 (2)'!$R$6:$S$26,2,FALSE)</f>
        <v>0</v>
      </c>
      <c r="Y916" s="173" t="s">
        <v>80</v>
      </c>
      <c r="Z916" s="173" t="s">
        <v>80</v>
      </c>
      <c r="AA916" s="177">
        <f>VLOOKUP(CONCATENATE(Y916,Z916),'[1]Sheet1 (2)'!$T$6:$U$26,2,FALSE)</f>
        <v>0</v>
      </c>
      <c r="AB916" s="173" t="s">
        <v>80</v>
      </c>
      <c r="AC916" s="173" t="s">
        <v>80</v>
      </c>
      <c r="AD916" s="177">
        <f>VLOOKUP(CONCATENATE(AB916,AC916),'[1]Sheet1 (2)'!$X$6:$Y$26,2,FALSE)</f>
        <v>0</v>
      </c>
      <c r="AE916" s="173" t="s">
        <v>82</v>
      </c>
      <c r="AF916" s="173" t="s">
        <v>81</v>
      </c>
      <c r="AG916" s="177">
        <f>VLOOKUP(CONCATENATE(AE916,AF916),'[1]Sheet1 (2)'!$Z$6:$AA$26,2,FALSE)</f>
        <v>66</v>
      </c>
      <c r="AH916" s="172"/>
      <c r="AI916" s="178"/>
      <c r="AJ916" s="140"/>
      <c r="AK916" s="176" t="s">
        <v>282</v>
      </c>
      <c r="AL916" s="176" t="s">
        <v>76</v>
      </c>
      <c r="AM916" s="170">
        <f t="shared" si="28"/>
        <v>1056</v>
      </c>
      <c r="AN916" s="147"/>
      <c r="AO916" s="155"/>
      <c r="AP916" s="156"/>
      <c r="AQ916" s="157">
        <v>2.54397589757773</v>
      </c>
      <c r="AR916" s="158"/>
      <c r="AS916" s="145">
        <f>LOOKUP(rufmkm,'[1]Sheet1 (2)'!$V$62:$V$71,'[1]Sheet1 (2)'!$W$62:$W$71)</f>
        <v>30</v>
      </c>
      <c r="AT916" s="140"/>
      <c r="AU916" s="157">
        <f>IF(IF(D916='[1]Sheet1 (2)'!$C$69,'[1]Sheet1 (2)'!$D$69*('[1]Sheet1 (2)'!$D$72-rut_index)/'[1]Sheet1 (2)'!$D$72,IF([1]shee2!D917='[1]Sheet1 (2)'!$C$70,'[1]Sheet1 (2)'!$D$70*('[1]Sheet1 (2)'!$D$72-rut_index)/'[1]Sheet1 (2)'!$D$72,IF([1]shee2!D917='[1]Sheet1 (2)'!$C$71,'[1]Sheet1 (2)'!$D$71*('[1]Sheet1 (2)'!$D$72-rut_index)/'[1]Sheet1 (2)'!$D$72)))&lt;0,0,IF(D916='[1]Sheet1 (2)'!$C$69,'[1]Sheet1 (2)'!$D$69*('[1]Sheet1 (2)'!$D$72-rut_index)/'[1]Sheet1 (2)'!$D$72,IF([1]shee2!D917='[1]Sheet1 (2)'!$C$70,'[1]Sheet1 (2)'!$D$70*('[1]Sheet1 (2)'!$D$72-rut_index)/'[1]Sheet1 (2)'!$D$72,IF([1]shee2!D917='[1]Sheet1 (2)'!$C$71,'[1]Sheet1 (2)'!$D$71*('[1]Sheet1 (2)'!$D$72-rut_index)/'[1]Sheet1 (2)'!$D$72))))</f>
        <v>5</v>
      </c>
      <c r="AV916" s="157">
        <f>IF(IF(D916='[1]Sheet1 (2)'!$C$69,'[1]Sheet1 (2)'!$D$69*('[1]Sheet1 (2)'!$D$72-crack_s_index)/'[1]Sheet1 (2)'!$D$72,IF([1]shee2!D917='[1]Sheet1 (2)'!$C$70,'[1]Sheet1 (2)'!$D$70*('[1]Sheet1 (2)'!$D$72-crack_s_index)/'[1]Sheet1 (2)'!$D$72,IF([1]shee2!D917='[1]Sheet1 (2)'!$C$71,'[1]Sheet1 (2)'!$D$71*('[1]Sheet1 (2)'!$D$72-crack_s_index)/'[1]Sheet1 (2)'!$D$72)))&lt;0,0,IF(D916='[1]Sheet1 (2)'!$C$69,'[1]Sheet1 (2)'!$D$69*('[1]Sheet1 (2)'!$D$72-crack_s_index)/'[1]Sheet1 (2)'!$D$72,IF([1]shee2!D917='[1]Sheet1 (2)'!$C$70,'[1]Sheet1 (2)'!$D$70*('[1]Sheet1 (2)'!$D$72-crack_s_index)/'[1]Sheet1 (2)'!$D$72,IF([1]shee2!D917='[1]Sheet1 (2)'!$C$71,'[1]Sheet1 (2)'!$D$71*('[1]Sheet1 (2)'!$D$72-crack_s_index)/'[1]Sheet1 (2)'!$D$72))))</f>
        <v>5</v>
      </c>
      <c r="AW916" s="157">
        <f>IF(IF(D916='[1]Sheet1 (2)'!$C$69,'[1]Sheet1 (2)'!$D$69*('[1]Sheet1 (2)'!$D$72-crack_t_index)/'[1]Sheet1 (2)'!$D$72,IF([1]shee2!D917='[1]Sheet1 (2)'!$C$70,'[1]Sheet1 (2)'!$D$70*('[1]Sheet1 (2)'!$D$72-crack_t_index)/'[1]Sheet1 (2)'!$D$72,IF([1]shee2!D917='[1]Sheet1 (2)'!$C$71,'[1]Sheet1 (2)'!$D$71*('[1]Sheet1 (2)'!$D$72-crack_t_index)/'[1]Sheet1 (2)'!$D$72)))&lt;0,0,IF(D916='[1]Sheet1 (2)'!$C$69,'[1]Sheet1 (2)'!$D$69*('[1]Sheet1 (2)'!$D$72-crack_t_index)/'[1]Sheet1 (2)'!$D$72,IF([1]shee2!D917='[1]Sheet1 (2)'!$C$70,'[1]Sheet1 (2)'!$D$70*('[1]Sheet1 (2)'!$D$72-crack_t_index)/'[1]Sheet1 (2)'!$D$72,IF([1]shee2!D917='[1]Sheet1 (2)'!$C$71,'[1]Sheet1 (2)'!$D$71*('[1]Sheet1 (2)'!$D$72-crack_t_index)/'[1]Sheet1 (2)'!$D$72))))</f>
        <v>5</v>
      </c>
      <c r="AX916" s="157">
        <f>IF(IF(D916='[1]Sheet1 (2)'!$C$69,'[1]Sheet1 (2)'!$D$69*('[1]Sheet1 (2)'!$D$72-rave_index)/'[1]Sheet1 (2)'!$D$72,IF([1]shee2!D917='[1]Sheet1 (2)'!$C$70,'[1]Sheet1 (2)'!$D$70*('[1]Sheet1 (2)'!$D$72-rave_index)/'[1]Sheet1 (2)'!$D$72,IF([1]shee2!D917='[1]Sheet1 (2)'!$C$71,'[1]Sheet1 (2)'!$D$71*('[1]Sheet1 (2)'!$D$72-rave_index)/'[1]Sheet1 (2)'!$D$72)))&lt;0,0,IF(D916='[1]Sheet1 (2)'!$C$69,'[1]Sheet1 (2)'!$D$69*('[1]Sheet1 (2)'!$D$72-rave_index)/'[1]Sheet1 (2)'!$D$72,IF([1]shee2!D917='[1]Sheet1 (2)'!$C$70,'[1]Sheet1 (2)'!$D$70*('[1]Sheet1 (2)'!$D$72-rave_index)/'[1]Sheet1 (2)'!$D$72,IF([1]shee2!D917='[1]Sheet1 (2)'!$C$71,'[1]Sheet1 (2)'!$D$71*('[1]Sheet1 (2)'!$D$72-rave_index)/'[1]Sheet1 (2)'!$D$72))))</f>
        <v>5</v>
      </c>
      <c r="AY916" s="157">
        <f>IF(IF(D916='[1]Sheet1 (2)'!$C$69,'[1]Sheet1 (2)'!$D$69*('[1]Sheet1 (2)'!$D$72-rough_index)/'[1]Sheet1 (2)'!$D$72,IF([1]shee2!D917='[1]Sheet1 (2)'!$C$70,'[1]Sheet1 (2)'!$D$70*('[1]Sheet1 (2)'!$D$72-rough_index)/'[1]Sheet1 (2)'!$D$72,IF([1]shee2!D917='[1]Sheet1 (2)'!$C$71,'[1]Sheet1 (2)'!$D$71*('[1]Sheet1 (2)'!$D$72-rough_index)/'[1]Sheet1 (2)'!$D$72)))&lt;0,0,IF(D916='[1]Sheet1 (2)'!$C$69,'[1]Sheet1 (2)'!$D$69*('[1]Sheet1 (2)'!$D$72-rough_index)/'[1]Sheet1 (2)'!$D$72,IF([1]shee2!D917='[1]Sheet1 (2)'!$C$70,'[1]Sheet1 (2)'!$D$70*('[1]Sheet1 (2)'!$D$72-rough_index)/'[1]Sheet1 (2)'!$D$72,IF([1]shee2!D917='[1]Sheet1 (2)'!$C$71,'[1]Sheet1 (2)'!$D$71*('[1]Sheet1 (2)'!$D$72-rough_index)/'[1]Sheet1 (2)'!$D$72))))</f>
        <v>2.5</v>
      </c>
      <c r="AZ916" s="179">
        <f>+(AU916*'[1]Sheet1 (2)'!$C$77)+(AV916*'[1]Sheet1 (2)'!$C$78)+(AW916*'[1]Sheet1 (2)'!$C$79)+(AX916*'[1]Sheet1 (2)'!$C$80)+(AY916*'[1]Sheet1 (2)'!$C$81)</f>
        <v>4.25</v>
      </c>
      <c r="BA916" s="213" t="str">
        <f t="shared" si="29"/>
        <v>Good</v>
      </c>
      <c r="BE916">
        <f>IF(D916='[1]Sheet1 (2)'!$C$61,'[1]Sheet1 (2)'!$D$61*(counts^2)+'[1]Sheet1 (2)'!$G$61*counts+'[1]Sheet1 (2)'!$J$61,IF(D916='[1]Sheet1 (2)'!$C$62,'[1]Sheet1 (2)'!$D$62*counts+'[1]Sheet1 (2)'!$G$62,IF(D916='[1]Sheet1 (2)'!$C$63,'[1]Sheet1 (2)'!$D$63*counts+'[1]Sheet1 (2)'!$G$63,IF(D916='[1]Sheet1 (2)'!$C$64,'[1]Sheet1 (2)'!$D$64*counts+'[1]Sheet1 (2)'!$G$64))))</f>
        <v>2.0984129299999998</v>
      </c>
    </row>
    <row r="917" spans="1:57" ht="12.75" customHeight="1">
      <c r="A917" s="176" t="s">
        <v>282</v>
      </c>
      <c r="B917" s="145" t="s">
        <v>76</v>
      </c>
      <c r="C917" s="170">
        <v>1057</v>
      </c>
      <c r="D917" s="174" t="s">
        <v>77</v>
      </c>
      <c r="E917" s="171">
        <v>8</v>
      </c>
      <c r="F917" s="171">
        <v>2</v>
      </c>
      <c r="G917" s="171" t="s">
        <v>77</v>
      </c>
      <c r="H917" s="171">
        <v>1</v>
      </c>
      <c r="I917" s="171" t="s">
        <v>77</v>
      </c>
      <c r="J917" s="173" t="s">
        <v>80</v>
      </c>
      <c r="K917" s="173" t="s">
        <v>80</v>
      </c>
      <c r="L917" s="169">
        <f>VLOOKUP(CONCATENATE(J917,K917),'Sheet1 (2)'!$J$6:$K$26,2,FALSE)</f>
        <v>0</v>
      </c>
      <c r="M917" s="173" t="s">
        <v>80</v>
      </c>
      <c r="N917" s="173" t="s">
        <v>80</v>
      </c>
      <c r="O917" s="177">
        <f>VLOOKUP(CONCATENATE(M917,N917),'[1]Sheet1 (2)'!$L$6:$M$26,2,FALSE)</f>
        <v>0</v>
      </c>
      <c r="P917" s="173" t="s">
        <v>80</v>
      </c>
      <c r="Q917" s="173" t="s">
        <v>80</v>
      </c>
      <c r="R917" s="177">
        <f>VLOOKUP(CONCATENATE(P917,Q917),'[1]Sheet1 (2)'!$N$6:$O$26,2,FALSE)</f>
        <v>0</v>
      </c>
      <c r="S917" s="173" t="s">
        <v>80</v>
      </c>
      <c r="T917" s="173" t="s">
        <v>80</v>
      </c>
      <c r="U917" s="177">
        <f>VLOOKUP(CONCATENATE(S917,T917),'[1]Sheet1 (2)'!$P$6:$Q$26,2,FALSE)</f>
        <v>0</v>
      </c>
      <c r="V917" s="173" t="s">
        <v>80</v>
      </c>
      <c r="W917" s="173" t="s">
        <v>80</v>
      </c>
      <c r="X917" s="177">
        <f>VLOOKUP(CONCATENATE(V917,W917),'[1]Sheet1 (2)'!$R$6:$S$26,2,FALSE)</f>
        <v>0</v>
      </c>
      <c r="Y917" s="173" t="s">
        <v>80</v>
      </c>
      <c r="Z917" s="173" t="s">
        <v>80</v>
      </c>
      <c r="AA917" s="177">
        <f>VLOOKUP(CONCATENATE(Y917,Z917),'[1]Sheet1 (2)'!$T$6:$U$26,2,FALSE)</f>
        <v>0</v>
      </c>
      <c r="AB917" s="173" t="s">
        <v>80</v>
      </c>
      <c r="AC917" s="173" t="s">
        <v>80</v>
      </c>
      <c r="AD917" s="177">
        <f>VLOOKUP(CONCATENATE(AB917,AC917),'[1]Sheet1 (2)'!$X$6:$Y$26,2,FALSE)</f>
        <v>0</v>
      </c>
      <c r="AE917" s="173" t="s">
        <v>82</v>
      </c>
      <c r="AF917" s="173" t="s">
        <v>81</v>
      </c>
      <c r="AG917" s="177">
        <f>VLOOKUP(CONCATENATE(AE917,AF917),'[1]Sheet1 (2)'!$Z$6:$AA$26,2,FALSE)</f>
        <v>66</v>
      </c>
      <c r="AH917" s="172"/>
      <c r="AI917" s="178"/>
      <c r="AJ917" s="140"/>
      <c r="AK917" s="176" t="s">
        <v>282</v>
      </c>
      <c r="AL917" s="176" t="s">
        <v>76</v>
      </c>
      <c r="AM917" s="170">
        <f t="shared" si="28"/>
        <v>1057</v>
      </c>
      <c r="AN917" s="147"/>
      <c r="AO917" s="155"/>
      <c r="AP917" s="156"/>
      <c r="AQ917" s="157">
        <v>4.3494193614251824</v>
      </c>
      <c r="AR917" s="158"/>
      <c r="AS917" s="145">
        <f>LOOKUP(rufmkm,'[1]Sheet1 (2)'!$V$62:$V$71,'[1]Sheet1 (2)'!$W$62:$W$71)</f>
        <v>50</v>
      </c>
      <c r="AT917" s="140"/>
      <c r="AU917" s="157">
        <f>IF(IF(D917='[1]Sheet1 (2)'!$C$69,'[1]Sheet1 (2)'!$D$69*('[1]Sheet1 (2)'!$D$72-rut_index)/'[1]Sheet1 (2)'!$D$72,IF([1]shee2!D918='[1]Sheet1 (2)'!$C$70,'[1]Sheet1 (2)'!$D$70*('[1]Sheet1 (2)'!$D$72-rut_index)/'[1]Sheet1 (2)'!$D$72,IF([1]shee2!D918='[1]Sheet1 (2)'!$C$71,'[1]Sheet1 (2)'!$D$71*('[1]Sheet1 (2)'!$D$72-rut_index)/'[1]Sheet1 (2)'!$D$72)))&lt;0,0,IF(D917='[1]Sheet1 (2)'!$C$69,'[1]Sheet1 (2)'!$D$69*('[1]Sheet1 (2)'!$D$72-rut_index)/'[1]Sheet1 (2)'!$D$72,IF([1]shee2!D918='[1]Sheet1 (2)'!$C$70,'[1]Sheet1 (2)'!$D$70*('[1]Sheet1 (2)'!$D$72-rut_index)/'[1]Sheet1 (2)'!$D$72,IF([1]shee2!D918='[1]Sheet1 (2)'!$C$71,'[1]Sheet1 (2)'!$D$71*('[1]Sheet1 (2)'!$D$72-rut_index)/'[1]Sheet1 (2)'!$D$72))))</f>
        <v>5</v>
      </c>
      <c r="AV917" s="157">
        <f>IF(IF(D917='[1]Sheet1 (2)'!$C$69,'[1]Sheet1 (2)'!$D$69*('[1]Sheet1 (2)'!$D$72-crack_s_index)/'[1]Sheet1 (2)'!$D$72,IF([1]shee2!D918='[1]Sheet1 (2)'!$C$70,'[1]Sheet1 (2)'!$D$70*('[1]Sheet1 (2)'!$D$72-crack_s_index)/'[1]Sheet1 (2)'!$D$72,IF([1]shee2!D918='[1]Sheet1 (2)'!$C$71,'[1]Sheet1 (2)'!$D$71*('[1]Sheet1 (2)'!$D$72-crack_s_index)/'[1]Sheet1 (2)'!$D$72)))&lt;0,0,IF(D917='[1]Sheet1 (2)'!$C$69,'[1]Sheet1 (2)'!$D$69*('[1]Sheet1 (2)'!$D$72-crack_s_index)/'[1]Sheet1 (2)'!$D$72,IF([1]shee2!D918='[1]Sheet1 (2)'!$C$70,'[1]Sheet1 (2)'!$D$70*('[1]Sheet1 (2)'!$D$72-crack_s_index)/'[1]Sheet1 (2)'!$D$72,IF([1]shee2!D918='[1]Sheet1 (2)'!$C$71,'[1]Sheet1 (2)'!$D$71*('[1]Sheet1 (2)'!$D$72-crack_s_index)/'[1]Sheet1 (2)'!$D$72))))</f>
        <v>5</v>
      </c>
      <c r="AW917" s="157">
        <f>IF(IF(D917='[1]Sheet1 (2)'!$C$69,'[1]Sheet1 (2)'!$D$69*('[1]Sheet1 (2)'!$D$72-crack_t_index)/'[1]Sheet1 (2)'!$D$72,IF([1]shee2!D918='[1]Sheet1 (2)'!$C$70,'[1]Sheet1 (2)'!$D$70*('[1]Sheet1 (2)'!$D$72-crack_t_index)/'[1]Sheet1 (2)'!$D$72,IF([1]shee2!D918='[1]Sheet1 (2)'!$C$71,'[1]Sheet1 (2)'!$D$71*('[1]Sheet1 (2)'!$D$72-crack_t_index)/'[1]Sheet1 (2)'!$D$72)))&lt;0,0,IF(D917='[1]Sheet1 (2)'!$C$69,'[1]Sheet1 (2)'!$D$69*('[1]Sheet1 (2)'!$D$72-crack_t_index)/'[1]Sheet1 (2)'!$D$72,IF([1]shee2!D918='[1]Sheet1 (2)'!$C$70,'[1]Sheet1 (2)'!$D$70*('[1]Sheet1 (2)'!$D$72-crack_t_index)/'[1]Sheet1 (2)'!$D$72,IF([1]shee2!D918='[1]Sheet1 (2)'!$C$71,'[1]Sheet1 (2)'!$D$71*('[1]Sheet1 (2)'!$D$72-crack_t_index)/'[1]Sheet1 (2)'!$D$72))))</f>
        <v>5</v>
      </c>
      <c r="AX917" s="157">
        <f>IF(IF(D917='[1]Sheet1 (2)'!$C$69,'[1]Sheet1 (2)'!$D$69*('[1]Sheet1 (2)'!$D$72-rave_index)/'[1]Sheet1 (2)'!$D$72,IF([1]shee2!D918='[1]Sheet1 (2)'!$C$70,'[1]Sheet1 (2)'!$D$70*('[1]Sheet1 (2)'!$D$72-rave_index)/'[1]Sheet1 (2)'!$D$72,IF([1]shee2!D918='[1]Sheet1 (2)'!$C$71,'[1]Sheet1 (2)'!$D$71*('[1]Sheet1 (2)'!$D$72-rave_index)/'[1]Sheet1 (2)'!$D$72)))&lt;0,0,IF(D917='[1]Sheet1 (2)'!$C$69,'[1]Sheet1 (2)'!$D$69*('[1]Sheet1 (2)'!$D$72-rave_index)/'[1]Sheet1 (2)'!$D$72,IF([1]shee2!D918='[1]Sheet1 (2)'!$C$70,'[1]Sheet1 (2)'!$D$70*('[1]Sheet1 (2)'!$D$72-rave_index)/'[1]Sheet1 (2)'!$D$72,IF([1]shee2!D918='[1]Sheet1 (2)'!$C$71,'[1]Sheet1 (2)'!$D$71*('[1]Sheet1 (2)'!$D$72-rave_index)/'[1]Sheet1 (2)'!$D$72))))</f>
        <v>5</v>
      </c>
      <c r="AY917" s="157">
        <f>IF(IF(D917='[1]Sheet1 (2)'!$C$69,'[1]Sheet1 (2)'!$D$69*('[1]Sheet1 (2)'!$D$72-rough_index)/'[1]Sheet1 (2)'!$D$72,IF([1]shee2!D918='[1]Sheet1 (2)'!$C$70,'[1]Sheet1 (2)'!$D$70*('[1]Sheet1 (2)'!$D$72-rough_index)/'[1]Sheet1 (2)'!$D$72,IF([1]shee2!D918='[1]Sheet1 (2)'!$C$71,'[1]Sheet1 (2)'!$D$71*('[1]Sheet1 (2)'!$D$72-rough_index)/'[1]Sheet1 (2)'!$D$72)))&lt;0,0,IF(D917='[1]Sheet1 (2)'!$C$69,'[1]Sheet1 (2)'!$D$69*('[1]Sheet1 (2)'!$D$72-rough_index)/'[1]Sheet1 (2)'!$D$72,IF([1]shee2!D918='[1]Sheet1 (2)'!$C$70,'[1]Sheet1 (2)'!$D$70*('[1]Sheet1 (2)'!$D$72-rough_index)/'[1]Sheet1 (2)'!$D$72,IF([1]shee2!D918='[1]Sheet1 (2)'!$C$71,'[1]Sheet1 (2)'!$D$71*('[1]Sheet1 (2)'!$D$72-rough_index)/'[1]Sheet1 (2)'!$D$72))))</f>
        <v>0.83333333333333337</v>
      </c>
      <c r="AZ917" s="179">
        <f>+(AU917*'[1]Sheet1 (2)'!$C$77)+(AV917*'[1]Sheet1 (2)'!$C$78)+(AW917*'[1]Sheet1 (2)'!$C$79)+(AX917*'[1]Sheet1 (2)'!$C$80)+(AY917*'[1]Sheet1 (2)'!$C$81)</f>
        <v>3.75</v>
      </c>
      <c r="BA917" s="213" t="str">
        <f t="shared" si="29"/>
        <v>Fair</v>
      </c>
      <c r="BE917">
        <f>IF(D917='[1]Sheet1 (2)'!$C$61,'[1]Sheet1 (2)'!$D$61*(counts^2)+'[1]Sheet1 (2)'!$G$61*counts+'[1]Sheet1 (2)'!$J$61,IF(D917='[1]Sheet1 (2)'!$C$62,'[1]Sheet1 (2)'!$D$62*counts+'[1]Sheet1 (2)'!$G$62,IF(D917='[1]Sheet1 (2)'!$C$63,'[1]Sheet1 (2)'!$D$63*counts+'[1]Sheet1 (2)'!$G$63,IF(D917='[1]Sheet1 (2)'!$C$64,'[1]Sheet1 (2)'!$D$64*counts+'[1]Sheet1 (2)'!$G$64))))</f>
        <v>2.0984129299999998</v>
      </c>
    </row>
    <row r="918" spans="1:57" ht="12.75" customHeight="1">
      <c r="A918" s="176" t="s">
        <v>282</v>
      </c>
      <c r="B918" s="145" t="s">
        <v>76</v>
      </c>
      <c r="C918" s="170">
        <v>1058</v>
      </c>
      <c r="D918" s="174" t="s">
        <v>77</v>
      </c>
      <c r="E918" s="171">
        <v>8</v>
      </c>
      <c r="F918" s="171">
        <v>2</v>
      </c>
      <c r="G918" s="171" t="s">
        <v>77</v>
      </c>
      <c r="H918" s="171">
        <v>1</v>
      </c>
      <c r="I918" s="171" t="s">
        <v>77</v>
      </c>
      <c r="J918" s="173" t="s">
        <v>80</v>
      </c>
      <c r="K918" s="173" t="s">
        <v>80</v>
      </c>
      <c r="L918" s="169">
        <f>VLOOKUP(CONCATENATE(J918,K918),'Sheet1 (2)'!$J$6:$K$26,2,FALSE)</f>
        <v>0</v>
      </c>
      <c r="M918" s="173" t="s">
        <v>80</v>
      </c>
      <c r="N918" s="173" t="s">
        <v>80</v>
      </c>
      <c r="O918" s="177">
        <f>VLOOKUP(CONCATENATE(M918,N918),'[1]Sheet1 (2)'!$L$6:$M$26,2,FALSE)</f>
        <v>0</v>
      </c>
      <c r="P918" s="173" t="s">
        <v>80</v>
      </c>
      <c r="Q918" s="173" t="s">
        <v>80</v>
      </c>
      <c r="R918" s="177">
        <f>VLOOKUP(CONCATENATE(P918,Q918),'[1]Sheet1 (2)'!$N$6:$O$26,2,FALSE)</f>
        <v>0</v>
      </c>
      <c r="S918" s="173" t="s">
        <v>80</v>
      </c>
      <c r="T918" s="173" t="s">
        <v>80</v>
      </c>
      <c r="U918" s="177">
        <f>VLOOKUP(CONCATENATE(S918,T918),'[1]Sheet1 (2)'!$P$6:$Q$26,2,FALSE)</f>
        <v>0</v>
      </c>
      <c r="V918" s="173" t="s">
        <v>80</v>
      </c>
      <c r="W918" s="173" t="s">
        <v>80</v>
      </c>
      <c r="X918" s="177">
        <f>VLOOKUP(CONCATENATE(V918,W918),'[1]Sheet1 (2)'!$R$6:$S$26,2,FALSE)</f>
        <v>0</v>
      </c>
      <c r="Y918" s="173" t="s">
        <v>80</v>
      </c>
      <c r="Z918" s="173" t="s">
        <v>80</v>
      </c>
      <c r="AA918" s="177">
        <f>VLOOKUP(CONCATENATE(Y918,Z918),'[1]Sheet1 (2)'!$T$6:$U$26,2,FALSE)</f>
        <v>0</v>
      </c>
      <c r="AB918" s="173" t="s">
        <v>80</v>
      </c>
      <c r="AC918" s="173" t="s">
        <v>80</v>
      </c>
      <c r="AD918" s="177">
        <f>VLOOKUP(CONCATENATE(AB918,AC918),'[1]Sheet1 (2)'!$X$6:$Y$26,2,FALSE)</f>
        <v>0</v>
      </c>
      <c r="AE918" s="173" t="s">
        <v>82</v>
      </c>
      <c r="AF918" s="173" t="s">
        <v>81</v>
      </c>
      <c r="AG918" s="177">
        <f>VLOOKUP(CONCATENATE(AE918,AF918),'[1]Sheet1 (2)'!$Z$6:$AA$26,2,FALSE)</f>
        <v>66</v>
      </c>
      <c r="AH918" s="172"/>
      <c r="AI918" s="178"/>
      <c r="AJ918" s="140"/>
      <c r="AK918" s="176" t="s">
        <v>282</v>
      </c>
      <c r="AL918" s="176" t="s">
        <v>76</v>
      </c>
      <c r="AM918" s="170">
        <f t="shared" si="28"/>
        <v>1058</v>
      </c>
      <c r="AN918" s="147"/>
      <c r="AO918" s="155"/>
      <c r="AP918" s="156"/>
      <c r="AQ918" s="157">
        <v>2.4631371693999999</v>
      </c>
      <c r="AR918" s="158"/>
      <c r="AS918" s="145">
        <f>LOOKUP(rufmkm,'[1]Sheet1 (2)'!$V$62:$V$71,'[1]Sheet1 (2)'!$W$62:$W$71)</f>
        <v>30</v>
      </c>
      <c r="AT918" s="140"/>
      <c r="AU918" s="157">
        <f>IF(IF(D918='[1]Sheet1 (2)'!$C$69,'[1]Sheet1 (2)'!$D$69*('[1]Sheet1 (2)'!$D$72-rut_index)/'[1]Sheet1 (2)'!$D$72,IF([1]shee2!D919='[1]Sheet1 (2)'!$C$70,'[1]Sheet1 (2)'!$D$70*('[1]Sheet1 (2)'!$D$72-rut_index)/'[1]Sheet1 (2)'!$D$72,IF([1]shee2!D919='[1]Sheet1 (2)'!$C$71,'[1]Sheet1 (2)'!$D$71*('[1]Sheet1 (2)'!$D$72-rut_index)/'[1]Sheet1 (2)'!$D$72)))&lt;0,0,IF(D918='[1]Sheet1 (2)'!$C$69,'[1]Sheet1 (2)'!$D$69*('[1]Sheet1 (2)'!$D$72-rut_index)/'[1]Sheet1 (2)'!$D$72,IF([1]shee2!D919='[1]Sheet1 (2)'!$C$70,'[1]Sheet1 (2)'!$D$70*('[1]Sheet1 (2)'!$D$72-rut_index)/'[1]Sheet1 (2)'!$D$72,IF([1]shee2!D919='[1]Sheet1 (2)'!$C$71,'[1]Sheet1 (2)'!$D$71*('[1]Sheet1 (2)'!$D$72-rut_index)/'[1]Sheet1 (2)'!$D$72))))</f>
        <v>5</v>
      </c>
      <c r="AV918" s="157">
        <f>IF(IF(D918='[1]Sheet1 (2)'!$C$69,'[1]Sheet1 (2)'!$D$69*('[1]Sheet1 (2)'!$D$72-crack_s_index)/'[1]Sheet1 (2)'!$D$72,IF([1]shee2!D919='[1]Sheet1 (2)'!$C$70,'[1]Sheet1 (2)'!$D$70*('[1]Sheet1 (2)'!$D$72-crack_s_index)/'[1]Sheet1 (2)'!$D$72,IF([1]shee2!D919='[1]Sheet1 (2)'!$C$71,'[1]Sheet1 (2)'!$D$71*('[1]Sheet1 (2)'!$D$72-crack_s_index)/'[1]Sheet1 (2)'!$D$72)))&lt;0,0,IF(D918='[1]Sheet1 (2)'!$C$69,'[1]Sheet1 (2)'!$D$69*('[1]Sheet1 (2)'!$D$72-crack_s_index)/'[1]Sheet1 (2)'!$D$72,IF([1]shee2!D919='[1]Sheet1 (2)'!$C$70,'[1]Sheet1 (2)'!$D$70*('[1]Sheet1 (2)'!$D$72-crack_s_index)/'[1]Sheet1 (2)'!$D$72,IF([1]shee2!D919='[1]Sheet1 (2)'!$C$71,'[1]Sheet1 (2)'!$D$71*('[1]Sheet1 (2)'!$D$72-crack_s_index)/'[1]Sheet1 (2)'!$D$72))))</f>
        <v>5</v>
      </c>
      <c r="AW918" s="157">
        <f>IF(IF(D918='[1]Sheet1 (2)'!$C$69,'[1]Sheet1 (2)'!$D$69*('[1]Sheet1 (2)'!$D$72-crack_t_index)/'[1]Sheet1 (2)'!$D$72,IF([1]shee2!D919='[1]Sheet1 (2)'!$C$70,'[1]Sheet1 (2)'!$D$70*('[1]Sheet1 (2)'!$D$72-crack_t_index)/'[1]Sheet1 (2)'!$D$72,IF([1]shee2!D919='[1]Sheet1 (2)'!$C$71,'[1]Sheet1 (2)'!$D$71*('[1]Sheet1 (2)'!$D$72-crack_t_index)/'[1]Sheet1 (2)'!$D$72)))&lt;0,0,IF(D918='[1]Sheet1 (2)'!$C$69,'[1]Sheet1 (2)'!$D$69*('[1]Sheet1 (2)'!$D$72-crack_t_index)/'[1]Sheet1 (2)'!$D$72,IF([1]shee2!D919='[1]Sheet1 (2)'!$C$70,'[1]Sheet1 (2)'!$D$70*('[1]Sheet1 (2)'!$D$72-crack_t_index)/'[1]Sheet1 (2)'!$D$72,IF([1]shee2!D919='[1]Sheet1 (2)'!$C$71,'[1]Sheet1 (2)'!$D$71*('[1]Sheet1 (2)'!$D$72-crack_t_index)/'[1]Sheet1 (2)'!$D$72))))</f>
        <v>5</v>
      </c>
      <c r="AX918" s="157">
        <f>IF(IF(D918='[1]Sheet1 (2)'!$C$69,'[1]Sheet1 (2)'!$D$69*('[1]Sheet1 (2)'!$D$72-rave_index)/'[1]Sheet1 (2)'!$D$72,IF([1]shee2!D919='[1]Sheet1 (2)'!$C$70,'[1]Sheet1 (2)'!$D$70*('[1]Sheet1 (2)'!$D$72-rave_index)/'[1]Sheet1 (2)'!$D$72,IF([1]shee2!D919='[1]Sheet1 (2)'!$C$71,'[1]Sheet1 (2)'!$D$71*('[1]Sheet1 (2)'!$D$72-rave_index)/'[1]Sheet1 (2)'!$D$72)))&lt;0,0,IF(D918='[1]Sheet1 (2)'!$C$69,'[1]Sheet1 (2)'!$D$69*('[1]Sheet1 (2)'!$D$72-rave_index)/'[1]Sheet1 (2)'!$D$72,IF([1]shee2!D919='[1]Sheet1 (2)'!$C$70,'[1]Sheet1 (2)'!$D$70*('[1]Sheet1 (2)'!$D$72-rave_index)/'[1]Sheet1 (2)'!$D$72,IF([1]shee2!D919='[1]Sheet1 (2)'!$C$71,'[1]Sheet1 (2)'!$D$71*('[1]Sheet1 (2)'!$D$72-rave_index)/'[1]Sheet1 (2)'!$D$72))))</f>
        <v>5</v>
      </c>
      <c r="AY918" s="157">
        <f>IF(IF(D918='[1]Sheet1 (2)'!$C$69,'[1]Sheet1 (2)'!$D$69*('[1]Sheet1 (2)'!$D$72-rough_index)/'[1]Sheet1 (2)'!$D$72,IF([1]shee2!D919='[1]Sheet1 (2)'!$C$70,'[1]Sheet1 (2)'!$D$70*('[1]Sheet1 (2)'!$D$72-rough_index)/'[1]Sheet1 (2)'!$D$72,IF([1]shee2!D919='[1]Sheet1 (2)'!$C$71,'[1]Sheet1 (2)'!$D$71*('[1]Sheet1 (2)'!$D$72-rough_index)/'[1]Sheet1 (2)'!$D$72)))&lt;0,0,IF(D918='[1]Sheet1 (2)'!$C$69,'[1]Sheet1 (2)'!$D$69*('[1]Sheet1 (2)'!$D$72-rough_index)/'[1]Sheet1 (2)'!$D$72,IF([1]shee2!D919='[1]Sheet1 (2)'!$C$70,'[1]Sheet1 (2)'!$D$70*('[1]Sheet1 (2)'!$D$72-rough_index)/'[1]Sheet1 (2)'!$D$72,IF([1]shee2!D919='[1]Sheet1 (2)'!$C$71,'[1]Sheet1 (2)'!$D$71*('[1]Sheet1 (2)'!$D$72-rough_index)/'[1]Sheet1 (2)'!$D$72))))</f>
        <v>2.5</v>
      </c>
      <c r="AZ918" s="179">
        <f>+(AU918*'[1]Sheet1 (2)'!$C$77)+(AV918*'[1]Sheet1 (2)'!$C$78)+(AW918*'[1]Sheet1 (2)'!$C$79)+(AX918*'[1]Sheet1 (2)'!$C$80)+(AY918*'[1]Sheet1 (2)'!$C$81)</f>
        <v>4.25</v>
      </c>
      <c r="BA918" s="213" t="str">
        <f t="shared" si="29"/>
        <v>Good</v>
      </c>
      <c r="BE918">
        <f>IF(D918='[1]Sheet1 (2)'!$C$61,'[1]Sheet1 (2)'!$D$61*(counts^2)+'[1]Sheet1 (2)'!$G$61*counts+'[1]Sheet1 (2)'!$J$61,IF(D918='[1]Sheet1 (2)'!$C$62,'[1]Sheet1 (2)'!$D$62*counts+'[1]Sheet1 (2)'!$G$62,IF(D918='[1]Sheet1 (2)'!$C$63,'[1]Sheet1 (2)'!$D$63*counts+'[1]Sheet1 (2)'!$G$63,IF(D918='[1]Sheet1 (2)'!$C$64,'[1]Sheet1 (2)'!$D$64*counts+'[1]Sheet1 (2)'!$G$64))))</f>
        <v>2.0984129299999998</v>
      </c>
    </row>
    <row r="919" spans="1:57" ht="12.75" customHeight="1">
      <c r="A919" s="176" t="s">
        <v>282</v>
      </c>
      <c r="B919" s="145" t="s">
        <v>76</v>
      </c>
      <c r="C919" s="170">
        <v>1059</v>
      </c>
      <c r="D919" s="174" t="s">
        <v>77</v>
      </c>
      <c r="E919" s="171">
        <v>8</v>
      </c>
      <c r="F919" s="171">
        <v>2</v>
      </c>
      <c r="G919" s="171" t="s">
        <v>77</v>
      </c>
      <c r="H919" s="171">
        <v>1</v>
      </c>
      <c r="I919" s="171" t="s">
        <v>77</v>
      </c>
      <c r="J919" s="173" t="s">
        <v>80</v>
      </c>
      <c r="K919" s="173" t="s">
        <v>80</v>
      </c>
      <c r="L919" s="169">
        <f>VLOOKUP(CONCATENATE(J919,K919),'Sheet1 (2)'!$J$6:$K$26,2,FALSE)</f>
        <v>0</v>
      </c>
      <c r="M919" s="173" t="s">
        <v>80</v>
      </c>
      <c r="N919" s="173" t="s">
        <v>80</v>
      </c>
      <c r="O919" s="177">
        <f>VLOOKUP(CONCATENATE(M919,N919),'[1]Sheet1 (2)'!$L$6:$M$26,2,FALSE)</f>
        <v>0</v>
      </c>
      <c r="P919" s="173" t="s">
        <v>80</v>
      </c>
      <c r="Q919" s="173" t="s">
        <v>80</v>
      </c>
      <c r="R919" s="177">
        <f>VLOOKUP(CONCATENATE(P919,Q919),'[1]Sheet1 (2)'!$N$6:$O$26,2,FALSE)</f>
        <v>0</v>
      </c>
      <c r="S919" s="173" t="s">
        <v>80</v>
      </c>
      <c r="T919" s="173" t="s">
        <v>80</v>
      </c>
      <c r="U919" s="177">
        <f>VLOOKUP(CONCATENATE(S919,T919),'[1]Sheet1 (2)'!$P$6:$Q$26,2,FALSE)</f>
        <v>0</v>
      </c>
      <c r="V919" s="173" t="s">
        <v>80</v>
      </c>
      <c r="W919" s="173" t="s">
        <v>80</v>
      </c>
      <c r="X919" s="177">
        <f>VLOOKUP(CONCATENATE(V919,W919),'[1]Sheet1 (2)'!$R$6:$S$26,2,FALSE)</f>
        <v>0</v>
      </c>
      <c r="Y919" s="173" t="s">
        <v>80</v>
      </c>
      <c r="Z919" s="173" t="s">
        <v>80</v>
      </c>
      <c r="AA919" s="177">
        <f>VLOOKUP(CONCATENATE(Y919,Z919),'[1]Sheet1 (2)'!$T$6:$U$26,2,FALSE)</f>
        <v>0</v>
      </c>
      <c r="AB919" s="173" t="s">
        <v>80</v>
      </c>
      <c r="AC919" s="173" t="s">
        <v>80</v>
      </c>
      <c r="AD919" s="177">
        <f>VLOOKUP(CONCATENATE(AB919,AC919),'[1]Sheet1 (2)'!$X$6:$Y$26,2,FALSE)</f>
        <v>0</v>
      </c>
      <c r="AE919" s="173" t="s">
        <v>82</v>
      </c>
      <c r="AF919" s="173" t="s">
        <v>81</v>
      </c>
      <c r="AG919" s="177">
        <f>VLOOKUP(CONCATENATE(AE919,AF919),'[1]Sheet1 (2)'!$Z$6:$AA$26,2,FALSE)</f>
        <v>66</v>
      </c>
      <c r="AH919" s="172"/>
      <c r="AI919" s="178"/>
      <c r="AJ919" s="140"/>
      <c r="AK919" s="176" t="s">
        <v>282</v>
      </c>
      <c r="AL919" s="176" t="s">
        <v>76</v>
      </c>
      <c r="AM919" s="170">
        <f t="shared" si="28"/>
        <v>1059</v>
      </c>
      <c r="AN919" s="147"/>
      <c r="AO919" s="155"/>
      <c r="AP919" s="156"/>
      <c r="AQ919" s="157">
        <v>2.1570715349999996</v>
      </c>
      <c r="AR919" s="158"/>
      <c r="AS919" s="145">
        <f>LOOKUP(rufmkm,'[1]Sheet1 (2)'!$V$62:$V$71,'[1]Sheet1 (2)'!$W$62:$W$71)</f>
        <v>30</v>
      </c>
      <c r="AT919" s="140"/>
      <c r="AU919" s="157">
        <f>IF(IF(D919='[1]Sheet1 (2)'!$C$69,'[1]Sheet1 (2)'!$D$69*('[1]Sheet1 (2)'!$D$72-rut_index)/'[1]Sheet1 (2)'!$D$72,IF([1]shee2!D920='[1]Sheet1 (2)'!$C$70,'[1]Sheet1 (2)'!$D$70*('[1]Sheet1 (2)'!$D$72-rut_index)/'[1]Sheet1 (2)'!$D$72,IF([1]shee2!D920='[1]Sheet1 (2)'!$C$71,'[1]Sheet1 (2)'!$D$71*('[1]Sheet1 (2)'!$D$72-rut_index)/'[1]Sheet1 (2)'!$D$72)))&lt;0,0,IF(D919='[1]Sheet1 (2)'!$C$69,'[1]Sheet1 (2)'!$D$69*('[1]Sheet1 (2)'!$D$72-rut_index)/'[1]Sheet1 (2)'!$D$72,IF([1]shee2!D920='[1]Sheet1 (2)'!$C$70,'[1]Sheet1 (2)'!$D$70*('[1]Sheet1 (2)'!$D$72-rut_index)/'[1]Sheet1 (2)'!$D$72,IF([1]shee2!D920='[1]Sheet1 (2)'!$C$71,'[1]Sheet1 (2)'!$D$71*('[1]Sheet1 (2)'!$D$72-rut_index)/'[1]Sheet1 (2)'!$D$72))))</f>
        <v>5</v>
      </c>
      <c r="AV919" s="157">
        <f>IF(IF(D919='[1]Sheet1 (2)'!$C$69,'[1]Sheet1 (2)'!$D$69*('[1]Sheet1 (2)'!$D$72-crack_s_index)/'[1]Sheet1 (2)'!$D$72,IF([1]shee2!D920='[1]Sheet1 (2)'!$C$70,'[1]Sheet1 (2)'!$D$70*('[1]Sheet1 (2)'!$D$72-crack_s_index)/'[1]Sheet1 (2)'!$D$72,IF([1]shee2!D920='[1]Sheet1 (2)'!$C$71,'[1]Sheet1 (2)'!$D$71*('[1]Sheet1 (2)'!$D$72-crack_s_index)/'[1]Sheet1 (2)'!$D$72)))&lt;0,0,IF(D919='[1]Sheet1 (2)'!$C$69,'[1]Sheet1 (2)'!$D$69*('[1]Sheet1 (2)'!$D$72-crack_s_index)/'[1]Sheet1 (2)'!$D$72,IF([1]shee2!D920='[1]Sheet1 (2)'!$C$70,'[1]Sheet1 (2)'!$D$70*('[1]Sheet1 (2)'!$D$72-crack_s_index)/'[1]Sheet1 (2)'!$D$72,IF([1]shee2!D920='[1]Sheet1 (2)'!$C$71,'[1]Sheet1 (2)'!$D$71*('[1]Sheet1 (2)'!$D$72-crack_s_index)/'[1]Sheet1 (2)'!$D$72))))</f>
        <v>5</v>
      </c>
      <c r="AW919" s="157">
        <f>IF(IF(D919='[1]Sheet1 (2)'!$C$69,'[1]Sheet1 (2)'!$D$69*('[1]Sheet1 (2)'!$D$72-crack_t_index)/'[1]Sheet1 (2)'!$D$72,IF([1]shee2!D920='[1]Sheet1 (2)'!$C$70,'[1]Sheet1 (2)'!$D$70*('[1]Sheet1 (2)'!$D$72-crack_t_index)/'[1]Sheet1 (2)'!$D$72,IF([1]shee2!D920='[1]Sheet1 (2)'!$C$71,'[1]Sheet1 (2)'!$D$71*('[1]Sheet1 (2)'!$D$72-crack_t_index)/'[1]Sheet1 (2)'!$D$72)))&lt;0,0,IF(D919='[1]Sheet1 (2)'!$C$69,'[1]Sheet1 (2)'!$D$69*('[1]Sheet1 (2)'!$D$72-crack_t_index)/'[1]Sheet1 (2)'!$D$72,IF([1]shee2!D920='[1]Sheet1 (2)'!$C$70,'[1]Sheet1 (2)'!$D$70*('[1]Sheet1 (2)'!$D$72-crack_t_index)/'[1]Sheet1 (2)'!$D$72,IF([1]shee2!D920='[1]Sheet1 (2)'!$C$71,'[1]Sheet1 (2)'!$D$71*('[1]Sheet1 (2)'!$D$72-crack_t_index)/'[1]Sheet1 (2)'!$D$72))))</f>
        <v>5</v>
      </c>
      <c r="AX919" s="157">
        <f>IF(IF(D919='[1]Sheet1 (2)'!$C$69,'[1]Sheet1 (2)'!$D$69*('[1]Sheet1 (2)'!$D$72-rave_index)/'[1]Sheet1 (2)'!$D$72,IF([1]shee2!D920='[1]Sheet1 (2)'!$C$70,'[1]Sheet1 (2)'!$D$70*('[1]Sheet1 (2)'!$D$72-rave_index)/'[1]Sheet1 (2)'!$D$72,IF([1]shee2!D920='[1]Sheet1 (2)'!$C$71,'[1]Sheet1 (2)'!$D$71*('[1]Sheet1 (2)'!$D$72-rave_index)/'[1]Sheet1 (2)'!$D$72)))&lt;0,0,IF(D919='[1]Sheet1 (2)'!$C$69,'[1]Sheet1 (2)'!$D$69*('[1]Sheet1 (2)'!$D$72-rave_index)/'[1]Sheet1 (2)'!$D$72,IF([1]shee2!D920='[1]Sheet1 (2)'!$C$70,'[1]Sheet1 (2)'!$D$70*('[1]Sheet1 (2)'!$D$72-rave_index)/'[1]Sheet1 (2)'!$D$72,IF([1]shee2!D920='[1]Sheet1 (2)'!$C$71,'[1]Sheet1 (2)'!$D$71*('[1]Sheet1 (2)'!$D$72-rave_index)/'[1]Sheet1 (2)'!$D$72))))</f>
        <v>5</v>
      </c>
      <c r="AY919" s="157">
        <f>IF(IF(D919='[1]Sheet1 (2)'!$C$69,'[1]Sheet1 (2)'!$D$69*('[1]Sheet1 (2)'!$D$72-rough_index)/'[1]Sheet1 (2)'!$D$72,IF([1]shee2!D920='[1]Sheet1 (2)'!$C$70,'[1]Sheet1 (2)'!$D$70*('[1]Sheet1 (2)'!$D$72-rough_index)/'[1]Sheet1 (2)'!$D$72,IF([1]shee2!D920='[1]Sheet1 (2)'!$C$71,'[1]Sheet1 (2)'!$D$71*('[1]Sheet1 (2)'!$D$72-rough_index)/'[1]Sheet1 (2)'!$D$72)))&lt;0,0,IF(D919='[1]Sheet1 (2)'!$C$69,'[1]Sheet1 (2)'!$D$69*('[1]Sheet1 (2)'!$D$72-rough_index)/'[1]Sheet1 (2)'!$D$72,IF([1]shee2!D920='[1]Sheet1 (2)'!$C$70,'[1]Sheet1 (2)'!$D$70*('[1]Sheet1 (2)'!$D$72-rough_index)/'[1]Sheet1 (2)'!$D$72,IF([1]shee2!D920='[1]Sheet1 (2)'!$C$71,'[1]Sheet1 (2)'!$D$71*('[1]Sheet1 (2)'!$D$72-rough_index)/'[1]Sheet1 (2)'!$D$72))))</f>
        <v>2.5</v>
      </c>
      <c r="AZ919" s="179">
        <f>+(AU919*'[1]Sheet1 (2)'!$C$77)+(AV919*'[1]Sheet1 (2)'!$C$78)+(AW919*'[1]Sheet1 (2)'!$C$79)+(AX919*'[1]Sheet1 (2)'!$C$80)+(AY919*'[1]Sheet1 (2)'!$C$81)</f>
        <v>4.25</v>
      </c>
      <c r="BA919" s="213" t="str">
        <f t="shared" si="29"/>
        <v>Good</v>
      </c>
      <c r="BE919">
        <f>IF(D919='[1]Sheet1 (2)'!$C$61,'[1]Sheet1 (2)'!$D$61*(counts^2)+'[1]Sheet1 (2)'!$G$61*counts+'[1]Sheet1 (2)'!$J$61,IF(D919='[1]Sheet1 (2)'!$C$62,'[1]Sheet1 (2)'!$D$62*counts+'[1]Sheet1 (2)'!$G$62,IF(D919='[1]Sheet1 (2)'!$C$63,'[1]Sheet1 (2)'!$D$63*counts+'[1]Sheet1 (2)'!$G$63,IF(D919='[1]Sheet1 (2)'!$C$64,'[1]Sheet1 (2)'!$D$64*counts+'[1]Sheet1 (2)'!$G$64))))</f>
        <v>2.0984129299999998</v>
      </c>
    </row>
    <row r="920" spans="1:57" ht="12.75" customHeight="1">
      <c r="A920" s="176" t="s">
        <v>282</v>
      </c>
      <c r="B920" s="145" t="s">
        <v>76</v>
      </c>
      <c r="C920" s="170">
        <v>1060</v>
      </c>
      <c r="D920" s="174" t="s">
        <v>77</v>
      </c>
      <c r="E920" s="171">
        <v>8</v>
      </c>
      <c r="F920" s="171">
        <v>2</v>
      </c>
      <c r="G920" s="171" t="s">
        <v>77</v>
      </c>
      <c r="H920" s="171">
        <v>1</v>
      </c>
      <c r="I920" s="171" t="s">
        <v>77</v>
      </c>
      <c r="J920" s="173" t="s">
        <v>80</v>
      </c>
      <c r="K920" s="173" t="s">
        <v>80</v>
      </c>
      <c r="L920" s="169">
        <f>VLOOKUP(CONCATENATE(J920,K920),'Sheet1 (2)'!$J$6:$K$26,2,FALSE)</f>
        <v>0</v>
      </c>
      <c r="M920" s="173" t="s">
        <v>82</v>
      </c>
      <c r="N920" s="173" t="s">
        <v>82</v>
      </c>
      <c r="O920" s="177">
        <f>VLOOKUP(CONCATENATE(M920,N920),'[1]Sheet1 (2)'!$L$6:$M$26,2,FALSE)</f>
        <v>12.5</v>
      </c>
      <c r="P920" s="173" t="s">
        <v>80</v>
      </c>
      <c r="Q920" s="173" t="s">
        <v>80</v>
      </c>
      <c r="R920" s="177">
        <f>VLOOKUP(CONCATENATE(P920,Q920),'[1]Sheet1 (2)'!$N$6:$O$26,2,FALSE)</f>
        <v>0</v>
      </c>
      <c r="S920" s="173" t="s">
        <v>80</v>
      </c>
      <c r="T920" s="173" t="s">
        <v>80</v>
      </c>
      <c r="U920" s="177">
        <f>VLOOKUP(CONCATENATE(S920,T920),'[1]Sheet1 (2)'!$P$6:$Q$26,2,FALSE)</f>
        <v>0</v>
      </c>
      <c r="V920" s="173" t="s">
        <v>83</v>
      </c>
      <c r="W920" s="173" t="s">
        <v>81</v>
      </c>
      <c r="X920" s="177">
        <f>VLOOKUP(CONCATENATE(V920,W920),'[1]Sheet1 (2)'!$R$6:$S$26,2,FALSE)</f>
        <v>75</v>
      </c>
      <c r="Y920" s="173" t="s">
        <v>80</v>
      </c>
      <c r="Z920" s="173" t="s">
        <v>80</v>
      </c>
      <c r="AA920" s="177">
        <f>VLOOKUP(CONCATENATE(Y920,Z920),'[1]Sheet1 (2)'!$T$6:$U$26,2,FALSE)</f>
        <v>0</v>
      </c>
      <c r="AB920" s="173" t="s">
        <v>80</v>
      </c>
      <c r="AC920" s="173" t="s">
        <v>80</v>
      </c>
      <c r="AD920" s="177">
        <f>VLOOKUP(CONCATENATE(AB920,AC920),'[1]Sheet1 (2)'!$X$6:$Y$26,2,FALSE)</f>
        <v>0</v>
      </c>
      <c r="AE920" s="173" t="s">
        <v>82</v>
      </c>
      <c r="AF920" s="173" t="s">
        <v>81</v>
      </c>
      <c r="AG920" s="177">
        <f>VLOOKUP(CONCATENATE(AE920,AF920),'[1]Sheet1 (2)'!$Z$6:$AA$26,2,FALSE)</f>
        <v>66</v>
      </c>
      <c r="AH920" s="172"/>
      <c r="AI920" s="178"/>
      <c r="AJ920" s="140"/>
      <c r="AK920" s="176" t="s">
        <v>282</v>
      </c>
      <c r="AL920" s="176" t="s">
        <v>76</v>
      </c>
      <c r="AM920" s="170">
        <f t="shared" si="28"/>
        <v>1060</v>
      </c>
      <c r="AN920" s="147"/>
      <c r="AO920" s="155" t="s">
        <v>464</v>
      </c>
      <c r="AP920" s="156"/>
      <c r="AQ920" s="157">
        <v>2.0262767976</v>
      </c>
      <c r="AR920" s="158"/>
      <c r="AS920" s="145">
        <f>LOOKUP(rufmkm,'[1]Sheet1 (2)'!$V$62:$V$71,'[1]Sheet1 (2)'!$W$62:$W$71)</f>
        <v>30</v>
      </c>
      <c r="AT920" s="140"/>
      <c r="AU920" s="157">
        <f>IF(IF(D920='[1]Sheet1 (2)'!$C$69,'[1]Sheet1 (2)'!$D$69*('[1]Sheet1 (2)'!$D$72-rut_index)/'[1]Sheet1 (2)'!$D$72,IF([1]shee2!D921='[1]Sheet1 (2)'!$C$70,'[1]Sheet1 (2)'!$D$70*('[1]Sheet1 (2)'!$D$72-rut_index)/'[1]Sheet1 (2)'!$D$72,IF([1]shee2!D921='[1]Sheet1 (2)'!$C$71,'[1]Sheet1 (2)'!$D$71*('[1]Sheet1 (2)'!$D$72-rut_index)/'[1]Sheet1 (2)'!$D$72)))&lt;0,0,IF(D920='[1]Sheet1 (2)'!$C$69,'[1]Sheet1 (2)'!$D$69*('[1]Sheet1 (2)'!$D$72-rut_index)/'[1]Sheet1 (2)'!$D$72,IF([1]shee2!D921='[1]Sheet1 (2)'!$C$70,'[1]Sheet1 (2)'!$D$70*('[1]Sheet1 (2)'!$D$72-rut_index)/'[1]Sheet1 (2)'!$D$72,IF([1]shee2!D921='[1]Sheet1 (2)'!$C$71,'[1]Sheet1 (2)'!$D$71*('[1]Sheet1 (2)'!$D$72-rut_index)/'[1]Sheet1 (2)'!$D$72))))</f>
        <v>5</v>
      </c>
      <c r="AV920" s="157">
        <f>IF(IF(D920='[1]Sheet1 (2)'!$C$69,'[1]Sheet1 (2)'!$D$69*('[1]Sheet1 (2)'!$D$72-crack_s_index)/'[1]Sheet1 (2)'!$D$72,IF([1]shee2!D921='[1]Sheet1 (2)'!$C$70,'[1]Sheet1 (2)'!$D$70*('[1]Sheet1 (2)'!$D$72-crack_s_index)/'[1]Sheet1 (2)'!$D$72,IF([1]shee2!D921='[1]Sheet1 (2)'!$C$71,'[1]Sheet1 (2)'!$D$71*('[1]Sheet1 (2)'!$D$72-crack_s_index)/'[1]Sheet1 (2)'!$D$72)))&lt;0,0,IF(D920='[1]Sheet1 (2)'!$C$69,'[1]Sheet1 (2)'!$D$69*('[1]Sheet1 (2)'!$D$72-crack_s_index)/'[1]Sheet1 (2)'!$D$72,IF([1]shee2!D921='[1]Sheet1 (2)'!$C$70,'[1]Sheet1 (2)'!$D$70*('[1]Sheet1 (2)'!$D$72-crack_s_index)/'[1]Sheet1 (2)'!$D$72,IF([1]shee2!D921='[1]Sheet1 (2)'!$C$71,'[1]Sheet1 (2)'!$D$71*('[1]Sheet1 (2)'!$D$72-crack_s_index)/'[1]Sheet1 (2)'!$D$72))))</f>
        <v>3.9583333333333335</v>
      </c>
      <c r="AW920" s="157">
        <f>IF(IF(D920='[1]Sheet1 (2)'!$C$69,'[1]Sheet1 (2)'!$D$69*('[1]Sheet1 (2)'!$D$72-crack_t_index)/'[1]Sheet1 (2)'!$D$72,IF([1]shee2!D921='[1]Sheet1 (2)'!$C$70,'[1]Sheet1 (2)'!$D$70*('[1]Sheet1 (2)'!$D$72-crack_t_index)/'[1]Sheet1 (2)'!$D$72,IF([1]shee2!D921='[1]Sheet1 (2)'!$C$71,'[1]Sheet1 (2)'!$D$71*('[1]Sheet1 (2)'!$D$72-crack_t_index)/'[1]Sheet1 (2)'!$D$72)))&lt;0,0,IF(D920='[1]Sheet1 (2)'!$C$69,'[1]Sheet1 (2)'!$D$69*('[1]Sheet1 (2)'!$D$72-crack_t_index)/'[1]Sheet1 (2)'!$D$72,IF([1]shee2!D921='[1]Sheet1 (2)'!$C$70,'[1]Sheet1 (2)'!$D$70*('[1]Sheet1 (2)'!$D$72-crack_t_index)/'[1]Sheet1 (2)'!$D$72,IF([1]shee2!D921='[1]Sheet1 (2)'!$C$71,'[1]Sheet1 (2)'!$D$71*('[1]Sheet1 (2)'!$D$72-crack_t_index)/'[1]Sheet1 (2)'!$D$72))))</f>
        <v>5</v>
      </c>
      <c r="AX920" s="157">
        <f>IF(IF(D920='[1]Sheet1 (2)'!$C$69,'[1]Sheet1 (2)'!$D$69*('[1]Sheet1 (2)'!$D$72-rave_index)/'[1]Sheet1 (2)'!$D$72,IF([1]shee2!D921='[1]Sheet1 (2)'!$C$70,'[1]Sheet1 (2)'!$D$70*('[1]Sheet1 (2)'!$D$72-rave_index)/'[1]Sheet1 (2)'!$D$72,IF([1]shee2!D921='[1]Sheet1 (2)'!$C$71,'[1]Sheet1 (2)'!$D$71*('[1]Sheet1 (2)'!$D$72-rave_index)/'[1]Sheet1 (2)'!$D$72)))&lt;0,0,IF(D920='[1]Sheet1 (2)'!$C$69,'[1]Sheet1 (2)'!$D$69*('[1]Sheet1 (2)'!$D$72-rave_index)/'[1]Sheet1 (2)'!$D$72,IF([1]shee2!D921='[1]Sheet1 (2)'!$C$70,'[1]Sheet1 (2)'!$D$70*('[1]Sheet1 (2)'!$D$72-rave_index)/'[1]Sheet1 (2)'!$D$72,IF([1]shee2!D921='[1]Sheet1 (2)'!$C$71,'[1]Sheet1 (2)'!$D$71*('[1]Sheet1 (2)'!$D$72-rave_index)/'[1]Sheet1 (2)'!$D$72))))</f>
        <v>5</v>
      </c>
      <c r="AY920" s="157">
        <f>IF(IF(D920='[1]Sheet1 (2)'!$C$69,'[1]Sheet1 (2)'!$D$69*('[1]Sheet1 (2)'!$D$72-rough_index)/'[1]Sheet1 (2)'!$D$72,IF([1]shee2!D921='[1]Sheet1 (2)'!$C$70,'[1]Sheet1 (2)'!$D$70*('[1]Sheet1 (2)'!$D$72-rough_index)/'[1]Sheet1 (2)'!$D$72,IF([1]shee2!D921='[1]Sheet1 (2)'!$C$71,'[1]Sheet1 (2)'!$D$71*('[1]Sheet1 (2)'!$D$72-rough_index)/'[1]Sheet1 (2)'!$D$72)))&lt;0,0,IF(D920='[1]Sheet1 (2)'!$C$69,'[1]Sheet1 (2)'!$D$69*('[1]Sheet1 (2)'!$D$72-rough_index)/'[1]Sheet1 (2)'!$D$72,IF([1]shee2!D921='[1]Sheet1 (2)'!$C$70,'[1]Sheet1 (2)'!$D$70*('[1]Sheet1 (2)'!$D$72-rough_index)/'[1]Sheet1 (2)'!$D$72,IF([1]shee2!D921='[1]Sheet1 (2)'!$C$71,'[1]Sheet1 (2)'!$D$71*('[1]Sheet1 (2)'!$D$72-rough_index)/'[1]Sheet1 (2)'!$D$72))))</f>
        <v>2.5</v>
      </c>
      <c r="AZ920" s="179">
        <f>+(AU920*'[1]Sheet1 (2)'!$C$77)+(AV920*'[1]Sheet1 (2)'!$C$78)+(AW920*'[1]Sheet1 (2)'!$C$79)+(AX920*'[1]Sheet1 (2)'!$C$80)+(AY920*'[1]Sheet1 (2)'!$C$81)</f>
        <v>3.875</v>
      </c>
      <c r="BA920" s="213" t="str">
        <f t="shared" si="29"/>
        <v>Fair</v>
      </c>
      <c r="BE920">
        <f>IF(D920='[1]Sheet1 (2)'!$C$61,'[1]Sheet1 (2)'!$D$61*(counts^2)+'[1]Sheet1 (2)'!$G$61*counts+'[1]Sheet1 (2)'!$J$61,IF(D920='[1]Sheet1 (2)'!$C$62,'[1]Sheet1 (2)'!$D$62*counts+'[1]Sheet1 (2)'!$G$62,IF(D920='[1]Sheet1 (2)'!$C$63,'[1]Sheet1 (2)'!$D$63*counts+'[1]Sheet1 (2)'!$G$63,IF(D920='[1]Sheet1 (2)'!$C$64,'[1]Sheet1 (2)'!$D$64*counts+'[1]Sheet1 (2)'!$G$64))))</f>
        <v>2.0984129299999998</v>
      </c>
    </row>
    <row r="921" spans="1:57" ht="12.75" customHeight="1">
      <c r="A921" s="176" t="s">
        <v>282</v>
      </c>
      <c r="B921" s="145" t="s">
        <v>76</v>
      </c>
      <c r="C921" s="170">
        <v>1061</v>
      </c>
      <c r="D921" s="174" t="s">
        <v>77</v>
      </c>
      <c r="E921" s="171">
        <v>8</v>
      </c>
      <c r="F921" s="171">
        <v>2</v>
      </c>
      <c r="G921" s="171" t="s">
        <v>77</v>
      </c>
      <c r="H921" s="171">
        <v>1</v>
      </c>
      <c r="I921" s="171" t="s">
        <v>77</v>
      </c>
      <c r="J921" s="173" t="s">
        <v>80</v>
      </c>
      <c r="K921" s="173" t="s">
        <v>80</v>
      </c>
      <c r="L921" s="169">
        <f>VLOOKUP(CONCATENATE(J921,K921),'Sheet1 (2)'!$J$6:$K$26,2,FALSE)</f>
        <v>0</v>
      </c>
      <c r="M921" s="173" t="s">
        <v>82</v>
      </c>
      <c r="N921" s="173" t="s">
        <v>78</v>
      </c>
      <c r="O921" s="177">
        <f>VLOOKUP(CONCATENATE(M921,N921),'[1]Sheet1 (2)'!$L$6:$M$26,2,FALSE)</f>
        <v>5</v>
      </c>
      <c r="P921" s="173" t="s">
        <v>80</v>
      </c>
      <c r="Q921" s="173" t="s">
        <v>80</v>
      </c>
      <c r="R921" s="177">
        <f>VLOOKUP(CONCATENATE(P921,Q921),'[1]Sheet1 (2)'!$N$6:$O$26,2,FALSE)</f>
        <v>0</v>
      </c>
      <c r="S921" s="173" t="s">
        <v>80</v>
      </c>
      <c r="T921" s="173" t="s">
        <v>80</v>
      </c>
      <c r="U921" s="177">
        <f>VLOOKUP(CONCATENATE(S921,T921),'[1]Sheet1 (2)'!$P$6:$Q$26,2,FALSE)</f>
        <v>0</v>
      </c>
      <c r="V921" s="173" t="s">
        <v>80</v>
      </c>
      <c r="W921" s="173" t="s">
        <v>80</v>
      </c>
      <c r="X921" s="177">
        <f>VLOOKUP(CONCATENATE(V921,W921),'[1]Sheet1 (2)'!$R$6:$S$26,2,FALSE)</f>
        <v>0</v>
      </c>
      <c r="Y921" s="173" t="s">
        <v>80</v>
      </c>
      <c r="Z921" s="173" t="s">
        <v>80</v>
      </c>
      <c r="AA921" s="177">
        <f>VLOOKUP(CONCATENATE(Y921,Z921),'[1]Sheet1 (2)'!$T$6:$U$26,2,FALSE)</f>
        <v>0</v>
      </c>
      <c r="AB921" s="173" t="s">
        <v>80</v>
      </c>
      <c r="AC921" s="173" t="s">
        <v>80</v>
      </c>
      <c r="AD921" s="177">
        <f>VLOOKUP(CONCATENATE(AB921,AC921),'[1]Sheet1 (2)'!$X$6:$Y$26,2,FALSE)</f>
        <v>0</v>
      </c>
      <c r="AE921" s="173" t="s">
        <v>82</v>
      </c>
      <c r="AF921" s="173" t="s">
        <v>81</v>
      </c>
      <c r="AG921" s="177">
        <f>VLOOKUP(CONCATENATE(AE921,AF921),'[1]Sheet1 (2)'!$Z$6:$AA$26,2,FALSE)</f>
        <v>66</v>
      </c>
      <c r="AH921" s="172"/>
      <c r="AI921" s="178"/>
      <c r="AJ921" s="140"/>
      <c r="AK921" s="176" t="s">
        <v>282</v>
      </c>
      <c r="AL921" s="176" t="s">
        <v>76</v>
      </c>
      <c r="AM921" s="170">
        <f t="shared" si="28"/>
        <v>1061</v>
      </c>
      <c r="AN921" s="147"/>
      <c r="AO921" s="155"/>
      <c r="AP921" s="156"/>
      <c r="AQ921" s="157">
        <v>2.2439783314000001</v>
      </c>
      <c r="AR921" s="158"/>
      <c r="AS921" s="145">
        <f>LOOKUP(rufmkm,'[1]Sheet1 (2)'!$V$62:$V$71,'[1]Sheet1 (2)'!$W$62:$W$71)</f>
        <v>30</v>
      </c>
      <c r="AT921" s="140"/>
      <c r="AU921" s="157">
        <f>IF(IF(D921='[1]Sheet1 (2)'!$C$69,'[1]Sheet1 (2)'!$D$69*('[1]Sheet1 (2)'!$D$72-rut_index)/'[1]Sheet1 (2)'!$D$72,IF([1]shee2!D922='[1]Sheet1 (2)'!$C$70,'[1]Sheet1 (2)'!$D$70*('[1]Sheet1 (2)'!$D$72-rut_index)/'[1]Sheet1 (2)'!$D$72,IF([1]shee2!D922='[1]Sheet1 (2)'!$C$71,'[1]Sheet1 (2)'!$D$71*('[1]Sheet1 (2)'!$D$72-rut_index)/'[1]Sheet1 (2)'!$D$72)))&lt;0,0,IF(D921='[1]Sheet1 (2)'!$C$69,'[1]Sheet1 (2)'!$D$69*('[1]Sheet1 (2)'!$D$72-rut_index)/'[1]Sheet1 (2)'!$D$72,IF([1]shee2!D922='[1]Sheet1 (2)'!$C$70,'[1]Sheet1 (2)'!$D$70*('[1]Sheet1 (2)'!$D$72-rut_index)/'[1]Sheet1 (2)'!$D$72,IF([1]shee2!D922='[1]Sheet1 (2)'!$C$71,'[1]Sheet1 (2)'!$D$71*('[1]Sheet1 (2)'!$D$72-rut_index)/'[1]Sheet1 (2)'!$D$72))))</f>
        <v>5</v>
      </c>
      <c r="AV921" s="157">
        <f>IF(IF(D921='[1]Sheet1 (2)'!$C$69,'[1]Sheet1 (2)'!$D$69*('[1]Sheet1 (2)'!$D$72-crack_s_index)/'[1]Sheet1 (2)'!$D$72,IF([1]shee2!D922='[1]Sheet1 (2)'!$C$70,'[1]Sheet1 (2)'!$D$70*('[1]Sheet1 (2)'!$D$72-crack_s_index)/'[1]Sheet1 (2)'!$D$72,IF([1]shee2!D922='[1]Sheet1 (2)'!$C$71,'[1]Sheet1 (2)'!$D$71*('[1]Sheet1 (2)'!$D$72-crack_s_index)/'[1]Sheet1 (2)'!$D$72)))&lt;0,0,IF(D921='[1]Sheet1 (2)'!$C$69,'[1]Sheet1 (2)'!$D$69*('[1]Sheet1 (2)'!$D$72-crack_s_index)/'[1]Sheet1 (2)'!$D$72,IF([1]shee2!D922='[1]Sheet1 (2)'!$C$70,'[1]Sheet1 (2)'!$D$70*('[1]Sheet1 (2)'!$D$72-crack_s_index)/'[1]Sheet1 (2)'!$D$72,IF([1]shee2!D922='[1]Sheet1 (2)'!$C$71,'[1]Sheet1 (2)'!$D$71*('[1]Sheet1 (2)'!$D$72-crack_s_index)/'[1]Sheet1 (2)'!$D$72))))</f>
        <v>4.583333333333333</v>
      </c>
      <c r="AW921" s="157">
        <f>IF(IF(D921='[1]Sheet1 (2)'!$C$69,'[1]Sheet1 (2)'!$D$69*('[1]Sheet1 (2)'!$D$72-crack_t_index)/'[1]Sheet1 (2)'!$D$72,IF([1]shee2!D922='[1]Sheet1 (2)'!$C$70,'[1]Sheet1 (2)'!$D$70*('[1]Sheet1 (2)'!$D$72-crack_t_index)/'[1]Sheet1 (2)'!$D$72,IF([1]shee2!D922='[1]Sheet1 (2)'!$C$71,'[1]Sheet1 (2)'!$D$71*('[1]Sheet1 (2)'!$D$72-crack_t_index)/'[1]Sheet1 (2)'!$D$72)))&lt;0,0,IF(D921='[1]Sheet1 (2)'!$C$69,'[1]Sheet1 (2)'!$D$69*('[1]Sheet1 (2)'!$D$72-crack_t_index)/'[1]Sheet1 (2)'!$D$72,IF([1]shee2!D922='[1]Sheet1 (2)'!$C$70,'[1]Sheet1 (2)'!$D$70*('[1]Sheet1 (2)'!$D$72-crack_t_index)/'[1]Sheet1 (2)'!$D$72,IF([1]shee2!D922='[1]Sheet1 (2)'!$C$71,'[1]Sheet1 (2)'!$D$71*('[1]Sheet1 (2)'!$D$72-crack_t_index)/'[1]Sheet1 (2)'!$D$72))))</f>
        <v>5</v>
      </c>
      <c r="AX921" s="157">
        <f>IF(IF(D921='[1]Sheet1 (2)'!$C$69,'[1]Sheet1 (2)'!$D$69*('[1]Sheet1 (2)'!$D$72-rave_index)/'[1]Sheet1 (2)'!$D$72,IF([1]shee2!D922='[1]Sheet1 (2)'!$C$70,'[1]Sheet1 (2)'!$D$70*('[1]Sheet1 (2)'!$D$72-rave_index)/'[1]Sheet1 (2)'!$D$72,IF([1]shee2!D922='[1]Sheet1 (2)'!$C$71,'[1]Sheet1 (2)'!$D$71*('[1]Sheet1 (2)'!$D$72-rave_index)/'[1]Sheet1 (2)'!$D$72)))&lt;0,0,IF(D921='[1]Sheet1 (2)'!$C$69,'[1]Sheet1 (2)'!$D$69*('[1]Sheet1 (2)'!$D$72-rave_index)/'[1]Sheet1 (2)'!$D$72,IF([1]shee2!D922='[1]Sheet1 (2)'!$C$70,'[1]Sheet1 (2)'!$D$70*('[1]Sheet1 (2)'!$D$72-rave_index)/'[1]Sheet1 (2)'!$D$72,IF([1]shee2!D922='[1]Sheet1 (2)'!$C$71,'[1]Sheet1 (2)'!$D$71*('[1]Sheet1 (2)'!$D$72-rave_index)/'[1]Sheet1 (2)'!$D$72))))</f>
        <v>5</v>
      </c>
      <c r="AY921" s="157">
        <f>IF(IF(D921='[1]Sheet1 (2)'!$C$69,'[1]Sheet1 (2)'!$D$69*('[1]Sheet1 (2)'!$D$72-rough_index)/'[1]Sheet1 (2)'!$D$72,IF([1]shee2!D922='[1]Sheet1 (2)'!$C$70,'[1]Sheet1 (2)'!$D$70*('[1]Sheet1 (2)'!$D$72-rough_index)/'[1]Sheet1 (2)'!$D$72,IF([1]shee2!D922='[1]Sheet1 (2)'!$C$71,'[1]Sheet1 (2)'!$D$71*('[1]Sheet1 (2)'!$D$72-rough_index)/'[1]Sheet1 (2)'!$D$72)))&lt;0,0,IF(D921='[1]Sheet1 (2)'!$C$69,'[1]Sheet1 (2)'!$D$69*('[1]Sheet1 (2)'!$D$72-rough_index)/'[1]Sheet1 (2)'!$D$72,IF([1]shee2!D922='[1]Sheet1 (2)'!$C$70,'[1]Sheet1 (2)'!$D$70*('[1]Sheet1 (2)'!$D$72-rough_index)/'[1]Sheet1 (2)'!$D$72,IF([1]shee2!D922='[1]Sheet1 (2)'!$C$71,'[1]Sheet1 (2)'!$D$71*('[1]Sheet1 (2)'!$D$72-rough_index)/'[1]Sheet1 (2)'!$D$72))))</f>
        <v>2.5</v>
      </c>
      <c r="AZ921" s="179">
        <f>+(AU921*'[1]Sheet1 (2)'!$C$77)+(AV921*'[1]Sheet1 (2)'!$C$78)+(AW921*'[1]Sheet1 (2)'!$C$79)+(AX921*'[1]Sheet1 (2)'!$C$80)+(AY921*'[1]Sheet1 (2)'!$C$81)</f>
        <v>4.0999999999999996</v>
      </c>
      <c r="BA921" s="213" t="str">
        <f t="shared" si="29"/>
        <v>Good</v>
      </c>
      <c r="BE921">
        <f>IF(D921='[1]Sheet1 (2)'!$C$61,'[1]Sheet1 (2)'!$D$61*(counts^2)+'[1]Sheet1 (2)'!$G$61*counts+'[1]Sheet1 (2)'!$J$61,IF(D921='[1]Sheet1 (2)'!$C$62,'[1]Sheet1 (2)'!$D$62*counts+'[1]Sheet1 (2)'!$G$62,IF(D921='[1]Sheet1 (2)'!$C$63,'[1]Sheet1 (2)'!$D$63*counts+'[1]Sheet1 (2)'!$G$63,IF(D921='[1]Sheet1 (2)'!$C$64,'[1]Sheet1 (2)'!$D$64*counts+'[1]Sheet1 (2)'!$G$64))))</f>
        <v>2.0984129299999998</v>
      </c>
    </row>
    <row r="922" spans="1:57" ht="12.75" customHeight="1">
      <c r="A922" s="176" t="s">
        <v>282</v>
      </c>
      <c r="B922" s="145" t="s">
        <v>76</v>
      </c>
      <c r="C922" s="170">
        <v>1062</v>
      </c>
      <c r="D922" s="174" t="s">
        <v>77</v>
      </c>
      <c r="E922" s="171">
        <v>8</v>
      </c>
      <c r="F922" s="171">
        <v>2</v>
      </c>
      <c r="G922" s="171" t="s">
        <v>77</v>
      </c>
      <c r="H922" s="171">
        <v>1</v>
      </c>
      <c r="I922" s="171" t="s">
        <v>77</v>
      </c>
      <c r="J922" s="173" t="s">
        <v>80</v>
      </c>
      <c r="K922" s="173" t="s">
        <v>80</v>
      </c>
      <c r="L922" s="169">
        <f>VLOOKUP(CONCATENATE(J922,K922),'Sheet1 (2)'!$J$6:$K$26,2,FALSE)</f>
        <v>0</v>
      </c>
      <c r="M922" s="173" t="s">
        <v>80</v>
      </c>
      <c r="N922" s="173" t="s">
        <v>80</v>
      </c>
      <c r="O922" s="177">
        <f>VLOOKUP(CONCATENATE(M922,N922),'[1]Sheet1 (2)'!$L$6:$M$26,2,FALSE)</f>
        <v>0</v>
      </c>
      <c r="P922" s="173" t="s">
        <v>80</v>
      </c>
      <c r="Q922" s="173" t="s">
        <v>80</v>
      </c>
      <c r="R922" s="177">
        <f>VLOOKUP(CONCATENATE(P922,Q922),'[1]Sheet1 (2)'!$N$6:$O$26,2,FALSE)</f>
        <v>0</v>
      </c>
      <c r="S922" s="173" t="s">
        <v>80</v>
      </c>
      <c r="T922" s="173" t="s">
        <v>80</v>
      </c>
      <c r="U922" s="177">
        <f>VLOOKUP(CONCATENATE(S922,T922),'[1]Sheet1 (2)'!$P$6:$Q$26,2,FALSE)</f>
        <v>0</v>
      </c>
      <c r="V922" s="173" t="s">
        <v>80</v>
      </c>
      <c r="W922" s="173" t="s">
        <v>80</v>
      </c>
      <c r="X922" s="177">
        <f>VLOOKUP(CONCATENATE(V922,W922),'[1]Sheet1 (2)'!$R$6:$S$26,2,FALSE)</f>
        <v>0</v>
      </c>
      <c r="Y922" s="173" t="s">
        <v>80</v>
      </c>
      <c r="Z922" s="173" t="s">
        <v>80</v>
      </c>
      <c r="AA922" s="177">
        <f>VLOOKUP(CONCATENATE(Y922,Z922),'[1]Sheet1 (2)'!$T$6:$U$26,2,FALSE)</f>
        <v>0</v>
      </c>
      <c r="AB922" s="173" t="s">
        <v>80</v>
      </c>
      <c r="AC922" s="173" t="s">
        <v>80</v>
      </c>
      <c r="AD922" s="177">
        <f>VLOOKUP(CONCATENATE(AB922,AC922),'[1]Sheet1 (2)'!$X$6:$Y$26,2,FALSE)</f>
        <v>0</v>
      </c>
      <c r="AE922" s="173" t="s">
        <v>82</v>
      </c>
      <c r="AF922" s="173" t="s">
        <v>81</v>
      </c>
      <c r="AG922" s="177">
        <f>VLOOKUP(CONCATENATE(AE922,AF922),'[1]Sheet1 (2)'!$Z$6:$AA$26,2,FALSE)</f>
        <v>66</v>
      </c>
      <c r="AH922" s="172"/>
      <c r="AI922" s="178"/>
      <c r="AJ922" s="140"/>
      <c r="AK922" s="176" t="s">
        <v>282</v>
      </c>
      <c r="AL922" s="176" t="s">
        <v>76</v>
      </c>
      <c r="AM922" s="170">
        <f t="shared" si="28"/>
        <v>1062</v>
      </c>
      <c r="AN922" s="147"/>
      <c r="AO922" s="155"/>
      <c r="AP922" s="156"/>
      <c r="AQ922" s="157">
        <v>1.795948104</v>
      </c>
      <c r="AR922" s="158"/>
      <c r="AS922" s="145">
        <f>LOOKUP(rufmkm,'[1]Sheet1 (2)'!$V$62:$V$71,'[1]Sheet1 (2)'!$W$62:$W$71)</f>
        <v>20</v>
      </c>
      <c r="AT922" s="140"/>
      <c r="AU922" s="157">
        <f>IF(IF(D922='[1]Sheet1 (2)'!$C$69,'[1]Sheet1 (2)'!$D$69*('[1]Sheet1 (2)'!$D$72-rut_index)/'[1]Sheet1 (2)'!$D$72,IF([1]shee2!D923='[1]Sheet1 (2)'!$C$70,'[1]Sheet1 (2)'!$D$70*('[1]Sheet1 (2)'!$D$72-rut_index)/'[1]Sheet1 (2)'!$D$72,IF([1]shee2!D923='[1]Sheet1 (2)'!$C$71,'[1]Sheet1 (2)'!$D$71*('[1]Sheet1 (2)'!$D$72-rut_index)/'[1]Sheet1 (2)'!$D$72)))&lt;0,0,IF(D922='[1]Sheet1 (2)'!$C$69,'[1]Sheet1 (2)'!$D$69*('[1]Sheet1 (2)'!$D$72-rut_index)/'[1]Sheet1 (2)'!$D$72,IF([1]shee2!D923='[1]Sheet1 (2)'!$C$70,'[1]Sheet1 (2)'!$D$70*('[1]Sheet1 (2)'!$D$72-rut_index)/'[1]Sheet1 (2)'!$D$72,IF([1]shee2!D923='[1]Sheet1 (2)'!$C$71,'[1]Sheet1 (2)'!$D$71*('[1]Sheet1 (2)'!$D$72-rut_index)/'[1]Sheet1 (2)'!$D$72))))</f>
        <v>5</v>
      </c>
      <c r="AV922" s="157">
        <f>IF(IF(D922='[1]Sheet1 (2)'!$C$69,'[1]Sheet1 (2)'!$D$69*('[1]Sheet1 (2)'!$D$72-crack_s_index)/'[1]Sheet1 (2)'!$D$72,IF([1]shee2!D923='[1]Sheet1 (2)'!$C$70,'[1]Sheet1 (2)'!$D$70*('[1]Sheet1 (2)'!$D$72-crack_s_index)/'[1]Sheet1 (2)'!$D$72,IF([1]shee2!D923='[1]Sheet1 (2)'!$C$71,'[1]Sheet1 (2)'!$D$71*('[1]Sheet1 (2)'!$D$72-crack_s_index)/'[1]Sheet1 (2)'!$D$72)))&lt;0,0,IF(D922='[1]Sheet1 (2)'!$C$69,'[1]Sheet1 (2)'!$D$69*('[1]Sheet1 (2)'!$D$72-crack_s_index)/'[1]Sheet1 (2)'!$D$72,IF([1]shee2!D923='[1]Sheet1 (2)'!$C$70,'[1]Sheet1 (2)'!$D$70*('[1]Sheet1 (2)'!$D$72-crack_s_index)/'[1]Sheet1 (2)'!$D$72,IF([1]shee2!D923='[1]Sheet1 (2)'!$C$71,'[1]Sheet1 (2)'!$D$71*('[1]Sheet1 (2)'!$D$72-crack_s_index)/'[1]Sheet1 (2)'!$D$72))))</f>
        <v>5</v>
      </c>
      <c r="AW922" s="157">
        <f>IF(IF(D922='[1]Sheet1 (2)'!$C$69,'[1]Sheet1 (2)'!$D$69*('[1]Sheet1 (2)'!$D$72-crack_t_index)/'[1]Sheet1 (2)'!$D$72,IF([1]shee2!D923='[1]Sheet1 (2)'!$C$70,'[1]Sheet1 (2)'!$D$70*('[1]Sheet1 (2)'!$D$72-crack_t_index)/'[1]Sheet1 (2)'!$D$72,IF([1]shee2!D923='[1]Sheet1 (2)'!$C$71,'[1]Sheet1 (2)'!$D$71*('[1]Sheet1 (2)'!$D$72-crack_t_index)/'[1]Sheet1 (2)'!$D$72)))&lt;0,0,IF(D922='[1]Sheet1 (2)'!$C$69,'[1]Sheet1 (2)'!$D$69*('[1]Sheet1 (2)'!$D$72-crack_t_index)/'[1]Sheet1 (2)'!$D$72,IF([1]shee2!D923='[1]Sheet1 (2)'!$C$70,'[1]Sheet1 (2)'!$D$70*('[1]Sheet1 (2)'!$D$72-crack_t_index)/'[1]Sheet1 (2)'!$D$72,IF([1]shee2!D923='[1]Sheet1 (2)'!$C$71,'[1]Sheet1 (2)'!$D$71*('[1]Sheet1 (2)'!$D$72-crack_t_index)/'[1]Sheet1 (2)'!$D$72))))</f>
        <v>5</v>
      </c>
      <c r="AX922" s="157">
        <f>IF(IF(D922='[1]Sheet1 (2)'!$C$69,'[1]Sheet1 (2)'!$D$69*('[1]Sheet1 (2)'!$D$72-rave_index)/'[1]Sheet1 (2)'!$D$72,IF([1]shee2!D923='[1]Sheet1 (2)'!$C$70,'[1]Sheet1 (2)'!$D$70*('[1]Sheet1 (2)'!$D$72-rave_index)/'[1]Sheet1 (2)'!$D$72,IF([1]shee2!D923='[1]Sheet1 (2)'!$C$71,'[1]Sheet1 (2)'!$D$71*('[1]Sheet1 (2)'!$D$72-rave_index)/'[1]Sheet1 (2)'!$D$72)))&lt;0,0,IF(D922='[1]Sheet1 (2)'!$C$69,'[1]Sheet1 (2)'!$D$69*('[1]Sheet1 (2)'!$D$72-rave_index)/'[1]Sheet1 (2)'!$D$72,IF([1]shee2!D923='[1]Sheet1 (2)'!$C$70,'[1]Sheet1 (2)'!$D$70*('[1]Sheet1 (2)'!$D$72-rave_index)/'[1]Sheet1 (2)'!$D$72,IF([1]shee2!D923='[1]Sheet1 (2)'!$C$71,'[1]Sheet1 (2)'!$D$71*('[1]Sheet1 (2)'!$D$72-rave_index)/'[1]Sheet1 (2)'!$D$72))))</f>
        <v>5</v>
      </c>
      <c r="AY922" s="157">
        <f>IF(IF(D922='[1]Sheet1 (2)'!$C$69,'[1]Sheet1 (2)'!$D$69*('[1]Sheet1 (2)'!$D$72-rough_index)/'[1]Sheet1 (2)'!$D$72,IF([1]shee2!D923='[1]Sheet1 (2)'!$C$70,'[1]Sheet1 (2)'!$D$70*('[1]Sheet1 (2)'!$D$72-rough_index)/'[1]Sheet1 (2)'!$D$72,IF([1]shee2!D923='[1]Sheet1 (2)'!$C$71,'[1]Sheet1 (2)'!$D$71*('[1]Sheet1 (2)'!$D$72-rough_index)/'[1]Sheet1 (2)'!$D$72)))&lt;0,0,IF(D922='[1]Sheet1 (2)'!$C$69,'[1]Sheet1 (2)'!$D$69*('[1]Sheet1 (2)'!$D$72-rough_index)/'[1]Sheet1 (2)'!$D$72,IF([1]shee2!D923='[1]Sheet1 (2)'!$C$70,'[1]Sheet1 (2)'!$D$70*('[1]Sheet1 (2)'!$D$72-rough_index)/'[1]Sheet1 (2)'!$D$72,IF([1]shee2!D923='[1]Sheet1 (2)'!$C$71,'[1]Sheet1 (2)'!$D$71*('[1]Sheet1 (2)'!$D$72-rough_index)/'[1]Sheet1 (2)'!$D$72))))</f>
        <v>3.3333333333333335</v>
      </c>
      <c r="AZ922" s="179">
        <f>+(AU922*'[1]Sheet1 (2)'!$C$77)+(AV922*'[1]Sheet1 (2)'!$C$78)+(AW922*'[1]Sheet1 (2)'!$C$79)+(AX922*'[1]Sheet1 (2)'!$C$80)+(AY922*'[1]Sheet1 (2)'!$C$81)</f>
        <v>4.5</v>
      </c>
      <c r="BA922" s="213" t="str">
        <f t="shared" si="29"/>
        <v>Good</v>
      </c>
      <c r="BE922">
        <f>IF(D922='[1]Sheet1 (2)'!$C$61,'[1]Sheet1 (2)'!$D$61*(counts^2)+'[1]Sheet1 (2)'!$G$61*counts+'[1]Sheet1 (2)'!$J$61,IF(D922='[1]Sheet1 (2)'!$C$62,'[1]Sheet1 (2)'!$D$62*counts+'[1]Sheet1 (2)'!$G$62,IF(D922='[1]Sheet1 (2)'!$C$63,'[1]Sheet1 (2)'!$D$63*counts+'[1]Sheet1 (2)'!$G$63,IF(D922='[1]Sheet1 (2)'!$C$64,'[1]Sheet1 (2)'!$D$64*counts+'[1]Sheet1 (2)'!$G$64))))</f>
        <v>2.0984129299999998</v>
      </c>
    </row>
    <row r="923" spans="1:57" ht="12.75" customHeight="1">
      <c r="A923" s="176" t="s">
        <v>282</v>
      </c>
      <c r="B923" s="145" t="s">
        <v>76</v>
      </c>
      <c r="C923" s="170">
        <v>1063</v>
      </c>
      <c r="D923" s="174" t="s">
        <v>77</v>
      </c>
      <c r="E923" s="171">
        <v>8</v>
      </c>
      <c r="F923" s="171">
        <v>2</v>
      </c>
      <c r="G923" s="171" t="s">
        <v>77</v>
      </c>
      <c r="H923" s="171">
        <v>1</v>
      </c>
      <c r="I923" s="171" t="s">
        <v>77</v>
      </c>
      <c r="J923" s="173" t="s">
        <v>80</v>
      </c>
      <c r="K923" s="173" t="s">
        <v>80</v>
      </c>
      <c r="L923" s="169">
        <f>VLOOKUP(CONCATENATE(J923,K923),'Sheet1 (2)'!$J$6:$K$26,2,FALSE)</f>
        <v>0</v>
      </c>
      <c r="M923" s="173" t="s">
        <v>80</v>
      </c>
      <c r="N923" s="173" t="s">
        <v>80</v>
      </c>
      <c r="O923" s="177">
        <f>VLOOKUP(CONCATENATE(M923,N923),'[1]Sheet1 (2)'!$L$6:$M$26,2,FALSE)</f>
        <v>0</v>
      </c>
      <c r="P923" s="173" t="s">
        <v>80</v>
      </c>
      <c r="Q923" s="173" t="s">
        <v>80</v>
      </c>
      <c r="R923" s="177">
        <f>VLOOKUP(CONCATENATE(P923,Q923),'[1]Sheet1 (2)'!$N$6:$O$26,2,FALSE)</f>
        <v>0</v>
      </c>
      <c r="S923" s="173" t="s">
        <v>80</v>
      </c>
      <c r="T923" s="173" t="s">
        <v>80</v>
      </c>
      <c r="U923" s="177">
        <f>VLOOKUP(CONCATENATE(S923,T923),'[1]Sheet1 (2)'!$P$6:$Q$26,2,FALSE)</f>
        <v>0</v>
      </c>
      <c r="V923" s="173" t="s">
        <v>80</v>
      </c>
      <c r="W923" s="173" t="s">
        <v>80</v>
      </c>
      <c r="X923" s="177">
        <f>VLOOKUP(CONCATENATE(V923,W923),'[1]Sheet1 (2)'!$R$6:$S$26,2,FALSE)</f>
        <v>0</v>
      </c>
      <c r="Y923" s="173" t="s">
        <v>80</v>
      </c>
      <c r="Z923" s="173" t="s">
        <v>80</v>
      </c>
      <c r="AA923" s="177">
        <f>VLOOKUP(CONCATENATE(Y923,Z923),'[1]Sheet1 (2)'!$T$6:$U$26,2,FALSE)</f>
        <v>0</v>
      </c>
      <c r="AB923" s="173" t="s">
        <v>80</v>
      </c>
      <c r="AC923" s="173" t="s">
        <v>80</v>
      </c>
      <c r="AD923" s="177">
        <f>VLOOKUP(CONCATENATE(AB923,AC923),'[1]Sheet1 (2)'!$X$6:$Y$26,2,FALSE)</f>
        <v>0</v>
      </c>
      <c r="AE923" s="173" t="s">
        <v>82</v>
      </c>
      <c r="AF923" s="173" t="s">
        <v>81</v>
      </c>
      <c r="AG923" s="177">
        <f>VLOOKUP(CONCATENATE(AE923,AF923),'[1]Sheet1 (2)'!$Z$6:$AA$26,2,FALSE)</f>
        <v>66</v>
      </c>
      <c r="AH923" s="172"/>
      <c r="AI923" s="178"/>
      <c r="AJ923" s="140"/>
      <c r="AK923" s="176" t="s">
        <v>282</v>
      </c>
      <c r="AL923" s="176" t="s">
        <v>76</v>
      </c>
      <c r="AM923" s="170">
        <f t="shared" si="28"/>
        <v>1063</v>
      </c>
      <c r="AN923" s="147"/>
      <c r="AO923" s="155"/>
      <c r="AP923" s="156"/>
      <c r="AQ923" s="157">
        <v>1.7100116526</v>
      </c>
      <c r="AR923" s="158"/>
      <c r="AS923" s="145">
        <f>LOOKUP(rufmkm,'[1]Sheet1 (2)'!$V$62:$V$71,'[1]Sheet1 (2)'!$W$62:$W$71)</f>
        <v>20</v>
      </c>
      <c r="AT923" s="140"/>
      <c r="AU923" s="157">
        <f>IF(IF(D923='[1]Sheet1 (2)'!$C$69,'[1]Sheet1 (2)'!$D$69*('[1]Sheet1 (2)'!$D$72-rut_index)/'[1]Sheet1 (2)'!$D$72,IF([1]shee2!D924='[1]Sheet1 (2)'!$C$70,'[1]Sheet1 (2)'!$D$70*('[1]Sheet1 (2)'!$D$72-rut_index)/'[1]Sheet1 (2)'!$D$72,IF([1]shee2!D924='[1]Sheet1 (2)'!$C$71,'[1]Sheet1 (2)'!$D$71*('[1]Sheet1 (2)'!$D$72-rut_index)/'[1]Sheet1 (2)'!$D$72)))&lt;0,0,IF(D923='[1]Sheet1 (2)'!$C$69,'[1]Sheet1 (2)'!$D$69*('[1]Sheet1 (2)'!$D$72-rut_index)/'[1]Sheet1 (2)'!$D$72,IF([1]shee2!D924='[1]Sheet1 (2)'!$C$70,'[1]Sheet1 (2)'!$D$70*('[1]Sheet1 (2)'!$D$72-rut_index)/'[1]Sheet1 (2)'!$D$72,IF([1]shee2!D924='[1]Sheet1 (2)'!$C$71,'[1]Sheet1 (2)'!$D$71*('[1]Sheet1 (2)'!$D$72-rut_index)/'[1]Sheet1 (2)'!$D$72))))</f>
        <v>5</v>
      </c>
      <c r="AV923" s="157">
        <f>IF(IF(D923='[1]Sheet1 (2)'!$C$69,'[1]Sheet1 (2)'!$D$69*('[1]Sheet1 (2)'!$D$72-crack_s_index)/'[1]Sheet1 (2)'!$D$72,IF([1]shee2!D924='[1]Sheet1 (2)'!$C$70,'[1]Sheet1 (2)'!$D$70*('[1]Sheet1 (2)'!$D$72-crack_s_index)/'[1]Sheet1 (2)'!$D$72,IF([1]shee2!D924='[1]Sheet1 (2)'!$C$71,'[1]Sheet1 (2)'!$D$71*('[1]Sheet1 (2)'!$D$72-crack_s_index)/'[1]Sheet1 (2)'!$D$72)))&lt;0,0,IF(D923='[1]Sheet1 (2)'!$C$69,'[1]Sheet1 (2)'!$D$69*('[1]Sheet1 (2)'!$D$72-crack_s_index)/'[1]Sheet1 (2)'!$D$72,IF([1]shee2!D924='[1]Sheet1 (2)'!$C$70,'[1]Sheet1 (2)'!$D$70*('[1]Sheet1 (2)'!$D$72-crack_s_index)/'[1]Sheet1 (2)'!$D$72,IF([1]shee2!D924='[1]Sheet1 (2)'!$C$71,'[1]Sheet1 (2)'!$D$71*('[1]Sheet1 (2)'!$D$72-crack_s_index)/'[1]Sheet1 (2)'!$D$72))))</f>
        <v>5</v>
      </c>
      <c r="AW923" s="157">
        <f>IF(IF(D923='[1]Sheet1 (2)'!$C$69,'[1]Sheet1 (2)'!$D$69*('[1]Sheet1 (2)'!$D$72-crack_t_index)/'[1]Sheet1 (2)'!$D$72,IF([1]shee2!D924='[1]Sheet1 (2)'!$C$70,'[1]Sheet1 (2)'!$D$70*('[1]Sheet1 (2)'!$D$72-crack_t_index)/'[1]Sheet1 (2)'!$D$72,IF([1]shee2!D924='[1]Sheet1 (2)'!$C$71,'[1]Sheet1 (2)'!$D$71*('[1]Sheet1 (2)'!$D$72-crack_t_index)/'[1]Sheet1 (2)'!$D$72)))&lt;0,0,IF(D923='[1]Sheet1 (2)'!$C$69,'[1]Sheet1 (2)'!$D$69*('[1]Sheet1 (2)'!$D$72-crack_t_index)/'[1]Sheet1 (2)'!$D$72,IF([1]shee2!D924='[1]Sheet1 (2)'!$C$70,'[1]Sheet1 (2)'!$D$70*('[1]Sheet1 (2)'!$D$72-crack_t_index)/'[1]Sheet1 (2)'!$D$72,IF([1]shee2!D924='[1]Sheet1 (2)'!$C$71,'[1]Sheet1 (2)'!$D$71*('[1]Sheet1 (2)'!$D$72-crack_t_index)/'[1]Sheet1 (2)'!$D$72))))</f>
        <v>5</v>
      </c>
      <c r="AX923" s="157">
        <f>IF(IF(D923='[1]Sheet1 (2)'!$C$69,'[1]Sheet1 (2)'!$D$69*('[1]Sheet1 (2)'!$D$72-rave_index)/'[1]Sheet1 (2)'!$D$72,IF([1]shee2!D924='[1]Sheet1 (2)'!$C$70,'[1]Sheet1 (2)'!$D$70*('[1]Sheet1 (2)'!$D$72-rave_index)/'[1]Sheet1 (2)'!$D$72,IF([1]shee2!D924='[1]Sheet1 (2)'!$C$71,'[1]Sheet1 (2)'!$D$71*('[1]Sheet1 (2)'!$D$72-rave_index)/'[1]Sheet1 (2)'!$D$72)))&lt;0,0,IF(D923='[1]Sheet1 (2)'!$C$69,'[1]Sheet1 (2)'!$D$69*('[1]Sheet1 (2)'!$D$72-rave_index)/'[1]Sheet1 (2)'!$D$72,IF([1]shee2!D924='[1]Sheet1 (2)'!$C$70,'[1]Sheet1 (2)'!$D$70*('[1]Sheet1 (2)'!$D$72-rave_index)/'[1]Sheet1 (2)'!$D$72,IF([1]shee2!D924='[1]Sheet1 (2)'!$C$71,'[1]Sheet1 (2)'!$D$71*('[1]Sheet1 (2)'!$D$72-rave_index)/'[1]Sheet1 (2)'!$D$72))))</f>
        <v>5</v>
      </c>
      <c r="AY923" s="157">
        <f>IF(IF(D923='[1]Sheet1 (2)'!$C$69,'[1]Sheet1 (2)'!$D$69*('[1]Sheet1 (2)'!$D$72-rough_index)/'[1]Sheet1 (2)'!$D$72,IF([1]shee2!D924='[1]Sheet1 (2)'!$C$70,'[1]Sheet1 (2)'!$D$70*('[1]Sheet1 (2)'!$D$72-rough_index)/'[1]Sheet1 (2)'!$D$72,IF([1]shee2!D924='[1]Sheet1 (2)'!$C$71,'[1]Sheet1 (2)'!$D$71*('[1]Sheet1 (2)'!$D$72-rough_index)/'[1]Sheet1 (2)'!$D$72)))&lt;0,0,IF(D923='[1]Sheet1 (2)'!$C$69,'[1]Sheet1 (2)'!$D$69*('[1]Sheet1 (2)'!$D$72-rough_index)/'[1]Sheet1 (2)'!$D$72,IF([1]shee2!D924='[1]Sheet1 (2)'!$C$70,'[1]Sheet1 (2)'!$D$70*('[1]Sheet1 (2)'!$D$72-rough_index)/'[1]Sheet1 (2)'!$D$72,IF([1]shee2!D924='[1]Sheet1 (2)'!$C$71,'[1]Sheet1 (2)'!$D$71*('[1]Sheet1 (2)'!$D$72-rough_index)/'[1]Sheet1 (2)'!$D$72))))</f>
        <v>3.3333333333333335</v>
      </c>
      <c r="AZ923" s="179">
        <f>+(AU923*'[1]Sheet1 (2)'!$C$77)+(AV923*'[1]Sheet1 (2)'!$C$78)+(AW923*'[1]Sheet1 (2)'!$C$79)+(AX923*'[1]Sheet1 (2)'!$C$80)+(AY923*'[1]Sheet1 (2)'!$C$81)</f>
        <v>4.5</v>
      </c>
      <c r="BA923" s="213" t="str">
        <f t="shared" si="29"/>
        <v>Good</v>
      </c>
      <c r="BE923">
        <f>IF(D923='[1]Sheet1 (2)'!$C$61,'[1]Sheet1 (2)'!$D$61*(counts^2)+'[1]Sheet1 (2)'!$G$61*counts+'[1]Sheet1 (2)'!$J$61,IF(D923='[1]Sheet1 (2)'!$C$62,'[1]Sheet1 (2)'!$D$62*counts+'[1]Sheet1 (2)'!$G$62,IF(D923='[1]Sheet1 (2)'!$C$63,'[1]Sheet1 (2)'!$D$63*counts+'[1]Sheet1 (2)'!$G$63,IF(D923='[1]Sheet1 (2)'!$C$64,'[1]Sheet1 (2)'!$D$64*counts+'[1]Sheet1 (2)'!$G$64))))</f>
        <v>2.0984129299999998</v>
      </c>
    </row>
    <row r="924" spans="1:57" ht="12.75" customHeight="1">
      <c r="A924" s="176" t="s">
        <v>282</v>
      </c>
      <c r="B924" s="145" t="s">
        <v>76</v>
      </c>
      <c r="C924" s="170">
        <v>1064</v>
      </c>
      <c r="D924" s="174" t="s">
        <v>77</v>
      </c>
      <c r="E924" s="171">
        <v>8</v>
      </c>
      <c r="F924" s="171">
        <v>2</v>
      </c>
      <c r="G924" s="171" t="s">
        <v>77</v>
      </c>
      <c r="H924" s="171">
        <v>1</v>
      </c>
      <c r="I924" s="171" t="s">
        <v>77</v>
      </c>
      <c r="J924" s="173" t="s">
        <v>80</v>
      </c>
      <c r="K924" s="173" t="s">
        <v>80</v>
      </c>
      <c r="L924" s="169">
        <f>VLOOKUP(CONCATENATE(J924,K924),'Sheet1 (2)'!$J$6:$K$26,2,FALSE)</f>
        <v>0</v>
      </c>
      <c r="M924" s="173" t="s">
        <v>80</v>
      </c>
      <c r="N924" s="173" t="s">
        <v>80</v>
      </c>
      <c r="O924" s="177">
        <f>VLOOKUP(CONCATENATE(M924,N924),'[1]Sheet1 (2)'!$L$6:$M$26,2,FALSE)</f>
        <v>0</v>
      </c>
      <c r="P924" s="173" t="s">
        <v>80</v>
      </c>
      <c r="Q924" s="173" t="s">
        <v>80</v>
      </c>
      <c r="R924" s="177">
        <f>VLOOKUP(CONCATENATE(P924,Q924),'[1]Sheet1 (2)'!$N$6:$O$26,2,FALSE)</f>
        <v>0</v>
      </c>
      <c r="S924" s="173" t="s">
        <v>80</v>
      </c>
      <c r="T924" s="173" t="s">
        <v>80</v>
      </c>
      <c r="U924" s="177">
        <f>VLOOKUP(CONCATENATE(S924,T924),'[1]Sheet1 (2)'!$P$6:$Q$26,2,FALSE)</f>
        <v>0</v>
      </c>
      <c r="V924" s="173" t="s">
        <v>80</v>
      </c>
      <c r="W924" s="173" t="s">
        <v>80</v>
      </c>
      <c r="X924" s="177">
        <f>VLOOKUP(CONCATENATE(V924,W924),'[1]Sheet1 (2)'!$R$6:$S$26,2,FALSE)</f>
        <v>0</v>
      </c>
      <c r="Y924" s="173" t="s">
        <v>80</v>
      </c>
      <c r="Z924" s="173" t="s">
        <v>80</v>
      </c>
      <c r="AA924" s="177">
        <f>VLOOKUP(CONCATENATE(Y924,Z924),'[1]Sheet1 (2)'!$T$6:$U$26,2,FALSE)</f>
        <v>0</v>
      </c>
      <c r="AB924" s="173" t="s">
        <v>80</v>
      </c>
      <c r="AC924" s="173" t="s">
        <v>80</v>
      </c>
      <c r="AD924" s="177">
        <f>VLOOKUP(CONCATENATE(AB924,AC924),'[1]Sheet1 (2)'!$X$6:$Y$26,2,FALSE)</f>
        <v>0</v>
      </c>
      <c r="AE924" s="173" t="s">
        <v>82</v>
      </c>
      <c r="AF924" s="173" t="s">
        <v>81</v>
      </c>
      <c r="AG924" s="177">
        <f>VLOOKUP(CONCATENATE(AE924,AF924),'[1]Sheet1 (2)'!$Z$6:$AA$26,2,FALSE)</f>
        <v>66</v>
      </c>
      <c r="AH924" s="172"/>
      <c r="AI924" s="178"/>
      <c r="AJ924" s="140"/>
      <c r="AK924" s="176" t="s">
        <v>282</v>
      </c>
      <c r="AL924" s="176" t="s">
        <v>76</v>
      </c>
      <c r="AM924" s="170">
        <f t="shared" si="28"/>
        <v>1064</v>
      </c>
      <c r="AN924" s="147"/>
      <c r="AO924" s="155"/>
      <c r="AP924" s="156"/>
      <c r="AQ924" s="157">
        <v>1.8123053710000001</v>
      </c>
      <c r="AR924" s="158"/>
      <c r="AS924" s="145">
        <f>LOOKUP(rufmkm,'[1]Sheet1 (2)'!$V$62:$V$71,'[1]Sheet1 (2)'!$W$62:$W$71)</f>
        <v>20</v>
      </c>
      <c r="AT924" s="140"/>
      <c r="AU924" s="157">
        <f>IF(IF(D924='[1]Sheet1 (2)'!$C$69,'[1]Sheet1 (2)'!$D$69*('[1]Sheet1 (2)'!$D$72-rut_index)/'[1]Sheet1 (2)'!$D$72,IF([1]shee2!D925='[1]Sheet1 (2)'!$C$70,'[1]Sheet1 (2)'!$D$70*('[1]Sheet1 (2)'!$D$72-rut_index)/'[1]Sheet1 (2)'!$D$72,IF([1]shee2!D925='[1]Sheet1 (2)'!$C$71,'[1]Sheet1 (2)'!$D$71*('[1]Sheet1 (2)'!$D$72-rut_index)/'[1]Sheet1 (2)'!$D$72)))&lt;0,0,IF(D924='[1]Sheet1 (2)'!$C$69,'[1]Sheet1 (2)'!$D$69*('[1]Sheet1 (2)'!$D$72-rut_index)/'[1]Sheet1 (2)'!$D$72,IF([1]shee2!D925='[1]Sheet1 (2)'!$C$70,'[1]Sheet1 (2)'!$D$70*('[1]Sheet1 (2)'!$D$72-rut_index)/'[1]Sheet1 (2)'!$D$72,IF([1]shee2!D925='[1]Sheet1 (2)'!$C$71,'[1]Sheet1 (2)'!$D$71*('[1]Sheet1 (2)'!$D$72-rut_index)/'[1]Sheet1 (2)'!$D$72))))</f>
        <v>5</v>
      </c>
      <c r="AV924" s="157">
        <f>IF(IF(D924='[1]Sheet1 (2)'!$C$69,'[1]Sheet1 (2)'!$D$69*('[1]Sheet1 (2)'!$D$72-crack_s_index)/'[1]Sheet1 (2)'!$D$72,IF([1]shee2!D925='[1]Sheet1 (2)'!$C$70,'[1]Sheet1 (2)'!$D$70*('[1]Sheet1 (2)'!$D$72-crack_s_index)/'[1]Sheet1 (2)'!$D$72,IF([1]shee2!D925='[1]Sheet1 (2)'!$C$71,'[1]Sheet1 (2)'!$D$71*('[1]Sheet1 (2)'!$D$72-crack_s_index)/'[1]Sheet1 (2)'!$D$72)))&lt;0,0,IF(D924='[1]Sheet1 (2)'!$C$69,'[1]Sheet1 (2)'!$D$69*('[1]Sheet1 (2)'!$D$72-crack_s_index)/'[1]Sheet1 (2)'!$D$72,IF([1]shee2!D925='[1]Sheet1 (2)'!$C$70,'[1]Sheet1 (2)'!$D$70*('[1]Sheet1 (2)'!$D$72-crack_s_index)/'[1]Sheet1 (2)'!$D$72,IF([1]shee2!D925='[1]Sheet1 (2)'!$C$71,'[1]Sheet1 (2)'!$D$71*('[1]Sheet1 (2)'!$D$72-crack_s_index)/'[1]Sheet1 (2)'!$D$72))))</f>
        <v>5</v>
      </c>
      <c r="AW924" s="157">
        <f>IF(IF(D924='[1]Sheet1 (2)'!$C$69,'[1]Sheet1 (2)'!$D$69*('[1]Sheet1 (2)'!$D$72-crack_t_index)/'[1]Sheet1 (2)'!$D$72,IF([1]shee2!D925='[1]Sheet1 (2)'!$C$70,'[1]Sheet1 (2)'!$D$70*('[1]Sheet1 (2)'!$D$72-crack_t_index)/'[1]Sheet1 (2)'!$D$72,IF([1]shee2!D925='[1]Sheet1 (2)'!$C$71,'[1]Sheet1 (2)'!$D$71*('[1]Sheet1 (2)'!$D$72-crack_t_index)/'[1]Sheet1 (2)'!$D$72)))&lt;0,0,IF(D924='[1]Sheet1 (2)'!$C$69,'[1]Sheet1 (2)'!$D$69*('[1]Sheet1 (2)'!$D$72-crack_t_index)/'[1]Sheet1 (2)'!$D$72,IF([1]shee2!D925='[1]Sheet1 (2)'!$C$70,'[1]Sheet1 (2)'!$D$70*('[1]Sheet1 (2)'!$D$72-crack_t_index)/'[1]Sheet1 (2)'!$D$72,IF([1]shee2!D925='[1]Sheet1 (2)'!$C$71,'[1]Sheet1 (2)'!$D$71*('[1]Sheet1 (2)'!$D$72-crack_t_index)/'[1]Sheet1 (2)'!$D$72))))</f>
        <v>5</v>
      </c>
      <c r="AX924" s="157">
        <f>IF(IF(D924='[1]Sheet1 (2)'!$C$69,'[1]Sheet1 (2)'!$D$69*('[1]Sheet1 (2)'!$D$72-rave_index)/'[1]Sheet1 (2)'!$D$72,IF([1]shee2!D925='[1]Sheet1 (2)'!$C$70,'[1]Sheet1 (2)'!$D$70*('[1]Sheet1 (2)'!$D$72-rave_index)/'[1]Sheet1 (2)'!$D$72,IF([1]shee2!D925='[1]Sheet1 (2)'!$C$71,'[1]Sheet1 (2)'!$D$71*('[1]Sheet1 (2)'!$D$72-rave_index)/'[1]Sheet1 (2)'!$D$72)))&lt;0,0,IF(D924='[1]Sheet1 (2)'!$C$69,'[1]Sheet1 (2)'!$D$69*('[1]Sheet1 (2)'!$D$72-rave_index)/'[1]Sheet1 (2)'!$D$72,IF([1]shee2!D925='[1]Sheet1 (2)'!$C$70,'[1]Sheet1 (2)'!$D$70*('[1]Sheet1 (2)'!$D$72-rave_index)/'[1]Sheet1 (2)'!$D$72,IF([1]shee2!D925='[1]Sheet1 (2)'!$C$71,'[1]Sheet1 (2)'!$D$71*('[1]Sheet1 (2)'!$D$72-rave_index)/'[1]Sheet1 (2)'!$D$72))))</f>
        <v>5</v>
      </c>
      <c r="AY924" s="157">
        <f>IF(IF(D924='[1]Sheet1 (2)'!$C$69,'[1]Sheet1 (2)'!$D$69*('[1]Sheet1 (2)'!$D$72-rough_index)/'[1]Sheet1 (2)'!$D$72,IF([1]shee2!D925='[1]Sheet1 (2)'!$C$70,'[1]Sheet1 (2)'!$D$70*('[1]Sheet1 (2)'!$D$72-rough_index)/'[1]Sheet1 (2)'!$D$72,IF([1]shee2!D925='[1]Sheet1 (2)'!$C$71,'[1]Sheet1 (2)'!$D$71*('[1]Sheet1 (2)'!$D$72-rough_index)/'[1]Sheet1 (2)'!$D$72)))&lt;0,0,IF(D924='[1]Sheet1 (2)'!$C$69,'[1]Sheet1 (2)'!$D$69*('[1]Sheet1 (2)'!$D$72-rough_index)/'[1]Sheet1 (2)'!$D$72,IF([1]shee2!D925='[1]Sheet1 (2)'!$C$70,'[1]Sheet1 (2)'!$D$70*('[1]Sheet1 (2)'!$D$72-rough_index)/'[1]Sheet1 (2)'!$D$72,IF([1]shee2!D925='[1]Sheet1 (2)'!$C$71,'[1]Sheet1 (2)'!$D$71*('[1]Sheet1 (2)'!$D$72-rough_index)/'[1]Sheet1 (2)'!$D$72))))</f>
        <v>3.3333333333333335</v>
      </c>
      <c r="AZ924" s="179">
        <f>+(AU924*'[1]Sheet1 (2)'!$C$77)+(AV924*'[1]Sheet1 (2)'!$C$78)+(AW924*'[1]Sheet1 (2)'!$C$79)+(AX924*'[1]Sheet1 (2)'!$C$80)+(AY924*'[1]Sheet1 (2)'!$C$81)</f>
        <v>4.5</v>
      </c>
      <c r="BA924" s="213" t="str">
        <f t="shared" si="29"/>
        <v>Good</v>
      </c>
      <c r="BE924">
        <f>IF(D924='[1]Sheet1 (2)'!$C$61,'[1]Sheet1 (2)'!$D$61*(counts^2)+'[1]Sheet1 (2)'!$G$61*counts+'[1]Sheet1 (2)'!$J$61,IF(D924='[1]Sheet1 (2)'!$C$62,'[1]Sheet1 (2)'!$D$62*counts+'[1]Sheet1 (2)'!$G$62,IF(D924='[1]Sheet1 (2)'!$C$63,'[1]Sheet1 (2)'!$D$63*counts+'[1]Sheet1 (2)'!$G$63,IF(D924='[1]Sheet1 (2)'!$C$64,'[1]Sheet1 (2)'!$D$64*counts+'[1]Sheet1 (2)'!$G$64))))</f>
        <v>2.0984129299999998</v>
      </c>
    </row>
    <row r="925" spans="1:57" ht="12.75" customHeight="1">
      <c r="A925" s="176" t="s">
        <v>282</v>
      </c>
      <c r="B925" s="145" t="s">
        <v>76</v>
      </c>
      <c r="C925" s="170">
        <v>1065</v>
      </c>
      <c r="D925" s="174" t="s">
        <v>77</v>
      </c>
      <c r="E925" s="171">
        <v>8</v>
      </c>
      <c r="F925" s="171">
        <v>2</v>
      </c>
      <c r="G925" s="171" t="s">
        <v>77</v>
      </c>
      <c r="H925" s="171">
        <v>1</v>
      </c>
      <c r="I925" s="171" t="s">
        <v>77</v>
      </c>
      <c r="J925" s="173" t="s">
        <v>80</v>
      </c>
      <c r="K925" s="173" t="s">
        <v>80</v>
      </c>
      <c r="L925" s="169">
        <f>VLOOKUP(CONCATENATE(J925,K925),'Sheet1 (2)'!$J$6:$K$26,2,FALSE)</f>
        <v>0</v>
      </c>
      <c r="M925" s="173" t="s">
        <v>80</v>
      </c>
      <c r="N925" s="173" t="s">
        <v>80</v>
      </c>
      <c r="O925" s="177">
        <f>VLOOKUP(CONCATENATE(M925,N925),'[1]Sheet1 (2)'!$L$6:$M$26,2,FALSE)</f>
        <v>0</v>
      </c>
      <c r="P925" s="173" t="s">
        <v>80</v>
      </c>
      <c r="Q925" s="173" t="s">
        <v>80</v>
      </c>
      <c r="R925" s="177">
        <f>VLOOKUP(CONCATENATE(P925,Q925),'[1]Sheet1 (2)'!$N$6:$O$26,2,FALSE)</f>
        <v>0</v>
      </c>
      <c r="S925" s="173" t="s">
        <v>80</v>
      </c>
      <c r="T925" s="173" t="s">
        <v>80</v>
      </c>
      <c r="U925" s="177">
        <f>VLOOKUP(CONCATENATE(S925,T925),'[1]Sheet1 (2)'!$P$6:$Q$26,2,FALSE)</f>
        <v>0</v>
      </c>
      <c r="V925" s="173" t="s">
        <v>80</v>
      </c>
      <c r="W925" s="173" t="s">
        <v>80</v>
      </c>
      <c r="X925" s="177">
        <f>VLOOKUP(CONCATENATE(V925,W925),'[1]Sheet1 (2)'!$R$6:$S$26,2,FALSE)</f>
        <v>0</v>
      </c>
      <c r="Y925" s="173" t="s">
        <v>80</v>
      </c>
      <c r="Z925" s="173" t="s">
        <v>80</v>
      </c>
      <c r="AA925" s="177">
        <f>VLOOKUP(CONCATENATE(Y925,Z925),'[1]Sheet1 (2)'!$T$6:$U$26,2,FALSE)</f>
        <v>0</v>
      </c>
      <c r="AB925" s="173" t="s">
        <v>80</v>
      </c>
      <c r="AC925" s="173" t="s">
        <v>80</v>
      </c>
      <c r="AD925" s="177">
        <f>VLOOKUP(CONCATENATE(AB925,AC925),'[1]Sheet1 (2)'!$X$6:$Y$26,2,FALSE)</f>
        <v>0</v>
      </c>
      <c r="AE925" s="173" t="s">
        <v>82</v>
      </c>
      <c r="AF925" s="173" t="s">
        <v>81</v>
      </c>
      <c r="AG925" s="177">
        <f>VLOOKUP(CONCATENATE(AE925,AF925),'[1]Sheet1 (2)'!$Z$6:$AA$26,2,FALSE)</f>
        <v>66</v>
      </c>
      <c r="AH925" s="172"/>
      <c r="AI925" s="178"/>
      <c r="AJ925" s="140"/>
      <c r="AK925" s="176" t="s">
        <v>282</v>
      </c>
      <c r="AL925" s="176" t="s">
        <v>76</v>
      </c>
      <c r="AM925" s="170">
        <f t="shared" si="28"/>
        <v>1065</v>
      </c>
      <c r="AN925" s="147"/>
      <c r="AO925" s="155"/>
      <c r="AP925" s="156"/>
      <c r="AQ925" s="157">
        <v>2.1002345795999999</v>
      </c>
      <c r="AR925" s="158"/>
      <c r="AS925" s="145">
        <f>LOOKUP(rufmkm,'[1]Sheet1 (2)'!$V$62:$V$71,'[1]Sheet1 (2)'!$W$62:$W$71)</f>
        <v>30</v>
      </c>
      <c r="AT925" s="140"/>
      <c r="AU925" s="157">
        <f>IF(IF(D925='[1]Sheet1 (2)'!$C$69,'[1]Sheet1 (2)'!$D$69*('[1]Sheet1 (2)'!$D$72-rut_index)/'[1]Sheet1 (2)'!$D$72,IF([1]shee2!D926='[1]Sheet1 (2)'!$C$70,'[1]Sheet1 (2)'!$D$70*('[1]Sheet1 (2)'!$D$72-rut_index)/'[1]Sheet1 (2)'!$D$72,IF([1]shee2!D926='[1]Sheet1 (2)'!$C$71,'[1]Sheet1 (2)'!$D$71*('[1]Sheet1 (2)'!$D$72-rut_index)/'[1]Sheet1 (2)'!$D$72)))&lt;0,0,IF(D925='[1]Sheet1 (2)'!$C$69,'[1]Sheet1 (2)'!$D$69*('[1]Sheet1 (2)'!$D$72-rut_index)/'[1]Sheet1 (2)'!$D$72,IF([1]shee2!D926='[1]Sheet1 (2)'!$C$70,'[1]Sheet1 (2)'!$D$70*('[1]Sheet1 (2)'!$D$72-rut_index)/'[1]Sheet1 (2)'!$D$72,IF([1]shee2!D926='[1]Sheet1 (2)'!$C$71,'[1]Sheet1 (2)'!$D$71*('[1]Sheet1 (2)'!$D$72-rut_index)/'[1]Sheet1 (2)'!$D$72))))</f>
        <v>5</v>
      </c>
      <c r="AV925" s="157">
        <f>IF(IF(D925='[1]Sheet1 (2)'!$C$69,'[1]Sheet1 (2)'!$D$69*('[1]Sheet1 (2)'!$D$72-crack_s_index)/'[1]Sheet1 (2)'!$D$72,IF([1]shee2!D926='[1]Sheet1 (2)'!$C$70,'[1]Sheet1 (2)'!$D$70*('[1]Sheet1 (2)'!$D$72-crack_s_index)/'[1]Sheet1 (2)'!$D$72,IF([1]shee2!D926='[1]Sheet1 (2)'!$C$71,'[1]Sheet1 (2)'!$D$71*('[1]Sheet1 (2)'!$D$72-crack_s_index)/'[1]Sheet1 (2)'!$D$72)))&lt;0,0,IF(D925='[1]Sheet1 (2)'!$C$69,'[1]Sheet1 (2)'!$D$69*('[1]Sheet1 (2)'!$D$72-crack_s_index)/'[1]Sheet1 (2)'!$D$72,IF([1]shee2!D926='[1]Sheet1 (2)'!$C$70,'[1]Sheet1 (2)'!$D$70*('[1]Sheet1 (2)'!$D$72-crack_s_index)/'[1]Sheet1 (2)'!$D$72,IF([1]shee2!D926='[1]Sheet1 (2)'!$C$71,'[1]Sheet1 (2)'!$D$71*('[1]Sheet1 (2)'!$D$72-crack_s_index)/'[1]Sheet1 (2)'!$D$72))))</f>
        <v>5</v>
      </c>
      <c r="AW925" s="157">
        <f>IF(IF(D925='[1]Sheet1 (2)'!$C$69,'[1]Sheet1 (2)'!$D$69*('[1]Sheet1 (2)'!$D$72-crack_t_index)/'[1]Sheet1 (2)'!$D$72,IF([1]shee2!D926='[1]Sheet1 (2)'!$C$70,'[1]Sheet1 (2)'!$D$70*('[1]Sheet1 (2)'!$D$72-crack_t_index)/'[1]Sheet1 (2)'!$D$72,IF([1]shee2!D926='[1]Sheet1 (2)'!$C$71,'[1]Sheet1 (2)'!$D$71*('[1]Sheet1 (2)'!$D$72-crack_t_index)/'[1]Sheet1 (2)'!$D$72)))&lt;0,0,IF(D925='[1]Sheet1 (2)'!$C$69,'[1]Sheet1 (2)'!$D$69*('[1]Sheet1 (2)'!$D$72-crack_t_index)/'[1]Sheet1 (2)'!$D$72,IF([1]shee2!D926='[1]Sheet1 (2)'!$C$70,'[1]Sheet1 (2)'!$D$70*('[1]Sheet1 (2)'!$D$72-crack_t_index)/'[1]Sheet1 (2)'!$D$72,IF([1]shee2!D926='[1]Sheet1 (2)'!$C$71,'[1]Sheet1 (2)'!$D$71*('[1]Sheet1 (2)'!$D$72-crack_t_index)/'[1]Sheet1 (2)'!$D$72))))</f>
        <v>5</v>
      </c>
      <c r="AX925" s="157">
        <f>IF(IF(D925='[1]Sheet1 (2)'!$C$69,'[1]Sheet1 (2)'!$D$69*('[1]Sheet1 (2)'!$D$72-rave_index)/'[1]Sheet1 (2)'!$D$72,IF([1]shee2!D926='[1]Sheet1 (2)'!$C$70,'[1]Sheet1 (2)'!$D$70*('[1]Sheet1 (2)'!$D$72-rave_index)/'[1]Sheet1 (2)'!$D$72,IF([1]shee2!D926='[1]Sheet1 (2)'!$C$71,'[1]Sheet1 (2)'!$D$71*('[1]Sheet1 (2)'!$D$72-rave_index)/'[1]Sheet1 (2)'!$D$72)))&lt;0,0,IF(D925='[1]Sheet1 (2)'!$C$69,'[1]Sheet1 (2)'!$D$69*('[1]Sheet1 (2)'!$D$72-rave_index)/'[1]Sheet1 (2)'!$D$72,IF([1]shee2!D926='[1]Sheet1 (2)'!$C$70,'[1]Sheet1 (2)'!$D$70*('[1]Sheet1 (2)'!$D$72-rave_index)/'[1]Sheet1 (2)'!$D$72,IF([1]shee2!D926='[1]Sheet1 (2)'!$C$71,'[1]Sheet1 (2)'!$D$71*('[1]Sheet1 (2)'!$D$72-rave_index)/'[1]Sheet1 (2)'!$D$72))))</f>
        <v>5</v>
      </c>
      <c r="AY925" s="157">
        <f>IF(IF(D925='[1]Sheet1 (2)'!$C$69,'[1]Sheet1 (2)'!$D$69*('[1]Sheet1 (2)'!$D$72-rough_index)/'[1]Sheet1 (2)'!$D$72,IF([1]shee2!D926='[1]Sheet1 (2)'!$C$70,'[1]Sheet1 (2)'!$D$70*('[1]Sheet1 (2)'!$D$72-rough_index)/'[1]Sheet1 (2)'!$D$72,IF([1]shee2!D926='[1]Sheet1 (2)'!$C$71,'[1]Sheet1 (2)'!$D$71*('[1]Sheet1 (2)'!$D$72-rough_index)/'[1]Sheet1 (2)'!$D$72)))&lt;0,0,IF(D925='[1]Sheet1 (2)'!$C$69,'[1]Sheet1 (2)'!$D$69*('[1]Sheet1 (2)'!$D$72-rough_index)/'[1]Sheet1 (2)'!$D$72,IF([1]shee2!D926='[1]Sheet1 (2)'!$C$70,'[1]Sheet1 (2)'!$D$70*('[1]Sheet1 (2)'!$D$72-rough_index)/'[1]Sheet1 (2)'!$D$72,IF([1]shee2!D926='[1]Sheet1 (2)'!$C$71,'[1]Sheet1 (2)'!$D$71*('[1]Sheet1 (2)'!$D$72-rough_index)/'[1]Sheet1 (2)'!$D$72))))</f>
        <v>2.5</v>
      </c>
      <c r="AZ925" s="179">
        <f>+(AU925*'[1]Sheet1 (2)'!$C$77)+(AV925*'[1]Sheet1 (2)'!$C$78)+(AW925*'[1]Sheet1 (2)'!$C$79)+(AX925*'[1]Sheet1 (2)'!$C$80)+(AY925*'[1]Sheet1 (2)'!$C$81)</f>
        <v>4.25</v>
      </c>
      <c r="BA925" s="213" t="str">
        <f t="shared" si="29"/>
        <v>Good</v>
      </c>
      <c r="BE925">
        <f>IF(D925='[1]Sheet1 (2)'!$C$61,'[1]Sheet1 (2)'!$D$61*(counts^2)+'[1]Sheet1 (2)'!$G$61*counts+'[1]Sheet1 (2)'!$J$61,IF(D925='[1]Sheet1 (2)'!$C$62,'[1]Sheet1 (2)'!$D$62*counts+'[1]Sheet1 (2)'!$G$62,IF(D925='[1]Sheet1 (2)'!$C$63,'[1]Sheet1 (2)'!$D$63*counts+'[1]Sheet1 (2)'!$G$63,IF(D925='[1]Sheet1 (2)'!$C$64,'[1]Sheet1 (2)'!$D$64*counts+'[1]Sheet1 (2)'!$G$64))))</f>
        <v>2.0984129299999998</v>
      </c>
    </row>
    <row r="926" spans="1:57" ht="12.75" customHeight="1">
      <c r="A926" s="176" t="s">
        <v>282</v>
      </c>
      <c r="B926" s="145" t="s">
        <v>76</v>
      </c>
      <c r="C926" s="170">
        <v>1066</v>
      </c>
      <c r="D926" s="174" t="s">
        <v>77</v>
      </c>
      <c r="E926" s="171">
        <v>8</v>
      </c>
      <c r="F926" s="171">
        <v>2</v>
      </c>
      <c r="G926" s="171" t="s">
        <v>77</v>
      </c>
      <c r="H926" s="171">
        <v>1</v>
      </c>
      <c r="I926" s="171" t="s">
        <v>77</v>
      </c>
      <c r="J926" s="173" t="s">
        <v>80</v>
      </c>
      <c r="K926" s="173" t="s">
        <v>80</v>
      </c>
      <c r="L926" s="169">
        <f>VLOOKUP(CONCATENATE(J926,K926),'Sheet1 (2)'!$J$6:$K$26,2,FALSE)</f>
        <v>0</v>
      </c>
      <c r="M926" s="173" t="s">
        <v>80</v>
      </c>
      <c r="N926" s="173" t="s">
        <v>80</v>
      </c>
      <c r="O926" s="177">
        <f>VLOOKUP(CONCATENATE(M926,N926),'[1]Sheet1 (2)'!$L$6:$M$26,2,FALSE)</f>
        <v>0</v>
      </c>
      <c r="P926" s="173" t="s">
        <v>80</v>
      </c>
      <c r="Q926" s="173" t="s">
        <v>80</v>
      </c>
      <c r="R926" s="177">
        <f>VLOOKUP(CONCATENATE(P926,Q926),'[1]Sheet1 (2)'!$N$6:$O$26,2,FALSE)</f>
        <v>0</v>
      </c>
      <c r="S926" s="173" t="s">
        <v>80</v>
      </c>
      <c r="T926" s="173" t="s">
        <v>80</v>
      </c>
      <c r="U926" s="177">
        <f>VLOOKUP(CONCATENATE(S926,T926),'[1]Sheet1 (2)'!$P$6:$Q$26,2,FALSE)</f>
        <v>0</v>
      </c>
      <c r="V926" s="173" t="s">
        <v>80</v>
      </c>
      <c r="W926" s="173" t="s">
        <v>80</v>
      </c>
      <c r="X926" s="177">
        <f>VLOOKUP(CONCATENATE(V926,W926),'[1]Sheet1 (2)'!$R$6:$S$26,2,FALSE)</f>
        <v>0</v>
      </c>
      <c r="Y926" s="173" t="s">
        <v>80</v>
      </c>
      <c r="Z926" s="173" t="s">
        <v>80</v>
      </c>
      <c r="AA926" s="177">
        <f>VLOOKUP(CONCATENATE(Y926,Z926),'[1]Sheet1 (2)'!$T$6:$U$26,2,FALSE)</f>
        <v>0</v>
      </c>
      <c r="AB926" s="173" t="s">
        <v>80</v>
      </c>
      <c r="AC926" s="173" t="s">
        <v>80</v>
      </c>
      <c r="AD926" s="177">
        <f>VLOOKUP(CONCATENATE(AB926,AC926),'[1]Sheet1 (2)'!$X$6:$Y$26,2,FALSE)</f>
        <v>0</v>
      </c>
      <c r="AE926" s="173" t="s">
        <v>82</v>
      </c>
      <c r="AF926" s="173" t="s">
        <v>81</v>
      </c>
      <c r="AG926" s="177">
        <f>VLOOKUP(CONCATENATE(AE926,AF926),'[1]Sheet1 (2)'!$Z$6:$AA$26,2,FALSE)</f>
        <v>66</v>
      </c>
      <c r="AH926" s="172"/>
      <c r="AI926" s="178"/>
      <c r="AJ926" s="140"/>
      <c r="AK926" s="176" t="s">
        <v>282</v>
      </c>
      <c r="AL926" s="176" t="s">
        <v>76</v>
      </c>
      <c r="AM926" s="170">
        <f t="shared" si="28"/>
        <v>1066</v>
      </c>
      <c r="AN926" s="147"/>
      <c r="AO926" s="155" t="s">
        <v>439</v>
      </c>
      <c r="AP926" s="156"/>
      <c r="AQ926" s="157">
        <v>1.8562178547999999</v>
      </c>
      <c r="AR926" s="158"/>
      <c r="AS926" s="145">
        <f>LOOKUP(rufmkm,'[1]Sheet1 (2)'!$V$62:$V$71,'[1]Sheet1 (2)'!$W$62:$W$71)</f>
        <v>20</v>
      </c>
      <c r="AT926" s="140"/>
      <c r="AU926" s="157">
        <f>IF(IF(D926='[1]Sheet1 (2)'!$C$69,'[1]Sheet1 (2)'!$D$69*('[1]Sheet1 (2)'!$D$72-rut_index)/'[1]Sheet1 (2)'!$D$72,IF([1]shee2!D927='[1]Sheet1 (2)'!$C$70,'[1]Sheet1 (2)'!$D$70*('[1]Sheet1 (2)'!$D$72-rut_index)/'[1]Sheet1 (2)'!$D$72,IF([1]shee2!D927='[1]Sheet1 (2)'!$C$71,'[1]Sheet1 (2)'!$D$71*('[1]Sheet1 (2)'!$D$72-rut_index)/'[1]Sheet1 (2)'!$D$72)))&lt;0,0,IF(D926='[1]Sheet1 (2)'!$C$69,'[1]Sheet1 (2)'!$D$69*('[1]Sheet1 (2)'!$D$72-rut_index)/'[1]Sheet1 (2)'!$D$72,IF([1]shee2!D927='[1]Sheet1 (2)'!$C$70,'[1]Sheet1 (2)'!$D$70*('[1]Sheet1 (2)'!$D$72-rut_index)/'[1]Sheet1 (2)'!$D$72,IF([1]shee2!D927='[1]Sheet1 (2)'!$C$71,'[1]Sheet1 (2)'!$D$71*('[1]Sheet1 (2)'!$D$72-rut_index)/'[1]Sheet1 (2)'!$D$72))))</f>
        <v>5</v>
      </c>
      <c r="AV926" s="157">
        <f>IF(IF(D926='[1]Sheet1 (2)'!$C$69,'[1]Sheet1 (2)'!$D$69*('[1]Sheet1 (2)'!$D$72-crack_s_index)/'[1]Sheet1 (2)'!$D$72,IF([1]shee2!D927='[1]Sheet1 (2)'!$C$70,'[1]Sheet1 (2)'!$D$70*('[1]Sheet1 (2)'!$D$72-crack_s_index)/'[1]Sheet1 (2)'!$D$72,IF([1]shee2!D927='[1]Sheet1 (2)'!$C$71,'[1]Sheet1 (2)'!$D$71*('[1]Sheet1 (2)'!$D$72-crack_s_index)/'[1]Sheet1 (2)'!$D$72)))&lt;0,0,IF(D926='[1]Sheet1 (2)'!$C$69,'[1]Sheet1 (2)'!$D$69*('[1]Sheet1 (2)'!$D$72-crack_s_index)/'[1]Sheet1 (2)'!$D$72,IF([1]shee2!D927='[1]Sheet1 (2)'!$C$70,'[1]Sheet1 (2)'!$D$70*('[1]Sheet1 (2)'!$D$72-crack_s_index)/'[1]Sheet1 (2)'!$D$72,IF([1]shee2!D927='[1]Sheet1 (2)'!$C$71,'[1]Sheet1 (2)'!$D$71*('[1]Sheet1 (2)'!$D$72-crack_s_index)/'[1]Sheet1 (2)'!$D$72))))</f>
        <v>5</v>
      </c>
      <c r="AW926" s="157">
        <f>IF(IF(D926='[1]Sheet1 (2)'!$C$69,'[1]Sheet1 (2)'!$D$69*('[1]Sheet1 (2)'!$D$72-crack_t_index)/'[1]Sheet1 (2)'!$D$72,IF([1]shee2!D927='[1]Sheet1 (2)'!$C$70,'[1]Sheet1 (2)'!$D$70*('[1]Sheet1 (2)'!$D$72-crack_t_index)/'[1]Sheet1 (2)'!$D$72,IF([1]shee2!D927='[1]Sheet1 (2)'!$C$71,'[1]Sheet1 (2)'!$D$71*('[1]Sheet1 (2)'!$D$72-crack_t_index)/'[1]Sheet1 (2)'!$D$72)))&lt;0,0,IF(D926='[1]Sheet1 (2)'!$C$69,'[1]Sheet1 (2)'!$D$69*('[1]Sheet1 (2)'!$D$72-crack_t_index)/'[1]Sheet1 (2)'!$D$72,IF([1]shee2!D927='[1]Sheet1 (2)'!$C$70,'[1]Sheet1 (2)'!$D$70*('[1]Sheet1 (2)'!$D$72-crack_t_index)/'[1]Sheet1 (2)'!$D$72,IF([1]shee2!D927='[1]Sheet1 (2)'!$C$71,'[1]Sheet1 (2)'!$D$71*('[1]Sheet1 (2)'!$D$72-crack_t_index)/'[1]Sheet1 (2)'!$D$72))))</f>
        <v>5</v>
      </c>
      <c r="AX926" s="157">
        <f>IF(IF(D926='[1]Sheet1 (2)'!$C$69,'[1]Sheet1 (2)'!$D$69*('[1]Sheet1 (2)'!$D$72-rave_index)/'[1]Sheet1 (2)'!$D$72,IF([1]shee2!D927='[1]Sheet1 (2)'!$C$70,'[1]Sheet1 (2)'!$D$70*('[1]Sheet1 (2)'!$D$72-rave_index)/'[1]Sheet1 (2)'!$D$72,IF([1]shee2!D927='[1]Sheet1 (2)'!$C$71,'[1]Sheet1 (2)'!$D$71*('[1]Sheet1 (2)'!$D$72-rave_index)/'[1]Sheet1 (2)'!$D$72)))&lt;0,0,IF(D926='[1]Sheet1 (2)'!$C$69,'[1]Sheet1 (2)'!$D$69*('[1]Sheet1 (2)'!$D$72-rave_index)/'[1]Sheet1 (2)'!$D$72,IF([1]shee2!D927='[1]Sheet1 (2)'!$C$70,'[1]Sheet1 (2)'!$D$70*('[1]Sheet1 (2)'!$D$72-rave_index)/'[1]Sheet1 (2)'!$D$72,IF([1]shee2!D927='[1]Sheet1 (2)'!$C$71,'[1]Sheet1 (2)'!$D$71*('[1]Sheet1 (2)'!$D$72-rave_index)/'[1]Sheet1 (2)'!$D$72))))</f>
        <v>5</v>
      </c>
      <c r="AY926" s="157">
        <f>IF(IF(D926='[1]Sheet1 (2)'!$C$69,'[1]Sheet1 (2)'!$D$69*('[1]Sheet1 (2)'!$D$72-rough_index)/'[1]Sheet1 (2)'!$D$72,IF([1]shee2!D927='[1]Sheet1 (2)'!$C$70,'[1]Sheet1 (2)'!$D$70*('[1]Sheet1 (2)'!$D$72-rough_index)/'[1]Sheet1 (2)'!$D$72,IF([1]shee2!D927='[1]Sheet1 (2)'!$C$71,'[1]Sheet1 (2)'!$D$71*('[1]Sheet1 (2)'!$D$72-rough_index)/'[1]Sheet1 (2)'!$D$72)))&lt;0,0,IF(D926='[1]Sheet1 (2)'!$C$69,'[1]Sheet1 (2)'!$D$69*('[1]Sheet1 (2)'!$D$72-rough_index)/'[1]Sheet1 (2)'!$D$72,IF([1]shee2!D927='[1]Sheet1 (2)'!$C$70,'[1]Sheet1 (2)'!$D$70*('[1]Sheet1 (2)'!$D$72-rough_index)/'[1]Sheet1 (2)'!$D$72,IF([1]shee2!D927='[1]Sheet1 (2)'!$C$71,'[1]Sheet1 (2)'!$D$71*('[1]Sheet1 (2)'!$D$72-rough_index)/'[1]Sheet1 (2)'!$D$72))))</f>
        <v>3.3333333333333335</v>
      </c>
      <c r="AZ926" s="179">
        <f>+(AU926*'[1]Sheet1 (2)'!$C$77)+(AV926*'[1]Sheet1 (2)'!$C$78)+(AW926*'[1]Sheet1 (2)'!$C$79)+(AX926*'[1]Sheet1 (2)'!$C$80)+(AY926*'[1]Sheet1 (2)'!$C$81)</f>
        <v>4.5</v>
      </c>
      <c r="BA926" s="213" t="str">
        <f t="shared" si="29"/>
        <v>Good</v>
      </c>
      <c r="BE926">
        <f>IF(D926='[1]Sheet1 (2)'!$C$61,'[1]Sheet1 (2)'!$D$61*(counts^2)+'[1]Sheet1 (2)'!$G$61*counts+'[1]Sheet1 (2)'!$J$61,IF(D926='[1]Sheet1 (2)'!$C$62,'[1]Sheet1 (2)'!$D$62*counts+'[1]Sheet1 (2)'!$G$62,IF(D926='[1]Sheet1 (2)'!$C$63,'[1]Sheet1 (2)'!$D$63*counts+'[1]Sheet1 (2)'!$G$63,IF(D926='[1]Sheet1 (2)'!$C$64,'[1]Sheet1 (2)'!$D$64*counts+'[1]Sheet1 (2)'!$G$64))))</f>
        <v>2.0984129299999998</v>
      </c>
    </row>
    <row r="927" spans="1:57" ht="12.75" customHeight="1">
      <c r="A927" s="176" t="s">
        <v>282</v>
      </c>
      <c r="B927" s="145" t="s">
        <v>76</v>
      </c>
      <c r="C927" s="170">
        <v>1067</v>
      </c>
      <c r="D927" s="174" t="s">
        <v>77</v>
      </c>
      <c r="E927" s="171">
        <v>8</v>
      </c>
      <c r="F927" s="171">
        <v>2</v>
      </c>
      <c r="G927" s="171" t="s">
        <v>77</v>
      </c>
      <c r="H927" s="171">
        <v>1</v>
      </c>
      <c r="I927" s="171" t="s">
        <v>77</v>
      </c>
      <c r="J927" s="173" t="s">
        <v>80</v>
      </c>
      <c r="K927" s="173" t="s">
        <v>80</v>
      </c>
      <c r="L927" s="169">
        <f>VLOOKUP(CONCATENATE(J927,K927),'Sheet1 (2)'!$J$6:$K$26,2,FALSE)</f>
        <v>0</v>
      </c>
      <c r="M927" s="173" t="s">
        <v>80</v>
      </c>
      <c r="N927" s="173" t="s">
        <v>80</v>
      </c>
      <c r="O927" s="177">
        <f>VLOOKUP(CONCATENATE(M927,N927),'[1]Sheet1 (2)'!$L$6:$M$26,2,FALSE)</f>
        <v>0</v>
      </c>
      <c r="P927" s="173" t="s">
        <v>80</v>
      </c>
      <c r="Q927" s="173" t="s">
        <v>80</v>
      </c>
      <c r="R927" s="177">
        <f>VLOOKUP(CONCATENATE(P927,Q927),'[1]Sheet1 (2)'!$N$6:$O$26,2,FALSE)</f>
        <v>0</v>
      </c>
      <c r="S927" s="173" t="s">
        <v>80</v>
      </c>
      <c r="T927" s="173" t="s">
        <v>80</v>
      </c>
      <c r="U927" s="177">
        <f>VLOOKUP(CONCATENATE(S927,T927),'[1]Sheet1 (2)'!$P$6:$Q$26,2,FALSE)</f>
        <v>0</v>
      </c>
      <c r="V927" s="173" t="s">
        <v>80</v>
      </c>
      <c r="W927" s="173" t="s">
        <v>80</v>
      </c>
      <c r="X927" s="177">
        <f>VLOOKUP(CONCATENATE(V927,W927),'[1]Sheet1 (2)'!$R$6:$S$26,2,FALSE)</f>
        <v>0</v>
      </c>
      <c r="Y927" s="173" t="s">
        <v>80</v>
      </c>
      <c r="Z927" s="173" t="s">
        <v>80</v>
      </c>
      <c r="AA927" s="177">
        <f>VLOOKUP(CONCATENATE(Y927,Z927),'[1]Sheet1 (2)'!$T$6:$U$26,2,FALSE)</f>
        <v>0</v>
      </c>
      <c r="AB927" s="173" t="s">
        <v>80</v>
      </c>
      <c r="AC927" s="173" t="s">
        <v>80</v>
      </c>
      <c r="AD927" s="177">
        <f>VLOOKUP(CONCATENATE(AB927,AC927),'[1]Sheet1 (2)'!$X$6:$Y$26,2,FALSE)</f>
        <v>0</v>
      </c>
      <c r="AE927" s="173" t="s">
        <v>82</v>
      </c>
      <c r="AF927" s="173" t="s">
        <v>81</v>
      </c>
      <c r="AG927" s="177">
        <f>VLOOKUP(CONCATENATE(AE927,AF927),'[1]Sheet1 (2)'!$Z$6:$AA$26,2,FALSE)</f>
        <v>66</v>
      </c>
      <c r="AH927" s="172"/>
      <c r="AI927" s="178"/>
      <c r="AJ927" s="140"/>
      <c r="AK927" s="176" t="s">
        <v>282</v>
      </c>
      <c r="AL927" s="176" t="s">
        <v>76</v>
      </c>
      <c r="AM927" s="170">
        <f t="shared" si="28"/>
        <v>1067</v>
      </c>
      <c r="AN927" s="147"/>
      <c r="AO927" s="155"/>
      <c r="AP927" s="156"/>
      <c r="AQ927" s="157">
        <v>2.1073652144000006</v>
      </c>
      <c r="AR927" s="158"/>
      <c r="AS927" s="145">
        <f>LOOKUP(rufmkm,'[1]Sheet1 (2)'!$V$62:$V$71,'[1]Sheet1 (2)'!$W$62:$W$71)</f>
        <v>30</v>
      </c>
      <c r="AT927" s="140"/>
      <c r="AU927" s="157">
        <f>IF(IF(D927='[1]Sheet1 (2)'!$C$69,'[1]Sheet1 (2)'!$D$69*('[1]Sheet1 (2)'!$D$72-rut_index)/'[1]Sheet1 (2)'!$D$72,IF([1]shee2!D928='[1]Sheet1 (2)'!$C$70,'[1]Sheet1 (2)'!$D$70*('[1]Sheet1 (2)'!$D$72-rut_index)/'[1]Sheet1 (2)'!$D$72,IF([1]shee2!D928='[1]Sheet1 (2)'!$C$71,'[1]Sheet1 (2)'!$D$71*('[1]Sheet1 (2)'!$D$72-rut_index)/'[1]Sheet1 (2)'!$D$72)))&lt;0,0,IF(D927='[1]Sheet1 (2)'!$C$69,'[1]Sheet1 (2)'!$D$69*('[1]Sheet1 (2)'!$D$72-rut_index)/'[1]Sheet1 (2)'!$D$72,IF([1]shee2!D928='[1]Sheet1 (2)'!$C$70,'[1]Sheet1 (2)'!$D$70*('[1]Sheet1 (2)'!$D$72-rut_index)/'[1]Sheet1 (2)'!$D$72,IF([1]shee2!D928='[1]Sheet1 (2)'!$C$71,'[1]Sheet1 (2)'!$D$71*('[1]Sheet1 (2)'!$D$72-rut_index)/'[1]Sheet1 (2)'!$D$72))))</f>
        <v>5</v>
      </c>
      <c r="AV927" s="157">
        <f>IF(IF(D927='[1]Sheet1 (2)'!$C$69,'[1]Sheet1 (2)'!$D$69*('[1]Sheet1 (2)'!$D$72-crack_s_index)/'[1]Sheet1 (2)'!$D$72,IF([1]shee2!D928='[1]Sheet1 (2)'!$C$70,'[1]Sheet1 (2)'!$D$70*('[1]Sheet1 (2)'!$D$72-crack_s_index)/'[1]Sheet1 (2)'!$D$72,IF([1]shee2!D928='[1]Sheet1 (2)'!$C$71,'[1]Sheet1 (2)'!$D$71*('[1]Sheet1 (2)'!$D$72-crack_s_index)/'[1]Sheet1 (2)'!$D$72)))&lt;0,0,IF(D927='[1]Sheet1 (2)'!$C$69,'[1]Sheet1 (2)'!$D$69*('[1]Sheet1 (2)'!$D$72-crack_s_index)/'[1]Sheet1 (2)'!$D$72,IF([1]shee2!D928='[1]Sheet1 (2)'!$C$70,'[1]Sheet1 (2)'!$D$70*('[1]Sheet1 (2)'!$D$72-crack_s_index)/'[1]Sheet1 (2)'!$D$72,IF([1]shee2!D928='[1]Sheet1 (2)'!$C$71,'[1]Sheet1 (2)'!$D$71*('[1]Sheet1 (2)'!$D$72-crack_s_index)/'[1]Sheet1 (2)'!$D$72))))</f>
        <v>5</v>
      </c>
      <c r="AW927" s="157">
        <f>IF(IF(D927='[1]Sheet1 (2)'!$C$69,'[1]Sheet1 (2)'!$D$69*('[1]Sheet1 (2)'!$D$72-crack_t_index)/'[1]Sheet1 (2)'!$D$72,IF([1]shee2!D928='[1]Sheet1 (2)'!$C$70,'[1]Sheet1 (2)'!$D$70*('[1]Sheet1 (2)'!$D$72-crack_t_index)/'[1]Sheet1 (2)'!$D$72,IF([1]shee2!D928='[1]Sheet1 (2)'!$C$71,'[1]Sheet1 (2)'!$D$71*('[1]Sheet1 (2)'!$D$72-crack_t_index)/'[1]Sheet1 (2)'!$D$72)))&lt;0,0,IF(D927='[1]Sheet1 (2)'!$C$69,'[1]Sheet1 (2)'!$D$69*('[1]Sheet1 (2)'!$D$72-crack_t_index)/'[1]Sheet1 (2)'!$D$72,IF([1]shee2!D928='[1]Sheet1 (2)'!$C$70,'[1]Sheet1 (2)'!$D$70*('[1]Sheet1 (2)'!$D$72-crack_t_index)/'[1]Sheet1 (2)'!$D$72,IF([1]shee2!D928='[1]Sheet1 (2)'!$C$71,'[1]Sheet1 (2)'!$D$71*('[1]Sheet1 (2)'!$D$72-crack_t_index)/'[1]Sheet1 (2)'!$D$72))))</f>
        <v>5</v>
      </c>
      <c r="AX927" s="157">
        <f>IF(IF(D927='[1]Sheet1 (2)'!$C$69,'[1]Sheet1 (2)'!$D$69*('[1]Sheet1 (2)'!$D$72-rave_index)/'[1]Sheet1 (2)'!$D$72,IF([1]shee2!D928='[1]Sheet1 (2)'!$C$70,'[1]Sheet1 (2)'!$D$70*('[1]Sheet1 (2)'!$D$72-rave_index)/'[1]Sheet1 (2)'!$D$72,IF([1]shee2!D928='[1]Sheet1 (2)'!$C$71,'[1]Sheet1 (2)'!$D$71*('[1]Sheet1 (2)'!$D$72-rave_index)/'[1]Sheet1 (2)'!$D$72)))&lt;0,0,IF(D927='[1]Sheet1 (2)'!$C$69,'[1]Sheet1 (2)'!$D$69*('[1]Sheet1 (2)'!$D$72-rave_index)/'[1]Sheet1 (2)'!$D$72,IF([1]shee2!D928='[1]Sheet1 (2)'!$C$70,'[1]Sheet1 (2)'!$D$70*('[1]Sheet1 (2)'!$D$72-rave_index)/'[1]Sheet1 (2)'!$D$72,IF([1]shee2!D928='[1]Sheet1 (2)'!$C$71,'[1]Sheet1 (2)'!$D$71*('[1]Sheet1 (2)'!$D$72-rave_index)/'[1]Sheet1 (2)'!$D$72))))</f>
        <v>5</v>
      </c>
      <c r="AY927" s="157">
        <f>IF(IF(D927='[1]Sheet1 (2)'!$C$69,'[1]Sheet1 (2)'!$D$69*('[1]Sheet1 (2)'!$D$72-rough_index)/'[1]Sheet1 (2)'!$D$72,IF([1]shee2!D928='[1]Sheet1 (2)'!$C$70,'[1]Sheet1 (2)'!$D$70*('[1]Sheet1 (2)'!$D$72-rough_index)/'[1]Sheet1 (2)'!$D$72,IF([1]shee2!D928='[1]Sheet1 (2)'!$C$71,'[1]Sheet1 (2)'!$D$71*('[1]Sheet1 (2)'!$D$72-rough_index)/'[1]Sheet1 (2)'!$D$72)))&lt;0,0,IF(D927='[1]Sheet1 (2)'!$C$69,'[1]Sheet1 (2)'!$D$69*('[1]Sheet1 (2)'!$D$72-rough_index)/'[1]Sheet1 (2)'!$D$72,IF([1]shee2!D928='[1]Sheet1 (2)'!$C$70,'[1]Sheet1 (2)'!$D$70*('[1]Sheet1 (2)'!$D$72-rough_index)/'[1]Sheet1 (2)'!$D$72,IF([1]shee2!D928='[1]Sheet1 (2)'!$C$71,'[1]Sheet1 (2)'!$D$71*('[1]Sheet1 (2)'!$D$72-rough_index)/'[1]Sheet1 (2)'!$D$72))))</f>
        <v>2.5</v>
      </c>
      <c r="AZ927" s="179">
        <f>+(AU927*'[1]Sheet1 (2)'!$C$77)+(AV927*'[1]Sheet1 (2)'!$C$78)+(AW927*'[1]Sheet1 (2)'!$C$79)+(AX927*'[1]Sheet1 (2)'!$C$80)+(AY927*'[1]Sheet1 (2)'!$C$81)</f>
        <v>4.25</v>
      </c>
      <c r="BA927" s="213" t="str">
        <f t="shared" si="29"/>
        <v>Good</v>
      </c>
      <c r="BE927">
        <f>IF(D927='[1]Sheet1 (2)'!$C$61,'[1]Sheet1 (2)'!$D$61*(counts^2)+'[1]Sheet1 (2)'!$G$61*counts+'[1]Sheet1 (2)'!$J$61,IF(D927='[1]Sheet1 (2)'!$C$62,'[1]Sheet1 (2)'!$D$62*counts+'[1]Sheet1 (2)'!$G$62,IF(D927='[1]Sheet1 (2)'!$C$63,'[1]Sheet1 (2)'!$D$63*counts+'[1]Sheet1 (2)'!$G$63,IF(D927='[1]Sheet1 (2)'!$C$64,'[1]Sheet1 (2)'!$D$64*counts+'[1]Sheet1 (2)'!$G$64))))</f>
        <v>2.0984129299999998</v>
      </c>
    </row>
    <row r="928" spans="1:57" ht="12.75" customHeight="1">
      <c r="A928" s="176" t="s">
        <v>282</v>
      </c>
      <c r="B928" s="145" t="s">
        <v>76</v>
      </c>
      <c r="C928" s="170">
        <v>1068</v>
      </c>
      <c r="D928" s="174" t="s">
        <v>77</v>
      </c>
      <c r="E928" s="171">
        <v>8</v>
      </c>
      <c r="F928" s="171">
        <v>2</v>
      </c>
      <c r="G928" s="171" t="s">
        <v>77</v>
      </c>
      <c r="H928" s="171">
        <v>1</v>
      </c>
      <c r="I928" s="171" t="s">
        <v>77</v>
      </c>
      <c r="J928" s="173" t="s">
        <v>80</v>
      </c>
      <c r="K928" s="173" t="s">
        <v>80</v>
      </c>
      <c r="L928" s="169">
        <f>VLOOKUP(CONCATENATE(J928,K928),'Sheet1 (2)'!$J$6:$K$26,2,FALSE)</f>
        <v>0</v>
      </c>
      <c r="M928" s="173" t="s">
        <v>80</v>
      </c>
      <c r="N928" s="173" t="s">
        <v>80</v>
      </c>
      <c r="O928" s="177">
        <f>VLOOKUP(CONCATENATE(M928,N928),'[1]Sheet1 (2)'!$L$6:$M$26,2,FALSE)</f>
        <v>0</v>
      </c>
      <c r="P928" s="173" t="s">
        <v>80</v>
      </c>
      <c r="Q928" s="173" t="s">
        <v>80</v>
      </c>
      <c r="R928" s="177">
        <f>VLOOKUP(CONCATENATE(P928,Q928),'[1]Sheet1 (2)'!$N$6:$O$26,2,FALSE)</f>
        <v>0</v>
      </c>
      <c r="S928" s="173" t="s">
        <v>80</v>
      </c>
      <c r="T928" s="173" t="s">
        <v>80</v>
      </c>
      <c r="U928" s="177">
        <f>VLOOKUP(CONCATENATE(S928,T928),'[1]Sheet1 (2)'!$P$6:$Q$26,2,FALSE)</f>
        <v>0</v>
      </c>
      <c r="V928" s="173" t="s">
        <v>80</v>
      </c>
      <c r="W928" s="173" t="s">
        <v>80</v>
      </c>
      <c r="X928" s="177">
        <f>VLOOKUP(CONCATENATE(V928,W928),'[1]Sheet1 (2)'!$R$6:$S$26,2,FALSE)</f>
        <v>0</v>
      </c>
      <c r="Y928" s="173" t="s">
        <v>80</v>
      </c>
      <c r="Z928" s="173" t="s">
        <v>80</v>
      </c>
      <c r="AA928" s="177">
        <f>VLOOKUP(CONCATENATE(Y928,Z928),'[1]Sheet1 (2)'!$T$6:$U$26,2,FALSE)</f>
        <v>0</v>
      </c>
      <c r="AB928" s="173" t="s">
        <v>80</v>
      </c>
      <c r="AC928" s="173" t="s">
        <v>80</v>
      </c>
      <c r="AD928" s="177">
        <f>VLOOKUP(CONCATENATE(AB928,AC928),'[1]Sheet1 (2)'!$X$6:$Y$26,2,FALSE)</f>
        <v>0</v>
      </c>
      <c r="AE928" s="173" t="s">
        <v>82</v>
      </c>
      <c r="AF928" s="173" t="s">
        <v>81</v>
      </c>
      <c r="AG928" s="177">
        <f>VLOOKUP(CONCATENATE(AE928,AF928),'[1]Sheet1 (2)'!$Z$6:$AA$26,2,FALSE)</f>
        <v>66</v>
      </c>
      <c r="AH928" s="172"/>
      <c r="AI928" s="178"/>
      <c r="AJ928" s="140"/>
      <c r="AK928" s="176" t="s">
        <v>282</v>
      </c>
      <c r="AL928" s="176" t="s">
        <v>76</v>
      </c>
      <c r="AM928" s="170">
        <f t="shared" si="28"/>
        <v>1068</v>
      </c>
      <c r="AN928" s="147"/>
      <c r="AO928" s="155"/>
      <c r="AP928" s="156"/>
      <c r="AQ928" s="157">
        <v>2.0980488855999999</v>
      </c>
      <c r="AR928" s="158"/>
      <c r="AS928" s="145">
        <f>LOOKUP(rufmkm,'[1]Sheet1 (2)'!$V$62:$V$71,'[1]Sheet1 (2)'!$W$62:$W$71)</f>
        <v>30</v>
      </c>
      <c r="AT928" s="140"/>
      <c r="AU928" s="157">
        <f>IF(IF(D928='[1]Sheet1 (2)'!$C$69,'[1]Sheet1 (2)'!$D$69*('[1]Sheet1 (2)'!$D$72-rut_index)/'[1]Sheet1 (2)'!$D$72,IF([1]shee2!D929='[1]Sheet1 (2)'!$C$70,'[1]Sheet1 (2)'!$D$70*('[1]Sheet1 (2)'!$D$72-rut_index)/'[1]Sheet1 (2)'!$D$72,IF([1]shee2!D929='[1]Sheet1 (2)'!$C$71,'[1]Sheet1 (2)'!$D$71*('[1]Sheet1 (2)'!$D$72-rut_index)/'[1]Sheet1 (2)'!$D$72)))&lt;0,0,IF(D928='[1]Sheet1 (2)'!$C$69,'[1]Sheet1 (2)'!$D$69*('[1]Sheet1 (2)'!$D$72-rut_index)/'[1]Sheet1 (2)'!$D$72,IF([1]shee2!D929='[1]Sheet1 (2)'!$C$70,'[1]Sheet1 (2)'!$D$70*('[1]Sheet1 (2)'!$D$72-rut_index)/'[1]Sheet1 (2)'!$D$72,IF([1]shee2!D929='[1]Sheet1 (2)'!$C$71,'[1]Sheet1 (2)'!$D$71*('[1]Sheet1 (2)'!$D$72-rut_index)/'[1]Sheet1 (2)'!$D$72))))</f>
        <v>5</v>
      </c>
      <c r="AV928" s="157">
        <f>IF(IF(D928='[1]Sheet1 (2)'!$C$69,'[1]Sheet1 (2)'!$D$69*('[1]Sheet1 (2)'!$D$72-crack_s_index)/'[1]Sheet1 (2)'!$D$72,IF([1]shee2!D929='[1]Sheet1 (2)'!$C$70,'[1]Sheet1 (2)'!$D$70*('[1]Sheet1 (2)'!$D$72-crack_s_index)/'[1]Sheet1 (2)'!$D$72,IF([1]shee2!D929='[1]Sheet1 (2)'!$C$71,'[1]Sheet1 (2)'!$D$71*('[1]Sheet1 (2)'!$D$72-crack_s_index)/'[1]Sheet1 (2)'!$D$72)))&lt;0,0,IF(D928='[1]Sheet1 (2)'!$C$69,'[1]Sheet1 (2)'!$D$69*('[1]Sheet1 (2)'!$D$72-crack_s_index)/'[1]Sheet1 (2)'!$D$72,IF([1]shee2!D929='[1]Sheet1 (2)'!$C$70,'[1]Sheet1 (2)'!$D$70*('[1]Sheet1 (2)'!$D$72-crack_s_index)/'[1]Sheet1 (2)'!$D$72,IF([1]shee2!D929='[1]Sheet1 (2)'!$C$71,'[1]Sheet1 (2)'!$D$71*('[1]Sheet1 (2)'!$D$72-crack_s_index)/'[1]Sheet1 (2)'!$D$72))))</f>
        <v>5</v>
      </c>
      <c r="AW928" s="157">
        <f>IF(IF(D928='[1]Sheet1 (2)'!$C$69,'[1]Sheet1 (2)'!$D$69*('[1]Sheet1 (2)'!$D$72-crack_t_index)/'[1]Sheet1 (2)'!$D$72,IF([1]shee2!D929='[1]Sheet1 (2)'!$C$70,'[1]Sheet1 (2)'!$D$70*('[1]Sheet1 (2)'!$D$72-crack_t_index)/'[1]Sheet1 (2)'!$D$72,IF([1]shee2!D929='[1]Sheet1 (2)'!$C$71,'[1]Sheet1 (2)'!$D$71*('[1]Sheet1 (2)'!$D$72-crack_t_index)/'[1]Sheet1 (2)'!$D$72)))&lt;0,0,IF(D928='[1]Sheet1 (2)'!$C$69,'[1]Sheet1 (2)'!$D$69*('[1]Sheet1 (2)'!$D$72-crack_t_index)/'[1]Sheet1 (2)'!$D$72,IF([1]shee2!D929='[1]Sheet1 (2)'!$C$70,'[1]Sheet1 (2)'!$D$70*('[1]Sheet1 (2)'!$D$72-crack_t_index)/'[1]Sheet1 (2)'!$D$72,IF([1]shee2!D929='[1]Sheet1 (2)'!$C$71,'[1]Sheet1 (2)'!$D$71*('[1]Sheet1 (2)'!$D$72-crack_t_index)/'[1]Sheet1 (2)'!$D$72))))</f>
        <v>5</v>
      </c>
      <c r="AX928" s="157">
        <f>IF(IF(D928='[1]Sheet1 (2)'!$C$69,'[1]Sheet1 (2)'!$D$69*('[1]Sheet1 (2)'!$D$72-rave_index)/'[1]Sheet1 (2)'!$D$72,IF([1]shee2!D929='[1]Sheet1 (2)'!$C$70,'[1]Sheet1 (2)'!$D$70*('[1]Sheet1 (2)'!$D$72-rave_index)/'[1]Sheet1 (2)'!$D$72,IF([1]shee2!D929='[1]Sheet1 (2)'!$C$71,'[1]Sheet1 (2)'!$D$71*('[1]Sheet1 (2)'!$D$72-rave_index)/'[1]Sheet1 (2)'!$D$72)))&lt;0,0,IF(D928='[1]Sheet1 (2)'!$C$69,'[1]Sheet1 (2)'!$D$69*('[1]Sheet1 (2)'!$D$72-rave_index)/'[1]Sheet1 (2)'!$D$72,IF([1]shee2!D929='[1]Sheet1 (2)'!$C$70,'[1]Sheet1 (2)'!$D$70*('[1]Sheet1 (2)'!$D$72-rave_index)/'[1]Sheet1 (2)'!$D$72,IF([1]shee2!D929='[1]Sheet1 (2)'!$C$71,'[1]Sheet1 (2)'!$D$71*('[1]Sheet1 (2)'!$D$72-rave_index)/'[1]Sheet1 (2)'!$D$72))))</f>
        <v>5</v>
      </c>
      <c r="AY928" s="157">
        <f>IF(IF(D928='[1]Sheet1 (2)'!$C$69,'[1]Sheet1 (2)'!$D$69*('[1]Sheet1 (2)'!$D$72-rough_index)/'[1]Sheet1 (2)'!$D$72,IF([1]shee2!D929='[1]Sheet1 (2)'!$C$70,'[1]Sheet1 (2)'!$D$70*('[1]Sheet1 (2)'!$D$72-rough_index)/'[1]Sheet1 (2)'!$D$72,IF([1]shee2!D929='[1]Sheet1 (2)'!$C$71,'[1]Sheet1 (2)'!$D$71*('[1]Sheet1 (2)'!$D$72-rough_index)/'[1]Sheet1 (2)'!$D$72)))&lt;0,0,IF(D928='[1]Sheet1 (2)'!$C$69,'[1]Sheet1 (2)'!$D$69*('[1]Sheet1 (2)'!$D$72-rough_index)/'[1]Sheet1 (2)'!$D$72,IF([1]shee2!D929='[1]Sheet1 (2)'!$C$70,'[1]Sheet1 (2)'!$D$70*('[1]Sheet1 (2)'!$D$72-rough_index)/'[1]Sheet1 (2)'!$D$72,IF([1]shee2!D929='[1]Sheet1 (2)'!$C$71,'[1]Sheet1 (2)'!$D$71*('[1]Sheet1 (2)'!$D$72-rough_index)/'[1]Sheet1 (2)'!$D$72))))</f>
        <v>2.5</v>
      </c>
      <c r="AZ928" s="179">
        <f>+(AU928*'[1]Sheet1 (2)'!$C$77)+(AV928*'[1]Sheet1 (2)'!$C$78)+(AW928*'[1]Sheet1 (2)'!$C$79)+(AX928*'[1]Sheet1 (2)'!$C$80)+(AY928*'[1]Sheet1 (2)'!$C$81)</f>
        <v>4.25</v>
      </c>
      <c r="BA928" s="213" t="str">
        <f t="shared" si="29"/>
        <v>Good</v>
      </c>
      <c r="BE928">
        <f>IF(D928='[1]Sheet1 (2)'!$C$61,'[1]Sheet1 (2)'!$D$61*(counts^2)+'[1]Sheet1 (2)'!$G$61*counts+'[1]Sheet1 (2)'!$J$61,IF(D928='[1]Sheet1 (2)'!$C$62,'[1]Sheet1 (2)'!$D$62*counts+'[1]Sheet1 (2)'!$G$62,IF(D928='[1]Sheet1 (2)'!$C$63,'[1]Sheet1 (2)'!$D$63*counts+'[1]Sheet1 (2)'!$G$63,IF(D928='[1]Sheet1 (2)'!$C$64,'[1]Sheet1 (2)'!$D$64*counts+'[1]Sheet1 (2)'!$G$64))))</f>
        <v>2.0984129299999998</v>
      </c>
    </row>
    <row r="929" spans="1:57" ht="12.75" customHeight="1">
      <c r="A929" s="176" t="s">
        <v>282</v>
      </c>
      <c r="B929" s="145" t="s">
        <v>76</v>
      </c>
      <c r="C929" s="170">
        <v>1069</v>
      </c>
      <c r="D929" s="174" t="s">
        <v>77</v>
      </c>
      <c r="E929" s="171">
        <v>8</v>
      </c>
      <c r="F929" s="171">
        <v>2</v>
      </c>
      <c r="G929" s="171" t="s">
        <v>77</v>
      </c>
      <c r="H929" s="171">
        <v>1</v>
      </c>
      <c r="I929" s="171" t="s">
        <v>77</v>
      </c>
      <c r="J929" s="173" t="s">
        <v>80</v>
      </c>
      <c r="K929" s="173" t="s">
        <v>80</v>
      </c>
      <c r="L929" s="169">
        <f>VLOOKUP(CONCATENATE(J929,K929),'Sheet1 (2)'!$J$6:$K$26,2,FALSE)</f>
        <v>0</v>
      </c>
      <c r="M929" s="173" t="s">
        <v>80</v>
      </c>
      <c r="N929" s="173" t="s">
        <v>80</v>
      </c>
      <c r="O929" s="177">
        <f>VLOOKUP(CONCATENATE(M929,N929),'[1]Sheet1 (2)'!$L$6:$M$26,2,FALSE)</f>
        <v>0</v>
      </c>
      <c r="P929" s="173" t="s">
        <v>80</v>
      </c>
      <c r="Q929" s="173" t="s">
        <v>80</v>
      </c>
      <c r="R929" s="177">
        <f>VLOOKUP(CONCATENATE(P929,Q929),'[1]Sheet1 (2)'!$N$6:$O$26,2,FALSE)</f>
        <v>0</v>
      </c>
      <c r="S929" s="173" t="s">
        <v>80</v>
      </c>
      <c r="T929" s="173" t="s">
        <v>80</v>
      </c>
      <c r="U929" s="177">
        <f>VLOOKUP(CONCATENATE(S929,T929),'[1]Sheet1 (2)'!$P$6:$Q$26,2,FALSE)</f>
        <v>0</v>
      </c>
      <c r="V929" s="173" t="s">
        <v>80</v>
      </c>
      <c r="W929" s="173" t="s">
        <v>80</v>
      </c>
      <c r="X929" s="177">
        <f>VLOOKUP(CONCATENATE(V929,W929),'[1]Sheet1 (2)'!$R$6:$S$26,2,FALSE)</f>
        <v>0</v>
      </c>
      <c r="Y929" s="173" t="s">
        <v>80</v>
      </c>
      <c r="Z929" s="173" t="s">
        <v>80</v>
      </c>
      <c r="AA929" s="177">
        <f>VLOOKUP(CONCATENATE(Y929,Z929),'[1]Sheet1 (2)'!$T$6:$U$26,2,FALSE)</f>
        <v>0</v>
      </c>
      <c r="AB929" s="173" t="s">
        <v>80</v>
      </c>
      <c r="AC929" s="173" t="s">
        <v>80</v>
      </c>
      <c r="AD929" s="177">
        <f>VLOOKUP(CONCATENATE(AB929,AC929),'[1]Sheet1 (2)'!$X$6:$Y$26,2,FALSE)</f>
        <v>0</v>
      </c>
      <c r="AE929" s="173" t="s">
        <v>82</v>
      </c>
      <c r="AF929" s="173" t="s">
        <v>81</v>
      </c>
      <c r="AG929" s="177">
        <f>VLOOKUP(CONCATENATE(AE929,AF929),'[1]Sheet1 (2)'!$Z$6:$AA$26,2,FALSE)</f>
        <v>66</v>
      </c>
      <c r="AH929" s="172"/>
      <c r="AI929" s="178"/>
      <c r="AJ929" s="140"/>
      <c r="AK929" s="176" t="s">
        <v>282</v>
      </c>
      <c r="AL929" s="176" t="s">
        <v>76</v>
      </c>
      <c r="AM929" s="170">
        <f t="shared" si="28"/>
        <v>1069</v>
      </c>
      <c r="AN929" s="147"/>
      <c r="AO929" s="155"/>
      <c r="AP929" s="156"/>
      <c r="AQ929" s="157">
        <v>1.8957875510000002</v>
      </c>
      <c r="AR929" s="158"/>
      <c r="AS929" s="145">
        <f>LOOKUP(rufmkm,'[1]Sheet1 (2)'!$V$62:$V$71,'[1]Sheet1 (2)'!$W$62:$W$71)</f>
        <v>20</v>
      </c>
      <c r="AT929" s="140"/>
      <c r="AU929" s="157">
        <f>IF(IF(D929='[1]Sheet1 (2)'!$C$69,'[1]Sheet1 (2)'!$D$69*('[1]Sheet1 (2)'!$D$72-rut_index)/'[1]Sheet1 (2)'!$D$72,IF([1]shee2!D930='[1]Sheet1 (2)'!$C$70,'[1]Sheet1 (2)'!$D$70*('[1]Sheet1 (2)'!$D$72-rut_index)/'[1]Sheet1 (2)'!$D$72,IF([1]shee2!D930='[1]Sheet1 (2)'!$C$71,'[1]Sheet1 (2)'!$D$71*('[1]Sheet1 (2)'!$D$72-rut_index)/'[1]Sheet1 (2)'!$D$72)))&lt;0,0,IF(D929='[1]Sheet1 (2)'!$C$69,'[1]Sheet1 (2)'!$D$69*('[1]Sheet1 (2)'!$D$72-rut_index)/'[1]Sheet1 (2)'!$D$72,IF([1]shee2!D930='[1]Sheet1 (2)'!$C$70,'[1]Sheet1 (2)'!$D$70*('[1]Sheet1 (2)'!$D$72-rut_index)/'[1]Sheet1 (2)'!$D$72,IF([1]shee2!D930='[1]Sheet1 (2)'!$C$71,'[1]Sheet1 (2)'!$D$71*('[1]Sheet1 (2)'!$D$72-rut_index)/'[1]Sheet1 (2)'!$D$72))))</f>
        <v>5</v>
      </c>
      <c r="AV929" s="157">
        <f>IF(IF(D929='[1]Sheet1 (2)'!$C$69,'[1]Sheet1 (2)'!$D$69*('[1]Sheet1 (2)'!$D$72-crack_s_index)/'[1]Sheet1 (2)'!$D$72,IF([1]shee2!D930='[1]Sheet1 (2)'!$C$70,'[1]Sheet1 (2)'!$D$70*('[1]Sheet1 (2)'!$D$72-crack_s_index)/'[1]Sheet1 (2)'!$D$72,IF([1]shee2!D930='[1]Sheet1 (2)'!$C$71,'[1]Sheet1 (2)'!$D$71*('[1]Sheet1 (2)'!$D$72-crack_s_index)/'[1]Sheet1 (2)'!$D$72)))&lt;0,0,IF(D929='[1]Sheet1 (2)'!$C$69,'[1]Sheet1 (2)'!$D$69*('[1]Sheet1 (2)'!$D$72-crack_s_index)/'[1]Sheet1 (2)'!$D$72,IF([1]shee2!D930='[1]Sheet1 (2)'!$C$70,'[1]Sheet1 (2)'!$D$70*('[1]Sheet1 (2)'!$D$72-crack_s_index)/'[1]Sheet1 (2)'!$D$72,IF([1]shee2!D930='[1]Sheet1 (2)'!$C$71,'[1]Sheet1 (2)'!$D$71*('[1]Sheet1 (2)'!$D$72-crack_s_index)/'[1]Sheet1 (2)'!$D$72))))</f>
        <v>5</v>
      </c>
      <c r="AW929" s="157">
        <f>IF(IF(D929='[1]Sheet1 (2)'!$C$69,'[1]Sheet1 (2)'!$D$69*('[1]Sheet1 (2)'!$D$72-crack_t_index)/'[1]Sheet1 (2)'!$D$72,IF([1]shee2!D930='[1]Sheet1 (2)'!$C$70,'[1]Sheet1 (2)'!$D$70*('[1]Sheet1 (2)'!$D$72-crack_t_index)/'[1]Sheet1 (2)'!$D$72,IF([1]shee2!D930='[1]Sheet1 (2)'!$C$71,'[1]Sheet1 (2)'!$D$71*('[1]Sheet1 (2)'!$D$72-crack_t_index)/'[1]Sheet1 (2)'!$D$72)))&lt;0,0,IF(D929='[1]Sheet1 (2)'!$C$69,'[1]Sheet1 (2)'!$D$69*('[1]Sheet1 (2)'!$D$72-crack_t_index)/'[1]Sheet1 (2)'!$D$72,IF([1]shee2!D930='[1]Sheet1 (2)'!$C$70,'[1]Sheet1 (2)'!$D$70*('[1]Sheet1 (2)'!$D$72-crack_t_index)/'[1]Sheet1 (2)'!$D$72,IF([1]shee2!D930='[1]Sheet1 (2)'!$C$71,'[1]Sheet1 (2)'!$D$71*('[1]Sheet1 (2)'!$D$72-crack_t_index)/'[1]Sheet1 (2)'!$D$72))))</f>
        <v>5</v>
      </c>
      <c r="AX929" s="157">
        <f>IF(IF(D929='[1]Sheet1 (2)'!$C$69,'[1]Sheet1 (2)'!$D$69*('[1]Sheet1 (2)'!$D$72-rave_index)/'[1]Sheet1 (2)'!$D$72,IF([1]shee2!D930='[1]Sheet1 (2)'!$C$70,'[1]Sheet1 (2)'!$D$70*('[1]Sheet1 (2)'!$D$72-rave_index)/'[1]Sheet1 (2)'!$D$72,IF([1]shee2!D930='[1]Sheet1 (2)'!$C$71,'[1]Sheet1 (2)'!$D$71*('[1]Sheet1 (2)'!$D$72-rave_index)/'[1]Sheet1 (2)'!$D$72)))&lt;0,0,IF(D929='[1]Sheet1 (2)'!$C$69,'[1]Sheet1 (2)'!$D$69*('[1]Sheet1 (2)'!$D$72-rave_index)/'[1]Sheet1 (2)'!$D$72,IF([1]shee2!D930='[1]Sheet1 (2)'!$C$70,'[1]Sheet1 (2)'!$D$70*('[1]Sheet1 (2)'!$D$72-rave_index)/'[1]Sheet1 (2)'!$D$72,IF([1]shee2!D930='[1]Sheet1 (2)'!$C$71,'[1]Sheet1 (2)'!$D$71*('[1]Sheet1 (2)'!$D$72-rave_index)/'[1]Sheet1 (2)'!$D$72))))</f>
        <v>5</v>
      </c>
      <c r="AY929" s="157">
        <f>IF(IF(D929='[1]Sheet1 (2)'!$C$69,'[1]Sheet1 (2)'!$D$69*('[1]Sheet1 (2)'!$D$72-rough_index)/'[1]Sheet1 (2)'!$D$72,IF([1]shee2!D930='[1]Sheet1 (2)'!$C$70,'[1]Sheet1 (2)'!$D$70*('[1]Sheet1 (2)'!$D$72-rough_index)/'[1]Sheet1 (2)'!$D$72,IF([1]shee2!D930='[1]Sheet1 (2)'!$C$71,'[1]Sheet1 (2)'!$D$71*('[1]Sheet1 (2)'!$D$72-rough_index)/'[1]Sheet1 (2)'!$D$72)))&lt;0,0,IF(D929='[1]Sheet1 (2)'!$C$69,'[1]Sheet1 (2)'!$D$69*('[1]Sheet1 (2)'!$D$72-rough_index)/'[1]Sheet1 (2)'!$D$72,IF([1]shee2!D930='[1]Sheet1 (2)'!$C$70,'[1]Sheet1 (2)'!$D$70*('[1]Sheet1 (2)'!$D$72-rough_index)/'[1]Sheet1 (2)'!$D$72,IF([1]shee2!D930='[1]Sheet1 (2)'!$C$71,'[1]Sheet1 (2)'!$D$71*('[1]Sheet1 (2)'!$D$72-rough_index)/'[1]Sheet1 (2)'!$D$72))))</f>
        <v>3.3333333333333335</v>
      </c>
      <c r="AZ929" s="179">
        <f>+(AU929*'[1]Sheet1 (2)'!$C$77)+(AV929*'[1]Sheet1 (2)'!$C$78)+(AW929*'[1]Sheet1 (2)'!$C$79)+(AX929*'[1]Sheet1 (2)'!$C$80)+(AY929*'[1]Sheet1 (2)'!$C$81)</f>
        <v>4.5</v>
      </c>
      <c r="BA929" s="213" t="str">
        <f t="shared" si="29"/>
        <v>Good</v>
      </c>
      <c r="BE929">
        <f>IF(D929='[1]Sheet1 (2)'!$C$61,'[1]Sheet1 (2)'!$D$61*(counts^2)+'[1]Sheet1 (2)'!$G$61*counts+'[1]Sheet1 (2)'!$J$61,IF(D929='[1]Sheet1 (2)'!$C$62,'[1]Sheet1 (2)'!$D$62*counts+'[1]Sheet1 (2)'!$G$62,IF(D929='[1]Sheet1 (2)'!$C$63,'[1]Sheet1 (2)'!$D$63*counts+'[1]Sheet1 (2)'!$G$63,IF(D929='[1]Sheet1 (2)'!$C$64,'[1]Sheet1 (2)'!$D$64*counts+'[1]Sheet1 (2)'!$G$64))))</f>
        <v>2.0984129299999998</v>
      </c>
    </row>
    <row r="930" spans="1:57" ht="12.75" customHeight="1">
      <c r="A930" s="176" t="s">
        <v>282</v>
      </c>
      <c r="B930" s="145" t="s">
        <v>76</v>
      </c>
      <c r="C930" s="170">
        <v>1070</v>
      </c>
      <c r="D930" s="174" t="s">
        <v>77</v>
      </c>
      <c r="E930" s="171">
        <v>8</v>
      </c>
      <c r="F930" s="171">
        <v>2</v>
      </c>
      <c r="G930" s="171" t="s">
        <v>77</v>
      </c>
      <c r="H930" s="171">
        <v>1</v>
      </c>
      <c r="I930" s="171" t="s">
        <v>77</v>
      </c>
      <c r="J930" s="173" t="s">
        <v>80</v>
      </c>
      <c r="K930" s="173" t="s">
        <v>80</v>
      </c>
      <c r="L930" s="169">
        <f>VLOOKUP(CONCATENATE(J930,K930),'Sheet1 (2)'!$J$6:$K$26,2,FALSE)</f>
        <v>0</v>
      </c>
      <c r="M930" s="173" t="s">
        <v>80</v>
      </c>
      <c r="N930" s="173" t="s">
        <v>80</v>
      </c>
      <c r="O930" s="177">
        <f>VLOOKUP(CONCATENATE(M930,N930),'[1]Sheet1 (2)'!$L$6:$M$26,2,FALSE)</f>
        <v>0</v>
      </c>
      <c r="P930" s="173" t="s">
        <v>80</v>
      </c>
      <c r="Q930" s="173" t="s">
        <v>80</v>
      </c>
      <c r="R930" s="177">
        <f>VLOOKUP(CONCATENATE(P930,Q930),'[1]Sheet1 (2)'!$N$6:$O$26,2,FALSE)</f>
        <v>0</v>
      </c>
      <c r="S930" s="173" t="s">
        <v>80</v>
      </c>
      <c r="T930" s="173" t="s">
        <v>80</v>
      </c>
      <c r="U930" s="177">
        <f>VLOOKUP(CONCATENATE(S930,T930),'[1]Sheet1 (2)'!$P$6:$Q$26,2,FALSE)</f>
        <v>0</v>
      </c>
      <c r="V930" s="173" t="s">
        <v>80</v>
      </c>
      <c r="W930" s="173" t="s">
        <v>80</v>
      </c>
      <c r="X930" s="177">
        <f>VLOOKUP(CONCATENATE(V930,W930),'[1]Sheet1 (2)'!$R$6:$S$26,2,FALSE)</f>
        <v>0</v>
      </c>
      <c r="Y930" s="173" t="s">
        <v>80</v>
      </c>
      <c r="Z930" s="173" t="s">
        <v>80</v>
      </c>
      <c r="AA930" s="177">
        <f>VLOOKUP(CONCATENATE(Y930,Z930),'[1]Sheet1 (2)'!$T$6:$U$26,2,FALSE)</f>
        <v>0</v>
      </c>
      <c r="AB930" s="173" t="s">
        <v>80</v>
      </c>
      <c r="AC930" s="173" t="s">
        <v>80</v>
      </c>
      <c r="AD930" s="177">
        <f>VLOOKUP(CONCATENATE(AB930,AC930),'[1]Sheet1 (2)'!$X$6:$Y$26,2,FALSE)</f>
        <v>0</v>
      </c>
      <c r="AE930" s="173" t="s">
        <v>82</v>
      </c>
      <c r="AF930" s="173" t="s">
        <v>81</v>
      </c>
      <c r="AG930" s="177">
        <f>VLOOKUP(CONCATENATE(AE930,AF930),'[1]Sheet1 (2)'!$Z$6:$AA$26,2,FALSE)</f>
        <v>66</v>
      </c>
      <c r="AH930" s="172"/>
      <c r="AI930" s="178"/>
      <c r="AJ930" s="140"/>
      <c r="AK930" s="176" t="s">
        <v>282</v>
      </c>
      <c r="AL930" s="176" t="s">
        <v>76</v>
      </c>
      <c r="AM930" s="170">
        <f t="shared" si="28"/>
        <v>1070</v>
      </c>
      <c r="AN930" s="147"/>
      <c r="AO930" s="155"/>
      <c r="AP930" s="156"/>
      <c r="AQ930" s="157">
        <v>2.0300033274000002</v>
      </c>
      <c r="AR930" s="158"/>
      <c r="AS930" s="145">
        <f>LOOKUP(rufmkm,'[1]Sheet1 (2)'!$V$62:$V$71,'[1]Sheet1 (2)'!$W$62:$W$71)</f>
        <v>30</v>
      </c>
      <c r="AT930" s="140"/>
      <c r="AU930" s="157">
        <f>IF(IF(D930='[1]Sheet1 (2)'!$C$69,'[1]Sheet1 (2)'!$D$69*('[1]Sheet1 (2)'!$D$72-rut_index)/'[1]Sheet1 (2)'!$D$72,IF([1]shee2!D931='[1]Sheet1 (2)'!$C$70,'[1]Sheet1 (2)'!$D$70*('[1]Sheet1 (2)'!$D$72-rut_index)/'[1]Sheet1 (2)'!$D$72,IF([1]shee2!D931='[1]Sheet1 (2)'!$C$71,'[1]Sheet1 (2)'!$D$71*('[1]Sheet1 (2)'!$D$72-rut_index)/'[1]Sheet1 (2)'!$D$72)))&lt;0,0,IF(D930='[1]Sheet1 (2)'!$C$69,'[1]Sheet1 (2)'!$D$69*('[1]Sheet1 (2)'!$D$72-rut_index)/'[1]Sheet1 (2)'!$D$72,IF([1]shee2!D931='[1]Sheet1 (2)'!$C$70,'[1]Sheet1 (2)'!$D$70*('[1]Sheet1 (2)'!$D$72-rut_index)/'[1]Sheet1 (2)'!$D$72,IF([1]shee2!D931='[1]Sheet1 (2)'!$C$71,'[1]Sheet1 (2)'!$D$71*('[1]Sheet1 (2)'!$D$72-rut_index)/'[1]Sheet1 (2)'!$D$72))))</f>
        <v>5</v>
      </c>
      <c r="AV930" s="157">
        <f>IF(IF(D930='[1]Sheet1 (2)'!$C$69,'[1]Sheet1 (2)'!$D$69*('[1]Sheet1 (2)'!$D$72-crack_s_index)/'[1]Sheet1 (2)'!$D$72,IF([1]shee2!D931='[1]Sheet1 (2)'!$C$70,'[1]Sheet1 (2)'!$D$70*('[1]Sheet1 (2)'!$D$72-crack_s_index)/'[1]Sheet1 (2)'!$D$72,IF([1]shee2!D931='[1]Sheet1 (2)'!$C$71,'[1]Sheet1 (2)'!$D$71*('[1]Sheet1 (2)'!$D$72-crack_s_index)/'[1]Sheet1 (2)'!$D$72)))&lt;0,0,IF(D930='[1]Sheet1 (2)'!$C$69,'[1]Sheet1 (2)'!$D$69*('[1]Sheet1 (2)'!$D$72-crack_s_index)/'[1]Sheet1 (2)'!$D$72,IF([1]shee2!D931='[1]Sheet1 (2)'!$C$70,'[1]Sheet1 (2)'!$D$70*('[1]Sheet1 (2)'!$D$72-crack_s_index)/'[1]Sheet1 (2)'!$D$72,IF([1]shee2!D931='[1]Sheet1 (2)'!$C$71,'[1]Sheet1 (2)'!$D$71*('[1]Sheet1 (2)'!$D$72-crack_s_index)/'[1]Sheet1 (2)'!$D$72))))</f>
        <v>5</v>
      </c>
      <c r="AW930" s="157">
        <f>IF(IF(D930='[1]Sheet1 (2)'!$C$69,'[1]Sheet1 (2)'!$D$69*('[1]Sheet1 (2)'!$D$72-crack_t_index)/'[1]Sheet1 (2)'!$D$72,IF([1]shee2!D931='[1]Sheet1 (2)'!$C$70,'[1]Sheet1 (2)'!$D$70*('[1]Sheet1 (2)'!$D$72-crack_t_index)/'[1]Sheet1 (2)'!$D$72,IF([1]shee2!D931='[1]Sheet1 (2)'!$C$71,'[1]Sheet1 (2)'!$D$71*('[1]Sheet1 (2)'!$D$72-crack_t_index)/'[1]Sheet1 (2)'!$D$72)))&lt;0,0,IF(D930='[1]Sheet1 (2)'!$C$69,'[1]Sheet1 (2)'!$D$69*('[1]Sheet1 (2)'!$D$72-crack_t_index)/'[1]Sheet1 (2)'!$D$72,IF([1]shee2!D931='[1]Sheet1 (2)'!$C$70,'[1]Sheet1 (2)'!$D$70*('[1]Sheet1 (2)'!$D$72-crack_t_index)/'[1]Sheet1 (2)'!$D$72,IF([1]shee2!D931='[1]Sheet1 (2)'!$C$71,'[1]Sheet1 (2)'!$D$71*('[1]Sheet1 (2)'!$D$72-crack_t_index)/'[1]Sheet1 (2)'!$D$72))))</f>
        <v>5</v>
      </c>
      <c r="AX930" s="157">
        <f>IF(IF(D930='[1]Sheet1 (2)'!$C$69,'[1]Sheet1 (2)'!$D$69*('[1]Sheet1 (2)'!$D$72-rave_index)/'[1]Sheet1 (2)'!$D$72,IF([1]shee2!D931='[1]Sheet1 (2)'!$C$70,'[1]Sheet1 (2)'!$D$70*('[1]Sheet1 (2)'!$D$72-rave_index)/'[1]Sheet1 (2)'!$D$72,IF([1]shee2!D931='[1]Sheet1 (2)'!$C$71,'[1]Sheet1 (2)'!$D$71*('[1]Sheet1 (2)'!$D$72-rave_index)/'[1]Sheet1 (2)'!$D$72)))&lt;0,0,IF(D930='[1]Sheet1 (2)'!$C$69,'[1]Sheet1 (2)'!$D$69*('[1]Sheet1 (2)'!$D$72-rave_index)/'[1]Sheet1 (2)'!$D$72,IF([1]shee2!D931='[1]Sheet1 (2)'!$C$70,'[1]Sheet1 (2)'!$D$70*('[1]Sheet1 (2)'!$D$72-rave_index)/'[1]Sheet1 (2)'!$D$72,IF([1]shee2!D931='[1]Sheet1 (2)'!$C$71,'[1]Sheet1 (2)'!$D$71*('[1]Sheet1 (2)'!$D$72-rave_index)/'[1]Sheet1 (2)'!$D$72))))</f>
        <v>5</v>
      </c>
      <c r="AY930" s="157">
        <f>IF(IF(D930='[1]Sheet1 (2)'!$C$69,'[1]Sheet1 (2)'!$D$69*('[1]Sheet1 (2)'!$D$72-rough_index)/'[1]Sheet1 (2)'!$D$72,IF([1]shee2!D931='[1]Sheet1 (2)'!$C$70,'[1]Sheet1 (2)'!$D$70*('[1]Sheet1 (2)'!$D$72-rough_index)/'[1]Sheet1 (2)'!$D$72,IF([1]shee2!D931='[1]Sheet1 (2)'!$C$71,'[1]Sheet1 (2)'!$D$71*('[1]Sheet1 (2)'!$D$72-rough_index)/'[1]Sheet1 (2)'!$D$72)))&lt;0,0,IF(D930='[1]Sheet1 (2)'!$C$69,'[1]Sheet1 (2)'!$D$69*('[1]Sheet1 (2)'!$D$72-rough_index)/'[1]Sheet1 (2)'!$D$72,IF([1]shee2!D931='[1]Sheet1 (2)'!$C$70,'[1]Sheet1 (2)'!$D$70*('[1]Sheet1 (2)'!$D$72-rough_index)/'[1]Sheet1 (2)'!$D$72,IF([1]shee2!D931='[1]Sheet1 (2)'!$C$71,'[1]Sheet1 (2)'!$D$71*('[1]Sheet1 (2)'!$D$72-rough_index)/'[1]Sheet1 (2)'!$D$72))))</f>
        <v>2.5</v>
      </c>
      <c r="AZ930" s="179">
        <f>+(AU930*'[1]Sheet1 (2)'!$C$77)+(AV930*'[1]Sheet1 (2)'!$C$78)+(AW930*'[1]Sheet1 (2)'!$C$79)+(AX930*'[1]Sheet1 (2)'!$C$80)+(AY930*'[1]Sheet1 (2)'!$C$81)</f>
        <v>4.25</v>
      </c>
      <c r="BA930" s="213" t="str">
        <f t="shared" si="29"/>
        <v>Good</v>
      </c>
      <c r="BE930">
        <f>IF(D930='[1]Sheet1 (2)'!$C$61,'[1]Sheet1 (2)'!$D$61*(counts^2)+'[1]Sheet1 (2)'!$G$61*counts+'[1]Sheet1 (2)'!$J$61,IF(D930='[1]Sheet1 (2)'!$C$62,'[1]Sheet1 (2)'!$D$62*counts+'[1]Sheet1 (2)'!$G$62,IF(D930='[1]Sheet1 (2)'!$C$63,'[1]Sheet1 (2)'!$D$63*counts+'[1]Sheet1 (2)'!$G$63,IF(D930='[1]Sheet1 (2)'!$C$64,'[1]Sheet1 (2)'!$D$64*counts+'[1]Sheet1 (2)'!$G$64))))</f>
        <v>2.0984129299999998</v>
      </c>
    </row>
    <row r="931" spans="1:57" ht="12.75" customHeight="1">
      <c r="A931" s="176" t="s">
        <v>282</v>
      </c>
      <c r="B931" s="145" t="s">
        <v>76</v>
      </c>
      <c r="C931" s="170">
        <v>1071</v>
      </c>
      <c r="D931" s="174" t="s">
        <v>77</v>
      </c>
      <c r="E931" s="171">
        <v>8</v>
      </c>
      <c r="F931" s="171">
        <v>2</v>
      </c>
      <c r="G931" s="171" t="s">
        <v>77</v>
      </c>
      <c r="H931" s="171">
        <v>1</v>
      </c>
      <c r="I931" s="171" t="s">
        <v>77</v>
      </c>
      <c r="J931" s="173" t="s">
        <v>80</v>
      </c>
      <c r="K931" s="173" t="s">
        <v>80</v>
      </c>
      <c r="L931" s="169">
        <f>VLOOKUP(CONCATENATE(J931,K931),'Sheet1 (2)'!$J$6:$K$26,2,FALSE)</f>
        <v>0</v>
      </c>
      <c r="M931" s="173" t="s">
        <v>80</v>
      </c>
      <c r="N931" s="173" t="s">
        <v>80</v>
      </c>
      <c r="O931" s="177">
        <f>VLOOKUP(CONCATENATE(M931,N931),'[1]Sheet1 (2)'!$L$6:$M$26,2,FALSE)</f>
        <v>0</v>
      </c>
      <c r="P931" s="173" t="s">
        <v>80</v>
      </c>
      <c r="Q931" s="173" t="s">
        <v>80</v>
      </c>
      <c r="R931" s="177">
        <f>VLOOKUP(CONCATENATE(P931,Q931),'[1]Sheet1 (2)'!$N$6:$O$26,2,FALSE)</f>
        <v>0</v>
      </c>
      <c r="S931" s="173" t="s">
        <v>80</v>
      </c>
      <c r="T931" s="173" t="s">
        <v>80</v>
      </c>
      <c r="U931" s="177">
        <f>VLOOKUP(CONCATENATE(S931,T931),'[1]Sheet1 (2)'!$P$6:$Q$26,2,FALSE)</f>
        <v>0</v>
      </c>
      <c r="V931" s="173" t="s">
        <v>80</v>
      </c>
      <c r="W931" s="173" t="s">
        <v>80</v>
      </c>
      <c r="X931" s="177">
        <f>VLOOKUP(CONCATENATE(V931,W931),'[1]Sheet1 (2)'!$R$6:$S$26,2,FALSE)</f>
        <v>0</v>
      </c>
      <c r="Y931" s="173" t="s">
        <v>80</v>
      </c>
      <c r="Z931" s="173" t="s">
        <v>80</v>
      </c>
      <c r="AA931" s="177">
        <f>VLOOKUP(CONCATENATE(Y931,Z931),'[1]Sheet1 (2)'!$T$6:$U$26,2,FALSE)</f>
        <v>0</v>
      </c>
      <c r="AB931" s="173" t="s">
        <v>80</v>
      </c>
      <c r="AC931" s="173" t="s">
        <v>80</v>
      </c>
      <c r="AD931" s="177">
        <f>VLOOKUP(CONCATENATE(AB931,AC931),'[1]Sheet1 (2)'!$X$6:$Y$26,2,FALSE)</f>
        <v>0</v>
      </c>
      <c r="AE931" s="173" t="s">
        <v>82</v>
      </c>
      <c r="AF931" s="173" t="s">
        <v>81</v>
      </c>
      <c r="AG931" s="177">
        <f>VLOOKUP(CONCATENATE(AE931,AF931),'[1]Sheet1 (2)'!$Z$6:$AA$26,2,FALSE)</f>
        <v>66</v>
      </c>
      <c r="AH931" s="172"/>
      <c r="AI931" s="178"/>
      <c r="AJ931" s="140"/>
      <c r="AK931" s="176" t="s">
        <v>282</v>
      </c>
      <c r="AL931" s="176" t="s">
        <v>76</v>
      </c>
      <c r="AM931" s="170">
        <f t="shared" si="28"/>
        <v>1071</v>
      </c>
      <c r="AN931" s="147"/>
      <c r="AO931" s="155"/>
      <c r="AP931" s="156"/>
      <c r="AQ931" s="157">
        <v>2.2574300312000002</v>
      </c>
      <c r="AR931" s="158"/>
      <c r="AS931" s="145">
        <f>LOOKUP(rufmkm,'[1]Sheet1 (2)'!$V$62:$V$71,'[1]Sheet1 (2)'!$W$62:$W$71)</f>
        <v>30</v>
      </c>
      <c r="AT931" s="140"/>
      <c r="AU931" s="157">
        <f>IF(IF(D931='[1]Sheet1 (2)'!$C$69,'[1]Sheet1 (2)'!$D$69*('[1]Sheet1 (2)'!$D$72-rut_index)/'[1]Sheet1 (2)'!$D$72,IF([1]shee2!D932='[1]Sheet1 (2)'!$C$70,'[1]Sheet1 (2)'!$D$70*('[1]Sheet1 (2)'!$D$72-rut_index)/'[1]Sheet1 (2)'!$D$72,IF([1]shee2!D932='[1]Sheet1 (2)'!$C$71,'[1]Sheet1 (2)'!$D$71*('[1]Sheet1 (2)'!$D$72-rut_index)/'[1]Sheet1 (2)'!$D$72)))&lt;0,0,IF(D931='[1]Sheet1 (2)'!$C$69,'[1]Sheet1 (2)'!$D$69*('[1]Sheet1 (2)'!$D$72-rut_index)/'[1]Sheet1 (2)'!$D$72,IF([1]shee2!D932='[1]Sheet1 (2)'!$C$70,'[1]Sheet1 (2)'!$D$70*('[1]Sheet1 (2)'!$D$72-rut_index)/'[1]Sheet1 (2)'!$D$72,IF([1]shee2!D932='[1]Sheet1 (2)'!$C$71,'[1]Sheet1 (2)'!$D$71*('[1]Sheet1 (2)'!$D$72-rut_index)/'[1]Sheet1 (2)'!$D$72))))</f>
        <v>5</v>
      </c>
      <c r="AV931" s="157">
        <f>IF(IF(D931='[1]Sheet1 (2)'!$C$69,'[1]Sheet1 (2)'!$D$69*('[1]Sheet1 (2)'!$D$72-crack_s_index)/'[1]Sheet1 (2)'!$D$72,IF([1]shee2!D932='[1]Sheet1 (2)'!$C$70,'[1]Sheet1 (2)'!$D$70*('[1]Sheet1 (2)'!$D$72-crack_s_index)/'[1]Sheet1 (2)'!$D$72,IF([1]shee2!D932='[1]Sheet1 (2)'!$C$71,'[1]Sheet1 (2)'!$D$71*('[1]Sheet1 (2)'!$D$72-crack_s_index)/'[1]Sheet1 (2)'!$D$72)))&lt;0,0,IF(D931='[1]Sheet1 (2)'!$C$69,'[1]Sheet1 (2)'!$D$69*('[1]Sheet1 (2)'!$D$72-crack_s_index)/'[1]Sheet1 (2)'!$D$72,IF([1]shee2!D932='[1]Sheet1 (2)'!$C$70,'[1]Sheet1 (2)'!$D$70*('[1]Sheet1 (2)'!$D$72-crack_s_index)/'[1]Sheet1 (2)'!$D$72,IF([1]shee2!D932='[1]Sheet1 (2)'!$C$71,'[1]Sheet1 (2)'!$D$71*('[1]Sheet1 (2)'!$D$72-crack_s_index)/'[1]Sheet1 (2)'!$D$72))))</f>
        <v>5</v>
      </c>
      <c r="AW931" s="157">
        <f>IF(IF(D931='[1]Sheet1 (2)'!$C$69,'[1]Sheet1 (2)'!$D$69*('[1]Sheet1 (2)'!$D$72-crack_t_index)/'[1]Sheet1 (2)'!$D$72,IF([1]shee2!D932='[1]Sheet1 (2)'!$C$70,'[1]Sheet1 (2)'!$D$70*('[1]Sheet1 (2)'!$D$72-crack_t_index)/'[1]Sheet1 (2)'!$D$72,IF([1]shee2!D932='[1]Sheet1 (2)'!$C$71,'[1]Sheet1 (2)'!$D$71*('[1]Sheet1 (2)'!$D$72-crack_t_index)/'[1]Sheet1 (2)'!$D$72)))&lt;0,0,IF(D931='[1]Sheet1 (2)'!$C$69,'[1]Sheet1 (2)'!$D$69*('[1]Sheet1 (2)'!$D$72-crack_t_index)/'[1]Sheet1 (2)'!$D$72,IF([1]shee2!D932='[1]Sheet1 (2)'!$C$70,'[1]Sheet1 (2)'!$D$70*('[1]Sheet1 (2)'!$D$72-crack_t_index)/'[1]Sheet1 (2)'!$D$72,IF([1]shee2!D932='[1]Sheet1 (2)'!$C$71,'[1]Sheet1 (2)'!$D$71*('[1]Sheet1 (2)'!$D$72-crack_t_index)/'[1]Sheet1 (2)'!$D$72))))</f>
        <v>5</v>
      </c>
      <c r="AX931" s="157">
        <f>IF(IF(D931='[1]Sheet1 (2)'!$C$69,'[1]Sheet1 (2)'!$D$69*('[1]Sheet1 (2)'!$D$72-rave_index)/'[1]Sheet1 (2)'!$D$72,IF([1]shee2!D932='[1]Sheet1 (2)'!$C$70,'[1]Sheet1 (2)'!$D$70*('[1]Sheet1 (2)'!$D$72-rave_index)/'[1]Sheet1 (2)'!$D$72,IF([1]shee2!D932='[1]Sheet1 (2)'!$C$71,'[1]Sheet1 (2)'!$D$71*('[1]Sheet1 (2)'!$D$72-rave_index)/'[1]Sheet1 (2)'!$D$72)))&lt;0,0,IF(D931='[1]Sheet1 (2)'!$C$69,'[1]Sheet1 (2)'!$D$69*('[1]Sheet1 (2)'!$D$72-rave_index)/'[1]Sheet1 (2)'!$D$72,IF([1]shee2!D932='[1]Sheet1 (2)'!$C$70,'[1]Sheet1 (2)'!$D$70*('[1]Sheet1 (2)'!$D$72-rave_index)/'[1]Sheet1 (2)'!$D$72,IF([1]shee2!D932='[1]Sheet1 (2)'!$C$71,'[1]Sheet1 (2)'!$D$71*('[1]Sheet1 (2)'!$D$72-rave_index)/'[1]Sheet1 (2)'!$D$72))))</f>
        <v>5</v>
      </c>
      <c r="AY931" s="157">
        <f>IF(IF(D931='[1]Sheet1 (2)'!$C$69,'[1]Sheet1 (2)'!$D$69*('[1]Sheet1 (2)'!$D$72-rough_index)/'[1]Sheet1 (2)'!$D$72,IF([1]shee2!D932='[1]Sheet1 (2)'!$C$70,'[1]Sheet1 (2)'!$D$70*('[1]Sheet1 (2)'!$D$72-rough_index)/'[1]Sheet1 (2)'!$D$72,IF([1]shee2!D932='[1]Sheet1 (2)'!$C$71,'[1]Sheet1 (2)'!$D$71*('[1]Sheet1 (2)'!$D$72-rough_index)/'[1]Sheet1 (2)'!$D$72)))&lt;0,0,IF(D931='[1]Sheet1 (2)'!$C$69,'[1]Sheet1 (2)'!$D$69*('[1]Sheet1 (2)'!$D$72-rough_index)/'[1]Sheet1 (2)'!$D$72,IF([1]shee2!D932='[1]Sheet1 (2)'!$C$70,'[1]Sheet1 (2)'!$D$70*('[1]Sheet1 (2)'!$D$72-rough_index)/'[1]Sheet1 (2)'!$D$72,IF([1]shee2!D932='[1]Sheet1 (2)'!$C$71,'[1]Sheet1 (2)'!$D$71*('[1]Sheet1 (2)'!$D$72-rough_index)/'[1]Sheet1 (2)'!$D$72))))</f>
        <v>2.5</v>
      </c>
      <c r="AZ931" s="179">
        <f>+(AU931*'[1]Sheet1 (2)'!$C$77)+(AV931*'[1]Sheet1 (2)'!$C$78)+(AW931*'[1]Sheet1 (2)'!$C$79)+(AX931*'[1]Sheet1 (2)'!$C$80)+(AY931*'[1]Sheet1 (2)'!$C$81)</f>
        <v>4.25</v>
      </c>
      <c r="BA931" s="213" t="str">
        <f t="shared" si="29"/>
        <v>Good</v>
      </c>
      <c r="BE931">
        <f>IF(D931='[1]Sheet1 (2)'!$C$61,'[1]Sheet1 (2)'!$D$61*(counts^2)+'[1]Sheet1 (2)'!$G$61*counts+'[1]Sheet1 (2)'!$J$61,IF(D931='[1]Sheet1 (2)'!$C$62,'[1]Sheet1 (2)'!$D$62*counts+'[1]Sheet1 (2)'!$G$62,IF(D931='[1]Sheet1 (2)'!$C$63,'[1]Sheet1 (2)'!$D$63*counts+'[1]Sheet1 (2)'!$G$63,IF(D931='[1]Sheet1 (2)'!$C$64,'[1]Sheet1 (2)'!$D$64*counts+'[1]Sheet1 (2)'!$G$64))))</f>
        <v>2.0984129299999998</v>
      </c>
    </row>
    <row r="932" spans="1:57" ht="12.75" customHeight="1">
      <c r="A932" s="176" t="s">
        <v>282</v>
      </c>
      <c r="B932" s="145" t="s">
        <v>76</v>
      </c>
      <c r="C932" s="170">
        <v>1072</v>
      </c>
      <c r="D932" s="174" t="s">
        <v>77</v>
      </c>
      <c r="E932" s="171">
        <v>8</v>
      </c>
      <c r="F932" s="171">
        <v>2</v>
      </c>
      <c r="G932" s="171" t="s">
        <v>77</v>
      </c>
      <c r="H932" s="171">
        <v>1</v>
      </c>
      <c r="I932" s="171" t="s">
        <v>77</v>
      </c>
      <c r="J932" s="173" t="s">
        <v>80</v>
      </c>
      <c r="K932" s="173" t="s">
        <v>80</v>
      </c>
      <c r="L932" s="169">
        <f>VLOOKUP(CONCATENATE(J932,K932),'Sheet1 (2)'!$J$6:$K$26,2,FALSE)</f>
        <v>0</v>
      </c>
      <c r="M932" s="173" t="s">
        <v>80</v>
      </c>
      <c r="N932" s="173" t="s">
        <v>80</v>
      </c>
      <c r="O932" s="177">
        <f>VLOOKUP(CONCATENATE(M932,N932),'[1]Sheet1 (2)'!$L$6:$M$26,2,FALSE)</f>
        <v>0</v>
      </c>
      <c r="P932" s="173" t="s">
        <v>80</v>
      </c>
      <c r="Q932" s="173" t="s">
        <v>80</v>
      </c>
      <c r="R932" s="177">
        <f>VLOOKUP(CONCATENATE(P932,Q932),'[1]Sheet1 (2)'!$N$6:$O$26,2,FALSE)</f>
        <v>0</v>
      </c>
      <c r="S932" s="173" t="s">
        <v>80</v>
      </c>
      <c r="T932" s="173" t="s">
        <v>80</v>
      </c>
      <c r="U932" s="177">
        <f>VLOOKUP(CONCATENATE(S932,T932),'[1]Sheet1 (2)'!$P$6:$Q$26,2,FALSE)</f>
        <v>0</v>
      </c>
      <c r="V932" s="173" t="s">
        <v>80</v>
      </c>
      <c r="W932" s="173" t="s">
        <v>80</v>
      </c>
      <c r="X932" s="177">
        <f>VLOOKUP(CONCATENATE(V932,W932),'[1]Sheet1 (2)'!$R$6:$S$26,2,FALSE)</f>
        <v>0</v>
      </c>
      <c r="Y932" s="173" t="s">
        <v>80</v>
      </c>
      <c r="Z932" s="173" t="s">
        <v>80</v>
      </c>
      <c r="AA932" s="177">
        <f>VLOOKUP(CONCATENATE(Y932,Z932),'[1]Sheet1 (2)'!$T$6:$U$26,2,FALSE)</f>
        <v>0</v>
      </c>
      <c r="AB932" s="173" t="s">
        <v>80</v>
      </c>
      <c r="AC932" s="173" t="s">
        <v>80</v>
      </c>
      <c r="AD932" s="177">
        <f>VLOOKUP(CONCATENATE(AB932,AC932),'[1]Sheet1 (2)'!$X$6:$Y$26,2,FALSE)</f>
        <v>0</v>
      </c>
      <c r="AE932" s="173" t="s">
        <v>82</v>
      </c>
      <c r="AF932" s="173" t="s">
        <v>81</v>
      </c>
      <c r="AG932" s="177">
        <f>VLOOKUP(CONCATENATE(AE932,AF932),'[1]Sheet1 (2)'!$Z$6:$AA$26,2,FALSE)</f>
        <v>66</v>
      </c>
      <c r="AH932" s="172"/>
      <c r="AI932" s="178"/>
      <c r="AJ932" s="140"/>
      <c r="AK932" s="176" t="s">
        <v>282</v>
      </c>
      <c r="AL932" s="176" t="s">
        <v>76</v>
      </c>
      <c r="AM932" s="170">
        <f t="shared" si="28"/>
        <v>1072</v>
      </c>
      <c r="AN932" s="147"/>
      <c r="AO932" s="155"/>
      <c r="AP932" s="156"/>
      <c r="AQ932" s="157">
        <v>2.1686631394000004</v>
      </c>
      <c r="AR932" s="158"/>
      <c r="AS932" s="145">
        <f>LOOKUP(rufmkm,'[1]Sheet1 (2)'!$V$62:$V$71,'[1]Sheet1 (2)'!$W$62:$W$71)</f>
        <v>30</v>
      </c>
      <c r="AT932" s="140"/>
      <c r="AU932" s="157">
        <f>IF(IF(D932='[1]Sheet1 (2)'!$C$69,'[1]Sheet1 (2)'!$D$69*('[1]Sheet1 (2)'!$D$72-rut_index)/'[1]Sheet1 (2)'!$D$72,IF([1]shee2!D933='[1]Sheet1 (2)'!$C$70,'[1]Sheet1 (2)'!$D$70*('[1]Sheet1 (2)'!$D$72-rut_index)/'[1]Sheet1 (2)'!$D$72,IF([1]shee2!D933='[1]Sheet1 (2)'!$C$71,'[1]Sheet1 (2)'!$D$71*('[1]Sheet1 (2)'!$D$72-rut_index)/'[1]Sheet1 (2)'!$D$72)))&lt;0,0,IF(D932='[1]Sheet1 (2)'!$C$69,'[1]Sheet1 (2)'!$D$69*('[1]Sheet1 (2)'!$D$72-rut_index)/'[1]Sheet1 (2)'!$D$72,IF([1]shee2!D933='[1]Sheet1 (2)'!$C$70,'[1]Sheet1 (2)'!$D$70*('[1]Sheet1 (2)'!$D$72-rut_index)/'[1]Sheet1 (2)'!$D$72,IF([1]shee2!D933='[1]Sheet1 (2)'!$C$71,'[1]Sheet1 (2)'!$D$71*('[1]Sheet1 (2)'!$D$72-rut_index)/'[1]Sheet1 (2)'!$D$72))))</f>
        <v>5</v>
      </c>
      <c r="AV932" s="157">
        <f>IF(IF(D932='[1]Sheet1 (2)'!$C$69,'[1]Sheet1 (2)'!$D$69*('[1]Sheet1 (2)'!$D$72-crack_s_index)/'[1]Sheet1 (2)'!$D$72,IF([1]shee2!D933='[1]Sheet1 (2)'!$C$70,'[1]Sheet1 (2)'!$D$70*('[1]Sheet1 (2)'!$D$72-crack_s_index)/'[1]Sheet1 (2)'!$D$72,IF([1]shee2!D933='[1]Sheet1 (2)'!$C$71,'[1]Sheet1 (2)'!$D$71*('[1]Sheet1 (2)'!$D$72-crack_s_index)/'[1]Sheet1 (2)'!$D$72)))&lt;0,0,IF(D932='[1]Sheet1 (2)'!$C$69,'[1]Sheet1 (2)'!$D$69*('[1]Sheet1 (2)'!$D$72-crack_s_index)/'[1]Sheet1 (2)'!$D$72,IF([1]shee2!D933='[1]Sheet1 (2)'!$C$70,'[1]Sheet1 (2)'!$D$70*('[1]Sheet1 (2)'!$D$72-crack_s_index)/'[1]Sheet1 (2)'!$D$72,IF([1]shee2!D933='[1]Sheet1 (2)'!$C$71,'[1]Sheet1 (2)'!$D$71*('[1]Sheet1 (2)'!$D$72-crack_s_index)/'[1]Sheet1 (2)'!$D$72))))</f>
        <v>5</v>
      </c>
      <c r="AW932" s="157">
        <f>IF(IF(D932='[1]Sheet1 (2)'!$C$69,'[1]Sheet1 (2)'!$D$69*('[1]Sheet1 (2)'!$D$72-crack_t_index)/'[1]Sheet1 (2)'!$D$72,IF([1]shee2!D933='[1]Sheet1 (2)'!$C$70,'[1]Sheet1 (2)'!$D$70*('[1]Sheet1 (2)'!$D$72-crack_t_index)/'[1]Sheet1 (2)'!$D$72,IF([1]shee2!D933='[1]Sheet1 (2)'!$C$71,'[1]Sheet1 (2)'!$D$71*('[1]Sheet1 (2)'!$D$72-crack_t_index)/'[1]Sheet1 (2)'!$D$72)))&lt;0,0,IF(D932='[1]Sheet1 (2)'!$C$69,'[1]Sheet1 (2)'!$D$69*('[1]Sheet1 (2)'!$D$72-crack_t_index)/'[1]Sheet1 (2)'!$D$72,IF([1]shee2!D933='[1]Sheet1 (2)'!$C$70,'[1]Sheet1 (2)'!$D$70*('[1]Sheet1 (2)'!$D$72-crack_t_index)/'[1]Sheet1 (2)'!$D$72,IF([1]shee2!D933='[1]Sheet1 (2)'!$C$71,'[1]Sheet1 (2)'!$D$71*('[1]Sheet1 (2)'!$D$72-crack_t_index)/'[1]Sheet1 (2)'!$D$72))))</f>
        <v>5</v>
      </c>
      <c r="AX932" s="157">
        <f>IF(IF(D932='[1]Sheet1 (2)'!$C$69,'[1]Sheet1 (2)'!$D$69*('[1]Sheet1 (2)'!$D$72-rave_index)/'[1]Sheet1 (2)'!$D$72,IF([1]shee2!D933='[1]Sheet1 (2)'!$C$70,'[1]Sheet1 (2)'!$D$70*('[1]Sheet1 (2)'!$D$72-rave_index)/'[1]Sheet1 (2)'!$D$72,IF([1]shee2!D933='[1]Sheet1 (2)'!$C$71,'[1]Sheet1 (2)'!$D$71*('[1]Sheet1 (2)'!$D$72-rave_index)/'[1]Sheet1 (2)'!$D$72)))&lt;0,0,IF(D932='[1]Sheet1 (2)'!$C$69,'[1]Sheet1 (2)'!$D$69*('[1]Sheet1 (2)'!$D$72-rave_index)/'[1]Sheet1 (2)'!$D$72,IF([1]shee2!D933='[1]Sheet1 (2)'!$C$70,'[1]Sheet1 (2)'!$D$70*('[1]Sheet1 (2)'!$D$72-rave_index)/'[1]Sheet1 (2)'!$D$72,IF([1]shee2!D933='[1]Sheet1 (2)'!$C$71,'[1]Sheet1 (2)'!$D$71*('[1]Sheet1 (2)'!$D$72-rave_index)/'[1]Sheet1 (2)'!$D$72))))</f>
        <v>5</v>
      </c>
      <c r="AY932" s="157">
        <f>IF(IF(D932='[1]Sheet1 (2)'!$C$69,'[1]Sheet1 (2)'!$D$69*('[1]Sheet1 (2)'!$D$72-rough_index)/'[1]Sheet1 (2)'!$D$72,IF([1]shee2!D933='[1]Sheet1 (2)'!$C$70,'[1]Sheet1 (2)'!$D$70*('[1]Sheet1 (2)'!$D$72-rough_index)/'[1]Sheet1 (2)'!$D$72,IF([1]shee2!D933='[1]Sheet1 (2)'!$C$71,'[1]Sheet1 (2)'!$D$71*('[1]Sheet1 (2)'!$D$72-rough_index)/'[1]Sheet1 (2)'!$D$72)))&lt;0,0,IF(D932='[1]Sheet1 (2)'!$C$69,'[1]Sheet1 (2)'!$D$69*('[1]Sheet1 (2)'!$D$72-rough_index)/'[1]Sheet1 (2)'!$D$72,IF([1]shee2!D933='[1]Sheet1 (2)'!$C$70,'[1]Sheet1 (2)'!$D$70*('[1]Sheet1 (2)'!$D$72-rough_index)/'[1]Sheet1 (2)'!$D$72,IF([1]shee2!D933='[1]Sheet1 (2)'!$C$71,'[1]Sheet1 (2)'!$D$71*('[1]Sheet1 (2)'!$D$72-rough_index)/'[1]Sheet1 (2)'!$D$72))))</f>
        <v>2.5</v>
      </c>
      <c r="AZ932" s="179">
        <f>+(AU932*'[1]Sheet1 (2)'!$C$77)+(AV932*'[1]Sheet1 (2)'!$C$78)+(AW932*'[1]Sheet1 (2)'!$C$79)+(AX932*'[1]Sheet1 (2)'!$C$80)+(AY932*'[1]Sheet1 (2)'!$C$81)</f>
        <v>4.25</v>
      </c>
      <c r="BA932" s="213" t="str">
        <f t="shared" si="29"/>
        <v>Good</v>
      </c>
      <c r="BE932">
        <f>IF(D932='[1]Sheet1 (2)'!$C$61,'[1]Sheet1 (2)'!$D$61*(counts^2)+'[1]Sheet1 (2)'!$G$61*counts+'[1]Sheet1 (2)'!$J$61,IF(D932='[1]Sheet1 (2)'!$C$62,'[1]Sheet1 (2)'!$D$62*counts+'[1]Sheet1 (2)'!$G$62,IF(D932='[1]Sheet1 (2)'!$C$63,'[1]Sheet1 (2)'!$D$63*counts+'[1]Sheet1 (2)'!$G$63,IF(D932='[1]Sheet1 (2)'!$C$64,'[1]Sheet1 (2)'!$D$64*counts+'[1]Sheet1 (2)'!$G$64))))</f>
        <v>2.0984129299999998</v>
      </c>
    </row>
    <row r="933" spans="1:57" ht="12.75" customHeight="1">
      <c r="A933" s="176" t="s">
        <v>282</v>
      </c>
      <c r="B933" s="145" t="s">
        <v>76</v>
      </c>
      <c r="C933" s="170">
        <v>1073</v>
      </c>
      <c r="D933" s="174" t="s">
        <v>77</v>
      </c>
      <c r="E933" s="171">
        <v>8</v>
      </c>
      <c r="F933" s="171">
        <v>2</v>
      </c>
      <c r="G933" s="171" t="s">
        <v>77</v>
      </c>
      <c r="H933" s="171">
        <v>1</v>
      </c>
      <c r="I933" s="171" t="s">
        <v>77</v>
      </c>
      <c r="J933" s="173" t="s">
        <v>80</v>
      </c>
      <c r="K933" s="173" t="s">
        <v>80</v>
      </c>
      <c r="L933" s="169">
        <f>VLOOKUP(CONCATENATE(J933,K933),'Sheet1 (2)'!$J$6:$K$26,2,FALSE)</f>
        <v>0</v>
      </c>
      <c r="M933" s="173" t="s">
        <v>80</v>
      </c>
      <c r="N933" s="173" t="s">
        <v>80</v>
      </c>
      <c r="O933" s="177">
        <f>VLOOKUP(CONCATENATE(M933,N933),'[1]Sheet1 (2)'!$L$6:$M$26,2,FALSE)</f>
        <v>0</v>
      </c>
      <c r="P933" s="173" t="s">
        <v>80</v>
      </c>
      <c r="Q933" s="173" t="s">
        <v>80</v>
      </c>
      <c r="R933" s="177">
        <f>VLOOKUP(CONCATENATE(P933,Q933),'[1]Sheet1 (2)'!$N$6:$O$26,2,FALSE)</f>
        <v>0</v>
      </c>
      <c r="S933" s="173" t="s">
        <v>80</v>
      </c>
      <c r="T933" s="173" t="s">
        <v>80</v>
      </c>
      <c r="U933" s="177">
        <f>VLOOKUP(CONCATENATE(S933,T933),'[1]Sheet1 (2)'!$P$6:$Q$26,2,FALSE)</f>
        <v>0</v>
      </c>
      <c r="V933" s="173" t="s">
        <v>80</v>
      </c>
      <c r="W933" s="173" t="s">
        <v>80</v>
      </c>
      <c r="X933" s="177">
        <f>VLOOKUP(CONCATENATE(V933,W933),'[1]Sheet1 (2)'!$R$6:$S$26,2,FALSE)</f>
        <v>0</v>
      </c>
      <c r="Y933" s="173" t="s">
        <v>80</v>
      </c>
      <c r="Z933" s="173" t="s">
        <v>80</v>
      </c>
      <c r="AA933" s="177">
        <f>VLOOKUP(CONCATENATE(Y933,Z933),'[1]Sheet1 (2)'!$T$6:$U$26,2,FALSE)</f>
        <v>0</v>
      </c>
      <c r="AB933" s="173" t="s">
        <v>80</v>
      </c>
      <c r="AC933" s="173" t="s">
        <v>80</v>
      </c>
      <c r="AD933" s="177">
        <f>VLOOKUP(CONCATENATE(AB933,AC933),'[1]Sheet1 (2)'!$X$6:$Y$26,2,FALSE)</f>
        <v>0</v>
      </c>
      <c r="AE933" s="173" t="s">
        <v>82</v>
      </c>
      <c r="AF933" s="173" t="s">
        <v>81</v>
      </c>
      <c r="AG933" s="177">
        <f>VLOOKUP(CONCATENATE(AE933,AF933),'[1]Sheet1 (2)'!$Z$6:$AA$26,2,FALSE)</f>
        <v>66</v>
      </c>
      <c r="AH933" s="172"/>
      <c r="AI933" s="178"/>
      <c r="AJ933" s="140"/>
      <c r="AK933" s="176" t="s">
        <v>282</v>
      </c>
      <c r="AL933" s="176" t="s">
        <v>76</v>
      </c>
      <c r="AM933" s="170">
        <f t="shared" si="28"/>
        <v>1073</v>
      </c>
      <c r="AN933" s="147"/>
      <c r="AO933" s="155"/>
      <c r="AP933" s="156"/>
      <c r="AQ933" s="157">
        <v>2.3028779004</v>
      </c>
      <c r="AR933" s="158"/>
      <c r="AS933" s="145">
        <f>LOOKUP(rufmkm,'[1]Sheet1 (2)'!$V$62:$V$71,'[1]Sheet1 (2)'!$W$62:$W$71)</f>
        <v>30</v>
      </c>
      <c r="AT933" s="140"/>
      <c r="AU933" s="157">
        <f>IF(IF(D933='[1]Sheet1 (2)'!$C$69,'[1]Sheet1 (2)'!$D$69*('[1]Sheet1 (2)'!$D$72-rut_index)/'[1]Sheet1 (2)'!$D$72,IF([1]shee2!D934='[1]Sheet1 (2)'!$C$70,'[1]Sheet1 (2)'!$D$70*('[1]Sheet1 (2)'!$D$72-rut_index)/'[1]Sheet1 (2)'!$D$72,IF([1]shee2!D934='[1]Sheet1 (2)'!$C$71,'[1]Sheet1 (2)'!$D$71*('[1]Sheet1 (2)'!$D$72-rut_index)/'[1]Sheet1 (2)'!$D$72)))&lt;0,0,IF(D933='[1]Sheet1 (2)'!$C$69,'[1]Sheet1 (2)'!$D$69*('[1]Sheet1 (2)'!$D$72-rut_index)/'[1]Sheet1 (2)'!$D$72,IF([1]shee2!D934='[1]Sheet1 (2)'!$C$70,'[1]Sheet1 (2)'!$D$70*('[1]Sheet1 (2)'!$D$72-rut_index)/'[1]Sheet1 (2)'!$D$72,IF([1]shee2!D934='[1]Sheet1 (2)'!$C$71,'[1]Sheet1 (2)'!$D$71*('[1]Sheet1 (2)'!$D$72-rut_index)/'[1]Sheet1 (2)'!$D$72))))</f>
        <v>5</v>
      </c>
      <c r="AV933" s="157">
        <f>IF(IF(D933='[1]Sheet1 (2)'!$C$69,'[1]Sheet1 (2)'!$D$69*('[1]Sheet1 (2)'!$D$72-crack_s_index)/'[1]Sheet1 (2)'!$D$72,IF([1]shee2!D934='[1]Sheet1 (2)'!$C$70,'[1]Sheet1 (2)'!$D$70*('[1]Sheet1 (2)'!$D$72-crack_s_index)/'[1]Sheet1 (2)'!$D$72,IF([1]shee2!D934='[1]Sheet1 (2)'!$C$71,'[1]Sheet1 (2)'!$D$71*('[1]Sheet1 (2)'!$D$72-crack_s_index)/'[1]Sheet1 (2)'!$D$72)))&lt;0,0,IF(D933='[1]Sheet1 (2)'!$C$69,'[1]Sheet1 (2)'!$D$69*('[1]Sheet1 (2)'!$D$72-crack_s_index)/'[1]Sheet1 (2)'!$D$72,IF([1]shee2!D934='[1]Sheet1 (2)'!$C$70,'[1]Sheet1 (2)'!$D$70*('[1]Sheet1 (2)'!$D$72-crack_s_index)/'[1]Sheet1 (2)'!$D$72,IF([1]shee2!D934='[1]Sheet1 (2)'!$C$71,'[1]Sheet1 (2)'!$D$71*('[1]Sheet1 (2)'!$D$72-crack_s_index)/'[1]Sheet1 (2)'!$D$72))))</f>
        <v>5</v>
      </c>
      <c r="AW933" s="157">
        <f>IF(IF(D933='[1]Sheet1 (2)'!$C$69,'[1]Sheet1 (2)'!$D$69*('[1]Sheet1 (2)'!$D$72-crack_t_index)/'[1]Sheet1 (2)'!$D$72,IF([1]shee2!D934='[1]Sheet1 (2)'!$C$70,'[1]Sheet1 (2)'!$D$70*('[1]Sheet1 (2)'!$D$72-crack_t_index)/'[1]Sheet1 (2)'!$D$72,IF([1]shee2!D934='[1]Sheet1 (2)'!$C$71,'[1]Sheet1 (2)'!$D$71*('[1]Sheet1 (2)'!$D$72-crack_t_index)/'[1]Sheet1 (2)'!$D$72)))&lt;0,0,IF(D933='[1]Sheet1 (2)'!$C$69,'[1]Sheet1 (2)'!$D$69*('[1]Sheet1 (2)'!$D$72-crack_t_index)/'[1]Sheet1 (2)'!$D$72,IF([1]shee2!D934='[1]Sheet1 (2)'!$C$70,'[1]Sheet1 (2)'!$D$70*('[1]Sheet1 (2)'!$D$72-crack_t_index)/'[1]Sheet1 (2)'!$D$72,IF([1]shee2!D934='[1]Sheet1 (2)'!$C$71,'[1]Sheet1 (2)'!$D$71*('[1]Sheet1 (2)'!$D$72-crack_t_index)/'[1]Sheet1 (2)'!$D$72))))</f>
        <v>5</v>
      </c>
      <c r="AX933" s="157">
        <f>IF(IF(D933='[1]Sheet1 (2)'!$C$69,'[1]Sheet1 (2)'!$D$69*('[1]Sheet1 (2)'!$D$72-rave_index)/'[1]Sheet1 (2)'!$D$72,IF([1]shee2!D934='[1]Sheet1 (2)'!$C$70,'[1]Sheet1 (2)'!$D$70*('[1]Sheet1 (2)'!$D$72-rave_index)/'[1]Sheet1 (2)'!$D$72,IF([1]shee2!D934='[1]Sheet1 (2)'!$C$71,'[1]Sheet1 (2)'!$D$71*('[1]Sheet1 (2)'!$D$72-rave_index)/'[1]Sheet1 (2)'!$D$72)))&lt;0,0,IF(D933='[1]Sheet1 (2)'!$C$69,'[1]Sheet1 (2)'!$D$69*('[1]Sheet1 (2)'!$D$72-rave_index)/'[1]Sheet1 (2)'!$D$72,IF([1]shee2!D934='[1]Sheet1 (2)'!$C$70,'[1]Sheet1 (2)'!$D$70*('[1]Sheet1 (2)'!$D$72-rave_index)/'[1]Sheet1 (2)'!$D$72,IF([1]shee2!D934='[1]Sheet1 (2)'!$C$71,'[1]Sheet1 (2)'!$D$71*('[1]Sheet1 (2)'!$D$72-rave_index)/'[1]Sheet1 (2)'!$D$72))))</f>
        <v>5</v>
      </c>
      <c r="AY933" s="157">
        <f>IF(IF(D933='[1]Sheet1 (2)'!$C$69,'[1]Sheet1 (2)'!$D$69*('[1]Sheet1 (2)'!$D$72-rough_index)/'[1]Sheet1 (2)'!$D$72,IF([1]shee2!D934='[1]Sheet1 (2)'!$C$70,'[1]Sheet1 (2)'!$D$70*('[1]Sheet1 (2)'!$D$72-rough_index)/'[1]Sheet1 (2)'!$D$72,IF([1]shee2!D934='[1]Sheet1 (2)'!$C$71,'[1]Sheet1 (2)'!$D$71*('[1]Sheet1 (2)'!$D$72-rough_index)/'[1]Sheet1 (2)'!$D$72)))&lt;0,0,IF(D933='[1]Sheet1 (2)'!$C$69,'[1]Sheet1 (2)'!$D$69*('[1]Sheet1 (2)'!$D$72-rough_index)/'[1]Sheet1 (2)'!$D$72,IF([1]shee2!D934='[1]Sheet1 (2)'!$C$70,'[1]Sheet1 (2)'!$D$70*('[1]Sheet1 (2)'!$D$72-rough_index)/'[1]Sheet1 (2)'!$D$72,IF([1]shee2!D934='[1]Sheet1 (2)'!$C$71,'[1]Sheet1 (2)'!$D$71*('[1]Sheet1 (2)'!$D$72-rough_index)/'[1]Sheet1 (2)'!$D$72))))</f>
        <v>2.5</v>
      </c>
      <c r="AZ933" s="179">
        <f>+(AU933*'[1]Sheet1 (2)'!$C$77)+(AV933*'[1]Sheet1 (2)'!$C$78)+(AW933*'[1]Sheet1 (2)'!$C$79)+(AX933*'[1]Sheet1 (2)'!$C$80)+(AY933*'[1]Sheet1 (2)'!$C$81)</f>
        <v>4.25</v>
      </c>
      <c r="BA933" s="213" t="str">
        <f t="shared" si="29"/>
        <v>Good</v>
      </c>
      <c r="BE933">
        <f>IF(D933='[1]Sheet1 (2)'!$C$61,'[1]Sheet1 (2)'!$D$61*(counts^2)+'[1]Sheet1 (2)'!$G$61*counts+'[1]Sheet1 (2)'!$J$61,IF(D933='[1]Sheet1 (2)'!$C$62,'[1]Sheet1 (2)'!$D$62*counts+'[1]Sheet1 (2)'!$G$62,IF(D933='[1]Sheet1 (2)'!$C$63,'[1]Sheet1 (2)'!$D$63*counts+'[1]Sheet1 (2)'!$G$63,IF(D933='[1]Sheet1 (2)'!$C$64,'[1]Sheet1 (2)'!$D$64*counts+'[1]Sheet1 (2)'!$G$64))))</f>
        <v>2.0984129299999998</v>
      </c>
    </row>
    <row r="934" spans="1:57" ht="12.75" customHeight="1">
      <c r="A934" s="176" t="s">
        <v>282</v>
      </c>
      <c r="B934" s="145" t="s">
        <v>76</v>
      </c>
      <c r="C934" s="170">
        <v>1074</v>
      </c>
      <c r="D934" s="174" t="s">
        <v>77</v>
      </c>
      <c r="E934" s="171">
        <v>8</v>
      </c>
      <c r="F934" s="171">
        <v>2</v>
      </c>
      <c r="G934" s="171" t="s">
        <v>77</v>
      </c>
      <c r="H934" s="171">
        <v>1</v>
      </c>
      <c r="I934" s="171" t="s">
        <v>77</v>
      </c>
      <c r="J934" s="173" t="s">
        <v>80</v>
      </c>
      <c r="K934" s="173" t="s">
        <v>80</v>
      </c>
      <c r="L934" s="169">
        <f>VLOOKUP(CONCATENATE(J934,K934),'Sheet1 (2)'!$J$6:$K$26,2,FALSE)</f>
        <v>0</v>
      </c>
      <c r="M934" s="173" t="s">
        <v>83</v>
      </c>
      <c r="N934" s="173" t="s">
        <v>78</v>
      </c>
      <c r="O934" s="177">
        <f>VLOOKUP(CONCATENATE(M934,N934),'[1]Sheet1 (2)'!$L$6:$M$26,2,FALSE)</f>
        <v>7.5</v>
      </c>
      <c r="P934" s="173" t="s">
        <v>80</v>
      </c>
      <c r="Q934" s="173" t="s">
        <v>80</v>
      </c>
      <c r="R934" s="177">
        <f>VLOOKUP(CONCATENATE(P934,Q934),'[1]Sheet1 (2)'!$N$6:$O$26,2,FALSE)</f>
        <v>0</v>
      </c>
      <c r="S934" s="173" t="s">
        <v>80</v>
      </c>
      <c r="T934" s="173" t="s">
        <v>80</v>
      </c>
      <c r="U934" s="177">
        <f>VLOOKUP(CONCATENATE(S934,T934),'[1]Sheet1 (2)'!$P$6:$Q$26,2,FALSE)</f>
        <v>0</v>
      </c>
      <c r="V934" s="173" t="s">
        <v>80</v>
      </c>
      <c r="W934" s="173" t="s">
        <v>80</v>
      </c>
      <c r="X934" s="177">
        <f>VLOOKUP(CONCATENATE(V934,W934),'[1]Sheet1 (2)'!$R$6:$S$26,2,FALSE)</f>
        <v>0</v>
      </c>
      <c r="Y934" s="173" t="s">
        <v>80</v>
      </c>
      <c r="Z934" s="173" t="s">
        <v>80</v>
      </c>
      <c r="AA934" s="177">
        <f>VLOOKUP(CONCATENATE(Y934,Z934),'[1]Sheet1 (2)'!$T$6:$U$26,2,FALSE)</f>
        <v>0</v>
      </c>
      <c r="AB934" s="173" t="s">
        <v>80</v>
      </c>
      <c r="AC934" s="173" t="s">
        <v>80</v>
      </c>
      <c r="AD934" s="177">
        <f>VLOOKUP(CONCATENATE(AB934,AC934),'[1]Sheet1 (2)'!$X$6:$Y$26,2,FALSE)</f>
        <v>0</v>
      </c>
      <c r="AE934" s="173" t="s">
        <v>82</v>
      </c>
      <c r="AF934" s="173" t="s">
        <v>81</v>
      </c>
      <c r="AG934" s="177">
        <f>VLOOKUP(CONCATENATE(AE934,AF934),'[1]Sheet1 (2)'!$Z$6:$AA$26,2,FALSE)</f>
        <v>66</v>
      </c>
      <c r="AH934" s="172"/>
      <c r="AI934" s="178"/>
      <c r="AJ934" s="140"/>
      <c r="AK934" s="176" t="s">
        <v>282</v>
      </c>
      <c r="AL934" s="176" t="s">
        <v>76</v>
      </c>
      <c r="AM934" s="170">
        <f t="shared" si="28"/>
        <v>1074</v>
      </c>
      <c r="AN934" s="147"/>
      <c r="AO934" s="155" t="s">
        <v>409</v>
      </c>
      <c r="AP934" s="156"/>
      <c r="AQ934" s="157">
        <v>2.3150653189999999</v>
      </c>
      <c r="AR934" s="158"/>
      <c r="AS934" s="145">
        <f>LOOKUP(rufmkm,'[1]Sheet1 (2)'!$V$62:$V$71,'[1]Sheet1 (2)'!$W$62:$W$71)</f>
        <v>30</v>
      </c>
      <c r="AT934" s="140"/>
      <c r="AU934" s="157">
        <f>IF(IF(D934='[1]Sheet1 (2)'!$C$69,'[1]Sheet1 (2)'!$D$69*('[1]Sheet1 (2)'!$D$72-rut_index)/'[1]Sheet1 (2)'!$D$72,IF([1]shee2!D935='[1]Sheet1 (2)'!$C$70,'[1]Sheet1 (2)'!$D$70*('[1]Sheet1 (2)'!$D$72-rut_index)/'[1]Sheet1 (2)'!$D$72,IF([1]shee2!D935='[1]Sheet1 (2)'!$C$71,'[1]Sheet1 (2)'!$D$71*('[1]Sheet1 (2)'!$D$72-rut_index)/'[1]Sheet1 (2)'!$D$72)))&lt;0,0,IF(D934='[1]Sheet1 (2)'!$C$69,'[1]Sheet1 (2)'!$D$69*('[1]Sheet1 (2)'!$D$72-rut_index)/'[1]Sheet1 (2)'!$D$72,IF([1]shee2!D935='[1]Sheet1 (2)'!$C$70,'[1]Sheet1 (2)'!$D$70*('[1]Sheet1 (2)'!$D$72-rut_index)/'[1]Sheet1 (2)'!$D$72,IF([1]shee2!D935='[1]Sheet1 (2)'!$C$71,'[1]Sheet1 (2)'!$D$71*('[1]Sheet1 (2)'!$D$72-rut_index)/'[1]Sheet1 (2)'!$D$72))))</f>
        <v>5</v>
      </c>
      <c r="AV934" s="157">
        <f>IF(IF(D934='[1]Sheet1 (2)'!$C$69,'[1]Sheet1 (2)'!$D$69*('[1]Sheet1 (2)'!$D$72-crack_s_index)/'[1]Sheet1 (2)'!$D$72,IF([1]shee2!D935='[1]Sheet1 (2)'!$C$70,'[1]Sheet1 (2)'!$D$70*('[1]Sheet1 (2)'!$D$72-crack_s_index)/'[1]Sheet1 (2)'!$D$72,IF([1]shee2!D935='[1]Sheet1 (2)'!$C$71,'[1]Sheet1 (2)'!$D$71*('[1]Sheet1 (2)'!$D$72-crack_s_index)/'[1]Sheet1 (2)'!$D$72)))&lt;0,0,IF(D934='[1]Sheet1 (2)'!$C$69,'[1]Sheet1 (2)'!$D$69*('[1]Sheet1 (2)'!$D$72-crack_s_index)/'[1]Sheet1 (2)'!$D$72,IF([1]shee2!D935='[1]Sheet1 (2)'!$C$70,'[1]Sheet1 (2)'!$D$70*('[1]Sheet1 (2)'!$D$72-crack_s_index)/'[1]Sheet1 (2)'!$D$72,IF([1]shee2!D935='[1]Sheet1 (2)'!$C$71,'[1]Sheet1 (2)'!$D$71*('[1]Sheet1 (2)'!$D$72-crack_s_index)/'[1]Sheet1 (2)'!$D$72))))</f>
        <v>4.375</v>
      </c>
      <c r="AW934" s="157">
        <f>IF(IF(D934='[1]Sheet1 (2)'!$C$69,'[1]Sheet1 (2)'!$D$69*('[1]Sheet1 (2)'!$D$72-crack_t_index)/'[1]Sheet1 (2)'!$D$72,IF([1]shee2!D935='[1]Sheet1 (2)'!$C$70,'[1]Sheet1 (2)'!$D$70*('[1]Sheet1 (2)'!$D$72-crack_t_index)/'[1]Sheet1 (2)'!$D$72,IF([1]shee2!D935='[1]Sheet1 (2)'!$C$71,'[1]Sheet1 (2)'!$D$71*('[1]Sheet1 (2)'!$D$72-crack_t_index)/'[1]Sheet1 (2)'!$D$72)))&lt;0,0,IF(D934='[1]Sheet1 (2)'!$C$69,'[1]Sheet1 (2)'!$D$69*('[1]Sheet1 (2)'!$D$72-crack_t_index)/'[1]Sheet1 (2)'!$D$72,IF([1]shee2!D935='[1]Sheet1 (2)'!$C$70,'[1]Sheet1 (2)'!$D$70*('[1]Sheet1 (2)'!$D$72-crack_t_index)/'[1]Sheet1 (2)'!$D$72,IF([1]shee2!D935='[1]Sheet1 (2)'!$C$71,'[1]Sheet1 (2)'!$D$71*('[1]Sheet1 (2)'!$D$72-crack_t_index)/'[1]Sheet1 (2)'!$D$72))))</f>
        <v>5</v>
      </c>
      <c r="AX934" s="157">
        <f>IF(IF(D934='[1]Sheet1 (2)'!$C$69,'[1]Sheet1 (2)'!$D$69*('[1]Sheet1 (2)'!$D$72-rave_index)/'[1]Sheet1 (2)'!$D$72,IF([1]shee2!D935='[1]Sheet1 (2)'!$C$70,'[1]Sheet1 (2)'!$D$70*('[1]Sheet1 (2)'!$D$72-rave_index)/'[1]Sheet1 (2)'!$D$72,IF([1]shee2!D935='[1]Sheet1 (2)'!$C$71,'[1]Sheet1 (2)'!$D$71*('[1]Sheet1 (2)'!$D$72-rave_index)/'[1]Sheet1 (2)'!$D$72)))&lt;0,0,IF(D934='[1]Sheet1 (2)'!$C$69,'[1]Sheet1 (2)'!$D$69*('[1]Sheet1 (2)'!$D$72-rave_index)/'[1]Sheet1 (2)'!$D$72,IF([1]shee2!D935='[1]Sheet1 (2)'!$C$70,'[1]Sheet1 (2)'!$D$70*('[1]Sheet1 (2)'!$D$72-rave_index)/'[1]Sheet1 (2)'!$D$72,IF([1]shee2!D935='[1]Sheet1 (2)'!$C$71,'[1]Sheet1 (2)'!$D$71*('[1]Sheet1 (2)'!$D$72-rave_index)/'[1]Sheet1 (2)'!$D$72))))</f>
        <v>5</v>
      </c>
      <c r="AY934" s="157">
        <f>IF(IF(D934='[1]Sheet1 (2)'!$C$69,'[1]Sheet1 (2)'!$D$69*('[1]Sheet1 (2)'!$D$72-rough_index)/'[1]Sheet1 (2)'!$D$72,IF([1]shee2!D935='[1]Sheet1 (2)'!$C$70,'[1]Sheet1 (2)'!$D$70*('[1]Sheet1 (2)'!$D$72-rough_index)/'[1]Sheet1 (2)'!$D$72,IF([1]shee2!D935='[1]Sheet1 (2)'!$C$71,'[1]Sheet1 (2)'!$D$71*('[1]Sheet1 (2)'!$D$72-rough_index)/'[1]Sheet1 (2)'!$D$72)))&lt;0,0,IF(D934='[1]Sheet1 (2)'!$C$69,'[1]Sheet1 (2)'!$D$69*('[1]Sheet1 (2)'!$D$72-rough_index)/'[1]Sheet1 (2)'!$D$72,IF([1]shee2!D935='[1]Sheet1 (2)'!$C$70,'[1]Sheet1 (2)'!$D$70*('[1]Sheet1 (2)'!$D$72-rough_index)/'[1]Sheet1 (2)'!$D$72,IF([1]shee2!D935='[1]Sheet1 (2)'!$C$71,'[1]Sheet1 (2)'!$D$71*('[1]Sheet1 (2)'!$D$72-rough_index)/'[1]Sheet1 (2)'!$D$72))))</f>
        <v>2.5</v>
      </c>
      <c r="AZ934" s="179">
        <f>+(AU934*'[1]Sheet1 (2)'!$C$77)+(AV934*'[1]Sheet1 (2)'!$C$78)+(AW934*'[1]Sheet1 (2)'!$C$79)+(AX934*'[1]Sheet1 (2)'!$C$80)+(AY934*'[1]Sheet1 (2)'!$C$81)</f>
        <v>4.0250000000000004</v>
      </c>
      <c r="BA934" s="213" t="str">
        <f t="shared" si="29"/>
        <v>Good</v>
      </c>
      <c r="BE934">
        <f>IF(D934='[1]Sheet1 (2)'!$C$61,'[1]Sheet1 (2)'!$D$61*(counts^2)+'[1]Sheet1 (2)'!$G$61*counts+'[1]Sheet1 (2)'!$J$61,IF(D934='[1]Sheet1 (2)'!$C$62,'[1]Sheet1 (2)'!$D$62*counts+'[1]Sheet1 (2)'!$G$62,IF(D934='[1]Sheet1 (2)'!$C$63,'[1]Sheet1 (2)'!$D$63*counts+'[1]Sheet1 (2)'!$G$63,IF(D934='[1]Sheet1 (2)'!$C$64,'[1]Sheet1 (2)'!$D$64*counts+'[1]Sheet1 (2)'!$G$64))))</f>
        <v>2.0984129299999998</v>
      </c>
    </row>
    <row r="935" spans="1:57" ht="12.75" customHeight="1">
      <c r="A935" s="176" t="s">
        <v>282</v>
      </c>
      <c r="B935" s="145" t="s">
        <v>76</v>
      </c>
      <c r="C935" s="170">
        <v>1075</v>
      </c>
      <c r="D935" s="174" t="s">
        <v>77</v>
      </c>
      <c r="E935" s="171">
        <v>8</v>
      </c>
      <c r="F935" s="171">
        <v>2</v>
      </c>
      <c r="G935" s="171" t="s">
        <v>77</v>
      </c>
      <c r="H935" s="171">
        <v>1</v>
      </c>
      <c r="I935" s="171" t="s">
        <v>77</v>
      </c>
      <c r="J935" s="173" t="s">
        <v>80</v>
      </c>
      <c r="K935" s="173" t="s">
        <v>80</v>
      </c>
      <c r="L935" s="169">
        <f>VLOOKUP(CONCATENATE(J935,K935),'Sheet1 (2)'!$J$6:$K$26,2,FALSE)</f>
        <v>0</v>
      </c>
      <c r="M935" s="173" t="s">
        <v>80</v>
      </c>
      <c r="N935" s="173" t="s">
        <v>80</v>
      </c>
      <c r="O935" s="177">
        <f>VLOOKUP(CONCATENATE(M935,N935),'[1]Sheet1 (2)'!$L$6:$M$26,2,FALSE)</f>
        <v>0</v>
      </c>
      <c r="P935" s="173" t="s">
        <v>80</v>
      </c>
      <c r="Q935" s="173" t="s">
        <v>80</v>
      </c>
      <c r="R935" s="177">
        <f>VLOOKUP(CONCATENATE(P935,Q935),'[1]Sheet1 (2)'!$N$6:$O$26,2,FALSE)</f>
        <v>0</v>
      </c>
      <c r="S935" s="173" t="s">
        <v>80</v>
      </c>
      <c r="T935" s="173" t="s">
        <v>80</v>
      </c>
      <c r="U935" s="177">
        <f>VLOOKUP(CONCATENATE(S935,T935),'[1]Sheet1 (2)'!$P$6:$Q$26,2,FALSE)</f>
        <v>0</v>
      </c>
      <c r="V935" s="173" t="s">
        <v>82</v>
      </c>
      <c r="W935" s="173" t="s">
        <v>81</v>
      </c>
      <c r="X935" s="177">
        <f>VLOOKUP(CONCATENATE(V935,W935),'[1]Sheet1 (2)'!$R$6:$S$26,2,FALSE)</f>
        <v>50</v>
      </c>
      <c r="Y935" s="173" t="s">
        <v>80</v>
      </c>
      <c r="Z935" s="173" t="s">
        <v>80</v>
      </c>
      <c r="AA935" s="177">
        <f>VLOOKUP(CONCATENATE(Y935,Z935),'[1]Sheet1 (2)'!$T$6:$U$26,2,FALSE)</f>
        <v>0</v>
      </c>
      <c r="AB935" s="173" t="s">
        <v>80</v>
      </c>
      <c r="AC935" s="173" t="s">
        <v>80</v>
      </c>
      <c r="AD935" s="177">
        <f>VLOOKUP(CONCATENATE(AB935,AC935),'[1]Sheet1 (2)'!$X$6:$Y$26,2,FALSE)</f>
        <v>0</v>
      </c>
      <c r="AE935" s="173" t="s">
        <v>82</v>
      </c>
      <c r="AF935" s="173" t="s">
        <v>81</v>
      </c>
      <c r="AG935" s="177">
        <f>VLOOKUP(CONCATENATE(AE935,AF935),'[1]Sheet1 (2)'!$Z$6:$AA$26,2,FALSE)</f>
        <v>66</v>
      </c>
      <c r="AH935" s="172"/>
      <c r="AI935" s="178"/>
      <c r="AJ935" s="140"/>
      <c r="AK935" s="176" t="s">
        <v>282</v>
      </c>
      <c r="AL935" s="176" t="s">
        <v>76</v>
      </c>
      <c r="AM935" s="170">
        <f t="shared" si="28"/>
        <v>1075</v>
      </c>
      <c r="AN935" s="147"/>
      <c r="AO935" s="155"/>
      <c r="AP935" s="156"/>
      <c r="AQ935" s="157">
        <v>2.0289581991999999</v>
      </c>
      <c r="AR935" s="158"/>
      <c r="AS935" s="145">
        <f>LOOKUP(rufmkm,'[1]Sheet1 (2)'!$V$62:$V$71,'[1]Sheet1 (2)'!$W$62:$W$71)</f>
        <v>30</v>
      </c>
      <c r="AT935" s="140"/>
      <c r="AU935" s="157">
        <f>IF(IF(D935='[1]Sheet1 (2)'!$C$69,'[1]Sheet1 (2)'!$D$69*('[1]Sheet1 (2)'!$D$72-rut_index)/'[1]Sheet1 (2)'!$D$72,IF([1]shee2!D936='[1]Sheet1 (2)'!$C$70,'[1]Sheet1 (2)'!$D$70*('[1]Sheet1 (2)'!$D$72-rut_index)/'[1]Sheet1 (2)'!$D$72,IF([1]shee2!D936='[1]Sheet1 (2)'!$C$71,'[1]Sheet1 (2)'!$D$71*('[1]Sheet1 (2)'!$D$72-rut_index)/'[1]Sheet1 (2)'!$D$72)))&lt;0,0,IF(D935='[1]Sheet1 (2)'!$C$69,'[1]Sheet1 (2)'!$D$69*('[1]Sheet1 (2)'!$D$72-rut_index)/'[1]Sheet1 (2)'!$D$72,IF([1]shee2!D936='[1]Sheet1 (2)'!$C$70,'[1]Sheet1 (2)'!$D$70*('[1]Sheet1 (2)'!$D$72-rut_index)/'[1]Sheet1 (2)'!$D$72,IF([1]shee2!D936='[1]Sheet1 (2)'!$C$71,'[1]Sheet1 (2)'!$D$71*('[1]Sheet1 (2)'!$D$72-rut_index)/'[1]Sheet1 (2)'!$D$72))))</f>
        <v>5</v>
      </c>
      <c r="AV935" s="157">
        <f>IF(IF(D935='[1]Sheet1 (2)'!$C$69,'[1]Sheet1 (2)'!$D$69*('[1]Sheet1 (2)'!$D$72-crack_s_index)/'[1]Sheet1 (2)'!$D$72,IF([1]shee2!D936='[1]Sheet1 (2)'!$C$70,'[1]Sheet1 (2)'!$D$70*('[1]Sheet1 (2)'!$D$72-crack_s_index)/'[1]Sheet1 (2)'!$D$72,IF([1]shee2!D936='[1]Sheet1 (2)'!$C$71,'[1]Sheet1 (2)'!$D$71*('[1]Sheet1 (2)'!$D$72-crack_s_index)/'[1]Sheet1 (2)'!$D$72)))&lt;0,0,IF(D935='[1]Sheet1 (2)'!$C$69,'[1]Sheet1 (2)'!$D$69*('[1]Sheet1 (2)'!$D$72-crack_s_index)/'[1]Sheet1 (2)'!$D$72,IF([1]shee2!D936='[1]Sheet1 (2)'!$C$70,'[1]Sheet1 (2)'!$D$70*('[1]Sheet1 (2)'!$D$72-crack_s_index)/'[1]Sheet1 (2)'!$D$72,IF([1]shee2!D936='[1]Sheet1 (2)'!$C$71,'[1]Sheet1 (2)'!$D$71*('[1]Sheet1 (2)'!$D$72-crack_s_index)/'[1]Sheet1 (2)'!$D$72))))</f>
        <v>5</v>
      </c>
      <c r="AW935" s="157">
        <f>IF(IF(D935='[1]Sheet1 (2)'!$C$69,'[1]Sheet1 (2)'!$D$69*('[1]Sheet1 (2)'!$D$72-crack_t_index)/'[1]Sheet1 (2)'!$D$72,IF([1]shee2!D936='[1]Sheet1 (2)'!$C$70,'[1]Sheet1 (2)'!$D$70*('[1]Sheet1 (2)'!$D$72-crack_t_index)/'[1]Sheet1 (2)'!$D$72,IF([1]shee2!D936='[1]Sheet1 (2)'!$C$71,'[1]Sheet1 (2)'!$D$71*('[1]Sheet1 (2)'!$D$72-crack_t_index)/'[1]Sheet1 (2)'!$D$72)))&lt;0,0,IF(D935='[1]Sheet1 (2)'!$C$69,'[1]Sheet1 (2)'!$D$69*('[1]Sheet1 (2)'!$D$72-crack_t_index)/'[1]Sheet1 (2)'!$D$72,IF([1]shee2!D936='[1]Sheet1 (2)'!$C$70,'[1]Sheet1 (2)'!$D$70*('[1]Sheet1 (2)'!$D$72-crack_t_index)/'[1]Sheet1 (2)'!$D$72,IF([1]shee2!D936='[1]Sheet1 (2)'!$C$71,'[1]Sheet1 (2)'!$D$71*('[1]Sheet1 (2)'!$D$72-crack_t_index)/'[1]Sheet1 (2)'!$D$72))))</f>
        <v>5</v>
      </c>
      <c r="AX935" s="157">
        <f>IF(IF(D935='[1]Sheet1 (2)'!$C$69,'[1]Sheet1 (2)'!$D$69*('[1]Sheet1 (2)'!$D$72-rave_index)/'[1]Sheet1 (2)'!$D$72,IF([1]shee2!D936='[1]Sheet1 (2)'!$C$70,'[1]Sheet1 (2)'!$D$70*('[1]Sheet1 (2)'!$D$72-rave_index)/'[1]Sheet1 (2)'!$D$72,IF([1]shee2!D936='[1]Sheet1 (2)'!$C$71,'[1]Sheet1 (2)'!$D$71*('[1]Sheet1 (2)'!$D$72-rave_index)/'[1]Sheet1 (2)'!$D$72)))&lt;0,0,IF(D935='[1]Sheet1 (2)'!$C$69,'[1]Sheet1 (2)'!$D$69*('[1]Sheet1 (2)'!$D$72-rave_index)/'[1]Sheet1 (2)'!$D$72,IF([1]shee2!D936='[1]Sheet1 (2)'!$C$70,'[1]Sheet1 (2)'!$D$70*('[1]Sheet1 (2)'!$D$72-rave_index)/'[1]Sheet1 (2)'!$D$72,IF([1]shee2!D936='[1]Sheet1 (2)'!$C$71,'[1]Sheet1 (2)'!$D$71*('[1]Sheet1 (2)'!$D$72-rave_index)/'[1]Sheet1 (2)'!$D$72))))</f>
        <v>5</v>
      </c>
      <c r="AY935" s="157">
        <f>IF(IF(D935='[1]Sheet1 (2)'!$C$69,'[1]Sheet1 (2)'!$D$69*('[1]Sheet1 (2)'!$D$72-rough_index)/'[1]Sheet1 (2)'!$D$72,IF([1]shee2!D936='[1]Sheet1 (2)'!$C$70,'[1]Sheet1 (2)'!$D$70*('[1]Sheet1 (2)'!$D$72-rough_index)/'[1]Sheet1 (2)'!$D$72,IF([1]shee2!D936='[1]Sheet1 (2)'!$C$71,'[1]Sheet1 (2)'!$D$71*('[1]Sheet1 (2)'!$D$72-rough_index)/'[1]Sheet1 (2)'!$D$72)))&lt;0,0,IF(D935='[1]Sheet1 (2)'!$C$69,'[1]Sheet1 (2)'!$D$69*('[1]Sheet1 (2)'!$D$72-rough_index)/'[1]Sheet1 (2)'!$D$72,IF([1]shee2!D936='[1]Sheet1 (2)'!$C$70,'[1]Sheet1 (2)'!$D$70*('[1]Sheet1 (2)'!$D$72-rough_index)/'[1]Sheet1 (2)'!$D$72,IF([1]shee2!D936='[1]Sheet1 (2)'!$C$71,'[1]Sheet1 (2)'!$D$71*('[1]Sheet1 (2)'!$D$72-rough_index)/'[1]Sheet1 (2)'!$D$72))))</f>
        <v>2.5</v>
      </c>
      <c r="AZ935" s="179">
        <f>+(AU935*'[1]Sheet1 (2)'!$C$77)+(AV935*'[1]Sheet1 (2)'!$C$78)+(AW935*'[1]Sheet1 (2)'!$C$79)+(AX935*'[1]Sheet1 (2)'!$C$80)+(AY935*'[1]Sheet1 (2)'!$C$81)</f>
        <v>4.25</v>
      </c>
      <c r="BA935" s="213" t="str">
        <f t="shared" si="29"/>
        <v>Good</v>
      </c>
      <c r="BE935">
        <f>IF(D935='[1]Sheet1 (2)'!$C$61,'[1]Sheet1 (2)'!$D$61*(counts^2)+'[1]Sheet1 (2)'!$G$61*counts+'[1]Sheet1 (2)'!$J$61,IF(D935='[1]Sheet1 (2)'!$C$62,'[1]Sheet1 (2)'!$D$62*counts+'[1]Sheet1 (2)'!$G$62,IF(D935='[1]Sheet1 (2)'!$C$63,'[1]Sheet1 (2)'!$D$63*counts+'[1]Sheet1 (2)'!$G$63,IF(D935='[1]Sheet1 (2)'!$C$64,'[1]Sheet1 (2)'!$D$64*counts+'[1]Sheet1 (2)'!$G$64))))</f>
        <v>2.0984129299999998</v>
      </c>
    </row>
    <row r="936" spans="1:57" ht="12.75" customHeight="1">
      <c r="A936" s="176" t="s">
        <v>282</v>
      </c>
      <c r="B936" s="145" t="s">
        <v>76</v>
      </c>
      <c r="C936" s="170">
        <v>1076</v>
      </c>
      <c r="D936" s="174" t="s">
        <v>77</v>
      </c>
      <c r="E936" s="171">
        <v>8</v>
      </c>
      <c r="F936" s="171">
        <v>2</v>
      </c>
      <c r="G936" s="171" t="s">
        <v>77</v>
      </c>
      <c r="H936" s="171">
        <v>1</v>
      </c>
      <c r="I936" s="171" t="s">
        <v>77</v>
      </c>
      <c r="J936" s="173" t="s">
        <v>80</v>
      </c>
      <c r="K936" s="173" t="s">
        <v>80</v>
      </c>
      <c r="L936" s="169">
        <f>VLOOKUP(CONCATENATE(J936,K936),'Sheet1 (2)'!$J$6:$K$26,2,FALSE)</f>
        <v>0</v>
      </c>
      <c r="M936" s="173" t="s">
        <v>80</v>
      </c>
      <c r="N936" s="173" t="s">
        <v>80</v>
      </c>
      <c r="O936" s="177">
        <f>VLOOKUP(CONCATENATE(M936,N936),'[1]Sheet1 (2)'!$L$6:$M$26,2,FALSE)</f>
        <v>0</v>
      </c>
      <c r="P936" s="173" t="s">
        <v>80</v>
      </c>
      <c r="Q936" s="173" t="s">
        <v>80</v>
      </c>
      <c r="R936" s="177">
        <f>VLOOKUP(CONCATENATE(P936,Q936),'[1]Sheet1 (2)'!$N$6:$O$26,2,FALSE)</f>
        <v>0</v>
      </c>
      <c r="S936" s="173" t="s">
        <v>80</v>
      </c>
      <c r="T936" s="173" t="s">
        <v>80</v>
      </c>
      <c r="U936" s="177">
        <f>VLOOKUP(CONCATENATE(S936,T936),'[1]Sheet1 (2)'!$P$6:$Q$26,2,FALSE)</f>
        <v>0</v>
      </c>
      <c r="V936" s="173" t="s">
        <v>82</v>
      </c>
      <c r="W936" s="173" t="s">
        <v>81</v>
      </c>
      <c r="X936" s="177">
        <f>VLOOKUP(CONCATENATE(V936,W936),'[1]Sheet1 (2)'!$R$6:$S$26,2,FALSE)</f>
        <v>50</v>
      </c>
      <c r="Y936" s="173" t="s">
        <v>80</v>
      </c>
      <c r="Z936" s="173" t="s">
        <v>80</v>
      </c>
      <c r="AA936" s="177">
        <f>VLOOKUP(CONCATENATE(Y936,Z936),'[1]Sheet1 (2)'!$T$6:$U$26,2,FALSE)</f>
        <v>0</v>
      </c>
      <c r="AB936" s="173" t="s">
        <v>80</v>
      </c>
      <c r="AC936" s="173" t="s">
        <v>80</v>
      </c>
      <c r="AD936" s="177">
        <f>VLOOKUP(CONCATENATE(AB936,AC936),'[1]Sheet1 (2)'!$X$6:$Y$26,2,FALSE)</f>
        <v>0</v>
      </c>
      <c r="AE936" s="173" t="s">
        <v>82</v>
      </c>
      <c r="AF936" s="173" t="s">
        <v>81</v>
      </c>
      <c r="AG936" s="177">
        <f>VLOOKUP(CONCATENATE(AE936,AF936),'[1]Sheet1 (2)'!$Z$6:$AA$26,2,FALSE)</f>
        <v>66</v>
      </c>
      <c r="AH936" s="172"/>
      <c r="AI936" s="178"/>
      <c r="AJ936" s="140"/>
      <c r="AK936" s="176" t="s">
        <v>282</v>
      </c>
      <c r="AL936" s="176" t="s">
        <v>76</v>
      </c>
      <c r="AM936" s="170">
        <f t="shared" si="28"/>
        <v>1076</v>
      </c>
      <c r="AN936" s="147"/>
      <c r="AO936" s="155"/>
      <c r="AP936" s="156"/>
      <c r="AQ936" s="157">
        <v>3.3178763199999999</v>
      </c>
      <c r="AR936" s="158"/>
      <c r="AS936" s="145">
        <f>LOOKUP(rufmkm,'[1]Sheet1 (2)'!$V$62:$V$71,'[1]Sheet1 (2)'!$W$62:$W$71)</f>
        <v>40</v>
      </c>
      <c r="AT936" s="140"/>
      <c r="AU936" s="157">
        <f>IF(IF(D936='[1]Sheet1 (2)'!$C$69,'[1]Sheet1 (2)'!$D$69*('[1]Sheet1 (2)'!$D$72-rut_index)/'[1]Sheet1 (2)'!$D$72,IF([1]shee2!D937='[1]Sheet1 (2)'!$C$70,'[1]Sheet1 (2)'!$D$70*('[1]Sheet1 (2)'!$D$72-rut_index)/'[1]Sheet1 (2)'!$D$72,IF([1]shee2!D937='[1]Sheet1 (2)'!$C$71,'[1]Sheet1 (2)'!$D$71*('[1]Sheet1 (2)'!$D$72-rut_index)/'[1]Sheet1 (2)'!$D$72)))&lt;0,0,IF(D936='[1]Sheet1 (2)'!$C$69,'[1]Sheet1 (2)'!$D$69*('[1]Sheet1 (2)'!$D$72-rut_index)/'[1]Sheet1 (2)'!$D$72,IF([1]shee2!D937='[1]Sheet1 (2)'!$C$70,'[1]Sheet1 (2)'!$D$70*('[1]Sheet1 (2)'!$D$72-rut_index)/'[1]Sheet1 (2)'!$D$72,IF([1]shee2!D937='[1]Sheet1 (2)'!$C$71,'[1]Sheet1 (2)'!$D$71*('[1]Sheet1 (2)'!$D$72-rut_index)/'[1]Sheet1 (2)'!$D$72))))</f>
        <v>5</v>
      </c>
      <c r="AV936" s="157">
        <f>IF(IF(D936='[1]Sheet1 (2)'!$C$69,'[1]Sheet1 (2)'!$D$69*('[1]Sheet1 (2)'!$D$72-crack_s_index)/'[1]Sheet1 (2)'!$D$72,IF([1]shee2!D937='[1]Sheet1 (2)'!$C$70,'[1]Sheet1 (2)'!$D$70*('[1]Sheet1 (2)'!$D$72-crack_s_index)/'[1]Sheet1 (2)'!$D$72,IF([1]shee2!D937='[1]Sheet1 (2)'!$C$71,'[1]Sheet1 (2)'!$D$71*('[1]Sheet1 (2)'!$D$72-crack_s_index)/'[1]Sheet1 (2)'!$D$72)))&lt;0,0,IF(D936='[1]Sheet1 (2)'!$C$69,'[1]Sheet1 (2)'!$D$69*('[1]Sheet1 (2)'!$D$72-crack_s_index)/'[1]Sheet1 (2)'!$D$72,IF([1]shee2!D937='[1]Sheet1 (2)'!$C$70,'[1]Sheet1 (2)'!$D$70*('[1]Sheet1 (2)'!$D$72-crack_s_index)/'[1]Sheet1 (2)'!$D$72,IF([1]shee2!D937='[1]Sheet1 (2)'!$C$71,'[1]Sheet1 (2)'!$D$71*('[1]Sheet1 (2)'!$D$72-crack_s_index)/'[1]Sheet1 (2)'!$D$72))))</f>
        <v>5</v>
      </c>
      <c r="AW936" s="157">
        <f>IF(IF(D936='[1]Sheet1 (2)'!$C$69,'[1]Sheet1 (2)'!$D$69*('[1]Sheet1 (2)'!$D$72-crack_t_index)/'[1]Sheet1 (2)'!$D$72,IF([1]shee2!D937='[1]Sheet1 (2)'!$C$70,'[1]Sheet1 (2)'!$D$70*('[1]Sheet1 (2)'!$D$72-crack_t_index)/'[1]Sheet1 (2)'!$D$72,IF([1]shee2!D937='[1]Sheet1 (2)'!$C$71,'[1]Sheet1 (2)'!$D$71*('[1]Sheet1 (2)'!$D$72-crack_t_index)/'[1]Sheet1 (2)'!$D$72)))&lt;0,0,IF(D936='[1]Sheet1 (2)'!$C$69,'[1]Sheet1 (2)'!$D$69*('[1]Sheet1 (2)'!$D$72-crack_t_index)/'[1]Sheet1 (2)'!$D$72,IF([1]shee2!D937='[1]Sheet1 (2)'!$C$70,'[1]Sheet1 (2)'!$D$70*('[1]Sheet1 (2)'!$D$72-crack_t_index)/'[1]Sheet1 (2)'!$D$72,IF([1]shee2!D937='[1]Sheet1 (2)'!$C$71,'[1]Sheet1 (2)'!$D$71*('[1]Sheet1 (2)'!$D$72-crack_t_index)/'[1]Sheet1 (2)'!$D$72))))</f>
        <v>5</v>
      </c>
      <c r="AX936" s="157">
        <f>IF(IF(D936='[1]Sheet1 (2)'!$C$69,'[1]Sheet1 (2)'!$D$69*('[1]Sheet1 (2)'!$D$72-rave_index)/'[1]Sheet1 (2)'!$D$72,IF([1]shee2!D937='[1]Sheet1 (2)'!$C$70,'[1]Sheet1 (2)'!$D$70*('[1]Sheet1 (2)'!$D$72-rave_index)/'[1]Sheet1 (2)'!$D$72,IF([1]shee2!D937='[1]Sheet1 (2)'!$C$71,'[1]Sheet1 (2)'!$D$71*('[1]Sheet1 (2)'!$D$72-rave_index)/'[1]Sheet1 (2)'!$D$72)))&lt;0,0,IF(D936='[1]Sheet1 (2)'!$C$69,'[1]Sheet1 (2)'!$D$69*('[1]Sheet1 (2)'!$D$72-rave_index)/'[1]Sheet1 (2)'!$D$72,IF([1]shee2!D937='[1]Sheet1 (2)'!$C$70,'[1]Sheet1 (2)'!$D$70*('[1]Sheet1 (2)'!$D$72-rave_index)/'[1]Sheet1 (2)'!$D$72,IF([1]shee2!D937='[1]Sheet1 (2)'!$C$71,'[1]Sheet1 (2)'!$D$71*('[1]Sheet1 (2)'!$D$72-rave_index)/'[1]Sheet1 (2)'!$D$72))))</f>
        <v>5</v>
      </c>
      <c r="AY936" s="157">
        <f>IF(IF(D936='[1]Sheet1 (2)'!$C$69,'[1]Sheet1 (2)'!$D$69*('[1]Sheet1 (2)'!$D$72-rough_index)/'[1]Sheet1 (2)'!$D$72,IF([1]shee2!D937='[1]Sheet1 (2)'!$C$70,'[1]Sheet1 (2)'!$D$70*('[1]Sheet1 (2)'!$D$72-rough_index)/'[1]Sheet1 (2)'!$D$72,IF([1]shee2!D937='[1]Sheet1 (2)'!$C$71,'[1]Sheet1 (2)'!$D$71*('[1]Sheet1 (2)'!$D$72-rough_index)/'[1]Sheet1 (2)'!$D$72)))&lt;0,0,IF(D936='[1]Sheet1 (2)'!$C$69,'[1]Sheet1 (2)'!$D$69*('[1]Sheet1 (2)'!$D$72-rough_index)/'[1]Sheet1 (2)'!$D$72,IF([1]shee2!D937='[1]Sheet1 (2)'!$C$70,'[1]Sheet1 (2)'!$D$70*('[1]Sheet1 (2)'!$D$72-rough_index)/'[1]Sheet1 (2)'!$D$72,IF([1]shee2!D937='[1]Sheet1 (2)'!$C$71,'[1]Sheet1 (2)'!$D$71*('[1]Sheet1 (2)'!$D$72-rough_index)/'[1]Sheet1 (2)'!$D$72))))</f>
        <v>1.6666666666666667</v>
      </c>
      <c r="AZ936" s="179">
        <f>+(AU936*'[1]Sheet1 (2)'!$C$77)+(AV936*'[1]Sheet1 (2)'!$C$78)+(AW936*'[1]Sheet1 (2)'!$C$79)+(AX936*'[1]Sheet1 (2)'!$C$80)+(AY936*'[1]Sheet1 (2)'!$C$81)</f>
        <v>4</v>
      </c>
      <c r="BA936" s="213" t="str">
        <f t="shared" si="29"/>
        <v>Good</v>
      </c>
      <c r="BE936">
        <f>IF(D936='[1]Sheet1 (2)'!$C$61,'[1]Sheet1 (2)'!$D$61*(counts^2)+'[1]Sheet1 (2)'!$G$61*counts+'[1]Sheet1 (2)'!$J$61,IF(D936='[1]Sheet1 (2)'!$C$62,'[1]Sheet1 (2)'!$D$62*counts+'[1]Sheet1 (2)'!$G$62,IF(D936='[1]Sheet1 (2)'!$C$63,'[1]Sheet1 (2)'!$D$63*counts+'[1]Sheet1 (2)'!$G$63,IF(D936='[1]Sheet1 (2)'!$C$64,'[1]Sheet1 (2)'!$D$64*counts+'[1]Sheet1 (2)'!$G$64))))</f>
        <v>2.0984129299999998</v>
      </c>
    </row>
    <row r="937" spans="1:57" ht="12.75" customHeight="1">
      <c r="A937" s="176" t="s">
        <v>282</v>
      </c>
      <c r="B937" s="145" t="s">
        <v>76</v>
      </c>
      <c r="C937" s="170">
        <v>1077</v>
      </c>
      <c r="D937" s="174" t="s">
        <v>77</v>
      </c>
      <c r="E937" s="171">
        <v>8</v>
      </c>
      <c r="F937" s="171">
        <v>2</v>
      </c>
      <c r="G937" s="171" t="s">
        <v>77</v>
      </c>
      <c r="H937" s="171">
        <v>1</v>
      </c>
      <c r="I937" s="171" t="s">
        <v>77</v>
      </c>
      <c r="J937" s="173" t="s">
        <v>80</v>
      </c>
      <c r="K937" s="173" t="s">
        <v>80</v>
      </c>
      <c r="L937" s="169">
        <f>VLOOKUP(CONCATENATE(J937,K937),'Sheet1 (2)'!$J$6:$K$26,2,FALSE)</f>
        <v>0</v>
      </c>
      <c r="M937" s="173" t="s">
        <v>80</v>
      </c>
      <c r="N937" s="173" t="s">
        <v>80</v>
      </c>
      <c r="O937" s="177">
        <f>VLOOKUP(CONCATENATE(M937,N937),'[1]Sheet1 (2)'!$L$6:$M$26,2,FALSE)</f>
        <v>0</v>
      </c>
      <c r="P937" s="173" t="s">
        <v>80</v>
      </c>
      <c r="Q937" s="173" t="s">
        <v>80</v>
      </c>
      <c r="R937" s="177">
        <f>VLOOKUP(CONCATENATE(P937,Q937),'[1]Sheet1 (2)'!$N$6:$O$26,2,FALSE)</f>
        <v>0</v>
      </c>
      <c r="S937" s="173" t="s">
        <v>80</v>
      </c>
      <c r="T937" s="173" t="s">
        <v>80</v>
      </c>
      <c r="U937" s="177">
        <f>VLOOKUP(CONCATENATE(S937,T937),'[1]Sheet1 (2)'!$P$6:$Q$26,2,FALSE)</f>
        <v>0</v>
      </c>
      <c r="V937" s="173" t="s">
        <v>82</v>
      </c>
      <c r="W937" s="173" t="s">
        <v>81</v>
      </c>
      <c r="X937" s="177">
        <f>VLOOKUP(CONCATENATE(V937,W937),'[1]Sheet1 (2)'!$R$6:$S$26,2,FALSE)</f>
        <v>50</v>
      </c>
      <c r="Y937" s="173" t="s">
        <v>80</v>
      </c>
      <c r="Z937" s="173" t="s">
        <v>80</v>
      </c>
      <c r="AA937" s="177">
        <f>VLOOKUP(CONCATENATE(Y937,Z937),'[1]Sheet1 (2)'!$T$6:$U$26,2,FALSE)</f>
        <v>0</v>
      </c>
      <c r="AB937" s="173" t="s">
        <v>80</v>
      </c>
      <c r="AC937" s="173" t="s">
        <v>80</v>
      </c>
      <c r="AD937" s="177">
        <f>VLOOKUP(CONCATENATE(AB937,AC937),'[1]Sheet1 (2)'!$X$6:$Y$26,2,FALSE)</f>
        <v>0</v>
      </c>
      <c r="AE937" s="173" t="s">
        <v>82</v>
      </c>
      <c r="AF937" s="173" t="s">
        <v>81</v>
      </c>
      <c r="AG937" s="177">
        <f>VLOOKUP(CONCATENATE(AE937,AF937),'[1]Sheet1 (2)'!$Z$6:$AA$26,2,FALSE)</f>
        <v>66</v>
      </c>
      <c r="AH937" s="172"/>
      <c r="AI937" s="178"/>
      <c r="AJ937" s="140"/>
      <c r="AK937" s="176" t="s">
        <v>282</v>
      </c>
      <c r="AL937" s="176" t="s">
        <v>76</v>
      </c>
      <c r="AM937" s="170">
        <f t="shared" si="28"/>
        <v>1077</v>
      </c>
      <c r="AN937" s="147"/>
      <c r="AO937" s="155"/>
      <c r="AP937" s="156"/>
      <c r="AQ937" s="157">
        <v>2.4436614537999999</v>
      </c>
      <c r="AR937" s="158"/>
      <c r="AS937" s="145">
        <f>LOOKUP(rufmkm,'[1]Sheet1 (2)'!$V$62:$V$71,'[1]Sheet1 (2)'!$W$62:$W$71)</f>
        <v>30</v>
      </c>
      <c r="AT937" s="140"/>
      <c r="AU937" s="157">
        <f>IF(IF(D937='[1]Sheet1 (2)'!$C$69,'[1]Sheet1 (2)'!$D$69*('[1]Sheet1 (2)'!$D$72-rut_index)/'[1]Sheet1 (2)'!$D$72,IF([1]shee2!D938='[1]Sheet1 (2)'!$C$70,'[1]Sheet1 (2)'!$D$70*('[1]Sheet1 (2)'!$D$72-rut_index)/'[1]Sheet1 (2)'!$D$72,IF([1]shee2!D938='[1]Sheet1 (2)'!$C$71,'[1]Sheet1 (2)'!$D$71*('[1]Sheet1 (2)'!$D$72-rut_index)/'[1]Sheet1 (2)'!$D$72)))&lt;0,0,IF(D937='[1]Sheet1 (2)'!$C$69,'[1]Sheet1 (2)'!$D$69*('[1]Sheet1 (2)'!$D$72-rut_index)/'[1]Sheet1 (2)'!$D$72,IF([1]shee2!D938='[1]Sheet1 (2)'!$C$70,'[1]Sheet1 (2)'!$D$70*('[1]Sheet1 (2)'!$D$72-rut_index)/'[1]Sheet1 (2)'!$D$72,IF([1]shee2!D938='[1]Sheet1 (2)'!$C$71,'[1]Sheet1 (2)'!$D$71*('[1]Sheet1 (2)'!$D$72-rut_index)/'[1]Sheet1 (2)'!$D$72))))</f>
        <v>5</v>
      </c>
      <c r="AV937" s="157">
        <f>IF(IF(D937='[1]Sheet1 (2)'!$C$69,'[1]Sheet1 (2)'!$D$69*('[1]Sheet1 (2)'!$D$72-crack_s_index)/'[1]Sheet1 (2)'!$D$72,IF([1]shee2!D938='[1]Sheet1 (2)'!$C$70,'[1]Sheet1 (2)'!$D$70*('[1]Sheet1 (2)'!$D$72-crack_s_index)/'[1]Sheet1 (2)'!$D$72,IF([1]shee2!D938='[1]Sheet1 (2)'!$C$71,'[1]Sheet1 (2)'!$D$71*('[1]Sheet1 (2)'!$D$72-crack_s_index)/'[1]Sheet1 (2)'!$D$72)))&lt;0,0,IF(D937='[1]Sheet1 (2)'!$C$69,'[1]Sheet1 (2)'!$D$69*('[1]Sheet1 (2)'!$D$72-crack_s_index)/'[1]Sheet1 (2)'!$D$72,IF([1]shee2!D938='[1]Sheet1 (2)'!$C$70,'[1]Sheet1 (2)'!$D$70*('[1]Sheet1 (2)'!$D$72-crack_s_index)/'[1]Sheet1 (2)'!$D$72,IF([1]shee2!D938='[1]Sheet1 (2)'!$C$71,'[1]Sheet1 (2)'!$D$71*('[1]Sheet1 (2)'!$D$72-crack_s_index)/'[1]Sheet1 (2)'!$D$72))))</f>
        <v>5</v>
      </c>
      <c r="AW937" s="157">
        <f>IF(IF(D937='[1]Sheet1 (2)'!$C$69,'[1]Sheet1 (2)'!$D$69*('[1]Sheet1 (2)'!$D$72-crack_t_index)/'[1]Sheet1 (2)'!$D$72,IF([1]shee2!D938='[1]Sheet1 (2)'!$C$70,'[1]Sheet1 (2)'!$D$70*('[1]Sheet1 (2)'!$D$72-crack_t_index)/'[1]Sheet1 (2)'!$D$72,IF([1]shee2!D938='[1]Sheet1 (2)'!$C$71,'[1]Sheet1 (2)'!$D$71*('[1]Sheet1 (2)'!$D$72-crack_t_index)/'[1]Sheet1 (2)'!$D$72)))&lt;0,0,IF(D937='[1]Sheet1 (2)'!$C$69,'[1]Sheet1 (2)'!$D$69*('[1]Sheet1 (2)'!$D$72-crack_t_index)/'[1]Sheet1 (2)'!$D$72,IF([1]shee2!D938='[1]Sheet1 (2)'!$C$70,'[1]Sheet1 (2)'!$D$70*('[1]Sheet1 (2)'!$D$72-crack_t_index)/'[1]Sheet1 (2)'!$D$72,IF([1]shee2!D938='[1]Sheet1 (2)'!$C$71,'[1]Sheet1 (2)'!$D$71*('[1]Sheet1 (2)'!$D$72-crack_t_index)/'[1]Sheet1 (2)'!$D$72))))</f>
        <v>5</v>
      </c>
      <c r="AX937" s="157">
        <f>IF(IF(D937='[1]Sheet1 (2)'!$C$69,'[1]Sheet1 (2)'!$D$69*('[1]Sheet1 (2)'!$D$72-rave_index)/'[1]Sheet1 (2)'!$D$72,IF([1]shee2!D938='[1]Sheet1 (2)'!$C$70,'[1]Sheet1 (2)'!$D$70*('[1]Sheet1 (2)'!$D$72-rave_index)/'[1]Sheet1 (2)'!$D$72,IF([1]shee2!D938='[1]Sheet1 (2)'!$C$71,'[1]Sheet1 (2)'!$D$71*('[1]Sheet1 (2)'!$D$72-rave_index)/'[1]Sheet1 (2)'!$D$72)))&lt;0,0,IF(D937='[1]Sheet1 (2)'!$C$69,'[1]Sheet1 (2)'!$D$69*('[1]Sheet1 (2)'!$D$72-rave_index)/'[1]Sheet1 (2)'!$D$72,IF([1]shee2!D938='[1]Sheet1 (2)'!$C$70,'[1]Sheet1 (2)'!$D$70*('[1]Sheet1 (2)'!$D$72-rave_index)/'[1]Sheet1 (2)'!$D$72,IF([1]shee2!D938='[1]Sheet1 (2)'!$C$71,'[1]Sheet1 (2)'!$D$71*('[1]Sheet1 (2)'!$D$72-rave_index)/'[1]Sheet1 (2)'!$D$72))))</f>
        <v>5</v>
      </c>
      <c r="AY937" s="157">
        <f>IF(IF(D937='[1]Sheet1 (2)'!$C$69,'[1]Sheet1 (2)'!$D$69*('[1]Sheet1 (2)'!$D$72-rough_index)/'[1]Sheet1 (2)'!$D$72,IF([1]shee2!D938='[1]Sheet1 (2)'!$C$70,'[1]Sheet1 (2)'!$D$70*('[1]Sheet1 (2)'!$D$72-rough_index)/'[1]Sheet1 (2)'!$D$72,IF([1]shee2!D938='[1]Sheet1 (2)'!$C$71,'[1]Sheet1 (2)'!$D$71*('[1]Sheet1 (2)'!$D$72-rough_index)/'[1]Sheet1 (2)'!$D$72)))&lt;0,0,IF(D937='[1]Sheet1 (2)'!$C$69,'[1]Sheet1 (2)'!$D$69*('[1]Sheet1 (2)'!$D$72-rough_index)/'[1]Sheet1 (2)'!$D$72,IF([1]shee2!D938='[1]Sheet1 (2)'!$C$70,'[1]Sheet1 (2)'!$D$70*('[1]Sheet1 (2)'!$D$72-rough_index)/'[1]Sheet1 (2)'!$D$72,IF([1]shee2!D938='[1]Sheet1 (2)'!$C$71,'[1]Sheet1 (2)'!$D$71*('[1]Sheet1 (2)'!$D$72-rough_index)/'[1]Sheet1 (2)'!$D$72))))</f>
        <v>2.5</v>
      </c>
      <c r="AZ937" s="179">
        <f>+(AU937*'[1]Sheet1 (2)'!$C$77)+(AV937*'[1]Sheet1 (2)'!$C$78)+(AW937*'[1]Sheet1 (2)'!$C$79)+(AX937*'[1]Sheet1 (2)'!$C$80)+(AY937*'[1]Sheet1 (2)'!$C$81)</f>
        <v>4.25</v>
      </c>
      <c r="BA937" s="213" t="str">
        <f t="shared" si="29"/>
        <v>Good</v>
      </c>
      <c r="BE937">
        <f>IF(D937='[1]Sheet1 (2)'!$C$61,'[1]Sheet1 (2)'!$D$61*(counts^2)+'[1]Sheet1 (2)'!$G$61*counts+'[1]Sheet1 (2)'!$J$61,IF(D937='[1]Sheet1 (2)'!$C$62,'[1]Sheet1 (2)'!$D$62*counts+'[1]Sheet1 (2)'!$G$62,IF(D937='[1]Sheet1 (2)'!$C$63,'[1]Sheet1 (2)'!$D$63*counts+'[1]Sheet1 (2)'!$G$63,IF(D937='[1]Sheet1 (2)'!$C$64,'[1]Sheet1 (2)'!$D$64*counts+'[1]Sheet1 (2)'!$G$64))))</f>
        <v>2.0984129299999998</v>
      </c>
    </row>
    <row r="938" spans="1:57" ht="12.75" customHeight="1">
      <c r="A938" s="176" t="s">
        <v>282</v>
      </c>
      <c r="B938" s="145" t="s">
        <v>76</v>
      </c>
      <c r="C938" s="170">
        <v>1078</v>
      </c>
      <c r="D938" s="174" t="s">
        <v>77</v>
      </c>
      <c r="E938" s="171">
        <v>8</v>
      </c>
      <c r="F938" s="171">
        <v>2</v>
      </c>
      <c r="G938" s="171" t="s">
        <v>77</v>
      </c>
      <c r="H938" s="171">
        <v>1</v>
      </c>
      <c r="I938" s="171" t="s">
        <v>77</v>
      </c>
      <c r="J938" s="173" t="s">
        <v>80</v>
      </c>
      <c r="K938" s="173" t="s">
        <v>80</v>
      </c>
      <c r="L938" s="169">
        <f>VLOOKUP(CONCATENATE(J938,K938),'Sheet1 (2)'!$J$6:$K$26,2,FALSE)</f>
        <v>0</v>
      </c>
      <c r="M938" s="173" t="s">
        <v>80</v>
      </c>
      <c r="N938" s="173" t="s">
        <v>80</v>
      </c>
      <c r="O938" s="177">
        <f>VLOOKUP(CONCATENATE(M938,N938),'[1]Sheet1 (2)'!$L$6:$M$26,2,FALSE)</f>
        <v>0</v>
      </c>
      <c r="P938" s="173" t="s">
        <v>80</v>
      </c>
      <c r="Q938" s="173" t="s">
        <v>80</v>
      </c>
      <c r="R938" s="177">
        <f>VLOOKUP(CONCATENATE(P938,Q938),'[1]Sheet1 (2)'!$N$6:$O$26,2,FALSE)</f>
        <v>0</v>
      </c>
      <c r="S938" s="173" t="s">
        <v>80</v>
      </c>
      <c r="T938" s="173" t="s">
        <v>80</v>
      </c>
      <c r="U938" s="177">
        <f>VLOOKUP(CONCATENATE(S938,T938),'[1]Sheet1 (2)'!$P$6:$Q$26,2,FALSE)</f>
        <v>0</v>
      </c>
      <c r="V938" s="173" t="s">
        <v>80</v>
      </c>
      <c r="W938" s="173" t="s">
        <v>80</v>
      </c>
      <c r="X938" s="177">
        <f>VLOOKUP(CONCATENATE(V938,W938),'[1]Sheet1 (2)'!$R$6:$S$26,2,FALSE)</f>
        <v>0</v>
      </c>
      <c r="Y938" s="173" t="s">
        <v>80</v>
      </c>
      <c r="Z938" s="173" t="s">
        <v>80</v>
      </c>
      <c r="AA938" s="177">
        <f>VLOOKUP(CONCATENATE(Y938,Z938),'[1]Sheet1 (2)'!$T$6:$U$26,2,FALSE)</f>
        <v>0</v>
      </c>
      <c r="AB938" s="173" t="s">
        <v>80</v>
      </c>
      <c r="AC938" s="173" t="s">
        <v>80</v>
      </c>
      <c r="AD938" s="177">
        <f>VLOOKUP(CONCATENATE(AB938,AC938),'[1]Sheet1 (2)'!$X$6:$Y$26,2,FALSE)</f>
        <v>0</v>
      </c>
      <c r="AE938" s="173" t="s">
        <v>82</v>
      </c>
      <c r="AF938" s="173" t="s">
        <v>81</v>
      </c>
      <c r="AG938" s="177">
        <f>VLOOKUP(CONCATENATE(AE938,AF938),'[1]Sheet1 (2)'!$Z$6:$AA$26,2,FALSE)</f>
        <v>66</v>
      </c>
      <c r="AH938" s="172"/>
      <c r="AI938" s="178"/>
      <c r="AJ938" s="140"/>
      <c r="AK938" s="176" t="s">
        <v>282</v>
      </c>
      <c r="AL938" s="176" t="s">
        <v>76</v>
      </c>
      <c r="AM938" s="170">
        <f t="shared" si="28"/>
        <v>1078</v>
      </c>
      <c r="AN938" s="147"/>
      <c r="AO938" s="155"/>
      <c r="AP938" s="156"/>
      <c r="AQ938" s="157">
        <v>1.8112892858000003</v>
      </c>
      <c r="AR938" s="158"/>
      <c r="AS938" s="145">
        <f>LOOKUP(rufmkm,'[1]Sheet1 (2)'!$V$62:$V$71,'[1]Sheet1 (2)'!$W$62:$W$71)</f>
        <v>20</v>
      </c>
      <c r="AT938" s="140"/>
      <c r="AU938" s="157">
        <f>IF(IF(D938='[1]Sheet1 (2)'!$C$69,'[1]Sheet1 (2)'!$D$69*('[1]Sheet1 (2)'!$D$72-rut_index)/'[1]Sheet1 (2)'!$D$72,IF([1]shee2!D939='[1]Sheet1 (2)'!$C$70,'[1]Sheet1 (2)'!$D$70*('[1]Sheet1 (2)'!$D$72-rut_index)/'[1]Sheet1 (2)'!$D$72,IF([1]shee2!D939='[1]Sheet1 (2)'!$C$71,'[1]Sheet1 (2)'!$D$71*('[1]Sheet1 (2)'!$D$72-rut_index)/'[1]Sheet1 (2)'!$D$72)))&lt;0,0,IF(D938='[1]Sheet1 (2)'!$C$69,'[1]Sheet1 (2)'!$D$69*('[1]Sheet1 (2)'!$D$72-rut_index)/'[1]Sheet1 (2)'!$D$72,IF([1]shee2!D939='[1]Sheet1 (2)'!$C$70,'[1]Sheet1 (2)'!$D$70*('[1]Sheet1 (2)'!$D$72-rut_index)/'[1]Sheet1 (2)'!$D$72,IF([1]shee2!D939='[1]Sheet1 (2)'!$C$71,'[1]Sheet1 (2)'!$D$71*('[1]Sheet1 (2)'!$D$72-rut_index)/'[1]Sheet1 (2)'!$D$72))))</f>
        <v>5</v>
      </c>
      <c r="AV938" s="157">
        <f>IF(IF(D938='[1]Sheet1 (2)'!$C$69,'[1]Sheet1 (2)'!$D$69*('[1]Sheet1 (2)'!$D$72-crack_s_index)/'[1]Sheet1 (2)'!$D$72,IF([1]shee2!D939='[1]Sheet1 (2)'!$C$70,'[1]Sheet1 (2)'!$D$70*('[1]Sheet1 (2)'!$D$72-crack_s_index)/'[1]Sheet1 (2)'!$D$72,IF([1]shee2!D939='[1]Sheet1 (2)'!$C$71,'[1]Sheet1 (2)'!$D$71*('[1]Sheet1 (2)'!$D$72-crack_s_index)/'[1]Sheet1 (2)'!$D$72)))&lt;0,0,IF(D938='[1]Sheet1 (2)'!$C$69,'[1]Sheet1 (2)'!$D$69*('[1]Sheet1 (2)'!$D$72-crack_s_index)/'[1]Sheet1 (2)'!$D$72,IF([1]shee2!D939='[1]Sheet1 (2)'!$C$70,'[1]Sheet1 (2)'!$D$70*('[1]Sheet1 (2)'!$D$72-crack_s_index)/'[1]Sheet1 (2)'!$D$72,IF([1]shee2!D939='[1]Sheet1 (2)'!$C$71,'[1]Sheet1 (2)'!$D$71*('[1]Sheet1 (2)'!$D$72-crack_s_index)/'[1]Sheet1 (2)'!$D$72))))</f>
        <v>5</v>
      </c>
      <c r="AW938" s="157">
        <f>IF(IF(D938='[1]Sheet1 (2)'!$C$69,'[1]Sheet1 (2)'!$D$69*('[1]Sheet1 (2)'!$D$72-crack_t_index)/'[1]Sheet1 (2)'!$D$72,IF([1]shee2!D939='[1]Sheet1 (2)'!$C$70,'[1]Sheet1 (2)'!$D$70*('[1]Sheet1 (2)'!$D$72-crack_t_index)/'[1]Sheet1 (2)'!$D$72,IF([1]shee2!D939='[1]Sheet1 (2)'!$C$71,'[1]Sheet1 (2)'!$D$71*('[1]Sheet1 (2)'!$D$72-crack_t_index)/'[1]Sheet1 (2)'!$D$72)))&lt;0,0,IF(D938='[1]Sheet1 (2)'!$C$69,'[1]Sheet1 (2)'!$D$69*('[1]Sheet1 (2)'!$D$72-crack_t_index)/'[1]Sheet1 (2)'!$D$72,IF([1]shee2!D939='[1]Sheet1 (2)'!$C$70,'[1]Sheet1 (2)'!$D$70*('[1]Sheet1 (2)'!$D$72-crack_t_index)/'[1]Sheet1 (2)'!$D$72,IF([1]shee2!D939='[1]Sheet1 (2)'!$C$71,'[1]Sheet1 (2)'!$D$71*('[1]Sheet1 (2)'!$D$72-crack_t_index)/'[1]Sheet1 (2)'!$D$72))))</f>
        <v>5</v>
      </c>
      <c r="AX938" s="157">
        <f>IF(IF(D938='[1]Sheet1 (2)'!$C$69,'[1]Sheet1 (2)'!$D$69*('[1]Sheet1 (2)'!$D$72-rave_index)/'[1]Sheet1 (2)'!$D$72,IF([1]shee2!D939='[1]Sheet1 (2)'!$C$70,'[1]Sheet1 (2)'!$D$70*('[1]Sheet1 (2)'!$D$72-rave_index)/'[1]Sheet1 (2)'!$D$72,IF([1]shee2!D939='[1]Sheet1 (2)'!$C$71,'[1]Sheet1 (2)'!$D$71*('[1]Sheet1 (2)'!$D$72-rave_index)/'[1]Sheet1 (2)'!$D$72)))&lt;0,0,IF(D938='[1]Sheet1 (2)'!$C$69,'[1]Sheet1 (2)'!$D$69*('[1]Sheet1 (2)'!$D$72-rave_index)/'[1]Sheet1 (2)'!$D$72,IF([1]shee2!D939='[1]Sheet1 (2)'!$C$70,'[1]Sheet1 (2)'!$D$70*('[1]Sheet1 (2)'!$D$72-rave_index)/'[1]Sheet1 (2)'!$D$72,IF([1]shee2!D939='[1]Sheet1 (2)'!$C$71,'[1]Sheet1 (2)'!$D$71*('[1]Sheet1 (2)'!$D$72-rave_index)/'[1]Sheet1 (2)'!$D$72))))</f>
        <v>5</v>
      </c>
      <c r="AY938" s="157">
        <f>IF(IF(D938='[1]Sheet1 (2)'!$C$69,'[1]Sheet1 (2)'!$D$69*('[1]Sheet1 (2)'!$D$72-rough_index)/'[1]Sheet1 (2)'!$D$72,IF([1]shee2!D939='[1]Sheet1 (2)'!$C$70,'[1]Sheet1 (2)'!$D$70*('[1]Sheet1 (2)'!$D$72-rough_index)/'[1]Sheet1 (2)'!$D$72,IF([1]shee2!D939='[1]Sheet1 (2)'!$C$71,'[1]Sheet1 (2)'!$D$71*('[1]Sheet1 (2)'!$D$72-rough_index)/'[1]Sheet1 (2)'!$D$72)))&lt;0,0,IF(D938='[1]Sheet1 (2)'!$C$69,'[1]Sheet1 (2)'!$D$69*('[1]Sheet1 (2)'!$D$72-rough_index)/'[1]Sheet1 (2)'!$D$72,IF([1]shee2!D939='[1]Sheet1 (2)'!$C$70,'[1]Sheet1 (2)'!$D$70*('[1]Sheet1 (2)'!$D$72-rough_index)/'[1]Sheet1 (2)'!$D$72,IF([1]shee2!D939='[1]Sheet1 (2)'!$C$71,'[1]Sheet1 (2)'!$D$71*('[1]Sheet1 (2)'!$D$72-rough_index)/'[1]Sheet1 (2)'!$D$72))))</f>
        <v>3.3333333333333335</v>
      </c>
      <c r="AZ938" s="179">
        <f>+(AU938*'[1]Sheet1 (2)'!$C$77)+(AV938*'[1]Sheet1 (2)'!$C$78)+(AW938*'[1]Sheet1 (2)'!$C$79)+(AX938*'[1]Sheet1 (2)'!$C$80)+(AY938*'[1]Sheet1 (2)'!$C$81)</f>
        <v>4.5</v>
      </c>
      <c r="BA938" s="213" t="str">
        <f t="shared" si="29"/>
        <v>Good</v>
      </c>
      <c r="BE938">
        <f>IF(D938='[1]Sheet1 (2)'!$C$61,'[1]Sheet1 (2)'!$D$61*(counts^2)+'[1]Sheet1 (2)'!$G$61*counts+'[1]Sheet1 (2)'!$J$61,IF(D938='[1]Sheet1 (2)'!$C$62,'[1]Sheet1 (2)'!$D$62*counts+'[1]Sheet1 (2)'!$G$62,IF(D938='[1]Sheet1 (2)'!$C$63,'[1]Sheet1 (2)'!$D$63*counts+'[1]Sheet1 (2)'!$G$63,IF(D938='[1]Sheet1 (2)'!$C$64,'[1]Sheet1 (2)'!$D$64*counts+'[1]Sheet1 (2)'!$G$64))))</f>
        <v>2.0984129299999998</v>
      </c>
    </row>
    <row r="939" spans="1:57" ht="12.75" customHeight="1">
      <c r="A939" s="176" t="s">
        <v>282</v>
      </c>
      <c r="B939" s="145" t="s">
        <v>76</v>
      </c>
      <c r="C939" s="170">
        <v>1079</v>
      </c>
      <c r="D939" s="174" t="s">
        <v>77</v>
      </c>
      <c r="E939" s="171">
        <v>8</v>
      </c>
      <c r="F939" s="171">
        <v>2</v>
      </c>
      <c r="G939" s="171" t="s">
        <v>77</v>
      </c>
      <c r="H939" s="171">
        <v>1</v>
      </c>
      <c r="I939" s="171" t="s">
        <v>77</v>
      </c>
      <c r="J939" s="173" t="s">
        <v>80</v>
      </c>
      <c r="K939" s="173" t="s">
        <v>80</v>
      </c>
      <c r="L939" s="169">
        <f>VLOOKUP(CONCATENATE(J939,K939),'Sheet1 (2)'!$J$6:$K$26,2,FALSE)</f>
        <v>0</v>
      </c>
      <c r="M939" s="173" t="s">
        <v>80</v>
      </c>
      <c r="N939" s="173" t="s">
        <v>80</v>
      </c>
      <c r="O939" s="177">
        <f>VLOOKUP(CONCATENATE(M939,N939),'[1]Sheet1 (2)'!$L$6:$M$26,2,FALSE)</f>
        <v>0</v>
      </c>
      <c r="P939" s="173" t="s">
        <v>80</v>
      </c>
      <c r="Q939" s="173" t="s">
        <v>80</v>
      </c>
      <c r="R939" s="177">
        <f>VLOOKUP(CONCATENATE(P939,Q939),'[1]Sheet1 (2)'!$N$6:$O$26,2,FALSE)</f>
        <v>0</v>
      </c>
      <c r="S939" s="173" t="s">
        <v>80</v>
      </c>
      <c r="T939" s="173" t="s">
        <v>80</v>
      </c>
      <c r="U939" s="177">
        <f>VLOOKUP(CONCATENATE(S939,T939),'[1]Sheet1 (2)'!$P$6:$Q$26,2,FALSE)</f>
        <v>0</v>
      </c>
      <c r="V939" s="173" t="s">
        <v>80</v>
      </c>
      <c r="W939" s="173" t="s">
        <v>80</v>
      </c>
      <c r="X939" s="177">
        <f>VLOOKUP(CONCATENATE(V939,W939),'[1]Sheet1 (2)'!$R$6:$S$26,2,FALSE)</f>
        <v>0</v>
      </c>
      <c r="Y939" s="173" t="s">
        <v>80</v>
      </c>
      <c r="Z939" s="173" t="s">
        <v>80</v>
      </c>
      <c r="AA939" s="177">
        <f>VLOOKUP(CONCATENATE(Y939,Z939),'[1]Sheet1 (2)'!$T$6:$U$26,2,FALSE)</f>
        <v>0</v>
      </c>
      <c r="AB939" s="173" t="s">
        <v>80</v>
      </c>
      <c r="AC939" s="173" t="s">
        <v>80</v>
      </c>
      <c r="AD939" s="177">
        <f>VLOOKUP(CONCATENATE(AB939,AC939),'[1]Sheet1 (2)'!$X$6:$Y$26,2,FALSE)</f>
        <v>0</v>
      </c>
      <c r="AE939" s="173" t="s">
        <v>82</v>
      </c>
      <c r="AF939" s="173" t="s">
        <v>81</v>
      </c>
      <c r="AG939" s="177">
        <f>VLOOKUP(CONCATENATE(AE939,AF939),'[1]Sheet1 (2)'!$Z$6:$AA$26,2,FALSE)</f>
        <v>66</v>
      </c>
      <c r="AH939" s="172"/>
      <c r="AI939" s="178"/>
      <c r="AJ939" s="140"/>
      <c r="AK939" s="176" t="s">
        <v>282</v>
      </c>
      <c r="AL939" s="176" t="s">
        <v>76</v>
      </c>
      <c r="AM939" s="170">
        <f t="shared" si="28"/>
        <v>1079</v>
      </c>
      <c r="AN939" s="147"/>
      <c r="AO939" s="155"/>
      <c r="AP939" s="156"/>
      <c r="AQ939" s="157">
        <v>1.8227419234</v>
      </c>
      <c r="AR939" s="158"/>
      <c r="AS939" s="145">
        <f>LOOKUP(rufmkm,'[1]Sheet1 (2)'!$V$62:$V$71,'[1]Sheet1 (2)'!$W$62:$W$71)</f>
        <v>20</v>
      </c>
      <c r="AT939" s="140"/>
      <c r="AU939" s="157">
        <f>IF(IF(D939='[1]Sheet1 (2)'!$C$69,'[1]Sheet1 (2)'!$D$69*('[1]Sheet1 (2)'!$D$72-rut_index)/'[1]Sheet1 (2)'!$D$72,IF([1]shee2!D940='[1]Sheet1 (2)'!$C$70,'[1]Sheet1 (2)'!$D$70*('[1]Sheet1 (2)'!$D$72-rut_index)/'[1]Sheet1 (2)'!$D$72,IF([1]shee2!D940='[1]Sheet1 (2)'!$C$71,'[1]Sheet1 (2)'!$D$71*('[1]Sheet1 (2)'!$D$72-rut_index)/'[1]Sheet1 (2)'!$D$72)))&lt;0,0,IF(D939='[1]Sheet1 (2)'!$C$69,'[1]Sheet1 (2)'!$D$69*('[1]Sheet1 (2)'!$D$72-rut_index)/'[1]Sheet1 (2)'!$D$72,IF([1]shee2!D940='[1]Sheet1 (2)'!$C$70,'[1]Sheet1 (2)'!$D$70*('[1]Sheet1 (2)'!$D$72-rut_index)/'[1]Sheet1 (2)'!$D$72,IF([1]shee2!D940='[1]Sheet1 (2)'!$C$71,'[1]Sheet1 (2)'!$D$71*('[1]Sheet1 (2)'!$D$72-rut_index)/'[1]Sheet1 (2)'!$D$72))))</f>
        <v>5</v>
      </c>
      <c r="AV939" s="157">
        <f>IF(IF(D939='[1]Sheet1 (2)'!$C$69,'[1]Sheet1 (2)'!$D$69*('[1]Sheet1 (2)'!$D$72-crack_s_index)/'[1]Sheet1 (2)'!$D$72,IF([1]shee2!D940='[1]Sheet1 (2)'!$C$70,'[1]Sheet1 (2)'!$D$70*('[1]Sheet1 (2)'!$D$72-crack_s_index)/'[1]Sheet1 (2)'!$D$72,IF([1]shee2!D940='[1]Sheet1 (2)'!$C$71,'[1]Sheet1 (2)'!$D$71*('[1]Sheet1 (2)'!$D$72-crack_s_index)/'[1]Sheet1 (2)'!$D$72)))&lt;0,0,IF(D939='[1]Sheet1 (2)'!$C$69,'[1]Sheet1 (2)'!$D$69*('[1]Sheet1 (2)'!$D$72-crack_s_index)/'[1]Sheet1 (2)'!$D$72,IF([1]shee2!D940='[1]Sheet1 (2)'!$C$70,'[1]Sheet1 (2)'!$D$70*('[1]Sheet1 (2)'!$D$72-crack_s_index)/'[1]Sheet1 (2)'!$D$72,IF([1]shee2!D940='[1]Sheet1 (2)'!$C$71,'[1]Sheet1 (2)'!$D$71*('[1]Sheet1 (2)'!$D$72-crack_s_index)/'[1]Sheet1 (2)'!$D$72))))</f>
        <v>5</v>
      </c>
      <c r="AW939" s="157">
        <f>IF(IF(D939='[1]Sheet1 (2)'!$C$69,'[1]Sheet1 (2)'!$D$69*('[1]Sheet1 (2)'!$D$72-crack_t_index)/'[1]Sheet1 (2)'!$D$72,IF([1]shee2!D940='[1]Sheet1 (2)'!$C$70,'[1]Sheet1 (2)'!$D$70*('[1]Sheet1 (2)'!$D$72-crack_t_index)/'[1]Sheet1 (2)'!$D$72,IF([1]shee2!D940='[1]Sheet1 (2)'!$C$71,'[1]Sheet1 (2)'!$D$71*('[1]Sheet1 (2)'!$D$72-crack_t_index)/'[1]Sheet1 (2)'!$D$72)))&lt;0,0,IF(D939='[1]Sheet1 (2)'!$C$69,'[1]Sheet1 (2)'!$D$69*('[1]Sheet1 (2)'!$D$72-crack_t_index)/'[1]Sheet1 (2)'!$D$72,IF([1]shee2!D940='[1]Sheet1 (2)'!$C$70,'[1]Sheet1 (2)'!$D$70*('[1]Sheet1 (2)'!$D$72-crack_t_index)/'[1]Sheet1 (2)'!$D$72,IF([1]shee2!D940='[1]Sheet1 (2)'!$C$71,'[1]Sheet1 (2)'!$D$71*('[1]Sheet1 (2)'!$D$72-crack_t_index)/'[1]Sheet1 (2)'!$D$72))))</f>
        <v>5</v>
      </c>
      <c r="AX939" s="157">
        <f>IF(IF(D939='[1]Sheet1 (2)'!$C$69,'[1]Sheet1 (2)'!$D$69*('[1]Sheet1 (2)'!$D$72-rave_index)/'[1]Sheet1 (2)'!$D$72,IF([1]shee2!D940='[1]Sheet1 (2)'!$C$70,'[1]Sheet1 (2)'!$D$70*('[1]Sheet1 (2)'!$D$72-rave_index)/'[1]Sheet1 (2)'!$D$72,IF([1]shee2!D940='[1]Sheet1 (2)'!$C$71,'[1]Sheet1 (2)'!$D$71*('[1]Sheet1 (2)'!$D$72-rave_index)/'[1]Sheet1 (2)'!$D$72)))&lt;0,0,IF(D939='[1]Sheet1 (2)'!$C$69,'[1]Sheet1 (2)'!$D$69*('[1]Sheet1 (2)'!$D$72-rave_index)/'[1]Sheet1 (2)'!$D$72,IF([1]shee2!D940='[1]Sheet1 (2)'!$C$70,'[1]Sheet1 (2)'!$D$70*('[1]Sheet1 (2)'!$D$72-rave_index)/'[1]Sheet1 (2)'!$D$72,IF([1]shee2!D940='[1]Sheet1 (2)'!$C$71,'[1]Sheet1 (2)'!$D$71*('[1]Sheet1 (2)'!$D$72-rave_index)/'[1]Sheet1 (2)'!$D$72))))</f>
        <v>5</v>
      </c>
      <c r="AY939" s="157">
        <f>IF(IF(D939='[1]Sheet1 (2)'!$C$69,'[1]Sheet1 (2)'!$D$69*('[1]Sheet1 (2)'!$D$72-rough_index)/'[1]Sheet1 (2)'!$D$72,IF([1]shee2!D940='[1]Sheet1 (2)'!$C$70,'[1]Sheet1 (2)'!$D$70*('[1]Sheet1 (2)'!$D$72-rough_index)/'[1]Sheet1 (2)'!$D$72,IF([1]shee2!D940='[1]Sheet1 (2)'!$C$71,'[1]Sheet1 (2)'!$D$71*('[1]Sheet1 (2)'!$D$72-rough_index)/'[1]Sheet1 (2)'!$D$72)))&lt;0,0,IF(D939='[1]Sheet1 (2)'!$C$69,'[1]Sheet1 (2)'!$D$69*('[1]Sheet1 (2)'!$D$72-rough_index)/'[1]Sheet1 (2)'!$D$72,IF([1]shee2!D940='[1]Sheet1 (2)'!$C$70,'[1]Sheet1 (2)'!$D$70*('[1]Sheet1 (2)'!$D$72-rough_index)/'[1]Sheet1 (2)'!$D$72,IF([1]shee2!D940='[1]Sheet1 (2)'!$C$71,'[1]Sheet1 (2)'!$D$71*('[1]Sheet1 (2)'!$D$72-rough_index)/'[1]Sheet1 (2)'!$D$72))))</f>
        <v>3.3333333333333335</v>
      </c>
      <c r="AZ939" s="179">
        <f>+(AU939*'[1]Sheet1 (2)'!$C$77)+(AV939*'[1]Sheet1 (2)'!$C$78)+(AW939*'[1]Sheet1 (2)'!$C$79)+(AX939*'[1]Sheet1 (2)'!$C$80)+(AY939*'[1]Sheet1 (2)'!$C$81)</f>
        <v>4.5</v>
      </c>
      <c r="BA939" s="213" t="str">
        <f t="shared" si="29"/>
        <v>Good</v>
      </c>
      <c r="BE939">
        <f>IF(D939='[1]Sheet1 (2)'!$C$61,'[1]Sheet1 (2)'!$D$61*(counts^2)+'[1]Sheet1 (2)'!$G$61*counts+'[1]Sheet1 (2)'!$J$61,IF(D939='[1]Sheet1 (2)'!$C$62,'[1]Sheet1 (2)'!$D$62*counts+'[1]Sheet1 (2)'!$G$62,IF(D939='[1]Sheet1 (2)'!$C$63,'[1]Sheet1 (2)'!$D$63*counts+'[1]Sheet1 (2)'!$G$63,IF(D939='[1]Sheet1 (2)'!$C$64,'[1]Sheet1 (2)'!$D$64*counts+'[1]Sheet1 (2)'!$G$64))))</f>
        <v>2.0984129299999998</v>
      </c>
    </row>
    <row r="940" spans="1:57" ht="12.75" customHeight="1">
      <c r="A940" s="176" t="s">
        <v>282</v>
      </c>
      <c r="B940" s="145" t="s">
        <v>76</v>
      </c>
      <c r="C940" s="170">
        <v>1080</v>
      </c>
      <c r="D940" s="174" t="s">
        <v>77</v>
      </c>
      <c r="E940" s="171">
        <v>8</v>
      </c>
      <c r="F940" s="171">
        <v>2</v>
      </c>
      <c r="G940" s="171" t="s">
        <v>77</v>
      </c>
      <c r="H940" s="171">
        <v>1</v>
      </c>
      <c r="I940" s="171" t="s">
        <v>77</v>
      </c>
      <c r="J940" s="173" t="s">
        <v>80</v>
      </c>
      <c r="K940" s="173" t="s">
        <v>80</v>
      </c>
      <c r="L940" s="169">
        <f>VLOOKUP(CONCATENATE(J940,K940),'Sheet1 (2)'!$J$6:$K$26,2,FALSE)</f>
        <v>0</v>
      </c>
      <c r="M940" s="173" t="s">
        <v>80</v>
      </c>
      <c r="N940" s="173" t="s">
        <v>80</v>
      </c>
      <c r="O940" s="177">
        <f>VLOOKUP(CONCATENATE(M940,N940),'[1]Sheet1 (2)'!$L$6:$M$26,2,FALSE)</f>
        <v>0</v>
      </c>
      <c r="P940" s="173" t="s">
        <v>80</v>
      </c>
      <c r="Q940" s="173" t="s">
        <v>80</v>
      </c>
      <c r="R940" s="177">
        <f>VLOOKUP(CONCATENATE(P940,Q940),'[1]Sheet1 (2)'!$N$6:$O$26,2,FALSE)</f>
        <v>0</v>
      </c>
      <c r="S940" s="173" t="s">
        <v>80</v>
      </c>
      <c r="T940" s="173" t="s">
        <v>80</v>
      </c>
      <c r="U940" s="177">
        <f>VLOOKUP(CONCATENATE(S940,T940),'[1]Sheet1 (2)'!$P$6:$Q$26,2,FALSE)</f>
        <v>0</v>
      </c>
      <c r="V940" s="173" t="s">
        <v>80</v>
      </c>
      <c r="W940" s="173" t="s">
        <v>80</v>
      </c>
      <c r="X940" s="177">
        <f>VLOOKUP(CONCATENATE(V940,W940),'[1]Sheet1 (2)'!$R$6:$S$26,2,FALSE)</f>
        <v>0</v>
      </c>
      <c r="Y940" s="173" t="s">
        <v>80</v>
      </c>
      <c r="Z940" s="173" t="s">
        <v>80</v>
      </c>
      <c r="AA940" s="177">
        <f>VLOOKUP(CONCATENATE(Y940,Z940),'[1]Sheet1 (2)'!$T$6:$U$26,2,FALSE)</f>
        <v>0</v>
      </c>
      <c r="AB940" s="173" t="s">
        <v>80</v>
      </c>
      <c r="AC940" s="173" t="s">
        <v>80</v>
      </c>
      <c r="AD940" s="177">
        <f>VLOOKUP(CONCATENATE(AB940,AC940),'[1]Sheet1 (2)'!$X$6:$Y$26,2,FALSE)</f>
        <v>0</v>
      </c>
      <c r="AE940" s="173" t="s">
        <v>82</v>
      </c>
      <c r="AF940" s="173" t="s">
        <v>81</v>
      </c>
      <c r="AG940" s="177">
        <f>VLOOKUP(CONCATENATE(AE940,AF940),'[1]Sheet1 (2)'!$Z$6:$AA$26,2,FALSE)</f>
        <v>66</v>
      </c>
      <c r="AH940" s="172"/>
      <c r="AI940" s="178"/>
      <c r="AJ940" s="140"/>
      <c r="AK940" s="176" t="s">
        <v>282</v>
      </c>
      <c r="AL940" s="176" t="s">
        <v>76</v>
      </c>
      <c r="AM940" s="170">
        <f t="shared" si="28"/>
        <v>1080</v>
      </c>
      <c r="AN940" s="147"/>
      <c r="AO940" s="155"/>
      <c r="AP940" s="156"/>
      <c r="AQ940" s="157">
        <v>1.8938382131999998</v>
      </c>
      <c r="AR940" s="158"/>
      <c r="AS940" s="145">
        <f>LOOKUP(rufmkm,'[1]Sheet1 (2)'!$V$62:$V$71,'[1]Sheet1 (2)'!$W$62:$W$71)</f>
        <v>20</v>
      </c>
      <c r="AT940" s="140"/>
      <c r="AU940" s="157">
        <f>IF(IF(D940='[1]Sheet1 (2)'!$C$69,'[1]Sheet1 (2)'!$D$69*('[1]Sheet1 (2)'!$D$72-rut_index)/'[1]Sheet1 (2)'!$D$72,IF([1]shee2!D941='[1]Sheet1 (2)'!$C$70,'[1]Sheet1 (2)'!$D$70*('[1]Sheet1 (2)'!$D$72-rut_index)/'[1]Sheet1 (2)'!$D$72,IF([1]shee2!D941='[1]Sheet1 (2)'!$C$71,'[1]Sheet1 (2)'!$D$71*('[1]Sheet1 (2)'!$D$72-rut_index)/'[1]Sheet1 (2)'!$D$72)))&lt;0,0,IF(D940='[1]Sheet1 (2)'!$C$69,'[1]Sheet1 (2)'!$D$69*('[1]Sheet1 (2)'!$D$72-rut_index)/'[1]Sheet1 (2)'!$D$72,IF([1]shee2!D941='[1]Sheet1 (2)'!$C$70,'[1]Sheet1 (2)'!$D$70*('[1]Sheet1 (2)'!$D$72-rut_index)/'[1]Sheet1 (2)'!$D$72,IF([1]shee2!D941='[1]Sheet1 (2)'!$C$71,'[1]Sheet1 (2)'!$D$71*('[1]Sheet1 (2)'!$D$72-rut_index)/'[1]Sheet1 (2)'!$D$72))))</f>
        <v>5</v>
      </c>
      <c r="AV940" s="157">
        <f>IF(IF(D940='[1]Sheet1 (2)'!$C$69,'[1]Sheet1 (2)'!$D$69*('[1]Sheet1 (2)'!$D$72-crack_s_index)/'[1]Sheet1 (2)'!$D$72,IF([1]shee2!D941='[1]Sheet1 (2)'!$C$70,'[1]Sheet1 (2)'!$D$70*('[1]Sheet1 (2)'!$D$72-crack_s_index)/'[1]Sheet1 (2)'!$D$72,IF([1]shee2!D941='[1]Sheet1 (2)'!$C$71,'[1]Sheet1 (2)'!$D$71*('[1]Sheet1 (2)'!$D$72-crack_s_index)/'[1]Sheet1 (2)'!$D$72)))&lt;0,0,IF(D940='[1]Sheet1 (2)'!$C$69,'[1]Sheet1 (2)'!$D$69*('[1]Sheet1 (2)'!$D$72-crack_s_index)/'[1]Sheet1 (2)'!$D$72,IF([1]shee2!D941='[1]Sheet1 (2)'!$C$70,'[1]Sheet1 (2)'!$D$70*('[1]Sheet1 (2)'!$D$72-crack_s_index)/'[1]Sheet1 (2)'!$D$72,IF([1]shee2!D941='[1]Sheet1 (2)'!$C$71,'[1]Sheet1 (2)'!$D$71*('[1]Sheet1 (2)'!$D$72-crack_s_index)/'[1]Sheet1 (2)'!$D$72))))</f>
        <v>5</v>
      </c>
      <c r="AW940" s="157">
        <f>IF(IF(D940='[1]Sheet1 (2)'!$C$69,'[1]Sheet1 (2)'!$D$69*('[1]Sheet1 (2)'!$D$72-crack_t_index)/'[1]Sheet1 (2)'!$D$72,IF([1]shee2!D941='[1]Sheet1 (2)'!$C$70,'[1]Sheet1 (2)'!$D$70*('[1]Sheet1 (2)'!$D$72-crack_t_index)/'[1]Sheet1 (2)'!$D$72,IF([1]shee2!D941='[1]Sheet1 (2)'!$C$71,'[1]Sheet1 (2)'!$D$71*('[1]Sheet1 (2)'!$D$72-crack_t_index)/'[1]Sheet1 (2)'!$D$72)))&lt;0,0,IF(D940='[1]Sheet1 (2)'!$C$69,'[1]Sheet1 (2)'!$D$69*('[1]Sheet1 (2)'!$D$72-crack_t_index)/'[1]Sheet1 (2)'!$D$72,IF([1]shee2!D941='[1]Sheet1 (2)'!$C$70,'[1]Sheet1 (2)'!$D$70*('[1]Sheet1 (2)'!$D$72-crack_t_index)/'[1]Sheet1 (2)'!$D$72,IF([1]shee2!D941='[1]Sheet1 (2)'!$C$71,'[1]Sheet1 (2)'!$D$71*('[1]Sheet1 (2)'!$D$72-crack_t_index)/'[1]Sheet1 (2)'!$D$72))))</f>
        <v>5</v>
      </c>
      <c r="AX940" s="157">
        <f>IF(IF(D940='[1]Sheet1 (2)'!$C$69,'[1]Sheet1 (2)'!$D$69*('[1]Sheet1 (2)'!$D$72-rave_index)/'[1]Sheet1 (2)'!$D$72,IF([1]shee2!D941='[1]Sheet1 (2)'!$C$70,'[1]Sheet1 (2)'!$D$70*('[1]Sheet1 (2)'!$D$72-rave_index)/'[1]Sheet1 (2)'!$D$72,IF([1]shee2!D941='[1]Sheet1 (2)'!$C$71,'[1]Sheet1 (2)'!$D$71*('[1]Sheet1 (2)'!$D$72-rave_index)/'[1]Sheet1 (2)'!$D$72)))&lt;0,0,IF(D940='[1]Sheet1 (2)'!$C$69,'[1]Sheet1 (2)'!$D$69*('[1]Sheet1 (2)'!$D$72-rave_index)/'[1]Sheet1 (2)'!$D$72,IF([1]shee2!D941='[1]Sheet1 (2)'!$C$70,'[1]Sheet1 (2)'!$D$70*('[1]Sheet1 (2)'!$D$72-rave_index)/'[1]Sheet1 (2)'!$D$72,IF([1]shee2!D941='[1]Sheet1 (2)'!$C$71,'[1]Sheet1 (2)'!$D$71*('[1]Sheet1 (2)'!$D$72-rave_index)/'[1]Sheet1 (2)'!$D$72))))</f>
        <v>5</v>
      </c>
      <c r="AY940" s="157">
        <f>IF(IF(D940='[1]Sheet1 (2)'!$C$69,'[1]Sheet1 (2)'!$D$69*('[1]Sheet1 (2)'!$D$72-rough_index)/'[1]Sheet1 (2)'!$D$72,IF([1]shee2!D941='[1]Sheet1 (2)'!$C$70,'[1]Sheet1 (2)'!$D$70*('[1]Sheet1 (2)'!$D$72-rough_index)/'[1]Sheet1 (2)'!$D$72,IF([1]shee2!D941='[1]Sheet1 (2)'!$C$71,'[1]Sheet1 (2)'!$D$71*('[1]Sheet1 (2)'!$D$72-rough_index)/'[1]Sheet1 (2)'!$D$72)))&lt;0,0,IF(D940='[1]Sheet1 (2)'!$C$69,'[1]Sheet1 (2)'!$D$69*('[1]Sheet1 (2)'!$D$72-rough_index)/'[1]Sheet1 (2)'!$D$72,IF([1]shee2!D941='[1]Sheet1 (2)'!$C$70,'[1]Sheet1 (2)'!$D$70*('[1]Sheet1 (2)'!$D$72-rough_index)/'[1]Sheet1 (2)'!$D$72,IF([1]shee2!D941='[1]Sheet1 (2)'!$C$71,'[1]Sheet1 (2)'!$D$71*('[1]Sheet1 (2)'!$D$72-rough_index)/'[1]Sheet1 (2)'!$D$72))))</f>
        <v>3.3333333333333335</v>
      </c>
      <c r="AZ940" s="179">
        <f>+(AU940*'[1]Sheet1 (2)'!$C$77)+(AV940*'[1]Sheet1 (2)'!$C$78)+(AW940*'[1]Sheet1 (2)'!$C$79)+(AX940*'[1]Sheet1 (2)'!$C$80)+(AY940*'[1]Sheet1 (2)'!$C$81)</f>
        <v>4.5</v>
      </c>
      <c r="BA940" s="213" t="str">
        <f t="shared" si="29"/>
        <v>Good</v>
      </c>
      <c r="BE940">
        <f>IF(D940='[1]Sheet1 (2)'!$C$61,'[1]Sheet1 (2)'!$D$61*(counts^2)+'[1]Sheet1 (2)'!$G$61*counts+'[1]Sheet1 (2)'!$J$61,IF(D940='[1]Sheet1 (2)'!$C$62,'[1]Sheet1 (2)'!$D$62*counts+'[1]Sheet1 (2)'!$G$62,IF(D940='[1]Sheet1 (2)'!$C$63,'[1]Sheet1 (2)'!$D$63*counts+'[1]Sheet1 (2)'!$G$63,IF(D940='[1]Sheet1 (2)'!$C$64,'[1]Sheet1 (2)'!$D$64*counts+'[1]Sheet1 (2)'!$G$64))))</f>
        <v>2.0984129299999998</v>
      </c>
    </row>
    <row r="941" spans="1:57" ht="12.75" customHeight="1">
      <c r="A941" s="176" t="s">
        <v>282</v>
      </c>
      <c r="B941" s="145" t="s">
        <v>76</v>
      </c>
      <c r="C941" s="170">
        <v>1081</v>
      </c>
      <c r="D941" s="174" t="s">
        <v>77</v>
      </c>
      <c r="E941" s="171">
        <v>8</v>
      </c>
      <c r="F941" s="171">
        <v>2</v>
      </c>
      <c r="G941" s="171" t="s">
        <v>77</v>
      </c>
      <c r="H941" s="171">
        <v>1</v>
      </c>
      <c r="I941" s="171" t="s">
        <v>77</v>
      </c>
      <c r="J941" s="173" t="s">
        <v>80</v>
      </c>
      <c r="K941" s="173" t="s">
        <v>80</v>
      </c>
      <c r="L941" s="169">
        <f>VLOOKUP(CONCATENATE(J941,K941),'Sheet1 (2)'!$J$6:$K$26,2,FALSE)</f>
        <v>0</v>
      </c>
      <c r="M941" s="173" t="s">
        <v>80</v>
      </c>
      <c r="N941" s="173" t="s">
        <v>80</v>
      </c>
      <c r="O941" s="177">
        <f>VLOOKUP(CONCATENATE(M941,N941),'[1]Sheet1 (2)'!$L$6:$M$26,2,FALSE)</f>
        <v>0</v>
      </c>
      <c r="P941" s="173" t="s">
        <v>80</v>
      </c>
      <c r="Q941" s="173" t="s">
        <v>80</v>
      </c>
      <c r="R941" s="177">
        <f>VLOOKUP(CONCATENATE(P941,Q941),'[1]Sheet1 (2)'!$N$6:$O$26,2,FALSE)</f>
        <v>0</v>
      </c>
      <c r="S941" s="173" t="s">
        <v>80</v>
      </c>
      <c r="T941" s="173" t="s">
        <v>80</v>
      </c>
      <c r="U941" s="177">
        <f>VLOOKUP(CONCATENATE(S941,T941),'[1]Sheet1 (2)'!$P$6:$Q$26,2,FALSE)</f>
        <v>0</v>
      </c>
      <c r="V941" s="173" t="s">
        <v>80</v>
      </c>
      <c r="W941" s="173" t="s">
        <v>80</v>
      </c>
      <c r="X941" s="177">
        <f>VLOOKUP(CONCATENATE(V941,W941),'[1]Sheet1 (2)'!$R$6:$S$26,2,FALSE)</f>
        <v>0</v>
      </c>
      <c r="Y941" s="173" t="s">
        <v>80</v>
      </c>
      <c r="Z941" s="173" t="s">
        <v>80</v>
      </c>
      <c r="AA941" s="177">
        <f>VLOOKUP(CONCATENATE(Y941,Z941),'[1]Sheet1 (2)'!$T$6:$U$26,2,FALSE)</f>
        <v>0</v>
      </c>
      <c r="AB941" s="173" t="s">
        <v>80</v>
      </c>
      <c r="AC941" s="173" t="s">
        <v>80</v>
      </c>
      <c r="AD941" s="177">
        <f>VLOOKUP(CONCATENATE(AB941,AC941),'[1]Sheet1 (2)'!$X$6:$Y$26,2,FALSE)</f>
        <v>0</v>
      </c>
      <c r="AE941" s="173" t="s">
        <v>82</v>
      </c>
      <c r="AF941" s="173" t="s">
        <v>81</v>
      </c>
      <c r="AG941" s="177">
        <f>VLOOKUP(CONCATENATE(AE941,AF941),'[1]Sheet1 (2)'!$Z$6:$AA$26,2,FALSE)</f>
        <v>66</v>
      </c>
      <c r="AH941" s="172"/>
      <c r="AI941" s="178"/>
      <c r="AJ941" s="140"/>
      <c r="AK941" s="176" t="s">
        <v>282</v>
      </c>
      <c r="AL941" s="176" t="s">
        <v>76</v>
      </c>
      <c r="AM941" s="170">
        <f t="shared" si="28"/>
        <v>1081</v>
      </c>
      <c r="AN941" s="147"/>
      <c r="AO941" s="155" t="s">
        <v>465</v>
      </c>
      <c r="AP941" s="156"/>
      <c r="AQ941" s="157">
        <v>1.7019192928</v>
      </c>
      <c r="AR941" s="158"/>
      <c r="AS941" s="145">
        <f>LOOKUP(rufmkm,'[1]Sheet1 (2)'!$V$62:$V$71,'[1]Sheet1 (2)'!$W$62:$W$71)</f>
        <v>20</v>
      </c>
      <c r="AT941" s="140"/>
      <c r="AU941" s="157">
        <f>IF(IF(D941='[1]Sheet1 (2)'!$C$69,'[1]Sheet1 (2)'!$D$69*('[1]Sheet1 (2)'!$D$72-rut_index)/'[1]Sheet1 (2)'!$D$72,IF([1]shee2!D942='[1]Sheet1 (2)'!$C$70,'[1]Sheet1 (2)'!$D$70*('[1]Sheet1 (2)'!$D$72-rut_index)/'[1]Sheet1 (2)'!$D$72,IF([1]shee2!D942='[1]Sheet1 (2)'!$C$71,'[1]Sheet1 (2)'!$D$71*('[1]Sheet1 (2)'!$D$72-rut_index)/'[1]Sheet1 (2)'!$D$72)))&lt;0,0,IF(D941='[1]Sheet1 (2)'!$C$69,'[1]Sheet1 (2)'!$D$69*('[1]Sheet1 (2)'!$D$72-rut_index)/'[1]Sheet1 (2)'!$D$72,IF([1]shee2!D942='[1]Sheet1 (2)'!$C$70,'[1]Sheet1 (2)'!$D$70*('[1]Sheet1 (2)'!$D$72-rut_index)/'[1]Sheet1 (2)'!$D$72,IF([1]shee2!D942='[1]Sheet1 (2)'!$C$71,'[1]Sheet1 (2)'!$D$71*('[1]Sheet1 (2)'!$D$72-rut_index)/'[1]Sheet1 (2)'!$D$72))))</f>
        <v>5</v>
      </c>
      <c r="AV941" s="157">
        <f>IF(IF(D941='[1]Sheet1 (2)'!$C$69,'[1]Sheet1 (2)'!$D$69*('[1]Sheet1 (2)'!$D$72-crack_s_index)/'[1]Sheet1 (2)'!$D$72,IF([1]shee2!D942='[1]Sheet1 (2)'!$C$70,'[1]Sheet1 (2)'!$D$70*('[1]Sheet1 (2)'!$D$72-crack_s_index)/'[1]Sheet1 (2)'!$D$72,IF([1]shee2!D942='[1]Sheet1 (2)'!$C$71,'[1]Sheet1 (2)'!$D$71*('[1]Sheet1 (2)'!$D$72-crack_s_index)/'[1]Sheet1 (2)'!$D$72)))&lt;0,0,IF(D941='[1]Sheet1 (2)'!$C$69,'[1]Sheet1 (2)'!$D$69*('[1]Sheet1 (2)'!$D$72-crack_s_index)/'[1]Sheet1 (2)'!$D$72,IF([1]shee2!D942='[1]Sheet1 (2)'!$C$70,'[1]Sheet1 (2)'!$D$70*('[1]Sheet1 (2)'!$D$72-crack_s_index)/'[1]Sheet1 (2)'!$D$72,IF([1]shee2!D942='[1]Sheet1 (2)'!$C$71,'[1]Sheet1 (2)'!$D$71*('[1]Sheet1 (2)'!$D$72-crack_s_index)/'[1]Sheet1 (2)'!$D$72))))</f>
        <v>5</v>
      </c>
      <c r="AW941" s="157">
        <f>IF(IF(D941='[1]Sheet1 (2)'!$C$69,'[1]Sheet1 (2)'!$D$69*('[1]Sheet1 (2)'!$D$72-crack_t_index)/'[1]Sheet1 (2)'!$D$72,IF([1]shee2!D942='[1]Sheet1 (2)'!$C$70,'[1]Sheet1 (2)'!$D$70*('[1]Sheet1 (2)'!$D$72-crack_t_index)/'[1]Sheet1 (2)'!$D$72,IF([1]shee2!D942='[1]Sheet1 (2)'!$C$71,'[1]Sheet1 (2)'!$D$71*('[1]Sheet1 (2)'!$D$72-crack_t_index)/'[1]Sheet1 (2)'!$D$72)))&lt;0,0,IF(D941='[1]Sheet1 (2)'!$C$69,'[1]Sheet1 (2)'!$D$69*('[1]Sheet1 (2)'!$D$72-crack_t_index)/'[1]Sheet1 (2)'!$D$72,IF([1]shee2!D942='[1]Sheet1 (2)'!$C$70,'[1]Sheet1 (2)'!$D$70*('[1]Sheet1 (2)'!$D$72-crack_t_index)/'[1]Sheet1 (2)'!$D$72,IF([1]shee2!D942='[1]Sheet1 (2)'!$C$71,'[1]Sheet1 (2)'!$D$71*('[1]Sheet1 (2)'!$D$72-crack_t_index)/'[1]Sheet1 (2)'!$D$72))))</f>
        <v>5</v>
      </c>
      <c r="AX941" s="157">
        <f>IF(IF(D941='[1]Sheet1 (2)'!$C$69,'[1]Sheet1 (2)'!$D$69*('[1]Sheet1 (2)'!$D$72-rave_index)/'[1]Sheet1 (2)'!$D$72,IF([1]shee2!D942='[1]Sheet1 (2)'!$C$70,'[1]Sheet1 (2)'!$D$70*('[1]Sheet1 (2)'!$D$72-rave_index)/'[1]Sheet1 (2)'!$D$72,IF([1]shee2!D942='[1]Sheet1 (2)'!$C$71,'[1]Sheet1 (2)'!$D$71*('[1]Sheet1 (2)'!$D$72-rave_index)/'[1]Sheet1 (2)'!$D$72)))&lt;0,0,IF(D941='[1]Sheet1 (2)'!$C$69,'[1]Sheet1 (2)'!$D$69*('[1]Sheet1 (2)'!$D$72-rave_index)/'[1]Sheet1 (2)'!$D$72,IF([1]shee2!D942='[1]Sheet1 (2)'!$C$70,'[1]Sheet1 (2)'!$D$70*('[1]Sheet1 (2)'!$D$72-rave_index)/'[1]Sheet1 (2)'!$D$72,IF([1]shee2!D942='[1]Sheet1 (2)'!$C$71,'[1]Sheet1 (2)'!$D$71*('[1]Sheet1 (2)'!$D$72-rave_index)/'[1]Sheet1 (2)'!$D$72))))</f>
        <v>5</v>
      </c>
      <c r="AY941" s="157">
        <f>IF(IF(D941='[1]Sheet1 (2)'!$C$69,'[1]Sheet1 (2)'!$D$69*('[1]Sheet1 (2)'!$D$72-rough_index)/'[1]Sheet1 (2)'!$D$72,IF([1]shee2!D942='[1]Sheet1 (2)'!$C$70,'[1]Sheet1 (2)'!$D$70*('[1]Sheet1 (2)'!$D$72-rough_index)/'[1]Sheet1 (2)'!$D$72,IF([1]shee2!D942='[1]Sheet1 (2)'!$C$71,'[1]Sheet1 (2)'!$D$71*('[1]Sheet1 (2)'!$D$72-rough_index)/'[1]Sheet1 (2)'!$D$72)))&lt;0,0,IF(D941='[1]Sheet1 (2)'!$C$69,'[1]Sheet1 (2)'!$D$69*('[1]Sheet1 (2)'!$D$72-rough_index)/'[1]Sheet1 (2)'!$D$72,IF([1]shee2!D942='[1]Sheet1 (2)'!$C$70,'[1]Sheet1 (2)'!$D$70*('[1]Sheet1 (2)'!$D$72-rough_index)/'[1]Sheet1 (2)'!$D$72,IF([1]shee2!D942='[1]Sheet1 (2)'!$C$71,'[1]Sheet1 (2)'!$D$71*('[1]Sheet1 (2)'!$D$72-rough_index)/'[1]Sheet1 (2)'!$D$72))))</f>
        <v>3.3333333333333335</v>
      </c>
      <c r="AZ941" s="179">
        <f>+(AU941*'[1]Sheet1 (2)'!$C$77)+(AV941*'[1]Sheet1 (2)'!$C$78)+(AW941*'[1]Sheet1 (2)'!$C$79)+(AX941*'[1]Sheet1 (2)'!$C$80)+(AY941*'[1]Sheet1 (2)'!$C$81)</f>
        <v>4.5</v>
      </c>
      <c r="BA941" s="213" t="str">
        <f t="shared" si="29"/>
        <v>Good</v>
      </c>
    </row>
    <row r="942" spans="1:57" ht="12.75" customHeight="1">
      <c r="A942" s="176" t="s">
        <v>282</v>
      </c>
      <c r="B942" s="145" t="s">
        <v>76</v>
      </c>
      <c r="C942" s="170">
        <v>1082</v>
      </c>
      <c r="D942" s="174" t="s">
        <v>77</v>
      </c>
      <c r="E942" s="171">
        <v>8</v>
      </c>
      <c r="F942" s="171">
        <v>2</v>
      </c>
      <c r="G942" s="171" t="s">
        <v>77</v>
      </c>
      <c r="H942" s="171">
        <v>1</v>
      </c>
      <c r="I942" s="171" t="s">
        <v>77</v>
      </c>
      <c r="J942" s="173" t="s">
        <v>80</v>
      </c>
      <c r="K942" s="173" t="s">
        <v>80</v>
      </c>
      <c r="L942" s="169">
        <f>VLOOKUP(CONCATENATE(J942,K942),'Sheet1 (2)'!$J$6:$K$26,2,FALSE)</f>
        <v>0</v>
      </c>
      <c r="M942" s="173" t="s">
        <v>80</v>
      </c>
      <c r="N942" s="173" t="s">
        <v>80</v>
      </c>
      <c r="O942" s="177">
        <f>VLOOKUP(CONCATENATE(M942,N942),'[1]Sheet1 (2)'!$L$6:$M$26,2,FALSE)</f>
        <v>0</v>
      </c>
      <c r="P942" s="173" t="s">
        <v>80</v>
      </c>
      <c r="Q942" s="173" t="s">
        <v>80</v>
      </c>
      <c r="R942" s="177">
        <f>VLOOKUP(CONCATENATE(P942,Q942),'[1]Sheet1 (2)'!$N$6:$O$26,2,FALSE)</f>
        <v>0</v>
      </c>
      <c r="S942" s="173" t="s">
        <v>80</v>
      </c>
      <c r="T942" s="173" t="s">
        <v>80</v>
      </c>
      <c r="U942" s="177">
        <f>VLOOKUP(CONCATENATE(S942,T942),'[1]Sheet1 (2)'!$P$6:$Q$26,2,FALSE)</f>
        <v>0</v>
      </c>
      <c r="V942" s="173" t="s">
        <v>80</v>
      </c>
      <c r="W942" s="173" t="s">
        <v>80</v>
      </c>
      <c r="X942" s="177">
        <f>VLOOKUP(CONCATENATE(V942,W942),'[1]Sheet1 (2)'!$R$6:$S$26,2,FALSE)</f>
        <v>0</v>
      </c>
      <c r="Y942" s="173" t="s">
        <v>80</v>
      </c>
      <c r="Z942" s="173" t="s">
        <v>80</v>
      </c>
      <c r="AA942" s="177">
        <f>VLOOKUP(CONCATENATE(Y942,Z942),'[1]Sheet1 (2)'!$T$6:$U$26,2,FALSE)</f>
        <v>0</v>
      </c>
      <c r="AB942" s="173" t="s">
        <v>80</v>
      </c>
      <c r="AC942" s="173" t="s">
        <v>80</v>
      </c>
      <c r="AD942" s="177">
        <f>VLOOKUP(CONCATENATE(AB942,AC942),'[1]Sheet1 (2)'!$X$6:$Y$26,2,FALSE)</f>
        <v>0</v>
      </c>
      <c r="AE942" s="173" t="s">
        <v>82</v>
      </c>
      <c r="AF942" s="173" t="s">
        <v>81</v>
      </c>
      <c r="AG942" s="177">
        <f>VLOOKUP(CONCATENATE(AE942,AF942),'[1]Sheet1 (2)'!$Z$6:$AA$26,2,FALSE)</f>
        <v>66</v>
      </c>
      <c r="AH942" s="172"/>
      <c r="AI942" s="178"/>
      <c r="AJ942" s="140"/>
      <c r="AK942" s="176" t="s">
        <v>282</v>
      </c>
      <c r="AL942" s="176" t="s">
        <v>76</v>
      </c>
      <c r="AM942" s="170">
        <f t="shared" si="28"/>
        <v>1082</v>
      </c>
      <c r="AN942" s="147"/>
      <c r="AO942" s="155"/>
      <c r="AP942" s="156"/>
      <c r="AQ942" s="157">
        <v>1.6425154475999999</v>
      </c>
      <c r="AR942" s="158"/>
      <c r="AS942" s="145">
        <f>LOOKUP(rufmkm,'[1]Sheet1 (2)'!$V$62:$V$71,'[1]Sheet1 (2)'!$W$62:$W$71)</f>
        <v>20</v>
      </c>
      <c r="AT942" s="140"/>
      <c r="AU942" s="157">
        <f>IF(IF(D942='[1]Sheet1 (2)'!$C$69,'[1]Sheet1 (2)'!$D$69*('[1]Sheet1 (2)'!$D$72-rut_index)/'[1]Sheet1 (2)'!$D$72,IF([1]shee2!D943='[1]Sheet1 (2)'!$C$70,'[1]Sheet1 (2)'!$D$70*('[1]Sheet1 (2)'!$D$72-rut_index)/'[1]Sheet1 (2)'!$D$72,IF([1]shee2!D943='[1]Sheet1 (2)'!$C$71,'[1]Sheet1 (2)'!$D$71*('[1]Sheet1 (2)'!$D$72-rut_index)/'[1]Sheet1 (2)'!$D$72)))&lt;0,0,IF(D942='[1]Sheet1 (2)'!$C$69,'[1]Sheet1 (2)'!$D$69*('[1]Sheet1 (2)'!$D$72-rut_index)/'[1]Sheet1 (2)'!$D$72,IF([1]shee2!D943='[1]Sheet1 (2)'!$C$70,'[1]Sheet1 (2)'!$D$70*('[1]Sheet1 (2)'!$D$72-rut_index)/'[1]Sheet1 (2)'!$D$72,IF([1]shee2!D943='[1]Sheet1 (2)'!$C$71,'[1]Sheet1 (2)'!$D$71*('[1]Sheet1 (2)'!$D$72-rut_index)/'[1]Sheet1 (2)'!$D$72))))</f>
        <v>5</v>
      </c>
      <c r="AV942" s="157">
        <f>IF(IF(D942='[1]Sheet1 (2)'!$C$69,'[1]Sheet1 (2)'!$D$69*('[1]Sheet1 (2)'!$D$72-crack_s_index)/'[1]Sheet1 (2)'!$D$72,IF([1]shee2!D943='[1]Sheet1 (2)'!$C$70,'[1]Sheet1 (2)'!$D$70*('[1]Sheet1 (2)'!$D$72-crack_s_index)/'[1]Sheet1 (2)'!$D$72,IF([1]shee2!D943='[1]Sheet1 (2)'!$C$71,'[1]Sheet1 (2)'!$D$71*('[1]Sheet1 (2)'!$D$72-crack_s_index)/'[1]Sheet1 (2)'!$D$72)))&lt;0,0,IF(D942='[1]Sheet1 (2)'!$C$69,'[1]Sheet1 (2)'!$D$69*('[1]Sheet1 (2)'!$D$72-crack_s_index)/'[1]Sheet1 (2)'!$D$72,IF([1]shee2!D943='[1]Sheet1 (2)'!$C$70,'[1]Sheet1 (2)'!$D$70*('[1]Sheet1 (2)'!$D$72-crack_s_index)/'[1]Sheet1 (2)'!$D$72,IF([1]shee2!D943='[1]Sheet1 (2)'!$C$71,'[1]Sheet1 (2)'!$D$71*('[1]Sheet1 (2)'!$D$72-crack_s_index)/'[1]Sheet1 (2)'!$D$72))))</f>
        <v>5</v>
      </c>
      <c r="AW942" s="157">
        <f>IF(IF(D942='[1]Sheet1 (2)'!$C$69,'[1]Sheet1 (2)'!$D$69*('[1]Sheet1 (2)'!$D$72-crack_t_index)/'[1]Sheet1 (2)'!$D$72,IF([1]shee2!D943='[1]Sheet1 (2)'!$C$70,'[1]Sheet1 (2)'!$D$70*('[1]Sheet1 (2)'!$D$72-crack_t_index)/'[1]Sheet1 (2)'!$D$72,IF([1]shee2!D943='[1]Sheet1 (2)'!$C$71,'[1]Sheet1 (2)'!$D$71*('[1]Sheet1 (2)'!$D$72-crack_t_index)/'[1]Sheet1 (2)'!$D$72)))&lt;0,0,IF(D942='[1]Sheet1 (2)'!$C$69,'[1]Sheet1 (2)'!$D$69*('[1]Sheet1 (2)'!$D$72-crack_t_index)/'[1]Sheet1 (2)'!$D$72,IF([1]shee2!D943='[1]Sheet1 (2)'!$C$70,'[1]Sheet1 (2)'!$D$70*('[1]Sheet1 (2)'!$D$72-crack_t_index)/'[1]Sheet1 (2)'!$D$72,IF([1]shee2!D943='[1]Sheet1 (2)'!$C$71,'[1]Sheet1 (2)'!$D$71*('[1]Sheet1 (2)'!$D$72-crack_t_index)/'[1]Sheet1 (2)'!$D$72))))</f>
        <v>5</v>
      </c>
      <c r="AX942" s="157">
        <f>IF(IF(D942='[1]Sheet1 (2)'!$C$69,'[1]Sheet1 (2)'!$D$69*('[1]Sheet1 (2)'!$D$72-rave_index)/'[1]Sheet1 (2)'!$D$72,IF([1]shee2!D943='[1]Sheet1 (2)'!$C$70,'[1]Sheet1 (2)'!$D$70*('[1]Sheet1 (2)'!$D$72-rave_index)/'[1]Sheet1 (2)'!$D$72,IF([1]shee2!D943='[1]Sheet1 (2)'!$C$71,'[1]Sheet1 (2)'!$D$71*('[1]Sheet1 (2)'!$D$72-rave_index)/'[1]Sheet1 (2)'!$D$72)))&lt;0,0,IF(D942='[1]Sheet1 (2)'!$C$69,'[1]Sheet1 (2)'!$D$69*('[1]Sheet1 (2)'!$D$72-rave_index)/'[1]Sheet1 (2)'!$D$72,IF([1]shee2!D943='[1]Sheet1 (2)'!$C$70,'[1]Sheet1 (2)'!$D$70*('[1]Sheet1 (2)'!$D$72-rave_index)/'[1]Sheet1 (2)'!$D$72,IF([1]shee2!D943='[1]Sheet1 (2)'!$C$71,'[1]Sheet1 (2)'!$D$71*('[1]Sheet1 (2)'!$D$72-rave_index)/'[1]Sheet1 (2)'!$D$72))))</f>
        <v>5</v>
      </c>
      <c r="AY942" s="157">
        <f>IF(IF(D942='[1]Sheet1 (2)'!$C$69,'[1]Sheet1 (2)'!$D$69*('[1]Sheet1 (2)'!$D$72-rough_index)/'[1]Sheet1 (2)'!$D$72,IF([1]shee2!D943='[1]Sheet1 (2)'!$C$70,'[1]Sheet1 (2)'!$D$70*('[1]Sheet1 (2)'!$D$72-rough_index)/'[1]Sheet1 (2)'!$D$72,IF([1]shee2!D943='[1]Sheet1 (2)'!$C$71,'[1]Sheet1 (2)'!$D$71*('[1]Sheet1 (2)'!$D$72-rough_index)/'[1]Sheet1 (2)'!$D$72)))&lt;0,0,IF(D942='[1]Sheet1 (2)'!$C$69,'[1]Sheet1 (2)'!$D$69*('[1]Sheet1 (2)'!$D$72-rough_index)/'[1]Sheet1 (2)'!$D$72,IF([1]shee2!D943='[1]Sheet1 (2)'!$C$70,'[1]Sheet1 (2)'!$D$70*('[1]Sheet1 (2)'!$D$72-rough_index)/'[1]Sheet1 (2)'!$D$72,IF([1]shee2!D943='[1]Sheet1 (2)'!$C$71,'[1]Sheet1 (2)'!$D$71*('[1]Sheet1 (2)'!$D$72-rough_index)/'[1]Sheet1 (2)'!$D$72))))</f>
        <v>3.3333333333333335</v>
      </c>
      <c r="AZ942" s="179">
        <f>+(AU942*'[1]Sheet1 (2)'!$C$77)+(AV942*'[1]Sheet1 (2)'!$C$78)+(AW942*'[1]Sheet1 (2)'!$C$79)+(AX942*'[1]Sheet1 (2)'!$C$80)+(AY942*'[1]Sheet1 (2)'!$C$81)</f>
        <v>4.5</v>
      </c>
      <c r="BA942" s="213" t="str">
        <f t="shared" si="29"/>
        <v>Good</v>
      </c>
    </row>
    <row r="943" spans="1:57" ht="12.75" customHeight="1">
      <c r="A943" s="176" t="s">
        <v>282</v>
      </c>
      <c r="B943" s="145" t="s">
        <v>76</v>
      </c>
      <c r="C943" s="170">
        <v>1083</v>
      </c>
      <c r="D943" s="174" t="s">
        <v>77</v>
      </c>
      <c r="E943" s="171">
        <v>8</v>
      </c>
      <c r="F943" s="171">
        <v>2</v>
      </c>
      <c r="G943" s="171" t="s">
        <v>77</v>
      </c>
      <c r="H943" s="171">
        <v>1</v>
      </c>
      <c r="I943" s="171" t="s">
        <v>77</v>
      </c>
      <c r="J943" s="173" t="s">
        <v>80</v>
      </c>
      <c r="K943" s="173" t="s">
        <v>80</v>
      </c>
      <c r="L943" s="169">
        <f>VLOOKUP(CONCATENATE(J943,K943),'Sheet1 (2)'!$J$6:$K$26,2,FALSE)</f>
        <v>0</v>
      </c>
      <c r="M943" s="173" t="s">
        <v>80</v>
      </c>
      <c r="N943" s="173" t="s">
        <v>80</v>
      </c>
      <c r="O943" s="177">
        <f>VLOOKUP(CONCATENATE(M943,N943),'[1]Sheet1 (2)'!$L$6:$M$26,2,FALSE)</f>
        <v>0</v>
      </c>
      <c r="P943" s="173" t="s">
        <v>80</v>
      </c>
      <c r="Q943" s="173" t="s">
        <v>80</v>
      </c>
      <c r="R943" s="177">
        <f>VLOOKUP(CONCATENATE(P943,Q943),'[1]Sheet1 (2)'!$N$6:$O$26,2,FALSE)</f>
        <v>0</v>
      </c>
      <c r="S943" s="173" t="s">
        <v>80</v>
      </c>
      <c r="T943" s="173" t="s">
        <v>80</v>
      </c>
      <c r="U943" s="177">
        <f>VLOOKUP(CONCATENATE(S943,T943),'[1]Sheet1 (2)'!$P$6:$Q$26,2,FALSE)</f>
        <v>0</v>
      </c>
      <c r="V943" s="173" t="s">
        <v>80</v>
      </c>
      <c r="W943" s="173" t="s">
        <v>80</v>
      </c>
      <c r="X943" s="177">
        <f>VLOOKUP(CONCATENATE(V943,W943),'[1]Sheet1 (2)'!$R$6:$S$26,2,FALSE)</f>
        <v>0</v>
      </c>
      <c r="Y943" s="173" t="s">
        <v>80</v>
      </c>
      <c r="Z943" s="173" t="s">
        <v>80</v>
      </c>
      <c r="AA943" s="177">
        <f>VLOOKUP(CONCATENATE(Y943,Z943),'[1]Sheet1 (2)'!$T$6:$U$26,2,FALSE)</f>
        <v>0</v>
      </c>
      <c r="AB943" s="173" t="s">
        <v>80</v>
      </c>
      <c r="AC943" s="173" t="s">
        <v>80</v>
      </c>
      <c r="AD943" s="177">
        <f>VLOOKUP(CONCATENATE(AB943,AC943),'[1]Sheet1 (2)'!$X$6:$Y$26,2,FALSE)</f>
        <v>0</v>
      </c>
      <c r="AE943" s="173" t="s">
        <v>82</v>
      </c>
      <c r="AF943" s="173" t="s">
        <v>81</v>
      </c>
      <c r="AG943" s="177">
        <f>VLOOKUP(CONCATENATE(AE943,AF943),'[1]Sheet1 (2)'!$Z$6:$AA$26,2,FALSE)</f>
        <v>66</v>
      </c>
      <c r="AH943" s="172"/>
      <c r="AI943" s="178"/>
      <c r="AJ943" s="140"/>
      <c r="AK943" s="176" t="s">
        <v>282</v>
      </c>
      <c r="AL943" s="176" t="s">
        <v>76</v>
      </c>
      <c r="AM943" s="170">
        <f t="shared" si="28"/>
        <v>1083</v>
      </c>
      <c r="AN943" s="147"/>
      <c r="AO943" s="155"/>
      <c r="AP943" s="156"/>
      <c r="AQ943" s="157">
        <v>1.8768667776000001</v>
      </c>
      <c r="AR943" s="158"/>
      <c r="AS943" s="145">
        <f>LOOKUP(rufmkm,'[1]Sheet1 (2)'!$V$62:$V$71,'[1]Sheet1 (2)'!$W$62:$W$71)</f>
        <v>20</v>
      </c>
      <c r="AT943" s="140"/>
      <c r="AU943" s="157">
        <f>IF(IF(D943='[1]Sheet1 (2)'!$C$69,'[1]Sheet1 (2)'!$D$69*('[1]Sheet1 (2)'!$D$72-rut_index)/'[1]Sheet1 (2)'!$D$72,IF([1]shee2!D941='[1]Sheet1 (2)'!$C$70,'[1]Sheet1 (2)'!$D$70*('[1]Sheet1 (2)'!$D$72-rut_index)/'[1]Sheet1 (2)'!$D$72,IF([1]shee2!D941='[1]Sheet1 (2)'!$C$71,'[1]Sheet1 (2)'!$D$71*('[1]Sheet1 (2)'!$D$72-rut_index)/'[1]Sheet1 (2)'!$D$72)))&lt;0,0,IF(D943='[1]Sheet1 (2)'!$C$69,'[1]Sheet1 (2)'!$D$69*('[1]Sheet1 (2)'!$D$72-rut_index)/'[1]Sheet1 (2)'!$D$72,IF([1]shee2!D941='[1]Sheet1 (2)'!$C$70,'[1]Sheet1 (2)'!$D$70*('[1]Sheet1 (2)'!$D$72-rut_index)/'[1]Sheet1 (2)'!$D$72,IF([1]shee2!D941='[1]Sheet1 (2)'!$C$71,'[1]Sheet1 (2)'!$D$71*('[1]Sheet1 (2)'!$D$72-rut_index)/'[1]Sheet1 (2)'!$D$72))))</f>
        <v>5</v>
      </c>
      <c r="AV943" s="157">
        <f>IF(IF(D943='[1]Sheet1 (2)'!$C$69,'[1]Sheet1 (2)'!$D$69*('[1]Sheet1 (2)'!$D$72-crack_s_index)/'[1]Sheet1 (2)'!$D$72,IF([1]shee2!D941='[1]Sheet1 (2)'!$C$70,'[1]Sheet1 (2)'!$D$70*('[1]Sheet1 (2)'!$D$72-crack_s_index)/'[1]Sheet1 (2)'!$D$72,IF([1]shee2!D941='[1]Sheet1 (2)'!$C$71,'[1]Sheet1 (2)'!$D$71*('[1]Sheet1 (2)'!$D$72-crack_s_index)/'[1]Sheet1 (2)'!$D$72)))&lt;0,0,IF(D943='[1]Sheet1 (2)'!$C$69,'[1]Sheet1 (2)'!$D$69*('[1]Sheet1 (2)'!$D$72-crack_s_index)/'[1]Sheet1 (2)'!$D$72,IF([1]shee2!D941='[1]Sheet1 (2)'!$C$70,'[1]Sheet1 (2)'!$D$70*('[1]Sheet1 (2)'!$D$72-crack_s_index)/'[1]Sheet1 (2)'!$D$72,IF([1]shee2!D941='[1]Sheet1 (2)'!$C$71,'[1]Sheet1 (2)'!$D$71*('[1]Sheet1 (2)'!$D$72-crack_s_index)/'[1]Sheet1 (2)'!$D$72))))</f>
        <v>5</v>
      </c>
      <c r="AW943" s="157">
        <f>IF(IF(D943='[1]Sheet1 (2)'!$C$69,'[1]Sheet1 (2)'!$D$69*('[1]Sheet1 (2)'!$D$72-crack_t_index)/'[1]Sheet1 (2)'!$D$72,IF([1]shee2!D941='[1]Sheet1 (2)'!$C$70,'[1]Sheet1 (2)'!$D$70*('[1]Sheet1 (2)'!$D$72-crack_t_index)/'[1]Sheet1 (2)'!$D$72,IF([1]shee2!D941='[1]Sheet1 (2)'!$C$71,'[1]Sheet1 (2)'!$D$71*('[1]Sheet1 (2)'!$D$72-crack_t_index)/'[1]Sheet1 (2)'!$D$72)))&lt;0,0,IF(D943='[1]Sheet1 (2)'!$C$69,'[1]Sheet1 (2)'!$D$69*('[1]Sheet1 (2)'!$D$72-crack_t_index)/'[1]Sheet1 (2)'!$D$72,IF([1]shee2!D941='[1]Sheet1 (2)'!$C$70,'[1]Sheet1 (2)'!$D$70*('[1]Sheet1 (2)'!$D$72-crack_t_index)/'[1]Sheet1 (2)'!$D$72,IF([1]shee2!D941='[1]Sheet1 (2)'!$C$71,'[1]Sheet1 (2)'!$D$71*('[1]Sheet1 (2)'!$D$72-crack_t_index)/'[1]Sheet1 (2)'!$D$72))))</f>
        <v>5</v>
      </c>
      <c r="AX943" s="157">
        <f>IF(IF(D943='[1]Sheet1 (2)'!$C$69,'[1]Sheet1 (2)'!$D$69*('[1]Sheet1 (2)'!$D$72-rave_index)/'[1]Sheet1 (2)'!$D$72,IF([1]shee2!D941='[1]Sheet1 (2)'!$C$70,'[1]Sheet1 (2)'!$D$70*('[1]Sheet1 (2)'!$D$72-rave_index)/'[1]Sheet1 (2)'!$D$72,IF([1]shee2!D941='[1]Sheet1 (2)'!$C$71,'[1]Sheet1 (2)'!$D$71*('[1]Sheet1 (2)'!$D$72-rave_index)/'[1]Sheet1 (2)'!$D$72)))&lt;0,0,IF(D943='[1]Sheet1 (2)'!$C$69,'[1]Sheet1 (2)'!$D$69*('[1]Sheet1 (2)'!$D$72-rave_index)/'[1]Sheet1 (2)'!$D$72,IF([1]shee2!D941='[1]Sheet1 (2)'!$C$70,'[1]Sheet1 (2)'!$D$70*('[1]Sheet1 (2)'!$D$72-rave_index)/'[1]Sheet1 (2)'!$D$72,IF([1]shee2!D941='[1]Sheet1 (2)'!$C$71,'[1]Sheet1 (2)'!$D$71*('[1]Sheet1 (2)'!$D$72-rave_index)/'[1]Sheet1 (2)'!$D$72))))</f>
        <v>5</v>
      </c>
      <c r="AY943" s="157">
        <f>IF(IF(D943='[1]Sheet1 (2)'!$C$69,'[1]Sheet1 (2)'!$D$69*('[1]Sheet1 (2)'!$D$72-rough_index)/'[1]Sheet1 (2)'!$D$72,IF([1]shee2!D941='[1]Sheet1 (2)'!$C$70,'[1]Sheet1 (2)'!$D$70*('[1]Sheet1 (2)'!$D$72-rough_index)/'[1]Sheet1 (2)'!$D$72,IF([1]shee2!D941='[1]Sheet1 (2)'!$C$71,'[1]Sheet1 (2)'!$D$71*('[1]Sheet1 (2)'!$D$72-rough_index)/'[1]Sheet1 (2)'!$D$72)))&lt;0,0,IF(D943='[1]Sheet1 (2)'!$C$69,'[1]Sheet1 (2)'!$D$69*('[1]Sheet1 (2)'!$D$72-rough_index)/'[1]Sheet1 (2)'!$D$72,IF([1]shee2!D941='[1]Sheet1 (2)'!$C$70,'[1]Sheet1 (2)'!$D$70*('[1]Sheet1 (2)'!$D$72-rough_index)/'[1]Sheet1 (2)'!$D$72,IF([1]shee2!D941='[1]Sheet1 (2)'!$C$71,'[1]Sheet1 (2)'!$D$71*('[1]Sheet1 (2)'!$D$72-rough_index)/'[1]Sheet1 (2)'!$D$72))))</f>
        <v>3.3333333333333335</v>
      </c>
      <c r="AZ943" s="179">
        <f>+(AU943*'[1]Sheet1 (2)'!$C$77)+(AV943*'[1]Sheet1 (2)'!$C$78)+(AW943*'[1]Sheet1 (2)'!$C$79)+(AX943*'[1]Sheet1 (2)'!$C$80)+(AY943*'[1]Sheet1 (2)'!$C$81)</f>
        <v>4.5</v>
      </c>
      <c r="BA943" s="213" t="str">
        <f t="shared" si="29"/>
        <v>Good</v>
      </c>
    </row>
    <row r="944" spans="1:57" ht="12.75" customHeight="1">
      <c r="A944" s="176" t="s">
        <v>282</v>
      </c>
      <c r="B944" s="145" t="s">
        <v>76</v>
      </c>
      <c r="C944" s="170">
        <v>1</v>
      </c>
      <c r="D944" s="174" t="s">
        <v>77</v>
      </c>
      <c r="E944" s="171">
        <v>8</v>
      </c>
      <c r="F944" s="171">
        <v>2</v>
      </c>
      <c r="G944" s="171" t="s">
        <v>77</v>
      </c>
      <c r="H944" s="171">
        <v>1</v>
      </c>
      <c r="I944" s="171" t="s">
        <v>77</v>
      </c>
      <c r="J944" s="173" t="s">
        <v>80</v>
      </c>
      <c r="K944" s="173" t="s">
        <v>80</v>
      </c>
      <c r="L944" s="169">
        <f>VLOOKUP(CONCATENATE(J944,K944),'Sheet1 (2)'!$J$6:$K$26,2,FALSE)</f>
        <v>0</v>
      </c>
      <c r="M944" s="173" t="s">
        <v>80</v>
      </c>
      <c r="N944" s="173" t="s">
        <v>80</v>
      </c>
      <c r="O944" s="177">
        <f>VLOOKUP(CONCATENATE(M944,N944),'[1]Sheet1 (2)'!$L$6:$M$26,2,FALSE)</f>
        <v>0</v>
      </c>
      <c r="P944" s="173" t="s">
        <v>80</v>
      </c>
      <c r="Q944" s="173" t="s">
        <v>80</v>
      </c>
      <c r="R944" s="177">
        <f>VLOOKUP(CONCATENATE(P944,Q944),'[1]Sheet1 (2)'!$N$6:$O$26,2,FALSE)</f>
        <v>0</v>
      </c>
      <c r="S944" s="173" t="s">
        <v>80</v>
      </c>
      <c r="T944" s="173" t="s">
        <v>80</v>
      </c>
      <c r="U944" s="177">
        <f>VLOOKUP(CONCATENATE(S944,T944),'[1]Sheet1 (2)'!$P$6:$Q$26,2,FALSE)</f>
        <v>0</v>
      </c>
      <c r="V944" s="173" t="s">
        <v>80</v>
      </c>
      <c r="W944" s="173" t="s">
        <v>80</v>
      </c>
      <c r="X944" s="177">
        <f>VLOOKUP(CONCATENATE(V944,W944),'[1]Sheet1 (2)'!$R$6:$S$26,2,FALSE)</f>
        <v>0</v>
      </c>
      <c r="Y944" s="173" t="s">
        <v>80</v>
      </c>
      <c r="Z944" s="173" t="s">
        <v>80</v>
      </c>
      <c r="AA944" s="177">
        <f>VLOOKUP(CONCATENATE(Y944,Z944),'[1]Sheet1 (2)'!$T$6:$U$26,2,FALSE)</f>
        <v>0</v>
      </c>
      <c r="AB944" s="173" t="s">
        <v>80</v>
      </c>
      <c r="AC944" s="173" t="s">
        <v>80</v>
      </c>
      <c r="AD944" s="177">
        <f>VLOOKUP(CONCATENATE(AB944,AC944),'[1]Sheet1 (2)'!$X$6:$Y$26,2,FALSE)</f>
        <v>0</v>
      </c>
      <c r="AE944" s="173" t="s">
        <v>82</v>
      </c>
      <c r="AF944" s="173" t="s">
        <v>81</v>
      </c>
      <c r="AG944" s="177">
        <f>VLOOKUP(CONCATENATE(AE944,AF944),'[1]Sheet1 (2)'!$Z$6:$AA$26,2,FALSE)</f>
        <v>66</v>
      </c>
      <c r="AH944" s="155" t="s">
        <v>466</v>
      </c>
      <c r="AI944" s="178"/>
      <c r="AJ944" s="140"/>
      <c r="AK944" s="176" t="s">
        <v>282</v>
      </c>
      <c r="AL944" s="176" t="s">
        <v>76</v>
      </c>
      <c r="AM944" s="170">
        <f t="shared" si="28"/>
        <v>1</v>
      </c>
      <c r="AN944" s="147"/>
      <c r="AO944" s="155" t="s">
        <v>466</v>
      </c>
      <c r="AP944" s="156"/>
      <c r="AQ944" s="157">
        <v>1.7019192928</v>
      </c>
      <c r="AR944" s="158"/>
      <c r="AS944" s="145">
        <f>LOOKUP(rufmkm,'[1]Sheet1 (2)'!$V$62:$V$71,'[1]Sheet1 (2)'!$W$62:$W$71)</f>
        <v>20</v>
      </c>
      <c r="AT944" s="140"/>
      <c r="AU944" s="157">
        <f>IF(IF(D944='[1]Sheet1 (2)'!$C$69,'[1]Sheet1 (2)'!$D$69*('[1]Sheet1 (2)'!$D$72-rut_index)/'[1]Sheet1 (2)'!$D$72,IF([1]shee2!D945='[1]Sheet1 (2)'!$C$70,'[1]Sheet1 (2)'!$D$70*('[1]Sheet1 (2)'!$D$72-rut_index)/'[1]Sheet1 (2)'!$D$72,IF([1]shee2!D945='[1]Sheet1 (2)'!$C$71,'[1]Sheet1 (2)'!$D$71*('[1]Sheet1 (2)'!$D$72-rut_index)/'[1]Sheet1 (2)'!$D$72)))&lt;0,0,IF(D944='[1]Sheet1 (2)'!$C$69,'[1]Sheet1 (2)'!$D$69*('[1]Sheet1 (2)'!$D$72-rut_index)/'[1]Sheet1 (2)'!$D$72,IF([1]shee2!D945='[1]Sheet1 (2)'!$C$70,'[1]Sheet1 (2)'!$D$70*('[1]Sheet1 (2)'!$D$72-rut_index)/'[1]Sheet1 (2)'!$D$72,IF([1]shee2!D945='[1]Sheet1 (2)'!$C$71,'[1]Sheet1 (2)'!$D$71*('[1]Sheet1 (2)'!$D$72-rut_index)/'[1]Sheet1 (2)'!$D$72))))</f>
        <v>5</v>
      </c>
      <c r="AV944" s="157">
        <f>IF(IF(D944='[1]Sheet1 (2)'!$C$69,'[1]Sheet1 (2)'!$D$69*('[1]Sheet1 (2)'!$D$72-crack_s_index)/'[1]Sheet1 (2)'!$D$72,IF([1]shee2!D945='[1]Sheet1 (2)'!$C$70,'[1]Sheet1 (2)'!$D$70*('[1]Sheet1 (2)'!$D$72-crack_s_index)/'[1]Sheet1 (2)'!$D$72,IF([1]shee2!D945='[1]Sheet1 (2)'!$C$71,'[1]Sheet1 (2)'!$D$71*('[1]Sheet1 (2)'!$D$72-crack_s_index)/'[1]Sheet1 (2)'!$D$72)))&lt;0,0,IF(D944='[1]Sheet1 (2)'!$C$69,'[1]Sheet1 (2)'!$D$69*('[1]Sheet1 (2)'!$D$72-crack_s_index)/'[1]Sheet1 (2)'!$D$72,IF([1]shee2!D945='[1]Sheet1 (2)'!$C$70,'[1]Sheet1 (2)'!$D$70*('[1]Sheet1 (2)'!$D$72-crack_s_index)/'[1]Sheet1 (2)'!$D$72,IF([1]shee2!D945='[1]Sheet1 (2)'!$C$71,'[1]Sheet1 (2)'!$D$71*('[1]Sheet1 (2)'!$D$72-crack_s_index)/'[1]Sheet1 (2)'!$D$72))))</f>
        <v>5</v>
      </c>
      <c r="AW944" s="157">
        <f>IF(IF(D944='[1]Sheet1 (2)'!$C$69,'[1]Sheet1 (2)'!$D$69*('[1]Sheet1 (2)'!$D$72-crack_t_index)/'[1]Sheet1 (2)'!$D$72,IF([1]shee2!D945='[1]Sheet1 (2)'!$C$70,'[1]Sheet1 (2)'!$D$70*('[1]Sheet1 (2)'!$D$72-crack_t_index)/'[1]Sheet1 (2)'!$D$72,IF([1]shee2!D945='[1]Sheet1 (2)'!$C$71,'[1]Sheet1 (2)'!$D$71*('[1]Sheet1 (2)'!$D$72-crack_t_index)/'[1]Sheet1 (2)'!$D$72)))&lt;0,0,IF(D944='[1]Sheet1 (2)'!$C$69,'[1]Sheet1 (2)'!$D$69*('[1]Sheet1 (2)'!$D$72-crack_t_index)/'[1]Sheet1 (2)'!$D$72,IF([1]shee2!D945='[1]Sheet1 (2)'!$C$70,'[1]Sheet1 (2)'!$D$70*('[1]Sheet1 (2)'!$D$72-crack_t_index)/'[1]Sheet1 (2)'!$D$72,IF([1]shee2!D945='[1]Sheet1 (2)'!$C$71,'[1]Sheet1 (2)'!$D$71*('[1]Sheet1 (2)'!$D$72-crack_t_index)/'[1]Sheet1 (2)'!$D$72))))</f>
        <v>5</v>
      </c>
      <c r="AX944" s="157">
        <f>IF(IF(D944='[1]Sheet1 (2)'!$C$69,'[1]Sheet1 (2)'!$D$69*('[1]Sheet1 (2)'!$D$72-rave_index)/'[1]Sheet1 (2)'!$D$72,IF([1]shee2!D945='[1]Sheet1 (2)'!$C$70,'[1]Sheet1 (2)'!$D$70*('[1]Sheet1 (2)'!$D$72-rave_index)/'[1]Sheet1 (2)'!$D$72,IF([1]shee2!D945='[1]Sheet1 (2)'!$C$71,'[1]Sheet1 (2)'!$D$71*('[1]Sheet1 (2)'!$D$72-rave_index)/'[1]Sheet1 (2)'!$D$72)))&lt;0,0,IF(D944='[1]Sheet1 (2)'!$C$69,'[1]Sheet1 (2)'!$D$69*('[1]Sheet1 (2)'!$D$72-rave_index)/'[1]Sheet1 (2)'!$D$72,IF([1]shee2!D945='[1]Sheet1 (2)'!$C$70,'[1]Sheet1 (2)'!$D$70*('[1]Sheet1 (2)'!$D$72-rave_index)/'[1]Sheet1 (2)'!$D$72,IF([1]shee2!D945='[1]Sheet1 (2)'!$C$71,'[1]Sheet1 (2)'!$D$71*('[1]Sheet1 (2)'!$D$72-rave_index)/'[1]Sheet1 (2)'!$D$72))))</f>
        <v>5</v>
      </c>
      <c r="AY944" s="157">
        <f>IF(IF(D944='[1]Sheet1 (2)'!$C$69,'[1]Sheet1 (2)'!$D$69*('[1]Sheet1 (2)'!$D$72-rough_index)/'[1]Sheet1 (2)'!$D$72,IF([1]shee2!D945='[1]Sheet1 (2)'!$C$70,'[1]Sheet1 (2)'!$D$70*('[1]Sheet1 (2)'!$D$72-rough_index)/'[1]Sheet1 (2)'!$D$72,IF([1]shee2!D945='[1]Sheet1 (2)'!$C$71,'[1]Sheet1 (2)'!$D$71*('[1]Sheet1 (2)'!$D$72-rough_index)/'[1]Sheet1 (2)'!$D$72)))&lt;0,0,IF(D944='[1]Sheet1 (2)'!$C$69,'[1]Sheet1 (2)'!$D$69*('[1]Sheet1 (2)'!$D$72-rough_index)/'[1]Sheet1 (2)'!$D$72,IF([1]shee2!D945='[1]Sheet1 (2)'!$C$70,'[1]Sheet1 (2)'!$D$70*('[1]Sheet1 (2)'!$D$72-rough_index)/'[1]Sheet1 (2)'!$D$72,IF([1]shee2!D945='[1]Sheet1 (2)'!$C$71,'[1]Sheet1 (2)'!$D$71*('[1]Sheet1 (2)'!$D$72-rough_index)/'[1]Sheet1 (2)'!$D$72))))</f>
        <v>3.3333333333333335</v>
      </c>
      <c r="AZ944" s="179">
        <f>+(AU944*'[1]Sheet1 (2)'!$C$77)+(AV944*'[1]Sheet1 (2)'!$C$78)+(AW944*'[1]Sheet1 (2)'!$C$79)+(AX944*'[1]Sheet1 (2)'!$C$80)+(AY944*'[1]Sheet1 (2)'!$C$81)</f>
        <v>4.5</v>
      </c>
      <c r="BA944" s="213" t="str">
        <f t="shared" si="29"/>
        <v>Good</v>
      </c>
    </row>
    <row r="945" spans="1:57" ht="12.75" customHeight="1">
      <c r="A945" s="176" t="s">
        <v>282</v>
      </c>
      <c r="B945" s="145" t="s">
        <v>76</v>
      </c>
      <c r="C945" s="170">
        <v>2</v>
      </c>
      <c r="D945" s="174" t="s">
        <v>77</v>
      </c>
      <c r="E945" s="171">
        <v>8</v>
      </c>
      <c r="F945" s="171">
        <v>2</v>
      </c>
      <c r="G945" s="171" t="s">
        <v>77</v>
      </c>
      <c r="H945" s="171">
        <v>1</v>
      </c>
      <c r="I945" s="171" t="s">
        <v>77</v>
      </c>
      <c r="J945" s="173" t="s">
        <v>80</v>
      </c>
      <c r="K945" s="173" t="s">
        <v>80</v>
      </c>
      <c r="L945" s="169">
        <f>VLOOKUP(CONCATENATE(J945,K945),'Sheet1 (2)'!$J$6:$K$26,2,FALSE)</f>
        <v>0</v>
      </c>
      <c r="M945" s="173" t="s">
        <v>80</v>
      </c>
      <c r="N945" s="173" t="s">
        <v>80</v>
      </c>
      <c r="O945" s="177">
        <f>VLOOKUP(CONCATENATE(M945,N945),'[1]Sheet1 (2)'!$L$6:$M$26,2,FALSE)</f>
        <v>0</v>
      </c>
      <c r="P945" s="173" t="s">
        <v>80</v>
      </c>
      <c r="Q945" s="173" t="s">
        <v>80</v>
      </c>
      <c r="R945" s="177">
        <f>VLOOKUP(CONCATENATE(P945,Q945),'[1]Sheet1 (2)'!$N$6:$O$26,2,FALSE)</f>
        <v>0</v>
      </c>
      <c r="S945" s="173" t="s">
        <v>80</v>
      </c>
      <c r="T945" s="173" t="s">
        <v>80</v>
      </c>
      <c r="U945" s="177">
        <f>VLOOKUP(CONCATENATE(S945,T945),'[1]Sheet1 (2)'!$P$6:$Q$26,2,FALSE)</f>
        <v>0</v>
      </c>
      <c r="V945" s="173" t="s">
        <v>80</v>
      </c>
      <c r="W945" s="173" t="s">
        <v>80</v>
      </c>
      <c r="X945" s="177">
        <f>VLOOKUP(CONCATENATE(V945,W945),'[1]Sheet1 (2)'!$R$6:$S$26,2,FALSE)</f>
        <v>0</v>
      </c>
      <c r="Y945" s="173" t="s">
        <v>80</v>
      </c>
      <c r="Z945" s="173" t="s">
        <v>80</v>
      </c>
      <c r="AA945" s="177">
        <f>VLOOKUP(CONCATENATE(Y945,Z945),'[1]Sheet1 (2)'!$T$6:$U$26,2,FALSE)</f>
        <v>0</v>
      </c>
      <c r="AB945" s="173" t="s">
        <v>80</v>
      </c>
      <c r="AC945" s="173" t="s">
        <v>80</v>
      </c>
      <c r="AD945" s="177">
        <f>VLOOKUP(CONCATENATE(AB945,AC945),'[1]Sheet1 (2)'!$X$6:$Y$26,2,FALSE)</f>
        <v>0</v>
      </c>
      <c r="AE945" s="173" t="s">
        <v>82</v>
      </c>
      <c r="AF945" s="173" t="s">
        <v>81</v>
      </c>
      <c r="AG945" s="177">
        <f>VLOOKUP(CONCATENATE(AE945,AF945),'[1]Sheet1 (2)'!$Z$6:$AA$26,2,FALSE)</f>
        <v>66</v>
      </c>
      <c r="AH945" s="155"/>
      <c r="AI945" s="178"/>
      <c r="AJ945" s="140"/>
      <c r="AK945" s="176" t="s">
        <v>282</v>
      </c>
      <c r="AL945" s="176" t="s">
        <v>76</v>
      </c>
      <c r="AM945" s="170">
        <f t="shared" si="28"/>
        <v>2</v>
      </c>
      <c r="AN945" s="147"/>
      <c r="AO945" s="155"/>
      <c r="AP945" s="156"/>
      <c r="AQ945" s="157">
        <v>1.6425154475999999</v>
      </c>
      <c r="AR945" s="158"/>
      <c r="AS945" s="145">
        <f>LOOKUP(rufmkm,'[1]Sheet1 (2)'!$V$62:$V$71,'[1]Sheet1 (2)'!$W$62:$W$71)</f>
        <v>20</v>
      </c>
      <c r="AT945" s="140"/>
      <c r="AU945" s="157">
        <f>IF(IF(D945='[1]Sheet1 (2)'!$C$69,'[1]Sheet1 (2)'!$D$69*('[1]Sheet1 (2)'!$D$72-rut_index)/'[1]Sheet1 (2)'!$D$72,IF([1]shee2!D946='[1]Sheet1 (2)'!$C$70,'[1]Sheet1 (2)'!$D$70*('[1]Sheet1 (2)'!$D$72-rut_index)/'[1]Sheet1 (2)'!$D$72,IF([1]shee2!D946='[1]Sheet1 (2)'!$C$71,'[1]Sheet1 (2)'!$D$71*('[1]Sheet1 (2)'!$D$72-rut_index)/'[1]Sheet1 (2)'!$D$72)))&lt;0,0,IF(D945='[1]Sheet1 (2)'!$C$69,'[1]Sheet1 (2)'!$D$69*('[1]Sheet1 (2)'!$D$72-rut_index)/'[1]Sheet1 (2)'!$D$72,IF([1]shee2!D946='[1]Sheet1 (2)'!$C$70,'[1]Sheet1 (2)'!$D$70*('[1]Sheet1 (2)'!$D$72-rut_index)/'[1]Sheet1 (2)'!$D$72,IF([1]shee2!D946='[1]Sheet1 (2)'!$C$71,'[1]Sheet1 (2)'!$D$71*('[1]Sheet1 (2)'!$D$72-rut_index)/'[1]Sheet1 (2)'!$D$72))))</f>
        <v>5</v>
      </c>
      <c r="AV945" s="157">
        <f>IF(IF(D945='[1]Sheet1 (2)'!$C$69,'[1]Sheet1 (2)'!$D$69*('[1]Sheet1 (2)'!$D$72-crack_s_index)/'[1]Sheet1 (2)'!$D$72,IF([1]shee2!D946='[1]Sheet1 (2)'!$C$70,'[1]Sheet1 (2)'!$D$70*('[1]Sheet1 (2)'!$D$72-crack_s_index)/'[1]Sheet1 (2)'!$D$72,IF([1]shee2!D946='[1]Sheet1 (2)'!$C$71,'[1]Sheet1 (2)'!$D$71*('[1]Sheet1 (2)'!$D$72-crack_s_index)/'[1]Sheet1 (2)'!$D$72)))&lt;0,0,IF(D945='[1]Sheet1 (2)'!$C$69,'[1]Sheet1 (2)'!$D$69*('[1]Sheet1 (2)'!$D$72-crack_s_index)/'[1]Sheet1 (2)'!$D$72,IF([1]shee2!D946='[1]Sheet1 (2)'!$C$70,'[1]Sheet1 (2)'!$D$70*('[1]Sheet1 (2)'!$D$72-crack_s_index)/'[1]Sheet1 (2)'!$D$72,IF([1]shee2!D946='[1]Sheet1 (2)'!$C$71,'[1]Sheet1 (2)'!$D$71*('[1]Sheet1 (2)'!$D$72-crack_s_index)/'[1]Sheet1 (2)'!$D$72))))</f>
        <v>5</v>
      </c>
      <c r="AW945" s="157">
        <f>IF(IF(D945='[1]Sheet1 (2)'!$C$69,'[1]Sheet1 (2)'!$D$69*('[1]Sheet1 (2)'!$D$72-crack_t_index)/'[1]Sheet1 (2)'!$D$72,IF([1]shee2!D946='[1]Sheet1 (2)'!$C$70,'[1]Sheet1 (2)'!$D$70*('[1]Sheet1 (2)'!$D$72-crack_t_index)/'[1]Sheet1 (2)'!$D$72,IF([1]shee2!D946='[1]Sheet1 (2)'!$C$71,'[1]Sheet1 (2)'!$D$71*('[1]Sheet1 (2)'!$D$72-crack_t_index)/'[1]Sheet1 (2)'!$D$72)))&lt;0,0,IF(D945='[1]Sheet1 (2)'!$C$69,'[1]Sheet1 (2)'!$D$69*('[1]Sheet1 (2)'!$D$72-crack_t_index)/'[1]Sheet1 (2)'!$D$72,IF([1]shee2!D946='[1]Sheet1 (2)'!$C$70,'[1]Sheet1 (2)'!$D$70*('[1]Sheet1 (2)'!$D$72-crack_t_index)/'[1]Sheet1 (2)'!$D$72,IF([1]shee2!D946='[1]Sheet1 (2)'!$C$71,'[1]Sheet1 (2)'!$D$71*('[1]Sheet1 (2)'!$D$72-crack_t_index)/'[1]Sheet1 (2)'!$D$72))))</f>
        <v>5</v>
      </c>
      <c r="AX945" s="157">
        <f>IF(IF(D945='[1]Sheet1 (2)'!$C$69,'[1]Sheet1 (2)'!$D$69*('[1]Sheet1 (2)'!$D$72-rave_index)/'[1]Sheet1 (2)'!$D$72,IF([1]shee2!D946='[1]Sheet1 (2)'!$C$70,'[1]Sheet1 (2)'!$D$70*('[1]Sheet1 (2)'!$D$72-rave_index)/'[1]Sheet1 (2)'!$D$72,IF([1]shee2!D946='[1]Sheet1 (2)'!$C$71,'[1]Sheet1 (2)'!$D$71*('[1]Sheet1 (2)'!$D$72-rave_index)/'[1]Sheet1 (2)'!$D$72)))&lt;0,0,IF(D945='[1]Sheet1 (2)'!$C$69,'[1]Sheet1 (2)'!$D$69*('[1]Sheet1 (2)'!$D$72-rave_index)/'[1]Sheet1 (2)'!$D$72,IF([1]shee2!D946='[1]Sheet1 (2)'!$C$70,'[1]Sheet1 (2)'!$D$70*('[1]Sheet1 (2)'!$D$72-rave_index)/'[1]Sheet1 (2)'!$D$72,IF([1]shee2!D946='[1]Sheet1 (2)'!$C$71,'[1]Sheet1 (2)'!$D$71*('[1]Sheet1 (2)'!$D$72-rave_index)/'[1]Sheet1 (2)'!$D$72))))</f>
        <v>5</v>
      </c>
      <c r="AY945" s="157">
        <f>IF(IF(D945='[1]Sheet1 (2)'!$C$69,'[1]Sheet1 (2)'!$D$69*('[1]Sheet1 (2)'!$D$72-rough_index)/'[1]Sheet1 (2)'!$D$72,IF([1]shee2!D946='[1]Sheet1 (2)'!$C$70,'[1]Sheet1 (2)'!$D$70*('[1]Sheet1 (2)'!$D$72-rough_index)/'[1]Sheet1 (2)'!$D$72,IF([1]shee2!D946='[1]Sheet1 (2)'!$C$71,'[1]Sheet1 (2)'!$D$71*('[1]Sheet1 (2)'!$D$72-rough_index)/'[1]Sheet1 (2)'!$D$72)))&lt;0,0,IF(D945='[1]Sheet1 (2)'!$C$69,'[1]Sheet1 (2)'!$D$69*('[1]Sheet1 (2)'!$D$72-rough_index)/'[1]Sheet1 (2)'!$D$72,IF([1]shee2!D946='[1]Sheet1 (2)'!$C$70,'[1]Sheet1 (2)'!$D$70*('[1]Sheet1 (2)'!$D$72-rough_index)/'[1]Sheet1 (2)'!$D$72,IF([1]shee2!D946='[1]Sheet1 (2)'!$C$71,'[1]Sheet1 (2)'!$D$71*('[1]Sheet1 (2)'!$D$72-rough_index)/'[1]Sheet1 (2)'!$D$72))))</f>
        <v>3.3333333333333335</v>
      </c>
      <c r="AZ945" s="179">
        <f>+(AU945*'[1]Sheet1 (2)'!$C$77)+(AV945*'[1]Sheet1 (2)'!$C$78)+(AW945*'[1]Sheet1 (2)'!$C$79)+(AX945*'[1]Sheet1 (2)'!$C$80)+(AY945*'[1]Sheet1 (2)'!$C$81)</f>
        <v>4.5</v>
      </c>
      <c r="BA945" s="213" t="str">
        <f t="shared" si="29"/>
        <v>Good</v>
      </c>
    </row>
    <row r="946" spans="1:57" ht="12.75" customHeight="1">
      <c r="A946" s="176" t="s">
        <v>282</v>
      </c>
      <c r="B946" s="145" t="s">
        <v>76</v>
      </c>
      <c r="C946" s="170">
        <v>3</v>
      </c>
      <c r="D946" s="174" t="s">
        <v>77</v>
      </c>
      <c r="E946" s="171">
        <v>8</v>
      </c>
      <c r="F946" s="171">
        <v>2</v>
      </c>
      <c r="G946" s="171" t="s">
        <v>77</v>
      </c>
      <c r="H946" s="171">
        <v>1</v>
      </c>
      <c r="I946" s="171" t="s">
        <v>77</v>
      </c>
      <c r="J946" s="173" t="s">
        <v>80</v>
      </c>
      <c r="K946" s="173" t="s">
        <v>80</v>
      </c>
      <c r="L946" s="169">
        <f>VLOOKUP(CONCATENATE(J946,K946),'Sheet1 (2)'!$J$6:$K$26,2,FALSE)</f>
        <v>0</v>
      </c>
      <c r="M946" s="173" t="s">
        <v>80</v>
      </c>
      <c r="N946" s="173" t="s">
        <v>80</v>
      </c>
      <c r="O946" s="177">
        <f>VLOOKUP(CONCATENATE(M946,N946),'[1]Sheet1 (2)'!$L$6:$M$26,2,FALSE)</f>
        <v>0</v>
      </c>
      <c r="P946" s="173" t="s">
        <v>80</v>
      </c>
      <c r="Q946" s="173" t="s">
        <v>80</v>
      </c>
      <c r="R946" s="177">
        <f>VLOOKUP(CONCATENATE(P946,Q946),'[1]Sheet1 (2)'!$N$6:$O$26,2,FALSE)</f>
        <v>0</v>
      </c>
      <c r="S946" s="173" t="s">
        <v>80</v>
      </c>
      <c r="T946" s="173" t="s">
        <v>80</v>
      </c>
      <c r="U946" s="177">
        <f>VLOOKUP(CONCATENATE(S946,T946),'[1]Sheet1 (2)'!$P$6:$Q$26,2,FALSE)</f>
        <v>0</v>
      </c>
      <c r="V946" s="173" t="s">
        <v>80</v>
      </c>
      <c r="W946" s="173" t="s">
        <v>80</v>
      </c>
      <c r="X946" s="177">
        <f>VLOOKUP(CONCATENATE(V946,W946),'[1]Sheet1 (2)'!$R$6:$S$26,2,FALSE)</f>
        <v>0</v>
      </c>
      <c r="Y946" s="173" t="s">
        <v>80</v>
      </c>
      <c r="Z946" s="173" t="s">
        <v>80</v>
      </c>
      <c r="AA946" s="177">
        <f>VLOOKUP(CONCATENATE(Y946,Z946),'[1]Sheet1 (2)'!$T$6:$U$26,2,FALSE)</f>
        <v>0</v>
      </c>
      <c r="AB946" s="173" t="s">
        <v>80</v>
      </c>
      <c r="AC946" s="173" t="s">
        <v>80</v>
      </c>
      <c r="AD946" s="177">
        <f>VLOOKUP(CONCATENATE(AB946,AC946),'[1]Sheet1 (2)'!$X$6:$Y$26,2,FALSE)</f>
        <v>0</v>
      </c>
      <c r="AE946" s="173" t="s">
        <v>82</v>
      </c>
      <c r="AF946" s="173" t="s">
        <v>81</v>
      </c>
      <c r="AG946" s="177">
        <f>VLOOKUP(CONCATENATE(AE946,AF946),'[1]Sheet1 (2)'!$Z$6:$AA$26,2,FALSE)</f>
        <v>66</v>
      </c>
      <c r="AH946" s="155"/>
      <c r="AI946" s="178"/>
      <c r="AJ946" s="140"/>
      <c r="AK946" s="176" t="s">
        <v>282</v>
      </c>
      <c r="AL946" s="176" t="s">
        <v>76</v>
      </c>
      <c r="AM946" s="170">
        <f t="shared" si="28"/>
        <v>3</v>
      </c>
      <c r="AN946" s="147"/>
      <c r="AO946" s="155"/>
      <c r="AP946" s="156"/>
      <c r="AQ946" s="157">
        <v>1.8768667776000001</v>
      </c>
      <c r="AR946" s="158"/>
      <c r="AS946" s="145">
        <f>LOOKUP(rufmkm,'[1]Sheet1 (2)'!$V$62:$V$71,'[1]Sheet1 (2)'!$W$62:$W$71)</f>
        <v>20</v>
      </c>
      <c r="AT946" s="140"/>
      <c r="AU946" s="157">
        <f>IF(IF(D946='[1]Sheet1 (2)'!$C$69,'[1]Sheet1 (2)'!$D$69*('[1]Sheet1 (2)'!$D$72-rut_index)/'[1]Sheet1 (2)'!$D$72,IF([1]shee2!D944='[1]Sheet1 (2)'!$C$70,'[1]Sheet1 (2)'!$D$70*('[1]Sheet1 (2)'!$D$72-rut_index)/'[1]Sheet1 (2)'!$D$72,IF([1]shee2!D944='[1]Sheet1 (2)'!$C$71,'[1]Sheet1 (2)'!$D$71*('[1]Sheet1 (2)'!$D$72-rut_index)/'[1]Sheet1 (2)'!$D$72)))&lt;0,0,IF(D946='[1]Sheet1 (2)'!$C$69,'[1]Sheet1 (2)'!$D$69*('[1]Sheet1 (2)'!$D$72-rut_index)/'[1]Sheet1 (2)'!$D$72,IF([1]shee2!D944='[1]Sheet1 (2)'!$C$70,'[1]Sheet1 (2)'!$D$70*('[1]Sheet1 (2)'!$D$72-rut_index)/'[1]Sheet1 (2)'!$D$72,IF([1]shee2!D944='[1]Sheet1 (2)'!$C$71,'[1]Sheet1 (2)'!$D$71*('[1]Sheet1 (2)'!$D$72-rut_index)/'[1]Sheet1 (2)'!$D$72))))</f>
        <v>5</v>
      </c>
      <c r="AV946" s="157">
        <f>IF(IF(D946='[1]Sheet1 (2)'!$C$69,'[1]Sheet1 (2)'!$D$69*('[1]Sheet1 (2)'!$D$72-crack_s_index)/'[1]Sheet1 (2)'!$D$72,IF([1]shee2!D944='[1]Sheet1 (2)'!$C$70,'[1]Sheet1 (2)'!$D$70*('[1]Sheet1 (2)'!$D$72-crack_s_index)/'[1]Sheet1 (2)'!$D$72,IF([1]shee2!D944='[1]Sheet1 (2)'!$C$71,'[1]Sheet1 (2)'!$D$71*('[1]Sheet1 (2)'!$D$72-crack_s_index)/'[1]Sheet1 (2)'!$D$72)))&lt;0,0,IF(D946='[1]Sheet1 (2)'!$C$69,'[1]Sheet1 (2)'!$D$69*('[1]Sheet1 (2)'!$D$72-crack_s_index)/'[1]Sheet1 (2)'!$D$72,IF([1]shee2!D944='[1]Sheet1 (2)'!$C$70,'[1]Sheet1 (2)'!$D$70*('[1]Sheet1 (2)'!$D$72-crack_s_index)/'[1]Sheet1 (2)'!$D$72,IF([1]shee2!D944='[1]Sheet1 (2)'!$C$71,'[1]Sheet1 (2)'!$D$71*('[1]Sheet1 (2)'!$D$72-crack_s_index)/'[1]Sheet1 (2)'!$D$72))))</f>
        <v>5</v>
      </c>
      <c r="AW946" s="157">
        <f>IF(IF(D946='[1]Sheet1 (2)'!$C$69,'[1]Sheet1 (2)'!$D$69*('[1]Sheet1 (2)'!$D$72-crack_t_index)/'[1]Sheet1 (2)'!$D$72,IF([1]shee2!D944='[1]Sheet1 (2)'!$C$70,'[1]Sheet1 (2)'!$D$70*('[1]Sheet1 (2)'!$D$72-crack_t_index)/'[1]Sheet1 (2)'!$D$72,IF([1]shee2!D944='[1]Sheet1 (2)'!$C$71,'[1]Sheet1 (2)'!$D$71*('[1]Sheet1 (2)'!$D$72-crack_t_index)/'[1]Sheet1 (2)'!$D$72)))&lt;0,0,IF(D946='[1]Sheet1 (2)'!$C$69,'[1]Sheet1 (2)'!$D$69*('[1]Sheet1 (2)'!$D$72-crack_t_index)/'[1]Sheet1 (2)'!$D$72,IF([1]shee2!D944='[1]Sheet1 (2)'!$C$70,'[1]Sheet1 (2)'!$D$70*('[1]Sheet1 (2)'!$D$72-crack_t_index)/'[1]Sheet1 (2)'!$D$72,IF([1]shee2!D944='[1]Sheet1 (2)'!$C$71,'[1]Sheet1 (2)'!$D$71*('[1]Sheet1 (2)'!$D$72-crack_t_index)/'[1]Sheet1 (2)'!$D$72))))</f>
        <v>5</v>
      </c>
      <c r="AX946" s="157">
        <f>IF(IF(D946='[1]Sheet1 (2)'!$C$69,'[1]Sheet1 (2)'!$D$69*('[1]Sheet1 (2)'!$D$72-rave_index)/'[1]Sheet1 (2)'!$D$72,IF([1]shee2!D944='[1]Sheet1 (2)'!$C$70,'[1]Sheet1 (2)'!$D$70*('[1]Sheet1 (2)'!$D$72-rave_index)/'[1]Sheet1 (2)'!$D$72,IF([1]shee2!D944='[1]Sheet1 (2)'!$C$71,'[1]Sheet1 (2)'!$D$71*('[1]Sheet1 (2)'!$D$72-rave_index)/'[1]Sheet1 (2)'!$D$72)))&lt;0,0,IF(D946='[1]Sheet1 (2)'!$C$69,'[1]Sheet1 (2)'!$D$69*('[1]Sheet1 (2)'!$D$72-rave_index)/'[1]Sheet1 (2)'!$D$72,IF([1]shee2!D944='[1]Sheet1 (2)'!$C$70,'[1]Sheet1 (2)'!$D$70*('[1]Sheet1 (2)'!$D$72-rave_index)/'[1]Sheet1 (2)'!$D$72,IF([1]shee2!D944='[1]Sheet1 (2)'!$C$71,'[1]Sheet1 (2)'!$D$71*('[1]Sheet1 (2)'!$D$72-rave_index)/'[1]Sheet1 (2)'!$D$72))))</f>
        <v>5</v>
      </c>
      <c r="AY946" s="157">
        <f>IF(IF(D946='[1]Sheet1 (2)'!$C$69,'[1]Sheet1 (2)'!$D$69*('[1]Sheet1 (2)'!$D$72-rough_index)/'[1]Sheet1 (2)'!$D$72,IF([1]shee2!D944='[1]Sheet1 (2)'!$C$70,'[1]Sheet1 (2)'!$D$70*('[1]Sheet1 (2)'!$D$72-rough_index)/'[1]Sheet1 (2)'!$D$72,IF([1]shee2!D944='[1]Sheet1 (2)'!$C$71,'[1]Sheet1 (2)'!$D$71*('[1]Sheet1 (2)'!$D$72-rough_index)/'[1]Sheet1 (2)'!$D$72)))&lt;0,0,IF(D946='[1]Sheet1 (2)'!$C$69,'[1]Sheet1 (2)'!$D$69*('[1]Sheet1 (2)'!$D$72-rough_index)/'[1]Sheet1 (2)'!$D$72,IF([1]shee2!D944='[1]Sheet1 (2)'!$C$70,'[1]Sheet1 (2)'!$D$70*('[1]Sheet1 (2)'!$D$72-rough_index)/'[1]Sheet1 (2)'!$D$72,IF([1]shee2!D944='[1]Sheet1 (2)'!$C$71,'[1]Sheet1 (2)'!$D$71*('[1]Sheet1 (2)'!$D$72-rough_index)/'[1]Sheet1 (2)'!$D$72))))</f>
        <v>3.3333333333333335</v>
      </c>
      <c r="AZ946" s="179">
        <f>+(AU946*'[1]Sheet1 (2)'!$C$77)+(AV946*'[1]Sheet1 (2)'!$C$78)+(AW946*'[1]Sheet1 (2)'!$C$79)+(AX946*'[1]Sheet1 (2)'!$C$80)+(AY946*'[1]Sheet1 (2)'!$C$81)</f>
        <v>4.5</v>
      </c>
      <c r="BA946" s="213" t="str">
        <f t="shared" si="29"/>
        <v>Good</v>
      </c>
    </row>
    <row r="947" spans="1:57" ht="12.75" customHeight="1">
      <c r="A947" s="176" t="s">
        <v>282</v>
      </c>
      <c r="B947" s="145" t="s">
        <v>76</v>
      </c>
      <c r="C947" s="170">
        <v>4</v>
      </c>
      <c r="D947" s="174" t="s">
        <v>77</v>
      </c>
      <c r="E947" s="171">
        <v>8</v>
      </c>
      <c r="F947" s="171">
        <v>2</v>
      </c>
      <c r="G947" s="171" t="s">
        <v>77</v>
      </c>
      <c r="H947" s="171">
        <v>1</v>
      </c>
      <c r="I947" s="171" t="s">
        <v>77</v>
      </c>
      <c r="J947" s="173" t="s">
        <v>80</v>
      </c>
      <c r="K947" s="173" t="s">
        <v>80</v>
      </c>
      <c r="L947" s="169">
        <f>VLOOKUP(CONCATENATE(J947,K947),'Sheet1 (2)'!$J$6:$K$26,2,FALSE)</f>
        <v>0</v>
      </c>
      <c r="M947" s="173" t="s">
        <v>80</v>
      </c>
      <c r="N947" s="173" t="s">
        <v>80</v>
      </c>
      <c r="O947" s="177">
        <f>VLOOKUP(CONCATENATE(M947,N947),'[1]Sheet1 (2)'!$L$6:$M$26,2,FALSE)</f>
        <v>0</v>
      </c>
      <c r="P947" s="173" t="s">
        <v>80</v>
      </c>
      <c r="Q947" s="173" t="s">
        <v>80</v>
      </c>
      <c r="R947" s="177">
        <f>VLOOKUP(CONCATENATE(P947,Q947),'[1]Sheet1 (2)'!$N$6:$O$26,2,FALSE)</f>
        <v>0</v>
      </c>
      <c r="S947" s="173" t="s">
        <v>80</v>
      </c>
      <c r="T947" s="173" t="s">
        <v>80</v>
      </c>
      <c r="U947" s="177">
        <f>VLOOKUP(CONCATENATE(S947,T947),'[1]Sheet1 (2)'!$P$6:$Q$26,2,FALSE)</f>
        <v>0</v>
      </c>
      <c r="V947" s="173" t="s">
        <v>80</v>
      </c>
      <c r="W947" s="173" t="s">
        <v>80</v>
      </c>
      <c r="X947" s="177">
        <f>VLOOKUP(CONCATENATE(V947,W947),'[1]Sheet1 (2)'!$R$6:$S$26,2,FALSE)</f>
        <v>0</v>
      </c>
      <c r="Y947" s="173" t="s">
        <v>80</v>
      </c>
      <c r="Z947" s="173" t="s">
        <v>80</v>
      </c>
      <c r="AA947" s="177">
        <f>VLOOKUP(CONCATENATE(Y947,Z947),'[1]Sheet1 (2)'!$T$6:$U$26,2,FALSE)</f>
        <v>0</v>
      </c>
      <c r="AB947" s="173" t="s">
        <v>80</v>
      </c>
      <c r="AC947" s="173" t="s">
        <v>80</v>
      </c>
      <c r="AD947" s="177">
        <f>VLOOKUP(CONCATENATE(AB947,AC947),'[1]Sheet1 (2)'!$X$6:$Y$26,2,FALSE)</f>
        <v>0</v>
      </c>
      <c r="AE947" s="173" t="s">
        <v>82</v>
      </c>
      <c r="AF947" s="173" t="s">
        <v>81</v>
      </c>
      <c r="AG947" s="177">
        <f>VLOOKUP(CONCATENATE(AE947,AF947),'[1]Sheet1 (2)'!$Z$6:$AA$26,2,FALSE)</f>
        <v>66</v>
      </c>
      <c r="AH947" s="155" t="s">
        <v>439</v>
      </c>
      <c r="AI947" s="178"/>
      <c r="AJ947" s="140"/>
      <c r="AK947" s="176" t="s">
        <v>282</v>
      </c>
      <c r="AL947" s="176" t="s">
        <v>76</v>
      </c>
      <c r="AM947" s="170">
        <f t="shared" si="28"/>
        <v>4</v>
      </c>
      <c r="AN947" s="147"/>
      <c r="AO947" s="155" t="s">
        <v>439</v>
      </c>
      <c r="AP947" s="156"/>
      <c r="AQ947" s="157">
        <v>2.7433860970000001</v>
      </c>
      <c r="AR947" s="158"/>
      <c r="AS947" s="145">
        <f>LOOKUP(rufmkm,'[1]Sheet1 (2)'!$V$62:$V$71,'[1]Sheet1 (2)'!$W$62:$W$71)</f>
        <v>30</v>
      </c>
      <c r="AT947" s="140"/>
      <c r="AU947" s="157">
        <f>IF(IF(D947='[1]Sheet1 (2)'!$C$69,'[1]Sheet1 (2)'!$D$69*('[1]Sheet1 (2)'!$D$72-rut_index)/'[1]Sheet1 (2)'!$D$72,IF([1]shee2!D941='[1]Sheet1 (2)'!$C$70,'[1]Sheet1 (2)'!$D$70*('[1]Sheet1 (2)'!$D$72-rut_index)/'[1]Sheet1 (2)'!$D$72,IF([1]shee2!D941='[1]Sheet1 (2)'!$C$71,'[1]Sheet1 (2)'!$D$71*('[1]Sheet1 (2)'!$D$72-rut_index)/'[1]Sheet1 (2)'!$D$72)))&lt;0,0,IF(D947='[1]Sheet1 (2)'!$C$69,'[1]Sheet1 (2)'!$D$69*('[1]Sheet1 (2)'!$D$72-rut_index)/'[1]Sheet1 (2)'!$D$72,IF([1]shee2!D941='[1]Sheet1 (2)'!$C$70,'[1]Sheet1 (2)'!$D$70*('[1]Sheet1 (2)'!$D$72-rut_index)/'[1]Sheet1 (2)'!$D$72,IF([1]shee2!D941='[1]Sheet1 (2)'!$C$71,'[1]Sheet1 (2)'!$D$71*('[1]Sheet1 (2)'!$D$72-rut_index)/'[1]Sheet1 (2)'!$D$72))))</f>
        <v>5</v>
      </c>
      <c r="AV947" s="157">
        <f>IF(IF(D947='[1]Sheet1 (2)'!$C$69,'[1]Sheet1 (2)'!$D$69*('[1]Sheet1 (2)'!$D$72-crack_s_index)/'[1]Sheet1 (2)'!$D$72,IF([1]shee2!D941='[1]Sheet1 (2)'!$C$70,'[1]Sheet1 (2)'!$D$70*('[1]Sheet1 (2)'!$D$72-crack_s_index)/'[1]Sheet1 (2)'!$D$72,IF([1]shee2!D941='[1]Sheet1 (2)'!$C$71,'[1]Sheet1 (2)'!$D$71*('[1]Sheet1 (2)'!$D$72-crack_s_index)/'[1]Sheet1 (2)'!$D$72)))&lt;0,0,IF(D947='[1]Sheet1 (2)'!$C$69,'[1]Sheet1 (2)'!$D$69*('[1]Sheet1 (2)'!$D$72-crack_s_index)/'[1]Sheet1 (2)'!$D$72,IF([1]shee2!D941='[1]Sheet1 (2)'!$C$70,'[1]Sheet1 (2)'!$D$70*('[1]Sheet1 (2)'!$D$72-crack_s_index)/'[1]Sheet1 (2)'!$D$72,IF([1]shee2!D941='[1]Sheet1 (2)'!$C$71,'[1]Sheet1 (2)'!$D$71*('[1]Sheet1 (2)'!$D$72-crack_s_index)/'[1]Sheet1 (2)'!$D$72))))</f>
        <v>5</v>
      </c>
      <c r="AW947" s="157">
        <f>IF(IF(D947='[1]Sheet1 (2)'!$C$69,'[1]Sheet1 (2)'!$D$69*('[1]Sheet1 (2)'!$D$72-crack_t_index)/'[1]Sheet1 (2)'!$D$72,IF([1]shee2!D941='[1]Sheet1 (2)'!$C$70,'[1]Sheet1 (2)'!$D$70*('[1]Sheet1 (2)'!$D$72-crack_t_index)/'[1]Sheet1 (2)'!$D$72,IF([1]shee2!D941='[1]Sheet1 (2)'!$C$71,'[1]Sheet1 (2)'!$D$71*('[1]Sheet1 (2)'!$D$72-crack_t_index)/'[1]Sheet1 (2)'!$D$72)))&lt;0,0,IF(D947='[1]Sheet1 (2)'!$C$69,'[1]Sheet1 (2)'!$D$69*('[1]Sheet1 (2)'!$D$72-crack_t_index)/'[1]Sheet1 (2)'!$D$72,IF([1]shee2!D941='[1]Sheet1 (2)'!$C$70,'[1]Sheet1 (2)'!$D$70*('[1]Sheet1 (2)'!$D$72-crack_t_index)/'[1]Sheet1 (2)'!$D$72,IF([1]shee2!D941='[1]Sheet1 (2)'!$C$71,'[1]Sheet1 (2)'!$D$71*('[1]Sheet1 (2)'!$D$72-crack_t_index)/'[1]Sheet1 (2)'!$D$72))))</f>
        <v>5</v>
      </c>
      <c r="AX947" s="157">
        <f>IF(IF(D947='[1]Sheet1 (2)'!$C$69,'[1]Sheet1 (2)'!$D$69*('[1]Sheet1 (2)'!$D$72-rave_index)/'[1]Sheet1 (2)'!$D$72,IF([1]shee2!D941='[1]Sheet1 (2)'!$C$70,'[1]Sheet1 (2)'!$D$70*('[1]Sheet1 (2)'!$D$72-rave_index)/'[1]Sheet1 (2)'!$D$72,IF([1]shee2!D941='[1]Sheet1 (2)'!$C$71,'[1]Sheet1 (2)'!$D$71*('[1]Sheet1 (2)'!$D$72-rave_index)/'[1]Sheet1 (2)'!$D$72)))&lt;0,0,IF(D947='[1]Sheet1 (2)'!$C$69,'[1]Sheet1 (2)'!$D$69*('[1]Sheet1 (2)'!$D$72-rave_index)/'[1]Sheet1 (2)'!$D$72,IF([1]shee2!D941='[1]Sheet1 (2)'!$C$70,'[1]Sheet1 (2)'!$D$70*('[1]Sheet1 (2)'!$D$72-rave_index)/'[1]Sheet1 (2)'!$D$72,IF([1]shee2!D941='[1]Sheet1 (2)'!$C$71,'[1]Sheet1 (2)'!$D$71*('[1]Sheet1 (2)'!$D$72-rave_index)/'[1]Sheet1 (2)'!$D$72))))</f>
        <v>5</v>
      </c>
      <c r="AY947" s="157">
        <f>IF(IF(D947='[1]Sheet1 (2)'!$C$69,'[1]Sheet1 (2)'!$D$69*('[1]Sheet1 (2)'!$D$72-rough_index)/'[1]Sheet1 (2)'!$D$72,IF([1]shee2!D941='[1]Sheet1 (2)'!$C$70,'[1]Sheet1 (2)'!$D$70*('[1]Sheet1 (2)'!$D$72-rough_index)/'[1]Sheet1 (2)'!$D$72,IF([1]shee2!D941='[1]Sheet1 (2)'!$C$71,'[1]Sheet1 (2)'!$D$71*('[1]Sheet1 (2)'!$D$72-rough_index)/'[1]Sheet1 (2)'!$D$72)))&lt;0,0,IF(D947='[1]Sheet1 (2)'!$C$69,'[1]Sheet1 (2)'!$D$69*('[1]Sheet1 (2)'!$D$72-rough_index)/'[1]Sheet1 (2)'!$D$72,IF([1]shee2!D941='[1]Sheet1 (2)'!$C$70,'[1]Sheet1 (2)'!$D$70*('[1]Sheet1 (2)'!$D$72-rough_index)/'[1]Sheet1 (2)'!$D$72,IF([1]shee2!D941='[1]Sheet1 (2)'!$C$71,'[1]Sheet1 (2)'!$D$71*('[1]Sheet1 (2)'!$D$72-rough_index)/'[1]Sheet1 (2)'!$D$72))))</f>
        <v>2.5</v>
      </c>
      <c r="AZ947" s="179">
        <f>+(AU947*'[1]Sheet1 (2)'!$C$77)+(AV947*'[1]Sheet1 (2)'!$C$78)+(AW947*'[1]Sheet1 (2)'!$C$79)+(AX947*'[1]Sheet1 (2)'!$C$80)+(AY947*'[1]Sheet1 (2)'!$C$81)</f>
        <v>4.25</v>
      </c>
      <c r="BA947" s="213" t="str">
        <f t="shared" si="29"/>
        <v>Good</v>
      </c>
      <c r="BE947">
        <f>IF(D947='[1]Sheet1 (2)'!$C$61,'[1]Sheet1 (2)'!$D$61*(counts^2)+'[1]Sheet1 (2)'!$G$61*counts+'[1]Sheet1 (2)'!$J$61,IF(D947='[1]Sheet1 (2)'!$C$62,'[1]Sheet1 (2)'!$D$62*counts+'[1]Sheet1 (2)'!$G$62,IF(D947='[1]Sheet1 (2)'!$C$63,'[1]Sheet1 (2)'!$D$63*counts+'[1]Sheet1 (2)'!$G$63,IF(D947='[1]Sheet1 (2)'!$C$64,'[1]Sheet1 (2)'!$D$64*counts+'[1]Sheet1 (2)'!$G$64))))</f>
        <v>2.0984129299999998</v>
      </c>
    </row>
    <row r="948" spans="1:57" ht="12.75" customHeight="1">
      <c r="A948" s="176" t="s">
        <v>282</v>
      </c>
      <c r="B948" s="145" t="s">
        <v>76</v>
      </c>
      <c r="C948" s="170">
        <v>1085</v>
      </c>
      <c r="D948" s="174" t="s">
        <v>77</v>
      </c>
      <c r="E948" s="171">
        <v>8</v>
      </c>
      <c r="F948" s="171">
        <v>2</v>
      </c>
      <c r="G948" s="171" t="s">
        <v>77</v>
      </c>
      <c r="H948" s="171">
        <v>1</v>
      </c>
      <c r="I948" s="171" t="s">
        <v>77</v>
      </c>
      <c r="J948" s="173" t="s">
        <v>80</v>
      </c>
      <c r="K948" s="173" t="s">
        <v>80</v>
      </c>
      <c r="L948" s="169">
        <f>VLOOKUP(CONCATENATE(J948,K948),'Sheet1 (2)'!$J$6:$K$26,2,FALSE)</f>
        <v>0</v>
      </c>
      <c r="M948" s="173" t="s">
        <v>80</v>
      </c>
      <c r="N948" s="173" t="s">
        <v>80</v>
      </c>
      <c r="O948" s="177">
        <f>VLOOKUP(CONCATENATE(M948,N948),'[1]Sheet1 (2)'!$L$6:$M$26,2,FALSE)</f>
        <v>0</v>
      </c>
      <c r="P948" s="173" t="s">
        <v>80</v>
      </c>
      <c r="Q948" s="173" t="s">
        <v>80</v>
      </c>
      <c r="R948" s="177">
        <f>VLOOKUP(CONCATENATE(P948,Q948),'[1]Sheet1 (2)'!$N$6:$O$26,2,FALSE)</f>
        <v>0</v>
      </c>
      <c r="S948" s="173" t="s">
        <v>80</v>
      </c>
      <c r="T948" s="173" t="s">
        <v>80</v>
      </c>
      <c r="U948" s="177">
        <f>VLOOKUP(CONCATENATE(S948,T948),'[1]Sheet1 (2)'!$P$6:$Q$26,2,FALSE)</f>
        <v>0</v>
      </c>
      <c r="V948" s="173" t="s">
        <v>80</v>
      </c>
      <c r="W948" s="173" t="s">
        <v>80</v>
      </c>
      <c r="X948" s="177">
        <f>VLOOKUP(CONCATENATE(V948,W948),'[1]Sheet1 (2)'!$R$6:$S$26,2,FALSE)</f>
        <v>0</v>
      </c>
      <c r="Y948" s="173" t="s">
        <v>80</v>
      </c>
      <c r="Z948" s="173" t="s">
        <v>80</v>
      </c>
      <c r="AA948" s="177">
        <f>VLOOKUP(CONCATENATE(Y948,Z948),'[1]Sheet1 (2)'!$T$6:$U$26,2,FALSE)</f>
        <v>0</v>
      </c>
      <c r="AB948" s="173" t="s">
        <v>80</v>
      </c>
      <c r="AC948" s="173" t="s">
        <v>80</v>
      </c>
      <c r="AD948" s="177">
        <f>VLOOKUP(CONCATENATE(AB948,AC948),'[1]Sheet1 (2)'!$X$6:$Y$26,2,FALSE)</f>
        <v>0</v>
      </c>
      <c r="AE948" s="173" t="s">
        <v>82</v>
      </c>
      <c r="AF948" s="173" t="s">
        <v>81</v>
      </c>
      <c r="AG948" s="177">
        <f>VLOOKUP(CONCATENATE(AE948,AF948),'[1]Sheet1 (2)'!$Z$6:$AA$26,2,FALSE)</f>
        <v>66</v>
      </c>
      <c r="AH948" s="172"/>
      <c r="AI948" s="178"/>
      <c r="AJ948" s="140"/>
      <c r="AK948" s="176" t="s">
        <v>282</v>
      </c>
      <c r="AL948" s="176" t="s">
        <v>76</v>
      </c>
      <c r="AM948" s="170">
        <f t="shared" si="28"/>
        <v>1085</v>
      </c>
      <c r="AN948" s="147"/>
      <c r="AO948" s="155"/>
      <c r="AP948" s="156"/>
      <c r="AQ948" s="157">
        <v>2.9084792864</v>
      </c>
      <c r="AR948" s="158"/>
      <c r="AS948" s="145">
        <f>LOOKUP(rufmkm,'[1]Sheet1 (2)'!$V$62:$V$71,'[1]Sheet1 (2)'!$W$62:$W$71)</f>
        <v>30</v>
      </c>
      <c r="AT948" s="140"/>
      <c r="AU948" s="157">
        <f>IF(IF(D948='[1]Sheet1 (2)'!$C$69,'[1]Sheet1 (2)'!$D$69*('[1]Sheet1 (2)'!$D$72-rut_index)/'[1]Sheet1 (2)'!$D$72,IF([1]shee2!D943='[1]Sheet1 (2)'!$C$70,'[1]Sheet1 (2)'!$D$70*('[1]Sheet1 (2)'!$D$72-rut_index)/'[1]Sheet1 (2)'!$D$72,IF([1]shee2!D943='[1]Sheet1 (2)'!$C$71,'[1]Sheet1 (2)'!$D$71*('[1]Sheet1 (2)'!$D$72-rut_index)/'[1]Sheet1 (2)'!$D$72)))&lt;0,0,IF(D948='[1]Sheet1 (2)'!$C$69,'[1]Sheet1 (2)'!$D$69*('[1]Sheet1 (2)'!$D$72-rut_index)/'[1]Sheet1 (2)'!$D$72,IF([1]shee2!D943='[1]Sheet1 (2)'!$C$70,'[1]Sheet1 (2)'!$D$70*('[1]Sheet1 (2)'!$D$72-rut_index)/'[1]Sheet1 (2)'!$D$72,IF([1]shee2!D943='[1]Sheet1 (2)'!$C$71,'[1]Sheet1 (2)'!$D$71*('[1]Sheet1 (2)'!$D$72-rut_index)/'[1]Sheet1 (2)'!$D$72))))</f>
        <v>5</v>
      </c>
      <c r="AV948" s="157">
        <f>IF(IF(D948='[1]Sheet1 (2)'!$C$69,'[1]Sheet1 (2)'!$D$69*('[1]Sheet1 (2)'!$D$72-crack_s_index)/'[1]Sheet1 (2)'!$D$72,IF([1]shee2!D943='[1]Sheet1 (2)'!$C$70,'[1]Sheet1 (2)'!$D$70*('[1]Sheet1 (2)'!$D$72-crack_s_index)/'[1]Sheet1 (2)'!$D$72,IF([1]shee2!D943='[1]Sheet1 (2)'!$C$71,'[1]Sheet1 (2)'!$D$71*('[1]Sheet1 (2)'!$D$72-crack_s_index)/'[1]Sheet1 (2)'!$D$72)))&lt;0,0,IF(D948='[1]Sheet1 (2)'!$C$69,'[1]Sheet1 (2)'!$D$69*('[1]Sheet1 (2)'!$D$72-crack_s_index)/'[1]Sheet1 (2)'!$D$72,IF([1]shee2!D943='[1]Sheet1 (2)'!$C$70,'[1]Sheet1 (2)'!$D$70*('[1]Sheet1 (2)'!$D$72-crack_s_index)/'[1]Sheet1 (2)'!$D$72,IF([1]shee2!D943='[1]Sheet1 (2)'!$C$71,'[1]Sheet1 (2)'!$D$71*('[1]Sheet1 (2)'!$D$72-crack_s_index)/'[1]Sheet1 (2)'!$D$72))))</f>
        <v>5</v>
      </c>
      <c r="AW948" s="157">
        <f>IF(IF(D948='[1]Sheet1 (2)'!$C$69,'[1]Sheet1 (2)'!$D$69*('[1]Sheet1 (2)'!$D$72-crack_t_index)/'[1]Sheet1 (2)'!$D$72,IF([1]shee2!D943='[1]Sheet1 (2)'!$C$70,'[1]Sheet1 (2)'!$D$70*('[1]Sheet1 (2)'!$D$72-crack_t_index)/'[1]Sheet1 (2)'!$D$72,IF([1]shee2!D943='[1]Sheet1 (2)'!$C$71,'[1]Sheet1 (2)'!$D$71*('[1]Sheet1 (2)'!$D$72-crack_t_index)/'[1]Sheet1 (2)'!$D$72)))&lt;0,0,IF(D948='[1]Sheet1 (2)'!$C$69,'[1]Sheet1 (2)'!$D$69*('[1]Sheet1 (2)'!$D$72-crack_t_index)/'[1]Sheet1 (2)'!$D$72,IF([1]shee2!D943='[1]Sheet1 (2)'!$C$70,'[1]Sheet1 (2)'!$D$70*('[1]Sheet1 (2)'!$D$72-crack_t_index)/'[1]Sheet1 (2)'!$D$72,IF([1]shee2!D943='[1]Sheet1 (2)'!$C$71,'[1]Sheet1 (2)'!$D$71*('[1]Sheet1 (2)'!$D$72-crack_t_index)/'[1]Sheet1 (2)'!$D$72))))</f>
        <v>5</v>
      </c>
      <c r="AX948" s="157">
        <f>IF(IF(D948='[1]Sheet1 (2)'!$C$69,'[1]Sheet1 (2)'!$D$69*('[1]Sheet1 (2)'!$D$72-rave_index)/'[1]Sheet1 (2)'!$D$72,IF([1]shee2!D943='[1]Sheet1 (2)'!$C$70,'[1]Sheet1 (2)'!$D$70*('[1]Sheet1 (2)'!$D$72-rave_index)/'[1]Sheet1 (2)'!$D$72,IF([1]shee2!D943='[1]Sheet1 (2)'!$C$71,'[1]Sheet1 (2)'!$D$71*('[1]Sheet1 (2)'!$D$72-rave_index)/'[1]Sheet1 (2)'!$D$72)))&lt;0,0,IF(D948='[1]Sheet1 (2)'!$C$69,'[1]Sheet1 (2)'!$D$69*('[1]Sheet1 (2)'!$D$72-rave_index)/'[1]Sheet1 (2)'!$D$72,IF([1]shee2!D943='[1]Sheet1 (2)'!$C$70,'[1]Sheet1 (2)'!$D$70*('[1]Sheet1 (2)'!$D$72-rave_index)/'[1]Sheet1 (2)'!$D$72,IF([1]shee2!D943='[1]Sheet1 (2)'!$C$71,'[1]Sheet1 (2)'!$D$71*('[1]Sheet1 (2)'!$D$72-rave_index)/'[1]Sheet1 (2)'!$D$72))))</f>
        <v>5</v>
      </c>
      <c r="AY948" s="157">
        <f>IF(IF(D948='[1]Sheet1 (2)'!$C$69,'[1]Sheet1 (2)'!$D$69*('[1]Sheet1 (2)'!$D$72-rough_index)/'[1]Sheet1 (2)'!$D$72,IF([1]shee2!D943='[1]Sheet1 (2)'!$C$70,'[1]Sheet1 (2)'!$D$70*('[1]Sheet1 (2)'!$D$72-rough_index)/'[1]Sheet1 (2)'!$D$72,IF([1]shee2!D943='[1]Sheet1 (2)'!$C$71,'[1]Sheet1 (2)'!$D$71*('[1]Sheet1 (2)'!$D$72-rough_index)/'[1]Sheet1 (2)'!$D$72)))&lt;0,0,IF(D948='[1]Sheet1 (2)'!$C$69,'[1]Sheet1 (2)'!$D$69*('[1]Sheet1 (2)'!$D$72-rough_index)/'[1]Sheet1 (2)'!$D$72,IF([1]shee2!D943='[1]Sheet1 (2)'!$C$70,'[1]Sheet1 (2)'!$D$70*('[1]Sheet1 (2)'!$D$72-rough_index)/'[1]Sheet1 (2)'!$D$72,IF([1]shee2!D943='[1]Sheet1 (2)'!$C$71,'[1]Sheet1 (2)'!$D$71*('[1]Sheet1 (2)'!$D$72-rough_index)/'[1]Sheet1 (2)'!$D$72))))</f>
        <v>2.5</v>
      </c>
      <c r="AZ948" s="179">
        <f>+(AU948*'[1]Sheet1 (2)'!$C$77)+(AV948*'[1]Sheet1 (2)'!$C$78)+(AW948*'[1]Sheet1 (2)'!$C$79)+(AX948*'[1]Sheet1 (2)'!$C$80)+(AY948*'[1]Sheet1 (2)'!$C$81)</f>
        <v>4.25</v>
      </c>
      <c r="BA948" s="213" t="str">
        <f t="shared" si="29"/>
        <v>Good</v>
      </c>
      <c r="BE948">
        <f>IF(D948='[1]Sheet1 (2)'!$C$61,'[1]Sheet1 (2)'!$D$61*(counts^2)+'[1]Sheet1 (2)'!$G$61*counts+'[1]Sheet1 (2)'!$J$61,IF(D948='[1]Sheet1 (2)'!$C$62,'[1]Sheet1 (2)'!$D$62*counts+'[1]Sheet1 (2)'!$G$62,IF(D948='[1]Sheet1 (2)'!$C$63,'[1]Sheet1 (2)'!$D$63*counts+'[1]Sheet1 (2)'!$G$63,IF(D948='[1]Sheet1 (2)'!$C$64,'[1]Sheet1 (2)'!$D$64*counts+'[1]Sheet1 (2)'!$G$64))))</f>
        <v>2.0984129299999998</v>
      </c>
    </row>
    <row r="949" spans="1:57" ht="12.75" customHeight="1">
      <c r="A949" s="176" t="s">
        <v>282</v>
      </c>
      <c r="B949" s="145" t="s">
        <v>76</v>
      </c>
      <c r="C949" s="170">
        <v>1086</v>
      </c>
      <c r="D949" s="174" t="s">
        <v>77</v>
      </c>
      <c r="E949" s="171">
        <v>8</v>
      </c>
      <c r="F949" s="171">
        <v>2</v>
      </c>
      <c r="G949" s="171" t="s">
        <v>77</v>
      </c>
      <c r="H949" s="171">
        <v>1</v>
      </c>
      <c r="I949" s="171" t="s">
        <v>77</v>
      </c>
      <c r="J949" s="173" t="s">
        <v>80</v>
      </c>
      <c r="K949" s="173" t="s">
        <v>80</v>
      </c>
      <c r="L949" s="169">
        <f>VLOOKUP(CONCATENATE(J949,K949),'Sheet1 (2)'!$J$6:$K$26,2,FALSE)</f>
        <v>0</v>
      </c>
      <c r="M949" s="173" t="s">
        <v>83</v>
      </c>
      <c r="N949" s="173" t="s">
        <v>81</v>
      </c>
      <c r="O949" s="177">
        <f>VLOOKUP(CONCATENATE(M949,N949),'[1]Sheet1 (2)'!$L$6:$M$26,2,FALSE)</f>
        <v>75</v>
      </c>
      <c r="P949" s="173" t="s">
        <v>83</v>
      </c>
      <c r="Q949" s="173" t="s">
        <v>79</v>
      </c>
      <c r="R949" s="177">
        <f>VLOOKUP(CONCATENATE(P949,Q949),'[1]Sheet1 (2)'!$N$6:$O$26,2,FALSE)</f>
        <v>56.25</v>
      </c>
      <c r="S949" s="173" t="s">
        <v>80</v>
      </c>
      <c r="T949" s="173" t="s">
        <v>80</v>
      </c>
      <c r="U949" s="177">
        <f>VLOOKUP(CONCATENATE(S949,T949),'[1]Sheet1 (2)'!$P$6:$Q$26,2,FALSE)</f>
        <v>0</v>
      </c>
      <c r="V949" s="173" t="s">
        <v>83</v>
      </c>
      <c r="W949" s="173" t="s">
        <v>81</v>
      </c>
      <c r="X949" s="177">
        <f>VLOOKUP(CONCATENATE(V949,W949),'[1]Sheet1 (2)'!$R$6:$S$26,2,FALSE)</f>
        <v>75</v>
      </c>
      <c r="Y949" s="173" t="s">
        <v>80</v>
      </c>
      <c r="Z949" s="173" t="s">
        <v>80</v>
      </c>
      <c r="AA949" s="177">
        <f>VLOOKUP(CONCATENATE(Y949,Z949),'[1]Sheet1 (2)'!$T$6:$U$26,2,FALSE)</f>
        <v>0</v>
      </c>
      <c r="AB949" s="173" t="s">
        <v>80</v>
      </c>
      <c r="AC949" s="173" t="s">
        <v>80</v>
      </c>
      <c r="AD949" s="177">
        <f>VLOOKUP(CONCATENATE(AB949,AC949),'[1]Sheet1 (2)'!$X$6:$Y$26,2,FALSE)</f>
        <v>0</v>
      </c>
      <c r="AE949" s="173" t="s">
        <v>82</v>
      </c>
      <c r="AF949" s="173" t="s">
        <v>81</v>
      </c>
      <c r="AG949" s="177">
        <f>VLOOKUP(CONCATENATE(AE949,AF949),'[1]Sheet1 (2)'!$Z$6:$AA$26,2,FALSE)</f>
        <v>66</v>
      </c>
      <c r="AH949" s="172"/>
      <c r="AI949" s="178"/>
      <c r="AJ949" s="140"/>
      <c r="AK949" s="176" t="s">
        <v>282</v>
      </c>
      <c r="AL949" s="176" t="s">
        <v>76</v>
      </c>
      <c r="AM949" s="170">
        <f t="shared" si="28"/>
        <v>1086</v>
      </c>
      <c r="AN949" s="147"/>
      <c r="AO949" s="155"/>
      <c r="AP949" s="156"/>
      <c r="AQ949" s="157">
        <v>2.6493713823999996</v>
      </c>
      <c r="AR949" s="158"/>
      <c r="AS949" s="145">
        <f>LOOKUP(rufmkm,'[1]Sheet1 (2)'!$V$62:$V$71,'[1]Sheet1 (2)'!$W$62:$W$71)</f>
        <v>30</v>
      </c>
      <c r="AT949" s="140"/>
      <c r="AU949" s="157">
        <f>IF(IF(D949='[1]Sheet1 (2)'!$C$69,'[1]Sheet1 (2)'!$D$69*('[1]Sheet1 (2)'!$D$72-rut_index)/'[1]Sheet1 (2)'!$D$72,IF([1]shee2!D944='[1]Sheet1 (2)'!$C$70,'[1]Sheet1 (2)'!$D$70*('[1]Sheet1 (2)'!$D$72-rut_index)/'[1]Sheet1 (2)'!$D$72,IF([1]shee2!D944='[1]Sheet1 (2)'!$C$71,'[1]Sheet1 (2)'!$D$71*('[1]Sheet1 (2)'!$D$72-rut_index)/'[1]Sheet1 (2)'!$D$72)))&lt;0,0,IF(D949='[1]Sheet1 (2)'!$C$69,'[1]Sheet1 (2)'!$D$69*('[1]Sheet1 (2)'!$D$72-rut_index)/'[1]Sheet1 (2)'!$D$72,IF([1]shee2!D944='[1]Sheet1 (2)'!$C$70,'[1]Sheet1 (2)'!$D$70*('[1]Sheet1 (2)'!$D$72-rut_index)/'[1]Sheet1 (2)'!$D$72,IF([1]shee2!D944='[1]Sheet1 (2)'!$C$71,'[1]Sheet1 (2)'!$D$71*('[1]Sheet1 (2)'!$D$72-rut_index)/'[1]Sheet1 (2)'!$D$72))))</f>
        <v>5</v>
      </c>
      <c r="AV949" s="157">
        <f>IF(IF(D949='[1]Sheet1 (2)'!$C$69,'[1]Sheet1 (2)'!$D$69*('[1]Sheet1 (2)'!$D$72-crack_s_index)/'[1]Sheet1 (2)'!$D$72,IF([1]shee2!D944='[1]Sheet1 (2)'!$C$70,'[1]Sheet1 (2)'!$D$70*('[1]Sheet1 (2)'!$D$72-crack_s_index)/'[1]Sheet1 (2)'!$D$72,IF([1]shee2!D944='[1]Sheet1 (2)'!$C$71,'[1]Sheet1 (2)'!$D$71*('[1]Sheet1 (2)'!$D$72-crack_s_index)/'[1]Sheet1 (2)'!$D$72)))&lt;0,0,IF(D949='[1]Sheet1 (2)'!$C$69,'[1]Sheet1 (2)'!$D$69*('[1]Sheet1 (2)'!$D$72-crack_s_index)/'[1]Sheet1 (2)'!$D$72,IF([1]shee2!D944='[1]Sheet1 (2)'!$C$70,'[1]Sheet1 (2)'!$D$70*('[1]Sheet1 (2)'!$D$72-crack_s_index)/'[1]Sheet1 (2)'!$D$72,IF([1]shee2!D944='[1]Sheet1 (2)'!$C$71,'[1]Sheet1 (2)'!$D$71*('[1]Sheet1 (2)'!$D$72-crack_s_index)/'[1]Sheet1 (2)'!$D$72))))</f>
        <v>0</v>
      </c>
      <c r="AW949" s="157">
        <f>IF(IF(D949='[1]Sheet1 (2)'!$C$69,'[1]Sheet1 (2)'!$D$69*('[1]Sheet1 (2)'!$D$72-crack_t_index)/'[1]Sheet1 (2)'!$D$72,IF([1]shee2!D944='[1]Sheet1 (2)'!$C$70,'[1]Sheet1 (2)'!$D$70*('[1]Sheet1 (2)'!$D$72-crack_t_index)/'[1]Sheet1 (2)'!$D$72,IF([1]shee2!D944='[1]Sheet1 (2)'!$C$71,'[1]Sheet1 (2)'!$D$71*('[1]Sheet1 (2)'!$D$72-crack_t_index)/'[1]Sheet1 (2)'!$D$72)))&lt;0,0,IF(D949='[1]Sheet1 (2)'!$C$69,'[1]Sheet1 (2)'!$D$69*('[1]Sheet1 (2)'!$D$72-crack_t_index)/'[1]Sheet1 (2)'!$D$72,IF([1]shee2!D944='[1]Sheet1 (2)'!$C$70,'[1]Sheet1 (2)'!$D$70*('[1]Sheet1 (2)'!$D$72-crack_t_index)/'[1]Sheet1 (2)'!$D$72,IF([1]shee2!D944='[1]Sheet1 (2)'!$C$71,'[1]Sheet1 (2)'!$D$71*('[1]Sheet1 (2)'!$D$72-crack_t_index)/'[1]Sheet1 (2)'!$D$72))))</f>
        <v>0.3125</v>
      </c>
      <c r="AX949" s="157">
        <f>IF(IF(D949='[1]Sheet1 (2)'!$C$69,'[1]Sheet1 (2)'!$D$69*('[1]Sheet1 (2)'!$D$72-rave_index)/'[1]Sheet1 (2)'!$D$72,IF([1]shee2!D944='[1]Sheet1 (2)'!$C$70,'[1]Sheet1 (2)'!$D$70*('[1]Sheet1 (2)'!$D$72-rave_index)/'[1]Sheet1 (2)'!$D$72,IF([1]shee2!D944='[1]Sheet1 (2)'!$C$71,'[1]Sheet1 (2)'!$D$71*('[1]Sheet1 (2)'!$D$72-rave_index)/'[1]Sheet1 (2)'!$D$72)))&lt;0,0,IF(D949='[1]Sheet1 (2)'!$C$69,'[1]Sheet1 (2)'!$D$69*('[1]Sheet1 (2)'!$D$72-rave_index)/'[1]Sheet1 (2)'!$D$72,IF([1]shee2!D944='[1]Sheet1 (2)'!$C$70,'[1]Sheet1 (2)'!$D$70*('[1]Sheet1 (2)'!$D$72-rave_index)/'[1]Sheet1 (2)'!$D$72,IF([1]shee2!D944='[1]Sheet1 (2)'!$C$71,'[1]Sheet1 (2)'!$D$71*('[1]Sheet1 (2)'!$D$72-rave_index)/'[1]Sheet1 (2)'!$D$72))))</f>
        <v>5</v>
      </c>
      <c r="AY949" s="157">
        <f>IF(IF(D949='[1]Sheet1 (2)'!$C$69,'[1]Sheet1 (2)'!$D$69*('[1]Sheet1 (2)'!$D$72-rough_index)/'[1]Sheet1 (2)'!$D$72,IF([1]shee2!D944='[1]Sheet1 (2)'!$C$70,'[1]Sheet1 (2)'!$D$70*('[1]Sheet1 (2)'!$D$72-rough_index)/'[1]Sheet1 (2)'!$D$72,IF([1]shee2!D944='[1]Sheet1 (2)'!$C$71,'[1]Sheet1 (2)'!$D$71*('[1]Sheet1 (2)'!$D$72-rough_index)/'[1]Sheet1 (2)'!$D$72)))&lt;0,0,IF(D949='[1]Sheet1 (2)'!$C$69,'[1]Sheet1 (2)'!$D$69*('[1]Sheet1 (2)'!$D$72-rough_index)/'[1]Sheet1 (2)'!$D$72,IF([1]shee2!D944='[1]Sheet1 (2)'!$C$70,'[1]Sheet1 (2)'!$D$70*('[1]Sheet1 (2)'!$D$72-rough_index)/'[1]Sheet1 (2)'!$D$72,IF([1]shee2!D944='[1]Sheet1 (2)'!$C$71,'[1]Sheet1 (2)'!$D$71*('[1]Sheet1 (2)'!$D$72-rough_index)/'[1]Sheet1 (2)'!$D$72))))</f>
        <v>2.5</v>
      </c>
      <c r="AZ949" s="179">
        <f>+(AU949*'[1]Sheet1 (2)'!$C$77)+(AV949*'[1]Sheet1 (2)'!$C$78)+(AW949*'[1]Sheet1 (2)'!$C$79)+(AX949*'[1]Sheet1 (2)'!$C$80)+(AY949*'[1]Sheet1 (2)'!$C$81)</f>
        <v>2.2625000000000002</v>
      </c>
      <c r="BA949" s="213" t="str">
        <f t="shared" si="29"/>
        <v>Poor</v>
      </c>
      <c r="BE949">
        <f>IF(D949='[1]Sheet1 (2)'!$C$61,'[1]Sheet1 (2)'!$D$61*(counts^2)+'[1]Sheet1 (2)'!$G$61*counts+'[1]Sheet1 (2)'!$J$61,IF(D949='[1]Sheet1 (2)'!$C$62,'[1]Sheet1 (2)'!$D$62*counts+'[1]Sheet1 (2)'!$G$62,IF(D949='[1]Sheet1 (2)'!$C$63,'[1]Sheet1 (2)'!$D$63*counts+'[1]Sheet1 (2)'!$G$63,IF(D949='[1]Sheet1 (2)'!$C$64,'[1]Sheet1 (2)'!$D$64*counts+'[1]Sheet1 (2)'!$G$64))))</f>
        <v>2.0984129299999998</v>
      </c>
    </row>
    <row r="950" spans="1:57" ht="12.75" customHeight="1">
      <c r="A950" s="176" t="s">
        <v>282</v>
      </c>
      <c r="B950" s="145" t="s">
        <v>76</v>
      </c>
      <c r="C950" s="170">
        <v>1087</v>
      </c>
      <c r="D950" s="174" t="s">
        <v>77</v>
      </c>
      <c r="E950" s="171">
        <v>8</v>
      </c>
      <c r="F950" s="171">
        <v>2</v>
      </c>
      <c r="G950" s="171" t="s">
        <v>77</v>
      </c>
      <c r="H950" s="171">
        <v>1</v>
      </c>
      <c r="I950" s="171" t="s">
        <v>77</v>
      </c>
      <c r="J950" s="173" t="s">
        <v>80</v>
      </c>
      <c r="K950" s="173" t="s">
        <v>80</v>
      </c>
      <c r="L950" s="169">
        <f>VLOOKUP(CONCATENATE(J950,K950),'Sheet1 (2)'!$J$6:$K$26,2,FALSE)</f>
        <v>0</v>
      </c>
      <c r="M950" s="173" t="s">
        <v>83</v>
      </c>
      <c r="N950" s="173" t="s">
        <v>81</v>
      </c>
      <c r="O950" s="177">
        <f>VLOOKUP(CONCATENATE(M950,N950),'[1]Sheet1 (2)'!$L$6:$M$26,2,FALSE)</f>
        <v>75</v>
      </c>
      <c r="P950" s="173" t="s">
        <v>83</v>
      </c>
      <c r="Q950" s="173" t="s">
        <v>83</v>
      </c>
      <c r="R950" s="177">
        <f>VLOOKUP(CONCATENATE(P950,Q950),'[1]Sheet1 (2)'!$N$6:$O$26,2,FALSE)</f>
        <v>37.5</v>
      </c>
      <c r="S950" s="173" t="s">
        <v>80</v>
      </c>
      <c r="T950" s="173" t="s">
        <v>80</v>
      </c>
      <c r="U950" s="177">
        <f>VLOOKUP(CONCATENATE(S950,T950),'[1]Sheet1 (2)'!$P$6:$Q$26,2,FALSE)</f>
        <v>0</v>
      </c>
      <c r="V950" s="173" t="s">
        <v>83</v>
      </c>
      <c r="W950" s="173" t="s">
        <v>81</v>
      </c>
      <c r="X950" s="177">
        <f>VLOOKUP(CONCATENATE(V950,W950),'[1]Sheet1 (2)'!$R$6:$S$26,2,FALSE)</f>
        <v>75</v>
      </c>
      <c r="Y950" s="173" t="s">
        <v>80</v>
      </c>
      <c r="Z950" s="173" t="s">
        <v>80</v>
      </c>
      <c r="AA950" s="177">
        <f>VLOOKUP(CONCATENATE(Y950,Z950),'[1]Sheet1 (2)'!$T$6:$U$26,2,FALSE)</f>
        <v>0</v>
      </c>
      <c r="AB950" s="173" t="s">
        <v>80</v>
      </c>
      <c r="AC950" s="173" t="s">
        <v>80</v>
      </c>
      <c r="AD950" s="177">
        <f>VLOOKUP(CONCATENATE(AB950,AC950),'[1]Sheet1 (2)'!$X$6:$Y$26,2,FALSE)</f>
        <v>0</v>
      </c>
      <c r="AE950" s="173" t="s">
        <v>82</v>
      </c>
      <c r="AF950" s="173" t="s">
        <v>81</v>
      </c>
      <c r="AG950" s="177">
        <f>VLOOKUP(CONCATENATE(AE950,AF950),'[1]Sheet1 (2)'!$Z$6:$AA$26,2,FALSE)</f>
        <v>66</v>
      </c>
      <c r="AH950" s="172"/>
      <c r="AI950" s="178"/>
      <c r="AJ950" s="140"/>
      <c r="AK950" s="176" t="s">
        <v>282</v>
      </c>
      <c r="AL950" s="176" t="s">
        <v>76</v>
      </c>
      <c r="AM950" s="170">
        <f t="shared" si="28"/>
        <v>1087</v>
      </c>
      <c r="AN950" s="147"/>
      <c r="AO950" s="155"/>
      <c r="AP950" s="156"/>
      <c r="AQ950" s="157">
        <v>2.5143246988000003</v>
      </c>
      <c r="AR950" s="158"/>
      <c r="AS950" s="145">
        <f>LOOKUP(rufmkm,'[1]Sheet1 (2)'!$V$62:$V$71,'[1]Sheet1 (2)'!$W$62:$W$71)</f>
        <v>30</v>
      </c>
      <c r="AT950" s="140"/>
      <c r="AU950" s="157">
        <f>IF(IF(D950='[1]Sheet1 (2)'!$C$69,'[1]Sheet1 (2)'!$D$69*('[1]Sheet1 (2)'!$D$72-rut_index)/'[1]Sheet1 (2)'!$D$72,IF([1]shee2!D945='[1]Sheet1 (2)'!$C$70,'[1]Sheet1 (2)'!$D$70*('[1]Sheet1 (2)'!$D$72-rut_index)/'[1]Sheet1 (2)'!$D$72,IF([1]shee2!D945='[1]Sheet1 (2)'!$C$71,'[1]Sheet1 (2)'!$D$71*('[1]Sheet1 (2)'!$D$72-rut_index)/'[1]Sheet1 (2)'!$D$72)))&lt;0,0,IF(D950='[1]Sheet1 (2)'!$C$69,'[1]Sheet1 (2)'!$D$69*('[1]Sheet1 (2)'!$D$72-rut_index)/'[1]Sheet1 (2)'!$D$72,IF([1]shee2!D945='[1]Sheet1 (2)'!$C$70,'[1]Sheet1 (2)'!$D$70*('[1]Sheet1 (2)'!$D$72-rut_index)/'[1]Sheet1 (2)'!$D$72,IF([1]shee2!D945='[1]Sheet1 (2)'!$C$71,'[1]Sheet1 (2)'!$D$71*('[1]Sheet1 (2)'!$D$72-rut_index)/'[1]Sheet1 (2)'!$D$72))))</f>
        <v>5</v>
      </c>
      <c r="AV950" s="157">
        <f>IF(IF(D950='[1]Sheet1 (2)'!$C$69,'[1]Sheet1 (2)'!$D$69*('[1]Sheet1 (2)'!$D$72-crack_s_index)/'[1]Sheet1 (2)'!$D$72,IF([1]shee2!D945='[1]Sheet1 (2)'!$C$70,'[1]Sheet1 (2)'!$D$70*('[1]Sheet1 (2)'!$D$72-crack_s_index)/'[1]Sheet1 (2)'!$D$72,IF([1]shee2!D945='[1]Sheet1 (2)'!$C$71,'[1]Sheet1 (2)'!$D$71*('[1]Sheet1 (2)'!$D$72-crack_s_index)/'[1]Sheet1 (2)'!$D$72)))&lt;0,0,IF(D950='[1]Sheet1 (2)'!$C$69,'[1]Sheet1 (2)'!$D$69*('[1]Sheet1 (2)'!$D$72-crack_s_index)/'[1]Sheet1 (2)'!$D$72,IF([1]shee2!D945='[1]Sheet1 (2)'!$C$70,'[1]Sheet1 (2)'!$D$70*('[1]Sheet1 (2)'!$D$72-crack_s_index)/'[1]Sheet1 (2)'!$D$72,IF([1]shee2!D945='[1]Sheet1 (2)'!$C$71,'[1]Sheet1 (2)'!$D$71*('[1]Sheet1 (2)'!$D$72-crack_s_index)/'[1]Sheet1 (2)'!$D$72))))</f>
        <v>0</v>
      </c>
      <c r="AW950" s="157">
        <f>IF(IF(D950='[1]Sheet1 (2)'!$C$69,'[1]Sheet1 (2)'!$D$69*('[1]Sheet1 (2)'!$D$72-crack_t_index)/'[1]Sheet1 (2)'!$D$72,IF([1]shee2!D945='[1]Sheet1 (2)'!$C$70,'[1]Sheet1 (2)'!$D$70*('[1]Sheet1 (2)'!$D$72-crack_t_index)/'[1]Sheet1 (2)'!$D$72,IF([1]shee2!D945='[1]Sheet1 (2)'!$C$71,'[1]Sheet1 (2)'!$D$71*('[1]Sheet1 (2)'!$D$72-crack_t_index)/'[1]Sheet1 (2)'!$D$72)))&lt;0,0,IF(D950='[1]Sheet1 (2)'!$C$69,'[1]Sheet1 (2)'!$D$69*('[1]Sheet1 (2)'!$D$72-crack_t_index)/'[1]Sheet1 (2)'!$D$72,IF([1]shee2!D945='[1]Sheet1 (2)'!$C$70,'[1]Sheet1 (2)'!$D$70*('[1]Sheet1 (2)'!$D$72-crack_t_index)/'[1]Sheet1 (2)'!$D$72,IF([1]shee2!D945='[1]Sheet1 (2)'!$C$71,'[1]Sheet1 (2)'!$D$71*('[1]Sheet1 (2)'!$D$72-crack_t_index)/'[1]Sheet1 (2)'!$D$72))))</f>
        <v>1.875</v>
      </c>
      <c r="AX950" s="157">
        <f>IF(IF(D950='[1]Sheet1 (2)'!$C$69,'[1]Sheet1 (2)'!$D$69*('[1]Sheet1 (2)'!$D$72-rave_index)/'[1]Sheet1 (2)'!$D$72,IF([1]shee2!D945='[1]Sheet1 (2)'!$C$70,'[1]Sheet1 (2)'!$D$70*('[1]Sheet1 (2)'!$D$72-rave_index)/'[1]Sheet1 (2)'!$D$72,IF([1]shee2!D945='[1]Sheet1 (2)'!$C$71,'[1]Sheet1 (2)'!$D$71*('[1]Sheet1 (2)'!$D$72-rave_index)/'[1]Sheet1 (2)'!$D$72)))&lt;0,0,IF(D950='[1]Sheet1 (2)'!$C$69,'[1]Sheet1 (2)'!$D$69*('[1]Sheet1 (2)'!$D$72-rave_index)/'[1]Sheet1 (2)'!$D$72,IF([1]shee2!D945='[1]Sheet1 (2)'!$C$70,'[1]Sheet1 (2)'!$D$70*('[1]Sheet1 (2)'!$D$72-rave_index)/'[1]Sheet1 (2)'!$D$72,IF([1]shee2!D945='[1]Sheet1 (2)'!$C$71,'[1]Sheet1 (2)'!$D$71*('[1]Sheet1 (2)'!$D$72-rave_index)/'[1]Sheet1 (2)'!$D$72))))</f>
        <v>5</v>
      </c>
      <c r="AY950" s="157">
        <f>IF(IF(D950='[1]Sheet1 (2)'!$C$69,'[1]Sheet1 (2)'!$D$69*('[1]Sheet1 (2)'!$D$72-rough_index)/'[1]Sheet1 (2)'!$D$72,IF([1]shee2!D945='[1]Sheet1 (2)'!$C$70,'[1]Sheet1 (2)'!$D$70*('[1]Sheet1 (2)'!$D$72-rough_index)/'[1]Sheet1 (2)'!$D$72,IF([1]shee2!D945='[1]Sheet1 (2)'!$C$71,'[1]Sheet1 (2)'!$D$71*('[1]Sheet1 (2)'!$D$72-rough_index)/'[1]Sheet1 (2)'!$D$72)))&lt;0,0,IF(D950='[1]Sheet1 (2)'!$C$69,'[1]Sheet1 (2)'!$D$69*('[1]Sheet1 (2)'!$D$72-rough_index)/'[1]Sheet1 (2)'!$D$72,IF([1]shee2!D945='[1]Sheet1 (2)'!$C$70,'[1]Sheet1 (2)'!$D$70*('[1]Sheet1 (2)'!$D$72-rough_index)/'[1]Sheet1 (2)'!$D$72,IF([1]shee2!D945='[1]Sheet1 (2)'!$C$71,'[1]Sheet1 (2)'!$D$71*('[1]Sheet1 (2)'!$D$72-rough_index)/'[1]Sheet1 (2)'!$D$72))))</f>
        <v>2.5</v>
      </c>
      <c r="AZ950" s="179">
        <f>+(AU950*'[1]Sheet1 (2)'!$C$77)+(AV950*'[1]Sheet1 (2)'!$C$78)+(AW950*'[1]Sheet1 (2)'!$C$79)+(AX950*'[1]Sheet1 (2)'!$C$80)+(AY950*'[1]Sheet1 (2)'!$C$81)</f>
        <v>2.3250000000000002</v>
      </c>
      <c r="BA950" s="213" t="str">
        <f t="shared" si="29"/>
        <v>Poor</v>
      </c>
      <c r="BE950">
        <f>IF(D950='[1]Sheet1 (2)'!$C$61,'[1]Sheet1 (2)'!$D$61*(counts^2)+'[1]Sheet1 (2)'!$G$61*counts+'[1]Sheet1 (2)'!$J$61,IF(D950='[1]Sheet1 (2)'!$C$62,'[1]Sheet1 (2)'!$D$62*counts+'[1]Sheet1 (2)'!$G$62,IF(D950='[1]Sheet1 (2)'!$C$63,'[1]Sheet1 (2)'!$D$63*counts+'[1]Sheet1 (2)'!$G$63,IF(D950='[1]Sheet1 (2)'!$C$64,'[1]Sheet1 (2)'!$D$64*counts+'[1]Sheet1 (2)'!$G$64))))</f>
        <v>2.0984129299999998</v>
      </c>
    </row>
    <row r="951" spans="1:57" ht="12.75" customHeight="1">
      <c r="A951" s="176" t="s">
        <v>282</v>
      </c>
      <c r="B951" s="145" t="s">
        <v>76</v>
      </c>
      <c r="C951" s="170">
        <v>1088</v>
      </c>
      <c r="D951" s="174" t="s">
        <v>77</v>
      </c>
      <c r="E951" s="171">
        <v>8</v>
      </c>
      <c r="F951" s="171">
        <v>2</v>
      </c>
      <c r="G951" s="171" t="s">
        <v>77</v>
      </c>
      <c r="H951" s="171">
        <v>1</v>
      </c>
      <c r="I951" s="171" t="s">
        <v>77</v>
      </c>
      <c r="J951" s="173" t="s">
        <v>80</v>
      </c>
      <c r="K951" s="173" t="s">
        <v>80</v>
      </c>
      <c r="L951" s="169">
        <f>VLOOKUP(CONCATENATE(J951,K951),'Sheet1 (2)'!$J$6:$K$26,2,FALSE)</f>
        <v>0</v>
      </c>
      <c r="M951" s="173" t="s">
        <v>83</v>
      </c>
      <c r="N951" s="173" t="s">
        <v>79</v>
      </c>
      <c r="O951" s="177">
        <f>VLOOKUP(CONCATENATE(M951,N951),'[1]Sheet1 (2)'!$L$6:$M$26,2,FALSE)</f>
        <v>56.25</v>
      </c>
      <c r="P951" s="173" t="s">
        <v>83</v>
      </c>
      <c r="Q951" s="173" t="s">
        <v>82</v>
      </c>
      <c r="R951" s="177">
        <f>VLOOKUP(CONCATENATE(P951,Q951),'[1]Sheet1 (2)'!$N$6:$O$26,2,FALSE)</f>
        <v>18.75</v>
      </c>
      <c r="S951" s="173" t="s">
        <v>80</v>
      </c>
      <c r="T951" s="173" t="s">
        <v>80</v>
      </c>
      <c r="U951" s="177">
        <f>VLOOKUP(CONCATENATE(S951,T951),'[1]Sheet1 (2)'!$P$6:$Q$26,2,FALSE)</f>
        <v>0</v>
      </c>
      <c r="V951" s="173" t="s">
        <v>82</v>
      </c>
      <c r="W951" s="173" t="s">
        <v>81</v>
      </c>
      <c r="X951" s="177">
        <f>VLOOKUP(CONCATENATE(V951,W951),'[1]Sheet1 (2)'!$R$6:$S$26,2,FALSE)</f>
        <v>50</v>
      </c>
      <c r="Y951" s="173" t="s">
        <v>80</v>
      </c>
      <c r="Z951" s="173" t="s">
        <v>80</v>
      </c>
      <c r="AA951" s="177">
        <f>VLOOKUP(CONCATENATE(Y951,Z951),'[1]Sheet1 (2)'!$T$6:$U$26,2,FALSE)</f>
        <v>0</v>
      </c>
      <c r="AB951" s="173" t="s">
        <v>80</v>
      </c>
      <c r="AC951" s="173" t="s">
        <v>80</v>
      </c>
      <c r="AD951" s="177">
        <f>VLOOKUP(CONCATENATE(AB951,AC951),'[1]Sheet1 (2)'!$X$6:$Y$26,2,FALSE)</f>
        <v>0</v>
      </c>
      <c r="AE951" s="173" t="s">
        <v>82</v>
      </c>
      <c r="AF951" s="173" t="s">
        <v>81</v>
      </c>
      <c r="AG951" s="177">
        <f>VLOOKUP(CONCATENATE(AE951,AF951),'[1]Sheet1 (2)'!$Z$6:$AA$26,2,FALSE)</f>
        <v>66</v>
      </c>
      <c r="AH951" s="172"/>
      <c r="AI951" s="178"/>
      <c r="AJ951" s="140"/>
      <c r="AK951" s="176" t="s">
        <v>282</v>
      </c>
      <c r="AL951" s="176" t="s">
        <v>76</v>
      </c>
      <c r="AM951" s="170">
        <f t="shared" si="28"/>
        <v>1088</v>
      </c>
      <c r="AN951" s="147"/>
      <c r="AO951" s="155"/>
      <c r="AP951" s="156"/>
      <c r="AQ951" s="157">
        <v>3.6099054163999993</v>
      </c>
      <c r="AR951" s="158"/>
      <c r="AS951" s="145">
        <f>LOOKUP(rufmkm,'[1]Sheet1 (2)'!$V$62:$V$71,'[1]Sheet1 (2)'!$W$62:$W$71)</f>
        <v>40</v>
      </c>
      <c r="AT951" s="140"/>
      <c r="AU951" s="157">
        <f>IF(IF(D951='[1]Sheet1 (2)'!$C$69,'[1]Sheet1 (2)'!$D$69*('[1]Sheet1 (2)'!$D$72-rut_index)/'[1]Sheet1 (2)'!$D$72,IF([1]shee2!D946='[1]Sheet1 (2)'!$C$70,'[1]Sheet1 (2)'!$D$70*('[1]Sheet1 (2)'!$D$72-rut_index)/'[1]Sheet1 (2)'!$D$72,IF([1]shee2!D946='[1]Sheet1 (2)'!$C$71,'[1]Sheet1 (2)'!$D$71*('[1]Sheet1 (2)'!$D$72-rut_index)/'[1]Sheet1 (2)'!$D$72)))&lt;0,0,IF(D951='[1]Sheet1 (2)'!$C$69,'[1]Sheet1 (2)'!$D$69*('[1]Sheet1 (2)'!$D$72-rut_index)/'[1]Sheet1 (2)'!$D$72,IF([1]shee2!D946='[1]Sheet1 (2)'!$C$70,'[1]Sheet1 (2)'!$D$70*('[1]Sheet1 (2)'!$D$72-rut_index)/'[1]Sheet1 (2)'!$D$72,IF([1]shee2!D946='[1]Sheet1 (2)'!$C$71,'[1]Sheet1 (2)'!$D$71*('[1]Sheet1 (2)'!$D$72-rut_index)/'[1]Sheet1 (2)'!$D$72))))</f>
        <v>5</v>
      </c>
      <c r="AV951" s="157">
        <f>IF(IF(D951='[1]Sheet1 (2)'!$C$69,'[1]Sheet1 (2)'!$D$69*('[1]Sheet1 (2)'!$D$72-crack_s_index)/'[1]Sheet1 (2)'!$D$72,IF([1]shee2!D946='[1]Sheet1 (2)'!$C$70,'[1]Sheet1 (2)'!$D$70*('[1]Sheet1 (2)'!$D$72-crack_s_index)/'[1]Sheet1 (2)'!$D$72,IF([1]shee2!D946='[1]Sheet1 (2)'!$C$71,'[1]Sheet1 (2)'!$D$71*('[1]Sheet1 (2)'!$D$72-crack_s_index)/'[1]Sheet1 (2)'!$D$72)))&lt;0,0,IF(D951='[1]Sheet1 (2)'!$C$69,'[1]Sheet1 (2)'!$D$69*('[1]Sheet1 (2)'!$D$72-crack_s_index)/'[1]Sheet1 (2)'!$D$72,IF([1]shee2!D946='[1]Sheet1 (2)'!$C$70,'[1]Sheet1 (2)'!$D$70*('[1]Sheet1 (2)'!$D$72-crack_s_index)/'[1]Sheet1 (2)'!$D$72,IF([1]shee2!D946='[1]Sheet1 (2)'!$C$71,'[1]Sheet1 (2)'!$D$71*('[1]Sheet1 (2)'!$D$72-crack_s_index)/'[1]Sheet1 (2)'!$D$72))))</f>
        <v>0.3125</v>
      </c>
      <c r="AW951" s="157">
        <f>IF(IF(D951='[1]Sheet1 (2)'!$C$69,'[1]Sheet1 (2)'!$D$69*('[1]Sheet1 (2)'!$D$72-crack_t_index)/'[1]Sheet1 (2)'!$D$72,IF([1]shee2!D946='[1]Sheet1 (2)'!$C$70,'[1]Sheet1 (2)'!$D$70*('[1]Sheet1 (2)'!$D$72-crack_t_index)/'[1]Sheet1 (2)'!$D$72,IF([1]shee2!D946='[1]Sheet1 (2)'!$C$71,'[1]Sheet1 (2)'!$D$71*('[1]Sheet1 (2)'!$D$72-crack_t_index)/'[1]Sheet1 (2)'!$D$72)))&lt;0,0,IF(D951='[1]Sheet1 (2)'!$C$69,'[1]Sheet1 (2)'!$D$69*('[1]Sheet1 (2)'!$D$72-crack_t_index)/'[1]Sheet1 (2)'!$D$72,IF([1]shee2!D946='[1]Sheet1 (2)'!$C$70,'[1]Sheet1 (2)'!$D$70*('[1]Sheet1 (2)'!$D$72-crack_t_index)/'[1]Sheet1 (2)'!$D$72,IF([1]shee2!D946='[1]Sheet1 (2)'!$C$71,'[1]Sheet1 (2)'!$D$71*('[1]Sheet1 (2)'!$D$72-crack_t_index)/'[1]Sheet1 (2)'!$D$72))))</f>
        <v>3.4375</v>
      </c>
      <c r="AX951" s="157">
        <f>IF(IF(D951='[1]Sheet1 (2)'!$C$69,'[1]Sheet1 (2)'!$D$69*('[1]Sheet1 (2)'!$D$72-rave_index)/'[1]Sheet1 (2)'!$D$72,IF([1]shee2!D946='[1]Sheet1 (2)'!$C$70,'[1]Sheet1 (2)'!$D$70*('[1]Sheet1 (2)'!$D$72-rave_index)/'[1]Sheet1 (2)'!$D$72,IF([1]shee2!D946='[1]Sheet1 (2)'!$C$71,'[1]Sheet1 (2)'!$D$71*('[1]Sheet1 (2)'!$D$72-rave_index)/'[1]Sheet1 (2)'!$D$72)))&lt;0,0,IF(D951='[1]Sheet1 (2)'!$C$69,'[1]Sheet1 (2)'!$D$69*('[1]Sheet1 (2)'!$D$72-rave_index)/'[1]Sheet1 (2)'!$D$72,IF([1]shee2!D946='[1]Sheet1 (2)'!$C$70,'[1]Sheet1 (2)'!$D$70*('[1]Sheet1 (2)'!$D$72-rave_index)/'[1]Sheet1 (2)'!$D$72,IF([1]shee2!D946='[1]Sheet1 (2)'!$C$71,'[1]Sheet1 (2)'!$D$71*('[1]Sheet1 (2)'!$D$72-rave_index)/'[1]Sheet1 (2)'!$D$72))))</f>
        <v>5</v>
      </c>
      <c r="AY951" s="157">
        <f>IF(IF(D951='[1]Sheet1 (2)'!$C$69,'[1]Sheet1 (2)'!$D$69*('[1]Sheet1 (2)'!$D$72-rough_index)/'[1]Sheet1 (2)'!$D$72,IF([1]shee2!D946='[1]Sheet1 (2)'!$C$70,'[1]Sheet1 (2)'!$D$70*('[1]Sheet1 (2)'!$D$72-rough_index)/'[1]Sheet1 (2)'!$D$72,IF([1]shee2!D946='[1]Sheet1 (2)'!$C$71,'[1]Sheet1 (2)'!$D$71*('[1]Sheet1 (2)'!$D$72-rough_index)/'[1]Sheet1 (2)'!$D$72)))&lt;0,0,IF(D951='[1]Sheet1 (2)'!$C$69,'[1]Sheet1 (2)'!$D$69*('[1]Sheet1 (2)'!$D$72-rough_index)/'[1]Sheet1 (2)'!$D$72,IF([1]shee2!D946='[1]Sheet1 (2)'!$C$70,'[1]Sheet1 (2)'!$D$70*('[1]Sheet1 (2)'!$D$72-rough_index)/'[1]Sheet1 (2)'!$D$72,IF([1]shee2!D946='[1]Sheet1 (2)'!$C$71,'[1]Sheet1 (2)'!$D$71*('[1]Sheet1 (2)'!$D$72-rough_index)/'[1]Sheet1 (2)'!$D$72))))</f>
        <v>1.6666666666666667</v>
      </c>
      <c r="AZ951" s="179">
        <f>+(AU951*'[1]Sheet1 (2)'!$C$77)+(AV951*'[1]Sheet1 (2)'!$C$78)+(AW951*'[1]Sheet1 (2)'!$C$79)+(AX951*'[1]Sheet1 (2)'!$C$80)+(AY951*'[1]Sheet1 (2)'!$C$81)</f>
        <v>2.25</v>
      </c>
      <c r="BA951" s="213" t="str">
        <f t="shared" si="29"/>
        <v>Poor</v>
      </c>
      <c r="BE951">
        <f>IF(D951='[1]Sheet1 (2)'!$C$61,'[1]Sheet1 (2)'!$D$61*(counts^2)+'[1]Sheet1 (2)'!$G$61*counts+'[1]Sheet1 (2)'!$J$61,IF(D951='[1]Sheet1 (2)'!$C$62,'[1]Sheet1 (2)'!$D$62*counts+'[1]Sheet1 (2)'!$G$62,IF(D951='[1]Sheet1 (2)'!$C$63,'[1]Sheet1 (2)'!$D$63*counts+'[1]Sheet1 (2)'!$G$63,IF(D951='[1]Sheet1 (2)'!$C$64,'[1]Sheet1 (2)'!$D$64*counts+'[1]Sheet1 (2)'!$G$64))))</f>
        <v>2.0984129299999998</v>
      </c>
    </row>
    <row r="952" spans="1:57" ht="12.75" customHeight="1">
      <c r="A952" s="176" t="s">
        <v>282</v>
      </c>
      <c r="B952" s="145" t="s">
        <v>76</v>
      </c>
      <c r="C952" s="170">
        <v>1089</v>
      </c>
      <c r="D952" s="174" t="s">
        <v>77</v>
      </c>
      <c r="E952" s="171">
        <v>8</v>
      </c>
      <c r="F952" s="171">
        <v>2</v>
      </c>
      <c r="G952" s="171" t="s">
        <v>77</v>
      </c>
      <c r="H952" s="171">
        <v>1</v>
      </c>
      <c r="I952" s="171" t="s">
        <v>77</v>
      </c>
      <c r="J952" s="173" t="s">
        <v>78</v>
      </c>
      <c r="K952" s="173" t="s">
        <v>79</v>
      </c>
      <c r="L952" s="169">
        <f>VLOOKUP(CONCATENATE(J952,K952),'Sheet1 (2)'!$J$6:$K$26,2,FALSE)</f>
        <v>18.75</v>
      </c>
      <c r="M952" s="173" t="s">
        <v>83</v>
      </c>
      <c r="N952" s="173" t="s">
        <v>79</v>
      </c>
      <c r="O952" s="177">
        <f>VLOOKUP(CONCATENATE(M952,N952),'[1]Sheet1 (2)'!$L$6:$M$26,2,FALSE)</f>
        <v>56.25</v>
      </c>
      <c r="P952" s="173" t="s">
        <v>83</v>
      </c>
      <c r="Q952" s="173" t="s">
        <v>83</v>
      </c>
      <c r="R952" s="177">
        <f>VLOOKUP(CONCATENATE(P952,Q952),'[1]Sheet1 (2)'!$N$6:$O$26,2,FALSE)</f>
        <v>37.5</v>
      </c>
      <c r="S952" s="173" t="s">
        <v>80</v>
      </c>
      <c r="T952" s="173" t="s">
        <v>80</v>
      </c>
      <c r="U952" s="177">
        <f>VLOOKUP(CONCATENATE(S952,T952),'[1]Sheet1 (2)'!$P$6:$Q$26,2,FALSE)</f>
        <v>0</v>
      </c>
      <c r="V952" s="173" t="s">
        <v>82</v>
      </c>
      <c r="W952" s="173" t="s">
        <v>81</v>
      </c>
      <c r="X952" s="177">
        <f>VLOOKUP(CONCATENATE(V952,W952),'[1]Sheet1 (2)'!$R$6:$S$26,2,FALSE)</f>
        <v>50</v>
      </c>
      <c r="Y952" s="173" t="s">
        <v>80</v>
      </c>
      <c r="Z952" s="173" t="s">
        <v>80</v>
      </c>
      <c r="AA952" s="177">
        <f>VLOOKUP(CONCATENATE(Y952,Z952),'[1]Sheet1 (2)'!$T$6:$U$26,2,FALSE)</f>
        <v>0</v>
      </c>
      <c r="AB952" s="173" t="s">
        <v>80</v>
      </c>
      <c r="AC952" s="173" t="s">
        <v>80</v>
      </c>
      <c r="AD952" s="177">
        <f>VLOOKUP(CONCATENATE(AB952,AC952),'[1]Sheet1 (2)'!$X$6:$Y$26,2,FALSE)</f>
        <v>0</v>
      </c>
      <c r="AE952" s="173" t="s">
        <v>82</v>
      </c>
      <c r="AF952" s="173" t="s">
        <v>81</v>
      </c>
      <c r="AG952" s="177">
        <f>VLOOKUP(CONCATENATE(AE952,AF952),'[1]Sheet1 (2)'!$Z$6:$AA$26,2,FALSE)</f>
        <v>66</v>
      </c>
      <c r="AH952" s="172"/>
      <c r="AI952" s="178"/>
      <c r="AJ952" s="140"/>
      <c r="AK952" s="176" t="s">
        <v>282</v>
      </c>
      <c r="AL952" s="176" t="s">
        <v>76</v>
      </c>
      <c r="AM952" s="170">
        <f t="shared" si="28"/>
        <v>1089</v>
      </c>
      <c r="AN952" s="147"/>
      <c r="AO952" s="155"/>
      <c r="AP952" s="156"/>
      <c r="AQ952" s="157">
        <v>3.0735724757999998</v>
      </c>
      <c r="AR952" s="158"/>
      <c r="AS952" s="145">
        <f>LOOKUP(rufmkm,'[1]Sheet1 (2)'!$V$62:$V$71,'[1]Sheet1 (2)'!$W$62:$W$71)</f>
        <v>40</v>
      </c>
      <c r="AT952" s="140"/>
      <c r="AU952" s="157">
        <f>IF(IF(D952='[1]Sheet1 (2)'!$C$69,'[1]Sheet1 (2)'!$D$69*('[1]Sheet1 (2)'!$D$72-rut_index)/'[1]Sheet1 (2)'!$D$72,IF([1]shee2!D947='[1]Sheet1 (2)'!$C$70,'[1]Sheet1 (2)'!$D$70*('[1]Sheet1 (2)'!$D$72-rut_index)/'[1]Sheet1 (2)'!$D$72,IF([1]shee2!D947='[1]Sheet1 (2)'!$C$71,'[1]Sheet1 (2)'!$D$71*('[1]Sheet1 (2)'!$D$72-rut_index)/'[1]Sheet1 (2)'!$D$72)))&lt;0,0,IF(D952='[1]Sheet1 (2)'!$C$69,'[1]Sheet1 (2)'!$D$69*('[1]Sheet1 (2)'!$D$72-rut_index)/'[1]Sheet1 (2)'!$D$72,IF([1]shee2!D947='[1]Sheet1 (2)'!$C$70,'[1]Sheet1 (2)'!$D$70*('[1]Sheet1 (2)'!$D$72-rut_index)/'[1]Sheet1 (2)'!$D$72,IF([1]shee2!D947='[1]Sheet1 (2)'!$C$71,'[1]Sheet1 (2)'!$D$71*('[1]Sheet1 (2)'!$D$72-rut_index)/'[1]Sheet1 (2)'!$D$72))))</f>
        <v>3.4375</v>
      </c>
      <c r="AV952" s="157">
        <f>IF(IF(D952='[1]Sheet1 (2)'!$C$69,'[1]Sheet1 (2)'!$D$69*('[1]Sheet1 (2)'!$D$72-crack_s_index)/'[1]Sheet1 (2)'!$D$72,IF([1]shee2!D947='[1]Sheet1 (2)'!$C$70,'[1]Sheet1 (2)'!$D$70*('[1]Sheet1 (2)'!$D$72-crack_s_index)/'[1]Sheet1 (2)'!$D$72,IF([1]shee2!D947='[1]Sheet1 (2)'!$C$71,'[1]Sheet1 (2)'!$D$71*('[1]Sheet1 (2)'!$D$72-crack_s_index)/'[1]Sheet1 (2)'!$D$72)))&lt;0,0,IF(D952='[1]Sheet1 (2)'!$C$69,'[1]Sheet1 (2)'!$D$69*('[1]Sheet1 (2)'!$D$72-crack_s_index)/'[1]Sheet1 (2)'!$D$72,IF([1]shee2!D947='[1]Sheet1 (2)'!$C$70,'[1]Sheet1 (2)'!$D$70*('[1]Sheet1 (2)'!$D$72-crack_s_index)/'[1]Sheet1 (2)'!$D$72,IF([1]shee2!D947='[1]Sheet1 (2)'!$C$71,'[1]Sheet1 (2)'!$D$71*('[1]Sheet1 (2)'!$D$72-crack_s_index)/'[1]Sheet1 (2)'!$D$72))))</f>
        <v>0.3125</v>
      </c>
      <c r="AW952" s="157">
        <f>IF(IF(D952='[1]Sheet1 (2)'!$C$69,'[1]Sheet1 (2)'!$D$69*('[1]Sheet1 (2)'!$D$72-crack_t_index)/'[1]Sheet1 (2)'!$D$72,IF([1]shee2!D947='[1]Sheet1 (2)'!$C$70,'[1]Sheet1 (2)'!$D$70*('[1]Sheet1 (2)'!$D$72-crack_t_index)/'[1]Sheet1 (2)'!$D$72,IF([1]shee2!D947='[1]Sheet1 (2)'!$C$71,'[1]Sheet1 (2)'!$D$71*('[1]Sheet1 (2)'!$D$72-crack_t_index)/'[1]Sheet1 (2)'!$D$72)))&lt;0,0,IF(D952='[1]Sheet1 (2)'!$C$69,'[1]Sheet1 (2)'!$D$69*('[1]Sheet1 (2)'!$D$72-crack_t_index)/'[1]Sheet1 (2)'!$D$72,IF([1]shee2!D947='[1]Sheet1 (2)'!$C$70,'[1]Sheet1 (2)'!$D$70*('[1]Sheet1 (2)'!$D$72-crack_t_index)/'[1]Sheet1 (2)'!$D$72,IF([1]shee2!D947='[1]Sheet1 (2)'!$C$71,'[1]Sheet1 (2)'!$D$71*('[1]Sheet1 (2)'!$D$72-crack_t_index)/'[1]Sheet1 (2)'!$D$72))))</f>
        <v>1.875</v>
      </c>
      <c r="AX952" s="157">
        <f>IF(IF(D952='[1]Sheet1 (2)'!$C$69,'[1]Sheet1 (2)'!$D$69*('[1]Sheet1 (2)'!$D$72-rave_index)/'[1]Sheet1 (2)'!$D$72,IF([1]shee2!D947='[1]Sheet1 (2)'!$C$70,'[1]Sheet1 (2)'!$D$70*('[1]Sheet1 (2)'!$D$72-rave_index)/'[1]Sheet1 (2)'!$D$72,IF([1]shee2!D947='[1]Sheet1 (2)'!$C$71,'[1]Sheet1 (2)'!$D$71*('[1]Sheet1 (2)'!$D$72-rave_index)/'[1]Sheet1 (2)'!$D$72)))&lt;0,0,IF(D952='[1]Sheet1 (2)'!$C$69,'[1]Sheet1 (2)'!$D$69*('[1]Sheet1 (2)'!$D$72-rave_index)/'[1]Sheet1 (2)'!$D$72,IF([1]shee2!D947='[1]Sheet1 (2)'!$C$70,'[1]Sheet1 (2)'!$D$70*('[1]Sheet1 (2)'!$D$72-rave_index)/'[1]Sheet1 (2)'!$D$72,IF([1]shee2!D947='[1]Sheet1 (2)'!$C$71,'[1]Sheet1 (2)'!$D$71*('[1]Sheet1 (2)'!$D$72-rave_index)/'[1]Sheet1 (2)'!$D$72))))</f>
        <v>5</v>
      </c>
      <c r="AY952" s="157">
        <f>IF(IF(D952='[1]Sheet1 (2)'!$C$69,'[1]Sheet1 (2)'!$D$69*('[1]Sheet1 (2)'!$D$72-rough_index)/'[1]Sheet1 (2)'!$D$72,IF([1]shee2!D947='[1]Sheet1 (2)'!$C$70,'[1]Sheet1 (2)'!$D$70*('[1]Sheet1 (2)'!$D$72-rough_index)/'[1]Sheet1 (2)'!$D$72,IF([1]shee2!D947='[1]Sheet1 (2)'!$C$71,'[1]Sheet1 (2)'!$D$71*('[1]Sheet1 (2)'!$D$72-rough_index)/'[1]Sheet1 (2)'!$D$72)))&lt;0,0,IF(D952='[1]Sheet1 (2)'!$C$69,'[1]Sheet1 (2)'!$D$69*('[1]Sheet1 (2)'!$D$72-rough_index)/'[1]Sheet1 (2)'!$D$72,IF([1]shee2!D947='[1]Sheet1 (2)'!$C$70,'[1]Sheet1 (2)'!$D$70*('[1]Sheet1 (2)'!$D$72-rough_index)/'[1]Sheet1 (2)'!$D$72,IF([1]shee2!D947='[1]Sheet1 (2)'!$C$71,'[1]Sheet1 (2)'!$D$71*('[1]Sheet1 (2)'!$D$72-rough_index)/'[1]Sheet1 (2)'!$D$72))))</f>
        <v>1.6666666666666667</v>
      </c>
      <c r="AZ952" s="179">
        <f>+(AU952*'[1]Sheet1 (2)'!$C$77)+(AV952*'[1]Sheet1 (2)'!$C$78)+(AW952*'[1]Sheet1 (2)'!$C$79)+(AX952*'[1]Sheet1 (2)'!$C$80)+(AY952*'[1]Sheet1 (2)'!$C$81)</f>
        <v>1.875</v>
      </c>
      <c r="BA952" s="213" t="str">
        <f t="shared" si="29"/>
        <v>Poor</v>
      </c>
      <c r="BE952">
        <f>IF(D952='[1]Sheet1 (2)'!$C$61,'[1]Sheet1 (2)'!$D$61*(counts^2)+'[1]Sheet1 (2)'!$G$61*counts+'[1]Sheet1 (2)'!$J$61,IF(D952='[1]Sheet1 (2)'!$C$62,'[1]Sheet1 (2)'!$D$62*counts+'[1]Sheet1 (2)'!$G$62,IF(D952='[1]Sheet1 (2)'!$C$63,'[1]Sheet1 (2)'!$D$63*counts+'[1]Sheet1 (2)'!$G$63,IF(D952='[1]Sheet1 (2)'!$C$64,'[1]Sheet1 (2)'!$D$64*counts+'[1]Sheet1 (2)'!$G$64))))</f>
        <v>2.0984129299999998</v>
      </c>
    </row>
    <row r="953" spans="1:57" ht="12.75" customHeight="1">
      <c r="A953" s="176" t="s">
        <v>282</v>
      </c>
      <c r="B953" s="145" t="s">
        <v>76</v>
      </c>
      <c r="C953" s="170">
        <v>1090</v>
      </c>
      <c r="D953" s="174" t="s">
        <v>77</v>
      </c>
      <c r="E953" s="171">
        <v>8</v>
      </c>
      <c r="F953" s="171">
        <v>2</v>
      </c>
      <c r="G953" s="171" t="s">
        <v>77</v>
      </c>
      <c r="H953" s="171">
        <v>1</v>
      </c>
      <c r="I953" s="171" t="s">
        <v>77</v>
      </c>
      <c r="J953" s="173" t="s">
        <v>80</v>
      </c>
      <c r="K953" s="173" t="s">
        <v>80</v>
      </c>
      <c r="L953" s="169">
        <f>VLOOKUP(CONCATENATE(J953,K953),'Sheet1 (2)'!$J$6:$K$26,2,FALSE)</f>
        <v>0</v>
      </c>
      <c r="M953" s="173" t="s">
        <v>82</v>
      </c>
      <c r="N953" s="173" t="s">
        <v>79</v>
      </c>
      <c r="O953" s="177">
        <f>VLOOKUP(CONCATENATE(M953,N953),'[1]Sheet1 (2)'!$L$6:$M$26,2,FALSE)</f>
        <v>37.5</v>
      </c>
      <c r="P953" s="173" t="s">
        <v>83</v>
      </c>
      <c r="Q953" s="173" t="s">
        <v>82</v>
      </c>
      <c r="R953" s="177">
        <f>VLOOKUP(CONCATENATE(P953,Q953),'[1]Sheet1 (2)'!$N$6:$O$26,2,FALSE)</f>
        <v>18.75</v>
      </c>
      <c r="S953" s="173" t="s">
        <v>80</v>
      </c>
      <c r="T953" s="173" t="s">
        <v>80</v>
      </c>
      <c r="U953" s="177">
        <f>VLOOKUP(CONCATENATE(S953,T953),'[1]Sheet1 (2)'!$P$6:$Q$26,2,FALSE)</f>
        <v>0</v>
      </c>
      <c r="V953" s="173" t="s">
        <v>80</v>
      </c>
      <c r="W953" s="173" t="s">
        <v>80</v>
      </c>
      <c r="X953" s="177">
        <f>VLOOKUP(CONCATENATE(V953,W953),'[1]Sheet1 (2)'!$R$6:$S$26,2,FALSE)</f>
        <v>0</v>
      </c>
      <c r="Y953" s="173" t="s">
        <v>83</v>
      </c>
      <c r="Z953" s="173" t="s">
        <v>82</v>
      </c>
      <c r="AA953" s="177">
        <f>VLOOKUP(CONCATENATE(Y953,Z953),'[1]Sheet1 (2)'!$T$6:$U$26,2,FALSE)</f>
        <v>18.75</v>
      </c>
      <c r="AB953" s="173" t="s">
        <v>80</v>
      </c>
      <c r="AC953" s="173" t="s">
        <v>80</v>
      </c>
      <c r="AD953" s="177">
        <f>VLOOKUP(CONCATENATE(AB953,AC953),'[1]Sheet1 (2)'!$X$6:$Y$26,2,FALSE)</f>
        <v>0</v>
      </c>
      <c r="AE953" s="173" t="s">
        <v>82</v>
      </c>
      <c r="AF953" s="173" t="s">
        <v>81</v>
      </c>
      <c r="AG953" s="177">
        <f>VLOOKUP(CONCATENATE(AE953,AF953),'[1]Sheet1 (2)'!$Z$6:$AA$26,2,FALSE)</f>
        <v>66</v>
      </c>
      <c r="AH953" s="172"/>
      <c r="AI953" s="178"/>
      <c r="AJ953" s="140"/>
      <c r="AK953" s="176" t="s">
        <v>282</v>
      </c>
      <c r="AL953" s="176" t="s">
        <v>76</v>
      </c>
      <c r="AM953" s="170">
        <f t="shared" si="28"/>
        <v>1090</v>
      </c>
      <c r="AN953" s="147"/>
      <c r="AO953" s="155"/>
      <c r="AP953" s="156"/>
      <c r="AQ953" s="157">
        <v>2.3902634784000001</v>
      </c>
      <c r="AR953" s="158"/>
      <c r="AS953" s="145">
        <f>LOOKUP(rufmkm,'[1]Sheet1 (2)'!$V$62:$V$71,'[1]Sheet1 (2)'!$W$62:$W$71)</f>
        <v>30</v>
      </c>
      <c r="AT953" s="140"/>
      <c r="AU953" s="157">
        <f>IF(IF(D953='[1]Sheet1 (2)'!$C$69,'[1]Sheet1 (2)'!$D$69*('[1]Sheet1 (2)'!$D$72-rut_index)/'[1]Sheet1 (2)'!$D$72,IF([1]shee2!D948='[1]Sheet1 (2)'!$C$70,'[1]Sheet1 (2)'!$D$70*('[1]Sheet1 (2)'!$D$72-rut_index)/'[1]Sheet1 (2)'!$D$72,IF([1]shee2!D948='[1]Sheet1 (2)'!$C$71,'[1]Sheet1 (2)'!$D$71*('[1]Sheet1 (2)'!$D$72-rut_index)/'[1]Sheet1 (2)'!$D$72)))&lt;0,0,IF(D953='[1]Sheet1 (2)'!$C$69,'[1]Sheet1 (2)'!$D$69*('[1]Sheet1 (2)'!$D$72-rut_index)/'[1]Sheet1 (2)'!$D$72,IF([1]shee2!D948='[1]Sheet1 (2)'!$C$70,'[1]Sheet1 (2)'!$D$70*('[1]Sheet1 (2)'!$D$72-rut_index)/'[1]Sheet1 (2)'!$D$72,IF([1]shee2!D948='[1]Sheet1 (2)'!$C$71,'[1]Sheet1 (2)'!$D$71*('[1]Sheet1 (2)'!$D$72-rut_index)/'[1]Sheet1 (2)'!$D$72))))</f>
        <v>5</v>
      </c>
      <c r="AV953" s="157">
        <f>IF(IF(D953='[1]Sheet1 (2)'!$C$69,'[1]Sheet1 (2)'!$D$69*('[1]Sheet1 (2)'!$D$72-crack_s_index)/'[1]Sheet1 (2)'!$D$72,IF([1]shee2!D948='[1]Sheet1 (2)'!$C$70,'[1]Sheet1 (2)'!$D$70*('[1]Sheet1 (2)'!$D$72-crack_s_index)/'[1]Sheet1 (2)'!$D$72,IF([1]shee2!D948='[1]Sheet1 (2)'!$C$71,'[1]Sheet1 (2)'!$D$71*('[1]Sheet1 (2)'!$D$72-crack_s_index)/'[1]Sheet1 (2)'!$D$72)))&lt;0,0,IF(D953='[1]Sheet1 (2)'!$C$69,'[1]Sheet1 (2)'!$D$69*('[1]Sheet1 (2)'!$D$72-crack_s_index)/'[1]Sheet1 (2)'!$D$72,IF([1]shee2!D948='[1]Sheet1 (2)'!$C$70,'[1]Sheet1 (2)'!$D$70*('[1]Sheet1 (2)'!$D$72-crack_s_index)/'[1]Sheet1 (2)'!$D$72,IF([1]shee2!D948='[1]Sheet1 (2)'!$C$71,'[1]Sheet1 (2)'!$D$71*('[1]Sheet1 (2)'!$D$72-crack_s_index)/'[1]Sheet1 (2)'!$D$72))))</f>
        <v>1.875</v>
      </c>
      <c r="AW953" s="157">
        <f>IF(IF(D953='[1]Sheet1 (2)'!$C$69,'[1]Sheet1 (2)'!$D$69*('[1]Sheet1 (2)'!$D$72-crack_t_index)/'[1]Sheet1 (2)'!$D$72,IF([1]shee2!D948='[1]Sheet1 (2)'!$C$70,'[1]Sheet1 (2)'!$D$70*('[1]Sheet1 (2)'!$D$72-crack_t_index)/'[1]Sheet1 (2)'!$D$72,IF([1]shee2!D948='[1]Sheet1 (2)'!$C$71,'[1]Sheet1 (2)'!$D$71*('[1]Sheet1 (2)'!$D$72-crack_t_index)/'[1]Sheet1 (2)'!$D$72)))&lt;0,0,IF(D953='[1]Sheet1 (2)'!$C$69,'[1]Sheet1 (2)'!$D$69*('[1]Sheet1 (2)'!$D$72-crack_t_index)/'[1]Sheet1 (2)'!$D$72,IF([1]shee2!D948='[1]Sheet1 (2)'!$C$70,'[1]Sheet1 (2)'!$D$70*('[1]Sheet1 (2)'!$D$72-crack_t_index)/'[1]Sheet1 (2)'!$D$72,IF([1]shee2!D948='[1]Sheet1 (2)'!$C$71,'[1]Sheet1 (2)'!$D$71*('[1]Sheet1 (2)'!$D$72-crack_t_index)/'[1]Sheet1 (2)'!$D$72))))</f>
        <v>3.4375</v>
      </c>
      <c r="AX953" s="157">
        <f>IF(IF(D953='[1]Sheet1 (2)'!$C$69,'[1]Sheet1 (2)'!$D$69*('[1]Sheet1 (2)'!$D$72-rave_index)/'[1]Sheet1 (2)'!$D$72,IF([1]shee2!D948='[1]Sheet1 (2)'!$C$70,'[1]Sheet1 (2)'!$D$70*('[1]Sheet1 (2)'!$D$72-rave_index)/'[1]Sheet1 (2)'!$D$72,IF([1]shee2!D948='[1]Sheet1 (2)'!$C$71,'[1]Sheet1 (2)'!$D$71*('[1]Sheet1 (2)'!$D$72-rave_index)/'[1]Sheet1 (2)'!$D$72)))&lt;0,0,IF(D953='[1]Sheet1 (2)'!$C$69,'[1]Sheet1 (2)'!$D$69*('[1]Sheet1 (2)'!$D$72-rave_index)/'[1]Sheet1 (2)'!$D$72,IF([1]shee2!D948='[1]Sheet1 (2)'!$C$70,'[1]Sheet1 (2)'!$D$70*('[1]Sheet1 (2)'!$D$72-rave_index)/'[1]Sheet1 (2)'!$D$72,IF([1]shee2!D948='[1]Sheet1 (2)'!$C$71,'[1]Sheet1 (2)'!$D$71*('[1]Sheet1 (2)'!$D$72-rave_index)/'[1]Sheet1 (2)'!$D$72))))</f>
        <v>3.4375</v>
      </c>
      <c r="AY953" s="157">
        <f>IF(IF(D953='[1]Sheet1 (2)'!$C$69,'[1]Sheet1 (2)'!$D$69*('[1]Sheet1 (2)'!$D$72-rough_index)/'[1]Sheet1 (2)'!$D$72,IF([1]shee2!D948='[1]Sheet1 (2)'!$C$70,'[1]Sheet1 (2)'!$D$70*('[1]Sheet1 (2)'!$D$72-rough_index)/'[1]Sheet1 (2)'!$D$72,IF([1]shee2!D948='[1]Sheet1 (2)'!$C$71,'[1]Sheet1 (2)'!$D$71*('[1]Sheet1 (2)'!$D$72-rough_index)/'[1]Sheet1 (2)'!$D$72)))&lt;0,0,IF(D953='[1]Sheet1 (2)'!$C$69,'[1]Sheet1 (2)'!$D$69*('[1]Sheet1 (2)'!$D$72-rough_index)/'[1]Sheet1 (2)'!$D$72,IF([1]shee2!D948='[1]Sheet1 (2)'!$C$70,'[1]Sheet1 (2)'!$D$70*('[1]Sheet1 (2)'!$D$72-rough_index)/'[1]Sheet1 (2)'!$D$72,IF([1]shee2!D948='[1]Sheet1 (2)'!$C$71,'[1]Sheet1 (2)'!$D$71*('[1]Sheet1 (2)'!$D$72-rough_index)/'[1]Sheet1 (2)'!$D$72))))</f>
        <v>2.5</v>
      </c>
      <c r="AZ953" s="179">
        <f>+(AU953*'[1]Sheet1 (2)'!$C$77)+(AV953*'[1]Sheet1 (2)'!$C$78)+(AW953*'[1]Sheet1 (2)'!$C$79)+(AX953*'[1]Sheet1 (2)'!$C$80)+(AY953*'[1]Sheet1 (2)'!$C$81)</f>
        <v>2.90625</v>
      </c>
      <c r="BA953" s="213" t="str">
        <f t="shared" si="29"/>
        <v>Fair</v>
      </c>
      <c r="BE953">
        <f>IF(D953='[1]Sheet1 (2)'!$C$61,'[1]Sheet1 (2)'!$D$61*(counts^2)+'[1]Sheet1 (2)'!$G$61*counts+'[1]Sheet1 (2)'!$J$61,IF(D953='[1]Sheet1 (2)'!$C$62,'[1]Sheet1 (2)'!$D$62*counts+'[1]Sheet1 (2)'!$G$62,IF(D953='[1]Sheet1 (2)'!$C$63,'[1]Sheet1 (2)'!$D$63*counts+'[1]Sheet1 (2)'!$G$63,IF(D953='[1]Sheet1 (2)'!$C$64,'[1]Sheet1 (2)'!$D$64*counts+'[1]Sheet1 (2)'!$G$64))))</f>
        <v>2.0984129299999998</v>
      </c>
    </row>
    <row r="954" spans="1:57" ht="12.75" customHeight="1">
      <c r="A954" s="176" t="s">
        <v>282</v>
      </c>
      <c r="B954" s="145" t="s">
        <v>76</v>
      </c>
      <c r="C954" s="170">
        <v>1091</v>
      </c>
      <c r="D954" s="174" t="s">
        <v>77</v>
      </c>
      <c r="E954" s="171">
        <v>8</v>
      </c>
      <c r="F954" s="171">
        <v>2</v>
      </c>
      <c r="G954" s="171" t="s">
        <v>77</v>
      </c>
      <c r="H954" s="171">
        <v>1</v>
      </c>
      <c r="I954" s="171" t="s">
        <v>77</v>
      </c>
      <c r="J954" s="173" t="s">
        <v>78</v>
      </c>
      <c r="K954" s="173" t="s">
        <v>83</v>
      </c>
      <c r="L954" s="169">
        <f>VLOOKUP(CONCATENATE(J954,K954),'Sheet1 (2)'!$J$6:$K$26,2,FALSE)</f>
        <v>12.5</v>
      </c>
      <c r="M954" s="173" t="s">
        <v>82</v>
      </c>
      <c r="N954" s="173" t="s">
        <v>81</v>
      </c>
      <c r="O954" s="177">
        <f>VLOOKUP(CONCATENATE(M954,N954),'[1]Sheet1 (2)'!$L$6:$M$26,2,FALSE)</f>
        <v>50</v>
      </c>
      <c r="P954" s="173" t="s">
        <v>82</v>
      </c>
      <c r="Q954" s="173" t="s">
        <v>79</v>
      </c>
      <c r="R954" s="177">
        <f>VLOOKUP(CONCATENATE(P954,Q954),'[1]Sheet1 (2)'!$N$6:$O$26,2,FALSE)</f>
        <v>37.5</v>
      </c>
      <c r="S954" s="173" t="s">
        <v>80</v>
      </c>
      <c r="T954" s="173" t="s">
        <v>80</v>
      </c>
      <c r="U954" s="177">
        <f>VLOOKUP(CONCATENATE(S954,T954),'[1]Sheet1 (2)'!$P$6:$Q$26,2,FALSE)</f>
        <v>0</v>
      </c>
      <c r="V954" s="173" t="s">
        <v>80</v>
      </c>
      <c r="W954" s="173" t="s">
        <v>80</v>
      </c>
      <c r="X954" s="177">
        <f>VLOOKUP(CONCATENATE(V954,W954),'[1]Sheet1 (2)'!$R$6:$S$26,2,FALSE)</f>
        <v>0</v>
      </c>
      <c r="Y954" s="173" t="s">
        <v>83</v>
      </c>
      <c r="Z954" s="173" t="s">
        <v>82</v>
      </c>
      <c r="AA954" s="177">
        <f>VLOOKUP(CONCATENATE(Y954,Z954),'[1]Sheet1 (2)'!$T$6:$U$26,2,FALSE)</f>
        <v>18.75</v>
      </c>
      <c r="AB954" s="173" t="s">
        <v>80</v>
      </c>
      <c r="AC954" s="173" t="s">
        <v>80</v>
      </c>
      <c r="AD954" s="177">
        <f>VLOOKUP(CONCATENATE(AB954,AC954),'[1]Sheet1 (2)'!$X$6:$Y$26,2,FALSE)</f>
        <v>0</v>
      </c>
      <c r="AE954" s="173" t="s">
        <v>82</v>
      </c>
      <c r="AF954" s="173" t="s">
        <v>81</v>
      </c>
      <c r="AG954" s="177">
        <f>VLOOKUP(CONCATENATE(AE954,AF954),'[1]Sheet1 (2)'!$Z$6:$AA$26,2,FALSE)</f>
        <v>66</v>
      </c>
      <c r="AH954" s="172"/>
      <c r="AI954" s="178"/>
      <c r="AJ954" s="140"/>
      <c r="AK954" s="176" t="s">
        <v>282</v>
      </c>
      <c r="AL954" s="176" t="s">
        <v>76</v>
      </c>
      <c r="AM954" s="170">
        <f t="shared" si="28"/>
        <v>1091</v>
      </c>
      <c r="AN954" s="147"/>
      <c r="AO954" s="155"/>
      <c r="AP954" s="156"/>
      <c r="AQ954" s="157">
        <v>2.3792780152000002</v>
      </c>
      <c r="AR954" s="158"/>
      <c r="AS954" s="145">
        <f>LOOKUP(rufmkm,'[1]Sheet1 (2)'!$V$62:$V$71,'[1]Sheet1 (2)'!$W$62:$W$71)</f>
        <v>30</v>
      </c>
      <c r="AT954" s="140"/>
      <c r="AU954" s="157">
        <f>IF(IF(D954='[1]Sheet1 (2)'!$C$69,'[1]Sheet1 (2)'!$D$69*('[1]Sheet1 (2)'!$D$72-rut_index)/'[1]Sheet1 (2)'!$D$72,IF([1]shee2!D949='[1]Sheet1 (2)'!$C$70,'[1]Sheet1 (2)'!$D$70*('[1]Sheet1 (2)'!$D$72-rut_index)/'[1]Sheet1 (2)'!$D$72,IF([1]shee2!D949='[1]Sheet1 (2)'!$C$71,'[1]Sheet1 (2)'!$D$71*('[1]Sheet1 (2)'!$D$72-rut_index)/'[1]Sheet1 (2)'!$D$72)))&lt;0,0,IF(D954='[1]Sheet1 (2)'!$C$69,'[1]Sheet1 (2)'!$D$69*('[1]Sheet1 (2)'!$D$72-rut_index)/'[1]Sheet1 (2)'!$D$72,IF([1]shee2!D949='[1]Sheet1 (2)'!$C$70,'[1]Sheet1 (2)'!$D$70*('[1]Sheet1 (2)'!$D$72-rut_index)/'[1]Sheet1 (2)'!$D$72,IF([1]shee2!D949='[1]Sheet1 (2)'!$C$71,'[1]Sheet1 (2)'!$D$71*('[1]Sheet1 (2)'!$D$72-rut_index)/'[1]Sheet1 (2)'!$D$72))))</f>
        <v>3.9583333333333335</v>
      </c>
      <c r="AV954" s="157">
        <f>IF(IF(D954='[1]Sheet1 (2)'!$C$69,'[1]Sheet1 (2)'!$D$69*('[1]Sheet1 (2)'!$D$72-crack_s_index)/'[1]Sheet1 (2)'!$D$72,IF([1]shee2!D949='[1]Sheet1 (2)'!$C$70,'[1]Sheet1 (2)'!$D$70*('[1]Sheet1 (2)'!$D$72-crack_s_index)/'[1]Sheet1 (2)'!$D$72,IF([1]shee2!D949='[1]Sheet1 (2)'!$C$71,'[1]Sheet1 (2)'!$D$71*('[1]Sheet1 (2)'!$D$72-crack_s_index)/'[1]Sheet1 (2)'!$D$72)))&lt;0,0,IF(D954='[1]Sheet1 (2)'!$C$69,'[1]Sheet1 (2)'!$D$69*('[1]Sheet1 (2)'!$D$72-crack_s_index)/'[1]Sheet1 (2)'!$D$72,IF([1]shee2!D949='[1]Sheet1 (2)'!$C$70,'[1]Sheet1 (2)'!$D$70*('[1]Sheet1 (2)'!$D$72-crack_s_index)/'[1]Sheet1 (2)'!$D$72,IF([1]shee2!D949='[1]Sheet1 (2)'!$C$71,'[1]Sheet1 (2)'!$D$71*('[1]Sheet1 (2)'!$D$72-crack_s_index)/'[1]Sheet1 (2)'!$D$72))))</f>
        <v>0.83333333333333337</v>
      </c>
      <c r="AW954" s="157">
        <f>IF(IF(D954='[1]Sheet1 (2)'!$C$69,'[1]Sheet1 (2)'!$D$69*('[1]Sheet1 (2)'!$D$72-crack_t_index)/'[1]Sheet1 (2)'!$D$72,IF([1]shee2!D949='[1]Sheet1 (2)'!$C$70,'[1]Sheet1 (2)'!$D$70*('[1]Sheet1 (2)'!$D$72-crack_t_index)/'[1]Sheet1 (2)'!$D$72,IF([1]shee2!D949='[1]Sheet1 (2)'!$C$71,'[1]Sheet1 (2)'!$D$71*('[1]Sheet1 (2)'!$D$72-crack_t_index)/'[1]Sheet1 (2)'!$D$72)))&lt;0,0,IF(D954='[1]Sheet1 (2)'!$C$69,'[1]Sheet1 (2)'!$D$69*('[1]Sheet1 (2)'!$D$72-crack_t_index)/'[1]Sheet1 (2)'!$D$72,IF([1]shee2!D949='[1]Sheet1 (2)'!$C$70,'[1]Sheet1 (2)'!$D$70*('[1]Sheet1 (2)'!$D$72-crack_t_index)/'[1]Sheet1 (2)'!$D$72,IF([1]shee2!D949='[1]Sheet1 (2)'!$C$71,'[1]Sheet1 (2)'!$D$71*('[1]Sheet1 (2)'!$D$72-crack_t_index)/'[1]Sheet1 (2)'!$D$72))))</f>
        <v>1.875</v>
      </c>
      <c r="AX954" s="157">
        <f>IF(IF(D954='[1]Sheet1 (2)'!$C$69,'[1]Sheet1 (2)'!$D$69*('[1]Sheet1 (2)'!$D$72-rave_index)/'[1]Sheet1 (2)'!$D$72,IF([1]shee2!D949='[1]Sheet1 (2)'!$C$70,'[1]Sheet1 (2)'!$D$70*('[1]Sheet1 (2)'!$D$72-rave_index)/'[1]Sheet1 (2)'!$D$72,IF([1]shee2!D949='[1]Sheet1 (2)'!$C$71,'[1]Sheet1 (2)'!$D$71*('[1]Sheet1 (2)'!$D$72-rave_index)/'[1]Sheet1 (2)'!$D$72)))&lt;0,0,IF(D954='[1]Sheet1 (2)'!$C$69,'[1]Sheet1 (2)'!$D$69*('[1]Sheet1 (2)'!$D$72-rave_index)/'[1]Sheet1 (2)'!$D$72,IF([1]shee2!D949='[1]Sheet1 (2)'!$C$70,'[1]Sheet1 (2)'!$D$70*('[1]Sheet1 (2)'!$D$72-rave_index)/'[1]Sheet1 (2)'!$D$72,IF([1]shee2!D949='[1]Sheet1 (2)'!$C$71,'[1]Sheet1 (2)'!$D$71*('[1]Sheet1 (2)'!$D$72-rave_index)/'[1]Sheet1 (2)'!$D$72))))</f>
        <v>3.4375</v>
      </c>
      <c r="AY954" s="157">
        <f>IF(IF(D954='[1]Sheet1 (2)'!$C$69,'[1]Sheet1 (2)'!$D$69*('[1]Sheet1 (2)'!$D$72-rough_index)/'[1]Sheet1 (2)'!$D$72,IF([1]shee2!D949='[1]Sheet1 (2)'!$C$70,'[1]Sheet1 (2)'!$D$70*('[1]Sheet1 (2)'!$D$72-rough_index)/'[1]Sheet1 (2)'!$D$72,IF([1]shee2!D949='[1]Sheet1 (2)'!$C$71,'[1]Sheet1 (2)'!$D$71*('[1]Sheet1 (2)'!$D$72-rough_index)/'[1]Sheet1 (2)'!$D$72)))&lt;0,0,IF(D954='[1]Sheet1 (2)'!$C$69,'[1]Sheet1 (2)'!$D$69*('[1]Sheet1 (2)'!$D$72-rough_index)/'[1]Sheet1 (2)'!$D$72,IF([1]shee2!D949='[1]Sheet1 (2)'!$C$70,'[1]Sheet1 (2)'!$D$70*('[1]Sheet1 (2)'!$D$72-rough_index)/'[1]Sheet1 (2)'!$D$72,IF([1]shee2!D949='[1]Sheet1 (2)'!$C$71,'[1]Sheet1 (2)'!$D$71*('[1]Sheet1 (2)'!$D$72-rough_index)/'[1]Sheet1 (2)'!$D$72))))</f>
        <v>2.5</v>
      </c>
      <c r="AZ954" s="179">
        <f>+(AU954*'[1]Sheet1 (2)'!$C$77)+(AV954*'[1]Sheet1 (2)'!$C$78)+(AW954*'[1]Sheet1 (2)'!$C$79)+(AX954*'[1]Sheet1 (2)'!$C$80)+(AY954*'[1]Sheet1 (2)'!$C$81)</f>
        <v>2.260416666666667</v>
      </c>
      <c r="BA954" s="213" t="str">
        <f t="shared" si="29"/>
        <v>Poor</v>
      </c>
      <c r="BE954">
        <f>IF(D954='[1]Sheet1 (2)'!$C$61,'[1]Sheet1 (2)'!$D$61*(counts^2)+'[1]Sheet1 (2)'!$G$61*counts+'[1]Sheet1 (2)'!$J$61,IF(D954='[1]Sheet1 (2)'!$C$62,'[1]Sheet1 (2)'!$D$62*counts+'[1]Sheet1 (2)'!$G$62,IF(D954='[1]Sheet1 (2)'!$C$63,'[1]Sheet1 (2)'!$D$63*counts+'[1]Sheet1 (2)'!$G$63,IF(D954='[1]Sheet1 (2)'!$C$64,'[1]Sheet1 (2)'!$D$64*counts+'[1]Sheet1 (2)'!$G$64))))</f>
        <v>2.0984129299999998</v>
      </c>
    </row>
    <row r="955" spans="1:57" ht="12.75" customHeight="1">
      <c r="A955" s="176" t="s">
        <v>282</v>
      </c>
      <c r="B955" s="145" t="s">
        <v>76</v>
      </c>
      <c r="C955" s="170">
        <v>1092</v>
      </c>
      <c r="D955" s="174" t="s">
        <v>77</v>
      </c>
      <c r="E955" s="171">
        <v>8</v>
      </c>
      <c r="F955" s="171">
        <v>2</v>
      </c>
      <c r="G955" s="171" t="s">
        <v>77</v>
      </c>
      <c r="H955" s="171">
        <v>1</v>
      </c>
      <c r="I955" s="171" t="s">
        <v>77</v>
      </c>
      <c r="J955" s="173" t="s">
        <v>78</v>
      </c>
      <c r="K955" s="173" t="s">
        <v>83</v>
      </c>
      <c r="L955" s="169">
        <f>VLOOKUP(CONCATENATE(J955,K955),'Sheet1 (2)'!$J$6:$K$26,2,FALSE)</f>
        <v>12.5</v>
      </c>
      <c r="M955" s="173" t="s">
        <v>82</v>
      </c>
      <c r="N955" s="173" t="s">
        <v>81</v>
      </c>
      <c r="O955" s="177">
        <f>VLOOKUP(CONCATENATE(M955,N955),'[1]Sheet1 (2)'!$L$6:$M$26,2,FALSE)</f>
        <v>50</v>
      </c>
      <c r="P955" s="173" t="s">
        <v>82</v>
      </c>
      <c r="Q955" s="173" t="s">
        <v>79</v>
      </c>
      <c r="R955" s="177">
        <f>VLOOKUP(CONCATENATE(P955,Q955),'[1]Sheet1 (2)'!$N$6:$O$26,2,FALSE)</f>
        <v>37.5</v>
      </c>
      <c r="S955" s="173" t="s">
        <v>80</v>
      </c>
      <c r="T955" s="173" t="s">
        <v>80</v>
      </c>
      <c r="U955" s="177">
        <f>VLOOKUP(CONCATENATE(S955,T955),'[1]Sheet1 (2)'!$P$6:$Q$26,2,FALSE)</f>
        <v>0</v>
      </c>
      <c r="V955" s="173" t="s">
        <v>80</v>
      </c>
      <c r="W955" s="173" t="s">
        <v>80</v>
      </c>
      <c r="X955" s="177">
        <f>VLOOKUP(CONCATENATE(V955,W955),'[1]Sheet1 (2)'!$R$6:$S$26,2,FALSE)</f>
        <v>0</v>
      </c>
      <c r="Y955" s="173" t="s">
        <v>83</v>
      </c>
      <c r="Z955" s="173" t="s">
        <v>83</v>
      </c>
      <c r="AA955" s="177">
        <f>VLOOKUP(CONCATENATE(Y955,Z955),'[1]Sheet1 (2)'!$T$6:$U$26,2,FALSE)</f>
        <v>37.5</v>
      </c>
      <c r="AB955" s="173" t="s">
        <v>80</v>
      </c>
      <c r="AC955" s="173" t="s">
        <v>80</v>
      </c>
      <c r="AD955" s="177">
        <f>VLOOKUP(CONCATENATE(AB955,AC955),'[1]Sheet1 (2)'!$X$6:$Y$26,2,FALSE)</f>
        <v>0</v>
      </c>
      <c r="AE955" s="173" t="s">
        <v>82</v>
      </c>
      <c r="AF955" s="173" t="s">
        <v>81</v>
      </c>
      <c r="AG955" s="177">
        <f>VLOOKUP(CONCATENATE(AE955,AF955),'[1]Sheet1 (2)'!$Z$6:$AA$26,2,FALSE)</f>
        <v>66</v>
      </c>
      <c r="AH955" s="172"/>
      <c r="AI955" s="178"/>
      <c r="AJ955" s="140"/>
      <c r="AK955" s="176" t="s">
        <v>282</v>
      </c>
      <c r="AL955" s="176" t="s">
        <v>76</v>
      </c>
      <c r="AM955" s="170">
        <f t="shared" si="28"/>
        <v>1092</v>
      </c>
      <c r="AN955" s="147"/>
      <c r="AO955" s="155"/>
      <c r="AP955" s="156"/>
      <c r="AQ955" s="157">
        <v>2.3722096107999997</v>
      </c>
      <c r="AR955" s="158"/>
      <c r="AS955" s="145">
        <f>LOOKUP(rufmkm,'[1]Sheet1 (2)'!$V$62:$V$71,'[1]Sheet1 (2)'!$W$62:$W$71)</f>
        <v>30</v>
      </c>
      <c r="AT955" s="140"/>
      <c r="AU955" s="157">
        <f>IF(IF(D955='[1]Sheet1 (2)'!$C$69,'[1]Sheet1 (2)'!$D$69*('[1]Sheet1 (2)'!$D$72-rut_index)/'[1]Sheet1 (2)'!$D$72,IF([1]shee2!D950='[1]Sheet1 (2)'!$C$70,'[1]Sheet1 (2)'!$D$70*('[1]Sheet1 (2)'!$D$72-rut_index)/'[1]Sheet1 (2)'!$D$72,IF([1]shee2!D950='[1]Sheet1 (2)'!$C$71,'[1]Sheet1 (2)'!$D$71*('[1]Sheet1 (2)'!$D$72-rut_index)/'[1]Sheet1 (2)'!$D$72)))&lt;0,0,IF(D955='[1]Sheet1 (2)'!$C$69,'[1]Sheet1 (2)'!$D$69*('[1]Sheet1 (2)'!$D$72-rut_index)/'[1]Sheet1 (2)'!$D$72,IF([1]shee2!D950='[1]Sheet1 (2)'!$C$70,'[1]Sheet1 (2)'!$D$70*('[1]Sheet1 (2)'!$D$72-rut_index)/'[1]Sheet1 (2)'!$D$72,IF([1]shee2!D950='[1]Sheet1 (2)'!$C$71,'[1]Sheet1 (2)'!$D$71*('[1]Sheet1 (2)'!$D$72-rut_index)/'[1]Sheet1 (2)'!$D$72))))</f>
        <v>3.9583333333333335</v>
      </c>
      <c r="AV955" s="157">
        <f>IF(IF(D955='[1]Sheet1 (2)'!$C$69,'[1]Sheet1 (2)'!$D$69*('[1]Sheet1 (2)'!$D$72-crack_s_index)/'[1]Sheet1 (2)'!$D$72,IF([1]shee2!D950='[1]Sheet1 (2)'!$C$70,'[1]Sheet1 (2)'!$D$70*('[1]Sheet1 (2)'!$D$72-crack_s_index)/'[1]Sheet1 (2)'!$D$72,IF([1]shee2!D950='[1]Sheet1 (2)'!$C$71,'[1]Sheet1 (2)'!$D$71*('[1]Sheet1 (2)'!$D$72-crack_s_index)/'[1]Sheet1 (2)'!$D$72)))&lt;0,0,IF(D955='[1]Sheet1 (2)'!$C$69,'[1]Sheet1 (2)'!$D$69*('[1]Sheet1 (2)'!$D$72-crack_s_index)/'[1]Sheet1 (2)'!$D$72,IF([1]shee2!D950='[1]Sheet1 (2)'!$C$70,'[1]Sheet1 (2)'!$D$70*('[1]Sheet1 (2)'!$D$72-crack_s_index)/'[1]Sheet1 (2)'!$D$72,IF([1]shee2!D950='[1]Sheet1 (2)'!$C$71,'[1]Sheet1 (2)'!$D$71*('[1]Sheet1 (2)'!$D$72-crack_s_index)/'[1]Sheet1 (2)'!$D$72))))</f>
        <v>0.83333333333333337</v>
      </c>
      <c r="AW955" s="157">
        <f>IF(IF(D955='[1]Sheet1 (2)'!$C$69,'[1]Sheet1 (2)'!$D$69*('[1]Sheet1 (2)'!$D$72-crack_t_index)/'[1]Sheet1 (2)'!$D$72,IF([1]shee2!D950='[1]Sheet1 (2)'!$C$70,'[1]Sheet1 (2)'!$D$70*('[1]Sheet1 (2)'!$D$72-crack_t_index)/'[1]Sheet1 (2)'!$D$72,IF([1]shee2!D950='[1]Sheet1 (2)'!$C$71,'[1]Sheet1 (2)'!$D$71*('[1]Sheet1 (2)'!$D$72-crack_t_index)/'[1]Sheet1 (2)'!$D$72)))&lt;0,0,IF(D955='[1]Sheet1 (2)'!$C$69,'[1]Sheet1 (2)'!$D$69*('[1]Sheet1 (2)'!$D$72-crack_t_index)/'[1]Sheet1 (2)'!$D$72,IF([1]shee2!D950='[1]Sheet1 (2)'!$C$70,'[1]Sheet1 (2)'!$D$70*('[1]Sheet1 (2)'!$D$72-crack_t_index)/'[1]Sheet1 (2)'!$D$72,IF([1]shee2!D950='[1]Sheet1 (2)'!$C$71,'[1]Sheet1 (2)'!$D$71*('[1]Sheet1 (2)'!$D$72-crack_t_index)/'[1]Sheet1 (2)'!$D$72))))</f>
        <v>1.875</v>
      </c>
      <c r="AX955" s="157">
        <f>IF(IF(D955='[1]Sheet1 (2)'!$C$69,'[1]Sheet1 (2)'!$D$69*('[1]Sheet1 (2)'!$D$72-rave_index)/'[1]Sheet1 (2)'!$D$72,IF([1]shee2!D950='[1]Sheet1 (2)'!$C$70,'[1]Sheet1 (2)'!$D$70*('[1]Sheet1 (2)'!$D$72-rave_index)/'[1]Sheet1 (2)'!$D$72,IF([1]shee2!D950='[1]Sheet1 (2)'!$C$71,'[1]Sheet1 (2)'!$D$71*('[1]Sheet1 (2)'!$D$72-rave_index)/'[1]Sheet1 (2)'!$D$72)))&lt;0,0,IF(D955='[1]Sheet1 (2)'!$C$69,'[1]Sheet1 (2)'!$D$69*('[1]Sheet1 (2)'!$D$72-rave_index)/'[1]Sheet1 (2)'!$D$72,IF([1]shee2!D950='[1]Sheet1 (2)'!$C$70,'[1]Sheet1 (2)'!$D$70*('[1]Sheet1 (2)'!$D$72-rave_index)/'[1]Sheet1 (2)'!$D$72,IF([1]shee2!D950='[1]Sheet1 (2)'!$C$71,'[1]Sheet1 (2)'!$D$71*('[1]Sheet1 (2)'!$D$72-rave_index)/'[1]Sheet1 (2)'!$D$72))))</f>
        <v>1.875</v>
      </c>
      <c r="AY955" s="157">
        <f>IF(IF(D955='[1]Sheet1 (2)'!$C$69,'[1]Sheet1 (2)'!$D$69*('[1]Sheet1 (2)'!$D$72-rough_index)/'[1]Sheet1 (2)'!$D$72,IF([1]shee2!D950='[1]Sheet1 (2)'!$C$70,'[1]Sheet1 (2)'!$D$70*('[1]Sheet1 (2)'!$D$72-rough_index)/'[1]Sheet1 (2)'!$D$72,IF([1]shee2!D950='[1]Sheet1 (2)'!$C$71,'[1]Sheet1 (2)'!$D$71*('[1]Sheet1 (2)'!$D$72-rough_index)/'[1]Sheet1 (2)'!$D$72)))&lt;0,0,IF(D955='[1]Sheet1 (2)'!$C$69,'[1]Sheet1 (2)'!$D$69*('[1]Sheet1 (2)'!$D$72-rough_index)/'[1]Sheet1 (2)'!$D$72,IF([1]shee2!D950='[1]Sheet1 (2)'!$C$70,'[1]Sheet1 (2)'!$D$70*('[1]Sheet1 (2)'!$D$72-rough_index)/'[1]Sheet1 (2)'!$D$72,IF([1]shee2!D950='[1]Sheet1 (2)'!$C$71,'[1]Sheet1 (2)'!$D$71*('[1]Sheet1 (2)'!$D$72-rough_index)/'[1]Sheet1 (2)'!$D$72))))</f>
        <v>2.5</v>
      </c>
      <c r="AZ955" s="179">
        <f>+(AU955*'[1]Sheet1 (2)'!$C$77)+(AV955*'[1]Sheet1 (2)'!$C$78)+(AW955*'[1]Sheet1 (2)'!$C$79)+(AX955*'[1]Sheet1 (2)'!$C$80)+(AY955*'[1]Sheet1 (2)'!$C$81)</f>
        <v>2.104166666666667</v>
      </c>
      <c r="BA955" s="213" t="str">
        <f t="shared" si="29"/>
        <v>Poor</v>
      </c>
      <c r="BE955">
        <f>IF(D955='[1]Sheet1 (2)'!$C$61,'[1]Sheet1 (2)'!$D$61*(counts^2)+'[1]Sheet1 (2)'!$G$61*counts+'[1]Sheet1 (2)'!$J$61,IF(D955='[1]Sheet1 (2)'!$C$62,'[1]Sheet1 (2)'!$D$62*counts+'[1]Sheet1 (2)'!$G$62,IF(D955='[1]Sheet1 (2)'!$C$63,'[1]Sheet1 (2)'!$D$63*counts+'[1]Sheet1 (2)'!$G$63,IF(D955='[1]Sheet1 (2)'!$C$64,'[1]Sheet1 (2)'!$D$64*counts+'[1]Sheet1 (2)'!$G$64))))</f>
        <v>2.0984129299999998</v>
      </c>
    </row>
    <row r="956" spans="1:57" ht="12.75" customHeight="1">
      <c r="A956" s="176" t="s">
        <v>282</v>
      </c>
      <c r="B956" s="145" t="s">
        <v>76</v>
      </c>
      <c r="C956" s="170">
        <v>1093</v>
      </c>
      <c r="D956" s="174" t="s">
        <v>77</v>
      </c>
      <c r="E956" s="171">
        <v>8</v>
      </c>
      <c r="F956" s="171">
        <v>2</v>
      </c>
      <c r="G956" s="171" t="s">
        <v>77</v>
      </c>
      <c r="H956" s="171">
        <v>1</v>
      </c>
      <c r="I956" s="171" t="s">
        <v>77</v>
      </c>
      <c r="J956" s="173" t="s">
        <v>80</v>
      </c>
      <c r="K956" s="173" t="s">
        <v>80</v>
      </c>
      <c r="L956" s="169">
        <f>VLOOKUP(CONCATENATE(J956,K956),'Sheet1 (2)'!$J$6:$K$26,2,FALSE)</f>
        <v>0</v>
      </c>
      <c r="M956" s="173" t="s">
        <v>82</v>
      </c>
      <c r="N956" s="173" t="s">
        <v>79</v>
      </c>
      <c r="O956" s="177">
        <f>VLOOKUP(CONCATENATE(M956,N956),'[1]Sheet1 (2)'!$L$6:$M$26,2,FALSE)</f>
        <v>37.5</v>
      </c>
      <c r="P956" s="173" t="s">
        <v>82</v>
      </c>
      <c r="Q956" s="173" t="s">
        <v>83</v>
      </c>
      <c r="R956" s="177">
        <f>VLOOKUP(CONCATENATE(P956,Q956),'[1]Sheet1 (2)'!$N$6:$O$26,2,FALSE)</f>
        <v>25</v>
      </c>
      <c r="S956" s="173" t="s">
        <v>80</v>
      </c>
      <c r="T956" s="173" t="s">
        <v>80</v>
      </c>
      <c r="U956" s="177">
        <f>VLOOKUP(CONCATENATE(S956,T956),'[1]Sheet1 (2)'!$P$6:$Q$26,2,FALSE)</f>
        <v>0</v>
      </c>
      <c r="V956" s="173" t="s">
        <v>80</v>
      </c>
      <c r="W956" s="173" t="s">
        <v>80</v>
      </c>
      <c r="X956" s="177">
        <f>VLOOKUP(CONCATENATE(V956,W956),'[1]Sheet1 (2)'!$R$6:$S$26,2,FALSE)</f>
        <v>0</v>
      </c>
      <c r="Y956" s="173" t="s">
        <v>80</v>
      </c>
      <c r="Z956" s="173" t="s">
        <v>80</v>
      </c>
      <c r="AA956" s="177">
        <f>VLOOKUP(CONCATENATE(Y956,Z956),'[1]Sheet1 (2)'!$T$6:$U$26,2,FALSE)</f>
        <v>0</v>
      </c>
      <c r="AB956" s="173" t="s">
        <v>80</v>
      </c>
      <c r="AC956" s="173" t="s">
        <v>80</v>
      </c>
      <c r="AD956" s="177">
        <f>VLOOKUP(CONCATENATE(AB956,AC956),'[1]Sheet1 (2)'!$X$6:$Y$26,2,FALSE)</f>
        <v>0</v>
      </c>
      <c r="AE956" s="173" t="s">
        <v>82</v>
      </c>
      <c r="AF956" s="173" t="s">
        <v>81</v>
      </c>
      <c r="AG956" s="177">
        <f>VLOOKUP(CONCATENATE(AE956,AF956),'[1]Sheet1 (2)'!$Z$6:$AA$26,2,FALSE)</f>
        <v>66</v>
      </c>
      <c r="AH956" s="172"/>
      <c r="AI956" s="178"/>
      <c r="AJ956" s="140"/>
      <c r="AK956" s="176" t="s">
        <v>282</v>
      </c>
      <c r="AL956" s="176" t="s">
        <v>76</v>
      </c>
      <c r="AM956" s="170">
        <f t="shared" si="28"/>
        <v>1093</v>
      </c>
      <c r="AN956" s="147"/>
      <c r="AO956" s="155"/>
      <c r="AP956" s="156"/>
      <c r="AQ956" s="157">
        <v>2.2439107843999997</v>
      </c>
      <c r="AR956" s="158"/>
      <c r="AS956" s="145">
        <f>LOOKUP(rufmkm,'[1]Sheet1 (2)'!$V$62:$V$71,'[1]Sheet1 (2)'!$W$62:$W$71)</f>
        <v>30</v>
      </c>
      <c r="AT956" s="140"/>
      <c r="AU956" s="157">
        <f>IF(IF(D956='[1]Sheet1 (2)'!$C$69,'[1]Sheet1 (2)'!$D$69*('[1]Sheet1 (2)'!$D$72-rut_index)/'[1]Sheet1 (2)'!$D$72,IF([1]shee2!D951='[1]Sheet1 (2)'!$C$70,'[1]Sheet1 (2)'!$D$70*('[1]Sheet1 (2)'!$D$72-rut_index)/'[1]Sheet1 (2)'!$D$72,IF([1]shee2!D951='[1]Sheet1 (2)'!$C$71,'[1]Sheet1 (2)'!$D$71*('[1]Sheet1 (2)'!$D$72-rut_index)/'[1]Sheet1 (2)'!$D$72)))&lt;0,0,IF(D956='[1]Sheet1 (2)'!$C$69,'[1]Sheet1 (2)'!$D$69*('[1]Sheet1 (2)'!$D$72-rut_index)/'[1]Sheet1 (2)'!$D$72,IF([1]shee2!D951='[1]Sheet1 (2)'!$C$70,'[1]Sheet1 (2)'!$D$70*('[1]Sheet1 (2)'!$D$72-rut_index)/'[1]Sheet1 (2)'!$D$72,IF([1]shee2!D951='[1]Sheet1 (2)'!$C$71,'[1]Sheet1 (2)'!$D$71*('[1]Sheet1 (2)'!$D$72-rut_index)/'[1]Sheet1 (2)'!$D$72))))</f>
        <v>5</v>
      </c>
      <c r="AV956" s="157">
        <f>IF(IF(D956='[1]Sheet1 (2)'!$C$69,'[1]Sheet1 (2)'!$D$69*('[1]Sheet1 (2)'!$D$72-crack_s_index)/'[1]Sheet1 (2)'!$D$72,IF([1]shee2!D951='[1]Sheet1 (2)'!$C$70,'[1]Sheet1 (2)'!$D$70*('[1]Sheet1 (2)'!$D$72-crack_s_index)/'[1]Sheet1 (2)'!$D$72,IF([1]shee2!D951='[1]Sheet1 (2)'!$C$71,'[1]Sheet1 (2)'!$D$71*('[1]Sheet1 (2)'!$D$72-crack_s_index)/'[1]Sheet1 (2)'!$D$72)))&lt;0,0,IF(D956='[1]Sheet1 (2)'!$C$69,'[1]Sheet1 (2)'!$D$69*('[1]Sheet1 (2)'!$D$72-crack_s_index)/'[1]Sheet1 (2)'!$D$72,IF([1]shee2!D951='[1]Sheet1 (2)'!$C$70,'[1]Sheet1 (2)'!$D$70*('[1]Sheet1 (2)'!$D$72-crack_s_index)/'[1]Sheet1 (2)'!$D$72,IF([1]shee2!D951='[1]Sheet1 (2)'!$C$71,'[1]Sheet1 (2)'!$D$71*('[1]Sheet1 (2)'!$D$72-crack_s_index)/'[1]Sheet1 (2)'!$D$72))))</f>
        <v>1.875</v>
      </c>
      <c r="AW956" s="157">
        <f>IF(IF(D956='[1]Sheet1 (2)'!$C$69,'[1]Sheet1 (2)'!$D$69*('[1]Sheet1 (2)'!$D$72-crack_t_index)/'[1]Sheet1 (2)'!$D$72,IF([1]shee2!D951='[1]Sheet1 (2)'!$C$70,'[1]Sheet1 (2)'!$D$70*('[1]Sheet1 (2)'!$D$72-crack_t_index)/'[1]Sheet1 (2)'!$D$72,IF([1]shee2!D951='[1]Sheet1 (2)'!$C$71,'[1]Sheet1 (2)'!$D$71*('[1]Sheet1 (2)'!$D$72-crack_t_index)/'[1]Sheet1 (2)'!$D$72)))&lt;0,0,IF(D956='[1]Sheet1 (2)'!$C$69,'[1]Sheet1 (2)'!$D$69*('[1]Sheet1 (2)'!$D$72-crack_t_index)/'[1]Sheet1 (2)'!$D$72,IF([1]shee2!D951='[1]Sheet1 (2)'!$C$70,'[1]Sheet1 (2)'!$D$70*('[1]Sheet1 (2)'!$D$72-crack_t_index)/'[1]Sheet1 (2)'!$D$72,IF([1]shee2!D951='[1]Sheet1 (2)'!$C$71,'[1]Sheet1 (2)'!$D$71*('[1]Sheet1 (2)'!$D$72-crack_t_index)/'[1]Sheet1 (2)'!$D$72))))</f>
        <v>2.9166666666666665</v>
      </c>
      <c r="AX956" s="157">
        <f>IF(IF(D956='[1]Sheet1 (2)'!$C$69,'[1]Sheet1 (2)'!$D$69*('[1]Sheet1 (2)'!$D$72-rave_index)/'[1]Sheet1 (2)'!$D$72,IF([1]shee2!D951='[1]Sheet1 (2)'!$C$70,'[1]Sheet1 (2)'!$D$70*('[1]Sheet1 (2)'!$D$72-rave_index)/'[1]Sheet1 (2)'!$D$72,IF([1]shee2!D951='[1]Sheet1 (2)'!$C$71,'[1]Sheet1 (2)'!$D$71*('[1]Sheet1 (2)'!$D$72-rave_index)/'[1]Sheet1 (2)'!$D$72)))&lt;0,0,IF(D956='[1]Sheet1 (2)'!$C$69,'[1]Sheet1 (2)'!$D$69*('[1]Sheet1 (2)'!$D$72-rave_index)/'[1]Sheet1 (2)'!$D$72,IF([1]shee2!D951='[1]Sheet1 (2)'!$C$70,'[1]Sheet1 (2)'!$D$70*('[1]Sheet1 (2)'!$D$72-rave_index)/'[1]Sheet1 (2)'!$D$72,IF([1]shee2!D951='[1]Sheet1 (2)'!$C$71,'[1]Sheet1 (2)'!$D$71*('[1]Sheet1 (2)'!$D$72-rave_index)/'[1]Sheet1 (2)'!$D$72))))</f>
        <v>5</v>
      </c>
      <c r="AY956" s="157">
        <f>IF(IF(D956='[1]Sheet1 (2)'!$C$69,'[1]Sheet1 (2)'!$D$69*('[1]Sheet1 (2)'!$D$72-rough_index)/'[1]Sheet1 (2)'!$D$72,IF([1]shee2!D951='[1]Sheet1 (2)'!$C$70,'[1]Sheet1 (2)'!$D$70*('[1]Sheet1 (2)'!$D$72-rough_index)/'[1]Sheet1 (2)'!$D$72,IF([1]shee2!D951='[1]Sheet1 (2)'!$C$71,'[1]Sheet1 (2)'!$D$71*('[1]Sheet1 (2)'!$D$72-rough_index)/'[1]Sheet1 (2)'!$D$72)))&lt;0,0,IF(D956='[1]Sheet1 (2)'!$C$69,'[1]Sheet1 (2)'!$D$69*('[1]Sheet1 (2)'!$D$72-rough_index)/'[1]Sheet1 (2)'!$D$72,IF([1]shee2!D951='[1]Sheet1 (2)'!$C$70,'[1]Sheet1 (2)'!$D$70*('[1]Sheet1 (2)'!$D$72-rough_index)/'[1]Sheet1 (2)'!$D$72,IF([1]shee2!D951='[1]Sheet1 (2)'!$C$71,'[1]Sheet1 (2)'!$D$71*('[1]Sheet1 (2)'!$D$72-rough_index)/'[1]Sheet1 (2)'!$D$72))))</f>
        <v>2.5</v>
      </c>
      <c r="AZ956" s="179">
        <f>+(AU956*'[1]Sheet1 (2)'!$C$77)+(AV956*'[1]Sheet1 (2)'!$C$78)+(AW956*'[1]Sheet1 (2)'!$C$79)+(AX956*'[1]Sheet1 (2)'!$C$80)+(AY956*'[1]Sheet1 (2)'!$C$81)</f>
        <v>3.0416666666666665</v>
      </c>
      <c r="BA956" s="213" t="str">
        <f t="shared" si="29"/>
        <v>Fair</v>
      </c>
      <c r="BE956">
        <f>IF(D956='[1]Sheet1 (2)'!$C$61,'[1]Sheet1 (2)'!$D$61*(counts^2)+'[1]Sheet1 (2)'!$G$61*counts+'[1]Sheet1 (2)'!$J$61,IF(D956='[1]Sheet1 (2)'!$C$62,'[1]Sheet1 (2)'!$D$62*counts+'[1]Sheet1 (2)'!$G$62,IF(D956='[1]Sheet1 (2)'!$C$63,'[1]Sheet1 (2)'!$D$63*counts+'[1]Sheet1 (2)'!$G$63,IF(D956='[1]Sheet1 (2)'!$C$64,'[1]Sheet1 (2)'!$D$64*counts+'[1]Sheet1 (2)'!$G$64))))</f>
        <v>2.0984129299999998</v>
      </c>
    </row>
    <row r="957" spans="1:57" ht="12.75" customHeight="1">
      <c r="A957" s="176" t="s">
        <v>282</v>
      </c>
      <c r="B957" s="145" t="s">
        <v>76</v>
      </c>
      <c r="C957" s="170">
        <v>1094</v>
      </c>
      <c r="D957" s="174" t="s">
        <v>77</v>
      </c>
      <c r="E957" s="171">
        <v>8</v>
      </c>
      <c r="F957" s="171">
        <v>2</v>
      </c>
      <c r="G957" s="171" t="s">
        <v>77</v>
      </c>
      <c r="H957" s="171">
        <v>1</v>
      </c>
      <c r="I957" s="171" t="s">
        <v>77</v>
      </c>
      <c r="J957" s="173" t="s">
        <v>80</v>
      </c>
      <c r="K957" s="173" t="s">
        <v>80</v>
      </c>
      <c r="L957" s="169">
        <f>VLOOKUP(CONCATENATE(J957,K957),'Sheet1 (2)'!$J$6:$K$26,2,FALSE)</f>
        <v>0</v>
      </c>
      <c r="M957" s="173" t="s">
        <v>82</v>
      </c>
      <c r="N957" s="173" t="s">
        <v>79</v>
      </c>
      <c r="O957" s="177">
        <f>VLOOKUP(CONCATENATE(M957,N957),'[1]Sheet1 (2)'!$L$6:$M$26,2,FALSE)</f>
        <v>37.5</v>
      </c>
      <c r="P957" s="173" t="s">
        <v>82</v>
      </c>
      <c r="Q957" s="173" t="s">
        <v>83</v>
      </c>
      <c r="R957" s="177">
        <f>VLOOKUP(CONCATENATE(P957,Q957),'[1]Sheet1 (2)'!$N$6:$O$26,2,FALSE)</f>
        <v>25</v>
      </c>
      <c r="S957" s="173" t="s">
        <v>80</v>
      </c>
      <c r="T957" s="173" t="s">
        <v>80</v>
      </c>
      <c r="U957" s="177">
        <f>VLOOKUP(CONCATENATE(S957,T957),'[1]Sheet1 (2)'!$P$6:$Q$26,2,FALSE)</f>
        <v>0</v>
      </c>
      <c r="V957" s="173" t="s">
        <v>80</v>
      </c>
      <c r="W957" s="173" t="s">
        <v>80</v>
      </c>
      <c r="X957" s="177">
        <f>VLOOKUP(CONCATENATE(V957,W957),'[1]Sheet1 (2)'!$R$6:$S$26,2,FALSE)</f>
        <v>0</v>
      </c>
      <c r="Y957" s="173" t="s">
        <v>80</v>
      </c>
      <c r="Z957" s="173" t="s">
        <v>80</v>
      </c>
      <c r="AA957" s="177">
        <f>VLOOKUP(CONCATENATE(Y957,Z957),'[1]Sheet1 (2)'!$T$6:$U$26,2,FALSE)</f>
        <v>0</v>
      </c>
      <c r="AB957" s="173" t="s">
        <v>80</v>
      </c>
      <c r="AC957" s="173" t="s">
        <v>80</v>
      </c>
      <c r="AD957" s="177">
        <f>VLOOKUP(CONCATENATE(AB957,AC957),'[1]Sheet1 (2)'!$X$6:$Y$26,2,FALSE)</f>
        <v>0</v>
      </c>
      <c r="AE957" s="173" t="s">
        <v>82</v>
      </c>
      <c r="AF957" s="173" t="s">
        <v>81</v>
      </c>
      <c r="AG957" s="177">
        <f>VLOOKUP(CONCATENATE(AE957,AF957),'[1]Sheet1 (2)'!$Z$6:$AA$26,2,FALSE)</f>
        <v>66</v>
      </c>
      <c r="AH957" s="172"/>
      <c r="AI957" s="178"/>
      <c r="AJ957" s="140"/>
      <c r="AK957" s="176" t="s">
        <v>282</v>
      </c>
      <c r="AL957" s="176" t="s">
        <v>76</v>
      </c>
      <c r="AM957" s="170">
        <f t="shared" si="28"/>
        <v>1094</v>
      </c>
      <c r="AN957" s="147"/>
      <c r="AO957" s="155"/>
      <c r="AP957" s="156"/>
      <c r="AQ957" s="157">
        <v>2.8385765046000002</v>
      </c>
      <c r="AR957" s="158"/>
      <c r="AS957" s="145">
        <f>LOOKUP(rufmkm,'[1]Sheet1 (2)'!$V$62:$V$71,'[1]Sheet1 (2)'!$W$62:$W$71)</f>
        <v>30</v>
      </c>
      <c r="AT957" s="140"/>
      <c r="AU957" s="157">
        <f>IF(IF(D957='[1]Sheet1 (2)'!$C$69,'[1]Sheet1 (2)'!$D$69*('[1]Sheet1 (2)'!$D$72-rut_index)/'[1]Sheet1 (2)'!$D$72,IF([1]shee2!D952='[1]Sheet1 (2)'!$C$70,'[1]Sheet1 (2)'!$D$70*('[1]Sheet1 (2)'!$D$72-rut_index)/'[1]Sheet1 (2)'!$D$72,IF([1]shee2!D952='[1]Sheet1 (2)'!$C$71,'[1]Sheet1 (2)'!$D$71*('[1]Sheet1 (2)'!$D$72-rut_index)/'[1]Sheet1 (2)'!$D$72)))&lt;0,0,IF(D957='[1]Sheet1 (2)'!$C$69,'[1]Sheet1 (2)'!$D$69*('[1]Sheet1 (2)'!$D$72-rut_index)/'[1]Sheet1 (2)'!$D$72,IF([1]shee2!D952='[1]Sheet1 (2)'!$C$70,'[1]Sheet1 (2)'!$D$70*('[1]Sheet1 (2)'!$D$72-rut_index)/'[1]Sheet1 (2)'!$D$72,IF([1]shee2!D952='[1]Sheet1 (2)'!$C$71,'[1]Sheet1 (2)'!$D$71*('[1]Sheet1 (2)'!$D$72-rut_index)/'[1]Sheet1 (2)'!$D$72))))</f>
        <v>5</v>
      </c>
      <c r="AV957" s="157">
        <f>IF(IF(D957='[1]Sheet1 (2)'!$C$69,'[1]Sheet1 (2)'!$D$69*('[1]Sheet1 (2)'!$D$72-crack_s_index)/'[1]Sheet1 (2)'!$D$72,IF([1]shee2!D952='[1]Sheet1 (2)'!$C$70,'[1]Sheet1 (2)'!$D$70*('[1]Sheet1 (2)'!$D$72-crack_s_index)/'[1]Sheet1 (2)'!$D$72,IF([1]shee2!D952='[1]Sheet1 (2)'!$C$71,'[1]Sheet1 (2)'!$D$71*('[1]Sheet1 (2)'!$D$72-crack_s_index)/'[1]Sheet1 (2)'!$D$72)))&lt;0,0,IF(D957='[1]Sheet1 (2)'!$C$69,'[1]Sheet1 (2)'!$D$69*('[1]Sheet1 (2)'!$D$72-crack_s_index)/'[1]Sheet1 (2)'!$D$72,IF([1]shee2!D952='[1]Sheet1 (2)'!$C$70,'[1]Sheet1 (2)'!$D$70*('[1]Sheet1 (2)'!$D$72-crack_s_index)/'[1]Sheet1 (2)'!$D$72,IF([1]shee2!D952='[1]Sheet1 (2)'!$C$71,'[1]Sheet1 (2)'!$D$71*('[1]Sheet1 (2)'!$D$72-crack_s_index)/'[1]Sheet1 (2)'!$D$72))))</f>
        <v>1.875</v>
      </c>
      <c r="AW957" s="157">
        <f>IF(IF(D957='[1]Sheet1 (2)'!$C$69,'[1]Sheet1 (2)'!$D$69*('[1]Sheet1 (2)'!$D$72-crack_t_index)/'[1]Sheet1 (2)'!$D$72,IF([1]shee2!D952='[1]Sheet1 (2)'!$C$70,'[1]Sheet1 (2)'!$D$70*('[1]Sheet1 (2)'!$D$72-crack_t_index)/'[1]Sheet1 (2)'!$D$72,IF([1]shee2!D952='[1]Sheet1 (2)'!$C$71,'[1]Sheet1 (2)'!$D$71*('[1]Sheet1 (2)'!$D$72-crack_t_index)/'[1]Sheet1 (2)'!$D$72)))&lt;0,0,IF(D957='[1]Sheet1 (2)'!$C$69,'[1]Sheet1 (2)'!$D$69*('[1]Sheet1 (2)'!$D$72-crack_t_index)/'[1]Sheet1 (2)'!$D$72,IF([1]shee2!D952='[1]Sheet1 (2)'!$C$70,'[1]Sheet1 (2)'!$D$70*('[1]Sheet1 (2)'!$D$72-crack_t_index)/'[1]Sheet1 (2)'!$D$72,IF([1]shee2!D952='[1]Sheet1 (2)'!$C$71,'[1]Sheet1 (2)'!$D$71*('[1]Sheet1 (2)'!$D$72-crack_t_index)/'[1]Sheet1 (2)'!$D$72))))</f>
        <v>2.9166666666666665</v>
      </c>
      <c r="AX957" s="157">
        <f>IF(IF(D957='[1]Sheet1 (2)'!$C$69,'[1]Sheet1 (2)'!$D$69*('[1]Sheet1 (2)'!$D$72-rave_index)/'[1]Sheet1 (2)'!$D$72,IF([1]shee2!D952='[1]Sheet1 (2)'!$C$70,'[1]Sheet1 (2)'!$D$70*('[1]Sheet1 (2)'!$D$72-rave_index)/'[1]Sheet1 (2)'!$D$72,IF([1]shee2!D952='[1]Sheet1 (2)'!$C$71,'[1]Sheet1 (2)'!$D$71*('[1]Sheet1 (2)'!$D$72-rave_index)/'[1]Sheet1 (2)'!$D$72)))&lt;0,0,IF(D957='[1]Sheet1 (2)'!$C$69,'[1]Sheet1 (2)'!$D$69*('[1]Sheet1 (2)'!$D$72-rave_index)/'[1]Sheet1 (2)'!$D$72,IF([1]shee2!D952='[1]Sheet1 (2)'!$C$70,'[1]Sheet1 (2)'!$D$70*('[1]Sheet1 (2)'!$D$72-rave_index)/'[1]Sheet1 (2)'!$D$72,IF([1]shee2!D952='[1]Sheet1 (2)'!$C$71,'[1]Sheet1 (2)'!$D$71*('[1]Sheet1 (2)'!$D$72-rave_index)/'[1]Sheet1 (2)'!$D$72))))</f>
        <v>5</v>
      </c>
      <c r="AY957" s="157">
        <f>IF(IF(D957='[1]Sheet1 (2)'!$C$69,'[1]Sheet1 (2)'!$D$69*('[1]Sheet1 (2)'!$D$72-rough_index)/'[1]Sheet1 (2)'!$D$72,IF([1]shee2!D952='[1]Sheet1 (2)'!$C$70,'[1]Sheet1 (2)'!$D$70*('[1]Sheet1 (2)'!$D$72-rough_index)/'[1]Sheet1 (2)'!$D$72,IF([1]shee2!D952='[1]Sheet1 (2)'!$C$71,'[1]Sheet1 (2)'!$D$71*('[1]Sheet1 (2)'!$D$72-rough_index)/'[1]Sheet1 (2)'!$D$72)))&lt;0,0,IF(D957='[1]Sheet1 (2)'!$C$69,'[1]Sheet1 (2)'!$D$69*('[1]Sheet1 (2)'!$D$72-rough_index)/'[1]Sheet1 (2)'!$D$72,IF([1]shee2!D952='[1]Sheet1 (2)'!$C$70,'[1]Sheet1 (2)'!$D$70*('[1]Sheet1 (2)'!$D$72-rough_index)/'[1]Sheet1 (2)'!$D$72,IF([1]shee2!D952='[1]Sheet1 (2)'!$C$71,'[1]Sheet1 (2)'!$D$71*('[1]Sheet1 (2)'!$D$72-rough_index)/'[1]Sheet1 (2)'!$D$72))))</f>
        <v>2.5</v>
      </c>
      <c r="AZ957" s="179">
        <f>+(AU957*'[1]Sheet1 (2)'!$C$77)+(AV957*'[1]Sheet1 (2)'!$C$78)+(AW957*'[1]Sheet1 (2)'!$C$79)+(AX957*'[1]Sheet1 (2)'!$C$80)+(AY957*'[1]Sheet1 (2)'!$C$81)</f>
        <v>3.0416666666666665</v>
      </c>
      <c r="BA957" s="213" t="str">
        <f t="shared" si="29"/>
        <v>Fair</v>
      </c>
      <c r="BE957">
        <f>IF(D957='[1]Sheet1 (2)'!$C$61,'[1]Sheet1 (2)'!$D$61*(counts^2)+'[1]Sheet1 (2)'!$G$61*counts+'[1]Sheet1 (2)'!$J$61,IF(D957='[1]Sheet1 (2)'!$C$62,'[1]Sheet1 (2)'!$D$62*counts+'[1]Sheet1 (2)'!$G$62,IF(D957='[1]Sheet1 (2)'!$C$63,'[1]Sheet1 (2)'!$D$63*counts+'[1]Sheet1 (2)'!$G$63,IF(D957='[1]Sheet1 (2)'!$C$64,'[1]Sheet1 (2)'!$D$64*counts+'[1]Sheet1 (2)'!$G$64))))</f>
        <v>2.0984129299999998</v>
      </c>
    </row>
    <row r="958" spans="1:57" ht="12.75" customHeight="1">
      <c r="A958" s="176" t="s">
        <v>282</v>
      </c>
      <c r="B958" s="145" t="s">
        <v>76</v>
      </c>
      <c r="C958" s="170">
        <v>1095</v>
      </c>
      <c r="D958" s="174" t="s">
        <v>77</v>
      </c>
      <c r="E958" s="171">
        <v>8</v>
      </c>
      <c r="F958" s="171">
        <v>2</v>
      </c>
      <c r="G958" s="171" t="s">
        <v>77</v>
      </c>
      <c r="H958" s="171">
        <v>1</v>
      </c>
      <c r="I958" s="171" t="s">
        <v>77</v>
      </c>
      <c r="J958" s="173" t="s">
        <v>80</v>
      </c>
      <c r="K958" s="173" t="s">
        <v>80</v>
      </c>
      <c r="L958" s="169">
        <f>VLOOKUP(CONCATENATE(J958,K958),'Sheet1 (2)'!$J$6:$K$26,2,FALSE)</f>
        <v>0</v>
      </c>
      <c r="M958" s="173" t="s">
        <v>83</v>
      </c>
      <c r="N958" s="173" t="s">
        <v>79</v>
      </c>
      <c r="O958" s="177">
        <f>VLOOKUP(CONCATENATE(M958,N958),'[1]Sheet1 (2)'!$L$6:$M$26,2,FALSE)</f>
        <v>56.25</v>
      </c>
      <c r="P958" s="173" t="s">
        <v>83</v>
      </c>
      <c r="Q958" s="173" t="s">
        <v>83</v>
      </c>
      <c r="R958" s="177">
        <f>VLOOKUP(CONCATENATE(P958,Q958),'[1]Sheet1 (2)'!$N$6:$O$26,2,FALSE)</f>
        <v>37.5</v>
      </c>
      <c r="S958" s="173" t="s">
        <v>80</v>
      </c>
      <c r="T958" s="173" t="s">
        <v>80</v>
      </c>
      <c r="U958" s="177">
        <f>VLOOKUP(CONCATENATE(S958,T958),'[1]Sheet1 (2)'!$P$6:$Q$26,2,FALSE)</f>
        <v>0</v>
      </c>
      <c r="V958" s="173" t="s">
        <v>82</v>
      </c>
      <c r="W958" s="173" t="s">
        <v>81</v>
      </c>
      <c r="X958" s="177">
        <f>VLOOKUP(CONCATENATE(V958,W958),'[1]Sheet1 (2)'!$R$6:$S$26,2,FALSE)</f>
        <v>50</v>
      </c>
      <c r="Y958" s="173" t="s">
        <v>80</v>
      </c>
      <c r="Z958" s="173" t="s">
        <v>80</v>
      </c>
      <c r="AA958" s="177">
        <f>VLOOKUP(CONCATENATE(Y958,Z958),'[1]Sheet1 (2)'!$T$6:$U$26,2,FALSE)</f>
        <v>0</v>
      </c>
      <c r="AB958" s="173" t="s">
        <v>80</v>
      </c>
      <c r="AC958" s="173" t="s">
        <v>80</v>
      </c>
      <c r="AD958" s="177">
        <f>VLOOKUP(CONCATENATE(AB958,AC958),'[1]Sheet1 (2)'!$X$6:$Y$26,2,FALSE)</f>
        <v>0</v>
      </c>
      <c r="AE958" s="173" t="s">
        <v>82</v>
      </c>
      <c r="AF958" s="173" t="s">
        <v>81</v>
      </c>
      <c r="AG958" s="177">
        <f>VLOOKUP(CONCATENATE(AE958,AF958),'[1]Sheet1 (2)'!$Z$6:$AA$26,2,FALSE)</f>
        <v>66</v>
      </c>
      <c r="AH958" s="172"/>
      <c r="AI958" s="178"/>
      <c r="AJ958" s="140"/>
      <c r="AK958" s="176" t="s">
        <v>282</v>
      </c>
      <c r="AL958" s="176" t="s">
        <v>76</v>
      </c>
      <c r="AM958" s="170">
        <f t="shared" si="28"/>
        <v>1095</v>
      </c>
      <c r="AN958" s="147"/>
      <c r="AO958" s="155"/>
      <c r="AP958" s="156"/>
      <c r="AQ958" s="157">
        <v>2.4788930385999999</v>
      </c>
      <c r="AR958" s="158"/>
      <c r="AS958" s="145">
        <f>LOOKUP(rufmkm,'[1]Sheet1 (2)'!$V$62:$V$71,'[1]Sheet1 (2)'!$W$62:$W$71)</f>
        <v>30</v>
      </c>
      <c r="AT958" s="140"/>
      <c r="AU958" s="157">
        <f>IF(IF(D958='[1]Sheet1 (2)'!$C$69,'[1]Sheet1 (2)'!$D$69*('[1]Sheet1 (2)'!$D$72-rut_index)/'[1]Sheet1 (2)'!$D$72,IF([1]shee2!D953='[1]Sheet1 (2)'!$C$70,'[1]Sheet1 (2)'!$D$70*('[1]Sheet1 (2)'!$D$72-rut_index)/'[1]Sheet1 (2)'!$D$72,IF([1]shee2!D953='[1]Sheet1 (2)'!$C$71,'[1]Sheet1 (2)'!$D$71*('[1]Sheet1 (2)'!$D$72-rut_index)/'[1]Sheet1 (2)'!$D$72)))&lt;0,0,IF(D958='[1]Sheet1 (2)'!$C$69,'[1]Sheet1 (2)'!$D$69*('[1]Sheet1 (2)'!$D$72-rut_index)/'[1]Sheet1 (2)'!$D$72,IF([1]shee2!D953='[1]Sheet1 (2)'!$C$70,'[1]Sheet1 (2)'!$D$70*('[1]Sheet1 (2)'!$D$72-rut_index)/'[1]Sheet1 (2)'!$D$72,IF([1]shee2!D953='[1]Sheet1 (2)'!$C$71,'[1]Sheet1 (2)'!$D$71*('[1]Sheet1 (2)'!$D$72-rut_index)/'[1]Sheet1 (2)'!$D$72))))</f>
        <v>5</v>
      </c>
      <c r="AV958" s="157">
        <f>IF(IF(D958='[1]Sheet1 (2)'!$C$69,'[1]Sheet1 (2)'!$D$69*('[1]Sheet1 (2)'!$D$72-crack_s_index)/'[1]Sheet1 (2)'!$D$72,IF([1]shee2!D953='[1]Sheet1 (2)'!$C$70,'[1]Sheet1 (2)'!$D$70*('[1]Sheet1 (2)'!$D$72-crack_s_index)/'[1]Sheet1 (2)'!$D$72,IF([1]shee2!D953='[1]Sheet1 (2)'!$C$71,'[1]Sheet1 (2)'!$D$71*('[1]Sheet1 (2)'!$D$72-crack_s_index)/'[1]Sheet1 (2)'!$D$72)))&lt;0,0,IF(D958='[1]Sheet1 (2)'!$C$69,'[1]Sheet1 (2)'!$D$69*('[1]Sheet1 (2)'!$D$72-crack_s_index)/'[1]Sheet1 (2)'!$D$72,IF([1]shee2!D953='[1]Sheet1 (2)'!$C$70,'[1]Sheet1 (2)'!$D$70*('[1]Sheet1 (2)'!$D$72-crack_s_index)/'[1]Sheet1 (2)'!$D$72,IF([1]shee2!D953='[1]Sheet1 (2)'!$C$71,'[1]Sheet1 (2)'!$D$71*('[1]Sheet1 (2)'!$D$72-crack_s_index)/'[1]Sheet1 (2)'!$D$72))))</f>
        <v>0.3125</v>
      </c>
      <c r="AW958" s="157">
        <f>IF(IF(D958='[1]Sheet1 (2)'!$C$69,'[1]Sheet1 (2)'!$D$69*('[1]Sheet1 (2)'!$D$72-crack_t_index)/'[1]Sheet1 (2)'!$D$72,IF([1]shee2!D953='[1]Sheet1 (2)'!$C$70,'[1]Sheet1 (2)'!$D$70*('[1]Sheet1 (2)'!$D$72-crack_t_index)/'[1]Sheet1 (2)'!$D$72,IF([1]shee2!D953='[1]Sheet1 (2)'!$C$71,'[1]Sheet1 (2)'!$D$71*('[1]Sheet1 (2)'!$D$72-crack_t_index)/'[1]Sheet1 (2)'!$D$72)))&lt;0,0,IF(D958='[1]Sheet1 (2)'!$C$69,'[1]Sheet1 (2)'!$D$69*('[1]Sheet1 (2)'!$D$72-crack_t_index)/'[1]Sheet1 (2)'!$D$72,IF([1]shee2!D953='[1]Sheet1 (2)'!$C$70,'[1]Sheet1 (2)'!$D$70*('[1]Sheet1 (2)'!$D$72-crack_t_index)/'[1]Sheet1 (2)'!$D$72,IF([1]shee2!D953='[1]Sheet1 (2)'!$C$71,'[1]Sheet1 (2)'!$D$71*('[1]Sheet1 (2)'!$D$72-crack_t_index)/'[1]Sheet1 (2)'!$D$72))))</f>
        <v>1.875</v>
      </c>
      <c r="AX958" s="157">
        <f>IF(IF(D958='[1]Sheet1 (2)'!$C$69,'[1]Sheet1 (2)'!$D$69*('[1]Sheet1 (2)'!$D$72-rave_index)/'[1]Sheet1 (2)'!$D$72,IF([1]shee2!D953='[1]Sheet1 (2)'!$C$70,'[1]Sheet1 (2)'!$D$70*('[1]Sheet1 (2)'!$D$72-rave_index)/'[1]Sheet1 (2)'!$D$72,IF([1]shee2!D953='[1]Sheet1 (2)'!$C$71,'[1]Sheet1 (2)'!$D$71*('[1]Sheet1 (2)'!$D$72-rave_index)/'[1]Sheet1 (2)'!$D$72)))&lt;0,0,IF(D958='[1]Sheet1 (2)'!$C$69,'[1]Sheet1 (2)'!$D$69*('[1]Sheet1 (2)'!$D$72-rave_index)/'[1]Sheet1 (2)'!$D$72,IF([1]shee2!D953='[1]Sheet1 (2)'!$C$70,'[1]Sheet1 (2)'!$D$70*('[1]Sheet1 (2)'!$D$72-rave_index)/'[1]Sheet1 (2)'!$D$72,IF([1]shee2!D953='[1]Sheet1 (2)'!$C$71,'[1]Sheet1 (2)'!$D$71*('[1]Sheet1 (2)'!$D$72-rave_index)/'[1]Sheet1 (2)'!$D$72))))</f>
        <v>5</v>
      </c>
      <c r="AY958" s="157">
        <f>IF(IF(D958='[1]Sheet1 (2)'!$C$69,'[1]Sheet1 (2)'!$D$69*('[1]Sheet1 (2)'!$D$72-rough_index)/'[1]Sheet1 (2)'!$D$72,IF([1]shee2!D953='[1]Sheet1 (2)'!$C$70,'[1]Sheet1 (2)'!$D$70*('[1]Sheet1 (2)'!$D$72-rough_index)/'[1]Sheet1 (2)'!$D$72,IF([1]shee2!D953='[1]Sheet1 (2)'!$C$71,'[1]Sheet1 (2)'!$D$71*('[1]Sheet1 (2)'!$D$72-rough_index)/'[1]Sheet1 (2)'!$D$72)))&lt;0,0,IF(D958='[1]Sheet1 (2)'!$C$69,'[1]Sheet1 (2)'!$D$69*('[1]Sheet1 (2)'!$D$72-rough_index)/'[1]Sheet1 (2)'!$D$72,IF([1]shee2!D953='[1]Sheet1 (2)'!$C$70,'[1]Sheet1 (2)'!$D$70*('[1]Sheet1 (2)'!$D$72-rough_index)/'[1]Sheet1 (2)'!$D$72,IF([1]shee2!D953='[1]Sheet1 (2)'!$C$71,'[1]Sheet1 (2)'!$D$71*('[1]Sheet1 (2)'!$D$72-rough_index)/'[1]Sheet1 (2)'!$D$72))))</f>
        <v>2.5</v>
      </c>
      <c r="AZ958" s="179">
        <f>+(AU958*'[1]Sheet1 (2)'!$C$77)+(AV958*'[1]Sheet1 (2)'!$C$78)+(AW958*'[1]Sheet1 (2)'!$C$79)+(AX958*'[1]Sheet1 (2)'!$C$80)+(AY958*'[1]Sheet1 (2)'!$C$81)</f>
        <v>2.4375</v>
      </c>
      <c r="BA958" s="213" t="str">
        <f t="shared" si="29"/>
        <v>Poor</v>
      </c>
      <c r="BE958">
        <f>IF(D958='[1]Sheet1 (2)'!$C$61,'[1]Sheet1 (2)'!$D$61*(counts^2)+'[1]Sheet1 (2)'!$G$61*counts+'[1]Sheet1 (2)'!$J$61,IF(D958='[1]Sheet1 (2)'!$C$62,'[1]Sheet1 (2)'!$D$62*counts+'[1]Sheet1 (2)'!$G$62,IF(D958='[1]Sheet1 (2)'!$C$63,'[1]Sheet1 (2)'!$D$63*counts+'[1]Sheet1 (2)'!$G$63,IF(D958='[1]Sheet1 (2)'!$C$64,'[1]Sheet1 (2)'!$D$64*counts+'[1]Sheet1 (2)'!$G$64))))</f>
        <v>2.0984129299999998</v>
      </c>
    </row>
    <row r="959" spans="1:57" ht="12.75" customHeight="1">
      <c r="A959" s="176" t="s">
        <v>282</v>
      </c>
      <c r="B959" s="145" t="s">
        <v>76</v>
      </c>
      <c r="C959" s="170">
        <v>1096</v>
      </c>
      <c r="D959" s="174" t="s">
        <v>77</v>
      </c>
      <c r="E959" s="171">
        <v>8</v>
      </c>
      <c r="F959" s="171">
        <v>2</v>
      </c>
      <c r="G959" s="171" t="s">
        <v>77</v>
      </c>
      <c r="H959" s="171">
        <v>1</v>
      </c>
      <c r="I959" s="171" t="s">
        <v>77</v>
      </c>
      <c r="J959" s="173" t="s">
        <v>80</v>
      </c>
      <c r="K959" s="173" t="s">
        <v>80</v>
      </c>
      <c r="L959" s="169">
        <f>VLOOKUP(CONCATENATE(J959,K959),'Sheet1 (2)'!$J$6:$K$26,2,FALSE)</f>
        <v>0</v>
      </c>
      <c r="M959" s="173" t="s">
        <v>82</v>
      </c>
      <c r="N959" s="173" t="s">
        <v>81</v>
      </c>
      <c r="O959" s="177">
        <f>VLOOKUP(CONCATENATE(M959,N959),'[1]Sheet1 (2)'!$L$6:$M$26,2,FALSE)</f>
        <v>50</v>
      </c>
      <c r="P959" s="173" t="s">
        <v>82</v>
      </c>
      <c r="Q959" s="173" t="s">
        <v>83</v>
      </c>
      <c r="R959" s="177">
        <f>VLOOKUP(CONCATENATE(P959,Q959),'[1]Sheet1 (2)'!$N$6:$O$26,2,FALSE)</f>
        <v>25</v>
      </c>
      <c r="S959" s="173" t="s">
        <v>80</v>
      </c>
      <c r="T959" s="173" t="s">
        <v>80</v>
      </c>
      <c r="U959" s="177">
        <f>VLOOKUP(CONCATENATE(S959,T959),'[1]Sheet1 (2)'!$P$6:$Q$26,2,FALSE)</f>
        <v>0</v>
      </c>
      <c r="V959" s="173" t="s">
        <v>82</v>
      </c>
      <c r="W959" s="173" t="s">
        <v>81</v>
      </c>
      <c r="X959" s="177">
        <f>VLOOKUP(CONCATENATE(V959,W959),'[1]Sheet1 (2)'!$R$6:$S$26,2,FALSE)</f>
        <v>50</v>
      </c>
      <c r="Y959" s="173" t="s">
        <v>80</v>
      </c>
      <c r="Z959" s="173" t="s">
        <v>80</v>
      </c>
      <c r="AA959" s="177">
        <f>VLOOKUP(CONCATENATE(Y959,Z959),'[1]Sheet1 (2)'!$T$6:$U$26,2,FALSE)</f>
        <v>0</v>
      </c>
      <c r="AB959" s="173" t="s">
        <v>80</v>
      </c>
      <c r="AC959" s="173" t="s">
        <v>80</v>
      </c>
      <c r="AD959" s="177">
        <f>VLOOKUP(CONCATENATE(AB959,AC959),'[1]Sheet1 (2)'!$X$6:$Y$26,2,FALSE)</f>
        <v>0</v>
      </c>
      <c r="AE959" s="173" t="s">
        <v>82</v>
      </c>
      <c r="AF959" s="173" t="s">
        <v>81</v>
      </c>
      <c r="AG959" s="177">
        <f>VLOOKUP(CONCATENATE(AE959,AF959),'[1]Sheet1 (2)'!$Z$6:$AA$26,2,FALSE)</f>
        <v>66</v>
      </c>
      <c r="AH959" s="172"/>
      <c r="AI959" s="178"/>
      <c r="AJ959" s="140"/>
      <c r="AK959" s="176" t="s">
        <v>282</v>
      </c>
      <c r="AL959" s="176" t="s">
        <v>76</v>
      </c>
      <c r="AM959" s="170">
        <f t="shared" si="28"/>
        <v>1096</v>
      </c>
      <c r="AN959" s="147"/>
      <c r="AO959" s="155"/>
      <c r="AP959" s="156"/>
      <c r="AQ959" s="157">
        <v>2.6840102520000002</v>
      </c>
      <c r="AR959" s="158"/>
      <c r="AS959" s="145">
        <f>LOOKUP(rufmkm,'[1]Sheet1 (2)'!$V$62:$V$71,'[1]Sheet1 (2)'!$W$62:$W$71)</f>
        <v>30</v>
      </c>
      <c r="AT959" s="140"/>
      <c r="AU959" s="157">
        <f>IF(IF(D959='[1]Sheet1 (2)'!$C$69,'[1]Sheet1 (2)'!$D$69*('[1]Sheet1 (2)'!$D$72-rut_index)/'[1]Sheet1 (2)'!$D$72,IF([1]shee2!D954='[1]Sheet1 (2)'!$C$70,'[1]Sheet1 (2)'!$D$70*('[1]Sheet1 (2)'!$D$72-rut_index)/'[1]Sheet1 (2)'!$D$72,IF([1]shee2!D954='[1]Sheet1 (2)'!$C$71,'[1]Sheet1 (2)'!$D$71*('[1]Sheet1 (2)'!$D$72-rut_index)/'[1]Sheet1 (2)'!$D$72)))&lt;0,0,IF(D959='[1]Sheet1 (2)'!$C$69,'[1]Sheet1 (2)'!$D$69*('[1]Sheet1 (2)'!$D$72-rut_index)/'[1]Sheet1 (2)'!$D$72,IF([1]shee2!D954='[1]Sheet1 (2)'!$C$70,'[1]Sheet1 (2)'!$D$70*('[1]Sheet1 (2)'!$D$72-rut_index)/'[1]Sheet1 (2)'!$D$72,IF([1]shee2!D954='[1]Sheet1 (2)'!$C$71,'[1]Sheet1 (2)'!$D$71*('[1]Sheet1 (2)'!$D$72-rut_index)/'[1]Sheet1 (2)'!$D$72))))</f>
        <v>5</v>
      </c>
      <c r="AV959" s="157">
        <f>IF(IF(D959='[1]Sheet1 (2)'!$C$69,'[1]Sheet1 (2)'!$D$69*('[1]Sheet1 (2)'!$D$72-crack_s_index)/'[1]Sheet1 (2)'!$D$72,IF([1]shee2!D954='[1]Sheet1 (2)'!$C$70,'[1]Sheet1 (2)'!$D$70*('[1]Sheet1 (2)'!$D$72-crack_s_index)/'[1]Sheet1 (2)'!$D$72,IF([1]shee2!D954='[1]Sheet1 (2)'!$C$71,'[1]Sheet1 (2)'!$D$71*('[1]Sheet1 (2)'!$D$72-crack_s_index)/'[1]Sheet1 (2)'!$D$72)))&lt;0,0,IF(D959='[1]Sheet1 (2)'!$C$69,'[1]Sheet1 (2)'!$D$69*('[1]Sheet1 (2)'!$D$72-crack_s_index)/'[1]Sheet1 (2)'!$D$72,IF([1]shee2!D954='[1]Sheet1 (2)'!$C$70,'[1]Sheet1 (2)'!$D$70*('[1]Sheet1 (2)'!$D$72-crack_s_index)/'[1]Sheet1 (2)'!$D$72,IF([1]shee2!D954='[1]Sheet1 (2)'!$C$71,'[1]Sheet1 (2)'!$D$71*('[1]Sheet1 (2)'!$D$72-crack_s_index)/'[1]Sheet1 (2)'!$D$72))))</f>
        <v>0.83333333333333337</v>
      </c>
      <c r="AW959" s="157">
        <f>IF(IF(D959='[1]Sheet1 (2)'!$C$69,'[1]Sheet1 (2)'!$D$69*('[1]Sheet1 (2)'!$D$72-crack_t_index)/'[1]Sheet1 (2)'!$D$72,IF([1]shee2!D954='[1]Sheet1 (2)'!$C$70,'[1]Sheet1 (2)'!$D$70*('[1]Sheet1 (2)'!$D$72-crack_t_index)/'[1]Sheet1 (2)'!$D$72,IF([1]shee2!D954='[1]Sheet1 (2)'!$C$71,'[1]Sheet1 (2)'!$D$71*('[1]Sheet1 (2)'!$D$72-crack_t_index)/'[1]Sheet1 (2)'!$D$72)))&lt;0,0,IF(D959='[1]Sheet1 (2)'!$C$69,'[1]Sheet1 (2)'!$D$69*('[1]Sheet1 (2)'!$D$72-crack_t_index)/'[1]Sheet1 (2)'!$D$72,IF([1]shee2!D954='[1]Sheet1 (2)'!$C$70,'[1]Sheet1 (2)'!$D$70*('[1]Sheet1 (2)'!$D$72-crack_t_index)/'[1]Sheet1 (2)'!$D$72,IF([1]shee2!D954='[1]Sheet1 (2)'!$C$71,'[1]Sheet1 (2)'!$D$71*('[1]Sheet1 (2)'!$D$72-crack_t_index)/'[1]Sheet1 (2)'!$D$72))))</f>
        <v>2.9166666666666665</v>
      </c>
      <c r="AX959" s="157">
        <f>IF(IF(D959='[1]Sheet1 (2)'!$C$69,'[1]Sheet1 (2)'!$D$69*('[1]Sheet1 (2)'!$D$72-rave_index)/'[1]Sheet1 (2)'!$D$72,IF([1]shee2!D954='[1]Sheet1 (2)'!$C$70,'[1]Sheet1 (2)'!$D$70*('[1]Sheet1 (2)'!$D$72-rave_index)/'[1]Sheet1 (2)'!$D$72,IF([1]shee2!D954='[1]Sheet1 (2)'!$C$71,'[1]Sheet1 (2)'!$D$71*('[1]Sheet1 (2)'!$D$72-rave_index)/'[1]Sheet1 (2)'!$D$72)))&lt;0,0,IF(D959='[1]Sheet1 (2)'!$C$69,'[1]Sheet1 (2)'!$D$69*('[1]Sheet1 (2)'!$D$72-rave_index)/'[1]Sheet1 (2)'!$D$72,IF([1]shee2!D954='[1]Sheet1 (2)'!$C$70,'[1]Sheet1 (2)'!$D$70*('[1]Sheet1 (2)'!$D$72-rave_index)/'[1]Sheet1 (2)'!$D$72,IF([1]shee2!D954='[1]Sheet1 (2)'!$C$71,'[1]Sheet1 (2)'!$D$71*('[1]Sheet1 (2)'!$D$72-rave_index)/'[1]Sheet1 (2)'!$D$72))))</f>
        <v>5</v>
      </c>
      <c r="AY959" s="157">
        <f>IF(IF(D959='[1]Sheet1 (2)'!$C$69,'[1]Sheet1 (2)'!$D$69*('[1]Sheet1 (2)'!$D$72-rough_index)/'[1]Sheet1 (2)'!$D$72,IF([1]shee2!D954='[1]Sheet1 (2)'!$C$70,'[1]Sheet1 (2)'!$D$70*('[1]Sheet1 (2)'!$D$72-rough_index)/'[1]Sheet1 (2)'!$D$72,IF([1]shee2!D954='[1]Sheet1 (2)'!$C$71,'[1]Sheet1 (2)'!$D$71*('[1]Sheet1 (2)'!$D$72-rough_index)/'[1]Sheet1 (2)'!$D$72)))&lt;0,0,IF(D959='[1]Sheet1 (2)'!$C$69,'[1]Sheet1 (2)'!$D$69*('[1]Sheet1 (2)'!$D$72-rough_index)/'[1]Sheet1 (2)'!$D$72,IF([1]shee2!D954='[1]Sheet1 (2)'!$C$70,'[1]Sheet1 (2)'!$D$70*('[1]Sheet1 (2)'!$D$72-rough_index)/'[1]Sheet1 (2)'!$D$72,IF([1]shee2!D954='[1]Sheet1 (2)'!$C$71,'[1]Sheet1 (2)'!$D$71*('[1]Sheet1 (2)'!$D$72-rough_index)/'[1]Sheet1 (2)'!$D$72))))</f>
        <v>2.5</v>
      </c>
      <c r="AZ959" s="179">
        <f>+(AU959*'[1]Sheet1 (2)'!$C$77)+(AV959*'[1]Sheet1 (2)'!$C$78)+(AW959*'[1]Sheet1 (2)'!$C$79)+(AX959*'[1]Sheet1 (2)'!$C$80)+(AY959*'[1]Sheet1 (2)'!$C$81)</f>
        <v>2.666666666666667</v>
      </c>
      <c r="BA959" s="213" t="str">
        <f t="shared" si="29"/>
        <v>Fair</v>
      </c>
      <c r="BE959">
        <f>IF(D959='[1]Sheet1 (2)'!$C$61,'[1]Sheet1 (2)'!$D$61*(counts^2)+'[1]Sheet1 (2)'!$G$61*counts+'[1]Sheet1 (2)'!$J$61,IF(D959='[1]Sheet1 (2)'!$C$62,'[1]Sheet1 (2)'!$D$62*counts+'[1]Sheet1 (2)'!$G$62,IF(D959='[1]Sheet1 (2)'!$C$63,'[1]Sheet1 (2)'!$D$63*counts+'[1]Sheet1 (2)'!$G$63,IF(D959='[1]Sheet1 (2)'!$C$64,'[1]Sheet1 (2)'!$D$64*counts+'[1]Sheet1 (2)'!$G$64))))</f>
        <v>2.0984129299999998</v>
      </c>
    </row>
    <row r="960" spans="1:57" ht="12.75" customHeight="1">
      <c r="A960" s="176" t="s">
        <v>282</v>
      </c>
      <c r="B960" s="145" t="s">
        <v>76</v>
      </c>
      <c r="C960" s="170">
        <v>1097</v>
      </c>
      <c r="D960" s="174" t="s">
        <v>77</v>
      </c>
      <c r="E960" s="171">
        <v>8</v>
      </c>
      <c r="F960" s="171">
        <v>2</v>
      </c>
      <c r="G960" s="171" t="s">
        <v>77</v>
      </c>
      <c r="H960" s="171">
        <v>1</v>
      </c>
      <c r="I960" s="171" t="s">
        <v>77</v>
      </c>
      <c r="J960" s="173" t="s">
        <v>80</v>
      </c>
      <c r="K960" s="173" t="s">
        <v>80</v>
      </c>
      <c r="L960" s="169">
        <f>VLOOKUP(CONCATENATE(J960,K960),'Sheet1 (2)'!$J$6:$K$26,2,FALSE)</f>
        <v>0</v>
      </c>
      <c r="M960" s="173" t="s">
        <v>83</v>
      </c>
      <c r="N960" s="173" t="s">
        <v>83</v>
      </c>
      <c r="O960" s="177">
        <f>VLOOKUP(CONCATENATE(M960,N960),'[1]Sheet1 (2)'!$L$6:$M$26,2,FALSE)</f>
        <v>37.5</v>
      </c>
      <c r="P960" s="173" t="s">
        <v>83</v>
      </c>
      <c r="Q960" s="173" t="s">
        <v>82</v>
      </c>
      <c r="R960" s="177">
        <f>VLOOKUP(CONCATENATE(P960,Q960),'[1]Sheet1 (2)'!$N$6:$O$26,2,FALSE)</f>
        <v>18.75</v>
      </c>
      <c r="S960" s="173" t="s">
        <v>80</v>
      </c>
      <c r="T960" s="173" t="s">
        <v>80</v>
      </c>
      <c r="U960" s="177">
        <f>VLOOKUP(CONCATENATE(S960,T960),'[1]Sheet1 (2)'!$P$6:$Q$26,2,FALSE)</f>
        <v>0</v>
      </c>
      <c r="V960" s="173" t="s">
        <v>82</v>
      </c>
      <c r="W960" s="173" t="s">
        <v>81</v>
      </c>
      <c r="X960" s="177">
        <f>VLOOKUP(CONCATENATE(V960,W960),'[1]Sheet1 (2)'!$R$6:$S$26,2,FALSE)</f>
        <v>50</v>
      </c>
      <c r="Y960" s="173" t="s">
        <v>80</v>
      </c>
      <c r="Z960" s="173" t="s">
        <v>80</v>
      </c>
      <c r="AA960" s="177">
        <f>VLOOKUP(CONCATENATE(Y960,Z960),'[1]Sheet1 (2)'!$T$6:$U$26,2,FALSE)</f>
        <v>0</v>
      </c>
      <c r="AB960" s="173" t="s">
        <v>80</v>
      </c>
      <c r="AC960" s="173" t="s">
        <v>80</v>
      </c>
      <c r="AD960" s="177">
        <f>VLOOKUP(CONCATENATE(AB960,AC960),'[1]Sheet1 (2)'!$X$6:$Y$26,2,FALSE)</f>
        <v>0</v>
      </c>
      <c r="AE960" s="173" t="s">
        <v>82</v>
      </c>
      <c r="AF960" s="173" t="s">
        <v>81</v>
      </c>
      <c r="AG960" s="177">
        <f>VLOOKUP(CONCATENATE(AE960,AF960),'[1]Sheet1 (2)'!$Z$6:$AA$26,2,FALSE)</f>
        <v>66</v>
      </c>
      <c r="AH960" s="180"/>
      <c r="AI960" s="178"/>
      <c r="AJ960" s="140"/>
      <c r="AK960" s="176" t="s">
        <v>282</v>
      </c>
      <c r="AL960" s="176" t="s">
        <v>76</v>
      </c>
      <c r="AM960" s="170">
        <f t="shared" si="28"/>
        <v>1097</v>
      </c>
      <c r="AN960" s="147"/>
      <c r="AO960" s="155"/>
      <c r="AP960" s="156"/>
      <c r="AQ960" s="157">
        <v>2.7986882254000003</v>
      </c>
      <c r="AR960" s="158"/>
      <c r="AS960" s="145">
        <f>LOOKUP(rufmkm,'[1]Sheet1 (2)'!$V$62:$V$71,'[1]Sheet1 (2)'!$W$62:$W$71)</f>
        <v>30</v>
      </c>
      <c r="AT960" s="140"/>
      <c r="AU960" s="157">
        <f>IF(IF(D960='[1]Sheet1 (2)'!$C$69,'[1]Sheet1 (2)'!$D$69*('[1]Sheet1 (2)'!$D$72-rut_index)/'[1]Sheet1 (2)'!$D$72,IF([1]shee2!D955='[1]Sheet1 (2)'!$C$70,'[1]Sheet1 (2)'!$D$70*('[1]Sheet1 (2)'!$D$72-rut_index)/'[1]Sheet1 (2)'!$D$72,IF([1]shee2!D955='[1]Sheet1 (2)'!$C$71,'[1]Sheet1 (2)'!$D$71*('[1]Sheet1 (2)'!$D$72-rut_index)/'[1]Sheet1 (2)'!$D$72)))&lt;0,0,IF(D960='[1]Sheet1 (2)'!$C$69,'[1]Sheet1 (2)'!$D$69*('[1]Sheet1 (2)'!$D$72-rut_index)/'[1]Sheet1 (2)'!$D$72,IF([1]shee2!D955='[1]Sheet1 (2)'!$C$70,'[1]Sheet1 (2)'!$D$70*('[1]Sheet1 (2)'!$D$72-rut_index)/'[1]Sheet1 (2)'!$D$72,IF([1]shee2!D955='[1]Sheet1 (2)'!$C$71,'[1]Sheet1 (2)'!$D$71*('[1]Sheet1 (2)'!$D$72-rut_index)/'[1]Sheet1 (2)'!$D$72))))</f>
        <v>5</v>
      </c>
      <c r="AV960" s="157">
        <f>IF(IF(D960='[1]Sheet1 (2)'!$C$69,'[1]Sheet1 (2)'!$D$69*('[1]Sheet1 (2)'!$D$72-crack_s_index)/'[1]Sheet1 (2)'!$D$72,IF([1]shee2!D955='[1]Sheet1 (2)'!$C$70,'[1]Sheet1 (2)'!$D$70*('[1]Sheet1 (2)'!$D$72-crack_s_index)/'[1]Sheet1 (2)'!$D$72,IF([1]shee2!D955='[1]Sheet1 (2)'!$C$71,'[1]Sheet1 (2)'!$D$71*('[1]Sheet1 (2)'!$D$72-crack_s_index)/'[1]Sheet1 (2)'!$D$72)))&lt;0,0,IF(D960='[1]Sheet1 (2)'!$C$69,'[1]Sheet1 (2)'!$D$69*('[1]Sheet1 (2)'!$D$72-crack_s_index)/'[1]Sheet1 (2)'!$D$72,IF([1]shee2!D955='[1]Sheet1 (2)'!$C$70,'[1]Sheet1 (2)'!$D$70*('[1]Sheet1 (2)'!$D$72-crack_s_index)/'[1]Sheet1 (2)'!$D$72,IF([1]shee2!D955='[1]Sheet1 (2)'!$C$71,'[1]Sheet1 (2)'!$D$71*('[1]Sheet1 (2)'!$D$72-crack_s_index)/'[1]Sheet1 (2)'!$D$72))))</f>
        <v>1.875</v>
      </c>
      <c r="AW960" s="157">
        <f>IF(IF(D960='[1]Sheet1 (2)'!$C$69,'[1]Sheet1 (2)'!$D$69*('[1]Sheet1 (2)'!$D$72-crack_t_index)/'[1]Sheet1 (2)'!$D$72,IF([1]shee2!D955='[1]Sheet1 (2)'!$C$70,'[1]Sheet1 (2)'!$D$70*('[1]Sheet1 (2)'!$D$72-crack_t_index)/'[1]Sheet1 (2)'!$D$72,IF([1]shee2!D955='[1]Sheet1 (2)'!$C$71,'[1]Sheet1 (2)'!$D$71*('[1]Sheet1 (2)'!$D$72-crack_t_index)/'[1]Sheet1 (2)'!$D$72)))&lt;0,0,IF(D960='[1]Sheet1 (2)'!$C$69,'[1]Sheet1 (2)'!$D$69*('[1]Sheet1 (2)'!$D$72-crack_t_index)/'[1]Sheet1 (2)'!$D$72,IF([1]shee2!D955='[1]Sheet1 (2)'!$C$70,'[1]Sheet1 (2)'!$D$70*('[1]Sheet1 (2)'!$D$72-crack_t_index)/'[1]Sheet1 (2)'!$D$72,IF([1]shee2!D955='[1]Sheet1 (2)'!$C$71,'[1]Sheet1 (2)'!$D$71*('[1]Sheet1 (2)'!$D$72-crack_t_index)/'[1]Sheet1 (2)'!$D$72))))</f>
        <v>3.4375</v>
      </c>
      <c r="AX960" s="157">
        <f>IF(IF(D960='[1]Sheet1 (2)'!$C$69,'[1]Sheet1 (2)'!$D$69*('[1]Sheet1 (2)'!$D$72-rave_index)/'[1]Sheet1 (2)'!$D$72,IF([1]shee2!D955='[1]Sheet1 (2)'!$C$70,'[1]Sheet1 (2)'!$D$70*('[1]Sheet1 (2)'!$D$72-rave_index)/'[1]Sheet1 (2)'!$D$72,IF([1]shee2!D955='[1]Sheet1 (2)'!$C$71,'[1]Sheet1 (2)'!$D$71*('[1]Sheet1 (2)'!$D$72-rave_index)/'[1]Sheet1 (2)'!$D$72)))&lt;0,0,IF(D960='[1]Sheet1 (2)'!$C$69,'[1]Sheet1 (2)'!$D$69*('[1]Sheet1 (2)'!$D$72-rave_index)/'[1]Sheet1 (2)'!$D$72,IF([1]shee2!D955='[1]Sheet1 (2)'!$C$70,'[1]Sheet1 (2)'!$D$70*('[1]Sheet1 (2)'!$D$72-rave_index)/'[1]Sheet1 (2)'!$D$72,IF([1]shee2!D955='[1]Sheet1 (2)'!$C$71,'[1]Sheet1 (2)'!$D$71*('[1]Sheet1 (2)'!$D$72-rave_index)/'[1]Sheet1 (2)'!$D$72))))</f>
        <v>5</v>
      </c>
      <c r="AY960" s="157">
        <f>IF(IF(D960='[1]Sheet1 (2)'!$C$69,'[1]Sheet1 (2)'!$D$69*('[1]Sheet1 (2)'!$D$72-rough_index)/'[1]Sheet1 (2)'!$D$72,IF([1]shee2!D955='[1]Sheet1 (2)'!$C$70,'[1]Sheet1 (2)'!$D$70*('[1]Sheet1 (2)'!$D$72-rough_index)/'[1]Sheet1 (2)'!$D$72,IF([1]shee2!D955='[1]Sheet1 (2)'!$C$71,'[1]Sheet1 (2)'!$D$71*('[1]Sheet1 (2)'!$D$72-rough_index)/'[1]Sheet1 (2)'!$D$72)))&lt;0,0,IF(D960='[1]Sheet1 (2)'!$C$69,'[1]Sheet1 (2)'!$D$69*('[1]Sheet1 (2)'!$D$72-rough_index)/'[1]Sheet1 (2)'!$D$72,IF([1]shee2!D955='[1]Sheet1 (2)'!$C$70,'[1]Sheet1 (2)'!$D$70*('[1]Sheet1 (2)'!$D$72-rough_index)/'[1]Sheet1 (2)'!$D$72,IF([1]shee2!D955='[1]Sheet1 (2)'!$C$71,'[1]Sheet1 (2)'!$D$71*('[1]Sheet1 (2)'!$D$72-rough_index)/'[1]Sheet1 (2)'!$D$72))))</f>
        <v>2.5</v>
      </c>
      <c r="AZ960" s="179">
        <f>+(AU960*'[1]Sheet1 (2)'!$C$77)+(AV960*'[1]Sheet1 (2)'!$C$78)+(AW960*'[1]Sheet1 (2)'!$C$79)+(AX960*'[1]Sheet1 (2)'!$C$80)+(AY960*'[1]Sheet1 (2)'!$C$81)</f>
        <v>3.0625</v>
      </c>
      <c r="BA960" s="213" t="str">
        <f t="shared" si="29"/>
        <v>Fair</v>
      </c>
      <c r="BE960">
        <f>IF(D960='[1]Sheet1 (2)'!$C$61,'[1]Sheet1 (2)'!$D$61*(counts^2)+'[1]Sheet1 (2)'!$G$61*counts+'[1]Sheet1 (2)'!$J$61,IF(D960='[1]Sheet1 (2)'!$C$62,'[1]Sheet1 (2)'!$D$62*counts+'[1]Sheet1 (2)'!$G$62,IF(D960='[1]Sheet1 (2)'!$C$63,'[1]Sheet1 (2)'!$D$63*counts+'[1]Sheet1 (2)'!$G$63,IF(D960='[1]Sheet1 (2)'!$C$64,'[1]Sheet1 (2)'!$D$64*counts+'[1]Sheet1 (2)'!$G$64))))</f>
        <v>2.0984129299999998</v>
      </c>
    </row>
    <row r="961" spans="1:57" ht="12.75" customHeight="1">
      <c r="A961" s="176" t="s">
        <v>282</v>
      </c>
      <c r="B961" s="145" t="s">
        <v>76</v>
      </c>
      <c r="C961" s="170">
        <v>1098</v>
      </c>
      <c r="D961" s="174" t="s">
        <v>77</v>
      </c>
      <c r="E961" s="171">
        <v>8</v>
      </c>
      <c r="F961" s="171">
        <v>2</v>
      </c>
      <c r="G961" s="171" t="s">
        <v>77</v>
      </c>
      <c r="H961" s="171">
        <v>1</v>
      </c>
      <c r="I961" s="171" t="s">
        <v>77</v>
      </c>
      <c r="J961" s="173" t="s">
        <v>78</v>
      </c>
      <c r="K961" s="173" t="s">
        <v>83</v>
      </c>
      <c r="L961" s="169">
        <f>VLOOKUP(CONCATENATE(J961,K961),'Sheet1 (2)'!$J$6:$K$26,2,FALSE)</f>
        <v>12.5</v>
      </c>
      <c r="M961" s="173" t="s">
        <v>83</v>
      </c>
      <c r="N961" s="173" t="s">
        <v>79</v>
      </c>
      <c r="O961" s="177">
        <f>VLOOKUP(CONCATENATE(M961,N961),'[1]Sheet1 (2)'!$L$6:$M$26,2,FALSE)</f>
        <v>56.25</v>
      </c>
      <c r="P961" s="173" t="s">
        <v>83</v>
      </c>
      <c r="Q961" s="173" t="s">
        <v>83</v>
      </c>
      <c r="R961" s="177">
        <f>VLOOKUP(CONCATENATE(P961,Q961),'[1]Sheet1 (2)'!$N$6:$O$26,2,FALSE)</f>
        <v>37.5</v>
      </c>
      <c r="S961" s="173" t="s">
        <v>80</v>
      </c>
      <c r="T961" s="173" t="s">
        <v>80</v>
      </c>
      <c r="U961" s="177">
        <f>VLOOKUP(CONCATENATE(S961,T961),'[1]Sheet1 (2)'!$P$6:$Q$26,2,FALSE)</f>
        <v>0</v>
      </c>
      <c r="V961" s="173" t="s">
        <v>79</v>
      </c>
      <c r="W961" s="173" t="s">
        <v>81</v>
      </c>
      <c r="X961" s="177">
        <f>VLOOKUP(CONCATENATE(V961,W961),'[1]Sheet1 (2)'!$R$6:$S$26,2,FALSE)</f>
        <v>100</v>
      </c>
      <c r="Y961" s="173" t="s">
        <v>80</v>
      </c>
      <c r="Z961" s="173" t="s">
        <v>80</v>
      </c>
      <c r="AA961" s="177">
        <f>VLOOKUP(CONCATENATE(Y961,Z961),'[1]Sheet1 (2)'!$T$6:$U$26,2,FALSE)</f>
        <v>0</v>
      </c>
      <c r="AB961" s="173" t="s">
        <v>80</v>
      </c>
      <c r="AC961" s="173" t="s">
        <v>80</v>
      </c>
      <c r="AD961" s="177">
        <f>VLOOKUP(CONCATENATE(AB961,AC961),'[1]Sheet1 (2)'!$X$6:$Y$26,2,FALSE)</f>
        <v>0</v>
      </c>
      <c r="AE961" s="173" t="s">
        <v>82</v>
      </c>
      <c r="AF961" s="173" t="s">
        <v>81</v>
      </c>
      <c r="AG961" s="177">
        <f>VLOOKUP(CONCATENATE(AE961,AF961),'[1]Sheet1 (2)'!$Z$6:$AA$26,2,FALSE)</f>
        <v>66</v>
      </c>
      <c r="AH961" s="180"/>
      <c r="AI961" s="178"/>
      <c r="AJ961" s="140"/>
      <c r="AK961" s="176" t="s">
        <v>282</v>
      </c>
      <c r="AL961" s="176" t="s">
        <v>76</v>
      </c>
      <c r="AM961" s="170">
        <f t="shared" si="28"/>
        <v>1098</v>
      </c>
      <c r="AN961" s="147"/>
      <c r="AO961" s="155"/>
      <c r="AP961" s="156"/>
      <c r="AQ961" s="157">
        <v>2.1747626672</v>
      </c>
      <c r="AR961" s="158"/>
      <c r="AS961" s="145">
        <f>LOOKUP(rufmkm,'[1]Sheet1 (2)'!$V$62:$V$71,'[1]Sheet1 (2)'!$W$62:$W$71)</f>
        <v>30</v>
      </c>
      <c r="AT961" s="140"/>
      <c r="AU961" s="157">
        <f>IF(IF(D961='[1]Sheet1 (2)'!$C$69,'[1]Sheet1 (2)'!$D$69*('[1]Sheet1 (2)'!$D$72-rut_index)/'[1]Sheet1 (2)'!$D$72,IF([1]shee2!D956='[1]Sheet1 (2)'!$C$70,'[1]Sheet1 (2)'!$D$70*('[1]Sheet1 (2)'!$D$72-rut_index)/'[1]Sheet1 (2)'!$D$72,IF([1]shee2!D956='[1]Sheet1 (2)'!$C$71,'[1]Sheet1 (2)'!$D$71*('[1]Sheet1 (2)'!$D$72-rut_index)/'[1]Sheet1 (2)'!$D$72)))&lt;0,0,IF(D961='[1]Sheet1 (2)'!$C$69,'[1]Sheet1 (2)'!$D$69*('[1]Sheet1 (2)'!$D$72-rut_index)/'[1]Sheet1 (2)'!$D$72,IF([1]shee2!D956='[1]Sheet1 (2)'!$C$70,'[1]Sheet1 (2)'!$D$70*('[1]Sheet1 (2)'!$D$72-rut_index)/'[1]Sheet1 (2)'!$D$72,IF([1]shee2!D956='[1]Sheet1 (2)'!$C$71,'[1]Sheet1 (2)'!$D$71*('[1]Sheet1 (2)'!$D$72-rut_index)/'[1]Sheet1 (2)'!$D$72))))</f>
        <v>3.9583333333333335</v>
      </c>
      <c r="AV961" s="157">
        <f>IF(IF(D961='[1]Sheet1 (2)'!$C$69,'[1]Sheet1 (2)'!$D$69*('[1]Sheet1 (2)'!$D$72-crack_s_index)/'[1]Sheet1 (2)'!$D$72,IF([1]shee2!D956='[1]Sheet1 (2)'!$C$70,'[1]Sheet1 (2)'!$D$70*('[1]Sheet1 (2)'!$D$72-crack_s_index)/'[1]Sheet1 (2)'!$D$72,IF([1]shee2!D956='[1]Sheet1 (2)'!$C$71,'[1]Sheet1 (2)'!$D$71*('[1]Sheet1 (2)'!$D$72-crack_s_index)/'[1]Sheet1 (2)'!$D$72)))&lt;0,0,IF(D961='[1]Sheet1 (2)'!$C$69,'[1]Sheet1 (2)'!$D$69*('[1]Sheet1 (2)'!$D$72-crack_s_index)/'[1]Sheet1 (2)'!$D$72,IF([1]shee2!D956='[1]Sheet1 (2)'!$C$70,'[1]Sheet1 (2)'!$D$70*('[1]Sheet1 (2)'!$D$72-crack_s_index)/'[1]Sheet1 (2)'!$D$72,IF([1]shee2!D956='[1]Sheet1 (2)'!$C$71,'[1]Sheet1 (2)'!$D$71*('[1]Sheet1 (2)'!$D$72-crack_s_index)/'[1]Sheet1 (2)'!$D$72))))</f>
        <v>0.3125</v>
      </c>
      <c r="AW961" s="157">
        <f>IF(IF(D961='[1]Sheet1 (2)'!$C$69,'[1]Sheet1 (2)'!$D$69*('[1]Sheet1 (2)'!$D$72-crack_t_index)/'[1]Sheet1 (2)'!$D$72,IF([1]shee2!D956='[1]Sheet1 (2)'!$C$70,'[1]Sheet1 (2)'!$D$70*('[1]Sheet1 (2)'!$D$72-crack_t_index)/'[1]Sheet1 (2)'!$D$72,IF([1]shee2!D956='[1]Sheet1 (2)'!$C$71,'[1]Sheet1 (2)'!$D$71*('[1]Sheet1 (2)'!$D$72-crack_t_index)/'[1]Sheet1 (2)'!$D$72)))&lt;0,0,IF(D961='[1]Sheet1 (2)'!$C$69,'[1]Sheet1 (2)'!$D$69*('[1]Sheet1 (2)'!$D$72-crack_t_index)/'[1]Sheet1 (2)'!$D$72,IF([1]shee2!D956='[1]Sheet1 (2)'!$C$70,'[1]Sheet1 (2)'!$D$70*('[1]Sheet1 (2)'!$D$72-crack_t_index)/'[1]Sheet1 (2)'!$D$72,IF([1]shee2!D956='[1]Sheet1 (2)'!$C$71,'[1]Sheet1 (2)'!$D$71*('[1]Sheet1 (2)'!$D$72-crack_t_index)/'[1]Sheet1 (2)'!$D$72))))</f>
        <v>1.875</v>
      </c>
      <c r="AX961" s="157">
        <f>IF(IF(D961='[1]Sheet1 (2)'!$C$69,'[1]Sheet1 (2)'!$D$69*('[1]Sheet1 (2)'!$D$72-rave_index)/'[1]Sheet1 (2)'!$D$72,IF([1]shee2!D956='[1]Sheet1 (2)'!$C$70,'[1]Sheet1 (2)'!$D$70*('[1]Sheet1 (2)'!$D$72-rave_index)/'[1]Sheet1 (2)'!$D$72,IF([1]shee2!D956='[1]Sheet1 (2)'!$C$71,'[1]Sheet1 (2)'!$D$71*('[1]Sheet1 (2)'!$D$72-rave_index)/'[1]Sheet1 (2)'!$D$72)))&lt;0,0,IF(D961='[1]Sheet1 (2)'!$C$69,'[1]Sheet1 (2)'!$D$69*('[1]Sheet1 (2)'!$D$72-rave_index)/'[1]Sheet1 (2)'!$D$72,IF([1]shee2!D956='[1]Sheet1 (2)'!$C$70,'[1]Sheet1 (2)'!$D$70*('[1]Sheet1 (2)'!$D$72-rave_index)/'[1]Sheet1 (2)'!$D$72,IF([1]shee2!D956='[1]Sheet1 (2)'!$C$71,'[1]Sheet1 (2)'!$D$71*('[1]Sheet1 (2)'!$D$72-rave_index)/'[1]Sheet1 (2)'!$D$72))))</f>
        <v>5</v>
      </c>
      <c r="AY961" s="157">
        <f>IF(IF(D961='[1]Sheet1 (2)'!$C$69,'[1]Sheet1 (2)'!$D$69*('[1]Sheet1 (2)'!$D$72-rough_index)/'[1]Sheet1 (2)'!$D$72,IF([1]shee2!D956='[1]Sheet1 (2)'!$C$70,'[1]Sheet1 (2)'!$D$70*('[1]Sheet1 (2)'!$D$72-rough_index)/'[1]Sheet1 (2)'!$D$72,IF([1]shee2!D956='[1]Sheet1 (2)'!$C$71,'[1]Sheet1 (2)'!$D$71*('[1]Sheet1 (2)'!$D$72-rough_index)/'[1]Sheet1 (2)'!$D$72)))&lt;0,0,IF(D961='[1]Sheet1 (2)'!$C$69,'[1]Sheet1 (2)'!$D$69*('[1]Sheet1 (2)'!$D$72-rough_index)/'[1]Sheet1 (2)'!$D$72,IF([1]shee2!D956='[1]Sheet1 (2)'!$C$70,'[1]Sheet1 (2)'!$D$70*('[1]Sheet1 (2)'!$D$72-rough_index)/'[1]Sheet1 (2)'!$D$72,IF([1]shee2!D956='[1]Sheet1 (2)'!$C$71,'[1]Sheet1 (2)'!$D$71*('[1]Sheet1 (2)'!$D$72-rough_index)/'[1]Sheet1 (2)'!$D$72))))</f>
        <v>2.5</v>
      </c>
      <c r="AZ961" s="179">
        <f>+(AU961*'[1]Sheet1 (2)'!$C$77)+(AV961*'[1]Sheet1 (2)'!$C$78)+(AW961*'[1]Sheet1 (2)'!$C$79)+(AX961*'[1]Sheet1 (2)'!$C$80)+(AY961*'[1]Sheet1 (2)'!$C$81)</f>
        <v>2.229166666666667</v>
      </c>
      <c r="BA961" s="213" t="str">
        <f t="shared" si="29"/>
        <v>Poor</v>
      </c>
    </row>
    <row r="962" spans="1:57" ht="12.75" customHeight="1">
      <c r="A962" s="176" t="s">
        <v>282</v>
      </c>
      <c r="B962" s="145" t="s">
        <v>76</v>
      </c>
      <c r="C962" s="170">
        <v>1099</v>
      </c>
      <c r="D962" s="174" t="s">
        <v>77</v>
      </c>
      <c r="E962" s="171">
        <v>8</v>
      </c>
      <c r="F962" s="171">
        <v>2</v>
      </c>
      <c r="G962" s="171" t="s">
        <v>77</v>
      </c>
      <c r="H962" s="171">
        <v>1</v>
      </c>
      <c r="I962" s="171" t="s">
        <v>77</v>
      </c>
      <c r="J962" s="173" t="s">
        <v>80</v>
      </c>
      <c r="K962" s="173" t="s">
        <v>80</v>
      </c>
      <c r="L962" s="169">
        <f>VLOOKUP(CONCATENATE(J962,K962),'Sheet1 (2)'!$J$6:$K$26,2,FALSE)</f>
        <v>0</v>
      </c>
      <c r="M962" s="173" t="s">
        <v>83</v>
      </c>
      <c r="N962" s="173" t="s">
        <v>79</v>
      </c>
      <c r="O962" s="177">
        <f>VLOOKUP(CONCATENATE(M962,N962),'[1]Sheet1 (2)'!$L$6:$M$26,2,FALSE)</f>
        <v>56.25</v>
      </c>
      <c r="P962" s="173" t="s">
        <v>83</v>
      </c>
      <c r="Q962" s="173" t="s">
        <v>83</v>
      </c>
      <c r="R962" s="177">
        <f>VLOOKUP(CONCATENATE(P962,Q962),'[1]Sheet1 (2)'!$N$6:$O$26,2,FALSE)</f>
        <v>37.5</v>
      </c>
      <c r="S962" s="173" t="s">
        <v>80</v>
      </c>
      <c r="T962" s="173" t="s">
        <v>80</v>
      </c>
      <c r="U962" s="177">
        <f>VLOOKUP(CONCATENATE(S962,T962),'[1]Sheet1 (2)'!$P$6:$Q$26,2,FALSE)</f>
        <v>0</v>
      </c>
      <c r="V962" s="173" t="s">
        <v>79</v>
      </c>
      <c r="W962" s="173" t="s">
        <v>81</v>
      </c>
      <c r="X962" s="177">
        <f>VLOOKUP(CONCATENATE(V962,W962),'[1]Sheet1 (2)'!$R$6:$S$26,2,FALSE)</f>
        <v>100</v>
      </c>
      <c r="Y962" s="173" t="s">
        <v>83</v>
      </c>
      <c r="Z962" s="173" t="s">
        <v>83</v>
      </c>
      <c r="AA962" s="177">
        <f>VLOOKUP(CONCATENATE(Y962,Z962),'[1]Sheet1 (2)'!$T$6:$U$26,2,FALSE)</f>
        <v>37.5</v>
      </c>
      <c r="AB962" s="173" t="s">
        <v>80</v>
      </c>
      <c r="AC962" s="173" t="s">
        <v>80</v>
      </c>
      <c r="AD962" s="177">
        <f>VLOOKUP(CONCATENATE(AB962,AC962),'[1]Sheet1 (2)'!$X$6:$Y$26,2,FALSE)</f>
        <v>0</v>
      </c>
      <c r="AE962" s="173" t="s">
        <v>82</v>
      </c>
      <c r="AF962" s="173" t="s">
        <v>81</v>
      </c>
      <c r="AG962" s="177">
        <f>VLOOKUP(CONCATENATE(AE962,AF962),'[1]Sheet1 (2)'!$Z$6:$AA$26,2,FALSE)</f>
        <v>66</v>
      </c>
      <c r="AH962" s="180"/>
      <c r="AI962" s="178"/>
      <c r="AJ962" s="140"/>
      <c r="AK962" s="176" t="s">
        <v>282</v>
      </c>
      <c r="AL962" s="176" t="s">
        <v>76</v>
      </c>
      <c r="AM962" s="170">
        <f t="shared" si="28"/>
        <v>1099</v>
      </c>
      <c r="AN962" s="147"/>
      <c r="AO962" s="155"/>
      <c r="AP962" s="156"/>
      <c r="AQ962" s="157">
        <v>3.8069729872000004</v>
      </c>
      <c r="AR962" s="158"/>
      <c r="AS962" s="145">
        <f>LOOKUP(rufmkm,'[1]Sheet1 (2)'!$V$62:$V$71,'[1]Sheet1 (2)'!$W$62:$W$71)</f>
        <v>40</v>
      </c>
      <c r="AT962" s="140"/>
      <c r="AU962" s="157">
        <f>IF(IF(D962='[1]Sheet1 (2)'!$C$69,'[1]Sheet1 (2)'!$D$69*('[1]Sheet1 (2)'!$D$72-rut_index)/'[1]Sheet1 (2)'!$D$72,IF([1]shee2!D945='[1]Sheet1 (2)'!$C$70,'[1]Sheet1 (2)'!$D$70*('[1]Sheet1 (2)'!$D$72-rut_index)/'[1]Sheet1 (2)'!$D$72,IF([1]shee2!D945='[1]Sheet1 (2)'!$C$71,'[1]Sheet1 (2)'!$D$71*('[1]Sheet1 (2)'!$D$72-rut_index)/'[1]Sheet1 (2)'!$D$72)))&lt;0,0,IF(D962='[1]Sheet1 (2)'!$C$69,'[1]Sheet1 (2)'!$D$69*('[1]Sheet1 (2)'!$D$72-rut_index)/'[1]Sheet1 (2)'!$D$72,IF([1]shee2!D945='[1]Sheet1 (2)'!$C$70,'[1]Sheet1 (2)'!$D$70*('[1]Sheet1 (2)'!$D$72-rut_index)/'[1]Sheet1 (2)'!$D$72,IF([1]shee2!D945='[1]Sheet1 (2)'!$C$71,'[1]Sheet1 (2)'!$D$71*('[1]Sheet1 (2)'!$D$72-rut_index)/'[1]Sheet1 (2)'!$D$72))))</f>
        <v>5</v>
      </c>
      <c r="AV962" s="157">
        <f>IF(IF(D962='[1]Sheet1 (2)'!$C$69,'[1]Sheet1 (2)'!$D$69*('[1]Sheet1 (2)'!$D$72-crack_s_index)/'[1]Sheet1 (2)'!$D$72,IF([1]shee2!D945='[1]Sheet1 (2)'!$C$70,'[1]Sheet1 (2)'!$D$70*('[1]Sheet1 (2)'!$D$72-crack_s_index)/'[1]Sheet1 (2)'!$D$72,IF([1]shee2!D945='[1]Sheet1 (2)'!$C$71,'[1]Sheet1 (2)'!$D$71*('[1]Sheet1 (2)'!$D$72-crack_s_index)/'[1]Sheet1 (2)'!$D$72)))&lt;0,0,IF(D962='[1]Sheet1 (2)'!$C$69,'[1]Sheet1 (2)'!$D$69*('[1]Sheet1 (2)'!$D$72-crack_s_index)/'[1]Sheet1 (2)'!$D$72,IF([1]shee2!D945='[1]Sheet1 (2)'!$C$70,'[1]Sheet1 (2)'!$D$70*('[1]Sheet1 (2)'!$D$72-crack_s_index)/'[1]Sheet1 (2)'!$D$72,IF([1]shee2!D945='[1]Sheet1 (2)'!$C$71,'[1]Sheet1 (2)'!$D$71*('[1]Sheet1 (2)'!$D$72-crack_s_index)/'[1]Sheet1 (2)'!$D$72))))</f>
        <v>0.3125</v>
      </c>
      <c r="AW962" s="157">
        <f>IF(IF(D962='[1]Sheet1 (2)'!$C$69,'[1]Sheet1 (2)'!$D$69*('[1]Sheet1 (2)'!$D$72-crack_t_index)/'[1]Sheet1 (2)'!$D$72,IF([1]shee2!D945='[1]Sheet1 (2)'!$C$70,'[1]Sheet1 (2)'!$D$70*('[1]Sheet1 (2)'!$D$72-crack_t_index)/'[1]Sheet1 (2)'!$D$72,IF([1]shee2!D945='[1]Sheet1 (2)'!$C$71,'[1]Sheet1 (2)'!$D$71*('[1]Sheet1 (2)'!$D$72-crack_t_index)/'[1]Sheet1 (2)'!$D$72)))&lt;0,0,IF(D962='[1]Sheet1 (2)'!$C$69,'[1]Sheet1 (2)'!$D$69*('[1]Sheet1 (2)'!$D$72-crack_t_index)/'[1]Sheet1 (2)'!$D$72,IF([1]shee2!D945='[1]Sheet1 (2)'!$C$70,'[1]Sheet1 (2)'!$D$70*('[1]Sheet1 (2)'!$D$72-crack_t_index)/'[1]Sheet1 (2)'!$D$72,IF([1]shee2!D945='[1]Sheet1 (2)'!$C$71,'[1]Sheet1 (2)'!$D$71*('[1]Sheet1 (2)'!$D$72-crack_t_index)/'[1]Sheet1 (2)'!$D$72))))</f>
        <v>1.875</v>
      </c>
      <c r="AX962" s="157">
        <f>IF(IF(D962='[1]Sheet1 (2)'!$C$69,'[1]Sheet1 (2)'!$D$69*('[1]Sheet1 (2)'!$D$72-rave_index)/'[1]Sheet1 (2)'!$D$72,IF([1]shee2!D945='[1]Sheet1 (2)'!$C$70,'[1]Sheet1 (2)'!$D$70*('[1]Sheet1 (2)'!$D$72-rave_index)/'[1]Sheet1 (2)'!$D$72,IF([1]shee2!D945='[1]Sheet1 (2)'!$C$71,'[1]Sheet1 (2)'!$D$71*('[1]Sheet1 (2)'!$D$72-rave_index)/'[1]Sheet1 (2)'!$D$72)))&lt;0,0,IF(D962='[1]Sheet1 (2)'!$C$69,'[1]Sheet1 (2)'!$D$69*('[1]Sheet1 (2)'!$D$72-rave_index)/'[1]Sheet1 (2)'!$D$72,IF([1]shee2!D945='[1]Sheet1 (2)'!$C$70,'[1]Sheet1 (2)'!$D$70*('[1]Sheet1 (2)'!$D$72-rave_index)/'[1]Sheet1 (2)'!$D$72,IF([1]shee2!D945='[1]Sheet1 (2)'!$C$71,'[1]Sheet1 (2)'!$D$71*('[1]Sheet1 (2)'!$D$72-rave_index)/'[1]Sheet1 (2)'!$D$72))))</f>
        <v>1.875</v>
      </c>
      <c r="AY962" s="157">
        <f>IF(IF(D962='[1]Sheet1 (2)'!$C$69,'[1]Sheet1 (2)'!$D$69*('[1]Sheet1 (2)'!$D$72-rough_index)/'[1]Sheet1 (2)'!$D$72,IF([1]shee2!D945='[1]Sheet1 (2)'!$C$70,'[1]Sheet1 (2)'!$D$70*('[1]Sheet1 (2)'!$D$72-rough_index)/'[1]Sheet1 (2)'!$D$72,IF([1]shee2!D945='[1]Sheet1 (2)'!$C$71,'[1]Sheet1 (2)'!$D$71*('[1]Sheet1 (2)'!$D$72-rough_index)/'[1]Sheet1 (2)'!$D$72)))&lt;0,0,IF(D962='[1]Sheet1 (2)'!$C$69,'[1]Sheet1 (2)'!$D$69*('[1]Sheet1 (2)'!$D$72-rough_index)/'[1]Sheet1 (2)'!$D$72,IF([1]shee2!D945='[1]Sheet1 (2)'!$C$70,'[1]Sheet1 (2)'!$D$70*('[1]Sheet1 (2)'!$D$72-rough_index)/'[1]Sheet1 (2)'!$D$72,IF([1]shee2!D945='[1]Sheet1 (2)'!$C$71,'[1]Sheet1 (2)'!$D$71*('[1]Sheet1 (2)'!$D$72-rough_index)/'[1]Sheet1 (2)'!$D$72))))</f>
        <v>1.6666666666666667</v>
      </c>
      <c r="AZ962" s="179">
        <f>+(AU962*'[1]Sheet1 (2)'!$C$77)+(AV962*'[1]Sheet1 (2)'!$C$78)+(AW962*'[1]Sheet1 (2)'!$C$79)+(AX962*'[1]Sheet1 (2)'!$C$80)+(AY962*'[1]Sheet1 (2)'!$C$81)</f>
        <v>1.875</v>
      </c>
      <c r="BA962" s="213" t="str">
        <f t="shared" si="29"/>
        <v>Poor</v>
      </c>
    </row>
    <row r="963" spans="1:57" ht="12.75" customHeight="1">
      <c r="A963" s="176" t="s">
        <v>282</v>
      </c>
      <c r="B963" s="145" t="s">
        <v>76</v>
      </c>
      <c r="C963" s="170">
        <v>1</v>
      </c>
      <c r="D963" s="174" t="s">
        <v>77</v>
      </c>
      <c r="E963" s="171">
        <v>8</v>
      </c>
      <c r="F963" s="171">
        <v>2</v>
      </c>
      <c r="G963" s="171" t="s">
        <v>77</v>
      </c>
      <c r="H963" s="171">
        <v>1</v>
      </c>
      <c r="I963" s="171" t="s">
        <v>77</v>
      </c>
      <c r="J963" s="173" t="s">
        <v>80</v>
      </c>
      <c r="K963" s="173" t="s">
        <v>80</v>
      </c>
      <c r="L963" s="169">
        <f>VLOOKUP(CONCATENATE(J963,K963),'Sheet1 (2)'!$J$6:$K$26,2,FALSE)</f>
        <v>0</v>
      </c>
      <c r="M963" s="173" t="s">
        <v>83</v>
      </c>
      <c r="N963" s="173" t="s">
        <v>79</v>
      </c>
      <c r="O963" s="177">
        <f>VLOOKUP(CONCATENATE(M963,N963),'[1]Sheet1 (2)'!$L$6:$M$26,2,FALSE)</f>
        <v>56.25</v>
      </c>
      <c r="P963" s="173" t="s">
        <v>83</v>
      </c>
      <c r="Q963" s="173" t="s">
        <v>83</v>
      </c>
      <c r="R963" s="177">
        <f>VLOOKUP(CONCATENATE(P963,Q963),'[1]Sheet1 (2)'!$N$6:$O$26,2,FALSE)</f>
        <v>37.5</v>
      </c>
      <c r="S963" s="173" t="s">
        <v>80</v>
      </c>
      <c r="T963" s="173" t="s">
        <v>80</v>
      </c>
      <c r="U963" s="177">
        <f>VLOOKUP(CONCATENATE(S963,T963),'[1]Sheet1 (2)'!$P$6:$Q$26,2,FALSE)</f>
        <v>0</v>
      </c>
      <c r="V963" s="173" t="s">
        <v>79</v>
      </c>
      <c r="W963" s="173" t="s">
        <v>81</v>
      </c>
      <c r="X963" s="177">
        <f>VLOOKUP(CONCATENATE(V963,W963),'[1]Sheet1 (2)'!$R$6:$S$26,2,FALSE)</f>
        <v>100</v>
      </c>
      <c r="Y963" s="173" t="s">
        <v>83</v>
      </c>
      <c r="Z963" s="173" t="s">
        <v>83</v>
      </c>
      <c r="AA963" s="177">
        <f>VLOOKUP(CONCATENATE(Y963,Z963),'[1]Sheet1 (2)'!$T$6:$U$26,2,FALSE)</f>
        <v>37.5</v>
      </c>
      <c r="AB963" s="173" t="s">
        <v>80</v>
      </c>
      <c r="AC963" s="173" t="s">
        <v>80</v>
      </c>
      <c r="AD963" s="177">
        <f>VLOOKUP(CONCATENATE(AB963,AC963),'[1]Sheet1 (2)'!$X$6:$Y$26,2,FALSE)</f>
        <v>0</v>
      </c>
      <c r="AE963" s="173" t="s">
        <v>82</v>
      </c>
      <c r="AF963" s="173" t="s">
        <v>81</v>
      </c>
      <c r="AG963" s="177">
        <f>VLOOKUP(CONCATENATE(AE963,AF963),'[1]Sheet1 (2)'!$Z$6:$AA$26,2,FALSE)</f>
        <v>66</v>
      </c>
      <c r="AH963" s="155" t="s">
        <v>467</v>
      </c>
      <c r="AI963" s="178"/>
      <c r="AJ963" s="140"/>
      <c r="AK963" s="176" t="s">
        <v>282</v>
      </c>
      <c r="AL963" s="176" t="s">
        <v>76</v>
      </c>
      <c r="AM963" s="170">
        <f t="shared" si="28"/>
        <v>1</v>
      </c>
      <c r="AN963" s="147"/>
      <c r="AO963" s="155" t="s">
        <v>467</v>
      </c>
      <c r="AP963" s="156"/>
      <c r="AQ963" s="157">
        <v>2.3792780152000002</v>
      </c>
      <c r="AR963" s="158"/>
      <c r="AS963" s="145">
        <f>LOOKUP(rufmkm,'[1]Sheet1 (2)'!$V$62:$V$71,'[1]Sheet1 (2)'!$W$62:$W$71)</f>
        <v>30</v>
      </c>
      <c r="AT963" s="140"/>
      <c r="AU963" s="157">
        <f>IF(IF(D963='[1]Sheet1 (2)'!$C$69,'[1]Sheet1 (2)'!$D$69*('[1]Sheet1 (2)'!$D$72-rut_index)/'[1]Sheet1 (2)'!$D$72,IF([1]shee2!D958='[1]Sheet1 (2)'!$C$70,'[1]Sheet1 (2)'!$D$70*('[1]Sheet1 (2)'!$D$72-rut_index)/'[1]Sheet1 (2)'!$D$72,IF([1]shee2!D958='[1]Sheet1 (2)'!$C$71,'[1]Sheet1 (2)'!$D$71*('[1]Sheet1 (2)'!$D$72-rut_index)/'[1]Sheet1 (2)'!$D$72)))&lt;0,0,IF(D963='[1]Sheet1 (2)'!$C$69,'[1]Sheet1 (2)'!$D$69*('[1]Sheet1 (2)'!$D$72-rut_index)/'[1]Sheet1 (2)'!$D$72,IF([1]shee2!D958='[1]Sheet1 (2)'!$C$70,'[1]Sheet1 (2)'!$D$70*('[1]Sheet1 (2)'!$D$72-rut_index)/'[1]Sheet1 (2)'!$D$72,IF([1]shee2!D958='[1]Sheet1 (2)'!$C$71,'[1]Sheet1 (2)'!$D$71*('[1]Sheet1 (2)'!$D$72-rut_index)/'[1]Sheet1 (2)'!$D$72))))</f>
        <v>5</v>
      </c>
      <c r="AV963" s="157">
        <f>IF(IF(D963='[1]Sheet1 (2)'!$C$69,'[1]Sheet1 (2)'!$D$69*('[1]Sheet1 (2)'!$D$72-crack_s_index)/'[1]Sheet1 (2)'!$D$72,IF([1]shee2!D958='[1]Sheet1 (2)'!$C$70,'[1]Sheet1 (2)'!$D$70*('[1]Sheet1 (2)'!$D$72-crack_s_index)/'[1]Sheet1 (2)'!$D$72,IF([1]shee2!D958='[1]Sheet1 (2)'!$C$71,'[1]Sheet1 (2)'!$D$71*('[1]Sheet1 (2)'!$D$72-crack_s_index)/'[1]Sheet1 (2)'!$D$72)))&lt;0,0,IF(D963='[1]Sheet1 (2)'!$C$69,'[1]Sheet1 (2)'!$D$69*('[1]Sheet1 (2)'!$D$72-crack_s_index)/'[1]Sheet1 (2)'!$D$72,IF([1]shee2!D958='[1]Sheet1 (2)'!$C$70,'[1]Sheet1 (2)'!$D$70*('[1]Sheet1 (2)'!$D$72-crack_s_index)/'[1]Sheet1 (2)'!$D$72,IF([1]shee2!D958='[1]Sheet1 (2)'!$C$71,'[1]Sheet1 (2)'!$D$71*('[1]Sheet1 (2)'!$D$72-crack_s_index)/'[1]Sheet1 (2)'!$D$72))))</f>
        <v>0.3125</v>
      </c>
      <c r="AW963" s="157">
        <f>IF(IF(D963='[1]Sheet1 (2)'!$C$69,'[1]Sheet1 (2)'!$D$69*('[1]Sheet1 (2)'!$D$72-crack_t_index)/'[1]Sheet1 (2)'!$D$72,IF([1]shee2!D958='[1]Sheet1 (2)'!$C$70,'[1]Sheet1 (2)'!$D$70*('[1]Sheet1 (2)'!$D$72-crack_t_index)/'[1]Sheet1 (2)'!$D$72,IF([1]shee2!D958='[1]Sheet1 (2)'!$C$71,'[1]Sheet1 (2)'!$D$71*('[1]Sheet1 (2)'!$D$72-crack_t_index)/'[1]Sheet1 (2)'!$D$72)))&lt;0,0,IF(D963='[1]Sheet1 (2)'!$C$69,'[1]Sheet1 (2)'!$D$69*('[1]Sheet1 (2)'!$D$72-crack_t_index)/'[1]Sheet1 (2)'!$D$72,IF([1]shee2!D958='[1]Sheet1 (2)'!$C$70,'[1]Sheet1 (2)'!$D$70*('[1]Sheet1 (2)'!$D$72-crack_t_index)/'[1]Sheet1 (2)'!$D$72,IF([1]shee2!D958='[1]Sheet1 (2)'!$C$71,'[1]Sheet1 (2)'!$D$71*('[1]Sheet1 (2)'!$D$72-crack_t_index)/'[1]Sheet1 (2)'!$D$72))))</f>
        <v>1.875</v>
      </c>
      <c r="AX963" s="157">
        <f>IF(IF(D963='[1]Sheet1 (2)'!$C$69,'[1]Sheet1 (2)'!$D$69*('[1]Sheet1 (2)'!$D$72-rave_index)/'[1]Sheet1 (2)'!$D$72,IF([1]shee2!D958='[1]Sheet1 (2)'!$C$70,'[1]Sheet1 (2)'!$D$70*('[1]Sheet1 (2)'!$D$72-rave_index)/'[1]Sheet1 (2)'!$D$72,IF([1]shee2!D958='[1]Sheet1 (2)'!$C$71,'[1]Sheet1 (2)'!$D$71*('[1]Sheet1 (2)'!$D$72-rave_index)/'[1]Sheet1 (2)'!$D$72)))&lt;0,0,IF(D963='[1]Sheet1 (2)'!$C$69,'[1]Sheet1 (2)'!$D$69*('[1]Sheet1 (2)'!$D$72-rave_index)/'[1]Sheet1 (2)'!$D$72,IF([1]shee2!D958='[1]Sheet1 (2)'!$C$70,'[1]Sheet1 (2)'!$D$70*('[1]Sheet1 (2)'!$D$72-rave_index)/'[1]Sheet1 (2)'!$D$72,IF([1]shee2!D958='[1]Sheet1 (2)'!$C$71,'[1]Sheet1 (2)'!$D$71*('[1]Sheet1 (2)'!$D$72-rave_index)/'[1]Sheet1 (2)'!$D$72))))</f>
        <v>1.875</v>
      </c>
      <c r="AY963" s="157">
        <f>IF(IF(D963='[1]Sheet1 (2)'!$C$69,'[1]Sheet1 (2)'!$D$69*('[1]Sheet1 (2)'!$D$72-rough_index)/'[1]Sheet1 (2)'!$D$72,IF([1]shee2!D958='[1]Sheet1 (2)'!$C$70,'[1]Sheet1 (2)'!$D$70*('[1]Sheet1 (2)'!$D$72-rough_index)/'[1]Sheet1 (2)'!$D$72,IF([1]shee2!D958='[1]Sheet1 (2)'!$C$71,'[1]Sheet1 (2)'!$D$71*('[1]Sheet1 (2)'!$D$72-rough_index)/'[1]Sheet1 (2)'!$D$72)))&lt;0,0,IF(D963='[1]Sheet1 (2)'!$C$69,'[1]Sheet1 (2)'!$D$69*('[1]Sheet1 (2)'!$D$72-rough_index)/'[1]Sheet1 (2)'!$D$72,IF([1]shee2!D958='[1]Sheet1 (2)'!$C$70,'[1]Sheet1 (2)'!$D$70*('[1]Sheet1 (2)'!$D$72-rough_index)/'[1]Sheet1 (2)'!$D$72,IF([1]shee2!D958='[1]Sheet1 (2)'!$C$71,'[1]Sheet1 (2)'!$D$71*('[1]Sheet1 (2)'!$D$72-rough_index)/'[1]Sheet1 (2)'!$D$72))))</f>
        <v>2.5</v>
      </c>
      <c r="AZ963" s="179">
        <f>+(AU963*'[1]Sheet1 (2)'!$C$77)+(AV963*'[1]Sheet1 (2)'!$C$78)+(AW963*'[1]Sheet1 (2)'!$C$79)+(AX963*'[1]Sheet1 (2)'!$C$80)+(AY963*'[1]Sheet1 (2)'!$C$81)</f>
        <v>2.125</v>
      </c>
      <c r="BA963" s="213" t="str">
        <f t="shared" si="29"/>
        <v>Poor</v>
      </c>
      <c r="BE963">
        <f>IF(D963='[1]Sheet1 (2)'!$C$61,'[1]Sheet1 (2)'!$D$61*(counts^2)+'[1]Sheet1 (2)'!$G$61*counts+'[1]Sheet1 (2)'!$J$61,IF(D963='[1]Sheet1 (2)'!$C$62,'[1]Sheet1 (2)'!$D$62*counts+'[1]Sheet1 (2)'!$G$62,IF(D963='[1]Sheet1 (2)'!$C$63,'[1]Sheet1 (2)'!$D$63*counts+'[1]Sheet1 (2)'!$G$63,IF(D963='[1]Sheet1 (2)'!$C$64,'[1]Sheet1 (2)'!$D$64*counts+'[1]Sheet1 (2)'!$G$64))))</f>
        <v>2.0984129299999998</v>
      </c>
    </row>
    <row r="964" spans="1:57" ht="12.75" customHeight="1">
      <c r="A964" s="176" t="s">
        <v>282</v>
      </c>
      <c r="B964" s="145" t="s">
        <v>76</v>
      </c>
      <c r="C964" s="170">
        <v>2</v>
      </c>
      <c r="D964" s="174" t="s">
        <v>77</v>
      </c>
      <c r="E964" s="171">
        <v>8</v>
      </c>
      <c r="F964" s="171">
        <v>2</v>
      </c>
      <c r="G964" s="171" t="s">
        <v>77</v>
      </c>
      <c r="H964" s="171">
        <v>1</v>
      </c>
      <c r="I964" s="171" t="s">
        <v>77</v>
      </c>
      <c r="J964" s="173" t="s">
        <v>80</v>
      </c>
      <c r="K964" s="173" t="s">
        <v>80</v>
      </c>
      <c r="L964" s="169">
        <f>VLOOKUP(CONCATENATE(J964,K964),'Sheet1 (2)'!$J$6:$K$26,2,FALSE)</f>
        <v>0</v>
      </c>
      <c r="M964" s="173" t="s">
        <v>83</v>
      </c>
      <c r="N964" s="173" t="s">
        <v>79</v>
      </c>
      <c r="O964" s="177">
        <f>VLOOKUP(CONCATENATE(M964,N964),'[1]Sheet1 (2)'!$L$6:$M$26,2,FALSE)</f>
        <v>56.25</v>
      </c>
      <c r="P964" s="173" t="s">
        <v>83</v>
      </c>
      <c r="Q964" s="173" t="s">
        <v>83</v>
      </c>
      <c r="R964" s="177">
        <f>VLOOKUP(CONCATENATE(P964,Q964),'[1]Sheet1 (2)'!$N$6:$O$26,2,FALSE)</f>
        <v>37.5</v>
      </c>
      <c r="S964" s="173" t="s">
        <v>80</v>
      </c>
      <c r="T964" s="173" t="s">
        <v>80</v>
      </c>
      <c r="U964" s="177">
        <f>VLOOKUP(CONCATENATE(S964,T964),'[1]Sheet1 (2)'!$P$6:$Q$26,2,FALSE)</f>
        <v>0</v>
      </c>
      <c r="V964" s="173" t="s">
        <v>80</v>
      </c>
      <c r="W964" s="173" t="s">
        <v>80</v>
      </c>
      <c r="X964" s="177">
        <f>VLOOKUP(CONCATENATE(V964,W964),'[1]Sheet1 (2)'!$R$6:$S$26,2,FALSE)</f>
        <v>0</v>
      </c>
      <c r="Y964" s="173" t="s">
        <v>83</v>
      </c>
      <c r="Z964" s="173" t="s">
        <v>83</v>
      </c>
      <c r="AA964" s="177">
        <f>VLOOKUP(CONCATENATE(Y964,Z964),'[1]Sheet1 (2)'!$T$6:$U$26,2,FALSE)</f>
        <v>37.5</v>
      </c>
      <c r="AB964" s="173" t="s">
        <v>80</v>
      </c>
      <c r="AC964" s="173" t="s">
        <v>80</v>
      </c>
      <c r="AD964" s="177">
        <f>VLOOKUP(CONCATENATE(AB964,AC964),'[1]Sheet1 (2)'!$X$6:$Y$26,2,FALSE)</f>
        <v>0</v>
      </c>
      <c r="AE964" s="173" t="s">
        <v>82</v>
      </c>
      <c r="AF964" s="173" t="s">
        <v>81</v>
      </c>
      <c r="AG964" s="177">
        <f>VLOOKUP(CONCATENATE(AE964,AF964),'[1]Sheet1 (2)'!$Z$6:$AA$26,2,FALSE)</f>
        <v>66</v>
      </c>
      <c r="AH964" s="172"/>
      <c r="AI964" s="178"/>
      <c r="AJ964" s="140"/>
      <c r="AK964" s="176" t="s">
        <v>282</v>
      </c>
      <c r="AL964" s="176" t="s">
        <v>76</v>
      </c>
      <c r="AM964" s="170">
        <f t="shared" si="28"/>
        <v>2</v>
      </c>
      <c r="AN964" s="147"/>
      <c r="AO964" s="155" t="s">
        <v>409</v>
      </c>
      <c r="AP964" s="156"/>
      <c r="AQ964" s="157">
        <v>2.3722096107999997</v>
      </c>
      <c r="AR964" s="158"/>
      <c r="AS964" s="145">
        <f>LOOKUP(rufmkm,'[1]Sheet1 (2)'!$V$62:$V$71,'[1]Sheet1 (2)'!$W$62:$W$71)</f>
        <v>30</v>
      </c>
      <c r="AT964" s="140"/>
      <c r="AU964" s="157">
        <f>IF(IF(D964='[1]Sheet1 (2)'!$C$69,'[1]Sheet1 (2)'!$D$69*('[1]Sheet1 (2)'!$D$72-rut_index)/'[1]Sheet1 (2)'!$D$72,IF([1]shee2!D959='[1]Sheet1 (2)'!$C$70,'[1]Sheet1 (2)'!$D$70*('[1]Sheet1 (2)'!$D$72-rut_index)/'[1]Sheet1 (2)'!$D$72,IF([1]shee2!D959='[1]Sheet1 (2)'!$C$71,'[1]Sheet1 (2)'!$D$71*('[1]Sheet1 (2)'!$D$72-rut_index)/'[1]Sheet1 (2)'!$D$72)))&lt;0,0,IF(D964='[1]Sheet1 (2)'!$C$69,'[1]Sheet1 (2)'!$D$69*('[1]Sheet1 (2)'!$D$72-rut_index)/'[1]Sheet1 (2)'!$D$72,IF([1]shee2!D959='[1]Sheet1 (2)'!$C$70,'[1]Sheet1 (2)'!$D$70*('[1]Sheet1 (2)'!$D$72-rut_index)/'[1]Sheet1 (2)'!$D$72,IF([1]shee2!D959='[1]Sheet1 (2)'!$C$71,'[1]Sheet1 (2)'!$D$71*('[1]Sheet1 (2)'!$D$72-rut_index)/'[1]Sheet1 (2)'!$D$72))))</f>
        <v>5</v>
      </c>
      <c r="AV964" s="157">
        <f>IF(IF(D964='[1]Sheet1 (2)'!$C$69,'[1]Sheet1 (2)'!$D$69*('[1]Sheet1 (2)'!$D$72-crack_s_index)/'[1]Sheet1 (2)'!$D$72,IF([1]shee2!D959='[1]Sheet1 (2)'!$C$70,'[1]Sheet1 (2)'!$D$70*('[1]Sheet1 (2)'!$D$72-crack_s_index)/'[1]Sheet1 (2)'!$D$72,IF([1]shee2!D959='[1]Sheet1 (2)'!$C$71,'[1]Sheet1 (2)'!$D$71*('[1]Sheet1 (2)'!$D$72-crack_s_index)/'[1]Sheet1 (2)'!$D$72)))&lt;0,0,IF(D964='[1]Sheet1 (2)'!$C$69,'[1]Sheet1 (2)'!$D$69*('[1]Sheet1 (2)'!$D$72-crack_s_index)/'[1]Sheet1 (2)'!$D$72,IF([1]shee2!D959='[1]Sheet1 (2)'!$C$70,'[1]Sheet1 (2)'!$D$70*('[1]Sheet1 (2)'!$D$72-crack_s_index)/'[1]Sheet1 (2)'!$D$72,IF([1]shee2!D959='[1]Sheet1 (2)'!$C$71,'[1]Sheet1 (2)'!$D$71*('[1]Sheet1 (2)'!$D$72-crack_s_index)/'[1]Sheet1 (2)'!$D$72))))</f>
        <v>0.3125</v>
      </c>
      <c r="AW964" s="157">
        <f>IF(IF(D964='[1]Sheet1 (2)'!$C$69,'[1]Sheet1 (2)'!$D$69*('[1]Sheet1 (2)'!$D$72-crack_t_index)/'[1]Sheet1 (2)'!$D$72,IF([1]shee2!D959='[1]Sheet1 (2)'!$C$70,'[1]Sheet1 (2)'!$D$70*('[1]Sheet1 (2)'!$D$72-crack_t_index)/'[1]Sheet1 (2)'!$D$72,IF([1]shee2!D959='[1]Sheet1 (2)'!$C$71,'[1]Sheet1 (2)'!$D$71*('[1]Sheet1 (2)'!$D$72-crack_t_index)/'[1]Sheet1 (2)'!$D$72)))&lt;0,0,IF(D964='[1]Sheet1 (2)'!$C$69,'[1]Sheet1 (2)'!$D$69*('[1]Sheet1 (2)'!$D$72-crack_t_index)/'[1]Sheet1 (2)'!$D$72,IF([1]shee2!D959='[1]Sheet1 (2)'!$C$70,'[1]Sheet1 (2)'!$D$70*('[1]Sheet1 (2)'!$D$72-crack_t_index)/'[1]Sheet1 (2)'!$D$72,IF([1]shee2!D959='[1]Sheet1 (2)'!$C$71,'[1]Sheet1 (2)'!$D$71*('[1]Sheet1 (2)'!$D$72-crack_t_index)/'[1]Sheet1 (2)'!$D$72))))</f>
        <v>1.875</v>
      </c>
      <c r="AX964" s="157">
        <f>IF(IF(D964='[1]Sheet1 (2)'!$C$69,'[1]Sheet1 (2)'!$D$69*('[1]Sheet1 (2)'!$D$72-rave_index)/'[1]Sheet1 (2)'!$D$72,IF([1]shee2!D959='[1]Sheet1 (2)'!$C$70,'[1]Sheet1 (2)'!$D$70*('[1]Sheet1 (2)'!$D$72-rave_index)/'[1]Sheet1 (2)'!$D$72,IF([1]shee2!D959='[1]Sheet1 (2)'!$C$71,'[1]Sheet1 (2)'!$D$71*('[1]Sheet1 (2)'!$D$72-rave_index)/'[1]Sheet1 (2)'!$D$72)))&lt;0,0,IF(D964='[1]Sheet1 (2)'!$C$69,'[1]Sheet1 (2)'!$D$69*('[1]Sheet1 (2)'!$D$72-rave_index)/'[1]Sheet1 (2)'!$D$72,IF([1]shee2!D959='[1]Sheet1 (2)'!$C$70,'[1]Sheet1 (2)'!$D$70*('[1]Sheet1 (2)'!$D$72-rave_index)/'[1]Sheet1 (2)'!$D$72,IF([1]shee2!D959='[1]Sheet1 (2)'!$C$71,'[1]Sheet1 (2)'!$D$71*('[1]Sheet1 (2)'!$D$72-rave_index)/'[1]Sheet1 (2)'!$D$72))))</f>
        <v>1.875</v>
      </c>
      <c r="AY964" s="157">
        <f>IF(IF(D964='[1]Sheet1 (2)'!$C$69,'[1]Sheet1 (2)'!$D$69*('[1]Sheet1 (2)'!$D$72-rough_index)/'[1]Sheet1 (2)'!$D$72,IF([1]shee2!D959='[1]Sheet1 (2)'!$C$70,'[1]Sheet1 (2)'!$D$70*('[1]Sheet1 (2)'!$D$72-rough_index)/'[1]Sheet1 (2)'!$D$72,IF([1]shee2!D959='[1]Sheet1 (2)'!$C$71,'[1]Sheet1 (2)'!$D$71*('[1]Sheet1 (2)'!$D$72-rough_index)/'[1]Sheet1 (2)'!$D$72)))&lt;0,0,IF(D964='[1]Sheet1 (2)'!$C$69,'[1]Sheet1 (2)'!$D$69*('[1]Sheet1 (2)'!$D$72-rough_index)/'[1]Sheet1 (2)'!$D$72,IF([1]shee2!D959='[1]Sheet1 (2)'!$C$70,'[1]Sheet1 (2)'!$D$70*('[1]Sheet1 (2)'!$D$72-rough_index)/'[1]Sheet1 (2)'!$D$72,IF([1]shee2!D959='[1]Sheet1 (2)'!$C$71,'[1]Sheet1 (2)'!$D$71*('[1]Sheet1 (2)'!$D$72-rough_index)/'[1]Sheet1 (2)'!$D$72))))</f>
        <v>2.5</v>
      </c>
      <c r="AZ964" s="179">
        <f>+(AU964*'[1]Sheet1 (2)'!$C$77)+(AV964*'[1]Sheet1 (2)'!$C$78)+(AW964*'[1]Sheet1 (2)'!$C$79)+(AX964*'[1]Sheet1 (2)'!$C$80)+(AY964*'[1]Sheet1 (2)'!$C$81)</f>
        <v>2.125</v>
      </c>
      <c r="BA964" s="213" t="str">
        <f t="shared" si="29"/>
        <v>Poor</v>
      </c>
      <c r="BE964">
        <f>IF(D964='[1]Sheet1 (2)'!$C$61,'[1]Sheet1 (2)'!$D$61*(counts^2)+'[1]Sheet1 (2)'!$G$61*counts+'[1]Sheet1 (2)'!$J$61,IF(D964='[1]Sheet1 (2)'!$C$62,'[1]Sheet1 (2)'!$D$62*counts+'[1]Sheet1 (2)'!$G$62,IF(D964='[1]Sheet1 (2)'!$C$63,'[1]Sheet1 (2)'!$D$63*counts+'[1]Sheet1 (2)'!$G$63,IF(D964='[1]Sheet1 (2)'!$C$64,'[1]Sheet1 (2)'!$D$64*counts+'[1]Sheet1 (2)'!$G$64))))</f>
        <v>2.0984129299999998</v>
      </c>
    </row>
    <row r="965" spans="1:57" ht="12.75" customHeight="1">
      <c r="A965" s="176" t="s">
        <v>282</v>
      </c>
      <c r="B965" s="145" t="s">
        <v>76</v>
      </c>
      <c r="C965" s="170">
        <v>3</v>
      </c>
      <c r="D965" s="174" t="s">
        <v>77</v>
      </c>
      <c r="E965" s="171">
        <v>8</v>
      </c>
      <c r="F965" s="171">
        <v>2</v>
      </c>
      <c r="G965" s="171" t="s">
        <v>77</v>
      </c>
      <c r="H965" s="171">
        <v>1</v>
      </c>
      <c r="I965" s="171" t="s">
        <v>77</v>
      </c>
      <c r="J965" s="173" t="s">
        <v>78</v>
      </c>
      <c r="K965" s="173" t="s">
        <v>79</v>
      </c>
      <c r="L965" s="169">
        <f>VLOOKUP(CONCATENATE(J965,K965),'Sheet1 (2)'!$J$6:$K$26,2,FALSE)</f>
        <v>18.75</v>
      </c>
      <c r="M965" s="173" t="s">
        <v>83</v>
      </c>
      <c r="N965" s="173" t="s">
        <v>81</v>
      </c>
      <c r="O965" s="177">
        <f>VLOOKUP(CONCATENATE(M965,N965),'[1]Sheet1 (2)'!$L$6:$M$26,2,FALSE)</f>
        <v>75</v>
      </c>
      <c r="P965" s="173" t="s">
        <v>83</v>
      </c>
      <c r="Q965" s="173" t="s">
        <v>83</v>
      </c>
      <c r="R965" s="177">
        <f>VLOOKUP(CONCATENATE(P965,Q965),'[1]Sheet1 (2)'!$N$6:$O$26,2,FALSE)</f>
        <v>37.5</v>
      </c>
      <c r="S965" s="173" t="s">
        <v>80</v>
      </c>
      <c r="T965" s="173" t="s">
        <v>80</v>
      </c>
      <c r="U965" s="177">
        <f>VLOOKUP(CONCATENATE(S965,T965),'[1]Sheet1 (2)'!$P$6:$Q$26,2,FALSE)</f>
        <v>0</v>
      </c>
      <c r="V965" s="173" t="s">
        <v>80</v>
      </c>
      <c r="W965" s="173" t="s">
        <v>80</v>
      </c>
      <c r="X965" s="177">
        <f>VLOOKUP(CONCATENATE(V965,W965),'[1]Sheet1 (2)'!$R$6:$S$26,2,FALSE)</f>
        <v>0</v>
      </c>
      <c r="Y965" s="173" t="s">
        <v>80</v>
      </c>
      <c r="Z965" s="173" t="s">
        <v>80</v>
      </c>
      <c r="AA965" s="177">
        <f>VLOOKUP(CONCATENATE(Y965,Z965),'[1]Sheet1 (2)'!$T$6:$U$26,2,FALSE)</f>
        <v>0</v>
      </c>
      <c r="AB965" s="173" t="s">
        <v>80</v>
      </c>
      <c r="AC965" s="173" t="s">
        <v>80</v>
      </c>
      <c r="AD965" s="177">
        <f>VLOOKUP(CONCATENATE(AB965,AC965),'[1]Sheet1 (2)'!$X$6:$Y$26,2,FALSE)</f>
        <v>0</v>
      </c>
      <c r="AE965" s="173" t="s">
        <v>82</v>
      </c>
      <c r="AF965" s="173" t="s">
        <v>81</v>
      </c>
      <c r="AG965" s="177">
        <f>VLOOKUP(CONCATENATE(AE965,AF965),'[1]Sheet1 (2)'!$Z$6:$AA$26,2,FALSE)</f>
        <v>66</v>
      </c>
      <c r="AH965" s="172"/>
      <c r="AI965" s="178"/>
      <c r="AJ965" s="140"/>
      <c r="AK965" s="176" t="s">
        <v>282</v>
      </c>
      <c r="AL965" s="176" t="s">
        <v>76</v>
      </c>
      <c r="AM965" s="170">
        <f t="shared" si="28"/>
        <v>3</v>
      </c>
      <c r="AN965" s="147"/>
      <c r="AO965" s="155"/>
      <c r="AP965" s="156"/>
      <c r="AQ965" s="157">
        <v>2.2439107843999997</v>
      </c>
      <c r="AR965" s="158"/>
      <c r="AS965" s="145">
        <f>LOOKUP(rufmkm,'[1]Sheet1 (2)'!$V$62:$V$71,'[1]Sheet1 (2)'!$W$62:$W$71)</f>
        <v>30</v>
      </c>
      <c r="AT965" s="140"/>
      <c r="AU965" s="157">
        <f>IF(IF(D965='[1]Sheet1 (2)'!$C$69,'[1]Sheet1 (2)'!$D$69*('[1]Sheet1 (2)'!$D$72-rut_index)/'[1]Sheet1 (2)'!$D$72,IF([1]shee2!D960='[1]Sheet1 (2)'!$C$70,'[1]Sheet1 (2)'!$D$70*('[1]Sheet1 (2)'!$D$72-rut_index)/'[1]Sheet1 (2)'!$D$72,IF([1]shee2!D960='[1]Sheet1 (2)'!$C$71,'[1]Sheet1 (2)'!$D$71*('[1]Sheet1 (2)'!$D$72-rut_index)/'[1]Sheet1 (2)'!$D$72)))&lt;0,0,IF(D965='[1]Sheet1 (2)'!$C$69,'[1]Sheet1 (2)'!$D$69*('[1]Sheet1 (2)'!$D$72-rut_index)/'[1]Sheet1 (2)'!$D$72,IF([1]shee2!D960='[1]Sheet1 (2)'!$C$70,'[1]Sheet1 (2)'!$D$70*('[1]Sheet1 (2)'!$D$72-rut_index)/'[1]Sheet1 (2)'!$D$72,IF([1]shee2!D960='[1]Sheet1 (2)'!$C$71,'[1]Sheet1 (2)'!$D$71*('[1]Sheet1 (2)'!$D$72-rut_index)/'[1]Sheet1 (2)'!$D$72))))</f>
        <v>3.4375</v>
      </c>
      <c r="AV965" s="157">
        <f>IF(IF(D965='[1]Sheet1 (2)'!$C$69,'[1]Sheet1 (2)'!$D$69*('[1]Sheet1 (2)'!$D$72-crack_s_index)/'[1]Sheet1 (2)'!$D$72,IF([1]shee2!D960='[1]Sheet1 (2)'!$C$70,'[1]Sheet1 (2)'!$D$70*('[1]Sheet1 (2)'!$D$72-crack_s_index)/'[1]Sheet1 (2)'!$D$72,IF([1]shee2!D960='[1]Sheet1 (2)'!$C$71,'[1]Sheet1 (2)'!$D$71*('[1]Sheet1 (2)'!$D$72-crack_s_index)/'[1]Sheet1 (2)'!$D$72)))&lt;0,0,IF(D965='[1]Sheet1 (2)'!$C$69,'[1]Sheet1 (2)'!$D$69*('[1]Sheet1 (2)'!$D$72-crack_s_index)/'[1]Sheet1 (2)'!$D$72,IF([1]shee2!D960='[1]Sheet1 (2)'!$C$70,'[1]Sheet1 (2)'!$D$70*('[1]Sheet1 (2)'!$D$72-crack_s_index)/'[1]Sheet1 (2)'!$D$72,IF([1]shee2!D960='[1]Sheet1 (2)'!$C$71,'[1]Sheet1 (2)'!$D$71*('[1]Sheet1 (2)'!$D$72-crack_s_index)/'[1]Sheet1 (2)'!$D$72))))</f>
        <v>0</v>
      </c>
      <c r="AW965" s="157">
        <f>IF(IF(D965='[1]Sheet1 (2)'!$C$69,'[1]Sheet1 (2)'!$D$69*('[1]Sheet1 (2)'!$D$72-crack_t_index)/'[1]Sheet1 (2)'!$D$72,IF([1]shee2!D960='[1]Sheet1 (2)'!$C$70,'[1]Sheet1 (2)'!$D$70*('[1]Sheet1 (2)'!$D$72-crack_t_index)/'[1]Sheet1 (2)'!$D$72,IF([1]shee2!D960='[1]Sheet1 (2)'!$C$71,'[1]Sheet1 (2)'!$D$71*('[1]Sheet1 (2)'!$D$72-crack_t_index)/'[1]Sheet1 (2)'!$D$72)))&lt;0,0,IF(D965='[1]Sheet1 (2)'!$C$69,'[1]Sheet1 (2)'!$D$69*('[1]Sheet1 (2)'!$D$72-crack_t_index)/'[1]Sheet1 (2)'!$D$72,IF([1]shee2!D960='[1]Sheet1 (2)'!$C$70,'[1]Sheet1 (2)'!$D$70*('[1]Sheet1 (2)'!$D$72-crack_t_index)/'[1]Sheet1 (2)'!$D$72,IF([1]shee2!D960='[1]Sheet1 (2)'!$C$71,'[1]Sheet1 (2)'!$D$71*('[1]Sheet1 (2)'!$D$72-crack_t_index)/'[1]Sheet1 (2)'!$D$72))))</f>
        <v>1.875</v>
      </c>
      <c r="AX965" s="157">
        <f>IF(IF(D965='[1]Sheet1 (2)'!$C$69,'[1]Sheet1 (2)'!$D$69*('[1]Sheet1 (2)'!$D$72-rave_index)/'[1]Sheet1 (2)'!$D$72,IF([1]shee2!D960='[1]Sheet1 (2)'!$C$70,'[1]Sheet1 (2)'!$D$70*('[1]Sheet1 (2)'!$D$72-rave_index)/'[1]Sheet1 (2)'!$D$72,IF([1]shee2!D960='[1]Sheet1 (2)'!$C$71,'[1]Sheet1 (2)'!$D$71*('[1]Sheet1 (2)'!$D$72-rave_index)/'[1]Sheet1 (2)'!$D$72)))&lt;0,0,IF(D965='[1]Sheet1 (2)'!$C$69,'[1]Sheet1 (2)'!$D$69*('[1]Sheet1 (2)'!$D$72-rave_index)/'[1]Sheet1 (2)'!$D$72,IF([1]shee2!D960='[1]Sheet1 (2)'!$C$70,'[1]Sheet1 (2)'!$D$70*('[1]Sheet1 (2)'!$D$72-rave_index)/'[1]Sheet1 (2)'!$D$72,IF([1]shee2!D960='[1]Sheet1 (2)'!$C$71,'[1]Sheet1 (2)'!$D$71*('[1]Sheet1 (2)'!$D$72-rave_index)/'[1]Sheet1 (2)'!$D$72))))</f>
        <v>5</v>
      </c>
      <c r="AY965" s="157">
        <f>IF(IF(D965='[1]Sheet1 (2)'!$C$69,'[1]Sheet1 (2)'!$D$69*('[1]Sheet1 (2)'!$D$72-rough_index)/'[1]Sheet1 (2)'!$D$72,IF([1]shee2!D960='[1]Sheet1 (2)'!$C$70,'[1]Sheet1 (2)'!$D$70*('[1]Sheet1 (2)'!$D$72-rough_index)/'[1]Sheet1 (2)'!$D$72,IF([1]shee2!D960='[1]Sheet1 (2)'!$C$71,'[1]Sheet1 (2)'!$D$71*('[1]Sheet1 (2)'!$D$72-rough_index)/'[1]Sheet1 (2)'!$D$72)))&lt;0,0,IF(D965='[1]Sheet1 (2)'!$C$69,'[1]Sheet1 (2)'!$D$69*('[1]Sheet1 (2)'!$D$72-rough_index)/'[1]Sheet1 (2)'!$D$72,IF([1]shee2!D960='[1]Sheet1 (2)'!$C$70,'[1]Sheet1 (2)'!$D$70*('[1]Sheet1 (2)'!$D$72-rough_index)/'[1]Sheet1 (2)'!$D$72,IF([1]shee2!D960='[1]Sheet1 (2)'!$C$71,'[1]Sheet1 (2)'!$D$71*('[1]Sheet1 (2)'!$D$72-rough_index)/'[1]Sheet1 (2)'!$D$72))))</f>
        <v>2.5</v>
      </c>
      <c r="AZ965" s="179">
        <f>+(AU965*'[1]Sheet1 (2)'!$C$77)+(AV965*'[1]Sheet1 (2)'!$C$78)+(AW965*'[1]Sheet1 (2)'!$C$79)+(AX965*'[1]Sheet1 (2)'!$C$80)+(AY965*'[1]Sheet1 (2)'!$C$81)</f>
        <v>2.0125000000000002</v>
      </c>
      <c r="BA965" s="213" t="str">
        <f t="shared" si="29"/>
        <v>Poor</v>
      </c>
      <c r="BE965">
        <f>IF(D965='[1]Sheet1 (2)'!$C$61,'[1]Sheet1 (2)'!$D$61*(counts^2)+'[1]Sheet1 (2)'!$G$61*counts+'[1]Sheet1 (2)'!$J$61,IF(D965='[1]Sheet1 (2)'!$C$62,'[1]Sheet1 (2)'!$D$62*counts+'[1]Sheet1 (2)'!$G$62,IF(D965='[1]Sheet1 (2)'!$C$63,'[1]Sheet1 (2)'!$D$63*counts+'[1]Sheet1 (2)'!$G$63,IF(D965='[1]Sheet1 (2)'!$C$64,'[1]Sheet1 (2)'!$D$64*counts+'[1]Sheet1 (2)'!$G$64))))</f>
        <v>2.0984129299999998</v>
      </c>
    </row>
    <row r="966" spans="1:57" ht="12.75" customHeight="1">
      <c r="A966" s="176" t="s">
        <v>282</v>
      </c>
      <c r="B966" s="145" t="s">
        <v>76</v>
      </c>
      <c r="C966" s="170">
        <v>4</v>
      </c>
      <c r="D966" s="174" t="s">
        <v>77</v>
      </c>
      <c r="E966" s="171">
        <v>8</v>
      </c>
      <c r="F966" s="171">
        <v>2</v>
      </c>
      <c r="G966" s="171" t="s">
        <v>77</v>
      </c>
      <c r="H966" s="171">
        <v>1</v>
      </c>
      <c r="I966" s="171" t="s">
        <v>77</v>
      </c>
      <c r="J966" s="173" t="s">
        <v>80</v>
      </c>
      <c r="K966" s="173" t="s">
        <v>80</v>
      </c>
      <c r="L966" s="169">
        <f>VLOOKUP(CONCATENATE(J966,K966),'Sheet1 (2)'!$J$6:$K$26,2,FALSE)</f>
        <v>0</v>
      </c>
      <c r="M966" s="173" t="s">
        <v>83</v>
      </c>
      <c r="N966" s="173" t="s">
        <v>81</v>
      </c>
      <c r="O966" s="177">
        <f>VLOOKUP(CONCATENATE(M966,N966),'[1]Sheet1 (2)'!$L$6:$M$26,2,FALSE)</f>
        <v>75</v>
      </c>
      <c r="P966" s="173" t="s">
        <v>83</v>
      </c>
      <c r="Q966" s="173" t="s">
        <v>79</v>
      </c>
      <c r="R966" s="177">
        <f>VLOOKUP(CONCATENATE(P966,Q966),'[1]Sheet1 (2)'!$N$6:$O$26,2,FALSE)</f>
        <v>56.25</v>
      </c>
      <c r="S966" s="173" t="s">
        <v>78</v>
      </c>
      <c r="T966" s="173" t="s">
        <v>79</v>
      </c>
      <c r="U966" s="177">
        <f>VLOOKUP(CONCATENATE(S966,T966),'[1]Sheet1 (2)'!$P$6:$Q$26,2,FALSE)</f>
        <v>18.75</v>
      </c>
      <c r="V966" s="173" t="s">
        <v>80</v>
      </c>
      <c r="W966" s="173" t="s">
        <v>80</v>
      </c>
      <c r="X966" s="177">
        <f>VLOOKUP(CONCATENATE(V966,W966),'[1]Sheet1 (2)'!$R$6:$S$26,2,FALSE)</f>
        <v>0</v>
      </c>
      <c r="Y966" s="173" t="s">
        <v>83</v>
      </c>
      <c r="Z966" s="173" t="s">
        <v>83</v>
      </c>
      <c r="AA966" s="177">
        <f>VLOOKUP(CONCATENATE(Y966,Z966),'[1]Sheet1 (2)'!$T$6:$U$26,2,FALSE)</f>
        <v>37.5</v>
      </c>
      <c r="AB966" s="173" t="s">
        <v>80</v>
      </c>
      <c r="AC966" s="173" t="s">
        <v>80</v>
      </c>
      <c r="AD966" s="177">
        <f>VLOOKUP(CONCATENATE(AB966,AC966),'[1]Sheet1 (2)'!$X$6:$Y$26,2,FALSE)</f>
        <v>0</v>
      </c>
      <c r="AE966" s="173" t="s">
        <v>82</v>
      </c>
      <c r="AF966" s="173" t="s">
        <v>81</v>
      </c>
      <c r="AG966" s="177">
        <f>VLOOKUP(CONCATENATE(AE966,AF966),'[1]Sheet1 (2)'!$Z$6:$AA$26,2,FALSE)</f>
        <v>66</v>
      </c>
      <c r="AH966" s="172"/>
      <c r="AI966" s="178"/>
      <c r="AJ966" s="140"/>
      <c r="AK966" s="176" t="s">
        <v>282</v>
      </c>
      <c r="AL966" s="176" t="s">
        <v>76</v>
      </c>
      <c r="AM966" s="170">
        <f t="shared" si="28"/>
        <v>4</v>
      </c>
      <c r="AN966" s="147"/>
      <c r="AO966" s="155"/>
      <c r="AP966" s="156"/>
      <c r="AQ966" s="157">
        <v>2.8385765046000002</v>
      </c>
      <c r="AR966" s="158"/>
      <c r="AS966" s="145">
        <f>LOOKUP(rufmkm,'[1]Sheet1 (2)'!$V$62:$V$71,'[1]Sheet1 (2)'!$W$62:$W$71)</f>
        <v>30</v>
      </c>
      <c r="AT966" s="140"/>
      <c r="AU966" s="157">
        <f>IF(IF(D966='[1]Sheet1 (2)'!$C$69,'[1]Sheet1 (2)'!$D$69*('[1]Sheet1 (2)'!$D$72-rut_index)/'[1]Sheet1 (2)'!$D$72,IF([1]shee2!D961='[1]Sheet1 (2)'!$C$70,'[1]Sheet1 (2)'!$D$70*('[1]Sheet1 (2)'!$D$72-rut_index)/'[1]Sheet1 (2)'!$D$72,IF([1]shee2!D961='[1]Sheet1 (2)'!$C$71,'[1]Sheet1 (2)'!$D$71*('[1]Sheet1 (2)'!$D$72-rut_index)/'[1]Sheet1 (2)'!$D$72)))&lt;0,0,IF(D966='[1]Sheet1 (2)'!$C$69,'[1]Sheet1 (2)'!$D$69*('[1]Sheet1 (2)'!$D$72-rut_index)/'[1]Sheet1 (2)'!$D$72,IF([1]shee2!D961='[1]Sheet1 (2)'!$C$70,'[1]Sheet1 (2)'!$D$70*('[1]Sheet1 (2)'!$D$72-rut_index)/'[1]Sheet1 (2)'!$D$72,IF([1]shee2!D961='[1]Sheet1 (2)'!$C$71,'[1]Sheet1 (2)'!$D$71*('[1]Sheet1 (2)'!$D$72-rut_index)/'[1]Sheet1 (2)'!$D$72))))</f>
        <v>5</v>
      </c>
      <c r="AV966" s="157">
        <f>IF(IF(D966='[1]Sheet1 (2)'!$C$69,'[1]Sheet1 (2)'!$D$69*('[1]Sheet1 (2)'!$D$72-crack_s_index)/'[1]Sheet1 (2)'!$D$72,IF([1]shee2!D961='[1]Sheet1 (2)'!$C$70,'[1]Sheet1 (2)'!$D$70*('[1]Sheet1 (2)'!$D$72-crack_s_index)/'[1]Sheet1 (2)'!$D$72,IF([1]shee2!D961='[1]Sheet1 (2)'!$C$71,'[1]Sheet1 (2)'!$D$71*('[1]Sheet1 (2)'!$D$72-crack_s_index)/'[1]Sheet1 (2)'!$D$72)))&lt;0,0,IF(D966='[1]Sheet1 (2)'!$C$69,'[1]Sheet1 (2)'!$D$69*('[1]Sheet1 (2)'!$D$72-crack_s_index)/'[1]Sheet1 (2)'!$D$72,IF([1]shee2!D961='[1]Sheet1 (2)'!$C$70,'[1]Sheet1 (2)'!$D$70*('[1]Sheet1 (2)'!$D$72-crack_s_index)/'[1]Sheet1 (2)'!$D$72,IF([1]shee2!D961='[1]Sheet1 (2)'!$C$71,'[1]Sheet1 (2)'!$D$71*('[1]Sheet1 (2)'!$D$72-crack_s_index)/'[1]Sheet1 (2)'!$D$72))))</f>
        <v>0</v>
      </c>
      <c r="AW966" s="157">
        <f>IF(IF(D966='[1]Sheet1 (2)'!$C$69,'[1]Sheet1 (2)'!$D$69*('[1]Sheet1 (2)'!$D$72-crack_t_index)/'[1]Sheet1 (2)'!$D$72,IF([1]shee2!D961='[1]Sheet1 (2)'!$C$70,'[1]Sheet1 (2)'!$D$70*('[1]Sheet1 (2)'!$D$72-crack_t_index)/'[1]Sheet1 (2)'!$D$72,IF([1]shee2!D961='[1]Sheet1 (2)'!$C$71,'[1]Sheet1 (2)'!$D$71*('[1]Sheet1 (2)'!$D$72-crack_t_index)/'[1]Sheet1 (2)'!$D$72)))&lt;0,0,IF(D966='[1]Sheet1 (2)'!$C$69,'[1]Sheet1 (2)'!$D$69*('[1]Sheet1 (2)'!$D$72-crack_t_index)/'[1]Sheet1 (2)'!$D$72,IF([1]shee2!D961='[1]Sheet1 (2)'!$C$70,'[1]Sheet1 (2)'!$D$70*('[1]Sheet1 (2)'!$D$72-crack_t_index)/'[1]Sheet1 (2)'!$D$72,IF([1]shee2!D961='[1]Sheet1 (2)'!$C$71,'[1]Sheet1 (2)'!$D$71*('[1]Sheet1 (2)'!$D$72-crack_t_index)/'[1]Sheet1 (2)'!$D$72))))</f>
        <v>0.3125</v>
      </c>
      <c r="AX966" s="157">
        <f>IF(IF(D966='[1]Sheet1 (2)'!$C$69,'[1]Sheet1 (2)'!$D$69*('[1]Sheet1 (2)'!$D$72-rave_index)/'[1]Sheet1 (2)'!$D$72,IF([1]shee2!D961='[1]Sheet1 (2)'!$C$70,'[1]Sheet1 (2)'!$D$70*('[1]Sheet1 (2)'!$D$72-rave_index)/'[1]Sheet1 (2)'!$D$72,IF([1]shee2!D961='[1]Sheet1 (2)'!$C$71,'[1]Sheet1 (2)'!$D$71*('[1]Sheet1 (2)'!$D$72-rave_index)/'[1]Sheet1 (2)'!$D$72)))&lt;0,0,IF(D966='[1]Sheet1 (2)'!$C$69,'[1]Sheet1 (2)'!$D$69*('[1]Sheet1 (2)'!$D$72-rave_index)/'[1]Sheet1 (2)'!$D$72,IF([1]shee2!D961='[1]Sheet1 (2)'!$C$70,'[1]Sheet1 (2)'!$D$70*('[1]Sheet1 (2)'!$D$72-rave_index)/'[1]Sheet1 (2)'!$D$72,IF([1]shee2!D961='[1]Sheet1 (2)'!$C$71,'[1]Sheet1 (2)'!$D$71*('[1]Sheet1 (2)'!$D$72-rave_index)/'[1]Sheet1 (2)'!$D$72))))</f>
        <v>1.875</v>
      </c>
      <c r="AY966" s="157">
        <f>IF(IF(D966='[1]Sheet1 (2)'!$C$69,'[1]Sheet1 (2)'!$D$69*('[1]Sheet1 (2)'!$D$72-rough_index)/'[1]Sheet1 (2)'!$D$72,IF([1]shee2!D961='[1]Sheet1 (2)'!$C$70,'[1]Sheet1 (2)'!$D$70*('[1]Sheet1 (2)'!$D$72-rough_index)/'[1]Sheet1 (2)'!$D$72,IF([1]shee2!D961='[1]Sheet1 (2)'!$C$71,'[1]Sheet1 (2)'!$D$71*('[1]Sheet1 (2)'!$D$72-rough_index)/'[1]Sheet1 (2)'!$D$72)))&lt;0,0,IF(D966='[1]Sheet1 (2)'!$C$69,'[1]Sheet1 (2)'!$D$69*('[1]Sheet1 (2)'!$D$72-rough_index)/'[1]Sheet1 (2)'!$D$72,IF([1]shee2!D961='[1]Sheet1 (2)'!$C$70,'[1]Sheet1 (2)'!$D$70*('[1]Sheet1 (2)'!$D$72-rough_index)/'[1]Sheet1 (2)'!$D$72,IF([1]shee2!D961='[1]Sheet1 (2)'!$C$71,'[1]Sheet1 (2)'!$D$71*('[1]Sheet1 (2)'!$D$72-rough_index)/'[1]Sheet1 (2)'!$D$72))))</f>
        <v>2.5</v>
      </c>
      <c r="AZ966" s="179">
        <f>+(AU966*'[1]Sheet1 (2)'!$C$77)+(AV966*'[1]Sheet1 (2)'!$C$78)+(AW966*'[1]Sheet1 (2)'!$C$79)+(AX966*'[1]Sheet1 (2)'!$C$80)+(AY966*'[1]Sheet1 (2)'!$C$81)</f>
        <v>1.95</v>
      </c>
      <c r="BA966" s="213" t="str">
        <f t="shared" si="29"/>
        <v>Poor</v>
      </c>
      <c r="BE966">
        <f>IF(D966='[1]Sheet1 (2)'!$C$61,'[1]Sheet1 (2)'!$D$61*(counts^2)+'[1]Sheet1 (2)'!$G$61*counts+'[1]Sheet1 (2)'!$J$61,IF(D966='[1]Sheet1 (2)'!$C$62,'[1]Sheet1 (2)'!$D$62*counts+'[1]Sheet1 (2)'!$G$62,IF(D966='[1]Sheet1 (2)'!$C$63,'[1]Sheet1 (2)'!$D$63*counts+'[1]Sheet1 (2)'!$G$63,IF(D966='[1]Sheet1 (2)'!$C$64,'[1]Sheet1 (2)'!$D$64*counts+'[1]Sheet1 (2)'!$G$64))))</f>
        <v>2.0984129299999998</v>
      </c>
    </row>
    <row r="967" spans="1:57" ht="12.75" customHeight="1">
      <c r="A967" s="176" t="s">
        <v>282</v>
      </c>
      <c r="B967" s="145" t="s">
        <v>76</v>
      </c>
      <c r="C967" s="170">
        <v>5</v>
      </c>
      <c r="D967" s="174" t="s">
        <v>77</v>
      </c>
      <c r="E967" s="171">
        <v>8</v>
      </c>
      <c r="F967" s="171">
        <v>2</v>
      </c>
      <c r="G967" s="171" t="s">
        <v>77</v>
      </c>
      <c r="H967" s="171">
        <v>1</v>
      </c>
      <c r="I967" s="171" t="s">
        <v>77</v>
      </c>
      <c r="J967" s="173" t="s">
        <v>80</v>
      </c>
      <c r="K967" s="173" t="s">
        <v>80</v>
      </c>
      <c r="L967" s="169">
        <f>VLOOKUP(CONCATENATE(J967,K967),'Sheet1 (2)'!$J$6:$K$26,2,FALSE)</f>
        <v>0</v>
      </c>
      <c r="M967" s="173" t="s">
        <v>83</v>
      </c>
      <c r="N967" s="173" t="s">
        <v>81</v>
      </c>
      <c r="O967" s="177">
        <f>VLOOKUP(CONCATENATE(M967,N967),'[1]Sheet1 (2)'!$L$6:$M$26,2,FALSE)</f>
        <v>75</v>
      </c>
      <c r="P967" s="173" t="s">
        <v>83</v>
      </c>
      <c r="Q967" s="173" t="s">
        <v>79</v>
      </c>
      <c r="R967" s="177">
        <f>VLOOKUP(CONCATENATE(P967,Q967),'[1]Sheet1 (2)'!$N$6:$O$26,2,FALSE)</f>
        <v>56.25</v>
      </c>
      <c r="S967" s="173" t="s">
        <v>80</v>
      </c>
      <c r="T967" s="173" t="s">
        <v>80</v>
      </c>
      <c r="U967" s="177">
        <f>VLOOKUP(CONCATENATE(S967,T967),'[1]Sheet1 (2)'!$P$6:$Q$26,2,FALSE)</f>
        <v>0</v>
      </c>
      <c r="V967" s="173" t="s">
        <v>80</v>
      </c>
      <c r="W967" s="173" t="s">
        <v>80</v>
      </c>
      <c r="X967" s="177">
        <f>VLOOKUP(CONCATENATE(V967,W967),'[1]Sheet1 (2)'!$R$6:$S$26,2,FALSE)</f>
        <v>0</v>
      </c>
      <c r="Y967" s="173" t="s">
        <v>83</v>
      </c>
      <c r="Z967" s="173" t="s">
        <v>83</v>
      </c>
      <c r="AA967" s="177">
        <f>VLOOKUP(CONCATENATE(Y967,Z967),'[1]Sheet1 (2)'!$T$6:$U$26,2,FALSE)</f>
        <v>37.5</v>
      </c>
      <c r="AB967" s="173" t="s">
        <v>80</v>
      </c>
      <c r="AC967" s="173" t="s">
        <v>80</v>
      </c>
      <c r="AD967" s="177">
        <f>VLOOKUP(CONCATENATE(AB967,AC967),'[1]Sheet1 (2)'!$X$6:$Y$26,2,FALSE)</f>
        <v>0</v>
      </c>
      <c r="AE967" s="173" t="s">
        <v>82</v>
      </c>
      <c r="AF967" s="173" t="s">
        <v>81</v>
      </c>
      <c r="AG967" s="177">
        <f>VLOOKUP(CONCATENATE(AE967,AF967),'[1]Sheet1 (2)'!$Z$6:$AA$26,2,FALSE)</f>
        <v>66</v>
      </c>
      <c r="AH967" s="172"/>
      <c r="AI967" s="178"/>
      <c r="AJ967" s="140"/>
      <c r="AK967" s="176" t="s">
        <v>282</v>
      </c>
      <c r="AL967" s="176" t="s">
        <v>76</v>
      </c>
      <c r="AM967" s="170">
        <f t="shared" si="28"/>
        <v>5</v>
      </c>
      <c r="AN967" s="147"/>
      <c r="AO967" s="155"/>
      <c r="AP967" s="156"/>
      <c r="AQ967" s="157">
        <v>2.4788930385999999</v>
      </c>
      <c r="AR967" s="158"/>
      <c r="AS967" s="145">
        <f>LOOKUP(rufmkm,'[1]Sheet1 (2)'!$V$62:$V$71,'[1]Sheet1 (2)'!$W$62:$W$71)</f>
        <v>30</v>
      </c>
      <c r="AT967" s="140"/>
      <c r="AU967" s="157">
        <f>IF(IF(D967='[1]Sheet1 (2)'!$C$69,'[1]Sheet1 (2)'!$D$69*('[1]Sheet1 (2)'!$D$72-rut_index)/'[1]Sheet1 (2)'!$D$72,IF([1]shee2!D962='[1]Sheet1 (2)'!$C$70,'[1]Sheet1 (2)'!$D$70*('[1]Sheet1 (2)'!$D$72-rut_index)/'[1]Sheet1 (2)'!$D$72,IF([1]shee2!D962='[1]Sheet1 (2)'!$C$71,'[1]Sheet1 (2)'!$D$71*('[1]Sheet1 (2)'!$D$72-rut_index)/'[1]Sheet1 (2)'!$D$72)))&lt;0,0,IF(D967='[1]Sheet1 (2)'!$C$69,'[1]Sheet1 (2)'!$D$69*('[1]Sheet1 (2)'!$D$72-rut_index)/'[1]Sheet1 (2)'!$D$72,IF([1]shee2!D962='[1]Sheet1 (2)'!$C$70,'[1]Sheet1 (2)'!$D$70*('[1]Sheet1 (2)'!$D$72-rut_index)/'[1]Sheet1 (2)'!$D$72,IF([1]shee2!D962='[1]Sheet1 (2)'!$C$71,'[1]Sheet1 (2)'!$D$71*('[1]Sheet1 (2)'!$D$72-rut_index)/'[1]Sheet1 (2)'!$D$72))))</f>
        <v>5</v>
      </c>
      <c r="AV967" s="157">
        <f>IF(IF(D967='[1]Sheet1 (2)'!$C$69,'[1]Sheet1 (2)'!$D$69*('[1]Sheet1 (2)'!$D$72-crack_s_index)/'[1]Sheet1 (2)'!$D$72,IF([1]shee2!D962='[1]Sheet1 (2)'!$C$70,'[1]Sheet1 (2)'!$D$70*('[1]Sheet1 (2)'!$D$72-crack_s_index)/'[1]Sheet1 (2)'!$D$72,IF([1]shee2!D962='[1]Sheet1 (2)'!$C$71,'[1]Sheet1 (2)'!$D$71*('[1]Sheet1 (2)'!$D$72-crack_s_index)/'[1]Sheet1 (2)'!$D$72)))&lt;0,0,IF(D967='[1]Sheet1 (2)'!$C$69,'[1]Sheet1 (2)'!$D$69*('[1]Sheet1 (2)'!$D$72-crack_s_index)/'[1]Sheet1 (2)'!$D$72,IF([1]shee2!D962='[1]Sheet1 (2)'!$C$70,'[1]Sheet1 (2)'!$D$70*('[1]Sheet1 (2)'!$D$72-crack_s_index)/'[1]Sheet1 (2)'!$D$72,IF([1]shee2!D962='[1]Sheet1 (2)'!$C$71,'[1]Sheet1 (2)'!$D$71*('[1]Sheet1 (2)'!$D$72-crack_s_index)/'[1]Sheet1 (2)'!$D$72))))</f>
        <v>0</v>
      </c>
      <c r="AW967" s="157">
        <f>IF(IF(D967='[1]Sheet1 (2)'!$C$69,'[1]Sheet1 (2)'!$D$69*('[1]Sheet1 (2)'!$D$72-crack_t_index)/'[1]Sheet1 (2)'!$D$72,IF([1]shee2!D962='[1]Sheet1 (2)'!$C$70,'[1]Sheet1 (2)'!$D$70*('[1]Sheet1 (2)'!$D$72-crack_t_index)/'[1]Sheet1 (2)'!$D$72,IF([1]shee2!D962='[1]Sheet1 (2)'!$C$71,'[1]Sheet1 (2)'!$D$71*('[1]Sheet1 (2)'!$D$72-crack_t_index)/'[1]Sheet1 (2)'!$D$72)))&lt;0,0,IF(D967='[1]Sheet1 (2)'!$C$69,'[1]Sheet1 (2)'!$D$69*('[1]Sheet1 (2)'!$D$72-crack_t_index)/'[1]Sheet1 (2)'!$D$72,IF([1]shee2!D962='[1]Sheet1 (2)'!$C$70,'[1]Sheet1 (2)'!$D$70*('[1]Sheet1 (2)'!$D$72-crack_t_index)/'[1]Sheet1 (2)'!$D$72,IF([1]shee2!D962='[1]Sheet1 (2)'!$C$71,'[1]Sheet1 (2)'!$D$71*('[1]Sheet1 (2)'!$D$72-crack_t_index)/'[1]Sheet1 (2)'!$D$72))))</f>
        <v>0.3125</v>
      </c>
      <c r="AX967" s="157">
        <f>IF(IF(D967='[1]Sheet1 (2)'!$C$69,'[1]Sheet1 (2)'!$D$69*('[1]Sheet1 (2)'!$D$72-rave_index)/'[1]Sheet1 (2)'!$D$72,IF([1]shee2!D962='[1]Sheet1 (2)'!$C$70,'[1]Sheet1 (2)'!$D$70*('[1]Sheet1 (2)'!$D$72-rave_index)/'[1]Sheet1 (2)'!$D$72,IF([1]shee2!D962='[1]Sheet1 (2)'!$C$71,'[1]Sheet1 (2)'!$D$71*('[1]Sheet1 (2)'!$D$72-rave_index)/'[1]Sheet1 (2)'!$D$72)))&lt;0,0,IF(D967='[1]Sheet1 (2)'!$C$69,'[1]Sheet1 (2)'!$D$69*('[1]Sheet1 (2)'!$D$72-rave_index)/'[1]Sheet1 (2)'!$D$72,IF([1]shee2!D962='[1]Sheet1 (2)'!$C$70,'[1]Sheet1 (2)'!$D$70*('[1]Sheet1 (2)'!$D$72-rave_index)/'[1]Sheet1 (2)'!$D$72,IF([1]shee2!D962='[1]Sheet1 (2)'!$C$71,'[1]Sheet1 (2)'!$D$71*('[1]Sheet1 (2)'!$D$72-rave_index)/'[1]Sheet1 (2)'!$D$72))))</f>
        <v>1.875</v>
      </c>
      <c r="AY967" s="157">
        <f>IF(IF(D967='[1]Sheet1 (2)'!$C$69,'[1]Sheet1 (2)'!$D$69*('[1]Sheet1 (2)'!$D$72-rough_index)/'[1]Sheet1 (2)'!$D$72,IF([1]shee2!D962='[1]Sheet1 (2)'!$C$70,'[1]Sheet1 (2)'!$D$70*('[1]Sheet1 (2)'!$D$72-rough_index)/'[1]Sheet1 (2)'!$D$72,IF([1]shee2!D962='[1]Sheet1 (2)'!$C$71,'[1]Sheet1 (2)'!$D$71*('[1]Sheet1 (2)'!$D$72-rough_index)/'[1]Sheet1 (2)'!$D$72)))&lt;0,0,IF(D967='[1]Sheet1 (2)'!$C$69,'[1]Sheet1 (2)'!$D$69*('[1]Sheet1 (2)'!$D$72-rough_index)/'[1]Sheet1 (2)'!$D$72,IF([1]shee2!D962='[1]Sheet1 (2)'!$C$70,'[1]Sheet1 (2)'!$D$70*('[1]Sheet1 (2)'!$D$72-rough_index)/'[1]Sheet1 (2)'!$D$72,IF([1]shee2!D962='[1]Sheet1 (2)'!$C$71,'[1]Sheet1 (2)'!$D$71*('[1]Sheet1 (2)'!$D$72-rough_index)/'[1]Sheet1 (2)'!$D$72))))</f>
        <v>2.5</v>
      </c>
      <c r="AZ967" s="179">
        <f>+(AU967*'[1]Sheet1 (2)'!$C$77)+(AV967*'[1]Sheet1 (2)'!$C$78)+(AW967*'[1]Sheet1 (2)'!$C$79)+(AX967*'[1]Sheet1 (2)'!$C$80)+(AY967*'[1]Sheet1 (2)'!$C$81)</f>
        <v>1.95</v>
      </c>
      <c r="BA967" s="213" t="str">
        <f t="shared" si="29"/>
        <v>Poor</v>
      </c>
      <c r="BE967">
        <f>IF(D967='[1]Sheet1 (2)'!$C$61,'[1]Sheet1 (2)'!$D$61*(counts^2)+'[1]Sheet1 (2)'!$G$61*counts+'[1]Sheet1 (2)'!$J$61,IF(D967='[1]Sheet1 (2)'!$C$62,'[1]Sheet1 (2)'!$D$62*counts+'[1]Sheet1 (2)'!$G$62,IF(D967='[1]Sheet1 (2)'!$C$63,'[1]Sheet1 (2)'!$D$63*counts+'[1]Sheet1 (2)'!$G$63,IF(D967='[1]Sheet1 (2)'!$C$64,'[1]Sheet1 (2)'!$D$64*counts+'[1]Sheet1 (2)'!$G$64))))</f>
        <v>2.0984129299999998</v>
      </c>
    </row>
    <row r="968" spans="1:57" ht="12.75" customHeight="1">
      <c r="A968" s="176" t="s">
        <v>282</v>
      </c>
      <c r="B968" s="145" t="s">
        <v>76</v>
      </c>
      <c r="C968" s="170">
        <v>6</v>
      </c>
      <c r="D968" s="174" t="s">
        <v>77</v>
      </c>
      <c r="E968" s="171">
        <v>8</v>
      </c>
      <c r="F968" s="171">
        <v>2</v>
      </c>
      <c r="G968" s="171" t="s">
        <v>77</v>
      </c>
      <c r="H968" s="171">
        <v>1</v>
      </c>
      <c r="I968" s="171" t="s">
        <v>77</v>
      </c>
      <c r="J968" s="173" t="s">
        <v>80</v>
      </c>
      <c r="K968" s="173" t="s">
        <v>80</v>
      </c>
      <c r="L968" s="169">
        <f>VLOOKUP(CONCATENATE(J968,K968),'Sheet1 (2)'!$J$6:$K$26,2,FALSE)</f>
        <v>0</v>
      </c>
      <c r="M968" s="173" t="s">
        <v>80</v>
      </c>
      <c r="N968" s="173" t="s">
        <v>80</v>
      </c>
      <c r="O968" s="177">
        <f>VLOOKUP(CONCATENATE(M968,N968),'[1]Sheet1 (2)'!$L$6:$M$26,2,FALSE)</f>
        <v>0</v>
      </c>
      <c r="P968" s="173" t="s">
        <v>80</v>
      </c>
      <c r="Q968" s="173" t="s">
        <v>80</v>
      </c>
      <c r="R968" s="177">
        <f>VLOOKUP(CONCATENATE(P968,Q968),'[1]Sheet1 (2)'!$N$6:$O$26,2,FALSE)</f>
        <v>0</v>
      </c>
      <c r="S968" s="173" t="s">
        <v>80</v>
      </c>
      <c r="T968" s="173" t="s">
        <v>80</v>
      </c>
      <c r="U968" s="177">
        <f>VLOOKUP(CONCATENATE(S968,T968),'[1]Sheet1 (2)'!$P$6:$Q$26,2,FALSE)</f>
        <v>0</v>
      </c>
      <c r="V968" s="173" t="s">
        <v>80</v>
      </c>
      <c r="W968" s="173" t="s">
        <v>80</v>
      </c>
      <c r="X968" s="177">
        <f>VLOOKUP(CONCATENATE(V968,W968),'[1]Sheet1 (2)'!$R$6:$S$26,2,FALSE)</f>
        <v>0</v>
      </c>
      <c r="Y968" s="173" t="s">
        <v>80</v>
      </c>
      <c r="Z968" s="173" t="s">
        <v>80</v>
      </c>
      <c r="AA968" s="177">
        <f>VLOOKUP(CONCATENATE(Y968,Z968),'[1]Sheet1 (2)'!$T$6:$U$26,2,FALSE)</f>
        <v>0</v>
      </c>
      <c r="AB968" s="173" t="s">
        <v>80</v>
      </c>
      <c r="AC968" s="173" t="s">
        <v>80</v>
      </c>
      <c r="AD968" s="177">
        <f>VLOOKUP(CONCATENATE(AB968,AC968),'[1]Sheet1 (2)'!$X$6:$Y$26,2,FALSE)</f>
        <v>0</v>
      </c>
      <c r="AE968" s="173" t="s">
        <v>82</v>
      </c>
      <c r="AF968" s="173" t="s">
        <v>81</v>
      </c>
      <c r="AG968" s="177">
        <f>VLOOKUP(CONCATENATE(AE968,AF968),'[1]Sheet1 (2)'!$Z$6:$AA$26,2,FALSE)</f>
        <v>66</v>
      </c>
      <c r="AH968" s="172"/>
      <c r="AI968" s="178"/>
      <c r="AJ968" s="140"/>
      <c r="AK968" s="176" t="s">
        <v>282</v>
      </c>
      <c r="AL968" s="176" t="s">
        <v>76</v>
      </c>
      <c r="AM968" s="170">
        <f t="shared" si="28"/>
        <v>6</v>
      </c>
      <c r="AN968" s="147"/>
      <c r="AO968" s="155"/>
      <c r="AP968" s="156"/>
      <c r="AQ968" s="157">
        <v>2.6840102520000002</v>
      </c>
      <c r="AR968" s="158"/>
      <c r="AS968" s="145">
        <f>LOOKUP(rufmkm,'[1]Sheet1 (2)'!$V$62:$V$71,'[1]Sheet1 (2)'!$W$62:$W$71)</f>
        <v>30</v>
      </c>
      <c r="AT968" s="140"/>
      <c r="AU968" s="157">
        <f>IF(IF(D968='[1]Sheet1 (2)'!$C$69,'[1]Sheet1 (2)'!$D$69*('[1]Sheet1 (2)'!$D$72-rut_index)/'[1]Sheet1 (2)'!$D$72,IF([1]shee2!D963='[1]Sheet1 (2)'!$C$70,'[1]Sheet1 (2)'!$D$70*('[1]Sheet1 (2)'!$D$72-rut_index)/'[1]Sheet1 (2)'!$D$72,IF([1]shee2!D963='[1]Sheet1 (2)'!$C$71,'[1]Sheet1 (2)'!$D$71*('[1]Sheet1 (2)'!$D$72-rut_index)/'[1]Sheet1 (2)'!$D$72)))&lt;0,0,IF(D968='[1]Sheet1 (2)'!$C$69,'[1]Sheet1 (2)'!$D$69*('[1]Sheet1 (2)'!$D$72-rut_index)/'[1]Sheet1 (2)'!$D$72,IF([1]shee2!D963='[1]Sheet1 (2)'!$C$70,'[1]Sheet1 (2)'!$D$70*('[1]Sheet1 (2)'!$D$72-rut_index)/'[1]Sheet1 (2)'!$D$72,IF([1]shee2!D963='[1]Sheet1 (2)'!$C$71,'[1]Sheet1 (2)'!$D$71*('[1]Sheet1 (2)'!$D$72-rut_index)/'[1]Sheet1 (2)'!$D$72))))</f>
        <v>5</v>
      </c>
      <c r="AV968" s="157">
        <f>IF(IF(D968='[1]Sheet1 (2)'!$C$69,'[1]Sheet1 (2)'!$D$69*('[1]Sheet1 (2)'!$D$72-crack_s_index)/'[1]Sheet1 (2)'!$D$72,IF([1]shee2!D963='[1]Sheet1 (2)'!$C$70,'[1]Sheet1 (2)'!$D$70*('[1]Sheet1 (2)'!$D$72-crack_s_index)/'[1]Sheet1 (2)'!$D$72,IF([1]shee2!D963='[1]Sheet1 (2)'!$C$71,'[1]Sheet1 (2)'!$D$71*('[1]Sheet1 (2)'!$D$72-crack_s_index)/'[1]Sheet1 (2)'!$D$72)))&lt;0,0,IF(D968='[1]Sheet1 (2)'!$C$69,'[1]Sheet1 (2)'!$D$69*('[1]Sheet1 (2)'!$D$72-crack_s_index)/'[1]Sheet1 (2)'!$D$72,IF([1]shee2!D963='[1]Sheet1 (2)'!$C$70,'[1]Sheet1 (2)'!$D$70*('[1]Sheet1 (2)'!$D$72-crack_s_index)/'[1]Sheet1 (2)'!$D$72,IF([1]shee2!D963='[1]Sheet1 (2)'!$C$71,'[1]Sheet1 (2)'!$D$71*('[1]Sheet1 (2)'!$D$72-crack_s_index)/'[1]Sheet1 (2)'!$D$72))))</f>
        <v>5</v>
      </c>
      <c r="AW968" s="157">
        <f>IF(IF(D968='[1]Sheet1 (2)'!$C$69,'[1]Sheet1 (2)'!$D$69*('[1]Sheet1 (2)'!$D$72-crack_t_index)/'[1]Sheet1 (2)'!$D$72,IF([1]shee2!D963='[1]Sheet1 (2)'!$C$70,'[1]Sheet1 (2)'!$D$70*('[1]Sheet1 (2)'!$D$72-crack_t_index)/'[1]Sheet1 (2)'!$D$72,IF([1]shee2!D963='[1]Sheet1 (2)'!$C$71,'[1]Sheet1 (2)'!$D$71*('[1]Sheet1 (2)'!$D$72-crack_t_index)/'[1]Sheet1 (2)'!$D$72)))&lt;0,0,IF(D968='[1]Sheet1 (2)'!$C$69,'[1]Sheet1 (2)'!$D$69*('[1]Sheet1 (2)'!$D$72-crack_t_index)/'[1]Sheet1 (2)'!$D$72,IF([1]shee2!D963='[1]Sheet1 (2)'!$C$70,'[1]Sheet1 (2)'!$D$70*('[1]Sheet1 (2)'!$D$72-crack_t_index)/'[1]Sheet1 (2)'!$D$72,IF([1]shee2!D963='[1]Sheet1 (2)'!$C$71,'[1]Sheet1 (2)'!$D$71*('[1]Sheet1 (2)'!$D$72-crack_t_index)/'[1]Sheet1 (2)'!$D$72))))</f>
        <v>5</v>
      </c>
      <c r="AX968" s="157">
        <f>IF(IF(D968='[1]Sheet1 (2)'!$C$69,'[1]Sheet1 (2)'!$D$69*('[1]Sheet1 (2)'!$D$72-rave_index)/'[1]Sheet1 (2)'!$D$72,IF([1]shee2!D963='[1]Sheet1 (2)'!$C$70,'[1]Sheet1 (2)'!$D$70*('[1]Sheet1 (2)'!$D$72-rave_index)/'[1]Sheet1 (2)'!$D$72,IF([1]shee2!D963='[1]Sheet1 (2)'!$C$71,'[1]Sheet1 (2)'!$D$71*('[1]Sheet1 (2)'!$D$72-rave_index)/'[1]Sheet1 (2)'!$D$72)))&lt;0,0,IF(D968='[1]Sheet1 (2)'!$C$69,'[1]Sheet1 (2)'!$D$69*('[1]Sheet1 (2)'!$D$72-rave_index)/'[1]Sheet1 (2)'!$D$72,IF([1]shee2!D963='[1]Sheet1 (2)'!$C$70,'[1]Sheet1 (2)'!$D$70*('[1]Sheet1 (2)'!$D$72-rave_index)/'[1]Sheet1 (2)'!$D$72,IF([1]shee2!D963='[1]Sheet1 (2)'!$C$71,'[1]Sheet1 (2)'!$D$71*('[1]Sheet1 (2)'!$D$72-rave_index)/'[1]Sheet1 (2)'!$D$72))))</f>
        <v>5</v>
      </c>
      <c r="AY968" s="157">
        <f>IF(IF(D968='[1]Sheet1 (2)'!$C$69,'[1]Sheet1 (2)'!$D$69*('[1]Sheet1 (2)'!$D$72-rough_index)/'[1]Sheet1 (2)'!$D$72,IF([1]shee2!D963='[1]Sheet1 (2)'!$C$70,'[1]Sheet1 (2)'!$D$70*('[1]Sheet1 (2)'!$D$72-rough_index)/'[1]Sheet1 (2)'!$D$72,IF([1]shee2!D963='[1]Sheet1 (2)'!$C$71,'[1]Sheet1 (2)'!$D$71*('[1]Sheet1 (2)'!$D$72-rough_index)/'[1]Sheet1 (2)'!$D$72)))&lt;0,0,IF(D968='[1]Sheet1 (2)'!$C$69,'[1]Sheet1 (2)'!$D$69*('[1]Sheet1 (2)'!$D$72-rough_index)/'[1]Sheet1 (2)'!$D$72,IF([1]shee2!D963='[1]Sheet1 (2)'!$C$70,'[1]Sheet1 (2)'!$D$70*('[1]Sheet1 (2)'!$D$72-rough_index)/'[1]Sheet1 (2)'!$D$72,IF([1]shee2!D963='[1]Sheet1 (2)'!$C$71,'[1]Sheet1 (2)'!$D$71*('[1]Sheet1 (2)'!$D$72-rough_index)/'[1]Sheet1 (2)'!$D$72))))</f>
        <v>2.5</v>
      </c>
      <c r="AZ968" s="179">
        <f>+(AU968*'[1]Sheet1 (2)'!$C$77)+(AV968*'[1]Sheet1 (2)'!$C$78)+(AW968*'[1]Sheet1 (2)'!$C$79)+(AX968*'[1]Sheet1 (2)'!$C$80)+(AY968*'[1]Sheet1 (2)'!$C$81)</f>
        <v>4.25</v>
      </c>
      <c r="BA968" s="213" t="str">
        <f t="shared" si="29"/>
        <v>Good</v>
      </c>
      <c r="BE968">
        <f>IF(D968='[1]Sheet1 (2)'!$C$61,'[1]Sheet1 (2)'!$D$61*(counts^2)+'[1]Sheet1 (2)'!$G$61*counts+'[1]Sheet1 (2)'!$J$61,IF(D968='[1]Sheet1 (2)'!$C$62,'[1]Sheet1 (2)'!$D$62*counts+'[1]Sheet1 (2)'!$G$62,IF(D968='[1]Sheet1 (2)'!$C$63,'[1]Sheet1 (2)'!$D$63*counts+'[1]Sheet1 (2)'!$G$63,IF(D968='[1]Sheet1 (2)'!$C$64,'[1]Sheet1 (2)'!$D$64*counts+'[1]Sheet1 (2)'!$G$64))))</f>
        <v>2.0984129299999998</v>
      </c>
    </row>
    <row r="969" spans="1:57" ht="12.75" customHeight="1">
      <c r="A969" s="176" t="s">
        <v>282</v>
      </c>
      <c r="B969" s="145" t="s">
        <v>76</v>
      </c>
      <c r="C969" s="170">
        <v>7</v>
      </c>
      <c r="D969" s="174" t="s">
        <v>77</v>
      </c>
      <c r="E969" s="171">
        <v>8</v>
      </c>
      <c r="F969" s="171">
        <v>2</v>
      </c>
      <c r="G969" s="171" t="s">
        <v>77</v>
      </c>
      <c r="H969" s="171">
        <v>1</v>
      </c>
      <c r="I969" s="171" t="s">
        <v>77</v>
      </c>
      <c r="J969" s="173" t="s">
        <v>80</v>
      </c>
      <c r="K969" s="173" t="s">
        <v>80</v>
      </c>
      <c r="L969" s="169">
        <f>VLOOKUP(CONCATENATE(J969,K969),'Sheet1 (2)'!$J$6:$K$26,2,FALSE)</f>
        <v>0</v>
      </c>
      <c r="M969" s="173" t="s">
        <v>80</v>
      </c>
      <c r="N969" s="173" t="s">
        <v>80</v>
      </c>
      <c r="O969" s="177">
        <f>VLOOKUP(CONCATENATE(M969,N969),'[1]Sheet1 (2)'!$L$6:$M$26,2,FALSE)</f>
        <v>0</v>
      </c>
      <c r="P969" s="173" t="s">
        <v>80</v>
      </c>
      <c r="Q969" s="173" t="s">
        <v>80</v>
      </c>
      <c r="R969" s="177">
        <f>VLOOKUP(CONCATENATE(P969,Q969),'[1]Sheet1 (2)'!$N$6:$O$26,2,FALSE)</f>
        <v>0</v>
      </c>
      <c r="S969" s="173" t="s">
        <v>80</v>
      </c>
      <c r="T969" s="173" t="s">
        <v>80</v>
      </c>
      <c r="U969" s="177">
        <f>VLOOKUP(CONCATENATE(S969,T969),'[1]Sheet1 (2)'!$P$6:$Q$26,2,FALSE)</f>
        <v>0</v>
      </c>
      <c r="V969" s="173" t="s">
        <v>80</v>
      </c>
      <c r="W969" s="173" t="s">
        <v>80</v>
      </c>
      <c r="X969" s="177">
        <f>VLOOKUP(CONCATENATE(V969,W969),'[1]Sheet1 (2)'!$R$6:$S$26,2,FALSE)</f>
        <v>0</v>
      </c>
      <c r="Y969" s="173" t="s">
        <v>80</v>
      </c>
      <c r="Z969" s="173" t="s">
        <v>80</v>
      </c>
      <c r="AA969" s="177">
        <f>VLOOKUP(CONCATENATE(Y969,Z969),'[1]Sheet1 (2)'!$T$6:$U$26,2,FALSE)</f>
        <v>0</v>
      </c>
      <c r="AB969" s="173" t="s">
        <v>80</v>
      </c>
      <c r="AC969" s="173" t="s">
        <v>80</v>
      </c>
      <c r="AD969" s="177">
        <f>VLOOKUP(CONCATENATE(AB969,AC969),'[1]Sheet1 (2)'!$X$6:$Y$26,2,FALSE)</f>
        <v>0</v>
      </c>
      <c r="AE969" s="173" t="s">
        <v>82</v>
      </c>
      <c r="AF969" s="173" t="s">
        <v>81</v>
      </c>
      <c r="AG969" s="177">
        <f>VLOOKUP(CONCATENATE(AE969,AF969),'[1]Sheet1 (2)'!$Z$6:$AA$26,2,FALSE)</f>
        <v>66</v>
      </c>
      <c r="AH969" s="180"/>
      <c r="AI969" s="178"/>
      <c r="AJ969" s="140"/>
      <c r="AK969" s="176" t="s">
        <v>282</v>
      </c>
      <c r="AL969" s="176" t="s">
        <v>76</v>
      </c>
      <c r="AM969" s="170">
        <f t="shared" si="28"/>
        <v>7</v>
      </c>
      <c r="AN969" s="147"/>
      <c r="AO969" s="155"/>
      <c r="AP969" s="156"/>
      <c r="AQ969" s="157">
        <v>2.7986882254000003</v>
      </c>
      <c r="AR969" s="158"/>
      <c r="AS969" s="145">
        <f>LOOKUP(rufmkm,'[1]Sheet1 (2)'!$V$62:$V$71,'[1]Sheet1 (2)'!$W$62:$W$71)</f>
        <v>30</v>
      </c>
      <c r="AT969" s="140"/>
      <c r="AU969" s="157">
        <f>IF(IF(D969='[1]Sheet1 (2)'!$C$69,'[1]Sheet1 (2)'!$D$69*('[1]Sheet1 (2)'!$D$72-rut_index)/'[1]Sheet1 (2)'!$D$72,IF([1]shee2!D964='[1]Sheet1 (2)'!$C$70,'[1]Sheet1 (2)'!$D$70*('[1]Sheet1 (2)'!$D$72-rut_index)/'[1]Sheet1 (2)'!$D$72,IF([1]shee2!D964='[1]Sheet1 (2)'!$C$71,'[1]Sheet1 (2)'!$D$71*('[1]Sheet1 (2)'!$D$72-rut_index)/'[1]Sheet1 (2)'!$D$72)))&lt;0,0,IF(D969='[1]Sheet1 (2)'!$C$69,'[1]Sheet1 (2)'!$D$69*('[1]Sheet1 (2)'!$D$72-rut_index)/'[1]Sheet1 (2)'!$D$72,IF([1]shee2!D964='[1]Sheet1 (2)'!$C$70,'[1]Sheet1 (2)'!$D$70*('[1]Sheet1 (2)'!$D$72-rut_index)/'[1]Sheet1 (2)'!$D$72,IF([1]shee2!D964='[1]Sheet1 (2)'!$C$71,'[1]Sheet1 (2)'!$D$71*('[1]Sheet1 (2)'!$D$72-rut_index)/'[1]Sheet1 (2)'!$D$72))))</f>
        <v>5</v>
      </c>
      <c r="AV969" s="157">
        <f>IF(IF(D969='[1]Sheet1 (2)'!$C$69,'[1]Sheet1 (2)'!$D$69*('[1]Sheet1 (2)'!$D$72-crack_s_index)/'[1]Sheet1 (2)'!$D$72,IF([1]shee2!D964='[1]Sheet1 (2)'!$C$70,'[1]Sheet1 (2)'!$D$70*('[1]Sheet1 (2)'!$D$72-crack_s_index)/'[1]Sheet1 (2)'!$D$72,IF([1]shee2!D964='[1]Sheet1 (2)'!$C$71,'[1]Sheet1 (2)'!$D$71*('[1]Sheet1 (2)'!$D$72-crack_s_index)/'[1]Sheet1 (2)'!$D$72)))&lt;0,0,IF(D969='[1]Sheet1 (2)'!$C$69,'[1]Sheet1 (2)'!$D$69*('[1]Sheet1 (2)'!$D$72-crack_s_index)/'[1]Sheet1 (2)'!$D$72,IF([1]shee2!D964='[1]Sheet1 (2)'!$C$70,'[1]Sheet1 (2)'!$D$70*('[1]Sheet1 (2)'!$D$72-crack_s_index)/'[1]Sheet1 (2)'!$D$72,IF([1]shee2!D964='[1]Sheet1 (2)'!$C$71,'[1]Sheet1 (2)'!$D$71*('[1]Sheet1 (2)'!$D$72-crack_s_index)/'[1]Sheet1 (2)'!$D$72))))</f>
        <v>5</v>
      </c>
      <c r="AW969" s="157">
        <f>IF(IF(D969='[1]Sheet1 (2)'!$C$69,'[1]Sheet1 (2)'!$D$69*('[1]Sheet1 (2)'!$D$72-crack_t_index)/'[1]Sheet1 (2)'!$D$72,IF([1]shee2!D964='[1]Sheet1 (2)'!$C$70,'[1]Sheet1 (2)'!$D$70*('[1]Sheet1 (2)'!$D$72-crack_t_index)/'[1]Sheet1 (2)'!$D$72,IF([1]shee2!D964='[1]Sheet1 (2)'!$C$71,'[1]Sheet1 (2)'!$D$71*('[1]Sheet1 (2)'!$D$72-crack_t_index)/'[1]Sheet1 (2)'!$D$72)))&lt;0,0,IF(D969='[1]Sheet1 (2)'!$C$69,'[1]Sheet1 (2)'!$D$69*('[1]Sheet1 (2)'!$D$72-crack_t_index)/'[1]Sheet1 (2)'!$D$72,IF([1]shee2!D964='[1]Sheet1 (2)'!$C$70,'[1]Sheet1 (2)'!$D$70*('[1]Sheet1 (2)'!$D$72-crack_t_index)/'[1]Sheet1 (2)'!$D$72,IF([1]shee2!D964='[1]Sheet1 (2)'!$C$71,'[1]Sheet1 (2)'!$D$71*('[1]Sheet1 (2)'!$D$72-crack_t_index)/'[1]Sheet1 (2)'!$D$72))))</f>
        <v>5</v>
      </c>
      <c r="AX969" s="157">
        <f>IF(IF(D969='[1]Sheet1 (2)'!$C$69,'[1]Sheet1 (2)'!$D$69*('[1]Sheet1 (2)'!$D$72-rave_index)/'[1]Sheet1 (2)'!$D$72,IF([1]shee2!D964='[1]Sheet1 (2)'!$C$70,'[1]Sheet1 (2)'!$D$70*('[1]Sheet1 (2)'!$D$72-rave_index)/'[1]Sheet1 (2)'!$D$72,IF([1]shee2!D964='[1]Sheet1 (2)'!$C$71,'[1]Sheet1 (2)'!$D$71*('[1]Sheet1 (2)'!$D$72-rave_index)/'[1]Sheet1 (2)'!$D$72)))&lt;0,0,IF(D969='[1]Sheet1 (2)'!$C$69,'[1]Sheet1 (2)'!$D$69*('[1]Sheet1 (2)'!$D$72-rave_index)/'[1]Sheet1 (2)'!$D$72,IF([1]shee2!D964='[1]Sheet1 (2)'!$C$70,'[1]Sheet1 (2)'!$D$70*('[1]Sheet1 (2)'!$D$72-rave_index)/'[1]Sheet1 (2)'!$D$72,IF([1]shee2!D964='[1]Sheet1 (2)'!$C$71,'[1]Sheet1 (2)'!$D$71*('[1]Sheet1 (2)'!$D$72-rave_index)/'[1]Sheet1 (2)'!$D$72))))</f>
        <v>5</v>
      </c>
      <c r="AY969" s="157">
        <f>IF(IF(D969='[1]Sheet1 (2)'!$C$69,'[1]Sheet1 (2)'!$D$69*('[1]Sheet1 (2)'!$D$72-rough_index)/'[1]Sheet1 (2)'!$D$72,IF([1]shee2!D964='[1]Sheet1 (2)'!$C$70,'[1]Sheet1 (2)'!$D$70*('[1]Sheet1 (2)'!$D$72-rough_index)/'[1]Sheet1 (2)'!$D$72,IF([1]shee2!D964='[1]Sheet1 (2)'!$C$71,'[1]Sheet1 (2)'!$D$71*('[1]Sheet1 (2)'!$D$72-rough_index)/'[1]Sheet1 (2)'!$D$72)))&lt;0,0,IF(D969='[1]Sheet1 (2)'!$C$69,'[1]Sheet1 (2)'!$D$69*('[1]Sheet1 (2)'!$D$72-rough_index)/'[1]Sheet1 (2)'!$D$72,IF([1]shee2!D964='[1]Sheet1 (2)'!$C$70,'[1]Sheet1 (2)'!$D$70*('[1]Sheet1 (2)'!$D$72-rough_index)/'[1]Sheet1 (2)'!$D$72,IF([1]shee2!D964='[1]Sheet1 (2)'!$C$71,'[1]Sheet1 (2)'!$D$71*('[1]Sheet1 (2)'!$D$72-rough_index)/'[1]Sheet1 (2)'!$D$72))))</f>
        <v>2.5</v>
      </c>
      <c r="AZ969" s="179">
        <f>+(AU969*'[1]Sheet1 (2)'!$C$77)+(AV969*'[1]Sheet1 (2)'!$C$78)+(AW969*'[1]Sheet1 (2)'!$C$79)+(AX969*'[1]Sheet1 (2)'!$C$80)+(AY969*'[1]Sheet1 (2)'!$C$81)</f>
        <v>4.25</v>
      </c>
      <c r="BA969" s="213" t="str">
        <f t="shared" si="29"/>
        <v>Good</v>
      </c>
      <c r="BE969">
        <f>IF(D969='[1]Sheet1 (2)'!$C$61,'[1]Sheet1 (2)'!$D$61*(counts^2)+'[1]Sheet1 (2)'!$G$61*counts+'[1]Sheet1 (2)'!$J$61,IF(D969='[1]Sheet1 (2)'!$C$62,'[1]Sheet1 (2)'!$D$62*counts+'[1]Sheet1 (2)'!$G$62,IF(D969='[1]Sheet1 (2)'!$C$63,'[1]Sheet1 (2)'!$D$63*counts+'[1]Sheet1 (2)'!$G$63,IF(D969='[1]Sheet1 (2)'!$C$64,'[1]Sheet1 (2)'!$D$64*counts+'[1]Sheet1 (2)'!$G$64))))</f>
        <v>2.0984129299999998</v>
      </c>
    </row>
    <row r="970" spans="1:57" ht="12.75" customHeight="1">
      <c r="A970" s="176" t="s">
        <v>282</v>
      </c>
      <c r="B970" s="145" t="s">
        <v>76</v>
      </c>
      <c r="C970" s="170">
        <v>8</v>
      </c>
      <c r="D970" s="174" t="s">
        <v>77</v>
      </c>
      <c r="E970" s="171">
        <v>8</v>
      </c>
      <c r="F970" s="171">
        <v>2</v>
      </c>
      <c r="G970" s="171" t="s">
        <v>77</v>
      </c>
      <c r="H970" s="171">
        <v>1</v>
      </c>
      <c r="I970" s="171" t="s">
        <v>77</v>
      </c>
      <c r="J970" s="173" t="s">
        <v>80</v>
      </c>
      <c r="K970" s="173" t="s">
        <v>80</v>
      </c>
      <c r="L970" s="169">
        <f>VLOOKUP(CONCATENATE(J970,K970),'Sheet1 (2)'!$J$6:$K$26,2,FALSE)</f>
        <v>0</v>
      </c>
      <c r="M970" s="173" t="s">
        <v>80</v>
      </c>
      <c r="N970" s="173" t="s">
        <v>80</v>
      </c>
      <c r="O970" s="177">
        <f>VLOOKUP(CONCATENATE(M970,N970),'[1]Sheet1 (2)'!$L$6:$M$26,2,FALSE)</f>
        <v>0</v>
      </c>
      <c r="P970" s="173" t="s">
        <v>80</v>
      </c>
      <c r="Q970" s="173" t="s">
        <v>80</v>
      </c>
      <c r="R970" s="177">
        <f>VLOOKUP(CONCATENATE(P970,Q970),'[1]Sheet1 (2)'!$N$6:$O$26,2,FALSE)</f>
        <v>0</v>
      </c>
      <c r="S970" s="173" t="s">
        <v>80</v>
      </c>
      <c r="T970" s="173" t="s">
        <v>80</v>
      </c>
      <c r="U970" s="177">
        <f>VLOOKUP(CONCATENATE(S970,T970),'[1]Sheet1 (2)'!$P$6:$Q$26,2,FALSE)</f>
        <v>0</v>
      </c>
      <c r="V970" s="173" t="s">
        <v>80</v>
      </c>
      <c r="W970" s="173" t="s">
        <v>80</v>
      </c>
      <c r="X970" s="177">
        <f>VLOOKUP(CONCATENATE(V970,W970),'[1]Sheet1 (2)'!$R$6:$S$26,2,FALSE)</f>
        <v>0</v>
      </c>
      <c r="Y970" s="173" t="s">
        <v>80</v>
      </c>
      <c r="Z970" s="173" t="s">
        <v>80</v>
      </c>
      <c r="AA970" s="177">
        <f>VLOOKUP(CONCATENATE(Y970,Z970),'[1]Sheet1 (2)'!$T$6:$U$26,2,FALSE)</f>
        <v>0</v>
      </c>
      <c r="AB970" s="173" t="s">
        <v>80</v>
      </c>
      <c r="AC970" s="173" t="s">
        <v>80</v>
      </c>
      <c r="AD970" s="177">
        <f>VLOOKUP(CONCATENATE(AB970,AC970),'[1]Sheet1 (2)'!$X$6:$Y$26,2,FALSE)</f>
        <v>0</v>
      </c>
      <c r="AE970" s="173" t="s">
        <v>82</v>
      </c>
      <c r="AF970" s="173" t="s">
        <v>81</v>
      </c>
      <c r="AG970" s="177">
        <f>VLOOKUP(CONCATENATE(AE970,AF970),'[1]Sheet1 (2)'!$Z$6:$AA$26,2,FALSE)</f>
        <v>66</v>
      </c>
      <c r="AH970" s="180"/>
      <c r="AI970" s="178"/>
      <c r="AJ970" s="140"/>
      <c r="AK970" s="176" t="s">
        <v>282</v>
      </c>
      <c r="AL970" s="176" t="s">
        <v>76</v>
      </c>
      <c r="AM970" s="170">
        <f t="shared" si="28"/>
        <v>8</v>
      </c>
      <c r="AN970" s="147"/>
      <c r="AO970" s="155"/>
      <c r="AP970" s="156"/>
      <c r="AQ970" s="157">
        <v>2.1747626672</v>
      </c>
      <c r="AR970" s="158"/>
      <c r="AS970" s="145">
        <f>LOOKUP(rufmkm,'[1]Sheet1 (2)'!$V$62:$V$71,'[1]Sheet1 (2)'!$W$62:$W$71)</f>
        <v>30</v>
      </c>
      <c r="AT970" s="140"/>
      <c r="AU970" s="157">
        <f>IF(IF(D970='[1]Sheet1 (2)'!$C$69,'[1]Sheet1 (2)'!$D$69*('[1]Sheet1 (2)'!$D$72-rut_index)/'[1]Sheet1 (2)'!$D$72,IF([1]shee2!D965='[1]Sheet1 (2)'!$C$70,'[1]Sheet1 (2)'!$D$70*('[1]Sheet1 (2)'!$D$72-rut_index)/'[1]Sheet1 (2)'!$D$72,IF([1]shee2!D965='[1]Sheet1 (2)'!$C$71,'[1]Sheet1 (2)'!$D$71*('[1]Sheet1 (2)'!$D$72-rut_index)/'[1]Sheet1 (2)'!$D$72)))&lt;0,0,IF(D970='[1]Sheet1 (2)'!$C$69,'[1]Sheet1 (2)'!$D$69*('[1]Sheet1 (2)'!$D$72-rut_index)/'[1]Sheet1 (2)'!$D$72,IF([1]shee2!D965='[1]Sheet1 (2)'!$C$70,'[1]Sheet1 (2)'!$D$70*('[1]Sheet1 (2)'!$D$72-rut_index)/'[1]Sheet1 (2)'!$D$72,IF([1]shee2!D965='[1]Sheet1 (2)'!$C$71,'[1]Sheet1 (2)'!$D$71*('[1]Sheet1 (2)'!$D$72-rut_index)/'[1]Sheet1 (2)'!$D$72))))</f>
        <v>5</v>
      </c>
      <c r="AV970" s="157">
        <f>IF(IF(D970='[1]Sheet1 (2)'!$C$69,'[1]Sheet1 (2)'!$D$69*('[1]Sheet1 (2)'!$D$72-crack_s_index)/'[1]Sheet1 (2)'!$D$72,IF([1]shee2!D965='[1]Sheet1 (2)'!$C$70,'[1]Sheet1 (2)'!$D$70*('[1]Sheet1 (2)'!$D$72-crack_s_index)/'[1]Sheet1 (2)'!$D$72,IF([1]shee2!D965='[1]Sheet1 (2)'!$C$71,'[1]Sheet1 (2)'!$D$71*('[1]Sheet1 (2)'!$D$72-crack_s_index)/'[1]Sheet1 (2)'!$D$72)))&lt;0,0,IF(D970='[1]Sheet1 (2)'!$C$69,'[1]Sheet1 (2)'!$D$69*('[1]Sheet1 (2)'!$D$72-crack_s_index)/'[1]Sheet1 (2)'!$D$72,IF([1]shee2!D965='[1]Sheet1 (2)'!$C$70,'[1]Sheet1 (2)'!$D$70*('[1]Sheet1 (2)'!$D$72-crack_s_index)/'[1]Sheet1 (2)'!$D$72,IF([1]shee2!D965='[1]Sheet1 (2)'!$C$71,'[1]Sheet1 (2)'!$D$71*('[1]Sheet1 (2)'!$D$72-crack_s_index)/'[1]Sheet1 (2)'!$D$72))))</f>
        <v>5</v>
      </c>
      <c r="AW970" s="157">
        <f>IF(IF(D970='[1]Sheet1 (2)'!$C$69,'[1]Sheet1 (2)'!$D$69*('[1]Sheet1 (2)'!$D$72-crack_t_index)/'[1]Sheet1 (2)'!$D$72,IF([1]shee2!D965='[1]Sheet1 (2)'!$C$70,'[1]Sheet1 (2)'!$D$70*('[1]Sheet1 (2)'!$D$72-crack_t_index)/'[1]Sheet1 (2)'!$D$72,IF([1]shee2!D965='[1]Sheet1 (2)'!$C$71,'[1]Sheet1 (2)'!$D$71*('[1]Sheet1 (2)'!$D$72-crack_t_index)/'[1]Sheet1 (2)'!$D$72)))&lt;0,0,IF(D970='[1]Sheet1 (2)'!$C$69,'[1]Sheet1 (2)'!$D$69*('[1]Sheet1 (2)'!$D$72-crack_t_index)/'[1]Sheet1 (2)'!$D$72,IF([1]shee2!D965='[1]Sheet1 (2)'!$C$70,'[1]Sheet1 (2)'!$D$70*('[1]Sheet1 (2)'!$D$72-crack_t_index)/'[1]Sheet1 (2)'!$D$72,IF([1]shee2!D965='[1]Sheet1 (2)'!$C$71,'[1]Sheet1 (2)'!$D$71*('[1]Sheet1 (2)'!$D$72-crack_t_index)/'[1]Sheet1 (2)'!$D$72))))</f>
        <v>5</v>
      </c>
      <c r="AX970" s="157">
        <f>IF(IF(D970='[1]Sheet1 (2)'!$C$69,'[1]Sheet1 (2)'!$D$69*('[1]Sheet1 (2)'!$D$72-rave_index)/'[1]Sheet1 (2)'!$D$72,IF([1]shee2!D965='[1]Sheet1 (2)'!$C$70,'[1]Sheet1 (2)'!$D$70*('[1]Sheet1 (2)'!$D$72-rave_index)/'[1]Sheet1 (2)'!$D$72,IF([1]shee2!D965='[1]Sheet1 (2)'!$C$71,'[1]Sheet1 (2)'!$D$71*('[1]Sheet1 (2)'!$D$72-rave_index)/'[1]Sheet1 (2)'!$D$72)))&lt;0,0,IF(D970='[1]Sheet1 (2)'!$C$69,'[1]Sheet1 (2)'!$D$69*('[1]Sheet1 (2)'!$D$72-rave_index)/'[1]Sheet1 (2)'!$D$72,IF([1]shee2!D965='[1]Sheet1 (2)'!$C$70,'[1]Sheet1 (2)'!$D$70*('[1]Sheet1 (2)'!$D$72-rave_index)/'[1]Sheet1 (2)'!$D$72,IF([1]shee2!D965='[1]Sheet1 (2)'!$C$71,'[1]Sheet1 (2)'!$D$71*('[1]Sheet1 (2)'!$D$72-rave_index)/'[1]Sheet1 (2)'!$D$72))))</f>
        <v>5</v>
      </c>
      <c r="AY970" s="157">
        <f>IF(IF(D970='[1]Sheet1 (2)'!$C$69,'[1]Sheet1 (2)'!$D$69*('[1]Sheet1 (2)'!$D$72-rough_index)/'[1]Sheet1 (2)'!$D$72,IF([1]shee2!D965='[1]Sheet1 (2)'!$C$70,'[1]Sheet1 (2)'!$D$70*('[1]Sheet1 (2)'!$D$72-rough_index)/'[1]Sheet1 (2)'!$D$72,IF([1]shee2!D965='[1]Sheet1 (2)'!$C$71,'[1]Sheet1 (2)'!$D$71*('[1]Sheet1 (2)'!$D$72-rough_index)/'[1]Sheet1 (2)'!$D$72)))&lt;0,0,IF(D970='[1]Sheet1 (2)'!$C$69,'[1]Sheet1 (2)'!$D$69*('[1]Sheet1 (2)'!$D$72-rough_index)/'[1]Sheet1 (2)'!$D$72,IF([1]shee2!D965='[1]Sheet1 (2)'!$C$70,'[1]Sheet1 (2)'!$D$70*('[1]Sheet1 (2)'!$D$72-rough_index)/'[1]Sheet1 (2)'!$D$72,IF([1]shee2!D965='[1]Sheet1 (2)'!$C$71,'[1]Sheet1 (2)'!$D$71*('[1]Sheet1 (2)'!$D$72-rough_index)/'[1]Sheet1 (2)'!$D$72))))</f>
        <v>2.5</v>
      </c>
      <c r="AZ970" s="179">
        <f>+(AU970*'[1]Sheet1 (2)'!$C$77)+(AV970*'[1]Sheet1 (2)'!$C$78)+(AW970*'[1]Sheet1 (2)'!$C$79)+(AX970*'[1]Sheet1 (2)'!$C$80)+(AY970*'[1]Sheet1 (2)'!$C$81)</f>
        <v>4.25</v>
      </c>
      <c r="BA970" s="213" t="str">
        <f t="shared" si="29"/>
        <v>Good</v>
      </c>
    </row>
    <row r="971" spans="1:57" ht="12.75" customHeight="1">
      <c r="A971" s="176" t="s">
        <v>282</v>
      </c>
      <c r="B971" s="145" t="s">
        <v>76</v>
      </c>
      <c r="C971" s="170">
        <v>9</v>
      </c>
      <c r="D971" s="174" t="s">
        <v>77</v>
      </c>
      <c r="E971" s="171">
        <v>8</v>
      </c>
      <c r="F971" s="171">
        <v>2</v>
      </c>
      <c r="G971" s="171" t="s">
        <v>77</v>
      </c>
      <c r="H971" s="171">
        <v>1</v>
      </c>
      <c r="I971" s="171" t="s">
        <v>77</v>
      </c>
      <c r="J971" s="173" t="s">
        <v>80</v>
      </c>
      <c r="K971" s="173" t="s">
        <v>80</v>
      </c>
      <c r="L971" s="169">
        <f>VLOOKUP(CONCATENATE(J971,K971),'Sheet1 (2)'!$J$6:$K$26,2,FALSE)</f>
        <v>0</v>
      </c>
      <c r="M971" s="173" t="s">
        <v>80</v>
      </c>
      <c r="N971" s="173" t="s">
        <v>80</v>
      </c>
      <c r="O971" s="177">
        <f>VLOOKUP(CONCATENATE(M971,N971),'[1]Sheet1 (2)'!$L$6:$M$26,2,FALSE)</f>
        <v>0</v>
      </c>
      <c r="P971" s="173" t="s">
        <v>80</v>
      </c>
      <c r="Q971" s="173" t="s">
        <v>80</v>
      </c>
      <c r="R971" s="177">
        <f>VLOOKUP(CONCATENATE(P971,Q971),'[1]Sheet1 (2)'!$N$6:$O$26,2,FALSE)</f>
        <v>0</v>
      </c>
      <c r="S971" s="173" t="s">
        <v>80</v>
      </c>
      <c r="T971" s="173" t="s">
        <v>80</v>
      </c>
      <c r="U971" s="177">
        <f>VLOOKUP(CONCATENATE(S971,T971),'[1]Sheet1 (2)'!$P$6:$Q$26,2,FALSE)</f>
        <v>0</v>
      </c>
      <c r="V971" s="173" t="s">
        <v>80</v>
      </c>
      <c r="W971" s="173" t="s">
        <v>80</v>
      </c>
      <c r="X971" s="177">
        <f>VLOOKUP(CONCATENATE(V971,W971),'[1]Sheet1 (2)'!$R$6:$S$26,2,FALSE)</f>
        <v>0</v>
      </c>
      <c r="Y971" s="173" t="s">
        <v>80</v>
      </c>
      <c r="Z971" s="173" t="s">
        <v>80</v>
      </c>
      <c r="AA971" s="177">
        <f>VLOOKUP(CONCATENATE(Y971,Z971),'[1]Sheet1 (2)'!$T$6:$U$26,2,FALSE)</f>
        <v>0</v>
      </c>
      <c r="AB971" s="173" t="s">
        <v>80</v>
      </c>
      <c r="AC971" s="173" t="s">
        <v>80</v>
      </c>
      <c r="AD971" s="177">
        <f>VLOOKUP(CONCATENATE(AB971,AC971),'[1]Sheet1 (2)'!$X$6:$Y$26,2,FALSE)</f>
        <v>0</v>
      </c>
      <c r="AE971" s="173" t="s">
        <v>82</v>
      </c>
      <c r="AF971" s="173" t="s">
        <v>81</v>
      </c>
      <c r="AG971" s="177">
        <f>VLOOKUP(CONCATENATE(AE971,AF971),'[1]Sheet1 (2)'!$Z$6:$AA$26,2,FALSE)</f>
        <v>66</v>
      </c>
      <c r="AH971" s="180"/>
      <c r="AI971" s="178"/>
      <c r="AJ971" s="140"/>
      <c r="AK971" s="176" t="s">
        <v>282</v>
      </c>
      <c r="AL971" s="176" t="s">
        <v>76</v>
      </c>
      <c r="AM971" s="170">
        <f t="shared" ref="AM971:AM1025" si="30">C971</f>
        <v>9</v>
      </c>
      <c r="AN971" s="147"/>
      <c r="AO971" s="155" t="s">
        <v>411</v>
      </c>
      <c r="AP971" s="156"/>
      <c r="AQ971" s="157">
        <v>2.1747626672</v>
      </c>
      <c r="AR971" s="158"/>
      <c r="AS971" s="145">
        <f>LOOKUP(rufmkm,'[1]Sheet1 (2)'!$V$62:$V$71,'[1]Sheet1 (2)'!$W$62:$W$71)</f>
        <v>30</v>
      </c>
      <c r="AT971" s="140"/>
      <c r="AU971" s="157">
        <f>IF(IF(D971='[1]Sheet1 (2)'!$C$69,'[1]Sheet1 (2)'!$D$69*('[1]Sheet1 (2)'!$D$72-rut_index)/'[1]Sheet1 (2)'!$D$72,IF([1]shee2!D966='[1]Sheet1 (2)'!$C$70,'[1]Sheet1 (2)'!$D$70*('[1]Sheet1 (2)'!$D$72-rut_index)/'[1]Sheet1 (2)'!$D$72,IF([1]shee2!D966='[1]Sheet1 (2)'!$C$71,'[1]Sheet1 (2)'!$D$71*('[1]Sheet1 (2)'!$D$72-rut_index)/'[1]Sheet1 (2)'!$D$72)))&lt;0,0,IF(D971='[1]Sheet1 (2)'!$C$69,'[1]Sheet1 (2)'!$D$69*('[1]Sheet1 (2)'!$D$72-rut_index)/'[1]Sheet1 (2)'!$D$72,IF([1]shee2!D966='[1]Sheet1 (2)'!$C$70,'[1]Sheet1 (2)'!$D$70*('[1]Sheet1 (2)'!$D$72-rut_index)/'[1]Sheet1 (2)'!$D$72,IF([1]shee2!D966='[1]Sheet1 (2)'!$C$71,'[1]Sheet1 (2)'!$D$71*('[1]Sheet1 (2)'!$D$72-rut_index)/'[1]Sheet1 (2)'!$D$72))))</f>
        <v>5</v>
      </c>
      <c r="AV971" s="157">
        <f>IF(IF(D971='[1]Sheet1 (2)'!$C$69,'[1]Sheet1 (2)'!$D$69*('[1]Sheet1 (2)'!$D$72-crack_s_index)/'[1]Sheet1 (2)'!$D$72,IF([1]shee2!D966='[1]Sheet1 (2)'!$C$70,'[1]Sheet1 (2)'!$D$70*('[1]Sheet1 (2)'!$D$72-crack_s_index)/'[1]Sheet1 (2)'!$D$72,IF([1]shee2!D966='[1]Sheet1 (2)'!$C$71,'[1]Sheet1 (2)'!$D$71*('[1]Sheet1 (2)'!$D$72-crack_s_index)/'[1]Sheet1 (2)'!$D$72)))&lt;0,0,IF(D971='[1]Sheet1 (2)'!$C$69,'[1]Sheet1 (2)'!$D$69*('[1]Sheet1 (2)'!$D$72-crack_s_index)/'[1]Sheet1 (2)'!$D$72,IF([1]shee2!D966='[1]Sheet1 (2)'!$C$70,'[1]Sheet1 (2)'!$D$70*('[1]Sheet1 (2)'!$D$72-crack_s_index)/'[1]Sheet1 (2)'!$D$72,IF([1]shee2!D966='[1]Sheet1 (2)'!$C$71,'[1]Sheet1 (2)'!$D$71*('[1]Sheet1 (2)'!$D$72-crack_s_index)/'[1]Sheet1 (2)'!$D$72))))</f>
        <v>5</v>
      </c>
      <c r="AW971" s="157">
        <f>IF(IF(D971='[1]Sheet1 (2)'!$C$69,'[1]Sheet1 (2)'!$D$69*('[1]Sheet1 (2)'!$D$72-crack_t_index)/'[1]Sheet1 (2)'!$D$72,IF([1]shee2!D966='[1]Sheet1 (2)'!$C$70,'[1]Sheet1 (2)'!$D$70*('[1]Sheet1 (2)'!$D$72-crack_t_index)/'[1]Sheet1 (2)'!$D$72,IF([1]shee2!D966='[1]Sheet1 (2)'!$C$71,'[1]Sheet1 (2)'!$D$71*('[1]Sheet1 (2)'!$D$72-crack_t_index)/'[1]Sheet1 (2)'!$D$72)))&lt;0,0,IF(D971='[1]Sheet1 (2)'!$C$69,'[1]Sheet1 (2)'!$D$69*('[1]Sheet1 (2)'!$D$72-crack_t_index)/'[1]Sheet1 (2)'!$D$72,IF([1]shee2!D966='[1]Sheet1 (2)'!$C$70,'[1]Sheet1 (2)'!$D$70*('[1]Sheet1 (2)'!$D$72-crack_t_index)/'[1]Sheet1 (2)'!$D$72,IF([1]shee2!D966='[1]Sheet1 (2)'!$C$71,'[1]Sheet1 (2)'!$D$71*('[1]Sheet1 (2)'!$D$72-crack_t_index)/'[1]Sheet1 (2)'!$D$72))))</f>
        <v>5</v>
      </c>
      <c r="AX971" s="157">
        <f>IF(IF(D971='[1]Sheet1 (2)'!$C$69,'[1]Sheet1 (2)'!$D$69*('[1]Sheet1 (2)'!$D$72-rave_index)/'[1]Sheet1 (2)'!$D$72,IF([1]shee2!D966='[1]Sheet1 (2)'!$C$70,'[1]Sheet1 (2)'!$D$70*('[1]Sheet1 (2)'!$D$72-rave_index)/'[1]Sheet1 (2)'!$D$72,IF([1]shee2!D966='[1]Sheet1 (2)'!$C$71,'[1]Sheet1 (2)'!$D$71*('[1]Sheet1 (2)'!$D$72-rave_index)/'[1]Sheet1 (2)'!$D$72)))&lt;0,0,IF(D971='[1]Sheet1 (2)'!$C$69,'[1]Sheet1 (2)'!$D$69*('[1]Sheet1 (2)'!$D$72-rave_index)/'[1]Sheet1 (2)'!$D$72,IF([1]shee2!D966='[1]Sheet1 (2)'!$C$70,'[1]Sheet1 (2)'!$D$70*('[1]Sheet1 (2)'!$D$72-rave_index)/'[1]Sheet1 (2)'!$D$72,IF([1]shee2!D966='[1]Sheet1 (2)'!$C$71,'[1]Sheet1 (2)'!$D$71*('[1]Sheet1 (2)'!$D$72-rave_index)/'[1]Sheet1 (2)'!$D$72))))</f>
        <v>5</v>
      </c>
      <c r="AY971" s="157">
        <f>IF(IF(D971='[1]Sheet1 (2)'!$C$69,'[1]Sheet1 (2)'!$D$69*('[1]Sheet1 (2)'!$D$72-rough_index)/'[1]Sheet1 (2)'!$D$72,IF([1]shee2!D966='[1]Sheet1 (2)'!$C$70,'[1]Sheet1 (2)'!$D$70*('[1]Sheet1 (2)'!$D$72-rough_index)/'[1]Sheet1 (2)'!$D$72,IF([1]shee2!D966='[1]Sheet1 (2)'!$C$71,'[1]Sheet1 (2)'!$D$71*('[1]Sheet1 (2)'!$D$72-rough_index)/'[1]Sheet1 (2)'!$D$72)))&lt;0,0,IF(D971='[1]Sheet1 (2)'!$C$69,'[1]Sheet1 (2)'!$D$69*('[1]Sheet1 (2)'!$D$72-rough_index)/'[1]Sheet1 (2)'!$D$72,IF([1]shee2!D966='[1]Sheet1 (2)'!$C$70,'[1]Sheet1 (2)'!$D$70*('[1]Sheet1 (2)'!$D$72-rough_index)/'[1]Sheet1 (2)'!$D$72,IF([1]shee2!D966='[1]Sheet1 (2)'!$C$71,'[1]Sheet1 (2)'!$D$71*('[1]Sheet1 (2)'!$D$72-rough_index)/'[1]Sheet1 (2)'!$D$72))))</f>
        <v>2.5</v>
      </c>
      <c r="AZ971" s="179">
        <f>+(AU971*'[1]Sheet1 (2)'!$C$77)+(AV971*'[1]Sheet1 (2)'!$C$78)+(AW971*'[1]Sheet1 (2)'!$C$79)+(AX971*'[1]Sheet1 (2)'!$C$80)+(AY971*'[1]Sheet1 (2)'!$C$81)</f>
        <v>4.25</v>
      </c>
      <c r="BA971" s="213" t="str">
        <f t="shared" ref="BA971:BA1024" si="31">IF(AZ971="",$AH971,IF(AZ971&gt;=4,"Good",IF(AZ971&gt;=2.5,"Fair",IF(AZ971&gt;=1,"Poor",IF(AZ971&gt;=0,"Very Poor","")))))</f>
        <v>Good</v>
      </c>
    </row>
    <row r="972" spans="1:57" ht="12.75" customHeight="1">
      <c r="A972" s="176" t="s">
        <v>282</v>
      </c>
      <c r="B972" s="145" t="s">
        <v>76</v>
      </c>
      <c r="C972" s="170">
        <v>1109</v>
      </c>
      <c r="D972" s="174" t="s">
        <v>77</v>
      </c>
      <c r="E972" s="171">
        <v>8</v>
      </c>
      <c r="F972" s="171">
        <v>2</v>
      </c>
      <c r="G972" s="171" t="s">
        <v>77</v>
      </c>
      <c r="H972" s="171">
        <v>1</v>
      </c>
      <c r="I972" s="171" t="s">
        <v>77</v>
      </c>
      <c r="J972" s="173" t="s">
        <v>80</v>
      </c>
      <c r="K972" s="173" t="s">
        <v>80</v>
      </c>
      <c r="L972" s="169">
        <f>VLOOKUP(CONCATENATE(J972,K972),'Sheet1 (2)'!$J$6:$K$26,2,FALSE)</f>
        <v>0</v>
      </c>
      <c r="M972" s="173" t="s">
        <v>80</v>
      </c>
      <c r="N972" s="173" t="s">
        <v>80</v>
      </c>
      <c r="O972" s="177">
        <f>VLOOKUP(CONCATENATE(M972,N972),'[1]Sheet1 (2)'!$L$6:$M$26,2,FALSE)</f>
        <v>0</v>
      </c>
      <c r="P972" s="173" t="s">
        <v>80</v>
      </c>
      <c r="Q972" s="173" t="s">
        <v>80</v>
      </c>
      <c r="R972" s="177">
        <f>VLOOKUP(CONCATENATE(P972,Q972),'[1]Sheet1 (2)'!$N$6:$O$26,2,FALSE)</f>
        <v>0</v>
      </c>
      <c r="S972" s="173" t="s">
        <v>80</v>
      </c>
      <c r="T972" s="173" t="s">
        <v>80</v>
      </c>
      <c r="U972" s="177">
        <f>VLOOKUP(CONCATENATE(S972,T972),'[1]Sheet1 (2)'!$P$6:$Q$26,2,FALSE)</f>
        <v>0</v>
      </c>
      <c r="V972" s="173" t="s">
        <v>80</v>
      </c>
      <c r="W972" s="173" t="s">
        <v>80</v>
      </c>
      <c r="X972" s="177">
        <f>VLOOKUP(CONCATENATE(V972,W972),'[1]Sheet1 (2)'!$R$6:$S$26,2,FALSE)</f>
        <v>0</v>
      </c>
      <c r="Y972" s="173" t="s">
        <v>80</v>
      </c>
      <c r="Z972" s="173" t="s">
        <v>80</v>
      </c>
      <c r="AA972" s="177">
        <f>VLOOKUP(CONCATENATE(Y972,Z972),'[1]Sheet1 (2)'!$T$6:$U$26,2,FALSE)</f>
        <v>0</v>
      </c>
      <c r="AB972" s="173" t="s">
        <v>80</v>
      </c>
      <c r="AC972" s="173" t="s">
        <v>80</v>
      </c>
      <c r="AD972" s="177">
        <f>VLOOKUP(CONCATENATE(AB972,AC972),'[1]Sheet1 (2)'!$X$6:$Y$26,2,FALSE)</f>
        <v>0</v>
      </c>
      <c r="AE972" s="173" t="s">
        <v>82</v>
      </c>
      <c r="AF972" s="173" t="s">
        <v>81</v>
      </c>
      <c r="AG972" s="177">
        <f>VLOOKUP(CONCATENATE(AE972,AF972),'[1]Sheet1 (2)'!$Z$6:$AA$26,2,FALSE)</f>
        <v>66</v>
      </c>
      <c r="AH972" s="172"/>
      <c r="AI972" s="178"/>
      <c r="AJ972" s="140"/>
      <c r="AK972" s="176" t="s">
        <v>282</v>
      </c>
      <c r="AL972" s="176" t="s">
        <v>76</v>
      </c>
      <c r="AM972" s="170">
        <f t="shared" si="30"/>
        <v>1109</v>
      </c>
      <c r="AN972" s="147"/>
      <c r="AO972" s="155"/>
      <c r="AP972" s="156"/>
      <c r="AQ972" s="157">
        <v>2.0986358982</v>
      </c>
      <c r="AR972" s="158"/>
      <c r="AS972" s="145">
        <f>LOOKUP(rufmkm,'[1]Sheet1 (2)'!$V$62:$V$71,'[1]Sheet1 (2)'!$W$62:$W$71)</f>
        <v>30</v>
      </c>
      <c r="AT972" s="140"/>
      <c r="AU972" s="157">
        <f>IF(IF(D972='[1]Sheet1 (2)'!$C$69,'[1]Sheet1 (2)'!$D$69*('[1]Sheet1 (2)'!$D$72-rut_index)/'[1]Sheet1 (2)'!$D$72,IF([1]shee2!D965='[1]Sheet1 (2)'!$C$70,'[1]Sheet1 (2)'!$D$70*('[1]Sheet1 (2)'!$D$72-rut_index)/'[1]Sheet1 (2)'!$D$72,IF([1]shee2!D965='[1]Sheet1 (2)'!$C$71,'[1]Sheet1 (2)'!$D$71*('[1]Sheet1 (2)'!$D$72-rut_index)/'[1]Sheet1 (2)'!$D$72)))&lt;0,0,IF(D972='[1]Sheet1 (2)'!$C$69,'[1]Sheet1 (2)'!$D$69*('[1]Sheet1 (2)'!$D$72-rut_index)/'[1]Sheet1 (2)'!$D$72,IF([1]shee2!D965='[1]Sheet1 (2)'!$C$70,'[1]Sheet1 (2)'!$D$70*('[1]Sheet1 (2)'!$D$72-rut_index)/'[1]Sheet1 (2)'!$D$72,IF([1]shee2!D965='[1]Sheet1 (2)'!$C$71,'[1]Sheet1 (2)'!$D$71*('[1]Sheet1 (2)'!$D$72-rut_index)/'[1]Sheet1 (2)'!$D$72))))</f>
        <v>5</v>
      </c>
      <c r="AV972" s="157">
        <f>IF(IF(D972='[1]Sheet1 (2)'!$C$69,'[1]Sheet1 (2)'!$D$69*('[1]Sheet1 (2)'!$D$72-crack_s_index)/'[1]Sheet1 (2)'!$D$72,IF([1]shee2!D965='[1]Sheet1 (2)'!$C$70,'[1]Sheet1 (2)'!$D$70*('[1]Sheet1 (2)'!$D$72-crack_s_index)/'[1]Sheet1 (2)'!$D$72,IF([1]shee2!D965='[1]Sheet1 (2)'!$C$71,'[1]Sheet1 (2)'!$D$71*('[1]Sheet1 (2)'!$D$72-crack_s_index)/'[1]Sheet1 (2)'!$D$72)))&lt;0,0,IF(D972='[1]Sheet1 (2)'!$C$69,'[1]Sheet1 (2)'!$D$69*('[1]Sheet1 (2)'!$D$72-crack_s_index)/'[1]Sheet1 (2)'!$D$72,IF([1]shee2!D965='[1]Sheet1 (2)'!$C$70,'[1]Sheet1 (2)'!$D$70*('[1]Sheet1 (2)'!$D$72-crack_s_index)/'[1]Sheet1 (2)'!$D$72,IF([1]shee2!D965='[1]Sheet1 (2)'!$C$71,'[1]Sheet1 (2)'!$D$71*('[1]Sheet1 (2)'!$D$72-crack_s_index)/'[1]Sheet1 (2)'!$D$72))))</f>
        <v>5</v>
      </c>
      <c r="AW972" s="157">
        <f>IF(IF(D972='[1]Sheet1 (2)'!$C$69,'[1]Sheet1 (2)'!$D$69*('[1]Sheet1 (2)'!$D$72-crack_t_index)/'[1]Sheet1 (2)'!$D$72,IF([1]shee2!D965='[1]Sheet1 (2)'!$C$70,'[1]Sheet1 (2)'!$D$70*('[1]Sheet1 (2)'!$D$72-crack_t_index)/'[1]Sheet1 (2)'!$D$72,IF([1]shee2!D965='[1]Sheet1 (2)'!$C$71,'[1]Sheet1 (2)'!$D$71*('[1]Sheet1 (2)'!$D$72-crack_t_index)/'[1]Sheet1 (2)'!$D$72)))&lt;0,0,IF(D972='[1]Sheet1 (2)'!$C$69,'[1]Sheet1 (2)'!$D$69*('[1]Sheet1 (2)'!$D$72-crack_t_index)/'[1]Sheet1 (2)'!$D$72,IF([1]shee2!D965='[1]Sheet1 (2)'!$C$70,'[1]Sheet1 (2)'!$D$70*('[1]Sheet1 (2)'!$D$72-crack_t_index)/'[1]Sheet1 (2)'!$D$72,IF([1]shee2!D965='[1]Sheet1 (2)'!$C$71,'[1]Sheet1 (2)'!$D$71*('[1]Sheet1 (2)'!$D$72-crack_t_index)/'[1]Sheet1 (2)'!$D$72))))</f>
        <v>5</v>
      </c>
      <c r="AX972" s="157">
        <f>IF(IF(D972='[1]Sheet1 (2)'!$C$69,'[1]Sheet1 (2)'!$D$69*('[1]Sheet1 (2)'!$D$72-rave_index)/'[1]Sheet1 (2)'!$D$72,IF([1]shee2!D965='[1]Sheet1 (2)'!$C$70,'[1]Sheet1 (2)'!$D$70*('[1]Sheet1 (2)'!$D$72-rave_index)/'[1]Sheet1 (2)'!$D$72,IF([1]shee2!D965='[1]Sheet1 (2)'!$C$71,'[1]Sheet1 (2)'!$D$71*('[1]Sheet1 (2)'!$D$72-rave_index)/'[1]Sheet1 (2)'!$D$72)))&lt;0,0,IF(D972='[1]Sheet1 (2)'!$C$69,'[1]Sheet1 (2)'!$D$69*('[1]Sheet1 (2)'!$D$72-rave_index)/'[1]Sheet1 (2)'!$D$72,IF([1]shee2!D965='[1]Sheet1 (2)'!$C$70,'[1]Sheet1 (2)'!$D$70*('[1]Sheet1 (2)'!$D$72-rave_index)/'[1]Sheet1 (2)'!$D$72,IF([1]shee2!D965='[1]Sheet1 (2)'!$C$71,'[1]Sheet1 (2)'!$D$71*('[1]Sheet1 (2)'!$D$72-rave_index)/'[1]Sheet1 (2)'!$D$72))))</f>
        <v>5</v>
      </c>
      <c r="AY972" s="157">
        <f>IF(IF(D972='[1]Sheet1 (2)'!$C$69,'[1]Sheet1 (2)'!$D$69*('[1]Sheet1 (2)'!$D$72-rough_index)/'[1]Sheet1 (2)'!$D$72,IF([1]shee2!D965='[1]Sheet1 (2)'!$C$70,'[1]Sheet1 (2)'!$D$70*('[1]Sheet1 (2)'!$D$72-rough_index)/'[1]Sheet1 (2)'!$D$72,IF([1]shee2!D965='[1]Sheet1 (2)'!$C$71,'[1]Sheet1 (2)'!$D$71*('[1]Sheet1 (2)'!$D$72-rough_index)/'[1]Sheet1 (2)'!$D$72)))&lt;0,0,IF(D972='[1]Sheet1 (2)'!$C$69,'[1]Sheet1 (2)'!$D$69*('[1]Sheet1 (2)'!$D$72-rough_index)/'[1]Sheet1 (2)'!$D$72,IF([1]shee2!D965='[1]Sheet1 (2)'!$C$70,'[1]Sheet1 (2)'!$D$70*('[1]Sheet1 (2)'!$D$72-rough_index)/'[1]Sheet1 (2)'!$D$72,IF([1]shee2!D965='[1]Sheet1 (2)'!$C$71,'[1]Sheet1 (2)'!$D$71*('[1]Sheet1 (2)'!$D$72-rough_index)/'[1]Sheet1 (2)'!$D$72))))</f>
        <v>2.5</v>
      </c>
      <c r="AZ972" s="179">
        <f>+(AU972*'[1]Sheet1 (2)'!$C$77)+(AV972*'[1]Sheet1 (2)'!$C$78)+(AW972*'[1]Sheet1 (2)'!$C$79)+(AX972*'[1]Sheet1 (2)'!$C$80)+(AY972*'[1]Sheet1 (2)'!$C$81)</f>
        <v>4.25</v>
      </c>
      <c r="BA972" s="213" t="str">
        <f t="shared" si="31"/>
        <v>Good</v>
      </c>
      <c r="BE972">
        <f>IF(D972='[1]Sheet1 (2)'!$C$61,'[1]Sheet1 (2)'!$D$61*(counts^2)+'[1]Sheet1 (2)'!$G$61*counts+'[1]Sheet1 (2)'!$J$61,IF(D972='[1]Sheet1 (2)'!$C$62,'[1]Sheet1 (2)'!$D$62*counts+'[1]Sheet1 (2)'!$G$62,IF(D972='[1]Sheet1 (2)'!$C$63,'[1]Sheet1 (2)'!$D$63*counts+'[1]Sheet1 (2)'!$G$63,IF(D972='[1]Sheet1 (2)'!$C$64,'[1]Sheet1 (2)'!$D$64*counts+'[1]Sheet1 (2)'!$G$64))))</f>
        <v>2.0984129299999998</v>
      </c>
    </row>
    <row r="973" spans="1:57" ht="12.75" customHeight="1">
      <c r="A973" s="176" t="s">
        <v>282</v>
      </c>
      <c r="B973" s="145" t="s">
        <v>76</v>
      </c>
      <c r="C973" s="170">
        <v>1110</v>
      </c>
      <c r="D973" s="174" t="s">
        <v>77</v>
      </c>
      <c r="E973" s="171">
        <v>8</v>
      </c>
      <c r="F973" s="171">
        <v>2</v>
      </c>
      <c r="G973" s="171" t="s">
        <v>77</v>
      </c>
      <c r="H973" s="171">
        <v>1</v>
      </c>
      <c r="I973" s="171" t="s">
        <v>77</v>
      </c>
      <c r="J973" s="173" t="s">
        <v>80</v>
      </c>
      <c r="K973" s="173" t="s">
        <v>80</v>
      </c>
      <c r="L973" s="169">
        <f>VLOOKUP(CONCATENATE(J973,K973),'Sheet1 (2)'!$J$6:$K$26,2,FALSE)</f>
        <v>0</v>
      </c>
      <c r="M973" s="173" t="s">
        <v>80</v>
      </c>
      <c r="N973" s="173" t="s">
        <v>80</v>
      </c>
      <c r="O973" s="177">
        <f>VLOOKUP(CONCATENATE(M973,N973),'[1]Sheet1 (2)'!$L$6:$M$26,2,FALSE)</f>
        <v>0</v>
      </c>
      <c r="P973" s="173" t="s">
        <v>80</v>
      </c>
      <c r="Q973" s="173" t="s">
        <v>80</v>
      </c>
      <c r="R973" s="177">
        <f>VLOOKUP(CONCATENATE(P973,Q973),'[1]Sheet1 (2)'!$N$6:$O$26,2,FALSE)</f>
        <v>0</v>
      </c>
      <c r="S973" s="173" t="s">
        <v>80</v>
      </c>
      <c r="T973" s="173" t="s">
        <v>80</v>
      </c>
      <c r="U973" s="177">
        <f>VLOOKUP(CONCATENATE(S973,T973),'[1]Sheet1 (2)'!$P$6:$Q$26,2,FALSE)</f>
        <v>0</v>
      </c>
      <c r="V973" s="173" t="s">
        <v>80</v>
      </c>
      <c r="W973" s="173" t="s">
        <v>80</v>
      </c>
      <c r="X973" s="177">
        <f>VLOOKUP(CONCATENATE(V973,W973),'[1]Sheet1 (2)'!$R$6:$S$26,2,FALSE)</f>
        <v>0</v>
      </c>
      <c r="Y973" s="173" t="s">
        <v>80</v>
      </c>
      <c r="Z973" s="173" t="s">
        <v>80</v>
      </c>
      <c r="AA973" s="177">
        <f>VLOOKUP(CONCATENATE(Y973,Z973),'[1]Sheet1 (2)'!$T$6:$U$26,2,FALSE)</f>
        <v>0</v>
      </c>
      <c r="AB973" s="173" t="s">
        <v>80</v>
      </c>
      <c r="AC973" s="173" t="s">
        <v>80</v>
      </c>
      <c r="AD973" s="177">
        <f>VLOOKUP(CONCATENATE(AB973,AC973),'[1]Sheet1 (2)'!$X$6:$Y$26,2,FALSE)</f>
        <v>0</v>
      </c>
      <c r="AE973" s="173" t="s">
        <v>82</v>
      </c>
      <c r="AF973" s="173" t="s">
        <v>81</v>
      </c>
      <c r="AG973" s="177">
        <f>VLOOKUP(CONCATENATE(AE973,AF973),'[1]Sheet1 (2)'!$Z$6:$AA$26,2,FALSE)</f>
        <v>66</v>
      </c>
      <c r="AH973" s="172"/>
      <c r="AI973" s="178"/>
      <c r="AJ973" s="140"/>
      <c r="AK973" s="176" t="s">
        <v>282</v>
      </c>
      <c r="AL973" s="176" t="s">
        <v>76</v>
      </c>
      <c r="AM973" s="170">
        <f t="shared" si="30"/>
        <v>1110</v>
      </c>
      <c r="AN973" s="147"/>
      <c r="AO973" s="155"/>
      <c r="AP973" s="156"/>
      <c r="AQ973" s="157">
        <v>2.5011774022000006</v>
      </c>
      <c r="AR973" s="158"/>
      <c r="AS973" s="145">
        <f>LOOKUP(rufmkm,'[1]Sheet1 (2)'!$V$62:$V$71,'[1]Sheet1 (2)'!$W$62:$W$71)</f>
        <v>30</v>
      </c>
      <c r="AT973" s="140"/>
      <c r="AU973" s="157">
        <f>IF(IF(D973='[1]Sheet1 (2)'!$C$69,'[1]Sheet1 (2)'!$D$69*('[1]Sheet1 (2)'!$D$72-rut_index)/'[1]Sheet1 (2)'!$D$72,IF([1]shee2!D966='[1]Sheet1 (2)'!$C$70,'[1]Sheet1 (2)'!$D$70*('[1]Sheet1 (2)'!$D$72-rut_index)/'[1]Sheet1 (2)'!$D$72,IF([1]shee2!D966='[1]Sheet1 (2)'!$C$71,'[1]Sheet1 (2)'!$D$71*('[1]Sheet1 (2)'!$D$72-rut_index)/'[1]Sheet1 (2)'!$D$72)))&lt;0,0,IF(D973='[1]Sheet1 (2)'!$C$69,'[1]Sheet1 (2)'!$D$69*('[1]Sheet1 (2)'!$D$72-rut_index)/'[1]Sheet1 (2)'!$D$72,IF([1]shee2!D966='[1]Sheet1 (2)'!$C$70,'[1]Sheet1 (2)'!$D$70*('[1]Sheet1 (2)'!$D$72-rut_index)/'[1]Sheet1 (2)'!$D$72,IF([1]shee2!D966='[1]Sheet1 (2)'!$C$71,'[1]Sheet1 (2)'!$D$71*('[1]Sheet1 (2)'!$D$72-rut_index)/'[1]Sheet1 (2)'!$D$72))))</f>
        <v>5</v>
      </c>
      <c r="AV973" s="157">
        <f>IF(IF(D973='[1]Sheet1 (2)'!$C$69,'[1]Sheet1 (2)'!$D$69*('[1]Sheet1 (2)'!$D$72-crack_s_index)/'[1]Sheet1 (2)'!$D$72,IF([1]shee2!D966='[1]Sheet1 (2)'!$C$70,'[1]Sheet1 (2)'!$D$70*('[1]Sheet1 (2)'!$D$72-crack_s_index)/'[1]Sheet1 (2)'!$D$72,IF([1]shee2!D966='[1]Sheet1 (2)'!$C$71,'[1]Sheet1 (2)'!$D$71*('[1]Sheet1 (2)'!$D$72-crack_s_index)/'[1]Sheet1 (2)'!$D$72)))&lt;0,0,IF(D973='[1]Sheet1 (2)'!$C$69,'[1]Sheet1 (2)'!$D$69*('[1]Sheet1 (2)'!$D$72-crack_s_index)/'[1]Sheet1 (2)'!$D$72,IF([1]shee2!D966='[1]Sheet1 (2)'!$C$70,'[1]Sheet1 (2)'!$D$70*('[1]Sheet1 (2)'!$D$72-crack_s_index)/'[1]Sheet1 (2)'!$D$72,IF([1]shee2!D966='[1]Sheet1 (2)'!$C$71,'[1]Sheet1 (2)'!$D$71*('[1]Sheet1 (2)'!$D$72-crack_s_index)/'[1]Sheet1 (2)'!$D$72))))</f>
        <v>5</v>
      </c>
      <c r="AW973" s="157">
        <f>IF(IF(D973='[1]Sheet1 (2)'!$C$69,'[1]Sheet1 (2)'!$D$69*('[1]Sheet1 (2)'!$D$72-crack_t_index)/'[1]Sheet1 (2)'!$D$72,IF([1]shee2!D966='[1]Sheet1 (2)'!$C$70,'[1]Sheet1 (2)'!$D$70*('[1]Sheet1 (2)'!$D$72-crack_t_index)/'[1]Sheet1 (2)'!$D$72,IF([1]shee2!D966='[1]Sheet1 (2)'!$C$71,'[1]Sheet1 (2)'!$D$71*('[1]Sheet1 (2)'!$D$72-crack_t_index)/'[1]Sheet1 (2)'!$D$72)))&lt;0,0,IF(D973='[1]Sheet1 (2)'!$C$69,'[1]Sheet1 (2)'!$D$69*('[1]Sheet1 (2)'!$D$72-crack_t_index)/'[1]Sheet1 (2)'!$D$72,IF([1]shee2!D966='[1]Sheet1 (2)'!$C$70,'[1]Sheet1 (2)'!$D$70*('[1]Sheet1 (2)'!$D$72-crack_t_index)/'[1]Sheet1 (2)'!$D$72,IF([1]shee2!D966='[1]Sheet1 (2)'!$C$71,'[1]Sheet1 (2)'!$D$71*('[1]Sheet1 (2)'!$D$72-crack_t_index)/'[1]Sheet1 (2)'!$D$72))))</f>
        <v>5</v>
      </c>
      <c r="AX973" s="157">
        <f>IF(IF(D973='[1]Sheet1 (2)'!$C$69,'[1]Sheet1 (2)'!$D$69*('[1]Sheet1 (2)'!$D$72-rave_index)/'[1]Sheet1 (2)'!$D$72,IF([1]shee2!D966='[1]Sheet1 (2)'!$C$70,'[1]Sheet1 (2)'!$D$70*('[1]Sheet1 (2)'!$D$72-rave_index)/'[1]Sheet1 (2)'!$D$72,IF([1]shee2!D966='[1]Sheet1 (2)'!$C$71,'[1]Sheet1 (2)'!$D$71*('[1]Sheet1 (2)'!$D$72-rave_index)/'[1]Sheet1 (2)'!$D$72)))&lt;0,0,IF(D973='[1]Sheet1 (2)'!$C$69,'[1]Sheet1 (2)'!$D$69*('[1]Sheet1 (2)'!$D$72-rave_index)/'[1]Sheet1 (2)'!$D$72,IF([1]shee2!D966='[1]Sheet1 (2)'!$C$70,'[1]Sheet1 (2)'!$D$70*('[1]Sheet1 (2)'!$D$72-rave_index)/'[1]Sheet1 (2)'!$D$72,IF([1]shee2!D966='[1]Sheet1 (2)'!$C$71,'[1]Sheet1 (2)'!$D$71*('[1]Sheet1 (2)'!$D$72-rave_index)/'[1]Sheet1 (2)'!$D$72))))</f>
        <v>5</v>
      </c>
      <c r="AY973" s="157">
        <f>IF(IF(D973='[1]Sheet1 (2)'!$C$69,'[1]Sheet1 (2)'!$D$69*('[1]Sheet1 (2)'!$D$72-rough_index)/'[1]Sheet1 (2)'!$D$72,IF([1]shee2!D966='[1]Sheet1 (2)'!$C$70,'[1]Sheet1 (2)'!$D$70*('[1]Sheet1 (2)'!$D$72-rough_index)/'[1]Sheet1 (2)'!$D$72,IF([1]shee2!D966='[1]Sheet1 (2)'!$C$71,'[1]Sheet1 (2)'!$D$71*('[1]Sheet1 (2)'!$D$72-rough_index)/'[1]Sheet1 (2)'!$D$72)))&lt;0,0,IF(D973='[1]Sheet1 (2)'!$C$69,'[1]Sheet1 (2)'!$D$69*('[1]Sheet1 (2)'!$D$72-rough_index)/'[1]Sheet1 (2)'!$D$72,IF([1]shee2!D966='[1]Sheet1 (2)'!$C$70,'[1]Sheet1 (2)'!$D$70*('[1]Sheet1 (2)'!$D$72-rough_index)/'[1]Sheet1 (2)'!$D$72,IF([1]shee2!D966='[1]Sheet1 (2)'!$C$71,'[1]Sheet1 (2)'!$D$71*('[1]Sheet1 (2)'!$D$72-rough_index)/'[1]Sheet1 (2)'!$D$72))))</f>
        <v>2.5</v>
      </c>
      <c r="AZ973" s="179">
        <f>+(AU973*'[1]Sheet1 (2)'!$C$77)+(AV973*'[1]Sheet1 (2)'!$C$78)+(AW973*'[1]Sheet1 (2)'!$C$79)+(AX973*'[1]Sheet1 (2)'!$C$80)+(AY973*'[1]Sheet1 (2)'!$C$81)</f>
        <v>4.25</v>
      </c>
      <c r="BA973" s="213" t="str">
        <f t="shared" si="31"/>
        <v>Good</v>
      </c>
      <c r="BE973">
        <f>IF(D973='[1]Sheet1 (2)'!$C$61,'[1]Sheet1 (2)'!$D$61*(counts^2)+'[1]Sheet1 (2)'!$G$61*counts+'[1]Sheet1 (2)'!$J$61,IF(D973='[1]Sheet1 (2)'!$C$62,'[1]Sheet1 (2)'!$D$62*counts+'[1]Sheet1 (2)'!$G$62,IF(D973='[1]Sheet1 (2)'!$C$63,'[1]Sheet1 (2)'!$D$63*counts+'[1]Sheet1 (2)'!$G$63,IF(D973='[1]Sheet1 (2)'!$C$64,'[1]Sheet1 (2)'!$D$64*counts+'[1]Sheet1 (2)'!$G$64))))</f>
        <v>2.0984129299999998</v>
      </c>
    </row>
    <row r="974" spans="1:57" ht="12.75" customHeight="1">
      <c r="A974" s="176" t="s">
        <v>282</v>
      </c>
      <c r="B974" s="145" t="s">
        <v>76</v>
      </c>
      <c r="C974" s="170">
        <v>1111</v>
      </c>
      <c r="D974" s="174" t="s">
        <v>77</v>
      </c>
      <c r="E974" s="171">
        <v>8</v>
      </c>
      <c r="F974" s="171">
        <v>2</v>
      </c>
      <c r="G974" s="171" t="s">
        <v>77</v>
      </c>
      <c r="H974" s="171">
        <v>1</v>
      </c>
      <c r="I974" s="171" t="s">
        <v>77</v>
      </c>
      <c r="J974" s="173" t="s">
        <v>80</v>
      </c>
      <c r="K974" s="173" t="s">
        <v>80</v>
      </c>
      <c r="L974" s="169">
        <f>VLOOKUP(CONCATENATE(J974,K974),'Sheet1 (2)'!$J$6:$K$26,2,FALSE)</f>
        <v>0</v>
      </c>
      <c r="M974" s="173" t="s">
        <v>80</v>
      </c>
      <c r="N974" s="173" t="s">
        <v>80</v>
      </c>
      <c r="O974" s="177">
        <f>VLOOKUP(CONCATENATE(M974,N974),'[1]Sheet1 (2)'!$L$6:$M$26,2,FALSE)</f>
        <v>0</v>
      </c>
      <c r="P974" s="173" t="s">
        <v>80</v>
      </c>
      <c r="Q974" s="173" t="s">
        <v>80</v>
      </c>
      <c r="R974" s="177">
        <f>VLOOKUP(CONCATENATE(P974,Q974),'[1]Sheet1 (2)'!$N$6:$O$26,2,FALSE)</f>
        <v>0</v>
      </c>
      <c r="S974" s="173" t="s">
        <v>80</v>
      </c>
      <c r="T974" s="173" t="s">
        <v>80</v>
      </c>
      <c r="U974" s="177">
        <f>VLOOKUP(CONCATENATE(S974,T974),'[1]Sheet1 (2)'!$P$6:$Q$26,2,FALSE)</f>
        <v>0</v>
      </c>
      <c r="V974" s="173" t="s">
        <v>80</v>
      </c>
      <c r="W974" s="173" t="s">
        <v>80</v>
      </c>
      <c r="X974" s="177">
        <f>VLOOKUP(CONCATENATE(V974,W974),'[1]Sheet1 (2)'!$R$6:$S$26,2,FALSE)</f>
        <v>0</v>
      </c>
      <c r="Y974" s="173" t="s">
        <v>80</v>
      </c>
      <c r="Z974" s="173" t="s">
        <v>80</v>
      </c>
      <c r="AA974" s="177">
        <f>VLOOKUP(CONCATENATE(Y974,Z974),'[1]Sheet1 (2)'!$T$6:$U$26,2,FALSE)</f>
        <v>0</v>
      </c>
      <c r="AB974" s="173" t="s">
        <v>80</v>
      </c>
      <c r="AC974" s="173" t="s">
        <v>80</v>
      </c>
      <c r="AD974" s="177">
        <f>VLOOKUP(CONCATENATE(AB974,AC974),'[1]Sheet1 (2)'!$X$6:$Y$26,2,FALSE)</f>
        <v>0</v>
      </c>
      <c r="AE974" s="173" t="s">
        <v>82</v>
      </c>
      <c r="AF974" s="173" t="s">
        <v>81</v>
      </c>
      <c r="AG974" s="177">
        <f>VLOOKUP(CONCATENATE(AE974,AF974),'[1]Sheet1 (2)'!$Z$6:$AA$26,2,FALSE)</f>
        <v>66</v>
      </c>
      <c r="AH974" s="172"/>
      <c r="AI974" s="178"/>
      <c r="AJ974" s="140"/>
      <c r="AK974" s="176" t="s">
        <v>282</v>
      </c>
      <c r="AL974" s="176" t="s">
        <v>76</v>
      </c>
      <c r="AM974" s="170">
        <f t="shared" si="30"/>
        <v>1111</v>
      </c>
      <c r="AN974" s="147"/>
      <c r="AO974" s="155"/>
      <c r="AP974" s="156"/>
      <c r="AQ974" s="157">
        <v>1.5621233815999997</v>
      </c>
      <c r="AR974" s="158"/>
      <c r="AS974" s="145">
        <f>LOOKUP(rufmkm,'[1]Sheet1 (2)'!$V$62:$V$71,'[1]Sheet1 (2)'!$W$62:$W$71)</f>
        <v>20</v>
      </c>
      <c r="AT974" s="140"/>
      <c r="AU974" s="157">
        <f>IF(IF(D974='[1]Sheet1 (2)'!$C$69,'[1]Sheet1 (2)'!$D$69*('[1]Sheet1 (2)'!$D$72-rut_index)/'[1]Sheet1 (2)'!$D$72,IF([1]shee2!D967='[1]Sheet1 (2)'!$C$70,'[1]Sheet1 (2)'!$D$70*('[1]Sheet1 (2)'!$D$72-rut_index)/'[1]Sheet1 (2)'!$D$72,IF([1]shee2!D967='[1]Sheet1 (2)'!$C$71,'[1]Sheet1 (2)'!$D$71*('[1]Sheet1 (2)'!$D$72-rut_index)/'[1]Sheet1 (2)'!$D$72)))&lt;0,0,IF(D974='[1]Sheet1 (2)'!$C$69,'[1]Sheet1 (2)'!$D$69*('[1]Sheet1 (2)'!$D$72-rut_index)/'[1]Sheet1 (2)'!$D$72,IF([1]shee2!D967='[1]Sheet1 (2)'!$C$70,'[1]Sheet1 (2)'!$D$70*('[1]Sheet1 (2)'!$D$72-rut_index)/'[1]Sheet1 (2)'!$D$72,IF([1]shee2!D967='[1]Sheet1 (2)'!$C$71,'[1]Sheet1 (2)'!$D$71*('[1]Sheet1 (2)'!$D$72-rut_index)/'[1]Sheet1 (2)'!$D$72))))</f>
        <v>5</v>
      </c>
      <c r="AV974" s="157">
        <f>IF(IF(D974='[1]Sheet1 (2)'!$C$69,'[1]Sheet1 (2)'!$D$69*('[1]Sheet1 (2)'!$D$72-crack_s_index)/'[1]Sheet1 (2)'!$D$72,IF([1]shee2!D967='[1]Sheet1 (2)'!$C$70,'[1]Sheet1 (2)'!$D$70*('[1]Sheet1 (2)'!$D$72-crack_s_index)/'[1]Sheet1 (2)'!$D$72,IF([1]shee2!D967='[1]Sheet1 (2)'!$C$71,'[1]Sheet1 (2)'!$D$71*('[1]Sheet1 (2)'!$D$72-crack_s_index)/'[1]Sheet1 (2)'!$D$72)))&lt;0,0,IF(D974='[1]Sheet1 (2)'!$C$69,'[1]Sheet1 (2)'!$D$69*('[1]Sheet1 (2)'!$D$72-crack_s_index)/'[1]Sheet1 (2)'!$D$72,IF([1]shee2!D967='[1]Sheet1 (2)'!$C$70,'[1]Sheet1 (2)'!$D$70*('[1]Sheet1 (2)'!$D$72-crack_s_index)/'[1]Sheet1 (2)'!$D$72,IF([1]shee2!D967='[1]Sheet1 (2)'!$C$71,'[1]Sheet1 (2)'!$D$71*('[1]Sheet1 (2)'!$D$72-crack_s_index)/'[1]Sheet1 (2)'!$D$72))))</f>
        <v>5</v>
      </c>
      <c r="AW974" s="157">
        <f>IF(IF(D974='[1]Sheet1 (2)'!$C$69,'[1]Sheet1 (2)'!$D$69*('[1]Sheet1 (2)'!$D$72-crack_t_index)/'[1]Sheet1 (2)'!$D$72,IF([1]shee2!D967='[1]Sheet1 (2)'!$C$70,'[1]Sheet1 (2)'!$D$70*('[1]Sheet1 (2)'!$D$72-crack_t_index)/'[1]Sheet1 (2)'!$D$72,IF([1]shee2!D967='[1]Sheet1 (2)'!$C$71,'[1]Sheet1 (2)'!$D$71*('[1]Sheet1 (2)'!$D$72-crack_t_index)/'[1]Sheet1 (2)'!$D$72)))&lt;0,0,IF(D974='[1]Sheet1 (2)'!$C$69,'[1]Sheet1 (2)'!$D$69*('[1]Sheet1 (2)'!$D$72-crack_t_index)/'[1]Sheet1 (2)'!$D$72,IF([1]shee2!D967='[1]Sheet1 (2)'!$C$70,'[1]Sheet1 (2)'!$D$70*('[1]Sheet1 (2)'!$D$72-crack_t_index)/'[1]Sheet1 (2)'!$D$72,IF([1]shee2!D967='[1]Sheet1 (2)'!$C$71,'[1]Sheet1 (2)'!$D$71*('[1]Sheet1 (2)'!$D$72-crack_t_index)/'[1]Sheet1 (2)'!$D$72))))</f>
        <v>5</v>
      </c>
      <c r="AX974" s="157">
        <f>IF(IF(D974='[1]Sheet1 (2)'!$C$69,'[1]Sheet1 (2)'!$D$69*('[1]Sheet1 (2)'!$D$72-rave_index)/'[1]Sheet1 (2)'!$D$72,IF([1]shee2!D967='[1]Sheet1 (2)'!$C$70,'[1]Sheet1 (2)'!$D$70*('[1]Sheet1 (2)'!$D$72-rave_index)/'[1]Sheet1 (2)'!$D$72,IF([1]shee2!D967='[1]Sheet1 (2)'!$C$71,'[1]Sheet1 (2)'!$D$71*('[1]Sheet1 (2)'!$D$72-rave_index)/'[1]Sheet1 (2)'!$D$72)))&lt;0,0,IF(D974='[1]Sheet1 (2)'!$C$69,'[1]Sheet1 (2)'!$D$69*('[1]Sheet1 (2)'!$D$72-rave_index)/'[1]Sheet1 (2)'!$D$72,IF([1]shee2!D967='[1]Sheet1 (2)'!$C$70,'[1]Sheet1 (2)'!$D$70*('[1]Sheet1 (2)'!$D$72-rave_index)/'[1]Sheet1 (2)'!$D$72,IF([1]shee2!D967='[1]Sheet1 (2)'!$C$71,'[1]Sheet1 (2)'!$D$71*('[1]Sheet1 (2)'!$D$72-rave_index)/'[1]Sheet1 (2)'!$D$72))))</f>
        <v>5</v>
      </c>
      <c r="AY974" s="157">
        <f>IF(IF(D974='[1]Sheet1 (2)'!$C$69,'[1]Sheet1 (2)'!$D$69*('[1]Sheet1 (2)'!$D$72-rough_index)/'[1]Sheet1 (2)'!$D$72,IF([1]shee2!D967='[1]Sheet1 (2)'!$C$70,'[1]Sheet1 (2)'!$D$70*('[1]Sheet1 (2)'!$D$72-rough_index)/'[1]Sheet1 (2)'!$D$72,IF([1]shee2!D967='[1]Sheet1 (2)'!$C$71,'[1]Sheet1 (2)'!$D$71*('[1]Sheet1 (2)'!$D$72-rough_index)/'[1]Sheet1 (2)'!$D$72)))&lt;0,0,IF(D974='[1]Sheet1 (2)'!$C$69,'[1]Sheet1 (2)'!$D$69*('[1]Sheet1 (2)'!$D$72-rough_index)/'[1]Sheet1 (2)'!$D$72,IF([1]shee2!D967='[1]Sheet1 (2)'!$C$70,'[1]Sheet1 (2)'!$D$70*('[1]Sheet1 (2)'!$D$72-rough_index)/'[1]Sheet1 (2)'!$D$72,IF([1]shee2!D967='[1]Sheet1 (2)'!$C$71,'[1]Sheet1 (2)'!$D$71*('[1]Sheet1 (2)'!$D$72-rough_index)/'[1]Sheet1 (2)'!$D$72))))</f>
        <v>3.3333333333333335</v>
      </c>
      <c r="AZ974" s="179">
        <f>+(AU974*'[1]Sheet1 (2)'!$C$77)+(AV974*'[1]Sheet1 (2)'!$C$78)+(AW974*'[1]Sheet1 (2)'!$C$79)+(AX974*'[1]Sheet1 (2)'!$C$80)+(AY974*'[1]Sheet1 (2)'!$C$81)</f>
        <v>4.5</v>
      </c>
      <c r="BA974" s="213" t="str">
        <f t="shared" si="31"/>
        <v>Good</v>
      </c>
      <c r="BE974">
        <f>IF(D974='[1]Sheet1 (2)'!$C$61,'[1]Sheet1 (2)'!$D$61*(counts^2)+'[1]Sheet1 (2)'!$G$61*counts+'[1]Sheet1 (2)'!$J$61,IF(D974='[1]Sheet1 (2)'!$C$62,'[1]Sheet1 (2)'!$D$62*counts+'[1]Sheet1 (2)'!$G$62,IF(D974='[1]Sheet1 (2)'!$C$63,'[1]Sheet1 (2)'!$D$63*counts+'[1]Sheet1 (2)'!$G$63,IF(D974='[1]Sheet1 (2)'!$C$64,'[1]Sheet1 (2)'!$D$64*counts+'[1]Sheet1 (2)'!$G$64))))</f>
        <v>2.0984129299999998</v>
      </c>
    </row>
    <row r="975" spans="1:57" ht="12.75" customHeight="1">
      <c r="A975" s="176" t="s">
        <v>282</v>
      </c>
      <c r="B975" s="145" t="s">
        <v>76</v>
      </c>
      <c r="C975" s="170">
        <v>1112</v>
      </c>
      <c r="D975" s="174" t="s">
        <v>77</v>
      </c>
      <c r="E975" s="171">
        <v>8</v>
      </c>
      <c r="F975" s="171">
        <v>2</v>
      </c>
      <c r="G975" s="171" t="s">
        <v>77</v>
      </c>
      <c r="H975" s="171">
        <v>1</v>
      </c>
      <c r="I975" s="171" t="s">
        <v>77</v>
      </c>
      <c r="J975" s="173" t="s">
        <v>80</v>
      </c>
      <c r="K975" s="173" t="s">
        <v>80</v>
      </c>
      <c r="L975" s="169">
        <f>VLOOKUP(CONCATENATE(J975,K975),'Sheet1 (2)'!$J$6:$K$26,2,FALSE)</f>
        <v>0</v>
      </c>
      <c r="M975" s="173" t="s">
        <v>83</v>
      </c>
      <c r="N975" s="173" t="s">
        <v>78</v>
      </c>
      <c r="O975" s="177">
        <f>VLOOKUP(CONCATENATE(M975,N975),'[1]Sheet1 (2)'!$L$6:$M$26,2,FALSE)</f>
        <v>7.5</v>
      </c>
      <c r="P975" s="173" t="s">
        <v>80</v>
      </c>
      <c r="Q975" s="173" t="s">
        <v>80</v>
      </c>
      <c r="R975" s="177">
        <f>VLOOKUP(CONCATENATE(P975,Q975),'[1]Sheet1 (2)'!$N$6:$O$26,2,FALSE)</f>
        <v>0</v>
      </c>
      <c r="S975" s="173" t="s">
        <v>80</v>
      </c>
      <c r="T975" s="173" t="s">
        <v>80</v>
      </c>
      <c r="U975" s="177">
        <f>VLOOKUP(CONCATENATE(S975,T975),'[1]Sheet1 (2)'!$P$6:$Q$26,2,FALSE)</f>
        <v>0</v>
      </c>
      <c r="V975" s="173" t="s">
        <v>82</v>
      </c>
      <c r="W975" s="173" t="s">
        <v>81</v>
      </c>
      <c r="X975" s="177">
        <f>VLOOKUP(CONCATENATE(V975,W975),'[1]Sheet1 (2)'!$R$6:$S$26,2,FALSE)</f>
        <v>50</v>
      </c>
      <c r="Y975" s="173" t="s">
        <v>80</v>
      </c>
      <c r="Z975" s="173" t="s">
        <v>80</v>
      </c>
      <c r="AA975" s="177">
        <f>VLOOKUP(CONCATENATE(Y975,Z975),'[1]Sheet1 (2)'!$T$6:$U$26,2,FALSE)</f>
        <v>0</v>
      </c>
      <c r="AB975" s="173" t="s">
        <v>80</v>
      </c>
      <c r="AC975" s="173" t="s">
        <v>80</v>
      </c>
      <c r="AD975" s="177">
        <f>VLOOKUP(CONCATENATE(AB975,AC975),'[1]Sheet1 (2)'!$X$6:$Y$26,2,FALSE)</f>
        <v>0</v>
      </c>
      <c r="AE975" s="173" t="s">
        <v>82</v>
      </c>
      <c r="AF975" s="173" t="s">
        <v>81</v>
      </c>
      <c r="AG975" s="177">
        <f>VLOOKUP(CONCATENATE(AE975,AF975),'[1]Sheet1 (2)'!$Z$6:$AA$26,2,FALSE)</f>
        <v>66</v>
      </c>
      <c r="AH975" s="172"/>
      <c r="AI975" s="178"/>
      <c r="AJ975" s="140"/>
      <c r="AK975" s="176" t="s">
        <v>282</v>
      </c>
      <c r="AL975" s="176" t="s">
        <v>76</v>
      </c>
      <c r="AM975" s="170">
        <f t="shared" si="30"/>
        <v>1112</v>
      </c>
      <c r="AN975" s="147"/>
      <c r="AO975" s="155" t="s">
        <v>468</v>
      </c>
      <c r="AP975" s="156"/>
      <c r="AQ975" s="157">
        <v>1.8836900715999998</v>
      </c>
      <c r="AR975" s="158"/>
      <c r="AS975" s="145">
        <f>LOOKUP(rufmkm,'[1]Sheet1 (2)'!$V$62:$V$71,'[1]Sheet1 (2)'!$W$62:$W$71)</f>
        <v>20</v>
      </c>
      <c r="AT975" s="140"/>
      <c r="AU975" s="157">
        <f>IF(IF(D975='[1]Sheet1 (2)'!$C$69,'[1]Sheet1 (2)'!$D$69*('[1]Sheet1 (2)'!$D$72-rut_index)/'[1]Sheet1 (2)'!$D$72,IF([1]shee2!D968='[1]Sheet1 (2)'!$C$70,'[1]Sheet1 (2)'!$D$70*('[1]Sheet1 (2)'!$D$72-rut_index)/'[1]Sheet1 (2)'!$D$72,IF([1]shee2!D968='[1]Sheet1 (2)'!$C$71,'[1]Sheet1 (2)'!$D$71*('[1]Sheet1 (2)'!$D$72-rut_index)/'[1]Sheet1 (2)'!$D$72)))&lt;0,0,IF(D975='[1]Sheet1 (2)'!$C$69,'[1]Sheet1 (2)'!$D$69*('[1]Sheet1 (2)'!$D$72-rut_index)/'[1]Sheet1 (2)'!$D$72,IF([1]shee2!D968='[1]Sheet1 (2)'!$C$70,'[1]Sheet1 (2)'!$D$70*('[1]Sheet1 (2)'!$D$72-rut_index)/'[1]Sheet1 (2)'!$D$72,IF([1]shee2!D968='[1]Sheet1 (2)'!$C$71,'[1]Sheet1 (2)'!$D$71*('[1]Sheet1 (2)'!$D$72-rut_index)/'[1]Sheet1 (2)'!$D$72))))</f>
        <v>5</v>
      </c>
      <c r="AV975" s="157">
        <f>IF(IF(D975='[1]Sheet1 (2)'!$C$69,'[1]Sheet1 (2)'!$D$69*('[1]Sheet1 (2)'!$D$72-crack_s_index)/'[1]Sheet1 (2)'!$D$72,IF([1]shee2!D968='[1]Sheet1 (2)'!$C$70,'[1]Sheet1 (2)'!$D$70*('[1]Sheet1 (2)'!$D$72-crack_s_index)/'[1]Sheet1 (2)'!$D$72,IF([1]shee2!D968='[1]Sheet1 (2)'!$C$71,'[1]Sheet1 (2)'!$D$71*('[1]Sheet1 (2)'!$D$72-crack_s_index)/'[1]Sheet1 (2)'!$D$72)))&lt;0,0,IF(D975='[1]Sheet1 (2)'!$C$69,'[1]Sheet1 (2)'!$D$69*('[1]Sheet1 (2)'!$D$72-crack_s_index)/'[1]Sheet1 (2)'!$D$72,IF([1]shee2!D968='[1]Sheet1 (2)'!$C$70,'[1]Sheet1 (2)'!$D$70*('[1]Sheet1 (2)'!$D$72-crack_s_index)/'[1]Sheet1 (2)'!$D$72,IF([1]shee2!D968='[1]Sheet1 (2)'!$C$71,'[1]Sheet1 (2)'!$D$71*('[1]Sheet1 (2)'!$D$72-crack_s_index)/'[1]Sheet1 (2)'!$D$72))))</f>
        <v>4.375</v>
      </c>
      <c r="AW975" s="157">
        <f>IF(IF(D975='[1]Sheet1 (2)'!$C$69,'[1]Sheet1 (2)'!$D$69*('[1]Sheet1 (2)'!$D$72-crack_t_index)/'[1]Sheet1 (2)'!$D$72,IF([1]shee2!D968='[1]Sheet1 (2)'!$C$70,'[1]Sheet1 (2)'!$D$70*('[1]Sheet1 (2)'!$D$72-crack_t_index)/'[1]Sheet1 (2)'!$D$72,IF([1]shee2!D968='[1]Sheet1 (2)'!$C$71,'[1]Sheet1 (2)'!$D$71*('[1]Sheet1 (2)'!$D$72-crack_t_index)/'[1]Sheet1 (2)'!$D$72)))&lt;0,0,IF(D975='[1]Sheet1 (2)'!$C$69,'[1]Sheet1 (2)'!$D$69*('[1]Sheet1 (2)'!$D$72-crack_t_index)/'[1]Sheet1 (2)'!$D$72,IF([1]shee2!D968='[1]Sheet1 (2)'!$C$70,'[1]Sheet1 (2)'!$D$70*('[1]Sheet1 (2)'!$D$72-crack_t_index)/'[1]Sheet1 (2)'!$D$72,IF([1]shee2!D968='[1]Sheet1 (2)'!$C$71,'[1]Sheet1 (2)'!$D$71*('[1]Sheet1 (2)'!$D$72-crack_t_index)/'[1]Sheet1 (2)'!$D$72))))</f>
        <v>5</v>
      </c>
      <c r="AX975" s="157">
        <f>IF(IF(D975='[1]Sheet1 (2)'!$C$69,'[1]Sheet1 (2)'!$D$69*('[1]Sheet1 (2)'!$D$72-rave_index)/'[1]Sheet1 (2)'!$D$72,IF([1]shee2!D968='[1]Sheet1 (2)'!$C$70,'[1]Sheet1 (2)'!$D$70*('[1]Sheet1 (2)'!$D$72-rave_index)/'[1]Sheet1 (2)'!$D$72,IF([1]shee2!D968='[1]Sheet1 (2)'!$C$71,'[1]Sheet1 (2)'!$D$71*('[1]Sheet1 (2)'!$D$72-rave_index)/'[1]Sheet1 (2)'!$D$72)))&lt;0,0,IF(D975='[1]Sheet1 (2)'!$C$69,'[1]Sheet1 (2)'!$D$69*('[1]Sheet1 (2)'!$D$72-rave_index)/'[1]Sheet1 (2)'!$D$72,IF([1]shee2!D968='[1]Sheet1 (2)'!$C$70,'[1]Sheet1 (2)'!$D$70*('[1]Sheet1 (2)'!$D$72-rave_index)/'[1]Sheet1 (2)'!$D$72,IF([1]shee2!D968='[1]Sheet1 (2)'!$C$71,'[1]Sheet1 (2)'!$D$71*('[1]Sheet1 (2)'!$D$72-rave_index)/'[1]Sheet1 (2)'!$D$72))))</f>
        <v>5</v>
      </c>
      <c r="AY975" s="157">
        <f>IF(IF(D975='[1]Sheet1 (2)'!$C$69,'[1]Sheet1 (2)'!$D$69*('[1]Sheet1 (2)'!$D$72-rough_index)/'[1]Sheet1 (2)'!$D$72,IF([1]shee2!D968='[1]Sheet1 (2)'!$C$70,'[1]Sheet1 (2)'!$D$70*('[1]Sheet1 (2)'!$D$72-rough_index)/'[1]Sheet1 (2)'!$D$72,IF([1]shee2!D968='[1]Sheet1 (2)'!$C$71,'[1]Sheet1 (2)'!$D$71*('[1]Sheet1 (2)'!$D$72-rough_index)/'[1]Sheet1 (2)'!$D$72)))&lt;0,0,IF(D975='[1]Sheet1 (2)'!$C$69,'[1]Sheet1 (2)'!$D$69*('[1]Sheet1 (2)'!$D$72-rough_index)/'[1]Sheet1 (2)'!$D$72,IF([1]shee2!D968='[1]Sheet1 (2)'!$C$70,'[1]Sheet1 (2)'!$D$70*('[1]Sheet1 (2)'!$D$72-rough_index)/'[1]Sheet1 (2)'!$D$72,IF([1]shee2!D968='[1]Sheet1 (2)'!$C$71,'[1]Sheet1 (2)'!$D$71*('[1]Sheet1 (2)'!$D$72-rough_index)/'[1]Sheet1 (2)'!$D$72))))</f>
        <v>3.3333333333333335</v>
      </c>
      <c r="AZ975" s="179">
        <f>+(AU975*'[1]Sheet1 (2)'!$C$77)+(AV975*'[1]Sheet1 (2)'!$C$78)+(AW975*'[1]Sheet1 (2)'!$C$79)+(AX975*'[1]Sheet1 (2)'!$C$80)+(AY975*'[1]Sheet1 (2)'!$C$81)</f>
        <v>4.2750000000000004</v>
      </c>
      <c r="BA975" s="213" t="str">
        <f t="shared" si="31"/>
        <v>Good</v>
      </c>
      <c r="BE975">
        <f>IF(D975='[1]Sheet1 (2)'!$C$61,'[1]Sheet1 (2)'!$D$61*(counts^2)+'[1]Sheet1 (2)'!$G$61*counts+'[1]Sheet1 (2)'!$J$61,IF(D975='[1]Sheet1 (2)'!$C$62,'[1]Sheet1 (2)'!$D$62*counts+'[1]Sheet1 (2)'!$G$62,IF(D975='[1]Sheet1 (2)'!$C$63,'[1]Sheet1 (2)'!$D$63*counts+'[1]Sheet1 (2)'!$G$63,IF(D975='[1]Sheet1 (2)'!$C$64,'[1]Sheet1 (2)'!$D$64*counts+'[1]Sheet1 (2)'!$G$64))))</f>
        <v>2.0984129299999998</v>
      </c>
    </row>
    <row r="976" spans="1:57" ht="12.75" customHeight="1">
      <c r="A976" s="176" t="s">
        <v>282</v>
      </c>
      <c r="B976" s="145" t="s">
        <v>76</v>
      </c>
      <c r="C976" s="170">
        <v>1113</v>
      </c>
      <c r="D976" s="174" t="s">
        <v>77</v>
      </c>
      <c r="E976" s="171">
        <v>8</v>
      </c>
      <c r="F976" s="171">
        <v>2</v>
      </c>
      <c r="G976" s="171" t="s">
        <v>77</v>
      </c>
      <c r="H976" s="171">
        <v>1</v>
      </c>
      <c r="I976" s="171" t="s">
        <v>77</v>
      </c>
      <c r="J976" s="173" t="s">
        <v>80</v>
      </c>
      <c r="K976" s="173" t="s">
        <v>80</v>
      </c>
      <c r="L976" s="169">
        <f>VLOOKUP(CONCATENATE(J976,K976),'Sheet1 (2)'!$J$6:$K$26,2,FALSE)</f>
        <v>0</v>
      </c>
      <c r="M976" s="173" t="s">
        <v>83</v>
      </c>
      <c r="N976" s="173" t="s">
        <v>78</v>
      </c>
      <c r="O976" s="177">
        <f>VLOOKUP(CONCATENATE(M976,N976),'[1]Sheet1 (2)'!$L$6:$M$26,2,FALSE)</f>
        <v>7.5</v>
      </c>
      <c r="P976" s="173" t="s">
        <v>83</v>
      </c>
      <c r="Q976" s="173" t="s">
        <v>78</v>
      </c>
      <c r="R976" s="177">
        <f>VLOOKUP(CONCATENATE(P976,Q976),'[1]Sheet1 (2)'!$N$6:$O$26,2,FALSE)</f>
        <v>7.5</v>
      </c>
      <c r="S976" s="173" t="s">
        <v>78</v>
      </c>
      <c r="T976" s="173" t="s">
        <v>82</v>
      </c>
      <c r="U976" s="177">
        <f>VLOOKUP(CONCATENATE(S976,T976),'[1]Sheet1 (2)'!$P$6:$Q$26,2,FALSE)</f>
        <v>6.25</v>
      </c>
      <c r="V976" s="173" t="s">
        <v>82</v>
      </c>
      <c r="W976" s="173" t="s">
        <v>81</v>
      </c>
      <c r="X976" s="177">
        <f>VLOOKUP(CONCATENATE(V976,W976),'[1]Sheet1 (2)'!$R$6:$S$26,2,FALSE)</f>
        <v>50</v>
      </c>
      <c r="Y976" s="173" t="s">
        <v>80</v>
      </c>
      <c r="Z976" s="173" t="s">
        <v>80</v>
      </c>
      <c r="AA976" s="177">
        <f>VLOOKUP(CONCATENATE(Y976,Z976),'[1]Sheet1 (2)'!$T$6:$U$26,2,FALSE)</f>
        <v>0</v>
      </c>
      <c r="AB976" s="173" t="s">
        <v>80</v>
      </c>
      <c r="AC976" s="173" t="s">
        <v>80</v>
      </c>
      <c r="AD976" s="177">
        <f>VLOOKUP(CONCATENATE(AB976,AC976),'[1]Sheet1 (2)'!$X$6:$Y$26,2,FALSE)</f>
        <v>0</v>
      </c>
      <c r="AE976" s="173" t="s">
        <v>82</v>
      </c>
      <c r="AF976" s="173" t="s">
        <v>81</v>
      </c>
      <c r="AG976" s="177">
        <f>VLOOKUP(CONCATENATE(AE976,AF976),'[1]Sheet1 (2)'!$Z$6:$AA$26,2,FALSE)</f>
        <v>66</v>
      </c>
      <c r="AH976" s="172"/>
      <c r="AI976" s="178"/>
      <c r="AJ976" s="140"/>
      <c r="AK976" s="176" t="s">
        <v>282</v>
      </c>
      <c r="AL976" s="176" t="s">
        <v>76</v>
      </c>
      <c r="AM976" s="170">
        <f t="shared" si="30"/>
        <v>1113</v>
      </c>
      <c r="AN976" s="147"/>
      <c r="AO976" s="155"/>
      <c r="AP976" s="156"/>
      <c r="AQ976" s="157">
        <v>1.9315992529999999</v>
      </c>
      <c r="AR976" s="158"/>
      <c r="AS976" s="145">
        <f>LOOKUP(rufmkm,'[1]Sheet1 (2)'!$V$62:$V$71,'[1]Sheet1 (2)'!$W$62:$W$71)</f>
        <v>20</v>
      </c>
      <c r="AT976" s="140"/>
      <c r="AU976" s="157">
        <f>IF(IF(D976='[1]Sheet1 (2)'!$C$69,'[1]Sheet1 (2)'!$D$69*('[1]Sheet1 (2)'!$D$72-rut_index)/'[1]Sheet1 (2)'!$D$72,IF([1]shee2!D969='[1]Sheet1 (2)'!$C$70,'[1]Sheet1 (2)'!$D$70*('[1]Sheet1 (2)'!$D$72-rut_index)/'[1]Sheet1 (2)'!$D$72,IF([1]shee2!D969='[1]Sheet1 (2)'!$C$71,'[1]Sheet1 (2)'!$D$71*('[1]Sheet1 (2)'!$D$72-rut_index)/'[1]Sheet1 (2)'!$D$72)))&lt;0,0,IF(D976='[1]Sheet1 (2)'!$C$69,'[1]Sheet1 (2)'!$D$69*('[1]Sheet1 (2)'!$D$72-rut_index)/'[1]Sheet1 (2)'!$D$72,IF([1]shee2!D969='[1]Sheet1 (2)'!$C$70,'[1]Sheet1 (2)'!$D$70*('[1]Sheet1 (2)'!$D$72-rut_index)/'[1]Sheet1 (2)'!$D$72,IF([1]shee2!D969='[1]Sheet1 (2)'!$C$71,'[1]Sheet1 (2)'!$D$71*('[1]Sheet1 (2)'!$D$72-rut_index)/'[1]Sheet1 (2)'!$D$72))))</f>
        <v>5</v>
      </c>
      <c r="AV976" s="157">
        <f>IF(IF(D976='[1]Sheet1 (2)'!$C$69,'[1]Sheet1 (2)'!$D$69*('[1]Sheet1 (2)'!$D$72-crack_s_index)/'[1]Sheet1 (2)'!$D$72,IF([1]shee2!D969='[1]Sheet1 (2)'!$C$70,'[1]Sheet1 (2)'!$D$70*('[1]Sheet1 (2)'!$D$72-crack_s_index)/'[1]Sheet1 (2)'!$D$72,IF([1]shee2!D969='[1]Sheet1 (2)'!$C$71,'[1]Sheet1 (2)'!$D$71*('[1]Sheet1 (2)'!$D$72-crack_s_index)/'[1]Sheet1 (2)'!$D$72)))&lt;0,0,IF(D976='[1]Sheet1 (2)'!$C$69,'[1]Sheet1 (2)'!$D$69*('[1]Sheet1 (2)'!$D$72-crack_s_index)/'[1]Sheet1 (2)'!$D$72,IF([1]shee2!D969='[1]Sheet1 (2)'!$C$70,'[1]Sheet1 (2)'!$D$70*('[1]Sheet1 (2)'!$D$72-crack_s_index)/'[1]Sheet1 (2)'!$D$72,IF([1]shee2!D969='[1]Sheet1 (2)'!$C$71,'[1]Sheet1 (2)'!$D$71*('[1]Sheet1 (2)'!$D$72-crack_s_index)/'[1]Sheet1 (2)'!$D$72))))</f>
        <v>4.375</v>
      </c>
      <c r="AW976" s="157">
        <f>IF(IF(D976='[1]Sheet1 (2)'!$C$69,'[1]Sheet1 (2)'!$D$69*('[1]Sheet1 (2)'!$D$72-crack_t_index)/'[1]Sheet1 (2)'!$D$72,IF([1]shee2!D969='[1]Sheet1 (2)'!$C$70,'[1]Sheet1 (2)'!$D$70*('[1]Sheet1 (2)'!$D$72-crack_t_index)/'[1]Sheet1 (2)'!$D$72,IF([1]shee2!D969='[1]Sheet1 (2)'!$C$71,'[1]Sheet1 (2)'!$D$71*('[1]Sheet1 (2)'!$D$72-crack_t_index)/'[1]Sheet1 (2)'!$D$72)))&lt;0,0,IF(D976='[1]Sheet1 (2)'!$C$69,'[1]Sheet1 (2)'!$D$69*('[1]Sheet1 (2)'!$D$72-crack_t_index)/'[1]Sheet1 (2)'!$D$72,IF([1]shee2!D969='[1]Sheet1 (2)'!$C$70,'[1]Sheet1 (2)'!$D$70*('[1]Sheet1 (2)'!$D$72-crack_t_index)/'[1]Sheet1 (2)'!$D$72,IF([1]shee2!D969='[1]Sheet1 (2)'!$C$71,'[1]Sheet1 (2)'!$D$71*('[1]Sheet1 (2)'!$D$72-crack_t_index)/'[1]Sheet1 (2)'!$D$72))))</f>
        <v>4.375</v>
      </c>
      <c r="AX976" s="157">
        <f>IF(IF(D976='[1]Sheet1 (2)'!$C$69,'[1]Sheet1 (2)'!$D$69*('[1]Sheet1 (2)'!$D$72-rave_index)/'[1]Sheet1 (2)'!$D$72,IF([1]shee2!D969='[1]Sheet1 (2)'!$C$70,'[1]Sheet1 (2)'!$D$70*('[1]Sheet1 (2)'!$D$72-rave_index)/'[1]Sheet1 (2)'!$D$72,IF([1]shee2!D969='[1]Sheet1 (2)'!$C$71,'[1]Sheet1 (2)'!$D$71*('[1]Sheet1 (2)'!$D$72-rave_index)/'[1]Sheet1 (2)'!$D$72)))&lt;0,0,IF(D976='[1]Sheet1 (2)'!$C$69,'[1]Sheet1 (2)'!$D$69*('[1]Sheet1 (2)'!$D$72-rave_index)/'[1]Sheet1 (2)'!$D$72,IF([1]shee2!D969='[1]Sheet1 (2)'!$C$70,'[1]Sheet1 (2)'!$D$70*('[1]Sheet1 (2)'!$D$72-rave_index)/'[1]Sheet1 (2)'!$D$72,IF([1]shee2!D969='[1]Sheet1 (2)'!$C$71,'[1]Sheet1 (2)'!$D$71*('[1]Sheet1 (2)'!$D$72-rave_index)/'[1]Sheet1 (2)'!$D$72))))</f>
        <v>5</v>
      </c>
      <c r="AY976" s="157">
        <f>IF(IF(D976='[1]Sheet1 (2)'!$C$69,'[1]Sheet1 (2)'!$D$69*('[1]Sheet1 (2)'!$D$72-rough_index)/'[1]Sheet1 (2)'!$D$72,IF([1]shee2!D969='[1]Sheet1 (2)'!$C$70,'[1]Sheet1 (2)'!$D$70*('[1]Sheet1 (2)'!$D$72-rough_index)/'[1]Sheet1 (2)'!$D$72,IF([1]shee2!D969='[1]Sheet1 (2)'!$C$71,'[1]Sheet1 (2)'!$D$71*('[1]Sheet1 (2)'!$D$72-rough_index)/'[1]Sheet1 (2)'!$D$72)))&lt;0,0,IF(D976='[1]Sheet1 (2)'!$C$69,'[1]Sheet1 (2)'!$D$69*('[1]Sheet1 (2)'!$D$72-rough_index)/'[1]Sheet1 (2)'!$D$72,IF([1]shee2!D969='[1]Sheet1 (2)'!$C$70,'[1]Sheet1 (2)'!$D$70*('[1]Sheet1 (2)'!$D$72-rough_index)/'[1]Sheet1 (2)'!$D$72,IF([1]shee2!D969='[1]Sheet1 (2)'!$C$71,'[1]Sheet1 (2)'!$D$71*('[1]Sheet1 (2)'!$D$72-rough_index)/'[1]Sheet1 (2)'!$D$72))))</f>
        <v>3.3333333333333335</v>
      </c>
      <c r="AZ976" s="179">
        <f>+(AU976*'[1]Sheet1 (2)'!$C$77)+(AV976*'[1]Sheet1 (2)'!$C$78)+(AW976*'[1]Sheet1 (2)'!$C$79)+(AX976*'[1]Sheet1 (2)'!$C$80)+(AY976*'[1]Sheet1 (2)'!$C$81)</f>
        <v>4.25</v>
      </c>
      <c r="BA976" s="213" t="str">
        <f t="shared" si="31"/>
        <v>Good</v>
      </c>
      <c r="BE976">
        <f>IF(D976='[1]Sheet1 (2)'!$C$61,'[1]Sheet1 (2)'!$D$61*(counts^2)+'[1]Sheet1 (2)'!$G$61*counts+'[1]Sheet1 (2)'!$J$61,IF(D976='[1]Sheet1 (2)'!$C$62,'[1]Sheet1 (2)'!$D$62*counts+'[1]Sheet1 (2)'!$G$62,IF(D976='[1]Sheet1 (2)'!$C$63,'[1]Sheet1 (2)'!$D$63*counts+'[1]Sheet1 (2)'!$G$63,IF(D976='[1]Sheet1 (2)'!$C$64,'[1]Sheet1 (2)'!$D$64*counts+'[1]Sheet1 (2)'!$G$64))))</f>
        <v>2.0984129299999998</v>
      </c>
    </row>
    <row r="977" spans="1:57" ht="12.75" customHeight="1">
      <c r="A977" s="176" t="s">
        <v>282</v>
      </c>
      <c r="B977" s="145" t="s">
        <v>76</v>
      </c>
      <c r="C977" s="170">
        <v>1114</v>
      </c>
      <c r="D977" s="174" t="s">
        <v>77</v>
      </c>
      <c r="E977" s="171">
        <v>8</v>
      </c>
      <c r="F977" s="171">
        <v>2</v>
      </c>
      <c r="G977" s="171" t="s">
        <v>77</v>
      </c>
      <c r="H977" s="171">
        <v>1</v>
      </c>
      <c r="I977" s="171" t="s">
        <v>77</v>
      </c>
      <c r="J977" s="173" t="s">
        <v>80</v>
      </c>
      <c r="K977" s="173" t="s">
        <v>80</v>
      </c>
      <c r="L977" s="169">
        <f>VLOOKUP(CONCATENATE(J977,K977),'Sheet1 (2)'!$J$6:$K$26,2,FALSE)</f>
        <v>0</v>
      </c>
      <c r="M977" s="173" t="s">
        <v>80</v>
      </c>
      <c r="N977" s="173" t="s">
        <v>80</v>
      </c>
      <c r="O977" s="177">
        <f>VLOOKUP(CONCATENATE(M977,N977),'[1]Sheet1 (2)'!$L$6:$M$26,2,FALSE)</f>
        <v>0</v>
      </c>
      <c r="P977" s="173" t="s">
        <v>80</v>
      </c>
      <c r="Q977" s="173" t="s">
        <v>80</v>
      </c>
      <c r="R977" s="177">
        <f>VLOOKUP(CONCATENATE(P977,Q977),'[1]Sheet1 (2)'!$N$6:$O$26,2,FALSE)</f>
        <v>0</v>
      </c>
      <c r="S977" s="173" t="s">
        <v>80</v>
      </c>
      <c r="T977" s="173" t="s">
        <v>80</v>
      </c>
      <c r="U977" s="177">
        <f>VLOOKUP(CONCATENATE(S977,T977),'[1]Sheet1 (2)'!$P$6:$Q$26,2,FALSE)</f>
        <v>0</v>
      </c>
      <c r="V977" s="173" t="s">
        <v>80</v>
      </c>
      <c r="W977" s="173" t="s">
        <v>80</v>
      </c>
      <c r="X977" s="177">
        <f>VLOOKUP(CONCATENATE(V977,W977),'[1]Sheet1 (2)'!$R$6:$S$26,2,FALSE)</f>
        <v>0</v>
      </c>
      <c r="Y977" s="173" t="s">
        <v>80</v>
      </c>
      <c r="Z977" s="173" t="s">
        <v>80</v>
      </c>
      <c r="AA977" s="177">
        <f>VLOOKUP(CONCATENATE(Y977,Z977),'[1]Sheet1 (2)'!$T$6:$U$26,2,FALSE)</f>
        <v>0</v>
      </c>
      <c r="AB977" s="173" t="s">
        <v>80</v>
      </c>
      <c r="AC977" s="173" t="s">
        <v>80</v>
      </c>
      <c r="AD977" s="177">
        <f>VLOOKUP(CONCATENATE(AB977,AC977),'[1]Sheet1 (2)'!$X$6:$Y$26,2,FALSE)</f>
        <v>0</v>
      </c>
      <c r="AE977" s="173" t="s">
        <v>82</v>
      </c>
      <c r="AF977" s="173" t="s">
        <v>81</v>
      </c>
      <c r="AG977" s="177">
        <f>VLOOKUP(CONCATENATE(AE977,AF977),'[1]Sheet1 (2)'!$Z$6:$AA$26,2,FALSE)</f>
        <v>66</v>
      </c>
      <c r="AH977" s="172"/>
      <c r="AI977" s="178"/>
      <c r="AJ977" s="140"/>
      <c r="AK977" s="176" t="s">
        <v>282</v>
      </c>
      <c r="AL977" s="176" t="s">
        <v>76</v>
      </c>
      <c r="AM977" s="170">
        <f t="shared" si="30"/>
        <v>1114</v>
      </c>
      <c r="AN977" s="147"/>
      <c r="AO977" s="155"/>
      <c r="AP977" s="156"/>
      <c r="AQ977" s="157">
        <v>2.1292095259999995</v>
      </c>
      <c r="AR977" s="158"/>
      <c r="AS977" s="145">
        <f>LOOKUP(rufmkm,'[1]Sheet1 (2)'!$V$62:$V$71,'[1]Sheet1 (2)'!$W$62:$W$71)</f>
        <v>30</v>
      </c>
      <c r="AT977" s="140"/>
      <c r="AU977" s="157">
        <f>IF(IF(D977='[1]Sheet1 (2)'!$C$69,'[1]Sheet1 (2)'!$D$69*('[1]Sheet1 (2)'!$D$72-rut_index)/'[1]Sheet1 (2)'!$D$72,IF([1]shee2!D970='[1]Sheet1 (2)'!$C$70,'[1]Sheet1 (2)'!$D$70*('[1]Sheet1 (2)'!$D$72-rut_index)/'[1]Sheet1 (2)'!$D$72,IF([1]shee2!D970='[1]Sheet1 (2)'!$C$71,'[1]Sheet1 (2)'!$D$71*('[1]Sheet1 (2)'!$D$72-rut_index)/'[1]Sheet1 (2)'!$D$72)))&lt;0,0,IF(D977='[1]Sheet1 (2)'!$C$69,'[1]Sheet1 (2)'!$D$69*('[1]Sheet1 (2)'!$D$72-rut_index)/'[1]Sheet1 (2)'!$D$72,IF([1]shee2!D970='[1]Sheet1 (2)'!$C$70,'[1]Sheet1 (2)'!$D$70*('[1]Sheet1 (2)'!$D$72-rut_index)/'[1]Sheet1 (2)'!$D$72,IF([1]shee2!D970='[1]Sheet1 (2)'!$C$71,'[1]Sheet1 (2)'!$D$71*('[1]Sheet1 (2)'!$D$72-rut_index)/'[1]Sheet1 (2)'!$D$72))))</f>
        <v>5</v>
      </c>
      <c r="AV977" s="157">
        <f>IF(IF(D977='[1]Sheet1 (2)'!$C$69,'[1]Sheet1 (2)'!$D$69*('[1]Sheet1 (2)'!$D$72-crack_s_index)/'[1]Sheet1 (2)'!$D$72,IF([1]shee2!D970='[1]Sheet1 (2)'!$C$70,'[1]Sheet1 (2)'!$D$70*('[1]Sheet1 (2)'!$D$72-crack_s_index)/'[1]Sheet1 (2)'!$D$72,IF([1]shee2!D970='[1]Sheet1 (2)'!$C$71,'[1]Sheet1 (2)'!$D$71*('[1]Sheet1 (2)'!$D$72-crack_s_index)/'[1]Sheet1 (2)'!$D$72)))&lt;0,0,IF(D977='[1]Sheet1 (2)'!$C$69,'[1]Sheet1 (2)'!$D$69*('[1]Sheet1 (2)'!$D$72-crack_s_index)/'[1]Sheet1 (2)'!$D$72,IF([1]shee2!D970='[1]Sheet1 (2)'!$C$70,'[1]Sheet1 (2)'!$D$70*('[1]Sheet1 (2)'!$D$72-crack_s_index)/'[1]Sheet1 (2)'!$D$72,IF([1]shee2!D970='[1]Sheet1 (2)'!$C$71,'[1]Sheet1 (2)'!$D$71*('[1]Sheet1 (2)'!$D$72-crack_s_index)/'[1]Sheet1 (2)'!$D$72))))</f>
        <v>5</v>
      </c>
      <c r="AW977" s="157">
        <f>IF(IF(D977='[1]Sheet1 (2)'!$C$69,'[1]Sheet1 (2)'!$D$69*('[1]Sheet1 (2)'!$D$72-crack_t_index)/'[1]Sheet1 (2)'!$D$72,IF([1]shee2!D970='[1]Sheet1 (2)'!$C$70,'[1]Sheet1 (2)'!$D$70*('[1]Sheet1 (2)'!$D$72-crack_t_index)/'[1]Sheet1 (2)'!$D$72,IF([1]shee2!D970='[1]Sheet1 (2)'!$C$71,'[1]Sheet1 (2)'!$D$71*('[1]Sheet1 (2)'!$D$72-crack_t_index)/'[1]Sheet1 (2)'!$D$72)))&lt;0,0,IF(D977='[1]Sheet1 (2)'!$C$69,'[1]Sheet1 (2)'!$D$69*('[1]Sheet1 (2)'!$D$72-crack_t_index)/'[1]Sheet1 (2)'!$D$72,IF([1]shee2!D970='[1]Sheet1 (2)'!$C$70,'[1]Sheet1 (2)'!$D$70*('[1]Sheet1 (2)'!$D$72-crack_t_index)/'[1]Sheet1 (2)'!$D$72,IF([1]shee2!D970='[1]Sheet1 (2)'!$C$71,'[1]Sheet1 (2)'!$D$71*('[1]Sheet1 (2)'!$D$72-crack_t_index)/'[1]Sheet1 (2)'!$D$72))))</f>
        <v>5</v>
      </c>
      <c r="AX977" s="157">
        <f>IF(IF(D977='[1]Sheet1 (2)'!$C$69,'[1]Sheet1 (2)'!$D$69*('[1]Sheet1 (2)'!$D$72-rave_index)/'[1]Sheet1 (2)'!$D$72,IF([1]shee2!D970='[1]Sheet1 (2)'!$C$70,'[1]Sheet1 (2)'!$D$70*('[1]Sheet1 (2)'!$D$72-rave_index)/'[1]Sheet1 (2)'!$D$72,IF([1]shee2!D970='[1]Sheet1 (2)'!$C$71,'[1]Sheet1 (2)'!$D$71*('[1]Sheet1 (2)'!$D$72-rave_index)/'[1]Sheet1 (2)'!$D$72)))&lt;0,0,IF(D977='[1]Sheet1 (2)'!$C$69,'[1]Sheet1 (2)'!$D$69*('[1]Sheet1 (2)'!$D$72-rave_index)/'[1]Sheet1 (2)'!$D$72,IF([1]shee2!D970='[1]Sheet1 (2)'!$C$70,'[1]Sheet1 (2)'!$D$70*('[1]Sheet1 (2)'!$D$72-rave_index)/'[1]Sheet1 (2)'!$D$72,IF([1]shee2!D970='[1]Sheet1 (2)'!$C$71,'[1]Sheet1 (2)'!$D$71*('[1]Sheet1 (2)'!$D$72-rave_index)/'[1]Sheet1 (2)'!$D$72))))</f>
        <v>5</v>
      </c>
      <c r="AY977" s="157">
        <f>IF(IF(D977='[1]Sheet1 (2)'!$C$69,'[1]Sheet1 (2)'!$D$69*('[1]Sheet1 (2)'!$D$72-rough_index)/'[1]Sheet1 (2)'!$D$72,IF([1]shee2!D970='[1]Sheet1 (2)'!$C$70,'[1]Sheet1 (2)'!$D$70*('[1]Sheet1 (2)'!$D$72-rough_index)/'[1]Sheet1 (2)'!$D$72,IF([1]shee2!D970='[1]Sheet1 (2)'!$C$71,'[1]Sheet1 (2)'!$D$71*('[1]Sheet1 (2)'!$D$72-rough_index)/'[1]Sheet1 (2)'!$D$72)))&lt;0,0,IF(D977='[1]Sheet1 (2)'!$C$69,'[1]Sheet1 (2)'!$D$69*('[1]Sheet1 (2)'!$D$72-rough_index)/'[1]Sheet1 (2)'!$D$72,IF([1]shee2!D970='[1]Sheet1 (2)'!$C$70,'[1]Sheet1 (2)'!$D$70*('[1]Sheet1 (2)'!$D$72-rough_index)/'[1]Sheet1 (2)'!$D$72,IF([1]shee2!D970='[1]Sheet1 (2)'!$C$71,'[1]Sheet1 (2)'!$D$71*('[1]Sheet1 (2)'!$D$72-rough_index)/'[1]Sheet1 (2)'!$D$72))))</f>
        <v>2.5</v>
      </c>
      <c r="AZ977" s="179">
        <f>+(AU977*'[1]Sheet1 (2)'!$C$77)+(AV977*'[1]Sheet1 (2)'!$C$78)+(AW977*'[1]Sheet1 (2)'!$C$79)+(AX977*'[1]Sheet1 (2)'!$C$80)+(AY977*'[1]Sheet1 (2)'!$C$81)</f>
        <v>4.25</v>
      </c>
      <c r="BA977" s="213" t="str">
        <f t="shared" si="31"/>
        <v>Good</v>
      </c>
      <c r="BE977">
        <f>IF(D977='[1]Sheet1 (2)'!$C$61,'[1]Sheet1 (2)'!$D$61*(counts^2)+'[1]Sheet1 (2)'!$G$61*counts+'[1]Sheet1 (2)'!$J$61,IF(D977='[1]Sheet1 (2)'!$C$62,'[1]Sheet1 (2)'!$D$62*counts+'[1]Sheet1 (2)'!$G$62,IF(D977='[1]Sheet1 (2)'!$C$63,'[1]Sheet1 (2)'!$D$63*counts+'[1]Sheet1 (2)'!$G$63,IF(D977='[1]Sheet1 (2)'!$C$64,'[1]Sheet1 (2)'!$D$64*counts+'[1]Sheet1 (2)'!$G$64))))</f>
        <v>2.0984129299999998</v>
      </c>
    </row>
    <row r="978" spans="1:57" ht="12.75" customHeight="1">
      <c r="A978" s="176" t="s">
        <v>282</v>
      </c>
      <c r="B978" s="145" t="s">
        <v>76</v>
      </c>
      <c r="C978" s="170">
        <v>1115</v>
      </c>
      <c r="D978" s="174" t="s">
        <v>77</v>
      </c>
      <c r="E978" s="171">
        <v>8</v>
      </c>
      <c r="F978" s="171">
        <v>2</v>
      </c>
      <c r="G978" s="171" t="s">
        <v>77</v>
      </c>
      <c r="H978" s="171">
        <v>1</v>
      </c>
      <c r="I978" s="171" t="s">
        <v>77</v>
      </c>
      <c r="J978" s="173" t="s">
        <v>80</v>
      </c>
      <c r="K978" s="173" t="s">
        <v>80</v>
      </c>
      <c r="L978" s="169">
        <f>VLOOKUP(CONCATENATE(J978,K978),'Sheet1 (2)'!$J$6:$K$26,2,FALSE)</f>
        <v>0</v>
      </c>
      <c r="M978" s="173" t="s">
        <v>79</v>
      </c>
      <c r="N978" s="173" t="s">
        <v>78</v>
      </c>
      <c r="O978" s="177">
        <f>VLOOKUP(CONCATENATE(M978,N978),'[1]Sheet1 (2)'!$L$6:$M$26,2,FALSE)</f>
        <v>10</v>
      </c>
      <c r="P978" s="173" t="s">
        <v>79</v>
      </c>
      <c r="Q978" s="173" t="s">
        <v>78</v>
      </c>
      <c r="R978" s="177">
        <f>VLOOKUP(CONCATENATE(P978,Q978),'[1]Sheet1 (2)'!$N$6:$O$26,2,FALSE)</f>
        <v>10</v>
      </c>
      <c r="S978" s="173" t="s">
        <v>80</v>
      </c>
      <c r="T978" s="173" t="s">
        <v>80</v>
      </c>
      <c r="U978" s="177">
        <f>VLOOKUP(CONCATENATE(S978,T978),'[1]Sheet1 (2)'!$P$6:$Q$26,2,FALSE)</f>
        <v>0</v>
      </c>
      <c r="V978" s="173" t="s">
        <v>80</v>
      </c>
      <c r="W978" s="173" t="s">
        <v>80</v>
      </c>
      <c r="X978" s="177">
        <f>VLOOKUP(CONCATENATE(V978,W978),'[1]Sheet1 (2)'!$R$6:$S$26,2,FALSE)</f>
        <v>0</v>
      </c>
      <c r="Y978" s="173" t="s">
        <v>78</v>
      </c>
      <c r="Z978" s="173" t="s">
        <v>83</v>
      </c>
      <c r="AA978" s="177">
        <f>VLOOKUP(CONCATENATE(Y978,Z978),'[1]Sheet1 (2)'!$T$6:$U$26,2,FALSE)</f>
        <v>12.5</v>
      </c>
      <c r="AB978" s="173" t="s">
        <v>80</v>
      </c>
      <c r="AC978" s="173" t="s">
        <v>80</v>
      </c>
      <c r="AD978" s="177">
        <f>VLOOKUP(CONCATENATE(AB978,AC978),'[1]Sheet1 (2)'!$X$6:$Y$26,2,FALSE)</f>
        <v>0</v>
      </c>
      <c r="AE978" s="173" t="s">
        <v>82</v>
      </c>
      <c r="AF978" s="173" t="s">
        <v>81</v>
      </c>
      <c r="AG978" s="177">
        <f>VLOOKUP(CONCATENATE(AE978,AF978),'[1]Sheet1 (2)'!$Z$6:$AA$26,2,FALSE)</f>
        <v>66</v>
      </c>
      <c r="AH978" s="172"/>
      <c r="AI978" s="178"/>
      <c r="AJ978" s="140"/>
      <c r="AK978" s="176" t="s">
        <v>282</v>
      </c>
      <c r="AL978" s="176" t="s">
        <v>76</v>
      </c>
      <c r="AM978" s="170">
        <f t="shared" si="30"/>
        <v>1115</v>
      </c>
      <c r="AN978" s="147"/>
      <c r="AO978" s="155"/>
      <c r="AP978" s="156"/>
      <c r="AQ978" s="157">
        <v>2.0294624858000003</v>
      </c>
      <c r="AR978" s="158"/>
      <c r="AS978" s="145">
        <f>LOOKUP(rufmkm,'[1]Sheet1 (2)'!$V$62:$V$71,'[1]Sheet1 (2)'!$W$62:$W$71)</f>
        <v>30</v>
      </c>
      <c r="AT978" s="140"/>
      <c r="AU978" s="157">
        <f>IF(IF(D978='[1]Sheet1 (2)'!$C$69,'[1]Sheet1 (2)'!$D$69*('[1]Sheet1 (2)'!$D$72-rut_index)/'[1]Sheet1 (2)'!$D$72,IF([1]shee2!D971='[1]Sheet1 (2)'!$C$70,'[1]Sheet1 (2)'!$D$70*('[1]Sheet1 (2)'!$D$72-rut_index)/'[1]Sheet1 (2)'!$D$72,IF([1]shee2!D971='[1]Sheet1 (2)'!$C$71,'[1]Sheet1 (2)'!$D$71*('[1]Sheet1 (2)'!$D$72-rut_index)/'[1]Sheet1 (2)'!$D$72)))&lt;0,0,IF(D978='[1]Sheet1 (2)'!$C$69,'[1]Sheet1 (2)'!$D$69*('[1]Sheet1 (2)'!$D$72-rut_index)/'[1]Sheet1 (2)'!$D$72,IF([1]shee2!D971='[1]Sheet1 (2)'!$C$70,'[1]Sheet1 (2)'!$D$70*('[1]Sheet1 (2)'!$D$72-rut_index)/'[1]Sheet1 (2)'!$D$72,IF([1]shee2!D971='[1]Sheet1 (2)'!$C$71,'[1]Sheet1 (2)'!$D$71*('[1]Sheet1 (2)'!$D$72-rut_index)/'[1]Sheet1 (2)'!$D$72))))</f>
        <v>5</v>
      </c>
      <c r="AV978" s="157">
        <f>IF(IF(D978='[1]Sheet1 (2)'!$C$69,'[1]Sheet1 (2)'!$D$69*('[1]Sheet1 (2)'!$D$72-crack_s_index)/'[1]Sheet1 (2)'!$D$72,IF([1]shee2!D971='[1]Sheet1 (2)'!$C$70,'[1]Sheet1 (2)'!$D$70*('[1]Sheet1 (2)'!$D$72-crack_s_index)/'[1]Sheet1 (2)'!$D$72,IF([1]shee2!D971='[1]Sheet1 (2)'!$C$71,'[1]Sheet1 (2)'!$D$71*('[1]Sheet1 (2)'!$D$72-crack_s_index)/'[1]Sheet1 (2)'!$D$72)))&lt;0,0,IF(D978='[1]Sheet1 (2)'!$C$69,'[1]Sheet1 (2)'!$D$69*('[1]Sheet1 (2)'!$D$72-crack_s_index)/'[1]Sheet1 (2)'!$D$72,IF([1]shee2!D971='[1]Sheet1 (2)'!$C$70,'[1]Sheet1 (2)'!$D$70*('[1]Sheet1 (2)'!$D$72-crack_s_index)/'[1]Sheet1 (2)'!$D$72,IF([1]shee2!D971='[1]Sheet1 (2)'!$C$71,'[1]Sheet1 (2)'!$D$71*('[1]Sheet1 (2)'!$D$72-crack_s_index)/'[1]Sheet1 (2)'!$D$72))))</f>
        <v>4.166666666666667</v>
      </c>
      <c r="AW978" s="157">
        <f>IF(IF(D978='[1]Sheet1 (2)'!$C$69,'[1]Sheet1 (2)'!$D$69*('[1]Sheet1 (2)'!$D$72-crack_t_index)/'[1]Sheet1 (2)'!$D$72,IF([1]shee2!D971='[1]Sheet1 (2)'!$C$70,'[1]Sheet1 (2)'!$D$70*('[1]Sheet1 (2)'!$D$72-crack_t_index)/'[1]Sheet1 (2)'!$D$72,IF([1]shee2!D971='[1]Sheet1 (2)'!$C$71,'[1]Sheet1 (2)'!$D$71*('[1]Sheet1 (2)'!$D$72-crack_t_index)/'[1]Sheet1 (2)'!$D$72)))&lt;0,0,IF(D978='[1]Sheet1 (2)'!$C$69,'[1]Sheet1 (2)'!$D$69*('[1]Sheet1 (2)'!$D$72-crack_t_index)/'[1]Sheet1 (2)'!$D$72,IF([1]shee2!D971='[1]Sheet1 (2)'!$C$70,'[1]Sheet1 (2)'!$D$70*('[1]Sheet1 (2)'!$D$72-crack_t_index)/'[1]Sheet1 (2)'!$D$72,IF([1]shee2!D971='[1]Sheet1 (2)'!$C$71,'[1]Sheet1 (2)'!$D$71*('[1]Sheet1 (2)'!$D$72-crack_t_index)/'[1]Sheet1 (2)'!$D$72))))</f>
        <v>4.166666666666667</v>
      </c>
      <c r="AX978" s="157">
        <f>IF(IF(D978='[1]Sheet1 (2)'!$C$69,'[1]Sheet1 (2)'!$D$69*('[1]Sheet1 (2)'!$D$72-rave_index)/'[1]Sheet1 (2)'!$D$72,IF([1]shee2!D971='[1]Sheet1 (2)'!$C$70,'[1]Sheet1 (2)'!$D$70*('[1]Sheet1 (2)'!$D$72-rave_index)/'[1]Sheet1 (2)'!$D$72,IF([1]shee2!D971='[1]Sheet1 (2)'!$C$71,'[1]Sheet1 (2)'!$D$71*('[1]Sheet1 (2)'!$D$72-rave_index)/'[1]Sheet1 (2)'!$D$72)))&lt;0,0,IF(D978='[1]Sheet1 (2)'!$C$69,'[1]Sheet1 (2)'!$D$69*('[1]Sheet1 (2)'!$D$72-rave_index)/'[1]Sheet1 (2)'!$D$72,IF([1]shee2!D971='[1]Sheet1 (2)'!$C$70,'[1]Sheet1 (2)'!$D$70*('[1]Sheet1 (2)'!$D$72-rave_index)/'[1]Sheet1 (2)'!$D$72,IF([1]shee2!D971='[1]Sheet1 (2)'!$C$71,'[1]Sheet1 (2)'!$D$71*('[1]Sheet1 (2)'!$D$72-rave_index)/'[1]Sheet1 (2)'!$D$72))))</f>
        <v>3.9583333333333335</v>
      </c>
      <c r="AY978" s="157">
        <f>IF(IF(D978='[1]Sheet1 (2)'!$C$69,'[1]Sheet1 (2)'!$D$69*('[1]Sheet1 (2)'!$D$72-rough_index)/'[1]Sheet1 (2)'!$D$72,IF([1]shee2!D971='[1]Sheet1 (2)'!$C$70,'[1]Sheet1 (2)'!$D$70*('[1]Sheet1 (2)'!$D$72-rough_index)/'[1]Sheet1 (2)'!$D$72,IF([1]shee2!D971='[1]Sheet1 (2)'!$C$71,'[1]Sheet1 (2)'!$D$71*('[1]Sheet1 (2)'!$D$72-rough_index)/'[1]Sheet1 (2)'!$D$72)))&lt;0,0,IF(D978='[1]Sheet1 (2)'!$C$69,'[1]Sheet1 (2)'!$D$69*('[1]Sheet1 (2)'!$D$72-rough_index)/'[1]Sheet1 (2)'!$D$72,IF([1]shee2!D971='[1]Sheet1 (2)'!$C$70,'[1]Sheet1 (2)'!$D$70*('[1]Sheet1 (2)'!$D$72-rough_index)/'[1]Sheet1 (2)'!$D$72,IF([1]shee2!D971='[1]Sheet1 (2)'!$C$71,'[1]Sheet1 (2)'!$D$71*('[1]Sheet1 (2)'!$D$72-rough_index)/'[1]Sheet1 (2)'!$D$72))))</f>
        <v>2.5</v>
      </c>
      <c r="AZ978" s="179">
        <f>+(AU978*'[1]Sheet1 (2)'!$C$77)+(AV978*'[1]Sheet1 (2)'!$C$78)+(AW978*'[1]Sheet1 (2)'!$C$79)+(AX978*'[1]Sheet1 (2)'!$C$80)+(AY978*'[1]Sheet1 (2)'!$C$81)</f>
        <v>3.8125</v>
      </c>
      <c r="BA978" s="213" t="str">
        <f t="shared" si="31"/>
        <v>Fair</v>
      </c>
      <c r="BE978">
        <f>IF(D978='[1]Sheet1 (2)'!$C$61,'[1]Sheet1 (2)'!$D$61*(counts^2)+'[1]Sheet1 (2)'!$G$61*counts+'[1]Sheet1 (2)'!$J$61,IF(D978='[1]Sheet1 (2)'!$C$62,'[1]Sheet1 (2)'!$D$62*counts+'[1]Sheet1 (2)'!$G$62,IF(D978='[1]Sheet1 (2)'!$C$63,'[1]Sheet1 (2)'!$D$63*counts+'[1]Sheet1 (2)'!$G$63,IF(D978='[1]Sheet1 (2)'!$C$64,'[1]Sheet1 (2)'!$D$64*counts+'[1]Sheet1 (2)'!$G$64))))</f>
        <v>2.0984129299999998</v>
      </c>
    </row>
    <row r="979" spans="1:57" ht="12.75" customHeight="1">
      <c r="A979" s="176" t="s">
        <v>282</v>
      </c>
      <c r="B979" s="145" t="s">
        <v>76</v>
      </c>
      <c r="C979" s="170">
        <v>1116</v>
      </c>
      <c r="D979" s="174" t="s">
        <v>77</v>
      </c>
      <c r="E979" s="171">
        <v>8</v>
      </c>
      <c r="F979" s="171">
        <v>2</v>
      </c>
      <c r="G979" s="171" t="s">
        <v>77</v>
      </c>
      <c r="H979" s="171">
        <v>1</v>
      </c>
      <c r="I979" s="171" t="s">
        <v>77</v>
      </c>
      <c r="J979" s="173" t="s">
        <v>80</v>
      </c>
      <c r="K979" s="173" t="s">
        <v>80</v>
      </c>
      <c r="L979" s="169">
        <f>VLOOKUP(CONCATENATE(J979,K979),'Sheet1 (2)'!$J$6:$K$26,2,FALSE)</f>
        <v>0</v>
      </c>
      <c r="M979" s="173" t="s">
        <v>79</v>
      </c>
      <c r="N979" s="173" t="s">
        <v>78</v>
      </c>
      <c r="O979" s="177">
        <f>VLOOKUP(CONCATENATE(M979,N979),'[1]Sheet1 (2)'!$L$6:$M$26,2,FALSE)</f>
        <v>10</v>
      </c>
      <c r="P979" s="173" t="s">
        <v>79</v>
      </c>
      <c r="Q979" s="173" t="s">
        <v>78</v>
      </c>
      <c r="R979" s="177">
        <f>VLOOKUP(CONCATENATE(P979,Q979),'[1]Sheet1 (2)'!$N$6:$O$26,2,FALSE)</f>
        <v>10</v>
      </c>
      <c r="S979" s="173" t="s">
        <v>80</v>
      </c>
      <c r="T979" s="173" t="s">
        <v>80</v>
      </c>
      <c r="U979" s="177">
        <f>VLOOKUP(CONCATENATE(S979,T979),'[1]Sheet1 (2)'!$P$6:$Q$26,2,FALSE)</f>
        <v>0</v>
      </c>
      <c r="V979" s="173" t="s">
        <v>82</v>
      </c>
      <c r="W979" s="173" t="s">
        <v>81</v>
      </c>
      <c r="X979" s="177">
        <f>VLOOKUP(CONCATENATE(V979,W979),'[1]Sheet1 (2)'!$R$6:$S$26,2,FALSE)</f>
        <v>50</v>
      </c>
      <c r="Y979" s="173" t="s">
        <v>80</v>
      </c>
      <c r="Z979" s="173" t="s">
        <v>80</v>
      </c>
      <c r="AA979" s="177">
        <f>VLOOKUP(CONCATENATE(Y979,Z979),'[1]Sheet1 (2)'!$T$6:$U$26,2,FALSE)</f>
        <v>0</v>
      </c>
      <c r="AB979" s="173" t="s">
        <v>80</v>
      </c>
      <c r="AC979" s="173" t="s">
        <v>80</v>
      </c>
      <c r="AD979" s="177">
        <f>VLOOKUP(CONCATENATE(AB979,AC979),'[1]Sheet1 (2)'!$X$6:$Y$26,2,FALSE)</f>
        <v>0</v>
      </c>
      <c r="AE979" s="173" t="s">
        <v>82</v>
      </c>
      <c r="AF979" s="173" t="s">
        <v>81</v>
      </c>
      <c r="AG979" s="177">
        <f>VLOOKUP(CONCATENATE(AE979,AF979),'[1]Sheet1 (2)'!$Z$6:$AA$26,2,FALSE)</f>
        <v>66</v>
      </c>
      <c r="AH979" s="172"/>
      <c r="AI979" s="178"/>
      <c r="AJ979" s="140"/>
      <c r="AK979" s="176" t="s">
        <v>282</v>
      </c>
      <c r="AL979" s="176" t="s">
        <v>76</v>
      </c>
      <c r="AM979" s="170">
        <f t="shared" si="30"/>
        <v>1116</v>
      </c>
      <c r="AN979" s="147"/>
      <c r="AO979" s="155"/>
      <c r="AP979" s="156"/>
      <c r="AQ979" s="157">
        <v>1.9001557384000001</v>
      </c>
      <c r="AR979" s="158"/>
      <c r="AS979" s="145">
        <f>LOOKUP(rufmkm,'[1]Sheet1 (2)'!$V$62:$V$71,'[1]Sheet1 (2)'!$W$62:$W$71)</f>
        <v>20</v>
      </c>
      <c r="AT979" s="140"/>
      <c r="AU979" s="157">
        <f>IF(IF(D979='[1]Sheet1 (2)'!$C$69,'[1]Sheet1 (2)'!$D$69*('[1]Sheet1 (2)'!$D$72-rut_index)/'[1]Sheet1 (2)'!$D$72,IF([1]shee2!D972='[1]Sheet1 (2)'!$C$70,'[1]Sheet1 (2)'!$D$70*('[1]Sheet1 (2)'!$D$72-rut_index)/'[1]Sheet1 (2)'!$D$72,IF([1]shee2!D972='[1]Sheet1 (2)'!$C$71,'[1]Sheet1 (2)'!$D$71*('[1]Sheet1 (2)'!$D$72-rut_index)/'[1]Sheet1 (2)'!$D$72)))&lt;0,0,IF(D979='[1]Sheet1 (2)'!$C$69,'[1]Sheet1 (2)'!$D$69*('[1]Sheet1 (2)'!$D$72-rut_index)/'[1]Sheet1 (2)'!$D$72,IF([1]shee2!D972='[1]Sheet1 (2)'!$C$70,'[1]Sheet1 (2)'!$D$70*('[1]Sheet1 (2)'!$D$72-rut_index)/'[1]Sheet1 (2)'!$D$72,IF([1]shee2!D972='[1]Sheet1 (2)'!$C$71,'[1]Sheet1 (2)'!$D$71*('[1]Sheet1 (2)'!$D$72-rut_index)/'[1]Sheet1 (2)'!$D$72))))</f>
        <v>5</v>
      </c>
      <c r="AV979" s="157">
        <f>IF(IF(D979='[1]Sheet1 (2)'!$C$69,'[1]Sheet1 (2)'!$D$69*('[1]Sheet1 (2)'!$D$72-crack_s_index)/'[1]Sheet1 (2)'!$D$72,IF([1]shee2!D972='[1]Sheet1 (2)'!$C$70,'[1]Sheet1 (2)'!$D$70*('[1]Sheet1 (2)'!$D$72-crack_s_index)/'[1]Sheet1 (2)'!$D$72,IF([1]shee2!D972='[1]Sheet1 (2)'!$C$71,'[1]Sheet1 (2)'!$D$71*('[1]Sheet1 (2)'!$D$72-crack_s_index)/'[1]Sheet1 (2)'!$D$72)))&lt;0,0,IF(D979='[1]Sheet1 (2)'!$C$69,'[1]Sheet1 (2)'!$D$69*('[1]Sheet1 (2)'!$D$72-crack_s_index)/'[1]Sheet1 (2)'!$D$72,IF([1]shee2!D972='[1]Sheet1 (2)'!$C$70,'[1]Sheet1 (2)'!$D$70*('[1]Sheet1 (2)'!$D$72-crack_s_index)/'[1]Sheet1 (2)'!$D$72,IF([1]shee2!D972='[1]Sheet1 (2)'!$C$71,'[1]Sheet1 (2)'!$D$71*('[1]Sheet1 (2)'!$D$72-crack_s_index)/'[1]Sheet1 (2)'!$D$72))))</f>
        <v>4.166666666666667</v>
      </c>
      <c r="AW979" s="157">
        <f>IF(IF(D979='[1]Sheet1 (2)'!$C$69,'[1]Sheet1 (2)'!$D$69*('[1]Sheet1 (2)'!$D$72-crack_t_index)/'[1]Sheet1 (2)'!$D$72,IF([1]shee2!D972='[1]Sheet1 (2)'!$C$70,'[1]Sheet1 (2)'!$D$70*('[1]Sheet1 (2)'!$D$72-crack_t_index)/'[1]Sheet1 (2)'!$D$72,IF([1]shee2!D972='[1]Sheet1 (2)'!$C$71,'[1]Sheet1 (2)'!$D$71*('[1]Sheet1 (2)'!$D$72-crack_t_index)/'[1]Sheet1 (2)'!$D$72)))&lt;0,0,IF(D979='[1]Sheet1 (2)'!$C$69,'[1]Sheet1 (2)'!$D$69*('[1]Sheet1 (2)'!$D$72-crack_t_index)/'[1]Sheet1 (2)'!$D$72,IF([1]shee2!D972='[1]Sheet1 (2)'!$C$70,'[1]Sheet1 (2)'!$D$70*('[1]Sheet1 (2)'!$D$72-crack_t_index)/'[1]Sheet1 (2)'!$D$72,IF([1]shee2!D972='[1]Sheet1 (2)'!$C$71,'[1]Sheet1 (2)'!$D$71*('[1]Sheet1 (2)'!$D$72-crack_t_index)/'[1]Sheet1 (2)'!$D$72))))</f>
        <v>4.166666666666667</v>
      </c>
      <c r="AX979" s="157">
        <f>IF(IF(D979='[1]Sheet1 (2)'!$C$69,'[1]Sheet1 (2)'!$D$69*('[1]Sheet1 (2)'!$D$72-rave_index)/'[1]Sheet1 (2)'!$D$72,IF([1]shee2!D972='[1]Sheet1 (2)'!$C$70,'[1]Sheet1 (2)'!$D$70*('[1]Sheet1 (2)'!$D$72-rave_index)/'[1]Sheet1 (2)'!$D$72,IF([1]shee2!D972='[1]Sheet1 (2)'!$C$71,'[1]Sheet1 (2)'!$D$71*('[1]Sheet1 (2)'!$D$72-rave_index)/'[1]Sheet1 (2)'!$D$72)))&lt;0,0,IF(D979='[1]Sheet1 (2)'!$C$69,'[1]Sheet1 (2)'!$D$69*('[1]Sheet1 (2)'!$D$72-rave_index)/'[1]Sheet1 (2)'!$D$72,IF([1]shee2!D972='[1]Sheet1 (2)'!$C$70,'[1]Sheet1 (2)'!$D$70*('[1]Sheet1 (2)'!$D$72-rave_index)/'[1]Sheet1 (2)'!$D$72,IF([1]shee2!D972='[1]Sheet1 (2)'!$C$71,'[1]Sheet1 (2)'!$D$71*('[1]Sheet1 (2)'!$D$72-rave_index)/'[1]Sheet1 (2)'!$D$72))))</f>
        <v>5</v>
      </c>
      <c r="AY979" s="157">
        <f>IF(IF(D979='[1]Sheet1 (2)'!$C$69,'[1]Sheet1 (2)'!$D$69*('[1]Sheet1 (2)'!$D$72-rough_index)/'[1]Sheet1 (2)'!$D$72,IF([1]shee2!D972='[1]Sheet1 (2)'!$C$70,'[1]Sheet1 (2)'!$D$70*('[1]Sheet1 (2)'!$D$72-rough_index)/'[1]Sheet1 (2)'!$D$72,IF([1]shee2!D972='[1]Sheet1 (2)'!$C$71,'[1]Sheet1 (2)'!$D$71*('[1]Sheet1 (2)'!$D$72-rough_index)/'[1]Sheet1 (2)'!$D$72)))&lt;0,0,IF(D979='[1]Sheet1 (2)'!$C$69,'[1]Sheet1 (2)'!$D$69*('[1]Sheet1 (2)'!$D$72-rough_index)/'[1]Sheet1 (2)'!$D$72,IF([1]shee2!D972='[1]Sheet1 (2)'!$C$70,'[1]Sheet1 (2)'!$D$70*('[1]Sheet1 (2)'!$D$72-rough_index)/'[1]Sheet1 (2)'!$D$72,IF([1]shee2!D972='[1]Sheet1 (2)'!$C$71,'[1]Sheet1 (2)'!$D$71*('[1]Sheet1 (2)'!$D$72-rough_index)/'[1]Sheet1 (2)'!$D$72))))</f>
        <v>3.3333333333333335</v>
      </c>
      <c r="AZ979" s="179">
        <f>+(AU979*'[1]Sheet1 (2)'!$C$77)+(AV979*'[1]Sheet1 (2)'!$C$78)+(AW979*'[1]Sheet1 (2)'!$C$79)+(AX979*'[1]Sheet1 (2)'!$C$80)+(AY979*'[1]Sheet1 (2)'!$C$81)</f>
        <v>4.1666666666666661</v>
      </c>
      <c r="BA979" s="213" t="str">
        <f t="shared" si="31"/>
        <v>Good</v>
      </c>
      <c r="BE979">
        <f>IF(D979='[1]Sheet1 (2)'!$C$61,'[1]Sheet1 (2)'!$D$61*(counts^2)+'[1]Sheet1 (2)'!$G$61*counts+'[1]Sheet1 (2)'!$J$61,IF(D979='[1]Sheet1 (2)'!$C$62,'[1]Sheet1 (2)'!$D$62*counts+'[1]Sheet1 (2)'!$G$62,IF(D979='[1]Sheet1 (2)'!$C$63,'[1]Sheet1 (2)'!$D$63*counts+'[1]Sheet1 (2)'!$G$63,IF(D979='[1]Sheet1 (2)'!$C$64,'[1]Sheet1 (2)'!$D$64*counts+'[1]Sheet1 (2)'!$G$64))))</f>
        <v>2.0984129299999998</v>
      </c>
    </row>
    <row r="980" spans="1:57" ht="12.75" customHeight="1">
      <c r="A980" s="176" t="s">
        <v>282</v>
      </c>
      <c r="B980" s="145" t="s">
        <v>76</v>
      </c>
      <c r="C980" s="170">
        <v>1117</v>
      </c>
      <c r="D980" s="174" t="s">
        <v>77</v>
      </c>
      <c r="E980" s="171">
        <v>8</v>
      </c>
      <c r="F980" s="171">
        <v>2</v>
      </c>
      <c r="G980" s="171" t="s">
        <v>77</v>
      </c>
      <c r="H980" s="171">
        <v>1</v>
      </c>
      <c r="I980" s="171" t="s">
        <v>77</v>
      </c>
      <c r="J980" s="173" t="s">
        <v>80</v>
      </c>
      <c r="K980" s="173" t="s">
        <v>80</v>
      </c>
      <c r="L980" s="169">
        <f>VLOOKUP(CONCATENATE(J980,K980),'Sheet1 (2)'!$J$6:$K$26,2,FALSE)</f>
        <v>0</v>
      </c>
      <c r="M980" s="173" t="s">
        <v>80</v>
      </c>
      <c r="N980" s="173" t="s">
        <v>80</v>
      </c>
      <c r="O980" s="177">
        <f>VLOOKUP(CONCATENATE(M980,N980),'[1]Sheet1 (2)'!$L$6:$M$26,2,FALSE)</f>
        <v>0</v>
      </c>
      <c r="P980" s="173" t="s">
        <v>80</v>
      </c>
      <c r="Q980" s="173" t="s">
        <v>80</v>
      </c>
      <c r="R980" s="177">
        <f>VLOOKUP(CONCATENATE(P980,Q980),'[1]Sheet1 (2)'!$N$6:$O$26,2,FALSE)</f>
        <v>0</v>
      </c>
      <c r="S980" s="173" t="s">
        <v>80</v>
      </c>
      <c r="T980" s="173" t="s">
        <v>80</v>
      </c>
      <c r="U980" s="177">
        <f>VLOOKUP(CONCATENATE(S980,T980),'[1]Sheet1 (2)'!$P$6:$Q$26,2,FALSE)</f>
        <v>0</v>
      </c>
      <c r="V980" s="173" t="s">
        <v>80</v>
      </c>
      <c r="W980" s="173" t="s">
        <v>80</v>
      </c>
      <c r="X980" s="177">
        <f>VLOOKUP(CONCATENATE(V980,W980),'[1]Sheet1 (2)'!$R$6:$S$26,2,FALSE)</f>
        <v>0</v>
      </c>
      <c r="Y980" s="173" t="s">
        <v>80</v>
      </c>
      <c r="Z980" s="173" t="s">
        <v>80</v>
      </c>
      <c r="AA980" s="177">
        <f>VLOOKUP(CONCATENATE(Y980,Z980),'[1]Sheet1 (2)'!$T$6:$U$26,2,FALSE)</f>
        <v>0</v>
      </c>
      <c r="AB980" s="173" t="s">
        <v>80</v>
      </c>
      <c r="AC980" s="173" t="s">
        <v>80</v>
      </c>
      <c r="AD980" s="177">
        <f>VLOOKUP(CONCATENATE(AB980,AC980),'[1]Sheet1 (2)'!$X$6:$Y$26,2,FALSE)</f>
        <v>0</v>
      </c>
      <c r="AE980" s="173" t="s">
        <v>82</v>
      </c>
      <c r="AF980" s="173" t="s">
        <v>81</v>
      </c>
      <c r="AG980" s="177">
        <f>VLOOKUP(CONCATENATE(AE980,AF980),'[1]Sheet1 (2)'!$Z$6:$AA$26,2,FALSE)</f>
        <v>66</v>
      </c>
      <c r="AH980" s="172"/>
      <c r="AI980" s="178"/>
      <c r="AJ980" s="140"/>
      <c r="AK980" s="176" t="s">
        <v>282</v>
      </c>
      <c r="AL980" s="176" t="s">
        <v>76</v>
      </c>
      <c r="AM980" s="170">
        <f t="shared" si="30"/>
        <v>1117</v>
      </c>
      <c r="AN980" s="147"/>
      <c r="AO980" s="155"/>
      <c r="AP980" s="156"/>
      <c r="AQ980" s="157">
        <v>2.0441971459999997</v>
      </c>
      <c r="AR980" s="158"/>
      <c r="AS980" s="145">
        <f>LOOKUP(rufmkm,'[1]Sheet1 (2)'!$V$62:$V$71,'[1]Sheet1 (2)'!$W$62:$W$71)</f>
        <v>30</v>
      </c>
      <c r="AT980" s="140"/>
      <c r="AU980" s="157">
        <f>IF(IF(D980='[1]Sheet1 (2)'!$C$69,'[1]Sheet1 (2)'!$D$69*('[1]Sheet1 (2)'!$D$72-rut_index)/'[1]Sheet1 (2)'!$D$72,IF([1]shee2!D973='[1]Sheet1 (2)'!$C$70,'[1]Sheet1 (2)'!$D$70*('[1]Sheet1 (2)'!$D$72-rut_index)/'[1]Sheet1 (2)'!$D$72,IF([1]shee2!D973='[1]Sheet1 (2)'!$C$71,'[1]Sheet1 (2)'!$D$71*('[1]Sheet1 (2)'!$D$72-rut_index)/'[1]Sheet1 (2)'!$D$72)))&lt;0,0,IF(D980='[1]Sheet1 (2)'!$C$69,'[1]Sheet1 (2)'!$D$69*('[1]Sheet1 (2)'!$D$72-rut_index)/'[1]Sheet1 (2)'!$D$72,IF([1]shee2!D973='[1]Sheet1 (2)'!$C$70,'[1]Sheet1 (2)'!$D$70*('[1]Sheet1 (2)'!$D$72-rut_index)/'[1]Sheet1 (2)'!$D$72,IF([1]shee2!D973='[1]Sheet1 (2)'!$C$71,'[1]Sheet1 (2)'!$D$71*('[1]Sheet1 (2)'!$D$72-rut_index)/'[1]Sheet1 (2)'!$D$72))))</f>
        <v>5</v>
      </c>
      <c r="AV980" s="157">
        <f>IF(IF(D980='[1]Sheet1 (2)'!$C$69,'[1]Sheet1 (2)'!$D$69*('[1]Sheet1 (2)'!$D$72-crack_s_index)/'[1]Sheet1 (2)'!$D$72,IF([1]shee2!D973='[1]Sheet1 (2)'!$C$70,'[1]Sheet1 (2)'!$D$70*('[1]Sheet1 (2)'!$D$72-crack_s_index)/'[1]Sheet1 (2)'!$D$72,IF([1]shee2!D973='[1]Sheet1 (2)'!$C$71,'[1]Sheet1 (2)'!$D$71*('[1]Sheet1 (2)'!$D$72-crack_s_index)/'[1]Sheet1 (2)'!$D$72)))&lt;0,0,IF(D980='[1]Sheet1 (2)'!$C$69,'[1]Sheet1 (2)'!$D$69*('[1]Sheet1 (2)'!$D$72-crack_s_index)/'[1]Sheet1 (2)'!$D$72,IF([1]shee2!D973='[1]Sheet1 (2)'!$C$70,'[1]Sheet1 (2)'!$D$70*('[1]Sheet1 (2)'!$D$72-crack_s_index)/'[1]Sheet1 (2)'!$D$72,IF([1]shee2!D973='[1]Sheet1 (2)'!$C$71,'[1]Sheet1 (2)'!$D$71*('[1]Sheet1 (2)'!$D$72-crack_s_index)/'[1]Sheet1 (2)'!$D$72))))</f>
        <v>5</v>
      </c>
      <c r="AW980" s="157">
        <f>IF(IF(D980='[1]Sheet1 (2)'!$C$69,'[1]Sheet1 (2)'!$D$69*('[1]Sheet1 (2)'!$D$72-crack_t_index)/'[1]Sheet1 (2)'!$D$72,IF([1]shee2!D973='[1]Sheet1 (2)'!$C$70,'[1]Sheet1 (2)'!$D$70*('[1]Sheet1 (2)'!$D$72-crack_t_index)/'[1]Sheet1 (2)'!$D$72,IF([1]shee2!D973='[1]Sheet1 (2)'!$C$71,'[1]Sheet1 (2)'!$D$71*('[1]Sheet1 (2)'!$D$72-crack_t_index)/'[1]Sheet1 (2)'!$D$72)))&lt;0,0,IF(D980='[1]Sheet1 (2)'!$C$69,'[1]Sheet1 (2)'!$D$69*('[1]Sheet1 (2)'!$D$72-crack_t_index)/'[1]Sheet1 (2)'!$D$72,IF([1]shee2!D973='[1]Sheet1 (2)'!$C$70,'[1]Sheet1 (2)'!$D$70*('[1]Sheet1 (2)'!$D$72-crack_t_index)/'[1]Sheet1 (2)'!$D$72,IF([1]shee2!D973='[1]Sheet1 (2)'!$C$71,'[1]Sheet1 (2)'!$D$71*('[1]Sheet1 (2)'!$D$72-crack_t_index)/'[1]Sheet1 (2)'!$D$72))))</f>
        <v>5</v>
      </c>
      <c r="AX980" s="157">
        <f>IF(IF(D980='[1]Sheet1 (2)'!$C$69,'[1]Sheet1 (2)'!$D$69*('[1]Sheet1 (2)'!$D$72-rave_index)/'[1]Sheet1 (2)'!$D$72,IF([1]shee2!D973='[1]Sheet1 (2)'!$C$70,'[1]Sheet1 (2)'!$D$70*('[1]Sheet1 (2)'!$D$72-rave_index)/'[1]Sheet1 (2)'!$D$72,IF([1]shee2!D973='[1]Sheet1 (2)'!$C$71,'[1]Sheet1 (2)'!$D$71*('[1]Sheet1 (2)'!$D$72-rave_index)/'[1]Sheet1 (2)'!$D$72)))&lt;0,0,IF(D980='[1]Sheet1 (2)'!$C$69,'[1]Sheet1 (2)'!$D$69*('[1]Sheet1 (2)'!$D$72-rave_index)/'[1]Sheet1 (2)'!$D$72,IF([1]shee2!D973='[1]Sheet1 (2)'!$C$70,'[1]Sheet1 (2)'!$D$70*('[1]Sheet1 (2)'!$D$72-rave_index)/'[1]Sheet1 (2)'!$D$72,IF([1]shee2!D973='[1]Sheet1 (2)'!$C$71,'[1]Sheet1 (2)'!$D$71*('[1]Sheet1 (2)'!$D$72-rave_index)/'[1]Sheet1 (2)'!$D$72))))</f>
        <v>5</v>
      </c>
      <c r="AY980" s="157">
        <f>IF(IF(D980='[1]Sheet1 (2)'!$C$69,'[1]Sheet1 (2)'!$D$69*('[1]Sheet1 (2)'!$D$72-rough_index)/'[1]Sheet1 (2)'!$D$72,IF([1]shee2!D973='[1]Sheet1 (2)'!$C$70,'[1]Sheet1 (2)'!$D$70*('[1]Sheet1 (2)'!$D$72-rough_index)/'[1]Sheet1 (2)'!$D$72,IF([1]shee2!D973='[1]Sheet1 (2)'!$C$71,'[1]Sheet1 (2)'!$D$71*('[1]Sheet1 (2)'!$D$72-rough_index)/'[1]Sheet1 (2)'!$D$72)))&lt;0,0,IF(D980='[1]Sheet1 (2)'!$C$69,'[1]Sheet1 (2)'!$D$69*('[1]Sheet1 (2)'!$D$72-rough_index)/'[1]Sheet1 (2)'!$D$72,IF([1]shee2!D973='[1]Sheet1 (2)'!$C$70,'[1]Sheet1 (2)'!$D$70*('[1]Sheet1 (2)'!$D$72-rough_index)/'[1]Sheet1 (2)'!$D$72,IF([1]shee2!D973='[1]Sheet1 (2)'!$C$71,'[1]Sheet1 (2)'!$D$71*('[1]Sheet1 (2)'!$D$72-rough_index)/'[1]Sheet1 (2)'!$D$72))))</f>
        <v>2.5</v>
      </c>
      <c r="AZ980" s="179">
        <f>+(AU980*'[1]Sheet1 (2)'!$C$77)+(AV980*'[1]Sheet1 (2)'!$C$78)+(AW980*'[1]Sheet1 (2)'!$C$79)+(AX980*'[1]Sheet1 (2)'!$C$80)+(AY980*'[1]Sheet1 (2)'!$C$81)</f>
        <v>4.25</v>
      </c>
      <c r="BA980" s="213" t="str">
        <f t="shared" si="31"/>
        <v>Good</v>
      </c>
      <c r="BE980">
        <f>IF(D980='[1]Sheet1 (2)'!$C$61,'[1]Sheet1 (2)'!$D$61*(counts^2)+'[1]Sheet1 (2)'!$G$61*counts+'[1]Sheet1 (2)'!$J$61,IF(D980='[1]Sheet1 (2)'!$C$62,'[1]Sheet1 (2)'!$D$62*counts+'[1]Sheet1 (2)'!$G$62,IF(D980='[1]Sheet1 (2)'!$C$63,'[1]Sheet1 (2)'!$D$63*counts+'[1]Sheet1 (2)'!$G$63,IF(D980='[1]Sheet1 (2)'!$C$64,'[1]Sheet1 (2)'!$D$64*counts+'[1]Sheet1 (2)'!$G$64))))</f>
        <v>2.0984129299999998</v>
      </c>
    </row>
    <row r="981" spans="1:57" ht="12.75" customHeight="1">
      <c r="A981" s="176" t="s">
        <v>282</v>
      </c>
      <c r="B981" s="145" t="s">
        <v>76</v>
      </c>
      <c r="C981" s="170">
        <v>1118</v>
      </c>
      <c r="D981" s="174" t="s">
        <v>77</v>
      </c>
      <c r="E981" s="171">
        <v>8</v>
      </c>
      <c r="F981" s="171">
        <v>2</v>
      </c>
      <c r="G981" s="171" t="s">
        <v>77</v>
      </c>
      <c r="H981" s="171">
        <v>1</v>
      </c>
      <c r="I981" s="171" t="s">
        <v>77</v>
      </c>
      <c r="J981" s="173" t="s">
        <v>80</v>
      </c>
      <c r="K981" s="173" t="s">
        <v>80</v>
      </c>
      <c r="L981" s="169">
        <f>VLOOKUP(CONCATENATE(J981,K981),'Sheet1 (2)'!$J$6:$K$26,2,FALSE)</f>
        <v>0</v>
      </c>
      <c r="M981" s="173" t="s">
        <v>80</v>
      </c>
      <c r="N981" s="173" t="s">
        <v>80</v>
      </c>
      <c r="O981" s="177">
        <f>VLOOKUP(CONCATENATE(M981,N981),'[1]Sheet1 (2)'!$L$6:$M$26,2,FALSE)</f>
        <v>0</v>
      </c>
      <c r="P981" s="173" t="s">
        <v>80</v>
      </c>
      <c r="Q981" s="173" t="s">
        <v>80</v>
      </c>
      <c r="R981" s="177">
        <f>VLOOKUP(CONCATENATE(P981,Q981),'[1]Sheet1 (2)'!$N$6:$O$26,2,FALSE)</f>
        <v>0</v>
      </c>
      <c r="S981" s="173" t="s">
        <v>80</v>
      </c>
      <c r="T981" s="173" t="s">
        <v>80</v>
      </c>
      <c r="U981" s="177">
        <f>VLOOKUP(CONCATENATE(S981,T981),'[1]Sheet1 (2)'!$P$6:$Q$26,2,FALSE)</f>
        <v>0</v>
      </c>
      <c r="V981" s="173" t="s">
        <v>80</v>
      </c>
      <c r="W981" s="173" t="s">
        <v>80</v>
      </c>
      <c r="X981" s="177">
        <f>VLOOKUP(CONCATENATE(V981,W981),'[1]Sheet1 (2)'!$R$6:$S$26,2,FALSE)</f>
        <v>0</v>
      </c>
      <c r="Y981" s="173" t="s">
        <v>80</v>
      </c>
      <c r="Z981" s="173" t="s">
        <v>80</v>
      </c>
      <c r="AA981" s="177">
        <f>VLOOKUP(CONCATENATE(Y981,Z981),'[1]Sheet1 (2)'!$T$6:$U$26,2,FALSE)</f>
        <v>0</v>
      </c>
      <c r="AB981" s="173" t="s">
        <v>80</v>
      </c>
      <c r="AC981" s="173" t="s">
        <v>80</v>
      </c>
      <c r="AD981" s="177">
        <f>VLOOKUP(CONCATENATE(AB981,AC981),'[1]Sheet1 (2)'!$X$6:$Y$26,2,FALSE)</f>
        <v>0</v>
      </c>
      <c r="AE981" s="173" t="s">
        <v>82</v>
      </c>
      <c r="AF981" s="173" t="s">
        <v>81</v>
      </c>
      <c r="AG981" s="177">
        <f>VLOOKUP(CONCATENATE(AE981,AF981),'[1]Sheet1 (2)'!$Z$6:$AA$26,2,FALSE)</f>
        <v>66</v>
      </c>
      <c r="AH981" s="172"/>
      <c r="AI981" s="178"/>
      <c r="AJ981" s="140"/>
      <c r="AK981" s="176" t="s">
        <v>282</v>
      </c>
      <c r="AL981" s="176" t="s">
        <v>76</v>
      </c>
      <c r="AM981" s="170">
        <f t="shared" si="30"/>
        <v>1118</v>
      </c>
      <c r="AN981" s="147"/>
      <c r="AO981" s="155"/>
      <c r="AP981" s="156"/>
      <c r="AQ981" s="157">
        <v>2.1986972761999999</v>
      </c>
      <c r="AR981" s="158"/>
      <c r="AS981" s="145">
        <f>LOOKUP(rufmkm,'[1]Sheet1 (2)'!$V$62:$V$71,'[1]Sheet1 (2)'!$W$62:$W$71)</f>
        <v>30</v>
      </c>
      <c r="AT981" s="140"/>
      <c r="AU981" s="157">
        <f>IF(IF(D981='[1]Sheet1 (2)'!$C$69,'[1]Sheet1 (2)'!$D$69*('[1]Sheet1 (2)'!$D$72-rut_index)/'[1]Sheet1 (2)'!$D$72,IF([1]shee2!D974='[1]Sheet1 (2)'!$C$70,'[1]Sheet1 (2)'!$D$70*('[1]Sheet1 (2)'!$D$72-rut_index)/'[1]Sheet1 (2)'!$D$72,IF([1]shee2!D974='[1]Sheet1 (2)'!$C$71,'[1]Sheet1 (2)'!$D$71*('[1]Sheet1 (2)'!$D$72-rut_index)/'[1]Sheet1 (2)'!$D$72)))&lt;0,0,IF(D981='[1]Sheet1 (2)'!$C$69,'[1]Sheet1 (2)'!$D$69*('[1]Sheet1 (2)'!$D$72-rut_index)/'[1]Sheet1 (2)'!$D$72,IF([1]shee2!D974='[1]Sheet1 (2)'!$C$70,'[1]Sheet1 (2)'!$D$70*('[1]Sheet1 (2)'!$D$72-rut_index)/'[1]Sheet1 (2)'!$D$72,IF([1]shee2!D974='[1]Sheet1 (2)'!$C$71,'[1]Sheet1 (2)'!$D$71*('[1]Sheet1 (2)'!$D$72-rut_index)/'[1]Sheet1 (2)'!$D$72))))</f>
        <v>5</v>
      </c>
      <c r="AV981" s="157">
        <f>IF(IF(D981='[1]Sheet1 (2)'!$C$69,'[1]Sheet1 (2)'!$D$69*('[1]Sheet1 (2)'!$D$72-crack_s_index)/'[1]Sheet1 (2)'!$D$72,IF([1]shee2!D974='[1]Sheet1 (2)'!$C$70,'[1]Sheet1 (2)'!$D$70*('[1]Sheet1 (2)'!$D$72-crack_s_index)/'[1]Sheet1 (2)'!$D$72,IF([1]shee2!D974='[1]Sheet1 (2)'!$C$71,'[1]Sheet1 (2)'!$D$71*('[1]Sheet1 (2)'!$D$72-crack_s_index)/'[1]Sheet1 (2)'!$D$72)))&lt;0,0,IF(D981='[1]Sheet1 (2)'!$C$69,'[1]Sheet1 (2)'!$D$69*('[1]Sheet1 (2)'!$D$72-crack_s_index)/'[1]Sheet1 (2)'!$D$72,IF([1]shee2!D974='[1]Sheet1 (2)'!$C$70,'[1]Sheet1 (2)'!$D$70*('[1]Sheet1 (2)'!$D$72-crack_s_index)/'[1]Sheet1 (2)'!$D$72,IF([1]shee2!D974='[1]Sheet1 (2)'!$C$71,'[1]Sheet1 (2)'!$D$71*('[1]Sheet1 (2)'!$D$72-crack_s_index)/'[1]Sheet1 (2)'!$D$72))))</f>
        <v>5</v>
      </c>
      <c r="AW981" s="157">
        <f>IF(IF(D981='[1]Sheet1 (2)'!$C$69,'[1]Sheet1 (2)'!$D$69*('[1]Sheet1 (2)'!$D$72-crack_t_index)/'[1]Sheet1 (2)'!$D$72,IF([1]shee2!D974='[1]Sheet1 (2)'!$C$70,'[1]Sheet1 (2)'!$D$70*('[1]Sheet1 (2)'!$D$72-crack_t_index)/'[1]Sheet1 (2)'!$D$72,IF([1]shee2!D974='[1]Sheet1 (2)'!$C$71,'[1]Sheet1 (2)'!$D$71*('[1]Sheet1 (2)'!$D$72-crack_t_index)/'[1]Sheet1 (2)'!$D$72)))&lt;0,0,IF(D981='[1]Sheet1 (2)'!$C$69,'[1]Sheet1 (2)'!$D$69*('[1]Sheet1 (2)'!$D$72-crack_t_index)/'[1]Sheet1 (2)'!$D$72,IF([1]shee2!D974='[1]Sheet1 (2)'!$C$70,'[1]Sheet1 (2)'!$D$70*('[1]Sheet1 (2)'!$D$72-crack_t_index)/'[1]Sheet1 (2)'!$D$72,IF([1]shee2!D974='[1]Sheet1 (2)'!$C$71,'[1]Sheet1 (2)'!$D$71*('[1]Sheet1 (2)'!$D$72-crack_t_index)/'[1]Sheet1 (2)'!$D$72))))</f>
        <v>5</v>
      </c>
      <c r="AX981" s="157">
        <f>IF(IF(D981='[1]Sheet1 (2)'!$C$69,'[1]Sheet1 (2)'!$D$69*('[1]Sheet1 (2)'!$D$72-rave_index)/'[1]Sheet1 (2)'!$D$72,IF([1]shee2!D974='[1]Sheet1 (2)'!$C$70,'[1]Sheet1 (2)'!$D$70*('[1]Sheet1 (2)'!$D$72-rave_index)/'[1]Sheet1 (2)'!$D$72,IF([1]shee2!D974='[1]Sheet1 (2)'!$C$71,'[1]Sheet1 (2)'!$D$71*('[1]Sheet1 (2)'!$D$72-rave_index)/'[1]Sheet1 (2)'!$D$72)))&lt;0,0,IF(D981='[1]Sheet1 (2)'!$C$69,'[1]Sheet1 (2)'!$D$69*('[1]Sheet1 (2)'!$D$72-rave_index)/'[1]Sheet1 (2)'!$D$72,IF([1]shee2!D974='[1]Sheet1 (2)'!$C$70,'[1]Sheet1 (2)'!$D$70*('[1]Sheet1 (2)'!$D$72-rave_index)/'[1]Sheet1 (2)'!$D$72,IF([1]shee2!D974='[1]Sheet1 (2)'!$C$71,'[1]Sheet1 (2)'!$D$71*('[1]Sheet1 (2)'!$D$72-rave_index)/'[1]Sheet1 (2)'!$D$72))))</f>
        <v>5</v>
      </c>
      <c r="AY981" s="157">
        <f>IF(IF(D981='[1]Sheet1 (2)'!$C$69,'[1]Sheet1 (2)'!$D$69*('[1]Sheet1 (2)'!$D$72-rough_index)/'[1]Sheet1 (2)'!$D$72,IF([1]shee2!D974='[1]Sheet1 (2)'!$C$70,'[1]Sheet1 (2)'!$D$70*('[1]Sheet1 (2)'!$D$72-rough_index)/'[1]Sheet1 (2)'!$D$72,IF([1]shee2!D974='[1]Sheet1 (2)'!$C$71,'[1]Sheet1 (2)'!$D$71*('[1]Sheet1 (2)'!$D$72-rough_index)/'[1]Sheet1 (2)'!$D$72)))&lt;0,0,IF(D981='[1]Sheet1 (2)'!$C$69,'[1]Sheet1 (2)'!$D$69*('[1]Sheet1 (2)'!$D$72-rough_index)/'[1]Sheet1 (2)'!$D$72,IF([1]shee2!D974='[1]Sheet1 (2)'!$C$70,'[1]Sheet1 (2)'!$D$70*('[1]Sheet1 (2)'!$D$72-rough_index)/'[1]Sheet1 (2)'!$D$72,IF([1]shee2!D974='[1]Sheet1 (2)'!$C$71,'[1]Sheet1 (2)'!$D$71*('[1]Sheet1 (2)'!$D$72-rough_index)/'[1]Sheet1 (2)'!$D$72))))</f>
        <v>2.5</v>
      </c>
      <c r="AZ981" s="179">
        <f>+(AU981*'[1]Sheet1 (2)'!$C$77)+(AV981*'[1]Sheet1 (2)'!$C$78)+(AW981*'[1]Sheet1 (2)'!$C$79)+(AX981*'[1]Sheet1 (2)'!$C$80)+(AY981*'[1]Sheet1 (2)'!$C$81)</f>
        <v>4.25</v>
      </c>
      <c r="BA981" s="213" t="str">
        <f t="shared" si="31"/>
        <v>Good</v>
      </c>
      <c r="BE981">
        <f>IF(D981='[1]Sheet1 (2)'!$C$61,'[1]Sheet1 (2)'!$D$61*(counts^2)+'[1]Sheet1 (2)'!$G$61*counts+'[1]Sheet1 (2)'!$J$61,IF(D981='[1]Sheet1 (2)'!$C$62,'[1]Sheet1 (2)'!$D$62*counts+'[1]Sheet1 (2)'!$G$62,IF(D981='[1]Sheet1 (2)'!$C$63,'[1]Sheet1 (2)'!$D$63*counts+'[1]Sheet1 (2)'!$G$63,IF(D981='[1]Sheet1 (2)'!$C$64,'[1]Sheet1 (2)'!$D$64*counts+'[1]Sheet1 (2)'!$G$64))))</f>
        <v>2.0984129299999998</v>
      </c>
    </row>
    <row r="982" spans="1:57" ht="12.75" customHeight="1">
      <c r="A982" s="176" t="s">
        <v>282</v>
      </c>
      <c r="B982" s="145" t="s">
        <v>76</v>
      </c>
      <c r="C982" s="170">
        <v>1119</v>
      </c>
      <c r="D982" s="174" t="s">
        <v>77</v>
      </c>
      <c r="E982" s="171">
        <v>8</v>
      </c>
      <c r="F982" s="171">
        <v>2</v>
      </c>
      <c r="G982" s="171" t="s">
        <v>77</v>
      </c>
      <c r="H982" s="171">
        <v>1</v>
      </c>
      <c r="I982" s="171" t="s">
        <v>77</v>
      </c>
      <c r="J982" s="173" t="s">
        <v>80</v>
      </c>
      <c r="K982" s="173" t="s">
        <v>80</v>
      </c>
      <c r="L982" s="169">
        <f>VLOOKUP(CONCATENATE(J982,K982),'Sheet1 (2)'!$J$6:$K$26,2,FALSE)</f>
        <v>0</v>
      </c>
      <c r="M982" s="173" t="s">
        <v>83</v>
      </c>
      <c r="N982" s="173" t="s">
        <v>79</v>
      </c>
      <c r="O982" s="177">
        <f>VLOOKUP(CONCATENATE(M982,N982),'[1]Sheet1 (2)'!$L$6:$M$26,2,FALSE)</f>
        <v>56.25</v>
      </c>
      <c r="P982" s="173" t="s">
        <v>83</v>
      </c>
      <c r="Q982" s="173" t="s">
        <v>82</v>
      </c>
      <c r="R982" s="177">
        <f>VLOOKUP(CONCATENATE(P982,Q982),'[1]Sheet1 (2)'!$N$6:$O$26,2,FALSE)</f>
        <v>18.75</v>
      </c>
      <c r="S982" s="173" t="s">
        <v>80</v>
      </c>
      <c r="T982" s="173" t="s">
        <v>80</v>
      </c>
      <c r="U982" s="177">
        <f>VLOOKUP(CONCATENATE(S982,T982),'[1]Sheet1 (2)'!$P$6:$Q$26,2,FALSE)</f>
        <v>0</v>
      </c>
      <c r="V982" s="173" t="s">
        <v>80</v>
      </c>
      <c r="W982" s="173" t="s">
        <v>80</v>
      </c>
      <c r="X982" s="177">
        <f>VLOOKUP(CONCATENATE(V982,W982),'[1]Sheet1 (2)'!$R$6:$S$26,2,FALSE)</f>
        <v>0</v>
      </c>
      <c r="Y982" s="173" t="s">
        <v>80</v>
      </c>
      <c r="Z982" s="173" t="s">
        <v>80</v>
      </c>
      <c r="AA982" s="177">
        <f>VLOOKUP(CONCATENATE(Y982,Z982),'[1]Sheet1 (2)'!$T$6:$U$26,2,FALSE)</f>
        <v>0</v>
      </c>
      <c r="AB982" s="173" t="s">
        <v>80</v>
      </c>
      <c r="AC982" s="173" t="s">
        <v>80</v>
      </c>
      <c r="AD982" s="177">
        <f>VLOOKUP(CONCATENATE(AB982,AC982),'[1]Sheet1 (2)'!$X$6:$Y$26,2,FALSE)</f>
        <v>0</v>
      </c>
      <c r="AE982" s="173" t="s">
        <v>82</v>
      </c>
      <c r="AF982" s="173" t="s">
        <v>81</v>
      </c>
      <c r="AG982" s="177">
        <f>VLOOKUP(CONCATENATE(AE982,AF982),'[1]Sheet1 (2)'!$Z$6:$AA$26,2,FALSE)</f>
        <v>66</v>
      </c>
      <c r="AH982" s="172"/>
      <c r="AI982" s="178"/>
      <c r="AJ982" s="140"/>
      <c r="AK982" s="176" t="s">
        <v>282</v>
      </c>
      <c r="AL982" s="176" t="s">
        <v>76</v>
      </c>
      <c r="AM982" s="170">
        <f t="shared" si="30"/>
        <v>1119</v>
      </c>
      <c r="AN982" s="147"/>
      <c r="AO982" s="155"/>
      <c r="AP982" s="156"/>
      <c r="AQ982" s="157">
        <v>2.1721665284</v>
      </c>
      <c r="AR982" s="158"/>
      <c r="AS982" s="145">
        <f>LOOKUP(rufmkm,'[1]Sheet1 (2)'!$V$62:$V$71,'[1]Sheet1 (2)'!$W$62:$W$71)</f>
        <v>30</v>
      </c>
      <c r="AT982" s="140"/>
      <c r="AU982" s="157">
        <f>IF(IF(D982='[1]Sheet1 (2)'!$C$69,'[1]Sheet1 (2)'!$D$69*('[1]Sheet1 (2)'!$D$72-rut_index)/'[1]Sheet1 (2)'!$D$72,IF([1]shee2!D975='[1]Sheet1 (2)'!$C$70,'[1]Sheet1 (2)'!$D$70*('[1]Sheet1 (2)'!$D$72-rut_index)/'[1]Sheet1 (2)'!$D$72,IF([1]shee2!D975='[1]Sheet1 (2)'!$C$71,'[1]Sheet1 (2)'!$D$71*('[1]Sheet1 (2)'!$D$72-rut_index)/'[1]Sheet1 (2)'!$D$72)))&lt;0,0,IF(D982='[1]Sheet1 (2)'!$C$69,'[1]Sheet1 (2)'!$D$69*('[1]Sheet1 (2)'!$D$72-rut_index)/'[1]Sheet1 (2)'!$D$72,IF([1]shee2!D975='[1]Sheet1 (2)'!$C$70,'[1]Sheet1 (2)'!$D$70*('[1]Sheet1 (2)'!$D$72-rut_index)/'[1]Sheet1 (2)'!$D$72,IF([1]shee2!D975='[1]Sheet1 (2)'!$C$71,'[1]Sheet1 (2)'!$D$71*('[1]Sheet1 (2)'!$D$72-rut_index)/'[1]Sheet1 (2)'!$D$72))))</f>
        <v>5</v>
      </c>
      <c r="AV982" s="157">
        <f>IF(IF(D982='[1]Sheet1 (2)'!$C$69,'[1]Sheet1 (2)'!$D$69*('[1]Sheet1 (2)'!$D$72-crack_s_index)/'[1]Sheet1 (2)'!$D$72,IF([1]shee2!D975='[1]Sheet1 (2)'!$C$70,'[1]Sheet1 (2)'!$D$70*('[1]Sheet1 (2)'!$D$72-crack_s_index)/'[1]Sheet1 (2)'!$D$72,IF([1]shee2!D975='[1]Sheet1 (2)'!$C$71,'[1]Sheet1 (2)'!$D$71*('[1]Sheet1 (2)'!$D$72-crack_s_index)/'[1]Sheet1 (2)'!$D$72)))&lt;0,0,IF(D982='[1]Sheet1 (2)'!$C$69,'[1]Sheet1 (2)'!$D$69*('[1]Sheet1 (2)'!$D$72-crack_s_index)/'[1]Sheet1 (2)'!$D$72,IF([1]shee2!D975='[1]Sheet1 (2)'!$C$70,'[1]Sheet1 (2)'!$D$70*('[1]Sheet1 (2)'!$D$72-crack_s_index)/'[1]Sheet1 (2)'!$D$72,IF([1]shee2!D975='[1]Sheet1 (2)'!$C$71,'[1]Sheet1 (2)'!$D$71*('[1]Sheet1 (2)'!$D$72-crack_s_index)/'[1]Sheet1 (2)'!$D$72))))</f>
        <v>0.3125</v>
      </c>
      <c r="AW982" s="157">
        <f>IF(IF(D982='[1]Sheet1 (2)'!$C$69,'[1]Sheet1 (2)'!$D$69*('[1]Sheet1 (2)'!$D$72-crack_t_index)/'[1]Sheet1 (2)'!$D$72,IF([1]shee2!D975='[1]Sheet1 (2)'!$C$70,'[1]Sheet1 (2)'!$D$70*('[1]Sheet1 (2)'!$D$72-crack_t_index)/'[1]Sheet1 (2)'!$D$72,IF([1]shee2!D975='[1]Sheet1 (2)'!$C$71,'[1]Sheet1 (2)'!$D$71*('[1]Sheet1 (2)'!$D$72-crack_t_index)/'[1]Sheet1 (2)'!$D$72)))&lt;0,0,IF(D982='[1]Sheet1 (2)'!$C$69,'[1]Sheet1 (2)'!$D$69*('[1]Sheet1 (2)'!$D$72-crack_t_index)/'[1]Sheet1 (2)'!$D$72,IF([1]shee2!D975='[1]Sheet1 (2)'!$C$70,'[1]Sheet1 (2)'!$D$70*('[1]Sheet1 (2)'!$D$72-crack_t_index)/'[1]Sheet1 (2)'!$D$72,IF([1]shee2!D975='[1]Sheet1 (2)'!$C$71,'[1]Sheet1 (2)'!$D$71*('[1]Sheet1 (2)'!$D$72-crack_t_index)/'[1]Sheet1 (2)'!$D$72))))</f>
        <v>3.4375</v>
      </c>
      <c r="AX982" s="157">
        <f>IF(IF(D982='[1]Sheet1 (2)'!$C$69,'[1]Sheet1 (2)'!$D$69*('[1]Sheet1 (2)'!$D$72-rave_index)/'[1]Sheet1 (2)'!$D$72,IF([1]shee2!D975='[1]Sheet1 (2)'!$C$70,'[1]Sheet1 (2)'!$D$70*('[1]Sheet1 (2)'!$D$72-rave_index)/'[1]Sheet1 (2)'!$D$72,IF([1]shee2!D975='[1]Sheet1 (2)'!$C$71,'[1]Sheet1 (2)'!$D$71*('[1]Sheet1 (2)'!$D$72-rave_index)/'[1]Sheet1 (2)'!$D$72)))&lt;0,0,IF(D982='[1]Sheet1 (2)'!$C$69,'[1]Sheet1 (2)'!$D$69*('[1]Sheet1 (2)'!$D$72-rave_index)/'[1]Sheet1 (2)'!$D$72,IF([1]shee2!D975='[1]Sheet1 (2)'!$C$70,'[1]Sheet1 (2)'!$D$70*('[1]Sheet1 (2)'!$D$72-rave_index)/'[1]Sheet1 (2)'!$D$72,IF([1]shee2!D975='[1]Sheet1 (2)'!$C$71,'[1]Sheet1 (2)'!$D$71*('[1]Sheet1 (2)'!$D$72-rave_index)/'[1]Sheet1 (2)'!$D$72))))</f>
        <v>5</v>
      </c>
      <c r="AY982" s="157">
        <f>IF(IF(D982='[1]Sheet1 (2)'!$C$69,'[1]Sheet1 (2)'!$D$69*('[1]Sheet1 (2)'!$D$72-rough_index)/'[1]Sheet1 (2)'!$D$72,IF([1]shee2!D975='[1]Sheet1 (2)'!$C$70,'[1]Sheet1 (2)'!$D$70*('[1]Sheet1 (2)'!$D$72-rough_index)/'[1]Sheet1 (2)'!$D$72,IF([1]shee2!D975='[1]Sheet1 (2)'!$C$71,'[1]Sheet1 (2)'!$D$71*('[1]Sheet1 (2)'!$D$72-rough_index)/'[1]Sheet1 (2)'!$D$72)))&lt;0,0,IF(D982='[1]Sheet1 (2)'!$C$69,'[1]Sheet1 (2)'!$D$69*('[1]Sheet1 (2)'!$D$72-rough_index)/'[1]Sheet1 (2)'!$D$72,IF([1]shee2!D975='[1]Sheet1 (2)'!$C$70,'[1]Sheet1 (2)'!$D$70*('[1]Sheet1 (2)'!$D$72-rough_index)/'[1]Sheet1 (2)'!$D$72,IF([1]shee2!D975='[1]Sheet1 (2)'!$C$71,'[1]Sheet1 (2)'!$D$71*('[1]Sheet1 (2)'!$D$72-rough_index)/'[1]Sheet1 (2)'!$D$72))))</f>
        <v>2.5</v>
      </c>
      <c r="AZ982" s="179">
        <f>+(AU982*'[1]Sheet1 (2)'!$C$77)+(AV982*'[1]Sheet1 (2)'!$C$78)+(AW982*'[1]Sheet1 (2)'!$C$79)+(AX982*'[1]Sheet1 (2)'!$C$80)+(AY982*'[1]Sheet1 (2)'!$C$81)</f>
        <v>2.5</v>
      </c>
      <c r="BA982" s="213" t="str">
        <f t="shared" si="31"/>
        <v>Fair</v>
      </c>
      <c r="BE982">
        <f>IF(D982='[1]Sheet1 (2)'!$C$61,'[1]Sheet1 (2)'!$D$61*(counts^2)+'[1]Sheet1 (2)'!$G$61*counts+'[1]Sheet1 (2)'!$J$61,IF(D982='[1]Sheet1 (2)'!$C$62,'[1]Sheet1 (2)'!$D$62*counts+'[1]Sheet1 (2)'!$G$62,IF(D982='[1]Sheet1 (2)'!$C$63,'[1]Sheet1 (2)'!$D$63*counts+'[1]Sheet1 (2)'!$G$63,IF(D982='[1]Sheet1 (2)'!$C$64,'[1]Sheet1 (2)'!$D$64*counts+'[1]Sheet1 (2)'!$G$64))))</f>
        <v>2.0984129299999998</v>
      </c>
    </row>
    <row r="983" spans="1:57" ht="12.75" customHeight="1">
      <c r="A983" s="176" t="s">
        <v>282</v>
      </c>
      <c r="B983" s="145" t="s">
        <v>76</v>
      </c>
      <c r="C983" s="170">
        <v>1120</v>
      </c>
      <c r="D983" s="174" t="s">
        <v>77</v>
      </c>
      <c r="E983" s="171">
        <v>10</v>
      </c>
      <c r="F983" s="171">
        <v>2</v>
      </c>
      <c r="G983" s="171" t="s">
        <v>77</v>
      </c>
      <c r="H983" s="171">
        <v>1</v>
      </c>
      <c r="I983" s="171" t="s">
        <v>77</v>
      </c>
      <c r="J983" s="173" t="s">
        <v>78</v>
      </c>
      <c r="K983" s="173" t="s">
        <v>83</v>
      </c>
      <c r="L983" s="169">
        <f>VLOOKUP(CONCATENATE(J983,K983),'Sheet1 (2)'!$J$6:$K$26,2,FALSE)</f>
        <v>12.5</v>
      </c>
      <c r="M983" s="173" t="s">
        <v>83</v>
      </c>
      <c r="N983" s="173" t="s">
        <v>81</v>
      </c>
      <c r="O983" s="177">
        <f>VLOOKUP(CONCATENATE(M983,N983),'[1]Sheet1 (2)'!$L$6:$M$26,2,FALSE)</f>
        <v>75</v>
      </c>
      <c r="P983" s="173" t="s">
        <v>83</v>
      </c>
      <c r="Q983" s="173" t="s">
        <v>79</v>
      </c>
      <c r="R983" s="177">
        <f>VLOOKUP(CONCATENATE(P983,Q983),'[1]Sheet1 (2)'!$N$6:$O$26,2,FALSE)</f>
        <v>56.25</v>
      </c>
      <c r="S983" s="173" t="s">
        <v>78</v>
      </c>
      <c r="T983" s="173" t="s">
        <v>83</v>
      </c>
      <c r="U983" s="177">
        <f>VLOOKUP(CONCATENATE(S983,T983),'[1]Sheet1 (2)'!$P$6:$Q$26,2,FALSE)</f>
        <v>12.5</v>
      </c>
      <c r="V983" s="173" t="s">
        <v>80</v>
      </c>
      <c r="W983" s="173" t="s">
        <v>80</v>
      </c>
      <c r="X983" s="177">
        <f>VLOOKUP(CONCATENATE(V983,W983),'[1]Sheet1 (2)'!$R$6:$S$26,2,FALSE)</f>
        <v>0</v>
      </c>
      <c r="Y983" s="173" t="s">
        <v>83</v>
      </c>
      <c r="Z983" s="173" t="s">
        <v>83</v>
      </c>
      <c r="AA983" s="177">
        <f>VLOOKUP(CONCATENATE(Y983,Z983),'[1]Sheet1 (2)'!$T$6:$U$26,2,FALSE)</f>
        <v>37.5</v>
      </c>
      <c r="AB983" s="173" t="s">
        <v>80</v>
      </c>
      <c r="AC983" s="173" t="s">
        <v>80</v>
      </c>
      <c r="AD983" s="177">
        <f>VLOOKUP(CONCATENATE(AB983,AC983),'[1]Sheet1 (2)'!$X$6:$Y$26,2,FALSE)</f>
        <v>0</v>
      </c>
      <c r="AE983" s="173" t="s">
        <v>82</v>
      </c>
      <c r="AF983" s="173" t="s">
        <v>81</v>
      </c>
      <c r="AG983" s="177">
        <f>VLOOKUP(CONCATENATE(AE983,AF983),'[1]Sheet1 (2)'!$Z$6:$AA$26,2,FALSE)</f>
        <v>66</v>
      </c>
      <c r="AH983" s="172"/>
      <c r="AI983" s="178"/>
      <c r="AJ983" s="140"/>
      <c r="AK983" s="176" t="s">
        <v>282</v>
      </c>
      <c r="AL983" s="176" t="s">
        <v>76</v>
      </c>
      <c r="AM983" s="170">
        <f t="shared" si="30"/>
        <v>1120</v>
      </c>
      <c r="AN983" s="147"/>
      <c r="AO983" s="155"/>
      <c r="AP983" s="156"/>
      <c r="AQ983" s="157">
        <v>2.1170205578000001</v>
      </c>
      <c r="AR983" s="158"/>
      <c r="AS983" s="145">
        <f>LOOKUP(rufmkm,'[1]Sheet1 (2)'!$V$62:$V$71,'[1]Sheet1 (2)'!$W$62:$W$71)</f>
        <v>30</v>
      </c>
      <c r="AT983" s="140"/>
      <c r="AU983" s="157">
        <f>IF(IF(D983='[1]Sheet1 (2)'!$C$69,'[1]Sheet1 (2)'!$D$69*('[1]Sheet1 (2)'!$D$72-rut_index)/'[1]Sheet1 (2)'!$D$72,IF([1]shee2!D976='[1]Sheet1 (2)'!$C$70,'[1]Sheet1 (2)'!$D$70*('[1]Sheet1 (2)'!$D$72-rut_index)/'[1]Sheet1 (2)'!$D$72,IF([1]shee2!D976='[1]Sheet1 (2)'!$C$71,'[1]Sheet1 (2)'!$D$71*('[1]Sheet1 (2)'!$D$72-rut_index)/'[1]Sheet1 (2)'!$D$72)))&lt;0,0,IF(D983='[1]Sheet1 (2)'!$C$69,'[1]Sheet1 (2)'!$D$69*('[1]Sheet1 (2)'!$D$72-rut_index)/'[1]Sheet1 (2)'!$D$72,IF([1]shee2!D976='[1]Sheet1 (2)'!$C$70,'[1]Sheet1 (2)'!$D$70*('[1]Sheet1 (2)'!$D$72-rut_index)/'[1]Sheet1 (2)'!$D$72,IF([1]shee2!D976='[1]Sheet1 (2)'!$C$71,'[1]Sheet1 (2)'!$D$71*('[1]Sheet1 (2)'!$D$72-rut_index)/'[1]Sheet1 (2)'!$D$72))))</f>
        <v>3.9583333333333335</v>
      </c>
      <c r="AV983" s="157">
        <f>IF(IF(D983='[1]Sheet1 (2)'!$C$69,'[1]Sheet1 (2)'!$D$69*('[1]Sheet1 (2)'!$D$72-crack_s_index)/'[1]Sheet1 (2)'!$D$72,IF([1]shee2!D976='[1]Sheet1 (2)'!$C$70,'[1]Sheet1 (2)'!$D$70*('[1]Sheet1 (2)'!$D$72-crack_s_index)/'[1]Sheet1 (2)'!$D$72,IF([1]shee2!D976='[1]Sheet1 (2)'!$C$71,'[1]Sheet1 (2)'!$D$71*('[1]Sheet1 (2)'!$D$72-crack_s_index)/'[1]Sheet1 (2)'!$D$72)))&lt;0,0,IF(D983='[1]Sheet1 (2)'!$C$69,'[1]Sheet1 (2)'!$D$69*('[1]Sheet1 (2)'!$D$72-crack_s_index)/'[1]Sheet1 (2)'!$D$72,IF([1]shee2!D976='[1]Sheet1 (2)'!$C$70,'[1]Sheet1 (2)'!$D$70*('[1]Sheet1 (2)'!$D$72-crack_s_index)/'[1]Sheet1 (2)'!$D$72,IF([1]shee2!D976='[1]Sheet1 (2)'!$C$71,'[1]Sheet1 (2)'!$D$71*('[1]Sheet1 (2)'!$D$72-crack_s_index)/'[1]Sheet1 (2)'!$D$72))))</f>
        <v>0</v>
      </c>
      <c r="AW983" s="157">
        <f>IF(IF(D983='[1]Sheet1 (2)'!$C$69,'[1]Sheet1 (2)'!$D$69*('[1]Sheet1 (2)'!$D$72-crack_t_index)/'[1]Sheet1 (2)'!$D$72,IF([1]shee2!D976='[1]Sheet1 (2)'!$C$70,'[1]Sheet1 (2)'!$D$70*('[1]Sheet1 (2)'!$D$72-crack_t_index)/'[1]Sheet1 (2)'!$D$72,IF([1]shee2!D976='[1]Sheet1 (2)'!$C$71,'[1]Sheet1 (2)'!$D$71*('[1]Sheet1 (2)'!$D$72-crack_t_index)/'[1]Sheet1 (2)'!$D$72)))&lt;0,0,IF(D983='[1]Sheet1 (2)'!$C$69,'[1]Sheet1 (2)'!$D$69*('[1]Sheet1 (2)'!$D$72-crack_t_index)/'[1]Sheet1 (2)'!$D$72,IF([1]shee2!D976='[1]Sheet1 (2)'!$C$70,'[1]Sheet1 (2)'!$D$70*('[1]Sheet1 (2)'!$D$72-crack_t_index)/'[1]Sheet1 (2)'!$D$72,IF([1]shee2!D976='[1]Sheet1 (2)'!$C$71,'[1]Sheet1 (2)'!$D$71*('[1]Sheet1 (2)'!$D$72-crack_t_index)/'[1]Sheet1 (2)'!$D$72))))</f>
        <v>0.3125</v>
      </c>
      <c r="AX983" s="157">
        <f>IF(IF(D983='[1]Sheet1 (2)'!$C$69,'[1]Sheet1 (2)'!$D$69*('[1]Sheet1 (2)'!$D$72-rave_index)/'[1]Sheet1 (2)'!$D$72,IF([1]shee2!D976='[1]Sheet1 (2)'!$C$70,'[1]Sheet1 (2)'!$D$70*('[1]Sheet1 (2)'!$D$72-rave_index)/'[1]Sheet1 (2)'!$D$72,IF([1]shee2!D976='[1]Sheet1 (2)'!$C$71,'[1]Sheet1 (2)'!$D$71*('[1]Sheet1 (2)'!$D$72-rave_index)/'[1]Sheet1 (2)'!$D$72)))&lt;0,0,IF(D983='[1]Sheet1 (2)'!$C$69,'[1]Sheet1 (2)'!$D$69*('[1]Sheet1 (2)'!$D$72-rave_index)/'[1]Sheet1 (2)'!$D$72,IF([1]shee2!D976='[1]Sheet1 (2)'!$C$70,'[1]Sheet1 (2)'!$D$70*('[1]Sheet1 (2)'!$D$72-rave_index)/'[1]Sheet1 (2)'!$D$72,IF([1]shee2!D976='[1]Sheet1 (2)'!$C$71,'[1]Sheet1 (2)'!$D$71*('[1]Sheet1 (2)'!$D$72-rave_index)/'[1]Sheet1 (2)'!$D$72))))</f>
        <v>1.875</v>
      </c>
      <c r="AY983" s="157">
        <f>IF(IF(D983='[1]Sheet1 (2)'!$C$69,'[1]Sheet1 (2)'!$D$69*('[1]Sheet1 (2)'!$D$72-rough_index)/'[1]Sheet1 (2)'!$D$72,IF([1]shee2!D976='[1]Sheet1 (2)'!$C$70,'[1]Sheet1 (2)'!$D$70*('[1]Sheet1 (2)'!$D$72-rough_index)/'[1]Sheet1 (2)'!$D$72,IF([1]shee2!D976='[1]Sheet1 (2)'!$C$71,'[1]Sheet1 (2)'!$D$71*('[1]Sheet1 (2)'!$D$72-rough_index)/'[1]Sheet1 (2)'!$D$72)))&lt;0,0,IF(D983='[1]Sheet1 (2)'!$C$69,'[1]Sheet1 (2)'!$D$69*('[1]Sheet1 (2)'!$D$72-rough_index)/'[1]Sheet1 (2)'!$D$72,IF([1]shee2!D976='[1]Sheet1 (2)'!$C$70,'[1]Sheet1 (2)'!$D$70*('[1]Sheet1 (2)'!$D$72-rough_index)/'[1]Sheet1 (2)'!$D$72,IF([1]shee2!D976='[1]Sheet1 (2)'!$C$71,'[1]Sheet1 (2)'!$D$71*('[1]Sheet1 (2)'!$D$72-rough_index)/'[1]Sheet1 (2)'!$D$72))))</f>
        <v>2.5</v>
      </c>
      <c r="AZ983" s="179">
        <f>+(AU983*'[1]Sheet1 (2)'!$C$77)+(AV983*'[1]Sheet1 (2)'!$C$78)+(AW983*'[1]Sheet1 (2)'!$C$79)+(AX983*'[1]Sheet1 (2)'!$C$80)+(AY983*'[1]Sheet1 (2)'!$C$81)</f>
        <v>1.7416666666666667</v>
      </c>
      <c r="BA983" s="213" t="str">
        <f t="shared" si="31"/>
        <v>Poor</v>
      </c>
      <c r="BE983">
        <f>IF(D983='[1]Sheet1 (2)'!$C$61,'[1]Sheet1 (2)'!$D$61*(counts^2)+'[1]Sheet1 (2)'!$G$61*counts+'[1]Sheet1 (2)'!$J$61,IF(D983='[1]Sheet1 (2)'!$C$62,'[1]Sheet1 (2)'!$D$62*counts+'[1]Sheet1 (2)'!$G$62,IF(D983='[1]Sheet1 (2)'!$C$63,'[1]Sheet1 (2)'!$D$63*counts+'[1]Sheet1 (2)'!$G$63,IF(D983='[1]Sheet1 (2)'!$C$64,'[1]Sheet1 (2)'!$D$64*counts+'[1]Sheet1 (2)'!$G$64))))</f>
        <v>2.0984129299999998</v>
      </c>
    </row>
    <row r="984" spans="1:57" ht="12.75" customHeight="1">
      <c r="A984" s="176" t="s">
        <v>282</v>
      </c>
      <c r="B984" s="145" t="s">
        <v>76</v>
      </c>
      <c r="C984" s="170">
        <v>1121</v>
      </c>
      <c r="D984" s="174" t="s">
        <v>77</v>
      </c>
      <c r="E984" s="171">
        <v>10</v>
      </c>
      <c r="F984" s="171">
        <v>2</v>
      </c>
      <c r="G984" s="171" t="s">
        <v>77</v>
      </c>
      <c r="H984" s="171">
        <v>1</v>
      </c>
      <c r="I984" s="171" t="s">
        <v>77</v>
      </c>
      <c r="J984" s="173" t="s">
        <v>78</v>
      </c>
      <c r="K984" s="173" t="s">
        <v>83</v>
      </c>
      <c r="L984" s="169">
        <f>VLOOKUP(CONCATENATE(J984,K984),'Sheet1 (2)'!$J$6:$K$26,2,FALSE)</f>
        <v>12.5</v>
      </c>
      <c r="M984" s="173" t="s">
        <v>83</v>
      </c>
      <c r="N984" s="173" t="s">
        <v>81</v>
      </c>
      <c r="O984" s="177">
        <f>VLOOKUP(CONCATENATE(M984,N984),'[1]Sheet1 (2)'!$L$6:$M$26,2,FALSE)</f>
        <v>75</v>
      </c>
      <c r="P984" s="173" t="s">
        <v>83</v>
      </c>
      <c r="Q984" s="173" t="s">
        <v>79</v>
      </c>
      <c r="R984" s="177">
        <f>VLOOKUP(CONCATENATE(P984,Q984),'[1]Sheet1 (2)'!$N$6:$O$26,2,FALSE)</f>
        <v>56.25</v>
      </c>
      <c r="S984" s="173" t="s">
        <v>78</v>
      </c>
      <c r="T984" s="173" t="s">
        <v>83</v>
      </c>
      <c r="U984" s="177">
        <f>VLOOKUP(CONCATENATE(S984,T984),'[1]Sheet1 (2)'!$P$6:$Q$26,2,FALSE)</f>
        <v>12.5</v>
      </c>
      <c r="V984" s="173" t="s">
        <v>80</v>
      </c>
      <c r="W984" s="173" t="s">
        <v>80</v>
      </c>
      <c r="X984" s="177">
        <f>VLOOKUP(CONCATENATE(V984,W984),'[1]Sheet1 (2)'!$R$6:$S$26,2,FALSE)</f>
        <v>0</v>
      </c>
      <c r="Y984" s="173" t="s">
        <v>79</v>
      </c>
      <c r="Z984" s="173" t="s">
        <v>83</v>
      </c>
      <c r="AA984" s="177">
        <f>VLOOKUP(CONCATENATE(Y984,Z984),'[1]Sheet1 (2)'!$T$6:$U$26,2,FALSE)</f>
        <v>50</v>
      </c>
      <c r="AB984" s="173" t="s">
        <v>80</v>
      </c>
      <c r="AC984" s="173" t="s">
        <v>80</v>
      </c>
      <c r="AD984" s="177">
        <f>VLOOKUP(CONCATENATE(AB984,AC984),'[1]Sheet1 (2)'!$X$6:$Y$26,2,FALSE)</f>
        <v>0</v>
      </c>
      <c r="AE984" s="173" t="s">
        <v>82</v>
      </c>
      <c r="AF984" s="173" t="s">
        <v>81</v>
      </c>
      <c r="AG984" s="177">
        <f>VLOOKUP(CONCATENATE(AE984,AF984),'[1]Sheet1 (2)'!$Z$6:$AA$26,2,FALSE)</f>
        <v>66</v>
      </c>
      <c r="AH984" s="172"/>
      <c r="AI984" s="178"/>
      <c r="AJ984" s="140"/>
      <c r="AK984" s="176" t="s">
        <v>282</v>
      </c>
      <c r="AL984" s="176" t="s">
        <v>76</v>
      </c>
      <c r="AM984" s="170">
        <f t="shared" si="30"/>
        <v>1121</v>
      </c>
      <c r="AN984" s="147"/>
      <c r="AO984" s="155"/>
      <c r="AP984" s="156"/>
      <c r="AQ984" s="157">
        <v>4.3252287972000003</v>
      </c>
      <c r="AR984" s="158"/>
      <c r="AS984" s="145">
        <f>LOOKUP(rufmkm,'[1]Sheet1 (2)'!$V$62:$V$71,'[1]Sheet1 (2)'!$W$62:$W$71)</f>
        <v>50</v>
      </c>
      <c r="AT984" s="140"/>
      <c r="AU984" s="157">
        <f>IF(IF(D984='[1]Sheet1 (2)'!$C$69,'[1]Sheet1 (2)'!$D$69*('[1]Sheet1 (2)'!$D$72-rut_index)/'[1]Sheet1 (2)'!$D$72,IF([1]shee2!D977='[1]Sheet1 (2)'!$C$70,'[1]Sheet1 (2)'!$D$70*('[1]Sheet1 (2)'!$D$72-rut_index)/'[1]Sheet1 (2)'!$D$72,IF([1]shee2!D977='[1]Sheet1 (2)'!$C$71,'[1]Sheet1 (2)'!$D$71*('[1]Sheet1 (2)'!$D$72-rut_index)/'[1]Sheet1 (2)'!$D$72)))&lt;0,0,IF(D984='[1]Sheet1 (2)'!$C$69,'[1]Sheet1 (2)'!$D$69*('[1]Sheet1 (2)'!$D$72-rut_index)/'[1]Sheet1 (2)'!$D$72,IF([1]shee2!D977='[1]Sheet1 (2)'!$C$70,'[1]Sheet1 (2)'!$D$70*('[1]Sheet1 (2)'!$D$72-rut_index)/'[1]Sheet1 (2)'!$D$72,IF([1]shee2!D977='[1]Sheet1 (2)'!$C$71,'[1]Sheet1 (2)'!$D$71*('[1]Sheet1 (2)'!$D$72-rut_index)/'[1]Sheet1 (2)'!$D$72))))</f>
        <v>3.9583333333333335</v>
      </c>
      <c r="AV984" s="157">
        <f>IF(IF(D984='[1]Sheet1 (2)'!$C$69,'[1]Sheet1 (2)'!$D$69*('[1]Sheet1 (2)'!$D$72-crack_s_index)/'[1]Sheet1 (2)'!$D$72,IF([1]shee2!D977='[1]Sheet1 (2)'!$C$70,'[1]Sheet1 (2)'!$D$70*('[1]Sheet1 (2)'!$D$72-crack_s_index)/'[1]Sheet1 (2)'!$D$72,IF([1]shee2!D977='[1]Sheet1 (2)'!$C$71,'[1]Sheet1 (2)'!$D$71*('[1]Sheet1 (2)'!$D$72-crack_s_index)/'[1]Sheet1 (2)'!$D$72)))&lt;0,0,IF(D984='[1]Sheet1 (2)'!$C$69,'[1]Sheet1 (2)'!$D$69*('[1]Sheet1 (2)'!$D$72-crack_s_index)/'[1]Sheet1 (2)'!$D$72,IF([1]shee2!D977='[1]Sheet1 (2)'!$C$70,'[1]Sheet1 (2)'!$D$70*('[1]Sheet1 (2)'!$D$72-crack_s_index)/'[1]Sheet1 (2)'!$D$72,IF([1]shee2!D977='[1]Sheet1 (2)'!$C$71,'[1]Sheet1 (2)'!$D$71*('[1]Sheet1 (2)'!$D$72-crack_s_index)/'[1]Sheet1 (2)'!$D$72))))</f>
        <v>0</v>
      </c>
      <c r="AW984" s="157">
        <f>IF(IF(D984='[1]Sheet1 (2)'!$C$69,'[1]Sheet1 (2)'!$D$69*('[1]Sheet1 (2)'!$D$72-crack_t_index)/'[1]Sheet1 (2)'!$D$72,IF([1]shee2!D977='[1]Sheet1 (2)'!$C$70,'[1]Sheet1 (2)'!$D$70*('[1]Sheet1 (2)'!$D$72-crack_t_index)/'[1]Sheet1 (2)'!$D$72,IF([1]shee2!D977='[1]Sheet1 (2)'!$C$71,'[1]Sheet1 (2)'!$D$71*('[1]Sheet1 (2)'!$D$72-crack_t_index)/'[1]Sheet1 (2)'!$D$72)))&lt;0,0,IF(D984='[1]Sheet1 (2)'!$C$69,'[1]Sheet1 (2)'!$D$69*('[1]Sheet1 (2)'!$D$72-crack_t_index)/'[1]Sheet1 (2)'!$D$72,IF([1]shee2!D977='[1]Sheet1 (2)'!$C$70,'[1]Sheet1 (2)'!$D$70*('[1]Sheet1 (2)'!$D$72-crack_t_index)/'[1]Sheet1 (2)'!$D$72,IF([1]shee2!D977='[1]Sheet1 (2)'!$C$71,'[1]Sheet1 (2)'!$D$71*('[1]Sheet1 (2)'!$D$72-crack_t_index)/'[1]Sheet1 (2)'!$D$72))))</f>
        <v>0.3125</v>
      </c>
      <c r="AX984" s="157">
        <f>IF(IF(D984='[1]Sheet1 (2)'!$C$69,'[1]Sheet1 (2)'!$D$69*('[1]Sheet1 (2)'!$D$72-rave_index)/'[1]Sheet1 (2)'!$D$72,IF([1]shee2!D977='[1]Sheet1 (2)'!$C$70,'[1]Sheet1 (2)'!$D$70*('[1]Sheet1 (2)'!$D$72-rave_index)/'[1]Sheet1 (2)'!$D$72,IF([1]shee2!D977='[1]Sheet1 (2)'!$C$71,'[1]Sheet1 (2)'!$D$71*('[1]Sheet1 (2)'!$D$72-rave_index)/'[1]Sheet1 (2)'!$D$72)))&lt;0,0,IF(D984='[1]Sheet1 (2)'!$C$69,'[1]Sheet1 (2)'!$D$69*('[1]Sheet1 (2)'!$D$72-rave_index)/'[1]Sheet1 (2)'!$D$72,IF([1]shee2!D977='[1]Sheet1 (2)'!$C$70,'[1]Sheet1 (2)'!$D$70*('[1]Sheet1 (2)'!$D$72-rave_index)/'[1]Sheet1 (2)'!$D$72,IF([1]shee2!D977='[1]Sheet1 (2)'!$C$71,'[1]Sheet1 (2)'!$D$71*('[1]Sheet1 (2)'!$D$72-rave_index)/'[1]Sheet1 (2)'!$D$72))))</f>
        <v>0.83333333333333337</v>
      </c>
      <c r="AY984" s="157">
        <f>IF(IF(D984='[1]Sheet1 (2)'!$C$69,'[1]Sheet1 (2)'!$D$69*('[1]Sheet1 (2)'!$D$72-rough_index)/'[1]Sheet1 (2)'!$D$72,IF([1]shee2!D977='[1]Sheet1 (2)'!$C$70,'[1]Sheet1 (2)'!$D$70*('[1]Sheet1 (2)'!$D$72-rough_index)/'[1]Sheet1 (2)'!$D$72,IF([1]shee2!D977='[1]Sheet1 (2)'!$C$71,'[1]Sheet1 (2)'!$D$71*('[1]Sheet1 (2)'!$D$72-rough_index)/'[1]Sheet1 (2)'!$D$72)))&lt;0,0,IF(D984='[1]Sheet1 (2)'!$C$69,'[1]Sheet1 (2)'!$D$69*('[1]Sheet1 (2)'!$D$72-rough_index)/'[1]Sheet1 (2)'!$D$72,IF([1]shee2!D977='[1]Sheet1 (2)'!$C$70,'[1]Sheet1 (2)'!$D$70*('[1]Sheet1 (2)'!$D$72-rough_index)/'[1]Sheet1 (2)'!$D$72,IF([1]shee2!D977='[1]Sheet1 (2)'!$C$71,'[1]Sheet1 (2)'!$D$71*('[1]Sheet1 (2)'!$D$72-rough_index)/'[1]Sheet1 (2)'!$D$72))))</f>
        <v>0.83333333333333337</v>
      </c>
      <c r="AZ984" s="179">
        <f>+(AU984*'[1]Sheet1 (2)'!$C$77)+(AV984*'[1]Sheet1 (2)'!$C$78)+(AW984*'[1]Sheet1 (2)'!$C$79)+(AX984*'[1]Sheet1 (2)'!$C$80)+(AY984*'[1]Sheet1 (2)'!$C$81)</f>
        <v>1.1375000000000002</v>
      </c>
      <c r="BA984" s="213" t="str">
        <f t="shared" si="31"/>
        <v>Poor</v>
      </c>
      <c r="BE984">
        <f>IF(D984='[1]Sheet1 (2)'!$C$61,'[1]Sheet1 (2)'!$D$61*(counts^2)+'[1]Sheet1 (2)'!$G$61*counts+'[1]Sheet1 (2)'!$J$61,IF(D984='[1]Sheet1 (2)'!$C$62,'[1]Sheet1 (2)'!$D$62*counts+'[1]Sheet1 (2)'!$G$62,IF(D984='[1]Sheet1 (2)'!$C$63,'[1]Sheet1 (2)'!$D$63*counts+'[1]Sheet1 (2)'!$G$63,IF(D984='[1]Sheet1 (2)'!$C$64,'[1]Sheet1 (2)'!$D$64*counts+'[1]Sheet1 (2)'!$G$64))))</f>
        <v>2.0984129299999998</v>
      </c>
    </row>
    <row r="985" spans="1:57" ht="12.75" customHeight="1">
      <c r="A985" s="176" t="s">
        <v>282</v>
      </c>
      <c r="B985" s="145" t="s">
        <v>76</v>
      </c>
      <c r="C985" s="170">
        <v>1122</v>
      </c>
      <c r="D985" s="174" t="s">
        <v>77</v>
      </c>
      <c r="E985" s="171">
        <v>10</v>
      </c>
      <c r="F985" s="171">
        <v>2</v>
      </c>
      <c r="G985" s="171" t="s">
        <v>77</v>
      </c>
      <c r="H985" s="171">
        <v>1</v>
      </c>
      <c r="I985" s="171" t="s">
        <v>77</v>
      </c>
      <c r="J985" s="173" t="s">
        <v>78</v>
      </c>
      <c r="K985" s="173" t="s">
        <v>79</v>
      </c>
      <c r="L985" s="169">
        <f>VLOOKUP(CONCATENATE(J985,K985),'Sheet1 (2)'!$J$6:$K$26,2,FALSE)</f>
        <v>18.75</v>
      </c>
      <c r="M985" s="173" t="s">
        <v>83</v>
      </c>
      <c r="N985" s="173" t="s">
        <v>81</v>
      </c>
      <c r="O985" s="177">
        <f>VLOOKUP(CONCATENATE(M985,N985),'[1]Sheet1 (2)'!$L$6:$M$26,2,FALSE)</f>
        <v>75</v>
      </c>
      <c r="P985" s="173" t="s">
        <v>83</v>
      </c>
      <c r="Q985" s="173" t="s">
        <v>83</v>
      </c>
      <c r="R985" s="177">
        <f>VLOOKUP(CONCATENATE(P985,Q985),'[1]Sheet1 (2)'!$N$6:$O$26,2,FALSE)</f>
        <v>37.5</v>
      </c>
      <c r="S985" s="173" t="s">
        <v>78</v>
      </c>
      <c r="T985" s="173" t="s">
        <v>83</v>
      </c>
      <c r="U985" s="177">
        <f>VLOOKUP(CONCATENATE(S985,T985),'[1]Sheet1 (2)'!$P$6:$Q$26,2,FALSE)</f>
        <v>12.5</v>
      </c>
      <c r="V985" s="173" t="s">
        <v>83</v>
      </c>
      <c r="W985" s="173" t="s">
        <v>81</v>
      </c>
      <c r="X985" s="177">
        <f>VLOOKUP(CONCATENATE(V985,W985),'[1]Sheet1 (2)'!$R$6:$S$26,2,FALSE)</f>
        <v>75</v>
      </c>
      <c r="Y985" s="173" t="s">
        <v>79</v>
      </c>
      <c r="Z985" s="173" t="s">
        <v>79</v>
      </c>
      <c r="AA985" s="177">
        <f>VLOOKUP(CONCATENATE(Y985,Z985),'[1]Sheet1 (2)'!$T$6:$U$26,2,FALSE)</f>
        <v>75</v>
      </c>
      <c r="AB985" s="173" t="s">
        <v>80</v>
      </c>
      <c r="AC985" s="173" t="s">
        <v>80</v>
      </c>
      <c r="AD985" s="177">
        <f>VLOOKUP(CONCATENATE(AB985,AC985),'[1]Sheet1 (2)'!$X$6:$Y$26,2,FALSE)</f>
        <v>0</v>
      </c>
      <c r="AE985" s="173" t="s">
        <v>82</v>
      </c>
      <c r="AF985" s="173" t="s">
        <v>81</v>
      </c>
      <c r="AG985" s="177">
        <f>VLOOKUP(CONCATENATE(AE985,AF985),'[1]Sheet1 (2)'!$Z$6:$AA$26,2,FALSE)</f>
        <v>66</v>
      </c>
      <c r="AH985" s="172"/>
      <c r="AI985" s="178"/>
      <c r="AJ985" s="140"/>
      <c r="AK985" s="176" t="s">
        <v>282</v>
      </c>
      <c r="AL985" s="176" t="s">
        <v>76</v>
      </c>
      <c r="AM985" s="170">
        <f t="shared" si="30"/>
        <v>1122</v>
      </c>
      <c r="AN985" s="147"/>
      <c r="AO985" s="155"/>
      <c r="AP985" s="156"/>
      <c r="AQ985" s="157">
        <v>2.526625009</v>
      </c>
      <c r="AR985" s="158"/>
      <c r="AS985" s="145">
        <f>LOOKUP(rufmkm,'[1]Sheet1 (2)'!$V$62:$V$71,'[1]Sheet1 (2)'!$W$62:$W$71)</f>
        <v>30</v>
      </c>
      <c r="AT985" s="140"/>
      <c r="AU985" s="157">
        <f>IF(IF(D985='[1]Sheet1 (2)'!$C$69,'[1]Sheet1 (2)'!$D$69*('[1]Sheet1 (2)'!$D$72-rut_index)/'[1]Sheet1 (2)'!$D$72,IF([1]shee2!D978='[1]Sheet1 (2)'!$C$70,'[1]Sheet1 (2)'!$D$70*('[1]Sheet1 (2)'!$D$72-rut_index)/'[1]Sheet1 (2)'!$D$72,IF([1]shee2!D978='[1]Sheet1 (2)'!$C$71,'[1]Sheet1 (2)'!$D$71*('[1]Sheet1 (2)'!$D$72-rut_index)/'[1]Sheet1 (2)'!$D$72)))&lt;0,0,IF(D985='[1]Sheet1 (2)'!$C$69,'[1]Sheet1 (2)'!$D$69*('[1]Sheet1 (2)'!$D$72-rut_index)/'[1]Sheet1 (2)'!$D$72,IF([1]shee2!D978='[1]Sheet1 (2)'!$C$70,'[1]Sheet1 (2)'!$D$70*('[1]Sheet1 (2)'!$D$72-rut_index)/'[1]Sheet1 (2)'!$D$72,IF([1]shee2!D978='[1]Sheet1 (2)'!$C$71,'[1]Sheet1 (2)'!$D$71*('[1]Sheet1 (2)'!$D$72-rut_index)/'[1]Sheet1 (2)'!$D$72))))</f>
        <v>3.4375</v>
      </c>
      <c r="AV985" s="157">
        <f>IF(IF(D985='[1]Sheet1 (2)'!$C$69,'[1]Sheet1 (2)'!$D$69*('[1]Sheet1 (2)'!$D$72-crack_s_index)/'[1]Sheet1 (2)'!$D$72,IF([1]shee2!D978='[1]Sheet1 (2)'!$C$70,'[1]Sheet1 (2)'!$D$70*('[1]Sheet1 (2)'!$D$72-crack_s_index)/'[1]Sheet1 (2)'!$D$72,IF([1]shee2!D978='[1]Sheet1 (2)'!$C$71,'[1]Sheet1 (2)'!$D$71*('[1]Sheet1 (2)'!$D$72-crack_s_index)/'[1]Sheet1 (2)'!$D$72)))&lt;0,0,IF(D985='[1]Sheet1 (2)'!$C$69,'[1]Sheet1 (2)'!$D$69*('[1]Sheet1 (2)'!$D$72-crack_s_index)/'[1]Sheet1 (2)'!$D$72,IF([1]shee2!D978='[1]Sheet1 (2)'!$C$70,'[1]Sheet1 (2)'!$D$70*('[1]Sheet1 (2)'!$D$72-crack_s_index)/'[1]Sheet1 (2)'!$D$72,IF([1]shee2!D978='[1]Sheet1 (2)'!$C$71,'[1]Sheet1 (2)'!$D$71*('[1]Sheet1 (2)'!$D$72-crack_s_index)/'[1]Sheet1 (2)'!$D$72))))</f>
        <v>0</v>
      </c>
      <c r="AW985" s="157">
        <f>IF(IF(D985='[1]Sheet1 (2)'!$C$69,'[1]Sheet1 (2)'!$D$69*('[1]Sheet1 (2)'!$D$72-crack_t_index)/'[1]Sheet1 (2)'!$D$72,IF([1]shee2!D978='[1]Sheet1 (2)'!$C$70,'[1]Sheet1 (2)'!$D$70*('[1]Sheet1 (2)'!$D$72-crack_t_index)/'[1]Sheet1 (2)'!$D$72,IF([1]shee2!D978='[1]Sheet1 (2)'!$C$71,'[1]Sheet1 (2)'!$D$71*('[1]Sheet1 (2)'!$D$72-crack_t_index)/'[1]Sheet1 (2)'!$D$72)))&lt;0,0,IF(D985='[1]Sheet1 (2)'!$C$69,'[1]Sheet1 (2)'!$D$69*('[1]Sheet1 (2)'!$D$72-crack_t_index)/'[1]Sheet1 (2)'!$D$72,IF([1]shee2!D978='[1]Sheet1 (2)'!$C$70,'[1]Sheet1 (2)'!$D$70*('[1]Sheet1 (2)'!$D$72-crack_t_index)/'[1]Sheet1 (2)'!$D$72,IF([1]shee2!D978='[1]Sheet1 (2)'!$C$71,'[1]Sheet1 (2)'!$D$71*('[1]Sheet1 (2)'!$D$72-crack_t_index)/'[1]Sheet1 (2)'!$D$72))))</f>
        <v>1.875</v>
      </c>
      <c r="AX985" s="157">
        <f>IF(IF(D985='[1]Sheet1 (2)'!$C$69,'[1]Sheet1 (2)'!$D$69*('[1]Sheet1 (2)'!$D$72-rave_index)/'[1]Sheet1 (2)'!$D$72,IF([1]shee2!D978='[1]Sheet1 (2)'!$C$70,'[1]Sheet1 (2)'!$D$70*('[1]Sheet1 (2)'!$D$72-rave_index)/'[1]Sheet1 (2)'!$D$72,IF([1]shee2!D978='[1]Sheet1 (2)'!$C$71,'[1]Sheet1 (2)'!$D$71*('[1]Sheet1 (2)'!$D$72-rave_index)/'[1]Sheet1 (2)'!$D$72)))&lt;0,0,IF(D985='[1]Sheet1 (2)'!$C$69,'[1]Sheet1 (2)'!$D$69*('[1]Sheet1 (2)'!$D$72-rave_index)/'[1]Sheet1 (2)'!$D$72,IF([1]shee2!D978='[1]Sheet1 (2)'!$C$70,'[1]Sheet1 (2)'!$D$70*('[1]Sheet1 (2)'!$D$72-rave_index)/'[1]Sheet1 (2)'!$D$72,IF([1]shee2!D978='[1]Sheet1 (2)'!$C$71,'[1]Sheet1 (2)'!$D$71*('[1]Sheet1 (2)'!$D$72-rave_index)/'[1]Sheet1 (2)'!$D$72))))</f>
        <v>0</v>
      </c>
      <c r="AY985" s="157">
        <f>IF(IF(D985='[1]Sheet1 (2)'!$C$69,'[1]Sheet1 (2)'!$D$69*('[1]Sheet1 (2)'!$D$72-rough_index)/'[1]Sheet1 (2)'!$D$72,IF([1]shee2!D978='[1]Sheet1 (2)'!$C$70,'[1]Sheet1 (2)'!$D$70*('[1]Sheet1 (2)'!$D$72-rough_index)/'[1]Sheet1 (2)'!$D$72,IF([1]shee2!D978='[1]Sheet1 (2)'!$C$71,'[1]Sheet1 (2)'!$D$71*('[1]Sheet1 (2)'!$D$72-rough_index)/'[1]Sheet1 (2)'!$D$72)))&lt;0,0,IF(D985='[1]Sheet1 (2)'!$C$69,'[1]Sheet1 (2)'!$D$69*('[1]Sheet1 (2)'!$D$72-rough_index)/'[1]Sheet1 (2)'!$D$72,IF([1]shee2!D978='[1]Sheet1 (2)'!$C$70,'[1]Sheet1 (2)'!$D$70*('[1]Sheet1 (2)'!$D$72-rough_index)/'[1]Sheet1 (2)'!$D$72,IF([1]shee2!D978='[1]Sheet1 (2)'!$C$71,'[1]Sheet1 (2)'!$D$71*('[1]Sheet1 (2)'!$D$72-rough_index)/'[1]Sheet1 (2)'!$D$72))))</f>
        <v>2.5</v>
      </c>
      <c r="AZ985" s="179">
        <f>+(AU985*'[1]Sheet1 (2)'!$C$77)+(AV985*'[1]Sheet1 (2)'!$C$78)+(AW985*'[1]Sheet1 (2)'!$C$79)+(AX985*'[1]Sheet1 (2)'!$C$80)+(AY985*'[1]Sheet1 (2)'!$C$81)</f>
        <v>1.5125</v>
      </c>
      <c r="BA985" s="213" t="str">
        <f t="shared" si="31"/>
        <v>Poor</v>
      </c>
      <c r="BE985">
        <f>IF(D985='[1]Sheet1 (2)'!$C$61,'[1]Sheet1 (2)'!$D$61*(counts^2)+'[1]Sheet1 (2)'!$G$61*counts+'[1]Sheet1 (2)'!$J$61,IF(D985='[1]Sheet1 (2)'!$C$62,'[1]Sheet1 (2)'!$D$62*counts+'[1]Sheet1 (2)'!$G$62,IF(D985='[1]Sheet1 (2)'!$C$63,'[1]Sheet1 (2)'!$D$63*counts+'[1]Sheet1 (2)'!$G$63,IF(D985='[1]Sheet1 (2)'!$C$64,'[1]Sheet1 (2)'!$D$64*counts+'[1]Sheet1 (2)'!$G$64))))</f>
        <v>2.0984129299999998</v>
      </c>
    </row>
    <row r="986" spans="1:57" ht="12.75" customHeight="1">
      <c r="A986" s="176" t="s">
        <v>282</v>
      </c>
      <c r="B986" s="145" t="s">
        <v>76</v>
      </c>
      <c r="C986" s="170">
        <v>1123</v>
      </c>
      <c r="D986" s="174" t="s">
        <v>77</v>
      </c>
      <c r="E986" s="171">
        <v>10</v>
      </c>
      <c r="F986" s="171">
        <v>2</v>
      </c>
      <c r="G986" s="171" t="s">
        <v>77</v>
      </c>
      <c r="H986" s="171">
        <v>1</v>
      </c>
      <c r="I986" s="171" t="s">
        <v>77</v>
      </c>
      <c r="J986" s="173" t="s">
        <v>80</v>
      </c>
      <c r="K986" s="173" t="s">
        <v>80</v>
      </c>
      <c r="L986" s="169">
        <f>VLOOKUP(CONCATENATE(J986,K986),'Sheet1 (2)'!$J$6:$K$26,2,FALSE)</f>
        <v>0</v>
      </c>
      <c r="M986" s="173" t="s">
        <v>83</v>
      </c>
      <c r="N986" s="173" t="s">
        <v>81</v>
      </c>
      <c r="O986" s="177">
        <f>VLOOKUP(CONCATENATE(M986,N986),'[1]Sheet1 (2)'!$L$6:$M$26,2,FALSE)</f>
        <v>75</v>
      </c>
      <c r="P986" s="173" t="s">
        <v>83</v>
      </c>
      <c r="Q986" s="173" t="s">
        <v>79</v>
      </c>
      <c r="R986" s="177">
        <f>VLOOKUP(CONCATENATE(P986,Q986),'[1]Sheet1 (2)'!$N$6:$O$26,2,FALSE)</f>
        <v>56.25</v>
      </c>
      <c r="S986" s="173" t="s">
        <v>78</v>
      </c>
      <c r="T986" s="173" t="s">
        <v>83</v>
      </c>
      <c r="U986" s="177">
        <f>VLOOKUP(CONCATENATE(S986,T986),'[1]Sheet1 (2)'!$P$6:$Q$26,2,FALSE)</f>
        <v>12.5</v>
      </c>
      <c r="V986" s="173" t="s">
        <v>82</v>
      </c>
      <c r="W986" s="173" t="s">
        <v>81</v>
      </c>
      <c r="X986" s="177">
        <f>VLOOKUP(CONCATENATE(V986,W986),'[1]Sheet1 (2)'!$R$6:$S$26,2,FALSE)</f>
        <v>50</v>
      </c>
      <c r="Y986" s="173" t="s">
        <v>79</v>
      </c>
      <c r="Z986" s="173" t="s">
        <v>79</v>
      </c>
      <c r="AA986" s="177">
        <f>VLOOKUP(CONCATENATE(Y986,Z986),'[1]Sheet1 (2)'!$T$6:$U$26,2,FALSE)</f>
        <v>75</v>
      </c>
      <c r="AB986" s="173" t="s">
        <v>80</v>
      </c>
      <c r="AC986" s="173" t="s">
        <v>80</v>
      </c>
      <c r="AD986" s="177">
        <f>VLOOKUP(CONCATENATE(AB986,AC986),'[1]Sheet1 (2)'!$X$6:$Y$26,2,FALSE)</f>
        <v>0</v>
      </c>
      <c r="AE986" s="173" t="s">
        <v>82</v>
      </c>
      <c r="AF986" s="173" t="s">
        <v>81</v>
      </c>
      <c r="AG986" s="177">
        <f>VLOOKUP(CONCATENATE(AE986,AF986),'[1]Sheet1 (2)'!$Z$6:$AA$26,2,FALSE)</f>
        <v>66</v>
      </c>
      <c r="AH986" s="172"/>
      <c r="AI986" s="178"/>
      <c r="AJ986" s="140"/>
      <c r="AK986" s="176" t="s">
        <v>282</v>
      </c>
      <c r="AL986" s="176" t="s">
        <v>76</v>
      </c>
      <c r="AM986" s="170">
        <f t="shared" si="30"/>
        <v>1123</v>
      </c>
      <c r="AN986" s="147"/>
      <c r="AO986" s="155"/>
      <c r="AP986" s="156"/>
      <c r="AQ986" s="157">
        <v>2.5890510648</v>
      </c>
      <c r="AR986" s="158"/>
      <c r="AS986" s="145">
        <f>LOOKUP(rufmkm,'[1]Sheet1 (2)'!$V$62:$V$71,'[1]Sheet1 (2)'!$W$62:$W$71)</f>
        <v>30</v>
      </c>
      <c r="AT986" s="140"/>
      <c r="AU986" s="157">
        <f>IF(IF(D986='[1]Sheet1 (2)'!$C$69,'[1]Sheet1 (2)'!$D$69*('[1]Sheet1 (2)'!$D$72-rut_index)/'[1]Sheet1 (2)'!$D$72,IF([1]shee2!D979='[1]Sheet1 (2)'!$C$70,'[1]Sheet1 (2)'!$D$70*('[1]Sheet1 (2)'!$D$72-rut_index)/'[1]Sheet1 (2)'!$D$72,IF([1]shee2!D979='[1]Sheet1 (2)'!$C$71,'[1]Sheet1 (2)'!$D$71*('[1]Sheet1 (2)'!$D$72-rut_index)/'[1]Sheet1 (2)'!$D$72)))&lt;0,0,IF(D986='[1]Sheet1 (2)'!$C$69,'[1]Sheet1 (2)'!$D$69*('[1]Sheet1 (2)'!$D$72-rut_index)/'[1]Sheet1 (2)'!$D$72,IF([1]shee2!D979='[1]Sheet1 (2)'!$C$70,'[1]Sheet1 (2)'!$D$70*('[1]Sheet1 (2)'!$D$72-rut_index)/'[1]Sheet1 (2)'!$D$72,IF([1]shee2!D979='[1]Sheet1 (2)'!$C$71,'[1]Sheet1 (2)'!$D$71*('[1]Sheet1 (2)'!$D$72-rut_index)/'[1]Sheet1 (2)'!$D$72))))</f>
        <v>5</v>
      </c>
      <c r="AV986" s="157">
        <f>IF(IF(D986='[1]Sheet1 (2)'!$C$69,'[1]Sheet1 (2)'!$D$69*('[1]Sheet1 (2)'!$D$72-crack_s_index)/'[1]Sheet1 (2)'!$D$72,IF([1]shee2!D979='[1]Sheet1 (2)'!$C$70,'[1]Sheet1 (2)'!$D$70*('[1]Sheet1 (2)'!$D$72-crack_s_index)/'[1]Sheet1 (2)'!$D$72,IF([1]shee2!D979='[1]Sheet1 (2)'!$C$71,'[1]Sheet1 (2)'!$D$71*('[1]Sheet1 (2)'!$D$72-crack_s_index)/'[1]Sheet1 (2)'!$D$72)))&lt;0,0,IF(D986='[1]Sheet1 (2)'!$C$69,'[1]Sheet1 (2)'!$D$69*('[1]Sheet1 (2)'!$D$72-crack_s_index)/'[1]Sheet1 (2)'!$D$72,IF([1]shee2!D979='[1]Sheet1 (2)'!$C$70,'[1]Sheet1 (2)'!$D$70*('[1]Sheet1 (2)'!$D$72-crack_s_index)/'[1]Sheet1 (2)'!$D$72,IF([1]shee2!D979='[1]Sheet1 (2)'!$C$71,'[1]Sheet1 (2)'!$D$71*('[1]Sheet1 (2)'!$D$72-crack_s_index)/'[1]Sheet1 (2)'!$D$72))))</f>
        <v>0</v>
      </c>
      <c r="AW986" s="157">
        <f>IF(IF(D986='[1]Sheet1 (2)'!$C$69,'[1]Sheet1 (2)'!$D$69*('[1]Sheet1 (2)'!$D$72-crack_t_index)/'[1]Sheet1 (2)'!$D$72,IF([1]shee2!D979='[1]Sheet1 (2)'!$C$70,'[1]Sheet1 (2)'!$D$70*('[1]Sheet1 (2)'!$D$72-crack_t_index)/'[1]Sheet1 (2)'!$D$72,IF([1]shee2!D979='[1]Sheet1 (2)'!$C$71,'[1]Sheet1 (2)'!$D$71*('[1]Sheet1 (2)'!$D$72-crack_t_index)/'[1]Sheet1 (2)'!$D$72)))&lt;0,0,IF(D986='[1]Sheet1 (2)'!$C$69,'[1]Sheet1 (2)'!$D$69*('[1]Sheet1 (2)'!$D$72-crack_t_index)/'[1]Sheet1 (2)'!$D$72,IF([1]shee2!D979='[1]Sheet1 (2)'!$C$70,'[1]Sheet1 (2)'!$D$70*('[1]Sheet1 (2)'!$D$72-crack_t_index)/'[1]Sheet1 (2)'!$D$72,IF([1]shee2!D979='[1]Sheet1 (2)'!$C$71,'[1]Sheet1 (2)'!$D$71*('[1]Sheet1 (2)'!$D$72-crack_t_index)/'[1]Sheet1 (2)'!$D$72))))</f>
        <v>0.3125</v>
      </c>
      <c r="AX986" s="157">
        <f>IF(IF(D986='[1]Sheet1 (2)'!$C$69,'[1]Sheet1 (2)'!$D$69*('[1]Sheet1 (2)'!$D$72-rave_index)/'[1]Sheet1 (2)'!$D$72,IF([1]shee2!D979='[1]Sheet1 (2)'!$C$70,'[1]Sheet1 (2)'!$D$70*('[1]Sheet1 (2)'!$D$72-rave_index)/'[1]Sheet1 (2)'!$D$72,IF([1]shee2!D979='[1]Sheet1 (2)'!$C$71,'[1]Sheet1 (2)'!$D$71*('[1]Sheet1 (2)'!$D$72-rave_index)/'[1]Sheet1 (2)'!$D$72)))&lt;0,0,IF(D986='[1]Sheet1 (2)'!$C$69,'[1]Sheet1 (2)'!$D$69*('[1]Sheet1 (2)'!$D$72-rave_index)/'[1]Sheet1 (2)'!$D$72,IF([1]shee2!D979='[1]Sheet1 (2)'!$C$70,'[1]Sheet1 (2)'!$D$70*('[1]Sheet1 (2)'!$D$72-rave_index)/'[1]Sheet1 (2)'!$D$72,IF([1]shee2!D979='[1]Sheet1 (2)'!$C$71,'[1]Sheet1 (2)'!$D$71*('[1]Sheet1 (2)'!$D$72-rave_index)/'[1]Sheet1 (2)'!$D$72))))</f>
        <v>0</v>
      </c>
      <c r="AY986" s="157">
        <f>IF(IF(D986='[1]Sheet1 (2)'!$C$69,'[1]Sheet1 (2)'!$D$69*('[1]Sheet1 (2)'!$D$72-rough_index)/'[1]Sheet1 (2)'!$D$72,IF([1]shee2!D979='[1]Sheet1 (2)'!$C$70,'[1]Sheet1 (2)'!$D$70*('[1]Sheet1 (2)'!$D$72-rough_index)/'[1]Sheet1 (2)'!$D$72,IF([1]shee2!D979='[1]Sheet1 (2)'!$C$71,'[1]Sheet1 (2)'!$D$71*('[1]Sheet1 (2)'!$D$72-rough_index)/'[1]Sheet1 (2)'!$D$72)))&lt;0,0,IF(D986='[1]Sheet1 (2)'!$C$69,'[1]Sheet1 (2)'!$D$69*('[1]Sheet1 (2)'!$D$72-rough_index)/'[1]Sheet1 (2)'!$D$72,IF([1]shee2!D979='[1]Sheet1 (2)'!$C$70,'[1]Sheet1 (2)'!$D$70*('[1]Sheet1 (2)'!$D$72-rough_index)/'[1]Sheet1 (2)'!$D$72,IF([1]shee2!D979='[1]Sheet1 (2)'!$C$71,'[1]Sheet1 (2)'!$D$71*('[1]Sheet1 (2)'!$D$72-rough_index)/'[1]Sheet1 (2)'!$D$72))))</f>
        <v>2.5</v>
      </c>
      <c r="AZ986" s="179">
        <f>+(AU986*'[1]Sheet1 (2)'!$C$77)+(AV986*'[1]Sheet1 (2)'!$C$78)+(AW986*'[1]Sheet1 (2)'!$C$79)+(AX986*'[1]Sheet1 (2)'!$C$80)+(AY986*'[1]Sheet1 (2)'!$C$81)</f>
        <v>1.7625</v>
      </c>
      <c r="BA986" s="213" t="str">
        <f t="shared" si="31"/>
        <v>Poor</v>
      </c>
      <c r="BE986">
        <f>IF(D986='[1]Sheet1 (2)'!$C$61,'[1]Sheet1 (2)'!$D$61*(counts^2)+'[1]Sheet1 (2)'!$G$61*counts+'[1]Sheet1 (2)'!$J$61,IF(D986='[1]Sheet1 (2)'!$C$62,'[1]Sheet1 (2)'!$D$62*counts+'[1]Sheet1 (2)'!$G$62,IF(D986='[1]Sheet1 (2)'!$C$63,'[1]Sheet1 (2)'!$D$63*counts+'[1]Sheet1 (2)'!$G$63,IF(D986='[1]Sheet1 (2)'!$C$64,'[1]Sheet1 (2)'!$D$64*counts+'[1]Sheet1 (2)'!$G$64))))</f>
        <v>2.0984129299999998</v>
      </c>
    </row>
    <row r="987" spans="1:57" ht="12.75" customHeight="1">
      <c r="A987" s="176" t="s">
        <v>282</v>
      </c>
      <c r="B987" s="145" t="s">
        <v>76</v>
      </c>
      <c r="C987" s="170">
        <v>1124</v>
      </c>
      <c r="D987" s="174" t="s">
        <v>77</v>
      </c>
      <c r="E987" s="171">
        <v>10</v>
      </c>
      <c r="F987" s="171">
        <v>2</v>
      </c>
      <c r="G987" s="171" t="s">
        <v>77</v>
      </c>
      <c r="H987" s="171">
        <v>1</v>
      </c>
      <c r="I987" s="171" t="s">
        <v>77</v>
      </c>
      <c r="J987" s="173" t="s">
        <v>80</v>
      </c>
      <c r="K987" s="173" t="s">
        <v>80</v>
      </c>
      <c r="L987" s="169">
        <f>VLOOKUP(CONCATENATE(J987,K987),'Sheet1 (2)'!$J$6:$K$26,2,FALSE)</f>
        <v>0</v>
      </c>
      <c r="M987" s="173" t="s">
        <v>83</v>
      </c>
      <c r="N987" s="173" t="s">
        <v>81</v>
      </c>
      <c r="O987" s="177">
        <f>VLOOKUP(CONCATENATE(M987,N987),'[1]Sheet1 (2)'!$L$6:$M$26,2,FALSE)</f>
        <v>75</v>
      </c>
      <c r="P987" s="173" t="s">
        <v>83</v>
      </c>
      <c r="Q987" s="173" t="s">
        <v>79</v>
      </c>
      <c r="R987" s="177">
        <f>VLOOKUP(CONCATENATE(P987,Q987),'[1]Sheet1 (2)'!$N$6:$O$26,2,FALSE)</f>
        <v>56.25</v>
      </c>
      <c r="S987" s="173" t="s">
        <v>80</v>
      </c>
      <c r="T987" s="173" t="s">
        <v>80</v>
      </c>
      <c r="U987" s="177">
        <f>VLOOKUP(CONCATENATE(S987,T987),'[1]Sheet1 (2)'!$P$6:$Q$26,2,FALSE)</f>
        <v>0</v>
      </c>
      <c r="V987" s="173" t="s">
        <v>80</v>
      </c>
      <c r="W987" s="173" t="s">
        <v>80</v>
      </c>
      <c r="X987" s="177">
        <f>VLOOKUP(CONCATENATE(V987,W987),'[1]Sheet1 (2)'!$R$6:$S$26,2,FALSE)</f>
        <v>0</v>
      </c>
      <c r="Y987" s="173" t="s">
        <v>79</v>
      </c>
      <c r="Z987" s="173" t="s">
        <v>79</v>
      </c>
      <c r="AA987" s="177">
        <f>VLOOKUP(CONCATENATE(Y987,Z987),'[1]Sheet1 (2)'!$T$6:$U$26,2,FALSE)</f>
        <v>75</v>
      </c>
      <c r="AB987" s="173" t="s">
        <v>80</v>
      </c>
      <c r="AC987" s="173" t="s">
        <v>80</v>
      </c>
      <c r="AD987" s="177">
        <f>VLOOKUP(CONCATENATE(AB987,AC987),'[1]Sheet1 (2)'!$X$6:$Y$26,2,FALSE)</f>
        <v>0</v>
      </c>
      <c r="AE987" s="173" t="s">
        <v>82</v>
      </c>
      <c r="AF987" s="173" t="s">
        <v>81</v>
      </c>
      <c r="AG987" s="177">
        <f>VLOOKUP(CONCATENATE(AE987,AF987),'[1]Sheet1 (2)'!$Z$6:$AA$26,2,FALSE)</f>
        <v>66</v>
      </c>
      <c r="AH987" s="172"/>
      <c r="AI987" s="178"/>
      <c r="AJ987" s="140"/>
      <c r="AK987" s="176" t="s">
        <v>282</v>
      </c>
      <c r="AL987" s="176" t="s">
        <v>76</v>
      </c>
      <c r="AM987" s="170">
        <f t="shared" si="30"/>
        <v>1124</v>
      </c>
      <c r="AN987" s="147"/>
      <c r="AO987" s="155"/>
      <c r="AP987" s="156"/>
      <c r="AQ987" s="157">
        <v>2.6541655666000001</v>
      </c>
      <c r="AR987" s="158"/>
      <c r="AS987" s="145">
        <f>LOOKUP(rufmkm,'[1]Sheet1 (2)'!$V$62:$V$71,'[1]Sheet1 (2)'!$W$62:$W$71)</f>
        <v>30</v>
      </c>
      <c r="AT987" s="140"/>
      <c r="AU987" s="157">
        <f>IF(IF(D987='[1]Sheet1 (2)'!$C$69,'[1]Sheet1 (2)'!$D$69*('[1]Sheet1 (2)'!$D$72-rut_index)/'[1]Sheet1 (2)'!$D$72,IF([1]shee2!D980='[1]Sheet1 (2)'!$C$70,'[1]Sheet1 (2)'!$D$70*('[1]Sheet1 (2)'!$D$72-rut_index)/'[1]Sheet1 (2)'!$D$72,IF([1]shee2!D980='[1]Sheet1 (2)'!$C$71,'[1]Sheet1 (2)'!$D$71*('[1]Sheet1 (2)'!$D$72-rut_index)/'[1]Sheet1 (2)'!$D$72)))&lt;0,0,IF(D987='[1]Sheet1 (2)'!$C$69,'[1]Sheet1 (2)'!$D$69*('[1]Sheet1 (2)'!$D$72-rut_index)/'[1]Sheet1 (2)'!$D$72,IF([1]shee2!D980='[1]Sheet1 (2)'!$C$70,'[1]Sheet1 (2)'!$D$70*('[1]Sheet1 (2)'!$D$72-rut_index)/'[1]Sheet1 (2)'!$D$72,IF([1]shee2!D980='[1]Sheet1 (2)'!$C$71,'[1]Sheet1 (2)'!$D$71*('[1]Sheet1 (2)'!$D$72-rut_index)/'[1]Sheet1 (2)'!$D$72))))</f>
        <v>5</v>
      </c>
      <c r="AV987" s="157">
        <f>IF(IF(D987='[1]Sheet1 (2)'!$C$69,'[1]Sheet1 (2)'!$D$69*('[1]Sheet1 (2)'!$D$72-crack_s_index)/'[1]Sheet1 (2)'!$D$72,IF([1]shee2!D980='[1]Sheet1 (2)'!$C$70,'[1]Sheet1 (2)'!$D$70*('[1]Sheet1 (2)'!$D$72-crack_s_index)/'[1]Sheet1 (2)'!$D$72,IF([1]shee2!D980='[1]Sheet1 (2)'!$C$71,'[1]Sheet1 (2)'!$D$71*('[1]Sheet1 (2)'!$D$72-crack_s_index)/'[1]Sheet1 (2)'!$D$72)))&lt;0,0,IF(D987='[1]Sheet1 (2)'!$C$69,'[1]Sheet1 (2)'!$D$69*('[1]Sheet1 (2)'!$D$72-crack_s_index)/'[1]Sheet1 (2)'!$D$72,IF([1]shee2!D980='[1]Sheet1 (2)'!$C$70,'[1]Sheet1 (2)'!$D$70*('[1]Sheet1 (2)'!$D$72-crack_s_index)/'[1]Sheet1 (2)'!$D$72,IF([1]shee2!D980='[1]Sheet1 (2)'!$C$71,'[1]Sheet1 (2)'!$D$71*('[1]Sheet1 (2)'!$D$72-crack_s_index)/'[1]Sheet1 (2)'!$D$72))))</f>
        <v>0</v>
      </c>
      <c r="AW987" s="157">
        <f>IF(IF(D987='[1]Sheet1 (2)'!$C$69,'[1]Sheet1 (2)'!$D$69*('[1]Sheet1 (2)'!$D$72-crack_t_index)/'[1]Sheet1 (2)'!$D$72,IF([1]shee2!D980='[1]Sheet1 (2)'!$C$70,'[1]Sheet1 (2)'!$D$70*('[1]Sheet1 (2)'!$D$72-crack_t_index)/'[1]Sheet1 (2)'!$D$72,IF([1]shee2!D980='[1]Sheet1 (2)'!$C$71,'[1]Sheet1 (2)'!$D$71*('[1]Sheet1 (2)'!$D$72-crack_t_index)/'[1]Sheet1 (2)'!$D$72)))&lt;0,0,IF(D987='[1]Sheet1 (2)'!$C$69,'[1]Sheet1 (2)'!$D$69*('[1]Sheet1 (2)'!$D$72-crack_t_index)/'[1]Sheet1 (2)'!$D$72,IF([1]shee2!D980='[1]Sheet1 (2)'!$C$70,'[1]Sheet1 (2)'!$D$70*('[1]Sheet1 (2)'!$D$72-crack_t_index)/'[1]Sheet1 (2)'!$D$72,IF([1]shee2!D980='[1]Sheet1 (2)'!$C$71,'[1]Sheet1 (2)'!$D$71*('[1]Sheet1 (2)'!$D$72-crack_t_index)/'[1]Sheet1 (2)'!$D$72))))</f>
        <v>0.3125</v>
      </c>
      <c r="AX987" s="157">
        <f>IF(IF(D987='[1]Sheet1 (2)'!$C$69,'[1]Sheet1 (2)'!$D$69*('[1]Sheet1 (2)'!$D$72-rave_index)/'[1]Sheet1 (2)'!$D$72,IF([1]shee2!D980='[1]Sheet1 (2)'!$C$70,'[1]Sheet1 (2)'!$D$70*('[1]Sheet1 (2)'!$D$72-rave_index)/'[1]Sheet1 (2)'!$D$72,IF([1]shee2!D980='[1]Sheet1 (2)'!$C$71,'[1]Sheet1 (2)'!$D$71*('[1]Sheet1 (2)'!$D$72-rave_index)/'[1]Sheet1 (2)'!$D$72)))&lt;0,0,IF(D987='[1]Sheet1 (2)'!$C$69,'[1]Sheet1 (2)'!$D$69*('[1]Sheet1 (2)'!$D$72-rave_index)/'[1]Sheet1 (2)'!$D$72,IF([1]shee2!D980='[1]Sheet1 (2)'!$C$70,'[1]Sheet1 (2)'!$D$70*('[1]Sheet1 (2)'!$D$72-rave_index)/'[1]Sheet1 (2)'!$D$72,IF([1]shee2!D980='[1]Sheet1 (2)'!$C$71,'[1]Sheet1 (2)'!$D$71*('[1]Sheet1 (2)'!$D$72-rave_index)/'[1]Sheet1 (2)'!$D$72))))</f>
        <v>0</v>
      </c>
      <c r="AY987" s="157">
        <f>IF(IF(D987='[1]Sheet1 (2)'!$C$69,'[1]Sheet1 (2)'!$D$69*('[1]Sheet1 (2)'!$D$72-rough_index)/'[1]Sheet1 (2)'!$D$72,IF([1]shee2!D980='[1]Sheet1 (2)'!$C$70,'[1]Sheet1 (2)'!$D$70*('[1]Sheet1 (2)'!$D$72-rough_index)/'[1]Sheet1 (2)'!$D$72,IF([1]shee2!D980='[1]Sheet1 (2)'!$C$71,'[1]Sheet1 (2)'!$D$71*('[1]Sheet1 (2)'!$D$72-rough_index)/'[1]Sheet1 (2)'!$D$72)))&lt;0,0,IF(D987='[1]Sheet1 (2)'!$C$69,'[1]Sheet1 (2)'!$D$69*('[1]Sheet1 (2)'!$D$72-rough_index)/'[1]Sheet1 (2)'!$D$72,IF([1]shee2!D980='[1]Sheet1 (2)'!$C$70,'[1]Sheet1 (2)'!$D$70*('[1]Sheet1 (2)'!$D$72-rough_index)/'[1]Sheet1 (2)'!$D$72,IF([1]shee2!D980='[1]Sheet1 (2)'!$C$71,'[1]Sheet1 (2)'!$D$71*('[1]Sheet1 (2)'!$D$72-rough_index)/'[1]Sheet1 (2)'!$D$72))))</f>
        <v>2.5</v>
      </c>
      <c r="AZ987" s="179">
        <f>+(AU987*'[1]Sheet1 (2)'!$C$77)+(AV987*'[1]Sheet1 (2)'!$C$78)+(AW987*'[1]Sheet1 (2)'!$C$79)+(AX987*'[1]Sheet1 (2)'!$C$80)+(AY987*'[1]Sheet1 (2)'!$C$81)</f>
        <v>1.7625</v>
      </c>
      <c r="BA987" s="213" t="str">
        <f t="shared" si="31"/>
        <v>Poor</v>
      </c>
      <c r="BE987">
        <f>IF(D987='[1]Sheet1 (2)'!$C$61,'[1]Sheet1 (2)'!$D$61*(counts^2)+'[1]Sheet1 (2)'!$G$61*counts+'[1]Sheet1 (2)'!$J$61,IF(D987='[1]Sheet1 (2)'!$C$62,'[1]Sheet1 (2)'!$D$62*counts+'[1]Sheet1 (2)'!$G$62,IF(D987='[1]Sheet1 (2)'!$C$63,'[1]Sheet1 (2)'!$D$63*counts+'[1]Sheet1 (2)'!$G$63,IF(D987='[1]Sheet1 (2)'!$C$64,'[1]Sheet1 (2)'!$D$64*counts+'[1]Sheet1 (2)'!$G$64))))</f>
        <v>2.0984129299999998</v>
      </c>
    </row>
    <row r="988" spans="1:57" ht="12.75" customHeight="1">
      <c r="A988" s="176" t="s">
        <v>282</v>
      </c>
      <c r="B988" s="145" t="s">
        <v>76</v>
      </c>
      <c r="C988" s="170">
        <v>1125</v>
      </c>
      <c r="D988" s="174" t="s">
        <v>77</v>
      </c>
      <c r="E988" s="171">
        <v>8</v>
      </c>
      <c r="F988" s="171">
        <v>2</v>
      </c>
      <c r="G988" s="171" t="s">
        <v>77</v>
      </c>
      <c r="H988" s="171">
        <v>1</v>
      </c>
      <c r="I988" s="171" t="s">
        <v>77</v>
      </c>
      <c r="J988" s="173" t="s">
        <v>80</v>
      </c>
      <c r="K988" s="173" t="s">
        <v>80</v>
      </c>
      <c r="L988" s="169">
        <f>VLOOKUP(CONCATENATE(J988,K988),'Sheet1 (2)'!$J$6:$K$26,2,FALSE)</f>
        <v>0</v>
      </c>
      <c r="M988" s="173" t="s">
        <v>83</v>
      </c>
      <c r="N988" s="173" t="s">
        <v>81</v>
      </c>
      <c r="O988" s="177">
        <f>VLOOKUP(CONCATENATE(M988,N988),'[1]Sheet1 (2)'!$L$6:$M$26,2,FALSE)</f>
        <v>75</v>
      </c>
      <c r="P988" s="173" t="s">
        <v>83</v>
      </c>
      <c r="Q988" s="173" t="s">
        <v>83</v>
      </c>
      <c r="R988" s="177">
        <f>VLOOKUP(CONCATENATE(P988,Q988),'[1]Sheet1 (2)'!$N$6:$O$26,2,FALSE)</f>
        <v>37.5</v>
      </c>
      <c r="S988" s="173" t="s">
        <v>78</v>
      </c>
      <c r="T988" s="173" t="s">
        <v>79</v>
      </c>
      <c r="U988" s="177">
        <f>VLOOKUP(CONCATENATE(S988,T988),'[1]Sheet1 (2)'!$P$6:$Q$26,2,FALSE)</f>
        <v>18.75</v>
      </c>
      <c r="V988" s="173" t="s">
        <v>80</v>
      </c>
      <c r="W988" s="173" t="s">
        <v>80</v>
      </c>
      <c r="X988" s="177">
        <f>VLOOKUP(CONCATENATE(V988,W988),'[1]Sheet1 (2)'!$R$6:$S$26,2,FALSE)</f>
        <v>0</v>
      </c>
      <c r="Y988" s="173" t="s">
        <v>79</v>
      </c>
      <c r="Z988" s="173" t="s">
        <v>79</v>
      </c>
      <c r="AA988" s="177">
        <f>VLOOKUP(CONCATENATE(Y988,Z988),'[1]Sheet1 (2)'!$T$6:$U$26,2,FALSE)</f>
        <v>75</v>
      </c>
      <c r="AB988" s="173" t="s">
        <v>80</v>
      </c>
      <c r="AC988" s="173" t="s">
        <v>80</v>
      </c>
      <c r="AD988" s="177">
        <f>VLOOKUP(CONCATENATE(AB988,AC988),'[1]Sheet1 (2)'!$X$6:$Y$26,2,FALSE)</f>
        <v>0</v>
      </c>
      <c r="AE988" s="173" t="s">
        <v>82</v>
      </c>
      <c r="AF988" s="173" t="s">
        <v>81</v>
      </c>
      <c r="AG988" s="177">
        <f>VLOOKUP(CONCATENATE(AE988,AF988),'[1]Sheet1 (2)'!$Z$6:$AA$26,2,FALSE)</f>
        <v>66</v>
      </c>
      <c r="AH988" s="172"/>
      <c r="AI988" s="178"/>
      <c r="AJ988" s="140"/>
      <c r="AK988" s="176" t="s">
        <v>282</v>
      </c>
      <c r="AL988" s="176" t="s">
        <v>76</v>
      </c>
      <c r="AM988" s="170">
        <f t="shared" si="30"/>
        <v>1125</v>
      </c>
      <c r="AN988" s="147"/>
      <c r="AO988" s="155"/>
      <c r="AP988" s="156"/>
      <c r="AQ988" s="157">
        <v>2.1725604715999998</v>
      </c>
      <c r="AR988" s="158"/>
      <c r="AS988" s="145">
        <f>LOOKUP(rufmkm,'[1]Sheet1 (2)'!$V$62:$V$71,'[1]Sheet1 (2)'!$W$62:$W$71)</f>
        <v>30</v>
      </c>
      <c r="AT988" s="140"/>
      <c r="AU988" s="157">
        <f>IF(IF(D988='[1]Sheet1 (2)'!$C$69,'[1]Sheet1 (2)'!$D$69*('[1]Sheet1 (2)'!$D$72-rut_index)/'[1]Sheet1 (2)'!$D$72,IF([1]shee2!D981='[1]Sheet1 (2)'!$C$70,'[1]Sheet1 (2)'!$D$70*('[1]Sheet1 (2)'!$D$72-rut_index)/'[1]Sheet1 (2)'!$D$72,IF([1]shee2!D981='[1]Sheet1 (2)'!$C$71,'[1]Sheet1 (2)'!$D$71*('[1]Sheet1 (2)'!$D$72-rut_index)/'[1]Sheet1 (2)'!$D$72)))&lt;0,0,IF(D988='[1]Sheet1 (2)'!$C$69,'[1]Sheet1 (2)'!$D$69*('[1]Sheet1 (2)'!$D$72-rut_index)/'[1]Sheet1 (2)'!$D$72,IF([1]shee2!D981='[1]Sheet1 (2)'!$C$70,'[1]Sheet1 (2)'!$D$70*('[1]Sheet1 (2)'!$D$72-rut_index)/'[1]Sheet1 (2)'!$D$72,IF([1]shee2!D981='[1]Sheet1 (2)'!$C$71,'[1]Sheet1 (2)'!$D$71*('[1]Sheet1 (2)'!$D$72-rut_index)/'[1]Sheet1 (2)'!$D$72))))</f>
        <v>5</v>
      </c>
      <c r="AV988" s="157">
        <f>IF(IF(D988='[1]Sheet1 (2)'!$C$69,'[1]Sheet1 (2)'!$D$69*('[1]Sheet1 (2)'!$D$72-crack_s_index)/'[1]Sheet1 (2)'!$D$72,IF([1]shee2!D981='[1]Sheet1 (2)'!$C$70,'[1]Sheet1 (2)'!$D$70*('[1]Sheet1 (2)'!$D$72-crack_s_index)/'[1]Sheet1 (2)'!$D$72,IF([1]shee2!D981='[1]Sheet1 (2)'!$C$71,'[1]Sheet1 (2)'!$D$71*('[1]Sheet1 (2)'!$D$72-crack_s_index)/'[1]Sheet1 (2)'!$D$72)))&lt;0,0,IF(D988='[1]Sheet1 (2)'!$C$69,'[1]Sheet1 (2)'!$D$69*('[1]Sheet1 (2)'!$D$72-crack_s_index)/'[1]Sheet1 (2)'!$D$72,IF([1]shee2!D981='[1]Sheet1 (2)'!$C$70,'[1]Sheet1 (2)'!$D$70*('[1]Sheet1 (2)'!$D$72-crack_s_index)/'[1]Sheet1 (2)'!$D$72,IF([1]shee2!D981='[1]Sheet1 (2)'!$C$71,'[1]Sheet1 (2)'!$D$71*('[1]Sheet1 (2)'!$D$72-crack_s_index)/'[1]Sheet1 (2)'!$D$72))))</f>
        <v>0</v>
      </c>
      <c r="AW988" s="157">
        <f>IF(IF(D988='[1]Sheet1 (2)'!$C$69,'[1]Sheet1 (2)'!$D$69*('[1]Sheet1 (2)'!$D$72-crack_t_index)/'[1]Sheet1 (2)'!$D$72,IF([1]shee2!D981='[1]Sheet1 (2)'!$C$70,'[1]Sheet1 (2)'!$D$70*('[1]Sheet1 (2)'!$D$72-crack_t_index)/'[1]Sheet1 (2)'!$D$72,IF([1]shee2!D981='[1]Sheet1 (2)'!$C$71,'[1]Sheet1 (2)'!$D$71*('[1]Sheet1 (2)'!$D$72-crack_t_index)/'[1]Sheet1 (2)'!$D$72)))&lt;0,0,IF(D988='[1]Sheet1 (2)'!$C$69,'[1]Sheet1 (2)'!$D$69*('[1]Sheet1 (2)'!$D$72-crack_t_index)/'[1]Sheet1 (2)'!$D$72,IF([1]shee2!D981='[1]Sheet1 (2)'!$C$70,'[1]Sheet1 (2)'!$D$70*('[1]Sheet1 (2)'!$D$72-crack_t_index)/'[1]Sheet1 (2)'!$D$72,IF([1]shee2!D981='[1]Sheet1 (2)'!$C$71,'[1]Sheet1 (2)'!$D$71*('[1]Sheet1 (2)'!$D$72-crack_t_index)/'[1]Sheet1 (2)'!$D$72))))</f>
        <v>1.875</v>
      </c>
      <c r="AX988" s="157">
        <f>IF(IF(D988='[1]Sheet1 (2)'!$C$69,'[1]Sheet1 (2)'!$D$69*('[1]Sheet1 (2)'!$D$72-rave_index)/'[1]Sheet1 (2)'!$D$72,IF([1]shee2!D981='[1]Sheet1 (2)'!$C$70,'[1]Sheet1 (2)'!$D$70*('[1]Sheet1 (2)'!$D$72-rave_index)/'[1]Sheet1 (2)'!$D$72,IF([1]shee2!D981='[1]Sheet1 (2)'!$C$71,'[1]Sheet1 (2)'!$D$71*('[1]Sheet1 (2)'!$D$72-rave_index)/'[1]Sheet1 (2)'!$D$72)))&lt;0,0,IF(D988='[1]Sheet1 (2)'!$C$69,'[1]Sheet1 (2)'!$D$69*('[1]Sheet1 (2)'!$D$72-rave_index)/'[1]Sheet1 (2)'!$D$72,IF([1]shee2!D981='[1]Sheet1 (2)'!$C$70,'[1]Sheet1 (2)'!$D$70*('[1]Sheet1 (2)'!$D$72-rave_index)/'[1]Sheet1 (2)'!$D$72,IF([1]shee2!D981='[1]Sheet1 (2)'!$C$71,'[1]Sheet1 (2)'!$D$71*('[1]Sheet1 (2)'!$D$72-rave_index)/'[1]Sheet1 (2)'!$D$72))))</f>
        <v>0</v>
      </c>
      <c r="AY988" s="157">
        <f>IF(IF(D988='[1]Sheet1 (2)'!$C$69,'[1]Sheet1 (2)'!$D$69*('[1]Sheet1 (2)'!$D$72-rough_index)/'[1]Sheet1 (2)'!$D$72,IF([1]shee2!D981='[1]Sheet1 (2)'!$C$70,'[1]Sheet1 (2)'!$D$70*('[1]Sheet1 (2)'!$D$72-rough_index)/'[1]Sheet1 (2)'!$D$72,IF([1]shee2!D981='[1]Sheet1 (2)'!$C$71,'[1]Sheet1 (2)'!$D$71*('[1]Sheet1 (2)'!$D$72-rough_index)/'[1]Sheet1 (2)'!$D$72)))&lt;0,0,IF(D988='[1]Sheet1 (2)'!$C$69,'[1]Sheet1 (2)'!$D$69*('[1]Sheet1 (2)'!$D$72-rough_index)/'[1]Sheet1 (2)'!$D$72,IF([1]shee2!D981='[1]Sheet1 (2)'!$C$70,'[1]Sheet1 (2)'!$D$70*('[1]Sheet1 (2)'!$D$72-rough_index)/'[1]Sheet1 (2)'!$D$72,IF([1]shee2!D981='[1]Sheet1 (2)'!$C$71,'[1]Sheet1 (2)'!$D$71*('[1]Sheet1 (2)'!$D$72-rough_index)/'[1]Sheet1 (2)'!$D$72))))</f>
        <v>2.5</v>
      </c>
      <c r="AZ988" s="179">
        <f>+(AU988*'[1]Sheet1 (2)'!$C$77)+(AV988*'[1]Sheet1 (2)'!$C$78)+(AW988*'[1]Sheet1 (2)'!$C$79)+(AX988*'[1]Sheet1 (2)'!$C$80)+(AY988*'[1]Sheet1 (2)'!$C$81)</f>
        <v>1.825</v>
      </c>
      <c r="BA988" s="213" t="str">
        <f t="shared" si="31"/>
        <v>Poor</v>
      </c>
      <c r="BE988">
        <f>IF(D988='[1]Sheet1 (2)'!$C$61,'[1]Sheet1 (2)'!$D$61*(counts^2)+'[1]Sheet1 (2)'!$G$61*counts+'[1]Sheet1 (2)'!$J$61,IF(D988='[1]Sheet1 (2)'!$C$62,'[1]Sheet1 (2)'!$D$62*counts+'[1]Sheet1 (2)'!$G$62,IF(D988='[1]Sheet1 (2)'!$C$63,'[1]Sheet1 (2)'!$D$63*counts+'[1]Sheet1 (2)'!$G$63,IF(D988='[1]Sheet1 (2)'!$C$64,'[1]Sheet1 (2)'!$D$64*counts+'[1]Sheet1 (2)'!$G$64))))</f>
        <v>2.0984129299999998</v>
      </c>
    </row>
    <row r="989" spans="1:57" ht="12.75" customHeight="1">
      <c r="A989" s="176" t="s">
        <v>282</v>
      </c>
      <c r="B989" s="145" t="s">
        <v>76</v>
      </c>
      <c r="C989" s="170">
        <v>1126</v>
      </c>
      <c r="D989" s="174" t="s">
        <v>77</v>
      </c>
      <c r="E989" s="171">
        <v>8</v>
      </c>
      <c r="F989" s="171">
        <v>2</v>
      </c>
      <c r="G989" s="171" t="s">
        <v>77</v>
      </c>
      <c r="H989" s="171">
        <v>1</v>
      </c>
      <c r="I989" s="171" t="s">
        <v>77</v>
      </c>
      <c r="J989" s="173" t="s">
        <v>78</v>
      </c>
      <c r="K989" s="173" t="s">
        <v>82</v>
      </c>
      <c r="L989" s="169">
        <f>VLOOKUP(CONCATENATE(J989,K989),'Sheet1 (2)'!$J$6:$K$26,2,FALSE)</f>
        <v>6.25</v>
      </c>
      <c r="M989" s="173" t="s">
        <v>83</v>
      </c>
      <c r="N989" s="173" t="s">
        <v>81</v>
      </c>
      <c r="O989" s="177">
        <f>VLOOKUP(CONCATENATE(M989,N989),'[1]Sheet1 (2)'!$L$6:$M$26,2,FALSE)</f>
        <v>75</v>
      </c>
      <c r="P989" s="173" t="s">
        <v>83</v>
      </c>
      <c r="Q989" s="173" t="s">
        <v>79</v>
      </c>
      <c r="R989" s="177">
        <f>VLOOKUP(CONCATENATE(P989,Q989),'[1]Sheet1 (2)'!$N$6:$O$26,2,FALSE)</f>
        <v>56.25</v>
      </c>
      <c r="S989" s="173" t="s">
        <v>82</v>
      </c>
      <c r="T989" s="173" t="s">
        <v>82</v>
      </c>
      <c r="U989" s="177">
        <f>VLOOKUP(CONCATENATE(S989,T989),'[1]Sheet1 (2)'!$P$6:$Q$26,2,FALSE)</f>
        <v>12.5</v>
      </c>
      <c r="V989" s="173" t="s">
        <v>82</v>
      </c>
      <c r="W989" s="173" t="s">
        <v>81</v>
      </c>
      <c r="X989" s="177">
        <f>VLOOKUP(CONCATENATE(V989,W989),'[1]Sheet1 (2)'!$R$6:$S$26,2,FALSE)</f>
        <v>50</v>
      </c>
      <c r="Y989" s="173" t="s">
        <v>79</v>
      </c>
      <c r="Z989" s="173" t="s">
        <v>79</v>
      </c>
      <c r="AA989" s="177">
        <f>VLOOKUP(CONCATENATE(Y989,Z989),'[1]Sheet1 (2)'!$T$6:$U$26,2,FALSE)</f>
        <v>75</v>
      </c>
      <c r="AB989" s="173" t="s">
        <v>80</v>
      </c>
      <c r="AC989" s="173" t="s">
        <v>80</v>
      </c>
      <c r="AD989" s="177">
        <f>VLOOKUP(CONCATENATE(AB989,AC989),'[1]Sheet1 (2)'!$X$6:$Y$26,2,FALSE)</f>
        <v>0</v>
      </c>
      <c r="AE989" s="173" t="s">
        <v>82</v>
      </c>
      <c r="AF989" s="173" t="s">
        <v>81</v>
      </c>
      <c r="AG989" s="177">
        <f>VLOOKUP(CONCATENATE(AE989,AF989),'[1]Sheet1 (2)'!$Z$6:$AA$26,2,FALSE)</f>
        <v>66</v>
      </c>
      <c r="AH989" s="172"/>
      <c r="AI989" s="178"/>
      <c r="AJ989" s="140"/>
      <c r="AK989" s="176" t="s">
        <v>282</v>
      </c>
      <c r="AL989" s="176" t="s">
        <v>76</v>
      </c>
      <c r="AM989" s="170">
        <f t="shared" si="30"/>
        <v>1126</v>
      </c>
      <c r="AN989" s="147"/>
      <c r="AO989" s="155"/>
      <c r="AP989" s="156"/>
      <c r="AQ989" s="157">
        <v>2.5291478554000002</v>
      </c>
      <c r="AR989" s="158"/>
      <c r="AS989" s="145">
        <f>LOOKUP(rufmkm,'[1]Sheet1 (2)'!$V$62:$V$71,'[1]Sheet1 (2)'!$W$62:$W$71)</f>
        <v>30</v>
      </c>
      <c r="AT989" s="140"/>
      <c r="AU989" s="157">
        <f>IF(IF(D989='[1]Sheet1 (2)'!$C$69,'[1]Sheet1 (2)'!$D$69*('[1]Sheet1 (2)'!$D$72-rut_index)/'[1]Sheet1 (2)'!$D$72,IF([1]shee2!D982='[1]Sheet1 (2)'!$C$70,'[1]Sheet1 (2)'!$D$70*('[1]Sheet1 (2)'!$D$72-rut_index)/'[1]Sheet1 (2)'!$D$72,IF([1]shee2!D982='[1]Sheet1 (2)'!$C$71,'[1]Sheet1 (2)'!$D$71*('[1]Sheet1 (2)'!$D$72-rut_index)/'[1]Sheet1 (2)'!$D$72)))&lt;0,0,IF(D989='[1]Sheet1 (2)'!$C$69,'[1]Sheet1 (2)'!$D$69*('[1]Sheet1 (2)'!$D$72-rut_index)/'[1]Sheet1 (2)'!$D$72,IF([1]shee2!D982='[1]Sheet1 (2)'!$C$70,'[1]Sheet1 (2)'!$D$70*('[1]Sheet1 (2)'!$D$72-rut_index)/'[1]Sheet1 (2)'!$D$72,IF([1]shee2!D982='[1]Sheet1 (2)'!$C$71,'[1]Sheet1 (2)'!$D$71*('[1]Sheet1 (2)'!$D$72-rut_index)/'[1]Sheet1 (2)'!$D$72))))</f>
        <v>4.479166666666667</v>
      </c>
      <c r="AV989" s="157">
        <f>IF(IF(D989='[1]Sheet1 (2)'!$C$69,'[1]Sheet1 (2)'!$D$69*('[1]Sheet1 (2)'!$D$72-crack_s_index)/'[1]Sheet1 (2)'!$D$72,IF([1]shee2!D982='[1]Sheet1 (2)'!$C$70,'[1]Sheet1 (2)'!$D$70*('[1]Sheet1 (2)'!$D$72-crack_s_index)/'[1]Sheet1 (2)'!$D$72,IF([1]shee2!D982='[1]Sheet1 (2)'!$C$71,'[1]Sheet1 (2)'!$D$71*('[1]Sheet1 (2)'!$D$72-crack_s_index)/'[1]Sheet1 (2)'!$D$72)))&lt;0,0,IF(D989='[1]Sheet1 (2)'!$C$69,'[1]Sheet1 (2)'!$D$69*('[1]Sheet1 (2)'!$D$72-crack_s_index)/'[1]Sheet1 (2)'!$D$72,IF([1]shee2!D982='[1]Sheet1 (2)'!$C$70,'[1]Sheet1 (2)'!$D$70*('[1]Sheet1 (2)'!$D$72-crack_s_index)/'[1]Sheet1 (2)'!$D$72,IF([1]shee2!D982='[1]Sheet1 (2)'!$C$71,'[1]Sheet1 (2)'!$D$71*('[1]Sheet1 (2)'!$D$72-crack_s_index)/'[1]Sheet1 (2)'!$D$72))))</f>
        <v>0</v>
      </c>
      <c r="AW989" s="157">
        <f>IF(IF(D989='[1]Sheet1 (2)'!$C$69,'[1]Sheet1 (2)'!$D$69*('[1]Sheet1 (2)'!$D$72-crack_t_index)/'[1]Sheet1 (2)'!$D$72,IF([1]shee2!D982='[1]Sheet1 (2)'!$C$70,'[1]Sheet1 (2)'!$D$70*('[1]Sheet1 (2)'!$D$72-crack_t_index)/'[1]Sheet1 (2)'!$D$72,IF([1]shee2!D982='[1]Sheet1 (2)'!$C$71,'[1]Sheet1 (2)'!$D$71*('[1]Sheet1 (2)'!$D$72-crack_t_index)/'[1]Sheet1 (2)'!$D$72)))&lt;0,0,IF(D989='[1]Sheet1 (2)'!$C$69,'[1]Sheet1 (2)'!$D$69*('[1]Sheet1 (2)'!$D$72-crack_t_index)/'[1]Sheet1 (2)'!$D$72,IF([1]shee2!D982='[1]Sheet1 (2)'!$C$70,'[1]Sheet1 (2)'!$D$70*('[1]Sheet1 (2)'!$D$72-crack_t_index)/'[1]Sheet1 (2)'!$D$72,IF([1]shee2!D982='[1]Sheet1 (2)'!$C$71,'[1]Sheet1 (2)'!$D$71*('[1]Sheet1 (2)'!$D$72-crack_t_index)/'[1]Sheet1 (2)'!$D$72))))</f>
        <v>0.3125</v>
      </c>
      <c r="AX989" s="157">
        <f>IF(IF(D989='[1]Sheet1 (2)'!$C$69,'[1]Sheet1 (2)'!$D$69*('[1]Sheet1 (2)'!$D$72-rave_index)/'[1]Sheet1 (2)'!$D$72,IF([1]shee2!D982='[1]Sheet1 (2)'!$C$70,'[1]Sheet1 (2)'!$D$70*('[1]Sheet1 (2)'!$D$72-rave_index)/'[1]Sheet1 (2)'!$D$72,IF([1]shee2!D982='[1]Sheet1 (2)'!$C$71,'[1]Sheet1 (2)'!$D$71*('[1]Sheet1 (2)'!$D$72-rave_index)/'[1]Sheet1 (2)'!$D$72)))&lt;0,0,IF(D989='[1]Sheet1 (2)'!$C$69,'[1]Sheet1 (2)'!$D$69*('[1]Sheet1 (2)'!$D$72-rave_index)/'[1]Sheet1 (2)'!$D$72,IF([1]shee2!D982='[1]Sheet1 (2)'!$C$70,'[1]Sheet1 (2)'!$D$70*('[1]Sheet1 (2)'!$D$72-rave_index)/'[1]Sheet1 (2)'!$D$72,IF([1]shee2!D982='[1]Sheet1 (2)'!$C$71,'[1]Sheet1 (2)'!$D$71*('[1]Sheet1 (2)'!$D$72-rave_index)/'[1]Sheet1 (2)'!$D$72))))</f>
        <v>0</v>
      </c>
      <c r="AY989" s="157">
        <f>IF(IF(D989='[1]Sheet1 (2)'!$C$69,'[1]Sheet1 (2)'!$D$69*('[1]Sheet1 (2)'!$D$72-rough_index)/'[1]Sheet1 (2)'!$D$72,IF([1]shee2!D982='[1]Sheet1 (2)'!$C$70,'[1]Sheet1 (2)'!$D$70*('[1]Sheet1 (2)'!$D$72-rough_index)/'[1]Sheet1 (2)'!$D$72,IF([1]shee2!D982='[1]Sheet1 (2)'!$C$71,'[1]Sheet1 (2)'!$D$71*('[1]Sheet1 (2)'!$D$72-rough_index)/'[1]Sheet1 (2)'!$D$72)))&lt;0,0,IF(D989='[1]Sheet1 (2)'!$C$69,'[1]Sheet1 (2)'!$D$69*('[1]Sheet1 (2)'!$D$72-rough_index)/'[1]Sheet1 (2)'!$D$72,IF([1]shee2!D982='[1]Sheet1 (2)'!$C$70,'[1]Sheet1 (2)'!$D$70*('[1]Sheet1 (2)'!$D$72-rough_index)/'[1]Sheet1 (2)'!$D$72,IF([1]shee2!D982='[1]Sheet1 (2)'!$C$71,'[1]Sheet1 (2)'!$D$71*('[1]Sheet1 (2)'!$D$72-rough_index)/'[1]Sheet1 (2)'!$D$72))))</f>
        <v>2.5</v>
      </c>
      <c r="AZ989" s="179">
        <f>+(AU989*'[1]Sheet1 (2)'!$C$77)+(AV989*'[1]Sheet1 (2)'!$C$78)+(AW989*'[1]Sheet1 (2)'!$C$79)+(AX989*'[1]Sheet1 (2)'!$C$80)+(AY989*'[1]Sheet1 (2)'!$C$81)</f>
        <v>1.6583333333333334</v>
      </c>
      <c r="BA989" s="213" t="str">
        <f t="shared" si="31"/>
        <v>Poor</v>
      </c>
      <c r="BE989">
        <f>IF(D989='[1]Sheet1 (2)'!$C$61,'[1]Sheet1 (2)'!$D$61*(counts^2)+'[1]Sheet1 (2)'!$G$61*counts+'[1]Sheet1 (2)'!$J$61,IF(D989='[1]Sheet1 (2)'!$C$62,'[1]Sheet1 (2)'!$D$62*counts+'[1]Sheet1 (2)'!$G$62,IF(D989='[1]Sheet1 (2)'!$C$63,'[1]Sheet1 (2)'!$D$63*counts+'[1]Sheet1 (2)'!$G$63,IF(D989='[1]Sheet1 (2)'!$C$64,'[1]Sheet1 (2)'!$D$64*counts+'[1]Sheet1 (2)'!$G$64))))</f>
        <v>2.0984129299999998</v>
      </c>
    </row>
    <row r="990" spans="1:57" ht="12.75" customHeight="1">
      <c r="A990" s="176" t="s">
        <v>282</v>
      </c>
      <c r="B990" s="145" t="s">
        <v>76</v>
      </c>
      <c r="C990" s="170">
        <v>1127</v>
      </c>
      <c r="D990" s="174" t="s">
        <v>77</v>
      </c>
      <c r="E990" s="171">
        <v>8</v>
      </c>
      <c r="F990" s="171">
        <v>2</v>
      </c>
      <c r="G990" s="173" t="s">
        <v>77</v>
      </c>
      <c r="H990" s="171">
        <v>1</v>
      </c>
      <c r="I990" s="173" t="s">
        <v>77</v>
      </c>
      <c r="J990" s="173" t="s">
        <v>78</v>
      </c>
      <c r="K990" s="173" t="s">
        <v>83</v>
      </c>
      <c r="L990" s="169">
        <f>VLOOKUP(CONCATENATE(J990,K990),'Sheet1 (2)'!$J$6:$K$26,2,FALSE)</f>
        <v>12.5</v>
      </c>
      <c r="M990" s="173" t="s">
        <v>83</v>
      </c>
      <c r="N990" s="173" t="s">
        <v>81</v>
      </c>
      <c r="O990" s="177">
        <f>VLOOKUP(CONCATENATE(M990,N990),'[1]Sheet1 (2)'!$L$6:$M$26,2,FALSE)</f>
        <v>75</v>
      </c>
      <c r="P990" s="173" t="s">
        <v>83</v>
      </c>
      <c r="Q990" s="173" t="s">
        <v>79</v>
      </c>
      <c r="R990" s="177">
        <f>VLOOKUP(CONCATENATE(P990,Q990),'[1]Sheet1 (2)'!$N$6:$O$26,2,FALSE)</f>
        <v>56.25</v>
      </c>
      <c r="S990" s="173" t="s">
        <v>82</v>
      </c>
      <c r="T990" s="173" t="s">
        <v>83</v>
      </c>
      <c r="U990" s="177">
        <f>VLOOKUP(CONCATENATE(S990,T990),'[1]Sheet1 (2)'!$P$6:$Q$26,2,FALSE)</f>
        <v>25</v>
      </c>
      <c r="V990" s="173" t="s">
        <v>79</v>
      </c>
      <c r="W990" s="173" t="s">
        <v>81</v>
      </c>
      <c r="X990" s="177">
        <f>VLOOKUP(CONCATENATE(V990,W990),'[1]Sheet1 (2)'!$R$6:$S$26,2,FALSE)</f>
        <v>100</v>
      </c>
      <c r="Y990" s="173" t="s">
        <v>79</v>
      </c>
      <c r="Z990" s="173" t="s">
        <v>83</v>
      </c>
      <c r="AA990" s="177">
        <f>VLOOKUP(CONCATENATE(Y990,Z990),'[1]Sheet1 (2)'!$T$6:$U$26,2,FALSE)</f>
        <v>50</v>
      </c>
      <c r="AB990" s="173" t="s">
        <v>80</v>
      </c>
      <c r="AC990" s="173" t="s">
        <v>80</v>
      </c>
      <c r="AD990" s="177">
        <f>VLOOKUP(CONCATENATE(AB990,AC990),'[1]Sheet1 (2)'!$X$6:$Y$26,2,FALSE)</f>
        <v>0</v>
      </c>
      <c r="AE990" s="173" t="s">
        <v>82</v>
      </c>
      <c r="AF990" s="173" t="s">
        <v>81</v>
      </c>
      <c r="AG990" s="177">
        <f>VLOOKUP(CONCATENATE(AE990,AF990),'[1]Sheet1 (2)'!$Z$6:$AA$26,2,FALSE)</f>
        <v>66</v>
      </c>
      <c r="AH990" s="172"/>
      <c r="AI990" s="178"/>
      <c r="AJ990" s="140"/>
      <c r="AK990" s="176" t="s">
        <v>282</v>
      </c>
      <c r="AL990" s="176" t="s">
        <v>76</v>
      </c>
      <c r="AM990" s="170">
        <f t="shared" si="30"/>
        <v>1127</v>
      </c>
      <c r="AN990" s="147"/>
      <c r="AO990" s="155"/>
      <c r="AP990" s="156"/>
      <c r="AQ990" s="157">
        <v>2.2003011351999997</v>
      </c>
      <c r="AR990" s="158"/>
      <c r="AS990" s="145">
        <f>LOOKUP(rufmkm,'[1]Sheet1 (2)'!$V$62:$V$71,'[1]Sheet1 (2)'!$W$62:$W$71)</f>
        <v>30</v>
      </c>
      <c r="AT990" s="140"/>
      <c r="AU990" s="157">
        <f>$AU$181</f>
        <v>5</v>
      </c>
      <c r="AV990" s="157">
        <f>$AV$181</f>
        <v>5</v>
      </c>
      <c r="AW990" s="157">
        <f>$AW$181</f>
        <v>5</v>
      </c>
      <c r="AX990" s="157">
        <f>$AX$181</f>
        <v>5</v>
      </c>
      <c r="AY990" s="157">
        <f>$AY$181</f>
        <v>2.5</v>
      </c>
      <c r="AZ990" s="179">
        <f>+(AU990*'[1]Sheet1 (2)'!$C$77)+(AV990*'[1]Sheet1 (2)'!$C$78)+(AW990*'[1]Sheet1 (2)'!$C$79)+(AX990*'[1]Sheet1 (2)'!$C$80)+(AY990*'[1]Sheet1 (2)'!$C$81)</f>
        <v>4.25</v>
      </c>
      <c r="BA990" s="213" t="str">
        <f t="shared" si="31"/>
        <v>Good</v>
      </c>
      <c r="BE990">
        <f>IF(D990='[1]Sheet1 (2)'!$C$61,'[1]Sheet1 (2)'!$D$61*(counts^2)+'[1]Sheet1 (2)'!$G$61*counts+'[1]Sheet1 (2)'!$J$61,IF(D990='[1]Sheet1 (2)'!$C$62,'[1]Sheet1 (2)'!$D$62*counts+'[1]Sheet1 (2)'!$G$62,IF(D990='[1]Sheet1 (2)'!$C$63,'[1]Sheet1 (2)'!$D$63*counts+'[1]Sheet1 (2)'!$G$63,IF(D990='[1]Sheet1 (2)'!$C$64,'[1]Sheet1 (2)'!$D$64*counts+'[1]Sheet1 (2)'!$G$64))))</f>
        <v>2.0984129299999998</v>
      </c>
    </row>
    <row r="991" spans="1:57" ht="12.75" customHeight="1">
      <c r="A991" s="176" t="s">
        <v>282</v>
      </c>
      <c r="B991" s="145" t="s">
        <v>76</v>
      </c>
      <c r="C991" s="170">
        <v>1128</v>
      </c>
      <c r="D991" s="174" t="s">
        <v>77</v>
      </c>
      <c r="E991" s="171">
        <v>8</v>
      </c>
      <c r="F991" s="171">
        <v>2</v>
      </c>
      <c r="G991" s="171" t="s">
        <v>77</v>
      </c>
      <c r="H991" s="171">
        <v>1</v>
      </c>
      <c r="I991" s="171" t="s">
        <v>77</v>
      </c>
      <c r="J991" s="173" t="s">
        <v>78</v>
      </c>
      <c r="K991" s="173" t="s">
        <v>83</v>
      </c>
      <c r="L991" s="169">
        <f>VLOOKUP(CONCATENATE(J991,K991),'Sheet1 (2)'!$J$6:$K$26,2,FALSE)</f>
        <v>12.5</v>
      </c>
      <c r="M991" s="173" t="s">
        <v>83</v>
      </c>
      <c r="N991" s="173" t="s">
        <v>81</v>
      </c>
      <c r="O991" s="177">
        <f>VLOOKUP(CONCATENATE(M991,N991),'[1]Sheet1 (2)'!$L$6:$M$26,2,FALSE)</f>
        <v>75</v>
      </c>
      <c r="P991" s="173" t="s">
        <v>83</v>
      </c>
      <c r="Q991" s="173" t="s">
        <v>79</v>
      </c>
      <c r="R991" s="177">
        <f>VLOOKUP(CONCATENATE(P991,Q991),'[1]Sheet1 (2)'!$N$6:$O$26,2,FALSE)</f>
        <v>56.25</v>
      </c>
      <c r="S991" s="173" t="s">
        <v>82</v>
      </c>
      <c r="T991" s="173" t="s">
        <v>79</v>
      </c>
      <c r="U991" s="177">
        <f>VLOOKUP(CONCATENATE(S991,T991),'[1]Sheet1 (2)'!$P$6:$Q$26,2,FALSE)</f>
        <v>37.5</v>
      </c>
      <c r="V991" s="173" t="s">
        <v>79</v>
      </c>
      <c r="W991" s="173" t="s">
        <v>81</v>
      </c>
      <c r="X991" s="177">
        <f>VLOOKUP(CONCATENATE(V991,W991),'[1]Sheet1 (2)'!$R$6:$S$26,2,FALSE)</f>
        <v>100</v>
      </c>
      <c r="Y991" s="173" t="s">
        <v>79</v>
      </c>
      <c r="Z991" s="173" t="s">
        <v>81</v>
      </c>
      <c r="AA991" s="177">
        <f>VLOOKUP(CONCATENATE(Y991,Z991),'[1]Sheet1 (2)'!$T$6:$U$26,2,FALSE)</f>
        <v>100</v>
      </c>
      <c r="AB991" s="173" t="s">
        <v>80</v>
      </c>
      <c r="AC991" s="173" t="s">
        <v>80</v>
      </c>
      <c r="AD991" s="177">
        <f>VLOOKUP(CONCATENATE(AB991,AC991),'[1]Sheet1 (2)'!$X$6:$Y$26,2,FALSE)</f>
        <v>0</v>
      </c>
      <c r="AE991" s="173" t="s">
        <v>82</v>
      </c>
      <c r="AF991" s="173" t="s">
        <v>81</v>
      </c>
      <c r="AG991" s="177">
        <f>VLOOKUP(CONCATENATE(AE991,AF991),'[1]Sheet1 (2)'!$Z$6:$AA$26,2,FALSE)</f>
        <v>66</v>
      </c>
      <c r="AH991" s="172"/>
      <c r="AI991" s="178"/>
      <c r="AJ991" s="140"/>
      <c r="AK991" s="176" t="s">
        <v>282</v>
      </c>
      <c r="AL991" s="176" t="s">
        <v>76</v>
      </c>
      <c r="AM991" s="170">
        <f t="shared" si="30"/>
        <v>1128</v>
      </c>
      <c r="AN991" s="147"/>
      <c r="AO991" s="155"/>
      <c r="AP991" s="156"/>
      <c r="AQ991" s="157">
        <v>1.9638907976</v>
      </c>
      <c r="AR991" s="158"/>
      <c r="AS991" s="145">
        <f>LOOKUP(rufmkm,'[1]Sheet1 (2)'!$V$62:$V$71,'[1]Sheet1 (2)'!$W$62:$W$71)</f>
        <v>20</v>
      </c>
      <c r="AT991" s="140"/>
      <c r="AU991" s="157">
        <f>IF(IF(D991='[1]Sheet1 (2)'!$C$69,'[1]Sheet1 (2)'!$D$69*('[1]Sheet1 (2)'!$D$72-rut_index)/'[1]Sheet1 (2)'!$D$72,IF([1]shee2!D984='[1]Sheet1 (2)'!$C$70,'[1]Sheet1 (2)'!$D$70*('[1]Sheet1 (2)'!$D$72-rut_index)/'[1]Sheet1 (2)'!$D$72,IF([1]shee2!D984='[1]Sheet1 (2)'!$C$71,'[1]Sheet1 (2)'!$D$71*('[1]Sheet1 (2)'!$D$72-rut_index)/'[1]Sheet1 (2)'!$D$72)))&lt;0,0,IF(D991='[1]Sheet1 (2)'!$C$69,'[1]Sheet1 (2)'!$D$69*('[1]Sheet1 (2)'!$D$72-rut_index)/'[1]Sheet1 (2)'!$D$72,IF([1]shee2!D984='[1]Sheet1 (2)'!$C$70,'[1]Sheet1 (2)'!$D$70*('[1]Sheet1 (2)'!$D$72-rut_index)/'[1]Sheet1 (2)'!$D$72,IF([1]shee2!D984='[1]Sheet1 (2)'!$C$71,'[1]Sheet1 (2)'!$D$71*('[1]Sheet1 (2)'!$D$72-rut_index)/'[1]Sheet1 (2)'!$D$72))))</f>
        <v>3.9583333333333335</v>
      </c>
      <c r="AV991" s="157">
        <f>IF(IF(D991='[1]Sheet1 (2)'!$C$69,'[1]Sheet1 (2)'!$D$69*('[1]Sheet1 (2)'!$D$72-crack_s_index)/'[1]Sheet1 (2)'!$D$72,IF([1]shee2!D984='[1]Sheet1 (2)'!$C$70,'[1]Sheet1 (2)'!$D$70*('[1]Sheet1 (2)'!$D$72-crack_s_index)/'[1]Sheet1 (2)'!$D$72,IF([1]shee2!D984='[1]Sheet1 (2)'!$C$71,'[1]Sheet1 (2)'!$D$71*('[1]Sheet1 (2)'!$D$72-crack_s_index)/'[1]Sheet1 (2)'!$D$72)))&lt;0,0,IF(D991='[1]Sheet1 (2)'!$C$69,'[1]Sheet1 (2)'!$D$69*('[1]Sheet1 (2)'!$D$72-crack_s_index)/'[1]Sheet1 (2)'!$D$72,IF([1]shee2!D984='[1]Sheet1 (2)'!$C$70,'[1]Sheet1 (2)'!$D$70*('[1]Sheet1 (2)'!$D$72-crack_s_index)/'[1]Sheet1 (2)'!$D$72,IF([1]shee2!D984='[1]Sheet1 (2)'!$C$71,'[1]Sheet1 (2)'!$D$71*('[1]Sheet1 (2)'!$D$72-crack_s_index)/'[1]Sheet1 (2)'!$D$72))))</f>
        <v>0</v>
      </c>
      <c r="AW991" s="157">
        <f>IF(IF(D991='[1]Sheet1 (2)'!$C$69,'[1]Sheet1 (2)'!$D$69*('[1]Sheet1 (2)'!$D$72-crack_t_index)/'[1]Sheet1 (2)'!$D$72,IF([1]shee2!D984='[1]Sheet1 (2)'!$C$70,'[1]Sheet1 (2)'!$D$70*('[1]Sheet1 (2)'!$D$72-crack_t_index)/'[1]Sheet1 (2)'!$D$72,IF([1]shee2!D984='[1]Sheet1 (2)'!$C$71,'[1]Sheet1 (2)'!$D$71*('[1]Sheet1 (2)'!$D$72-crack_t_index)/'[1]Sheet1 (2)'!$D$72)))&lt;0,0,IF(D991='[1]Sheet1 (2)'!$C$69,'[1]Sheet1 (2)'!$D$69*('[1]Sheet1 (2)'!$D$72-crack_t_index)/'[1]Sheet1 (2)'!$D$72,IF([1]shee2!D984='[1]Sheet1 (2)'!$C$70,'[1]Sheet1 (2)'!$D$70*('[1]Sheet1 (2)'!$D$72-crack_t_index)/'[1]Sheet1 (2)'!$D$72,IF([1]shee2!D984='[1]Sheet1 (2)'!$C$71,'[1]Sheet1 (2)'!$D$71*('[1]Sheet1 (2)'!$D$72-crack_t_index)/'[1]Sheet1 (2)'!$D$72))))</f>
        <v>0.3125</v>
      </c>
      <c r="AX991" s="157">
        <f>IF(IF(D991='[1]Sheet1 (2)'!$C$69,'[1]Sheet1 (2)'!$D$69*('[1]Sheet1 (2)'!$D$72-rave_index)/'[1]Sheet1 (2)'!$D$72,IF([1]shee2!D984='[1]Sheet1 (2)'!$C$70,'[1]Sheet1 (2)'!$D$70*('[1]Sheet1 (2)'!$D$72-rave_index)/'[1]Sheet1 (2)'!$D$72,IF([1]shee2!D984='[1]Sheet1 (2)'!$C$71,'[1]Sheet1 (2)'!$D$71*('[1]Sheet1 (2)'!$D$72-rave_index)/'[1]Sheet1 (2)'!$D$72)))&lt;0,0,IF(D991='[1]Sheet1 (2)'!$C$69,'[1]Sheet1 (2)'!$D$69*('[1]Sheet1 (2)'!$D$72-rave_index)/'[1]Sheet1 (2)'!$D$72,IF([1]shee2!D984='[1]Sheet1 (2)'!$C$70,'[1]Sheet1 (2)'!$D$70*('[1]Sheet1 (2)'!$D$72-rave_index)/'[1]Sheet1 (2)'!$D$72,IF([1]shee2!D984='[1]Sheet1 (2)'!$C$71,'[1]Sheet1 (2)'!$D$71*('[1]Sheet1 (2)'!$D$72-rave_index)/'[1]Sheet1 (2)'!$D$72))))</f>
        <v>0</v>
      </c>
      <c r="AY991" s="157">
        <f>IF(IF(D991='[1]Sheet1 (2)'!$C$69,'[1]Sheet1 (2)'!$D$69*('[1]Sheet1 (2)'!$D$72-rough_index)/'[1]Sheet1 (2)'!$D$72,IF([1]shee2!D984='[1]Sheet1 (2)'!$C$70,'[1]Sheet1 (2)'!$D$70*('[1]Sheet1 (2)'!$D$72-rough_index)/'[1]Sheet1 (2)'!$D$72,IF([1]shee2!D984='[1]Sheet1 (2)'!$C$71,'[1]Sheet1 (2)'!$D$71*('[1]Sheet1 (2)'!$D$72-rough_index)/'[1]Sheet1 (2)'!$D$72)))&lt;0,0,IF(D991='[1]Sheet1 (2)'!$C$69,'[1]Sheet1 (2)'!$D$69*('[1]Sheet1 (2)'!$D$72-rough_index)/'[1]Sheet1 (2)'!$D$72,IF([1]shee2!D984='[1]Sheet1 (2)'!$C$70,'[1]Sheet1 (2)'!$D$70*('[1]Sheet1 (2)'!$D$72-rough_index)/'[1]Sheet1 (2)'!$D$72,IF([1]shee2!D984='[1]Sheet1 (2)'!$C$71,'[1]Sheet1 (2)'!$D$71*('[1]Sheet1 (2)'!$D$72-rough_index)/'[1]Sheet1 (2)'!$D$72))))</f>
        <v>3.3333333333333335</v>
      </c>
      <c r="AZ991" s="179">
        <f>+(AU991*'[1]Sheet1 (2)'!$C$77)+(AV991*'[1]Sheet1 (2)'!$C$78)+(AW991*'[1]Sheet1 (2)'!$C$79)+(AX991*'[1]Sheet1 (2)'!$C$80)+(AY991*'[1]Sheet1 (2)'!$C$81)</f>
        <v>1.8041666666666667</v>
      </c>
      <c r="BA991" s="213" t="str">
        <f t="shared" si="31"/>
        <v>Poor</v>
      </c>
      <c r="BE991">
        <f>IF(D991='[1]Sheet1 (2)'!$C$61,'[1]Sheet1 (2)'!$D$61*(counts^2)+'[1]Sheet1 (2)'!$G$61*counts+'[1]Sheet1 (2)'!$J$61,IF(D991='[1]Sheet1 (2)'!$C$62,'[1]Sheet1 (2)'!$D$62*counts+'[1]Sheet1 (2)'!$G$62,IF(D991='[1]Sheet1 (2)'!$C$63,'[1]Sheet1 (2)'!$D$63*counts+'[1]Sheet1 (2)'!$G$63,IF(D991='[1]Sheet1 (2)'!$C$64,'[1]Sheet1 (2)'!$D$64*counts+'[1]Sheet1 (2)'!$G$64))))</f>
        <v>2.0984129299999998</v>
      </c>
    </row>
    <row r="992" spans="1:57" ht="12.75" customHeight="1">
      <c r="A992" s="176" t="s">
        <v>282</v>
      </c>
      <c r="B992" s="145" t="s">
        <v>76</v>
      </c>
      <c r="C992" s="170">
        <v>1129</v>
      </c>
      <c r="D992" s="174" t="s">
        <v>77</v>
      </c>
      <c r="E992" s="171">
        <v>8</v>
      </c>
      <c r="F992" s="171">
        <v>2</v>
      </c>
      <c r="G992" s="173" t="s">
        <v>77</v>
      </c>
      <c r="H992" s="171">
        <v>1</v>
      </c>
      <c r="I992" s="173" t="s">
        <v>77</v>
      </c>
      <c r="J992" s="173" t="s">
        <v>78</v>
      </c>
      <c r="K992" s="173" t="s">
        <v>82</v>
      </c>
      <c r="L992" s="169">
        <f>VLOOKUP(CONCATENATE(J992,K992),'Sheet1 (2)'!$J$6:$K$26,2,FALSE)</f>
        <v>6.25</v>
      </c>
      <c r="M992" s="173" t="s">
        <v>83</v>
      </c>
      <c r="N992" s="173" t="s">
        <v>81</v>
      </c>
      <c r="O992" s="177">
        <f>VLOOKUP(CONCATENATE(M992,N992),'[1]Sheet1 (2)'!$L$6:$M$26,2,FALSE)</f>
        <v>75</v>
      </c>
      <c r="P992" s="173" t="s">
        <v>83</v>
      </c>
      <c r="Q992" s="173" t="s">
        <v>83</v>
      </c>
      <c r="R992" s="177">
        <f>VLOOKUP(CONCATENATE(P992,Q992),'[1]Sheet1 (2)'!$N$6:$O$26,2,FALSE)</f>
        <v>37.5</v>
      </c>
      <c r="S992" s="173" t="s">
        <v>80</v>
      </c>
      <c r="T992" s="173" t="s">
        <v>80</v>
      </c>
      <c r="U992" s="177">
        <f>VLOOKUP(CONCATENATE(S992,T992),'[1]Sheet1 (2)'!$P$6:$Q$26,2,FALSE)</f>
        <v>0</v>
      </c>
      <c r="V992" s="173" t="s">
        <v>82</v>
      </c>
      <c r="W992" s="173" t="s">
        <v>81</v>
      </c>
      <c r="X992" s="177">
        <f>VLOOKUP(CONCATENATE(V992,W992),'[1]Sheet1 (2)'!$R$6:$S$26,2,FALSE)</f>
        <v>50</v>
      </c>
      <c r="Y992" s="173" t="s">
        <v>79</v>
      </c>
      <c r="Z992" s="173" t="s">
        <v>83</v>
      </c>
      <c r="AA992" s="177">
        <f>VLOOKUP(CONCATENATE(Y992,Z992),'[1]Sheet1 (2)'!$T$6:$U$26,2,FALSE)</f>
        <v>50</v>
      </c>
      <c r="AB992" s="173" t="s">
        <v>80</v>
      </c>
      <c r="AC992" s="173" t="s">
        <v>80</v>
      </c>
      <c r="AD992" s="177">
        <f>VLOOKUP(CONCATENATE(AB992,AC992),'[1]Sheet1 (2)'!$X$6:$Y$26,2,FALSE)</f>
        <v>0</v>
      </c>
      <c r="AE992" s="173" t="s">
        <v>82</v>
      </c>
      <c r="AF992" s="173" t="s">
        <v>81</v>
      </c>
      <c r="AG992" s="177">
        <f>VLOOKUP(CONCATENATE(AE992,AF992),'[1]Sheet1 (2)'!$Z$6:$AA$26,2,FALSE)</f>
        <v>66</v>
      </c>
      <c r="AH992" s="172"/>
      <c r="AI992" s="178"/>
      <c r="AJ992" s="140"/>
      <c r="AK992" s="176" t="s">
        <v>282</v>
      </c>
      <c r="AL992" s="176" t="s">
        <v>76</v>
      </c>
      <c r="AM992" s="170">
        <f t="shared" si="30"/>
        <v>1129</v>
      </c>
      <c r="AN992" s="147"/>
      <c r="AO992" s="155"/>
      <c r="AP992" s="156"/>
      <c r="AQ992" s="157">
        <v>4.3268972059999999</v>
      </c>
      <c r="AR992" s="158"/>
      <c r="AS992" s="145">
        <f>LOOKUP(rufmkm,'[1]Sheet1 (2)'!$V$62:$V$71,'[1]Sheet1 (2)'!$W$62:$W$71)</f>
        <v>50</v>
      </c>
      <c r="AT992" s="140"/>
      <c r="AU992" s="157">
        <f>IF(IF(D992='[1]Sheet1 (2)'!$C$69,'[1]Sheet1 (2)'!$D$69*('[1]Sheet1 (2)'!$D$72-rut_index)/'[1]Sheet1 (2)'!$D$72,IF([1]shee2!D985='[1]Sheet1 (2)'!$C$70,'[1]Sheet1 (2)'!$D$70*('[1]Sheet1 (2)'!$D$72-rut_index)/'[1]Sheet1 (2)'!$D$72,IF([1]shee2!D985='[1]Sheet1 (2)'!$C$71,'[1]Sheet1 (2)'!$D$71*('[1]Sheet1 (2)'!$D$72-rut_index)/'[1]Sheet1 (2)'!$D$72)))&lt;0,0,IF(D992='[1]Sheet1 (2)'!$C$69,'[1]Sheet1 (2)'!$D$69*('[1]Sheet1 (2)'!$D$72-rut_index)/'[1]Sheet1 (2)'!$D$72,IF([1]shee2!D985='[1]Sheet1 (2)'!$C$70,'[1]Sheet1 (2)'!$D$70*('[1]Sheet1 (2)'!$D$72-rut_index)/'[1]Sheet1 (2)'!$D$72,IF([1]shee2!D985='[1]Sheet1 (2)'!$C$71,'[1]Sheet1 (2)'!$D$71*('[1]Sheet1 (2)'!$D$72-rut_index)/'[1]Sheet1 (2)'!$D$72))))</f>
        <v>4.479166666666667</v>
      </c>
      <c r="AV992" s="157">
        <f>IF(IF(D992='[1]Sheet1 (2)'!$C$69,'[1]Sheet1 (2)'!$D$69*('[1]Sheet1 (2)'!$D$72-crack_s_index)/'[1]Sheet1 (2)'!$D$72,IF([1]shee2!D985='[1]Sheet1 (2)'!$C$70,'[1]Sheet1 (2)'!$D$70*('[1]Sheet1 (2)'!$D$72-crack_s_index)/'[1]Sheet1 (2)'!$D$72,IF([1]shee2!D985='[1]Sheet1 (2)'!$C$71,'[1]Sheet1 (2)'!$D$71*('[1]Sheet1 (2)'!$D$72-crack_s_index)/'[1]Sheet1 (2)'!$D$72)))&lt;0,0,IF(D992='[1]Sheet1 (2)'!$C$69,'[1]Sheet1 (2)'!$D$69*('[1]Sheet1 (2)'!$D$72-crack_s_index)/'[1]Sheet1 (2)'!$D$72,IF([1]shee2!D985='[1]Sheet1 (2)'!$C$70,'[1]Sheet1 (2)'!$D$70*('[1]Sheet1 (2)'!$D$72-crack_s_index)/'[1]Sheet1 (2)'!$D$72,IF([1]shee2!D985='[1]Sheet1 (2)'!$C$71,'[1]Sheet1 (2)'!$D$71*('[1]Sheet1 (2)'!$D$72-crack_s_index)/'[1]Sheet1 (2)'!$D$72))))</f>
        <v>0</v>
      </c>
      <c r="AW992" s="157">
        <f>IF(IF(D992='[1]Sheet1 (2)'!$C$69,'[1]Sheet1 (2)'!$D$69*('[1]Sheet1 (2)'!$D$72-crack_t_index)/'[1]Sheet1 (2)'!$D$72,IF([1]shee2!D985='[1]Sheet1 (2)'!$C$70,'[1]Sheet1 (2)'!$D$70*('[1]Sheet1 (2)'!$D$72-crack_t_index)/'[1]Sheet1 (2)'!$D$72,IF([1]shee2!D985='[1]Sheet1 (2)'!$C$71,'[1]Sheet1 (2)'!$D$71*('[1]Sheet1 (2)'!$D$72-crack_t_index)/'[1]Sheet1 (2)'!$D$72)))&lt;0,0,IF(D992='[1]Sheet1 (2)'!$C$69,'[1]Sheet1 (2)'!$D$69*('[1]Sheet1 (2)'!$D$72-crack_t_index)/'[1]Sheet1 (2)'!$D$72,IF([1]shee2!D985='[1]Sheet1 (2)'!$C$70,'[1]Sheet1 (2)'!$D$70*('[1]Sheet1 (2)'!$D$72-crack_t_index)/'[1]Sheet1 (2)'!$D$72,IF([1]shee2!D985='[1]Sheet1 (2)'!$C$71,'[1]Sheet1 (2)'!$D$71*('[1]Sheet1 (2)'!$D$72-crack_t_index)/'[1]Sheet1 (2)'!$D$72))))</f>
        <v>1.875</v>
      </c>
      <c r="AX992" s="157">
        <f>IF(IF(D992='[1]Sheet1 (2)'!$C$69,'[1]Sheet1 (2)'!$D$69*('[1]Sheet1 (2)'!$D$72-rave_index)/'[1]Sheet1 (2)'!$D$72,IF([1]shee2!D985='[1]Sheet1 (2)'!$C$70,'[1]Sheet1 (2)'!$D$70*('[1]Sheet1 (2)'!$D$72-rave_index)/'[1]Sheet1 (2)'!$D$72,IF([1]shee2!D985='[1]Sheet1 (2)'!$C$71,'[1]Sheet1 (2)'!$D$71*('[1]Sheet1 (2)'!$D$72-rave_index)/'[1]Sheet1 (2)'!$D$72)))&lt;0,0,IF(D992='[1]Sheet1 (2)'!$C$69,'[1]Sheet1 (2)'!$D$69*('[1]Sheet1 (2)'!$D$72-rave_index)/'[1]Sheet1 (2)'!$D$72,IF([1]shee2!D985='[1]Sheet1 (2)'!$C$70,'[1]Sheet1 (2)'!$D$70*('[1]Sheet1 (2)'!$D$72-rave_index)/'[1]Sheet1 (2)'!$D$72,IF([1]shee2!D985='[1]Sheet1 (2)'!$C$71,'[1]Sheet1 (2)'!$D$71*('[1]Sheet1 (2)'!$D$72-rave_index)/'[1]Sheet1 (2)'!$D$72))))</f>
        <v>0.83333333333333337</v>
      </c>
      <c r="AY992" s="157">
        <f>IF(IF(D992='[1]Sheet1 (2)'!$C$69,'[1]Sheet1 (2)'!$D$69*('[1]Sheet1 (2)'!$D$72-rough_index)/'[1]Sheet1 (2)'!$D$72,IF([1]shee2!D985='[1]Sheet1 (2)'!$C$70,'[1]Sheet1 (2)'!$D$70*('[1]Sheet1 (2)'!$D$72-rough_index)/'[1]Sheet1 (2)'!$D$72,IF([1]shee2!D985='[1]Sheet1 (2)'!$C$71,'[1]Sheet1 (2)'!$D$71*('[1]Sheet1 (2)'!$D$72-rough_index)/'[1]Sheet1 (2)'!$D$72)))&lt;0,0,IF(D992='[1]Sheet1 (2)'!$C$69,'[1]Sheet1 (2)'!$D$69*('[1]Sheet1 (2)'!$D$72-rough_index)/'[1]Sheet1 (2)'!$D$72,IF([1]shee2!D985='[1]Sheet1 (2)'!$C$70,'[1]Sheet1 (2)'!$D$70*('[1]Sheet1 (2)'!$D$72-rough_index)/'[1]Sheet1 (2)'!$D$72,IF([1]shee2!D985='[1]Sheet1 (2)'!$C$71,'[1]Sheet1 (2)'!$D$71*('[1]Sheet1 (2)'!$D$72-rough_index)/'[1]Sheet1 (2)'!$D$72))))</f>
        <v>0.83333333333333337</v>
      </c>
      <c r="AZ992" s="179">
        <f>+(AU992*'[1]Sheet1 (2)'!$C$77)+(AV992*'[1]Sheet1 (2)'!$C$78)+(AW992*'[1]Sheet1 (2)'!$C$79)+(AX992*'[1]Sheet1 (2)'!$C$80)+(AY992*'[1]Sheet1 (2)'!$C$81)</f>
        <v>1.3041666666666667</v>
      </c>
      <c r="BA992" s="213" t="str">
        <f t="shared" si="31"/>
        <v>Poor</v>
      </c>
    </row>
    <row r="993" spans="1:57" ht="12.75" customHeight="1">
      <c r="A993" s="176" t="s">
        <v>282</v>
      </c>
      <c r="B993" s="145" t="s">
        <v>76</v>
      </c>
      <c r="C993" s="170">
        <v>1</v>
      </c>
      <c r="D993" s="174" t="s">
        <v>77</v>
      </c>
      <c r="E993" s="171">
        <v>8</v>
      </c>
      <c r="F993" s="171">
        <v>2</v>
      </c>
      <c r="G993" s="171" t="s">
        <v>77</v>
      </c>
      <c r="H993" s="171">
        <v>1</v>
      </c>
      <c r="I993" s="171" t="s">
        <v>77</v>
      </c>
      <c r="J993" s="173" t="s">
        <v>78</v>
      </c>
      <c r="K993" s="173" t="s">
        <v>83</v>
      </c>
      <c r="L993" s="169">
        <f>VLOOKUP(CONCATENATE(J993,K993),'Sheet1 (2)'!$J$6:$K$26,2,FALSE)</f>
        <v>12.5</v>
      </c>
      <c r="M993" s="173" t="s">
        <v>79</v>
      </c>
      <c r="N993" s="173" t="s">
        <v>81</v>
      </c>
      <c r="O993" s="177">
        <f>VLOOKUP(CONCATENATE(M993,N993),'[1]Sheet1 (2)'!$L$6:$M$26,2,FALSE)</f>
        <v>100</v>
      </c>
      <c r="P993" s="173" t="s">
        <v>79</v>
      </c>
      <c r="Q993" s="173" t="s">
        <v>79</v>
      </c>
      <c r="R993" s="177">
        <f>VLOOKUP(CONCATENATE(P993,Q993),'[1]Sheet1 (2)'!$N$6:$O$26,2,FALSE)</f>
        <v>75</v>
      </c>
      <c r="S993" s="173" t="s">
        <v>82</v>
      </c>
      <c r="T993" s="173" t="s">
        <v>79</v>
      </c>
      <c r="U993" s="177">
        <f>VLOOKUP(CONCATENATE(S993,T993),'[1]Sheet1 (2)'!$P$6:$Q$26,2,FALSE)</f>
        <v>37.5</v>
      </c>
      <c r="V993" s="173" t="s">
        <v>82</v>
      </c>
      <c r="W993" s="173" t="s">
        <v>81</v>
      </c>
      <c r="X993" s="177">
        <f>VLOOKUP(CONCATENATE(V993,W993),'[1]Sheet1 (2)'!$R$6:$S$26,2,FALSE)</f>
        <v>50</v>
      </c>
      <c r="Y993" s="173" t="s">
        <v>79</v>
      </c>
      <c r="Z993" s="173" t="s">
        <v>79</v>
      </c>
      <c r="AA993" s="177">
        <f>VLOOKUP(CONCATENATE(Y993,Z993),'[1]Sheet1 (2)'!$T$6:$U$26,2,FALSE)</f>
        <v>75</v>
      </c>
      <c r="AB993" s="173" t="s">
        <v>80</v>
      </c>
      <c r="AC993" s="173" t="s">
        <v>80</v>
      </c>
      <c r="AD993" s="177">
        <f>VLOOKUP(CONCATENATE(AB993,AC993),'[1]Sheet1 (2)'!$X$6:$Y$26,2,FALSE)</f>
        <v>0</v>
      </c>
      <c r="AE993" s="173" t="s">
        <v>82</v>
      </c>
      <c r="AF993" s="173" t="s">
        <v>81</v>
      </c>
      <c r="AG993" s="177">
        <f>VLOOKUP(CONCATENATE(AE993,AF993),'[1]Sheet1 (2)'!$Z$6:$AA$26,2,FALSE)</f>
        <v>66</v>
      </c>
      <c r="AH993" s="172"/>
      <c r="AI993" s="178"/>
      <c r="AJ993" s="140"/>
      <c r="AK993" s="176" t="s">
        <v>282</v>
      </c>
      <c r="AL993" s="176" t="s">
        <v>76</v>
      </c>
      <c r="AM993" s="170">
        <f t="shared" si="30"/>
        <v>1</v>
      </c>
      <c r="AN993" s="147"/>
      <c r="AO993" s="155" t="s">
        <v>469</v>
      </c>
      <c r="AP993" s="156"/>
      <c r="AQ993" s="157">
        <v>2.3838126937999999</v>
      </c>
      <c r="AR993" s="158"/>
      <c r="AS993" s="145">
        <f>LOOKUP(rufmkm,'[1]Sheet1 (2)'!$V$62:$V$71,'[1]Sheet1 (2)'!$W$62:$W$71)</f>
        <v>30</v>
      </c>
      <c r="AT993" s="140"/>
      <c r="AU993" s="157">
        <f>IF(IF(D993='[1]Sheet1 (2)'!$C$69,'[1]Sheet1 (2)'!$D$69*('[1]Sheet1 (2)'!$D$72-rut_index)/'[1]Sheet1 (2)'!$D$72,IF([1]shee2!D986='[1]Sheet1 (2)'!$C$70,'[1]Sheet1 (2)'!$D$70*('[1]Sheet1 (2)'!$D$72-rut_index)/'[1]Sheet1 (2)'!$D$72,IF([1]shee2!D986='[1]Sheet1 (2)'!$C$71,'[1]Sheet1 (2)'!$D$71*('[1]Sheet1 (2)'!$D$72-rut_index)/'[1]Sheet1 (2)'!$D$72)))&lt;0,0,IF(D993='[1]Sheet1 (2)'!$C$69,'[1]Sheet1 (2)'!$D$69*('[1]Sheet1 (2)'!$D$72-rut_index)/'[1]Sheet1 (2)'!$D$72,IF([1]shee2!D986='[1]Sheet1 (2)'!$C$70,'[1]Sheet1 (2)'!$D$70*('[1]Sheet1 (2)'!$D$72-rut_index)/'[1]Sheet1 (2)'!$D$72,IF([1]shee2!D986='[1]Sheet1 (2)'!$C$71,'[1]Sheet1 (2)'!$D$71*('[1]Sheet1 (2)'!$D$72-rut_index)/'[1]Sheet1 (2)'!$D$72))))</f>
        <v>3.9583333333333335</v>
      </c>
      <c r="AV993" s="157">
        <f>IF(IF(D993='[1]Sheet1 (2)'!$C$69,'[1]Sheet1 (2)'!$D$69*('[1]Sheet1 (2)'!$D$72-crack_s_index)/'[1]Sheet1 (2)'!$D$72,IF([1]shee2!D986='[1]Sheet1 (2)'!$C$70,'[1]Sheet1 (2)'!$D$70*('[1]Sheet1 (2)'!$D$72-crack_s_index)/'[1]Sheet1 (2)'!$D$72,IF([1]shee2!D986='[1]Sheet1 (2)'!$C$71,'[1]Sheet1 (2)'!$D$71*('[1]Sheet1 (2)'!$D$72-crack_s_index)/'[1]Sheet1 (2)'!$D$72)))&lt;0,0,IF(D993='[1]Sheet1 (2)'!$C$69,'[1]Sheet1 (2)'!$D$69*('[1]Sheet1 (2)'!$D$72-crack_s_index)/'[1]Sheet1 (2)'!$D$72,IF([1]shee2!D986='[1]Sheet1 (2)'!$C$70,'[1]Sheet1 (2)'!$D$70*('[1]Sheet1 (2)'!$D$72-crack_s_index)/'[1]Sheet1 (2)'!$D$72,IF([1]shee2!D986='[1]Sheet1 (2)'!$C$71,'[1]Sheet1 (2)'!$D$71*('[1]Sheet1 (2)'!$D$72-crack_s_index)/'[1]Sheet1 (2)'!$D$72))))</f>
        <v>0</v>
      </c>
      <c r="AW993" s="157">
        <f>IF(IF(D993='[1]Sheet1 (2)'!$C$69,'[1]Sheet1 (2)'!$D$69*('[1]Sheet1 (2)'!$D$72-crack_t_index)/'[1]Sheet1 (2)'!$D$72,IF([1]shee2!D986='[1]Sheet1 (2)'!$C$70,'[1]Sheet1 (2)'!$D$70*('[1]Sheet1 (2)'!$D$72-crack_t_index)/'[1]Sheet1 (2)'!$D$72,IF([1]shee2!D986='[1]Sheet1 (2)'!$C$71,'[1]Sheet1 (2)'!$D$71*('[1]Sheet1 (2)'!$D$72-crack_t_index)/'[1]Sheet1 (2)'!$D$72)))&lt;0,0,IF(D993='[1]Sheet1 (2)'!$C$69,'[1]Sheet1 (2)'!$D$69*('[1]Sheet1 (2)'!$D$72-crack_t_index)/'[1]Sheet1 (2)'!$D$72,IF([1]shee2!D986='[1]Sheet1 (2)'!$C$70,'[1]Sheet1 (2)'!$D$70*('[1]Sheet1 (2)'!$D$72-crack_t_index)/'[1]Sheet1 (2)'!$D$72,IF([1]shee2!D986='[1]Sheet1 (2)'!$C$71,'[1]Sheet1 (2)'!$D$71*('[1]Sheet1 (2)'!$D$72-crack_t_index)/'[1]Sheet1 (2)'!$D$72))))</f>
        <v>0</v>
      </c>
      <c r="AX993" s="157">
        <f>IF(IF(D993='[1]Sheet1 (2)'!$C$69,'[1]Sheet1 (2)'!$D$69*('[1]Sheet1 (2)'!$D$72-rave_index)/'[1]Sheet1 (2)'!$D$72,IF([1]shee2!D986='[1]Sheet1 (2)'!$C$70,'[1]Sheet1 (2)'!$D$70*('[1]Sheet1 (2)'!$D$72-rave_index)/'[1]Sheet1 (2)'!$D$72,IF([1]shee2!D986='[1]Sheet1 (2)'!$C$71,'[1]Sheet1 (2)'!$D$71*('[1]Sheet1 (2)'!$D$72-rave_index)/'[1]Sheet1 (2)'!$D$72)))&lt;0,0,IF(D993='[1]Sheet1 (2)'!$C$69,'[1]Sheet1 (2)'!$D$69*('[1]Sheet1 (2)'!$D$72-rave_index)/'[1]Sheet1 (2)'!$D$72,IF([1]shee2!D986='[1]Sheet1 (2)'!$C$70,'[1]Sheet1 (2)'!$D$70*('[1]Sheet1 (2)'!$D$72-rave_index)/'[1]Sheet1 (2)'!$D$72,IF([1]shee2!D986='[1]Sheet1 (2)'!$C$71,'[1]Sheet1 (2)'!$D$71*('[1]Sheet1 (2)'!$D$72-rave_index)/'[1]Sheet1 (2)'!$D$72))))</f>
        <v>0</v>
      </c>
      <c r="AY993" s="157">
        <f>IF(IF(D993='[1]Sheet1 (2)'!$C$69,'[1]Sheet1 (2)'!$D$69*('[1]Sheet1 (2)'!$D$72-rough_index)/'[1]Sheet1 (2)'!$D$72,IF([1]shee2!D986='[1]Sheet1 (2)'!$C$70,'[1]Sheet1 (2)'!$D$70*('[1]Sheet1 (2)'!$D$72-rough_index)/'[1]Sheet1 (2)'!$D$72,IF([1]shee2!D986='[1]Sheet1 (2)'!$C$71,'[1]Sheet1 (2)'!$D$71*('[1]Sheet1 (2)'!$D$72-rough_index)/'[1]Sheet1 (2)'!$D$72)))&lt;0,0,IF(D993='[1]Sheet1 (2)'!$C$69,'[1]Sheet1 (2)'!$D$69*('[1]Sheet1 (2)'!$D$72-rough_index)/'[1]Sheet1 (2)'!$D$72,IF([1]shee2!D986='[1]Sheet1 (2)'!$C$70,'[1]Sheet1 (2)'!$D$70*('[1]Sheet1 (2)'!$D$72-rough_index)/'[1]Sheet1 (2)'!$D$72,IF([1]shee2!D986='[1]Sheet1 (2)'!$C$71,'[1]Sheet1 (2)'!$D$71*('[1]Sheet1 (2)'!$D$72-rough_index)/'[1]Sheet1 (2)'!$D$72))))</f>
        <v>2.5</v>
      </c>
      <c r="AZ993" s="179">
        <f>+(AU993*'[1]Sheet1 (2)'!$C$77)+(AV993*'[1]Sheet1 (2)'!$C$78)+(AW993*'[1]Sheet1 (2)'!$C$79)+(AX993*'[1]Sheet1 (2)'!$C$80)+(AY993*'[1]Sheet1 (2)'!$C$81)</f>
        <v>1.5416666666666667</v>
      </c>
      <c r="BA993" s="213" t="str">
        <f t="shared" si="31"/>
        <v>Poor</v>
      </c>
    </row>
    <row r="994" spans="1:57" ht="12.75" customHeight="1">
      <c r="A994" s="176" t="s">
        <v>282</v>
      </c>
      <c r="B994" s="145" t="s">
        <v>76</v>
      </c>
      <c r="C994" s="170">
        <v>2</v>
      </c>
      <c r="D994" s="174" t="s">
        <v>77</v>
      </c>
      <c r="E994" s="171">
        <v>8</v>
      </c>
      <c r="F994" s="171">
        <v>2</v>
      </c>
      <c r="G994" s="173" t="s">
        <v>77</v>
      </c>
      <c r="H994" s="171">
        <v>1</v>
      </c>
      <c r="I994" s="173" t="s">
        <v>77</v>
      </c>
      <c r="J994" s="173" t="s">
        <v>78</v>
      </c>
      <c r="K994" s="173" t="s">
        <v>83</v>
      </c>
      <c r="L994" s="169">
        <f>VLOOKUP(CONCATENATE(J994,K994),'Sheet1 (2)'!$J$6:$K$26,2,FALSE)</f>
        <v>12.5</v>
      </c>
      <c r="M994" s="173" t="s">
        <v>79</v>
      </c>
      <c r="N994" s="173" t="s">
        <v>81</v>
      </c>
      <c r="O994" s="177">
        <f>VLOOKUP(CONCATENATE(M994,N994),'[1]Sheet1 (2)'!$L$6:$M$26,2,FALSE)</f>
        <v>100</v>
      </c>
      <c r="P994" s="173" t="s">
        <v>79</v>
      </c>
      <c r="Q994" s="173" t="s">
        <v>82</v>
      </c>
      <c r="R994" s="177">
        <f>VLOOKUP(CONCATENATE(P994,Q994),'[1]Sheet1 (2)'!$N$6:$O$26,2,FALSE)</f>
        <v>25</v>
      </c>
      <c r="S994" s="173" t="s">
        <v>82</v>
      </c>
      <c r="T994" s="173" t="s">
        <v>78</v>
      </c>
      <c r="U994" s="177">
        <f>VLOOKUP(CONCATENATE(S994,T994),'[1]Sheet1 (2)'!$P$6:$Q$26,2,FALSE)</f>
        <v>5</v>
      </c>
      <c r="V994" s="173" t="s">
        <v>82</v>
      </c>
      <c r="W994" s="173" t="s">
        <v>81</v>
      </c>
      <c r="X994" s="177">
        <f>VLOOKUP(CONCATENATE(V994,W994),'[1]Sheet1 (2)'!$R$6:$S$26,2,FALSE)</f>
        <v>50</v>
      </c>
      <c r="Y994" s="173" t="s">
        <v>79</v>
      </c>
      <c r="Z994" s="173" t="s">
        <v>79</v>
      </c>
      <c r="AA994" s="177">
        <f>VLOOKUP(CONCATENATE(Y994,Z994),'[1]Sheet1 (2)'!$T$6:$U$26,2,FALSE)</f>
        <v>75</v>
      </c>
      <c r="AB994" s="173" t="s">
        <v>80</v>
      </c>
      <c r="AC994" s="173" t="s">
        <v>80</v>
      </c>
      <c r="AD994" s="177">
        <f>VLOOKUP(CONCATENATE(AB994,AC994),'[1]Sheet1 (2)'!$X$6:$Y$26,2,FALSE)</f>
        <v>0</v>
      </c>
      <c r="AE994" s="173" t="s">
        <v>82</v>
      </c>
      <c r="AF994" s="173" t="s">
        <v>81</v>
      </c>
      <c r="AG994" s="177">
        <f>VLOOKUP(CONCATENATE(AE994,AF994),'[1]Sheet1 (2)'!$Z$6:$AA$26,2,FALSE)</f>
        <v>66</v>
      </c>
      <c r="AH994" s="172"/>
      <c r="AI994" s="178"/>
      <c r="AJ994" s="140"/>
      <c r="AK994" s="176" t="s">
        <v>282</v>
      </c>
      <c r="AL994" s="176" t="s">
        <v>76</v>
      </c>
      <c r="AM994" s="170">
        <f t="shared" si="30"/>
        <v>2</v>
      </c>
      <c r="AN994" s="147"/>
      <c r="AO994" s="155" t="s">
        <v>409</v>
      </c>
      <c r="AP994" s="156"/>
      <c r="AQ994" s="157">
        <v>5.5880829946000006</v>
      </c>
      <c r="AR994" s="158"/>
      <c r="AS994" s="145">
        <f>LOOKUP(rufmkm,'[1]Sheet1 (2)'!$V$62:$V$71,'[1]Sheet1 (2)'!$W$62:$W$71)</f>
        <v>60</v>
      </c>
      <c r="AT994" s="140"/>
      <c r="AU994" s="157">
        <f>IF(IF(D994='[1]Sheet1 (2)'!$C$69,'[1]Sheet1 (2)'!$D$69*('[1]Sheet1 (2)'!$D$72-rut_index)/'[1]Sheet1 (2)'!$D$72,IF([1]shee2!D987='[1]Sheet1 (2)'!$C$70,'[1]Sheet1 (2)'!$D$70*('[1]Sheet1 (2)'!$D$72-rut_index)/'[1]Sheet1 (2)'!$D$72,IF([1]shee2!D987='[1]Sheet1 (2)'!$C$71,'[1]Sheet1 (2)'!$D$71*('[1]Sheet1 (2)'!$D$72-rut_index)/'[1]Sheet1 (2)'!$D$72)))&lt;0,0,IF(D994='[1]Sheet1 (2)'!$C$69,'[1]Sheet1 (2)'!$D$69*('[1]Sheet1 (2)'!$D$72-rut_index)/'[1]Sheet1 (2)'!$D$72,IF([1]shee2!D987='[1]Sheet1 (2)'!$C$70,'[1]Sheet1 (2)'!$D$70*('[1]Sheet1 (2)'!$D$72-rut_index)/'[1]Sheet1 (2)'!$D$72,IF([1]shee2!D987='[1]Sheet1 (2)'!$C$71,'[1]Sheet1 (2)'!$D$71*('[1]Sheet1 (2)'!$D$72-rut_index)/'[1]Sheet1 (2)'!$D$72))))</f>
        <v>3.9583333333333335</v>
      </c>
      <c r="AV994" s="157">
        <f>IF(IF(D994='[1]Sheet1 (2)'!$C$69,'[1]Sheet1 (2)'!$D$69*('[1]Sheet1 (2)'!$D$72-crack_s_index)/'[1]Sheet1 (2)'!$D$72,IF([1]shee2!D987='[1]Sheet1 (2)'!$C$70,'[1]Sheet1 (2)'!$D$70*('[1]Sheet1 (2)'!$D$72-crack_s_index)/'[1]Sheet1 (2)'!$D$72,IF([1]shee2!D987='[1]Sheet1 (2)'!$C$71,'[1]Sheet1 (2)'!$D$71*('[1]Sheet1 (2)'!$D$72-crack_s_index)/'[1]Sheet1 (2)'!$D$72)))&lt;0,0,IF(D994='[1]Sheet1 (2)'!$C$69,'[1]Sheet1 (2)'!$D$69*('[1]Sheet1 (2)'!$D$72-crack_s_index)/'[1]Sheet1 (2)'!$D$72,IF([1]shee2!D987='[1]Sheet1 (2)'!$C$70,'[1]Sheet1 (2)'!$D$70*('[1]Sheet1 (2)'!$D$72-crack_s_index)/'[1]Sheet1 (2)'!$D$72,IF([1]shee2!D987='[1]Sheet1 (2)'!$C$71,'[1]Sheet1 (2)'!$D$71*('[1]Sheet1 (2)'!$D$72-crack_s_index)/'[1]Sheet1 (2)'!$D$72))))</f>
        <v>0</v>
      </c>
      <c r="AW994" s="157">
        <f>IF(IF(D994='[1]Sheet1 (2)'!$C$69,'[1]Sheet1 (2)'!$D$69*('[1]Sheet1 (2)'!$D$72-crack_t_index)/'[1]Sheet1 (2)'!$D$72,IF([1]shee2!D987='[1]Sheet1 (2)'!$C$70,'[1]Sheet1 (2)'!$D$70*('[1]Sheet1 (2)'!$D$72-crack_t_index)/'[1]Sheet1 (2)'!$D$72,IF([1]shee2!D987='[1]Sheet1 (2)'!$C$71,'[1]Sheet1 (2)'!$D$71*('[1]Sheet1 (2)'!$D$72-crack_t_index)/'[1]Sheet1 (2)'!$D$72)))&lt;0,0,IF(D994='[1]Sheet1 (2)'!$C$69,'[1]Sheet1 (2)'!$D$69*('[1]Sheet1 (2)'!$D$72-crack_t_index)/'[1]Sheet1 (2)'!$D$72,IF([1]shee2!D987='[1]Sheet1 (2)'!$C$70,'[1]Sheet1 (2)'!$D$70*('[1]Sheet1 (2)'!$D$72-crack_t_index)/'[1]Sheet1 (2)'!$D$72,IF([1]shee2!D987='[1]Sheet1 (2)'!$C$71,'[1]Sheet1 (2)'!$D$71*('[1]Sheet1 (2)'!$D$72-crack_t_index)/'[1]Sheet1 (2)'!$D$72))))</f>
        <v>2.9166666666666665</v>
      </c>
      <c r="AX994" s="157">
        <f>IF(IF(D994='[1]Sheet1 (2)'!$C$69,'[1]Sheet1 (2)'!$D$69*('[1]Sheet1 (2)'!$D$72-rave_index)/'[1]Sheet1 (2)'!$D$72,IF([1]shee2!D987='[1]Sheet1 (2)'!$C$70,'[1]Sheet1 (2)'!$D$70*('[1]Sheet1 (2)'!$D$72-rave_index)/'[1]Sheet1 (2)'!$D$72,IF([1]shee2!D987='[1]Sheet1 (2)'!$C$71,'[1]Sheet1 (2)'!$D$71*('[1]Sheet1 (2)'!$D$72-rave_index)/'[1]Sheet1 (2)'!$D$72)))&lt;0,0,IF(D994='[1]Sheet1 (2)'!$C$69,'[1]Sheet1 (2)'!$D$69*('[1]Sheet1 (2)'!$D$72-rave_index)/'[1]Sheet1 (2)'!$D$72,IF([1]shee2!D987='[1]Sheet1 (2)'!$C$70,'[1]Sheet1 (2)'!$D$70*('[1]Sheet1 (2)'!$D$72-rave_index)/'[1]Sheet1 (2)'!$D$72,IF([1]shee2!D987='[1]Sheet1 (2)'!$C$71,'[1]Sheet1 (2)'!$D$71*('[1]Sheet1 (2)'!$D$72-rave_index)/'[1]Sheet1 (2)'!$D$72))))</f>
        <v>0</v>
      </c>
      <c r="AY994" s="157">
        <f>IF(IF(D994='[1]Sheet1 (2)'!$C$69,'[1]Sheet1 (2)'!$D$69*('[1]Sheet1 (2)'!$D$72-rough_index)/'[1]Sheet1 (2)'!$D$72,IF([1]shee2!D987='[1]Sheet1 (2)'!$C$70,'[1]Sheet1 (2)'!$D$70*('[1]Sheet1 (2)'!$D$72-rough_index)/'[1]Sheet1 (2)'!$D$72,IF([1]shee2!D987='[1]Sheet1 (2)'!$C$71,'[1]Sheet1 (2)'!$D$71*('[1]Sheet1 (2)'!$D$72-rough_index)/'[1]Sheet1 (2)'!$D$72)))&lt;0,0,IF(D994='[1]Sheet1 (2)'!$C$69,'[1]Sheet1 (2)'!$D$69*('[1]Sheet1 (2)'!$D$72-rough_index)/'[1]Sheet1 (2)'!$D$72,IF([1]shee2!D987='[1]Sheet1 (2)'!$C$70,'[1]Sheet1 (2)'!$D$70*('[1]Sheet1 (2)'!$D$72-rough_index)/'[1]Sheet1 (2)'!$D$72,IF([1]shee2!D987='[1]Sheet1 (2)'!$C$71,'[1]Sheet1 (2)'!$D$71*('[1]Sheet1 (2)'!$D$72-rough_index)/'[1]Sheet1 (2)'!$D$72))))</f>
        <v>0</v>
      </c>
      <c r="AZ994" s="179">
        <f>+(AU994*'[1]Sheet1 (2)'!$C$77)+(AV994*'[1]Sheet1 (2)'!$C$78)+(AW994*'[1]Sheet1 (2)'!$C$79)+(AX994*'[1]Sheet1 (2)'!$C$80)+(AY994*'[1]Sheet1 (2)'!$C$81)</f>
        <v>0.90833333333333344</v>
      </c>
      <c r="BA994" s="213" t="str">
        <f t="shared" si="31"/>
        <v>Very Poor</v>
      </c>
    </row>
    <row r="995" spans="1:57" ht="12.75" customHeight="1">
      <c r="A995" s="176" t="s">
        <v>282</v>
      </c>
      <c r="B995" s="145" t="s">
        <v>76</v>
      </c>
      <c r="C995" s="170">
        <v>3</v>
      </c>
      <c r="D995" s="174" t="s">
        <v>77</v>
      </c>
      <c r="E995" s="171">
        <v>8</v>
      </c>
      <c r="F995" s="171">
        <v>2</v>
      </c>
      <c r="G995" s="171" t="s">
        <v>77</v>
      </c>
      <c r="H995" s="171">
        <v>1</v>
      </c>
      <c r="I995" s="171" t="s">
        <v>77</v>
      </c>
      <c r="J995" s="173" t="s">
        <v>80</v>
      </c>
      <c r="K995" s="173" t="s">
        <v>80</v>
      </c>
      <c r="L995" s="169">
        <f>VLOOKUP(CONCATENATE(J995,K995),'Sheet1 (2)'!$J$6:$K$26,2,FALSE)</f>
        <v>0</v>
      </c>
      <c r="M995" s="173" t="s">
        <v>80</v>
      </c>
      <c r="N995" s="173" t="s">
        <v>80</v>
      </c>
      <c r="O995" s="177">
        <f>VLOOKUP(CONCATENATE(M995,N995),'[1]Sheet1 (2)'!$L$6:$M$26,2,FALSE)</f>
        <v>0</v>
      </c>
      <c r="P995" s="173" t="s">
        <v>80</v>
      </c>
      <c r="Q995" s="173" t="s">
        <v>80</v>
      </c>
      <c r="R995" s="177">
        <f>VLOOKUP(CONCATENATE(P995,Q995),'[1]Sheet1 (2)'!$N$6:$O$26,2,FALSE)</f>
        <v>0</v>
      </c>
      <c r="S995" s="173" t="s">
        <v>80</v>
      </c>
      <c r="T995" s="173" t="s">
        <v>80</v>
      </c>
      <c r="U995" s="177">
        <f>VLOOKUP(CONCATENATE(S995,T995),'[1]Sheet1 (2)'!$P$6:$Q$26,2,FALSE)</f>
        <v>0</v>
      </c>
      <c r="V995" s="173" t="s">
        <v>80</v>
      </c>
      <c r="W995" s="173" t="s">
        <v>80</v>
      </c>
      <c r="X995" s="177">
        <f>VLOOKUP(CONCATENATE(V995,W995),'[1]Sheet1 (2)'!$R$6:$S$26,2,FALSE)</f>
        <v>0</v>
      </c>
      <c r="Y995" s="173" t="s">
        <v>80</v>
      </c>
      <c r="Z995" s="173" t="s">
        <v>80</v>
      </c>
      <c r="AA995" s="177">
        <f>VLOOKUP(CONCATENATE(Y995,Z995),'[1]Sheet1 (2)'!$T$6:$U$26,2,FALSE)</f>
        <v>0</v>
      </c>
      <c r="AB995" s="173" t="s">
        <v>80</v>
      </c>
      <c r="AC995" s="173" t="s">
        <v>80</v>
      </c>
      <c r="AD995" s="177">
        <f>VLOOKUP(CONCATENATE(AB995,AC995),'[1]Sheet1 (2)'!$X$6:$Y$26,2,FALSE)</f>
        <v>0</v>
      </c>
      <c r="AE995" s="173" t="s">
        <v>82</v>
      </c>
      <c r="AF995" s="173" t="s">
        <v>81</v>
      </c>
      <c r="AG995" s="177">
        <f>VLOOKUP(CONCATENATE(AE995,AF995),'[1]Sheet1 (2)'!$Z$6:$AA$26,2,FALSE)</f>
        <v>66</v>
      </c>
      <c r="AH995" s="172" t="s">
        <v>395</v>
      </c>
      <c r="AI995" s="178"/>
      <c r="AJ995" s="140"/>
      <c r="AK995" s="176" t="s">
        <v>282</v>
      </c>
      <c r="AL995" s="176" t="s">
        <v>76</v>
      </c>
      <c r="AM995" s="170">
        <f t="shared" si="30"/>
        <v>3</v>
      </c>
      <c r="AN995" s="147"/>
      <c r="AO995" s="155"/>
      <c r="AP995" s="156"/>
      <c r="AQ995" s="157">
        <v>4.3327938797999996</v>
      </c>
      <c r="AR995" s="158"/>
      <c r="AS995" s="145">
        <f>LOOKUP(rufmkm,'[1]Sheet1 (2)'!$V$62:$V$71,'[1]Sheet1 (2)'!$W$62:$W$71)</f>
        <v>50</v>
      </c>
      <c r="AT995" s="140"/>
      <c r="AU995" s="157">
        <f>IF(IF(D995='[1]Sheet1 (2)'!$C$69,'[1]Sheet1 (2)'!$D$69*('[1]Sheet1 (2)'!$D$72-rut_index)/'[1]Sheet1 (2)'!$D$72,IF([1]shee2!D988='[1]Sheet1 (2)'!$C$70,'[1]Sheet1 (2)'!$D$70*('[1]Sheet1 (2)'!$D$72-rut_index)/'[1]Sheet1 (2)'!$D$72,IF([1]shee2!D988='[1]Sheet1 (2)'!$C$71,'[1]Sheet1 (2)'!$D$71*('[1]Sheet1 (2)'!$D$72-rut_index)/'[1]Sheet1 (2)'!$D$72)))&lt;0,0,IF(D995='[1]Sheet1 (2)'!$C$69,'[1]Sheet1 (2)'!$D$69*('[1]Sheet1 (2)'!$D$72-rut_index)/'[1]Sheet1 (2)'!$D$72,IF([1]shee2!D988='[1]Sheet1 (2)'!$C$70,'[1]Sheet1 (2)'!$D$70*('[1]Sheet1 (2)'!$D$72-rut_index)/'[1]Sheet1 (2)'!$D$72,IF([1]shee2!D988='[1]Sheet1 (2)'!$C$71,'[1]Sheet1 (2)'!$D$71*('[1]Sheet1 (2)'!$D$72-rut_index)/'[1]Sheet1 (2)'!$D$72))))</f>
        <v>5</v>
      </c>
      <c r="AV995" s="157">
        <f>IF(IF(D995='[1]Sheet1 (2)'!$C$69,'[1]Sheet1 (2)'!$D$69*('[1]Sheet1 (2)'!$D$72-crack_s_index)/'[1]Sheet1 (2)'!$D$72,IF([1]shee2!D988='[1]Sheet1 (2)'!$C$70,'[1]Sheet1 (2)'!$D$70*('[1]Sheet1 (2)'!$D$72-crack_s_index)/'[1]Sheet1 (2)'!$D$72,IF([1]shee2!D988='[1]Sheet1 (2)'!$C$71,'[1]Sheet1 (2)'!$D$71*('[1]Sheet1 (2)'!$D$72-crack_s_index)/'[1]Sheet1 (2)'!$D$72)))&lt;0,0,IF(D995='[1]Sheet1 (2)'!$C$69,'[1]Sheet1 (2)'!$D$69*('[1]Sheet1 (2)'!$D$72-crack_s_index)/'[1]Sheet1 (2)'!$D$72,IF([1]shee2!D988='[1]Sheet1 (2)'!$C$70,'[1]Sheet1 (2)'!$D$70*('[1]Sheet1 (2)'!$D$72-crack_s_index)/'[1]Sheet1 (2)'!$D$72,IF([1]shee2!D988='[1]Sheet1 (2)'!$C$71,'[1]Sheet1 (2)'!$D$71*('[1]Sheet1 (2)'!$D$72-crack_s_index)/'[1]Sheet1 (2)'!$D$72))))</f>
        <v>5</v>
      </c>
      <c r="AW995" s="157">
        <f>IF(IF(D995='[1]Sheet1 (2)'!$C$69,'[1]Sheet1 (2)'!$D$69*('[1]Sheet1 (2)'!$D$72-crack_t_index)/'[1]Sheet1 (2)'!$D$72,IF([1]shee2!D988='[1]Sheet1 (2)'!$C$70,'[1]Sheet1 (2)'!$D$70*('[1]Sheet1 (2)'!$D$72-crack_t_index)/'[1]Sheet1 (2)'!$D$72,IF([1]shee2!D988='[1]Sheet1 (2)'!$C$71,'[1]Sheet1 (2)'!$D$71*('[1]Sheet1 (2)'!$D$72-crack_t_index)/'[1]Sheet1 (2)'!$D$72)))&lt;0,0,IF(D995='[1]Sheet1 (2)'!$C$69,'[1]Sheet1 (2)'!$D$69*('[1]Sheet1 (2)'!$D$72-crack_t_index)/'[1]Sheet1 (2)'!$D$72,IF([1]shee2!D988='[1]Sheet1 (2)'!$C$70,'[1]Sheet1 (2)'!$D$70*('[1]Sheet1 (2)'!$D$72-crack_t_index)/'[1]Sheet1 (2)'!$D$72,IF([1]shee2!D988='[1]Sheet1 (2)'!$C$71,'[1]Sheet1 (2)'!$D$71*('[1]Sheet1 (2)'!$D$72-crack_t_index)/'[1]Sheet1 (2)'!$D$72))))</f>
        <v>5</v>
      </c>
      <c r="AX995" s="157">
        <f>IF(IF(D995='[1]Sheet1 (2)'!$C$69,'[1]Sheet1 (2)'!$D$69*('[1]Sheet1 (2)'!$D$72-rave_index)/'[1]Sheet1 (2)'!$D$72,IF([1]shee2!D988='[1]Sheet1 (2)'!$C$70,'[1]Sheet1 (2)'!$D$70*('[1]Sheet1 (2)'!$D$72-rave_index)/'[1]Sheet1 (2)'!$D$72,IF([1]shee2!D988='[1]Sheet1 (2)'!$C$71,'[1]Sheet1 (2)'!$D$71*('[1]Sheet1 (2)'!$D$72-rave_index)/'[1]Sheet1 (2)'!$D$72)))&lt;0,0,IF(D995='[1]Sheet1 (2)'!$C$69,'[1]Sheet1 (2)'!$D$69*('[1]Sheet1 (2)'!$D$72-rave_index)/'[1]Sheet1 (2)'!$D$72,IF([1]shee2!D988='[1]Sheet1 (2)'!$C$70,'[1]Sheet1 (2)'!$D$70*('[1]Sheet1 (2)'!$D$72-rave_index)/'[1]Sheet1 (2)'!$D$72,IF([1]shee2!D988='[1]Sheet1 (2)'!$C$71,'[1]Sheet1 (2)'!$D$71*('[1]Sheet1 (2)'!$D$72-rave_index)/'[1]Sheet1 (2)'!$D$72))))</f>
        <v>5</v>
      </c>
      <c r="AY995" s="157">
        <f>IF(IF(D995='[1]Sheet1 (2)'!$C$69,'[1]Sheet1 (2)'!$D$69*('[1]Sheet1 (2)'!$D$72-rough_index)/'[1]Sheet1 (2)'!$D$72,IF([1]shee2!D988='[1]Sheet1 (2)'!$C$70,'[1]Sheet1 (2)'!$D$70*('[1]Sheet1 (2)'!$D$72-rough_index)/'[1]Sheet1 (2)'!$D$72,IF([1]shee2!D988='[1]Sheet1 (2)'!$C$71,'[1]Sheet1 (2)'!$D$71*('[1]Sheet1 (2)'!$D$72-rough_index)/'[1]Sheet1 (2)'!$D$72)))&lt;0,0,IF(D995='[1]Sheet1 (2)'!$C$69,'[1]Sheet1 (2)'!$D$69*('[1]Sheet1 (2)'!$D$72-rough_index)/'[1]Sheet1 (2)'!$D$72,IF([1]shee2!D988='[1]Sheet1 (2)'!$C$70,'[1]Sheet1 (2)'!$D$70*('[1]Sheet1 (2)'!$D$72-rough_index)/'[1]Sheet1 (2)'!$D$72,IF([1]shee2!D988='[1]Sheet1 (2)'!$C$71,'[1]Sheet1 (2)'!$D$71*('[1]Sheet1 (2)'!$D$72-rough_index)/'[1]Sheet1 (2)'!$D$72))))</f>
        <v>0.83333333333333337</v>
      </c>
      <c r="AZ995" s="179">
        <f>+(AU995*'[1]Sheet1 (2)'!$C$77)+(AV995*'[1]Sheet1 (2)'!$C$78)+(AW995*'[1]Sheet1 (2)'!$C$79)+(AX995*'[1]Sheet1 (2)'!$C$80)+(AY995*'[1]Sheet1 (2)'!$C$81)</f>
        <v>3.75</v>
      </c>
      <c r="BA995" s="213" t="str">
        <f t="shared" si="31"/>
        <v>Fair</v>
      </c>
    </row>
    <row r="996" spans="1:57" ht="12.75" customHeight="1">
      <c r="A996" s="176" t="s">
        <v>282</v>
      </c>
      <c r="B996" s="145" t="s">
        <v>76</v>
      </c>
      <c r="C996" s="170">
        <v>4</v>
      </c>
      <c r="D996" s="174" t="s">
        <v>77</v>
      </c>
      <c r="E996" s="171">
        <v>8</v>
      </c>
      <c r="F996" s="171">
        <v>2</v>
      </c>
      <c r="G996" s="173" t="s">
        <v>77</v>
      </c>
      <c r="H996" s="171">
        <v>1</v>
      </c>
      <c r="I996" s="173" t="s">
        <v>77</v>
      </c>
      <c r="J996" s="173" t="s">
        <v>80</v>
      </c>
      <c r="K996" s="173" t="s">
        <v>80</v>
      </c>
      <c r="L996" s="169">
        <f>VLOOKUP(CONCATENATE(J996,K996),'Sheet1 (2)'!$J$6:$K$26,2,FALSE)</f>
        <v>0</v>
      </c>
      <c r="M996" s="173" t="s">
        <v>80</v>
      </c>
      <c r="N996" s="173" t="s">
        <v>80</v>
      </c>
      <c r="O996" s="177">
        <f>VLOOKUP(CONCATENATE(M996,N996),'[1]Sheet1 (2)'!$L$6:$M$26,2,FALSE)</f>
        <v>0</v>
      </c>
      <c r="P996" s="173" t="s">
        <v>80</v>
      </c>
      <c r="Q996" s="173" t="s">
        <v>80</v>
      </c>
      <c r="R996" s="177">
        <f>VLOOKUP(CONCATENATE(P996,Q996),'[1]Sheet1 (2)'!$N$6:$O$26,2,FALSE)</f>
        <v>0</v>
      </c>
      <c r="S996" s="173" t="s">
        <v>80</v>
      </c>
      <c r="T996" s="173" t="s">
        <v>80</v>
      </c>
      <c r="U996" s="177">
        <f>VLOOKUP(CONCATENATE(S996,T996),'[1]Sheet1 (2)'!$P$6:$Q$26,2,FALSE)</f>
        <v>0</v>
      </c>
      <c r="V996" s="173" t="s">
        <v>80</v>
      </c>
      <c r="W996" s="173" t="s">
        <v>80</v>
      </c>
      <c r="X996" s="177">
        <f>VLOOKUP(CONCATENATE(V996,W996),'[1]Sheet1 (2)'!$R$6:$S$26,2,FALSE)</f>
        <v>0</v>
      </c>
      <c r="Y996" s="173" t="s">
        <v>80</v>
      </c>
      <c r="Z996" s="173" t="s">
        <v>80</v>
      </c>
      <c r="AA996" s="177">
        <f>VLOOKUP(CONCATENATE(Y996,Z996),'[1]Sheet1 (2)'!$T$6:$U$26,2,FALSE)</f>
        <v>0</v>
      </c>
      <c r="AB996" s="173" t="s">
        <v>80</v>
      </c>
      <c r="AC996" s="173" t="s">
        <v>80</v>
      </c>
      <c r="AD996" s="177">
        <f>VLOOKUP(CONCATENATE(AB996,AC996),'[1]Sheet1 (2)'!$X$6:$Y$26,2,FALSE)</f>
        <v>0</v>
      </c>
      <c r="AE996" s="173" t="s">
        <v>82</v>
      </c>
      <c r="AF996" s="173" t="s">
        <v>81</v>
      </c>
      <c r="AG996" s="177">
        <f>VLOOKUP(CONCATENATE(AE996,AF996),'[1]Sheet1 (2)'!$Z$6:$AA$26,2,FALSE)</f>
        <v>66</v>
      </c>
      <c r="AH996" s="172"/>
      <c r="AI996" s="178"/>
      <c r="AJ996" s="140"/>
      <c r="AK996" s="176" t="s">
        <v>282</v>
      </c>
      <c r="AL996" s="176" t="s">
        <v>76</v>
      </c>
      <c r="AM996" s="170">
        <f t="shared" si="30"/>
        <v>4</v>
      </c>
      <c r="AN996" s="147"/>
      <c r="AO996" s="155"/>
      <c r="AP996" s="156"/>
      <c r="AQ996" s="157">
        <v>4.0396490717999995</v>
      </c>
      <c r="AR996" s="158"/>
      <c r="AS996" s="145">
        <f>LOOKUP(rufmkm,'[1]Sheet1 (2)'!$V$62:$V$71,'[1]Sheet1 (2)'!$W$62:$W$71)</f>
        <v>50</v>
      </c>
      <c r="AT996" s="140"/>
      <c r="AU996" s="157">
        <f>IF(IF(D996='[1]Sheet1 (2)'!$C$69,'[1]Sheet1 (2)'!$D$69*('[1]Sheet1 (2)'!$D$72-rut_index)/'[1]Sheet1 (2)'!$D$72,IF([1]shee2!D989='[1]Sheet1 (2)'!$C$70,'[1]Sheet1 (2)'!$D$70*('[1]Sheet1 (2)'!$D$72-rut_index)/'[1]Sheet1 (2)'!$D$72,IF([1]shee2!D989='[1]Sheet1 (2)'!$C$71,'[1]Sheet1 (2)'!$D$71*('[1]Sheet1 (2)'!$D$72-rut_index)/'[1]Sheet1 (2)'!$D$72)))&lt;0,0,IF(D996='[1]Sheet1 (2)'!$C$69,'[1]Sheet1 (2)'!$D$69*('[1]Sheet1 (2)'!$D$72-rut_index)/'[1]Sheet1 (2)'!$D$72,IF([1]shee2!D989='[1]Sheet1 (2)'!$C$70,'[1]Sheet1 (2)'!$D$70*('[1]Sheet1 (2)'!$D$72-rut_index)/'[1]Sheet1 (2)'!$D$72,IF([1]shee2!D989='[1]Sheet1 (2)'!$C$71,'[1]Sheet1 (2)'!$D$71*('[1]Sheet1 (2)'!$D$72-rut_index)/'[1]Sheet1 (2)'!$D$72))))</f>
        <v>5</v>
      </c>
      <c r="AV996" s="157">
        <f>IF(IF(D996='[1]Sheet1 (2)'!$C$69,'[1]Sheet1 (2)'!$D$69*('[1]Sheet1 (2)'!$D$72-crack_s_index)/'[1]Sheet1 (2)'!$D$72,IF([1]shee2!D989='[1]Sheet1 (2)'!$C$70,'[1]Sheet1 (2)'!$D$70*('[1]Sheet1 (2)'!$D$72-crack_s_index)/'[1]Sheet1 (2)'!$D$72,IF([1]shee2!D989='[1]Sheet1 (2)'!$C$71,'[1]Sheet1 (2)'!$D$71*('[1]Sheet1 (2)'!$D$72-crack_s_index)/'[1]Sheet1 (2)'!$D$72)))&lt;0,0,IF(D996='[1]Sheet1 (2)'!$C$69,'[1]Sheet1 (2)'!$D$69*('[1]Sheet1 (2)'!$D$72-crack_s_index)/'[1]Sheet1 (2)'!$D$72,IF([1]shee2!D989='[1]Sheet1 (2)'!$C$70,'[1]Sheet1 (2)'!$D$70*('[1]Sheet1 (2)'!$D$72-crack_s_index)/'[1]Sheet1 (2)'!$D$72,IF([1]shee2!D989='[1]Sheet1 (2)'!$C$71,'[1]Sheet1 (2)'!$D$71*('[1]Sheet1 (2)'!$D$72-crack_s_index)/'[1]Sheet1 (2)'!$D$72))))</f>
        <v>5</v>
      </c>
      <c r="AW996" s="157">
        <f>IF(IF(D996='[1]Sheet1 (2)'!$C$69,'[1]Sheet1 (2)'!$D$69*('[1]Sheet1 (2)'!$D$72-crack_t_index)/'[1]Sheet1 (2)'!$D$72,IF([1]shee2!D989='[1]Sheet1 (2)'!$C$70,'[1]Sheet1 (2)'!$D$70*('[1]Sheet1 (2)'!$D$72-crack_t_index)/'[1]Sheet1 (2)'!$D$72,IF([1]shee2!D989='[1]Sheet1 (2)'!$C$71,'[1]Sheet1 (2)'!$D$71*('[1]Sheet1 (2)'!$D$72-crack_t_index)/'[1]Sheet1 (2)'!$D$72)))&lt;0,0,IF(D996='[1]Sheet1 (2)'!$C$69,'[1]Sheet1 (2)'!$D$69*('[1]Sheet1 (2)'!$D$72-crack_t_index)/'[1]Sheet1 (2)'!$D$72,IF([1]shee2!D989='[1]Sheet1 (2)'!$C$70,'[1]Sheet1 (2)'!$D$70*('[1]Sheet1 (2)'!$D$72-crack_t_index)/'[1]Sheet1 (2)'!$D$72,IF([1]shee2!D989='[1]Sheet1 (2)'!$C$71,'[1]Sheet1 (2)'!$D$71*('[1]Sheet1 (2)'!$D$72-crack_t_index)/'[1]Sheet1 (2)'!$D$72))))</f>
        <v>5</v>
      </c>
      <c r="AX996" s="157">
        <f>IF(IF(D996='[1]Sheet1 (2)'!$C$69,'[1]Sheet1 (2)'!$D$69*('[1]Sheet1 (2)'!$D$72-rave_index)/'[1]Sheet1 (2)'!$D$72,IF([1]shee2!D989='[1]Sheet1 (2)'!$C$70,'[1]Sheet1 (2)'!$D$70*('[1]Sheet1 (2)'!$D$72-rave_index)/'[1]Sheet1 (2)'!$D$72,IF([1]shee2!D989='[1]Sheet1 (2)'!$C$71,'[1]Sheet1 (2)'!$D$71*('[1]Sheet1 (2)'!$D$72-rave_index)/'[1]Sheet1 (2)'!$D$72)))&lt;0,0,IF(D996='[1]Sheet1 (2)'!$C$69,'[1]Sheet1 (2)'!$D$69*('[1]Sheet1 (2)'!$D$72-rave_index)/'[1]Sheet1 (2)'!$D$72,IF([1]shee2!D989='[1]Sheet1 (2)'!$C$70,'[1]Sheet1 (2)'!$D$70*('[1]Sheet1 (2)'!$D$72-rave_index)/'[1]Sheet1 (2)'!$D$72,IF([1]shee2!D989='[1]Sheet1 (2)'!$C$71,'[1]Sheet1 (2)'!$D$71*('[1]Sheet1 (2)'!$D$72-rave_index)/'[1]Sheet1 (2)'!$D$72))))</f>
        <v>5</v>
      </c>
      <c r="AY996" s="157">
        <f>IF(IF(D996='[1]Sheet1 (2)'!$C$69,'[1]Sheet1 (2)'!$D$69*('[1]Sheet1 (2)'!$D$72-rough_index)/'[1]Sheet1 (2)'!$D$72,IF([1]shee2!D989='[1]Sheet1 (2)'!$C$70,'[1]Sheet1 (2)'!$D$70*('[1]Sheet1 (2)'!$D$72-rough_index)/'[1]Sheet1 (2)'!$D$72,IF([1]shee2!D989='[1]Sheet1 (2)'!$C$71,'[1]Sheet1 (2)'!$D$71*('[1]Sheet1 (2)'!$D$72-rough_index)/'[1]Sheet1 (2)'!$D$72)))&lt;0,0,IF(D996='[1]Sheet1 (2)'!$C$69,'[1]Sheet1 (2)'!$D$69*('[1]Sheet1 (2)'!$D$72-rough_index)/'[1]Sheet1 (2)'!$D$72,IF([1]shee2!D989='[1]Sheet1 (2)'!$C$70,'[1]Sheet1 (2)'!$D$70*('[1]Sheet1 (2)'!$D$72-rough_index)/'[1]Sheet1 (2)'!$D$72,IF([1]shee2!D989='[1]Sheet1 (2)'!$C$71,'[1]Sheet1 (2)'!$D$71*('[1]Sheet1 (2)'!$D$72-rough_index)/'[1]Sheet1 (2)'!$D$72))))</f>
        <v>0.83333333333333337</v>
      </c>
      <c r="AZ996" s="179">
        <f>+(AU996*'[1]Sheet1 (2)'!$C$77)+(AV996*'[1]Sheet1 (2)'!$C$78)+(AW996*'[1]Sheet1 (2)'!$C$79)+(AX996*'[1]Sheet1 (2)'!$C$80)+(AY996*'[1]Sheet1 (2)'!$C$81)</f>
        <v>3.75</v>
      </c>
      <c r="BA996" s="213" t="str">
        <f t="shared" si="31"/>
        <v>Fair</v>
      </c>
    </row>
    <row r="997" spans="1:57" ht="12.75" customHeight="1">
      <c r="A997" s="176" t="s">
        <v>282</v>
      </c>
      <c r="B997" s="145" t="s">
        <v>76</v>
      </c>
      <c r="C997" s="170">
        <v>5</v>
      </c>
      <c r="D997" s="174" t="s">
        <v>77</v>
      </c>
      <c r="E997" s="171">
        <v>8</v>
      </c>
      <c r="F997" s="171">
        <v>2</v>
      </c>
      <c r="G997" s="171" t="s">
        <v>77</v>
      </c>
      <c r="H997" s="171">
        <v>1</v>
      </c>
      <c r="I997" s="171" t="s">
        <v>77</v>
      </c>
      <c r="J997" s="173" t="s">
        <v>80</v>
      </c>
      <c r="K997" s="173" t="s">
        <v>80</v>
      </c>
      <c r="L997" s="169">
        <f>VLOOKUP(CONCATENATE(J997,K997),'Sheet1 (2)'!$J$6:$K$26,2,FALSE)</f>
        <v>0</v>
      </c>
      <c r="M997" s="173" t="s">
        <v>80</v>
      </c>
      <c r="N997" s="173" t="s">
        <v>80</v>
      </c>
      <c r="O997" s="177">
        <f>VLOOKUP(CONCATENATE(M997,N997),'[1]Sheet1 (2)'!$L$6:$M$26,2,FALSE)</f>
        <v>0</v>
      </c>
      <c r="P997" s="173" t="s">
        <v>80</v>
      </c>
      <c r="Q997" s="173" t="s">
        <v>80</v>
      </c>
      <c r="R997" s="177">
        <f>VLOOKUP(CONCATENATE(P997,Q997),'[1]Sheet1 (2)'!$N$6:$O$26,2,FALSE)</f>
        <v>0</v>
      </c>
      <c r="S997" s="173" t="s">
        <v>80</v>
      </c>
      <c r="T997" s="173" t="s">
        <v>80</v>
      </c>
      <c r="U997" s="177">
        <f>VLOOKUP(CONCATENATE(S997,T997),'[1]Sheet1 (2)'!$P$6:$Q$26,2,FALSE)</f>
        <v>0</v>
      </c>
      <c r="V997" s="173" t="s">
        <v>80</v>
      </c>
      <c r="W997" s="173" t="s">
        <v>80</v>
      </c>
      <c r="X997" s="177">
        <f>VLOOKUP(CONCATENATE(V997,W997),'[1]Sheet1 (2)'!$R$6:$S$26,2,FALSE)</f>
        <v>0</v>
      </c>
      <c r="Y997" s="173" t="s">
        <v>80</v>
      </c>
      <c r="Z997" s="173" t="s">
        <v>80</v>
      </c>
      <c r="AA997" s="177">
        <f>VLOOKUP(CONCATENATE(Y997,Z997),'[1]Sheet1 (2)'!$T$6:$U$26,2,FALSE)</f>
        <v>0</v>
      </c>
      <c r="AB997" s="173" t="s">
        <v>80</v>
      </c>
      <c r="AC997" s="173" t="s">
        <v>80</v>
      </c>
      <c r="AD997" s="177">
        <f>VLOOKUP(CONCATENATE(AB997,AC997),'[1]Sheet1 (2)'!$X$6:$Y$26,2,FALSE)</f>
        <v>0</v>
      </c>
      <c r="AE997" s="173" t="s">
        <v>82</v>
      </c>
      <c r="AF997" s="173" t="s">
        <v>81</v>
      </c>
      <c r="AG997" s="177">
        <f>VLOOKUP(CONCATENATE(AE997,AF997),'[1]Sheet1 (2)'!$Z$6:$AA$26,2,FALSE)</f>
        <v>66</v>
      </c>
      <c r="AH997" s="172"/>
      <c r="AI997" s="178"/>
      <c r="AJ997" s="140"/>
      <c r="AK997" s="176" t="s">
        <v>282</v>
      </c>
      <c r="AL997" s="176" t="s">
        <v>76</v>
      </c>
      <c r="AM997" s="170">
        <f t="shared" si="30"/>
        <v>5</v>
      </c>
      <c r="AN997" s="147"/>
      <c r="AO997" s="155"/>
      <c r="AP997" s="156"/>
      <c r="AQ997" s="157">
        <v>3.4261169915999998</v>
      </c>
      <c r="AR997" s="158"/>
      <c r="AS997" s="145">
        <f>LOOKUP(rufmkm,'[1]Sheet1 (2)'!$V$62:$V$71,'[1]Sheet1 (2)'!$W$62:$W$71)</f>
        <v>40</v>
      </c>
      <c r="AT997" s="140"/>
      <c r="AU997" s="157">
        <f>IF(IF(D997='[1]Sheet1 (2)'!$C$69,'[1]Sheet1 (2)'!$D$69*('[1]Sheet1 (2)'!$D$72-rut_index)/'[1]Sheet1 (2)'!$D$72,IF([1]shee2!D990='[1]Sheet1 (2)'!$C$70,'[1]Sheet1 (2)'!$D$70*('[1]Sheet1 (2)'!$D$72-rut_index)/'[1]Sheet1 (2)'!$D$72,IF([1]shee2!D990='[1]Sheet1 (2)'!$C$71,'[1]Sheet1 (2)'!$D$71*('[1]Sheet1 (2)'!$D$72-rut_index)/'[1]Sheet1 (2)'!$D$72)))&lt;0,0,IF(D997='[1]Sheet1 (2)'!$C$69,'[1]Sheet1 (2)'!$D$69*('[1]Sheet1 (2)'!$D$72-rut_index)/'[1]Sheet1 (2)'!$D$72,IF([1]shee2!D990='[1]Sheet1 (2)'!$C$70,'[1]Sheet1 (2)'!$D$70*('[1]Sheet1 (2)'!$D$72-rut_index)/'[1]Sheet1 (2)'!$D$72,IF([1]shee2!D990='[1]Sheet1 (2)'!$C$71,'[1]Sheet1 (2)'!$D$71*('[1]Sheet1 (2)'!$D$72-rut_index)/'[1]Sheet1 (2)'!$D$72))))</f>
        <v>5</v>
      </c>
      <c r="AV997" s="157">
        <f>IF(IF(D997='[1]Sheet1 (2)'!$C$69,'[1]Sheet1 (2)'!$D$69*('[1]Sheet1 (2)'!$D$72-crack_s_index)/'[1]Sheet1 (2)'!$D$72,IF([1]shee2!D990='[1]Sheet1 (2)'!$C$70,'[1]Sheet1 (2)'!$D$70*('[1]Sheet1 (2)'!$D$72-crack_s_index)/'[1]Sheet1 (2)'!$D$72,IF([1]shee2!D990='[1]Sheet1 (2)'!$C$71,'[1]Sheet1 (2)'!$D$71*('[1]Sheet1 (2)'!$D$72-crack_s_index)/'[1]Sheet1 (2)'!$D$72)))&lt;0,0,IF(D997='[1]Sheet1 (2)'!$C$69,'[1]Sheet1 (2)'!$D$69*('[1]Sheet1 (2)'!$D$72-crack_s_index)/'[1]Sheet1 (2)'!$D$72,IF([1]shee2!D990='[1]Sheet1 (2)'!$C$70,'[1]Sheet1 (2)'!$D$70*('[1]Sheet1 (2)'!$D$72-crack_s_index)/'[1]Sheet1 (2)'!$D$72,IF([1]shee2!D990='[1]Sheet1 (2)'!$C$71,'[1]Sheet1 (2)'!$D$71*('[1]Sheet1 (2)'!$D$72-crack_s_index)/'[1]Sheet1 (2)'!$D$72))))</f>
        <v>5</v>
      </c>
      <c r="AW997" s="157">
        <f>IF(IF(D997='[1]Sheet1 (2)'!$C$69,'[1]Sheet1 (2)'!$D$69*('[1]Sheet1 (2)'!$D$72-crack_t_index)/'[1]Sheet1 (2)'!$D$72,IF([1]shee2!D990='[1]Sheet1 (2)'!$C$70,'[1]Sheet1 (2)'!$D$70*('[1]Sheet1 (2)'!$D$72-crack_t_index)/'[1]Sheet1 (2)'!$D$72,IF([1]shee2!D990='[1]Sheet1 (2)'!$C$71,'[1]Sheet1 (2)'!$D$71*('[1]Sheet1 (2)'!$D$72-crack_t_index)/'[1]Sheet1 (2)'!$D$72)))&lt;0,0,IF(D997='[1]Sheet1 (2)'!$C$69,'[1]Sheet1 (2)'!$D$69*('[1]Sheet1 (2)'!$D$72-crack_t_index)/'[1]Sheet1 (2)'!$D$72,IF([1]shee2!D990='[1]Sheet1 (2)'!$C$70,'[1]Sheet1 (2)'!$D$70*('[1]Sheet1 (2)'!$D$72-crack_t_index)/'[1]Sheet1 (2)'!$D$72,IF([1]shee2!D990='[1]Sheet1 (2)'!$C$71,'[1]Sheet1 (2)'!$D$71*('[1]Sheet1 (2)'!$D$72-crack_t_index)/'[1]Sheet1 (2)'!$D$72))))</f>
        <v>5</v>
      </c>
      <c r="AX997" s="157">
        <f>IF(IF(D997='[1]Sheet1 (2)'!$C$69,'[1]Sheet1 (2)'!$D$69*('[1]Sheet1 (2)'!$D$72-rave_index)/'[1]Sheet1 (2)'!$D$72,IF([1]shee2!D990='[1]Sheet1 (2)'!$C$70,'[1]Sheet1 (2)'!$D$70*('[1]Sheet1 (2)'!$D$72-rave_index)/'[1]Sheet1 (2)'!$D$72,IF([1]shee2!D990='[1]Sheet1 (2)'!$C$71,'[1]Sheet1 (2)'!$D$71*('[1]Sheet1 (2)'!$D$72-rave_index)/'[1]Sheet1 (2)'!$D$72)))&lt;0,0,IF(D997='[1]Sheet1 (2)'!$C$69,'[1]Sheet1 (2)'!$D$69*('[1]Sheet1 (2)'!$D$72-rave_index)/'[1]Sheet1 (2)'!$D$72,IF([1]shee2!D990='[1]Sheet1 (2)'!$C$70,'[1]Sheet1 (2)'!$D$70*('[1]Sheet1 (2)'!$D$72-rave_index)/'[1]Sheet1 (2)'!$D$72,IF([1]shee2!D990='[1]Sheet1 (2)'!$C$71,'[1]Sheet1 (2)'!$D$71*('[1]Sheet1 (2)'!$D$72-rave_index)/'[1]Sheet1 (2)'!$D$72))))</f>
        <v>5</v>
      </c>
      <c r="AY997" s="157">
        <f>IF(IF(D997='[1]Sheet1 (2)'!$C$69,'[1]Sheet1 (2)'!$D$69*('[1]Sheet1 (2)'!$D$72-rough_index)/'[1]Sheet1 (2)'!$D$72,IF([1]shee2!D990='[1]Sheet1 (2)'!$C$70,'[1]Sheet1 (2)'!$D$70*('[1]Sheet1 (2)'!$D$72-rough_index)/'[1]Sheet1 (2)'!$D$72,IF([1]shee2!D990='[1]Sheet1 (2)'!$C$71,'[1]Sheet1 (2)'!$D$71*('[1]Sheet1 (2)'!$D$72-rough_index)/'[1]Sheet1 (2)'!$D$72)))&lt;0,0,IF(D997='[1]Sheet1 (2)'!$C$69,'[1]Sheet1 (2)'!$D$69*('[1]Sheet1 (2)'!$D$72-rough_index)/'[1]Sheet1 (2)'!$D$72,IF([1]shee2!D990='[1]Sheet1 (2)'!$C$70,'[1]Sheet1 (2)'!$D$70*('[1]Sheet1 (2)'!$D$72-rough_index)/'[1]Sheet1 (2)'!$D$72,IF([1]shee2!D990='[1]Sheet1 (2)'!$C$71,'[1]Sheet1 (2)'!$D$71*('[1]Sheet1 (2)'!$D$72-rough_index)/'[1]Sheet1 (2)'!$D$72))))</f>
        <v>1.6666666666666667</v>
      </c>
      <c r="AZ997" s="179">
        <f>+(AU997*'[1]Sheet1 (2)'!$C$77)+(AV997*'[1]Sheet1 (2)'!$C$78)+(AW997*'[1]Sheet1 (2)'!$C$79)+(AX997*'[1]Sheet1 (2)'!$C$80)+(AY997*'[1]Sheet1 (2)'!$C$81)</f>
        <v>4</v>
      </c>
      <c r="BA997" s="213" t="str">
        <f t="shared" si="31"/>
        <v>Good</v>
      </c>
    </row>
    <row r="998" spans="1:57" ht="12.75" customHeight="1">
      <c r="A998" s="176" t="s">
        <v>282</v>
      </c>
      <c r="B998" s="145" t="s">
        <v>76</v>
      </c>
      <c r="C998" s="170">
        <v>6</v>
      </c>
      <c r="D998" s="174" t="s">
        <v>77</v>
      </c>
      <c r="E998" s="171">
        <v>8</v>
      </c>
      <c r="F998" s="171">
        <v>2</v>
      </c>
      <c r="G998" s="173" t="s">
        <v>77</v>
      </c>
      <c r="H998" s="171">
        <v>1</v>
      </c>
      <c r="I998" s="173" t="s">
        <v>77</v>
      </c>
      <c r="J998" s="173" t="s">
        <v>80</v>
      </c>
      <c r="K998" s="173" t="s">
        <v>80</v>
      </c>
      <c r="L998" s="169">
        <f>VLOOKUP(CONCATENATE(J998,K998),'Sheet1 (2)'!$J$6:$K$26,2,FALSE)</f>
        <v>0</v>
      </c>
      <c r="M998" s="173" t="s">
        <v>80</v>
      </c>
      <c r="N998" s="173" t="s">
        <v>80</v>
      </c>
      <c r="O998" s="177">
        <f>VLOOKUP(CONCATENATE(M998,N998),'[1]Sheet1 (2)'!$L$6:$M$26,2,FALSE)</f>
        <v>0</v>
      </c>
      <c r="P998" s="173" t="s">
        <v>80</v>
      </c>
      <c r="Q998" s="173" t="s">
        <v>80</v>
      </c>
      <c r="R998" s="177">
        <f>VLOOKUP(CONCATENATE(P998,Q998),'[1]Sheet1 (2)'!$N$6:$O$26,2,FALSE)</f>
        <v>0</v>
      </c>
      <c r="S998" s="173" t="s">
        <v>80</v>
      </c>
      <c r="T998" s="173" t="s">
        <v>80</v>
      </c>
      <c r="U998" s="177">
        <f>VLOOKUP(CONCATENATE(S998,T998),'[1]Sheet1 (2)'!$P$6:$Q$26,2,FALSE)</f>
        <v>0</v>
      </c>
      <c r="V998" s="173" t="s">
        <v>80</v>
      </c>
      <c r="W998" s="173" t="s">
        <v>80</v>
      </c>
      <c r="X998" s="177">
        <f>VLOOKUP(CONCATENATE(V998,W998),'[1]Sheet1 (2)'!$R$6:$S$26,2,FALSE)</f>
        <v>0</v>
      </c>
      <c r="Y998" s="173" t="s">
        <v>80</v>
      </c>
      <c r="Z998" s="173" t="s">
        <v>80</v>
      </c>
      <c r="AA998" s="177">
        <f>VLOOKUP(CONCATENATE(Y998,Z998),'[1]Sheet1 (2)'!$T$6:$U$26,2,FALSE)</f>
        <v>0</v>
      </c>
      <c r="AB998" s="173" t="s">
        <v>80</v>
      </c>
      <c r="AC998" s="173" t="s">
        <v>80</v>
      </c>
      <c r="AD998" s="177">
        <f>VLOOKUP(CONCATENATE(AB998,AC998),'[1]Sheet1 (2)'!$X$6:$Y$26,2,FALSE)</f>
        <v>0</v>
      </c>
      <c r="AE998" s="173" t="s">
        <v>82</v>
      </c>
      <c r="AF998" s="173" t="s">
        <v>81</v>
      </c>
      <c r="AG998" s="177">
        <f>VLOOKUP(CONCATENATE(AE998,AF998),'[1]Sheet1 (2)'!$Z$6:$AA$26,2,FALSE)</f>
        <v>66</v>
      </c>
      <c r="AH998" s="172"/>
      <c r="AI998" s="178"/>
      <c r="AJ998" s="140"/>
      <c r="AK998" s="176" t="s">
        <v>282</v>
      </c>
      <c r="AL998" s="176" t="s">
        <v>76</v>
      </c>
      <c r="AM998" s="170">
        <f t="shared" si="30"/>
        <v>6</v>
      </c>
      <c r="AN998" s="147"/>
      <c r="AO998" s="155"/>
      <c r="AP998" s="156"/>
      <c r="AQ998" s="157">
        <v>3.8224527579999998</v>
      </c>
      <c r="AR998" s="158"/>
      <c r="AS998" s="145">
        <f>LOOKUP(rufmkm,'[1]Sheet1 (2)'!$V$62:$V$71,'[1]Sheet1 (2)'!$W$62:$W$71)</f>
        <v>40</v>
      </c>
      <c r="AT998" s="140"/>
      <c r="AU998" s="157">
        <f>IF(IF(D998='[1]Sheet1 (2)'!$C$69,'[1]Sheet1 (2)'!$D$69*('[1]Sheet1 (2)'!$D$72-rut_index)/'[1]Sheet1 (2)'!$D$72,IF([1]shee2!D991='[1]Sheet1 (2)'!$C$70,'[1]Sheet1 (2)'!$D$70*('[1]Sheet1 (2)'!$D$72-rut_index)/'[1]Sheet1 (2)'!$D$72,IF([1]shee2!D991='[1]Sheet1 (2)'!$C$71,'[1]Sheet1 (2)'!$D$71*('[1]Sheet1 (2)'!$D$72-rut_index)/'[1]Sheet1 (2)'!$D$72)))&lt;0,0,IF(D998='[1]Sheet1 (2)'!$C$69,'[1]Sheet1 (2)'!$D$69*('[1]Sheet1 (2)'!$D$72-rut_index)/'[1]Sheet1 (2)'!$D$72,IF([1]shee2!D991='[1]Sheet1 (2)'!$C$70,'[1]Sheet1 (2)'!$D$70*('[1]Sheet1 (2)'!$D$72-rut_index)/'[1]Sheet1 (2)'!$D$72,IF([1]shee2!D991='[1]Sheet1 (2)'!$C$71,'[1]Sheet1 (2)'!$D$71*('[1]Sheet1 (2)'!$D$72-rut_index)/'[1]Sheet1 (2)'!$D$72))))</f>
        <v>5</v>
      </c>
      <c r="AV998" s="157">
        <f>IF(IF(D998='[1]Sheet1 (2)'!$C$69,'[1]Sheet1 (2)'!$D$69*('[1]Sheet1 (2)'!$D$72-crack_s_index)/'[1]Sheet1 (2)'!$D$72,IF([1]shee2!D991='[1]Sheet1 (2)'!$C$70,'[1]Sheet1 (2)'!$D$70*('[1]Sheet1 (2)'!$D$72-crack_s_index)/'[1]Sheet1 (2)'!$D$72,IF([1]shee2!D991='[1]Sheet1 (2)'!$C$71,'[1]Sheet1 (2)'!$D$71*('[1]Sheet1 (2)'!$D$72-crack_s_index)/'[1]Sheet1 (2)'!$D$72)))&lt;0,0,IF(D998='[1]Sheet1 (2)'!$C$69,'[1]Sheet1 (2)'!$D$69*('[1]Sheet1 (2)'!$D$72-crack_s_index)/'[1]Sheet1 (2)'!$D$72,IF([1]shee2!D991='[1]Sheet1 (2)'!$C$70,'[1]Sheet1 (2)'!$D$70*('[1]Sheet1 (2)'!$D$72-crack_s_index)/'[1]Sheet1 (2)'!$D$72,IF([1]shee2!D991='[1]Sheet1 (2)'!$C$71,'[1]Sheet1 (2)'!$D$71*('[1]Sheet1 (2)'!$D$72-crack_s_index)/'[1]Sheet1 (2)'!$D$72))))</f>
        <v>5</v>
      </c>
      <c r="AW998" s="157">
        <f>IF(IF(D998='[1]Sheet1 (2)'!$C$69,'[1]Sheet1 (2)'!$D$69*('[1]Sheet1 (2)'!$D$72-crack_t_index)/'[1]Sheet1 (2)'!$D$72,IF([1]shee2!D991='[1]Sheet1 (2)'!$C$70,'[1]Sheet1 (2)'!$D$70*('[1]Sheet1 (2)'!$D$72-crack_t_index)/'[1]Sheet1 (2)'!$D$72,IF([1]shee2!D991='[1]Sheet1 (2)'!$C$71,'[1]Sheet1 (2)'!$D$71*('[1]Sheet1 (2)'!$D$72-crack_t_index)/'[1]Sheet1 (2)'!$D$72)))&lt;0,0,IF(D998='[1]Sheet1 (2)'!$C$69,'[1]Sheet1 (2)'!$D$69*('[1]Sheet1 (2)'!$D$72-crack_t_index)/'[1]Sheet1 (2)'!$D$72,IF([1]shee2!D991='[1]Sheet1 (2)'!$C$70,'[1]Sheet1 (2)'!$D$70*('[1]Sheet1 (2)'!$D$72-crack_t_index)/'[1]Sheet1 (2)'!$D$72,IF([1]shee2!D991='[1]Sheet1 (2)'!$C$71,'[1]Sheet1 (2)'!$D$71*('[1]Sheet1 (2)'!$D$72-crack_t_index)/'[1]Sheet1 (2)'!$D$72))))</f>
        <v>5</v>
      </c>
      <c r="AX998" s="157">
        <f>IF(IF(D998='[1]Sheet1 (2)'!$C$69,'[1]Sheet1 (2)'!$D$69*('[1]Sheet1 (2)'!$D$72-rave_index)/'[1]Sheet1 (2)'!$D$72,IF([1]shee2!D991='[1]Sheet1 (2)'!$C$70,'[1]Sheet1 (2)'!$D$70*('[1]Sheet1 (2)'!$D$72-rave_index)/'[1]Sheet1 (2)'!$D$72,IF([1]shee2!D991='[1]Sheet1 (2)'!$C$71,'[1]Sheet1 (2)'!$D$71*('[1]Sheet1 (2)'!$D$72-rave_index)/'[1]Sheet1 (2)'!$D$72)))&lt;0,0,IF(D998='[1]Sheet1 (2)'!$C$69,'[1]Sheet1 (2)'!$D$69*('[1]Sheet1 (2)'!$D$72-rave_index)/'[1]Sheet1 (2)'!$D$72,IF([1]shee2!D991='[1]Sheet1 (2)'!$C$70,'[1]Sheet1 (2)'!$D$70*('[1]Sheet1 (2)'!$D$72-rave_index)/'[1]Sheet1 (2)'!$D$72,IF([1]shee2!D991='[1]Sheet1 (2)'!$C$71,'[1]Sheet1 (2)'!$D$71*('[1]Sheet1 (2)'!$D$72-rave_index)/'[1]Sheet1 (2)'!$D$72))))</f>
        <v>5</v>
      </c>
      <c r="AY998" s="157">
        <f>IF(IF(D998='[1]Sheet1 (2)'!$C$69,'[1]Sheet1 (2)'!$D$69*('[1]Sheet1 (2)'!$D$72-rough_index)/'[1]Sheet1 (2)'!$D$72,IF([1]shee2!D991='[1]Sheet1 (2)'!$C$70,'[1]Sheet1 (2)'!$D$70*('[1]Sheet1 (2)'!$D$72-rough_index)/'[1]Sheet1 (2)'!$D$72,IF([1]shee2!D991='[1]Sheet1 (2)'!$C$71,'[1]Sheet1 (2)'!$D$71*('[1]Sheet1 (2)'!$D$72-rough_index)/'[1]Sheet1 (2)'!$D$72)))&lt;0,0,IF(D998='[1]Sheet1 (2)'!$C$69,'[1]Sheet1 (2)'!$D$69*('[1]Sheet1 (2)'!$D$72-rough_index)/'[1]Sheet1 (2)'!$D$72,IF([1]shee2!D991='[1]Sheet1 (2)'!$C$70,'[1]Sheet1 (2)'!$D$70*('[1]Sheet1 (2)'!$D$72-rough_index)/'[1]Sheet1 (2)'!$D$72,IF([1]shee2!D991='[1]Sheet1 (2)'!$C$71,'[1]Sheet1 (2)'!$D$71*('[1]Sheet1 (2)'!$D$72-rough_index)/'[1]Sheet1 (2)'!$D$72))))</f>
        <v>1.6666666666666667</v>
      </c>
      <c r="AZ998" s="179">
        <f>+(AU998*'[1]Sheet1 (2)'!$C$77)+(AV998*'[1]Sheet1 (2)'!$C$78)+(AW998*'[1]Sheet1 (2)'!$C$79)+(AX998*'[1]Sheet1 (2)'!$C$80)+(AY998*'[1]Sheet1 (2)'!$C$81)</f>
        <v>4</v>
      </c>
      <c r="BA998" s="213" t="str">
        <f t="shared" si="31"/>
        <v>Good</v>
      </c>
    </row>
    <row r="999" spans="1:57" ht="12.75" customHeight="1">
      <c r="A999" s="176" t="s">
        <v>282</v>
      </c>
      <c r="B999" s="145" t="s">
        <v>76</v>
      </c>
      <c r="C999" s="170">
        <v>7</v>
      </c>
      <c r="D999" s="174" t="s">
        <v>77</v>
      </c>
      <c r="E999" s="171">
        <v>8</v>
      </c>
      <c r="F999" s="171">
        <v>2</v>
      </c>
      <c r="G999" s="171" t="s">
        <v>77</v>
      </c>
      <c r="H999" s="171">
        <v>1</v>
      </c>
      <c r="I999" s="171" t="s">
        <v>77</v>
      </c>
      <c r="J999" s="173" t="s">
        <v>80</v>
      </c>
      <c r="K999" s="173" t="s">
        <v>80</v>
      </c>
      <c r="L999" s="169">
        <f>VLOOKUP(CONCATENATE(J999,K999),'Sheet1 (2)'!$J$6:$K$26,2,FALSE)</f>
        <v>0</v>
      </c>
      <c r="M999" s="173" t="s">
        <v>80</v>
      </c>
      <c r="N999" s="173" t="s">
        <v>80</v>
      </c>
      <c r="O999" s="177">
        <f>VLOOKUP(CONCATENATE(M999,N999),'[1]Sheet1 (2)'!$L$6:$M$26,2,FALSE)</f>
        <v>0</v>
      </c>
      <c r="P999" s="173" t="s">
        <v>80</v>
      </c>
      <c r="Q999" s="173" t="s">
        <v>80</v>
      </c>
      <c r="R999" s="177">
        <f>VLOOKUP(CONCATENATE(P999,Q999),'[1]Sheet1 (2)'!$N$6:$O$26,2,FALSE)</f>
        <v>0</v>
      </c>
      <c r="S999" s="173" t="s">
        <v>80</v>
      </c>
      <c r="T999" s="173" t="s">
        <v>80</v>
      </c>
      <c r="U999" s="177">
        <f>VLOOKUP(CONCATENATE(S999,T999),'[1]Sheet1 (2)'!$P$6:$Q$26,2,FALSE)</f>
        <v>0</v>
      </c>
      <c r="V999" s="173" t="s">
        <v>80</v>
      </c>
      <c r="W999" s="173" t="s">
        <v>80</v>
      </c>
      <c r="X999" s="177">
        <f>VLOOKUP(CONCATENATE(V999,W999),'[1]Sheet1 (2)'!$R$6:$S$26,2,FALSE)</f>
        <v>0</v>
      </c>
      <c r="Y999" s="173" t="s">
        <v>80</v>
      </c>
      <c r="Z999" s="173" t="s">
        <v>80</v>
      </c>
      <c r="AA999" s="177">
        <f>VLOOKUP(CONCATENATE(Y999,Z999),'[1]Sheet1 (2)'!$T$6:$U$26,2,FALSE)</f>
        <v>0</v>
      </c>
      <c r="AB999" s="173" t="s">
        <v>80</v>
      </c>
      <c r="AC999" s="173" t="s">
        <v>80</v>
      </c>
      <c r="AD999" s="177">
        <f>VLOOKUP(CONCATENATE(AB999,AC999),'[1]Sheet1 (2)'!$X$6:$Y$26,2,FALSE)</f>
        <v>0</v>
      </c>
      <c r="AE999" s="173" t="s">
        <v>82</v>
      </c>
      <c r="AF999" s="173" t="s">
        <v>81</v>
      </c>
      <c r="AG999" s="177">
        <f>VLOOKUP(CONCATENATE(AE999,AF999),'[1]Sheet1 (2)'!$Z$6:$AA$26,2,FALSE)</f>
        <v>66</v>
      </c>
      <c r="AH999" s="172"/>
      <c r="AI999" s="178"/>
      <c r="AJ999" s="140"/>
      <c r="AK999" s="176" t="s">
        <v>282</v>
      </c>
      <c r="AL999" s="176" t="s">
        <v>76</v>
      </c>
      <c r="AM999" s="170">
        <f t="shared" si="30"/>
        <v>7</v>
      </c>
      <c r="AN999" s="147"/>
      <c r="AO999" s="155"/>
      <c r="AP999" s="156"/>
      <c r="AQ999" s="157">
        <v>4.5261226513999997</v>
      </c>
      <c r="AR999" s="158"/>
      <c r="AS999" s="145">
        <f>LOOKUP(rufmkm,'[1]Sheet1 (2)'!$V$62:$V$71,'[1]Sheet1 (2)'!$W$62:$W$71)</f>
        <v>50</v>
      </c>
      <c r="AT999" s="140"/>
      <c r="AU999" s="157">
        <f>IF(IF(D999='[1]Sheet1 (2)'!$C$69,'[1]Sheet1 (2)'!$D$69*('[1]Sheet1 (2)'!$D$72-rut_index)/'[1]Sheet1 (2)'!$D$72,IF([1]shee2!D992='[1]Sheet1 (2)'!$C$70,'[1]Sheet1 (2)'!$D$70*('[1]Sheet1 (2)'!$D$72-rut_index)/'[1]Sheet1 (2)'!$D$72,IF([1]shee2!D992='[1]Sheet1 (2)'!$C$71,'[1]Sheet1 (2)'!$D$71*('[1]Sheet1 (2)'!$D$72-rut_index)/'[1]Sheet1 (2)'!$D$72)))&lt;0,0,IF(D999='[1]Sheet1 (2)'!$C$69,'[1]Sheet1 (2)'!$D$69*('[1]Sheet1 (2)'!$D$72-rut_index)/'[1]Sheet1 (2)'!$D$72,IF([1]shee2!D992='[1]Sheet1 (2)'!$C$70,'[1]Sheet1 (2)'!$D$70*('[1]Sheet1 (2)'!$D$72-rut_index)/'[1]Sheet1 (2)'!$D$72,IF([1]shee2!D992='[1]Sheet1 (2)'!$C$71,'[1]Sheet1 (2)'!$D$71*('[1]Sheet1 (2)'!$D$72-rut_index)/'[1]Sheet1 (2)'!$D$72))))</f>
        <v>5</v>
      </c>
      <c r="AV999" s="157">
        <f>IF(IF(D999='[1]Sheet1 (2)'!$C$69,'[1]Sheet1 (2)'!$D$69*('[1]Sheet1 (2)'!$D$72-crack_s_index)/'[1]Sheet1 (2)'!$D$72,IF([1]shee2!D992='[1]Sheet1 (2)'!$C$70,'[1]Sheet1 (2)'!$D$70*('[1]Sheet1 (2)'!$D$72-crack_s_index)/'[1]Sheet1 (2)'!$D$72,IF([1]shee2!D992='[1]Sheet1 (2)'!$C$71,'[1]Sheet1 (2)'!$D$71*('[1]Sheet1 (2)'!$D$72-crack_s_index)/'[1]Sheet1 (2)'!$D$72)))&lt;0,0,IF(D999='[1]Sheet1 (2)'!$C$69,'[1]Sheet1 (2)'!$D$69*('[1]Sheet1 (2)'!$D$72-crack_s_index)/'[1]Sheet1 (2)'!$D$72,IF([1]shee2!D992='[1]Sheet1 (2)'!$C$70,'[1]Sheet1 (2)'!$D$70*('[1]Sheet1 (2)'!$D$72-crack_s_index)/'[1]Sheet1 (2)'!$D$72,IF([1]shee2!D992='[1]Sheet1 (2)'!$C$71,'[1]Sheet1 (2)'!$D$71*('[1]Sheet1 (2)'!$D$72-crack_s_index)/'[1]Sheet1 (2)'!$D$72))))</f>
        <v>5</v>
      </c>
      <c r="AW999" s="157">
        <f>IF(IF(D999='[1]Sheet1 (2)'!$C$69,'[1]Sheet1 (2)'!$D$69*('[1]Sheet1 (2)'!$D$72-crack_t_index)/'[1]Sheet1 (2)'!$D$72,IF([1]shee2!D992='[1]Sheet1 (2)'!$C$70,'[1]Sheet1 (2)'!$D$70*('[1]Sheet1 (2)'!$D$72-crack_t_index)/'[1]Sheet1 (2)'!$D$72,IF([1]shee2!D992='[1]Sheet1 (2)'!$C$71,'[1]Sheet1 (2)'!$D$71*('[1]Sheet1 (2)'!$D$72-crack_t_index)/'[1]Sheet1 (2)'!$D$72)))&lt;0,0,IF(D999='[1]Sheet1 (2)'!$C$69,'[1]Sheet1 (2)'!$D$69*('[1]Sheet1 (2)'!$D$72-crack_t_index)/'[1]Sheet1 (2)'!$D$72,IF([1]shee2!D992='[1]Sheet1 (2)'!$C$70,'[1]Sheet1 (2)'!$D$70*('[1]Sheet1 (2)'!$D$72-crack_t_index)/'[1]Sheet1 (2)'!$D$72,IF([1]shee2!D992='[1]Sheet1 (2)'!$C$71,'[1]Sheet1 (2)'!$D$71*('[1]Sheet1 (2)'!$D$72-crack_t_index)/'[1]Sheet1 (2)'!$D$72))))</f>
        <v>5</v>
      </c>
      <c r="AX999" s="157">
        <f>IF(IF(D999='[1]Sheet1 (2)'!$C$69,'[1]Sheet1 (2)'!$D$69*('[1]Sheet1 (2)'!$D$72-rave_index)/'[1]Sheet1 (2)'!$D$72,IF([1]shee2!D992='[1]Sheet1 (2)'!$C$70,'[1]Sheet1 (2)'!$D$70*('[1]Sheet1 (2)'!$D$72-rave_index)/'[1]Sheet1 (2)'!$D$72,IF([1]shee2!D992='[1]Sheet1 (2)'!$C$71,'[1]Sheet1 (2)'!$D$71*('[1]Sheet1 (2)'!$D$72-rave_index)/'[1]Sheet1 (2)'!$D$72)))&lt;0,0,IF(D999='[1]Sheet1 (2)'!$C$69,'[1]Sheet1 (2)'!$D$69*('[1]Sheet1 (2)'!$D$72-rave_index)/'[1]Sheet1 (2)'!$D$72,IF([1]shee2!D992='[1]Sheet1 (2)'!$C$70,'[1]Sheet1 (2)'!$D$70*('[1]Sheet1 (2)'!$D$72-rave_index)/'[1]Sheet1 (2)'!$D$72,IF([1]shee2!D992='[1]Sheet1 (2)'!$C$71,'[1]Sheet1 (2)'!$D$71*('[1]Sheet1 (2)'!$D$72-rave_index)/'[1]Sheet1 (2)'!$D$72))))</f>
        <v>5</v>
      </c>
      <c r="AY999" s="157">
        <f>IF(IF(D999='[1]Sheet1 (2)'!$C$69,'[1]Sheet1 (2)'!$D$69*('[1]Sheet1 (2)'!$D$72-rough_index)/'[1]Sheet1 (2)'!$D$72,IF([1]shee2!D992='[1]Sheet1 (2)'!$C$70,'[1]Sheet1 (2)'!$D$70*('[1]Sheet1 (2)'!$D$72-rough_index)/'[1]Sheet1 (2)'!$D$72,IF([1]shee2!D992='[1]Sheet1 (2)'!$C$71,'[1]Sheet1 (2)'!$D$71*('[1]Sheet1 (2)'!$D$72-rough_index)/'[1]Sheet1 (2)'!$D$72)))&lt;0,0,IF(D999='[1]Sheet1 (2)'!$C$69,'[1]Sheet1 (2)'!$D$69*('[1]Sheet1 (2)'!$D$72-rough_index)/'[1]Sheet1 (2)'!$D$72,IF([1]shee2!D992='[1]Sheet1 (2)'!$C$70,'[1]Sheet1 (2)'!$D$70*('[1]Sheet1 (2)'!$D$72-rough_index)/'[1]Sheet1 (2)'!$D$72,IF([1]shee2!D992='[1]Sheet1 (2)'!$C$71,'[1]Sheet1 (2)'!$D$71*('[1]Sheet1 (2)'!$D$72-rough_index)/'[1]Sheet1 (2)'!$D$72))))</f>
        <v>0.83333333333333337</v>
      </c>
      <c r="AZ999" s="179">
        <f>+(AU999*'[1]Sheet1 (2)'!$C$77)+(AV999*'[1]Sheet1 (2)'!$C$78)+(AW999*'[1]Sheet1 (2)'!$C$79)+(AX999*'[1]Sheet1 (2)'!$C$80)+(AY999*'[1]Sheet1 (2)'!$C$81)</f>
        <v>3.75</v>
      </c>
      <c r="BA999" s="213" t="str">
        <f t="shared" si="31"/>
        <v>Fair</v>
      </c>
    </row>
    <row r="1000" spans="1:57" ht="12.75" customHeight="1">
      <c r="A1000" s="176" t="s">
        <v>282</v>
      </c>
      <c r="B1000" s="145" t="s">
        <v>76</v>
      </c>
      <c r="C1000" s="170">
        <v>8</v>
      </c>
      <c r="D1000" s="174" t="s">
        <v>77</v>
      </c>
      <c r="E1000" s="171">
        <v>8</v>
      </c>
      <c r="F1000" s="171">
        <v>2</v>
      </c>
      <c r="G1000" s="173" t="s">
        <v>77</v>
      </c>
      <c r="H1000" s="171">
        <v>1</v>
      </c>
      <c r="I1000" s="173" t="s">
        <v>77</v>
      </c>
      <c r="J1000" s="173" t="s">
        <v>80</v>
      </c>
      <c r="K1000" s="173" t="s">
        <v>80</v>
      </c>
      <c r="L1000" s="169">
        <f>VLOOKUP(CONCATENATE(J1000,K1000),'Sheet1 (2)'!$J$6:$K$26,2,FALSE)</f>
        <v>0</v>
      </c>
      <c r="M1000" s="173" t="s">
        <v>80</v>
      </c>
      <c r="N1000" s="173" t="s">
        <v>80</v>
      </c>
      <c r="O1000" s="177">
        <f>VLOOKUP(CONCATENATE(M1000,N1000),'[1]Sheet1 (2)'!$L$6:$M$26,2,FALSE)</f>
        <v>0</v>
      </c>
      <c r="P1000" s="173" t="s">
        <v>80</v>
      </c>
      <c r="Q1000" s="173" t="s">
        <v>80</v>
      </c>
      <c r="R1000" s="177">
        <f>VLOOKUP(CONCATENATE(P1000,Q1000),'[1]Sheet1 (2)'!$N$6:$O$26,2,FALSE)</f>
        <v>0</v>
      </c>
      <c r="S1000" s="173" t="s">
        <v>80</v>
      </c>
      <c r="T1000" s="173" t="s">
        <v>80</v>
      </c>
      <c r="U1000" s="177">
        <f>VLOOKUP(CONCATENATE(S1000,T1000),'[1]Sheet1 (2)'!$P$6:$Q$26,2,FALSE)</f>
        <v>0</v>
      </c>
      <c r="V1000" s="173" t="s">
        <v>80</v>
      </c>
      <c r="W1000" s="173" t="s">
        <v>80</v>
      </c>
      <c r="X1000" s="177">
        <f>VLOOKUP(CONCATENATE(V1000,W1000),'[1]Sheet1 (2)'!$R$6:$S$26,2,FALSE)</f>
        <v>0</v>
      </c>
      <c r="Y1000" s="173" t="s">
        <v>80</v>
      </c>
      <c r="Z1000" s="173" t="s">
        <v>80</v>
      </c>
      <c r="AA1000" s="177">
        <f>VLOOKUP(CONCATENATE(Y1000,Z1000),'[1]Sheet1 (2)'!$T$6:$U$26,2,FALSE)</f>
        <v>0</v>
      </c>
      <c r="AB1000" s="173" t="s">
        <v>80</v>
      </c>
      <c r="AC1000" s="173" t="s">
        <v>80</v>
      </c>
      <c r="AD1000" s="177">
        <f>VLOOKUP(CONCATENATE(AB1000,AC1000),'[1]Sheet1 (2)'!$X$6:$Y$26,2,FALSE)</f>
        <v>0</v>
      </c>
      <c r="AE1000" s="173" t="s">
        <v>82</v>
      </c>
      <c r="AF1000" s="173" t="s">
        <v>81</v>
      </c>
      <c r="AG1000" s="177">
        <f>VLOOKUP(CONCATENATE(AE1000,AF1000),'[1]Sheet1 (2)'!$Z$6:$AA$26,2,FALSE)</f>
        <v>66</v>
      </c>
      <c r="AH1000" s="172"/>
      <c r="AI1000" s="178"/>
      <c r="AJ1000" s="140"/>
      <c r="AK1000" s="176" t="s">
        <v>282</v>
      </c>
      <c r="AL1000" s="176" t="s">
        <v>76</v>
      </c>
      <c r="AM1000" s="170">
        <f t="shared" si="30"/>
        <v>8</v>
      </c>
      <c r="AN1000" s="147"/>
      <c r="AO1000" s="155" t="s">
        <v>409</v>
      </c>
      <c r="AP1000" s="156"/>
      <c r="AQ1000" s="157">
        <v>4.6391961066</v>
      </c>
      <c r="AR1000" s="158"/>
      <c r="AS1000" s="145">
        <f>LOOKUP(rufmkm,'[1]Sheet1 (2)'!$V$62:$V$71,'[1]Sheet1 (2)'!$W$62:$W$71)</f>
        <v>50</v>
      </c>
      <c r="AT1000" s="140"/>
      <c r="AU1000" s="157">
        <f>IF(IF(D1000='[1]Sheet1 (2)'!$C$69,'[1]Sheet1 (2)'!$D$69*('[1]Sheet1 (2)'!$D$72-rut_index)/'[1]Sheet1 (2)'!$D$72,IF([1]shee2!D993='[1]Sheet1 (2)'!$C$70,'[1]Sheet1 (2)'!$D$70*('[1]Sheet1 (2)'!$D$72-rut_index)/'[1]Sheet1 (2)'!$D$72,IF([1]shee2!D993='[1]Sheet1 (2)'!$C$71,'[1]Sheet1 (2)'!$D$71*('[1]Sheet1 (2)'!$D$72-rut_index)/'[1]Sheet1 (2)'!$D$72)))&lt;0,0,IF(D1000='[1]Sheet1 (2)'!$C$69,'[1]Sheet1 (2)'!$D$69*('[1]Sheet1 (2)'!$D$72-rut_index)/'[1]Sheet1 (2)'!$D$72,IF([1]shee2!D993='[1]Sheet1 (2)'!$C$70,'[1]Sheet1 (2)'!$D$70*('[1]Sheet1 (2)'!$D$72-rut_index)/'[1]Sheet1 (2)'!$D$72,IF([1]shee2!D993='[1]Sheet1 (2)'!$C$71,'[1]Sheet1 (2)'!$D$71*('[1]Sheet1 (2)'!$D$72-rut_index)/'[1]Sheet1 (2)'!$D$72))))</f>
        <v>5</v>
      </c>
      <c r="AV1000" s="157">
        <f>IF(IF(D1000='[1]Sheet1 (2)'!$C$69,'[1]Sheet1 (2)'!$D$69*('[1]Sheet1 (2)'!$D$72-crack_s_index)/'[1]Sheet1 (2)'!$D$72,IF([1]shee2!D993='[1]Sheet1 (2)'!$C$70,'[1]Sheet1 (2)'!$D$70*('[1]Sheet1 (2)'!$D$72-crack_s_index)/'[1]Sheet1 (2)'!$D$72,IF([1]shee2!D993='[1]Sheet1 (2)'!$C$71,'[1]Sheet1 (2)'!$D$71*('[1]Sheet1 (2)'!$D$72-crack_s_index)/'[1]Sheet1 (2)'!$D$72)))&lt;0,0,IF(D1000='[1]Sheet1 (2)'!$C$69,'[1]Sheet1 (2)'!$D$69*('[1]Sheet1 (2)'!$D$72-crack_s_index)/'[1]Sheet1 (2)'!$D$72,IF([1]shee2!D993='[1]Sheet1 (2)'!$C$70,'[1]Sheet1 (2)'!$D$70*('[1]Sheet1 (2)'!$D$72-crack_s_index)/'[1]Sheet1 (2)'!$D$72,IF([1]shee2!D993='[1]Sheet1 (2)'!$C$71,'[1]Sheet1 (2)'!$D$71*('[1]Sheet1 (2)'!$D$72-crack_s_index)/'[1]Sheet1 (2)'!$D$72))))</f>
        <v>5</v>
      </c>
      <c r="AW1000" s="157">
        <f>IF(IF(D1000='[1]Sheet1 (2)'!$C$69,'[1]Sheet1 (2)'!$D$69*('[1]Sheet1 (2)'!$D$72-crack_t_index)/'[1]Sheet1 (2)'!$D$72,IF([1]shee2!D993='[1]Sheet1 (2)'!$C$70,'[1]Sheet1 (2)'!$D$70*('[1]Sheet1 (2)'!$D$72-crack_t_index)/'[1]Sheet1 (2)'!$D$72,IF([1]shee2!D993='[1]Sheet1 (2)'!$C$71,'[1]Sheet1 (2)'!$D$71*('[1]Sheet1 (2)'!$D$72-crack_t_index)/'[1]Sheet1 (2)'!$D$72)))&lt;0,0,IF(D1000='[1]Sheet1 (2)'!$C$69,'[1]Sheet1 (2)'!$D$69*('[1]Sheet1 (2)'!$D$72-crack_t_index)/'[1]Sheet1 (2)'!$D$72,IF([1]shee2!D993='[1]Sheet1 (2)'!$C$70,'[1]Sheet1 (2)'!$D$70*('[1]Sheet1 (2)'!$D$72-crack_t_index)/'[1]Sheet1 (2)'!$D$72,IF([1]shee2!D993='[1]Sheet1 (2)'!$C$71,'[1]Sheet1 (2)'!$D$71*('[1]Sheet1 (2)'!$D$72-crack_t_index)/'[1]Sheet1 (2)'!$D$72))))</f>
        <v>5</v>
      </c>
      <c r="AX1000" s="157">
        <f>IF(IF(D1000='[1]Sheet1 (2)'!$C$69,'[1]Sheet1 (2)'!$D$69*('[1]Sheet1 (2)'!$D$72-rave_index)/'[1]Sheet1 (2)'!$D$72,IF([1]shee2!D993='[1]Sheet1 (2)'!$C$70,'[1]Sheet1 (2)'!$D$70*('[1]Sheet1 (2)'!$D$72-rave_index)/'[1]Sheet1 (2)'!$D$72,IF([1]shee2!D993='[1]Sheet1 (2)'!$C$71,'[1]Sheet1 (2)'!$D$71*('[1]Sheet1 (2)'!$D$72-rave_index)/'[1]Sheet1 (2)'!$D$72)))&lt;0,0,IF(D1000='[1]Sheet1 (2)'!$C$69,'[1]Sheet1 (2)'!$D$69*('[1]Sheet1 (2)'!$D$72-rave_index)/'[1]Sheet1 (2)'!$D$72,IF([1]shee2!D993='[1]Sheet1 (2)'!$C$70,'[1]Sheet1 (2)'!$D$70*('[1]Sheet1 (2)'!$D$72-rave_index)/'[1]Sheet1 (2)'!$D$72,IF([1]shee2!D993='[1]Sheet1 (2)'!$C$71,'[1]Sheet1 (2)'!$D$71*('[1]Sheet1 (2)'!$D$72-rave_index)/'[1]Sheet1 (2)'!$D$72))))</f>
        <v>5</v>
      </c>
      <c r="AY1000" s="157">
        <f>IF(IF(D1000='[1]Sheet1 (2)'!$C$69,'[1]Sheet1 (2)'!$D$69*('[1]Sheet1 (2)'!$D$72-rough_index)/'[1]Sheet1 (2)'!$D$72,IF([1]shee2!D993='[1]Sheet1 (2)'!$C$70,'[1]Sheet1 (2)'!$D$70*('[1]Sheet1 (2)'!$D$72-rough_index)/'[1]Sheet1 (2)'!$D$72,IF([1]shee2!D993='[1]Sheet1 (2)'!$C$71,'[1]Sheet1 (2)'!$D$71*('[1]Sheet1 (2)'!$D$72-rough_index)/'[1]Sheet1 (2)'!$D$72)))&lt;0,0,IF(D1000='[1]Sheet1 (2)'!$C$69,'[1]Sheet1 (2)'!$D$69*('[1]Sheet1 (2)'!$D$72-rough_index)/'[1]Sheet1 (2)'!$D$72,IF([1]shee2!D993='[1]Sheet1 (2)'!$C$70,'[1]Sheet1 (2)'!$D$70*('[1]Sheet1 (2)'!$D$72-rough_index)/'[1]Sheet1 (2)'!$D$72,IF([1]shee2!D993='[1]Sheet1 (2)'!$C$71,'[1]Sheet1 (2)'!$D$71*('[1]Sheet1 (2)'!$D$72-rough_index)/'[1]Sheet1 (2)'!$D$72))))</f>
        <v>0.83333333333333337</v>
      </c>
      <c r="AZ1000" s="179">
        <f>+(AU1000*'[1]Sheet1 (2)'!$C$77)+(AV1000*'[1]Sheet1 (2)'!$C$78)+(AW1000*'[1]Sheet1 (2)'!$C$79)+(AX1000*'[1]Sheet1 (2)'!$C$80)+(AY1000*'[1]Sheet1 (2)'!$C$81)</f>
        <v>3.75</v>
      </c>
      <c r="BA1000" s="213" t="str">
        <f t="shared" si="31"/>
        <v>Fair</v>
      </c>
    </row>
    <row r="1001" spans="1:57" ht="12.75" customHeight="1">
      <c r="A1001" s="176" t="s">
        <v>282</v>
      </c>
      <c r="B1001" s="145" t="s">
        <v>76</v>
      </c>
      <c r="C1001" s="170">
        <v>9</v>
      </c>
      <c r="D1001" s="174" t="s">
        <v>77</v>
      </c>
      <c r="E1001" s="171">
        <v>8</v>
      </c>
      <c r="F1001" s="171">
        <v>2</v>
      </c>
      <c r="G1001" s="171" t="s">
        <v>77</v>
      </c>
      <c r="H1001" s="171">
        <v>1</v>
      </c>
      <c r="I1001" s="171" t="s">
        <v>77</v>
      </c>
      <c r="J1001" s="173" t="s">
        <v>80</v>
      </c>
      <c r="K1001" s="173" t="s">
        <v>80</v>
      </c>
      <c r="L1001" s="169">
        <f>VLOOKUP(CONCATENATE(J1001,K1001),'Sheet1 (2)'!$J$6:$K$26,2,FALSE)</f>
        <v>0</v>
      </c>
      <c r="M1001" s="173" t="s">
        <v>80</v>
      </c>
      <c r="N1001" s="173" t="s">
        <v>80</v>
      </c>
      <c r="O1001" s="177">
        <f>VLOOKUP(CONCATENATE(M1001,N1001),'[1]Sheet1 (2)'!$L$6:$M$26,2,FALSE)</f>
        <v>0</v>
      </c>
      <c r="P1001" s="173" t="s">
        <v>80</v>
      </c>
      <c r="Q1001" s="173" t="s">
        <v>80</v>
      </c>
      <c r="R1001" s="177">
        <f>VLOOKUP(CONCATENATE(P1001,Q1001),'[1]Sheet1 (2)'!$N$6:$O$26,2,FALSE)</f>
        <v>0</v>
      </c>
      <c r="S1001" s="173" t="s">
        <v>80</v>
      </c>
      <c r="T1001" s="173" t="s">
        <v>80</v>
      </c>
      <c r="U1001" s="177">
        <f>VLOOKUP(CONCATENATE(S1001,T1001),'[1]Sheet1 (2)'!$P$6:$Q$26,2,FALSE)</f>
        <v>0</v>
      </c>
      <c r="V1001" s="173" t="s">
        <v>80</v>
      </c>
      <c r="W1001" s="173" t="s">
        <v>80</v>
      </c>
      <c r="X1001" s="177">
        <f>VLOOKUP(CONCATENATE(V1001,W1001),'[1]Sheet1 (2)'!$R$6:$S$26,2,FALSE)</f>
        <v>0</v>
      </c>
      <c r="Y1001" s="173" t="s">
        <v>80</v>
      </c>
      <c r="Z1001" s="173" t="s">
        <v>80</v>
      </c>
      <c r="AA1001" s="177">
        <f>VLOOKUP(CONCATENATE(Y1001,Z1001),'[1]Sheet1 (2)'!$T$6:$U$26,2,FALSE)</f>
        <v>0</v>
      </c>
      <c r="AB1001" s="173" t="s">
        <v>80</v>
      </c>
      <c r="AC1001" s="173" t="s">
        <v>80</v>
      </c>
      <c r="AD1001" s="177">
        <f>VLOOKUP(CONCATENATE(AB1001,AC1001),'[1]Sheet1 (2)'!$X$6:$Y$26,2,FALSE)</f>
        <v>0</v>
      </c>
      <c r="AE1001" s="173" t="s">
        <v>82</v>
      </c>
      <c r="AF1001" s="173" t="s">
        <v>81</v>
      </c>
      <c r="AG1001" s="177">
        <f>VLOOKUP(CONCATENATE(AE1001,AF1001),'[1]Sheet1 (2)'!$Z$6:$AA$26,2,FALSE)</f>
        <v>66</v>
      </c>
      <c r="AH1001" s="172"/>
      <c r="AI1001" s="178"/>
      <c r="AJ1001" s="140"/>
      <c r="AK1001" s="176" t="s">
        <v>282</v>
      </c>
      <c r="AL1001" s="176" t="s">
        <v>76</v>
      </c>
      <c r="AM1001" s="170">
        <f t="shared" si="30"/>
        <v>9</v>
      </c>
      <c r="AN1001" s="147"/>
      <c r="AO1001" s="155"/>
      <c r="AP1001" s="156"/>
      <c r="AQ1001" s="157">
        <v>4.7136809950000007</v>
      </c>
      <c r="AR1001" s="158"/>
      <c r="AS1001" s="145">
        <f>LOOKUP(rufmkm,'[1]Sheet1 (2)'!$V$62:$V$71,'[1]Sheet1 (2)'!$W$62:$W$71)</f>
        <v>50</v>
      </c>
      <c r="AT1001" s="140"/>
      <c r="AU1001" s="157">
        <f>IF(IF(D1001='[1]Sheet1 (2)'!$C$69,'[1]Sheet1 (2)'!$D$69*('[1]Sheet1 (2)'!$D$72-rut_index)/'[1]Sheet1 (2)'!$D$72,IF([1]shee2!D994='[1]Sheet1 (2)'!$C$70,'[1]Sheet1 (2)'!$D$70*('[1]Sheet1 (2)'!$D$72-rut_index)/'[1]Sheet1 (2)'!$D$72,IF([1]shee2!D994='[1]Sheet1 (2)'!$C$71,'[1]Sheet1 (2)'!$D$71*('[1]Sheet1 (2)'!$D$72-rut_index)/'[1]Sheet1 (2)'!$D$72)))&lt;0,0,IF(D1001='[1]Sheet1 (2)'!$C$69,'[1]Sheet1 (2)'!$D$69*('[1]Sheet1 (2)'!$D$72-rut_index)/'[1]Sheet1 (2)'!$D$72,IF([1]shee2!D994='[1]Sheet1 (2)'!$C$70,'[1]Sheet1 (2)'!$D$70*('[1]Sheet1 (2)'!$D$72-rut_index)/'[1]Sheet1 (2)'!$D$72,IF([1]shee2!D994='[1]Sheet1 (2)'!$C$71,'[1]Sheet1 (2)'!$D$71*('[1]Sheet1 (2)'!$D$72-rut_index)/'[1]Sheet1 (2)'!$D$72))))</f>
        <v>5</v>
      </c>
      <c r="AV1001" s="157">
        <f>IF(IF(D1001='[1]Sheet1 (2)'!$C$69,'[1]Sheet1 (2)'!$D$69*('[1]Sheet1 (2)'!$D$72-crack_s_index)/'[1]Sheet1 (2)'!$D$72,IF([1]shee2!D994='[1]Sheet1 (2)'!$C$70,'[1]Sheet1 (2)'!$D$70*('[1]Sheet1 (2)'!$D$72-crack_s_index)/'[1]Sheet1 (2)'!$D$72,IF([1]shee2!D994='[1]Sheet1 (2)'!$C$71,'[1]Sheet1 (2)'!$D$71*('[1]Sheet1 (2)'!$D$72-crack_s_index)/'[1]Sheet1 (2)'!$D$72)))&lt;0,0,IF(D1001='[1]Sheet1 (2)'!$C$69,'[1]Sheet1 (2)'!$D$69*('[1]Sheet1 (2)'!$D$72-crack_s_index)/'[1]Sheet1 (2)'!$D$72,IF([1]shee2!D994='[1]Sheet1 (2)'!$C$70,'[1]Sheet1 (2)'!$D$70*('[1]Sheet1 (2)'!$D$72-crack_s_index)/'[1]Sheet1 (2)'!$D$72,IF([1]shee2!D994='[1]Sheet1 (2)'!$C$71,'[1]Sheet1 (2)'!$D$71*('[1]Sheet1 (2)'!$D$72-crack_s_index)/'[1]Sheet1 (2)'!$D$72))))</f>
        <v>5</v>
      </c>
      <c r="AW1001" s="157">
        <f>IF(IF(D1001='[1]Sheet1 (2)'!$C$69,'[1]Sheet1 (2)'!$D$69*('[1]Sheet1 (2)'!$D$72-crack_t_index)/'[1]Sheet1 (2)'!$D$72,IF([1]shee2!D994='[1]Sheet1 (2)'!$C$70,'[1]Sheet1 (2)'!$D$70*('[1]Sheet1 (2)'!$D$72-crack_t_index)/'[1]Sheet1 (2)'!$D$72,IF([1]shee2!D994='[1]Sheet1 (2)'!$C$71,'[1]Sheet1 (2)'!$D$71*('[1]Sheet1 (2)'!$D$72-crack_t_index)/'[1]Sheet1 (2)'!$D$72)))&lt;0,0,IF(D1001='[1]Sheet1 (2)'!$C$69,'[1]Sheet1 (2)'!$D$69*('[1]Sheet1 (2)'!$D$72-crack_t_index)/'[1]Sheet1 (2)'!$D$72,IF([1]shee2!D994='[1]Sheet1 (2)'!$C$70,'[1]Sheet1 (2)'!$D$70*('[1]Sheet1 (2)'!$D$72-crack_t_index)/'[1]Sheet1 (2)'!$D$72,IF([1]shee2!D994='[1]Sheet1 (2)'!$C$71,'[1]Sheet1 (2)'!$D$71*('[1]Sheet1 (2)'!$D$72-crack_t_index)/'[1]Sheet1 (2)'!$D$72))))</f>
        <v>5</v>
      </c>
      <c r="AX1001" s="157">
        <f>IF(IF(D1001='[1]Sheet1 (2)'!$C$69,'[1]Sheet1 (2)'!$D$69*('[1]Sheet1 (2)'!$D$72-rave_index)/'[1]Sheet1 (2)'!$D$72,IF([1]shee2!D994='[1]Sheet1 (2)'!$C$70,'[1]Sheet1 (2)'!$D$70*('[1]Sheet1 (2)'!$D$72-rave_index)/'[1]Sheet1 (2)'!$D$72,IF([1]shee2!D994='[1]Sheet1 (2)'!$C$71,'[1]Sheet1 (2)'!$D$71*('[1]Sheet1 (2)'!$D$72-rave_index)/'[1]Sheet1 (2)'!$D$72)))&lt;0,0,IF(D1001='[1]Sheet1 (2)'!$C$69,'[1]Sheet1 (2)'!$D$69*('[1]Sheet1 (2)'!$D$72-rave_index)/'[1]Sheet1 (2)'!$D$72,IF([1]shee2!D994='[1]Sheet1 (2)'!$C$70,'[1]Sheet1 (2)'!$D$70*('[1]Sheet1 (2)'!$D$72-rave_index)/'[1]Sheet1 (2)'!$D$72,IF([1]shee2!D994='[1]Sheet1 (2)'!$C$71,'[1]Sheet1 (2)'!$D$71*('[1]Sheet1 (2)'!$D$72-rave_index)/'[1]Sheet1 (2)'!$D$72))))</f>
        <v>5</v>
      </c>
      <c r="AY1001" s="157">
        <f>IF(IF(D1001='[1]Sheet1 (2)'!$C$69,'[1]Sheet1 (2)'!$D$69*('[1]Sheet1 (2)'!$D$72-rough_index)/'[1]Sheet1 (2)'!$D$72,IF([1]shee2!D994='[1]Sheet1 (2)'!$C$70,'[1]Sheet1 (2)'!$D$70*('[1]Sheet1 (2)'!$D$72-rough_index)/'[1]Sheet1 (2)'!$D$72,IF([1]shee2!D994='[1]Sheet1 (2)'!$C$71,'[1]Sheet1 (2)'!$D$71*('[1]Sheet1 (2)'!$D$72-rough_index)/'[1]Sheet1 (2)'!$D$72)))&lt;0,0,IF(D1001='[1]Sheet1 (2)'!$C$69,'[1]Sheet1 (2)'!$D$69*('[1]Sheet1 (2)'!$D$72-rough_index)/'[1]Sheet1 (2)'!$D$72,IF([1]shee2!D994='[1]Sheet1 (2)'!$C$70,'[1]Sheet1 (2)'!$D$70*('[1]Sheet1 (2)'!$D$72-rough_index)/'[1]Sheet1 (2)'!$D$72,IF([1]shee2!D994='[1]Sheet1 (2)'!$C$71,'[1]Sheet1 (2)'!$D$71*('[1]Sheet1 (2)'!$D$72-rough_index)/'[1]Sheet1 (2)'!$D$72))))</f>
        <v>0.83333333333333337</v>
      </c>
      <c r="AZ1001" s="179">
        <f>+(AU1001*'[1]Sheet1 (2)'!$C$77)+(AV1001*'[1]Sheet1 (2)'!$C$78)+(AW1001*'[1]Sheet1 (2)'!$C$79)+(AX1001*'[1]Sheet1 (2)'!$C$80)+(AY1001*'[1]Sheet1 (2)'!$C$81)</f>
        <v>3.75</v>
      </c>
      <c r="BA1001" s="213" t="str">
        <f t="shared" si="31"/>
        <v>Fair</v>
      </c>
    </row>
    <row r="1002" spans="1:57" ht="12.75" customHeight="1">
      <c r="A1002" s="176" t="s">
        <v>282</v>
      </c>
      <c r="B1002" s="145" t="s">
        <v>76</v>
      </c>
      <c r="C1002" s="170">
        <v>10</v>
      </c>
      <c r="D1002" s="174" t="s">
        <v>77</v>
      </c>
      <c r="E1002" s="171">
        <v>8</v>
      </c>
      <c r="F1002" s="171">
        <v>2</v>
      </c>
      <c r="G1002" s="173" t="s">
        <v>77</v>
      </c>
      <c r="H1002" s="171">
        <v>1</v>
      </c>
      <c r="I1002" s="173" t="s">
        <v>77</v>
      </c>
      <c r="J1002" s="173" t="s">
        <v>80</v>
      </c>
      <c r="K1002" s="173" t="s">
        <v>80</v>
      </c>
      <c r="L1002" s="169">
        <f>VLOOKUP(CONCATENATE(J1002,K1002),'Sheet1 (2)'!$J$6:$K$26,2,FALSE)</f>
        <v>0</v>
      </c>
      <c r="M1002" s="173" t="s">
        <v>80</v>
      </c>
      <c r="N1002" s="173" t="s">
        <v>80</v>
      </c>
      <c r="O1002" s="177">
        <f>VLOOKUP(CONCATENATE(M1002,N1002),'[1]Sheet1 (2)'!$L$6:$M$26,2,FALSE)</f>
        <v>0</v>
      </c>
      <c r="P1002" s="173" t="s">
        <v>80</v>
      </c>
      <c r="Q1002" s="173" t="s">
        <v>80</v>
      </c>
      <c r="R1002" s="177">
        <f>VLOOKUP(CONCATENATE(P1002,Q1002),'[1]Sheet1 (2)'!$N$6:$O$26,2,FALSE)</f>
        <v>0</v>
      </c>
      <c r="S1002" s="173" t="s">
        <v>80</v>
      </c>
      <c r="T1002" s="173" t="s">
        <v>80</v>
      </c>
      <c r="U1002" s="177">
        <f>VLOOKUP(CONCATENATE(S1002,T1002),'[1]Sheet1 (2)'!$P$6:$Q$26,2,FALSE)</f>
        <v>0</v>
      </c>
      <c r="V1002" s="173" t="s">
        <v>80</v>
      </c>
      <c r="W1002" s="173" t="s">
        <v>80</v>
      </c>
      <c r="X1002" s="177">
        <f>VLOOKUP(CONCATENATE(V1002,W1002),'[1]Sheet1 (2)'!$R$6:$S$26,2,FALSE)</f>
        <v>0</v>
      </c>
      <c r="Y1002" s="173" t="s">
        <v>80</v>
      </c>
      <c r="Z1002" s="173" t="s">
        <v>80</v>
      </c>
      <c r="AA1002" s="177">
        <f>VLOOKUP(CONCATENATE(Y1002,Z1002),'[1]Sheet1 (2)'!$T$6:$U$26,2,FALSE)</f>
        <v>0</v>
      </c>
      <c r="AB1002" s="173" t="s">
        <v>80</v>
      </c>
      <c r="AC1002" s="173" t="s">
        <v>80</v>
      </c>
      <c r="AD1002" s="177">
        <f>VLOOKUP(CONCATENATE(AB1002,AC1002),'[1]Sheet1 (2)'!$X$6:$Y$26,2,FALSE)</f>
        <v>0</v>
      </c>
      <c r="AE1002" s="173" t="s">
        <v>82</v>
      </c>
      <c r="AF1002" s="173" t="s">
        <v>81</v>
      </c>
      <c r="AG1002" s="177">
        <f>VLOOKUP(CONCATENATE(AE1002,AF1002),'[1]Sheet1 (2)'!$Z$6:$AA$26,2,FALSE)</f>
        <v>66</v>
      </c>
      <c r="AH1002" s="172"/>
      <c r="AI1002" s="178"/>
      <c r="AJ1002" s="140"/>
      <c r="AK1002" s="176" t="s">
        <v>282</v>
      </c>
      <c r="AL1002" s="176" t="s">
        <v>76</v>
      </c>
      <c r="AM1002" s="170">
        <f t="shared" si="30"/>
        <v>10</v>
      </c>
      <c r="AN1002" s="147"/>
      <c r="AO1002" s="155"/>
      <c r="AP1002" s="156"/>
      <c r="AQ1002" s="157">
        <v>4.3732009184000002</v>
      </c>
      <c r="AR1002" s="158"/>
      <c r="AS1002" s="145">
        <f>LOOKUP(rufmkm,'[1]Sheet1 (2)'!$V$62:$V$71,'[1]Sheet1 (2)'!$W$62:$W$71)</f>
        <v>50</v>
      </c>
      <c r="AT1002" s="140"/>
      <c r="AU1002" s="157">
        <f>IF(IF(D1002='[1]Sheet1 (2)'!$C$69,'[1]Sheet1 (2)'!$D$69*('[1]Sheet1 (2)'!$D$72-rut_index)/'[1]Sheet1 (2)'!$D$72,IF([1]shee2!D995='[1]Sheet1 (2)'!$C$70,'[1]Sheet1 (2)'!$D$70*('[1]Sheet1 (2)'!$D$72-rut_index)/'[1]Sheet1 (2)'!$D$72,IF([1]shee2!D995='[1]Sheet1 (2)'!$C$71,'[1]Sheet1 (2)'!$D$71*('[1]Sheet1 (2)'!$D$72-rut_index)/'[1]Sheet1 (2)'!$D$72)))&lt;0,0,IF(D1002='[1]Sheet1 (2)'!$C$69,'[1]Sheet1 (2)'!$D$69*('[1]Sheet1 (2)'!$D$72-rut_index)/'[1]Sheet1 (2)'!$D$72,IF([1]shee2!D995='[1]Sheet1 (2)'!$C$70,'[1]Sheet1 (2)'!$D$70*('[1]Sheet1 (2)'!$D$72-rut_index)/'[1]Sheet1 (2)'!$D$72,IF([1]shee2!D995='[1]Sheet1 (2)'!$C$71,'[1]Sheet1 (2)'!$D$71*('[1]Sheet1 (2)'!$D$72-rut_index)/'[1]Sheet1 (2)'!$D$72))))</f>
        <v>5</v>
      </c>
      <c r="AV1002" s="157">
        <f>IF(IF(D1002='[1]Sheet1 (2)'!$C$69,'[1]Sheet1 (2)'!$D$69*('[1]Sheet1 (2)'!$D$72-crack_s_index)/'[1]Sheet1 (2)'!$D$72,IF([1]shee2!D995='[1]Sheet1 (2)'!$C$70,'[1]Sheet1 (2)'!$D$70*('[1]Sheet1 (2)'!$D$72-crack_s_index)/'[1]Sheet1 (2)'!$D$72,IF([1]shee2!D995='[1]Sheet1 (2)'!$C$71,'[1]Sheet1 (2)'!$D$71*('[1]Sheet1 (2)'!$D$72-crack_s_index)/'[1]Sheet1 (2)'!$D$72)))&lt;0,0,IF(D1002='[1]Sheet1 (2)'!$C$69,'[1]Sheet1 (2)'!$D$69*('[1]Sheet1 (2)'!$D$72-crack_s_index)/'[1]Sheet1 (2)'!$D$72,IF([1]shee2!D995='[1]Sheet1 (2)'!$C$70,'[1]Sheet1 (2)'!$D$70*('[1]Sheet1 (2)'!$D$72-crack_s_index)/'[1]Sheet1 (2)'!$D$72,IF([1]shee2!D995='[1]Sheet1 (2)'!$C$71,'[1]Sheet1 (2)'!$D$71*('[1]Sheet1 (2)'!$D$72-crack_s_index)/'[1]Sheet1 (2)'!$D$72))))</f>
        <v>5</v>
      </c>
      <c r="AW1002" s="157">
        <f>IF(IF(D1002='[1]Sheet1 (2)'!$C$69,'[1]Sheet1 (2)'!$D$69*('[1]Sheet1 (2)'!$D$72-crack_t_index)/'[1]Sheet1 (2)'!$D$72,IF([1]shee2!D995='[1]Sheet1 (2)'!$C$70,'[1]Sheet1 (2)'!$D$70*('[1]Sheet1 (2)'!$D$72-crack_t_index)/'[1]Sheet1 (2)'!$D$72,IF([1]shee2!D995='[1]Sheet1 (2)'!$C$71,'[1]Sheet1 (2)'!$D$71*('[1]Sheet1 (2)'!$D$72-crack_t_index)/'[1]Sheet1 (2)'!$D$72)))&lt;0,0,IF(D1002='[1]Sheet1 (2)'!$C$69,'[1]Sheet1 (2)'!$D$69*('[1]Sheet1 (2)'!$D$72-crack_t_index)/'[1]Sheet1 (2)'!$D$72,IF([1]shee2!D995='[1]Sheet1 (2)'!$C$70,'[1]Sheet1 (2)'!$D$70*('[1]Sheet1 (2)'!$D$72-crack_t_index)/'[1]Sheet1 (2)'!$D$72,IF([1]shee2!D995='[1]Sheet1 (2)'!$C$71,'[1]Sheet1 (2)'!$D$71*('[1]Sheet1 (2)'!$D$72-crack_t_index)/'[1]Sheet1 (2)'!$D$72))))</f>
        <v>5</v>
      </c>
      <c r="AX1002" s="157">
        <f>IF(IF(D1002='[1]Sheet1 (2)'!$C$69,'[1]Sheet1 (2)'!$D$69*('[1]Sheet1 (2)'!$D$72-rave_index)/'[1]Sheet1 (2)'!$D$72,IF([1]shee2!D995='[1]Sheet1 (2)'!$C$70,'[1]Sheet1 (2)'!$D$70*('[1]Sheet1 (2)'!$D$72-rave_index)/'[1]Sheet1 (2)'!$D$72,IF([1]shee2!D995='[1]Sheet1 (2)'!$C$71,'[1]Sheet1 (2)'!$D$71*('[1]Sheet1 (2)'!$D$72-rave_index)/'[1]Sheet1 (2)'!$D$72)))&lt;0,0,IF(D1002='[1]Sheet1 (2)'!$C$69,'[1]Sheet1 (2)'!$D$69*('[1]Sheet1 (2)'!$D$72-rave_index)/'[1]Sheet1 (2)'!$D$72,IF([1]shee2!D995='[1]Sheet1 (2)'!$C$70,'[1]Sheet1 (2)'!$D$70*('[1]Sheet1 (2)'!$D$72-rave_index)/'[1]Sheet1 (2)'!$D$72,IF([1]shee2!D995='[1]Sheet1 (2)'!$C$71,'[1]Sheet1 (2)'!$D$71*('[1]Sheet1 (2)'!$D$72-rave_index)/'[1]Sheet1 (2)'!$D$72))))</f>
        <v>5</v>
      </c>
      <c r="AY1002" s="157">
        <f>IF(IF(D1002='[1]Sheet1 (2)'!$C$69,'[1]Sheet1 (2)'!$D$69*('[1]Sheet1 (2)'!$D$72-rough_index)/'[1]Sheet1 (2)'!$D$72,IF([1]shee2!D995='[1]Sheet1 (2)'!$C$70,'[1]Sheet1 (2)'!$D$70*('[1]Sheet1 (2)'!$D$72-rough_index)/'[1]Sheet1 (2)'!$D$72,IF([1]shee2!D995='[1]Sheet1 (2)'!$C$71,'[1]Sheet1 (2)'!$D$71*('[1]Sheet1 (2)'!$D$72-rough_index)/'[1]Sheet1 (2)'!$D$72)))&lt;0,0,IF(D1002='[1]Sheet1 (2)'!$C$69,'[1]Sheet1 (2)'!$D$69*('[1]Sheet1 (2)'!$D$72-rough_index)/'[1]Sheet1 (2)'!$D$72,IF([1]shee2!D995='[1]Sheet1 (2)'!$C$70,'[1]Sheet1 (2)'!$D$70*('[1]Sheet1 (2)'!$D$72-rough_index)/'[1]Sheet1 (2)'!$D$72,IF([1]shee2!D995='[1]Sheet1 (2)'!$C$71,'[1]Sheet1 (2)'!$D$71*('[1]Sheet1 (2)'!$D$72-rough_index)/'[1]Sheet1 (2)'!$D$72))))</f>
        <v>0.83333333333333337</v>
      </c>
      <c r="AZ1002" s="179">
        <f>+(AU1002*'[1]Sheet1 (2)'!$C$77)+(AV1002*'[1]Sheet1 (2)'!$C$78)+(AW1002*'[1]Sheet1 (2)'!$C$79)+(AX1002*'[1]Sheet1 (2)'!$C$80)+(AY1002*'[1]Sheet1 (2)'!$C$81)</f>
        <v>3.75</v>
      </c>
      <c r="BA1002" s="213" t="str">
        <f t="shared" si="31"/>
        <v>Fair</v>
      </c>
    </row>
    <row r="1003" spans="1:57" ht="12.75" customHeight="1">
      <c r="A1003" s="176" t="s">
        <v>282</v>
      </c>
      <c r="B1003" s="145" t="s">
        <v>76</v>
      </c>
      <c r="C1003" s="170">
        <v>11</v>
      </c>
      <c r="D1003" s="174" t="s">
        <v>77</v>
      </c>
      <c r="E1003" s="171">
        <v>8</v>
      </c>
      <c r="F1003" s="171">
        <v>2</v>
      </c>
      <c r="G1003" s="171" t="s">
        <v>77</v>
      </c>
      <c r="H1003" s="171">
        <v>1</v>
      </c>
      <c r="I1003" s="171" t="s">
        <v>77</v>
      </c>
      <c r="J1003" s="173" t="s">
        <v>80</v>
      </c>
      <c r="K1003" s="173" t="s">
        <v>80</v>
      </c>
      <c r="L1003" s="169">
        <f>VLOOKUP(CONCATENATE(J1003,K1003),'Sheet1 (2)'!$J$6:$K$26,2,FALSE)</f>
        <v>0</v>
      </c>
      <c r="M1003" s="173" t="s">
        <v>80</v>
      </c>
      <c r="N1003" s="173" t="s">
        <v>80</v>
      </c>
      <c r="O1003" s="177">
        <f>VLOOKUP(CONCATENATE(M1003,N1003),'[1]Sheet1 (2)'!$L$6:$M$26,2,FALSE)</f>
        <v>0</v>
      </c>
      <c r="P1003" s="173" t="s">
        <v>80</v>
      </c>
      <c r="Q1003" s="173" t="s">
        <v>80</v>
      </c>
      <c r="R1003" s="177">
        <f>VLOOKUP(CONCATENATE(P1003,Q1003),'[1]Sheet1 (2)'!$N$6:$O$26,2,FALSE)</f>
        <v>0</v>
      </c>
      <c r="S1003" s="173" t="s">
        <v>80</v>
      </c>
      <c r="T1003" s="173" t="s">
        <v>80</v>
      </c>
      <c r="U1003" s="177">
        <f>VLOOKUP(CONCATENATE(S1003,T1003),'[1]Sheet1 (2)'!$P$6:$Q$26,2,FALSE)</f>
        <v>0</v>
      </c>
      <c r="V1003" s="173" t="s">
        <v>83</v>
      </c>
      <c r="W1003" s="173" t="s">
        <v>81</v>
      </c>
      <c r="X1003" s="177">
        <f>VLOOKUP(CONCATENATE(V1003,W1003),'[1]Sheet1 (2)'!$R$6:$S$26,2,FALSE)</f>
        <v>75</v>
      </c>
      <c r="Y1003" s="173" t="s">
        <v>80</v>
      </c>
      <c r="Z1003" s="173" t="s">
        <v>80</v>
      </c>
      <c r="AA1003" s="177">
        <f>VLOOKUP(CONCATENATE(Y1003,Z1003),'[1]Sheet1 (2)'!$T$6:$U$26,2,FALSE)</f>
        <v>0</v>
      </c>
      <c r="AB1003" s="173" t="s">
        <v>80</v>
      </c>
      <c r="AC1003" s="173" t="s">
        <v>80</v>
      </c>
      <c r="AD1003" s="177">
        <f>VLOOKUP(CONCATENATE(AB1003,AC1003),'[1]Sheet1 (2)'!$X$6:$Y$26,2,FALSE)</f>
        <v>0</v>
      </c>
      <c r="AE1003" s="173" t="s">
        <v>82</v>
      </c>
      <c r="AF1003" s="173" t="s">
        <v>81</v>
      </c>
      <c r="AG1003" s="177">
        <f>VLOOKUP(CONCATENATE(AE1003,AF1003),'[1]Sheet1 (2)'!$Z$6:$AA$26,2,FALSE)</f>
        <v>66</v>
      </c>
      <c r="AH1003" s="180"/>
      <c r="AI1003" s="178"/>
      <c r="AJ1003" s="140"/>
      <c r="AK1003" s="176" t="s">
        <v>282</v>
      </c>
      <c r="AL1003" s="176" t="s">
        <v>76</v>
      </c>
      <c r="AM1003" s="170">
        <f t="shared" si="30"/>
        <v>11</v>
      </c>
      <c r="AN1003" s="147"/>
      <c r="AO1003" s="155"/>
      <c r="AP1003" s="156"/>
      <c r="AQ1003" s="157">
        <v>4.7253175446000002</v>
      </c>
      <c r="AR1003" s="158"/>
      <c r="AS1003" s="145">
        <f>LOOKUP(rufmkm,'[1]Sheet1 (2)'!$V$62:$V$71,'[1]Sheet1 (2)'!$W$62:$W$71)</f>
        <v>50</v>
      </c>
      <c r="AT1003" s="140"/>
      <c r="AU1003" s="157">
        <f>IF(IF(D1003='[1]Sheet1 (2)'!$C$69,'[1]Sheet1 (2)'!$D$69*('[1]Sheet1 (2)'!$D$72-rut_index)/'[1]Sheet1 (2)'!$D$72,IF([1]shee2!D983='[1]Sheet1 (2)'!$C$70,'[1]Sheet1 (2)'!$D$70*('[1]Sheet1 (2)'!$D$72-rut_index)/'[1]Sheet1 (2)'!$D$72,IF([1]shee2!D983='[1]Sheet1 (2)'!$C$71,'[1]Sheet1 (2)'!$D$71*('[1]Sheet1 (2)'!$D$72-rut_index)/'[1]Sheet1 (2)'!$D$72)))&lt;0,0,IF(D1003='[1]Sheet1 (2)'!$C$69,'[1]Sheet1 (2)'!$D$69*('[1]Sheet1 (2)'!$D$72-rut_index)/'[1]Sheet1 (2)'!$D$72,IF([1]shee2!D983='[1]Sheet1 (2)'!$C$70,'[1]Sheet1 (2)'!$D$70*('[1]Sheet1 (2)'!$D$72-rut_index)/'[1]Sheet1 (2)'!$D$72,IF([1]shee2!D983='[1]Sheet1 (2)'!$C$71,'[1]Sheet1 (2)'!$D$71*('[1]Sheet1 (2)'!$D$72-rut_index)/'[1]Sheet1 (2)'!$D$72))))</f>
        <v>5</v>
      </c>
      <c r="AV1003" s="157">
        <f>IF(IF(D1003='[1]Sheet1 (2)'!$C$69,'[1]Sheet1 (2)'!$D$69*('[1]Sheet1 (2)'!$D$72-crack_s_index)/'[1]Sheet1 (2)'!$D$72,IF([1]shee2!D983='[1]Sheet1 (2)'!$C$70,'[1]Sheet1 (2)'!$D$70*('[1]Sheet1 (2)'!$D$72-crack_s_index)/'[1]Sheet1 (2)'!$D$72,IF([1]shee2!D983='[1]Sheet1 (2)'!$C$71,'[1]Sheet1 (2)'!$D$71*('[1]Sheet1 (2)'!$D$72-crack_s_index)/'[1]Sheet1 (2)'!$D$72)))&lt;0,0,IF(D1003='[1]Sheet1 (2)'!$C$69,'[1]Sheet1 (2)'!$D$69*('[1]Sheet1 (2)'!$D$72-crack_s_index)/'[1]Sheet1 (2)'!$D$72,IF([1]shee2!D983='[1]Sheet1 (2)'!$C$70,'[1]Sheet1 (2)'!$D$70*('[1]Sheet1 (2)'!$D$72-crack_s_index)/'[1]Sheet1 (2)'!$D$72,IF([1]shee2!D983='[1]Sheet1 (2)'!$C$71,'[1]Sheet1 (2)'!$D$71*('[1]Sheet1 (2)'!$D$72-crack_s_index)/'[1]Sheet1 (2)'!$D$72))))</f>
        <v>5</v>
      </c>
      <c r="AW1003" s="157">
        <f>IF(IF(D1003='[1]Sheet1 (2)'!$C$69,'[1]Sheet1 (2)'!$D$69*('[1]Sheet1 (2)'!$D$72-crack_t_index)/'[1]Sheet1 (2)'!$D$72,IF([1]shee2!D983='[1]Sheet1 (2)'!$C$70,'[1]Sheet1 (2)'!$D$70*('[1]Sheet1 (2)'!$D$72-crack_t_index)/'[1]Sheet1 (2)'!$D$72,IF([1]shee2!D983='[1]Sheet1 (2)'!$C$71,'[1]Sheet1 (2)'!$D$71*('[1]Sheet1 (2)'!$D$72-crack_t_index)/'[1]Sheet1 (2)'!$D$72)))&lt;0,0,IF(D1003='[1]Sheet1 (2)'!$C$69,'[1]Sheet1 (2)'!$D$69*('[1]Sheet1 (2)'!$D$72-crack_t_index)/'[1]Sheet1 (2)'!$D$72,IF([1]shee2!D983='[1]Sheet1 (2)'!$C$70,'[1]Sheet1 (2)'!$D$70*('[1]Sheet1 (2)'!$D$72-crack_t_index)/'[1]Sheet1 (2)'!$D$72,IF([1]shee2!D983='[1]Sheet1 (2)'!$C$71,'[1]Sheet1 (2)'!$D$71*('[1]Sheet1 (2)'!$D$72-crack_t_index)/'[1]Sheet1 (2)'!$D$72))))</f>
        <v>5</v>
      </c>
      <c r="AX1003" s="157">
        <f>IF(IF(D1003='[1]Sheet1 (2)'!$C$69,'[1]Sheet1 (2)'!$D$69*('[1]Sheet1 (2)'!$D$72-rave_index)/'[1]Sheet1 (2)'!$D$72,IF([1]shee2!D983='[1]Sheet1 (2)'!$C$70,'[1]Sheet1 (2)'!$D$70*('[1]Sheet1 (2)'!$D$72-rave_index)/'[1]Sheet1 (2)'!$D$72,IF([1]shee2!D983='[1]Sheet1 (2)'!$C$71,'[1]Sheet1 (2)'!$D$71*('[1]Sheet1 (2)'!$D$72-rave_index)/'[1]Sheet1 (2)'!$D$72)))&lt;0,0,IF(D1003='[1]Sheet1 (2)'!$C$69,'[1]Sheet1 (2)'!$D$69*('[1]Sheet1 (2)'!$D$72-rave_index)/'[1]Sheet1 (2)'!$D$72,IF([1]shee2!D983='[1]Sheet1 (2)'!$C$70,'[1]Sheet1 (2)'!$D$70*('[1]Sheet1 (2)'!$D$72-rave_index)/'[1]Sheet1 (2)'!$D$72,IF([1]shee2!D983='[1]Sheet1 (2)'!$C$71,'[1]Sheet1 (2)'!$D$71*('[1]Sheet1 (2)'!$D$72-rave_index)/'[1]Sheet1 (2)'!$D$72))))</f>
        <v>5</v>
      </c>
      <c r="AY1003" s="157">
        <f>IF(IF(D1003='[1]Sheet1 (2)'!$C$69,'[1]Sheet1 (2)'!$D$69*('[1]Sheet1 (2)'!$D$72-rough_index)/'[1]Sheet1 (2)'!$D$72,IF([1]shee2!D983='[1]Sheet1 (2)'!$C$70,'[1]Sheet1 (2)'!$D$70*('[1]Sheet1 (2)'!$D$72-rough_index)/'[1]Sheet1 (2)'!$D$72,IF([1]shee2!D983='[1]Sheet1 (2)'!$C$71,'[1]Sheet1 (2)'!$D$71*('[1]Sheet1 (2)'!$D$72-rough_index)/'[1]Sheet1 (2)'!$D$72)))&lt;0,0,IF(D1003='[1]Sheet1 (2)'!$C$69,'[1]Sheet1 (2)'!$D$69*('[1]Sheet1 (2)'!$D$72-rough_index)/'[1]Sheet1 (2)'!$D$72,IF([1]shee2!D983='[1]Sheet1 (2)'!$C$70,'[1]Sheet1 (2)'!$D$70*('[1]Sheet1 (2)'!$D$72-rough_index)/'[1]Sheet1 (2)'!$D$72,IF([1]shee2!D983='[1]Sheet1 (2)'!$C$71,'[1]Sheet1 (2)'!$D$71*('[1]Sheet1 (2)'!$D$72-rough_index)/'[1]Sheet1 (2)'!$D$72))))</f>
        <v>0.83333333333333337</v>
      </c>
      <c r="AZ1003" s="179">
        <f>+(AU1003*'[1]Sheet1 (2)'!$C$77)+(AV1003*'[1]Sheet1 (2)'!$C$78)+(AW1003*'[1]Sheet1 (2)'!$C$79)+(AX1003*'[1]Sheet1 (2)'!$C$80)+(AY1003*'[1]Sheet1 (2)'!$C$81)</f>
        <v>3.75</v>
      </c>
      <c r="BA1003" s="213" t="str">
        <f t="shared" si="31"/>
        <v>Fair</v>
      </c>
      <c r="BE1003">
        <f>IF(D1003='[1]Sheet1 (2)'!$C$61,'[1]Sheet1 (2)'!$D$61*(counts^2)+'[1]Sheet1 (2)'!$G$61*counts+'[1]Sheet1 (2)'!$J$61,IF(D1003='[1]Sheet1 (2)'!$C$62,'[1]Sheet1 (2)'!$D$62*counts+'[1]Sheet1 (2)'!$G$62,IF(D1003='[1]Sheet1 (2)'!$C$63,'[1]Sheet1 (2)'!$D$63*counts+'[1]Sheet1 (2)'!$G$63,IF(D1003='[1]Sheet1 (2)'!$C$64,'[1]Sheet1 (2)'!$D$64*counts+'[1]Sheet1 (2)'!$G$64))))</f>
        <v>2.0984129299999998</v>
      </c>
    </row>
    <row r="1004" spans="1:57" ht="12.75" customHeight="1">
      <c r="A1004" s="176" t="s">
        <v>282</v>
      </c>
      <c r="B1004" s="145" t="s">
        <v>76</v>
      </c>
      <c r="C1004" s="170">
        <v>12</v>
      </c>
      <c r="D1004" s="174" t="s">
        <v>77</v>
      </c>
      <c r="E1004" s="171">
        <v>8</v>
      </c>
      <c r="F1004" s="171">
        <v>2</v>
      </c>
      <c r="G1004" s="171" t="s">
        <v>77</v>
      </c>
      <c r="H1004" s="171">
        <v>1</v>
      </c>
      <c r="I1004" s="171" t="s">
        <v>77</v>
      </c>
      <c r="J1004" s="173" t="s">
        <v>80</v>
      </c>
      <c r="K1004" s="173" t="s">
        <v>80</v>
      </c>
      <c r="L1004" s="169">
        <f>VLOOKUP(CONCATENATE(J1004,K1004),'Sheet1 (2)'!$J$6:$K$26,2,FALSE)</f>
        <v>0</v>
      </c>
      <c r="M1004" s="173" t="s">
        <v>80</v>
      </c>
      <c r="N1004" s="173" t="s">
        <v>80</v>
      </c>
      <c r="O1004" s="177">
        <f>VLOOKUP(CONCATENATE(M1004,N1004),'[1]Sheet1 (2)'!$L$6:$M$26,2,FALSE)</f>
        <v>0</v>
      </c>
      <c r="P1004" s="173" t="s">
        <v>80</v>
      </c>
      <c r="Q1004" s="173" t="s">
        <v>80</v>
      </c>
      <c r="R1004" s="177">
        <f>VLOOKUP(CONCATENATE(P1004,Q1004),'[1]Sheet1 (2)'!$N$6:$O$26,2,FALSE)</f>
        <v>0</v>
      </c>
      <c r="S1004" s="173" t="s">
        <v>80</v>
      </c>
      <c r="T1004" s="173" t="s">
        <v>80</v>
      </c>
      <c r="U1004" s="177">
        <f>VLOOKUP(CONCATENATE(S1004,T1004),'[1]Sheet1 (2)'!$P$6:$Q$26,2,FALSE)</f>
        <v>0</v>
      </c>
      <c r="V1004" s="173" t="s">
        <v>83</v>
      </c>
      <c r="W1004" s="173" t="s">
        <v>81</v>
      </c>
      <c r="X1004" s="177">
        <f>VLOOKUP(CONCATENATE(V1004,W1004),'[1]Sheet1 (2)'!$R$6:$S$26,2,FALSE)</f>
        <v>75</v>
      </c>
      <c r="Y1004" s="173" t="s">
        <v>80</v>
      </c>
      <c r="Z1004" s="173" t="s">
        <v>80</v>
      </c>
      <c r="AA1004" s="177">
        <f>VLOOKUP(CONCATENATE(Y1004,Z1004),'[1]Sheet1 (2)'!$T$6:$U$26,2,FALSE)</f>
        <v>0</v>
      </c>
      <c r="AB1004" s="173" t="s">
        <v>80</v>
      </c>
      <c r="AC1004" s="173" t="s">
        <v>80</v>
      </c>
      <c r="AD1004" s="177">
        <f>VLOOKUP(CONCATENATE(AB1004,AC1004),'[1]Sheet1 (2)'!$X$6:$Y$26,2,FALSE)</f>
        <v>0</v>
      </c>
      <c r="AE1004" s="173" t="s">
        <v>82</v>
      </c>
      <c r="AF1004" s="173" t="s">
        <v>81</v>
      </c>
      <c r="AG1004" s="177">
        <f>VLOOKUP(CONCATENATE(AE1004,AF1004),'[1]Sheet1 (2)'!$Z$6:$AA$26,2,FALSE)</f>
        <v>66</v>
      </c>
      <c r="AH1004" s="180"/>
      <c r="AI1004" s="178"/>
      <c r="AJ1004" s="140"/>
      <c r="AK1004" s="176" t="s">
        <v>282</v>
      </c>
      <c r="AL1004" s="176" t="s">
        <v>76</v>
      </c>
      <c r="AM1004" s="170">
        <f t="shared" si="30"/>
        <v>12</v>
      </c>
      <c r="AN1004" s="147"/>
      <c r="AO1004" s="155"/>
      <c r="AP1004" s="156"/>
      <c r="AQ1004" s="157">
        <v>4.7253175446000002</v>
      </c>
      <c r="AR1004" s="158"/>
      <c r="AS1004" s="145">
        <f>LOOKUP(rufmkm,'[1]Sheet1 (2)'!$V$62:$V$71,'[1]Sheet1 (2)'!$W$62:$W$71)</f>
        <v>50</v>
      </c>
      <c r="AT1004" s="140"/>
      <c r="AU1004" s="157">
        <f>IF(IF(D1004='[1]Sheet1 (2)'!$C$69,'[1]Sheet1 (2)'!$D$69*('[1]Sheet1 (2)'!$D$72-rut_index)/'[1]Sheet1 (2)'!$D$72,IF([1]shee2!D984='[1]Sheet1 (2)'!$C$70,'[1]Sheet1 (2)'!$D$70*('[1]Sheet1 (2)'!$D$72-rut_index)/'[1]Sheet1 (2)'!$D$72,IF([1]shee2!D984='[1]Sheet1 (2)'!$C$71,'[1]Sheet1 (2)'!$D$71*('[1]Sheet1 (2)'!$D$72-rut_index)/'[1]Sheet1 (2)'!$D$72)))&lt;0,0,IF(D1004='[1]Sheet1 (2)'!$C$69,'[1]Sheet1 (2)'!$D$69*('[1]Sheet1 (2)'!$D$72-rut_index)/'[1]Sheet1 (2)'!$D$72,IF([1]shee2!D984='[1]Sheet1 (2)'!$C$70,'[1]Sheet1 (2)'!$D$70*('[1]Sheet1 (2)'!$D$72-rut_index)/'[1]Sheet1 (2)'!$D$72,IF([1]shee2!D984='[1]Sheet1 (2)'!$C$71,'[1]Sheet1 (2)'!$D$71*('[1]Sheet1 (2)'!$D$72-rut_index)/'[1]Sheet1 (2)'!$D$72))))</f>
        <v>5</v>
      </c>
      <c r="AV1004" s="157">
        <f>IF(IF(D1004='[1]Sheet1 (2)'!$C$69,'[1]Sheet1 (2)'!$D$69*('[1]Sheet1 (2)'!$D$72-crack_s_index)/'[1]Sheet1 (2)'!$D$72,IF([1]shee2!D984='[1]Sheet1 (2)'!$C$70,'[1]Sheet1 (2)'!$D$70*('[1]Sheet1 (2)'!$D$72-crack_s_index)/'[1]Sheet1 (2)'!$D$72,IF([1]shee2!D984='[1]Sheet1 (2)'!$C$71,'[1]Sheet1 (2)'!$D$71*('[1]Sheet1 (2)'!$D$72-crack_s_index)/'[1]Sheet1 (2)'!$D$72)))&lt;0,0,IF(D1004='[1]Sheet1 (2)'!$C$69,'[1]Sheet1 (2)'!$D$69*('[1]Sheet1 (2)'!$D$72-crack_s_index)/'[1]Sheet1 (2)'!$D$72,IF([1]shee2!D984='[1]Sheet1 (2)'!$C$70,'[1]Sheet1 (2)'!$D$70*('[1]Sheet1 (2)'!$D$72-crack_s_index)/'[1]Sheet1 (2)'!$D$72,IF([1]shee2!D984='[1]Sheet1 (2)'!$C$71,'[1]Sheet1 (2)'!$D$71*('[1]Sheet1 (2)'!$D$72-crack_s_index)/'[1]Sheet1 (2)'!$D$72))))</f>
        <v>5</v>
      </c>
      <c r="AW1004" s="157">
        <f>IF(IF(D1004='[1]Sheet1 (2)'!$C$69,'[1]Sheet1 (2)'!$D$69*('[1]Sheet1 (2)'!$D$72-crack_t_index)/'[1]Sheet1 (2)'!$D$72,IF([1]shee2!D984='[1]Sheet1 (2)'!$C$70,'[1]Sheet1 (2)'!$D$70*('[1]Sheet1 (2)'!$D$72-crack_t_index)/'[1]Sheet1 (2)'!$D$72,IF([1]shee2!D984='[1]Sheet1 (2)'!$C$71,'[1]Sheet1 (2)'!$D$71*('[1]Sheet1 (2)'!$D$72-crack_t_index)/'[1]Sheet1 (2)'!$D$72)))&lt;0,0,IF(D1004='[1]Sheet1 (2)'!$C$69,'[1]Sheet1 (2)'!$D$69*('[1]Sheet1 (2)'!$D$72-crack_t_index)/'[1]Sheet1 (2)'!$D$72,IF([1]shee2!D984='[1]Sheet1 (2)'!$C$70,'[1]Sheet1 (2)'!$D$70*('[1]Sheet1 (2)'!$D$72-crack_t_index)/'[1]Sheet1 (2)'!$D$72,IF([1]shee2!D984='[1]Sheet1 (2)'!$C$71,'[1]Sheet1 (2)'!$D$71*('[1]Sheet1 (2)'!$D$72-crack_t_index)/'[1]Sheet1 (2)'!$D$72))))</f>
        <v>5</v>
      </c>
      <c r="AX1004" s="157">
        <f>IF(IF(D1004='[1]Sheet1 (2)'!$C$69,'[1]Sheet1 (2)'!$D$69*('[1]Sheet1 (2)'!$D$72-rave_index)/'[1]Sheet1 (2)'!$D$72,IF([1]shee2!D984='[1]Sheet1 (2)'!$C$70,'[1]Sheet1 (2)'!$D$70*('[1]Sheet1 (2)'!$D$72-rave_index)/'[1]Sheet1 (2)'!$D$72,IF([1]shee2!D984='[1]Sheet1 (2)'!$C$71,'[1]Sheet1 (2)'!$D$71*('[1]Sheet1 (2)'!$D$72-rave_index)/'[1]Sheet1 (2)'!$D$72)))&lt;0,0,IF(D1004='[1]Sheet1 (2)'!$C$69,'[1]Sheet1 (2)'!$D$69*('[1]Sheet1 (2)'!$D$72-rave_index)/'[1]Sheet1 (2)'!$D$72,IF([1]shee2!D984='[1]Sheet1 (2)'!$C$70,'[1]Sheet1 (2)'!$D$70*('[1]Sheet1 (2)'!$D$72-rave_index)/'[1]Sheet1 (2)'!$D$72,IF([1]shee2!D984='[1]Sheet1 (2)'!$C$71,'[1]Sheet1 (2)'!$D$71*('[1]Sheet1 (2)'!$D$72-rave_index)/'[1]Sheet1 (2)'!$D$72))))</f>
        <v>5</v>
      </c>
      <c r="AY1004" s="157">
        <f>IF(IF(D1004='[1]Sheet1 (2)'!$C$69,'[1]Sheet1 (2)'!$D$69*('[1]Sheet1 (2)'!$D$72-rough_index)/'[1]Sheet1 (2)'!$D$72,IF([1]shee2!D984='[1]Sheet1 (2)'!$C$70,'[1]Sheet1 (2)'!$D$70*('[1]Sheet1 (2)'!$D$72-rough_index)/'[1]Sheet1 (2)'!$D$72,IF([1]shee2!D984='[1]Sheet1 (2)'!$C$71,'[1]Sheet1 (2)'!$D$71*('[1]Sheet1 (2)'!$D$72-rough_index)/'[1]Sheet1 (2)'!$D$72)))&lt;0,0,IF(D1004='[1]Sheet1 (2)'!$C$69,'[1]Sheet1 (2)'!$D$69*('[1]Sheet1 (2)'!$D$72-rough_index)/'[1]Sheet1 (2)'!$D$72,IF([1]shee2!D984='[1]Sheet1 (2)'!$C$70,'[1]Sheet1 (2)'!$D$70*('[1]Sheet1 (2)'!$D$72-rough_index)/'[1]Sheet1 (2)'!$D$72,IF([1]shee2!D984='[1]Sheet1 (2)'!$C$71,'[1]Sheet1 (2)'!$D$71*('[1]Sheet1 (2)'!$D$72-rough_index)/'[1]Sheet1 (2)'!$D$72))))</f>
        <v>0.83333333333333337</v>
      </c>
      <c r="AZ1004" s="179">
        <f>+(AU1004*'[1]Sheet1 (2)'!$C$77)+(AV1004*'[1]Sheet1 (2)'!$C$78)+(AW1004*'[1]Sheet1 (2)'!$C$79)+(AX1004*'[1]Sheet1 (2)'!$C$80)+(AY1004*'[1]Sheet1 (2)'!$C$81)</f>
        <v>3.75</v>
      </c>
      <c r="BA1004" s="213" t="str">
        <f t="shared" si="31"/>
        <v>Fair</v>
      </c>
      <c r="BE1004">
        <f>IF(D1004='[1]Sheet1 (2)'!$C$61,'[1]Sheet1 (2)'!$D$61*(counts^2)+'[1]Sheet1 (2)'!$G$61*counts+'[1]Sheet1 (2)'!$J$61,IF(D1004='[1]Sheet1 (2)'!$C$62,'[1]Sheet1 (2)'!$D$62*counts+'[1]Sheet1 (2)'!$G$62,IF(D1004='[1]Sheet1 (2)'!$C$63,'[1]Sheet1 (2)'!$D$63*counts+'[1]Sheet1 (2)'!$G$63,IF(D1004='[1]Sheet1 (2)'!$C$64,'[1]Sheet1 (2)'!$D$64*counts+'[1]Sheet1 (2)'!$G$64))))</f>
        <v>2.0984129299999998</v>
      </c>
    </row>
    <row r="1005" spans="1:57" ht="12.75" customHeight="1">
      <c r="A1005" s="176" t="s">
        <v>282</v>
      </c>
      <c r="B1005" s="145" t="s">
        <v>76</v>
      </c>
      <c r="C1005" s="170">
        <v>13</v>
      </c>
      <c r="D1005" s="174" t="s">
        <v>77</v>
      </c>
      <c r="E1005" s="171">
        <v>8</v>
      </c>
      <c r="F1005" s="171">
        <v>2</v>
      </c>
      <c r="G1005" s="171" t="s">
        <v>77</v>
      </c>
      <c r="H1005" s="171">
        <v>1</v>
      </c>
      <c r="I1005" s="171" t="s">
        <v>77</v>
      </c>
      <c r="J1005" s="173" t="s">
        <v>80</v>
      </c>
      <c r="K1005" s="173" t="s">
        <v>80</v>
      </c>
      <c r="L1005" s="169">
        <f>VLOOKUP(CONCATENATE(J1005,K1005),'Sheet1 (2)'!$J$6:$K$26,2,FALSE)</f>
        <v>0</v>
      </c>
      <c r="M1005" s="173" t="s">
        <v>80</v>
      </c>
      <c r="N1005" s="173" t="s">
        <v>80</v>
      </c>
      <c r="O1005" s="177">
        <f>VLOOKUP(CONCATENATE(M1005,N1005),'[1]Sheet1 (2)'!$L$6:$M$26,2,FALSE)</f>
        <v>0</v>
      </c>
      <c r="P1005" s="173" t="s">
        <v>80</v>
      </c>
      <c r="Q1005" s="173" t="s">
        <v>80</v>
      </c>
      <c r="R1005" s="177">
        <f>VLOOKUP(CONCATENATE(P1005,Q1005),'[1]Sheet1 (2)'!$N$6:$O$26,2,FALSE)</f>
        <v>0</v>
      </c>
      <c r="S1005" s="173" t="s">
        <v>80</v>
      </c>
      <c r="T1005" s="173" t="s">
        <v>80</v>
      </c>
      <c r="U1005" s="177">
        <f>VLOOKUP(CONCATENATE(S1005,T1005),'[1]Sheet1 (2)'!$P$6:$Q$26,2,FALSE)</f>
        <v>0</v>
      </c>
      <c r="V1005" s="173" t="s">
        <v>83</v>
      </c>
      <c r="W1005" s="173" t="s">
        <v>81</v>
      </c>
      <c r="X1005" s="177">
        <f>VLOOKUP(CONCATENATE(V1005,W1005),'[1]Sheet1 (2)'!$R$6:$S$26,2,FALSE)</f>
        <v>75</v>
      </c>
      <c r="Y1005" s="173" t="s">
        <v>80</v>
      </c>
      <c r="Z1005" s="173" t="s">
        <v>80</v>
      </c>
      <c r="AA1005" s="177">
        <f>VLOOKUP(CONCATENATE(Y1005,Z1005),'[1]Sheet1 (2)'!$T$6:$U$26,2,FALSE)</f>
        <v>0</v>
      </c>
      <c r="AB1005" s="173" t="s">
        <v>80</v>
      </c>
      <c r="AC1005" s="173" t="s">
        <v>80</v>
      </c>
      <c r="AD1005" s="177">
        <f>VLOOKUP(CONCATENATE(AB1005,AC1005),'[1]Sheet1 (2)'!$X$6:$Y$26,2,FALSE)</f>
        <v>0</v>
      </c>
      <c r="AE1005" s="173" t="s">
        <v>82</v>
      </c>
      <c r="AF1005" s="173" t="s">
        <v>81</v>
      </c>
      <c r="AG1005" s="177">
        <f>VLOOKUP(CONCATENATE(AE1005,AF1005),'[1]Sheet1 (2)'!$Z$6:$AA$26,2,FALSE)</f>
        <v>66</v>
      </c>
      <c r="AH1005" s="180" t="s">
        <v>396</v>
      </c>
      <c r="AI1005" s="178"/>
      <c r="AJ1005" s="140"/>
      <c r="AK1005" s="176" t="s">
        <v>282</v>
      </c>
      <c r="AL1005" s="176" t="s">
        <v>76</v>
      </c>
      <c r="AM1005" s="170">
        <f t="shared" si="30"/>
        <v>13</v>
      </c>
      <c r="AN1005" s="147"/>
      <c r="AO1005" s="155" t="s">
        <v>439</v>
      </c>
      <c r="AP1005" s="156"/>
      <c r="AQ1005" s="157">
        <v>4.7253175446000002</v>
      </c>
      <c r="AR1005" s="158"/>
      <c r="AS1005" s="145">
        <f>LOOKUP(rufmkm,'[1]Sheet1 (2)'!$V$62:$V$71,'[1]Sheet1 (2)'!$W$62:$W$71)</f>
        <v>50</v>
      </c>
      <c r="AT1005" s="140"/>
      <c r="AU1005" s="157">
        <f>IF(IF(D1005='[1]Sheet1 (2)'!$C$69,'[1]Sheet1 (2)'!$D$69*('[1]Sheet1 (2)'!$D$72-rut_index)/'[1]Sheet1 (2)'!$D$72,IF([1]shee2!D985='[1]Sheet1 (2)'!$C$70,'[1]Sheet1 (2)'!$D$70*('[1]Sheet1 (2)'!$D$72-rut_index)/'[1]Sheet1 (2)'!$D$72,IF([1]shee2!D985='[1]Sheet1 (2)'!$C$71,'[1]Sheet1 (2)'!$D$71*('[1]Sheet1 (2)'!$D$72-rut_index)/'[1]Sheet1 (2)'!$D$72)))&lt;0,0,IF(D1005='[1]Sheet1 (2)'!$C$69,'[1]Sheet1 (2)'!$D$69*('[1]Sheet1 (2)'!$D$72-rut_index)/'[1]Sheet1 (2)'!$D$72,IF([1]shee2!D985='[1]Sheet1 (2)'!$C$70,'[1]Sheet1 (2)'!$D$70*('[1]Sheet1 (2)'!$D$72-rut_index)/'[1]Sheet1 (2)'!$D$72,IF([1]shee2!D985='[1]Sheet1 (2)'!$C$71,'[1]Sheet1 (2)'!$D$71*('[1]Sheet1 (2)'!$D$72-rut_index)/'[1]Sheet1 (2)'!$D$72))))</f>
        <v>5</v>
      </c>
      <c r="AV1005" s="157">
        <f>IF(IF(D1005='[1]Sheet1 (2)'!$C$69,'[1]Sheet1 (2)'!$D$69*('[1]Sheet1 (2)'!$D$72-crack_s_index)/'[1]Sheet1 (2)'!$D$72,IF([1]shee2!D985='[1]Sheet1 (2)'!$C$70,'[1]Sheet1 (2)'!$D$70*('[1]Sheet1 (2)'!$D$72-crack_s_index)/'[1]Sheet1 (2)'!$D$72,IF([1]shee2!D985='[1]Sheet1 (2)'!$C$71,'[1]Sheet1 (2)'!$D$71*('[1]Sheet1 (2)'!$D$72-crack_s_index)/'[1]Sheet1 (2)'!$D$72)))&lt;0,0,IF(D1005='[1]Sheet1 (2)'!$C$69,'[1]Sheet1 (2)'!$D$69*('[1]Sheet1 (2)'!$D$72-crack_s_index)/'[1]Sheet1 (2)'!$D$72,IF([1]shee2!D985='[1]Sheet1 (2)'!$C$70,'[1]Sheet1 (2)'!$D$70*('[1]Sheet1 (2)'!$D$72-crack_s_index)/'[1]Sheet1 (2)'!$D$72,IF([1]shee2!D985='[1]Sheet1 (2)'!$C$71,'[1]Sheet1 (2)'!$D$71*('[1]Sheet1 (2)'!$D$72-crack_s_index)/'[1]Sheet1 (2)'!$D$72))))</f>
        <v>5</v>
      </c>
      <c r="AW1005" s="157">
        <f>IF(IF(D1005='[1]Sheet1 (2)'!$C$69,'[1]Sheet1 (2)'!$D$69*('[1]Sheet1 (2)'!$D$72-crack_t_index)/'[1]Sheet1 (2)'!$D$72,IF([1]shee2!D985='[1]Sheet1 (2)'!$C$70,'[1]Sheet1 (2)'!$D$70*('[1]Sheet1 (2)'!$D$72-crack_t_index)/'[1]Sheet1 (2)'!$D$72,IF([1]shee2!D985='[1]Sheet1 (2)'!$C$71,'[1]Sheet1 (2)'!$D$71*('[1]Sheet1 (2)'!$D$72-crack_t_index)/'[1]Sheet1 (2)'!$D$72)))&lt;0,0,IF(D1005='[1]Sheet1 (2)'!$C$69,'[1]Sheet1 (2)'!$D$69*('[1]Sheet1 (2)'!$D$72-crack_t_index)/'[1]Sheet1 (2)'!$D$72,IF([1]shee2!D985='[1]Sheet1 (2)'!$C$70,'[1]Sheet1 (2)'!$D$70*('[1]Sheet1 (2)'!$D$72-crack_t_index)/'[1]Sheet1 (2)'!$D$72,IF([1]shee2!D985='[1]Sheet1 (2)'!$C$71,'[1]Sheet1 (2)'!$D$71*('[1]Sheet1 (2)'!$D$72-crack_t_index)/'[1]Sheet1 (2)'!$D$72))))</f>
        <v>5</v>
      </c>
      <c r="AX1005" s="157">
        <f>IF(IF(D1005='[1]Sheet1 (2)'!$C$69,'[1]Sheet1 (2)'!$D$69*('[1]Sheet1 (2)'!$D$72-rave_index)/'[1]Sheet1 (2)'!$D$72,IF([1]shee2!D985='[1]Sheet1 (2)'!$C$70,'[1]Sheet1 (2)'!$D$70*('[1]Sheet1 (2)'!$D$72-rave_index)/'[1]Sheet1 (2)'!$D$72,IF([1]shee2!D985='[1]Sheet1 (2)'!$C$71,'[1]Sheet1 (2)'!$D$71*('[1]Sheet1 (2)'!$D$72-rave_index)/'[1]Sheet1 (2)'!$D$72)))&lt;0,0,IF(D1005='[1]Sheet1 (2)'!$C$69,'[1]Sheet1 (2)'!$D$69*('[1]Sheet1 (2)'!$D$72-rave_index)/'[1]Sheet1 (2)'!$D$72,IF([1]shee2!D985='[1]Sheet1 (2)'!$C$70,'[1]Sheet1 (2)'!$D$70*('[1]Sheet1 (2)'!$D$72-rave_index)/'[1]Sheet1 (2)'!$D$72,IF([1]shee2!D985='[1]Sheet1 (2)'!$C$71,'[1]Sheet1 (2)'!$D$71*('[1]Sheet1 (2)'!$D$72-rave_index)/'[1]Sheet1 (2)'!$D$72))))</f>
        <v>5</v>
      </c>
      <c r="AY1005" s="157">
        <f>IF(IF(D1005='[1]Sheet1 (2)'!$C$69,'[1]Sheet1 (2)'!$D$69*('[1]Sheet1 (2)'!$D$72-rough_index)/'[1]Sheet1 (2)'!$D$72,IF([1]shee2!D985='[1]Sheet1 (2)'!$C$70,'[1]Sheet1 (2)'!$D$70*('[1]Sheet1 (2)'!$D$72-rough_index)/'[1]Sheet1 (2)'!$D$72,IF([1]shee2!D985='[1]Sheet1 (2)'!$C$71,'[1]Sheet1 (2)'!$D$71*('[1]Sheet1 (2)'!$D$72-rough_index)/'[1]Sheet1 (2)'!$D$72)))&lt;0,0,IF(D1005='[1]Sheet1 (2)'!$C$69,'[1]Sheet1 (2)'!$D$69*('[1]Sheet1 (2)'!$D$72-rough_index)/'[1]Sheet1 (2)'!$D$72,IF([1]shee2!D985='[1]Sheet1 (2)'!$C$70,'[1]Sheet1 (2)'!$D$70*('[1]Sheet1 (2)'!$D$72-rough_index)/'[1]Sheet1 (2)'!$D$72,IF([1]shee2!D985='[1]Sheet1 (2)'!$C$71,'[1]Sheet1 (2)'!$D$71*('[1]Sheet1 (2)'!$D$72-rough_index)/'[1]Sheet1 (2)'!$D$72))))</f>
        <v>0.83333333333333337</v>
      </c>
      <c r="AZ1005" s="179">
        <f>+(AU1005*'[1]Sheet1 (2)'!$C$77)+(AV1005*'[1]Sheet1 (2)'!$C$78)+(AW1005*'[1]Sheet1 (2)'!$C$79)+(AX1005*'[1]Sheet1 (2)'!$C$80)+(AY1005*'[1]Sheet1 (2)'!$C$81)</f>
        <v>3.75</v>
      </c>
      <c r="BA1005" s="213" t="str">
        <f t="shared" si="31"/>
        <v>Fair</v>
      </c>
      <c r="BE1005">
        <f>IF(D1005='[1]Sheet1 (2)'!$C$61,'[1]Sheet1 (2)'!$D$61*(counts^2)+'[1]Sheet1 (2)'!$G$61*counts+'[1]Sheet1 (2)'!$J$61,IF(D1005='[1]Sheet1 (2)'!$C$62,'[1]Sheet1 (2)'!$D$62*counts+'[1]Sheet1 (2)'!$G$62,IF(D1005='[1]Sheet1 (2)'!$C$63,'[1]Sheet1 (2)'!$D$63*counts+'[1]Sheet1 (2)'!$G$63,IF(D1005='[1]Sheet1 (2)'!$C$64,'[1]Sheet1 (2)'!$D$64*counts+'[1]Sheet1 (2)'!$G$64))))</f>
        <v>2.0984129299999998</v>
      </c>
    </row>
    <row r="1006" spans="1:57" ht="12.75" customHeight="1">
      <c r="A1006" s="176" t="s">
        <v>282</v>
      </c>
      <c r="B1006" s="145" t="s">
        <v>76</v>
      </c>
      <c r="C1006" s="170">
        <v>1141</v>
      </c>
      <c r="D1006" s="174" t="s">
        <v>77</v>
      </c>
      <c r="E1006" s="171">
        <v>8</v>
      </c>
      <c r="F1006" s="171">
        <v>2</v>
      </c>
      <c r="G1006" s="171" t="s">
        <v>77</v>
      </c>
      <c r="H1006" s="171">
        <v>1</v>
      </c>
      <c r="I1006" s="171" t="s">
        <v>77</v>
      </c>
      <c r="J1006" s="173" t="s">
        <v>80</v>
      </c>
      <c r="K1006" s="173" t="s">
        <v>80</v>
      </c>
      <c r="L1006" s="169">
        <f>VLOOKUP(CONCATENATE(J1006,K1006),'Sheet1 (2)'!$J$6:$K$26,2,FALSE)</f>
        <v>0</v>
      </c>
      <c r="M1006" s="173" t="s">
        <v>80</v>
      </c>
      <c r="N1006" s="173" t="s">
        <v>80</v>
      </c>
      <c r="O1006" s="177">
        <f>VLOOKUP(CONCATENATE(M1006,N1006),'[1]Sheet1 (2)'!$L$6:$M$26,2,FALSE)</f>
        <v>0</v>
      </c>
      <c r="P1006" s="173" t="s">
        <v>80</v>
      </c>
      <c r="Q1006" s="173" t="s">
        <v>80</v>
      </c>
      <c r="R1006" s="177">
        <f>VLOOKUP(CONCATENATE(P1006,Q1006),'[1]Sheet1 (2)'!$N$6:$O$26,2,FALSE)</f>
        <v>0</v>
      </c>
      <c r="S1006" s="173" t="s">
        <v>80</v>
      </c>
      <c r="T1006" s="173" t="s">
        <v>80</v>
      </c>
      <c r="U1006" s="177">
        <f>VLOOKUP(CONCATENATE(S1006,T1006),'[1]Sheet1 (2)'!$P$6:$Q$26,2,FALSE)</f>
        <v>0</v>
      </c>
      <c r="V1006" s="173" t="s">
        <v>78</v>
      </c>
      <c r="W1006" s="173" t="s">
        <v>81</v>
      </c>
      <c r="X1006" s="177">
        <f>VLOOKUP(CONCATENATE(V1006,W1006),'[1]Sheet1 (2)'!$R$6:$S$26,2,FALSE)</f>
        <v>25</v>
      </c>
      <c r="Y1006" s="173" t="s">
        <v>80</v>
      </c>
      <c r="Z1006" s="173" t="s">
        <v>80</v>
      </c>
      <c r="AA1006" s="177">
        <f>VLOOKUP(CONCATENATE(Y1006,Z1006),'[1]Sheet1 (2)'!$T$6:$U$26,2,FALSE)</f>
        <v>0</v>
      </c>
      <c r="AB1006" s="173" t="s">
        <v>80</v>
      </c>
      <c r="AC1006" s="173" t="s">
        <v>80</v>
      </c>
      <c r="AD1006" s="177">
        <f>VLOOKUP(CONCATENATE(AB1006,AC1006),'[1]Sheet1 (2)'!$X$6:$Y$26,2,FALSE)</f>
        <v>0</v>
      </c>
      <c r="AE1006" s="173" t="s">
        <v>82</v>
      </c>
      <c r="AF1006" s="173" t="s">
        <v>81</v>
      </c>
      <c r="AG1006" s="177">
        <f>VLOOKUP(CONCATENATE(AE1006,AF1006),'[1]Sheet1 (2)'!$Z$6:$AA$26,2,FALSE)</f>
        <v>66</v>
      </c>
      <c r="AH1006" s="172"/>
      <c r="AI1006" s="178"/>
      <c r="AJ1006" s="140"/>
      <c r="AK1006" s="176" t="s">
        <v>282</v>
      </c>
      <c r="AL1006" s="176" t="s">
        <v>76</v>
      </c>
      <c r="AM1006" s="170">
        <f t="shared" si="30"/>
        <v>1141</v>
      </c>
      <c r="AN1006" s="147"/>
      <c r="AO1006" s="155"/>
      <c r="AP1006" s="156"/>
      <c r="AQ1006" s="157">
        <v>4.4486536764000002</v>
      </c>
      <c r="AR1006" s="158"/>
      <c r="AS1006" s="145">
        <f>LOOKUP(rufmkm,'[1]Sheet1 (2)'!$V$62:$V$71,'[1]Sheet1 (2)'!$W$62:$W$71)</f>
        <v>50</v>
      </c>
      <c r="AT1006" s="140"/>
      <c r="AU1006" s="157">
        <f>IF(IF(D1006='[1]Sheet1 (2)'!$C$69,'[1]Sheet1 (2)'!$D$69*('[1]Sheet1 (2)'!$D$72-rut_index)/'[1]Sheet1 (2)'!$D$72,IF([1]shee2!D986='[1]Sheet1 (2)'!$C$70,'[1]Sheet1 (2)'!$D$70*('[1]Sheet1 (2)'!$D$72-rut_index)/'[1]Sheet1 (2)'!$D$72,IF([1]shee2!D986='[1]Sheet1 (2)'!$C$71,'[1]Sheet1 (2)'!$D$71*('[1]Sheet1 (2)'!$D$72-rut_index)/'[1]Sheet1 (2)'!$D$72)))&lt;0,0,IF(D1006='[1]Sheet1 (2)'!$C$69,'[1]Sheet1 (2)'!$D$69*('[1]Sheet1 (2)'!$D$72-rut_index)/'[1]Sheet1 (2)'!$D$72,IF([1]shee2!D986='[1]Sheet1 (2)'!$C$70,'[1]Sheet1 (2)'!$D$70*('[1]Sheet1 (2)'!$D$72-rut_index)/'[1]Sheet1 (2)'!$D$72,IF([1]shee2!D986='[1]Sheet1 (2)'!$C$71,'[1]Sheet1 (2)'!$D$71*('[1]Sheet1 (2)'!$D$72-rut_index)/'[1]Sheet1 (2)'!$D$72))))</f>
        <v>5</v>
      </c>
      <c r="AV1006" s="157">
        <f>IF(IF(D1006='[1]Sheet1 (2)'!$C$69,'[1]Sheet1 (2)'!$D$69*('[1]Sheet1 (2)'!$D$72-crack_s_index)/'[1]Sheet1 (2)'!$D$72,IF([1]shee2!D986='[1]Sheet1 (2)'!$C$70,'[1]Sheet1 (2)'!$D$70*('[1]Sheet1 (2)'!$D$72-crack_s_index)/'[1]Sheet1 (2)'!$D$72,IF([1]shee2!D986='[1]Sheet1 (2)'!$C$71,'[1]Sheet1 (2)'!$D$71*('[1]Sheet1 (2)'!$D$72-crack_s_index)/'[1]Sheet1 (2)'!$D$72)))&lt;0,0,IF(D1006='[1]Sheet1 (2)'!$C$69,'[1]Sheet1 (2)'!$D$69*('[1]Sheet1 (2)'!$D$72-crack_s_index)/'[1]Sheet1 (2)'!$D$72,IF([1]shee2!D986='[1]Sheet1 (2)'!$C$70,'[1]Sheet1 (2)'!$D$70*('[1]Sheet1 (2)'!$D$72-crack_s_index)/'[1]Sheet1 (2)'!$D$72,IF([1]shee2!D986='[1]Sheet1 (2)'!$C$71,'[1]Sheet1 (2)'!$D$71*('[1]Sheet1 (2)'!$D$72-crack_s_index)/'[1]Sheet1 (2)'!$D$72))))</f>
        <v>5</v>
      </c>
      <c r="AW1006" s="157">
        <f>IF(IF(D1006='[1]Sheet1 (2)'!$C$69,'[1]Sheet1 (2)'!$D$69*('[1]Sheet1 (2)'!$D$72-crack_t_index)/'[1]Sheet1 (2)'!$D$72,IF([1]shee2!D986='[1]Sheet1 (2)'!$C$70,'[1]Sheet1 (2)'!$D$70*('[1]Sheet1 (2)'!$D$72-crack_t_index)/'[1]Sheet1 (2)'!$D$72,IF([1]shee2!D986='[1]Sheet1 (2)'!$C$71,'[1]Sheet1 (2)'!$D$71*('[1]Sheet1 (2)'!$D$72-crack_t_index)/'[1]Sheet1 (2)'!$D$72)))&lt;0,0,IF(D1006='[1]Sheet1 (2)'!$C$69,'[1]Sheet1 (2)'!$D$69*('[1]Sheet1 (2)'!$D$72-crack_t_index)/'[1]Sheet1 (2)'!$D$72,IF([1]shee2!D986='[1]Sheet1 (2)'!$C$70,'[1]Sheet1 (2)'!$D$70*('[1]Sheet1 (2)'!$D$72-crack_t_index)/'[1]Sheet1 (2)'!$D$72,IF([1]shee2!D986='[1]Sheet1 (2)'!$C$71,'[1]Sheet1 (2)'!$D$71*('[1]Sheet1 (2)'!$D$72-crack_t_index)/'[1]Sheet1 (2)'!$D$72))))</f>
        <v>5</v>
      </c>
      <c r="AX1006" s="157">
        <f>IF(IF(D1006='[1]Sheet1 (2)'!$C$69,'[1]Sheet1 (2)'!$D$69*('[1]Sheet1 (2)'!$D$72-rave_index)/'[1]Sheet1 (2)'!$D$72,IF([1]shee2!D986='[1]Sheet1 (2)'!$C$70,'[1]Sheet1 (2)'!$D$70*('[1]Sheet1 (2)'!$D$72-rave_index)/'[1]Sheet1 (2)'!$D$72,IF([1]shee2!D986='[1]Sheet1 (2)'!$C$71,'[1]Sheet1 (2)'!$D$71*('[1]Sheet1 (2)'!$D$72-rave_index)/'[1]Sheet1 (2)'!$D$72)))&lt;0,0,IF(D1006='[1]Sheet1 (2)'!$C$69,'[1]Sheet1 (2)'!$D$69*('[1]Sheet1 (2)'!$D$72-rave_index)/'[1]Sheet1 (2)'!$D$72,IF([1]shee2!D986='[1]Sheet1 (2)'!$C$70,'[1]Sheet1 (2)'!$D$70*('[1]Sheet1 (2)'!$D$72-rave_index)/'[1]Sheet1 (2)'!$D$72,IF([1]shee2!D986='[1]Sheet1 (2)'!$C$71,'[1]Sheet1 (2)'!$D$71*('[1]Sheet1 (2)'!$D$72-rave_index)/'[1]Sheet1 (2)'!$D$72))))</f>
        <v>5</v>
      </c>
      <c r="AY1006" s="157">
        <f>IF(IF(D1006='[1]Sheet1 (2)'!$C$69,'[1]Sheet1 (2)'!$D$69*('[1]Sheet1 (2)'!$D$72-rough_index)/'[1]Sheet1 (2)'!$D$72,IF([1]shee2!D986='[1]Sheet1 (2)'!$C$70,'[1]Sheet1 (2)'!$D$70*('[1]Sheet1 (2)'!$D$72-rough_index)/'[1]Sheet1 (2)'!$D$72,IF([1]shee2!D986='[1]Sheet1 (2)'!$C$71,'[1]Sheet1 (2)'!$D$71*('[1]Sheet1 (2)'!$D$72-rough_index)/'[1]Sheet1 (2)'!$D$72)))&lt;0,0,IF(D1006='[1]Sheet1 (2)'!$C$69,'[1]Sheet1 (2)'!$D$69*('[1]Sheet1 (2)'!$D$72-rough_index)/'[1]Sheet1 (2)'!$D$72,IF([1]shee2!D986='[1]Sheet1 (2)'!$C$70,'[1]Sheet1 (2)'!$D$70*('[1]Sheet1 (2)'!$D$72-rough_index)/'[1]Sheet1 (2)'!$D$72,IF([1]shee2!D986='[1]Sheet1 (2)'!$C$71,'[1]Sheet1 (2)'!$D$71*('[1]Sheet1 (2)'!$D$72-rough_index)/'[1]Sheet1 (2)'!$D$72))))</f>
        <v>0.83333333333333337</v>
      </c>
      <c r="AZ1006" s="179">
        <f>+(AU1006*'[1]Sheet1 (2)'!$C$77)+(AV1006*'[1]Sheet1 (2)'!$C$78)+(AW1006*'[1]Sheet1 (2)'!$C$79)+(AX1006*'[1]Sheet1 (2)'!$C$80)+(AY1006*'[1]Sheet1 (2)'!$C$81)</f>
        <v>3.75</v>
      </c>
      <c r="BA1006" s="213" t="str">
        <f t="shared" si="31"/>
        <v>Fair</v>
      </c>
      <c r="BE1006">
        <f>IF(D1006='[1]Sheet1 (2)'!$C$61,'[1]Sheet1 (2)'!$D$61*(counts^2)+'[1]Sheet1 (2)'!$G$61*counts+'[1]Sheet1 (2)'!$J$61,IF(D1006='[1]Sheet1 (2)'!$C$62,'[1]Sheet1 (2)'!$D$62*counts+'[1]Sheet1 (2)'!$G$62,IF(D1006='[1]Sheet1 (2)'!$C$63,'[1]Sheet1 (2)'!$D$63*counts+'[1]Sheet1 (2)'!$G$63,IF(D1006='[1]Sheet1 (2)'!$C$64,'[1]Sheet1 (2)'!$D$64*counts+'[1]Sheet1 (2)'!$G$64))))</f>
        <v>2.0984129299999998</v>
      </c>
    </row>
    <row r="1007" spans="1:57" ht="12.75" customHeight="1">
      <c r="A1007" s="176" t="s">
        <v>282</v>
      </c>
      <c r="B1007" s="145" t="s">
        <v>76</v>
      </c>
      <c r="C1007" s="170">
        <v>1142</v>
      </c>
      <c r="D1007" s="174" t="s">
        <v>77</v>
      </c>
      <c r="E1007" s="171">
        <v>8</v>
      </c>
      <c r="F1007" s="171">
        <v>2</v>
      </c>
      <c r="G1007" s="171" t="s">
        <v>77</v>
      </c>
      <c r="H1007" s="171">
        <v>1</v>
      </c>
      <c r="I1007" s="171" t="s">
        <v>77</v>
      </c>
      <c r="J1007" s="173" t="s">
        <v>80</v>
      </c>
      <c r="K1007" s="173" t="s">
        <v>80</v>
      </c>
      <c r="L1007" s="169">
        <f>VLOOKUP(CONCATENATE(J1007,K1007),'Sheet1 (2)'!$J$6:$K$26,2,FALSE)</f>
        <v>0</v>
      </c>
      <c r="M1007" s="173" t="s">
        <v>80</v>
      </c>
      <c r="N1007" s="173" t="s">
        <v>80</v>
      </c>
      <c r="O1007" s="177">
        <f>VLOOKUP(CONCATENATE(M1007,N1007),'[1]Sheet1 (2)'!$L$6:$M$26,2,FALSE)</f>
        <v>0</v>
      </c>
      <c r="P1007" s="173" t="s">
        <v>80</v>
      </c>
      <c r="Q1007" s="173" t="s">
        <v>80</v>
      </c>
      <c r="R1007" s="177">
        <f>VLOOKUP(CONCATENATE(P1007,Q1007),'[1]Sheet1 (2)'!$N$6:$O$26,2,FALSE)</f>
        <v>0</v>
      </c>
      <c r="S1007" s="173" t="s">
        <v>80</v>
      </c>
      <c r="T1007" s="173" t="s">
        <v>80</v>
      </c>
      <c r="U1007" s="177">
        <f>VLOOKUP(CONCATENATE(S1007,T1007),'[1]Sheet1 (2)'!$P$6:$Q$26,2,FALSE)</f>
        <v>0</v>
      </c>
      <c r="V1007" s="173" t="s">
        <v>80</v>
      </c>
      <c r="W1007" s="173" t="s">
        <v>80</v>
      </c>
      <c r="X1007" s="177">
        <f>VLOOKUP(CONCATENATE(V1007,W1007),'[1]Sheet1 (2)'!$R$6:$S$26,2,FALSE)</f>
        <v>0</v>
      </c>
      <c r="Y1007" s="173" t="s">
        <v>80</v>
      </c>
      <c r="Z1007" s="173" t="s">
        <v>80</v>
      </c>
      <c r="AA1007" s="177">
        <f>VLOOKUP(CONCATENATE(Y1007,Z1007),'[1]Sheet1 (2)'!$T$6:$U$26,2,FALSE)</f>
        <v>0</v>
      </c>
      <c r="AB1007" s="173" t="s">
        <v>80</v>
      </c>
      <c r="AC1007" s="173" t="s">
        <v>80</v>
      </c>
      <c r="AD1007" s="177">
        <f>VLOOKUP(CONCATENATE(AB1007,AC1007),'[1]Sheet1 (2)'!$X$6:$Y$26,2,FALSE)</f>
        <v>0</v>
      </c>
      <c r="AE1007" s="173" t="s">
        <v>82</v>
      </c>
      <c r="AF1007" s="173" t="s">
        <v>81</v>
      </c>
      <c r="AG1007" s="177">
        <f>VLOOKUP(CONCATENATE(AE1007,AF1007),'[1]Sheet1 (2)'!$Z$6:$AA$26,2,FALSE)</f>
        <v>66</v>
      </c>
      <c r="AH1007" s="172"/>
      <c r="AI1007" s="178"/>
      <c r="AJ1007" s="140"/>
      <c r="AK1007" s="176" t="s">
        <v>282</v>
      </c>
      <c r="AL1007" s="176" t="s">
        <v>76</v>
      </c>
      <c r="AM1007" s="170">
        <f t="shared" si="30"/>
        <v>1142</v>
      </c>
      <c r="AN1007" s="147"/>
      <c r="AO1007" s="155"/>
      <c r="AP1007" s="156"/>
      <c r="AQ1007" s="157">
        <v>3.5385347279999997</v>
      </c>
      <c r="AR1007" s="158"/>
      <c r="AS1007" s="145">
        <f>LOOKUP(rufmkm,'[1]Sheet1 (2)'!$V$62:$V$71,'[1]Sheet1 (2)'!$W$62:$W$71)</f>
        <v>40</v>
      </c>
      <c r="AT1007" s="140"/>
      <c r="AU1007" s="157">
        <f>IF(IF(D1007='[1]Sheet1 (2)'!$C$69,'[1]Sheet1 (2)'!$D$69*('[1]Sheet1 (2)'!$D$72-rut_index)/'[1]Sheet1 (2)'!$D$72,IF([1]shee2!D987='[1]Sheet1 (2)'!$C$70,'[1]Sheet1 (2)'!$D$70*('[1]Sheet1 (2)'!$D$72-rut_index)/'[1]Sheet1 (2)'!$D$72,IF([1]shee2!D987='[1]Sheet1 (2)'!$C$71,'[1]Sheet1 (2)'!$D$71*('[1]Sheet1 (2)'!$D$72-rut_index)/'[1]Sheet1 (2)'!$D$72)))&lt;0,0,IF(D1007='[1]Sheet1 (2)'!$C$69,'[1]Sheet1 (2)'!$D$69*('[1]Sheet1 (2)'!$D$72-rut_index)/'[1]Sheet1 (2)'!$D$72,IF([1]shee2!D987='[1]Sheet1 (2)'!$C$70,'[1]Sheet1 (2)'!$D$70*('[1]Sheet1 (2)'!$D$72-rut_index)/'[1]Sheet1 (2)'!$D$72,IF([1]shee2!D987='[1]Sheet1 (2)'!$C$71,'[1]Sheet1 (2)'!$D$71*('[1]Sheet1 (2)'!$D$72-rut_index)/'[1]Sheet1 (2)'!$D$72))))</f>
        <v>5</v>
      </c>
      <c r="AV1007" s="157">
        <f>IF(IF(D1007='[1]Sheet1 (2)'!$C$69,'[1]Sheet1 (2)'!$D$69*('[1]Sheet1 (2)'!$D$72-crack_s_index)/'[1]Sheet1 (2)'!$D$72,IF([1]shee2!D987='[1]Sheet1 (2)'!$C$70,'[1]Sheet1 (2)'!$D$70*('[1]Sheet1 (2)'!$D$72-crack_s_index)/'[1]Sheet1 (2)'!$D$72,IF([1]shee2!D987='[1]Sheet1 (2)'!$C$71,'[1]Sheet1 (2)'!$D$71*('[1]Sheet1 (2)'!$D$72-crack_s_index)/'[1]Sheet1 (2)'!$D$72)))&lt;0,0,IF(D1007='[1]Sheet1 (2)'!$C$69,'[1]Sheet1 (2)'!$D$69*('[1]Sheet1 (2)'!$D$72-crack_s_index)/'[1]Sheet1 (2)'!$D$72,IF([1]shee2!D987='[1]Sheet1 (2)'!$C$70,'[1]Sheet1 (2)'!$D$70*('[1]Sheet1 (2)'!$D$72-crack_s_index)/'[1]Sheet1 (2)'!$D$72,IF([1]shee2!D987='[1]Sheet1 (2)'!$C$71,'[1]Sheet1 (2)'!$D$71*('[1]Sheet1 (2)'!$D$72-crack_s_index)/'[1]Sheet1 (2)'!$D$72))))</f>
        <v>5</v>
      </c>
      <c r="AW1007" s="157">
        <f>IF(IF(D1007='[1]Sheet1 (2)'!$C$69,'[1]Sheet1 (2)'!$D$69*('[1]Sheet1 (2)'!$D$72-crack_t_index)/'[1]Sheet1 (2)'!$D$72,IF([1]shee2!D987='[1]Sheet1 (2)'!$C$70,'[1]Sheet1 (2)'!$D$70*('[1]Sheet1 (2)'!$D$72-crack_t_index)/'[1]Sheet1 (2)'!$D$72,IF([1]shee2!D987='[1]Sheet1 (2)'!$C$71,'[1]Sheet1 (2)'!$D$71*('[1]Sheet1 (2)'!$D$72-crack_t_index)/'[1]Sheet1 (2)'!$D$72)))&lt;0,0,IF(D1007='[1]Sheet1 (2)'!$C$69,'[1]Sheet1 (2)'!$D$69*('[1]Sheet1 (2)'!$D$72-crack_t_index)/'[1]Sheet1 (2)'!$D$72,IF([1]shee2!D987='[1]Sheet1 (2)'!$C$70,'[1]Sheet1 (2)'!$D$70*('[1]Sheet1 (2)'!$D$72-crack_t_index)/'[1]Sheet1 (2)'!$D$72,IF([1]shee2!D987='[1]Sheet1 (2)'!$C$71,'[1]Sheet1 (2)'!$D$71*('[1]Sheet1 (2)'!$D$72-crack_t_index)/'[1]Sheet1 (2)'!$D$72))))</f>
        <v>5</v>
      </c>
      <c r="AX1007" s="157">
        <f>IF(IF(D1007='[1]Sheet1 (2)'!$C$69,'[1]Sheet1 (2)'!$D$69*('[1]Sheet1 (2)'!$D$72-rave_index)/'[1]Sheet1 (2)'!$D$72,IF([1]shee2!D987='[1]Sheet1 (2)'!$C$70,'[1]Sheet1 (2)'!$D$70*('[1]Sheet1 (2)'!$D$72-rave_index)/'[1]Sheet1 (2)'!$D$72,IF([1]shee2!D987='[1]Sheet1 (2)'!$C$71,'[1]Sheet1 (2)'!$D$71*('[1]Sheet1 (2)'!$D$72-rave_index)/'[1]Sheet1 (2)'!$D$72)))&lt;0,0,IF(D1007='[1]Sheet1 (2)'!$C$69,'[1]Sheet1 (2)'!$D$69*('[1]Sheet1 (2)'!$D$72-rave_index)/'[1]Sheet1 (2)'!$D$72,IF([1]shee2!D987='[1]Sheet1 (2)'!$C$70,'[1]Sheet1 (2)'!$D$70*('[1]Sheet1 (2)'!$D$72-rave_index)/'[1]Sheet1 (2)'!$D$72,IF([1]shee2!D987='[1]Sheet1 (2)'!$C$71,'[1]Sheet1 (2)'!$D$71*('[1]Sheet1 (2)'!$D$72-rave_index)/'[1]Sheet1 (2)'!$D$72))))</f>
        <v>5</v>
      </c>
      <c r="AY1007" s="157">
        <f>IF(IF(D1007='[1]Sheet1 (2)'!$C$69,'[1]Sheet1 (2)'!$D$69*('[1]Sheet1 (2)'!$D$72-rough_index)/'[1]Sheet1 (2)'!$D$72,IF([1]shee2!D987='[1]Sheet1 (2)'!$C$70,'[1]Sheet1 (2)'!$D$70*('[1]Sheet1 (2)'!$D$72-rough_index)/'[1]Sheet1 (2)'!$D$72,IF([1]shee2!D987='[1]Sheet1 (2)'!$C$71,'[1]Sheet1 (2)'!$D$71*('[1]Sheet1 (2)'!$D$72-rough_index)/'[1]Sheet1 (2)'!$D$72)))&lt;0,0,IF(D1007='[1]Sheet1 (2)'!$C$69,'[1]Sheet1 (2)'!$D$69*('[1]Sheet1 (2)'!$D$72-rough_index)/'[1]Sheet1 (2)'!$D$72,IF([1]shee2!D987='[1]Sheet1 (2)'!$C$70,'[1]Sheet1 (2)'!$D$70*('[1]Sheet1 (2)'!$D$72-rough_index)/'[1]Sheet1 (2)'!$D$72,IF([1]shee2!D987='[1]Sheet1 (2)'!$C$71,'[1]Sheet1 (2)'!$D$71*('[1]Sheet1 (2)'!$D$72-rough_index)/'[1]Sheet1 (2)'!$D$72))))</f>
        <v>1.6666666666666667</v>
      </c>
      <c r="AZ1007" s="179">
        <f>+(AU1007*'[1]Sheet1 (2)'!$C$77)+(AV1007*'[1]Sheet1 (2)'!$C$78)+(AW1007*'[1]Sheet1 (2)'!$C$79)+(AX1007*'[1]Sheet1 (2)'!$C$80)+(AY1007*'[1]Sheet1 (2)'!$C$81)</f>
        <v>4</v>
      </c>
      <c r="BA1007" s="213" t="str">
        <f t="shared" si="31"/>
        <v>Good</v>
      </c>
      <c r="BE1007">
        <f>IF(D1007='[1]Sheet1 (2)'!$C$61,'[1]Sheet1 (2)'!$D$61*(counts^2)+'[1]Sheet1 (2)'!$G$61*counts+'[1]Sheet1 (2)'!$J$61,IF(D1007='[1]Sheet1 (2)'!$C$62,'[1]Sheet1 (2)'!$D$62*counts+'[1]Sheet1 (2)'!$G$62,IF(D1007='[1]Sheet1 (2)'!$C$63,'[1]Sheet1 (2)'!$D$63*counts+'[1]Sheet1 (2)'!$G$63,IF(D1007='[1]Sheet1 (2)'!$C$64,'[1]Sheet1 (2)'!$D$64*counts+'[1]Sheet1 (2)'!$G$64))))</f>
        <v>2.0984129299999998</v>
      </c>
    </row>
    <row r="1008" spans="1:57" ht="12.75" customHeight="1">
      <c r="A1008" s="176" t="s">
        <v>282</v>
      </c>
      <c r="B1008" s="145" t="s">
        <v>76</v>
      </c>
      <c r="C1008" s="170">
        <v>1143</v>
      </c>
      <c r="D1008" s="174" t="s">
        <v>77</v>
      </c>
      <c r="E1008" s="171">
        <v>8</v>
      </c>
      <c r="F1008" s="171">
        <v>2</v>
      </c>
      <c r="G1008" s="171" t="s">
        <v>77</v>
      </c>
      <c r="H1008" s="171">
        <v>1</v>
      </c>
      <c r="I1008" s="171" t="s">
        <v>77</v>
      </c>
      <c r="J1008" s="173" t="s">
        <v>80</v>
      </c>
      <c r="K1008" s="173" t="s">
        <v>80</v>
      </c>
      <c r="L1008" s="169">
        <f>VLOOKUP(CONCATENATE(J1008,K1008),'Sheet1 (2)'!$J$6:$K$26,2,FALSE)</f>
        <v>0</v>
      </c>
      <c r="M1008" s="173" t="s">
        <v>80</v>
      </c>
      <c r="N1008" s="173" t="s">
        <v>80</v>
      </c>
      <c r="O1008" s="177">
        <f>VLOOKUP(CONCATENATE(M1008,N1008),'[1]Sheet1 (2)'!$L$6:$M$26,2,FALSE)</f>
        <v>0</v>
      </c>
      <c r="P1008" s="173" t="s">
        <v>80</v>
      </c>
      <c r="Q1008" s="173" t="s">
        <v>80</v>
      </c>
      <c r="R1008" s="177">
        <f>VLOOKUP(CONCATENATE(P1008,Q1008),'[1]Sheet1 (2)'!$N$6:$O$26,2,FALSE)</f>
        <v>0</v>
      </c>
      <c r="S1008" s="173" t="s">
        <v>80</v>
      </c>
      <c r="T1008" s="173" t="s">
        <v>80</v>
      </c>
      <c r="U1008" s="177">
        <f>VLOOKUP(CONCATENATE(S1008,T1008),'[1]Sheet1 (2)'!$P$6:$Q$26,2,FALSE)</f>
        <v>0</v>
      </c>
      <c r="V1008" s="173" t="s">
        <v>82</v>
      </c>
      <c r="W1008" s="173" t="s">
        <v>81</v>
      </c>
      <c r="X1008" s="177">
        <f>VLOOKUP(CONCATENATE(V1008,W1008),'[1]Sheet1 (2)'!$R$6:$S$26,2,FALSE)</f>
        <v>50</v>
      </c>
      <c r="Y1008" s="173" t="s">
        <v>80</v>
      </c>
      <c r="Z1008" s="173" t="s">
        <v>80</v>
      </c>
      <c r="AA1008" s="177">
        <f>VLOOKUP(CONCATENATE(Y1008,Z1008),'[1]Sheet1 (2)'!$T$6:$U$26,2,FALSE)</f>
        <v>0</v>
      </c>
      <c r="AB1008" s="173" t="s">
        <v>80</v>
      </c>
      <c r="AC1008" s="173" t="s">
        <v>80</v>
      </c>
      <c r="AD1008" s="177">
        <f>VLOOKUP(CONCATENATE(AB1008,AC1008),'[1]Sheet1 (2)'!$X$6:$Y$26,2,FALSE)</f>
        <v>0</v>
      </c>
      <c r="AE1008" s="173" t="s">
        <v>82</v>
      </c>
      <c r="AF1008" s="173" t="s">
        <v>81</v>
      </c>
      <c r="AG1008" s="177">
        <f>VLOOKUP(CONCATENATE(AE1008,AF1008),'[1]Sheet1 (2)'!$Z$6:$AA$26,2,FALSE)</f>
        <v>66</v>
      </c>
      <c r="AH1008" s="172"/>
      <c r="AI1008" s="178"/>
      <c r="AJ1008" s="140"/>
      <c r="AK1008" s="176" t="s">
        <v>282</v>
      </c>
      <c r="AL1008" s="176" t="s">
        <v>76</v>
      </c>
      <c r="AM1008" s="170">
        <f t="shared" si="30"/>
        <v>1143</v>
      </c>
      <c r="AN1008" s="147"/>
      <c r="AO1008" s="155"/>
      <c r="AP1008" s="156"/>
      <c r="AQ1008" s="157">
        <v>3.0834752538000001</v>
      </c>
      <c r="AR1008" s="158"/>
      <c r="AS1008" s="145">
        <f>LOOKUP(rufmkm,'[1]Sheet1 (2)'!$V$62:$V$71,'[1]Sheet1 (2)'!$W$62:$W$71)</f>
        <v>40</v>
      </c>
      <c r="AT1008" s="140"/>
      <c r="AU1008" s="157">
        <f>IF(IF(D1008='[1]Sheet1 (2)'!$C$69,'[1]Sheet1 (2)'!$D$69*('[1]Sheet1 (2)'!$D$72-rut_index)/'[1]Sheet1 (2)'!$D$72,IF([1]shee2!D988='[1]Sheet1 (2)'!$C$70,'[1]Sheet1 (2)'!$D$70*('[1]Sheet1 (2)'!$D$72-rut_index)/'[1]Sheet1 (2)'!$D$72,IF([1]shee2!D988='[1]Sheet1 (2)'!$C$71,'[1]Sheet1 (2)'!$D$71*('[1]Sheet1 (2)'!$D$72-rut_index)/'[1]Sheet1 (2)'!$D$72)))&lt;0,0,IF(D1008='[1]Sheet1 (2)'!$C$69,'[1]Sheet1 (2)'!$D$69*('[1]Sheet1 (2)'!$D$72-rut_index)/'[1]Sheet1 (2)'!$D$72,IF([1]shee2!D988='[1]Sheet1 (2)'!$C$70,'[1]Sheet1 (2)'!$D$70*('[1]Sheet1 (2)'!$D$72-rut_index)/'[1]Sheet1 (2)'!$D$72,IF([1]shee2!D988='[1]Sheet1 (2)'!$C$71,'[1]Sheet1 (2)'!$D$71*('[1]Sheet1 (2)'!$D$72-rut_index)/'[1]Sheet1 (2)'!$D$72))))</f>
        <v>5</v>
      </c>
      <c r="AV1008" s="157">
        <f>IF(IF(D1008='[1]Sheet1 (2)'!$C$69,'[1]Sheet1 (2)'!$D$69*('[1]Sheet1 (2)'!$D$72-crack_s_index)/'[1]Sheet1 (2)'!$D$72,IF([1]shee2!D988='[1]Sheet1 (2)'!$C$70,'[1]Sheet1 (2)'!$D$70*('[1]Sheet1 (2)'!$D$72-crack_s_index)/'[1]Sheet1 (2)'!$D$72,IF([1]shee2!D988='[1]Sheet1 (2)'!$C$71,'[1]Sheet1 (2)'!$D$71*('[1]Sheet1 (2)'!$D$72-crack_s_index)/'[1]Sheet1 (2)'!$D$72)))&lt;0,0,IF(D1008='[1]Sheet1 (2)'!$C$69,'[1]Sheet1 (2)'!$D$69*('[1]Sheet1 (2)'!$D$72-crack_s_index)/'[1]Sheet1 (2)'!$D$72,IF([1]shee2!D988='[1]Sheet1 (2)'!$C$70,'[1]Sheet1 (2)'!$D$70*('[1]Sheet1 (2)'!$D$72-crack_s_index)/'[1]Sheet1 (2)'!$D$72,IF([1]shee2!D988='[1]Sheet1 (2)'!$C$71,'[1]Sheet1 (2)'!$D$71*('[1]Sheet1 (2)'!$D$72-crack_s_index)/'[1]Sheet1 (2)'!$D$72))))</f>
        <v>5</v>
      </c>
      <c r="AW1008" s="157">
        <f>IF(IF(D1008='[1]Sheet1 (2)'!$C$69,'[1]Sheet1 (2)'!$D$69*('[1]Sheet1 (2)'!$D$72-crack_t_index)/'[1]Sheet1 (2)'!$D$72,IF([1]shee2!D988='[1]Sheet1 (2)'!$C$70,'[1]Sheet1 (2)'!$D$70*('[1]Sheet1 (2)'!$D$72-crack_t_index)/'[1]Sheet1 (2)'!$D$72,IF([1]shee2!D988='[1]Sheet1 (2)'!$C$71,'[1]Sheet1 (2)'!$D$71*('[1]Sheet1 (2)'!$D$72-crack_t_index)/'[1]Sheet1 (2)'!$D$72)))&lt;0,0,IF(D1008='[1]Sheet1 (2)'!$C$69,'[1]Sheet1 (2)'!$D$69*('[1]Sheet1 (2)'!$D$72-crack_t_index)/'[1]Sheet1 (2)'!$D$72,IF([1]shee2!D988='[1]Sheet1 (2)'!$C$70,'[1]Sheet1 (2)'!$D$70*('[1]Sheet1 (2)'!$D$72-crack_t_index)/'[1]Sheet1 (2)'!$D$72,IF([1]shee2!D988='[1]Sheet1 (2)'!$C$71,'[1]Sheet1 (2)'!$D$71*('[1]Sheet1 (2)'!$D$72-crack_t_index)/'[1]Sheet1 (2)'!$D$72))))</f>
        <v>5</v>
      </c>
      <c r="AX1008" s="157">
        <f>IF(IF(D1008='[1]Sheet1 (2)'!$C$69,'[1]Sheet1 (2)'!$D$69*('[1]Sheet1 (2)'!$D$72-rave_index)/'[1]Sheet1 (2)'!$D$72,IF([1]shee2!D988='[1]Sheet1 (2)'!$C$70,'[1]Sheet1 (2)'!$D$70*('[1]Sheet1 (2)'!$D$72-rave_index)/'[1]Sheet1 (2)'!$D$72,IF([1]shee2!D988='[1]Sheet1 (2)'!$C$71,'[1]Sheet1 (2)'!$D$71*('[1]Sheet1 (2)'!$D$72-rave_index)/'[1]Sheet1 (2)'!$D$72)))&lt;0,0,IF(D1008='[1]Sheet1 (2)'!$C$69,'[1]Sheet1 (2)'!$D$69*('[1]Sheet1 (2)'!$D$72-rave_index)/'[1]Sheet1 (2)'!$D$72,IF([1]shee2!D988='[1]Sheet1 (2)'!$C$70,'[1]Sheet1 (2)'!$D$70*('[1]Sheet1 (2)'!$D$72-rave_index)/'[1]Sheet1 (2)'!$D$72,IF([1]shee2!D988='[1]Sheet1 (2)'!$C$71,'[1]Sheet1 (2)'!$D$71*('[1]Sheet1 (2)'!$D$72-rave_index)/'[1]Sheet1 (2)'!$D$72))))</f>
        <v>5</v>
      </c>
      <c r="AY1008" s="157">
        <f>IF(IF(D1008='[1]Sheet1 (2)'!$C$69,'[1]Sheet1 (2)'!$D$69*('[1]Sheet1 (2)'!$D$72-rough_index)/'[1]Sheet1 (2)'!$D$72,IF([1]shee2!D988='[1]Sheet1 (2)'!$C$70,'[1]Sheet1 (2)'!$D$70*('[1]Sheet1 (2)'!$D$72-rough_index)/'[1]Sheet1 (2)'!$D$72,IF([1]shee2!D988='[1]Sheet1 (2)'!$C$71,'[1]Sheet1 (2)'!$D$71*('[1]Sheet1 (2)'!$D$72-rough_index)/'[1]Sheet1 (2)'!$D$72)))&lt;0,0,IF(D1008='[1]Sheet1 (2)'!$C$69,'[1]Sheet1 (2)'!$D$69*('[1]Sheet1 (2)'!$D$72-rough_index)/'[1]Sheet1 (2)'!$D$72,IF([1]shee2!D988='[1]Sheet1 (2)'!$C$70,'[1]Sheet1 (2)'!$D$70*('[1]Sheet1 (2)'!$D$72-rough_index)/'[1]Sheet1 (2)'!$D$72,IF([1]shee2!D988='[1]Sheet1 (2)'!$C$71,'[1]Sheet1 (2)'!$D$71*('[1]Sheet1 (2)'!$D$72-rough_index)/'[1]Sheet1 (2)'!$D$72))))</f>
        <v>1.6666666666666667</v>
      </c>
      <c r="AZ1008" s="179">
        <f>+(AU1008*'[1]Sheet1 (2)'!$C$77)+(AV1008*'[1]Sheet1 (2)'!$C$78)+(AW1008*'[1]Sheet1 (2)'!$C$79)+(AX1008*'[1]Sheet1 (2)'!$C$80)+(AY1008*'[1]Sheet1 (2)'!$C$81)</f>
        <v>4</v>
      </c>
      <c r="BA1008" s="213" t="str">
        <f t="shared" si="31"/>
        <v>Good</v>
      </c>
      <c r="BE1008">
        <f>IF(D1008='[1]Sheet1 (2)'!$C$61,'[1]Sheet1 (2)'!$D$61*(counts^2)+'[1]Sheet1 (2)'!$G$61*counts+'[1]Sheet1 (2)'!$J$61,IF(D1008='[1]Sheet1 (2)'!$C$62,'[1]Sheet1 (2)'!$D$62*counts+'[1]Sheet1 (2)'!$G$62,IF(D1008='[1]Sheet1 (2)'!$C$63,'[1]Sheet1 (2)'!$D$63*counts+'[1]Sheet1 (2)'!$G$63,IF(D1008='[1]Sheet1 (2)'!$C$64,'[1]Sheet1 (2)'!$D$64*counts+'[1]Sheet1 (2)'!$G$64))))</f>
        <v>2.0984129299999998</v>
      </c>
    </row>
    <row r="1009" spans="1:57" ht="12.75" customHeight="1">
      <c r="A1009" s="176" t="s">
        <v>282</v>
      </c>
      <c r="B1009" s="145" t="s">
        <v>76</v>
      </c>
      <c r="C1009" s="170">
        <v>1144</v>
      </c>
      <c r="D1009" s="174" t="s">
        <v>77</v>
      </c>
      <c r="E1009" s="171">
        <v>8</v>
      </c>
      <c r="F1009" s="171">
        <v>2</v>
      </c>
      <c r="G1009" s="171" t="s">
        <v>77</v>
      </c>
      <c r="H1009" s="171">
        <v>1</v>
      </c>
      <c r="I1009" s="171" t="s">
        <v>77</v>
      </c>
      <c r="J1009" s="173" t="s">
        <v>80</v>
      </c>
      <c r="K1009" s="173" t="s">
        <v>80</v>
      </c>
      <c r="L1009" s="169">
        <f>VLOOKUP(CONCATENATE(J1009,K1009),'Sheet1 (2)'!$J$6:$K$26,2,FALSE)</f>
        <v>0</v>
      </c>
      <c r="M1009" s="173" t="s">
        <v>80</v>
      </c>
      <c r="N1009" s="173" t="s">
        <v>80</v>
      </c>
      <c r="O1009" s="177">
        <f>VLOOKUP(CONCATENATE(M1009,N1009),'[1]Sheet1 (2)'!$L$6:$M$26,2,FALSE)</f>
        <v>0</v>
      </c>
      <c r="P1009" s="173" t="s">
        <v>80</v>
      </c>
      <c r="Q1009" s="173" t="s">
        <v>80</v>
      </c>
      <c r="R1009" s="177">
        <f>VLOOKUP(CONCATENATE(P1009,Q1009),'[1]Sheet1 (2)'!$N$6:$O$26,2,FALSE)</f>
        <v>0</v>
      </c>
      <c r="S1009" s="173" t="s">
        <v>80</v>
      </c>
      <c r="T1009" s="173" t="s">
        <v>80</v>
      </c>
      <c r="U1009" s="177">
        <f>VLOOKUP(CONCATENATE(S1009,T1009),'[1]Sheet1 (2)'!$P$6:$Q$26,2,FALSE)</f>
        <v>0</v>
      </c>
      <c r="V1009" s="173" t="s">
        <v>80</v>
      </c>
      <c r="W1009" s="173" t="s">
        <v>80</v>
      </c>
      <c r="X1009" s="177">
        <f>VLOOKUP(CONCATENATE(V1009,W1009),'[1]Sheet1 (2)'!$R$6:$S$26,2,FALSE)</f>
        <v>0</v>
      </c>
      <c r="Y1009" s="173" t="s">
        <v>80</v>
      </c>
      <c r="Z1009" s="173" t="s">
        <v>80</v>
      </c>
      <c r="AA1009" s="177">
        <f>VLOOKUP(CONCATENATE(Y1009,Z1009),'[1]Sheet1 (2)'!$T$6:$U$26,2,FALSE)</f>
        <v>0</v>
      </c>
      <c r="AB1009" s="173" t="s">
        <v>80</v>
      </c>
      <c r="AC1009" s="173" t="s">
        <v>80</v>
      </c>
      <c r="AD1009" s="177">
        <f>VLOOKUP(CONCATENATE(AB1009,AC1009),'[1]Sheet1 (2)'!$X$6:$Y$26,2,FALSE)</f>
        <v>0</v>
      </c>
      <c r="AE1009" s="173" t="s">
        <v>82</v>
      </c>
      <c r="AF1009" s="173" t="s">
        <v>81</v>
      </c>
      <c r="AG1009" s="177">
        <f>VLOOKUP(CONCATENATE(AE1009,AF1009),'[1]Sheet1 (2)'!$Z$6:$AA$26,2,FALSE)</f>
        <v>66</v>
      </c>
      <c r="AH1009" s="180"/>
      <c r="AI1009" s="178"/>
      <c r="AJ1009" s="140"/>
      <c r="AK1009" s="176" t="s">
        <v>282</v>
      </c>
      <c r="AL1009" s="176" t="s">
        <v>76</v>
      </c>
      <c r="AM1009" s="170">
        <f t="shared" si="30"/>
        <v>1144</v>
      </c>
      <c r="AN1009" s="147"/>
      <c r="AO1009" s="155"/>
      <c r="AP1009" s="156"/>
      <c r="AQ1009" s="157">
        <v>2.6284157796000001</v>
      </c>
      <c r="AR1009" s="158"/>
      <c r="AS1009" s="145">
        <f>LOOKUP(rufmkm,'[1]Sheet1 (2)'!$V$62:$V$71,'[1]Sheet1 (2)'!$W$62:$W$71)</f>
        <v>30</v>
      </c>
      <c r="AT1009" s="140"/>
      <c r="AU1009" s="157">
        <f>IF(IF(D1009='[1]Sheet1 (2)'!$C$69,'[1]Sheet1 (2)'!$D$69*('[1]Sheet1 (2)'!$D$72-rut_index)/'[1]Sheet1 (2)'!$D$72,IF([1]shee2!D989='[1]Sheet1 (2)'!$C$70,'[1]Sheet1 (2)'!$D$70*('[1]Sheet1 (2)'!$D$72-rut_index)/'[1]Sheet1 (2)'!$D$72,IF([1]shee2!D989='[1]Sheet1 (2)'!$C$71,'[1]Sheet1 (2)'!$D$71*('[1]Sheet1 (2)'!$D$72-rut_index)/'[1]Sheet1 (2)'!$D$72)))&lt;0,0,IF(D1009='[1]Sheet1 (2)'!$C$69,'[1]Sheet1 (2)'!$D$69*('[1]Sheet1 (2)'!$D$72-rut_index)/'[1]Sheet1 (2)'!$D$72,IF([1]shee2!D989='[1]Sheet1 (2)'!$C$70,'[1]Sheet1 (2)'!$D$70*('[1]Sheet1 (2)'!$D$72-rut_index)/'[1]Sheet1 (2)'!$D$72,IF([1]shee2!D989='[1]Sheet1 (2)'!$C$71,'[1]Sheet1 (2)'!$D$71*('[1]Sheet1 (2)'!$D$72-rut_index)/'[1]Sheet1 (2)'!$D$72))))</f>
        <v>5</v>
      </c>
      <c r="AV1009" s="157">
        <f>IF(IF(D1009='[1]Sheet1 (2)'!$C$69,'[1]Sheet1 (2)'!$D$69*('[1]Sheet1 (2)'!$D$72-crack_s_index)/'[1]Sheet1 (2)'!$D$72,IF([1]shee2!D989='[1]Sheet1 (2)'!$C$70,'[1]Sheet1 (2)'!$D$70*('[1]Sheet1 (2)'!$D$72-crack_s_index)/'[1]Sheet1 (2)'!$D$72,IF([1]shee2!D989='[1]Sheet1 (2)'!$C$71,'[1]Sheet1 (2)'!$D$71*('[1]Sheet1 (2)'!$D$72-crack_s_index)/'[1]Sheet1 (2)'!$D$72)))&lt;0,0,IF(D1009='[1]Sheet1 (2)'!$C$69,'[1]Sheet1 (2)'!$D$69*('[1]Sheet1 (2)'!$D$72-crack_s_index)/'[1]Sheet1 (2)'!$D$72,IF([1]shee2!D989='[1]Sheet1 (2)'!$C$70,'[1]Sheet1 (2)'!$D$70*('[1]Sheet1 (2)'!$D$72-crack_s_index)/'[1]Sheet1 (2)'!$D$72,IF([1]shee2!D989='[1]Sheet1 (2)'!$C$71,'[1]Sheet1 (2)'!$D$71*('[1]Sheet1 (2)'!$D$72-crack_s_index)/'[1]Sheet1 (2)'!$D$72))))</f>
        <v>5</v>
      </c>
      <c r="AW1009" s="157">
        <f>IF(IF(D1009='[1]Sheet1 (2)'!$C$69,'[1]Sheet1 (2)'!$D$69*('[1]Sheet1 (2)'!$D$72-crack_t_index)/'[1]Sheet1 (2)'!$D$72,IF([1]shee2!D989='[1]Sheet1 (2)'!$C$70,'[1]Sheet1 (2)'!$D$70*('[1]Sheet1 (2)'!$D$72-crack_t_index)/'[1]Sheet1 (2)'!$D$72,IF([1]shee2!D989='[1]Sheet1 (2)'!$C$71,'[1]Sheet1 (2)'!$D$71*('[1]Sheet1 (2)'!$D$72-crack_t_index)/'[1]Sheet1 (2)'!$D$72)))&lt;0,0,IF(D1009='[1]Sheet1 (2)'!$C$69,'[1]Sheet1 (2)'!$D$69*('[1]Sheet1 (2)'!$D$72-crack_t_index)/'[1]Sheet1 (2)'!$D$72,IF([1]shee2!D989='[1]Sheet1 (2)'!$C$70,'[1]Sheet1 (2)'!$D$70*('[1]Sheet1 (2)'!$D$72-crack_t_index)/'[1]Sheet1 (2)'!$D$72,IF([1]shee2!D989='[1]Sheet1 (2)'!$C$71,'[1]Sheet1 (2)'!$D$71*('[1]Sheet1 (2)'!$D$72-crack_t_index)/'[1]Sheet1 (2)'!$D$72))))</f>
        <v>5</v>
      </c>
      <c r="AX1009" s="157">
        <f>IF(IF(D1009='[1]Sheet1 (2)'!$C$69,'[1]Sheet1 (2)'!$D$69*('[1]Sheet1 (2)'!$D$72-rave_index)/'[1]Sheet1 (2)'!$D$72,IF([1]shee2!D989='[1]Sheet1 (2)'!$C$70,'[1]Sheet1 (2)'!$D$70*('[1]Sheet1 (2)'!$D$72-rave_index)/'[1]Sheet1 (2)'!$D$72,IF([1]shee2!D989='[1]Sheet1 (2)'!$C$71,'[1]Sheet1 (2)'!$D$71*('[1]Sheet1 (2)'!$D$72-rave_index)/'[1]Sheet1 (2)'!$D$72)))&lt;0,0,IF(D1009='[1]Sheet1 (2)'!$C$69,'[1]Sheet1 (2)'!$D$69*('[1]Sheet1 (2)'!$D$72-rave_index)/'[1]Sheet1 (2)'!$D$72,IF([1]shee2!D989='[1]Sheet1 (2)'!$C$70,'[1]Sheet1 (2)'!$D$70*('[1]Sheet1 (2)'!$D$72-rave_index)/'[1]Sheet1 (2)'!$D$72,IF([1]shee2!D989='[1]Sheet1 (2)'!$C$71,'[1]Sheet1 (2)'!$D$71*('[1]Sheet1 (2)'!$D$72-rave_index)/'[1]Sheet1 (2)'!$D$72))))</f>
        <v>5</v>
      </c>
      <c r="AY1009" s="157">
        <f>IF(IF(D1009='[1]Sheet1 (2)'!$C$69,'[1]Sheet1 (2)'!$D$69*('[1]Sheet1 (2)'!$D$72-rough_index)/'[1]Sheet1 (2)'!$D$72,IF([1]shee2!D989='[1]Sheet1 (2)'!$C$70,'[1]Sheet1 (2)'!$D$70*('[1]Sheet1 (2)'!$D$72-rough_index)/'[1]Sheet1 (2)'!$D$72,IF([1]shee2!D989='[1]Sheet1 (2)'!$C$71,'[1]Sheet1 (2)'!$D$71*('[1]Sheet1 (2)'!$D$72-rough_index)/'[1]Sheet1 (2)'!$D$72)))&lt;0,0,IF(D1009='[1]Sheet1 (2)'!$C$69,'[1]Sheet1 (2)'!$D$69*('[1]Sheet1 (2)'!$D$72-rough_index)/'[1]Sheet1 (2)'!$D$72,IF([1]shee2!D989='[1]Sheet1 (2)'!$C$70,'[1]Sheet1 (2)'!$D$70*('[1]Sheet1 (2)'!$D$72-rough_index)/'[1]Sheet1 (2)'!$D$72,IF([1]shee2!D989='[1]Sheet1 (2)'!$C$71,'[1]Sheet1 (2)'!$D$71*('[1]Sheet1 (2)'!$D$72-rough_index)/'[1]Sheet1 (2)'!$D$72))))</f>
        <v>2.5</v>
      </c>
      <c r="AZ1009" s="179">
        <f>+(AU1009*'[1]Sheet1 (2)'!$C$77)+(AV1009*'[1]Sheet1 (2)'!$C$78)+(AW1009*'[1]Sheet1 (2)'!$C$79)+(AX1009*'[1]Sheet1 (2)'!$C$80)+(AY1009*'[1]Sheet1 (2)'!$C$81)</f>
        <v>4.25</v>
      </c>
      <c r="BA1009" s="213" t="str">
        <f t="shared" si="31"/>
        <v>Good</v>
      </c>
      <c r="BE1009">
        <f>IF(D1009='[1]Sheet1 (2)'!$C$61,'[1]Sheet1 (2)'!$D$61*(counts^2)+'[1]Sheet1 (2)'!$G$61*counts+'[1]Sheet1 (2)'!$J$61,IF(D1009='[1]Sheet1 (2)'!$C$62,'[1]Sheet1 (2)'!$D$62*counts+'[1]Sheet1 (2)'!$G$62,IF(D1009='[1]Sheet1 (2)'!$C$63,'[1]Sheet1 (2)'!$D$63*counts+'[1]Sheet1 (2)'!$G$63,IF(D1009='[1]Sheet1 (2)'!$C$64,'[1]Sheet1 (2)'!$D$64*counts+'[1]Sheet1 (2)'!$G$64))))</f>
        <v>2.0984129299999998</v>
      </c>
    </row>
    <row r="1010" spans="1:57" ht="12.75" customHeight="1">
      <c r="A1010" s="176" t="s">
        <v>282</v>
      </c>
      <c r="B1010" s="145" t="s">
        <v>76</v>
      </c>
      <c r="C1010" s="170">
        <v>1145</v>
      </c>
      <c r="D1010" s="174" t="s">
        <v>77</v>
      </c>
      <c r="E1010" s="171">
        <v>8</v>
      </c>
      <c r="F1010" s="171">
        <v>2</v>
      </c>
      <c r="G1010" s="171" t="s">
        <v>77</v>
      </c>
      <c r="H1010" s="171">
        <v>1</v>
      </c>
      <c r="I1010" s="171" t="s">
        <v>77</v>
      </c>
      <c r="J1010" s="173" t="s">
        <v>80</v>
      </c>
      <c r="K1010" s="173" t="s">
        <v>80</v>
      </c>
      <c r="L1010" s="169">
        <f>VLOOKUP(CONCATENATE(J1010,K1010),'Sheet1 (2)'!$J$6:$K$26,2,FALSE)</f>
        <v>0</v>
      </c>
      <c r="M1010" s="173" t="s">
        <v>80</v>
      </c>
      <c r="N1010" s="173" t="s">
        <v>80</v>
      </c>
      <c r="O1010" s="177">
        <f>VLOOKUP(CONCATENATE(M1010,N1010),'[1]Sheet1 (2)'!$L$6:$M$26,2,FALSE)</f>
        <v>0</v>
      </c>
      <c r="P1010" s="173" t="s">
        <v>80</v>
      </c>
      <c r="Q1010" s="173" t="s">
        <v>80</v>
      </c>
      <c r="R1010" s="177">
        <f>VLOOKUP(CONCATENATE(P1010,Q1010),'[1]Sheet1 (2)'!$N$6:$O$26,2,FALSE)</f>
        <v>0</v>
      </c>
      <c r="S1010" s="173" t="s">
        <v>80</v>
      </c>
      <c r="T1010" s="173" t="s">
        <v>80</v>
      </c>
      <c r="U1010" s="177">
        <f>VLOOKUP(CONCATENATE(S1010,T1010),'[1]Sheet1 (2)'!$P$6:$Q$26,2,FALSE)</f>
        <v>0</v>
      </c>
      <c r="V1010" s="173" t="s">
        <v>80</v>
      </c>
      <c r="W1010" s="173" t="s">
        <v>80</v>
      </c>
      <c r="X1010" s="177">
        <f>VLOOKUP(CONCATENATE(V1010,W1010),'[1]Sheet1 (2)'!$R$6:$S$26,2,FALSE)</f>
        <v>0</v>
      </c>
      <c r="Y1010" s="173" t="s">
        <v>80</v>
      </c>
      <c r="Z1010" s="173" t="s">
        <v>80</v>
      </c>
      <c r="AA1010" s="177">
        <f>VLOOKUP(CONCATENATE(Y1010,Z1010),'[1]Sheet1 (2)'!$T$6:$U$26,2,FALSE)</f>
        <v>0</v>
      </c>
      <c r="AB1010" s="173" t="s">
        <v>80</v>
      </c>
      <c r="AC1010" s="173" t="s">
        <v>80</v>
      </c>
      <c r="AD1010" s="177">
        <f>VLOOKUP(CONCATENATE(AB1010,AC1010),'[1]Sheet1 (2)'!$X$6:$Y$26,2,FALSE)</f>
        <v>0</v>
      </c>
      <c r="AE1010" s="173" t="s">
        <v>82</v>
      </c>
      <c r="AF1010" s="173" t="s">
        <v>81</v>
      </c>
      <c r="AG1010" s="177">
        <f>VLOOKUP(CONCATENATE(AE1010,AF1010),'[1]Sheet1 (2)'!$Z$6:$AA$26,2,FALSE)</f>
        <v>66</v>
      </c>
      <c r="AH1010" s="172"/>
      <c r="AI1010" s="178"/>
      <c r="AJ1010" s="140"/>
      <c r="AK1010" s="176" t="s">
        <v>282</v>
      </c>
      <c r="AL1010" s="176" t="s">
        <v>76</v>
      </c>
      <c r="AM1010" s="170">
        <f t="shared" si="30"/>
        <v>1145</v>
      </c>
      <c r="AN1010" s="147"/>
      <c r="AO1010" s="155" t="s">
        <v>470</v>
      </c>
      <c r="AP1010" s="156"/>
      <c r="AQ1010" s="157">
        <v>2.3145346017999997</v>
      </c>
      <c r="AR1010" s="158"/>
      <c r="AS1010" s="145">
        <f>LOOKUP(rufmkm,'[1]Sheet1 (2)'!$V$62:$V$71,'[1]Sheet1 (2)'!$W$62:$W$71)</f>
        <v>30</v>
      </c>
      <c r="AT1010" s="140"/>
      <c r="AU1010" s="157">
        <f>IF(IF(D1010='[1]Sheet1 (2)'!$C$69,'[1]Sheet1 (2)'!$D$69*('[1]Sheet1 (2)'!$D$72-rut_index)/'[1]Sheet1 (2)'!$D$72,IF([1]shee2!D990='[1]Sheet1 (2)'!$C$70,'[1]Sheet1 (2)'!$D$70*('[1]Sheet1 (2)'!$D$72-rut_index)/'[1]Sheet1 (2)'!$D$72,IF([1]shee2!D990='[1]Sheet1 (2)'!$C$71,'[1]Sheet1 (2)'!$D$71*('[1]Sheet1 (2)'!$D$72-rut_index)/'[1]Sheet1 (2)'!$D$72)))&lt;0,0,IF(D1010='[1]Sheet1 (2)'!$C$69,'[1]Sheet1 (2)'!$D$69*('[1]Sheet1 (2)'!$D$72-rut_index)/'[1]Sheet1 (2)'!$D$72,IF([1]shee2!D990='[1]Sheet1 (2)'!$C$70,'[1]Sheet1 (2)'!$D$70*('[1]Sheet1 (2)'!$D$72-rut_index)/'[1]Sheet1 (2)'!$D$72,IF([1]shee2!D990='[1]Sheet1 (2)'!$C$71,'[1]Sheet1 (2)'!$D$71*('[1]Sheet1 (2)'!$D$72-rut_index)/'[1]Sheet1 (2)'!$D$72))))</f>
        <v>5</v>
      </c>
      <c r="AV1010" s="157">
        <f>IF(IF(D1010='[1]Sheet1 (2)'!$C$69,'[1]Sheet1 (2)'!$D$69*('[1]Sheet1 (2)'!$D$72-crack_s_index)/'[1]Sheet1 (2)'!$D$72,IF([1]shee2!D990='[1]Sheet1 (2)'!$C$70,'[1]Sheet1 (2)'!$D$70*('[1]Sheet1 (2)'!$D$72-crack_s_index)/'[1]Sheet1 (2)'!$D$72,IF([1]shee2!D990='[1]Sheet1 (2)'!$C$71,'[1]Sheet1 (2)'!$D$71*('[1]Sheet1 (2)'!$D$72-crack_s_index)/'[1]Sheet1 (2)'!$D$72)))&lt;0,0,IF(D1010='[1]Sheet1 (2)'!$C$69,'[1]Sheet1 (2)'!$D$69*('[1]Sheet1 (2)'!$D$72-crack_s_index)/'[1]Sheet1 (2)'!$D$72,IF([1]shee2!D990='[1]Sheet1 (2)'!$C$70,'[1]Sheet1 (2)'!$D$70*('[1]Sheet1 (2)'!$D$72-crack_s_index)/'[1]Sheet1 (2)'!$D$72,IF([1]shee2!D990='[1]Sheet1 (2)'!$C$71,'[1]Sheet1 (2)'!$D$71*('[1]Sheet1 (2)'!$D$72-crack_s_index)/'[1]Sheet1 (2)'!$D$72))))</f>
        <v>5</v>
      </c>
      <c r="AW1010" s="157">
        <f>IF(IF(D1010='[1]Sheet1 (2)'!$C$69,'[1]Sheet1 (2)'!$D$69*('[1]Sheet1 (2)'!$D$72-crack_t_index)/'[1]Sheet1 (2)'!$D$72,IF([1]shee2!D990='[1]Sheet1 (2)'!$C$70,'[1]Sheet1 (2)'!$D$70*('[1]Sheet1 (2)'!$D$72-crack_t_index)/'[1]Sheet1 (2)'!$D$72,IF([1]shee2!D990='[1]Sheet1 (2)'!$C$71,'[1]Sheet1 (2)'!$D$71*('[1]Sheet1 (2)'!$D$72-crack_t_index)/'[1]Sheet1 (2)'!$D$72)))&lt;0,0,IF(D1010='[1]Sheet1 (2)'!$C$69,'[1]Sheet1 (2)'!$D$69*('[1]Sheet1 (2)'!$D$72-crack_t_index)/'[1]Sheet1 (2)'!$D$72,IF([1]shee2!D990='[1]Sheet1 (2)'!$C$70,'[1]Sheet1 (2)'!$D$70*('[1]Sheet1 (2)'!$D$72-crack_t_index)/'[1]Sheet1 (2)'!$D$72,IF([1]shee2!D990='[1]Sheet1 (2)'!$C$71,'[1]Sheet1 (2)'!$D$71*('[1]Sheet1 (2)'!$D$72-crack_t_index)/'[1]Sheet1 (2)'!$D$72))))</f>
        <v>5</v>
      </c>
      <c r="AX1010" s="157">
        <f>IF(IF(D1010='[1]Sheet1 (2)'!$C$69,'[1]Sheet1 (2)'!$D$69*('[1]Sheet1 (2)'!$D$72-rave_index)/'[1]Sheet1 (2)'!$D$72,IF([1]shee2!D990='[1]Sheet1 (2)'!$C$70,'[1]Sheet1 (2)'!$D$70*('[1]Sheet1 (2)'!$D$72-rave_index)/'[1]Sheet1 (2)'!$D$72,IF([1]shee2!D990='[1]Sheet1 (2)'!$C$71,'[1]Sheet1 (2)'!$D$71*('[1]Sheet1 (2)'!$D$72-rave_index)/'[1]Sheet1 (2)'!$D$72)))&lt;0,0,IF(D1010='[1]Sheet1 (2)'!$C$69,'[1]Sheet1 (2)'!$D$69*('[1]Sheet1 (2)'!$D$72-rave_index)/'[1]Sheet1 (2)'!$D$72,IF([1]shee2!D990='[1]Sheet1 (2)'!$C$70,'[1]Sheet1 (2)'!$D$70*('[1]Sheet1 (2)'!$D$72-rave_index)/'[1]Sheet1 (2)'!$D$72,IF([1]shee2!D990='[1]Sheet1 (2)'!$C$71,'[1]Sheet1 (2)'!$D$71*('[1]Sheet1 (2)'!$D$72-rave_index)/'[1]Sheet1 (2)'!$D$72))))</f>
        <v>5</v>
      </c>
      <c r="AY1010" s="157">
        <f>IF(IF(D1010='[1]Sheet1 (2)'!$C$69,'[1]Sheet1 (2)'!$D$69*('[1]Sheet1 (2)'!$D$72-rough_index)/'[1]Sheet1 (2)'!$D$72,IF([1]shee2!D990='[1]Sheet1 (2)'!$C$70,'[1]Sheet1 (2)'!$D$70*('[1]Sheet1 (2)'!$D$72-rough_index)/'[1]Sheet1 (2)'!$D$72,IF([1]shee2!D990='[1]Sheet1 (2)'!$C$71,'[1]Sheet1 (2)'!$D$71*('[1]Sheet1 (2)'!$D$72-rough_index)/'[1]Sheet1 (2)'!$D$72)))&lt;0,0,IF(D1010='[1]Sheet1 (2)'!$C$69,'[1]Sheet1 (2)'!$D$69*('[1]Sheet1 (2)'!$D$72-rough_index)/'[1]Sheet1 (2)'!$D$72,IF([1]shee2!D990='[1]Sheet1 (2)'!$C$70,'[1]Sheet1 (2)'!$D$70*('[1]Sheet1 (2)'!$D$72-rough_index)/'[1]Sheet1 (2)'!$D$72,IF([1]shee2!D990='[1]Sheet1 (2)'!$C$71,'[1]Sheet1 (2)'!$D$71*('[1]Sheet1 (2)'!$D$72-rough_index)/'[1]Sheet1 (2)'!$D$72))))</f>
        <v>2.5</v>
      </c>
      <c r="AZ1010" s="179">
        <f>+(AU1010*'[1]Sheet1 (2)'!$C$77)+(AV1010*'[1]Sheet1 (2)'!$C$78)+(AW1010*'[1]Sheet1 (2)'!$C$79)+(AX1010*'[1]Sheet1 (2)'!$C$80)+(AY1010*'[1]Sheet1 (2)'!$C$81)</f>
        <v>4.25</v>
      </c>
      <c r="BA1010" s="213" t="str">
        <f t="shared" si="31"/>
        <v>Good</v>
      </c>
      <c r="BE1010">
        <f>IF(D1010='[1]Sheet1 (2)'!$C$61,'[1]Sheet1 (2)'!$D$61*(counts^2)+'[1]Sheet1 (2)'!$G$61*counts+'[1]Sheet1 (2)'!$J$61,IF(D1010='[1]Sheet1 (2)'!$C$62,'[1]Sheet1 (2)'!$D$62*counts+'[1]Sheet1 (2)'!$G$62,IF(D1010='[1]Sheet1 (2)'!$C$63,'[1]Sheet1 (2)'!$D$63*counts+'[1]Sheet1 (2)'!$G$63,IF(D1010='[1]Sheet1 (2)'!$C$64,'[1]Sheet1 (2)'!$D$64*counts+'[1]Sheet1 (2)'!$G$64))))</f>
        <v>2.0984129299999998</v>
      </c>
    </row>
    <row r="1011" spans="1:57" ht="12.75" customHeight="1">
      <c r="A1011" s="176" t="s">
        <v>282</v>
      </c>
      <c r="B1011" s="145" t="s">
        <v>76</v>
      </c>
      <c r="C1011" s="170">
        <v>1146</v>
      </c>
      <c r="D1011" s="174" t="s">
        <v>77</v>
      </c>
      <c r="E1011" s="171">
        <v>8</v>
      </c>
      <c r="F1011" s="171">
        <v>2</v>
      </c>
      <c r="G1011" s="171" t="s">
        <v>77</v>
      </c>
      <c r="H1011" s="171">
        <v>1</v>
      </c>
      <c r="I1011" s="171" t="s">
        <v>77</v>
      </c>
      <c r="J1011" s="173" t="s">
        <v>80</v>
      </c>
      <c r="K1011" s="173" t="s">
        <v>80</v>
      </c>
      <c r="L1011" s="169">
        <f>VLOOKUP(CONCATENATE(J1011,K1011),'Sheet1 (2)'!$J$6:$K$26,2,FALSE)</f>
        <v>0</v>
      </c>
      <c r="M1011" s="173" t="s">
        <v>80</v>
      </c>
      <c r="N1011" s="173" t="s">
        <v>80</v>
      </c>
      <c r="O1011" s="177">
        <f>VLOOKUP(CONCATENATE(M1011,N1011),'[1]Sheet1 (2)'!$L$6:$M$26,2,FALSE)</f>
        <v>0</v>
      </c>
      <c r="P1011" s="173" t="s">
        <v>80</v>
      </c>
      <c r="Q1011" s="173" t="s">
        <v>80</v>
      </c>
      <c r="R1011" s="177">
        <f>VLOOKUP(CONCATENATE(P1011,Q1011),'[1]Sheet1 (2)'!$N$6:$O$26,2,FALSE)</f>
        <v>0</v>
      </c>
      <c r="S1011" s="173" t="s">
        <v>80</v>
      </c>
      <c r="T1011" s="173" t="s">
        <v>80</v>
      </c>
      <c r="U1011" s="177">
        <f>VLOOKUP(CONCATENATE(S1011,T1011),'[1]Sheet1 (2)'!$P$6:$Q$26,2,FALSE)</f>
        <v>0</v>
      </c>
      <c r="V1011" s="173" t="s">
        <v>80</v>
      </c>
      <c r="W1011" s="173" t="s">
        <v>80</v>
      </c>
      <c r="X1011" s="177">
        <f>VLOOKUP(CONCATENATE(V1011,W1011),'[1]Sheet1 (2)'!$R$6:$S$26,2,FALSE)</f>
        <v>0</v>
      </c>
      <c r="Y1011" s="173" t="s">
        <v>80</v>
      </c>
      <c r="Z1011" s="173" t="s">
        <v>80</v>
      </c>
      <c r="AA1011" s="177">
        <f>VLOOKUP(CONCATENATE(Y1011,Z1011),'[1]Sheet1 (2)'!$T$6:$U$26,2,FALSE)</f>
        <v>0</v>
      </c>
      <c r="AB1011" s="173" t="s">
        <v>80</v>
      </c>
      <c r="AC1011" s="173" t="s">
        <v>80</v>
      </c>
      <c r="AD1011" s="177">
        <f>VLOOKUP(CONCATENATE(AB1011,AC1011),'[1]Sheet1 (2)'!$X$6:$Y$26,2,FALSE)</f>
        <v>0</v>
      </c>
      <c r="AE1011" s="173" t="s">
        <v>82</v>
      </c>
      <c r="AF1011" s="173" t="s">
        <v>81</v>
      </c>
      <c r="AG1011" s="177">
        <f>VLOOKUP(CONCATENATE(AE1011,AF1011),'[1]Sheet1 (2)'!$Z$6:$AA$26,2,FALSE)</f>
        <v>66</v>
      </c>
      <c r="AH1011" s="172"/>
      <c r="AI1011" s="178"/>
      <c r="AJ1011" s="140"/>
      <c r="AK1011" s="176" t="s">
        <v>282</v>
      </c>
      <c r="AL1011" s="176" t="s">
        <v>76</v>
      </c>
      <c r="AM1011" s="170">
        <f t="shared" si="30"/>
        <v>1146</v>
      </c>
      <c r="AN1011" s="147"/>
      <c r="AO1011" s="155"/>
      <c r="AP1011" s="156"/>
      <c r="AQ1011" s="157">
        <v>1.9360949026000001</v>
      </c>
      <c r="AR1011" s="158"/>
      <c r="AS1011" s="145">
        <f>LOOKUP(rufmkm,'[1]Sheet1 (2)'!$V$62:$V$71,'[1]Sheet1 (2)'!$W$62:$W$71)</f>
        <v>20</v>
      </c>
      <c r="AT1011" s="140"/>
      <c r="AU1011" s="157">
        <f>IF(IF(D1011='[1]Sheet1 (2)'!$C$69,'[1]Sheet1 (2)'!$D$69*('[1]Sheet1 (2)'!$D$72-rut_index)/'[1]Sheet1 (2)'!$D$72,IF([1]shee2!D991='[1]Sheet1 (2)'!$C$70,'[1]Sheet1 (2)'!$D$70*('[1]Sheet1 (2)'!$D$72-rut_index)/'[1]Sheet1 (2)'!$D$72,IF([1]shee2!D991='[1]Sheet1 (2)'!$C$71,'[1]Sheet1 (2)'!$D$71*('[1]Sheet1 (2)'!$D$72-rut_index)/'[1]Sheet1 (2)'!$D$72)))&lt;0,0,IF(D1011='[1]Sheet1 (2)'!$C$69,'[1]Sheet1 (2)'!$D$69*('[1]Sheet1 (2)'!$D$72-rut_index)/'[1]Sheet1 (2)'!$D$72,IF([1]shee2!D991='[1]Sheet1 (2)'!$C$70,'[1]Sheet1 (2)'!$D$70*('[1]Sheet1 (2)'!$D$72-rut_index)/'[1]Sheet1 (2)'!$D$72,IF([1]shee2!D991='[1]Sheet1 (2)'!$C$71,'[1]Sheet1 (2)'!$D$71*('[1]Sheet1 (2)'!$D$72-rut_index)/'[1]Sheet1 (2)'!$D$72))))</f>
        <v>5</v>
      </c>
      <c r="AV1011" s="157">
        <f>IF(IF(D1011='[1]Sheet1 (2)'!$C$69,'[1]Sheet1 (2)'!$D$69*('[1]Sheet1 (2)'!$D$72-crack_s_index)/'[1]Sheet1 (2)'!$D$72,IF([1]shee2!D991='[1]Sheet1 (2)'!$C$70,'[1]Sheet1 (2)'!$D$70*('[1]Sheet1 (2)'!$D$72-crack_s_index)/'[1]Sheet1 (2)'!$D$72,IF([1]shee2!D991='[1]Sheet1 (2)'!$C$71,'[1]Sheet1 (2)'!$D$71*('[1]Sheet1 (2)'!$D$72-crack_s_index)/'[1]Sheet1 (2)'!$D$72)))&lt;0,0,IF(D1011='[1]Sheet1 (2)'!$C$69,'[1]Sheet1 (2)'!$D$69*('[1]Sheet1 (2)'!$D$72-crack_s_index)/'[1]Sheet1 (2)'!$D$72,IF([1]shee2!D991='[1]Sheet1 (2)'!$C$70,'[1]Sheet1 (2)'!$D$70*('[1]Sheet1 (2)'!$D$72-crack_s_index)/'[1]Sheet1 (2)'!$D$72,IF([1]shee2!D991='[1]Sheet1 (2)'!$C$71,'[1]Sheet1 (2)'!$D$71*('[1]Sheet1 (2)'!$D$72-crack_s_index)/'[1]Sheet1 (2)'!$D$72))))</f>
        <v>5</v>
      </c>
      <c r="AW1011" s="157">
        <f>IF(IF(D1011='[1]Sheet1 (2)'!$C$69,'[1]Sheet1 (2)'!$D$69*('[1]Sheet1 (2)'!$D$72-crack_t_index)/'[1]Sheet1 (2)'!$D$72,IF([1]shee2!D991='[1]Sheet1 (2)'!$C$70,'[1]Sheet1 (2)'!$D$70*('[1]Sheet1 (2)'!$D$72-crack_t_index)/'[1]Sheet1 (2)'!$D$72,IF([1]shee2!D991='[1]Sheet1 (2)'!$C$71,'[1]Sheet1 (2)'!$D$71*('[1]Sheet1 (2)'!$D$72-crack_t_index)/'[1]Sheet1 (2)'!$D$72)))&lt;0,0,IF(D1011='[1]Sheet1 (2)'!$C$69,'[1]Sheet1 (2)'!$D$69*('[1]Sheet1 (2)'!$D$72-crack_t_index)/'[1]Sheet1 (2)'!$D$72,IF([1]shee2!D991='[1]Sheet1 (2)'!$C$70,'[1]Sheet1 (2)'!$D$70*('[1]Sheet1 (2)'!$D$72-crack_t_index)/'[1]Sheet1 (2)'!$D$72,IF([1]shee2!D991='[1]Sheet1 (2)'!$C$71,'[1]Sheet1 (2)'!$D$71*('[1]Sheet1 (2)'!$D$72-crack_t_index)/'[1]Sheet1 (2)'!$D$72))))</f>
        <v>5</v>
      </c>
      <c r="AX1011" s="157">
        <f>IF(IF(D1011='[1]Sheet1 (2)'!$C$69,'[1]Sheet1 (2)'!$D$69*('[1]Sheet1 (2)'!$D$72-rave_index)/'[1]Sheet1 (2)'!$D$72,IF([1]shee2!D991='[1]Sheet1 (2)'!$C$70,'[1]Sheet1 (2)'!$D$70*('[1]Sheet1 (2)'!$D$72-rave_index)/'[1]Sheet1 (2)'!$D$72,IF([1]shee2!D991='[1]Sheet1 (2)'!$C$71,'[1]Sheet1 (2)'!$D$71*('[1]Sheet1 (2)'!$D$72-rave_index)/'[1]Sheet1 (2)'!$D$72)))&lt;0,0,IF(D1011='[1]Sheet1 (2)'!$C$69,'[1]Sheet1 (2)'!$D$69*('[1]Sheet1 (2)'!$D$72-rave_index)/'[1]Sheet1 (2)'!$D$72,IF([1]shee2!D991='[1]Sheet1 (2)'!$C$70,'[1]Sheet1 (2)'!$D$70*('[1]Sheet1 (2)'!$D$72-rave_index)/'[1]Sheet1 (2)'!$D$72,IF([1]shee2!D991='[1]Sheet1 (2)'!$C$71,'[1]Sheet1 (2)'!$D$71*('[1]Sheet1 (2)'!$D$72-rave_index)/'[1]Sheet1 (2)'!$D$72))))</f>
        <v>5</v>
      </c>
      <c r="AY1011" s="157">
        <f>IF(IF(D1011='[1]Sheet1 (2)'!$C$69,'[1]Sheet1 (2)'!$D$69*('[1]Sheet1 (2)'!$D$72-rough_index)/'[1]Sheet1 (2)'!$D$72,IF([1]shee2!D991='[1]Sheet1 (2)'!$C$70,'[1]Sheet1 (2)'!$D$70*('[1]Sheet1 (2)'!$D$72-rough_index)/'[1]Sheet1 (2)'!$D$72,IF([1]shee2!D991='[1]Sheet1 (2)'!$C$71,'[1]Sheet1 (2)'!$D$71*('[1]Sheet1 (2)'!$D$72-rough_index)/'[1]Sheet1 (2)'!$D$72)))&lt;0,0,IF(D1011='[1]Sheet1 (2)'!$C$69,'[1]Sheet1 (2)'!$D$69*('[1]Sheet1 (2)'!$D$72-rough_index)/'[1]Sheet1 (2)'!$D$72,IF([1]shee2!D991='[1]Sheet1 (2)'!$C$70,'[1]Sheet1 (2)'!$D$70*('[1]Sheet1 (2)'!$D$72-rough_index)/'[1]Sheet1 (2)'!$D$72,IF([1]shee2!D991='[1]Sheet1 (2)'!$C$71,'[1]Sheet1 (2)'!$D$71*('[1]Sheet1 (2)'!$D$72-rough_index)/'[1]Sheet1 (2)'!$D$72))))</f>
        <v>3.3333333333333335</v>
      </c>
      <c r="AZ1011" s="179">
        <f>+(AU1011*'[1]Sheet1 (2)'!$C$77)+(AV1011*'[1]Sheet1 (2)'!$C$78)+(AW1011*'[1]Sheet1 (2)'!$C$79)+(AX1011*'[1]Sheet1 (2)'!$C$80)+(AY1011*'[1]Sheet1 (2)'!$C$81)</f>
        <v>4.5</v>
      </c>
      <c r="BA1011" s="213" t="str">
        <f t="shared" si="31"/>
        <v>Good</v>
      </c>
      <c r="BE1011">
        <f>IF(D1011='[1]Sheet1 (2)'!$C$61,'[1]Sheet1 (2)'!$D$61*(counts^2)+'[1]Sheet1 (2)'!$G$61*counts+'[1]Sheet1 (2)'!$J$61,IF(D1011='[1]Sheet1 (2)'!$C$62,'[1]Sheet1 (2)'!$D$62*counts+'[1]Sheet1 (2)'!$G$62,IF(D1011='[1]Sheet1 (2)'!$C$63,'[1]Sheet1 (2)'!$D$63*counts+'[1]Sheet1 (2)'!$G$63,IF(D1011='[1]Sheet1 (2)'!$C$64,'[1]Sheet1 (2)'!$D$64*counts+'[1]Sheet1 (2)'!$G$64))))</f>
        <v>2.0984129299999998</v>
      </c>
    </row>
    <row r="1012" spans="1:57" ht="12.75" customHeight="1">
      <c r="A1012" s="176" t="s">
        <v>282</v>
      </c>
      <c r="B1012" s="145" t="s">
        <v>76</v>
      </c>
      <c r="C1012" s="170">
        <v>1147</v>
      </c>
      <c r="D1012" s="174" t="s">
        <v>77</v>
      </c>
      <c r="E1012" s="171">
        <v>8</v>
      </c>
      <c r="F1012" s="171">
        <v>2</v>
      </c>
      <c r="G1012" s="171" t="s">
        <v>77</v>
      </c>
      <c r="H1012" s="171">
        <v>1</v>
      </c>
      <c r="I1012" s="171" t="s">
        <v>77</v>
      </c>
      <c r="J1012" s="173" t="s">
        <v>80</v>
      </c>
      <c r="K1012" s="173" t="s">
        <v>80</v>
      </c>
      <c r="L1012" s="169">
        <f>VLOOKUP(CONCATENATE(J1012,K1012),'Sheet1 (2)'!$J$6:$K$26,2,FALSE)</f>
        <v>0</v>
      </c>
      <c r="M1012" s="173" t="s">
        <v>80</v>
      </c>
      <c r="N1012" s="173" t="s">
        <v>80</v>
      </c>
      <c r="O1012" s="177">
        <f>VLOOKUP(CONCATENATE(M1012,N1012),'[1]Sheet1 (2)'!$L$6:$M$26,2,FALSE)</f>
        <v>0</v>
      </c>
      <c r="P1012" s="173" t="s">
        <v>80</v>
      </c>
      <c r="Q1012" s="173" t="s">
        <v>80</v>
      </c>
      <c r="R1012" s="177">
        <f>VLOOKUP(CONCATENATE(P1012,Q1012),'[1]Sheet1 (2)'!$N$6:$O$26,2,FALSE)</f>
        <v>0</v>
      </c>
      <c r="S1012" s="173" t="s">
        <v>80</v>
      </c>
      <c r="T1012" s="173" t="s">
        <v>80</v>
      </c>
      <c r="U1012" s="177">
        <f>VLOOKUP(CONCATENATE(S1012,T1012),'[1]Sheet1 (2)'!$P$6:$Q$26,2,FALSE)</f>
        <v>0</v>
      </c>
      <c r="V1012" s="173" t="s">
        <v>80</v>
      </c>
      <c r="W1012" s="173" t="s">
        <v>80</v>
      </c>
      <c r="X1012" s="177">
        <f>VLOOKUP(CONCATENATE(V1012,W1012),'[1]Sheet1 (2)'!$R$6:$S$26,2,FALSE)</f>
        <v>0</v>
      </c>
      <c r="Y1012" s="173" t="s">
        <v>80</v>
      </c>
      <c r="Z1012" s="173" t="s">
        <v>80</v>
      </c>
      <c r="AA1012" s="177">
        <f>VLOOKUP(CONCATENATE(Y1012,Z1012),'[1]Sheet1 (2)'!$T$6:$U$26,2,FALSE)</f>
        <v>0</v>
      </c>
      <c r="AB1012" s="173" t="s">
        <v>80</v>
      </c>
      <c r="AC1012" s="173" t="s">
        <v>80</v>
      </c>
      <c r="AD1012" s="177">
        <f>VLOOKUP(CONCATENATE(AB1012,AC1012),'[1]Sheet1 (2)'!$X$6:$Y$26,2,FALSE)</f>
        <v>0</v>
      </c>
      <c r="AE1012" s="173" t="s">
        <v>82</v>
      </c>
      <c r="AF1012" s="173" t="s">
        <v>81</v>
      </c>
      <c r="AG1012" s="177">
        <f>VLOOKUP(CONCATENATE(AE1012,AF1012),'[1]Sheet1 (2)'!$Z$6:$AA$26,2,FALSE)</f>
        <v>66</v>
      </c>
      <c r="AH1012" s="172"/>
      <c r="AI1012" s="178"/>
      <c r="AJ1012" s="140"/>
      <c r="AK1012" s="176" t="s">
        <v>282</v>
      </c>
      <c r="AL1012" s="176" t="s">
        <v>76</v>
      </c>
      <c r="AM1012" s="170">
        <f t="shared" si="30"/>
        <v>1147</v>
      </c>
      <c r="AN1012" s="147"/>
      <c r="AO1012" s="155"/>
      <c r="AP1012" s="156"/>
      <c r="AQ1012" s="157">
        <v>1.7728421404000003</v>
      </c>
      <c r="AR1012" s="158"/>
      <c r="AS1012" s="145">
        <f>LOOKUP(rufmkm,'[1]Sheet1 (2)'!$V$62:$V$71,'[1]Sheet1 (2)'!$W$62:$W$71)</f>
        <v>20</v>
      </c>
      <c r="AT1012" s="140"/>
      <c r="AU1012" s="157">
        <f>IF(IF(D1012='[1]Sheet1 (2)'!$C$69,'[1]Sheet1 (2)'!$D$69*('[1]Sheet1 (2)'!$D$72-rut_index)/'[1]Sheet1 (2)'!$D$72,IF([1]shee2!D992='[1]Sheet1 (2)'!$C$70,'[1]Sheet1 (2)'!$D$70*('[1]Sheet1 (2)'!$D$72-rut_index)/'[1]Sheet1 (2)'!$D$72,IF([1]shee2!D992='[1]Sheet1 (2)'!$C$71,'[1]Sheet1 (2)'!$D$71*('[1]Sheet1 (2)'!$D$72-rut_index)/'[1]Sheet1 (2)'!$D$72)))&lt;0,0,IF(D1012='[1]Sheet1 (2)'!$C$69,'[1]Sheet1 (2)'!$D$69*('[1]Sheet1 (2)'!$D$72-rut_index)/'[1]Sheet1 (2)'!$D$72,IF([1]shee2!D992='[1]Sheet1 (2)'!$C$70,'[1]Sheet1 (2)'!$D$70*('[1]Sheet1 (2)'!$D$72-rut_index)/'[1]Sheet1 (2)'!$D$72,IF([1]shee2!D992='[1]Sheet1 (2)'!$C$71,'[1]Sheet1 (2)'!$D$71*('[1]Sheet1 (2)'!$D$72-rut_index)/'[1]Sheet1 (2)'!$D$72))))</f>
        <v>5</v>
      </c>
      <c r="AV1012" s="157">
        <f>IF(IF(D1012='[1]Sheet1 (2)'!$C$69,'[1]Sheet1 (2)'!$D$69*('[1]Sheet1 (2)'!$D$72-crack_s_index)/'[1]Sheet1 (2)'!$D$72,IF([1]shee2!D992='[1]Sheet1 (2)'!$C$70,'[1]Sheet1 (2)'!$D$70*('[1]Sheet1 (2)'!$D$72-crack_s_index)/'[1]Sheet1 (2)'!$D$72,IF([1]shee2!D992='[1]Sheet1 (2)'!$C$71,'[1]Sheet1 (2)'!$D$71*('[1]Sheet1 (2)'!$D$72-crack_s_index)/'[1]Sheet1 (2)'!$D$72)))&lt;0,0,IF(D1012='[1]Sheet1 (2)'!$C$69,'[1]Sheet1 (2)'!$D$69*('[1]Sheet1 (2)'!$D$72-crack_s_index)/'[1]Sheet1 (2)'!$D$72,IF([1]shee2!D992='[1]Sheet1 (2)'!$C$70,'[1]Sheet1 (2)'!$D$70*('[1]Sheet1 (2)'!$D$72-crack_s_index)/'[1]Sheet1 (2)'!$D$72,IF([1]shee2!D992='[1]Sheet1 (2)'!$C$71,'[1]Sheet1 (2)'!$D$71*('[1]Sheet1 (2)'!$D$72-crack_s_index)/'[1]Sheet1 (2)'!$D$72))))</f>
        <v>5</v>
      </c>
      <c r="AW1012" s="157">
        <f>IF(IF(D1012='[1]Sheet1 (2)'!$C$69,'[1]Sheet1 (2)'!$D$69*('[1]Sheet1 (2)'!$D$72-crack_t_index)/'[1]Sheet1 (2)'!$D$72,IF([1]shee2!D992='[1]Sheet1 (2)'!$C$70,'[1]Sheet1 (2)'!$D$70*('[1]Sheet1 (2)'!$D$72-crack_t_index)/'[1]Sheet1 (2)'!$D$72,IF([1]shee2!D992='[1]Sheet1 (2)'!$C$71,'[1]Sheet1 (2)'!$D$71*('[1]Sheet1 (2)'!$D$72-crack_t_index)/'[1]Sheet1 (2)'!$D$72)))&lt;0,0,IF(D1012='[1]Sheet1 (2)'!$C$69,'[1]Sheet1 (2)'!$D$69*('[1]Sheet1 (2)'!$D$72-crack_t_index)/'[1]Sheet1 (2)'!$D$72,IF([1]shee2!D992='[1]Sheet1 (2)'!$C$70,'[1]Sheet1 (2)'!$D$70*('[1]Sheet1 (2)'!$D$72-crack_t_index)/'[1]Sheet1 (2)'!$D$72,IF([1]shee2!D992='[1]Sheet1 (2)'!$C$71,'[1]Sheet1 (2)'!$D$71*('[1]Sheet1 (2)'!$D$72-crack_t_index)/'[1]Sheet1 (2)'!$D$72))))</f>
        <v>5</v>
      </c>
      <c r="AX1012" s="157">
        <f>IF(IF(D1012='[1]Sheet1 (2)'!$C$69,'[1]Sheet1 (2)'!$D$69*('[1]Sheet1 (2)'!$D$72-rave_index)/'[1]Sheet1 (2)'!$D$72,IF([1]shee2!D992='[1]Sheet1 (2)'!$C$70,'[1]Sheet1 (2)'!$D$70*('[1]Sheet1 (2)'!$D$72-rave_index)/'[1]Sheet1 (2)'!$D$72,IF([1]shee2!D992='[1]Sheet1 (2)'!$C$71,'[1]Sheet1 (2)'!$D$71*('[1]Sheet1 (2)'!$D$72-rave_index)/'[1]Sheet1 (2)'!$D$72)))&lt;0,0,IF(D1012='[1]Sheet1 (2)'!$C$69,'[1]Sheet1 (2)'!$D$69*('[1]Sheet1 (2)'!$D$72-rave_index)/'[1]Sheet1 (2)'!$D$72,IF([1]shee2!D992='[1]Sheet1 (2)'!$C$70,'[1]Sheet1 (2)'!$D$70*('[1]Sheet1 (2)'!$D$72-rave_index)/'[1]Sheet1 (2)'!$D$72,IF([1]shee2!D992='[1]Sheet1 (2)'!$C$71,'[1]Sheet1 (2)'!$D$71*('[1]Sheet1 (2)'!$D$72-rave_index)/'[1]Sheet1 (2)'!$D$72))))</f>
        <v>5</v>
      </c>
      <c r="AY1012" s="157">
        <f>IF(IF(D1012='[1]Sheet1 (2)'!$C$69,'[1]Sheet1 (2)'!$D$69*('[1]Sheet1 (2)'!$D$72-rough_index)/'[1]Sheet1 (2)'!$D$72,IF([1]shee2!D992='[1]Sheet1 (2)'!$C$70,'[1]Sheet1 (2)'!$D$70*('[1]Sheet1 (2)'!$D$72-rough_index)/'[1]Sheet1 (2)'!$D$72,IF([1]shee2!D992='[1]Sheet1 (2)'!$C$71,'[1]Sheet1 (2)'!$D$71*('[1]Sheet1 (2)'!$D$72-rough_index)/'[1]Sheet1 (2)'!$D$72)))&lt;0,0,IF(D1012='[1]Sheet1 (2)'!$C$69,'[1]Sheet1 (2)'!$D$69*('[1]Sheet1 (2)'!$D$72-rough_index)/'[1]Sheet1 (2)'!$D$72,IF([1]shee2!D992='[1]Sheet1 (2)'!$C$70,'[1]Sheet1 (2)'!$D$70*('[1]Sheet1 (2)'!$D$72-rough_index)/'[1]Sheet1 (2)'!$D$72,IF([1]shee2!D992='[1]Sheet1 (2)'!$C$71,'[1]Sheet1 (2)'!$D$71*('[1]Sheet1 (2)'!$D$72-rough_index)/'[1]Sheet1 (2)'!$D$72))))</f>
        <v>3.3333333333333335</v>
      </c>
      <c r="AZ1012" s="179">
        <f>+(AU1012*'[1]Sheet1 (2)'!$C$77)+(AV1012*'[1]Sheet1 (2)'!$C$78)+(AW1012*'[1]Sheet1 (2)'!$C$79)+(AX1012*'[1]Sheet1 (2)'!$C$80)+(AY1012*'[1]Sheet1 (2)'!$C$81)</f>
        <v>4.5</v>
      </c>
      <c r="BA1012" s="213" t="str">
        <f t="shared" si="31"/>
        <v>Good</v>
      </c>
      <c r="BE1012">
        <f>IF(D1012='[1]Sheet1 (2)'!$C$61,'[1]Sheet1 (2)'!$D$61*(counts^2)+'[1]Sheet1 (2)'!$G$61*counts+'[1]Sheet1 (2)'!$J$61,IF(D1012='[1]Sheet1 (2)'!$C$62,'[1]Sheet1 (2)'!$D$62*counts+'[1]Sheet1 (2)'!$G$62,IF(D1012='[1]Sheet1 (2)'!$C$63,'[1]Sheet1 (2)'!$D$63*counts+'[1]Sheet1 (2)'!$G$63,IF(D1012='[1]Sheet1 (2)'!$C$64,'[1]Sheet1 (2)'!$D$64*counts+'[1]Sheet1 (2)'!$G$64))))</f>
        <v>2.0984129299999998</v>
      </c>
    </row>
    <row r="1013" spans="1:57" ht="12.75" customHeight="1">
      <c r="A1013" s="176" t="s">
        <v>282</v>
      </c>
      <c r="B1013" s="145" t="s">
        <v>76</v>
      </c>
      <c r="C1013" s="170">
        <v>1</v>
      </c>
      <c r="D1013" s="174" t="s">
        <v>77</v>
      </c>
      <c r="E1013" s="171">
        <v>8</v>
      </c>
      <c r="F1013" s="171">
        <v>2</v>
      </c>
      <c r="G1013" s="171" t="s">
        <v>77</v>
      </c>
      <c r="H1013" s="171">
        <v>1</v>
      </c>
      <c r="I1013" s="171" t="s">
        <v>77</v>
      </c>
      <c r="J1013" s="173" t="s">
        <v>80</v>
      </c>
      <c r="K1013" s="173" t="s">
        <v>80</v>
      </c>
      <c r="L1013" s="169">
        <f>VLOOKUP(CONCATENATE(J1013,K1013),'Sheet1 (2)'!$J$6:$K$26,2,FALSE)</f>
        <v>0</v>
      </c>
      <c r="M1013" s="173" t="s">
        <v>80</v>
      </c>
      <c r="N1013" s="173" t="s">
        <v>80</v>
      </c>
      <c r="O1013" s="177">
        <f>VLOOKUP(CONCATENATE(M1013,N1013),'[1]Sheet1 (2)'!$L$6:$M$26,2,FALSE)</f>
        <v>0</v>
      </c>
      <c r="P1013" s="173" t="s">
        <v>80</v>
      </c>
      <c r="Q1013" s="173" t="s">
        <v>80</v>
      </c>
      <c r="R1013" s="177">
        <f>VLOOKUP(CONCATENATE(P1013,Q1013),'[1]Sheet1 (2)'!$N$6:$O$26,2,FALSE)</f>
        <v>0</v>
      </c>
      <c r="S1013" s="173" t="s">
        <v>80</v>
      </c>
      <c r="T1013" s="173" t="s">
        <v>80</v>
      </c>
      <c r="U1013" s="177">
        <f>VLOOKUP(CONCATENATE(S1013,T1013),'[1]Sheet1 (2)'!$P$6:$Q$26,2,FALSE)</f>
        <v>0</v>
      </c>
      <c r="V1013" s="173" t="s">
        <v>80</v>
      </c>
      <c r="W1013" s="173" t="s">
        <v>80</v>
      </c>
      <c r="X1013" s="177">
        <f>VLOOKUP(CONCATENATE(V1013,W1013),'[1]Sheet1 (2)'!$R$6:$S$26,2,FALSE)</f>
        <v>0</v>
      </c>
      <c r="Y1013" s="173" t="s">
        <v>80</v>
      </c>
      <c r="Z1013" s="173" t="s">
        <v>80</v>
      </c>
      <c r="AA1013" s="177">
        <f>VLOOKUP(CONCATENATE(Y1013,Z1013),'[1]Sheet1 (2)'!$T$6:$U$26,2,FALSE)</f>
        <v>0</v>
      </c>
      <c r="AB1013" s="173" t="s">
        <v>80</v>
      </c>
      <c r="AC1013" s="173" t="s">
        <v>80</v>
      </c>
      <c r="AD1013" s="177">
        <f>VLOOKUP(CONCATENATE(AB1013,AC1013),'[1]Sheet1 (2)'!$X$6:$Y$26,2,FALSE)</f>
        <v>0</v>
      </c>
      <c r="AE1013" s="173" t="s">
        <v>82</v>
      </c>
      <c r="AF1013" s="173" t="s">
        <v>81</v>
      </c>
      <c r="AG1013" s="177">
        <f>VLOOKUP(CONCATENATE(AE1013,AF1013),'[1]Sheet1 (2)'!$Z$6:$AA$26,2,FALSE)</f>
        <v>66</v>
      </c>
      <c r="AH1013" s="172"/>
      <c r="AI1013" s="178"/>
      <c r="AJ1013" s="140"/>
      <c r="AK1013" s="176" t="s">
        <v>282</v>
      </c>
      <c r="AL1013" s="176" t="s">
        <v>76</v>
      </c>
      <c r="AM1013" s="170">
        <f t="shared" si="30"/>
        <v>1</v>
      </c>
      <c r="AN1013" s="147"/>
      <c r="AO1013" s="155" t="s">
        <v>471</v>
      </c>
      <c r="AP1013" s="156"/>
      <c r="AQ1013" s="157">
        <v>2.2120325559999996</v>
      </c>
      <c r="AR1013" s="158"/>
      <c r="AS1013" s="145">
        <f>LOOKUP(rufmkm,'[1]Sheet1 (2)'!$V$62:$V$71,'[1]Sheet1 (2)'!$W$62:$W$71)</f>
        <v>30</v>
      </c>
      <c r="AT1013" s="140"/>
      <c r="AU1013" s="157">
        <f>IF(IF(D1013='[1]Sheet1 (2)'!$C$69,'[1]Sheet1 (2)'!$D$69*('[1]Sheet1 (2)'!$D$72-rut_index)/'[1]Sheet1 (2)'!$D$72,IF([1]shee2!D993='[1]Sheet1 (2)'!$C$70,'[1]Sheet1 (2)'!$D$70*('[1]Sheet1 (2)'!$D$72-rut_index)/'[1]Sheet1 (2)'!$D$72,IF([1]shee2!D993='[1]Sheet1 (2)'!$C$71,'[1]Sheet1 (2)'!$D$71*('[1]Sheet1 (2)'!$D$72-rut_index)/'[1]Sheet1 (2)'!$D$72)))&lt;0,0,IF(D1013='[1]Sheet1 (2)'!$C$69,'[1]Sheet1 (2)'!$D$69*('[1]Sheet1 (2)'!$D$72-rut_index)/'[1]Sheet1 (2)'!$D$72,IF([1]shee2!D993='[1]Sheet1 (2)'!$C$70,'[1]Sheet1 (2)'!$D$70*('[1]Sheet1 (2)'!$D$72-rut_index)/'[1]Sheet1 (2)'!$D$72,IF([1]shee2!D993='[1]Sheet1 (2)'!$C$71,'[1]Sheet1 (2)'!$D$71*('[1]Sheet1 (2)'!$D$72-rut_index)/'[1]Sheet1 (2)'!$D$72))))</f>
        <v>5</v>
      </c>
      <c r="AV1013" s="157">
        <f>IF(IF(D1013='[1]Sheet1 (2)'!$C$69,'[1]Sheet1 (2)'!$D$69*('[1]Sheet1 (2)'!$D$72-crack_s_index)/'[1]Sheet1 (2)'!$D$72,IF([1]shee2!D993='[1]Sheet1 (2)'!$C$70,'[1]Sheet1 (2)'!$D$70*('[1]Sheet1 (2)'!$D$72-crack_s_index)/'[1]Sheet1 (2)'!$D$72,IF([1]shee2!D993='[1]Sheet1 (2)'!$C$71,'[1]Sheet1 (2)'!$D$71*('[1]Sheet1 (2)'!$D$72-crack_s_index)/'[1]Sheet1 (2)'!$D$72)))&lt;0,0,IF(D1013='[1]Sheet1 (2)'!$C$69,'[1]Sheet1 (2)'!$D$69*('[1]Sheet1 (2)'!$D$72-crack_s_index)/'[1]Sheet1 (2)'!$D$72,IF([1]shee2!D993='[1]Sheet1 (2)'!$C$70,'[1]Sheet1 (2)'!$D$70*('[1]Sheet1 (2)'!$D$72-crack_s_index)/'[1]Sheet1 (2)'!$D$72,IF([1]shee2!D993='[1]Sheet1 (2)'!$C$71,'[1]Sheet1 (2)'!$D$71*('[1]Sheet1 (2)'!$D$72-crack_s_index)/'[1]Sheet1 (2)'!$D$72))))</f>
        <v>5</v>
      </c>
      <c r="AW1013" s="157">
        <f>IF(IF(D1013='[1]Sheet1 (2)'!$C$69,'[1]Sheet1 (2)'!$D$69*('[1]Sheet1 (2)'!$D$72-crack_t_index)/'[1]Sheet1 (2)'!$D$72,IF([1]shee2!D993='[1]Sheet1 (2)'!$C$70,'[1]Sheet1 (2)'!$D$70*('[1]Sheet1 (2)'!$D$72-crack_t_index)/'[1]Sheet1 (2)'!$D$72,IF([1]shee2!D993='[1]Sheet1 (2)'!$C$71,'[1]Sheet1 (2)'!$D$71*('[1]Sheet1 (2)'!$D$72-crack_t_index)/'[1]Sheet1 (2)'!$D$72)))&lt;0,0,IF(D1013='[1]Sheet1 (2)'!$C$69,'[1]Sheet1 (2)'!$D$69*('[1]Sheet1 (2)'!$D$72-crack_t_index)/'[1]Sheet1 (2)'!$D$72,IF([1]shee2!D993='[1]Sheet1 (2)'!$C$70,'[1]Sheet1 (2)'!$D$70*('[1]Sheet1 (2)'!$D$72-crack_t_index)/'[1]Sheet1 (2)'!$D$72,IF([1]shee2!D993='[1]Sheet1 (2)'!$C$71,'[1]Sheet1 (2)'!$D$71*('[1]Sheet1 (2)'!$D$72-crack_t_index)/'[1]Sheet1 (2)'!$D$72))))</f>
        <v>5</v>
      </c>
      <c r="AX1013" s="157">
        <f>IF(IF(D1013='[1]Sheet1 (2)'!$C$69,'[1]Sheet1 (2)'!$D$69*('[1]Sheet1 (2)'!$D$72-rave_index)/'[1]Sheet1 (2)'!$D$72,IF([1]shee2!D993='[1]Sheet1 (2)'!$C$70,'[1]Sheet1 (2)'!$D$70*('[1]Sheet1 (2)'!$D$72-rave_index)/'[1]Sheet1 (2)'!$D$72,IF([1]shee2!D993='[1]Sheet1 (2)'!$C$71,'[1]Sheet1 (2)'!$D$71*('[1]Sheet1 (2)'!$D$72-rave_index)/'[1]Sheet1 (2)'!$D$72)))&lt;0,0,IF(D1013='[1]Sheet1 (2)'!$C$69,'[1]Sheet1 (2)'!$D$69*('[1]Sheet1 (2)'!$D$72-rave_index)/'[1]Sheet1 (2)'!$D$72,IF([1]shee2!D993='[1]Sheet1 (2)'!$C$70,'[1]Sheet1 (2)'!$D$70*('[1]Sheet1 (2)'!$D$72-rave_index)/'[1]Sheet1 (2)'!$D$72,IF([1]shee2!D993='[1]Sheet1 (2)'!$C$71,'[1]Sheet1 (2)'!$D$71*('[1]Sheet1 (2)'!$D$72-rave_index)/'[1]Sheet1 (2)'!$D$72))))</f>
        <v>5</v>
      </c>
      <c r="AY1013" s="157">
        <f>IF(IF(D1013='[1]Sheet1 (2)'!$C$69,'[1]Sheet1 (2)'!$D$69*('[1]Sheet1 (2)'!$D$72-rough_index)/'[1]Sheet1 (2)'!$D$72,IF([1]shee2!D993='[1]Sheet1 (2)'!$C$70,'[1]Sheet1 (2)'!$D$70*('[1]Sheet1 (2)'!$D$72-rough_index)/'[1]Sheet1 (2)'!$D$72,IF([1]shee2!D993='[1]Sheet1 (2)'!$C$71,'[1]Sheet1 (2)'!$D$71*('[1]Sheet1 (2)'!$D$72-rough_index)/'[1]Sheet1 (2)'!$D$72)))&lt;0,0,IF(D1013='[1]Sheet1 (2)'!$C$69,'[1]Sheet1 (2)'!$D$69*('[1]Sheet1 (2)'!$D$72-rough_index)/'[1]Sheet1 (2)'!$D$72,IF([1]shee2!D993='[1]Sheet1 (2)'!$C$70,'[1]Sheet1 (2)'!$D$70*('[1]Sheet1 (2)'!$D$72-rough_index)/'[1]Sheet1 (2)'!$D$72,IF([1]shee2!D993='[1]Sheet1 (2)'!$C$71,'[1]Sheet1 (2)'!$D$71*('[1]Sheet1 (2)'!$D$72-rough_index)/'[1]Sheet1 (2)'!$D$72))))</f>
        <v>2.5</v>
      </c>
      <c r="AZ1013" s="179">
        <f>+(AU1013*'[1]Sheet1 (2)'!$C$77)+(AV1013*'[1]Sheet1 (2)'!$C$78)+(AW1013*'[1]Sheet1 (2)'!$C$79)+(AX1013*'[1]Sheet1 (2)'!$C$80)+(AY1013*'[1]Sheet1 (2)'!$C$81)</f>
        <v>4.25</v>
      </c>
      <c r="BA1013" s="213" t="str">
        <f t="shared" si="31"/>
        <v>Good</v>
      </c>
      <c r="BE1013">
        <f>IF(D1013='[1]Sheet1 (2)'!$C$61,'[1]Sheet1 (2)'!$D$61*(counts^2)+'[1]Sheet1 (2)'!$G$61*counts+'[1]Sheet1 (2)'!$J$61,IF(D1013='[1]Sheet1 (2)'!$C$62,'[1]Sheet1 (2)'!$D$62*counts+'[1]Sheet1 (2)'!$G$62,IF(D1013='[1]Sheet1 (2)'!$C$63,'[1]Sheet1 (2)'!$D$63*counts+'[1]Sheet1 (2)'!$G$63,IF(D1013='[1]Sheet1 (2)'!$C$64,'[1]Sheet1 (2)'!$D$64*counts+'[1]Sheet1 (2)'!$G$64))))</f>
        <v>2.0984129299999998</v>
      </c>
    </row>
    <row r="1014" spans="1:57" ht="12.75" customHeight="1">
      <c r="A1014" s="176" t="s">
        <v>282</v>
      </c>
      <c r="B1014" s="145" t="s">
        <v>76</v>
      </c>
      <c r="C1014" s="170">
        <v>2</v>
      </c>
      <c r="D1014" s="174" t="s">
        <v>77</v>
      </c>
      <c r="E1014" s="171">
        <v>8</v>
      </c>
      <c r="F1014" s="171">
        <v>2</v>
      </c>
      <c r="G1014" s="171" t="s">
        <v>77</v>
      </c>
      <c r="H1014" s="171">
        <v>1</v>
      </c>
      <c r="I1014" s="171" t="s">
        <v>77</v>
      </c>
      <c r="J1014" s="173" t="s">
        <v>80</v>
      </c>
      <c r="K1014" s="173" t="s">
        <v>80</v>
      </c>
      <c r="L1014" s="169">
        <f>VLOOKUP(CONCATENATE(J1014,K1014),'Sheet1 (2)'!$J$6:$K$26,2,FALSE)</f>
        <v>0</v>
      </c>
      <c r="M1014" s="173" t="s">
        <v>80</v>
      </c>
      <c r="N1014" s="173" t="s">
        <v>80</v>
      </c>
      <c r="O1014" s="177">
        <f>VLOOKUP(CONCATENATE(M1014,N1014),'[1]Sheet1 (2)'!$L$6:$M$26,2,FALSE)</f>
        <v>0</v>
      </c>
      <c r="P1014" s="173" t="s">
        <v>80</v>
      </c>
      <c r="Q1014" s="173" t="s">
        <v>80</v>
      </c>
      <c r="R1014" s="177">
        <f>VLOOKUP(CONCATENATE(P1014,Q1014),'[1]Sheet1 (2)'!$N$6:$O$26,2,FALSE)</f>
        <v>0</v>
      </c>
      <c r="S1014" s="173" t="s">
        <v>80</v>
      </c>
      <c r="T1014" s="173" t="s">
        <v>80</v>
      </c>
      <c r="U1014" s="177">
        <f>VLOOKUP(CONCATENATE(S1014,T1014),'[1]Sheet1 (2)'!$P$6:$Q$26,2,FALSE)</f>
        <v>0</v>
      </c>
      <c r="V1014" s="173" t="s">
        <v>80</v>
      </c>
      <c r="W1014" s="173" t="s">
        <v>80</v>
      </c>
      <c r="X1014" s="177">
        <f>VLOOKUP(CONCATENATE(V1014,W1014),'[1]Sheet1 (2)'!$R$6:$S$26,2,FALSE)</f>
        <v>0</v>
      </c>
      <c r="Y1014" s="173" t="s">
        <v>80</v>
      </c>
      <c r="Z1014" s="173" t="s">
        <v>80</v>
      </c>
      <c r="AA1014" s="177">
        <f>VLOOKUP(CONCATENATE(Y1014,Z1014),'[1]Sheet1 (2)'!$T$6:$U$26,2,FALSE)</f>
        <v>0</v>
      </c>
      <c r="AB1014" s="173" t="s">
        <v>80</v>
      </c>
      <c r="AC1014" s="173" t="s">
        <v>80</v>
      </c>
      <c r="AD1014" s="177">
        <f>VLOOKUP(CONCATENATE(AB1014,AC1014),'[1]Sheet1 (2)'!$X$6:$Y$26,2,FALSE)</f>
        <v>0</v>
      </c>
      <c r="AE1014" s="173" t="s">
        <v>82</v>
      </c>
      <c r="AF1014" s="173" t="s">
        <v>81</v>
      </c>
      <c r="AG1014" s="177">
        <f>VLOOKUP(CONCATENATE(AE1014,AF1014),'[1]Sheet1 (2)'!$Z$6:$AA$26,2,FALSE)</f>
        <v>66</v>
      </c>
      <c r="AH1014" s="180"/>
      <c r="AI1014" s="178"/>
      <c r="AJ1014" s="140"/>
      <c r="AK1014" s="176" t="s">
        <v>282</v>
      </c>
      <c r="AL1014" s="176" t="s">
        <v>76</v>
      </c>
      <c r="AM1014" s="170">
        <f t="shared" si="30"/>
        <v>2</v>
      </c>
      <c r="AN1014" s="147"/>
      <c r="AO1014" s="155"/>
      <c r="AP1014" s="156"/>
      <c r="AQ1014" s="157">
        <v>2.1942530376000002</v>
      </c>
      <c r="AR1014" s="158"/>
      <c r="AS1014" s="145">
        <f>LOOKUP(rufmkm,'[1]Sheet1 (2)'!$V$62:$V$71,'[1]Sheet1 (2)'!$W$62:$W$71)</f>
        <v>30</v>
      </c>
      <c r="AT1014" s="140"/>
      <c r="AU1014" s="157">
        <f>IF(IF(D1014='[1]Sheet1 (2)'!$C$69,'[1]Sheet1 (2)'!$D$69*('[1]Sheet1 (2)'!$D$72-rut_index)/'[1]Sheet1 (2)'!$D$72,IF([1]shee2!D994='[1]Sheet1 (2)'!$C$70,'[1]Sheet1 (2)'!$D$70*('[1]Sheet1 (2)'!$D$72-rut_index)/'[1]Sheet1 (2)'!$D$72,IF([1]shee2!D994='[1]Sheet1 (2)'!$C$71,'[1]Sheet1 (2)'!$D$71*('[1]Sheet1 (2)'!$D$72-rut_index)/'[1]Sheet1 (2)'!$D$72)))&lt;0,0,IF(D1014='[1]Sheet1 (2)'!$C$69,'[1]Sheet1 (2)'!$D$69*('[1]Sheet1 (2)'!$D$72-rut_index)/'[1]Sheet1 (2)'!$D$72,IF([1]shee2!D994='[1]Sheet1 (2)'!$C$70,'[1]Sheet1 (2)'!$D$70*('[1]Sheet1 (2)'!$D$72-rut_index)/'[1]Sheet1 (2)'!$D$72,IF([1]shee2!D994='[1]Sheet1 (2)'!$C$71,'[1]Sheet1 (2)'!$D$71*('[1]Sheet1 (2)'!$D$72-rut_index)/'[1]Sheet1 (2)'!$D$72))))</f>
        <v>5</v>
      </c>
      <c r="AV1014" s="157">
        <f>IF(IF(D1014='[1]Sheet1 (2)'!$C$69,'[1]Sheet1 (2)'!$D$69*('[1]Sheet1 (2)'!$D$72-crack_s_index)/'[1]Sheet1 (2)'!$D$72,IF([1]shee2!D994='[1]Sheet1 (2)'!$C$70,'[1]Sheet1 (2)'!$D$70*('[1]Sheet1 (2)'!$D$72-crack_s_index)/'[1]Sheet1 (2)'!$D$72,IF([1]shee2!D994='[1]Sheet1 (2)'!$C$71,'[1]Sheet1 (2)'!$D$71*('[1]Sheet1 (2)'!$D$72-crack_s_index)/'[1]Sheet1 (2)'!$D$72)))&lt;0,0,IF(D1014='[1]Sheet1 (2)'!$C$69,'[1]Sheet1 (2)'!$D$69*('[1]Sheet1 (2)'!$D$72-crack_s_index)/'[1]Sheet1 (2)'!$D$72,IF([1]shee2!D994='[1]Sheet1 (2)'!$C$70,'[1]Sheet1 (2)'!$D$70*('[1]Sheet1 (2)'!$D$72-crack_s_index)/'[1]Sheet1 (2)'!$D$72,IF([1]shee2!D994='[1]Sheet1 (2)'!$C$71,'[1]Sheet1 (2)'!$D$71*('[1]Sheet1 (2)'!$D$72-crack_s_index)/'[1]Sheet1 (2)'!$D$72))))</f>
        <v>5</v>
      </c>
      <c r="AW1014" s="157">
        <f>IF(IF(D1014='[1]Sheet1 (2)'!$C$69,'[1]Sheet1 (2)'!$D$69*('[1]Sheet1 (2)'!$D$72-crack_t_index)/'[1]Sheet1 (2)'!$D$72,IF([1]shee2!D994='[1]Sheet1 (2)'!$C$70,'[1]Sheet1 (2)'!$D$70*('[1]Sheet1 (2)'!$D$72-crack_t_index)/'[1]Sheet1 (2)'!$D$72,IF([1]shee2!D994='[1]Sheet1 (2)'!$C$71,'[1]Sheet1 (2)'!$D$71*('[1]Sheet1 (2)'!$D$72-crack_t_index)/'[1]Sheet1 (2)'!$D$72)))&lt;0,0,IF(D1014='[1]Sheet1 (2)'!$C$69,'[1]Sheet1 (2)'!$D$69*('[1]Sheet1 (2)'!$D$72-crack_t_index)/'[1]Sheet1 (2)'!$D$72,IF([1]shee2!D994='[1]Sheet1 (2)'!$C$70,'[1]Sheet1 (2)'!$D$70*('[1]Sheet1 (2)'!$D$72-crack_t_index)/'[1]Sheet1 (2)'!$D$72,IF([1]shee2!D994='[1]Sheet1 (2)'!$C$71,'[1]Sheet1 (2)'!$D$71*('[1]Sheet1 (2)'!$D$72-crack_t_index)/'[1]Sheet1 (2)'!$D$72))))</f>
        <v>5</v>
      </c>
      <c r="AX1014" s="157">
        <f>IF(IF(D1014='[1]Sheet1 (2)'!$C$69,'[1]Sheet1 (2)'!$D$69*('[1]Sheet1 (2)'!$D$72-rave_index)/'[1]Sheet1 (2)'!$D$72,IF([1]shee2!D994='[1]Sheet1 (2)'!$C$70,'[1]Sheet1 (2)'!$D$70*('[1]Sheet1 (2)'!$D$72-rave_index)/'[1]Sheet1 (2)'!$D$72,IF([1]shee2!D994='[1]Sheet1 (2)'!$C$71,'[1]Sheet1 (2)'!$D$71*('[1]Sheet1 (2)'!$D$72-rave_index)/'[1]Sheet1 (2)'!$D$72)))&lt;0,0,IF(D1014='[1]Sheet1 (2)'!$C$69,'[1]Sheet1 (2)'!$D$69*('[1]Sheet1 (2)'!$D$72-rave_index)/'[1]Sheet1 (2)'!$D$72,IF([1]shee2!D994='[1]Sheet1 (2)'!$C$70,'[1]Sheet1 (2)'!$D$70*('[1]Sheet1 (2)'!$D$72-rave_index)/'[1]Sheet1 (2)'!$D$72,IF([1]shee2!D994='[1]Sheet1 (2)'!$C$71,'[1]Sheet1 (2)'!$D$71*('[1]Sheet1 (2)'!$D$72-rave_index)/'[1]Sheet1 (2)'!$D$72))))</f>
        <v>5</v>
      </c>
      <c r="AY1014" s="157">
        <f>IF(IF(D1014='[1]Sheet1 (2)'!$C$69,'[1]Sheet1 (2)'!$D$69*('[1]Sheet1 (2)'!$D$72-rough_index)/'[1]Sheet1 (2)'!$D$72,IF([1]shee2!D994='[1]Sheet1 (2)'!$C$70,'[1]Sheet1 (2)'!$D$70*('[1]Sheet1 (2)'!$D$72-rough_index)/'[1]Sheet1 (2)'!$D$72,IF([1]shee2!D994='[1]Sheet1 (2)'!$C$71,'[1]Sheet1 (2)'!$D$71*('[1]Sheet1 (2)'!$D$72-rough_index)/'[1]Sheet1 (2)'!$D$72)))&lt;0,0,IF(D1014='[1]Sheet1 (2)'!$C$69,'[1]Sheet1 (2)'!$D$69*('[1]Sheet1 (2)'!$D$72-rough_index)/'[1]Sheet1 (2)'!$D$72,IF([1]shee2!D994='[1]Sheet1 (2)'!$C$70,'[1]Sheet1 (2)'!$D$70*('[1]Sheet1 (2)'!$D$72-rough_index)/'[1]Sheet1 (2)'!$D$72,IF([1]shee2!D994='[1]Sheet1 (2)'!$C$71,'[1]Sheet1 (2)'!$D$71*('[1]Sheet1 (2)'!$D$72-rough_index)/'[1]Sheet1 (2)'!$D$72))))</f>
        <v>2.5</v>
      </c>
      <c r="AZ1014" s="179">
        <f>+(AU1014*'[1]Sheet1 (2)'!$C$77)+(AV1014*'[1]Sheet1 (2)'!$C$78)+(AW1014*'[1]Sheet1 (2)'!$C$79)+(AX1014*'[1]Sheet1 (2)'!$C$80)+(AY1014*'[1]Sheet1 (2)'!$C$81)</f>
        <v>4.25</v>
      </c>
      <c r="BA1014" s="213" t="str">
        <f t="shared" si="31"/>
        <v>Good</v>
      </c>
    </row>
    <row r="1015" spans="1:57" ht="12.75" customHeight="1">
      <c r="A1015" s="176" t="s">
        <v>282</v>
      </c>
      <c r="B1015" s="145" t="s">
        <v>76</v>
      </c>
      <c r="C1015" s="170">
        <v>3</v>
      </c>
      <c r="D1015" s="174" t="s">
        <v>77</v>
      </c>
      <c r="E1015" s="171">
        <v>8</v>
      </c>
      <c r="F1015" s="171">
        <v>2</v>
      </c>
      <c r="G1015" s="171" t="s">
        <v>77</v>
      </c>
      <c r="H1015" s="171">
        <v>1</v>
      </c>
      <c r="I1015" s="171" t="s">
        <v>77</v>
      </c>
      <c r="J1015" s="173" t="s">
        <v>80</v>
      </c>
      <c r="K1015" s="173" t="s">
        <v>80</v>
      </c>
      <c r="L1015" s="169">
        <f>VLOOKUP(CONCATENATE(J1015,K1015),'Sheet1 (2)'!$J$6:$K$26,2,FALSE)</f>
        <v>0</v>
      </c>
      <c r="M1015" s="173" t="s">
        <v>83</v>
      </c>
      <c r="N1015" s="173" t="s">
        <v>79</v>
      </c>
      <c r="O1015" s="177">
        <f>VLOOKUP(CONCATENATE(M1015,N1015),'[1]Sheet1 (2)'!$L$6:$M$26,2,FALSE)</f>
        <v>56.25</v>
      </c>
      <c r="P1015" s="173" t="s">
        <v>83</v>
      </c>
      <c r="Q1015" s="173" t="s">
        <v>83</v>
      </c>
      <c r="R1015" s="177">
        <f>VLOOKUP(CONCATENATE(P1015,Q1015),'[1]Sheet1 (2)'!$N$6:$O$26,2,FALSE)</f>
        <v>37.5</v>
      </c>
      <c r="S1015" s="173" t="s">
        <v>80</v>
      </c>
      <c r="T1015" s="173" t="s">
        <v>80</v>
      </c>
      <c r="U1015" s="177">
        <f>VLOOKUP(CONCATENATE(S1015,T1015),'[1]Sheet1 (2)'!$P$6:$Q$26,2,FALSE)</f>
        <v>0</v>
      </c>
      <c r="V1015" s="173" t="s">
        <v>79</v>
      </c>
      <c r="W1015" s="173" t="s">
        <v>81</v>
      </c>
      <c r="X1015" s="177">
        <f>VLOOKUP(CONCATENATE(V1015,W1015),'[1]Sheet1 (2)'!$R$6:$S$26,2,FALSE)</f>
        <v>100</v>
      </c>
      <c r="Y1015" s="173" t="s">
        <v>83</v>
      </c>
      <c r="Z1015" s="173" t="s">
        <v>83</v>
      </c>
      <c r="AA1015" s="177">
        <f>VLOOKUP(CONCATENATE(Y1015,Z1015),'[1]Sheet1 (2)'!$T$6:$U$26,2,FALSE)</f>
        <v>37.5</v>
      </c>
      <c r="AB1015" s="173" t="s">
        <v>80</v>
      </c>
      <c r="AC1015" s="173" t="s">
        <v>80</v>
      </c>
      <c r="AD1015" s="177">
        <f>VLOOKUP(CONCATENATE(AB1015,AC1015),'[1]Sheet1 (2)'!$X$6:$Y$26,2,FALSE)</f>
        <v>0</v>
      </c>
      <c r="AE1015" s="173" t="s">
        <v>82</v>
      </c>
      <c r="AF1015" s="173" t="s">
        <v>81</v>
      </c>
      <c r="AG1015" s="177">
        <f>VLOOKUP(CONCATENATE(AE1015,AF1015),'[1]Sheet1 (2)'!$Z$6:$AA$26,2,FALSE)</f>
        <v>66</v>
      </c>
      <c r="AH1015" s="180" t="s">
        <v>397</v>
      </c>
      <c r="AI1015" s="178"/>
      <c r="AJ1015" s="140"/>
      <c r="AK1015" s="176" t="s">
        <v>282</v>
      </c>
      <c r="AL1015" s="176" t="s">
        <v>76</v>
      </c>
      <c r="AM1015" s="170">
        <f t="shared" si="30"/>
        <v>3</v>
      </c>
      <c r="AN1015" s="147"/>
      <c r="AO1015" s="155" t="s">
        <v>409</v>
      </c>
      <c r="AP1015" s="156"/>
      <c r="AQ1015" s="157">
        <v>2.2459927023999997</v>
      </c>
      <c r="AR1015" s="158"/>
      <c r="AS1015" s="145">
        <f>LOOKUP(rufmkm,'[1]Sheet1 (2)'!$V$62:$V$71,'[1]Sheet1 (2)'!$W$62:$W$71)</f>
        <v>30</v>
      </c>
      <c r="AT1015" s="140"/>
      <c r="AU1015" s="157">
        <f>IF(IF(D1015='[1]Sheet1 (2)'!$C$69,'[1]Sheet1 (2)'!$D$69*('[1]Sheet1 (2)'!$D$72-rut_index)/'[1]Sheet1 (2)'!$D$72,IF([1]shee2!D995='[1]Sheet1 (2)'!$C$70,'[1]Sheet1 (2)'!$D$70*('[1]Sheet1 (2)'!$D$72-rut_index)/'[1]Sheet1 (2)'!$D$72,IF([1]shee2!D995='[1]Sheet1 (2)'!$C$71,'[1]Sheet1 (2)'!$D$71*('[1]Sheet1 (2)'!$D$72-rut_index)/'[1]Sheet1 (2)'!$D$72)))&lt;0,0,IF(D1015='[1]Sheet1 (2)'!$C$69,'[1]Sheet1 (2)'!$D$69*('[1]Sheet1 (2)'!$D$72-rut_index)/'[1]Sheet1 (2)'!$D$72,IF([1]shee2!D995='[1]Sheet1 (2)'!$C$70,'[1]Sheet1 (2)'!$D$70*('[1]Sheet1 (2)'!$D$72-rut_index)/'[1]Sheet1 (2)'!$D$72,IF([1]shee2!D995='[1]Sheet1 (2)'!$C$71,'[1]Sheet1 (2)'!$D$71*('[1]Sheet1 (2)'!$D$72-rut_index)/'[1]Sheet1 (2)'!$D$72))))</f>
        <v>5</v>
      </c>
      <c r="AV1015" s="157">
        <f>IF(IF(D1015='[1]Sheet1 (2)'!$C$69,'[1]Sheet1 (2)'!$D$69*('[1]Sheet1 (2)'!$D$72-crack_s_index)/'[1]Sheet1 (2)'!$D$72,IF([1]shee2!D995='[1]Sheet1 (2)'!$C$70,'[1]Sheet1 (2)'!$D$70*('[1]Sheet1 (2)'!$D$72-crack_s_index)/'[1]Sheet1 (2)'!$D$72,IF([1]shee2!D995='[1]Sheet1 (2)'!$C$71,'[1]Sheet1 (2)'!$D$71*('[1]Sheet1 (2)'!$D$72-crack_s_index)/'[1]Sheet1 (2)'!$D$72)))&lt;0,0,IF(D1015='[1]Sheet1 (2)'!$C$69,'[1]Sheet1 (2)'!$D$69*('[1]Sheet1 (2)'!$D$72-crack_s_index)/'[1]Sheet1 (2)'!$D$72,IF([1]shee2!D995='[1]Sheet1 (2)'!$C$70,'[1]Sheet1 (2)'!$D$70*('[1]Sheet1 (2)'!$D$72-crack_s_index)/'[1]Sheet1 (2)'!$D$72,IF([1]shee2!D995='[1]Sheet1 (2)'!$C$71,'[1]Sheet1 (2)'!$D$71*('[1]Sheet1 (2)'!$D$72-crack_s_index)/'[1]Sheet1 (2)'!$D$72))))</f>
        <v>0.3125</v>
      </c>
      <c r="AW1015" s="157">
        <f>IF(IF(D1015='[1]Sheet1 (2)'!$C$69,'[1]Sheet1 (2)'!$D$69*('[1]Sheet1 (2)'!$D$72-crack_t_index)/'[1]Sheet1 (2)'!$D$72,IF([1]shee2!D995='[1]Sheet1 (2)'!$C$70,'[1]Sheet1 (2)'!$D$70*('[1]Sheet1 (2)'!$D$72-crack_t_index)/'[1]Sheet1 (2)'!$D$72,IF([1]shee2!D995='[1]Sheet1 (2)'!$C$71,'[1]Sheet1 (2)'!$D$71*('[1]Sheet1 (2)'!$D$72-crack_t_index)/'[1]Sheet1 (2)'!$D$72)))&lt;0,0,IF(D1015='[1]Sheet1 (2)'!$C$69,'[1]Sheet1 (2)'!$D$69*('[1]Sheet1 (2)'!$D$72-crack_t_index)/'[1]Sheet1 (2)'!$D$72,IF([1]shee2!D995='[1]Sheet1 (2)'!$C$70,'[1]Sheet1 (2)'!$D$70*('[1]Sheet1 (2)'!$D$72-crack_t_index)/'[1]Sheet1 (2)'!$D$72,IF([1]shee2!D995='[1]Sheet1 (2)'!$C$71,'[1]Sheet1 (2)'!$D$71*('[1]Sheet1 (2)'!$D$72-crack_t_index)/'[1]Sheet1 (2)'!$D$72))))</f>
        <v>1.875</v>
      </c>
      <c r="AX1015" s="157">
        <f>IF(IF(D1015='[1]Sheet1 (2)'!$C$69,'[1]Sheet1 (2)'!$D$69*('[1]Sheet1 (2)'!$D$72-rave_index)/'[1]Sheet1 (2)'!$D$72,IF([1]shee2!D995='[1]Sheet1 (2)'!$C$70,'[1]Sheet1 (2)'!$D$70*('[1]Sheet1 (2)'!$D$72-rave_index)/'[1]Sheet1 (2)'!$D$72,IF([1]shee2!D995='[1]Sheet1 (2)'!$C$71,'[1]Sheet1 (2)'!$D$71*('[1]Sheet1 (2)'!$D$72-rave_index)/'[1]Sheet1 (2)'!$D$72)))&lt;0,0,IF(D1015='[1]Sheet1 (2)'!$C$69,'[1]Sheet1 (2)'!$D$69*('[1]Sheet1 (2)'!$D$72-rave_index)/'[1]Sheet1 (2)'!$D$72,IF([1]shee2!D995='[1]Sheet1 (2)'!$C$70,'[1]Sheet1 (2)'!$D$70*('[1]Sheet1 (2)'!$D$72-rave_index)/'[1]Sheet1 (2)'!$D$72,IF([1]shee2!D995='[1]Sheet1 (2)'!$C$71,'[1]Sheet1 (2)'!$D$71*('[1]Sheet1 (2)'!$D$72-rave_index)/'[1]Sheet1 (2)'!$D$72))))</f>
        <v>1.875</v>
      </c>
      <c r="AY1015" s="157">
        <f>IF(IF(D1015='[1]Sheet1 (2)'!$C$69,'[1]Sheet1 (2)'!$D$69*('[1]Sheet1 (2)'!$D$72-rough_index)/'[1]Sheet1 (2)'!$D$72,IF([1]shee2!D995='[1]Sheet1 (2)'!$C$70,'[1]Sheet1 (2)'!$D$70*('[1]Sheet1 (2)'!$D$72-rough_index)/'[1]Sheet1 (2)'!$D$72,IF([1]shee2!D995='[1]Sheet1 (2)'!$C$71,'[1]Sheet1 (2)'!$D$71*('[1]Sheet1 (2)'!$D$72-rough_index)/'[1]Sheet1 (2)'!$D$72)))&lt;0,0,IF(D1015='[1]Sheet1 (2)'!$C$69,'[1]Sheet1 (2)'!$D$69*('[1]Sheet1 (2)'!$D$72-rough_index)/'[1]Sheet1 (2)'!$D$72,IF([1]shee2!D995='[1]Sheet1 (2)'!$C$70,'[1]Sheet1 (2)'!$D$70*('[1]Sheet1 (2)'!$D$72-rough_index)/'[1]Sheet1 (2)'!$D$72,IF([1]shee2!D995='[1]Sheet1 (2)'!$C$71,'[1]Sheet1 (2)'!$D$71*('[1]Sheet1 (2)'!$D$72-rough_index)/'[1]Sheet1 (2)'!$D$72))))</f>
        <v>2.5</v>
      </c>
      <c r="AZ1015" s="179">
        <f>+(AU1015*'[1]Sheet1 (2)'!$C$77)+(AV1015*'[1]Sheet1 (2)'!$C$78)+(AW1015*'[1]Sheet1 (2)'!$C$79)+(AX1015*'[1]Sheet1 (2)'!$C$80)+(AY1015*'[1]Sheet1 (2)'!$C$81)</f>
        <v>2.125</v>
      </c>
      <c r="BA1015" s="213" t="str">
        <f t="shared" si="31"/>
        <v>Poor</v>
      </c>
    </row>
    <row r="1016" spans="1:57" ht="12.75" customHeight="1">
      <c r="A1016" s="176" t="s">
        <v>282</v>
      </c>
      <c r="B1016" s="145" t="s">
        <v>76</v>
      </c>
      <c r="C1016" s="170">
        <v>4</v>
      </c>
      <c r="D1016" s="174" t="s">
        <v>77</v>
      </c>
      <c r="E1016" s="171">
        <v>8</v>
      </c>
      <c r="F1016" s="171">
        <v>2</v>
      </c>
      <c r="G1016" s="171" t="s">
        <v>77</v>
      </c>
      <c r="H1016" s="171">
        <v>1</v>
      </c>
      <c r="I1016" s="171" t="s">
        <v>77</v>
      </c>
      <c r="J1016" s="173" t="s">
        <v>80</v>
      </c>
      <c r="K1016" s="173" t="s">
        <v>80</v>
      </c>
      <c r="L1016" s="169">
        <f>VLOOKUP(CONCATENATE(J1016,K1016),'Sheet1 (2)'!$J$6:$K$26,2,FALSE)</f>
        <v>0</v>
      </c>
      <c r="M1016" s="173" t="s">
        <v>83</v>
      </c>
      <c r="N1016" s="173" t="s">
        <v>81</v>
      </c>
      <c r="O1016" s="177">
        <f>VLOOKUP(CONCATENATE(M1016,N1016),'[1]Sheet1 (2)'!$L$6:$M$26,2,FALSE)</f>
        <v>75</v>
      </c>
      <c r="P1016" s="173" t="s">
        <v>83</v>
      </c>
      <c r="Q1016" s="173" t="s">
        <v>79</v>
      </c>
      <c r="R1016" s="177">
        <f>VLOOKUP(CONCATENATE(P1016,Q1016),'[1]Sheet1 (2)'!$N$6:$O$26,2,FALSE)</f>
        <v>56.25</v>
      </c>
      <c r="S1016" s="173" t="s">
        <v>78</v>
      </c>
      <c r="T1016" s="173" t="s">
        <v>79</v>
      </c>
      <c r="U1016" s="177">
        <f>VLOOKUP(CONCATENATE(S1016,T1016),'[1]Sheet1 (2)'!$P$6:$Q$26,2,FALSE)</f>
        <v>18.75</v>
      </c>
      <c r="V1016" s="173" t="s">
        <v>79</v>
      </c>
      <c r="W1016" s="173" t="s">
        <v>81</v>
      </c>
      <c r="X1016" s="177">
        <f>VLOOKUP(CONCATENATE(V1016,W1016),'[1]Sheet1 (2)'!$R$6:$S$26,2,FALSE)</f>
        <v>100</v>
      </c>
      <c r="Y1016" s="173" t="s">
        <v>79</v>
      </c>
      <c r="Z1016" s="173" t="s">
        <v>79</v>
      </c>
      <c r="AA1016" s="177">
        <f>VLOOKUP(CONCATENATE(Y1016,Z1016),'[1]Sheet1 (2)'!$T$6:$U$26,2,FALSE)</f>
        <v>75</v>
      </c>
      <c r="AB1016" s="173" t="s">
        <v>80</v>
      </c>
      <c r="AC1016" s="173" t="s">
        <v>80</v>
      </c>
      <c r="AD1016" s="177">
        <f>VLOOKUP(CONCATENATE(AB1016,AC1016),'[1]Sheet1 (2)'!$X$6:$Y$26,2,FALSE)</f>
        <v>0</v>
      </c>
      <c r="AE1016" s="173" t="s">
        <v>82</v>
      </c>
      <c r="AF1016" s="173" t="s">
        <v>81</v>
      </c>
      <c r="AG1016" s="177">
        <f>VLOOKUP(CONCATENATE(AE1016,AF1016),'[1]Sheet1 (2)'!$Z$6:$AA$26,2,FALSE)</f>
        <v>66</v>
      </c>
      <c r="AH1016" s="172"/>
      <c r="AI1016" s="178"/>
      <c r="AJ1016" s="140"/>
      <c r="AK1016" s="176" t="s">
        <v>282</v>
      </c>
      <c r="AL1016" s="176" t="s">
        <v>76</v>
      </c>
      <c r="AM1016" s="170">
        <f t="shared" si="30"/>
        <v>4</v>
      </c>
      <c r="AN1016" s="147"/>
      <c r="AO1016" s="155"/>
      <c r="AP1016" s="156"/>
      <c r="AQ1016" s="157">
        <v>2.3975148067999998</v>
      </c>
      <c r="AR1016" s="158"/>
      <c r="AS1016" s="145">
        <f>LOOKUP(rufmkm,'[1]Sheet1 (2)'!$V$62:$V$71,'[1]Sheet1 (2)'!$W$62:$W$71)</f>
        <v>30</v>
      </c>
      <c r="AT1016" s="140"/>
      <c r="AU1016" s="157">
        <f>IF(IF(D1016='[1]Sheet1 (2)'!$C$69,'[1]Sheet1 (2)'!$D$69*('[1]Sheet1 (2)'!$D$72-rut_index)/'[1]Sheet1 (2)'!$D$72,IF([1]shee2!D996='[1]Sheet1 (2)'!$C$70,'[1]Sheet1 (2)'!$D$70*('[1]Sheet1 (2)'!$D$72-rut_index)/'[1]Sheet1 (2)'!$D$72,IF([1]shee2!D996='[1]Sheet1 (2)'!$C$71,'[1]Sheet1 (2)'!$D$71*('[1]Sheet1 (2)'!$D$72-rut_index)/'[1]Sheet1 (2)'!$D$72)))&lt;0,0,IF(D1016='[1]Sheet1 (2)'!$C$69,'[1]Sheet1 (2)'!$D$69*('[1]Sheet1 (2)'!$D$72-rut_index)/'[1]Sheet1 (2)'!$D$72,IF([1]shee2!D996='[1]Sheet1 (2)'!$C$70,'[1]Sheet1 (2)'!$D$70*('[1]Sheet1 (2)'!$D$72-rut_index)/'[1]Sheet1 (2)'!$D$72,IF([1]shee2!D996='[1]Sheet1 (2)'!$C$71,'[1]Sheet1 (2)'!$D$71*('[1]Sheet1 (2)'!$D$72-rut_index)/'[1]Sheet1 (2)'!$D$72))))</f>
        <v>5</v>
      </c>
      <c r="AV1016" s="157">
        <f>IF(IF(D1016='[1]Sheet1 (2)'!$C$69,'[1]Sheet1 (2)'!$D$69*('[1]Sheet1 (2)'!$D$72-crack_s_index)/'[1]Sheet1 (2)'!$D$72,IF([1]shee2!D996='[1]Sheet1 (2)'!$C$70,'[1]Sheet1 (2)'!$D$70*('[1]Sheet1 (2)'!$D$72-crack_s_index)/'[1]Sheet1 (2)'!$D$72,IF([1]shee2!D996='[1]Sheet1 (2)'!$C$71,'[1]Sheet1 (2)'!$D$71*('[1]Sheet1 (2)'!$D$72-crack_s_index)/'[1]Sheet1 (2)'!$D$72)))&lt;0,0,IF(D1016='[1]Sheet1 (2)'!$C$69,'[1]Sheet1 (2)'!$D$69*('[1]Sheet1 (2)'!$D$72-crack_s_index)/'[1]Sheet1 (2)'!$D$72,IF([1]shee2!D996='[1]Sheet1 (2)'!$C$70,'[1]Sheet1 (2)'!$D$70*('[1]Sheet1 (2)'!$D$72-crack_s_index)/'[1]Sheet1 (2)'!$D$72,IF([1]shee2!D996='[1]Sheet1 (2)'!$C$71,'[1]Sheet1 (2)'!$D$71*('[1]Sheet1 (2)'!$D$72-crack_s_index)/'[1]Sheet1 (2)'!$D$72))))</f>
        <v>0</v>
      </c>
      <c r="AW1016" s="157">
        <f>IF(IF(D1016='[1]Sheet1 (2)'!$C$69,'[1]Sheet1 (2)'!$D$69*('[1]Sheet1 (2)'!$D$72-crack_t_index)/'[1]Sheet1 (2)'!$D$72,IF([1]shee2!D996='[1]Sheet1 (2)'!$C$70,'[1]Sheet1 (2)'!$D$70*('[1]Sheet1 (2)'!$D$72-crack_t_index)/'[1]Sheet1 (2)'!$D$72,IF([1]shee2!D996='[1]Sheet1 (2)'!$C$71,'[1]Sheet1 (2)'!$D$71*('[1]Sheet1 (2)'!$D$72-crack_t_index)/'[1]Sheet1 (2)'!$D$72)))&lt;0,0,IF(D1016='[1]Sheet1 (2)'!$C$69,'[1]Sheet1 (2)'!$D$69*('[1]Sheet1 (2)'!$D$72-crack_t_index)/'[1]Sheet1 (2)'!$D$72,IF([1]shee2!D996='[1]Sheet1 (2)'!$C$70,'[1]Sheet1 (2)'!$D$70*('[1]Sheet1 (2)'!$D$72-crack_t_index)/'[1]Sheet1 (2)'!$D$72,IF([1]shee2!D996='[1]Sheet1 (2)'!$C$71,'[1]Sheet1 (2)'!$D$71*('[1]Sheet1 (2)'!$D$72-crack_t_index)/'[1]Sheet1 (2)'!$D$72))))</f>
        <v>0.3125</v>
      </c>
      <c r="AX1016" s="157">
        <f>IF(IF(D1016='[1]Sheet1 (2)'!$C$69,'[1]Sheet1 (2)'!$D$69*('[1]Sheet1 (2)'!$D$72-rave_index)/'[1]Sheet1 (2)'!$D$72,IF([1]shee2!D996='[1]Sheet1 (2)'!$C$70,'[1]Sheet1 (2)'!$D$70*('[1]Sheet1 (2)'!$D$72-rave_index)/'[1]Sheet1 (2)'!$D$72,IF([1]shee2!D996='[1]Sheet1 (2)'!$C$71,'[1]Sheet1 (2)'!$D$71*('[1]Sheet1 (2)'!$D$72-rave_index)/'[1]Sheet1 (2)'!$D$72)))&lt;0,0,IF(D1016='[1]Sheet1 (2)'!$C$69,'[1]Sheet1 (2)'!$D$69*('[1]Sheet1 (2)'!$D$72-rave_index)/'[1]Sheet1 (2)'!$D$72,IF([1]shee2!D996='[1]Sheet1 (2)'!$C$70,'[1]Sheet1 (2)'!$D$70*('[1]Sheet1 (2)'!$D$72-rave_index)/'[1]Sheet1 (2)'!$D$72,IF([1]shee2!D996='[1]Sheet1 (2)'!$C$71,'[1]Sheet1 (2)'!$D$71*('[1]Sheet1 (2)'!$D$72-rave_index)/'[1]Sheet1 (2)'!$D$72))))</f>
        <v>0</v>
      </c>
      <c r="AY1016" s="157">
        <f>IF(IF(D1016='[1]Sheet1 (2)'!$C$69,'[1]Sheet1 (2)'!$D$69*('[1]Sheet1 (2)'!$D$72-rough_index)/'[1]Sheet1 (2)'!$D$72,IF([1]shee2!D996='[1]Sheet1 (2)'!$C$70,'[1]Sheet1 (2)'!$D$70*('[1]Sheet1 (2)'!$D$72-rough_index)/'[1]Sheet1 (2)'!$D$72,IF([1]shee2!D996='[1]Sheet1 (2)'!$C$71,'[1]Sheet1 (2)'!$D$71*('[1]Sheet1 (2)'!$D$72-rough_index)/'[1]Sheet1 (2)'!$D$72)))&lt;0,0,IF(D1016='[1]Sheet1 (2)'!$C$69,'[1]Sheet1 (2)'!$D$69*('[1]Sheet1 (2)'!$D$72-rough_index)/'[1]Sheet1 (2)'!$D$72,IF([1]shee2!D996='[1]Sheet1 (2)'!$C$70,'[1]Sheet1 (2)'!$D$70*('[1]Sheet1 (2)'!$D$72-rough_index)/'[1]Sheet1 (2)'!$D$72,IF([1]shee2!D996='[1]Sheet1 (2)'!$C$71,'[1]Sheet1 (2)'!$D$71*('[1]Sheet1 (2)'!$D$72-rough_index)/'[1]Sheet1 (2)'!$D$72))))</f>
        <v>2.5</v>
      </c>
      <c r="AZ1016" s="179">
        <f>+(AU1016*'[1]Sheet1 (2)'!$C$77)+(AV1016*'[1]Sheet1 (2)'!$C$78)+(AW1016*'[1]Sheet1 (2)'!$C$79)+(AX1016*'[1]Sheet1 (2)'!$C$80)+(AY1016*'[1]Sheet1 (2)'!$C$81)</f>
        <v>1.7625</v>
      </c>
      <c r="BA1016" s="213" t="str">
        <f t="shared" si="31"/>
        <v>Poor</v>
      </c>
    </row>
    <row r="1017" spans="1:57" ht="12.75" customHeight="1">
      <c r="A1017" s="176" t="s">
        <v>282</v>
      </c>
      <c r="B1017" s="145" t="s">
        <v>76</v>
      </c>
      <c r="C1017" s="170">
        <v>5</v>
      </c>
      <c r="D1017" s="174" t="s">
        <v>77</v>
      </c>
      <c r="E1017" s="171">
        <v>8</v>
      </c>
      <c r="F1017" s="171">
        <v>2</v>
      </c>
      <c r="G1017" s="171" t="s">
        <v>77</v>
      </c>
      <c r="H1017" s="171">
        <v>1</v>
      </c>
      <c r="I1017" s="171" t="s">
        <v>77</v>
      </c>
      <c r="J1017" s="173" t="s">
        <v>80</v>
      </c>
      <c r="K1017" s="173" t="s">
        <v>80</v>
      </c>
      <c r="L1017" s="169">
        <f>VLOOKUP(CONCATENATE(J1017,K1017),'Sheet1 (2)'!$J$6:$K$26,2,FALSE)</f>
        <v>0</v>
      </c>
      <c r="M1017" s="173" t="s">
        <v>83</v>
      </c>
      <c r="N1017" s="173" t="s">
        <v>81</v>
      </c>
      <c r="O1017" s="177">
        <f>VLOOKUP(CONCATENATE(M1017,N1017),'[1]Sheet1 (2)'!$L$6:$M$26,2,FALSE)</f>
        <v>75</v>
      </c>
      <c r="P1017" s="173" t="s">
        <v>83</v>
      </c>
      <c r="Q1017" s="173" t="s">
        <v>79</v>
      </c>
      <c r="R1017" s="177">
        <f>VLOOKUP(CONCATENATE(P1017,Q1017),'[1]Sheet1 (2)'!$N$6:$O$26,2,FALSE)</f>
        <v>56.25</v>
      </c>
      <c r="S1017" s="173" t="s">
        <v>83</v>
      </c>
      <c r="T1017" s="173" t="s">
        <v>83</v>
      </c>
      <c r="U1017" s="177">
        <f>VLOOKUP(CONCATENATE(S1017,T1017),'[1]Sheet1 (2)'!$P$6:$Q$26,2,FALSE)</f>
        <v>37.5</v>
      </c>
      <c r="V1017" s="173" t="s">
        <v>83</v>
      </c>
      <c r="W1017" s="173" t="s">
        <v>81</v>
      </c>
      <c r="X1017" s="177">
        <f>VLOOKUP(CONCATENATE(V1017,W1017),'[1]Sheet1 (2)'!$R$6:$S$26,2,FALSE)</f>
        <v>75</v>
      </c>
      <c r="Y1017" s="173" t="s">
        <v>83</v>
      </c>
      <c r="Z1017" s="173" t="s">
        <v>79</v>
      </c>
      <c r="AA1017" s="177">
        <f>VLOOKUP(CONCATENATE(Y1017,Z1017),'[1]Sheet1 (2)'!$T$6:$U$26,2,FALSE)</f>
        <v>56.25</v>
      </c>
      <c r="AB1017" s="173" t="s">
        <v>80</v>
      </c>
      <c r="AC1017" s="173" t="s">
        <v>80</v>
      </c>
      <c r="AD1017" s="177">
        <f>VLOOKUP(CONCATENATE(AB1017,AC1017),'[1]Sheet1 (2)'!$X$6:$Y$26,2,FALSE)</f>
        <v>0</v>
      </c>
      <c r="AE1017" s="173" t="s">
        <v>82</v>
      </c>
      <c r="AF1017" s="173" t="s">
        <v>81</v>
      </c>
      <c r="AG1017" s="177">
        <f>VLOOKUP(CONCATENATE(AE1017,AF1017),'[1]Sheet1 (2)'!$Z$6:$AA$26,2,FALSE)</f>
        <v>66</v>
      </c>
      <c r="AH1017" s="172"/>
      <c r="AI1017" s="178"/>
      <c r="AJ1017" s="140"/>
      <c r="AK1017" s="176" t="s">
        <v>282</v>
      </c>
      <c r="AL1017" s="176" t="s">
        <v>76</v>
      </c>
      <c r="AM1017" s="170">
        <f t="shared" si="30"/>
        <v>5</v>
      </c>
      <c r="AN1017" s="147"/>
      <c r="AO1017" s="155"/>
      <c r="AP1017" s="156"/>
      <c r="AQ1017" s="157">
        <v>2.3120595289999999</v>
      </c>
      <c r="AR1017" s="158"/>
      <c r="AS1017" s="145">
        <f>LOOKUP(rufmkm,'[1]Sheet1 (2)'!$V$62:$V$71,'[1]Sheet1 (2)'!$W$62:$W$71)</f>
        <v>30</v>
      </c>
      <c r="AT1017" s="140"/>
      <c r="AU1017" s="157">
        <f>IF(IF(D1017='[1]Sheet1 (2)'!$C$69,'[1]Sheet1 (2)'!$D$69*('[1]Sheet1 (2)'!$D$72-rut_index)/'[1]Sheet1 (2)'!$D$72,IF([1]shee2!D993='[1]Sheet1 (2)'!$C$70,'[1]Sheet1 (2)'!$D$70*('[1]Sheet1 (2)'!$D$72-rut_index)/'[1]Sheet1 (2)'!$D$72,IF([1]shee2!D993='[1]Sheet1 (2)'!$C$71,'[1]Sheet1 (2)'!$D$71*('[1]Sheet1 (2)'!$D$72-rut_index)/'[1]Sheet1 (2)'!$D$72)))&lt;0,0,IF(D1017='[1]Sheet1 (2)'!$C$69,'[1]Sheet1 (2)'!$D$69*('[1]Sheet1 (2)'!$D$72-rut_index)/'[1]Sheet1 (2)'!$D$72,IF([1]shee2!D993='[1]Sheet1 (2)'!$C$70,'[1]Sheet1 (2)'!$D$70*('[1]Sheet1 (2)'!$D$72-rut_index)/'[1]Sheet1 (2)'!$D$72,IF([1]shee2!D993='[1]Sheet1 (2)'!$C$71,'[1]Sheet1 (2)'!$D$71*('[1]Sheet1 (2)'!$D$72-rut_index)/'[1]Sheet1 (2)'!$D$72))))</f>
        <v>5</v>
      </c>
      <c r="AV1017" s="157">
        <f>IF(IF(D1017='[1]Sheet1 (2)'!$C$69,'[1]Sheet1 (2)'!$D$69*('[1]Sheet1 (2)'!$D$72-crack_s_index)/'[1]Sheet1 (2)'!$D$72,IF([1]shee2!D993='[1]Sheet1 (2)'!$C$70,'[1]Sheet1 (2)'!$D$70*('[1]Sheet1 (2)'!$D$72-crack_s_index)/'[1]Sheet1 (2)'!$D$72,IF([1]shee2!D993='[1]Sheet1 (2)'!$C$71,'[1]Sheet1 (2)'!$D$71*('[1]Sheet1 (2)'!$D$72-crack_s_index)/'[1]Sheet1 (2)'!$D$72)))&lt;0,0,IF(D1017='[1]Sheet1 (2)'!$C$69,'[1]Sheet1 (2)'!$D$69*('[1]Sheet1 (2)'!$D$72-crack_s_index)/'[1]Sheet1 (2)'!$D$72,IF([1]shee2!D993='[1]Sheet1 (2)'!$C$70,'[1]Sheet1 (2)'!$D$70*('[1]Sheet1 (2)'!$D$72-crack_s_index)/'[1]Sheet1 (2)'!$D$72,IF([1]shee2!D993='[1]Sheet1 (2)'!$C$71,'[1]Sheet1 (2)'!$D$71*('[1]Sheet1 (2)'!$D$72-crack_s_index)/'[1]Sheet1 (2)'!$D$72))))</f>
        <v>0</v>
      </c>
      <c r="AW1017" s="157">
        <f>IF(IF(D1017='[1]Sheet1 (2)'!$C$69,'[1]Sheet1 (2)'!$D$69*('[1]Sheet1 (2)'!$D$72-crack_t_index)/'[1]Sheet1 (2)'!$D$72,IF([1]shee2!D993='[1]Sheet1 (2)'!$C$70,'[1]Sheet1 (2)'!$D$70*('[1]Sheet1 (2)'!$D$72-crack_t_index)/'[1]Sheet1 (2)'!$D$72,IF([1]shee2!D993='[1]Sheet1 (2)'!$C$71,'[1]Sheet1 (2)'!$D$71*('[1]Sheet1 (2)'!$D$72-crack_t_index)/'[1]Sheet1 (2)'!$D$72)))&lt;0,0,IF(D1017='[1]Sheet1 (2)'!$C$69,'[1]Sheet1 (2)'!$D$69*('[1]Sheet1 (2)'!$D$72-crack_t_index)/'[1]Sheet1 (2)'!$D$72,IF([1]shee2!D993='[1]Sheet1 (2)'!$C$70,'[1]Sheet1 (2)'!$D$70*('[1]Sheet1 (2)'!$D$72-crack_t_index)/'[1]Sheet1 (2)'!$D$72,IF([1]shee2!D993='[1]Sheet1 (2)'!$C$71,'[1]Sheet1 (2)'!$D$71*('[1]Sheet1 (2)'!$D$72-crack_t_index)/'[1]Sheet1 (2)'!$D$72))))</f>
        <v>0.3125</v>
      </c>
      <c r="AX1017" s="157">
        <f>IF(IF(D1017='[1]Sheet1 (2)'!$C$69,'[1]Sheet1 (2)'!$D$69*('[1]Sheet1 (2)'!$D$72-rave_index)/'[1]Sheet1 (2)'!$D$72,IF([1]shee2!D993='[1]Sheet1 (2)'!$C$70,'[1]Sheet1 (2)'!$D$70*('[1]Sheet1 (2)'!$D$72-rave_index)/'[1]Sheet1 (2)'!$D$72,IF([1]shee2!D993='[1]Sheet1 (2)'!$C$71,'[1]Sheet1 (2)'!$D$71*('[1]Sheet1 (2)'!$D$72-rave_index)/'[1]Sheet1 (2)'!$D$72)))&lt;0,0,IF(D1017='[1]Sheet1 (2)'!$C$69,'[1]Sheet1 (2)'!$D$69*('[1]Sheet1 (2)'!$D$72-rave_index)/'[1]Sheet1 (2)'!$D$72,IF([1]shee2!D993='[1]Sheet1 (2)'!$C$70,'[1]Sheet1 (2)'!$D$70*('[1]Sheet1 (2)'!$D$72-rave_index)/'[1]Sheet1 (2)'!$D$72,IF([1]shee2!D993='[1]Sheet1 (2)'!$C$71,'[1]Sheet1 (2)'!$D$71*('[1]Sheet1 (2)'!$D$72-rave_index)/'[1]Sheet1 (2)'!$D$72))))</f>
        <v>0.3125</v>
      </c>
      <c r="AY1017" s="157">
        <f>IF(IF(D1017='[1]Sheet1 (2)'!$C$69,'[1]Sheet1 (2)'!$D$69*('[1]Sheet1 (2)'!$D$72-rough_index)/'[1]Sheet1 (2)'!$D$72,IF([1]shee2!D993='[1]Sheet1 (2)'!$C$70,'[1]Sheet1 (2)'!$D$70*('[1]Sheet1 (2)'!$D$72-rough_index)/'[1]Sheet1 (2)'!$D$72,IF([1]shee2!D993='[1]Sheet1 (2)'!$C$71,'[1]Sheet1 (2)'!$D$71*('[1]Sheet1 (2)'!$D$72-rough_index)/'[1]Sheet1 (2)'!$D$72)))&lt;0,0,IF(D1017='[1]Sheet1 (2)'!$C$69,'[1]Sheet1 (2)'!$D$69*('[1]Sheet1 (2)'!$D$72-rough_index)/'[1]Sheet1 (2)'!$D$72,IF([1]shee2!D993='[1]Sheet1 (2)'!$C$70,'[1]Sheet1 (2)'!$D$70*('[1]Sheet1 (2)'!$D$72-rough_index)/'[1]Sheet1 (2)'!$D$72,IF([1]shee2!D993='[1]Sheet1 (2)'!$C$71,'[1]Sheet1 (2)'!$D$71*('[1]Sheet1 (2)'!$D$72-rough_index)/'[1]Sheet1 (2)'!$D$72))))</f>
        <v>2.5</v>
      </c>
      <c r="AZ1017" s="179">
        <f>+(AU1017*'[1]Sheet1 (2)'!$C$77)+(AV1017*'[1]Sheet1 (2)'!$C$78)+(AW1017*'[1]Sheet1 (2)'!$C$79)+(AX1017*'[1]Sheet1 (2)'!$C$80)+(AY1017*'[1]Sheet1 (2)'!$C$81)</f>
        <v>1.79375</v>
      </c>
      <c r="BA1017" s="213" t="str">
        <f t="shared" si="31"/>
        <v>Poor</v>
      </c>
      <c r="BE1017">
        <f>IF(D1017='[1]Sheet1 (2)'!$C$61,'[1]Sheet1 (2)'!$D$61*(counts^2)+'[1]Sheet1 (2)'!$G$61*counts+'[1]Sheet1 (2)'!$J$61,IF(D1017='[1]Sheet1 (2)'!$C$62,'[1]Sheet1 (2)'!$D$62*counts+'[1]Sheet1 (2)'!$G$62,IF(D1017='[1]Sheet1 (2)'!$C$63,'[1]Sheet1 (2)'!$D$63*counts+'[1]Sheet1 (2)'!$G$63,IF(D1017='[1]Sheet1 (2)'!$C$64,'[1]Sheet1 (2)'!$D$64*counts+'[1]Sheet1 (2)'!$G$64))))</f>
        <v>2.0984129299999998</v>
      </c>
    </row>
    <row r="1018" spans="1:57" ht="12.75" customHeight="1">
      <c r="A1018" s="176" t="s">
        <v>282</v>
      </c>
      <c r="B1018" s="145" t="s">
        <v>76</v>
      </c>
      <c r="C1018" s="170">
        <v>6</v>
      </c>
      <c r="D1018" s="174" t="s">
        <v>77</v>
      </c>
      <c r="E1018" s="171">
        <v>8</v>
      </c>
      <c r="F1018" s="171">
        <v>2</v>
      </c>
      <c r="G1018" s="171" t="s">
        <v>77</v>
      </c>
      <c r="H1018" s="171">
        <v>1</v>
      </c>
      <c r="I1018" s="171" t="s">
        <v>77</v>
      </c>
      <c r="J1018" s="173" t="s">
        <v>80</v>
      </c>
      <c r="K1018" s="173" t="s">
        <v>80</v>
      </c>
      <c r="L1018" s="169">
        <f>VLOOKUP(CONCATENATE(J1018,K1018),'Sheet1 (2)'!$J$6:$K$26,2,FALSE)</f>
        <v>0</v>
      </c>
      <c r="M1018" s="173" t="s">
        <v>83</v>
      </c>
      <c r="N1018" s="173" t="s">
        <v>81</v>
      </c>
      <c r="O1018" s="177">
        <f>VLOOKUP(CONCATENATE(M1018,N1018),'[1]Sheet1 (2)'!$L$6:$M$26,2,FALSE)</f>
        <v>75</v>
      </c>
      <c r="P1018" s="173" t="s">
        <v>83</v>
      </c>
      <c r="Q1018" s="173" t="s">
        <v>79</v>
      </c>
      <c r="R1018" s="177">
        <f>VLOOKUP(CONCATENATE(P1018,Q1018),'[1]Sheet1 (2)'!$N$6:$O$26,2,FALSE)</f>
        <v>56.25</v>
      </c>
      <c r="S1018" s="173" t="s">
        <v>83</v>
      </c>
      <c r="T1018" s="173" t="s">
        <v>83</v>
      </c>
      <c r="U1018" s="177">
        <f>VLOOKUP(CONCATENATE(S1018,T1018),'[1]Sheet1 (2)'!$P$6:$Q$26,2,FALSE)</f>
        <v>37.5</v>
      </c>
      <c r="V1018" s="173" t="s">
        <v>83</v>
      </c>
      <c r="W1018" s="173" t="s">
        <v>81</v>
      </c>
      <c r="X1018" s="177">
        <f>VLOOKUP(CONCATENATE(V1018,W1018),'[1]Sheet1 (2)'!$R$6:$S$26,2,FALSE)</f>
        <v>75</v>
      </c>
      <c r="Y1018" s="173" t="s">
        <v>83</v>
      </c>
      <c r="Z1018" s="173" t="s">
        <v>79</v>
      </c>
      <c r="AA1018" s="177">
        <f>VLOOKUP(CONCATENATE(Y1018,Z1018),'[1]Sheet1 (2)'!$T$6:$U$26,2,FALSE)</f>
        <v>56.25</v>
      </c>
      <c r="AB1018" s="173" t="s">
        <v>80</v>
      </c>
      <c r="AC1018" s="173" t="s">
        <v>80</v>
      </c>
      <c r="AD1018" s="177">
        <f>VLOOKUP(CONCATENATE(AB1018,AC1018),'[1]Sheet1 (2)'!$X$6:$Y$26,2,FALSE)</f>
        <v>0</v>
      </c>
      <c r="AE1018" s="173" t="s">
        <v>82</v>
      </c>
      <c r="AF1018" s="173" t="s">
        <v>81</v>
      </c>
      <c r="AG1018" s="177">
        <f>VLOOKUP(CONCATENATE(AE1018,AF1018),'[1]Sheet1 (2)'!$Z$6:$AA$26,2,FALSE)</f>
        <v>66</v>
      </c>
      <c r="AH1018" s="172"/>
      <c r="AI1018" s="178"/>
      <c r="AJ1018" s="140"/>
      <c r="AK1018" s="176" t="s">
        <v>282</v>
      </c>
      <c r="AL1018" s="176" t="s">
        <v>76</v>
      </c>
      <c r="AM1018" s="170">
        <f t="shared" si="30"/>
        <v>6</v>
      </c>
      <c r="AN1018" s="147"/>
      <c r="AO1018" s="155" t="s">
        <v>439</v>
      </c>
      <c r="AP1018" s="156"/>
      <c r="AQ1018" s="157">
        <v>2.3120595289999999</v>
      </c>
      <c r="AR1018" s="158"/>
      <c r="AS1018" s="145">
        <f>LOOKUP(rufmkm,'[1]Sheet1 (2)'!$V$62:$V$71,'[1]Sheet1 (2)'!$W$62:$W$71)</f>
        <v>30</v>
      </c>
      <c r="AT1018" s="140"/>
      <c r="AU1018" s="157">
        <f>IF(IF(D1018='[1]Sheet1 (2)'!$C$69,'[1]Sheet1 (2)'!$D$69*('[1]Sheet1 (2)'!$D$72-rut_index)/'[1]Sheet1 (2)'!$D$72,IF([1]shee2!D994='[1]Sheet1 (2)'!$C$70,'[1]Sheet1 (2)'!$D$70*('[1]Sheet1 (2)'!$D$72-rut_index)/'[1]Sheet1 (2)'!$D$72,IF([1]shee2!D994='[1]Sheet1 (2)'!$C$71,'[1]Sheet1 (2)'!$D$71*('[1]Sheet1 (2)'!$D$72-rut_index)/'[1]Sheet1 (2)'!$D$72)))&lt;0,0,IF(D1018='[1]Sheet1 (2)'!$C$69,'[1]Sheet1 (2)'!$D$69*('[1]Sheet1 (2)'!$D$72-rut_index)/'[1]Sheet1 (2)'!$D$72,IF([1]shee2!D994='[1]Sheet1 (2)'!$C$70,'[1]Sheet1 (2)'!$D$70*('[1]Sheet1 (2)'!$D$72-rut_index)/'[1]Sheet1 (2)'!$D$72,IF([1]shee2!D994='[1]Sheet1 (2)'!$C$71,'[1]Sheet1 (2)'!$D$71*('[1]Sheet1 (2)'!$D$72-rut_index)/'[1]Sheet1 (2)'!$D$72))))</f>
        <v>5</v>
      </c>
      <c r="AV1018" s="157">
        <f>IF(IF(D1018='[1]Sheet1 (2)'!$C$69,'[1]Sheet1 (2)'!$D$69*('[1]Sheet1 (2)'!$D$72-crack_s_index)/'[1]Sheet1 (2)'!$D$72,IF([1]shee2!D994='[1]Sheet1 (2)'!$C$70,'[1]Sheet1 (2)'!$D$70*('[1]Sheet1 (2)'!$D$72-crack_s_index)/'[1]Sheet1 (2)'!$D$72,IF([1]shee2!D994='[1]Sheet1 (2)'!$C$71,'[1]Sheet1 (2)'!$D$71*('[1]Sheet1 (2)'!$D$72-crack_s_index)/'[1]Sheet1 (2)'!$D$72)))&lt;0,0,IF(D1018='[1]Sheet1 (2)'!$C$69,'[1]Sheet1 (2)'!$D$69*('[1]Sheet1 (2)'!$D$72-crack_s_index)/'[1]Sheet1 (2)'!$D$72,IF([1]shee2!D994='[1]Sheet1 (2)'!$C$70,'[1]Sheet1 (2)'!$D$70*('[1]Sheet1 (2)'!$D$72-crack_s_index)/'[1]Sheet1 (2)'!$D$72,IF([1]shee2!D994='[1]Sheet1 (2)'!$C$71,'[1]Sheet1 (2)'!$D$71*('[1]Sheet1 (2)'!$D$72-crack_s_index)/'[1]Sheet1 (2)'!$D$72))))</f>
        <v>0</v>
      </c>
      <c r="AW1018" s="157">
        <f>IF(IF(D1018='[1]Sheet1 (2)'!$C$69,'[1]Sheet1 (2)'!$D$69*('[1]Sheet1 (2)'!$D$72-crack_t_index)/'[1]Sheet1 (2)'!$D$72,IF([1]shee2!D994='[1]Sheet1 (2)'!$C$70,'[1]Sheet1 (2)'!$D$70*('[1]Sheet1 (2)'!$D$72-crack_t_index)/'[1]Sheet1 (2)'!$D$72,IF([1]shee2!D994='[1]Sheet1 (2)'!$C$71,'[1]Sheet1 (2)'!$D$71*('[1]Sheet1 (2)'!$D$72-crack_t_index)/'[1]Sheet1 (2)'!$D$72)))&lt;0,0,IF(D1018='[1]Sheet1 (2)'!$C$69,'[1]Sheet1 (2)'!$D$69*('[1]Sheet1 (2)'!$D$72-crack_t_index)/'[1]Sheet1 (2)'!$D$72,IF([1]shee2!D994='[1]Sheet1 (2)'!$C$70,'[1]Sheet1 (2)'!$D$70*('[1]Sheet1 (2)'!$D$72-crack_t_index)/'[1]Sheet1 (2)'!$D$72,IF([1]shee2!D994='[1]Sheet1 (2)'!$C$71,'[1]Sheet1 (2)'!$D$71*('[1]Sheet1 (2)'!$D$72-crack_t_index)/'[1]Sheet1 (2)'!$D$72))))</f>
        <v>0.3125</v>
      </c>
      <c r="AX1018" s="157">
        <f>IF(IF(D1018='[1]Sheet1 (2)'!$C$69,'[1]Sheet1 (2)'!$D$69*('[1]Sheet1 (2)'!$D$72-rave_index)/'[1]Sheet1 (2)'!$D$72,IF([1]shee2!D994='[1]Sheet1 (2)'!$C$70,'[1]Sheet1 (2)'!$D$70*('[1]Sheet1 (2)'!$D$72-rave_index)/'[1]Sheet1 (2)'!$D$72,IF([1]shee2!D994='[1]Sheet1 (2)'!$C$71,'[1]Sheet1 (2)'!$D$71*('[1]Sheet1 (2)'!$D$72-rave_index)/'[1]Sheet1 (2)'!$D$72)))&lt;0,0,IF(D1018='[1]Sheet1 (2)'!$C$69,'[1]Sheet1 (2)'!$D$69*('[1]Sheet1 (2)'!$D$72-rave_index)/'[1]Sheet1 (2)'!$D$72,IF([1]shee2!D994='[1]Sheet1 (2)'!$C$70,'[1]Sheet1 (2)'!$D$70*('[1]Sheet1 (2)'!$D$72-rave_index)/'[1]Sheet1 (2)'!$D$72,IF([1]shee2!D994='[1]Sheet1 (2)'!$C$71,'[1]Sheet1 (2)'!$D$71*('[1]Sheet1 (2)'!$D$72-rave_index)/'[1]Sheet1 (2)'!$D$72))))</f>
        <v>0.3125</v>
      </c>
      <c r="AY1018" s="157">
        <f>IF(IF(D1018='[1]Sheet1 (2)'!$C$69,'[1]Sheet1 (2)'!$D$69*('[1]Sheet1 (2)'!$D$72-rough_index)/'[1]Sheet1 (2)'!$D$72,IF([1]shee2!D994='[1]Sheet1 (2)'!$C$70,'[1]Sheet1 (2)'!$D$70*('[1]Sheet1 (2)'!$D$72-rough_index)/'[1]Sheet1 (2)'!$D$72,IF([1]shee2!D994='[1]Sheet1 (2)'!$C$71,'[1]Sheet1 (2)'!$D$71*('[1]Sheet1 (2)'!$D$72-rough_index)/'[1]Sheet1 (2)'!$D$72)))&lt;0,0,IF(D1018='[1]Sheet1 (2)'!$C$69,'[1]Sheet1 (2)'!$D$69*('[1]Sheet1 (2)'!$D$72-rough_index)/'[1]Sheet1 (2)'!$D$72,IF([1]shee2!D994='[1]Sheet1 (2)'!$C$70,'[1]Sheet1 (2)'!$D$70*('[1]Sheet1 (2)'!$D$72-rough_index)/'[1]Sheet1 (2)'!$D$72,IF([1]shee2!D994='[1]Sheet1 (2)'!$C$71,'[1]Sheet1 (2)'!$D$71*('[1]Sheet1 (2)'!$D$72-rough_index)/'[1]Sheet1 (2)'!$D$72))))</f>
        <v>2.5</v>
      </c>
      <c r="AZ1018" s="179">
        <f>+(AU1018*'[1]Sheet1 (2)'!$C$77)+(AV1018*'[1]Sheet1 (2)'!$C$78)+(AW1018*'[1]Sheet1 (2)'!$C$79)+(AX1018*'[1]Sheet1 (2)'!$C$80)+(AY1018*'[1]Sheet1 (2)'!$C$81)</f>
        <v>1.79375</v>
      </c>
      <c r="BA1018" s="213" t="str">
        <f t="shared" si="31"/>
        <v>Poor</v>
      </c>
      <c r="BE1018">
        <f>IF(D1018='[1]Sheet1 (2)'!$C$61,'[1]Sheet1 (2)'!$D$61*(counts^2)+'[1]Sheet1 (2)'!$G$61*counts+'[1]Sheet1 (2)'!$J$61,IF(D1018='[1]Sheet1 (2)'!$C$62,'[1]Sheet1 (2)'!$D$62*counts+'[1]Sheet1 (2)'!$G$62,IF(D1018='[1]Sheet1 (2)'!$C$63,'[1]Sheet1 (2)'!$D$63*counts+'[1]Sheet1 (2)'!$G$63,IF(D1018='[1]Sheet1 (2)'!$C$64,'[1]Sheet1 (2)'!$D$64*counts+'[1]Sheet1 (2)'!$G$64))))</f>
        <v>2.0984129299999998</v>
      </c>
    </row>
    <row r="1019" spans="1:57" ht="12.75" customHeight="1">
      <c r="A1019" s="176" t="s">
        <v>282</v>
      </c>
      <c r="B1019" s="145" t="s">
        <v>76</v>
      </c>
      <c r="C1019" s="170">
        <v>1153</v>
      </c>
      <c r="D1019" s="174" t="s">
        <v>77</v>
      </c>
      <c r="E1019" s="171">
        <v>8</v>
      </c>
      <c r="F1019" s="171">
        <v>2</v>
      </c>
      <c r="G1019" s="171" t="s">
        <v>77</v>
      </c>
      <c r="H1019" s="171">
        <v>1</v>
      </c>
      <c r="I1019" s="171" t="s">
        <v>77</v>
      </c>
      <c r="J1019" s="173" t="s">
        <v>80</v>
      </c>
      <c r="K1019" s="173" t="s">
        <v>80</v>
      </c>
      <c r="L1019" s="169">
        <f>VLOOKUP(CONCATENATE(J1019,K1019),'Sheet1 (2)'!$J$6:$K$26,2,FALSE)</f>
        <v>0</v>
      </c>
      <c r="M1019" s="173" t="s">
        <v>83</v>
      </c>
      <c r="N1019" s="173" t="s">
        <v>81</v>
      </c>
      <c r="O1019" s="177">
        <f>VLOOKUP(CONCATENATE(M1019,N1019),'[1]Sheet1 (2)'!$L$6:$M$26,2,FALSE)</f>
        <v>75</v>
      </c>
      <c r="P1019" s="173" t="s">
        <v>83</v>
      </c>
      <c r="Q1019" s="173" t="s">
        <v>79</v>
      </c>
      <c r="R1019" s="177">
        <f>VLOOKUP(CONCATENATE(P1019,Q1019),'[1]Sheet1 (2)'!$N$6:$O$26,2,FALSE)</f>
        <v>56.25</v>
      </c>
      <c r="S1019" s="173" t="s">
        <v>82</v>
      </c>
      <c r="T1019" s="173" t="s">
        <v>81</v>
      </c>
      <c r="U1019" s="177">
        <f>VLOOKUP(CONCATENATE(S1019,T1019),'[1]Sheet1 (2)'!$P$6:$Q$26,2,FALSE)</f>
        <v>50</v>
      </c>
      <c r="V1019" s="173" t="s">
        <v>83</v>
      </c>
      <c r="W1019" s="173" t="s">
        <v>81</v>
      </c>
      <c r="X1019" s="177">
        <f>VLOOKUP(CONCATENATE(V1019,W1019),'[1]Sheet1 (2)'!$R$6:$S$26,2,FALSE)</f>
        <v>75</v>
      </c>
      <c r="Y1019" s="173" t="s">
        <v>79</v>
      </c>
      <c r="Z1019" s="173" t="s">
        <v>79</v>
      </c>
      <c r="AA1019" s="177">
        <f>VLOOKUP(CONCATENATE(Y1019,Z1019),'[1]Sheet1 (2)'!$T$6:$U$26,2,FALSE)</f>
        <v>75</v>
      </c>
      <c r="AB1019" s="173" t="s">
        <v>80</v>
      </c>
      <c r="AC1019" s="173" t="s">
        <v>80</v>
      </c>
      <c r="AD1019" s="177">
        <f>VLOOKUP(CONCATENATE(AB1019,AC1019),'[1]Sheet1 (2)'!$X$6:$Y$26,2,FALSE)</f>
        <v>0</v>
      </c>
      <c r="AE1019" s="173" t="s">
        <v>82</v>
      </c>
      <c r="AF1019" s="173" t="s">
        <v>81</v>
      </c>
      <c r="AG1019" s="177">
        <f>VLOOKUP(CONCATENATE(AE1019,AF1019),'[1]Sheet1 (2)'!$Z$6:$AA$26,2,FALSE)</f>
        <v>66</v>
      </c>
      <c r="AH1019" s="180" t="s">
        <v>398</v>
      </c>
      <c r="AI1019" s="178"/>
      <c r="AJ1019" s="140"/>
      <c r="AK1019" s="176" t="s">
        <v>282</v>
      </c>
      <c r="AL1019" s="176" t="s">
        <v>76</v>
      </c>
      <c r="AM1019" s="170">
        <f t="shared" si="30"/>
        <v>1153</v>
      </c>
      <c r="AN1019" s="147"/>
      <c r="AO1019" s="155"/>
      <c r="AP1019" s="156"/>
      <c r="AQ1019" s="157">
        <v>2.2204894015999996</v>
      </c>
      <c r="AR1019" s="158"/>
      <c r="AS1019" s="145">
        <f>LOOKUP(rufmkm,'[1]Sheet1 (2)'!$V$62:$V$71,'[1]Sheet1 (2)'!$W$62:$W$71)</f>
        <v>30</v>
      </c>
      <c r="AT1019" s="140"/>
      <c r="AU1019" s="157">
        <f>IF(IF(D1019='[1]Sheet1 (2)'!$C$69,'[1]Sheet1 (2)'!$D$69*('[1]Sheet1 (2)'!$D$72-rut_index)/'[1]Sheet1 (2)'!$D$72,IF([1]shee2!D995='[1]Sheet1 (2)'!$C$70,'[1]Sheet1 (2)'!$D$70*('[1]Sheet1 (2)'!$D$72-rut_index)/'[1]Sheet1 (2)'!$D$72,IF([1]shee2!D995='[1]Sheet1 (2)'!$C$71,'[1]Sheet1 (2)'!$D$71*('[1]Sheet1 (2)'!$D$72-rut_index)/'[1]Sheet1 (2)'!$D$72)))&lt;0,0,IF(D1019='[1]Sheet1 (2)'!$C$69,'[1]Sheet1 (2)'!$D$69*('[1]Sheet1 (2)'!$D$72-rut_index)/'[1]Sheet1 (2)'!$D$72,IF([1]shee2!D995='[1]Sheet1 (2)'!$C$70,'[1]Sheet1 (2)'!$D$70*('[1]Sheet1 (2)'!$D$72-rut_index)/'[1]Sheet1 (2)'!$D$72,IF([1]shee2!D995='[1]Sheet1 (2)'!$C$71,'[1]Sheet1 (2)'!$D$71*('[1]Sheet1 (2)'!$D$72-rut_index)/'[1]Sheet1 (2)'!$D$72))))</f>
        <v>5</v>
      </c>
      <c r="AV1019" s="157">
        <f>IF(IF(D1019='[1]Sheet1 (2)'!$C$69,'[1]Sheet1 (2)'!$D$69*('[1]Sheet1 (2)'!$D$72-crack_s_index)/'[1]Sheet1 (2)'!$D$72,IF([1]shee2!D995='[1]Sheet1 (2)'!$C$70,'[1]Sheet1 (2)'!$D$70*('[1]Sheet1 (2)'!$D$72-crack_s_index)/'[1]Sheet1 (2)'!$D$72,IF([1]shee2!D995='[1]Sheet1 (2)'!$C$71,'[1]Sheet1 (2)'!$D$71*('[1]Sheet1 (2)'!$D$72-crack_s_index)/'[1]Sheet1 (2)'!$D$72)))&lt;0,0,IF(D1019='[1]Sheet1 (2)'!$C$69,'[1]Sheet1 (2)'!$D$69*('[1]Sheet1 (2)'!$D$72-crack_s_index)/'[1]Sheet1 (2)'!$D$72,IF([1]shee2!D995='[1]Sheet1 (2)'!$C$70,'[1]Sheet1 (2)'!$D$70*('[1]Sheet1 (2)'!$D$72-crack_s_index)/'[1]Sheet1 (2)'!$D$72,IF([1]shee2!D995='[1]Sheet1 (2)'!$C$71,'[1]Sheet1 (2)'!$D$71*('[1]Sheet1 (2)'!$D$72-crack_s_index)/'[1]Sheet1 (2)'!$D$72))))</f>
        <v>0</v>
      </c>
      <c r="AW1019" s="157">
        <f>IF(IF(D1019='[1]Sheet1 (2)'!$C$69,'[1]Sheet1 (2)'!$D$69*('[1]Sheet1 (2)'!$D$72-crack_t_index)/'[1]Sheet1 (2)'!$D$72,IF([1]shee2!D995='[1]Sheet1 (2)'!$C$70,'[1]Sheet1 (2)'!$D$70*('[1]Sheet1 (2)'!$D$72-crack_t_index)/'[1]Sheet1 (2)'!$D$72,IF([1]shee2!D995='[1]Sheet1 (2)'!$C$71,'[1]Sheet1 (2)'!$D$71*('[1]Sheet1 (2)'!$D$72-crack_t_index)/'[1]Sheet1 (2)'!$D$72)))&lt;0,0,IF(D1019='[1]Sheet1 (2)'!$C$69,'[1]Sheet1 (2)'!$D$69*('[1]Sheet1 (2)'!$D$72-crack_t_index)/'[1]Sheet1 (2)'!$D$72,IF([1]shee2!D995='[1]Sheet1 (2)'!$C$70,'[1]Sheet1 (2)'!$D$70*('[1]Sheet1 (2)'!$D$72-crack_t_index)/'[1]Sheet1 (2)'!$D$72,IF([1]shee2!D995='[1]Sheet1 (2)'!$C$71,'[1]Sheet1 (2)'!$D$71*('[1]Sheet1 (2)'!$D$72-crack_t_index)/'[1]Sheet1 (2)'!$D$72))))</f>
        <v>0.3125</v>
      </c>
      <c r="AX1019" s="157">
        <f>IF(IF(D1019='[1]Sheet1 (2)'!$C$69,'[1]Sheet1 (2)'!$D$69*('[1]Sheet1 (2)'!$D$72-rave_index)/'[1]Sheet1 (2)'!$D$72,IF([1]shee2!D995='[1]Sheet1 (2)'!$C$70,'[1]Sheet1 (2)'!$D$70*('[1]Sheet1 (2)'!$D$72-rave_index)/'[1]Sheet1 (2)'!$D$72,IF([1]shee2!D995='[1]Sheet1 (2)'!$C$71,'[1]Sheet1 (2)'!$D$71*('[1]Sheet1 (2)'!$D$72-rave_index)/'[1]Sheet1 (2)'!$D$72)))&lt;0,0,IF(D1019='[1]Sheet1 (2)'!$C$69,'[1]Sheet1 (2)'!$D$69*('[1]Sheet1 (2)'!$D$72-rave_index)/'[1]Sheet1 (2)'!$D$72,IF([1]shee2!D995='[1]Sheet1 (2)'!$C$70,'[1]Sheet1 (2)'!$D$70*('[1]Sheet1 (2)'!$D$72-rave_index)/'[1]Sheet1 (2)'!$D$72,IF([1]shee2!D995='[1]Sheet1 (2)'!$C$71,'[1]Sheet1 (2)'!$D$71*('[1]Sheet1 (2)'!$D$72-rave_index)/'[1]Sheet1 (2)'!$D$72))))</f>
        <v>0</v>
      </c>
      <c r="AY1019" s="157">
        <f>IF(IF(D1019='[1]Sheet1 (2)'!$C$69,'[1]Sheet1 (2)'!$D$69*('[1]Sheet1 (2)'!$D$72-rough_index)/'[1]Sheet1 (2)'!$D$72,IF([1]shee2!D995='[1]Sheet1 (2)'!$C$70,'[1]Sheet1 (2)'!$D$70*('[1]Sheet1 (2)'!$D$72-rough_index)/'[1]Sheet1 (2)'!$D$72,IF([1]shee2!D995='[1]Sheet1 (2)'!$C$71,'[1]Sheet1 (2)'!$D$71*('[1]Sheet1 (2)'!$D$72-rough_index)/'[1]Sheet1 (2)'!$D$72)))&lt;0,0,IF(D1019='[1]Sheet1 (2)'!$C$69,'[1]Sheet1 (2)'!$D$69*('[1]Sheet1 (2)'!$D$72-rough_index)/'[1]Sheet1 (2)'!$D$72,IF([1]shee2!D995='[1]Sheet1 (2)'!$C$70,'[1]Sheet1 (2)'!$D$70*('[1]Sheet1 (2)'!$D$72-rough_index)/'[1]Sheet1 (2)'!$D$72,IF([1]shee2!D995='[1]Sheet1 (2)'!$C$71,'[1]Sheet1 (2)'!$D$71*('[1]Sheet1 (2)'!$D$72-rough_index)/'[1]Sheet1 (2)'!$D$72))))</f>
        <v>2.5</v>
      </c>
      <c r="AZ1019" s="179">
        <f>+(AU1019*'[1]Sheet1 (2)'!$C$77)+(AV1019*'[1]Sheet1 (2)'!$C$78)+(AW1019*'[1]Sheet1 (2)'!$C$79)+(AX1019*'[1]Sheet1 (2)'!$C$80)+(AY1019*'[1]Sheet1 (2)'!$C$81)</f>
        <v>1.7625</v>
      </c>
      <c r="BA1019" s="213" t="str">
        <f t="shared" si="31"/>
        <v>Poor</v>
      </c>
      <c r="BE1019">
        <f>IF(D1019='[1]Sheet1 (2)'!$C$61,'[1]Sheet1 (2)'!$D$61*(counts^2)+'[1]Sheet1 (2)'!$G$61*counts+'[1]Sheet1 (2)'!$J$61,IF(D1019='[1]Sheet1 (2)'!$C$62,'[1]Sheet1 (2)'!$D$62*counts+'[1]Sheet1 (2)'!$G$62,IF(D1019='[1]Sheet1 (2)'!$C$63,'[1]Sheet1 (2)'!$D$63*counts+'[1]Sheet1 (2)'!$G$63,IF(D1019='[1]Sheet1 (2)'!$C$64,'[1]Sheet1 (2)'!$D$64*counts+'[1]Sheet1 (2)'!$G$64))))</f>
        <v>2.0984129299999998</v>
      </c>
    </row>
    <row r="1020" spans="1:57" ht="12.75" customHeight="1">
      <c r="A1020" s="176" t="s">
        <v>282</v>
      </c>
      <c r="B1020" s="145" t="s">
        <v>76</v>
      </c>
      <c r="C1020" s="170">
        <v>1154</v>
      </c>
      <c r="D1020" s="174" t="s">
        <v>77</v>
      </c>
      <c r="E1020" s="171">
        <v>8</v>
      </c>
      <c r="F1020" s="171">
        <v>2</v>
      </c>
      <c r="G1020" s="171" t="s">
        <v>77</v>
      </c>
      <c r="H1020" s="171">
        <v>1</v>
      </c>
      <c r="I1020" s="171" t="s">
        <v>77</v>
      </c>
      <c r="J1020" s="173" t="s">
        <v>80</v>
      </c>
      <c r="K1020" s="173" t="s">
        <v>80</v>
      </c>
      <c r="L1020" s="169">
        <f>VLOOKUP(CONCATENATE(J1020,K1020),'Sheet1 (2)'!$J$6:$K$26,2,FALSE)</f>
        <v>0</v>
      </c>
      <c r="M1020" s="173" t="s">
        <v>80</v>
      </c>
      <c r="N1020" s="173" t="s">
        <v>80</v>
      </c>
      <c r="O1020" s="177">
        <f>VLOOKUP(CONCATENATE(M1020,N1020),'[1]Sheet1 (2)'!$L$6:$M$26,2,FALSE)</f>
        <v>0</v>
      </c>
      <c r="P1020" s="173" t="s">
        <v>80</v>
      </c>
      <c r="Q1020" s="173" t="s">
        <v>80</v>
      </c>
      <c r="R1020" s="177">
        <f>VLOOKUP(CONCATENATE(P1020,Q1020),'[1]Sheet1 (2)'!$N$6:$O$26,2,FALSE)</f>
        <v>0</v>
      </c>
      <c r="S1020" s="173" t="s">
        <v>80</v>
      </c>
      <c r="T1020" s="173" t="s">
        <v>80</v>
      </c>
      <c r="U1020" s="177">
        <f>VLOOKUP(CONCATENATE(S1020,T1020),'[1]Sheet1 (2)'!$P$6:$Q$26,2,FALSE)</f>
        <v>0</v>
      </c>
      <c r="V1020" s="173" t="s">
        <v>80</v>
      </c>
      <c r="W1020" s="173" t="s">
        <v>80</v>
      </c>
      <c r="X1020" s="177">
        <f>VLOOKUP(CONCATENATE(V1020,W1020),'[1]Sheet1 (2)'!$R$6:$S$26,2,FALSE)</f>
        <v>0</v>
      </c>
      <c r="Y1020" s="173" t="s">
        <v>80</v>
      </c>
      <c r="Z1020" s="173" t="s">
        <v>80</v>
      </c>
      <c r="AA1020" s="177">
        <f>VLOOKUP(CONCATENATE(Y1020,Z1020),'[1]Sheet1 (2)'!$T$6:$U$26,2,FALSE)</f>
        <v>0</v>
      </c>
      <c r="AB1020" s="173" t="s">
        <v>80</v>
      </c>
      <c r="AC1020" s="173" t="s">
        <v>80</v>
      </c>
      <c r="AD1020" s="177">
        <f>VLOOKUP(CONCATENATE(AB1020,AC1020),'[1]Sheet1 (2)'!$X$6:$Y$26,2,FALSE)</f>
        <v>0</v>
      </c>
      <c r="AE1020" s="173" t="s">
        <v>82</v>
      </c>
      <c r="AF1020" s="173" t="s">
        <v>81</v>
      </c>
      <c r="AG1020" s="177">
        <f>VLOOKUP(CONCATENATE(AE1020,AF1020),'[1]Sheet1 (2)'!$Z$6:$AA$26,2,FALSE)</f>
        <v>66</v>
      </c>
      <c r="AH1020" s="172"/>
      <c r="AI1020" s="178"/>
      <c r="AJ1020" s="140"/>
      <c r="AK1020" s="176" t="s">
        <v>282</v>
      </c>
      <c r="AL1020" s="176" t="s">
        <v>76</v>
      </c>
      <c r="AM1020" s="170">
        <f t="shared" si="30"/>
        <v>1154</v>
      </c>
      <c r="AN1020" s="147"/>
      <c r="AO1020" s="155"/>
      <c r="AP1020" s="156"/>
      <c r="AQ1020" s="157">
        <v>1.8492030153999999</v>
      </c>
      <c r="AR1020" s="158"/>
      <c r="AS1020" s="145">
        <f>LOOKUP(rufmkm,'[1]Sheet1 (2)'!$V$62:$V$71,'[1]Sheet1 (2)'!$W$62:$W$71)</f>
        <v>20</v>
      </c>
      <c r="AT1020" s="140"/>
      <c r="AU1020" s="157">
        <f>IF(IF(D1020='[1]Sheet1 (2)'!$C$69,'[1]Sheet1 (2)'!$D$69*('[1]Sheet1 (2)'!$D$72-rut_index)/'[1]Sheet1 (2)'!$D$72,IF([1]shee2!D996='[1]Sheet1 (2)'!$C$70,'[1]Sheet1 (2)'!$D$70*('[1]Sheet1 (2)'!$D$72-rut_index)/'[1]Sheet1 (2)'!$D$72,IF([1]shee2!D996='[1]Sheet1 (2)'!$C$71,'[1]Sheet1 (2)'!$D$71*('[1]Sheet1 (2)'!$D$72-rut_index)/'[1]Sheet1 (2)'!$D$72)))&lt;0,0,IF(D1020='[1]Sheet1 (2)'!$C$69,'[1]Sheet1 (2)'!$D$69*('[1]Sheet1 (2)'!$D$72-rut_index)/'[1]Sheet1 (2)'!$D$72,IF([1]shee2!D996='[1]Sheet1 (2)'!$C$70,'[1]Sheet1 (2)'!$D$70*('[1]Sheet1 (2)'!$D$72-rut_index)/'[1]Sheet1 (2)'!$D$72,IF([1]shee2!D996='[1]Sheet1 (2)'!$C$71,'[1]Sheet1 (2)'!$D$71*('[1]Sheet1 (2)'!$D$72-rut_index)/'[1]Sheet1 (2)'!$D$72))))</f>
        <v>5</v>
      </c>
      <c r="AV1020" s="157">
        <f>IF(IF(D1020='[1]Sheet1 (2)'!$C$69,'[1]Sheet1 (2)'!$D$69*('[1]Sheet1 (2)'!$D$72-crack_s_index)/'[1]Sheet1 (2)'!$D$72,IF([1]shee2!D996='[1]Sheet1 (2)'!$C$70,'[1]Sheet1 (2)'!$D$70*('[1]Sheet1 (2)'!$D$72-crack_s_index)/'[1]Sheet1 (2)'!$D$72,IF([1]shee2!D996='[1]Sheet1 (2)'!$C$71,'[1]Sheet1 (2)'!$D$71*('[1]Sheet1 (2)'!$D$72-crack_s_index)/'[1]Sheet1 (2)'!$D$72)))&lt;0,0,IF(D1020='[1]Sheet1 (2)'!$C$69,'[1]Sheet1 (2)'!$D$69*('[1]Sheet1 (2)'!$D$72-crack_s_index)/'[1]Sheet1 (2)'!$D$72,IF([1]shee2!D996='[1]Sheet1 (2)'!$C$70,'[1]Sheet1 (2)'!$D$70*('[1]Sheet1 (2)'!$D$72-crack_s_index)/'[1]Sheet1 (2)'!$D$72,IF([1]shee2!D996='[1]Sheet1 (2)'!$C$71,'[1]Sheet1 (2)'!$D$71*('[1]Sheet1 (2)'!$D$72-crack_s_index)/'[1]Sheet1 (2)'!$D$72))))</f>
        <v>5</v>
      </c>
      <c r="AW1020" s="157">
        <f>IF(IF(D1020='[1]Sheet1 (2)'!$C$69,'[1]Sheet1 (2)'!$D$69*('[1]Sheet1 (2)'!$D$72-crack_t_index)/'[1]Sheet1 (2)'!$D$72,IF([1]shee2!D996='[1]Sheet1 (2)'!$C$70,'[1]Sheet1 (2)'!$D$70*('[1]Sheet1 (2)'!$D$72-crack_t_index)/'[1]Sheet1 (2)'!$D$72,IF([1]shee2!D996='[1]Sheet1 (2)'!$C$71,'[1]Sheet1 (2)'!$D$71*('[1]Sheet1 (2)'!$D$72-crack_t_index)/'[1]Sheet1 (2)'!$D$72)))&lt;0,0,IF(D1020='[1]Sheet1 (2)'!$C$69,'[1]Sheet1 (2)'!$D$69*('[1]Sheet1 (2)'!$D$72-crack_t_index)/'[1]Sheet1 (2)'!$D$72,IF([1]shee2!D996='[1]Sheet1 (2)'!$C$70,'[1]Sheet1 (2)'!$D$70*('[1]Sheet1 (2)'!$D$72-crack_t_index)/'[1]Sheet1 (2)'!$D$72,IF([1]shee2!D996='[1]Sheet1 (2)'!$C$71,'[1]Sheet1 (2)'!$D$71*('[1]Sheet1 (2)'!$D$72-crack_t_index)/'[1]Sheet1 (2)'!$D$72))))</f>
        <v>5</v>
      </c>
      <c r="AX1020" s="157">
        <f>IF(IF(D1020='[1]Sheet1 (2)'!$C$69,'[1]Sheet1 (2)'!$D$69*('[1]Sheet1 (2)'!$D$72-rave_index)/'[1]Sheet1 (2)'!$D$72,IF([1]shee2!D996='[1]Sheet1 (2)'!$C$70,'[1]Sheet1 (2)'!$D$70*('[1]Sheet1 (2)'!$D$72-rave_index)/'[1]Sheet1 (2)'!$D$72,IF([1]shee2!D996='[1]Sheet1 (2)'!$C$71,'[1]Sheet1 (2)'!$D$71*('[1]Sheet1 (2)'!$D$72-rave_index)/'[1]Sheet1 (2)'!$D$72)))&lt;0,0,IF(D1020='[1]Sheet1 (2)'!$C$69,'[1]Sheet1 (2)'!$D$69*('[1]Sheet1 (2)'!$D$72-rave_index)/'[1]Sheet1 (2)'!$D$72,IF([1]shee2!D996='[1]Sheet1 (2)'!$C$70,'[1]Sheet1 (2)'!$D$70*('[1]Sheet1 (2)'!$D$72-rave_index)/'[1]Sheet1 (2)'!$D$72,IF([1]shee2!D996='[1]Sheet1 (2)'!$C$71,'[1]Sheet1 (2)'!$D$71*('[1]Sheet1 (2)'!$D$72-rave_index)/'[1]Sheet1 (2)'!$D$72))))</f>
        <v>5</v>
      </c>
      <c r="AY1020" s="157">
        <f>IF(IF(D1020='[1]Sheet1 (2)'!$C$69,'[1]Sheet1 (2)'!$D$69*('[1]Sheet1 (2)'!$D$72-rough_index)/'[1]Sheet1 (2)'!$D$72,IF([1]shee2!D996='[1]Sheet1 (2)'!$C$70,'[1]Sheet1 (2)'!$D$70*('[1]Sheet1 (2)'!$D$72-rough_index)/'[1]Sheet1 (2)'!$D$72,IF([1]shee2!D996='[1]Sheet1 (2)'!$C$71,'[1]Sheet1 (2)'!$D$71*('[1]Sheet1 (2)'!$D$72-rough_index)/'[1]Sheet1 (2)'!$D$72)))&lt;0,0,IF(D1020='[1]Sheet1 (2)'!$C$69,'[1]Sheet1 (2)'!$D$69*('[1]Sheet1 (2)'!$D$72-rough_index)/'[1]Sheet1 (2)'!$D$72,IF([1]shee2!D996='[1]Sheet1 (2)'!$C$70,'[1]Sheet1 (2)'!$D$70*('[1]Sheet1 (2)'!$D$72-rough_index)/'[1]Sheet1 (2)'!$D$72,IF([1]shee2!D996='[1]Sheet1 (2)'!$C$71,'[1]Sheet1 (2)'!$D$71*('[1]Sheet1 (2)'!$D$72-rough_index)/'[1]Sheet1 (2)'!$D$72))))</f>
        <v>3.3333333333333335</v>
      </c>
      <c r="AZ1020" s="179">
        <f>+(AU1020*'[1]Sheet1 (2)'!$C$77)+(AV1020*'[1]Sheet1 (2)'!$C$78)+(AW1020*'[1]Sheet1 (2)'!$C$79)+(AX1020*'[1]Sheet1 (2)'!$C$80)+(AY1020*'[1]Sheet1 (2)'!$C$81)</f>
        <v>4.5</v>
      </c>
      <c r="BA1020" s="213" t="str">
        <f t="shared" si="31"/>
        <v>Good</v>
      </c>
      <c r="BE1020">
        <f>IF(D1020='[1]Sheet1 (2)'!$C$61,'[1]Sheet1 (2)'!$D$61*(counts^2)+'[1]Sheet1 (2)'!$G$61*counts+'[1]Sheet1 (2)'!$J$61,IF(D1020='[1]Sheet1 (2)'!$C$62,'[1]Sheet1 (2)'!$D$62*counts+'[1]Sheet1 (2)'!$G$62,IF(D1020='[1]Sheet1 (2)'!$C$63,'[1]Sheet1 (2)'!$D$63*counts+'[1]Sheet1 (2)'!$G$63,IF(D1020='[1]Sheet1 (2)'!$C$64,'[1]Sheet1 (2)'!$D$64*counts+'[1]Sheet1 (2)'!$G$64))))</f>
        <v>2.0984129299999998</v>
      </c>
    </row>
    <row r="1021" spans="1:57" ht="12.75" customHeight="1">
      <c r="A1021" s="176" t="s">
        <v>282</v>
      </c>
      <c r="B1021" s="145" t="s">
        <v>76</v>
      </c>
      <c r="C1021" s="170">
        <v>1155</v>
      </c>
      <c r="D1021" s="174" t="s">
        <v>77</v>
      </c>
      <c r="E1021" s="171">
        <v>8</v>
      </c>
      <c r="F1021" s="171">
        <v>2</v>
      </c>
      <c r="G1021" s="171" t="s">
        <v>77</v>
      </c>
      <c r="H1021" s="171">
        <v>1</v>
      </c>
      <c r="I1021" s="171" t="s">
        <v>77</v>
      </c>
      <c r="J1021" s="173" t="s">
        <v>80</v>
      </c>
      <c r="K1021" s="173" t="s">
        <v>80</v>
      </c>
      <c r="L1021" s="169">
        <f>VLOOKUP(CONCATENATE(J1021,K1021),'Sheet1 (2)'!$J$6:$K$26,2,FALSE)</f>
        <v>0</v>
      </c>
      <c r="M1021" s="173" t="s">
        <v>80</v>
      </c>
      <c r="N1021" s="173" t="s">
        <v>80</v>
      </c>
      <c r="O1021" s="177">
        <f>VLOOKUP(CONCATENATE(M1021,N1021),'[1]Sheet1 (2)'!$L$6:$M$26,2,FALSE)</f>
        <v>0</v>
      </c>
      <c r="P1021" s="173" t="s">
        <v>80</v>
      </c>
      <c r="Q1021" s="173" t="s">
        <v>80</v>
      </c>
      <c r="R1021" s="177">
        <f>VLOOKUP(CONCATENATE(P1021,Q1021),'[1]Sheet1 (2)'!$N$6:$O$26,2,FALSE)</f>
        <v>0</v>
      </c>
      <c r="S1021" s="173" t="s">
        <v>80</v>
      </c>
      <c r="T1021" s="173" t="s">
        <v>80</v>
      </c>
      <c r="U1021" s="177">
        <f>VLOOKUP(CONCATENATE(S1021,T1021),'[1]Sheet1 (2)'!$P$6:$Q$26,2,FALSE)</f>
        <v>0</v>
      </c>
      <c r="V1021" s="173" t="s">
        <v>80</v>
      </c>
      <c r="W1021" s="173" t="s">
        <v>80</v>
      </c>
      <c r="X1021" s="177">
        <f>VLOOKUP(CONCATENATE(V1021,W1021),'[1]Sheet1 (2)'!$R$6:$S$26,2,FALSE)</f>
        <v>0</v>
      </c>
      <c r="Y1021" s="173" t="s">
        <v>80</v>
      </c>
      <c r="Z1021" s="173" t="s">
        <v>80</v>
      </c>
      <c r="AA1021" s="177">
        <f>VLOOKUP(CONCATENATE(Y1021,Z1021),'[1]Sheet1 (2)'!$T$6:$U$26,2,FALSE)</f>
        <v>0</v>
      </c>
      <c r="AB1021" s="173" t="s">
        <v>80</v>
      </c>
      <c r="AC1021" s="173" t="s">
        <v>80</v>
      </c>
      <c r="AD1021" s="177">
        <f>VLOOKUP(CONCATENATE(AB1021,AC1021),'[1]Sheet1 (2)'!$X$6:$Y$26,2,FALSE)</f>
        <v>0</v>
      </c>
      <c r="AE1021" s="173" t="s">
        <v>82</v>
      </c>
      <c r="AF1021" s="173" t="s">
        <v>81</v>
      </c>
      <c r="AG1021" s="177">
        <f>VLOOKUP(CONCATENATE(AE1021,AF1021),'[1]Sheet1 (2)'!$Z$6:$AA$26,2,FALSE)</f>
        <v>66</v>
      </c>
      <c r="AH1021" s="172"/>
      <c r="AI1021" s="178"/>
      <c r="AJ1021" s="140"/>
      <c r="AK1021" s="176" t="s">
        <v>282</v>
      </c>
      <c r="AL1021" s="176" t="s">
        <v>76</v>
      </c>
      <c r="AM1021" s="170">
        <f t="shared" si="30"/>
        <v>1155</v>
      </c>
      <c r="AN1021" s="147"/>
      <c r="AO1021" s="155"/>
      <c r="AP1021" s="156"/>
      <c r="AQ1021" s="157">
        <v>2.0085399493999998</v>
      </c>
      <c r="AR1021" s="158"/>
      <c r="AS1021" s="145">
        <f>LOOKUP(rufmkm,'[1]Sheet1 (2)'!$V$62:$V$71,'[1]Sheet1 (2)'!$W$62:$W$71)</f>
        <v>30</v>
      </c>
      <c r="AT1021" s="140"/>
      <c r="AU1021" s="157">
        <f>IF(IF(D1021='[1]Sheet1 (2)'!$C$69,'[1]Sheet1 (2)'!$D$69*('[1]Sheet1 (2)'!$D$72-rut_index)/'[1]Sheet1 (2)'!$D$72,IF([1]shee2!D997='[1]Sheet1 (2)'!$C$70,'[1]Sheet1 (2)'!$D$70*('[1]Sheet1 (2)'!$D$72-rut_index)/'[1]Sheet1 (2)'!$D$72,IF([1]shee2!D997='[1]Sheet1 (2)'!$C$71,'[1]Sheet1 (2)'!$D$71*('[1]Sheet1 (2)'!$D$72-rut_index)/'[1]Sheet1 (2)'!$D$72)))&lt;0,0,IF(D1021='[1]Sheet1 (2)'!$C$69,'[1]Sheet1 (2)'!$D$69*('[1]Sheet1 (2)'!$D$72-rut_index)/'[1]Sheet1 (2)'!$D$72,IF([1]shee2!D997='[1]Sheet1 (2)'!$C$70,'[1]Sheet1 (2)'!$D$70*('[1]Sheet1 (2)'!$D$72-rut_index)/'[1]Sheet1 (2)'!$D$72,IF([1]shee2!D997='[1]Sheet1 (2)'!$C$71,'[1]Sheet1 (2)'!$D$71*('[1]Sheet1 (2)'!$D$72-rut_index)/'[1]Sheet1 (2)'!$D$72))))</f>
        <v>5</v>
      </c>
      <c r="AV1021" s="157">
        <f>IF(IF(D1021='[1]Sheet1 (2)'!$C$69,'[1]Sheet1 (2)'!$D$69*('[1]Sheet1 (2)'!$D$72-crack_s_index)/'[1]Sheet1 (2)'!$D$72,IF([1]shee2!D997='[1]Sheet1 (2)'!$C$70,'[1]Sheet1 (2)'!$D$70*('[1]Sheet1 (2)'!$D$72-crack_s_index)/'[1]Sheet1 (2)'!$D$72,IF([1]shee2!D997='[1]Sheet1 (2)'!$C$71,'[1]Sheet1 (2)'!$D$71*('[1]Sheet1 (2)'!$D$72-crack_s_index)/'[1]Sheet1 (2)'!$D$72)))&lt;0,0,IF(D1021='[1]Sheet1 (2)'!$C$69,'[1]Sheet1 (2)'!$D$69*('[1]Sheet1 (2)'!$D$72-crack_s_index)/'[1]Sheet1 (2)'!$D$72,IF([1]shee2!D997='[1]Sheet1 (2)'!$C$70,'[1]Sheet1 (2)'!$D$70*('[1]Sheet1 (2)'!$D$72-crack_s_index)/'[1]Sheet1 (2)'!$D$72,IF([1]shee2!D997='[1]Sheet1 (2)'!$C$71,'[1]Sheet1 (2)'!$D$71*('[1]Sheet1 (2)'!$D$72-crack_s_index)/'[1]Sheet1 (2)'!$D$72))))</f>
        <v>5</v>
      </c>
      <c r="AW1021" s="157">
        <f>IF(IF(D1021='[1]Sheet1 (2)'!$C$69,'[1]Sheet1 (2)'!$D$69*('[1]Sheet1 (2)'!$D$72-crack_t_index)/'[1]Sheet1 (2)'!$D$72,IF([1]shee2!D997='[1]Sheet1 (2)'!$C$70,'[1]Sheet1 (2)'!$D$70*('[1]Sheet1 (2)'!$D$72-crack_t_index)/'[1]Sheet1 (2)'!$D$72,IF([1]shee2!D997='[1]Sheet1 (2)'!$C$71,'[1]Sheet1 (2)'!$D$71*('[1]Sheet1 (2)'!$D$72-crack_t_index)/'[1]Sheet1 (2)'!$D$72)))&lt;0,0,IF(D1021='[1]Sheet1 (2)'!$C$69,'[1]Sheet1 (2)'!$D$69*('[1]Sheet1 (2)'!$D$72-crack_t_index)/'[1]Sheet1 (2)'!$D$72,IF([1]shee2!D997='[1]Sheet1 (2)'!$C$70,'[1]Sheet1 (2)'!$D$70*('[1]Sheet1 (2)'!$D$72-crack_t_index)/'[1]Sheet1 (2)'!$D$72,IF([1]shee2!D997='[1]Sheet1 (2)'!$C$71,'[1]Sheet1 (2)'!$D$71*('[1]Sheet1 (2)'!$D$72-crack_t_index)/'[1]Sheet1 (2)'!$D$72))))</f>
        <v>5</v>
      </c>
      <c r="AX1021" s="157">
        <f>IF(IF(D1021='[1]Sheet1 (2)'!$C$69,'[1]Sheet1 (2)'!$D$69*('[1]Sheet1 (2)'!$D$72-rave_index)/'[1]Sheet1 (2)'!$D$72,IF([1]shee2!D997='[1]Sheet1 (2)'!$C$70,'[1]Sheet1 (2)'!$D$70*('[1]Sheet1 (2)'!$D$72-rave_index)/'[1]Sheet1 (2)'!$D$72,IF([1]shee2!D997='[1]Sheet1 (2)'!$C$71,'[1]Sheet1 (2)'!$D$71*('[1]Sheet1 (2)'!$D$72-rave_index)/'[1]Sheet1 (2)'!$D$72)))&lt;0,0,IF(D1021='[1]Sheet1 (2)'!$C$69,'[1]Sheet1 (2)'!$D$69*('[1]Sheet1 (2)'!$D$72-rave_index)/'[1]Sheet1 (2)'!$D$72,IF([1]shee2!D997='[1]Sheet1 (2)'!$C$70,'[1]Sheet1 (2)'!$D$70*('[1]Sheet1 (2)'!$D$72-rave_index)/'[1]Sheet1 (2)'!$D$72,IF([1]shee2!D997='[1]Sheet1 (2)'!$C$71,'[1]Sheet1 (2)'!$D$71*('[1]Sheet1 (2)'!$D$72-rave_index)/'[1]Sheet1 (2)'!$D$72))))</f>
        <v>5</v>
      </c>
      <c r="AY1021" s="157">
        <f>IF(IF(D1021='[1]Sheet1 (2)'!$C$69,'[1]Sheet1 (2)'!$D$69*('[1]Sheet1 (2)'!$D$72-rough_index)/'[1]Sheet1 (2)'!$D$72,IF([1]shee2!D997='[1]Sheet1 (2)'!$C$70,'[1]Sheet1 (2)'!$D$70*('[1]Sheet1 (2)'!$D$72-rough_index)/'[1]Sheet1 (2)'!$D$72,IF([1]shee2!D997='[1]Sheet1 (2)'!$C$71,'[1]Sheet1 (2)'!$D$71*('[1]Sheet1 (2)'!$D$72-rough_index)/'[1]Sheet1 (2)'!$D$72)))&lt;0,0,IF(D1021='[1]Sheet1 (2)'!$C$69,'[1]Sheet1 (2)'!$D$69*('[1]Sheet1 (2)'!$D$72-rough_index)/'[1]Sheet1 (2)'!$D$72,IF([1]shee2!D997='[1]Sheet1 (2)'!$C$70,'[1]Sheet1 (2)'!$D$70*('[1]Sheet1 (2)'!$D$72-rough_index)/'[1]Sheet1 (2)'!$D$72,IF([1]shee2!D997='[1]Sheet1 (2)'!$C$71,'[1]Sheet1 (2)'!$D$71*('[1]Sheet1 (2)'!$D$72-rough_index)/'[1]Sheet1 (2)'!$D$72))))</f>
        <v>2.5</v>
      </c>
      <c r="AZ1021" s="179">
        <f>+(AU1021*'[1]Sheet1 (2)'!$C$77)+(AV1021*'[1]Sheet1 (2)'!$C$78)+(AW1021*'[1]Sheet1 (2)'!$C$79)+(AX1021*'[1]Sheet1 (2)'!$C$80)+(AY1021*'[1]Sheet1 (2)'!$C$81)</f>
        <v>4.25</v>
      </c>
      <c r="BA1021" s="213" t="str">
        <f t="shared" si="31"/>
        <v>Good</v>
      </c>
      <c r="BE1021">
        <f>IF(D1021='[1]Sheet1 (2)'!$C$61,'[1]Sheet1 (2)'!$D$61*(counts^2)+'[1]Sheet1 (2)'!$G$61*counts+'[1]Sheet1 (2)'!$J$61,IF(D1021='[1]Sheet1 (2)'!$C$62,'[1]Sheet1 (2)'!$D$62*counts+'[1]Sheet1 (2)'!$G$62,IF(D1021='[1]Sheet1 (2)'!$C$63,'[1]Sheet1 (2)'!$D$63*counts+'[1]Sheet1 (2)'!$G$63,IF(D1021='[1]Sheet1 (2)'!$C$64,'[1]Sheet1 (2)'!$D$64*counts+'[1]Sheet1 (2)'!$G$64))))</f>
        <v>2.0984129299999998</v>
      </c>
    </row>
    <row r="1022" spans="1:57" ht="12.75" customHeight="1">
      <c r="A1022" s="176" t="s">
        <v>282</v>
      </c>
      <c r="B1022" s="145" t="s">
        <v>76</v>
      </c>
      <c r="C1022" s="170">
        <v>1156</v>
      </c>
      <c r="D1022" s="174" t="s">
        <v>77</v>
      </c>
      <c r="E1022" s="171">
        <v>8</v>
      </c>
      <c r="F1022" s="171">
        <v>2</v>
      </c>
      <c r="G1022" s="171" t="s">
        <v>77</v>
      </c>
      <c r="H1022" s="171">
        <v>1</v>
      </c>
      <c r="I1022" s="171" t="s">
        <v>77</v>
      </c>
      <c r="J1022" s="173" t="s">
        <v>80</v>
      </c>
      <c r="K1022" s="173" t="s">
        <v>80</v>
      </c>
      <c r="L1022" s="169">
        <f>VLOOKUP(CONCATENATE(J1022,K1022),'Sheet1 (2)'!$J$6:$K$26,2,FALSE)</f>
        <v>0</v>
      </c>
      <c r="M1022" s="173" t="s">
        <v>80</v>
      </c>
      <c r="N1022" s="173" t="s">
        <v>80</v>
      </c>
      <c r="O1022" s="177">
        <f>VLOOKUP(CONCATENATE(M1022,N1022),'[1]Sheet1 (2)'!$L$6:$M$26,2,FALSE)</f>
        <v>0</v>
      </c>
      <c r="P1022" s="173" t="s">
        <v>80</v>
      </c>
      <c r="Q1022" s="173" t="s">
        <v>80</v>
      </c>
      <c r="R1022" s="177">
        <f>VLOOKUP(CONCATENATE(P1022,Q1022),'[1]Sheet1 (2)'!$N$6:$O$26,2,FALSE)</f>
        <v>0</v>
      </c>
      <c r="S1022" s="173" t="s">
        <v>80</v>
      </c>
      <c r="T1022" s="173" t="s">
        <v>80</v>
      </c>
      <c r="U1022" s="177">
        <f>VLOOKUP(CONCATENATE(S1022,T1022),'[1]Sheet1 (2)'!$P$6:$Q$26,2,FALSE)</f>
        <v>0</v>
      </c>
      <c r="V1022" s="173" t="s">
        <v>80</v>
      </c>
      <c r="W1022" s="173" t="s">
        <v>80</v>
      </c>
      <c r="X1022" s="177">
        <f>VLOOKUP(CONCATENATE(V1022,W1022),'[1]Sheet1 (2)'!$R$6:$S$26,2,FALSE)</f>
        <v>0</v>
      </c>
      <c r="Y1022" s="173" t="s">
        <v>80</v>
      </c>
      <c r="Z1022" s="173" t="s">
        <v>80</v>
      </c>
      <c r="AA1022" s="177">
        <f>VLOOKUP(CONCATENATE(Y1022,Z1022),'[1]Sheet1 (2)'!$T$6:$U$26,2,FALSE)</f>
        <v>0</v>
      </c>
      <c r="AB1022" s="173" t="s">
        <v>80</v>
      </c>
      <c r="AC1022" s="173" t="s">
        <v>80</v>
      </c>
      <c r="AD1022" s="177">
        <f>VLOOKUP(CONCATENATE(AB1022,AC1022),'[1]Sheet1 (2)'!$X$6:$Y$26,2,FALSE)</f>
        <v>0</v>
      </c>
      <c r="AE1022" s="173" t="s">
        <v>82</v>
      </c>
      <c r="AF1022" s="173" t="s">
        <v>81</v>
      </c>
      <c r="AG1022" s="177">
        <f>VLOOKUP(CONCATENATE(AE1022,AF1022),'[1]Sheet1 (2)'!$Z$6:$AA$26,2,FALSE)</f>
        <v>66</v>
      </c>
      <c r="AH1022" s="172"/>
      <c r="AI1022" s="178"/>
      <c r="AJ1022" s="140"/>
      <c r="AK1022" s="176" t="s">
        <v>282</v>
      </c>
      <c r="AL1022" s="176" t="s">
        <v>76</v>
      </c>
      <c r="AM1022" s="170">
        <f t="shared" si="30"/>
        <v>1156</v>
      </c>
      <c r="AN1022" s="147"/>
      <c r="AO1022" s="155"/>
      <c r="AP1022" s="156"/>
      <c r="AQ1022" s="157">
        <v>2.5447053324000004</v>
      </c>
      <c r="AR1022" s="158"/>
      <c r="AS1022" s="145">
        <f>LOOKUP(rufmkm,'[1]Sheet1 (2)'!$V$62:$V$71,'[1]Sheet1 (2)'!$W$62:$W$71)</f>
        <v>30</v>
      </c>
      <c r="AT1022" s="140"/>
      <c r="AU1022" s="157">
        <f>IF(IF(D1022='[1]Sheet1 (2)'!$C$69,'[1]Sheet1 (2)'!$D$69*('[1]Sheet1 (2)'!$D$72-rut_index)/'[1]Sheet1 (2)'!$D$72,IF([1]shee2!D998='[1]Sheet1 (2)'!$C$70,'[1]Sheet1 (2)'!$D$70*('[1]Sheet1 (2)'!$D$72-rut_index)/'[1]Sheet1 (2)'!$D$72,IF([1]shee2!D998='[1]Sheet1 (2)'!$C$71,'[1]Sheet1 (2)'!$D$71*('[1]Sheet1 (2)'!$D$72-rut_index)/'[1]Sheet1 (2)'!$D$72)))&lt;0,0,IF(D1022='[1]Sheet1 (2)'!$C$69,'[1]Sheet1 (2)'!$D$69*('[1]Sheet1 (2)'!$D$72-rut_index)/'[1]Sheet1 (2)'!$D$72,IF([1]shee2!D998='[1]Sheet1 (2)'!$C$70,'[1]Sheet1 (2)'!$D$70*('[1]Sheet1 (2)'!$D$72-rut_index)/'[1]Sheet1 (2)'!$D$72,IF([1]shee2!D998='[1]Sheet1 (2)'!$C$71,'[1]Sheet1 (2)'!$D$71*('[1]Sheet1 (2)'!$D$72-rut_index)/'[1]Sheet1 (2)'!$D$72))))</f>
        <v>5</v>
      </c>
      <c r="AV1022" s="157">
        <f>IF(IF(D1022='[1]Sheet1 (2)'!$C$69,'[1]Sheet1 (2)'!$D$69*('[1]Sheet1 (2)'!$D$72-crack_s_index)/'[1]Sheet1 (2)'!$D$72,IF([1]shee2!D998='[1]Sheet1 (2)'!$C$70,'[1]Sheet1 (2)'!$D$70*('[1]Sheet1 (2)'!$D$72-crack_s_index)/'[1]Sheet1 (2)'!$D$72,IF([1]shee2!D998='[1]Sheet1 (2)'!$C$71,'[1]Sheet1 (2)'!$D$71*('[1]Sheet1 (2)'!$D$72-crack_s_index)/'[1]Sheet1 (2)'!$D$72)))&lt;0,0,IF(D1022='[1]Sheet1 (2)'!$C$69,'[1]Sheet1 (2)'!$D$69*('[1]Sheet1 (2)'!$D$72-crack_s_index)/'[1]Sheet1 (2)'!$D$72,IF([1]shee2!D998='[1]Sheet1 (2)'!$C$70,'[1]Sheet1 (2)'!$D$70*('[1]Sheet1 (2)'!$D$72-crack_s_index)/'[1]Sheet1 (2)'!$D$72,IF([1]shee2!D998='[1]Sheet1 (2)'!$C$71,'[1]Sheet1 (2)'!$D$71*('[1]Sheet1 (2)'!$D$72-crack_s_index)/'[1]Sheet1 (2)'!$D$72))))</f>
        <v>5</v>
      </c>
      <c r="AW1022" s="157">
        <f>IF(IF(D1022='[1]Sheet1 (2)'!$C$69,'[1]Sheet1 (2)'!$D$69*('[1]Sheet1 (2)'!$D$72-crack_t_index)/'[1]Sheet1 (2)'!$D$72,IF([1]shee2!D998='[1]Sheet1 (2)'!$C$70,'[1]Sheet1 (2)'!$D$70*('[1]Sheet1 (2)'!$D$72-crack_t_index)/'[1]Sheet1 (2)'!$D$72,IF([1]shee2!D998='[1]Sheet1 (2)'!$C$71,'[1]Sheet1 (2)'!$D$71*('[1]Sheet1 (2)'!$D$72-crack_t_index)/'[1]Sheet1 (2)'!$D$72)))&lt;0,0,IF(D1022='[1]Sheet1 (2)'!$C$69,'[1]Sheet1 (2)'!$D$69*('[1]Sheet1 (2)'!$D$72-crack_t_index)/'[1]Sheet1 (2)'!$D$72,IF([1]shee2!D998='[1]Sheet1 (2)'!$C$70,'[1]Sheet1 (2)'!$D$70*('[1]Sheet1 (2)'!$D$72-crack_t_index)/'[1]Sheet1 (2)'!$D$72,IF([1]shee2!D998='[1]Sheet1 (2)'!$C$71,'[1]Sheet1 (2)'!$D$71*('[1]Sheet1 (2)'!$D$72-crack_t_index)/'[1]Sheet1 (2)'!$D$72))))</f>
        <v>5</v>
      </c>
      <c r="AX1022" s="157">
        <f>IF(IF(D1022='[1]Sheet1 (2)'!$C$69,'[1]Sheet1 (2)'!$D$69*('[1]Sheet1 (2)'!$D$72-rave_index)/'[1]Sheet1 (2)'!$D$72,IF([1]shee2!D998='[1]Sheet1 (2)'!$C$70,'[1]Sheet1 (2)'!$D$70*('[1]Sheet1 (2)'!$D$72-rave_index)/'[1]Sheet1 (2)'!$D$72,IF([1]shee2!D998='[1]Sheet1 (2)'!$C$71,'[1]Sheet1 (2)'!$D$71*('[1]Sheet1 (2)'!$D$72-rave_index)/'[1]Sheet1 (2)'!$D$72)))&lt;0,0,IF(D1022='[1]Sheet1 (2)'!$C$69,'[1]Sheet1 (2)'!$D$69*('[1]Sheet1 (2)'!$D$72-rave_index)/'[1]Sheet1 (2)'!$D$72,IF([1]shee2!D998='[1]Sheet1 (2)'!$C$70,'[1]Sheet1 (2)'!$D$70*('[1]Sheet1 (2)'!$D$72-rave_index)/'[1]Sheet1 (2)'!$D$72,IF([1]shee2!D998='[1]Sheet1 (2)'!$C$71,'[1]Sheet1 (2)'!$D$71*('[1]Sheet1 (2)'!$D$72-rave_index)/'[1]Sheet1 (2)'!$D$72))))</f>
        <v>5</v>
      </c>
      <c r="AY1022" s="157">
        <f>IF(IF(D1022='[1]Sheet1 (2)'!$C$69,'[1]Sheet1 (2)'!$D$69*('[1]Sheet1 (2)'!$D$72-rough_index)/'[1]Sheet1 (2)'!$D$72,IF([1]shee2!D998='[1]Sheet1 (2)'!$C$70,'[1]Sheet1 (2)'!$D$70*('[1]Sheet1 (2)'!$D$72-rough_index)/'[1]Sheet1 (2)'!$D$72,IF([1]shee2!D998='[1]Sheet1 (2)'!$C$71,'[1]Sheet1 (2)'!$D$71*('[1]Sheet1 (2)'!$D$72-rough_index)/'[1]Sheet1 (2)'!$D$72)))&lt;0,0,IF(D1022='[1]Sheet1 (2)'!$C$69,'[1]Sheet1 (2)'!$D$69*('[1]Sheet1 (2)'!$D$72-rough_index)/'[1]Sheet1 (2)'!$D$72,IF([1]shee2!D998='[1]Sheet1 (2)'!$C$70,'[1]Sheet1 (2)'!$D$70*('[1]Sheet1 (2)'!$D$72-rough_index)/'[1]Sheet1 (2)'!$D$72,IF([1]shee2!D998='[1]Sheet1 (2)'!$C$71,'[1]Sheet1 (2)'!$D$71*('[1]Sheet1 (2)'!$D$72-rough_index)/'[1]Sheet1 (2)'!$D$72))))</f>
        <v>2.5</v>
      </c>
      <c r="AZ1022" s="179">
        <f>+(AU1022*'[1]Sheet1 (2)'!$C$77)+(AV1022*'[1]Sheet1 (2)'!$C$78)+(AW1022*'[1]Sheet1 (2)'!$C$79)+(AX1022*'[1]Sheet1 (2)'!$C$80)+(AY1022*'[1]Sheet1 (2)'!$C$81)</f>
        <v>4.25</v>
      </c>
      <c r="BA1022" s="213" t="str">
        <f t="shared" si="31"/>
        <v>Good</v>
      </c>
      <c r="BE1022">
        <f>IF(D1022='[1]Sheet1 (2)'!$C$61,'[1]Sheet1 (2)'!$D$61*(counts^2)+'[1]Sheet1 (2)'!$G$61*counts+'[1]Sheet1 (2)'!$J$61,IF(D1022='[1]Sheet1 (2)'!$C$62,'[1]Sheet1 (2)'!$D$62*counts+'[1]Sheet1 (2)'!$G$62,IF(D1022='[1]Sheet1 (2)'!$C$63,'[1]Sheet1 (2)'!$D$63*counts+'[1]Sheet1 (2)'!$G$63,IF(D1022='[1]Sheet1 (2)'!$C$64,'[1]Sheet1 (2)'!$D$64*counts+'[1]Sheet1 (2)'!$G$64))))</f>
        <v>2.0984129299999998</v>
      </c>
    </row>
    <row r="1023" spans="1:57" ht="12.75" customHeight="1">
      <c r="A1023" s="176" t="s">
        <v>282</v>
      </c>
      <c r="B1023" s="145" t="s">
        <v>76</v>
      </c>
      <c r="C1023" s="170">
        <v>1157</v>
      </c>
      <c r="D1023" s="174" t="s">
        <v>77</v>
      </c>
      <c r="E1023" s="171">
        <v>8</v>
      </c>
      <c r="F1023" s="171">
        <v>2</v>
      </c>
      <c r="G1023" s="171" t="s">
        <v>77</v>
      </c>
      <c r="H1023" s="171">
        <v>1</v>
      </c>
      <c r="I1023" s="171" t="s">
        <v>77</v>
      </c>
      <c r="J1023" s="173" t="s">
        <v>80</v>
      </c>
      <c r="K1023" s="173" t="s">
        <v>80</v>
      </c>
      <c r="L1023" s="169">
        <f>VLOOKUP(CONCATENATE(J1023,K1023),'Sheet1 (2)'!$J$6:$K$26,2,FALSE)</f>
        <v>0</v>
      </c>
      <c r="M1023" s="173" t="s">
        <v>80</v>
      </c>
      <c r="N1023" s="173" t="s">
        <v>80</v>
      </c>
      <c r="O1023" s="177">
        <f>VLOOKUP(CONCATENATE(M1023,N1023),'[1]Sheet1 (2)'!$L$6:$M$26,2,FALSE)</f>
        <v>0</v>
      </c>
      <c r="P1023" s="173" t="s">
        <v>80</v>
      </c>
      <c r="Q1023" s="173" t="s">
        <v>80</v>
      </c>
      <c r="R1023" s="177">
        <f>VLOOKUP(CONCATENATE(P1023,Q1023),'[1]Sheet1 (2)'!$N$6:$O$26,2,FALSE)</f>
        <v>0</v>
      </c>
      <c r="S1023" s="173" t="s">
        <v>80</v>
      </c>
      <c r="T1023" s="173" t="s">
        <v>80</v>
      </c>
      <c r="U1023" s="177">
        <f>VLOOKUP(CONCATENATE(S1023,T1023),'[1]Sheet1 (2)'!$P$6:$Q$26,2,FALSE)</f>
        <v>0</v>
      </c>
      <c r="V1023" s="173" t="s">
        <v>80</v>
      </c>
      <c r="W1023" s="173" t="s">
        <v>80</v>
      </c>
      <c r="X1023" s="177">
        <f>VLOOKUP(CONCATENATE(V1023,W1023),'[1]Sheet1 (2)'!$R$6:$S$26,2,FALSE)</f>
        <v>0</v>
      </c>
      <c r="Y1023" s="173" t="s">
        <v>80</v>
      </c>
      <c r="Z1023" s="173" t="s">
        <v>80</v>
      </c>
      <c r="AA1023" s="177">
        <f>VLOOKUP(CONCATENATE(Y1023,Z1023),'[1]Sheet1 (2)'!$T$6:$U$26,2,FALSE)</f>
        <v>0</v>
      </c>
      <c r="AB1023" s="173" t="s">
        <v>80</v>
      </c>
      <c r="AC1023" s="173" t="s">
        <v>80</v>
      </c>
      <c r="AD1023" s="177">
        <f>VLOOKUP(CONCATENATE(AB1023,AC1023),'[1]Sheet1 (2)'!$X$6:$Y$26,2,FALSE)</f>
        <v>0</v>
      </c>
      <c r="AE1023" s="173" t="s">
        <v>82</v>
      </c>
      <c r="AF1023" s="173" t="s">
        <v>81</v>
      </c>
      <c r="AG1023" s="177">
        <f>VLOOKUP(CONCATENATE(AE1023,AF1023),'[1]Sheet1 (2)'!$Z$6:$AA$26,2,FALSE)</f>
        <v>66</v>
      </c>
      <c r="AH1023" s="172"/>
      <c r="AI1023" s="178"/>
      <c r="AJ1023" s="140"/>
      <c r="AK1023" s="176" t="s">
        <v>282</v>
      </c>
      <c r="AL1023" s="176" t="s">
        <v>76</v>
      </c>
      <c r="AM1023" s="170">
        <f t="shared" si="30"/>
        <v>1157</v>
      </c>
      <c r="AN1023" s="147"/>
      <c r="AO1023" s="155"/>
      <c r="AP1023" s="156"/>
      <c r="AQ1023" s="157">
        <v>2.8748529698</v>
      </c>
      <c r="AR1023" s="158"/>
      <c r="AS1023" s="145">
        <f>LOOKUP(rufmkm,'[1]Sheet1 (2)'!$V$62:$V$71,'[1]Sheet1 (2)'!$W$62:$W$71)</f>
        <v>30</v>
      </c>
      <c r="AT1023" s="140"/>
      <c r="AU1023" s="157">
        <f>IF(IF(D1023='[1]Sheet1 (2)'!$C$69,'[1]Sheet1 (2)'!$D$69*('[1]Sheet1 (2)'!$D$72-rut_index)/'[1]Sheet1 (2)'!$D$72,IF([1]shee2!D999='[1]Sheet1 (2)'!$C$70,'[1]Sheet1 (2)'!$D$70*('[1]Sheet1 (2)'!$D$72-rut_index)/'[1]Sheet1 (2)'!$D$72,IF([1]shee2!D999='[1]Sheet1 (2)'!$C$71,'[1]Sheet1 (2)'!$D$71*('[1]Sheet1 (2)'!$D$72-rut_index)/'[1]Sheet1 (2)'!$D$72)))&lt;0,0,IF(D1023='[1]Sheet1 (2)'!$C$69,'[1]Sheet1 (2)'!$D$69*('[1]Sheet1 (2)'!$D$72-rut_index)/'[1]Sheet1 (2)'!$D$72,IF([1]shee2!D999='[1]Sheet1 (2)'!$C$70,'[1]Sheet1 (2)'!$D$70*('[1]Sheet1 (2)'!$D$72-rut_index)/'[1]Sheet1 (2)'!$D$72,IF([1]shee2!D999='[1]Sheet1 (2)'!$C$71,'[1]Sheet1 (2)'!$D$71*('[1]Sheet1 (2)'!$D$72-rut_index)/'[1]Sheet1 (2)'!$D$72))))</f>
        <v>5</v>
      </c>
      <c r="AV1023" s="157">
        <f>IF(IF(D1023='[1]Sheet1 (2)'!$C$69,'[1]Sheet1 (2)'!$D$69*('[1]Sheet1 (2)'!$D$72-crack_s_index)/'[1]Sheet1 (2)'!$D$72,IF([1]shee2!D999='[1]Sheet1 (2)'!$C$70,'[1]Sheet1 (2)'!$D$70*('[1]Sheet1 (2)'!$D$72-crack_s_index)/'[1]Sheet1 (2)'!$D$72,IF([1]shee2!D999='[1]Sheet1 (2)'!$C$71,'[1]Sheet1 (2)'!$D$71*('[1]Sheet1 (2)'!$D$72-crack_s_index)/'[1]Sheet1 (2)'!$D$72)))&lt;0,0,IF(D1023='[1]Sheet1 (2)'!$C$69,'[1]Sheet1 (2)'!$D$69*('[1]Sheet1 (2)'!$D$72-crack_s_index)/'[1]Sheet1 (2)'!$D$72,IF([1]shee2!D999='[1]Sheet1 (2)'!$C$70,'[1]Sheet1 (2)'!$D$70*('[1]Sheet1 (2)'!$D$72-crack_s_index)/'[1]Sheet1 (2)'!$D$72,IF([1]shee2!D999='[1]Sheet1 (2)'!$C$71,'[1]Sheet1 (2)'!$D$71*('[1]Sheet1 (2)'!$D$72-crack_s_index)/'[1]Sheet1 (2)'!$D$72))))</f>
        <v>5</v>
      </c>
      <c r="AW1023" s="157">
        <f>IF(IF(D1023='[1]Sheet1 (2)'!$C$69,'[1]Sheet1 (2)'!$D$69*('[1]Sheet1 (2)'!$D$72-crack_t_index)/'[1]Sheet1 (2)'!$D$72,IF([1]shee2!D999='[1]Sheet1 (2)'!$C$70,'[1]Sheet1 (2)'!$D$70*('[1]Sheet1 (2)'!$D$72-crack_t_index)/'[1]Sheet1 (2)'!$D$72,IF([1]shee2!D999='[1]Sheet1 (2)'!$C$71,'[1]Sheet1 (2)'!$D$71*('[1]Sheet1 (2)'!$D$72-crack_t_index)/'[1]Sheet1 (2)'!$D$72)))&lt;0,0,IF(D1023='[1]Sheet1 (2)'!$C$69,'[1]Sheet1 (2)'!$D$69*('[1]Sheet1 (2)'!$D$72-crack_t_index)/'[1]Sheet1 (2)'!$D$72,IF([1]shee2!D999='[1]Sheet1 (2)'!$C$70,'[1]Sheet1 (2)'!$D$70*('[1]Sheet1 (2)'!$D$72-crack_t_index)/'[1]Sheet1 (2)'!$D$72,IF([1]shee2!D999='[1]Sheet1 (2)'!$C$71,'[1]Sheet1 (2)'!$D$71*('[1]Sheet1 (2)'!$D$72-crack_t_index)/'[1]Sheet1 (2)'!$D$72))))</f>
        <v>5</v>
      </c>
      <c r="AX1023" s="157">
        <f>IF(IF(D1023='[1]Sheet1 (2)'!$C$69,'[1]Sheet1 (2)'!$D$69*('[1]Sheet1 (2)'!$D$72-rave_index)/'[1]Sheet1 (2)'!$D$72,IF([1]shee2!D999='[1]Sheet1 (2)'!$C$70,'[1]Sheet1 (2)'!$D$70*('[1]Sheet1 (2)'!$D$72-rave_index)/'[1]Sheet1 (2)'!$D$72,IF([1]shee2!D999='[1]Sheet1 (2)'!$C$71,'[1]Sheet1 (2)'!$D$71*('[1]Sheet1 (2)'!$D$72-rave_index)/'[1]Sheet1 (2)'!$D$72)))&lt;0,0,IF(D1023='[1]Sheet1 (2)'!$C$69,'[1]Sheet1 (2)'!$D$69*('[1]Sheet1 (2)'!$D$72-rave_index)/'[1]Sheet1 (2)'!$D$72,IF([1]shee2!D999='[1]Sheet1 (2)'!$C$70,'[1]Sheet1 (2)'!$D$70*('[1]Sheet1 (2)'!$D$72-rave_index)/'[1]Sheet1 (2)'!$D$72,IF([1]shee2!D999='[1]Sheet1 (2)'!$C$71,'[1]Sheet1 (2)'!$D$71*('[1]Sheet1 (2)'!$D$72-rave_index)/'[1]Sheet1 (2)'!$D$72))))</f>
        <v>5</v>
      </c>
      <c r="AY1023" s="157">
        <f>IF(IF(D1023='[1]Sheet1 (2)'!$C$69,'[1]Sheet1 (2)'!$D$69*('[1]Sheet1 (2)'!$D$72-rough_index)/'[1]Sheet1 (2)'!$D$72,IF([1]shee2!D999='[1]Sheet1 (2)'!$C$70,'[1]Sheet1 (2)'!$D$70*('[1]Sheet1 (2)'!$D$72-rough_index)/'[1]Sheet1 (2)'!$D$72,IF([1]shee2!D999='[1]Sheet1 (2)'!$C$71,'[1]Sheet1 (2)'!$D$71*('[1]Sheet1 (2)'!$D$72-rough_index)/'[1]Sheet1 (2)'!$D$72)))&lt;0,0,IF(D1023='[1]Sheet1 (2)'!$C$69,'[1]Sheet1 (2)'!$D$69*('[1]Sheet1 (2)'!$D$72-rough_index)/'[1]Sheet1 (2)'!$D$72,IF([1]shee2!D999='[1]Sheet1 (2)'!$C$70,'[1]Sheet1 (2)'!$D$70*('[1]Sheet1 (2)'!$D$72-rough_index)/'[1]Sheet1 (2)'!$D$72,IF([1]shee2!D999='[1]Sheet1 (2)'!$C$71,'[1]Sheet1 (2)'!$D$71*('[1]Sheet1 (2)'!$D$72-rough_index)/'[1]Sheet1 (2)'!$D$72))))</f>
        <v>2.5</v>
      </c>
      <c r="AZ1023" s="179">
        <f>+(AU1023*'[1]Sheet1 (2)'!$C$77)+(AV1023*'[1]Sheet1 (2)'!$C$78)+(AW1023*'[1]Sheet1 (2)'!$C$79)+(AX1023*'[1]Sheet1 (2)'!$C$80)+(AY1023*'[1]Sheet1 (2)'!$C$81)</f>
        <v>4.25</v>
      </c>
      <c r="BA1023" s="213" t="str">
        <f t="shared" si="31"/>
        <v>Good</v>
      </c>
      <c r="BE1023">
        <f>IF(D1023='[1]Sheet1 (2)'!$C$61,'[1]Sheet1 (2)'!$D$61*(counts^2)+'[1]Sheet1 (2)'!$G$61*counts+'[1]Sheet1 (2)'!$J$61,IF(D1023='[1]Sheet1 (2)'!$C$62,'[1]Sheet1 (2)'!$D$62*counts+'[1]Sheet1 (2)'!$G$62,IF(D1023='[1]Sheet1 (2)'!$C$63,'[1]Sheet1 (2)'!$D$63*counts+'[1]Sheet1 (2)'!$G$63,IF(D1023='[1]Sheet1 (2)'!$C$64,'[1]Sheet1 (2)'!$D$64*counts+'[1]Sheet1 (2)'!$G$64))))</f>
        <v>2.0984129299999998</v>
      </c>
    </row>
    <row r="1024" spans="1:57" ht="12.75" customHeight="1">
      <c r="A1024" s="176" t="s">
        <v>282</v>
      </c>
      <c r="B1024" s="145" t="s">
        <v>76</v>
      </c>
      <c r="C1024" s="170">
        <v>1158</v>
      </c>
      <c r="D1024" s="174" t="s">
        <v>77</v>
      </c>
      <c r="E1024" s="171">
        <v>8</v>
      </c>
      <c r="F1024" s="171">
        <v>2</v>
      </c>
      <c r="G1024" s="171" t="s">
        <v>77</v>
      </c>
      <c r="H1024" s="171">
        <v>1</v>
      </c>
      <c r="I1024" s="171" t="s">
        <v>77</v>
      </c>
      <c r="J1024" s="173" t="s">
        <v>80</v>
      </c>
      <c r="K1024" s="173" t="s">
        <v>80</v>
      </c>
      <c r="L1024" s="169">
        <f>VLOOKUP(CONCATENATE(J1024,K1024),'Sheet1 (2)'!$J$6:$K$26,2,FALSE)</f>
        <v>0</v>
      </c>
      <c r="M1024" s="173" t="s">
        <v>80</v>
      </c>
      <c r="N1024" s="173" t="s">
        <v>80</v>
      </c>
      <c r="O1024" s="177">
        <f>VLOOKUP(CONCATENATE(M1024,N1024),'[1]Sheet1 (2)'!$L$6:$M$26,2,FALSE)</f>
        <v>0</v>
      </c>
      <c r="P1024" s="173" t="s">
        <v>80</v>
      </c>
      <c r="Q1024" s="173" t="s">
        <v>80</v>
      </c>
      <c r="R1024" s="177">
        <f>VLOOKUP(CONCATENATE(P1024,Q1024),'[1]Sheet1 (2)'!$N$6:$O$26,2,FALSE)</f>
        <v>0</v>
      </c>
      <c r="S1024" s="173" t="s">
        <v>80</v>
      </c>
      <c r="T1024" s="173" t="s">
        <v>80</v>
      </c>
      <c r="U1024" s="177">
        <f>VLOOKUP(CONCATENATE(S1024,T1024),'[1]Sheet1 (2)'!$P$6:$Q$26,2,FALSE)</f>
        <v>0</v>
      </c>
      <c r="V1024" s="173" t="s">
        <v>80</v>
      </c>
      <c r="W1024" s="173" t="s">
        <v>80</v>
      </c>
      <c r="X1024" s="177">
        <f>VLOOKUP(CONCATENATE(V1024,W1024),'[1]Sheet1 (2)'!$R$6:$S$26,2,FALSE)</f>
        <v>0</v>
      </c>
      <c r="Y1024" s="173" t="s">
        <v>80</v>
      </c>
      <c r="Z1024" s="173" t="s">
        <v>80</v>
      </c>
      <c r="AA1024" s="177">
        <f>VLOOKUP(CONCATENATE(Y1024,Z1024),'[1]Sheet1 (2)'!$T$6:$U$26,2,FALSE)</f>
        <v>0</v>
      </c>
      <c r="AB1024" s="173" t="s">
        <v>80</v>
      </c>
      <c r="AC1024" s="173" t="s">
        <v>80</v>
      </c>
      <c r="AD1024" s="177">
        <f>VLOOKUP(CONCATENATE(AB1024,AC1024),'[1]Sheet1 (2)'!$X$6:$Y$26,2,FALSE)</f>
        <v>0</v>
      </c>
      <c r="AE1024" s="173" t="s">
        <v>82</v>
      </c>
      <c r="AF1024" s="173" t="s">
        <v>81</v>
      </c>
      <c r="AG1024" s="177">
        <f>VLOOKUP(CONCATENATE(AE1024,AF1024),'[1]Sheet1 (2)'!$Z$6:$AA$26,2,FALSE)</f>
        <v>66</v>
      </c>
      <c r="AH1024" s="172"/>
      <c r="AI1024" s="178"/>
      <c r="AJ1024" s="140"/>
      <c r="AK1024" s="176" t="s">
        <v>282</v>
      </c>
      <c r="AL1024" s="176" t="s">
        <v>76</v>
      </c>
      <c r="AM1024" s="170">
        <f t="shared" si="30"/>
        <v>1158</v>
      </c>
      <c r="AN1024" s="147"/>
      <c r="AO1024" s="155"/>
      <c r="AP1024" s="156"/>
      <c r="AQ1024" s="157">
        <v>2.3427202160000005</v>
      </c>
      <c r="AR1024" s="158"/>
      <c r="AS1024" s="145">
        <f>LOOKUP(rufmkm,'[1]Sheet1 (2)'!$V$62:$V$71,'[1]Sheet1 (2)'!$W$62:$W$71)</f>
        <v>30</v>
      </c>
      <c r="AT1024" s="140"/>
      <c r="AU1024" s="157">
        <f>IF(IF(D1024='[1]Sheet1 (2)'!$C$69,'[1]Sheet1 (2)'!$D$69*('[1]Sheet1 (2)'!$D$72-rut_index)/'[1]Sheet1 (2)'!$D$72,IF([1]shee2!D1000='[1]Sheet1 (2)'!$C$70,'[1]Sheet1 (2)'!$D$70*('[1]Sheet1 (2)'!$D$72-rut_index)/'[1]Sheet1 (2)'!$D$72,IF([1]shee2!D1000='[1]Sheet1 (2)'!$C$71,'[1]Sheet1 (2)'!$D$71*('[1]Sheet1 (2)'!$D$72-rut_index)/'[1]Sheet1 (2)'!$D$72)))&lt;0,0,IF(D1024='[1]Sheet1 (2)'!$C$69,'[1]Sheet1 (2)'!$D$69*('[1]Sheet1 (2)'!$D$72-rut_index)/'[1]Sheet1 (2)'!$D$72,IF([1]shee2!D1000='[1]Sheet1 (2)'!$C$70,'[1]Sheet1 (2)'!$D$70*('[1]Sheet1 (2)'!$D$72-rut_index)/'[1]Sheet1 (2)'!$D$72,IF([1]shee2!D1000='[1]Sheet1 (2)'!$C$71,'[1]Sheet1 (2)'!$D$71*('[1]Sheet1 (2)'!$D$72-rut_index)/'[1]Sheet1 (2)'!$D$72))))</f>
        <v>5</v>
      </c>
      <c r="AV1024" s="157">
        <f>IF(IF(D1024='[1]Sheet1 (2)'!$C$69,'[1]Sheet1 (2)'!$D$69*('[1]Sheet1 (2)'!$D$72-crack_s_index)/'[1]Sheet1 (2)'!$D$72,IF([1]shee2!D1000='[1]Sheet1 (2)'!$C$70,'[1]Sheet1 (2)'!$D$70*('[1]Sheet1 (2)'!$D$72-crack_s_index)/'[1]Sheet1 (2)'!$D$72,IF([1]shee2!D1000='[1]Sheet1 (2)'!$C$71,'[1]Sheet1 (2)'!$D$71*('[1]Sheet1 (2)'!$D$72-crack_s_index)/'[1]Sheet1 (2)'!$D$72)))&lt;0,0,IF(D1024='[1]Sheet1 (2)'!$C$69,'[1]Sheet1 (2)'!$D$69*('[1]Sheet1 (2)'!$D$72-crack_s_index)/'[1]Sheet1 (2)'!$D$72,IF([1]shee2!D1000='[1]Sheet1 (2)'!$C$70,'[1]Sheet1 (2)'!$D$70*('[1]Sheet1 (2)'!$D$72-crack_s_index)/'[1]Sheet1 (2)'!$D$72,IF([1]shee2!D1000='[1]Sheet1 (2)'!$C$71,'[1]Sheet1 (2)'!$D$71*('[1]Sheet1 (2)'!$D$72-crack_s_index)/'[1]Sheet1 (2)'!$D$72))))</f>
        <v>5</v>
      </c>
      <c r="AW1024" s="157">
        <f>IF(IF(D1024='[1]Sheet1 (2)'!$C$69,'[1]Sheet1 (2)'!$D$69*('[1]Sheet1 (2)'!$D$72-crack_t_index)/'[1]Sheet1 (2)'!$D$72,IF([1]shee2!D1000='[1]Sheet1 (2)'!$C$70,'[1]Sheet1 (2)'!$D$70*('[1]Sheet1 (2)'!$D$72-crack_t_index)/'[1]Sheet1 (2)'!$D$72,IF([1]shee2!D1000='[1]Sheet1 (2)'!$C$71,'[1]Sheet1 (2)'!$D$71*('[1]Sheet1 (2)'!$D$72-crack_t_index)/'[1]Sheet1 (2)'!$D$72)))&lt;0,0,IF(D1024='[1]Sheet1 (2)'!$C$69,'[1]Sheet1 (2)'!$D$69*('[1]Sheet1 (2)'!$D$72-crack_t_index)/'[1]Sheet1 (2)'!$D$72,IF([1]shee2!D1000='[1]Sheet1 (2)'!$C$70,'[1]Sheet1 (2)'!$D$70*('[1]Sheet1 (2)'!$D$72-crack_t_index)/'[1]Sheet1 (2)'!$D$72,IF([1]shee2!D1000='[1]Sheet1 (2)'!$C$71,'[1]Sheet1 (2)'!$D$71*('[1]Sheet1 (2)'!$D$72-crack_t_index)/'[1]Sheet1 (2)'!$D$72))))</f>
        <v>5</v>
      </c>
      <c r="AX1024" s="157">
        <f>IF(IF(D1024='[1]Sheet1 (2)'!$C$69,'[1]Sheet1 (2)'!$D$69*('[1]Sheet1 (2)'!$D$72-rave_index)/'[1]Sheet1 (2)'!$D$72,IF([1]shee2!D1000='[1]Sheet1 (2)'!$C$70,'[1]Sheet1 (2)'!$D$70*('[1]Sheet1 (2)'!$D$72-rave_index)/'[1]Sheet1 (2)'!$D$72,IF([1]shee2!D1000='[1]Sheet1 (2)'!$C$71,'[1]Sheet1 (2)'!$D$71*('[1]Sheet1 (2)'!$D$72-rave_index)/'[1]Sheet1 (2)'!$D$72)))&lt;0,0,IF(D1024='[1]Sheet1 (2)'!$C$69,'[1]Sheet1 (2)'!$D$69*('[1]Sheet1 (2)'!$D$72-rave_index)/'[1]Sheet1 (2)'!$D$72,IF([1]shee2!D1000='[1]Sheet1 (2)'!$C$70,'[1]Sheet1 (2)'!$D$70*('[1]Sheet1 (2)'!$D$72-rave_index)/'[1]Sheet1 (2)'!$D$72,IF([1]shee2!D1000='[1]Sheet1 (2)'!$C$71,'[1]Sheet1 (2)'!$D$71*('[1]Sheet1 (2)'!$D$72-rave_index)/'[1]Sheet1 (2)'!$D$72))))</f>
        <v>5</v>
      </c>
      <c r="AY1024" s="157">
        <f>IF(IF(D1024='[1]Sheet1 (2)'!$C$69,'[1]Sheet1 (2)'!$D$69*('[1]Sheet1 (2)'!$D$72-rough_index)/'[1]Sheet1 (2)'!$D$72,IF([1]shee2!D1000='[1]Sheet1 (2)'!$C$70,'[1]Sheet1 (2)'!$D$70*('[1]Sheet1 (2)'!$D$72-rough_index)/'[1]Sheet1 (2)'!$D$72,IF([1]shee2!D1000='[1]Sheet1 (2)'!$C$71,'[1]Sheet1 (2)'!$D$71*('[1]Sheet1 (2)'!$D$72-rough_index)/'[1]Sheet1 (2)'!$D$72)))&lt;0,0,IF(D1024='[1]Sheet1 (2)'!$C$69,'[1]Sheet1 (2)'!$D$69*('[1]Sheet1 (2)'!$D$72-rough_index)/'[1]Sheet1 (2)'!$D$72,IF([1]shee2!D1000='[1]Sheet1 (2)'!$C$70,'[1]Sheet1 (2)'!$D$70*('[1]Sheet1 (2)'!$D$72-rough_index)/'[1]Sheet1 (2)'!$D$72,IF([1]shee2!D1000='[1]Sheet1 (2)'!$C$71,'[1]Sheet1 (2)'!$D$71*('[1]Sheet1 (2)'!$D$72-rough_index)/'[1]Sheet1 (2)'!$D$72))))</f>
        <v>2.5</v>
      </c>
      <c r="AZ1024" s="179">
        <f>+(AU1024*'[1]Sheet1 (2)'!$C$77)+(AV1024*'[1]Sheet1 (2)'!$C$78)+(AW1024*'[1]Sheet1 (2)'!$C$79)+(AX1024*'[1]Sheet1 (2)'!$C$80)+(AY1024*'[1]Sheet1 (2)'!$C$81)</f>
        <v>4.25</v>
      </c>
      <c r="BA1024" s="213" t="str">
        <f t="shared" si="31"/>
        <v>Good</v>
      </c>
      <c r="BE1024">
        <f>IF(D1024='[1]Sheet1 (2)'!$C$61,'[1]Sheet1 (2)'!$D$61*(counts^2)+'[1]Sheet1 (2)'!$G$61*counts+'[1]Sheet1 (2)'!$J$61,IF(D1024='[1]Sheet1 (2)'!$C$62,'[1]Sheet1 (2)'!$D$62*counts+'[1]Sheet1 (2)'!$G$62,IF(D1024='[1]Sheet1 (2)'!$C$63,'[1]Sheet1 (2)'!$D$63*counts+'[1]Sheet1 (2)'!$G$63,IF(D1024='[1]Sheet1 (2)'!$C$64,'[1]Sheet1 (2)'!$D$64*counts+'[1]Sheet1 (2)'!$G$64))))</f>
        <v>2.0984129299999998</v>
      </c>
    </row>
    <row r="1025" spans="1:57" ht="12.75" customHeight="1">
      <c r="A1025" s="176" t="s">
        <v>282</v>
      </c>
      <c r="B1025" s="145" t="s">
        <v>76</v>
      </c>
      <c r="C1025" s="170">
        <v>1159</v>
      </c>
      <c r="D1025" s="174" t="s">
        <v>77</v>
      </c>
      <c r="E1025" s="171">
        <v>8</v>
      </c>
      <c r="F1025" s="171">
        <v>2</v>
      </c>
      <c r="G1025" s="171" t="s">
        <v>77</v>
      </c>
      <c r="H1025" s="171">
        <v>1</v>
      </c>
      <c r="I1025" s="171" t="s">
        <v>77</v>
      </c>
      <c r="J1025" s="173" t="s">
        <v>80</v>
      </c>
      <c r="K1025" s="173" t="s">
        <v>80</v>
      </c>
      <c r="L1025" s="169">
        <f>VLOOKUP(CONCATENATE(J1025,K1025),'Sheet1 (2)'!$J$6:$K$26,2,FALSE)</f>
        <v>0</v>
      </c>
      <c r="M1025" s="173" t="s">
        <v>80</v>
      </c>
      <c r="N1025" s="173" t="s">
        <v>80</v>
      </c>
      <c r="O1025" s="177">
        <f>VLOOKUP(CONCATENATE(M1025,N1025),'[1]Sheet1 (2)'!$L$6:$M$26,2,FALSE)</f>
        <v>0</v>
      </c>
      <c r="P1025" s="173" t="s">
        <v>80</v>
      </c>
      <c r="Q1025" s="173" t="s">
        <v>80</v>
      </c>
      <c r="R1025" s="177">
        <f>VLOOKUP(CONCATENATE(P1025,Q1025),'[1]Sheet1 (2)'!$N$6:$O$26,2,FALSE)</f>
        <v>0</v>
      </c>
      <c r="S1025" s="173" t="s">
        <v>80</v>
      </c>
      <c r="T1025" s="173" t="s">
        <v>80</v>
      </c>
      <c r="U1025" s="177">
        <f>VLOOKUP(CONCATENATE(S1025,T1025),'[1]Sheet1 (2)'!$P$6:$Q$26,2,FALSE)</f>
        <v>0</v>
      </c>
      <c r="V1025" s="173" t="s">
        <v>80</v>
      </c>
      <c r="W1025" s="173" t="s">
        <v>80</v>
      </c>
      <c r="X1025" s="177">
        <f>VLOOKUP(CONCATENATE(V1025,W1025),'[1]Sheet1 (2)'!$R$6:$S$26,2,FALSE)</f>
        <v>0</v>
      </c>
      <c r="Y1025" s="173" t="s">
        <v>80</v>
      </c>
      <c r="Z1025" s="173" t="s">
        <v>80</v>
      </c>
      <c r="AA1025" s="177">
        <f>VLOOKUP(CONCATENATE(Y1025,Z1025),'[1]Sheet1 (2)'!$T$6:$U$26,2,FALSE)</f>
        <v>0</v>
      </c>
      <c r="AB1025" s="173" t="s">
        <v>80</v>
      </c>
      <c r="AC1025" s="173" t="s">
        <v>80</v>
      </c>
      <c r="AD1025" s="177">
        <f>VLOOKUP(CONCATENATE(AB1025,AC1025),'[1]Sheet1 (2)'!$X$6:$Y$26,2,FALSE)</f>
        <v>0</v>
      </c>
      <c r="AE1025" s="173" t="s">
        <v>82</v>
      </c>
      <c r="AF1025" s="173" t="s">
        <v>81</v>
      </c>
      <c r="AG1025" s="177">
        <f>VLOOKUP(CONCATENATE(AE1025,AF1025),'[1]Sheet1 (2)'!$Z$6:$AA$26,2,FALSE)</f>
        <v>66</v>
      </c>
      <c r="AH1025" s="172"/>
      <c r="AI1025" s="178"/>
      <c r="AJ1025" s="140"/>
      <c r="AK1025" s="176" t="s">
        <v>282</v>
      </c>
      <c r="AL1025" s="176" t="s">
        <v>76</v>
      </c>
      <c r="AM1025" s="170">
        <f t="shared" si="30"/>
        <v>1159</v>
      </c>
      <c r="AN1025" s="147"/>
      <c r="AO1025" s="155"/>
      <c r="AP1025" s="156"/>
      <c r="AQ1025" s="157">
        <v>1.7146674836</v>
      </c>
      <c r="AR1025" s="158"/>
      <c r="AS1025" s="145">
        <f>LOOKUP(rufmkm,'[1]Sheet1 (2)'!$V$62:$V$71,'[1]Sheet1 (2)'!$W$62:$W$71)</f>
        <v>20</v>
      </c>
      <c r="AT1025" s="140"/>
      <c r="AU1025" s="157">
        <f>IF(IF(D1025='[1]Sheet1 (2)'!$C$69,'[1]Sheet1 (2)'!$D$69*('[1]Sheet1 (2)'!$D$72-rut_index)/'[1]Sheet1 (2)'!$D$72,IF([1]shee2!D1001='[1]Sheet1 (2)'!$C$70,'[1]Sheet1 (2)'!$D$70*('[1]Sheet1 (2)'!$D$72-rut_index)/'[1]Sheet1 (2)'!$D$72,IF([1]shee2!D1001='[1]Sheet1 (2)'!$C$71,'[1]Sheet1 (2)'!$D$71*('[1]Sheet1 (2)'!$D$72-rut_index)/'[1]Sheet1 (2)'!$D$72)))&lt;0,0,IF(D1025='[1]Sheet1 (2)'!$C$69,'[1]Sheet1 (2)'!$D$69*('[1]Sheet1 (2)'!$D$72-rut_index)/'[1]Sheet1 (2)'!$D$72,IF([1]shee2!D1001='[1]Sheet1 (2)'!$C$70,'[1]Sheet1 (2)'!$D$70*('[1]Sheet1 (2)'!$D$72-rut_index)/'[1]Sheet1 (2)'!$D$72,IF([1]shee2!D1001='[1]Sheet1 (2)'!$C$71,'[1]Sheet1 (2)'!$D$71*('[1]Sheet1 (2)'!$D$72-rut_index)/'[1]Sheet1 (2)'!$D$72))))</f>
        <v>5</v>
      </c>
      <c r="AV1025" s="157">
        <f>IF(IF(D1025='[1]Sheet1 (2)'!$C$69,'[1]Sheet1 (2)'!$D$69*('[1]Sheet1 (2)'!$D$72-crack_s_index)/'[1]Sheet1 (2)'!$D$72,IF([1]shee2!D1001='[1]Sheet1 (2)'!$C$70,'[1]Sheet1 (2)'!$D$70*('[1]Sheet1 (2)'!$D$72-crack_s_index)/'[1]Sheet1 (2)'!$D$72,IF([1]shee2!D1001='[1]Sheet1 (2)'!$C$71,'[1]Sheet1 (2)'!$D$71*('[1]Sheet1 (2)'!$D$72-crack_s_index)/'[1]Sheet1 (2)'!$D$72)))&lt;0,0,IF(D1025='[1]Sheet1 (2)'!$C$69,'[1]Sheet1 (2)'!$D$69*('[1]Sheet1 (2)'!$D$72-crack_s_index)/'[1]Sheet1 (2)'!$D$72,IF([1]shee2!D1001='[1]Sheet1 (2)'!$C$70,'[1]Sheet1 (2)'!$D$70*('[1]Sheet1 (2)'!$D$72-crack_s_index)/'[1]Sheet1 (2)'!$D$72,IF([1]shee2!D1001='[1]Sheet1 (2)'!$C$71,'[1]Sheet1 (2)'!$D$71*('[1]Sheet1 (2)'!$D$72-crack_s_index)/'[1]Sheet1 (2)'!$D$72))))</f>
        <v>5</v>
      </c>
      <c r="AW1025" s="157">
        <f>IF(IF(D1025='[1]Sheet1 (2)'!$C$69,'[1]Sheet1 (2)'!$D$69*('[1]Sheet1 (2)'!$D$72-crack_t_index)/'[1]Sheet1 (2)'!$D$72,IF([1]shee2!D1001='[1]Sheet1 (2)'!$C$70,'[1]Sheet1 (2)'!$D$70*('[1]Sheet1 (2)'!$D$72-crack_t_index)/'[1]Sheet1 (2)'!$D$72,IF([1]shee2!D1001='[1]Sheet1 (2)'!$C$71,'[1]Sheet1 (2)'!$D$71*('[1]Sheet1 (2)'!$D$72-crack_t_index)/'[1]Sheet1 (2)'!$D$72)))&lt;0,0,IF(D1025='[1]Sheet1 (2)'!$C$69,'[1]Sheet1 (2)'!$D$69*('[1]Sheet1 (2)'!$D$72-crack_t_index)/'[1]Sheet1 (2)'!$D$72,IF([1]shee2!D1001='[1]Sheet1 (2)'!$C$70,'[1]Sheet1 (2)'!$D$70*('[1]Sheet1 (2)'!$D$72-crack_t_index)/'[1]Sheet1 (2)'!$D$72,IF([1]shee2!D1001='[1]Sheet1 (2)'!$C$71,'[1]Sheet1 (2)'!$D$71*('[1]Sheet1 (2)'!$D$72-crack_t_index)/'[1]Sheet1 (2)'!$D$72))))</f>
        <v>5</v>
      </c>
      <c r="AX1025" s="157">
        <f>IF(IF(D1025='[1]Sheet1 (2)'!$C$69,'[1]Sheet1 (2)'!$D$69*('[1]Sheet1 (2)'!$D$72-rave_index)/'[1]Sheet1 (2)'!$D$72,IF([1]shee2!D1001='[1]Sheet1 (2)'!$C$70,'[1]Sheet1 (2)'!$D$70*('[1]Sheet1 (2)'!$D$72-rave_index)/'[1]Sheet1 (2)'!$D$72,IF([1]shee2!D1001='[1]Sheet1 (2)'!$C$71,'[1]Sheet1 (2)'!$D$71*('[1]Sheet1 (2)'!$D$72-rave_index)/'[1]Sheet1 (2)'!$D$72)))&lt;0,0,IF(D1025='[1]Sheet1 (2)'!$C$69,'[1]Sheet1 (2)'!$D$69*('[1]Sheet1 (2)'!$D$72-rave_index)/'[1]Sheet1 (2)'!$D$72,IF([1]shee2!D1001='[1]Sheet1 (2)'!$C$70,'[1]Sheet1 (2)'!$D$70*('[1]Sheet1 (2)'!$D$72-rave_index)/'[1]Sheet1 (2)'!$D$72,IF([1]shee2!D1001='[1]Sheet1 (2)'!$C$71,'[1]Sheet1 (2)'!$D$71*('[1]Sheet1 (2)'!$D$72-rave_index)/'[1]Sheet1 (2)'!$D$72))))</f>
        <v>5</v>
      </c>
      <c r="AY1025" s="157">
        <f>IF(IF(D1025='[1]Sheet1 (2)'!$C$69,'[1]Sheet1 (2)'!$D$69*('[1]Sheet1 (2)'!$D$72-rough_index)/'[1]Sheet1 (2)'!$D$72,IF([1]shee2!D1001='[1]Sheet1 (2)'!$C$70,'[1]Sheet1 (2)'!$D$70*('[1]Sheet1 (2)'!$D$72-rough_index)/'[1]Sheet1 (2)'!$D$72,IF([1]shee2!D1001='[1]Sheet1 (2)'!$C$71,'[1]Sheet1 (2)'!$D$71*('[1]Sheet1 (2)'!$D$72-rough_index)/'[1]Sheet1 (2)'!$D$72)))&lt;0,0,IF(D1025='[1]Sheet1 (2)'!$C$69,'[1]Sheet1 (2)'!$D$69*('[1]Sheet1 (2)'!$D$72-rough_index)/'[1]Sheet1 (2)'!$D$72,IF([1]shee2!D1001='[1]Sheet1 (2)'!$C$70,'[1]Sheet1 (2)'!$D$70*('[1]Sheet1 (2)'!$D$72-rough_index)/'[1]Sheet1 (2)'!$D$72,IF([1]shee2!D1001='[1]Sheet1 (2)'!$C$71,'[1]Sheet1 (2)'!$D$71*('[1]Sheet1 (2)'!$D$72-rough_index)/'[1]Sheet1 (2)'!$D$72))))</f>
        <v>3.3333333333333335</v>
      </c>
      <c r="AZ1025" s="179">
        <f>+(AU1025*'[1]Sheet1 (2)'!$C$77)+(AV1025*'[1]Sheet1 (2)'!$C$78)+(AW1025*'[1]Sheet1 (2)'!$C$79)+(AX1025*'[1]Sheet1 (2)'!$C$80)+(AY1025*'[1]Sheet1 (2)'!$C$81)</f>
        <v>4.5</v>
      </c>
      <c r="BA1025" s="213" t="str">
        <f t="shared" ref="BA1025:BA1088" si="32">IF(AZ1025="",$AH1025,IF(AZ1025&gt;=4,"Good",IF(AZ1025&gt;=2.5,"Fair",IF(AZ1025&gt;=1,"Poor",IF(AZ1025&gt;=0,"Very Poor","")))))</f>
        <v>Good</v>
      </c>
      <c r="BE1025">
        <f>IF(D1025='[1]Sheet1 (2)'!$C$61,'[1]Sheet1 (2)'!$D$61*(counts^2)+'[1]Sheet1 (2)'!$G$61*counts+'[1]Sheet1 (2)'!$J$61,IF(D1025='[1]Sheet1 (2)'!$C$62,'[1]Sheet1 (2)'!$D$62*counts+'[1]Sheet1 (2)'!$G$62,IF(D1025='[1]Sheet1 (2)'!$C$63,'[1]Sheet1 (2)'!$D$63*counts+'[1]Sheet1 (2)'!$G$63,IF(D1025='[1]Sheet1 (2)'!$C$64,'[1]Sheet1 (2)'!$D$64*counts+'[1]Sheet1 (2)'!$G$64))))</f>
        <v>2.0984129299999998</v>
      </c>
    </row>
    <row r="1026" spans="1:57" ht="12.75" customHeight="1">
      <c r="A1026" s="176" t="s">
        <v>282</v>
      </c>
      <c r="B1026" s="145" t="s">
        <v>76</v>
      </c>
      <c r="C1026" s="170">
        <v>1160</v>
      </c>
      <c r="D1026" s="174" t="s">
        <v>77</v>
      </c>
      <c r="E1026" s="171">
        <v>8</v>
      </c>
      <c r="F1026" s="171">
        <v>2</v>
      </c>
      <c r="G1026" s="171" t="s">
        <v>77</v>
      </c>
      <c r="H1026" s="171">
        <v>1</v>
      </c>
      <c r="I1026" s="171" t="s">
        <v>77</v>
      </c>
      <c r="J1026" s="173" t="s">
        <v>80</v>
      </c>
      <c r="K1026" s="173" t="s">
        <v>80</v>
      </c>
      <c r="L1026" s="169">
        <f>VLOOKUP(CONCATENATE(J1026,K1026),'Sheet1 (2)'!$J$6:$K$26,2,FALSE)</f>
        <v>0</v>
      </c>
      <c r="M1026" s="173" t="s">
        <v>80</v>
      </c>
      <c r="N1026" s="173" t="s">
        <v>80</v>
      </c>
      <c r="O1026" s="177">
        <f>VLOOKUP(CONCATENATE(M1026,N1026),'[1]Sheet1 (2)'!$L$6:$M$26,2,FALSE)</f>
        <v>0</v>
      </c>
      <c r="P1026" s="173" t="s">
        <v>80</v>
      </c>
      <c r="Q1026" s="173" t="s">
        <v>80</v>
      </c>
      <c r="R1026" s="177">
        <f>VLOOKUP(CONCATENATE(P1026,Q1026),'[1]Sheet1 (2)'!$N$6:$O$26,2,FALSE)</f>
        <v>0</v>
      </c>
      <c r="S1026" s="173" t="s">
        <v>80</v>
      </c>
      <c r="T1026" s="173" t="s">
        <v>80</v>
      </c>
      <c r="U1026" s="177">
        <f>VLOOKUP(CONCATENATE(S1026,T1026),'[1]Sheet1 (2)'!$P$6:$Q$26,2,FALSE)</f>
        <v>0</v>
      </c>
      <c r="V1026" s="173" t="s">
        <v>80</v>
      </c>
      <c r="W1026" s="173" t="s">
        <v>80</v>
      </c>
      <c r="X1026" s="177">
        <f>VLOOKUP(CONCATENATE(V1026,W1026),'[1]Sheet1 (2)'!$R$6:$S$26,2,FALSE)</f>
        <v>0</v>
      </c>
      <c r="Y1026" s="173" t="s">
        <v>80</v>
      </c>
      <c r="Z1026" s="173" t="s">
        <v>80</v>
      </c>
      <c r="AA1026" s="177">
        <f>VLOOKUP(CONCATENATE(Y1026,Z1026),'[1]Sheet1 (2)'!$T$6:$U$26,2,FALSE)</f>
        <v>0</v>
      </c>
      <c r="AB1026" s="173" t="s">
        <v>80</v>
      </c>
      <c r="AC1026" s="173" t="s">
        <v>80</v>
      </c>
      <c r="AD1026" s="177">
        <f>VLOOKUP(CONCATENATE(AB1026,AC1026),'[1]Sheet1 (2)'!$X$6:$Y$26,2,FALSE)</f>
        <v>0</v>
      </c>
      <c r="AE1026" s="173" t="s">
        <v>82</v>
      </c>
      <c r="AF1026" s="173" t="s">
        <v>81</v>
      </c>
      <c r="AG1026" s="177">
        <f>VLOOKUP(CONCATENATE(AE1026,AF1026),'[1]Sheet1 (2)'!$Z$6:$AA$26,2,FALSE)</f>
        <v>66</v>
      </c>
      <c r="AH1026" s="172"/>
      <c r="AI1026" s="178"/>
      <c r="AJ1026" s="140"/>
      <c r="AK1026" s="176" t="s">
        <v>282</v>
      </c>
      <c r="AL1026" s="176" t="s">
        <v>76</v>
      </c>
      <c r="AM1026" s="170">
        <f t="shared" ref="AM1026:AM1089" si="33">C1026</f>
        <v>1160</v>
      </c>
      <c r="AN1026" s="147"/>
      <c r="AO1026" s="155"/>
      <c r="AP1026" s="156"/>
      <c r="AQ1026" s="157">
        <v>2.1015335762</v>
      </c>
      <c r="AR1026" s="158"/>
      <c r="AS1026" s="145">
        <f>LOOKUP(rufmkm,'[1]Sheet1 (2)'!$V$62:$V$71,'[1]Sheet1 (2)'!$W$62:$W$71)</f>
        <v>30</v>
      </c>
      <c r="AT1026" s="140"/>
      <c r="AU1026" s="157">
        <f>IF(IF(D1026='[1]Sheet1 (2)'!$C$69,'[1]Sheet1 (2)'!$D$69*('[1]Sheet1 (2)'!$D$72-rut_index)/'[1]Sheet1 (2)'!$D$72,IF([1]shee2!D1002='[1]Sheet1 (2)'!$C$70,'[1]Sheet1 (2)'!$D$70*('[1]Sheet1 (2)'!$D$72-rut_index)/'[1]Sheet1 (2)'!$D$72,IF([1]shee2!D1002='[1]Sheet1 (2)'!$C$71,'[1]Sheet1 (2)'!$D$71*('[1]Sheet1 (2)'!$D$72-rut_index)/'[1]Sheet1 (2)'!$D$72)))&lt;0,0,IF(D1026='[1]Sheet1 (2)'!$C$69,'[1]Sheet1 (2)'!$D$69*('[1]Sheet1 (2)'!$D$72-rut_index)/'[1]Sheet1 (2)'!$D$72,IF([1]shee2!D1002='[1]Sheet1 (2)'!$C$70,'[1]Sheet1 (2)'!$D$70*('[1]Sheet1 (2)'!$D$72-rut_index)/'[1]Sheet1 (2)'!$D$72,IF([1]shee2!D1002='[1]Sheet1 (2)'!$C$71,'[1]Sheet1 (2)'!$D$71*('[1]Sheet1 (2)'!$D$72-rut_index)/'[1]Sheet1 (2)'!$D$72))))</f>
        <v>5</v>
      </c>
      <c r="AV1026" s="157">
        <f>IF(IF(D1026='[1]Sheet1 (2)'!$C$69,'[1]Sheet1 (2)'!$D$69*('[1]Sheet1 (2)'!$D$72-crack_s_index)/'[1]Sheet1 (2)'!$D$72,IF([1]shee2!D1002='[1]Sheet1 (2)'!$C$70,'[1]Sheet1 (2)'!$D$70*('[1]Sheet1 (2)'!$D$72-crack_s_index)/'[1]Sheet1 (2)'!$D$72,IF([1]shee2!D1002='[1]Sheet1 (2)'!$C$71,'[1]Sheet1 (2)'!$D$71*('[1]Sheet1 (2)'!$D$72-crack_s_index)/'[1]Sheet1 (2)'!$D$72)))&lt;0,0,IF(D1026='[1]Sheet1 (2)'!$C$69,'[1]Sheet1 (2)'!$D$69*('[1]Sheet1 (2)'!$D$72-crack_s_index)/'[1]Sheet1 (2)'!$D$72,IF([1]shee2!D1002='[1]Sheet1 (2)'!$C$70,'[1]Sheet1 (2)'!$D$70*('[1]Sheet1 (2)'!$D$72-crack_s_index)/'[1]Sheet1 (2)'!$D$72,IF([1]shee2!D1002='[1]Sheet1 (2)'!$C$71,'[1]Sheet1 (2)'!$D$71*('[1]Sheet1 (2)'!$D$72-crack_s_index)/'[1]Sheet1 (2)'!$D$72))))</f>
        <v>5</v>
      </c>
      <c r="AW1026" s="157">
        <f>IF(IF(D1026='[1]Sheet1 (2)'!$C$69,'[1]Sheet1 (2)'!$D$69*('[1]Sheet1 (2)'!$D$72-crack_t_index)/'[1]Sheet1 (2)'!$D$72,IF([1]shee2!D1002='[1]Sheet1 (2)'!$C$70,'[1]Sheet1 (2)'!$D$70*('[1]Sheet1 (2)'!$D$72-crack_t_index)/'[1]Sheet1 (2)'!$D$72,IF([1]shee2!D1002='[1]Sheet1 (2)'!$C$71,'[1]Sheet1 (2)'!$D$71*('[1]Sheet1 (2)'!$D$72-crack_t_index)/'[1]Sheet1 (2)'!$D$72)))&lt;0,0,IF(D1026='[1]Sheet1 (2)'!$C$69,'[1]Sheet1 (2)'!$D$69*('[1]Sheet1 (2)'!$D$72-crack_t_index)/'[1]Sheet1 (2)'!$D$72,IF([1]shee2!D1002='[1]Sheet1 (2)'!$C$70,'[1]Sheet1 (2)'!$D$70*('[1]Sheet1 (2)'!$D$72-crack_t_index)/'[1]Sheet1 (2)'!$D$72,IF([1]shee2!D1002='[1]Sheet1 (2)'!$C$71,'[1]Sheet1 (2)'!$D$71*('[1]Sheet1 (2)'!$D$72-crack_t_index)/'[1]Sheet1 (2)'!$D$72))))</f>
        <v>5</v>
      </c>
      <c r="AX1026" s="157">
        <f>IF(IF(D1026='[1]Sheet1 (2)'!$C$69,'[1]Sheet1 (2)'!$D$69*('[1]Sheet1 (2)'!$D$72-rave_index)/'[1]Sheet1 (2)'!$D$72,IF([1]shee2!D1002='[1]Sheet1 (2)'!$C$70,'[1]Sheet1 (2)'!$D$70*('[1]Sheet1 (2)'!$D$72-rave_index)/'[1]Sheet1 (2)'!$D$72,IF([1]shee2!D1002='[1]Sheet1 (2)'!$C$71,'[1]Sheet1 (2)'!$D$71*('[1]Sheet1 (2)'!$D$72-rave_index)/'[1]Sheet1 (2)'!$D$72)))&lt;0,0,IF(D1026='[1]Sheet1 (2)'!$C$69,'[1]Sheet1 (2)'!$D$69*('[1]Sheet1 (2)'!$D$72-rave_index)/'[1]Sheet1 (2)'!$D$72,IF([1]shee2!D1002='[1]Sheet1 (2)'!$C$70,'[1]Sheet1 (2)'!$D$70*('[1]Sheet1 (2)'!$D$72-rave_index)/'[1]Sheet1 (2)'!$D$72,IF([1]shee2!D1002='[1]Sheet1 (2)'!$C$71,'[1]Sheet1 (2)'!$D$71*('[1]Sheet1 (2)'!$D$72-rave_index)/'[1]Sheet1 (2)'!$D$72))))</f>
        <v>5</v>
      </c>
      <c r="AY1026" s="157">
        <f>IF(IF(D1026='[1]Sheet1 (2)'!$C$69,'[1]Sheet1 (2)'!$D$69*('[1]Sheet1 (2)'!$D$72-rough_index)/'[1]Sheet1 (2)'!$D$72,IF([1]shee2!D1002='[1]Sheet1 (2)'!$C$70,'[1]Sheet1 (2)'!$D$70*('[1]Sheet1 (2)'!$D$72-rough_index)/'[1]Sheet1 (2)'!$D$72,IF([1]shee2!D1002='[1]Sheet1 (2)'!$C$71,'[1]Sheet1 (2)'!$D$71*('[1]Sheet1 (2)'!$D$72-rough_index)/'[1]Sheet1 (2)'!$D$72)))&lt;0,0,IF(D1026='[1]Sheet1 (2)'!$C$69,'[1]Sheet1 (2)'!$D$69*('[1]Sheet1 (2)'!$D$72-rough_index)/'[1]Sheet1 (2)'!$D$72,IF([1]shee2!D1002='[1]Sheet1 (2)'!$C$70,'[1]Sheet1 (2)'!$D$70*('[1]Sheet1 (2)'!$D$72-rough_index)/'[1]Sheet1 (2)'!$D$72,IF([1]shee2!D1002='[1]Sheet1 (2)'!$C$71,'[1]Sheet1 (2)'!$D$71*('[1]Sheet1 (2)'!$D$72-rough_index)/'[1]Sheet1 (2)'!$D$72))))</f>
        <v>2.5</v>
      </c>
      <c r="AZ1026" s="179">
        <f>+(AU1026*'[1]Sheet1 (2)'!$C$77)+(AV1026*'[1]Sheet1 (2)'!$C$78)+(AW1026*'[1]Sheet1 (2)'!$C$79)+(AX1026*'[1]Sheet1 (2)'!$C$80)+(AY1026*'[1]Sheet1 (2)'!$C$81)</f>
        <v>4.25</v>
      </c>
      <c r="BA1026" s="213" t="str">
        <f t="shared" si="32"/>
        <v>Good</v>
      </c>
      <c r="BE1026">
        <f>IF(D1026='[1]Sheet1 (2)'!$C$61,'[1]Sheet1 (2)'!$D$61*(counts^2)+'[1]Sheet1 (2)'!$G$61*counts+'[1]Sheet1 (2)'!$J$61,IF(D1026='[1]Sheet1 (2)'!$C$62,'[1]Sheet1 (2)'!$D$62*counts+'[1]Sheet1 (2)'!$G$62,IF(D1026='[1]Sheet1 (2)'!$C$63,'[1]Sheet1 (2)'!$D$63*counts+'[1]Sheet1 (2)'!$G$63,IF(D1026='[1]Sheet1 (2)'!$C$64,'[1]Sheet1 (2)'!$D$64*counts+'[1]Sheet1 (2)'!$G$64))))</f>
        <v>2.0984129299999998</v>
      </c>
    </row>
    <row r="1027" spans="1:57" ht="12.75" customHeight="1">
      <c r="A1027" s="176" t="s">
        <v>282</v>
      </c>
      <c r="B1027" s="145" t="s">
        <v>76</v>
      </c>
      <c r="C1027" s="170">
        <v>1161</v>
      </c>
      <c r="D1027" s="174" t="s">
        <v>77</v>
      </c>
      <c r="E1027" s="171">
        <v>8</v>
      </c>
      <c r="F1027" s="171">
        <v>2</v>
      </c>
      <c r="G1027" s="171" t="s">
        <v>77</v>
      </c>
      <c r="H1027" s="171">
        <v>1</v>
      </c>
      <c r="I1027" s="171" t="s">
        <v>77</v>
      </c>
      <c r="J1027" s="173" t="s">
        <v>80</v>
      </c>
      <c r="K1027" s="173" t="s">
        <v>80</v>
      </c>
      <c r="L1027" s="169">
        <f>VLOOKUP(CONCATENATE(J1027,K1027),'Sheet1 (2)'!$J$6:$K$26,2,FALSE)</f>
        <v>0</v>
      </c>
      <c r="M1027" s="173" t="s">
        <v>80</v>
      </c>
      <c r="N1027" s="173" t="s">
        <v>80</v>
      </c>
      <c r="O1027" s="177">
        <f>VLOOKUP(CONCATENATE(M1027,N1027),'[1]Sheet1 (2)'!$L$6:$M$26,2,FALSE)</f>
        <v>0</v>
      </c>
      <c r="P1027" s="173" t="s">
        <v>80</v>
      </c>
      <c r="Q1027" s="173" t="s">
        <v>80</v>
      </c>
      <c r="R1027" s="177">
        <f>VLOOKUP(CONCATENATE(P1027,Q1027),'[1]Sheet1 (2)'!$N$6:$O$26,2,FALSE)</f>
        <v>0</v>
      </c>
      <c r="S1027" s="173" t="s">
        <v>80</v>
      </c>
      <c r="T1027" s="173" t="s">
        <v>80</v>
      </c>
      <c r="U1027" s="177">
        <f>VLOOKUP(CONCATENATE(S1027,T1027),'[1]Sheet1 (2)'!$P$6:$Q$26,2,FALSE)</f>
        <v>0</v>
      </c>
      <c r="V1027" s="173" t="s">
        <v>80</v>
      </c>
      <c r="W1027" s="173" t="s">
        <v>80</v>
      </c>
      <c r="X1027" s="177">
        <f>VLOOKUP(CONCATENATE(V1027,W1027),'[1]Sheet1 (2)'!$R$6:$S$26,2,FALSE)</f>
        <v>0</v>
      </c>
      <c r="Y1027" s="173" t="s">
        <v>80</v>
      </c>
      <c r="Z1027" s="173" t="s">
        <v>80</v>
      </c>
      <c r="AA1027" s="177">
        <f>VLOOKUP(CONCATENATE(Y1027,Z1027),'[1]Sheet1 (2)'!$T$6:$U$26,2,FALSE)</f>
        <v>0</v>
      </c>
      <c r="AB1027" s="173" t="s">
        <v>80</v>
      </c>
      <c r="AC1027" s="173" t="s">
        <v>80</v>
      </c>
      <c r="AD1027" s="177">
        <f>VLOOKUP(CONCATENATE(AB1027,AC1027),'[1]Sheet1 (2)'!$X$6:$Y$26,2,FALSE)</f>
        <v>0</v>
      </c>
      <c r="AE1027" s="173" t="s">
        <v>82</v>
      </c>
      <c r="AF1027" s="173" t="s">
        <v>81</v>
      </c>
      <c r="AG1027" s="177">
        <f>VLOOKUP(CONCATENATE(AE1027,AF1027),'[1]Sheet1 (2)'!$Z$6:$AA$26,2,FALSE)</f>
        <v>66</v>
      </c>
      <c r="AH1027" s="172"/>
      <c r="AI1027" s="178"/>
      <c r="AJ1027" s="140"/>
      <c r="AK1027" s="176" t="s">
        <v>282</v>
      </c>
      <c r="AL1027" s="176" t="s">
        <v>76</v>
      </c>
      <c r="AM1027" s="170">
        <f t="shared" si="33"/>
        <v>1161</v>
      </c>
      <c r="AN1027" s="147"/>
      <c r="AO1027" s="155"/>
      <c r="AP1027" s="156"/>
      <c r="AQ1027" s="157">
        <v>2.1362027094</v>
      </c>
      <c r="AR1027" s="158"/>
      <c r="AS1027" s="145">
        <f>LOOKUP(rufmkm,'[1]Sheet1 (2)'!$V$62:$V$71,'[1]Sheet1 (2)'!$W$62:$W$71)</f>
        <v>30</v>
      </c>
      <c r="AT1027" s="140"/>
      <c r="AU1027" s="157">
        <f>IF(IF(D1027='[1]Sheet1 (2)'!$C$69,'[1]Sheet1 (2)'!$D$69*('[1]Sheet1 (2)'!$D$72-rut_index)/'[1]Sheet1 (2)'!$D$72,IF([1]shee2!D1003='[1]Sheet1 (2)'!$C$70,'[1]Sheet1 (2)'!$D$70*('[1]Sheet1 (2)'!$D$72-rut_index)/'[1]Sheet1 (2)'!$D$72,IF([1]shee2!D1003='[1]Sheet1 (2)'!$C$71,'[1]Sheet1 (2)'!$D$71*('[1]Sheet1 (2)'!$D$72-rut_index)/'[1]Sheet1 (2)'!$D$72)))&lt;0,0,IF(D1027='[1]Sheet1 (2)'!$C$69,'[1]Sheet1 (2)'!$D$69*('[1]Sheet1 (2)'!$D$72-rut_index)/'[1]Sheet1 (2)'!$D$72,IF([1]shee2!D1003='[1]Sheet1 (2)'!$C$70,'[1]Sheet1 (2)'!$D$70*('[1]Sheet1 (2)'!$D$72-rut_index)/'[1]Sheet1 (2)'!$D$72,IF([1]shee2!D1003='[1]Sheet1 (2)'!$C$71,'[1]Sheet1 (2)'!$D$71*('[1]Sheet1 (2)'!$D$72-rut_index)/'[1]Sheet1 (2)'!$D$72))))</f>
        <v>5</v>
      </c>
      <c r="AV1027" s="157">
        <f>IF(IF(D1027='[1]Sheet1 (2)'!$C$69,'[1]Sheet1 (2)'!$D$69*('[1]Sheet1 (2)'!$D$72-crack_s_index)/'[1]Sheet1 (2)'!$D$72,IF([1]shee2!D1003='[1]Sheet1 (2)'!$C$70,'[1]Sheet1 (2)'!$D$70*('[1]Sheet1 (2)'!$D$72-crack_s_index)/'[1]Sheet1 (2)'!$D$72,IF([1]shee2!D1003='[1]Sheet1 (2)'!$C$71,'[1]Sheet1 (2)'!$D$71*('[1]Sheet1 (2)'!$D$72-crack_s_index)/'[1]Sheet1 (2)'!$D$72)))&lt;0,0,IF(D1027='[1]Sheet1 (2)'!$C$69,'[1]Sheet1 (2)'!$D$69*('[1]Sheet1 (2)'!$D$72-crack_s_index)/'[1]Sheet1 (2)'!$D$72,IF([1]shee2!D1003='[1]Sheet1 (2)'!$C$70,'[1]Sheet1 (2)'!$D$70*('[1]Sheet1 (2)'!$D$72-crack_s_index)/'[1]Sheet1 (2)'!$D$72,IF([1]shee2!D1003='[1]Sheet1 (2)'!$C$71,'[1]Sheet1 (2)'!$D$71*('[1]Sheet1 (2)'!$D$72-crack_s_index)/'[1]Sheet1 (2)'!$D$72))))</f>
        <v>5</v>
      </c>
      <c r="AW1027" s="157">
        <f>IF(IF(D1027='[1]Sheet1 (2)'!$C$69,'[1]Sheet1 (2)'!$D$69*('[1]Sheet1 (2)'!$D$72-crack_t_index)/'[1]Sheet1 (2)'!$D$72,IF([1]shee2!D1003='[1]Sheet1 (2)'!$C$70,'[1]Sheet1 (2)'!$D$70*('[1]Sheet1 (2)'!$D$72-crack_t_index)/'[1]Sheet1 (2)'!$D$72,IF([1]shee2!D1003='[1]Sheet1 (2)'!$C$71,'[1]Sheet1 (2)'!$D$71*('[1]Sheet1 (2)'!$D$72-crack_t_index)/'[1]Sheet1 (2)'!$D$72)))&lt;0,0,IF(D1027='[1]Sheet1 (2)'!$C$69,'[1]Sheet1 (2)'!$D$69*('[1]Sheet1 (2)'!$D$72-crack_t_index)/'[1]Sheet1 (2)'!$D$72,IF([1]shee2!D1003='[1]Sheet1 (2)'!$C$70,'[1]Sheet1 (2)'!$D$70*('[1]Sheet1 (2)'!$D$72-crack_t_index)/'[1]Sheet1 (2)'!$D$72,IF([1]shee2!D1003='[1]Sheet1 (2)'!$C$71,'[1]Sheet1 (2)'!$D$71*('[1]Sheet1 (2)'!$D$72-crack_t_index)/'[1]Sheet1 (2)'!$D$72))))</f>
        <v>5</v>
      </c>
      <c r="AX1027" s="157">
        <f>IF(IF(D1027='[1]Sheet1 (2)'!$C$69,'[1]Sheet1 (2)'!$D$69*('[1]Sheet1 (2)'!$D$72-rave_index)/'[1]Sheet1 (2)'!$D$72,IF([1]shee2!D1003='[1]Sheet1 (2)'!$C$70,'[1]Sheet1 (2)'!$D$70*('[1]Sheet1 (2)'!$D$72-rave_index)/'[1]Sheet1 (2)'!$D$72,IF([1]shee2!D1003='[1]Sheet1 (2)'!$C$71,'[1]Sheet1 (2)'!$D$71*('[1]Sheet1 (2)'!$D$72-rave_index)/'[1]Sheet1 (2)'!$D$72)))&lt;0,0,IF(D1027='[1]Sheet1 (2)'!$C$69,'[1]Sheet1 (2)'!$D$69*('[1]Sheet1 (2)'!$D$72-rave_index)/'[1]Sheet1 (2)'!$D$72,IF([1]shee2!D1003='[1]Sheet1 (2)'!$C$70,'[1]Sheet1 (2)'!$D$70*('[1]Sheet1 (2)'!$D$72-rave_index)/'[1]Sheet1 (2)'!$D$72,IF([1]shee2!D1003='[1]Sheet1 (2)'!$C$71,'[1]Sheet1 (2)'!$D$71*('[1]Sheet1 (2)'!$D$72-rave_index)/'[1]Sheet1 (2)'!$D$72))))</f>
        <v>5</v>
      </c>
      <c r="AY1027" s="157">
        <f>IF(IF(D1027='[1]Sheet1 (2)'!$C$69,'[1]Sheet1 (2)'!$D$69*('[1]Sheet1 (2)'!$D$72-rough_index)/'[1]Sheet1 (2)'!$D$72,IF([1]shee2!D1003='[1]Sheet1 (2)'!$C$70,'[1]Sheet1 (2)'!$D$70*('[1]Sheet1 (2)'!$D$72-rough_index)/'[1]Sheet1 (2)'!$D$72,IF([1]shee2!D1003='[1]Sheet1 (2)'!$C$71,'[1]Sheet1 (2)'!$D$71*('[1]Sheet1 (2)'!$D$72-rough_index)/'[1]Sheet1 (2)'!$D$72)))&lt;0,0,IF(D1027='[1]Sheet1 (2)'!$C$69,'[1]Sheet1 (2)'!$D$69*('[1]Sheet1 (2)'!$D$72-rough_index)/'[1]Sheet1 (2)'!$D$72,IF([1]shee2!D1003='[1]Sheet1 (2)'!$C$70,'[1]Sheet1 (2)'!$D$70*('[1]Sheet1 (2)'!$D$72-rough_index)/'[1]Sheet1 (2)'!$D$72,IF([1]shee2!D1003='[1]Sheet1 (2)'!$C$71,'[1]Sheet1 (2)'!$D$71*('[1]Sheet1 (2)'!$D$72-rough_index)/'[1]Sheet1 (2)'!$D$72))))</f>
        <v>2.5</v>
      </c>
      <c r="AZ1027" s="179">
        <f>+(AU1027*'[1]Sheet1 (2)'!$C$77)+(AV1027*'[1]Sheet1 (2)'!$C$78)+(AW1027*'[1]Sheet1 (2)'!$C$79)+(AX1027*'[1]Sheet1 (2)'!$C$80)+(AY1027*'[1]Sheet1 (2)'!$C$81)</f>
        <v>4.25</v>
      </c>
      <c r="BA1027" s="213" t="str">
        <f t="shared" si="32"/>
        <v>Good</v>
      </c>
      <c r="BE1027">
        <f>IF(D1027='[1]Sheet1 (2)'!$C$61,'[1]Sheet1 (2)'!$D$61*(counts^2)+'[1]Sheet1 (2)'!$G$61*counts+'[1]Sheet1 (2)'!$J$61,IF(D1027='[1]Sheet1 (2)'!$C$62,'[1]Sheet1 (2)'!$D$62*counts+'[1]Sheet1 (2)'!$G$62,IF(D1027='[1]Sheet1 (2)'!$C$63,'[1]Sheet1 (2)'!$D$63*counts+'[1]Sheet1 (2)'!$G$63,IF(D1027='[1]Sheet1 (2)'!$C$64,'[1]Sheet1 (2)'!$D$64*counts+'[1]Sheet1 (2)'!$G$64))))</f>
        <v>2.0984129299999998</v>
      </c>
    </row>
    <row r="1028" spans="1:57" ht="12.75" customHeight="1">
      <c r="A1028" s="176" t="s">
        <v>282</v>
      </c>
      <c r="B1028" s="145" t="s">
        <v>76</v>
      </c>
      <c r="C1028" s="170">
        <v>1162</v>
      </c>
      <c r="D1028" s="174" t="s">
        <v>77</v>
      </c>
      <c r="E1028" s="171">
        <v>8</v>
      </c>
      <c r="F1028" s="171">
        <v>2</v>
      </c>
      <c r="G1028" s="171" t="s">
        <v>77</v>
      </c>
      <c r="H1028" s="171">
        <v>1</v>
      </c>
      <c r="I1028" s="171" t="s">
        <v>77</v>
      </c>
      <c r="J1028" s="173" t="s">
        <v>80</v>
      </c>
      <c r="K1028" s="173" t="s">
        <v>80</v>
      </c>
      <c r="L1028" s="169">
        <f>VLOOKUP(CONCATENATE(J1028,K1028),'Sheet1 (2)'!$J$6:$K$26,2,FALSE)</f>
        <v>0</v>
      </c>
      <c r="M1028" s="173" t="s">
        <v>80</v>
      </c>
      <c r="N1028" s="173" t="s">
        <v>80</v>
      </c>
      <c r="O1028" s="177">
        <f>VLOOKUP(CONCATENATE(M1028,N1028),'[1]Sheet1 (2)'!$L$6:$M$26,2,FALSE)</f>
        <v>0</v>
      </c>
      <c r="P1028" s="173" t="s">
        <v>80</v>
      </c>
      <c r="Q1028" s="173" t="s">
        <v>80</v>
      </c>
      <c r="R1028" s="177">
        <f>VLOOKUP(CONCATENATE(P1028,Q1028),'[1]Sheet1 (2)'!$N$6:$O$26,2,FALSE)</f>
        <v>0</v>
      </c>
      <c r="S1028" s="173" t="s">
        <v>80</v>
      </c>
      <c r="T1028" s="173" t="s">
        <v>80</v>
      </c>
      <c r="U1028" s="177">
        <f>VLOOKUP(CONCATENATE(S1028,T1028),'[1]Sheet1 (2)'!$P$6:$Q$26,2,FALSE)</f>
        <v>0</v>
      </c>
      <c r="V1028" s="173" t="s">
        <v>80</v>
      </c>
      <c r="W1028" s="173" t="s">
        <v>80</v>
      </c>
      <c r="X1028" s="177">
        <f>VLOOKUP(CONCATENATE(V1028,W1028),'[1]Sheet1 (2)'!$R$6:$S$26,2,FALSE)</f>
        <v>0</v>
      </c>
      <c r="Y1028" s="173" t="s">
        <v>80</v>
      </c>
      <c r="Z1028" s="173" t="s">
        <v>80</v>
      </c>
      <c r="AA1028" s="177">
        <f>VLOOKUP(CONCATENATE(Y1028,Z1028),'[1]Sheet1 (2)'!$T$6:$U$26,2,FALSE)</f>
        <v>0</v>
      </c>
      <c r="AB1028" s="173" t="s">
        <v>80</v>
      </c>
      <c r="AC1028" s="173" t="s">
        <v>80</v>
      </c>
      <c r="AD1028" s="177">
        <f>VLOOKUP(CONCATENATE(AB1028,AC1028),'[1]Sheet1 (2)'!$X$6:$Y$26,2,FALSE)</f>
        <v>0</v>
      </c>
      <c r="AE1028" s="173" t="s">
        <v>82</v>
      </c>
      <c r="AF1028" s="173" t="s">
        <v>81</v>
      </c>
      <c r="AG1028" s="177">
        <f>VLOOKUP(CONCATENATE(AE1028,AF1028),'[1]Sheet1 (2)'!$Z$6:$AA$26,2,FALSE)</f>
        <v>66</v>
      </c>
      <c r="AH1028" s="172"/>
      <c r="AI1028" s="178"/>
      <c r="AJ1028" s="140"/>
      <c r="AK1028" s="176" t="s">
        <v>282</v>
      </c>
      <c r="AL1028" s="176" t="s">
        <v>76</v>
      </c>
      <c r="AM1028" s="170">
        <f t="shared" si="33"/>
        <v>1162</v>
      </c>
      <c r="AN1028" s="147"/>
      <c r="AO1028" s="155"/>
      <c r="AP1028" s="156"/>
      <c r="AQ1028" s="157">
        <v>1.9614000319999998</v>
      </c>
      <c r="AR1028" s="158"/>
      <c r="AS1028" s="145">
        <f>LOOKUP(rufmkm,'[1]Sheet1 (2)'!$V$62:$V$71,'[1]Sheet1 (2)'!$W$62:$W$71)</f>
        <v>20</v>
      </c>
      <c r="AT1028" s="140"/>
      <c r="AU1028" s="157">
        <f>IF(IF(D1028='[1]Sheet1 (2)'!$C$69,'[1]Sheet1 (2)'!$D$69*('[1]Sheet1 (2)'!$D$72-rut_index)/'[1]Sheet1 (2)'!$D$72,IF([1]shee2!D1004='[1]Sheet1 (2)'!$C$70,'[1]Sheet1 (2)'!$D$70*('[1]Sheet1 (2)'!$D$72-rut_index)/'[1]Sheet1 (2)'!$D$72,IF([1]shee2!D1004='[1]Sheet1 (2)'!$C$71,'[1]Sheet1 (2)'!$D$71*('[1]Sheet1 (2)'!$D$72-rut_index)/'[1]Sheet1 (2)'!$D$72)))&lt;0,0,IF(D1028='[1]Sheet1 (2)'!$C$69,'[1]Sheet1 (2)'!$D$69*('[1]Sheet1 (2)'!$D$72-rut_index)/'[1]Sheet1 (2)'!$D$72,IF([1]shee2!D1004='[1]Sheet1 (2)'!$C$70,'[1]Sheet1 (2)'!$D$70*('[1]Sheet1 (2)'!$D$72-rut_index)/'[1]Sheet1 (2)'!$D$72,IF([1]shee2!D1004='[1]Sheet1 (2)'!$C$71,'[1]Sheet1 (2)'!$D$71*('[1]Sheet1 (2)'!$D$72-rut_index)/'[1]Sheet1 (2)'!$D$72))))</f>
        <v>5</v>
      </c>
      <c r="AV1028" s="157">
        <f>IF(IF(D1028='[1]Sheet1 (2)'!$C$69,'[1]Sheet1 (2)'!$D$69*('[1]Sheet1 (2)'!$D$72-crack_s_index)/'[1]Sheet1 (2)'!$D$72,IF([1]shee2!D1004='[1]Sheet1 (2)'!$C$70,'[1]Sheet1 (2)'!$D$70*('[1]Sheet1 (2)'!$D$72-crack_s_index)/'[1]Sheet1 (2)'!$D$72,IF([1]shee2!D1004='[1]Sheet1 (2)'!$C$71,'[1]Sheet1 (2)'!$D$71*('[1]Sheet1 (2)'!$D$72-crack_s_index)/'[1]Sheet1 (2)'!$D$72)))&lt;0,0,IF(D1028='[1]Sheet1 (2)'!$C$69,'[1]Sheet1 (2)'!$D$69*('[1]Sheet1 (2)'!$D$72-crack_s_index)/'[1]Sheet1 (2)'!$D$72,IF([1]shee2!D1004='[1]Sheet1 (2)'!$C$70,'[1]Sheet1 (2)'!$D$70*('[1]Sheet1 (2)'!$D$72-crack_s_index)/'[1]Sheet1 (2)'!$D$72,IF([1]shee2!D1004='[1]Sheet1 (2)'!$C$71,'[1]Sheet1 (2)'!$D$71*('[1]Sheet1 (2)'!$D$72-crack_s_index)/'[1]Sheet1 (2)'!$D$72))))</f>
        <v>5</v>
      </c>
      <c r="AW1028" s="157">
        <f>IF(IF(D1028='[1]Sheet1 (2)'!$C$69,'[1]Sheet1 (2)'!$D$69*('[1]Sheet1 (2)'!$D$72-crack_t_index)/'[1]Sheet1 (2)'!$D$72,IF([1]shee2!D1004='[1]Sheet1 (2)'!$C$70,'[1]Sheet1 (2)'!$D$70*('[1]Sheet1 (2)'!$D$72-crack_t_index)/'[1]Sheet1 (2)'!$D$72,IF([1]shee2!D1004='[1]Sheet1 (2)'!$C$71,'[1]Sheet1 (2)'!$D$71*('[1]Sheet1 (2)'!$D$72-crack_t_index)/'[1]Sheet1 (2)'!$D$72)))&lt;0,0,IF(D1028='[1]Sheet1 (2)'!$C$69,'[1]Sheet1 (2)'!$D$69*('[1]Sheet1 (2)'!$D$72-crack_t_index)/'[1]Sheet1 (2)'!$D$72,IF([1]shee2!D1004='[1]Sheet1 (2)'!$C$70,'[1]Sheet1 (2)'!$D$70*('[1]Sheet1 (2)'!$D$72-crack_t_index)/'[1]Sheet1 (2)'!$D$72,IF([1]shee2!D1004='[1]Sheet1 (2)'!$C$71,'[1]Sheet1 (2)'!$D$71*('[1]Sheet1 (2)'!$D$72-crack_t_index)/'[1]Sheet1 (2)'!$D$72))))</f>
        <v>5</v>
      </c>
      <c r="AX1028" s="157">
        <f>IF(IF(D1028='[1]Sheet1 (2)'!$C$69,'[1]Sheet1 (2)'!$D$69*('[1]Sheet1 (2)'!$D$72-rave_index)/'[1]Sheet1 (2)'!$D$72,IF([1]shee2!D1004='[1]Sheet1 (2)'!$C$70,'[1]Sheet1 (2)'!$D$70*('[1]Sheet1 (2)'!$D$72-rave_index)/'[1]Sheet1 (2)'!$D$72,IF([1]shee2!D1004='[1]Sheet1 (2)'!$C$71,'[1]Sheet1 (2)'!$D$71*('[1]Sheet1 (2)'!$D$72-rave_index)/'[1]Sheet1 (2)'!$D$72)))&lt;0,0,IF(D1028='[1]Sheet1 (2)'!$C$69,'[1]Sheet1 (2)'!$D$69*('[1]Sheet1 (2)'!$D$72-rave_index)/'[1]Sheet1 (2)'!$D$72,IF([1]shee2!D1004='[1]Sheet1 (2)'!$C$70,'[1]Sheet1 (2)'!$D$70*('[1]Sheet1 (2)'!$D$72-rave_index)/'[1]Sheet1 (2)'!$D$72,IF([1]shee2!D1004='[1]Sheet1 (2)'!$C$71,'[1]Sheet1 (2)'!$D$71*('[1]Sheet1 (2)'!$D$72-rave_index)/'[1]Sheet1 (2)'!$D$72))))</f>
        <v>5</v>
      </c>
      <c r="AY1028" s="157">
        <f>IF(IF(D1028='[1]Sheet1 (2)'!$C$69,'[1]Sheet1 (2)'!$D$69*('[1]Sheet1 (2)'!$D$72-rough_index)/'[1]Sheet1 (2)'!$D$72,IF([1]shee2!D1004='[1]Sheet1 (2)'!$C$70,'[1]Sheet1 (2)'!$D$70*('[1]Sheet1 (2)'!$D$72-rough_index)/'[1]Sheet1 (2)'!$D$72,IF([1]shee2!D1004='[1]Sheet1 (2)'!$C$71,'[1]Sheet1 (2)'!$D$71*('[1]Sheet1 (2)'!$D$72-rough_index)/'[1]Sheet1 (2)'!$D$72)))&lt;0,0,IF(D1028='[1]Sheet1 (2)'!$C$69,'[1]Sheet1 (2)'!$D$69*('[1]Sheet1 (2)'!$D$72-rough_index)/'[1]Sheet1 (2)'!$D$72,IF([1]shee2!D1004='[1]Sheet1 (2)'!$C$70,'[1]Sheet1 (2)'!$D$70*('[1]Sheet1 (2)'!$D$72-rough_index)/'[1]Sheet1 (2)'!$D$72,IF([1]shee2!D1004='[1]Sheet1 (2)'!$C$71,'[1]Sheet1 (2)'!$D$71*('[1]Sheet1 (2)'!$D$72-rough_index)/'[1]Sheet1 (2)'!$D$72))))</f>
        <v>3.3333333333333335</v>
      </c>
      <c r="AZ1028" s="179">
        <f>+(AU1028*'[1]Sheet1 (2)'!$C$77)+(AV1028*'[1]Sheet1 (2)'!$C$78)+(AW1028*'[1]Sheet1 (2)'!$C$79)+(AX1028*'[1]Sheet1 (2)'!$C$80)+(AY1028*'[1]Sheet1 (2)'!$C$81)</f>
        <v>4.5</v>
      </c>
      <c r="BA1028" s="213" t="str">
        <f t="shared" si="32"/>
        <v>Good</v>
      </c>
      <c r="BE1028">
        <f>IF(D1028='[1]Sheet1 (2)'!$C$61,'[1]Sheet1 (2)'!$D$61*(counts^2)+'[1]Sheet1 (2)'!$G$61*counts+'[1]Sheet1 (2)'!$J$61,IF(D1028='[1]Sheet1 (2)'!$C$62,'[1]Sheet1 (2)'!$D$62*counts+'[1]Sheet1 (2)'!$G$62,IF(D1028='[1]Sheet1 (2)'!$C$63,'[1]Sheet1 (2)'!$D$63*counts+'[1]Sheet1 (2)'!$G$63,IF(D1028='[1]Sheet1 (2)'!$C$64,'[1]Sheet1 (2)'!$D$64*counts+'[1]Sheet1 (2)'!$G$64))))</f>
        <v>2.0984129299999998</v>
      </c>
    </row>
    <row r="1029" spans="1:57" ht="12.75" customHeight="1">
      <c r="A1029" s="176" t="s">
        <v>282</v>
      </c>
      <c r="B1029" s="145" t="s">
        <v>76</v>
      </c>
      <c r="C1029" s="170">
        <v>1163</v>
      </c>
      <c r="D1029" s="174" t="s">
        <v>77</v>
      </c>
      <c r="E1029" s="171">
        <v>8</v>
      </c>
      <c r="F1029" s="171">
        <v>2</v>
      </c>
      <c r="G1029" s="171" t="s">
        <v>77</v>
      </c>
      <c r="H1029" s="171">
        <v>1</v>
      </c>
      <c r="I1029" s="171" t="s">
        <v>77</v>
      </c>
      <c r="J1029" s="173" t="s">
        <v>80</v>
      </c>
      <c r="K1029" s="173" t="s">
        <v>80</v>
      </c>
      <c r="L1029" s="169">
        <f>VLOOKUP(CONCATENATE(J1029,K1029),'Sheet1 (2)'!$J$6:$K$26,2,FALSE)</f>
        <v>0</v>
      </c>
      <c r="M1029" s="173" t="s">
        <v>80</v>
      </c>
      <c r="N1029" s="173" t="s">
        <v>80</v>
      </c>
      <c r="O1029" s="177">
        <f>VLOOKUP(CONCATENATE(M1029,N1029),'[1]Sheet1 (2)'!$L$6:$M$26,2,FALSE)</f>
        <v>0</v>
      </c>
      <c r="P1029" s="173" t="s">
        <v>80</v>
      </c>
      <c r="Q1029" s="173" t="s">
        <v>80</v>
      </c>
      <c r="R1029" s="177">
        <f>VLOOKUP(CONCATENATE(P1029,Q1029),'[1]Sheet1 (2)'!$N$6:$O$26,2,FALSE)</f>
        <v>0</v>
      </c>
      <c r="S1029" s="173" t="s">
        <v>80</v>
      </c>
      <c r="T1029" s="173" t="s">
        <v>80</v>
      </c>
      <c r="U1029" s="177">
        <f>VLOOKUP(CONCATENATE(S1029,T1029),'[1]Sheet1 (2)'!$P$6:$Q$26,2,FALSE)</f>
        <v>0</v>
      </c>
      <c r="V1029" s="173" t="s">
        <v>80</v>
      </c>
      <c r="W1029" s="173" t="s">
        <v>80</v>
      </c>
      <c r="X1029" s="177">
        <f>VLOOKUP(CONCATENATE(V1029,W1029),'[1]Sheet1 (2)'!$R$6:$S$26,2,FALSE)</f>
        <v>0</v>
      </c>
      <c r="Y1029" s="173" t="s">
        <v>80</v>
      </c>
      <c r="Z1029" s="173" t="s">
        <v>80</v>
      </c>
      <c r="AA1029" s="177">
        <f>VLOOKUP(CONCATENATE(Y1029,Z1029),'[1]Sheet1 (2)'!$T$6:$U$26,2,FALSE)</f>
        <v>0</v>
      </c>
      <c r="AB1029" s="173" t="s">
        <v>80</v>
      </c>
      <c r="AC1029" s="173" t="s">
        <v>80</v>
      </c>
      <c r="AD1029" s="177">
        <f>VLOOKUP(CONCATENATE(AB1029,AC1029),'[1]Sheet1 (2)'!$X$6:$Y$26,2,FALSE)</f>
        <v>0</v>
      </c>
      <c r="AE1029" s="173" t="s">
        <v>82</v>
      </c>
      <c r="AF1029" s="173" t="s">
        <v>81</v>
      </c>
      <c r="AG1029" s="177">
        <f>VLOOKUP(CONCATENATE(AE1029,AF1029),'[1]Sheet1 (2)'!$Z$6:$AA$26,2,FALSE)</f>
        <v>66</v>
      </c>
      <c r="AH1029" s="172"/>
      <c r="AI1029" s="178"/>
      <c r="AJ1029" s="140"/>
      <c r="AK1029" s="176" t="s">
        <v>282</v>
      </c>
      <c r="AL1029" s="176" t="s">
        <v>76</v>
      </c>
      <c r="AM1029" s="170">
        <f t="shared" si="33"/>
        <v>1163</v>
      </c>
      <c r="AN1029" s="147"/>
      <c r="AO1029" s="155"/>
      <c r="AP1029" s="156"/>
      <c r="AQ1029" s="157">
        <v>1.7668121991999999</v>
      </c>
      <c r="AR1029" s="158"/>
      <c r="AS1029" s="145">
        <f>LOOKUP(rufmkm,'[1]Sheet1 (2)'!$V$62:$V$71,'[1]Sheet1 (2)'!$W$62:$W$71)</f>
        <v>20</v>
      </c>
      <c r="AT1029" s="140"/>
      <c r="AU1029" s="157">
        <f>IF(IF(D1029='[1]Sheet1 (2)'!$C$69,'[1]Sheet1 (2)'!$D$69*('[1]Sheet1 (2)'!$D$72-rut_index)/'[1]Sheet1 (2)'!$D$72,IF([1]shee2!D1005='[1]Sheet1 (2)'!$C$70,'[1]Sheet1 (2)'!$D$70*('[1]Sheet1 (2)'!$D$72-rut_index)/'[1]Sheet1 (2)'!$D$72,IF([1]shee2!D1005='[1]Sheet1 (2)'!$C$71,'[1]Sheet1 (2)'!$D$71*('[1]Sheet1 (2)'!$D$72-rut_index)/'[1]Sheet1 (2)'!$D$72)))&lt;0,0,IF(D1029='[1]Sheet1 (2)'!$C$69,'[1]Sheet1 (2)'!$D$69*('[1]Sheet1 (2)'!$D$72-rut_index)/'[1]Sheet1 (2)'!$D$72,IF([1]shee2!D1005='[1]Sheet1 (2)'!$C$70,'[1]Sheet1 (2)'!$D$70*('[1]Sheet1 (2)'!$D$72-rut_index)/'[1]Sheet1 (2)'!$D$72,IF([1]shee2!D1005='[1]Sheet1 (2)'!$C$71,'[1]Sheet1 (2)'!$D$71*('[1]Sheet1 (2)'!$D$72-rut_index)/'[1]Sheet1 (2)'!$D$72))))</f>
        <v>5</v>
      </c>
      <c r="AV1029" s="157">
        <f>IF(IF(D1029='[1]Sheet1 (2)'!$C$69,'[1]Sheet1 (2)'!$D$69*('[1]Sheet1 (2)'!$D$72-crack_s_index)/'[1]Sheet1 (2)'!$D$72,IF([1]shee2!D1005='[1]Sheet1 (2)'!$C$70,'[1]Sheet1 (2)'!$D$70*('[1]Sheet1 (2)'!$D$72-crack_s_index)/'[1]Sheet1 (2)'!$D$72,IF([1]shee2!D1005='[1]Sheet1 (2)'!$C$71,'[1]Sheet1 (2)'!$D$71*('[1]Sheet1 (2)'!$D$72-crack_s_index)/'[1]Sheet1 (2)'!$D$72)))&lt;0,0,IF(D1029='[1]Sheet1 (2)'!$C$69,'[1]Sheet1 (2)'!$D$69*('[1]Sheet1 (2)'!$D$72-crack_s_index)/'[1]Sheet1 (2)'!$D$72,IF([1]shee2!D1005='[1]Sheet1 (2)'!$C$70,'[1]Sheet1 (2)'!$D$70*('[1]Sheet1 (2)'!$D$72-crack_s_index)/'[1]Sheet1 (2)'!$D$72,IF([1]shee2!D1005='[1]Sheet1 (2)'!$C$71,'[1]Sheet1 (2)'!$D$71*('[1]Sheet1 (2)'!$D$72-crack_s_index)/'[1]Sheet1 (2)'!$D$72))))</f>
        <v>5</v>
      </c>
      <c r="AW1029" s="157">
        <f>IF(IF(D1029='[1]Sheet1 (2)'!$C$69,'[1]Sheet1 (2)'!$D$69*('[1]Sheet1 (2)'!$D$72-crack_t_index)/'[1]Sheet1 (2)'!$D$72,IF([1]shee2!D1005='[1]Sheet1 (2)'!$C$70,'[1]Sheet1 (2)'!$D$70*('[1]Sheet1 (2)'!$D$72-crack_t_index)/'[1]Sheet1 (2)'!$D$72,IF([1]shee2!D1005='[1]Sheet1 (2)'!$C$71,'[1]Sheet1 (2)'!$D$71*('[1]Sheet1 (2)'!$D$72-crack_t_index)/'[1]Sheet1 (2)'!$D$72)))&lt;0,0,IF(D1029='[1]Sheet1 (2)'!$C$69,'[1]Sheet1 (2)'!$D$69*('[1]Sheet1 (2)'!$D$72-crack_t_index)/'[1]Sheet1 (2)'!$D$72,IF([1]shee2!D1005='[1]Sheet1 (2)'!$C$70,'[1]Sheet1 (2)'!$D$70*('[1]Sheet1 (2)'!$D$72-crack_t_index)/'[1]Sheet1 (2)'!$D$72,IF([1]shee2!D1005='[1]Sheet1 (2)'!$C$71,'[1]Sheet1 (2)'!$D$71*('[1]Sheet1 (2)'!$D$72-crack_t_index)/'[1]Sheet1 (2)'!$D$72))))</f>
        <v>5</v>
      </c>
      <c r="AX1029" s="157">
        <f>IF(IF(D1029='[1]Sheet1 (2)'!$C$69,'[1]Sheet1 (2)'!$D$69*('[1]Sheet1 (2)'!$D$72-rave_index)/'[1]Sheet1 (2)'!$D$72,IF([1]shee2!D1005='[1]Sheet1 (2)'!$C$70,'[1]Sheet1 (2)'!$D$70*('[1]Sheet1 (2)'!$D$72-rave_index)/'[1]Sheet1 (2)'!$D$72,IF([1]shee2!D1005='[1]Sheet1 (2)'!$C$71,'[1]Sheet1 (2)'!$D$71*('[1]Sheet1 (2)'!$D$72-rave_index)/'[1]Sheet1 (2)'!$D$72)))&lt;0,0,IF(D1029='[1]Sheet1 (2)'!$C$69,'[1]Sheet1 (2)'!$D$69*('[1]Sheet1 (2)'!$D$72-rave_index)/'[1]Sheet1 (2)'!$D$72,IF([1]shee2!D1005='[1]Sheet1 (2)'!$C$70,'[1]Sheet1 (2)'!$D$70*('[1]Sheet1 (2)'!$D$72-rave_index)/'[1]Sheet1 (2)'!$D$72,IF([1]shee2!D1005='[1]Sheet1 (2)'!$C$71,'[1]Sheet1 (2)'!$D$71*('[1]Sheet1 (2)'!$D$72-rave_index)/'[1]Sheet1 (2)'!$D$72))))</f>
        <v>5</v>
      </c>
      <c r="AY1029" s="157">
        <f>IF(IF(D1029='[1]Sheet1 (2)'!$C$69,'[1]Sheet1 (2)'!$D$69*('[1]Sheet1 (2)'!$D$72-rough_index)/'[1]Sheet1 (2)'!$D$72,IF([1]shee2!D1005='[1]Sheet1 (2)'!$C$70,'[1]Sheet1 (2)'!$D$70*('[1]Sheet1 (2)'!$D$72-rough_index)/'[1]Sheet1 (2)'!$D$72,IF([1]shee2!D1005='[1]Sheet1 (2)'!$C$71,'[1]Sheet1 (2)'!$D$71*('[1]Sheet1 (2)'!$D$72-rough_index)/'[1]Sheet1 (2)'!$D$72)))&lt;0,0,IF(D1029='[1]Sheet1 (2)'!$C$69,'[1]Sheet1 (2)'!$D$69*('[1]Sheet1 (2)'!$D$72-rough_index)/'[1]Sheet1 (2)'!$D$72,IF([1]shee2!D1005='[1]Sheet1 (2)'!$C$70,'[1]Sheet1 (2)'!$D$70*('[1]Sheet1 (2)'!$D$72-rough_index)/'[1]Sheet1 (2)'!$D$72,IF([1]shee2!D1005='[1]Sheet1 (2)'!$C$71,'[1]Sheet1 (2)'!$D$71*('[1]Sheet1 (2)'!$D$72-rough_index)/'[1]Sheet1 (2)'!$D$72))))</f>
        <v>3.3333333333333335</v>
      </c>
      <c r="AZ1029" s="179">
        <f>+(AU1029*'[1]Sheet1 (2)'!$C$77)+(AV1029*'[1]Sheet1 (2)'!$C$78)+(AW1029*'[1]Sheet1 (2)'!$C$79)+(AX1029*'[1]Sheet1 (2)'!$C$80)+(AY1029*'[1]Sheet1 (2)'!$C$81)</f>
        <v>4.5</v>
      </c>
      <c r="BA1029" s="213" t="str">
        <f t="shared" si="32"/>
        <v>Good</v>
      </c>
      <c r="BE1029">
        <f>IF(D1029='[1]Sheet1 (2)'!$C$61,'[1]Sheet1 (2)'!$D$61*(counts^2)+'[1]Sheet1 (2)'!$G$61*counts+'[1]Sheet1 (2)'!$J$61,IF(D1029='[1]Sheet1 (2)'!$C$62,'[1]Sheet1 (2)'!$D$62*counts+'[1]Sheet1 (2)'!$G$62,IF(D1029='[1]Sheet1 (2)'!$C$63,'[1]Sheet1 (2)'!$D$63*counts+'[1]Sheet1 (2)'!$G$63,IF(D1029='[1]Sheet1 (2)'!$C$64,'[1]Sheet1 (2)'!$D$64*counts+'[1]Sheet1 (2)'!$G$64))))</f>
        <v>2.0984129299999998</v>
      </c>
    </row>
    <row r="1030" spans="1:57" ht="12.75" customHeight="1">
      <c r="A1030" s="176" t="s">
        <v>282</v>
      </c>
      <c r="B1030" s="145" t="s">
        <v>76</v>
      </c>
      <c r="C1030" s="170">
        <v>1164</v>
      </c>
      <c r="D1030" s="174" t="s">
        <v>77</v>
      </c>
      <c r="E1030" s="171">
        <v>8</v>
      </c>
      <c r="F1030" s="171">
        <v>2</v>
      </c>
      <c r="G1030" s="171" t="s">
        <v>77</v>
      </c>
      <c r="H1030" s="171">
        <v>1</v>
      </c>
      <c r="I1030" s="171" t="s">
        <v>77</v>
      </c>
      <c r="J1030" s="173" t="s">
        <v>78</v>
      </c>
      <c r="K1030" s="173" t="s">
        <v>82</v>
      </c>
      <c r="L1030" s="169">
        <f>VLOOKUP(CONCATENATE(J1030,K1030),'Sheet1 (2)'!$J$6:$K$26,2,FALSE)</f>
        <v>6.25</v>
      </c>
      <c r="M1030" s="173" t="s">
        <v>80</v>
      </c>
      <c r="N1030" s="173" t="s">
        <v>80</v>
      </c>
      <c r="O1030" s="177">
        <f>VLOOKUP(CONCATENATE(M1030,N1030),'[1]Sheet1 (2)'!$L$6:$M$26,2,FALSE)</f>
        <v>0</v>
      </c>
      <c r="P1030" s="173" t="s">
        <v>80</v>
      </c>
      <c r="Q1030" s="173" t="s">
        <v>80</v>
      </c>
      <c r="R1030" s="177">
        <f>VLOOKUP(CONCATENATE(P1030,Q1030),'[1]Sheet1 (2)'!$N$6:$O$26,2,FALSE)</f>
        <v>0</v>
      </c>
      <c r="S1030" s="173" t="s">
        <v>80</v>
      </c>
      <c r="T1030" s="173" t="s">
        <v>80</v>
      </c>
      <c r="U1030" s="177">
        <f>VLOOKUP(CONCATENATE(S1030,T1030),'[1]Sheet1 (2)'!$P$6:$Q$26,2,FALSE)</f>
        <v>0</v>
      </c>
      <c r="V1030" s="173" t="s">
        <v>78</v>
      </c>
      <c r="W1030" s="173" t="s">
        <v>81</v>
      </c>
      <c r="X1030" s="177">
        <f>VLOOKUP(CONCATENATE(V1030,W1030),'[1]Sheet1 (2)'!$R$6:$S$26,2,FALSE)</f>
        <v>25</v>
      </c>
      <c r="Y1030" s="173" t="s">
        <v>80</v>
      </c>
      <c r="Z1030" s="173" t="s">
        <v>80</v>
      </c>
      <c r="AA1030" s="177">
        <f>VLOOKUP(CONCATENATE(Y1030,Z1030),'[1]Sheet1 (2)'!$T$6:$U$26,2,FALSE)</f>
        <v>0</v>
      </c>
      <c r="AB1030" s="173" t="s">
        <v>80</v>
      </c>
      <c r="AC1030" s="173" t="s">
        <v>80</v>
      </c>
      <c r="AD1030" s="177">
        <f>VLOOKUP(CONCATENATE(AB1030,AC1030),'[1]Sheet1 (2)'!$X$6:$Y$26,2,FALSE)</f>
        <v>0</v>
      </c>
      <c r="AE1030" s="173" t="s">
        <v>82</v>
      </c>
      <c r="AF1030" s="173" t="s">
        <v>81</v>
      </c>
      <c r="AG1030" s="177">
        <f>VLOOKUP(CONCATENATE(AE1030,AF1030),'[1]Sheet1 (2)'!$Z$6:$AA$26,2,FALSE)</f>
        <v>66</v>
      </c>
      <c r="AH1030" s="172"/>
      <c r="AI1030" s="178"/>
      <c r="AJ1030" s="140"/>
      <c r="AK1030" s="176" t="s">
        <v>282</v>
      </c>
      <c r="AL1030" s="176" t="s">
        <v>76</v>
      </c>
      <c r="AM1030" s="170">
        <f t="shared" si="33"/>
        <v>1164</v>
      </c>
      <c r="AN1030" s="147"/>
      <c r="AO1030" s="155"/>
      <c r="AP1030" s="156"/>
      <c r="AQ1030" s="157">
        <v>4.5792887750000002</v>
      </c>
      <c r="AR1030" s="158"/>
      <c r="AS1030" s="145">
        <f>LOOKUP(rufmkm,'[1]Sheet1 (2)'!$V$62:$V$71,'[1]Sheet1 (2)'!$W$62:$W$71)</f>
        <v>50</v>
      </c>
      <c r="AT1030" s="140"/>
      <c r="AU1030" s="157">
        <f>IF(IF(D1030='[1]Sheet1 (2)'!$C$69,'[1]Sheet1 (2)'!$D$69*('[1]Sheet1 (2)'!$D$72-rut_index)/'[1]Sheet1 (2)'!$D$72,IF([1]shee2!D1006='[1]Sheet1 (2)'!$C$70,'[1]Sheet1 (2)'!$D$70*('[1]Sheet1 (2)'!$D$72-rut_index)/'[1]Sheet1 (2)'!$D$72,IF([1]shee2!D1006='[1]Sheet1 (2)'!$C$71,'[1]Sheet1 (2)'!$D$71*('[1]Sheet1 (2)'!$D$72-rut_index)/'[1]Sheet1 (2)'!$D$72)))&lt;0,0,IF(D1030='[1]Sheet1 (2)'!$C$69,'[1]Sheet1 (2)'!$D$69*('[1]Sheet1 (2)'!$D$72-rut_index)/'[1]Sheet1 (2)'!$D$72,IF([1]shee2!D1006='[1]Sheet1 (2)'!$C$70,'[1]Sheet1 (2)'!$D$70*('[1]Sheet1 (2)'!$D$72-rut_index)/'[1]Sheet1 (2)'!$D$72,IF([1]shee2!D1006='[1]Sheet1 (2)'!$C$71,'[1]Sheet1 (2)'!$D$71*('[1]Sheet1 (2)'!$D$72-rut_index)/'[1]Sheet1 (2)'!$D$72))))</f>
        <v>4.479166666666667</v>
      </c>
      <c r="AV1030" s="157">
        <f>IF(IF(D1030='[1]Sheet1 (2)'!$C$69,'[1]Sheet1 (2)'!$D$69*('[1]Sheet1 (2)'!$D$72-crack_s_index)/'[1]Sheet1 (2)'!$D$72,IF([1]shee2!D1006='[1]Sheet1 (2)'!$C$70,'[1]Sheet1 (2)'!$D$70*('[1]Sheet1 (2)'!$D$72-crack_s_index)/'[1]Sheet1 (2)'!$D$72,IF([1]shee2!D1006='[1]Sheet1 (2)'!$C$71,'[1]Sheet1 (2)'!$D$71*('[1]Sheet1 (2)'!$D$72-crack_s_index)/'[1]Sheet1 (2)'!$D$72)))&lt;0,0,IF(D1030='[1]Sheet1 (2)'!$C$69,'[1]Sheet1 (2)'!$D$69*('[1]Sheet1 (2)'!$D$72-crack_s_index)/'[1]Sheet1 (2)'!$D$72,IF([1]shee2!D1006='[1]Sheet1 (2)'!$C$70,'[1]Sheet1 (2)'!$D$70*('[1]Sheet1 (2)'!$D$72-crack_s_index)/'[1]Sheet1 (2)'!$D$72,IF([1]shee2!D1006='[1]Sheet1 (2)'!$C$71,'[1]Sheet1 (2)'!$D$71*('[1]Sheet1 (2)'!$D$72-crack_s_index)/'[1]Sheet1 (2)'!$D$72))))</f>
        <v>5</v>
      </c>
      <c r="AW1030" s="157">
        <f>IF(IF(D1030='[1]Sheet1 (2)'!$C$69,'[1]Sheet1 (2)'!$D$69*('[1]Sheet1 (2)'!$D$72-crack_t_index)/'[1]Sheet1 (2)'!$D$72,IF([1]shee2!D1006='[1]Sheet1 (2)'!$C$70,'[1]Sheet1 (2)'!$D$70*('[1]Sheet1 (2)'!$D$72-crack_t_index)/'[1]Sheet1 (2)'!$D$72,IF([1]shee2!D1006='[1]Sheet1 (2)'!$C$71,'[1]Sheet1 (2)'!$D$71*('[1]Sheet1 (2)'!$D$72-crack_t_index)/'[1]Sheet1 (2)'!$D$72)))&lt;0,0,IF(D1030='[1]Sheet1 (2)'!$C$69,'[1]Sheet1 (2)'!$D$69*('[1]Sheet1 (2)'!$D$72-crack_t_index)/'[1]Sheet1 (2)'!$D$72,IF([1]shee2!D1006='[1]Sheet1 (2)'!$C$70,'[1]Sheet1 (2)'!$D$70*('[1]Sheet1 (2)'!$D$72-crack_t_index)/'[1]Sheet1 (2)'!$D$72,IF([1]shee2!D1006='[1]Sheet1 (2)'!$C$71,'[1]Sheet1 (2)'!$D$71*('[1]Sheet1 (2)'!$D$72-crack_t_index)/'[1]Sheet1 (2)'!$D$72))))</f>
        <v>5</v>
      </c>
      <c r="AX1030" s="157">
        <f>IF(IF(D1030='[1]Sheet1 (2)'!$C$69,'[1]Sheet1 (2)'!$D$69*('[1]Sheet1 (2)'!$D$72-rave_index)/'[1]Sheet1 (2)'!$D$72,IF([1]shee2!D1006='[1]Sheet1 (2)'!$C$70,'[1]Sheet1 (2)'!$D$70*('[1]Sheet1 (2)'!$D$72-rave_index)/'[1]Sheet1 (2)'!$D$72,IF([1]shee2!D1006='[1]Sheet1 (2)'!$C$71,'[1]Sheet1 (2)'!$D$71*('[1]Sheet1 (2)'!$D$72-rave_index)/'[1]Sheet1 (2)'!$D$72)))&lt;0,0,IF(D1030='[1]Sheet1 (2)'!$C$69,'[1]Sheet1 (2)'!$D$69*('[1]Sheet1 (2)'!$D$72-rave_index)/'[1]Sheet1 (2)'!$D$72,IF([1]shee2!D1006='[1]Sheet1 (2)'!$C$70,'[1]Sheet1 (2)'!$D$70*('[1]Sheet1 (2)'!$D$72-rave_index)/'[1]Sheet1 (2)'!$D$72,IF([1]shee2!D1006='[1]Sheet1 (2)'!$C$71,'[1]Sheet1 (2)'!$D$71*('[1]Sheet1 (2)'!$D$72-rave_index)/'[1]Sheet1 (2)'!$D$72))))</f>
        <v>5</v>
      </c>
      <c r="AY1030" s="157">
        <f>IF(IF(D1030='[1]Sheet1 (2)'!$C$69,'[1]Sheet1 (2)'!$D$69*('[1]Sheet1 (2)'!$D$72-rough_index)/'[1]Sheet1 (2)'!$D$72,IF([1]shee2!D1006='[1]Sheet1 (2)'!$C$70,'[1]Sheet1 (2)'!$D$70*('[1]Sheet1 (2)'!$D$72-rough_index)/'[1]Sheet1 (2)'!$D$72,IF([1]shee2!D1006='[1]Sheet1 (2)'!$C$71,'[1]Sheet1 (2)'!$D$71*('[1]Sheet1 (2)'!$D$72-rough_index)/'[1]Sheet1 (2)'!$D$72)))&lt;0,0,IF(D1030='[1]Sheet1 (2)'!$C$69,'[1]Sheet1 (2)'!$D$69*('[1]Sheet1 (2)'!$D$72-rough_index)/'[1]Sheet1 (2)'!$D$72,IF([1]shee2!D1006='[1]Sheet1 (2)'!$C$70,'[1]Sheet1 (2)'!$D$70*('[1]Sheet1 (2)'!$D$72-rough_index)/'[1]Sheet1 (2)'!$D$72,IF([1]shee2!D1006='[1]Sheet1 (2)'!$C$71,'[1]Sheet1 (2)'!$D$71*('[1]Sheet1 (2)'!$D$72-rough_index)/'[1]Sheet1 (2)'!$D$72))))</f>
        <v>0.83333333333333337</v>
      </c>
      <c r="AZ1030" s="179">
        <f>+(AU1030*'[1]Sheet1 (2)'!$C$77)+(AV1030*'[1]Sheet1 (2)'!$C$78)+(AW1030*'[1]Sheet1 (2)'!$C$79)+(AX1030*'[1]Sheet1 (2)'!$C$80)+(AY1030*'[1]Sheet1 (2)'!$C$81)</f>
        <v>3.6458333333333335</v>
      </c>
      <c r="BA1030" s="213" t="str">
        <f t="shared" si="32"/>
        <v>Fair</v>
      </c>
      <c r="BE1030">
        <f>IF(D1030='[1]Sheet1 (2)'!$C$61,'[1]Sheet1 (2)'!$D$61*(counts^2)+'[1]Sheet1 (2)'!$G$61*counts+'[1]Sheet1 (2)'!$J$61,IF(D1030='[1]Sheet1 (2)'!$C$62,'[1]Sheet1 (2)'!$D$62*counts+'[1]Sheet1 (2)'!$G$62,IF(D1030='[1]Sheet1 (2)'!$C$63,'[1]Sheet1 (2)'!$D$63*counts+'[1]Sheet1 (2)'!$G$63,IF(D1030='[1]Sheet1 (2)'!$C$64,'[1]Sheet1 (2)'!$D$64*counts+'[1]Sheet1 (2)'!$G$64))))</f>
        <v>2.0984129299999998</v>
      </c>
    </row>
    <row r="1031" spans="1:57" ht="12.75" customHeight="1">
      <c r="A1031" s="176" t="s">
        <v>282</v>
      </c>
      <c r="B1031" s="145" t="s">
        <v>76</v>
      </c>
      <c r="C1031" s="170">
        <v>1165</v>
      </c>
      <c r="D1031" s="174" t="s">
        <v>77</v>
      </c>
      <c r="E1031" s="171">
        <v>8</v>
      </c>
      <c r="F1031" s="171">
        <v>2</v>
      </c>
      <c r="G1031" s="171" t="s">
        <v>77</v>
      </c>
      <c r="H1031" s="171">
        <v>1</v>
      </c>
      <c r="I1031" s="171" t="s">
        <v>77</v>
      </c>
      <c r="J1031" s="173" t="s">
        <v>80</v>
      </c>
      <c r="K1031" s="173" t="s">
        <v>80</v>
      </c>
      <c r="L1031" s="169">
        <f>VLOOKUP(CONCATENATE(J1031,K1031),'Sheet1 (2)'!$J$6:$K$26,2,FALSE)</f>
        <v>0</v>
      </c>
      <c r="M1031" s="173" t="s">
        <v>80</v>
      </c>
      <c r="N1031" s="173" t="s">
        <v>80</v>
      </c>
      <c r="O1031" s="177">
        <f>VLOOKUP(CONCATENATE(M1031,N1031),'[1]Sheet1 (2)'!$L$6:$M$26,2,FALSE)</f>
        <v>0</v>
      </c>
      <c r="P1031" s="173" t="s">
        <v>80</v>
      </c>
      <c r="Q1031" s="173" t="s">
        <v>80</v>
      </c>
      <c r="R1031" s="177">
        <f>VLOOKUP(CONCATENATE(P1031,Q1031),'[1]Sheet1 (2)'!$N$6:$O$26,2,FALSE)</f>
        <v>0</v>
      </c>
      <c r="S1031" s="173" t="s">
        <v>80</v>
      </c>
      <c r="T1031" s="173" t="s">
        <v>80</v>
      </c>
      <c r="U1031" s="177">
        <f>VLOOKUP(CONCATENATE(S1031,T1031),'[1]Sheet1 (2)'!$P$6:$Q$26,2,FALSE)</f>
        <v>0</v>
      </c>
      <c r="V1031" s="173" t="s">
        <v>80</v>
      </c>
      <c r="W1031" s="173" t="s">
        <v>80</v>
      </c>
      <c r="X1031" s="177">
        <f>VLOOKUP(CONCATENATE(V1031,W1031),'[1]Sheet1 (2)'!$R$6:$S$26,2,FALSE)</f>
        <v>0</v>
      </c>
      <c r="Y1031" s="173" t="s">
        <v>80</v>
      </c>
      <c r="Z1031" s="173" t="s">
        <v>80</v>
      </c>
      <c r="AA1031" s="177">
        <f>VLOOKUP(CONCATENATE(Y1031,Z1031),'[1]Sheet1 (2)'!$T$6:$U$26,2,FALSE)</f>
        <v>0</v>
      </c>
      <c r="AB1031" s="173" t="s">
        <v>80</v>
      </c>
      <c r="AC1031" s="173" t="s">
        <v>80</v>
      </c>
      <c r="AD1031" s="177">
        <f>VLOOKUP(CONCATENATE(AB1031,AC1031),'[1]Sheet1 (2)'!$X$6:$Y$26,2,FALSE)</f>
        <v>0</v>
      </c>
      <c r="AE1031" s="173" t="s">
        <v>82</v>
      </c>
      <c r="AF1031" s="173" t="s">
        <v>81</v>
      </c>
      <c r="AG1031" s="177">
        <f>VLOOKUP(CONCATENATE(AE1031,AF1031),'[1]Sheet1 (2)'!$Z$6:$AA$26,2,FALSE)</f>
        <v>66</v>
      </c>
      <c r="AH1031" s="172"/>
      <c r="AI1031" s="178"/>
      <c r="AJ1031" s="140"/>
      <c r="AK1031" s="176" t="s">
        <v>282</v>
      </c>
      <c r="AL1031" s="176" t="s">
        <v>76</v>
      </c>
      <c r="AM1031" s="170">
        <f t="shared" si="33"/>
        <v>1165</v>
      </c>
      <c r="AN1031" s="147"/>
      <c r="AO1031" s="155"/>
      <c r="AP1031" s="156"/>
      <c r="AQ1031" s="157">
        <v>4.3488725792000009</v>
      </c>
      <c r="AR1031" s="158"/>
      <c r="AS1031" s="145">
        <f>LOOKUP(rufmkm,'[1]Sheet1 (2)'!$V$62:$V$71,'[1]Sheet1 (2)'!$W$62:$W$71)</f>
        <v>50</v>
      </c>
      <c r="AT1031" s="140"/>
      <c r="AU1031" s="157">
        <f>IF(IF(D1031='[1]Sheet1 (2)'!$C$69,'[1]Sheet1 (2)'!$D$69*('[1]Sheet1 (2)'!$D$72-rut_index)/'[1]Sheet1 (2)'!$D$72,IF([1]shee2!D1007='[1]Sheet1 (2)'!$C$70,'[1]Sheet1 (2)'!$D$70*('[1]Sheet1 (2)'!$D$72-rut_index)/'[1]Sheet1 (2)'!$D$72,IF([1]shee2!D1007='[1]Sheet1 (2)'!$C$71,'[1]Sheet1 (2)'!$D$71*('[1]Sheet1 (2)'!$D$72-rut_index)/'[1]Sheet1 (2)'!$D$72)))&lt;0,0,IF(D1031='[1]Sheet1 (2)'!$C$69,'[1]Sheet1 (2)'!$D$69*('[1]Sheet1 (2)'!$D$72-rut_index)/'[1]Sheet1 (2)'!$D$72,IF([1]shee2!D1007='[1]Sheet1 (2)'!$C$70,'[1]Sheet1 (2)'!$D$70*('[1]Sheet1 (2)'!$D$72-rut_index)/'[1]Sheet1 (2)'!$D$72,IF([1]shee2!D1007='[1]Sheet1 (2)'!$C$71,'[1]Sheet1 (2)'!$D$71*('[1]Sheet1 (2)'!$D$72-rut_index)/'[1]Sheet1 (2)'!$D$72))))</f>
        <v>5</v>
      </c>
      <c r="AV1031" s="157">
        <f>IF(IF(D1031='[1]Sheet1 (2)'!$C$69,'[1]Sheet1 (2)'!$D$69*('[1]Sheet1 (2)'!$D$72-crack_s_index)/'[1]Sheet1 (2)'!$D$72,IF([1]shee2!D1007='[1]Sheet1 (2)'!$C$70,'[1]Sheet1 (2)'!$D$70*('[1]Sheet1 (2)'!$D$72-crack_s_index)/'[1]Sheet1 (2)'!$D$72,IF([1]shee2!D1007='[1]Sheet1 (2)'!$C$71,'[1]Sheet1 (2)'!$D$71*('[1]Sheet1 (2)'!$D$72-crack_s_index)/'[1]Sheet1 (2)'!$D$72)))&lt;0,0,IF(D1031='[1]Sheet1 (2)'!$C$69,'[1]Sheet1 (2)'!$D$69*('[1]Sheet1 (2)'!$D$72-crack_s_index)/'[1]Sheet1 (2)'!$D$72,IF([1]shee2!D1007='[1]Sheet1 (2)'!$C$70,'[1]Sheet1 (2)'!$D$70*('[1]Sheet1 (2)'!$D$72-crack_s_index)/'[1]Sheet1 (2)'!$D$72,IF([1]shee2!D1007='[1]Sheet1 (2)'!$C$71,'[1]Sheet1 (2)'!$D$71*('[1]Sheet1 (2)'!$D$72-crack_s_index)/'[1]Sheet1 (2)'!$D$72))))</f>
        <v>5</v>
      </c>
      <c r="AW1031" s="157">
        <f>IF(IF(D1031='[1]Sheet1 (2)'!$C$69,'[1]Sheet1 (2)'!$D$69*('[1]Sheet1 (2)'!$D$72-crack_t_index)/'[1]Sheet1 (2)'!$D$72,IF([1]shee2!D1007='[1]Sheet1 (2)'!$C$70,'[1]Sheet1 (2)'!$D$70*('[1]Sheet1 (2)'!$D$72-crack_t_index)/'[1]Sheet1 (2)'!$D$72,IF([1]shee2!D1007='[1]Sheet1 (2)'!$C$71,'[1]Sheet1 (2)'!$D$71*('[1]Sheet1 (2)'!$D$72-crack_t_index)/'[1]Sheet1 (2)'!$D$72)))&lt;0,0,IF(D1031='[1]Sheet1 (2)'!$C$69,'[1]Sheet1 (2)'!$D$69*('[1]Sheet1 (2)'!$D$72-crack_t_index)/'[1]Sheet1 (2)'!$D$72,IF([1]shee2!D1007='[1]Sheet1 (2)'!$C$70,'[1]Sheet1 (2)'!$D$70*('[1]Sheet1 (2)'!$D$72-crack_t_index)/'[1]Sheet1 (2)'!$D$72,IF([1]shee2!D1007='[1]Sheet1 (2)'!$C$71,'[1]Sheet1 (2)'!$D$71*('[1]Sheet1 (2)'!$D$72-crack_t_index)/'[1]Sheet1 (2)'!$D$72))))</f>
        <v>5</v>
      </c>
      <c r="AX1031" s="157">
        <f>IF(IF(D1031='[1]Sheet1 (2)'!$C$69,'[1]Sheet1 (2)'!$D$69*('[1]Sheet1 (2)'!$D$72-rave_index)/'[1]Sheet1 (2)'!$D$72,IF([1]shee2!D1007='[1]Sheet1 (2)'!$C$70,'[1]Sheet1 (2)'!$D$70*('[1]Sheet1 (2)'!$D$72-rave_index)/'[1]Sheet1 (2)'!$D$72,IF([1]shee2!D1007='[1]Sheet1 (2)'!$C$71,'[1]Sheet1 (2)'!$D$71*('[1]Sheet1 (2)'!$D$72-rave_index)/'[1]Sheet1 (2)'!$D$72)))&lt;0,0,IF(D1031='[1]Sheet1 (2)'!$C$69,'[1]Sheet1 (2)'!$D$69*('[1]Sheet1 (2)'!$D$72-rave_index)/'[1]Sheet1 (2)'!$D$72,IF([1]shee2!D1007='[1]Sheet1 (2)'!$C$70,'[1]Sheet1 (2)'!$D$70*('[1]Sheet1 (2)'!$D$72-rave_index)/'[1]Sheet1 (2)'!$D$72,IF([1]shee2!D1007='[1]Sheet1 (2)'!$C$71,'[1]Sheet1 (2)'!$D$71*('[1]Sheet1 (2)'!$D$72-rave_index)/'[1]Sheet1 (2)'!$D$72))))</f>
        <v>5</v>
      </c>
      <c r="AY1031" s="157">
        <f>IF(IF(D1031='[1]Sheet1 (2)'!$C$69,'[1]Sheet1 (2)'!$D$69*('[1]Sheet1 (2)'!$D$72-rough_index)/'[1]Sheet1 (2)'!$D$72,IF([1]shee2!D1007='[1]Sheet1 (2)'!$C$70,'[1]Sheet1 (2)'!$D$70*('[1]Sheet1 (2)'!$D$72-rough_index)/'[1]Sheet1 (2)'!$D$72,IF([1]shee2!D1007='[1]Sheet1 (2)'!$C$71,'[1]Sheet1 (2)'!$D$71*('[1]Sheet1 (2)'!$D$72-rough_index)/'[1]Sheet1 (2)'!$D$72)))&lt;0,0,IF(D1031='[1]Sheet1 (2)'!$C$69,'[1]Sheet1 (2)'!$D$69*('[1]Sheet1 (2)'!$D$72-rough_index)/'[1]Sheet1 (2)'!$D$72,IF([1]shee2!D1007='[1]Sheet1 (2)'!$C$70,'[1]Sheet1 (2)'!$D$70*('[1]Sheet1 (2)'!$D$72-rough_index)/'[1]Sheet1 (2)'!$D$72,IF([1]shee2!D1007='[1]Sheet1 (2)'!$C$71,'[1]Sheet1 (2)'!$D$71*('[1]Sheet1 (2)'!$D$72-rough_index)/'[1]Sheet1 (2)'!$D$72))))</f>
        <v>0.83333333333333337</v>
      </c>
      <c r="AZ1031" s="179">
        <f>+(AU1031*'[1]Sheet1 (2)'!$C$77)+(AV1031*'[1]Sheet1 (2)'!$C$78)+(AW1031*'[1]Sheet1 (2)'!$C$79)+(AX1031*'[1]Sheet1 (2)'!$C$80)+(AY1031*'[1]Sheet1 (2)'!$C$81)</f>
        <v>3.75</v>
      </c>
      <c r="BA1031" s="213" t="str">
        <f t="shared" si="32"/>
        <v>Fair</v>
      </c>
      <c r="BE1031">
        <f>IF(D1031='[1]Sheet1 (2)'!$C$61,'[1]Sheet1 (2)'!$D$61*(counts^2)+'[1]Sheet1 (2)'!$G$61*counts+'[1]Sheet1 (2)'!$J$61,IF(D1031='[1]Sheet1 (2)'!$C$62,'[1]Sheet1 (2)'!$D$62*counts+'[1]Sheet1 (2)'!$G$62,IF(D1031='[1]Sheet1 (2)'!$C$63,'[1]Sheet1 (2)'!$D$63*counts+'[1]Sheet1 (2)'!$G$63,IF(D1031='[1]Sheet1 (2)'!$C$64,'[1]Sheet1 (2)'!$D$64*counts+'[1]Sheet1 (2)'!$G$64))))</f>
        <v>2.0984129299999998</v>
      </c>
    </row>
    <row r="1032" spans="1:57" ht="12.75" customHeight="1">
      <c r="A1032" s="176" t="s">
        <v>282</v>
      </c>
      <c r="B1032" s="145" t="s">
        <v>76</v>
      </c>
      <c r="C1032" s="170">
        <v>1166</v>
      </c>
      <c r="D1032" s="174" t="s">
        <v>77</v>
      </c>
      <c r="E1032" s="171">
        <v>8</v>
      </c>
      <c r="F1032" s="171">
        <v>2</v>
      </c>
      <c r="G1032" s="171" t="s">
        <v>77</v>
      </c>
      <c r="H1032" s="171">
        <v>1</v>
      </c>
      <c r="I1032" s="171" t="s">
        <v>77</v>
      </c>
      <c r="J1032" s="173" t="s">
        <v>80</v>
      </c>
      <c r="K1032" s="173" t="s">
        <v>80</v>
      </c>
      <c r="L1032" s="169">
        <f>VLOOKUP(CONCATENATE(J1032,K1032),'Sheet1 (2)'!$J$6:$K$26,2,FALSE)</f>
        <v>0</v>
      </c>
      <c r="M1032" s="173" t="s">
        <v>80</v>
      </c>
      <c r="N1032" s="173" t="s">
        <v>80</v>
      </c>
      <c r="O1032" s="177">
        <f>VLOOKUP(CONCATENATE(M1032,N1032),'[1]Sheet1 (2)'!$L$6:$M$26,2,FALSE)</f>
        <v>0</v>
      </c>
      <c r="P1032" s="173" t="s">
        <v>80</v>
      </c>
      <c r="Q1032" s="173" t="s">
        <v>80</v>
      </c>
      <c r="R1032" s="177">
        <f>VLOOKUP(CONCATENATE(P1032,Q1032),'[1]Sheet1 (2)'!$N$6:$O$26,2,FALSE)</f>
        <v>0</v>
      </c>
      <c r="S1032" s="173" t="s">
        <v>80</v>
      </c>
      <c r="T1032" s="173" t="s">
        <v>80</v>
      </c>
      <c r="U1032" s="177">
        <f>VLOOKUP(CONCATENATE(S1032,T1032),'[1]Sheet1 (2)'!$P$6:$Q$26,2,FALSE)</f>
        <v>0</v>
      </c>
      <c r="V1032" s="173" t="s">
        <v>80</v>
      </c>
      <c r="W1032" s="173" t="s">
        <v>80</v>
      </c>
      <c r="X1032" s="177">
        <f>VLOOKUP(CONCATENATE(V1032,W1032),'[1]Sheet1 (2)'!$R$6:$S$26,2,FALSE)</f>
        <v>0</v>
      </c>
      <c r="Y1032" s="173" t="s">
        <v>80</v>
      </c>
      <c r="Z1032" s="173" t="s">
        <v>80</v>
      </c>
      <c r="AA1032" s="177">
        <f>VLOOKUP(CONCATENATE(Y1032,Z1032),'[1]Sheet1 (2)'!$T$6:$U$26,2,FALSE)</f>
        <v>0</v>
      </c>
      <c r="AB1032" s="173" t="s">
        <v>80</v>
      </c>
      <c r="AC1032" s="173" t="s">
        <v>80</v>
      </c>
      <c r="AD1032" s="177">
        <f>VLOOKUP(CONCATENATE(AB1032,AC1032),'[1]Sheet1 (2)'!$X$6:$Y$26,2,FALSE)</f>
        <v>0</v>
      </c>
      <c r="AE1032" s="173" t="s">
        <v>82</v>
      </c>
      <c r="AF1032" s="173" t="s">
        <v>81</v>
      </c>
      <c r="AG1032" s="177">
        <f>VLOOKUP(CONCATENATE(AE1032,AF1032),'[1]Sheet1 (2)'!$Z$6:$AA$26,2,FALSE)</f>
        <v>66</v>
      </c>
      <c r="AH1032" s="172"/>
      <c r="AI1032" s="178"/>
      <c r="AJ1032" s="140"/>
      <c r="AK1032" s="176" t="s">
        <v>282</v>
      </c>
      <c r="AL1032" s="176" t="s">
        <v>76</v>
      </c>
      <c r="AM1032" s="170">
        <f t="shared" si="33"/>
        <v>1166</v>
      </c>
      <c r="AN1032" s="147"/>
      <c r="AO1032" s="155"/>
      <c r="AP1032" s="156"/>
      <c r="AQ1032" s="157">
        <v>6.4693480690000005</v>
      </c>
      <c r="AR1032" s="158"/>
      <c r="AS1032" s="145">
        <f>LOOKUP(rufmkm,'[1]Sheet1 (2)'!$V$62:$V$71,'[1]Sheet1 (2)'!$W$62:$W$71)</f>
        <v>70</v>
      </c>
      <c r="AT1032" s="140"/>
      <c r="AU1032" s="157">
        <f>IF(IF(D1032='[1]Sheet1 (2)'!$C$69,'[1]Sheet1 (2)'!$D$69*('[1]Sheet1 (2)'!$D$72-rut_index)/'[1]Sheet1 (2)'!$D$72,IF([1]shee2!D1008='[1]Sheet1 (2)'!$C$70,'[1]Sheet1 (2)'!$D$70*('[1]Sheet1 (2)'!$D$72-rut_index)/'[1]Sheet1 (2)'!$D$72,IF([1]shee2!D1008='[1]Sheet1 (2)'!$C$71,'[1]Sheet1 (2)'!$D$71*('[1]Sheet1 (2)'!$D$72-rut_index)/'[1]Sheet1 (2)'!$D$72)))&lt;0,0,IF(D1032='[1]Sheet1 (2)'!$C$69,'[1]Sheet1 (2)'!$D$69*('[1]Sheet1 (2)'!$D$72-rut_index)/'[1]Sheet1 (2)'!$D$72,IF([1]shee2!D1008='[1]Sheet1 (2)'!$C$70,'[1]Sheet1 (2)'!$D$70*('[1]Sheet1 (2)'!$D$72-rut_index)/'[1]Sheet1 (2)'!$D$72,IF([1]shee2!D1008='[1]Sheet1 (2)'!$C$71,'[1]Sheet1 (2)'!$D$71*('[1]Sheet1 (2)'!$D$72-rut_index)/'[1]Sheet1 (2)'!$D$72))))</f>
        <v>5</v>
      </c>
      <c r="AV1032" s="157">
        <f>IF(IF(D1032='[1]Sheet1 (2)'!$C$69,'[1]Sheet1 (2)'!$D$69*('[1]Sheet1 (2)'!$D$72-crack_s_index)/'[1]Sheet1 (2)'!$D$72,IF([1]shee2!D1008='[1]Sheet1 (2)'!$C$70,'[1]Sheet1 (2)'!$D$70*('[1]Sheet1 (2)'!$D$72-crack_s_index)/'[1]Sheet1 (2)'!$D$72,IF([1]shee2!D1008='[1]Sheet1 (2)'!$C$71,'[1]Sheet1 (2)'!$D$71*('[1]Sheet1 (2)'!$D$72-crack_s_index)/'[1]Sheet1 (2)'!$D$72)))&lt;0,0,IF(D1032='[1]Sheet1 (2)'!$C$69,'[1]Sheet1 (2)'!$D$69*('[1]Sheet1 (2)'!$D$72-crack_s_index)/'[1]Sheet1 (2)'!$D$72,IF([1]shee2!D1008='[1]Sheet1 (2)'!$C$70,'[1]Sheet1 (2)'!$D$70*('[1]Sheet1 (2)'!$D$72-crack_s_index)/'[1]Sheet1 (2)'!$D$72,IF([1]shee2!D1008='[1]Sheet1 (2)'!$C$71,'[1]Sheet1 (2)'!$D$71*('[1]Sheet1 (2)'!$D$72-crack_s_index)/'[1]Sheet1 (2)'!$D$72))))</f>
        <v>5</v>
      </c>
      <c r="AW1032" s="157">
        <f>IF(IF(D1032='[1]Sheet1 (2)'!$C$69,'[1]Sheet1 (2)'!$D$69*('[1]Sheet1 (2)'!$D$72-crack_t_index)/'[1]Sheet1 (2)'!$D$72,IF([1]shee2!D1008='[1]Sheet1 (2)'!$C$70,'[1]Sheet1 (2)'!$D$70*('[1]Sheet1 (2)'!$D$72-crack_t_index)/'[1]Sheet1 (2)'!$D$72,IF([1]shee2!D1008='[1]Sheet1 (2)'!$C$71,'[1]Sheet1 (2)'!$D$71*('[1]Sheet1 (2)'!$D$72-crack_t_index)/'[1]Sheet1 (2)'!$D$72)))&lt;0,0,IF(D1032='[1]Sheet1 (2)'!$C$69,'[1]Sheet1 (2)'!$D$69*('[1]Sheet1 (2)'!$D$72-crack_t_index)/'[1]Sheet1 (2)'!$D$72,IF([1]shee2!D1008='[1]Sheet1 (2)'!$C$70,'[1]Sheet1 (2)'!$D$70*('[1]Sheet1 (2)'!$D$72-crack_t_index)/'[1]Sheet1 (2)'!$D$72,IF([1]shee2!D1008='[1]Sheet1 (2)'!$C$71,'[1]Sheet1 (2)'!$D$71*('[1]Sheet1 (2)'!$D$72-crack_t_index)/'[1]Sheet1 (2)'!$D$72))))</f>
        <v>5</v>
      </c>
      <c r="AX1032" s="157">
        <f>IF(IF(D1032='[1]Sheet1 (2)'!$C$69,'[1]Sheet1 (2)'!$D$69*('[1]Sheet1 (2)'!$D$72-rave_index)/'[1]Sheet1 (2)'!$D$72,IF([1]shee2!D1008='[1]Sheet1 (2)'!$C$70,'[1]Sheet1 (2)'!$D$70*('[1]Sheet1 (2)'!$D$72-rave_index)/'[1]Sheet1 (2)'!$D$72,IF([1]shee2!D1008='[1]Sheet1 (2)'!$C$71,'[1]Sheet1 (2)'!$D$71*('[1]Sheet1 (2)'!$D$72-rave_index)/'[1]Sheet1 (2)'!$D$72)))&lt;0,0,IF(D1032='[1]Sheet1 (2)'!$C$69,'[1]Sheet1 (2)'!$D$69*('[1]Sheet1 (2)'!$D$72-rave_index)/'[1]Sheet1 (2)'!$D$72,IF([1]shee2!D1008='[1]Sheet1 (2)'!$C$70,'[1]Sheet1 (2)'!$D$70*('[1]Sheet1 (2)'!$D$72-rave_index)/'[1]Sheet1 (2)'!$D$72,IF([1]shee2!D1008='[1]Sheet1 (2)'!$C$71,'[1]Sheet1 (2)'!$D$71*('[1]Sheet1 (2)'!$D$72-rave_index)/'[1]Sheet1 (2)'!$D$72))))</f>
        <v>5</v>
      </c>
      <c r="AY1032" s="157">
        <f>IF(IF(D1032='[1]Sheet1 (2)'!$C$69,'[1]Sheet1 (2)'!$D$69*('[1]Sheet1 (2)'!$D$72-rough_index)/'[1]Sheet1 (2)'!$D$72,IF([1]shee2!D1008='[1]Sheet1 (2)'!$C$70,'[1]Sheet1 (2)'!$D$70*('[1]Sheet1 (2)'!$D$72-rough_index)/'[1]Sheet1 (2)'!$D$72,IF([1]shee2!D1008='[1]Sheet1 (2)'!$C$71,'[1]Sheet1 (2)'!$D$71*('[1]Sheet1 (2)'!$D$72-rough_index)/'[1]Sheet1 (2)'!$D$72)))&lt;0,0,IF(D1032='[1]Sheet1 (2)'!$C$69,'[1]Sheet1 (2)'!$D$69*('[1]Sheet1 (2)'!$D$72-rough_index)/'[1]Sheet1 (2)'!$D$72,IF([1]shee2!D1008='[1]Sheet1 (2)'!$C$70,'[1]Sheet1 (2)'!$D$70*('[1]Sheet1 (2)'!$D$72-rough_index)/'[1]Sheet1 (2)'!$D$72,IF([1]shee2!D1008='[1]Sheet1 (2)'!$C$71,'[1]Sheet1 (2)'!$D$71*('[1]Sheet1 (2)'!$D$72-rough_index)/'[1]Sheet1 (2)'!$D$72))))</f>
        <v>0</v>
      </c>
      <c r="AZ1032" s="179">
        <f>+(AU1032*'[1]Sheet1 (2)'!$C$77)+(AV1032*'[1]Sheet1 (2)'!$C$78)+(AW1032*'[1]Sheet1 (2)'!$C$79)+(AX1032*'[1]Sheet1 (2)'!$C$80)+(AY1032*'[1]Sheet1 (2)'!$C$81)</f>
        <v>3.5</v>
      </c>
      <c r="BA1032" s="213" t="str">
        <f t="shared" si="32"/>
        <v>Fair</v>
      </c>
      <c r="BE1032">
        <f>IF(D1032='[1]Sheet1 (2)'!$C$61,'[1]Sheet1 (2)'!$D$61*(counts^2)+'[1]Sheet1 (2)'!$G$61*counts+'[1]Sheet1 (2)'!$J$61,IF(D1032='[1]Sheet1 (2)'!$C$62,'[1]Sheet1 (2)'!$D$62*counts+'[1]Sheet1 (2)'!$G$62,IF(D1032='[1]Sheet1 (2)'!$C$63,'[1]Sheet1 (2)'!$D$63*counts+'[1]Sheet1 (2)'!$G$63,IF(D1032='[1]Sheet1 (2)'!$C$64,'[1]Sheet1 (2)'!$D$64*counts+'[1]Sheet1 (2)'!$G$64))))</f>
        <v>2.0984129299999998</v>
      </c>
    </row>
    <row r="1033" spans="1:57" ht="12.75" customHeight="1">
      <c r="A1033" s="176" t="s">
        <v>282</v>
      </c>
      <c r="B1033" s="145" t="s">
        <v>76</v>
      </c>
      <c r="C1033" s="170">
        <v>1167</v>
      </c>
      <c r="D1033" s="174" t="s">
        <v>77</v>
      </c>
      <c r="E1033" s="171">
        <v>8</v>
      </c>
      <c r="F1033" s="171">
        <v>2</v>
      </c>
      <c r="G1033" s="171" t="s">
        <v>77</v>
      </c>
      <c r="H1033" s="171">
        <v>1</v>
      </c>
      <c r="I1033" s="171" t="s">
        <v>77</v>
      </c>
      <c r="J1033" s="173" t="s">
        <v>80</v>
      </c>
      <c r="K1033" s="173" t="s">
        <v>80</v>
      </c>
      <c r="L1033" s="169">
        <f>VLOOKUP(CONCATENATE(J1033,K1033),'Sheet1 (2)'!$J$6:$K$26,2,FALSE)</f>
        <v>0</v>
      </c>
      <c r="M1033" s="173" t="s">
        <v>80</v>
      </c>
      <c r="N1033" s="173" t="s">
        <v>80</v>
      </c>
      <c r="O1033" s="177">
        <f>VLOOKUP(CONCATENATE(M1033,N1033),'[1]Sheet1 (2)'!$L$6:$M$26,2,FALSE)</f>
        <v>0</v>
      </c>
      <c r="P1033" s="173" t="s">
        <v>80</v>
      </c>
      <c r="Q1033" s="173" t="s">
        <v>80</v>
      </c>
      <c r="R1033" s="177">
        <f>VLOOKUP(CONCATENATE(P1033,Q1033),'[1]Sheet1 (2)'!$N$6:$O$26,2,FALSE)</f>
        <v>0</v>
      </c>
      <c r="S1033" s="173" t="s">
        <v>80</v>
      </c>
      <c r="T1033" s="173" t="s">
        <v>80</v>
      </c>
      <c r="U1033" s="177">
        <f>VLOOKUP(CONCATENATE(S1033,T1033),'[1]Sheet1 (2)'!$P$6:$Q$26,2,FALSE)</f>
        <v>0</v>
      </c>
      <c r="V1033" s="173" t="s">
        <v>80</v>
      </c>
      <c r="W1033" s="173" t="s">
        <v>80</v>
      </c>
      <c r="X1033" s="177">
        <f>VLOOKUP(CONCATENATE(V1033,W1033),'[1]Sheet1 (2)'!$R$6:$S$26,2,FALSE)</f>
        <v>0</v>
      </c>
      <c r="Y1033" s="173" t="s">
        <v>80</v>
      </c>
      <c r="Z1033" s="173" t="s">
        <v>80</v>
      </c>
      <c r="AA1033" s="177">
        <f>VLOOKUP(CONCATENATE(Y1033,Z1033),'[1]Sheet1 (2)'!$T$6:$U$26,2,FALSE)</f>
        <v>0</v>
      </c>
      <c r="AB1033" s="173" t="s">
        <v>80</v>
      </c>
      <c r="AC1033" s="173" t="s">
        <v>80</v>
      </c>
      <c r="AD1033" s="177">
        <f>VLOOKUP(CONCATENATE(AB1033,AC1033),'[1]Sheet1 (2)'!$X$6:$Y$26,2,FALSE)</f>
        <v>0</v>
      </c>
      <c r="AE1033" s="173" t="s">
        <v>82</v>
      </c>
      <c r="AF1033" s="173" t="s">
        <v>81</v>
      </c>
      <c r="AG1033" s="177">
        <f>VLOOKUP(CONCATENATE(AE1033,AF1033),'[1]Sheet1 (2)'!$Z$6:$AA$26,2,FALSE)</f>
        <v>66</v>
      </c>
      <c r="AH1033" s="172"/>
      <c r="AI1033" s="178"/>
      <c r="AJ1033" s="140"/>
      <c r="AK1033" s="176" t="s">
        <v>282</v>
      </c>
      <c r="AL1033" s="176" t="s">
        <v>76</v>
      </c>
      <c r="AM1033" s="170">
        <f t="shared" si="33"/>
        <v>1167</v>
      </c>
      <c r="AN1033" s="147"/>
      <c r="AO1033" s="155"/>
      <c r="AP1033" s="156"/>
      <c r="AQ1033" s="157">
        <v>6.4693480690000005</v>
      </c>
      <c r="AR1033" s="158"/>
      <c r="AS1033" s="145">
        <f>LOOKUP(rufmkm,'[1]Sheet1 (2)'!$V$62:$V$71,'[1]Sheet1 (2)'!$W$62:$W$71)</f>
        <v>70</v>
      </c>
      <c r="AT1033" s="140"/>
      <c r="AU1033" s="157">
        <f>IF(IF(D1033='[1]Sheet1 (2)'!$C$69,'[1]Sheet1 (2)'!$D$69*('[1]Sheet1 (2)'!$D$72-rut_index)/'[1]Sheet1 (2)'!$D$72,IF([1]shee2!D1009='[1]Sheet1 (2)'!$C$70,'[1]Sheet1 (2)'!$D$70*('[1]Sheet1 (2)'!$D$72-rut_index)/'[1]Sheet1 (2)'!$D$72,IF([1]shee2!D1009='[1]Sheet1 (2)'!$C$71,'[1]Sheet1 (2)'!$D$71*('[1]Sheet1 (2)'!$D$72-rut_index)/'[1]Sheet1 (2)'!$D$72)))&lt;0,0,IF(D1033='[1]Sheet1 (2)'!$C$69,'[1]Sheet1 (2)'!$D$69*('[1]Sheet1 (2)'!$D$72-rut_index)/'[1]Sheet1 (2)'!$D$72,IF([1]shee2!D1009='[1]Sheet1 (2)'!$C$70,'[1]Sheet1 (2)'!$D$70*('[1]Sheet1 (2)'!$D$72-rut_index)/'[1]Sheet1 (2)'!$D$72,IF([1]shee2!D1009='[1]Sheet1 (2)'!$C$71,'[1]Sheet1 (2)'!$D$71*('[1]Sheet1 (2)'!$D$72-rut_index)/'[1]Sheet1 (2)'!$D$72))))</f>
        <v>5</v>
      </c>
      <c r="AV1033" s="157">
        <f>IF(IF(D1033='[1]Sheet1 (2)'!$C$69,'[1]Sheet1 (2)'!$D$69*('[1]Sheet1 (2)'!$D$72-crack_s_index)/'[1]Sheet1 (2)'!$D$72,IF([1]shee2!D1009='[1]Sheet1 (2)'!$C$70,'[1]Sheet1 (2)'!$D$70*('[1]Sheet1 (2)'!$D$72-crack_s_index)/'[1]Sheet1 (2)'!$D$72,IF([1]shee2!D1009='[1]Sheet1 (2)'!$C$71,'[1]Sheet1 (2)'!$D$71*('[1]Sheet1 (2)'!$D$72-crack_s_index)/'[1]Sheet1 (2)'!$D$72)))&lt;0,0,IF(D1033='[1]Sheet1 (2)'!$C$69,'[1]Sheet1 (2)'!$D$69*('[1]Sheet1 (2)'!$D$72-crack_s_index)/'[1]Sheet1 (2)'!$D$72,IF([1]shee2!D1009='[1]Sheet1 (2)'!$C$70,'[1]Sheet1 (2)'!$D$70*('[1]Sheet1 (2)'!$D$72-crack_s_index)/'[1]Sheet1 (2)'!$D$72,IF([1]shee2!D1009='[1]Sheet1 (2)'!$C$71,'[1]Sheet1 (2)'!$D$71*('[1]Sheet1 (2)'!$D$72-crack_s_index)/'[1]Sheet1 (2)'!$D$72))))</f>
        <v>5</v>
      </c>
      <c r="AW1033" s="157">
        <f>IF(IF(D1033='[1]Sheet1 (2)'!$C$69,'[1]Sheet1 (2)'!$D$69*('[1]Sheet1 (2)'!$D$72-crack_t_index)/'[1]Sheet1 (2)'!$D$72,IF([1]shee2!D1009='[1]Sheet1 (2)'!$C$70,'[1]Sheet1 (2)'!$D$70*('[1]Sheet1 (2)'!$D$72-crack_t_index)/'[1]Sheet1 (2)'!$D$72,IF([1]shee2!D1009='[1]Sheet1 (2)'!$C$71,'[1]Sheet1 (2)'!$D$71*('[1]Sheet1 (2)'!$D$72-crack_t_index)/'[1]Sheet1 (2)'!$D$72)))&lt;0,0,IF(D1033='[1]Sheet1 (2)'!$C$69,'[1]Sheet1 (2)'!$D$69*('[1]Sheet1 (2)'!$D$72-crack_t_index)/'[1]Sheet1 (2)'!$D$72,IF([1]shee2!D1009='[1]Sheet1 (2)'!$C$70,'[1]Sheet1 (2)'!$D$70*('[1]Sheet1 (2)'!$D$72-crack_t_index)/'[1]Sheet1 (2)'!$D$72,IF([1]shee2!D1009='[1]Sheet1 (2)'!$C$71,'[1]Sheet1 (2)'!$D$71*('[1]Sheet1 (2)'!$D$72-crack_t_index)/'[1]Sheet1 (2)'!$D$72))))</f>
        <v>5</v>
      </c>
      <c r="AX1033" s="157">
        <f>IF(IF(D1033='[1]Sheet1 (2)'!$C$69,'[1]Sheet1 (2)'!$D$69*('[1]Sheet1 (2)'!$D$72-rave_index)/'[1]Sheet1 (2)'!$D$72,IF([1]shee2!D1009='[1]Sheet1 (2)'!$C$70,'[1]Sheet1 (2)'!$D$70*('[1]Sheet1 (2)'!$D$72-rave_index)/'[1]Sheet1 (2)'!$D$72,IF([1]shee2!D1009='[1]Sheet1 (2)'!$C$71,'[1]Sheet1 (2)'!$D$71*('[1]Sheet1 (2)'!$D$72-rave_index)/'[1]Sheet1 (2)'!$D$72)))&lt;0,0,IF(D1033='[1]Sheet1 (2)'!$C$69,'[1]Sheet1 (2)'!$D$69*('[1]Sheet1 (2)'!$D$72-rave_index)/'[1]Sheet1 (2)'!$D$72,IF([1]shee2!D1009='[1]Sheet1 (2)'!$C$70,'[1]Sheet1 (2)'!$D$70*('[1]Sheet1 (2)'!$D$72-rave_index)/'[1]Sheet1 (2)'!$D$72,IF([1]shee2!D1009='[1]Sheet1 (2)'!$C$71,'[1]Sheet1 (2)'!$D$71*('[1]Sheet1 (2)'!$D$72-rave_index)/'[1]Sheet1 (2)'!$D$72))))</f>
        <v>5</v>
      </c>
      <c r="AY1033" s="157">
        <f>IF(IF(D1033='[1]Sheet1 (2)'!$C$69,'[1]Sheet1 (2)'!$D$69*('[1]Sheet1 (2)'!$D$72-rough_index)/'[1]Sheet1 (2)'!$D$72,IF([1]shee2!D1009='[1]Sheet1 (2)'!$C$70,'[1]Sheet1 (2)'!$D$70*('[1]Sheet1 (2)'!$D$72-rough_index)/'[1]Sheet1 (2)'!$D$72,IF([1]shee2!D1009='[1]Sheet1 (2)'!$C$71,'[1]Sheet1 (2)'!$D$71*('[1]Sheet1 (2)'!$D$72-rough_index)/'[1]Sheet1 (2)'!$D$72)))&lt;0,0,IF(D1033='[1]Sheet1 (2)'!$C$69,'[1]Sheet1 (2)'!$D$69*('[1]Sheet1 (2)'!$D$72-rough_index)/'[1]Sheet1 (2)'!$D$72,IF([1]shee2!D1009='[1]Sheet1 (2)'!$C$70,'[1]Sheet1 (2)'!$D$70*('[1]Sheet1 (2)'!$D$72-rough_index)/'[1]Sheet1 (2)'!$D$72,IF([1]shee2!D1009='[1]Sheet1 (2)'!$C$71,'[1]Sheet1 (2)'!$D$71*('[1]Sheet1 (2)'!$D$72-rough_index)/'[1]Sheet1 (2)'!$D$72))))</f>
        <v>0</v>
      </c>
      <c r="AZ1033" s="179">
        <f>+(AU1033*'[1]Sheet1 (2)'!$C$77)+(AV1033*'[1]Sheet1 (2)'!$C$78)+(AW1033*'[1]Sheet1 (2)'!$C$79)+(AX1033*'[1]Sheet1 (2)'!$C$80)+(AY1033*'[1]Sheet1 (2)'!$C$81)</f>
        <v>3.5</v>
      </c>
      <c r="BA1033" s="213" t="str">
        <f t="shared" si="32"/>
        <v>Fair</v>
      </c>
      <c r="BE1033">
        <f>IF(D1033='[1]Sheet1 (2)'!$C$61,'[1]Sheet1 (2)'!$D$61*(counts^2)+'[1]Sheet1 (2)'!$G$61*counts+'[1]Sheet1 (2)'!$J$61,IF(D1033='[1]Sheet1 (2)'!$C$62,'[1]Sheet1 (2)'!$D$62*counts+'[1]Sheet1 (2)'!$G$62,IF(D1033='[1]Sheet1 (2)'!$C$63,'[1]Sheet1 (2)'!$D$63*counts+'[1]Sheet1 (2)'!$G$63,IF(D1033='[1]Sheet1 (2)'!$C$64,'[1]Sheet1 (2)'!$D$64*counts+'[1]Sheet1 (2)'!$G$64))))</f>
        <v>2.0984129299999998</v>
      </c>
    </row>
    <row r="1034" spans="1:57" ht="12.75" customHeight="1">
      <c r="A1034" s="176" t="s">
        <v>282</v>
      </c>
      <c r="B1034" s="145" t="s">
        <v>76</v>
      </c>
      <c r="C1034" s="170">
        <v>1168</v>
      </c>
      <c r="D1034" s="174" t="s">
        <v>77</v>
      </c>
      <c r="E1034" s="171">
        <v>8</v>
      </c>
      <c r="F1034" s="171">
        <v>2</v>
      </c>
      <c r="G1034" s="171" t="s">
        <v>77</v>
      </c>
      <c r="H1034" s="171">
        <v>1</v>
      </c>
      <c r="I1034" s="171" t="s">
        <v>77</v>
      </c>
      <c r="J1034" s="173" t="s">
        <v>80</v>
      </c>
      <c r="K1034" s="173" t="s">
        <v>80</v>
      </c>
      <c r="L1034" s="169">
        <f>VLOOKUP(CONCATENATE(J1034,K1034),'Sheet1 (2)'!$J$6:$K$26,2,FALSE)</f>
        <v>0</v>
      </c>
      <c r="M1034" s="173" t="s">
        <v>80</v>
      </c>
      <c r="N1034" s="173" t="s">
        <v>80</v>
      </c>
      <c r="O1034" s="177">
        <f>VLOOKUP(CONCATENATE(M1034,N1034),'[1]Sheet1 (2)'!$L$6:$M$26,2,FALSE)</f>
        <v>0</v>
      </c>
      <c r="P1034" s="173" t="s">
        <v>80</v>
      </c>
      <c r="Q1034" s="173" t="s">
        <v>80</v>
      </c>
      <c r="R1034" s="177">
        <f>VLOOKUP(CONCATENATE(P1034,Q1034),'[1]Sheet1 (2)'!$N$6:$O$26,2,FALSE)</f>
        <v>0</v>
      </c>
      <c r="S1034" s="173" t="s">
        <v>80</v>
      </c>
      <c r="T1034" s="173" t="s">
        <v>80</v>
      </c>
      <c r="U1034" s="177">
        <f>VLOOKUP(CONCATENATE(S1034,T1034),'[1]Sheet1 (2)'!$P$6:$Q$26,2,FALSE)</f>
        <v>0</v>
      </c>
      <c r="V1034" s="173" t="s">
        <v>80</v>
      </c>
      <c r="W1034" s="173" t="s">
        <v>80</v>
      </c>
      <c r="X1034" s="177">
        <f>VLOOKUP(CONCATENATE(V1034,W1034),'[1]Sheet1 (2)'!$R$6:$S$26,2,FALSE)</f>
        <v>0</v>
      </c>
      <c r="Y1034" s="173" t="s">
        <v>80</v>
      </c>
      <c r="Z1034" s="173" t="s">
        <v>80</v>
      </c>
      <c r="AA1034" s="177">
        <f>VLOOKUP(CONCATENATE(Y1034,Z1034),'[1]Sheet1 (2)'!$T$6:$U$26,2,FALSE)</f>
        <v>0</v>
      </c>
      <c r="AB1034" s="173" t="s">
        <v>80</v>
      </c>
      <c r="AC1034" s="173" t="s">
        <v>80</v>
      </c>
      <c r="AD1034" s="177">
        <f>VLOOKUP(CONCATENATE(AB1034,AC1034),'[1]Sheet1 (2)'!$X$6:$Y$26,2,FALSE)</f>
        <v>0</v>
      </c>
      <c r="AE1034" s="173" t="s">
        <v>82</v>
      </c>
      <c r="AF1034" s="173" t="s">
        <v>81</v>
      </c>
      <c r="AG1034" s="177">
        <f>VLOOKUP(CONCATENATE(AE1034,AF1034),'[1]Sheet1 (2)'!$Z$6:$AA$26,2,FALSE)</f>
        <v>66</v>
      </c>
      <c r="AH1034" s="172"/>
      <c r="AI1034" s="178"/>
      <c r="AJ1034" s="140"/>
      <c r="AK1034" s="176" t="s">
        <v>282</v>
      </c>
      <c r="AL1034" s="176" t="s">
        <v>76</v>
      </c>
      <c r="AM1034" s="170">
        <f t="shared" si="33"/>
        <v>1168</v>
      </c>
      <c r="AN1034" s="147"/>
      <c r="AO1034" s="155"/>
      <c r="AP1034" s="156"/>
      <c r="AQ1034" s="157">
        <v>4.3771330014000007</v>
      </c>
      <c r="AR1034" s="158"/>
      <c r="AS1034" s="145">
        <f>LOOKUP(rufmkm,'[1]Sheet1 (2)'!$V$62:$V$71,'[1]Sheet1 (2)'!$W$62:$W$71)</f>
        <v>50</v>
      </c>
      <c r="AT1034" s="140"/>
      <c r="AU1034" s="157">
        <f>IF(IF(D1034='[1]Sheet1 (2)'!$C$69,'[1]Sheet1 (2)'!$D$69*('[1]Sheet1 (2)'!$D$72-rut_index)/'[1]Sheet1 (2)'!$D$72,IF([1]shee2!D1010='[1]Sheet1 (2)'!$C$70,'[1]Sheet1 (2)'!$D$70*('[1]Sheet1 (2)'!$D$72-rut_index)/'[1]Sheet1 (2)'!$D$72,IF([1]shee2!D1010='[1]Sheet1 (2)'!$C$71,'[1]Sheet1 (2)'!$D$71*('[1]Sheet1 (2)'!$D$72-rut_index)/'[1]Sheet1 (2)'!$D$72)))&lt;0,0,IF(D1034='[1]Sheet1 (2)'!$C$69,'[1]Sheet1 (2)'!$D$69*('[1]Sheet1 (2)'!$D$72-rut_index)/'[1]Sheet1 (2)'!$D$72,IF([1]shee2!D1010='[1]Sheet1 (2)'!$C$70,'[1]Sheet1 (2)'!$D$70*('[1]Sheet1 (2)'!$D$72-rut_index)/'[1]Sheet1 (2)'!$D$72,IF([1]shee2!D1010='[1]Sheet1 (2)'!$C$71,'[1]Sheet1 (2)'!$D$71*('[1]Sheet1 (2)'!$D$72-rut_index)/'[1]Sheet1 (2)'!$D$72))))</f>
        <v>5</v>
      </c>
      <c r="AV1034" s="157">
        <f>IF(IF(D1034='[1]Sheet1 (2)'!$C$69,'[1]Sheet1 (2)'!$D$69*('[1]Sheet1 (2)'!$D$72-crack_s_index)/'[1]Sheet1 (2)'!$D$72,IF([1]shee2!D1010='[1]Sheet1 (2)'!$C$70,'[1]Sheet1 (2)'!$D$70*('[1]Sheet1 (2)'!$D$72-crack_s_index)/'[1]Sheet1 (2)'!$D$72,IF([1]shee2!D1010='[1]Sheet1 (2)'!$C$71,'[1]Sheet1 (2)'!$D$71*('[1]Sheet1 (2)'!$D$72-crack_s_index)/'[1]Sheet1 (2)'!$D$72)))&lt;0,0,IF(D1034='[1]Sheet1 (2)'!$C$69,'[1]Sheet1 (2)'!$D$69*('[1]Sheet1 (2)'!$D$72-crack_s_index)/'[1]Sheet1 (2)'!$D$72,IF([1]shee2!D1010='[1]Sheet1 (2)'!$C$70,'[1]Sheet1 (2)'!$D$70*('[1]Sheet1 (2)'!$D$72-crack_s_index)/'[1]Sheet1 (2)'!$D$72,IF([1]shee2!D1010='[1]Sheet1 (2)'!$C$71,'[1]Sheet1 (2)'!$D$71*('[1]Sheet1 (2)'!$D$72-crack_s_index)/'[1]Sheet1 (2)'!$D$72))))</f>
        <v>5</v>
      </c>
      <c r="AW1034" s="157">
        <f>IF(IF(D1034='[1]Sheet1 (2)'!$C$69,'[1]Sheet1 (2)'!$D$69*('[1]Sheet1 (2)'!$D$72-crack_t_index)/'[1]Sheet1 (2)'!$D$72,IF([1]shee2!D1010='[1]Sheet1 (2)'!$C$70,'[1]Sheet1 (2)'!$D$70*('[1]Sheet1 (2)'!$D$72-crack_t_index)/'[1]Sheet1 (2)'!$D$72,IF([1]shee2!D1010='[1]Sheet1 (2)'!$C$71,'[1]Sheet1 (2)'!$D$71*('[1]Sheet1 (2)'!$D$72-crack_t_index)/'[1]Sheet1 (2)'!$D$72)))&lt;0,0,IF(D1034='[1]Sheet1 (2)'!$C$69,'[1]Sheet1 (2)'!$D$69*('[1]Sheet1 (2)'!$D$72-crack_t_index)/'[1]Sheet1 (2)'!$D$72,IF([1]shee2!D1010='[1]Sheet1 (2)'!$C$70,'[1]Sheet1 (2)'!$D$70*('[1]Sheet1 (2)'!$D$72-crack_t_index)/'[1]Sheet1 (2)'!$D$72,IF([1]shee2!D1010='[1]Sheet1 (2)'!$C$71,'[1]Sheet1 (2)'!$D$71*('[1]Sheet1 (2)'!$D$72-crack_t_index)/'[1]Sheet1 (2)'!$D$72))))</f>
        <v>5</v>
      </c>
      <c r="AX1034" s="157">
        <f>IF(IF(D1034='[1]Sheet1 (2)'!$C$69,'[1]Sheet1 (2)'!$D$69*('[1]Sheet1 (2)'!$D$72-rave_index)/'[1]Sheet1 (2)'!$D$72,IF([1]shee2!D1010='[1]Sheet1 (2)'!$C$70,'[1]Sheet1 (2)'!$D$70*('[1]Sheet1 (2)'!$D$72-rave_index)/'[1]Sheet1 (2)'!$D$72,IF([1]shee2!D1010='[1]Sheet1 (2)'!$C$71,'[1]Sheet1 (2)'!$D$71*('[1]Sheet1 (2)'!$D$72-rave_index)/'[1]Sheet1 (2)'!$D$72)))&lt;0,0,IF(D1034='[1]Sheet1 (2)'!$C$69,'[1]Sheet1 (2)'!$D$69*('[1]Sheet1 (2)'!$D$72-rave_index)/'[1]Sheet1 (2)'!$D$72,IF([1]shee2!D1010='[1]Sheet1 (2)'!$C$70,'[1]Sheet1 (2)'!$D$70*('[1]Sheet1 (2)'!$D$72-rave_index)/'[1]Sheet1 (2)'!$D$72,IF([1]shee2!D1010='[1]Sheet1 (2)'!$C$71,'[1]Sheet1 (2)'!$D$71*('[1]Sheet1 (2)'!$D$72-rave_index)/'[1]Sheet1 (2)'!$D$72))))</f>
        <v>5</v>
      </c>
      <c r="AY1034" s="157">
        <f>IF(IF(D1034='[1]Sheet1 (2)'!$C$69,'[1]Sheet1 (2)'!$D$69*('[1]Sheet1 (2)'!$D$72-rough_index)/'[1]Sheet1 (2)'!$D$72,IF([1]shee2!D1010='[1]Sheet1 (2)'!$C$70,'[1]Sheet1 (2)'!$D$70*('[1]Sheet1 (2)'!$D$72-rough_index)/'[1]Sheet1 (2)'!$D$72,IF([1]shee2!D1010='[1]Sheet1 (2)'!$C$71,'[1]Sheet1 (2)'!$D$71*('[1]Sheet1 (2)'!$D$72-rough_index)/'[1]Sheet1 (2)'!$D$72)))&lt;0,0,IF(D1034='[1]Sheet1 (2)'!$C$69,'[1]Sheet1 (2)'!$D$69*('[1]Sheet1 (2)'!$D$72-rough_index)/'[1]Sheet1 (2)'!$D$72,IF([1]shee2!D1010='[1]Sheet1 (2)'!$C$70,'[1]Sheet1 (2)'!$D$70*('[1]Sheet1 (2)'!$D$72-rough_index)/'[1]Sheet1 (2)'!$D$72,IF([1]shee2!D1010='[1]Sheet1 (2)'!$C$71,'[1]Sheet1 (2)'!$D$71*('[1]Sheet1 (2)'!$D$72-rough_index)/'[1]Sheet1 (2)'!$D$72))))</f>
        <v>0.83333333333333337</v>
      </c>
      <c r="AZ1034" s="179">
        <f>+(AU1034*'[1]Sheet1 (2)'!$C$77)+(AV1034*'[1]Sheet1 (2)'!$C$78)+(AW1034*'[1]Sheet1 (2)'!$C$79)+(AX1034*'[1]Sheet1 (2)'!$C$80)+(AY1034*'[1]Sheet1 (2)'!$C$81)</f>
        <v>3.75</v>
      </c>
      <c r="BA1034" s="213" t="str">
        <f t="shared" si="32"/>
        <v>Fair</v>
      </c>
      <c r="BE1034">
        <f>IF(D1034='[1]Sheet1 (2)'!$C$61,'[1]Sheet1 (2)'!$D$61*(counts^2)+'[1]Sheet1 (2)'!$G$61*counts+'[1]Sheet1 (2)'!$J$61,IF(D1034='[1]Sheet1 (2)'!$C$62,'[1]Sheet1 (2)'!$D$62*counts+'[1]Sheet1 (2)'!$G$62,IF(D1034='[1]Sheet1 (2)'!$C$63,'[1]Sheet1 (2)'!$D$63*counts+'[1]Sheet1 (2)'!$G$63,IF(D1034='[1]Sheet1 (2)'!$C$64,'[1]Sheet1 (2)'!$D$64*counts+'[1]Sheet1 (2)'!$G$64))))</f>
        <v>2.0984129299999998</v>
      </c>
    </row>
    <row r="1035" spans="1:57" ht="12.75" customHeight="1">
      <c r="A1035" s="176" t="s">
        <v>282</v>
      </c>
      <c r="B1035" s="145" t="s">
        <v>76</v>
      </c>
      <c r="C1035" s="170">
        <v>1169</v>
      </c>
      <c r="D1035" s="174" t="s">
        <v>77</v>
      </c>
      <c r="E1035" s="171">
        <v>8</v>
      </c>
      <c r="F1035" s="171">
        <v>2</v>
      </c>
      <c r="G1035" s="171" t="s">
        <v>77</v>
      </c>
      <c r="H1035" s="171">
        <v>1</v>
      </c>
      <c r="I1035" s="171" t="s">
        <v>77</v>
      </c>
      <c r="J1035" s="173" t="s">
        <v>80</v>
      </c>
      <c r="K1035" s="173" t="s">
        <v>80</v>
      </c>
      <c r="L1035" s="169">
        <f>VLOOKUP(CONCATENATE(J1035,K1035),'Sheet1 (2)'!$J$6:$K$26,2,FALSE)</f>
        <v>0</v>
      </c>
      <c r="M1035" s="173" t="s">
        <v>83</v>
      </c>
      <c r="N1035" s="173" t="s">
        <v>78</v>
      </c>
      <c r="O1035" s="177">
        <f>VLOOKUP(CONCATENATE(M1035,N1035),'[1]Sheet1 (2)'!$L$6:$M$26,2,FALSE)</f>
        <v>7.5</v>
      </c>
      <c r="P1035" s="173" t="s">
        <v>80</v>
      </c>
      <c r="Q1035" s="173" t="s">
        <v>80</v>
      </c>
      <c r="R1035" s="177">
        <f>VLOOKUP(CONCATENATE(P1035,Q1035),'[1]Sheet1 (2)'!$N$6:$O$26,2,FALSE)</f>
        <v>0</v>
      </c>
      <c r="S1035" s="173" t="s">
        <v>80</v>
      </c>
      <c r="T1035" s="173" t="s">
        <v>80</v>
      </c>
      <c r="U1035" s="177">
        <f>VLOOKUP(CONCATENATE(S1035,T1035),'[1]Sheet1 (2)'!$P$6:$Q$26,2,FALSE)</f>
        <v>0</v>
      </c>
      <c r="V1035" s="173" t="s">
        <v>80</v>
      </c>
      <c r="W1035" s="173" t="s">
        <v>80</v>
      </c>
      <c r="X1035" s="177">
        <f>VLOOKUP(CONCATENATE(V1035,W1035),'[1]Sheet1 (2)'!$R$6:$S$26,2,FALSE)</f>
        <v>0</v>
      </c>
      <c r="Y1035" s="173" t="s">
        <v>80</v>
      </c>
      <c r="Z1035" s="173" t="s">
        <v>80</v>
      </c>
      <c r="AA1035" s="177">
        <f>VLOOKUP(CONCATENATE(Y1035,Z1035),'[1]Sheet1 (2)'!$T$6:$U$26,2,FALSE)</f>
        <v>0</v>
      </c>
      <c r="AB1035" s="173" t="s">
        <v>80</v>
      </c>
      <c r="AC1035" s="173" t="s">
        <v>80</v>
      </c>
      <c r="AD1035" s="177">
        <f>VLOOKUP(CONCATENATE(AB1035,AC1035),'[1]Sheet1 (2)'!$X$6:$Y$26,2,FALSE)</f>
        <v>0</v>
      </c>
      <c r="AE1035" s="173" t="s">
        <v>82</v>
      </c>
      <c r="AF1035" s="173" t="s">
        <v>81</v>
      </c>
      <c r="AG1035" s="177">
        <f>VLOOKUP(CONCATENATE(AE1035,AF1035),'[1]Sheet1 (2)'!$Z$6:$AA$26,2,FALSE)</f>
        <v>66</v>
      </c>
      <c r="AH1035" s="172"/>
      <c r="AI1035" s="178"/>
      <c r="AJ1035" s="140"/>
      <c r="AK1035" s="176" t="s">
        <v>282</v>
      </c>
      <c r="AL1035" s="176" t="s">
        <v>76</v>
      </c>
      <c r="AM1035" s="170">
        <f t="shared" si="33"/>
        <v>1169</v>
      </c>
      <c r="AN1035" s="147"/>
      <c r="AO1035" s="155"/>
      <c r="AP1035" s="156"/>
      <c r="AQ1035" s="157">
        <v>5.275400672</v>
      </c>
      <c r="AR1035" s="158"/>
      <c r="AS1035" s="145">
        <f>LOOKUP(rufmkm,'[1]Sheet1 (2)'!$V$62:$V$71,'[1]Sheet1 (2)'!$W$62:$W$71)</f>
        <v>60</v>
      </c>
      <c r="AT1035" s="140"/>
      <c r="AU1035" s="157">
        <f>IF(IF(D1035='[1]Sheet1 (2)'!$C$69,'[1]Sheet1 (2)'!$D$69*('[1]Sheet1 (2)'!$D$72-rut_index)/'[1]Sheet1 (2)'!$D$72,IF([1]shee2!D1011='[1]Sheet1 (2)'!$C$70,'[1]Sheet1 (2)'!$D$70*('[1]Sheet1 (2)'!$D$72-rut_index)/'[1]Sheet1 (2)'!$D$72,IF([1]shee2!D1011='[1]Sheet1 (2)'!$C$71,'[1]Sheet1 (2)'!$D$71*('[1]Sheet1 (2)'!$D$72-rut_index)/'[1]Sheet1 (2)'!$D$72)))&lt;0,0,IF(D1035='[1]Sheet1 (2)'!$C$69,'[1]Sheet1 (2)'!$D$69*('[1]Sheet1 (2)'!$D$72-rut_index)/'[1]Sheet1 (2)'!$D$72,IF([1]shee2!D1011='[1]Sheet1 (2)'!$C$70,'[1]Sheet1 (2)'!$D$70*('[1]Sheet1 (2)'!$D$72-rut_index)/'[1]Sheet1 (2)'!$D$72,IF([1]shee2!D1011='[1]Sheet1 (2)'!$C$71,'[1]Sheet1 (2)'!$D$71*('[1]Sheet1 (2)'!$D$72-rut_index)/'[1]Sheet1 (2)'!$D$72))))</f>
        <v>5</v>
      </c>
      <c r="AV1035" s="157">
        <f>IF(IF(D1035='[1]Sheet1 (2)'!$C$69,'[1]Sheet1 (2)'!$D$69*('[1]Sheet1 (2)'!$D$72-crack_s_index)/'[1]Sheet1 (2)'!$D$72,IF([1]shee2!D1011='[1]Sheet1 (2)'!$C$70,'[1]Sheet1 (2)'!$D$70*('[1]Sheet1 (2)'!$D$72-crack_s_index)/'[1]Sheet1 (2)'!$D$72,IF([1]shee2!D1011='[1]Sheet1 (2)'!$C$71,'[1]Sheet1 (2)'!$D$71*('[1]Sheet1 (2)'!$D$72-crack_s_index)/'[1]Sheet1 (2)'!$D$72)))&lt;0,0,IF(D1035='[1]Sheet1 (2)'!$C$69,'[1]Sheet1 (2)'!$D$69*('[1]Sheet1 (2)'!$D$72-crack_s_index)/'[1]Sheet1 (2)'!$D$72,IF([1]shee2!D1011='[1]Sheet1 (2)'!$C$70,'[1]Sheet1 (2)'!$D$70*('[1]Sheet1 (2)'!$D$72-crack_s_index)/'[1]Sheet1 (2)'!$D$72,IF([1]shee2!D1011='[1]Sheet1 (2)'!$C$71,'[1]Sheet1 (2)'!$D$71*('[1]Sheet1 (2)'!$D$72-crack_s_index)/'[1]Sheet1 (2)'!$D$72))))</f>
        <v>4.375</v>
      </c>
      <c r="AW1035" s="157">
        <f>IF(IF(D1035='[1]Sheet1 (2)'!$C$69,'[1]Sheet1 (2)'!$D$69*('[1]Sheet1 (2)'!$D$72-crack_t_index)/'[1]Sheet1 (2)'!$D$72,IF([1]shee2!D1011='[1]Sheet1 (2)'!$C$70,'[1]Sheet1 (2)'!$D$70*('[1]Sheet1 (2)'!$D$72-crack_t_index)/'[1]Sheet1 (2)'!$D$72,IF([1]shee2!D1011='[1]Sheet1 (2)'!$C$71,'[1]Sheet1 (2)'!$D$71*('[1]Sheet1 (2)'!$D$72-crack_t_index)/'[1]Sheet1 (2)'!$D$72)))&lt;0,0,IF(D1035='[1]Sheet1 (2)'!$C$69,'[1]Sheet1 (2)'!$D$69*('[1]Sheet1 (2)'!$D$72-crack_t_index)/'[1]Sheet1 (2)'!$D$72,IF([1]shee2!D1011='[1]Sheet1 (2)'!$C$70,'[1]Sheet1 (2)'!$D$70*('[1]Sheet1 (2)'!$D$72-crack_t_index)/'[1]Sheet1 (2)'!$D$72,IF([1]shee2!D1011='[1]Sheet1 (2)'!$C$71,'[1]Sheet1 (2)'!$D$71*('[1]Sheet1 (2)'!$D$72-crack_t_index)/'[1]Sheet1 (2)'!$D$72))))</f>
        <v>5</v>
      </c>
      <c r="AX1035" s="157">
        <f>IF(IF(D1035='[1]Sheet1 (2)'!$C$69,'[1]Sheet1 (2)'!$D$69*('[1]Sheet1 (2)'!$D$72-rave_index)/'[1]Sheet1 (2)'!$D$72,IF([1]shee2!D1011='[1]Sheet1 (2)'!$C$70,'[1]Sheet1 (2)'!$D$70*('[1]Sheet1 (2)'!$D$72-rave_index)/'[1]Sheet1 (2)'!$D$72,IF([1]shee2!D1011='[1]Sheet1 (2)'!$C$71,'[1]Sheet1 (2)'!$D$71*('[1]Sheet1 (2)'!$D$72-rave_index)/'[1]Sheet1 (2)'!$D$72)))&lt;0,0,IF(D1035='[1]Sheet1 (2)'!$C$69,'[1]Sheet1 (2)'!$D$69*('[1]Sheet1 (2)'!$D$72-rave_index)/'[1]Sheet1 (2)'!$D$72,IF([1]shee2!D1011='[1]Sheet1 (2)'!$C$70,'[1]Sheet1 (2)'!$D$70*('[1]Sheet1 (2)'!$D$72-rave_index)/'[1]Sheet1 (2)'!$D$72,IF([1]shee2!D1011='[1]Sheet1 (2)'!$C$71,'[1]Sheet1 (2)'!$D$71*('[1]Sheet1 (2)'!$D$72-rave_index)/'[1]Sheet1 (2)'!$D$72))))</f>
        <v>5</v>
      </c>
      <c r="AY1035" s="157">
        <f>IF(IF(D1035='[1]Sheet1 (2)'!$C$69,'[1]Sheet1 (2)'!$D$69*('[1]Sheet1 (2)'!$D$72-rough_index)/'[1]Sheet1 (2)'!$D$72,IF([1]shee2!D1011='[1]Sheet1 (2)'!$C$70,'[1]Sheet1 (2)'!$D$70*('[1]Sheet1 (2)'!$D$72-rough_index)/'[1]Sheet1 (2)'!$D$72,IF([1]shee2!D1011='[1]Sheet1 (2)'!$C$71,'[1]Sheet1 (2)'!$D$71*('[1]Sheet1 (2)'!$D$72-rough_index)/'[1]Sheet1 (2)'!$D$72)))&lt;0,0,IF(D1035='[1]Sheet1 (2)'!$C$69,'[1]Sheet1 (2)'!$D$69*('[1]Sheet1 (2)'!$D$72-rough_index)/'[1]Sheet1 (2)'!$D$72,IF([1]shee2!D1011='[1]Sheet1 (2)'!$C$70,'[1]Sheet1 (2)'!$D$70*('[1]Sheet1 (2)'!$D$72-rough_index)/'[1]Sheet1 (2)'!$D$72,IF([1]shee2!D1011='[1]Sheet1 (2)'!$C$71,'[1]Sheet1 (2)'!$D$71*('[1]Sheet1 (2)'!$D$72-rough_index)/'[1]Sheet1 (2)'!$D$72))))</f>
        <v>0</v>
      </c>
      <c r="AZ1035" s="179">
        <f>+(AU1035*'[1]Sheet1 (2)'!$C$77)+(AV1035*'[1]Sheet1 (2)'!$C$78)+(AW1035*'[1]Sheet1 (2)'!$C$79)+(AX1035*'[1]Sheet1 (2)'!$C$80)+(AY1035*'[1]Sheet1 (2)'!$C$81)</f>
        <v>3.2750000000000004</v>
      </c>
      <c r="BA1035" s="213" t="str">
        <f t="shared" si="32"/>
        <v>Fair</v>
      </c>
      <c r="BE1035">
        <f>IF(D1035='[1]Sheet1 (2)'!$C$61,'[1]Sheet1 (2)'!$D$61*(counts^2)+'[1]Sheet1 (2)'!$G$61*counts+'[1]Sheet1 (2)'!$J$61,IF(D1035='[1]Sheet1 (2)'!$C$62,'[1]Sheet1 (2)'!$D$62*counts+'[1]Sheet1 (2)'!$G$62,IF(D1035='[1]Sheet1 (2)'!$C$63,'[1]Sheet1 (2)'!$D$63*counts+'[1]Sheet1 (2)'!$G$63,IF(D1035='[1]Sheet1 (2)'!$C$64,'[1]Sheet1 (2)'!$D$64*counts+'[1]Sheet1 (2)'!$G$64))))</f>
        <v>2.0984129299999998</v>
      </c>
    </row>
    <row r="1036" spans="1:57" ht="12.75" customHeight="1">
      <c r="A1036" s="176" t="s">
        <v>282</v>
      </c>
      <c r="B1036" s="145" t="s">
        <v>76</v>
      </c>
      <c r="C1036" s="170">
        <v>1170</v>
      </c>
      <c r="D1036" s="174" t="s">
        <v>77</v>
      </c>
      <c r="E1036" s="171">
        <v>8</v>
      </c>
      <c r="F1036" s="171">
        <v>2</v>
      </c>
      <c r="G1036" s="171" t="s">
        <v>77</v>
      </c>
      <c r="H1036" s="171">
        <v>1</v>
      </c>
      <c r="I1036" s="171" t="s">
        <v>77</v>
      </c>
      <c r="J1036" s="173" t="s">
        <v>80</v>
      </c>
      <c r="K1036" s="173" t="s">
        <v>80</v>
      </c>
      <c r="L1036" s="169">
        <f>VLOOKUP(CONCATENATE(J1036,K1036),'Sheet1 (2)'!$J$6:$K$26,2,FALSE)</f>
        <v>0</v>
      </c>
      <c r="M1036" s="173" t="s">
        <v>80</v>
      </c>
      <c r="N1036" s="173" t="s">
        <v>80</v>
      </c>
      <c r="O1036" s="177">
        <f>VLOOKUP(CONCATENATE(M1036,N1036),'[1]Sheet1 (2)'!$L$6:$M$26,2,FALSE)</f>
        <v>0</v>
      </c>
      <c r="P1036" s="173" t="s">
        <v>80</v>
      </c>
      <c r="Q1036" s="173" t="s">
        <v>80</v>
      </c>
      <c r="R1036" s="177">
        <f>VLOOKUP(CONCATENATE(P1036,Q1036),'[1]Sheet1 (2)'!$N$6:$O$26,2,FALSE)</f>
        <v>0</v>
      </c>
      <c r="S1036" s="173" t="s">
        <v>80</v>
      </c>
      <c r="T1036" s="173" t="s">
        <v>80</v>
      </c>
      <c r="U1036" s="177">
        <f>VLOOKUP(CONCATENATE(S1036,T1036),'[1]Sheet1 (2)'!$P$6:$Q$26,2,FALSE)</f>
        <v>0</v>
      </c>
      <c r="V1036" s="173" t="s">
        <v>80</v>
      </c>
      <c r="W1036" s="173" t="s">
        <v>80</v>
      </c>
      <c r="X1036" s="177">
        <f>VLOOKUP(CONCATENATE(V1036,W1036),'[1]Sheet1 (2)'!$R$6:$S$26,2,FALSE)</f>
        <v>0</v>
      </c>
      <c r="Y1036" s="173" t="s">
        <v>80</v>
      </c>
      <c r="Z1036" s="173" t="s">
        <v>80</v>
      </c>
      <c r="AA1036" s="177">
        <f>VLOOKUP(CONCATENATE(Y1036,Z1036),'[1]Sheet1 (2)'!$T$6:$U$26,2,FALSE)</f>
        <v>0</v>
      </c>
      <c r="AB1036" s="173" t="s">
        <v>80</v>
      </c>
      <c r="AC1036" s="173" t="s">
        <v>80</v>
      </c>
      <c r="AD1036" s="177">
        <f>VLOOKUP(CONCATENATE(AB1036,AC1036),'[1]Sheet1 (2)'!$X$6:$Y$26,2,FALSE)</f>
        <v>0</v>
      </c>
      <c r="AE1036" s="173" t="s">
        <v>82</v>
      </c>
      <c r="AF1036" s="173" t="s">
        <v>81</v>
      </c>
      <c r="AG1036" s="177">
        <f>VLOOKUP(CONCATENATE(AE1036,AF1036),'[1]Sheet1 (2)'!$Z$6:$AA$26,2,FALSE)</f>
        <v>66</v>
      </c>
      <c r="AH1036" s="172"/>
      <c r="AI1036" s="178"/>
      <c r="AJ1036" s="140"/>
      <c r="AK1036" s="176" t="s">
        <v>282</v>
      </c>
      <c r="AL1036" s="176" t="s">
        <v>76</v>
      </c>
      <c r="AM1036" s="170">
        <f t="shared" si="33"/>
        <v>1170</v>
      </c>
      <c r="AN1036" s="147"/>
      <c r="AO1036" s="155" t="s">
        <v>409</v>
      </c>
      <c r="AP1036" s="156"/>
      <c r="AQ1036" s="157">
        <v>1.8933515710000002</v>
      </c>
      <c r="AR1036" s="158"/>
      <c r="AS1036" s="145">
        <f>LOOKUP(rufmkm,'[1]Sheet1 (2)'!$V$62:$V$71,'[1]Sheet1 (2)'!$W$62:$W$71)</f>
        <v>20</v>
      </c>
      <c r="AT1036" s="140"/>
      <c r="AU1036" s="157">
        <f>IF(IF(D1036='[1]Sheet1 (2)'!$C$69,'[1]Sheet1 (2)'!$D$69*('[1]Sheet1 (2)'!$D$72-rut_index)/'[1]Sheet1 (2)'!$D$72,IF([1]shee2!D1012='[1]Sheet1 (2)'!$C$70,'[1]Sheet1 (2)'!$D$70*('[1]Sheet1 (2)'!$D$72-rut_index)/'[1]Sheet1 (2)'!$D$72,IF([1]shee2!D1012='[1]Sheet1 (2)'!$C$71,'[1]Sheet1 (2)'!$D$71*('[1]Sheet1 (2)'!$D$72-rut_index)/'[1]Sheet1 (2)'!$D$72)))&lt;0,0,IF(D1036='[1]Sheet1 (2)'!$C$69,'[1]Sheet1 (2)'!$D$69*('[1]Sheet1 (2)'!$D$72-rut_index)/'[1]Sheet1 (2)'!$D$72,IF([1]shee2!D1012='[1]Sheet1 (2)'!$C$70,'[1]Sheet1 (2)'!$D$70*('[1]Sheet1 (2)'!$D$72-rut_index)/'[1]Sheet1 (2)'!$D$72,IF([1]shee2!D1012='[1]Sheet1 (2)'!$C$71,'[1]Sheet1 (2)'!$D$71*('[1]Sheet1 (2)'!$D$72-rut_index)/'[1]Sheet1 (2)'!$D$72))))</f>
        <v>5</v>
      </c>
      <c r="AV1036" s="157">
        <f>IF(IF(D1036='[1]Sheet1 (2)'!$C$69,'[1]Sheet1 (2)'!$D$69*('[1]Sheet1 (2)'!$D$72-crack_s_index)/'[1]Sheet1 (2)'!$D$72,IF([1]shee2!D1012='[1]Sheet1 (2)'!$C$70,'[1]Sheet1 (2)'!$D$70*('[1]Sheet1 (2)'!$D$72-crack_s_index)/'[1]Sheet1 (2)'!$D$72,IF([1]shee2!D1012='[1]Sheet1 (2)'!$C$71,'[1]Sheet1 (2)'!$D$71*('[1]Sheet1 (2)'!$D$72-crack_s_index)/'[1]Sheet1 (2)'!$D$72)))&lt;0,0,IF(D1036='[1]Sheet1 (2)'!$C$69,'[1]Sheet1 (2)'!$D$69*('[1]Sheet1 (2)'!$D$72-crack_s_index)/'[1]Sheet1 (2)'!$D$72,IF([1]shee2!D1012='[1]Sheet1 (2)'!$C$70,'[1]Sheet1 (2)'!$D$70*('[1]Sheet1 (2)'!$D$72-crack_s_index)/'[1]Sheet1 (2)'!$D$72,IF([1]shee2!D1012='[1]Sheet1 (2)'!$C$71,'[1]Sheet1 (2)'!$D$71*('[1]Sheet1 (2)'!$D$72-crack_s_index)/'[1]Sheet1 (2)'!$D$72))))</f>
        <v>5</v>
      </c>
      <c r="AW1036" s="157">
        <f>IF(IF(D1036='[1]Sheet1 (2)'!$C$69,'[1]Sheet1 (2)'!$D$69*('[1]Sheet1 (2)'!$D$72-crack_t_index)/'[1]Sheet1 (2)'!$D$72,IF([1]shee2!D1012='[1]Sheet1 (2)'!$C$70,'[1]Sheet1 (2)'!$D$70*('[1]Sheet1 (2)'!$D$72-crack_t_index)/'[1]Sheet1 (2)'!$D$72,IF([1]shee2!D1012='[1]Sheet1 (2)'!$C$71,'[1]Sheet1 (2)'!$D$71*('[1]Sheet1 (2)'!$D$72-crack_t_index)/'[1]Sheet1 (2)'!$D$72)))&lt;0,0,IF(D1036='[1]Sheet1 (2)'!$C$69,'[1]Sheet1 (2)'!$D$69*('[1]Sheet1 (2)'!$D$72-crack_t_index)/'[1]Sheet1 (2)'!$D$72,IF([1]shee2!D1012='[1]Sheet1 (2)'!$C$70,'[1]Sheet1 (2)'!$D$70*('[1]Sheet1 (2)'!$D$72-crack_t_index)/'[1]Sheet1 (2)'!$D$72,IF([1]shee2!D1012='[1]Sheet1 (2)'!$C$71,'[1]Sheet1 (2)'!$D$71*('[1]Sheet1 (2)'!$D$72-crack_t_index)/'[1]Sheet1 (2)'!$D$72))))</f>
        <v>5</v>
      </c>
      <c r="AX1036" s="157">
        <f>IF(IF(D1036='[1]Sheet1 (2)'!$C$69,'[1]Sheet1 (2)'!$D$69*('[1]Sheet1 (2)'!$D$72-rave_index)/'[1]Sheet1 (2)'!$D$72,IF([1]shee2!D1012='[1]Sheet1 (2)'!$C$70,'[1]Sheet1 (2)'!$D$70*('[1]Sheet1 (2)'!$D$72-rave_index)/'[1]Sheet1 (2)'!$D$72,IF([1]shee2!D1012='[1]Sheet1 (2)'!$C$71,'[1]Sheet1 (2)'!$D$71*('[1]Sheet1 (2)'!$D$72-rave_index)/'[1]Sheet1 (2)'!$D$72)))&lt;0,0,IF(D1036='[1]Sheet1 (2)'!$C$69,'[1]Sheet1 (2)'!$D$69*('[1]Sheet1 (2)'!$D$72-rave_index)/'[1]Sheet1 (2)'!$D$72,IF([1]shee2!D1012='[1]Sheet1 (2)'!$C$70,'[1]Sheet1 (2)'!$D$70*('[1]Sheet1 (2)'!$D$72-rave_index)/'[1]Sheet1 (2)'!$D$72,IF([1]shee2!D1012='[1]Sheet1 (2)'!$C$71,'[1]Sheet1 (2)'!$D$71*('[1]Sheet1 (2)'!$D$72-rave_index)/'[1]Sheet1 (2)'!$D$72))))</f>
        <v>5</v>
      </c>
      <c r="AY1036" s="157">
        <f>IF(IF(D1036='[1]Sheet1 (2)'!$C$69,'[1]Sheet1 (2)'!$D$69*('[1]Sheet1 (2)'!$D$72-rough_index)/'[1]Sheet1 (2)'!$D$72,IF([1]shee2!D1012='[1]Sheet1 (2)'!$C$70,'[1]Sheet1 (2)'!$D$70*('[1]Sheet1 (2)'!$D$72-rough_index)/'[1]Sheet1 (2)'!$D$72,IF([1]shee2!D1012='[1]Sheet1 (2)'!$C$71,'[1]Sheet1 (2)'!$D$71*('[1]Sheet1 (2)'!$D$72-rough_index)/'[1]Sheet1 (2)'!$D$72)))&lt;0,0,IF(D1036='[1]Sheet1 (2)'!$C$69,'[1]Sheet1 (2)'!$D$69*('[1]Sheet1 (2)'!$D$72-rough_index)/'[1]Sheet1 (2)'!$D$72,IF([1]shee2!D1012='[1]Sheet1 (2)'!$C$70,'[1]Sheet1 (2)'!$D$70*('[1]Sheet1 (2)'!$D$72-rough_index)/'[1]Sheet1 (2)'!$D$72,IF([1]shee2!D1012='[1]Sheet1 (2)'!$C$71,'[1]Sheet1 (2)'!$D$71*('[1]Sheet1 (2)'!$D$72-rough_index)/'[1]Sheet1 (2)'!$D$72))))</f>
        <v>3.3333333333333335</v>
      </c>
      <c r="AZ1036" s="179">
        <f>+(AU1036*'[1]Sheet1 (2)'!$C$77)+(AV1036*'[1]Sheet1 (2)'!$C$78)+(AW1036*'[1]Sheet1 (2)'!$C$79)+(AX1036*'[1]Sheet1 (2)'!$C$80)+(AY1036*'[1]Sheet1 (2)'!$C$81)</f>
        <v>4.5</v>
      </c>
      <c r="BA1036" s="213" t="str">
        <f t="shared" si="32"/>
        <v>Good</v>
      </c>
      <c r="BB1036" s="181"/>
      <c r="BC1036" s="182"/>
      <c r="BD1036" s="182"/>
      <c r="BE1036">
        <f>IF(D1036='[1]Sheet1 (2)'!$C$61,'[1]Sheet1 (2)'!$D$61*(counts^2)+'[1]Sheet1 (2)'!$G$61*counts+'[1]Sheet1 (2)'!$J$61,IF(D1036='[1]Sheet1 (2)'!$C$62,'[1]Sheet1 (2)'!$D$62*counts+'[1]Sheet1 (2)'!$G$62,IF(D1036='[1]Sheet1 (2)'!$C$63,'[1]Sheet1 (2)'!$D$63*counts+'[1]Sheet1 (2)'!$G$63,IF(D1036='[1]Sheet1 (2)'!$C$64,'[1]Sheet1 (2)'!$D$64*counts+'[1]Sheet1 (2)'!$G$64))))</f>
        <v>2.0984129299999998</v>
      </c>
    </row>
    <row r="1037" spans="1:57" ht="12.75" customHeight="1">
      <c r="A1037" s="176" t="s">
        <v>282</v>
      </c>
      <c r="B1037" s="145" t="s">
        <v>76</v>
      </c>
      <c r="C1037" s="170">
        <v>1171</v>
      </c>
      <c r="D1037" s="174" t="s">
        <v>77</v>
      </c>
      <c r="E1037" s="171">
        <v>8</v>
      </c>
      <c r="F1037" s="171">
        <v>2</v>
      </c>
      <c r="G1037" s="171" t="s">
        <v>77</v>
      </c>
      <c r="H1037" s="171">
        <v>1</v>
      </c>
      <c r="I1037" s="171" t="s">
        <v>77</v>
      </c>
      <c r="J1037" s="173" t="s">
        <v>80</v>
      </c>
      <c r="K1037" s="173" t="s">
        <v>80</v>
      </c>
      <c r="L1037" s="169">
        <f>VLOOKUP(CONCATENATE(J1037,K1037),'Sheet1 (2)'!$J$6:$K$26,2,FALSE)</f>
        <v>0</v>
      </c>
      <c r="M1037" s="173" t="s">
        <v>83</v>
      </c>
      <c r="N1037" s="173" t="s">
        <v>82</v>
      </c>
      <c r="O1037" s="177">
        <f>VLOOKUP(CONCATENATE(M1037,N1037),'[1]Sheet1 (2)'!$L$6:$M$26,2,FALSE)</f>
        <v>18.75</v>
      </c>
      <c r="P1037" s="173" t="s">
        <v>80</v>
      </c>
      <c r="Q1037" s="173" t="s">
        <v>80</v>
      </c>
      <c r="R1037" s="177">
        <f>VLOOKUP(CONCATENATE(P1037,Q1037),'[1]Sheet1 (2)'!$N$6:$O$26,2,FALSE)</f>
        <v>0</v>
      </c>
      <c r="S1037" s="173" t="s">
        <v>80</v>
      </c>
      <c r="T1037" s="173" t="s">
        <v>80</v>
      </c>
      <c r="U1037" s="177">
        <f>VLOOKUP(CONCATENATE(S1037,T1037),'[1]Sheet1 (2)'!$P$6:$Q$26,2,FALSE)</f>
        <v>0</v>
      </c>
      <c r="V1037" s="173" t="s">
        <v>80</v>
      </c>
      <c r="W1037" s="173" t="s">
        <v>80</v>
      </c>
      <c r="X1037" s="177">
        <f>VLOOKUP(CONCATENATE(V1037,W1037),'[1]Sheet1 (2)'!$R$6:$S$26,2,FALSE)</f>
        <v>0</v>
      </c>
      <c r="Y1037" s="173" t="s">
        <v>80</v>
      </c>
      <c r="Z1037" s="173" t="s">
        <v>80</v>
      </c>
      <c r="AA1037" s="177">
        <f>VLOOKUP(CONCATENATE(Y1037,Z1037),'[1]Sheet1 (2)'!$T$6:$U$26,2,FALSE)</f>
        <v>0</v>
      </c>
      <c r="AB1037" s="173" t="s">
        <v>80</v>
      </c>
      <c r="AC1037" s="173" t="s">
        <v>80</v>
      </c>
      <c r="AD1037" s="177">
        <f>VLOOKUP(CONCATENATE(AB1037,AC1037),'[1]Sheet1 (2)'!$X$6:$Y$26,2,FALSE)</f>
        <v>0</v>
      </c>
      <c r="AE1037" s="173" t="s">
        <v>82</v>
      </c>
      <c r="AF1037" s="173" t="s">
        <v>81</v>
      </c>
      <c r="AG1037" s="177">
        <f>VLOOKUP(CONCATENATE(AE1037,AF1037),'[1]Sheet1 (2)'!$Z$6:$AA$26,2,FALSE)</f>
        <v>66</v>
      </c>
      <c r="AH1037" s="172"/>
      <c r="AI1037" s="178"/>
      <c r="AJ1037" s="140"/>
      <c r="AK1037" s="176" t="s">
        <v>282</v>
      </c>
      <c r="AL1037" s="176" t="s">
        <v>76</v>
      </c>
      <c r="AM1037" s="170">
        <f t="shared" si="33"/>
        <v>1171</v>
      </c>
      <c r="AN1037" s="147"/>
      <c r="AO1037" s="155"/>
      <c r="AP1037" s="156"/>
      <c r="AQ1037" s="157">
        <v>1.7302420783999999</v>
      </c>
      <c r="AR1037" s="158"/>
      <c r="AS1037" s="145">
        <f>LOOKUP(rufmkm,'[1]Sheet1 (2)'!$V$62:$V$71,'[1]Sheet1 (2)'!$W$62:$W$71)</f>
        <v>20</v>
      </c>
      <c r="AT1037" s="140"/>
      <c r="AU1037" s="157">
        <f>IF(IF(D1037='[1]Sheet1 (2)'!$C$69,'[1]Sheet1 (2)'!$D$69*('[1]Sheet1 (2)'!$D$72-rut_index)/'[1]Sheet1 (2)'!$D$72,IF([1]shee2!D1013='[1]Sheet1 (2)'!$C$70,'[1]Sheet1 (2)'!$D$70*('[1]Sheet1 (2)'!$D$72-rut_index)/'[1]Sheet1 (2)'!$D$72,IF([1]shee2!D1013='[1]Sheet1 (2)'!$C$71,'[1]Sheet1 (2)'!$D$71*('[1]Sheet1 (2)'!$D$72-rut_index)/'[1]Sheet1 (2)'!$D$72)))&lt;0,0,IF(D1037='[1]Sheet1 (2)'!$C$69,'[1]Sheet1 (2)'!$D$69*('[1]Sheet1 (2)'!$D$72-rut_index)/'[1]Sheet1 (2)'!$D$72,IF([1]shee2!D1013='[1]Sheet1 (2)'!$C$70,'[1]Sheet1 (2)'!$D$70*('[1]Sheet1 (2)'!$D$72-rut_index)/'[1]Sheet1 (2)'!$D$72,IF([1]shee2!D1013='[1]Sheet1 (2)'!$C$71,'[1]Sheet1 (2)'!$D$71*('[1]Sheet1 (2)'!$D$72-rut_index)/'[1]Sheet1 (2)'!$D$72))))</f>
        <v>5</v>
      </c>
      <c r="AV1037" s="157">
        <f>IF(IF(D1037='[1]Sheet1 (2)'!$C$69,'[1]Sheet1 (2)'!$D$69*('[1]Sheet1 (2)'!$D$72-crack_s_index)/'[1]Sheet1 (2)'!$D$72,IF([1]shee2!D1013='[1]Sheet1 (2)'!$C$70,'[1]Sheet1 (2)'!$D$70*('[1]Sheet1 (2)'!$D$72-crack_s_index)/'[1]Sheet1 (2)'!$D$72,IF([1]shee2!D1013='[1]Sheet1 (2)'!$C$71,'[1]Sheet1 (2)'!$D$71*('[1]Sheet1 (2)'!$D$72-crack_s_index)/'[1]Sheet1 (2)'!$D$72)))&lt;0,0,IF(D1037='[1]Sheet1 (2)'!$C$69,'[1]Sheet1 (2)'!$D$69*('[1]Sheet1 (2)'!$D$72-crack_s_index)/'[1]Sheet1 (2)'!$D$72,IF([1]shee2!D1013='[1]Sheet1 (2)'!$C$70,'[1]Sheet1 (2)'!$D$70*('[1]Sheet1 (2)'!$D$72-crack_s_index)/'[1]Sheet1 (2)'!$D$72,IF([1]shee2!D1013='[1]Sheet1 (2)'!$C$71,'[1]Sheet1 (2)'!$D$71*('[1]Sheet1 (2)'!$D$72-crack_s_index)/'[1]Sheet1 (2)'!$D$72))))</f>
        <v>3.4375</v>
      </c>
      <c r="AW1037" s="157">
        <f>IF(IF(D1037='[1]Sheet1 (2)'!$C$69,'[1]Sheet1 (2)'!$D$69*('[1]Sheet1 (2)'!$D$72-crack_t_index)/'[1]Sheet1 (2)'!$D$72,IF([1]shee2!D1013='[1]Sheet1 (2)'!$C$70,'[1]Sheet1 (2)'!$D$70*('[1]Sheet1 (2)'!$D$72-crack_t_index)/'[1]Sheet1 (2)'!$D$72,IF([1]shee2!D1013='[1]Sheet1 (2)'!$C$71,'[1]Sheet1 (2)'!$D$71*('[1]Sheet1 (2)'!$D$72-crack_t_index)/'[1]Sheet1 (2)'!$D$72)))&lt;0,0,IF(D1037='[1]Sheet1 (2)'!$C$69,'[1]Sheet1 (2)'!$D$69*('[1]Sheet1 (2)'!$D$72-crack_t_index)/'[1]Sheet1 (2)'!$D$72,IF([1]shee2!D1013='[1]Sheet1 (2)'!$C$70,'[1]Sheet1 (2)'!$D$70*('[1]Sheet1 (2)'!$D$72-crack_t_index)/'[1]Sheet1 (2)'!$D$72,IF([1]shee2!D1013='[1]Sheet1 (2)'!$C$71,'[1]Sheet1 (2)'!$D$71*('[1]Sheet1 (2)'!$D$72-crack_t_index)/'[1]Sheet1 (2)'!$D$72))))</f>
        <v>5</v>
      </c>
      <c r="AX1037" s="157">
        <f>IF(IF(D1037='[1]Sheet1 (2)'!$C$69,'[1]Sheet1 (2)'!$D$69*('[1]Sheet1 (2)'!$D$72-rave_index)/'[1]Sheet1 (2)'!$D$72,IF([1]shee2!D1013='[1]Sheet1 (2)'!$C$70,'[1]Sheet1 (2)'!$D$70*('[1]Sheet1 (2)'!$D$72-rave_index)/'[1]Sheet1 (2)'!$D$72,IF([1]shee2!D1013='[1]Sheet1 (2)'!$C$71,'[1]Sheet1 (2)'!$D$71*('[1]Sheet1 (2)'!$D$72-rave_index)/'[1]Sheet1 (2)'!$D$72)))&lt;0,0,IF(D1037='[1]Sheet1 (2)'!$C$69,'[1]Sheet1 (2)'!$D$69*('[1]Sheet1 (2)'!$D$72-rave_index)/'[1]Sheet1 (2)'!$D$72,IF([1]shee2!D1013='[1]Sheet1 (2)'!$C$70,'[1]Sheet1 (2)'!$D$70*('[1]Sheet1 (2)'!$D$72-rave_index)/'[1]Sheet1 (2)'!$D$72,IF([1]shee2!D1013='[1]Sheet1 (2)'!$C$71,'[1]Sheet1 (2)'!$D$71*('[1]Sheet1 (2)'!$D$72-rave_index)/'[1]Sheet1 (2)'!$D$72))))</f>
        <v>5</v>
      </c>
      <c r="AY1037" s="157">
        <f>IF(IF(D1037='[1]Sheet1 (2)'!$C$69,'[1]Sheet1 (2)'!$D$69*('[1]Sheet1 (2)'!$D$72-rough_index)/'[1]Sheet1 (2)'!$D$72,IF([1]shee2!D1013='[1]Sheet1 (2)'!$C$70,'[1]Sheet1 (2)'!$D$70*('[1]Sheet1 (2)'!$D$72-rough_index)/'[1]Sheet1 (2)'!$D$72,IF([1]shee2!D1013='[1]Sheet1 (2)'!$C$71,'[1]Sheet1 (2)'!$D$71*('[1]Sheet1 (2)'!$D$72-rough_index)/'[1]Sheet1 (2)'!$D$72)))&lt;0,0,IF(D1037='[1]Sheet1 (2)'!$C$69,'[1]Sheet1 (2)'!$D$69*('[1]Sheet1 (2)'!$D$72-rough_index)/'[1]Sheet1 (2)'!$D$72,IF([1]shee2!D1013='[1]Sheet1 (2)'!$C$70,'[1]Sheet1 (2)'!$D$70*('[1]Sheet1 (2)'!$D$72-rough_index)/'[1]Sheet1 (2)'!$D$72,IF([1]shee2!D1013='[1]Sheet1 (2)'!$C$71,'[1]Sheet1 (2)'!$D$71*('[1]Sheet1 (2)'!$D$72-rough_index)/'[1]Sheet1 (2)'!$D$72))))</f>
        <v>3.3333333333333335</v>
      </c>
      <c r="AZ1037" s="179">
        <f>+(AU1037*'[1]Sheet1 (2)'!$C$77)+(AV1037*'[1]Sheet1 (2)'!$C$78)+(AW1037*'[1]Sheet1 (2)'!$C$79)+(AX1037*'[1]Sheet1 (2)'!$C$80)+(AY1037*'[1]Sheet1 (2)'!$C$81)</f>
        <v>3.9375</v>
      </c>
      <c r="BA1037" s="213" t="str">
        <f t="shared" si="32"/>
        <v>Fair</v>
      </c>
      <c r="BB1037" s="181"/>
      <c r="BC1037" s="182"/>
      <c r="BD1037" s="182"/>
      <c r="BE1037">
        <f>IF(D1037='[1]Sheet1 (2)'!$C$61,'[1]Sheet1 (2)'!$D$61*(counts^2)+'[1]Sheet1 (2)'!$G$61*counts+'[1]Sheet1 (2)'!$J$61,IF(D1037='[1]Sheet1 (2)'!$C$62,'[1]Sheet1 (2)'!$D$62*counts+'[1]Sheet1 (2)'!$G$62,IF(D1037='[1]Sheet1 (2)'!$C$63,'[1]Sheet1 (2)'!$D$63*counts+'[1]Sheet1 (2)'!$G$63,IF(D1037='[1]Sheet1 (2)'!$C$64,'[1]Sheet1 (2)'!$D$64*counts+'[1]Sheet1 (2)'!$G$64))))</f>
        <v>2.0984129299999998</v>
      </c>
    </row>
    <row r="1038" spans="1:57" ht="12.75" customHeight="1">
      <c r="A1038" s="176" t="s">
        <v>282</v>
      </c>
      <c r="B1038" s="145" t="s">
        <v>76</v>
      </c>
      <c r="C1038" s="170">
        <v>1172</v>
      </c>
      <c r="D1038" s="174" t="s">
        <v>77</v>
      </c>
      <c r="E1038" s="171">
        <v>8</v>
      </c>
      <c r="F1038" s="171">
        <v>2</v>
      </c>
      <c r="G1038" s="171" t="s">
        <v>77</v>
      </c>
      <c r="H1038" s="171">
        <v>1</v>
      </c>
      <c r="I1038" s="171" t="s">
        <v>77</v>
      </c>
      <c r="J1038" s="173" t="s">
        <v>80</v>
      </c>
      <c r="K1038" s="173" t="s">
        <v>80</v>
      </c>
      <c r="L1038" s="169">
        <f>VLOOKUP(CONCATENATE(J1038,K1038),'Sheet1 (2)'!$J$6:$K$26,2,FALSE)</f>
        <v>0</v>
      </c>
      <c r="M1038" s="173" t="s">
        <v>80</v>
      </c>
      <c r="N1038" s="173" t="s">
        <v>80</v>
      </c>
      <c r="O1038" s="177">
        <f>VLOOKUP(CONCATENATE(M1038,N1038),'[1]Sheet1 (2)'!$L$6:$M$26,2,FALSE)</f>
        <v>0</v>
      </c>
      <c r="P1038" s="173" t="s">
        <v>80</v>
      </c>
      <c r="Q1038" s="173" t="s">
        <v>80</v>
      </c>
      <c r="R1038" s="177">
        <f>VLOOKUP(CONCATENATE(P1038,Q1038),'[1]Sheet1 (2)'!$N$6:$O$26,2,FALSE)</f>
        <v>0</v>
      </c>
      <c r="S1038" s="173" t="s">
        <v>80</v>
      </c>
      <c r="T1038" s="173" t="s">
        <v>80</v>
      </c>
      <c r="U1038" s="177">
        <f>VLOOKUP(CONCATENATE(S1038,T1038),'[1]Sheet1 (2)'!$P$6:$Q$26,2,FALSE)</f>
        <v>0</v>
      </c>
      <c r="V1038" s="173" t="s">
        <v>80</v>
      </c>
      <c r="W1038" s="173" t="s">
        <v>80</v>
      </c>
      <c r="X1038" s="177">
        <f>VLOOKUP(CONCATENATE(V1038,W1038),'[1]Sheet1 (2)'!$R$6:$S$26,2,FALSE)</f>
        <v>0</v>
      </c>
      <c r="Y1038" s="173" t="s">
        <v>80</v>
      </c>
      <c r="Z1038" s="173" t="s">
        <v>80</v>
      </c>
      <c r="AA1038" s="177">
        <f>VLOOKUP(CONCATENATE(Y1038,Z1038),'[1]Sheet1 (2)'!$T$6:$U$26,2,FALSE)</f>
        <v>0</v>
      </c>
      <c r="AB1038" s="173" t="s">
        <v>80</v>
      </c>
      <c r="AC1038" s="173" t="s">
        <v>80</v>
      </c>
      <c r="AD1038" s="177">
        <f>VLOOKUP(CONCATENATE(AB1038,AC1038),'[1]Sheet1 (2)'!$X$6:$Y$26,2,FALSE)</f>
        <v>0</v>
      </c>
      <c r="AE1038" s="173" t="s">
        <v>82</v>
      </c>
      <c r="AF1038" s="173" t="s">
        <v>81</v>
      </c>
      <c r="AG1038" s="177">
        <f>VLOOKUP(CONCATENATE(AE1038,AF1038),'[1]Sheet1 (2)'!$Z$6:$AA$26,2,FALSE)</f>
        <v>66</v>
      </c>
      <c r="AH1038" s="172"/>
      <c r="AI1038" s="178"/>
      <c r="AJ1038" s="140"/>
      <c r="AK1038" s="176" t="s">
        <v>282</v>
      </c>
      <c r="AL1038" s="176" t="s">
        <v>76</v>
      </c>
      <c r="AM1038" s="170">
        <f t="shared" si="33"/>
        <v>1172</v>
      </c>
      <c r="AN1038" s="147"/>
      <c r="AO1038" s="155"/>
      <c r="AP1038" s="156"/>
      <c r="AQ1038" s="157">
        <v>2.1900041826000001</v>
      </c>
      <c r="AR1038" s="158"/>
      <c r="AS1038" s="145">
        <f>LOOKUP(rufmkm,'[1]Sheet1 (2)'!$V$62:$V$71,'[1]Sheet1 (2)'!$W$62:$W$71)</f>
        <v>30</v>
      </c>
      <c r="AT1038" s="140"/>
      <c r="AU1038" s="157">
        <f>IF(IF(D1038='[1]Sheet1 (2)'!$C$69,'[1]Sheet1 (2)'!$D$69*('[1]Sheet1 (2)'!$D$72-rut_index)/'[1]Sheet1 (2)'!$D$72,IF([1]shee2!D1014='[1]Sheet1 (2)'!$C$70,'[1]Sheet1 (2)'!$D$70*('[1]Sheet1 (2)'!$D$72-rut_index)/'[1]Sheet1 (2)'!$D$72,IF([1]shee2!D1014='[1]Sheet1 (2)'!$C$71,'[1]Sheet1 (2)'!$D$71*('[1]Sheet1 (2)'!$D$72-rut_index)/'[1]Sheet1 (2)'!$D$72)))&lt;0,0,IF(D1038='[1]Sheet1 (2)'!$C$69,'[1]Sheet1 (2)'!$D$69*('[1]Sheet1 (2)'!$D$72-rut_index)/'[1]Sheet1 (2)'!$D$72,IF([1]shee2!D1014='[1]Sheet1 (2)'!$C$70,'[1]Sheet1 (2)'!$D$70*('[1]Sheet1 (2)'!$D$72-rut_index)/'[1]Sheet1 (2)'!$D$72,IF([1]shee2!D1014='[1]Sheet1 (2)'!$C$71,'[1]Sheet1 (2)'!$D$71*('[1]Sheet1 (2)'!$D$72-rut_index)/'[1]Sheet1 (2)'!$D$72))))</f>
        <v>5</v>
      </c>
      <c r="AV1038" s="157">
        <f>IF(IF(D1038='[1]Sheet1 (2)'!$C$69,'[1]Sheet1 (2)'!$D$69*('[1]Sheet1 (2)'!$D$72-crack_s_index)/'[1]Sheet1 (2)'!$D$72,IF([1]shee2!D1014='[1]Sheet1 (2)'!$C$70,'[1]Sheet1 (2)'!$D$70*('[1]Sheet1 (2)'!$D$72-crack_s_index)/'[1]Sheet1 (2)'!$D$72,IF([1]shee2!D1014='[1]Sheet1 (2)'!$C$71,'[1]Sheet1 (2)'!$D$71*('[1]Sheet1 (2)'!$D$72-crack_s_index)/'[1]Sheet1 (2)'!$D$72)))&lt;0,0,IF(D1038='[1]Sheet1 (2)'!$C$69,'[1]Sheet1 (2)'!$D$69*('[1]Sheet1 (2)'!$D$72-crack_s_index)/'[1]Sheet1 (2)'!$D$72,IF([1]shee2!D1014='[1]Sheet1 (2)'!$C$70,'[1]Sheet1 (2)'!$D$70*('[1]Sheet1 (2)'!$D$72-crack_s_index)/'[1]Sheet1 (2)'!$D$72,IF([1]shee2!D1014='[1]Sheet1 (2)'!$C$71,'[1]Sheet1 (2)'!$D$71*('[1]Sheet1 (2)'!$D$72-crack_s_index)/'[1]Sheet1 (2)'!$D$72))))</f>
        <v>5</v>
      </c>
      <c r="AW1038" s="157">
        <f>IF(IF(D1038='[1]Sheet1 (2)'!$C$69,'[1]Sheet1 (2)'!$D$69*('[1]Sheet1 (2)'!$D$72-crack_t_index)/'[1]Sheet1 (2)'!$D$72,IF([1]shee2!D1014='[1]Sheet1 (2)'!$C$70,'[1]Sheet1 (2)'!$D$70*('[1]Sheet1 (2)'!$D$72-crack_t_index)/'[1]Sheet1 (2)'!$D$72,IF([1]shee2!D1014='[1]Sheet1 (2)'!$C$71,'[1]Sheet1 (2)'!$D$71*('[1]Sheet1 (2)'!$D$72-crack_t_index)/'[1]Sheet1 (2)'!$D$72)))&lt;0,0,IF(D1038='[1]Sheet1 (2)'!$C$69,'[1]Sheet1 (2)'!$D$69*('[1]Sheet1 (2)'!$D$72-crack_t_index)/'[1]Sheet1 (2)'!$D$72,IF([1]shee2!D1014='[1]Sheet1 (2)'!$C$70,'[1]Sheet1 (2)'!$D$70*('[1]Sheet1 (2)'!$D$72-crack_t_index)/'[1]Sheet1 (2)'!$D$72,IF([1]shee2!D1014='[1]Sheet1 (2)'!$C$71,'[1]Sheet1 (2)'!$D$71*('[1]Sheet1 (2)'!$D$72-crack_t_index)/'[1]Sheet1 (2)'!$D$72))))</f>
        <v>5</v>
      </c>
      <c r="AX1038" s="157">
        <f>IF(IF(D1038='[1]Sheet1 (2)'!$C$69,'[1]Sheet1 (2)'!$D$69*('[1]Sheet1 (2)'!$D$72-rave_index)/'[1]Sheet1 (2)'!$D$72,IF([1]shee2!D1014='[1]Sheet1 (2)'!$C$70,'[1]Sheet1 (2)'!$D$70*('[1]Sheet1 (2)'!$D$72-rave_index)/'[1]Sheet1 (2)'!$D$72,IF([1]shee2!D1014='[1]Sheet1 (2)'!$C$71,'[1]Sheet1 (2)'!$D$71*('[1]Sheet1 (2)'!$D$72-rave_index)/'[1]Sheet1 (2)'!$D$72)))&lt;0,0,IF(D1038='[1]Sheet1 (2)'!$C$69,'[1]Sheet1 (2)'!$D$69*('[1]Sheet1 (2)'!$D$72-rave_index)/'[1]Sheet1 (2)'!$D$72,IF([1]shee2!D1014='[1]Sheet1 (2)'!$C$70,'[1]Sheet1 (2)'!$D$70*('[1]Sheet1 (2)'!$D$72-rave_index)/'[1]Sheet1 (2)'!$D$72,IF([1]shee2!D1014='[1]Sheet1 (2)'!$C$71,'[1]Sheet1 (2)'!$D$71*('[1]Sheet1 (2)'!$D$72-rave_index)/'[1]Sheet1 (2)'!$D$72))))</f>
        <v>5</v>
      </c>
      <c r="AY1038" s="157">
        <f>IF(IF(D1038='[1]Sheet1 (2)'!$C$69,'[1]Sheet1 (2)'!$D$69*('[1]Sheet1 (2)'!$D$72-rough_index)/'[1]Sheet1 (2)'!$D$72,IF([1]shee2!D1014='[1]Sheet1 (2)'!$C$70,'[1]Sheet1 (2)'!$D$70*('[1]Sheet1 (2)'!$D$72-rough_index)/'[1]Sheet1 (2)'!$D$72,IF([1]shee2!D1014='[1]Sheet1 (2)'!$C$71,'[1]Sheet1 (2)'!$D$71*('[1]Sheet1 (2)'!$D$72-rough_index)/'[1]Sheet1 (2)'!$D$72)))&lt;0,0,IF(D1038='[1]Sheet1 (2)'!$C$69,'[1]Sheet1 (2)'!$D$69*('[1]Sheet1 (2)'!$D$72-rough_index)/'[1]Sheet1 (2)'!$D$72,IF([1]shee2!D1014='[1]Sheet1 (2)'!$C$70,'[1]Sheet1 (2)'!$D$70*('[1]Sheet1 (2)'!$D$72-rough_index)/'[1]Sheet1 (2)'!$D$72,IF([1]shee2!D1014='[1]Sheet1 (2)'!$C$71,'[1]Sheet1 (2)'!$D$71*('[1]Sheet1 (2)'!$D$72-rough_index)/'[1]Sheet1 (2)'!$D$72))))</f>
        <v>2.5</v>
      </c>
      <c r="AZ1038" s="179">
        <f>+(AU1038*'[1]Sheet1 (2)'!$C$77)+(AV1038*'[1]Sheet1 (2)'!$C$78)+(AW1038*'[1]Sheet1 (2)'!$C$79)+(AX1038*'[1]Sheet1 (2)'!$C$80)+(AY1038*'[1]Sheet1 (2)'!$C$81)</f>
        <v>4.25</v>
      </c>
      <c r="BA1038" s="213" t="str">
        <f t="shared" si="32"/>
        <v>Good</v>
      </c>
      <c r="BB1038" s="181"/>
      <c r="BC1038" s="182"/>
      <c r="BD1038" s="182"/>
      <c r="BE1038">
        <f>IF(D1038='[1]Sheet1 (2)'!$C$61,'[1]Sheet1 (2)'!$D$61*(counts^2)+'[1]Sheet1 (2)'!$G$61*counts+'[1]Sheet1 (2)'!$J$61,IF(D1038='[1]Sheet1 (2)'!$C$62,'[1]Sheet1 (2)'!$D$62*counts+'[1]Sheet1 (2)'!$G$62,IF(D1038='[1]Sheet1 (2)'!$C$63,'[1]Sheet1 (2)'!$D$63*counts+'[1]Sheet1 (2)'!$G$63,IF(D1038='[1]Sheet1 (2)'!$C$64,'[1]Sheet1 (2)'!$D$64*counts+'[1]Sheet1 (2)'!$G$64))))</f>
        <v>2.0984129299999998</v>
      </c>
    </row>
    <row r="1039" spans="1:57" ht="12.75" customHeight="1">
      <c r="A1039" s="176" t="s">
        <v>282</v>
      </c>
      <c r="B1039" s="145" t="s">
        <v>76</v>
      </c>
      <c r="C1039" s="170">
        <v>1173</v>
      </c>
      <c r="D1039" s="174" t="s">
        <v>77</v>
      </c>
      <c r="E1039" s="171">
        <v>8</v>
      </c>
      <c r="F1039" s="171">
        <v>2</v>
      </c>
      <c r="G1039" s="171" t="s">
        <v>77</v>
      </c>
      <c r="H1039" s="171">
        <v>1</v>
      </c>
      <c r="I1039" s="171" t="s">
        <v>77</v>
      </c>
      <c r="J1039" s="173" t="s">
        <v>80</v>
      </c>
      <c r="K1039" s="173" t="s">
        <v>80</v>
      </c>
      <c r="L1039" s="169">
        <f>VLOOKUP(CONCATENATE(J1039,K1039),'Sheet1 (2)'!$J$6:$K$26,2,FALSE)</f>
        <v>0</v>
      </c>
      <c r="M1039" s="173" t="s">
        <v>80</v>
      </c>
      <c r="N1039" s="173" t="s">
        <v>80</v>
      </c>
      <c r="O1039" s="177">
        <f>VLOOKUP(CONCATENATE(M1039,N1039),'[1]Sheet1 (2)'!$L$6:$M$26,2,FALSE)</f>
        <v>0</v>
      </c>
      <c r="P1039" s="173" t="s">
        <v>80</v>
      </c>
      <c r="Q1039" s="173" t="s">
        <v>80</v>
      </c>
      <c r="R1039" s="177">
        <f>VLOOKUP(CONCATENATE(P1039,Q1039),'[1]Sheet1 (2)'!$N$6:$O$26,2,FALSE)</f>
        <v>0</v>
      </c>
      <c r="S1039" s="173" t="s">
        <v>80</v>
      </c>
      <c r="T1039" s="173" t="s">
        <v>80</v>
      </c>
      <c r="U1039" s="177">
        <f>VLOOKUP(CONCATENATE(S1039,T1039),'[1]Sheet1 (2)'!$P$6:$Q$26,2,FALSE)</f>
        <v>0</v>
      </c>
      <c r="V1039" s="173" t="s">
        <v>80</v>
      </c>
      <c r="W1039" s="173" t="s">
        <v>80</v>
      </c>
      <c r="X1039" s="177">
        <f>VLOOKUP(CONCATENATE(V1039,W1039),'[1]Sheet1 (2)'!$R$6:$S$26,2,FALSE)</f>
        <v>0</v>
      </c>
      <c r="Y1039" s="173" t="s">
        <v>80</v>
      </c>
      <c r="Z1039" s="173" t="s">
        <v>80</v>
      </c>
      <c r="AA1039" s="177">
        <f>VLOOKUP(CONCATENATE(Y1039,Z1039),'[1]Sheet1 (2)'!$T$6:$U$26,2,FALSE)</f>
        <v>0</v>
      </c>
      <c r="AB1039" s="173" t="s">
        <v>80</v>
      </c>
      <c r="AC1039" s="173" t="s">
        <v>80</v>
      </c>
      <c r="AD1039" s="177">
        <f>VLOOKUP(CONCATENATE(AB1039,AC1039),'[1]Sheet1 (2)'!$X$6:$Y$26,2,FALSE)</f>
        <v>0</v>
      </c>
      <c r="AE1039" s="173" t="s">
        <v>82</v>
      </c>
      <c r="AF1039" s="173" t="s">
        <v>81</v>
      </c>
      <c r="AG1039" s="177">
        <f>VLOOKUP(CONCATENATE(AE1039,AF1039),'[1]Sheet1 (2)'!$Z$6:$AA$26,2,FALSE)</f>
        <v>66</v>
      </c>
      <c r="AH1039" s="172"/>
      <c r="AI1039" s="178"/>
      <c r="AJ1039" s="140"/>
      <c r="AK1039" s="176" t="s">
        <v>282</v>
      </c>
      <c r="AL1039" s="176" t="s">
        <v>76</v>
      </c>
      <c r="AM1039" s="170">
        <f t="shared" si="33"/>
        <v>1173</v>
      </c>
      <c r="AN1039" s="147"/>
      <c r="AO1039" s="155"/>
      <c r="AP1039" s="156"/>
      <c r="AQ1039" s="157">
        <v>2.2558850714000003</v>
      </c>
      <c r="AR1039" s="158"/>
      <c r="AS1039" s="145">
        <f>LOOKUP(rufmkm,'[1]Sheet1 (2)'!$V$62:$V$71,'[1]Sheet1 (2)'!$W$62:$W$71)</f>
        <v>30</v>
      </c>
      <c r="AT1039" s="140"/>
      <c r="AU1039" s="157">
        <f>IF(IF(D1039='[1]Sheet1 (2)'!$C$69,'[1]Sheet1 (2)'!$D$69*('[1]Sheet1 (2)'!$D$72-rut_index)/'[1]Sheet1 (2)'!$D$72,IF([1]shee2!D1015='[1]Sheet1 (2)'!$C$70,'[1]Sheet1 (2)'!$D$70*('[1]Sheet1 (2)'!$D$72-rut_index)/'[1]Sheet1 (2)'!$D$72,IF([1]shee2!D1015='[1]Sheet1 (2)'!$C$71,'[1]Sheet1 (2)'!$D$71*('[1]Sheet1 (2)'!$D$72-rut_index)/'[1]Sheet1 (2)'!$D$72)))&lt;0,0,IF(D1039='[1]Sheet1 (2)'!$C$69,'[1]Sheet1 (2)'!$D$69*('[1]Sheet1 (2)'!$D$72-rut_index)/'[1]Sheet1 (2)'!$D$72,IF([1]shee2!D1015='[1]Sheet1 (2)'!$C$70,'[1]Sheet1 (2)'!$D$70*('[1]Sheet1 (2)'!$D$72-rut_index)/'[1]Sheet1 (2)'!$D$72,IF([1]shee2!D1015='[1]Sheet1 (2)'!$C$71,'[1]Sheet1 (2)'!$D$71*('[1]Sheet1 (2)'!$D$72-rut_index)/'[1]Sheet1 (2)'!$D$72))))</f>
        <v>5</v>
      </c>
      <c r="AV1039" s="157">
        <f>IF(IF(D1039='[1]Sheet1 (2)'!$C$69,'[1]Sheet1 (2)'!$D$69*('[1]Sheet1 (2)'!$D$72-crack_s_index)/'[1]Sheet1 (2)'!$D$72,IF([1]shee2!D1015='[1]Sheet1 (2)'!$C$70,'[1]Sheet1 (2)'!$D$70*('[1]Sheet1 (2)'!$D$72-crack_s_index)/'[1]Sheet1 (2)'!$D$72,IF([1]shee2!D1015='[1]Sheet1 (2)'!$C$71,'[1]Sheet1 (2)'!$D$71*('[1]Sheet1 (2)'!$D$72-crack_s_index)/'[1]Sheet1 (2)'!$D$72)))&lt;0,0,IF(D1039='[1]Sheet1 (2)'!$C$69,'[1]Sheet1 (2)'!$D$69*('[1]Sheet1 (2)'!$D$72-crack_s_index)/'[1]Sheet1 (2)'!$D$72,IF([1]shee2!D1015='[1]Sheet1 (2)'!$C$70,'[1]Sheet1 (2)'!$D$70*('[1]Sheet1 (2)'!$D$72-crack_s_index)/'[1]Sheet1 (2)'!$D$72,IF([1]shee2!D1015='[1]Sheet1 (2)'!$C$71,'[1]Sheet1 (2)'!$D$71*('[1]Sheet1 (2)'!$D$72-crack_s_index)/'[1]Sheet1 (2)'!$D$72))))</f>
        <v>5</v>
      </c>
      <c r="AW1039" s="157">
        <f>IF(IF(D1039='[1]Sheet1 (2)'!$C$69,'[1]Sheet1 (2)'!$D$69*('[1]Sheet1 (2)'!$D$72-crack_t_index)/'[1]Sheet1 (2)'!$D$72,IF([1]shee2!D1015='[1]Sheet1 (2)'!$C$70,'[1]Sheet1 (2)'!$D$70*('[1]Sheet1 (2)'!$D$72-crack_t_index)/'[1]Sheet1 (2)'!$D$72,IF([1]shee2!D1015='[1]Sheet1 (2)'!$C$71,'[1]Sheet1 (2)'!$D$71*('[1]Sheet1 (2)'!$D$72-crack_t_index)/'[1]Sheet1 (2)'!$D$72)))&lt;0,0,IF(D1039='[1]Sheet1 (2)'!$C$69,'[1]Sheet1 (2)'!$D$69*('[1]Sheet1 (2)'!$D$72-crack_t_index)/'[1]Sheet1 (2)'!$D$72,IF([1]shee2!D1015='[1]Sheet1 (2)'!$C$70,'[1]Sheet1 (2)'!$D$70*('[1]Sheet1 (2)'!$D$72-crack_t_index)/'[1]Sheet1 (2)'!$D$72,IF([1]shee2!D1015='[1]Sheet1 (2)'!$C$71,'[1]Sheet1 (2)'!$D$71*('[1]Sheet1 (2)'!$D$72-crack_t_index)/'[1]Sheet1 (2)'!$D$72))))</f>
        <v>5</v>
      </c>
      <c r="AX1039" s="157">
        <f>IF(IF(D1039='[1]Sheet1 (2)'!$C$69,'[1]Sheet1 (2)'!$D$69*('[1]Sheet1 (2)'!$D$72-rave_index)/'[1]Sheet1 (2)'!$D$72,IF([1]shee2!D1015='[1]Sheet1 (2)'!$C$70,'[1]Sheet1 (2)'!$D$70*('[1]Sheet1 (2)'!$D$72-rave_index)/'[1]Sheet1 (2)'!$D$72,IF([1]shee2!D1015='[1]Sheet1 (2)'!$C$71,'[1]Sheet1 (2)'!$D$71*('[1]Sheet1 (2)'!$D$72-rave_index)/'[1]Sheet1 (2)'!$D$72)))&lt;0,0,IF(D1039='[1]Sheet1 (2)'!$C$69,'[1]Sheet1 (2)'!$D$69*('[1]Sheet1 (2)'!$D$72-rave_index)/'[1]Sheet1 (2)'!$D$72,IF([1]shee2!D1015='[1]Sheet1 (2)'!$C$70,'[1]Sheet1 (2)'!$D$70*('[1]Sheet1 (2)'!$D$72-rave_index)/'[1]Sheet1 (2)'!$D$72,IF([1]shee2!D1015='[1]Sheet1 (2)'!$C$71,'[1]Sheet1 (2)'!$D$71*('[1]Sheet1 (2)'!$D$72-rave_index)/'[1]Sheet1 (2)'!$D$72))))</f>
        <v>5</v>
      </c>
      <c r="AY1039" s="157">
        <f>IF(IF(D1039='[1]Sheet1 (2)'!$C$69,'[1]Sheet1 (2)'!$D$69*('[1]Sheet1 (2)'!$D$72-rough_index)/'[1]Sheet1 (2)'!$D$72,IF([1]shee2!D1015='[1]Sheet1 (2)'!$C$70,'[1]Sheet1 (2)'!$D$70*('[1]Sheet1 (2)'!$D$72-rough_index)/'[1]Sheet1 (2)'!$D$72,IF([1]shee2!D1015='[1]Sheet1 (2)'!$C$71,'[1]Sheet1 (2)'!$D$71*('[1]Sheet1 (2)'!$D$72-rough_index)/'[1]Sheet1 (2)'!$D$72)))&lt;0,0,IF(D1039='[1]Sheet1 (2)'!$C$69,'[1]Sheet1 (2)'!$D$69*('[1]Sheet1 (2)'!$D$72-rough_index)/'[1]Sheet1 (2)'!$D$72,IF([1]shee2!D1015='[1]Sheet1 (2)'!$C$70,'[1]Sheet1 (2)'!$D$70*('[1]Sheet1 (2)'!$D$72-rough_index)/'[1]Sheet1 (2)'!$D$72,IF([1]shee2!D1015='[1]Sheet1 (2)'!$C$71,'[1]Sheet1 (2)'!$D$71*('[1]Sheet1 (2)'!$D$72-rough_index)/'[1]Sheet1 (2)'!$D$72))))</f>
        <v>2.5</v>
      </c>
      <c r="AZ1039" s="179">
        <f>+(AU1039*'[1]Sheet1 (2)'!$C$77)+(AV1039*'[1]Sheet1 (2)'!$C$78)+(AW1039*'[1]Sheet1 (2)'!$C$79)+(AX1039*'[1]Sheet1 (2)'!$C$80)+(AY1039*'[1]Sheet1 (2)'!$C$81)</f>
        <v>4.25</v>
      </c>
      <c r="BA1039" s="213" t="str">
        <f t="shared" si="32"/>
        <v>Good</v>
      </c>
      <c r="BB1039" s="181"/>
      <c r="BC1039" s="182"/>
      <c r="BD1039" s="182"/>
      <c r="BE1039">
        <f>IF(D1039='[1]Sheet1 (2)'!$C$61,'[1]Sheet1 (2)'!$D$61*(counts^2)+'[1]Sheet1 (2)'!$G$61*counts+'[1]Sheet1 (2)'!$J$61,IF(D1039='[1]Sheet1 (2)'!$C$62,'[1]Sheet1 (2)'!$D$62*counts+'[1]Sheet1 (2)'!$G$62,IF(D1039='[1]Sheet1 (2)'!$C$63,'[1]Sheet1 (2)'!$D$63*counts+'[1]Sheet1 (2)'!$G$63,IF(D1039='[1]Sheet1 (2)'!$C$64,'[1]Sheet1 (2)'!$D$64*counts+'[1]Sheet1 (2)'!$G$64))))</f>
        <v>2.0984129299999998</v>
      </c>
    </row>
    <row r="1040" spans="1:57" ht="12.75" customHeight="1">
      <c r="A1040" s="176" t="s">
        <v>282</v>
      </c>
      <c r="B1040" s="145" t="s">
        <v>76</v>
      </c>
      <c r="C1040" s="170">
        <v>1174</v>
      </c>
      <c r="D1040" s="174" t="s">
        <v>77</v>
      </c>
      <c r="E1040" s="171">
        <v>8</v>
      </c>
      <c r="F1040" s="171">
        <v>2</v>
      </c>
      <c r="G1040" s="171" t="s">
        <v>77</v>
      </c>
      <c r="H1040" s="171">
        <v>1</v>
      </c>
      <c r="I1040" s="171" t="s">
        <v>77</v>
      </c>
      <c r="J1040" s="173" t="s">
        <v>80</v>
      </c>
      <c r="K1040" s="173" t="s">
        <v>80</v>
      </c>
      <c r="L1040" s="169">
        <f>VLOOKUP(CONCATENATE(J1040,K1040),'Sheet1 (2)'!$J$6:$K$26,2,FALSE)</f>
        <v>0</v>
      </c>
      <c r="M1040" s="173" t="s">
        <v>80</v>
      </c>
      <c r="N1040" s="173" t="s">
        <v>80</v>
      </c>
      <c r="O1040" s="177">
        <f>VLOOKUP(CONCATENATE(M1040,N1040),'[1]Sheet1 (2)'!$L$6:$M$26,2,FALSE)</f>
        <v>0</v>
      </c>
      <c r="P1040" s="173" t="s">
        <v>80</v>
      </c>
      <c r="Q1040" s="173" t="s">
        <v>80</v>
      </c>
      <c r="R1040" s="177">
        <f>VLOOKUP(CONCATENATE(P1040,Q1040),'[1]Sheet1 (2)'!$N$6:$O$26,2,FALSE)</f>
        <v>0</v>
      </c>
      <c r="S1040" s="173" t="s">
        <v>80</v>
      </c>
      <c r="T1040" s="173" t="s">
        <v>80</v>
      </c>
      <c r="U1040" s="177">
        <f>VLOOKUP(CONCATENATE(S1040,T1040),'[1]Sheet1 (2)'!$P$6:$Q$26,2,FALSE)</f>
        <v>0</v>
      </c>
      <c r="V1040" s="173" t="s">
        <v>80</v>
      </c>
      <c r="W1040" s="173" t="s">
        <v>80</v>
      </c>
      <c r="X1040" s="177">
        <f>VLOOKUP(CONCATENATE(V1040,W1040),'[1]Sheet1 (2)'!$R$6:$S$26,2,FALSE)</f>
        <v>0</v>
      </c>
      <c r="Y1040" s="173" t="s">
        <v>80</v>
      </c>
      <c r="Z1040" s="173" t="s">
        <v>80</v>
      </c>
      <c r="AA1040" s="177">
        <f>VLOOKUP(CONCATENATE(Y1040,Z1040),'[1]Sheet1 (2)'!$T$6:$U$26,2,FALSE)</f>
        <v>0</v>
      </c>
      <c r="AB1040" s="173" t="s">
        <v>80</v>
      </c>
      <c r="AC1040" s="173" t="s">
        <v>80</v>
      </c>
      <c r="AD1040" s="177">
        <f>VLOOKUP(CONCATENATE(AB1040,AC1040),'[1]Sheet1 (2)'!$X$6:$Y$26,2,FALSE)</f>
        <v>0</v>
      </c>
      <c r="AE1040" s="173" t="s">
        <v>82</v>
      </c>
      <c r="AF1040" s="173" t="s">
        <v>81</v>
      </c>
      <c r="AG1040" s="177">
        <f>VLOOKUP(CONCATENATE(AE1040,AF1040),'[1]Sheet1 (2)'!$Z$6:$AA$26,2,FALSE)</f>
        <v>66</v>
      </c>
      <c r="AH1040" s="172"/>
      <c r="AI1040" s="178"/>
      <c r="AJ1040" s="140"/>
      <c r="AK1040" s="176" t="s">
        <v>282</v>
      </c>
      <c r="AL1040" s="176" t="s">
        <v>76</v>
      </c>
      <c r="AM1040" s="170">
        <f t="shared" si="33"/>
        <v>1174</v>
      </c>
      <c r="AN1040" s="147"/>
      <c r="AO1040" s="155"/>
      <c r="AP1040" s="156"/>
      <c r="AQ1040" s="157">
        <v>2.0384620615999998</v>
      </c>
      <c r="AR1040" s="158"/>
      <c r="AS1040" s="145">
        <f>LOOKUP(rufmkm,'[1]Sheet1 (2)'!$V$62:$V$71,'[1]Sheet1 (2)'!$W$62:$W$71)</f>
        <v>30</v>
      </c>
      <c r="AT1040" s="140"/>
      <c r="AU1040" s="157">
        <f>IF(IF(D1040='[1]Sheet1 (2)'!$C$69,'[1]Sheet1 (2)'!$D$69*('[1]Sheet1 (2)'!$D$72-rut_index)/'[1]Sheet1 (2)'!$D$72,IF([1]shee2!D1016='[1]Sheet1 (2)'!$C$70,'[1]Sheet1 (2)'!$D$70*('[1]Sheet1 (2)'!$D$72-rut_index)/'[1]Sheet1 (2)'!$D$72,IF([1]shee2!D1016='[1]Sheet1 (2)'!$C$71,'[1]Sheet1 (2)'!$D$71*('[1]Sheet1 (2)'!$D$72-rut_index)/'[1]Sheet1 (2)'!$D$72)))&lt;0,0,IF(D1040='[1]Sheet1 (2)'!$C$69,'[1]Sheet1 (2)'!$D$69*('[1]Sheet1 (2)'!$D$72-rut_index)/'[1]Sheet1 (2)'!$D$72,IF([1]shee2!D1016='[1]Sheet1 (2)'!$C$70,'[1]Sheet1 (2)'!$D$70*('[1]Sheet1 (2)'!$D$72-rut_index)/'[1]Sheet1 (2)'!$D$72,IF([1]shee2!D1016='[1]Sheet1 (2)'!$C$71,'[1]Sheet1 (2)'!$D$71*('[1]Sheet1 (2)'!$D$72-rut_index)/'[1]Sheet1 (2)'!$D$72))))</f>
        <v>5</v>
      </c>
      <c r="AV1040" s="157">
        <f>IF(IF(D1040='[1]Sheet1 (2)'!$C$69,'[1]Sheet1 (2)'!$D$69*('[1]Sheet1 (2)'!$D$72-crack_s_index)/'[1]Sheet1 (2)'!$D$72,IF([1]shee2!D1016='[1]Sheet1 (2)'!$C$70,'[1]Sheet1 (2)'!$D$70*('[1]Sheet1 (2)'!$D$72-crack_s_index)/'[1]Sheet1 (2)'!$D$72,IF([1]shee2!D1016='[1]Sheet1 (2)'!$C$71,'[1]Sheet1 (2)'!$D$71*('[1]Sheet1 (2)'!$D$72-crack_s_index)/'[1]Sheet1 (2)'!$D$72)))&lt;0,0,IF(D1040='[1]Sheet1 (2)'!$C$69,'[1]Sheet1 (2)'!$D$69*('[1]Sheet1 (2)'!$D$72-crack_s_index)/'[1]Sheet1 (2)'!$D$72,IF([1]shee2!D1016='[1]Sheet1 (2)'!$C$70,'[1]Sheet1 (2)'!$D$70*('[1]Sheet1 (2)'!$D$72-crack_s_index)/'[1]Sheet1 (2)'!$D$72,IF([1]shee2!D1016='[1]Sheet1 (2)'!$C$71,'[1]Sheet1 (2)'!$D$71*('[1]Sheet1 (2)'!$D$72-crack_s_index)/'[1]Sheet1 (2)'!$D$72))))</f>
        <v>5</v>
      </c>
      <c r="AW1040" s="157">
        <f>IF(IF(D1040='[1]Sheet1 (2)'!$C$69,'[1]Sheet1 (2)'!$D$69*('[1]Sheet1 (2)'!$D$72-crack_t_index)/'[1]Sheet1 (2)'!$D$72,IF([1]shee2!D1016='[1]Sheet1 (2)'!$C$70,'[1]Sheet1 (2)'!$D$70*('[1]Sheet1 (2)'!$D$72-crack_t_index)/'[1]Sheet1 (2)'!$D$72,IF([1]shee2!D1016='[1]Sheet1 (2)'!$C$71,'[1]Sheet1 (2)'!$D$71*('[1]Sheet1 (2)'!$D$72-crack_t_index)/'[1]Sheet1 (2)'!$D$72)))&lt;0,0,IF(D1040='[1]Sheet1 (2)'!$C$69,'[1]Sheet1 (2)'!$D$69*('[1]Sheet1 (2)'!$D$72-crack_t_index)/'[1]Sheet1 (2)'!$D$72,IF([1]shee2!D1016='[1]Sheet1 (2)'!$C$70,'[1]Sheet1 (2)'!$D$70*('[1]Sheet1 (2)'!$D$72-crack_t_index)/'[1]Sheet1 (2)'!$D$72,IF([1]shee2!D1016='[1]Sheet1 (2)'!$C$71,'[1]Sheet1 (2)'!$D$71*('[1]Sheet1 (2)'!$D$72-crack_t_index)/'[1]Sheet1 (2)'!$D$72))))</f>
        <v>5</v>
      </c>
      <c r="AX1040" s="157">
        <f>IF(IF(D1040='[1]Sheet1 (2)'!$C$69,'[1]Sheet1 (2)'!$D$69*('[1]Sheet1 (2)'!$D$72-rave_index)/'[1]Sheet1 (2)'!$D$72,IF([1]shee2!D1016='[1]Sheet1 (2)'!$C$70,'[1]Sheet1 (2)'!$D$70*('[1]Sheet1 (2)'!$D$72-rave_index)/'[1]Sheet1 (2)'!$D$72,IF([1]shee2!D1016='[1]Sheet1 (2)'!$C$71,'[1]Sheet1 (2)'!$D$71*('[1]Sheet1 (2)'!$D$72-rave_index)/'[1]Sheet1 (2)'!$D$72)))&lt;0,0,IF(D1040='[1]Sheet1 (2)'!$C$69,'[1]Sheet1 (2)'!$D$69*('[1]Sheet1 (2)'!$D$72-rave_index)/'[1]Sheet1 (2)'!$D$72,IF([1]shee2!D1016='[1]Sheet1 (2)'!$C$70,'[1]Sheet1 (2)'!$D$70*('[1]Sheet1 (2)'!$D$72-rave_index)/'[1]Sheet1 (2)'!$D$72,IF([1]shee2!D1016='[1]Sheet1 (2)'!$C$71,'[1]Sheet1 (2)'!$D$71*('[1]Sheet1 (2)'!$D$72-rave_index)/'[1]Sheet1 (2)'!$D$72))))</f>
        <v>5</v>
      </c>
      <c r="AY1040" s="157">
        <f>IF(IF(D1040='[1]Sheet1 (2)'!$C$69,'[1]Sheet1 (2)'!$D$69*('[1]Sheet1 (2)'!$D$72-rough_index)/'[1]Sheet1 (2)'!$D$72,IF([1]shee2!D1016='[1]Sheet1 (2)'!$C$70,'[1]Sheet1 (2)'!$D$70*('[1]Sheet1 (2)'!$D$72-rough_index)/'[1]Sheet1 (2)'!$D$72,IF([1]shee2!D1016='[1]Sheet1 (2)'!$C$71,'[1]Sheet1 (2)'!$D$71*('[1]Sheet1 (2)'!$D$72-rough_index)/'[1]Sheet1 (2)'!$D$72)))&lt;0,0,IF(D1040='[1]Sheet1 (2)'!$C$69,'[1]Sheet1 (2)'!$D$69*('[1]Sheet1 (2)'!$D$72-rough_index)/'[1]Sheet1 (2)'!$D$72,IF([1]shee2!D1016='[1]Sheet1 (2)'!$C$70,'[1]Sheet1 (2)'!$D$70*('[1]Sheet1 (2)'!$D$72-rough_index)/'[1]Sheet1 (2)'!$D$72,IF([1]shee2!D1016='[1]Sheet1 (2)'!$C$71,'[1]Sheet1 (2)'!$D$71*('[1]Sheet1 (2)'!$D$72-rough_index)/'[1]Sheet1 (2)'!$D$72))))</f>
        <v>2.5</v>
      </c>
      <c r="AZ1040" s="179">
        <f>+(AU1040*'[1]Sheet1 (2)'!$C$77)+(AV1040*'[1]Sheet1 (2)'!$C$78)+(AW1040*'[1]Sheet1 (2)'!$C$79)+(AX1040*'[1]Sheet1 (2)'!$C$80)+(AY1040*'[1]Sheet1 (2)'!$C$81)</f>
        <v>4.25</v>
      </c>
      <c r="BA1040" s="213" t="str">
        <f t="shared" si="32"/>
        <v>Good</v>
      </c>
      <c r="BB1040" s="181"/>
      <c r="BC1040" s="182"/>
      <c r="BD1040" s="182"/>
      <c r="BE1040">
        <f>IF(D1040='[1]Sheet1 (2)'!$C$61,'[1]Sheet1 (2)'!$D$61*(counts^2)+'[1]Sheet1 (2)'!$G$61*counts+'[1]Sheet1 (2)'!$J$61,IF(D1040='[1]Sheet1 (2)'!$C$62,'[1]Sheet1 (2)'!$D$62*counts+'[1]Sheet1 (2)'!$G$62,IF(D1040='[1]Sheet1 (2)'!$C$63,'[1]Sheet1 (2)'!$D$63*counts+'[1]Sheet1 (2)'!$G$63,IF(D1040='[1]Sheet1 (2)'!$C$64,'[1]Sheet1 (2)'!$D$64*counts+'[1]Sheet1 (2)'!$G$64))))</f>
        <v>2.0984129299999998</v>
      </c>
    </row>
    <row r="1041" spans="1:57" ht="12.75" customHeight="1">
      <c r="A1041" s="176" t="s">
        <v>282</v>
      </c>
      <c r="B1041" s="145" t="s">
        <v>76</v>
      </c>
      <c r="C1041" s="170">
        <v>1175</v>
      </c>
      <c r="D1041" s="174" t="s">
        <v>77</v>
      </c>
      <c r="E1041" s="171">
        <v>8</v>
      </c>
      <c r="F1041" s="171">
        <v>2</v>
      </c>
      <c r="G1041" s="171" t="s">
        <v>77</v>
      </c>
      <c r="H1041" s="171">
        <v>1</v>
      </c>
      <c r="I1041" s="171" t="s">
        <v>77</v>
      </c>
      <c r="J1041" s="173" t="s">
        <v>80</v>
      </c>
      <c r="K1041" s="173" t="s">
        <v>80</v>
      </c>
      <c r="L1041" s="169">
        <f>VLOOKUP(CONCATENATE(J1041,K1041),'Sheet1 (2)'!$J$6:$K$26,2,FALSE)</f>
        <v>0</v>
      </c>
      <c r="M1041" s="173" t="s">
        <v>80</v>
      </c>
      <c r="N1041" s="173" t="s">
        <v>80</v>
      </c>
      <c r="O1041" s="177">
        <f>VLOOKUP(CONCATENATE(M1041,N1041),'[1]Sheet1 (2)'!$L$6:$M$26,2,FALSE)</f>
        <v>0</v>
      </c>
      <c r="P1041" s="173" t="s">
        <v>80</v>
      </c>
      <c r="Q1041" s="173" t="s">
        <v>80</v>
      </c>
      <c r="R1041" s="177">
        <f>VLOOKUP(CONCATENATE(P1041,Q1041),'[1]Sheet1 (2)'!$N$6:$O$26,2,FALSE)</f>
        <v>0</v>
      </c>
      <c r="S1041" s="173" t="s">
        <v>80</v>
      </c>
      <c r="T1041" s="173" t="s">
        <v>80</v>
      </c>
      <c r="U1041" s="177">
        <f>VLOOKUP(CONCATENATE(S1041,T1041),'[1]Sheet1 (2)'!$P$6:$Q$26,2,FALSE)</f>
        <v>0</v>
      </c>
      <c r="V1041" s="173" t="s">
        <v>80</v>
      </c>
      <c r="W1041" s="173" t="s">
        <v>80</v>
      </c>
      <c r="X1041" s="177">
        <f>VLOOKUP(CONCATENATE(V1041,W1041),'[1]Sheet1 (2)'!$R$6:$S$26,2,FALSE)</f>
        <v>0</v>
      </c>
      <c r="Y1041" s="173" t="s">
        <v>80</v>
      </c>
      <c r="Z1041" s="173" t="s">
        <v>80</v>
      </c>
      <c r="AA1041" s="177">
        <f>VLOOKUP(CONCATENATE(Y1041,Z1041),'[1]Sheet1 (2)'!$T$6:$U$26,2,FALSE)</f>
        <v>0</v>
      </c>
      <c r="AB1041" s="173" t="s">
        <v>80</v>
      </c>
      <c r="AC1041" s="173" t="s">
        <v>80</v>
      </c>
      <c r="AD1041" s="177">
        <f>VLOOKUP(CONCATENATE(AB1041,AC1041),'[1]Sheet1 (2)'!$X$6:$Y$26,2,FALSE)</f>
        <v>0</v>
      </c>
      <c r="AE1041" s="173" t="s">
        <v>82</v>
      </c>
      <c r="AF1041" s="173" t="s">
        <v>81</v>
      </c>
      <c r="AG1041" s="177">
        <f>VLOOKUP(CONCATENATE(AE1041,AF1041),'[1]Sheet1 (2)'!$Z$6:$AA$26,2,FALSE)</f>
        <v>66</v>
      </c>
      <c r="AH1041" s="172"/>
      <c r="AI1041" s="178"/>
      <c r="AJ1041" s="140"/>
      <c r="AK1041" s="176" t="s">
        <v>282</v>
      </c>
      <c r="AL1041" s="176" t="s">
        <v>76</v>
      </c>
      <c r="AM1041" s="170">
        <f t="shared" si="33"/>
        <v>1175</v>
      </c>
      <c r="AN1041" s="147"/>
      <c r="AO1041" s="155"/>
      <c r="AP1041" s="156"/>
      <c r="AQ1041" s="157">
        <v>1.9348339064000002</v>
      </c>
      <c r="AR1041" s="158"/>
      <c r="AS1041" s="145">
        <f>LOOKUP(rufmkm,'[1]Sheet1 (2)'!$V$62:$V$71,'[1]Sheet1 (2)'!$W$62:$W$71)</f>
        <v>20</v>
      </c>
      <c r="AT1041" s="140"/>
      <c r="AU1041" s="157">
        <f>IF(IF(D1041='[1]Sheet1 (2)'!$C$69,'[1]Sheet1 (2)'!$D$69*('[1]Sheet1 (2)'!$D$72-rut_index)/'[1]Sheet1 (2)'!$D$72,IF([1]shee2!D1017='[1]Sheet1 (2)'!$C$70,'[1]Sheet1 (2)'!$D$70*('[1]Sheet1 (2)'!$D$72-rut_index)/'[1]Sheet1 (2)'!$D$72,IF([1]shee2!D1017='[1]Sheet1 (2)'!$C$71,'[1]Sheet1 (2)'!$D$71*('[1]Sheet1 (2)'!$D$72-rut_index)/'[1]Sheet1 (2)'!$D$72)))&lt;0,0,IF(D1041='[1]Sheet1 (2)'!$C$69,'[1]Sheet1 (2)'!$D$69*('[1]Sheet1 (2)'!$D$72-rut_index)/'[1]Sheet1 (2)'!$D$72,IF([1]shee2!D1017='[1]Sheet1 (2)'!$C$70,'[1]Sheet1 (2)'!$D$70*('[1]Sheet1 (2)'!$D$72-rut_index)/'[1]Sheet1 (2)'!$D$72,IF([1]shee2!D1017='[1]Sheet1 (2)'!$C$71,'[1]Sheet1 (2)'!$D$71*('[1]Sheet1 (2)'!$D$72-rut_index)/'[1]Sheet1 (2)'!$D$72))))</f>
        <v>5</v>
      </c>
      <c r="AV1041" s="157">
        <f>IF(IF(D1041='[1]Sheet1 (2)'!$C$69,'[1]Sheet1 (2)'!$D$69*('[1]Sheet1 (2)'!$D$72-crack_s_index)/'[1]Sheet1 (2)'!$D$72,IF([1]shee2!D1017='[1]Sheet1 (2)'!$C$70,'[1]Sheet1 (2)'!$D$70*('[1]Sheet1 (2)'!$D$72-crack_s_index)/'[1]Sheet1 (2)'!$D$72,IF([1]shee2!D1017='[1]Sheet1 (2)'!$C$71,'[1]Sheet1 (2)'!$D$71*('[1]Sheet1 (2)'!$D$72-crack_s_index)/'[1]Sheet1 (2)'!$D$72)))&lt;0,0,IF(D1041='[1]Sheet1 (2)'!$C$69,'[1]Sheet1 (2)'!$D$69*('[1]Sheet1 (2)'!$D$72-crack_s_index)/'[1]Sheet1 (2)'!$D$72,IF([1]shee2!D1017='[1]Sheet1 (2)'!$C$70,'[1]Sheet1 (2)'!$D$70*('[1]Sheet1 (2)'!$D$72-crack_s_index)/'[1]Sheet1 (2)'!$D$72,IF([1]shee2!D1017='[1]Sheet1 (2)'!$C$71,'[1]Sheet1 (2)'!$D$71*('[1]Sheet1 (2)'!$D$72-crack_s_index)/'[1]Sheet1 (2)'!$D$72))))</f>
        <v>5</v>
      </c>
      <c r="AW1041" s="157">
        <f>IF(IF(D1041='[1]Sheet1 (2)'!$C$69,'[1]Sheet1 (2)'!$D$69*('[1]Sheet1 (2)'!$D$72-crack_t_index)/'[1]Sheet1 (2)'!$D$72,IF([1]shee2!D1017='[1]Sheet1 (2)'!$C$70,'[1]Sheet1 (2)'!$D$70*('[1]Sheet1 (2)'!$D$72-crack_t_index)/'[1]Sheet1 (2)'!$D$72,IF([1]shee2!D1017='[1]Sheet1 (2)'!$C$71,'[1]Sheet1 (2)'!$D$71*('[1]Sheet1 (2)'!$D$72-crack_t_index)/'[1]Sheet1 (2)'!$D$72)))&lt;0,0,IF(D1041='[1]Sheet1 (2)'!$C$69,'[1]Sheet1 (2)'!$D$69*('[1]Sheet1 (2)'!$D$72-crack_t_index)/'[1]Sheet1 (2)'!$D$72,IF([1]shee2!D1017='[1]Sheet1 (2)'!$C$70,'[1]Sheet1 (2)'!$D$70*('[1]Sheet1 (2)'!$D$72-crack_t_index)/'[1]Sheet1 (2)'!$D$72,IF([1]shee2!D1017='[1]Sheet1 (2)'!$C$71,'[1]Sheet1 (2)'!$D$71*('[1]Sheet1 (2)'!$D$72-crack_t_index)/'[1]Sheet1 (2)'!$D$72))))</f>
        <v>5</v>
      </c>
      <c r="AX1041" s="157">
        <f>IF(IF(D1041='[1]Sheet1 (2)'!$C$69,'[1]Sheet1 (2)'!$D$69*('[1]Sheet1 (2)'!$D$72-rave_index)/'[1]Sheet1 (2)'!$D$72,IF([1]shee2!D1017='[1]Sheet1 (2)'!$C$70,'[1]Sheet1 (2)'!$D$70*('[1]Sheet1 (2)'!$D$72-rave_index)/'[1]Sheet1 (2)'!$D$72,IF([1]shee2!D1017='[1]Sheet1 (2)'!$C$71,'[1]Sheet1 (2)'!$D$71*('[1]Sheet1 (2)'!$D$72-rave_index)/'[1]Sheet1 (2)'!$D$72)))&lt;0,0,IF(D1041='[1]Sheet1 (2)'!$C$69,'[1]Sheet1 (2)'!$D$69*('[1]Sheet1 (2)'!$D$72-rave_index)/'[1]Sheet1 (2)'!$D$72,IF([1]shee2!D1017='[1]Sheet1 (2)'!$C$70,'[1]Sheet1 (2)'!$D$70*('[1]Sheet1 (2)'!$D$72-rave_index)/'[1]Sheet1 (2)'!$D$72,IF([1]shee2!D1017='[1]Sheet1 (2)'!$C$71,'[1]Sheet1 (2)'!$D$71*('[1]Sheet1 (2)'!$D$72-rave_index)/'[1]Sheet1 (2)'!$D$72))))</f>
        <v>5</v>
      </c>
      <c r="AY1041" s="157">
        <f>IF(IF(D1041='[1]Sheet1 (2)'!$C$69,'[1]Sheet1 (2)'!$D$69*('[1]Sheet1 (2)'!$D$72-rough_index)/'[1]Sheet1 (2)'!$D$72,IF([1]shee2!D1017='[1]Sheet1 (2)'!$C$70,'[1]Sheet1 (2)'!$D$70*('[1]Sheet1 (2)'!$D$72-rough_index)/'[1]Sheet1 (2)'!$D$72,IF([1]shee2!D1017='[1]Sheet1 (2)'!$C$71,'[1]Sheet1 (2)'!$D$71*('[1]Sheet1 (2)'!$D$72-rough_index)/'[1]Sheet1 (2)'!$D$72)))&lt;0,0,IF(D1041='[1]Sheet1 (2)'!$C$69,'[1]Sheet1 (2)'!$D$69*('[1]Sheet1 (2)'!$D$72-rough_index)/'[1]Sheet1 (2)'!$D$72,IF([1]shee2!D1017='[1]Sheet1 (2)'!$C$70,'[1]Sheet1 (2)'!$D$70*('[1]Sheet1 (2)'!$D$72-rough_index)/'[1]Sheet1 (2)'!$D$72,IF([1]shee2!D1017='[1]Sheet1 (2)'!$C$71,'[1]Sheet1 (2)'!$D$71*('[1]Sheet1 (2)'!$D$72-rough_index)/'[1]Sheet1 (2)'!$D$72))))</f>
        <v>3.3333333333333335</v>
      </c>
      <c r="AZ1041" s="179">
        <f>+(AU1041*'[1]Sheet1 (2)'!$C$77)+(AV1041*'[1]Sheet1 (2)'!$C$78)+(AW1041*'[1]Sheet1 (2)'!$C$79)+(AX1041*'[1]Sheet1 (2)'!$C$80)+(AY1041*'[1]Sheet1 (2)'!$C$81)</f>
        <v>4.5</v>
      </c>
      <c r="BA1041" s="213" t="str">
        <f t="shared" si="32"/>
        <v>Good</v>
      </c>
      <c r="BB1041" s="181"/>
      <c r="BC1041" s="182"/>
      <c r="BD1041" s="182"/>
      <c r="BE1041">
        <f>IF(D1041='[1]Sheet1 (2)'!$C$61,'[1]Sheet1 (2)'!$D$61*(counts^2)+'[1]Sheet1 (2)'!$G$61*counts+'[1]Sheet1 (2)'!$J$61,IF(D1041='[1]Sheet1 (2)'!$C$62,'[1]Sheet1 (2)'!$D$62*counts+'[1]Sheet1 (2)'!$G$62,IF(D1041='[1]Sheet1 (2)'!$C$63,'[1]Sheet1 (2)'!$D$63*counts+'[1]Sheet1 (2)'!$G$63,IF(D1041='[1]Sheet1 (2)'!$C$64,'[1]Sheet1 (2)'!$D$64*counts+'[1]Sheet1 (2)'!$G$64))))</f>
        <v>2.0984129299999998</v>
      </c>
    </row>
    <row r="1042" spans="1:57" ht="12.75" customHeight="1">
      <c r="A1042" s="176" t="s">
        <v>282</v>
      </c>
      <c r="B1042" s="145" t="s">
        <v>76</v>
      </c>
      <c r="C1042" s="170">
        <v>1176</v>
      </c>
      <c r="D1042" s="174" t="s">
        <v>77</v>
      </c>
      <c r="E1042" s="171">
        <v>8</v>
      </c>
      <c r="F1042" s="171">
        <v>2</v>
      </c>
      <c r="G1042" s="171" t="s">
        <v>77</v>
      </c>
      <c r="H1042" s="171">
        <v>1</v>
      </c>
      <c r="I1042" s="171" t="s">
        <v>77</v>
      </c>
      <c r="J1042" s="173" t="s">
        <v>80</v>
      </c>
      <c r="K1042" s="173" t="s">
        <v>80</v>
      </c>
      <c r="L1042" s="169">
        <f>VLOOKUP(CONCATENATE(J1042,K1042),'Sheet1 (2)'!$J$6:$K$26,2,FALSE)</f>
        <v>0</v>
      </c>
      <c r="M1042" s="173" t="s">
        <v>80</v>
      </c>
      <c r="N1042" s="173" t="s">
        <v>80</v>
      </c>
      <c r="O1042" s="177">
        <f>VLOOKUP(CONCATENATE(M1042,N1042),'[1]Sheet1 (2)'!$L$6:$M$26,2,FALSE)</f>
        <v>0</v>
      </c>
      <c r="P1042" s="173" t="s">
        <v>80</v>
      </c>
      <c r="Q1042" s="173" t="s">
        <v>80</v>
      </c>
      <c r="R1042" s="177">
        <f>VLOOKUP(CONCATENATE(P1042,Q1042),'[1]Sheet1 (2)'!$N$6:$O$26,2,FALSE)</f>
        <v>0</v>
      </c>
      <c r="S1042" s="173" t="s">
        <v>80</v>
      </c>
      <c r="T1042" s="173" t="s">
        <v>80</v>
      </c>
      <c r="U1042" s="177">
        <f>VLOOKUP(CONCATENATE(S1042,T1042),'[1]Sheet1 (2)'!$P$6:$Q$26,2,FALSE)</f>
        <v>0</v>
      </c>
      <c r="V1042" s="173" t="s">
        <v>80</v>
      </c>
      <c r="W1042" s="173" t="s">
        <v>80</v>
      </c>
      <c r="X1042" s="177">
        <f>VLOOKUP(CONCATENATE(V1042,W1042),'[1]Sheet1 (2)'!$R$6:$S$26,2,FALSE)</f>
        <v>0</v>
      </c>
      <c r="Y1042" s="173" t="s">
        <v>80</v>
      </c>
      <c r="Z1042" s="173" t="s">
        <v>80</v>
      </c>
      <c r="AA1042" s="177">
        <f>VLOOKUP(CONCATENATE(Y1042,Z1042),'[1]Sheet1 (2)'!$T$6:$U$26,2,FALSE)</f>
        <v>0</v>
      </c>
      <c r="AB1042" s="173" t="s">
        <v>80</v>
      </c>
      <c r="AC1042" s="173" t="s">
        <v>80</v>
      </c>
      <c r="AD1042" s="177">
        <f>VLOOKUP(CONCATENATE(AB1042,AC1042),'[1]Sheet1 (2)'!$X$6:$Y$26,2,FALSE)</f>
        <v>0</v>
      </c>
      <c r="AE1042" s="173" t="s">
        <v>82</v>
      </c>
      <c r="AF1042" s="173" t="s">
        <v>81</v>
      </c>
      <c r="AG1042" s="177">
        <f>VLOOKUP(CONCATENATE(AE1042,AF1042),'[1]Sheet1 (2)'!$Z$6:$AA$26,2,FALSE)</f>
        <v>66</v>
      </c>
      <c r="AH1042" s="172"/>
      <c r="AI1042" s="178"/>
      <c r="AJ1042" s="140"/>
      <c r="AK1042" s="176" t="s">
        <v>282</v>
      </c>
      <c r="AL1042" s="176" t="s">
        <v>76</v>
      </c>
      <c r="AM1042" s="170">
        <f t="shared" si="33"/>
        <v>1176</v>
      </c>
      <c r="AN1042" s="147"/>
      <c r="AO1042" s="155"/>
      <c r="AP1042" s="156"/>
      <c r="AQ1042" s="157">
        <v>2.2609431217999996</v>
      </c>
      <c r="AR1042" s="158"/>
      <c r="AS1042" s="145">
        <f>LOOKUP(rufmkm,'[1]Sheet1 (2)'!$V$62:$V$71,'[1]Sheet1 (2)'!$W$62:$W$71)</f>
        <v>30</v>
      </c>
      <c r="AT1042" s="140"/>
      <c r="AU1042" s="157">
        <f>IF(IF(D1042='[1]Sheet1 (2)'!$C$69,'[1]Sheet1 (2)'!$D$69*('[1]Sheet1 (2)'!$D$72-rut_index)/'[1]Sheet1 (2)'!$D$72,IF([1]shee2!D1018='[1]Sheet1 (2)'!$C$70,'[1]Sheet1 (2)'!$D$70*('[1]Sheet1 (2)'!$D$72-rut_index)/'[1]Sheet1 (2)'!$D$72,IF([1]shee2!D1018='[1]Sheet1 (2)'!$C$71,'[1]Sheet1 (2)'!$D$71*('[1]Sheet1 (2)'!$D$72-rut_index)/'[1]Sheet1 (2)'!$D$72)))&lt;0,0,IF(D1042='[1]Sheet1 (2)'!$C$69,'[1]Sheet1 (2)'!$D$69*('[1]Sheet1 (2)'!$D$72-rut_index)/'[1]Sheet1 (2)'!$D$72,IF([1]shee2!D1018='[1]Sheet1 (2)'!$C$70,'[1]Sheet1 (2)'!$D$70*('[1]Sheet1 (2)'!$D$72-rut_index)/'[1]Sheet1 (2)'!$D$72,IF([1]shee2!D1018='[1]Sheet1 (2)'!$C$71,'[1]Sheet1 (2)'!$D$71*('[1]Sheet1 (2)'!$D$72-rut_index)/'[1]Sheet1 (2)'!$D$72))))</f>
        <v>5</v>
      </c>
      <c r="AV1042" s="157">
        <f>IF(IF(D1042='[1]Sheet1 (2)'!$C$69,'[1]Sheet1 (2)'!$D$69*('[1]Sheet1 (2)'!$D$72-crack_s_index)/'[1]Sheet1 (2)'!$D$72,IF([1]shee2!D1018='[1]Sheet1 (2)'!$C$70,'[1]Sheet1 (2)'!$D$70*('[1]Sheet1 (2)'!$D$72-crack_s_index)/'[1]Sheet1 (2)'!$D$72,IF([1]shee2!D1018='[1]Sheet1 (2)'!$C$71,'[1]Sheet1 (2)'!$D$71*('[1]Sheet1 (2)'!$D$72-crack_s_index)/'[1]Sheet1 (2)'!$D$72)))&lt;0,0,IF(D1042='[1]Sheet1 (2)'!$C$69,'[1]Sheet1 (2)'!$D$69*('[1]Sheet1 (2)'!$D$72-crack_s_index)/'[1]Sheet1 (2)'!$D$72,IF([1]shee2!D1018='[1]Sheet1 (2)'!$C$70,'[1]Sheet1 (2)'!$D$70*('[1]Sheet1 (2)'!$D$72-crack_s_index)/'[1]Sheet1 (2)'!$D$72,IF([1]shee2!D1018='[1]Sheet1 (2)'!$C$71,'[1]Sheet1 (2)'!$D$71*('[1]Sheet1 (2)'!$D$72-crack_s_index)/'[1]Sheet1 (2)'!$D$72))))</f>
        <v>5</v>
      </c>
      <c r="AW1042" s="157">
        <f>IF(IF(D1042='[1]Sheet1 (2)'!$C$69,'[1]Sheet1 (2)'!$D$69*('[1]Sheet1 (2)'!$D$72-crack_t_index)/'[1]Sheet1 (2)'!$D$72,IF([1]shee2!D1018='[1]Sheet1 (2)'!$C$70,'[1]Sheet1 (2)'!$D$70*('[1]Sheet1 (2)'!$D$72-crack_t_index)/'[1]Sheet1 (2)'!$D$72,IF([1]shee2!D1018='[1]Sheet1 (2)'!$C$71,'[1]Sheet1 (2)'!$D$71*('[1]Sheet1 (2)'!$D$72-crack_t_index)/'[1]Sheet1 (2)'!$D$72)))&lt;0,0,IF(D1042='[1]Sheet1 (2)'!$C$69,'[1]Sheet1 (2)'!$D$69*('[1]Sheet1 (2)'!$D$72-crack_t_index)/'[1]Sheet1 (2)'!$D$72,IF([1]shee2!D1018='[1]Sheet1 (2)'!$C$70,'[1]Sheet1 (2)'!$D$70*('[1]Sheet1 (2)'!$D$72-crack_t_index)/'[1]Sheet1 (2)'!$D$72,IF([1]shee2!D1018='[1]Sheet1 (2)'!$C$71,'[1]Sheet1 (2)'!$D$71*('[1]Sheet1 (2)'!$D$72-crack_t_index)/'[1]Sheet1 (2)'!$D$72))))</f>
        <v>5</v>
      </c>
      <c r="AX1042" s="157">
        <f>IF(IF(D1042='[1]Sheet1 (2)'!$C$69,'[1]Sheet1 (2)'!$D$69*('[1]Sheet1 (2)'!$D$72-rave_index)/'[1]Sheet1 (2)'!$D$72,IF([1]shee2!D1018='[1]Sheet1 (2)'!$C$70,'[1]Sheet1 (2)'!$D$70*('[1]Sheet1 (2)'!$D$72-rave_index)/'[1]Sheet1 (2)'!$D$72,IF([1]shee2!D1018='[1]Sheet1 (2)'!$C$71,'[1]Sheet1 (2)'!$D$71*('[1]Sheet1 (2)'!$D$72-rave_index)/'[1]Sheet1 (2)'!$D$72)))&lt;0,0,IF(D1042='[1]Sheet1 (2)'!$C$69,'[1]Sheet1 (2)'!$D$69*('[1]Sheet1 (2)'!$D$72-rave_index)/'[1]Sheet1 (2)'!$D$72,IF([1]shee2!D1018='[1]Sheet1 (2)'!$C$70,'[1]Sheet1 (2)'!$D$70*('[1]Sheet1 (2)'!$D$72-rave_index)/'[1]Sheet1 (2)'!$D$72,IF([1]shee2!D1018='[1]Sheet1 (2)'!$C$71,'[1]Sheet1 (2)'!$D$71*('[1]Sheet1 (2)'!$D$72-rave_index)/'[1]Sheet1 (2)'!$D$72))))</f>
        <v>5</v>
      </c>
      <c r="AY1042" s="157">
        <f>IF(IF(D1042='[1]Sheet1 (2)'!$C$69,'[1]Sheet1 (2)'!$D$69*('[1]Sheet1 (2)'!$D$72-rough_index)/'[1]Sheet1 (2)'!$D$72,IF([1]shee2!D1018='[1]Sheet1 (2)'!$C$70,'[1]Sheet1 (2)'!$D$70*('[1]Sheet1 (2)'!$D$72-rough_index)/'[1]Sheet1 (2)'!$D$72,IF([1]shee2!D1018='[1]Sheet1 (2)'!$C$71,'[1]Sheet1 (2)'!$D$71*('[1]Sheet1 (2)'!$D$72-rough_index)/'[1]Sheet1 (2)'!$D$72)))&lt;0,0,IF(D1042='[1]Sheet1 (2)'!$C$69,'[1]Sheet1 (2)'!$D$69*('[1]Sheet1 (2)'!$D$72-rough_index)/'[1]Sheet1 (2)'!$D$72,IF([1]shee2!D1018='[1]Sheet1 (2)'!$C$70,'[1]Sheet1 (2)'!$D$70*('[1]Sheet1 (2)'!$D$72-rough_index)/'[1]Sheet1 (2)'!$D$72,IF([1]shee2!D1018='[1]Sheet1 (2)'!$C$71,'[1]Sheet1 (2)'!$D$71*('[1]Sheet1 (2)'!$D$72-rough_index)/'[1]Sheet1 (2)'!$D$72))))</f>
        <v>2.5</v>
      </c>
      <c r="AZ1042" s="179">
        <f>+(AU1042*'[1]Sheet1 (2)'!$C$77)+(AV1042*'[1]Sheet1 (2)'!$C$78)+(AW1042*'[1]Sheet1 (2)'!$C$79)+(AX1042*'[1]Sheet1 (2)'!$C$80)+(AY1042*'[1]Sheet1 (2)'!$C$81)</f>
        <v>4.25</v>
      </c>
      <c r="BA1042" s="213" t="str">
        <f t="shared" si="32"/>
        <v>Good</v>
      </c>
      <c r="BB1042" s="181"/>
      <c r="BC1042" s="182"/>
      <c r="BD1042" s="182"/>
    </row>
    <row r="1043" spans="1:57" ht="12.75" customHeight="1">
      <c r="A1043" s="176" t="s">
        <v>282</v>
      </c>
      <c r="B1043" s="145" t="s">
        <v>76</v>
      </c>
      <c r="C1043" s="170">
        <v>1177</v>
      </c>
      <c r="D1043" s="174" t="s">
        <v>77</v>
      </c>
      <c r="E1043" s="171">
        <v>8</v>
      </c>
      <c r="F1043" s="171">
        <v>2</v>
      </c>
      <c r="G1043" s="171" t="s">
        <v>77</v>
      </c>
      <c r="H1043" s="171">
        <v>1</v>
      </c>
      <c r="I1043" s="171" t="s">
        <v>77</v>
      </c>
      <c r="J1043" s="173" t="s">
        <v>80</v>
      </c>
      <c r="K1043" s="173" t="s">
        <v>80</v>
      </c>
      <c r="L1043" s="169">
        <f>VLOOKUP(CONCATENATE(J1043,K1043),'Sheet1 (2)'!$J$6:$K$26,2,FALSE)</f>
        <v>0</v>
      </c>
      <c r="M1043" s="173" t="s">
        <v>80</v>
      </c>
      <c r="N1043" s="173" t="s">
        <v>80</v>
      </c>
      <c r="O1043" s="177">
        <f>VLOOKUP(CONCATENATE(M1043,N1043),'[1]Sheet1 (2)'!$L$6:$M$26,2,FALSE)</f>
        <v>0</v>
      </c>
      <c r="P1043" s="173" t="s">
        <v>80</v>
      </c>
      <c r="Q1043" s="173" t="s">
        <v>80</v>
      </c>
      <c r="R1043" s="177">
        <f>VLOOKUP(CONCATENATE(P1043,Q1043),'[1]Sheet1 (2)'!$N$6:$O$26,2,FALSE)</f>
        <v>0</v>
      </c>
      <c r="S1043" s="173" t="s">
        <v>80</v>
      </c>
      <c r="T1043" s="173" t="s">
        <v>80</v>
      </c>
      <c r="U1043" s="177">
        <f>VLOOKUP(CONCATENATE(S1043,T1043),'[1]Sheet1 (2)'!$P$6:$Q$26,2,FALSE)</f>
        <v>0</v>
      </c>
      <c r="V1043" s="173" t="s">
        <v>80</v>
      </c>
      <c r="W1043" s="173" t="s">
        <v>80</v>
      </c>
      <c r="X1043" s="177">
        <f>VLOOKUP(CONCATENATE(V1043,W1043),'[1]Sheet1 (2)'!$R$6:$S$26,2,FALSE)</f>
        <v>0</v>
      </c>
      <c r="Y1043" s="173" t="s">
        <v>80</v>
      </c>
      <c r="Z1043" s="173" t="s">
        <v>80</v>
      </c>
      <c r="AA1043" s="177">
        <f>VLOOKUP(CONCATENATE(Y1043,Z1043),'[1]Sheet1 (2)'!$T$6:$U$26,2,FALSE)</f>
        <v>0</v>
      </c>
      <c r="AB1043" s="173" t="s">
        <v>80</v>
      </c>
      <c r="AC1043" s="173" t="s">
        <v>80</v>
      </c>
      <c r="AD1043" s="177">
        <f>VLOOKUP(CONCATENATE(AB1043,AC1043),'[1]Sheet1 (2)'!$X$6:$Y$26,2,FALSE)</f>
        <v>0</v>
      </c>
      <c r="AE1043" s="173" t="s">
        <v>82</v>
      </c>
      <c r="AF1043" s="173" t="s">
        <v>81</v>
      </c>
      <c r="AG1043" s="177">
        <f>VLOOKUP(CONCATENATE(AE1043,AF1043),'[1]Sheet1 (2)'!$Z$6:$AA$26,2,FALSE)</f>
        <v>66</v>
      </c>
      <c r="AH1043" s="172" t="s">
        <v>399</v>
      </c>
      <c r="AI1043" s="178"/>
      <c r="AJ1043" s="140"/>
      <c r="AK1043" s="176" t="s">
        <v>282</v>
      </c>
      <c r="AL1043" s="176" t="s">
        <v>76</v>
      </c>
      <c r="AM1043" s="170">
        <f t="shared" si="33"/>
        <v>1177</v>
      </c>
      <c r="AN1043" s="147"/>
      <c r="AO1043" s="155"/>
      <c r="AP1043" s="156"/>
      <c r="AQ1043" s="157">
        <v>5.3762978800000001</v>
      </c>
      <c r="AR1043" s="158"/>
      <c r="AS1043" s="145">
        <f>LOOKUP(rufmkm,'[1]Sheet1 (2)'!$V$62:$V$71,'[1]Sheet1 (2)'!$W$62:$W$71)</f>
        <v>60</v>
      </c>
      <c r="AT1043" s="140"/>
      <c r="AU1043" s="157">
        <f>IF(IF(D1043='[1]Sheet1 (2)'!$C$69,'[1]Sheet1 (2)'!$D$69*('[1]Sheet1 (2)'!$D$72-rut_index)/'[1]Sheet1 (2)'!$D$72,IF([1]shee2!D1019='[1]Sheet1 (2)'!$C$70,'[1]Sheet1 (2)'!$D$70*('[1]Sheet1 (2)'!$D$72-rut_index)/'[1]Sheet1 (2)'!$D$72,IF([1]shee2!D1019='[1]Sheet1 (2)'!$C$71,'[1]Sheet1 (2)'!$D$71*('[1]Sheet1 (2)'!$D$72-rut_index)/'[1]Sheet1 (2)'!$D$72)))&lt;0,0,IF(D1043='[1]Sheet1 (2)'!$C$69,'[1]Sheet1 (2)'!$D$69*('[1]Sheet1 (2)'!$D$72-rut_index)/'[1]Sheet1 (2)'!$D$72,IF([1]shee2!D1019='[1]Sheet1 (2)'!$C$70,'[1]Sheet1 (2)'!$D$70*('[1]Sheet1 (2)'!$D$72-rut_index)/'[1]Sheet1 (2)'!$D$72,IF([1]shee2!D1019='[1]Sheet1 (2)'!$C$71,'[1]Sheet1 (2)'!$D$71*('[1]Sheet1 (2)'!$D$72-rut_index)/'[1]Sheet1 (2)'!$D$72))))</f>
        <v>5</v>
      </c>
      <c r="AV1043" s="157">
        <f>IF(IF(D1043='[1]Sheet1 (2)'!$C$69,'[1]Sheet1 (2)'!$D$69*('[1]Sheet1 (2)'!$D$72-crack_s_index)/'[1]Sheet1 (2)'!$D$72,IF([1]shee2!D1019='[1]Sheet1 (2)'!$C$70,'[1]Sheet1 (2)'!$D$70*('[1]Sheet1 (2)'!$D$72-crack_s_index)/'[1]Sheet1 (2)'!$D$72,IF([1]shee2!D1019='[1]Sheet1 (2)'!$C$71,'[1]Sheet1 (2)'!$D$71*('[1]Sheet1 (2)'!$D$72-crack_s_index)/'[1]Sheet1 (2)'!$D$72)))&lt;0,0,IF(D1043='[1]Sheet1 (2)'!$C$69,'[1]Sheet1 (2)'!$D$69*('[1]Sheet1 (2)'!$D$72-crack_s_index)/'[1]Sheet1 (2)'!$D$72,IF([1]shee2!D1019='[1]Sheet1 (2)'!$C$70,'[1]Sheet1 (2)'!$D$70*('[1]Sheet1 (2)'!$D$72-crack_s_index)/'[1]Sheet1 (2)'!$D$72,IF([1]shee2!D1019='[1]Sheet1 (2)'!$C$71,'[1]Sheet1 (2)'!$D$71*('[1]Sheet1 (2)'!$D$72-crack_s_index)/'[1]Sheet1 (2)'!$D$72))))</f>
        <v>5</v>
      </c>
      <c r="AW1043" s="157">
        <f>IF(IF(D1043='[1]Sheet1 (2)'!$C$69,'[1]Sheet1 (2)'!$D$69*('[1]Sheet1 (2)'!$D$72-crack_t_index)/'[1]Sheet1 (2)'!$D$72,IF([1]shee2!D1019='[1]Sheet1 (2)'!$C$70,'[1]Sheet1 (2)'!$D$70*('[1]Sheet1 (2)'!$D$72-crack_t_index)/'[1]Sheet1 (2)'!$D$72,IF([1]shee2!D1019='[1]Sheet1 (2)'!$C$71,'[1]Sheet1 (2)'!$D$71*('[1]Sheet1 (2)'!$D$72-crack_t_index)/'[1]Sheet1 (2)'!$D$72)))&lt;0,0,IF(D1043='[1]Sheet1 (2)'!$C$69,'[1]Sheet1 (2)'!$D$69*('[1]Sheet1 (2)'!$D$72-crack_t_index)/'[1]Sheet1 (2)'!$D$72,IF([1]shee2!D1019='[1]Sheet1 (2)'!$C$70,'[1]Sheet1 (2)'!$D$70*('[1]Sheet1 (2)'!$D$72-crack_t_index)/'[1]Sheet1 (2)'!$D$72,IF([1]shee2!D1019='[1]Sheet1 (2)'!$C$71,'[1]Sheet1 (2)'!$D$71*('[1]Sheet1 (2)'!$D$72-crack_t_index)/'[1]Sheet1 (2)'!$D$72))))</f>
        <v>5</v>
      </c>
      <c r="AX1043" s="157">
        <f>IF(IF(D1043='[1]Sheet1 (2)'!$C$69,'[1]Sheet1 (2)'!$D$69*('[1]Sheet1 (2)'!$D$72-rave_index)/'[1]Sheet1 (2)'!$D$72,IF([1]shee2!D1019='[1]Sheet1 (2)'!$C$70,'[1]Sheet1 (2)'!$D$70*('[1]Sheet1 (2)'!$D$72-rave_index)/'[1]Sheet1 (2)'!$D$72,IF([1]shee2!D1019='[1]Sheet1 (2)'!$C$71,'[1]Sheet1 (2)'!$D$71*('[1]Sheet1 (2)'!$D$72-rave_index)/'[1]Sheet1 (2)'!$D$72)))&lt;0,0,IF(D1043='[1]Sheet1 (2)'!$C$69,'[1]Sheet1 (2)'!$D$69*('[1]Sheet1 (2)'!$D$72-rave_index)/'[1]Sheet1 (2)'!$D$72,IF([1]shee2!D1019='[1]Sheet1 (2)'!$C$70,'[1]Sheet1 (2)'!$D$70*('[1]Sheet1 (2)'!$D$72-rave_index)/'[1]Sheet1 (2)'!$D$72,IF([1]shee2!D1019='[1]Sheet1 (2)'!$C$71,'[1]Sheet1 (2)'!$D$71*('[1]Sheet1 (2)'!$D$72-rave_index)/'[1]Sheet1 (2)'!$D$72))))</f>
        <v>5</v>
      </c>
      <c r="AY1043" s="157">
        <f>IF(IF(D1043='[1]Sheet1 (2)'!$C$69,'[1]Sheet1 (2)'!$D$69*('[1]Sheet1 (2)'!$D$72-rough_index)/'[1]Sheet1 (2)'!$D$72,IF([1]shee2!D1019='[1]Sheet1 (2)'!$C$70,'[1]Sheet1 (2)'!$D$70*('[1]Sheet1 (2)'!$D$72-rough_index)/'[1]Sheet1 (2)'!$D$72,IF([1]shee2!D1019='[1]Sheet1 (2)'!$C$71,'[1]Sheet1 (2)'!$D$71*('[1]Sheet1 (2)'!$D$72-rough_index)/'[1]Sheet1 (2)'!$D$72)))&lt;0,0,IF(D1043='[1]Sheet1 (2)'!$C$69,'[1]Sheet1 (2)'!$D$69*('[1]Sheet1 (2)'!$D$72-rough_index)/'[1]Sheet1 (2)'!$D$72,IF([1]shee2!D1019='[1]Sheet1 (2)'!$C$70,'[1]Sheet1 (2)'!$D$70*('[1]Sheet1 (2)'!$D$72-rough_index)/'[1]Sheet1 (2)'!$D$72,IF([1]shee2!D1019='[1]Sheet1 (2)'!$C$71,'[1]Sheet1 (2)'!$D$71*('[1]Sheet1 (2)'!$D$72-rough_index)/'[1]Sheet1 (2)'!$D$72))))</f>
        <v>0</v>
      </c>
      <c r="AZ1043" s="179">
        <f>+(AU1043*'[1]Sheet1 (2)'!$C$77)+(AV1043*'[1]Sheet1 (2)'!$C$78)+(AW1043*'[1]Sheet1 (2)'!$C$79)+(AX1043*'[1]Sheet1 (2)'!$C$80)+(AY1043*'[1]Sheet1 (2)'!$C$81)</f>
        <v>3.5</v>
      </c>
      <c r="BA1043" s="213" t="str">
        <f t="shared" si="32"/>
        <v>Fair</v>
      </c>
      <c r="BB1043" s="181"/>
      <c r="BC1043" s="182"/>
      <c r="BD1043" s="182"/>
    </row>
    <row r="1044" spans="1:57" ht="12.75" customHeight="1">
      <c r="A1044" s="176" t="s">
        <v>282</v>
      </c>
      <c r="B1044" s="145" t="s">
        <v>76</v>
      </c>
      <c r="C1044" s="170">
        <v>1</v>
      </c>
      <c r="D1044" s="174" t="s">
        <v>77</v>
      </c>
      <c r="E1044" s="171">
        <v>8</v>
      </c>
      <c r="F1044" s="171">
        <v>2</v>
      </c>
      <c r="G1044" s="171" t="s">
        <v>77</v>
      </c>
      <c r="H1044" s="171">
        <v>1</v>
      </c>
      <c r="I1044" s="171" t="s">
        <v>77</v>
      </c>
      <c r="J1044" s="173" t="s">
        <v>80</v>
      </c>
      <c r="K1044" s="173" t="s">
        <v>80</v>
      </c>
      <c r="L1044" s="169">
        <f>VLOOKUP(CONCATENATE(J1044,K1044),'Sheet1 (2)'!$J$6:$K$26,2,FALSE)</f>
        <v>0</v>
      </c>
      <c r="M1044" s="173" t="s">
        <v>80</v>
      </c>
      <c r="N1044" s="173" t="s">
        <v>80</v>
      </c>
      <c r="O1044" s="177">
        <f>VLOOKUP(CONCATENATE(M1044,N1044),'[1]Sheet1 (2)'!$L$6:$M$26,2,FALSE)</f>
        <v>0</v>
      </c>
      <c r="P1044" s="173" t="s">
        <v>80</v>
      </c>
      <c r="Q1044" s="173" t="s">
        <v>80</v>
      </c>
      <c r="R1044" s="177">
        <f>VLOOKUP(CONCATENATE(P1044,Q1044),'[1]Sheet1 (2)'!$N$6:$O$26,2,FALSE)</f>
        <v>0</v>
      </c>
      <c r="S1044" s="173" t="s">
        <v>80</v>
      </c>
      <c r="T1044" s="173" t="s">
        <v>80</v>
      </c>
      <c r="U1044" s="177">
        <f>VLOOKUP(CONCATENATE(S1044,T1044),'[1]Sheet1 (2)'!$P$6:$Q$26,2,FALSE)</f>
        <v>0</v>
      </c>
      <c r="V1044" s="173" t="s">
        <v>80</v>
      </c>
      <c r="W1044" s="173" t="s">
        <v>80</v>
      </c>
      <c r="X1044" s="177">
        <f>VLOOKUP(CONCATENATE(V1044,W1044),'[1]Sheet1 (2)'!$R$6:$S$26,2,FALSE)</f>
        <v>0</v>
      </c>
      <c r="Y1044" s="173" t="s">
        <v>80</v>
      </c>
      <c r="Z1044" s="173" t="s">
        <v>80</v>
      </c>
      <c r="AA1044" s="177">
        <f>VLOOKUP(CONCATENATE(Y1044,Z1044),'[1]Sheet1 (2)'!$T$6:$U$26,2,FALSE)</f>
        <v>0</v>
      </c>
      <c r="AB1044" s="173" t="s">
        <v>80</v>
      </c>
      <c r="AC1044" s="173" t="s">
        <v>80</v>
      </c>
      <c r="AD1044" s="177">
        <f>VLOOKUP(CONCATENATE(AB1044,AC1044),'[1]Sheet1 (2)'!$X$6:$Y$26,2,FALSE)</f>
        <v>0</v>
      </c>
      <c r="AE1044" s="173" t="s">
        <v>82</v>
      </c>
      <c r="AF1044" s="173" t="s">
        <v>81</v>
      </c>
      <c r="AG1044" s="177">
        <f>VLOOKUP(CONCATENATE(AE1044,AF1044),'[1]Sheet1 (2)'!$Z$6:$AA$26,2,FALSE)</f>
        <v>66</v>
      </c>
      <c r="AH1044" s="172"/>
      <c r="AI1044" s="178"/>
      <c r="AJ1044" s="140"/>
      <c r="AK1044" s="176" t="s">
        <v>282</v>
      </c>
      <c r="AL1044" s="176" t="s">
        <v>76</v>
      </c>
      <c r="AM1044" s="170">
        <f t="shared" si="33"/>
        <v>1</v>
      </c>
      <c r="AN1044" s="147"/>
      <c r="AO1044" s="155" t="s">
        <v>472</v>
      </c>
      <c r="AP1044" s="156"/>
      <c r="AQ1044" s="157">
        <v>2.432906196652076</v>
      </c>
      <c r="AR1044" s="158"/>
      <c r="AS1044" s="145">
        <f>LOOKUP(rufmkm,'[1]Sheet1 (2)'!$V$62:$V$71,'[1]Sheet1 (2)'!$W$62:$W$71)</f>
        <v>30</v>
      </c>
      <c r="AT1044" s="140"/>
      <c r="AU1044" s="157">
        <f>IF(IF(D1044='[1]Sheet1 (2)'!$C$69,'[1]Sheet1 (2)'!$D$69*('[1]Sheet1 (2)'!$D$72-rut_index)/'[1]Sheet1 (2)'!$D$72,IF([1]shee2!D1020='[1]Sheet1 (2)'!$C$70,'[1]Sheet1 (2)'!$D$70*('[1]Sheet1 (2)'!$D$72-rut_index)/'[1]Sheet1 (2)'!$D$72,IF([1]shee2!D1020='[1]Sheet1 (2)'!$C$71,'[1]Sheet1 (2)'!$D$71*('[1]Sheet1 (2)'!$D$72-rut_index)/'[1]Sheet1 (2)'!$D$72)))&lt;0,0,IF(D1044='[1]Sheet1 (2)'!$C$69,'[1]Sheet1 (2)'!$D$69*('[1]Sheet1 (2)'!$D$72-rut_index)/'[1]Sheet1 (2)'!$D$72,IF([1]shee2!D1020='[1]Sheet1 (2)'!$C$70,'[1]Sheet1 (2)'!$D$70*('[1]Sheet1 (2)'!$D$72-rut_index)/'[1]Sheet1 (2)'!$D$72,IF([1]shee2!D1020='[1]Sheet1 (2)'!$C$71,'[1]Sheet1 (2)'!$D$71*('[1]Sheet1 (2)'!$D$72-rut_index)/'[1]Sheet1 (2)'!$D$72))))</f>
        <v>5</v>
      </c>
      <c r="AV1044" s="157">
        <f>IF(IF(D1044='[1]Sheet1 (2)'!$C$69,'[1]Sheet1 (2)'!$D$69*('[1]Sheet1 (2)'!$D$72-crack_s_index)/'[1]Sheet1 (2)'!$D$72,IF([1]shee2!D1020='[1]Sheet1 (2)'!$C$70,'[1]Sheet1 (2)'!$D$70*('[1]Sheet1 (2)'!$D$72-crack_s_index)/'[1]Sheet1 (2)'!$D$72,IF([1]shee2!D1020='[1]Sheet1 (2)'!$C$71,'[1]Sheet1 (2)'!$D$71*('[1]Sheet1 (2)'!$D$72-crack_s_index)/'[1]Sheet1 (2)'!$D$72)))&lt;0,0,IF(D1044='[1]Sheet1 (2)'!$C$69,'[1]Sheet1 (2)'!$D$69*('[1]Sheet1 (2)'!$D$72-crack_s_index)/'[1]Sheet1 (2)'!$D$72,IF([1]shee2!D1020='[1]Sheet1 (2)'!$C$70,'[1]Sheet1 (2)'!$D$70*('[1]Sheet1 (2)'!$D$72-crack_s_index)/'[1]Sheet1 (2)'!$D$72,IF([1]shee2!D1020='[1]Sheet1 (2)'!$C$71,'[1]Sheet1 (2)'!$D$71*('[1]Sheet1 (2)'!$D$72-crack_s_index)/'[1]Sheet1 (2)'!$D$72))))</f>
        <v>5</v>
      </c>
      <c r="AW1044" s="157">
        <f>IF(IF(D1044='[1]Sheet1 (2)'!$C$69,'[1]Sheet1 (2)'!$D$69*('[1]Sheet1 (2)'!$D$72-crack_t_index)/'[1]Sheet1 (2)'!$D$72,IF([1]shee2!D1020='[1]Sheet1 (2)'!$C$70,'[1]Sheet1 (2)'!$D$70*('[1]Sheet1 (2)'!$D$72-crack_t_index)/'[1]Sheet1 (2)'!$D$72,IF([1]shee2!D1020='[1]Sheet1 (2)'!$C$71,'[1]Sheet1 (2)'!$D$71*('[1]Sheet1 (2)'!$D$72-crack_t_index)/'[1]Sheet1 (2)'!$D$72)))&lt;0,0,IF(D1044='[1]Sheet1 (2)'!$C$69,'[1]Sheet1 (2)'!$D$69*('[1]Sheet1 (2)'!$D$72-crack_t_index)/'[1]Sheet1 (2)'!$D$72,IF([1]shee2!D1020='[1]Sheet1 (2)'!$C$70,'[1]Sheet1 (2)'!$D$70*('[1]Sheet1 (2)'!$D$72-crack_t_index)/'[1]Sheet1 (2)'!$D$72,IF([1]shee2!D1020='[1]Sheet1 (2)'!$C$71,'[1]Sheet1 (2)'!$D$71*('[1]Sheet1 (2)'!$D$72-crack_t_index)/'[1]Sheet1 (2)'!$D$72))))</f>
        <v>5</v>
      </c>
      <c r="AX1044" s="157">
        <f>IF(IF(D1044='[1]Sheet1 (2)'!$C$69,'[1]Sheet1 (2)'!$D$69*('[1]Sheet1 (2)'!$D$72-rave_index)/'[1]Sheet1 (2)'!$D$72,IF([1]shee2!D1020='[1]Sheet1 (2)'!$C$70,'[1]Sheet1 (2)'!$D$70*('[1]Sheet1 (2)'!$D$72-rave_index)/'[1]Sheet1 (2)'!$D$72,IF([1]shee2!D1020='[1]Sheet1 (2)'!$C$71,'[1]Sheet1 (2)'!$D$71*('[1]Sheet1 (2)'!$D$72-rave_index)/'[1]Sheet1 (2)'!$D$72)))&lt;0,0,IF(D1044='[1]Sheet1 (2)'!$C$69,'[1]Sheet1 (2)'!$D$69*('[1]Sheet1 (2)'!$D$72-rave_index)/'[1]Sheet1 (2)'!$D$72,IF([1]shee2!D1020='[1]Sheet1 (2)'!$C$70,'[1]Sheet1 (2)'!$D$70*('[1]Sheet1 (2)'!$D$72-rave_index)/'[1]Sheet1 (2)'!$D$72,IF([1]shee2!D1020='[1]Sheet1 (2)'!$C$71,'[1]Sheet1 (2)'!$D$71*('[1]Sheet1 (2)'!$D$72-rave_index)/'[1]Sheet1 (2)'!$D$72))))</f>
        <v>5</v>
      </c>
      <c r="AY1044" s="157">
        <f>IF(IF(D1044='[1]Sheet1 (2)'!$C$69,'[1]Sheet1 (2)'!$D$69*('[1]Sheet1 (2)'!$D$72-rough_index)/'[1]Sheet1 (2)'!$D$72,IF([1]shee2!D1020='[1]Sheet1 (2)'!$C$70,'[1]Sheet1 (2)'!$D$70*('[1]Sheet1 (2)'!$D$72-rough_index)/'[1]Sheet1 (2)'!$D$72,IF([1]shee2!D1020='[1]Sheet1 (2)'!$C$71,'[1]Sheet1 (2)'!$D$71*('[1]Sheet1 (2)'!$D$72-rough_index)/'[1]Sheet1 (2)'!$D$72)))&lt;0,0,IF(D1044='[1]Sheet1 (2)'!$C$69,'[1]Sheet1 (2)'!$D$69*('[1]Sheet1 (2)'!$D$72-rough_index)/'[1]Sheet1 (2)'!$D$72,IF([1]shee2!D1020='[1]Sheet1 (2)'!$C$70,'[1]Sheet1 (2)'!$D$70*('[1]Sheet1 (2)'!$D$72-rough_index)/'[1]Sheet1 (2)'!$D$72,IF([1]shee2!D1020='[1]Sheet1 (2)'!$C$71,'[1]Sheet1 (2)'!$D$71*('[1]Sheet1 (2)'!$D$72-rough_index)/'[1]Sheet1 (2)'!$D$72))))</f>
        <v>2.5</v>
      </c>
      <c r="AZ1044" s="179">
        <f>+(AU1044*'[1]Sheet1 (2)'!$C$77)+(AV1044*'[1]Sheet1 (2)'!$C$78)+(AW1044*'[1]Sheet1 (2)'!$C$79)+(AX1044*'[1]Sheet1 (2)'!$C$80)+(AY1044*'[1]Sheet1 (2)'!$C$81)</f>
        <v>4.25</v>
      </c>
      <c r="BA1044" s="213" t="str">
        <f t="shared" si="32"/>
        <v>Good</v>
      </c>
      <c r="BB1044" s="181"/>
      <c r="BC1044" s="182"/>
      <c r="BD1044" s="182"/>
    </row>
    <row r="1045" spans="1:57" ht="12.75" customHeight="1">
      <c r="A1045" s="176" t="s">
        <v>282</v>
      </c>
      <c r="B1045" s="145" t="s">
        <v>76</v>
      </c>
      <c r="C1045" s="170">
        <v>2</v>
      </c>
      <c r="D1045" s="174" t="s">
        <v>77</v>
      </c>
      <c r="E1045" s="171">
        <v>8</v>
      </c>
      <c r="F1045" s="171">
        <v>2</v>
      </c>
      <c r="G1045" s="171" t="s">
        <v>77</v>
      </c>
      <c r="H1045" s="171">
        <v>1</v>
      </c>
      <c r="I1045" s="171" t="s">
        <v>77</v>
      </c>
      <c r="J1045" s="173" t="s">
        <v>80</v>
      </c>
      <c r="K1045" s="173" t="s">
        <v>80</v>
      </c>
      <c r="L1045" s="169">
        <f>VLOOKUP(CONCATENATE(J1045,K1045),'Sheet1 (2)'!$J$6:$K$26,2,FALSE)</f>
        <v>0</v>
      </c>
      <c r="M1045" s="173" t="s">
        <v>80</v>
      </c>
      <c r="N1045" s="173" t="s">
        <v>80</v>
      </c>
      <c r="O1045" s="177">
        <f>VLOOKUP(CONCATENATE(M1045,N1045),'[1]Sheet1 (2)'!$L$6:$M$26,2,FALSE)</f>
        <v>0</v>
      </c>
      <c r="P1045" s="173" t="s">
        <v>80</v>
      </c>
      <c r="Q1045" s="173" t="s">
        <v>80</v>
      </c>
      <c r="R1045" s="177">
        <f>VLOOKUP(CONCATENATE(P1045,Q1045),'[1]Sheet1 (2)'!$N$6:$O$26,2,FALSE)</f>
        <v>0</v>
      </c>
      <c r="S1045" s="173" t="s">
        <v>80</v>
      </c>
      <c r="T1045" s="173" t="s">
        <v>80</v>
      </c>
      <c r="U1045" s="177">
        <f>VLOOKUP(CONCATENATE(S1045,T1045),'[1]Sheet1 (2)'!$P$6:$Q$26,2,FALSE)</f>
        <v>0</v>
      </c>
      <c r="V1045" s="173" t="s">
        <v>80</v>
      </c>
      <c r="W1045" s="173" t="s">
        <v>80</v>
      </c>
      <c r="X1045" s="177">
        <f>VLOOKUP(CONCATENATE(V1045,W1045),'[1]Sheet1 (2)'!$R$6:$S$26,2,FALSE)</f>
        <v>0</v>
      </c>
      <c r="Y1045" s="173" t="s">
        <v>80</v>
      </c>
      <c r="Z1045" s="173" t="s">
        <v>80</v>
      </c>
      <c r="AA1045" s="177">
        <f>VLOOKUP(CONCATENATE(Y1045,Z1045),'[1]Sheet1 (2)'!$T$6:$U$26,2,FALSE)</f>
        <v>0</v>
      </c>
      <c r="AB1045" s="173" t="s">
        <v>80</v>
      </c>
      <c r="AC1045" s="173" t="s">
        <v>80</v>
      </c>
      <c r="AD1045" s="177">
        <f>VLOOKUP(CONCATENATE(AB1045,AC1045),'[1]Sheet1 (2)'!$X$6:$Y$26,2,FALSE)</f>
        <v>0</v>
      </c>
      <c r="AE1045" s="173" t="s">
        <v>82</v>
      </c>
      <c r="AF1045" s="173" t="s">
        <v>81</v>
      </c>
      <c r="AG1045" s="177">
        <f>VLOOKUP(CONCATENATE(AE1045,AF1045),'[1]Sheet1 (2)'!$Z$6:$AA$26,2,FALSE)</f>
        <v>66</v>
      </c>
      <c r="AH1045" s="172"/>
      <c r="AI1045" s="178"/>
      <c r="AJ1045" s="140"/>
      <c r="AK1045" s="176" t="s">
        <v>282</v>
      </c>
      <c r="AL1045" s="176" t="s">
        <v>76</v>
      </c>
      <c r="AM1045" s="170">
        <f t="shared" si="33"/>
        <v>2</v>
      </c>
      <c r="AN1045" s="147"/>
      <c r="AO1045" s="155"/>
      <c r="AP1045" s="156"/>
      <c r="AQ1045" s="157">
        <v>1.7928934216182075</v>
      </c>
      <c r="AR1045" s="158"/>
      <c r="AS1045" s="145">
        <f>LOOKUP(rufmkm,'[1]Sheet1 (2)'!$V$62:$V$71,'[1]Sheet1 (2)'!$W$62:$W$71)</f>
        <v>20</v>
      </c>
      <c r="AT1045" s="140"/>
      <c r="AU1045" s="157">
        <f>IF(IF(D1045='[1]Sheet1 (2)'!$C$69,'[1]Sheet1 (2)'!$D$69*('[1]Sheet1 (2)'!$D$72-rut_index)/'[1]Sheet1 (2)'!$D$72,IF([1]shee2!D1021='[1]Sheet1 (2)'!$C$70,'[1]Sheet1 (2)'!$D$70*('[1]Sheet1 (2)'!$D$72-rut_index)/'[1]Sheet1 (2)'!$D$72,IF([1]shee2!D1021='[1]Sheet1 (2)'!$C$71,'[1]Sheet1 (2)'!$D$71*('[1]Sheet1 (2)'!$D$72-rut_index)/'[1]Sheet1 (2)'!$D$72)))&lt;0,0,IF(D1045='[1]Sheet1 (2)'!$C$69,'[1]Sheet1 (2)'!$D$69*('[1]Sheet1 (2)'!$D$72-rut_index)/'[1]Sheet1 (2)'!$D$72,IF([1]shee2!D1021='[1]Sheet1 (2)'!$C$70,'[1]Sheet1 (2)'!$D$70*('[1]Sheet1 (2)'!$D$72-rut_index)/'[1]Sheet1 (2)'!$D$72,IF([1]shee2!D1021='[1]Sheet1 (2)'!$C$71,'[1]Sheet1 (2)'!$D$71*('[1]Sheet1 (2)'!$D$72-rut_index)/'[1]Sheet1 (2)'!$D$72))))</f>
        <v>5</v>
      </c>
      <c r="AV1045" s="157">
        <f>IF(IF(D1045='[1]Sheet1 (2)'!$C$69,'[1]Sheet1 (2)'!$D$69*('[1]Sheet1 (2)'!$D$72-crack_s_index)/'[1]Sheet1 (2)'!$D$72,IF([1]shee2!D1021='[1]Sheet1 (2)'!$C$70,'[1]Sheet1 (2)'!$D$70*('[1]Sheet1 (2)'!$D$72-crack_s_index)/'[1]Sheet1 (2)'!$D$72,IF([1]shee2!D1021='[1]Sheet1 (2)'!$C$71,'[1]Sheet1 (2)'!$D$71*('[1]Sheet1 (2)'!$D$72-crack_s_index)/'[1]Sheet1 (2)'!$D$72)))&lt;0,0,IF(D1045='[1]Sheet1 (2)'!$C$69,'[1]Sheet1 (2)'!$D$69*('[1]Sheet1 (2)'!$D$72-crack_s_index)/'[1]Sheet1 (2)'!$D$72,IF([1]shee2!D1021='[1]Sheet1 (2)'!$C$70,'[1]Sheet1 (2)'!$D$70*('[1]Sheet1 (2)'!$D$72-crack_s_index)/'[1]Sheet1 (2)'!$D$72,IF([1]shee2!D1021='[1]Sheet1 (2)'!$C$71,'[1]Sheet1 (2)'!$D$71*('[1]Sheet1 (2)'!$D$72-crack_s_index)/'[1]Sheet1 (2)'!$D$72))))</f>
        <v>5</v>
      </c>
      <c r="AW1045" s="157">
        <f>IF(IF(D1045='[1]Sheet1 (2)'!$C$69,'[1]Sheet1 (2)'!$D$69*('[1]Sheet1 (2)'!$D$72-crack_t_index)/'[1]Sheet1 (2)'!$D$72,IF([1]shee2!D1021='[1]Sheet1 (2)'!$C$70,'[1]Sheet1 (2)'!$D$70*('[1]Sheet1 (2)'!$D$72-crack_t_index)/'[1]Sheet1 (2)'!$D$72,IF([1]shee2!D1021='[1]Sheet1 (2)'!$C$71,'[1]Sheet1 (2)'!$D$71*('[1]Sheet1 (2)'!$D$72-crack_t_index)/'[1]Sheet1 (2)'!$D$72)))&lt;0,0,IF(D1045='[1]Sheet1 (2)'!$C$69,'[1]Sheet1 (2)'!$D$69*('[1]Sheet1 (2)'!$D$72-crack_t_index)/'[1]Sheet1 (2)'!$D$72,IF([1]shee2!D1021='[1]Sheet1 (2)'!$C$70,'[1]Sheet1 (2)'!$D$70*('[1]Sheet1 (2)'!$D$72-crack_t_index)/'[1]Sheet1 (2)'!$D$72,IF([1]shee2!D1021='[1]Sheet1 (2)'!$C$71,'[1]Sheet1 (2)'!$D$71*('[1]Sheet1 (2)'!$D$72-crack_t_index)/'[1]Sheet1 (2)'!$D$72))))</f>
        <v>5</v>
      </c>
      <c r="AX1045" s="157">
        <f>IF(IF(D1045='[1]Sheet1 (2)'!$C$69,'[1]Sheet1 (2)'!$D$69*('[1]Sheet1 (2)'!$D$72-rave_index)/'[1]Sheet1 (2)'!$D$72,IF([1]shee2!D1021='[1]Sheet1 (2)'!$C$70,'[1]Sheet1 (2)'!$D$70*('[1]Sheet1 (2)'!$D$72-rave_index)/'[1]Sheet1 (2)'!$D$72,IF([1]shee2!D1021='[1]Sheet1 (2)'!$C$71,'[1]Sheet1 (2)'!$D$71*('[1]Sheet1 (2)'!$D$72-rave_index)/'[1]Sheet1 (2)'!$D$72)))&lt;0,0,IF(D1045='[1]Sheet1 (2)'!$C$69,'[1]Sheet1 (2)'!$D$69*('[1]Sheet1 (2)'!$D$72-rave_index)/'[1]Sheet1 (2)'!$D$72,IF([1]shee2!D1021='[1]Sheet1 (2)'!$C$70,'[1]Sheet1 (2)'!$D$70*('[1]Sheet1 (2)'!$D$72-rave_index)/'[1]Sheet1 (2)'!$D$72,IF([1]shee2!D1021='[1]Sheet1 (2)'!$C$71,'[1]Sheet1 (2)'!$D$71*('[1]Sheet1 (2)'!$D$72-rave_index)/'[1]Sheet1 (2)'!$D$72))))</f>
        <v>5</v>
      </c>
      <c r="AY1045" s="157">
        <f>IF(IF(D1045='[1]Sheet1 (2)'!$C$69,'[1]Sheet1 (2)'!$D$69*('[1]Sheet1 (2)'!$D$72-rough_index)/'[1]Sheet1 (2)'!$D$72,IF([1]shee2!D1021='[1]Sheet1 (2)'!$C$70,'[1]Sheet1 (2)'!$D$70*('[1]Sheet1 (2)'!$D$72-rough_index)/'[1]Sheet1 (2)'!$D$72,IF([1]shee2!D1021='[1]Sheet1 (2)'!$C$71,'[1]Sheet1 (2)'!$D$71*('[1]Sheet1 (2)'!$D$72-rough_index)/'[1]Sheet1 (2)'!$D$72)))&lt;0,0,IF(D1045='[1]Sheet1 (2)'!$C$69,'[1]Sheet1 (2)'!$D$69*('[1]Sheet1 (2)'!$D$72-rough_index)/'[1]Sheet1 (2)'!$D$72,IF([1]shee2!D1021='[1]Sheet1 (2)'!$C$70,'[1]Sheet1 (2)'!$D$70*('[1]Sheet1 (2)'!$D$72-rough_index)/'[1]Sheet1 (2)'!$D$72,IF([1]shee2!D1021='[1]Sheet1 (2)'!$C$71,'[1]Sheet1 (2)'!$D$71*('[1]Sheet1 (2)'!$D$72-rough_index)/'[1]Sheet1 (2)'!$D$72))))</f>
        <v>3.3333333333333335</v>
      </c>
      <c r="AZ1045" s="179">
        <f>+(AU1045*'[1]Sheet1 (2)'!$C$77)+(AV1045*'[1]Sheet1 (2)'!$C$78)+(AW1045*'[1]Sheet1 (2)'!$C$79)+(AX1045*'[1]Sheet1 (2)'!$C$80)+(AY1045*'[1]Sheet1 (2)'!$C$81)</f>
        <v>4.5</v>
      </c>
      <c r="BA1045" s="213" t="str">
        <f t="shared" si="32"/>
        <v>Good</v>
      </c>
      <c r="BB1045" s="181"/>
      <c r="BC1045" s="182"/>
      <c r="BD1045" s="182"/>
    </row>
    <row r="1046" spans="1:57" ht="12.75" customHeight="1">
      <c r="A1046" s="176" t="s">
        <v>282</v>
      </c>
      <c r="B1046" s="145" t="s">
        <v>76</v>
      </c>
      <c r="C1046" s="170">
        <v>3</v>
      </c>
      <c r="D1046" s="174" t="s">
        <v>77</v>
      </c>
      <c r="E1046" s="171">
        <v>8</v>
      </c>
      <c r="F1046" s="171">
        <v>2</v>
      </c>
      <c r="G1046" s="171" t="s">
        <v>77</v>
      </c>
      <c r="H1046" s="171">
        <v>1</v>
      </c>
      <c r="I1046" s="171" t="s">
        <v>77</v>
      </c>
      <c r="J1046" s="173" t="s">
        <v>80</v>
      </c>
      <c r="K1046" s="173" t="s">
        <v>80</v>
      </c>
      <c r="L1046" s="169">
        <f>VLOOKUP(CONCATENATE(J1046,K1046),'Sheet1 (2)'!$J$6:$K$26,2,FALSE)</f>
        <v>0</v>
      </c>
      <c r="M1046" s="173" t="s">
        <v>80</v>
      </c>
      <c r="N1046" s="173" t="s">
        <v>80</v>
      </c>
      <c r="O1046" s="177">
        <f>VLOOKUP(CONCATENATE(M1046,N1046),'[1]Sheet1 (2)'!$L$6:$M$26,2,FALSE)</f>
        <v>0</v>
      </c>
      <c r="P1046" s="173" t="s">
        <v>80</v>
      </c>
      <c r="Q1046" s="173" t="s">
        <v>80</v>
      </c>
      <c r="R1046" s="177">
        <f>VLOOKUP(CONCATENATE(P1046,Q1046),'[1]Sheet1 (2)'!$N$6:$O$26,2,FALSE)</f>
        <v>0</v>
      </c>
      <c r="S1046" s="173" t="s">
        <v>80</v>
      </c>
      <c r="T1046" s="173" t="s">
        <v>80</v>
      </c>
      <c r="U1046" s="177">
        <f>VLOOKUP(CONCATENATE(S1046,T1046),'[1]Sheet1 (2)'!$P$6:$Q$26,2,FALSE)</f>
        <v>0</v>
      </c>
      <c r="V1046" s="173" t="s">
        <v>80</v>
      </c>
      <c r="W1046" s="173" t="s">
        <v>80</v>
      </c>
      <c r="X1046" s="177">
        <f>VLOOKUP(CONCATENATE(V1046,W1046),'[1]Sheet1 (2)'!$R$6:$S$26,2,FALSE)</f>
        <v>0</v>
      </c>
      <c r="Y1046" s="173" t="s">
        <v>80</v>
      </c>
      <c r="Z1046" s="173" t="s">
        <v>80</v>
      </c>
      <c r="AA1046" s="177">
        <f>VLOOKUP(CONCATENATE(Y1046,Z1046),'[1]Sheet1 (2)'!$T$6:$U$26,2,FALSE)</f>
        <v>0</v>
      </c>
      <c r="AB1046" s="173" t="s">
        <v>80</v>
      </c>
      <c r="AC1046" s="173" t="s">
        <v>80</v>
      </c>
      <c r="AD1046" s="177">
        <f>VLOOKUP(CONCATENATE(AB1046,AC1046),'[1]Sheet1 (2)'!$X$6:$Y$26,2,FALSE)</f>
        <v>0</v>
      </c>
      <c r="AE1046" s="173" t="s">
        <v>82</v>
      </c>
      <c r="AF1046" s="173" t="s">
        <v>81</v>
      </c>
      <c r="AG1046" s="177">
        <f>VLOOKUP(CONCATENATE(AE1046,AF1046),'[1]Sheet1 (2)'!$Z$6:$AA$26,2,FALSE)</f>
        <v>66</v>
      </c>
      <c r="AH1046" s="172"/>
      <c r="AI1046" s="178"/>
      <c r="AJ1046" s="140"/>
      <c r="AK1046" s="176" t="s">
        <v>282</v>
      </c>
      <c r="AL1046" s="176" t="s">
        <v>76</v>
      </c>
      <c r="AM1046" s="170">
        <f t="shared" si="33"/>
        <v>3</v>
      </c>
      <c r="AN1046" s="147"/>
      <c r="AO1046" s="155"/>
      <c r="AP1046" s="156"/>
      <c r="AQ1046" s="157">
        <v>2.0125899591861209</v>
      </c>
      <c r="AR1046" s="158"/>
      <c r="AS1046" s="145">
        <f>LOOKUP(rufmkm,'[1]Sheet1 (2)'!$V$62:$V$71,'[1]Sheet1 (2)'!$W$62:$W$71)</f>
        <v>30</v>
      </c>
      <c r="AT1046" s="140"/>
      <c r="AU1046" s="157">
        <f>IF(IF(D1046='[1]Sheet1 (2)'!$C$69,'[1]Sheet1 (2)'!$D$69*('[1]Sheet1 (2)'!$D$72-rut_index)/'[1]Sheet1 (2)'!$D$72,IF([1]shee2!D1022='[1]Sheet1 (2)'!$C$70,'[1]Sheet1 (2)'!$D$70*('[1]Sheet1 (2)'!$D$72-rut_index)/'[1]Sheet1 (2)'!$D$72,IF([1]shee2!D1022='[1]Sheet1 (2)'!$C$71,'[1]Sheet1 (2)'!$D$71*('[1]Sheet1 (2)'!$D$72-rut_index)/'[1]Sheet1 (2)'!$D$72)))&lt;0,0,IF(D1046='[1]Sheet1 (2)'!$C$69,'[1]Sheet1 (2)'!$D$69*('[1]Sheet1 (2)'!$D$72-rut_index)/'[1]Sheet1 (2)'!$D$72,IF([1]shee2!D1022='[1]Sheet1 (2)'!$C$70,'[1]Sheet1 (2)'!$D$70*('[1]Sheet1 (2)'!$D$72-rut_index)/'[1]Sheet1 (2)'!$D$72,IF([1]shee2!D1022='[1]Sheet1 (2)'!$C$71,'[1]Sheet1 (2)'!$D$71*('[1]Sheet1 (2)'!$D$72-rut_index)/'[1]Sheet1 (2)'!$D$72))))</f>
        <v>5</v>
      </c>
      <c r="AV1046" s="157">
        <f>IF(IF(D1046='[1]Sheet1 (2)'!$C$69,'[1]Sheet1 (2)'!$D$69*('[1]Sheet1 (2)'!$D$72-crack_s_index)/'[1]Sheet1 (2)'!$D$72,IF([1]shee2!D1022='[1]Sheet1 (2)'!$C$70,'[1]Sheet1 (2)'!$D$70*('[1]Sheet1 (2)'!$D$72-crack_s_index)/'[1]Sheet1 (2)'!$D$72,IF([1]shee2!D1022='[1]Sheet1 (2)'!$C$71,'[1]Sheet1 (2)'!$D$71*('[1]Sheet1 (2)'!$D$72-crack_s_index)/'[1]Sheet1 (2)'!$D$72)))&lt;0,0,IF(D1046='[1]Sheet1 (2)'!$C$69,'[1]Sheet1 (2)'!$D$69*('[1]Sheet1 (2)'!$D$72-crack_s_index)/'[1]Sheet1 (2)'!$D$72,IF([1]shee2!D1022='[1]Sheet1 (2)'!$C$70,'[1]Sheet1 (2)'!$D$70*('[1]Sheet1 (2)'!$D$72-crack_s_index)/'[1]Sheet1 (2)'!$D$72,IF([1]shee2!D1022='[1]Sheet1 (2)'!$C$71,'[1]Sheet1 (2)'!$D$71*('[1]Sheet1 (2)'!$D$72-crack_s_index)/'[1]Sheet1 (2)'!$D$72))))</f>
        <v>5</v>
      </c>
      <c r="AW1046" s="157">
        <f>IF(IF(D1046='[1]Sheet1 (2)'!$C$69,'[1]Sheet1 (2)'!$D$69*('[1]Sheet1 (2)'!$D$72-crack_t_index)/'[1]Sheet1 (2)'!$D$72,IF([1]shee2!D1022='[1]Sheet1 (2)'!$C$70,'[1]Sheet1 (2)'!$D$70*('[1]Sheet1 (2)'!$D$72-crack_t_index)/'[1]Sheet1 (2)'!$D$72,IF([1]shee2!D1022='[1]Sheet1 (2)'!$C$71,'[1]Sheet1 (2)'!$D$71*('[1]Sheet1 (2)'!$D$72-crack_t_index)/'[1]Sheet1 (2)'!$D$72)))&lt;0,0,IF(D1046='[1]Sheet1 (2)'!$C$69,'[1]Sheet1 (2)'!$D$69*('[1]Sheet1 (2)'!$D$72-crack_t_index)/'[1]Sheet1 (2)'!$D$72,IF([1]shee2!D1022='[1]Sheet1 (2)'!$C$70,'[1]Sheet1 (2)'!$D$70*('[1]Sheet1 (2)'!$D$72-crack_t_index)/'[1]Sheet1 (2)'!$D$72,IF([1]shee2!D1022='[1]Sheet1 (2)'!$C$71,'[1]Sheet1 (2)'!$D$71*('[1]Sheet1 (2)'!$D$72-crack_t_index)/'[1]Sheet1 (2)'!$D$72))))</f>
        <v>5</v>
      </c>
      <c r="AX1046" s="157">
        <f>IF(IF(D1046='[1]Sheet1 (2)'!$C$69,'[1]Sheet1 (2)'!$D$69*('[1]Sheet1 (2)'!$D$72-rave_index)/'[1]Sheet1 (2)'!$D$72,IF([1]shee2!D1022='[1]Sheet1 (2)'!$C$70,'[1]Sheet1 (2)'!$D$70*('[1]Sheet1 (2)'!$D$72-rave_index)/'[1]Sheet1 (2)'!$D$72,IF([1]shee2!D1022='[1]Sheet1 (2)'!$C$71,'[1]Sheet1 (2)'!$D$71*('[1]Sheet1 (2)'!$D$72-rave_index)/'[1]Sheet1 (2)'!$D$72)))&lt;0,0,IF(D1046='[1]Sheet1 (2)'!$C$69,'[1]Sheet1 (2)'!$D$69*('[1]Sheet1 (2)'!$D$72-rave_index)/'[1]Sheet1 (2)'!$D$72,IF([1]shee2!D1022='[1]Sheet1 (2)'!$C$70,'[1]Sheet1 (2)'!$D$70*('[1]Sheet1 (2)'!$D$72-rave_index)/'[1]Sheet1 (2)'!$D$72,IF([1]shee2!D1022='[1]Sheet1 (2)'!$C$71,'[1]Sheet1 (2)'!$D$71*('[1]Sheet1 (2)'!$D$72-rave_index)/'[1]Sheet1 (2)'!$D$72))))</f>
        <v>5</v>
      </c>
      <c r="AY1046" s="157">
        <f>IF(IF(D1046='[1]Sheet1 (2)'!$C$69,'[1]Sheet1 (2)'!$D$69*('[1]Sheet1 (2)'!$D$72-rough_index)/'[1]Sheet1 (2)'!$D$72,IF([1]shee2!D1022='[1]Sheet1 (2)'!$C$70,'[1]Sheet1 (2)'!$D$70*('[1]Sheet1 (2)'!$D$72-rough_index)/'[1]Sheet1 (2)'!$D$72,IF([1]shee2!D1022='[1]Sheet1 (2)'!$C$71,'[1]Sheet1 (2)'!$D$71*('[1]Sheet1 (2)'!$D$72-rough_index)/'[1]Sheet1 (2)'!$D$72)))&lt;0,0,IF(D1046='[1]Sheet1 (2)'!$C$69,'[1]Sheet1 (2)'!$D$69*('[1]Sheet1 (2)'!$D$72-rough_index)/'[1]Sheet1 (2)'!$D$72,IF([1]shee2!D1022='[1]Sheet1 (2)'!$C$70,'[1]Sheet1 (2)'!$D$70*('[1]Sheet1 (2)'!$D$72-rough_index)/'[1]Sheet1 (2)'!$D$72,IF([1]shee2!D1022='[1]Sheet1 (2)'!$C$71,'[1]Sheet1 (2)'!$D$71*('[1]Sheet1 (2)'!$D$72-rough_index)/'[1]Sheet1 (2)'!$D$72))))</f>
        <v>2.5</v>
      </c>
      <c r="AZ1046" s="179">
        <f>+(AU1046*'[1]Sheet1 (2)'!$C$77)+(AV1046*'[1]Sheet1 (2)'!$C$78)+(AW1046*'[1]Sheet1 (2)'!$C$79)+(AX1046*'[1]Sheet1 (2)'!$C$80)+(AY1046*'[1]Sheet1 (2)'!$C$81)</f>
        <v>4.25</v>
      </c>
      <c r="BA1046" s="213" t="str">
        <f t="shared" si="32"/>
        <v>Good</v>
      </c>
      <c r="BB1046" s="181"/>
      <c r="BC1046" s="182"/>
      <c r="BD1046" s="182"/>
    </row>
    <row r="1047" spans="1:57" ht="12.75" customHeight="1">
      <c r="A1047" s="176" t="s">
        <v>282</v>
      </c>
      <c r="B1047" s="145" t="s">
        <v>76</v>
      </c>
      <c r="C1047" s="170">
        <v>4</v>
      </c>
      <c r="D1047" s="174" t="s">
        <v>77</v>
      </c>
      <c r="E1047" s="171">
        <v>8</v>
      </c>
      <c r="F1047" s="171">
        <v>2</v>
      </c>
      <c r="G1047" s="171" t="s">
        <v>77</v>
      </c>
      <c r="H1047" s="171">
        <v>1</v>
      </c>
      <c r="I1047" s="171" t="s">
        <v>77</v>
      </c>
      <c r="J1047" s="173" t="s">
        <v>80</v>
      </c>
      <c r="K1047" s="173" t="s">
        <v>80</v>
      </c>
      <c r="L1047" s="169">
        <f>VLOOKUP(CONCATENATE(J1047,K1047),'Sheet1 (2)'!$J$6:$K$26,2,FALSE)</f>
        <v>0</v>
      </c>
      <c r="M1047" s="173" t="s">
        <v>80</v>
      </c>
      <c r="N1047" s="173" t="s">
        <v>80</v>
      </c>
      <c r="O1047" s="177">
        <f>VLOOKUP(CONCATENATE(M1047,N1047),'[1]Sheet1 (2)'!$L$6:$M$26,2,FALSE)</f>
        <v>0</v>
      </c>
      <c r="P1047" s="173" t="s">
        <v>80</v>
      </c>
      <c r="Q1047" s="173" t="s">
        <v>80</v>
      </c>
      <c r="R1047" s="177">
        <f>VLOOKUP(CONCATENATE(P1047,Q1047),'[1]Sheet1 (2)'!$N$6:$O$26,2,FALSE)</f>
        <v>0</v>
      </c>
      <c r="S1047" s="173" t="s">
        <v>80</v>
      </c>
      <c r="T1047" s="173" t="s">
        <v>80</v>
      </c>
      <c r="U1047" s="177">
        <f>VLOOKUP(CONCATENATE(S1047,T1047),'[1]Sheet1 (2)'!$P$6:$Q$26,2,FALSE)</f>
        <v>0</v>
      </c>
      <c r="V1047" s="173" t="s">
        <v>80</v>
      </c>
      <c r="W1047" s="173" t="s">
        <v>80</v>
      </c>
      <c r="X1047" s="177">
        <f>VLOOKUP(CONCATENATE(V1047,W1047),'[1]Sheet1 (2)'!$R$6:$S$26,2,FALSE)</f>
        <v>0</v>
      </c>
      <c r="Y1047" s="173" t="s">
        <v>80</v>
      </c>
      <c r="Z1047" s="173" t="s">
        <v>80</v>
      </c>
      <c r="AA1047" s="177">
        <f>VLOOKUP(CONCATENATE(Y1047,Z1047),'[1]Sheet1 (2)'!$T$6:$U$26,2,FALSE)</f>
        <v>0</v>
      </c>
      <c r="AB1047" s="173" t="s">
        <v>80</v>
      </c>
      <c r="AC1047" s="173" t="s">
        <v>80</v>
      </c>
      <c r="AD1047" s="177">
        <f>VLOOKUP(CONCATENATE(AB1047,AC1047),'[1]Sheet1 (2)'!$X$6:$Y$26,2,FALSE)</f>
        <v>0</v>
      </c>
      <c r="AE1047" s="173" t="s">
        <v>82</v>
      </c>
      <c r="AF1047" s="173" t="s">
        <v>81</v>
      </c>
      <c r="AG1047" s="177">
        <f>VLOOKUP(CONCATENATE(AE1047,AF1047),'[1]Sheet1 (2)'!$Z$6:$AA$26,2,FALSE)</f>
        <v>66</v>
      </c>
      <c r="AH1047" s="172"/>
      <c r="AI1047" s="178"/>
      <c r="AJ1047" s="140"/>
      <c r="AK1047" s="176" t="s">
        <v>282</v>
      </c>
      <c r="AL1047" s="176" t="s">
        <v>76</v>
      </c>
      <c r="AM1047" s="170">
        <f t="shared" si="33"/>
        <v>4</v>
      </c>
      <c r="AN1047" s="147"/>
      <c r="AO1047" s="155"/>
      <c r="AP1047" s="156"/>
      <c r="AQ1047" s="157">
        <v>1.697913432476263</v>
      </c>
      <c r="AR1047" s="158"/>
      <c r="AS1047" s="145">
        <f>LOOKUP(rufmkm,'[1]Sheet1 (2)'!$V$62:$V$71,'[1]Sheet1 (2)'!$W$62:$W$71)</f>
        <v>20</v>
      </c>
      <c r="AT1047" s="140"/>
      <c r="AU1047" s="157">
        <f>IF(IF(D1047='[1]Sheet1 (2)'!$C$69,'[1]Sheet1 (2)'!$D$69*('[1]Sheet1 (2)'!$D$72-rut_index)/'[1]Sheet1 (2)'!$D$72,IF([1]shee2!D1023='[1]Sheet1 (2)'!$C$70,'[1]Sheet1 (2)'!$D$70*('[1]Sheet1 (2)'!$D$72-rut_index)/'[1]Sheet1 (2)'!$D$72,IF([1]shee2!D1023='[1]Sheet1 (2)'!$C$71,'[1]Sheet1 (2)'!$D$71*('[1]Sheet1 (2)'!$D$72-rut_index)/'[1]Sheet1 (2)'!$D$72)))&lt;0,0,IF(D1047='[1]Sheet1 (2)'!$C$69,'[1]Sheet1 (2)'!$D$69*('[1]Sheet1 (2)'!$D$72-rut_index)/'[1]Sheet1 (2)'!$D$72,IF([1]shee2!D1023='[1]Sheet1 (2)'!$C$70,'[1]Sheet1 (2)'!$D$70*('[1]Sheet1 (2)'!$D$72-rut_index)/'[1]Sheet1 (2)'!$D$72,IF([1]shee2!D1023='[1]Sheet1 (2)'!$C$71,'[1]Sheet1 (2)'!$D$71*('[1]Sheet1 (2)'!$D$72-rut_index)/'[1]Sheet1 (2)'!$D$72))))</f>
        <v>5</v>
      </c>
      <c r="AV1047" s="157">
        <f>IF(IF(D1047='[1]Sheet1 (2)'!$C$69,'[1]Sheet1 (2)'!$D$69*('[1]Sheet1 (2)'!$D$72-crack_s_index)/'[1]Sheet1 (2)'!$D$72,IF([1]shee2!D1023='[1]Sheet1 (2)'!$C$70,'[1]Sheet1 (2)'!$D$70*('[1]Sheet1 (2)'!$D$72-crack_s_index)/'[1]Sheet1 (2)'!$D$72,IF([1]shee2!D1023='[1]Sheet1 (2)'!$C$71,'[1]Sheet1 (2)'!$D$71*('[1]Sheet1 (2)'!$D$72-crack_s_index)/'[1]Sheet1 (2)'!$D$72)))&lt;0,0,IF(D1047='[1]Sheet1 (2)'!$C$69,'[1]Sheet1 (2)'!$D$69*('[1]Sheet1 (2)'!$D$72-crack_s_index)/'[1]Sheet1 (2)'!$D$72,IF([1]shee2!D1023='[1]Sheet1 (2)'!$C$70,'[1]Sheet1 (2)'!$D$70*('[1]Sheet1 (2)'!$D$72-crack_s_index)/'[1]Sheet1 (2)'!$D$72,IF([1]shee2!D1023='[1]Sheet1 (2)'!$C$71,'[1]Sheet1 (2)'!$D$71*('[1]Sheet1 (2)'!$D$72-crack_s_index)/'[1]Sheet1 (2)'!$D$72))))</f>
        <v>5</v>
      </c>
      <c r="AW1047" s="157">
        <f>IF(IF(D1047='[1]Sheet1 (2)'!$C$69,'[1]Sheet1 (2)'!$D$69*('[1]Sheet1 (2)'!$D$72-crack_t_index)/'[1]Sheet1 (2)'!$D$72,IF([1]shee2!D1023='[1]Sheet1 (2)'!$C$70,'[1]Sheet1 (2)'!$D$70*('[1]Sheet1 (2)'!$D$72-crack_t_index)/'[1]Sheet1 (2)'!$D$72,IF([1]shee2!D1023='[1]Sheet1 (2)'!$C$71,'[1]Sheet1 (2)'!$D$71*('[1]Sheet1 (2)'!$D$72-crack_t_index)/'[1]Sheet1 (2)'!$D$72)))&lt;0,0,IF(D1047='[1]Sheet1 (2)'!$C$69,'[1]Sheet1 (2)'!$D$69*('[1]Sheet1 (2)'!$D$72-crack_t_index)/'[1]Sheet1 (2)'!$D$72,IF([1]shee2!D1023='[1]Sheet1 (2)'!$C$70,'[1]Sheet1 (2)'!$D$70*('[1]Sheet1 (2)'!$D$72-crack_t_index)/'[1]Sheet1 (2)'!$D$72,IF([1]shee2!D1023='[1]Sheet1 (2)'!$C$71,'[1]Sheet1 (2)'!$D$71*('[1]Sheet1 (2)'!$D$72-crack_t_index)/'[1]Sheet1 (2)'!$D$72))))</f>
        <v>5</v>
      </c>
      <c r="AX1047" s="157">
        <f>IF(IF(D1047='[1]Sheet1 (2)'!$C$69,'[1]Sheet1 (2)'!$D$69*('[1]Sheet1 (2)'!$D$72-rave_index)/'[1]Sheet1 (2)'!$D$72,IF([1]shee2!D1023='[1]Sheet1 (2)'!$C$70,'[1]Sheet1 (2)'!$D$70*('[1]Sheet1 (2)'!$D$72-rave_index)/'[1]Sheet1 (2)'!$D$72,IF([1]shee2!D1023='[1]Sheet1 (2)'!$C$71,'[1]Sheet1 (2)'!$D$71*('[1]Sheet1 (2)'!$D$72-rave_index)/'[1]Sheet1 (2)'!$D$72)))&lt;0,0,IF(D1047='[1]Sheet1 (2)'!$C$69,'[1]Sheet1 (2)'!$D$69*('[1]Sheet1 (2)'!$D$72-rave_index)/'[1]Sheet1 (2)'!$D$72,IF([1]shee2!D1023='[1]Sheet1 (2)'!$C$70,'[1]Sheet1 (2)'!$D$70*('[1]Sheet1 (2)'!$D$72-rave_index)/'[1]Sheet1 (2)'!$D$72,IF([1]shee2!D1023='[1]Sheet1 (2)'!$C$71,'[1]Sheet1 (2)'!$D$71*('[1]Sheet1 (2)'!$D$72-rave_index)/'[1]Sheet1 (2)'!$D$72))))</f>
        <v>5</v>
      </c>
      <c r="AY1047" s="157">
        <f>IF(IF(D1047='[1]Sheet1 (2)'!$C$69,'[1]Sheet1 (2)'!$D$69*('[1]Sheet1 (2)'!$D$72-rough_index)/'[1]Sheet1 (2)'!$D$72,IF([1]shee2!D1023='[1]Sheet1 (2)'!$C$70,'[1]Sheet1 (2)'!$D$70*('[1]Sheet1 (2)'!$D$72-rough_index)/'[1]Sheet1 (2)'!$D$72,IF([1]shee2!D1023='[1]Sheet1 (2)'!$C$71,'[1]Sheet1 (2)'!$D$71*('[1]Sheet1 (2)'!$D$72-rough_index)/'[1]Sheet1 (2)'!$D$72)))&lt;0,0,IF(D1047='[1]Sheet1 (2)'!$C$69,'[1]Sheet1 (2)'!$D$69*('[1]Sheet1 (2)'!$D$72-rough_index)/'[1]Sheet1 (2)'!$D$72,IF([1]shee2!D1023='[1]Sheet1 (2)'!$C$70,'[1]Sheet1 (2)'!$D$70*('[1]Sheet1 (2)'!$D$72-rough_index)/'[1]Sheet1 (2)'!$D$72,IF([1]shee2!D1023='[1]Sheet1 (2)'!$C$71,'[1]Sheet1 (2)'!$D$71*('[1]Sheet1 (2)'!$D$72-rough_index)/'[1]Sheet1 (2)'!$D$72))))</f>
        <v>3.3333333333333335</v>
      </c>
      <c r="AZ1047" s="179">
        <f>+(AU1047*'[1]Sheet1 (2)'!$C$77)+(AV1047*'[1]Sheet1 (2)'!$C$78)+(AW1047*'[1]Sheet1 (2)'!$C$79)+(AX1047*'[1]Sheet1 (2)'!$C$80)+(AY1047*'[1]Sheet1 (2)'!$C$81)</f>
        <v>4.5</v>
      </c>
      <c r="BA1047" s="213" t="str">
        <f t="shared" si="32"/>
        <v>Good</v>
      </c>
      <c r="BB1047" s="181"/>
      <c r="BC1047" s="182"/>
      <c r="BD1047" s="182"/>
    </row>
    <row r="1048" spans="1:57" ht="12.75" customHeight="1">
      <c r="A1048" s="176" t="s">
        <v>282</v>
      </c>
      <c r="B1048" s="145" t="s">
        <v>76</v>
      </c>
      <c r="C1048" s="170">
        <v>5</v>
      </c>
      <c r="D1048" s="174" t="s">
        <v>77</v>
      </c>
      <c r="E1048" s="171">
        <v>8</v>
      </c>
      <c r="F1048" s="171">
        <v>2</v>
      </c>
      <c r="G1048" s="171" t="s">
        <v>77</v>
      </c>
      <c r="H1048" s="171">
        <v>1</v>
      </c>
      <c r="I1048" s="171" t="s">
        <v>77</v>
      </c>
      <c r="J1048" s="173" t="s">
        <v>80</v>
      </c>
      <c r="K1048" s="173" t="s">
        <v>80</v>
      </c>
      <c r="L1048" s="169">
        <f>VLOOKUP(CONCATENATE(J1048,K1048),'Sheet1 (2)'!$J$6:$K$26,2,FALSE)</f>
        <v>0</v>
      </c>
      <c r="M1048" s="173" t="s">
        <v>80</v>
      </c>
      <c r="N1048" s="173" t="s">
        <v>80</v>
      </c>
      <c r="O1048" s="177">
        <f>VLOOKUP(CONCATENATE(M1048,N1048),'[1]Sheet1 (2)'!$L$6:$M$26,2,FALSE)</f>
        <v>0</v>
      </c>
      <c r="P1048" s="173" t="s">
        <v>80</v>
      </c>
      <c r="Q1048" s="173" t="s">
        <v>80</v>
      </c>
      <c r="R1048" s="177">
        <f>VLOOKUP(CONCATENATE(P1048,Q1048),'[1]Sheet1 (2)'!$N$6:$O$26,2,FALSE)</f>
        <v>0</v>
      </c>
      <c r="S1048" s="173" t="s">
        <v>80</v>
      </c>
      <c r="T1048" s="173" t="s">
        <v>80</v>
      </c>
      <c r="U1048" s="177">
        <f>VLOOKUP(CONCATENATE(S1048,T1048),'[1]Sheet1 (2)'!$P$6:$Q$26,2,FALSE)</f>
        <v>0</v>
      </c>
      <c r="V1048" s="173" t="s">
        <v>80</v>
      </c>
      <c r="W1048" s="173" t="s">
        <v>80</v>
      </c>
      <c r="X1048" s="177">
        <f>VLOOKUP(CONCATENATE(V1048,W1048),'[1]Sheet1 (2)'!$R$6:$S$26,2,FALSE)</f>
        <v>0</v>
      </c>
      <c r="Y1048" s="173" t="s">
        <v>80</v>
      </c>
      <c r="Z1048" s="173" t="s">
        <v>80</v>
      </c>
      <c r="AA1048" s="177">
        <f>VLOOKUP(CONCATENATE(Y1048,Z1048),'[1]Sheet1 (2)'!$T$6:$U$26,2,FALSE)</f>
        <v>0</v>
      </c>
      <c r="AB1048" s="173" t="s">
        <v>80</v>
      </c>
      <c r="AC1048" s="173" t="s">
        <v>80</v>
      </c>
      <c r="AD1048" s="177">
        <f>VLOOKUP(CONCATENATE(AB1048,AC1048),'[1]Sheet1 (2)'!$X$6:$Y$26,2,FALSE)</f>
        <v>0</v>
      </c>
      <c r="AE1048" s="173" t="s">
        <v>82</v>
      </c>
      <c r="AF1048" s="173" t="s">
        <v>81</v>
      </c>
      <c r="AG1048" s="177">
        <f>VLOOKUP(CONCATENATE(AE1048,AF1048),'[1]Sheet1 (2)'!$Z$6:$AA$26,2,FALSE)</f>
        <v>66</v>
      </c>
      <c r="AH1048" s="172"/>
      <c r="AI1048" s="178"/>
      <c r="AJ1048" s="140"/>
      <c r="AK1048" s="176" t="s">
        <v>282</v>
      </c>
      <c r="AL1048" s="176" t="s">
        <v>76</v>
      </c>
      <c r="AM1048" s="170">
        <f t="shared" si="33"/>
        <v>5</v>
      </c>
      <c r="AN1048" s="147"/>
      <c r="AO1048" s="155"/>
      <c r="AP1048" s="156"/>
      <c r="AQ1048" s="157">
        <v>1.8740936566291371</v>
      </c>
      <c r="AR1048" s="158"/>
      <c r="AS1048" s="145">
        <f>LOOKUP(rufmkm,'[1]Sheet1 (2)'!$V$62:$V$71,'[1]Sheet1 (2)'!$W$62:$W$71)</f>
        <v>20</v>
      </c>
      <c r="AT1048" s="140"/>
      <c r="AU1048" s="157">
        <f>IF(IF(D1048='[1]Sheet1 (2)'!$C$69,'[1]Sheet1 (2)'!$D$69*('[1]Sheet1 (2)'!$D$72-rut_index)/'[1]Sheet1 (2)'!$D$72,IF([1]shee2!D1024='[1]Sheet1 (2)'!$C$70,'[1]Sheet1 (2)'!$D$70*('[1]Sheet1 (2)'!$D$72-rut_index)/'[1]Sheet1 (2)'!$D$72,IF([1]shee2!D1024='[1]Sheet1 (2)'!$C$71,'[1]Sheet1 (2)'!$D$71*('[1]Sheet1 (2)'!$D$72-rut_index)/'[1]Sheet1 (2)'!$D$72)))&lt;0,0,IF(D1048='[1]Sheet1 (2)'!$C$69,'[1]Sheet1 (2)'!$D$69*('[1]Sheet1 (2)'!$D$72-rut_index)/'[1]Sheet1 (2)'!$D$72,IF([1]shee2!D1024='[1]Sheet1 (2)'!$C$70,'[1]Sheet1 (2)'!$D$70*('[1]Sheet1 (2)'!$D$72-rut_index)/'[1]Sheet1 (2)'!$D$72,IF([1]shee2!D1024='[1]Sheet1 (2)'!$C$71,'[1]Sheet1 (2)'!$D$71*('[1]Sheet1 (2)'!$D$72-rut_index)/'[1]Sheet1 (2)'!$D$72))))</f>
        <v>5</v>
      </c>
      <c r="AV1048" s="157">
        <f>IF(IF(D1048='[1]Sheet1 (2)'!$C$69,'[1]Sheet1 (2)'!$D$69*('[1]Sheet1 (2)'!$D$72-crack_s_index)/'[1]Sheet1 (2)'!$D$72,IF([1]shee2!D1024='[1]Sheet1 (2)'!$C$70,'[1]Sheet1 (2)'!$D$70*('[1]Sheet1 (2)'!$D$72-crack_s_index)/'[1]Sheet1 (2)'!$D$72,IF([1]shee2!D1024='[1]Sheet1 (2)'!$C$71,'[1]Sheet1 (2)'!$D$71*('[1]Sheet1 (2)'!$D$72-crack_s_index)/'[1]Sheet1 (2)'!$D$72)))&lt;0,0,IF(D1048='[1]Sheet1 (2)'!$C$69,'[1]Sheet1 (2)'!$D$69*('[1]Sheet1 (2)'!$D$72-crack_s_index)/'[1]Sheet1 (2)'!$D$72,IF([1]shee2!D1024='[1]Sheet1 (2)'!$C$70,'[1]Sheet1 (2)'!$D$70*('[1]Sheet1 (2)'!$D$72-crack_s_index)/'[1]Sheet1 (2)'!$D$72,IF([1]shee2!D1024='[1]Sheet1 (2)'!$C$71,'[1]Sheet1 (2)'!$D$71*('[1]Sheet1 (2)'!$D$72-crack_s_index)/'[1]Sheet1 (2)'!$D$72))))</f>
        <v>5</v>
      </c>
      <c r="AW1048" s="157">
        <f>IF(IF(D1048='[1]Sheet1 (2)'!$C$69,'[1]Sheet1 (2)'!$D$69*('[1]Sheet1 (2)'!$D$72-crack_t_index)/'[1]Sheet1 (2)'!$D$72,IF([1]shee2!D1024='[1]Sheet1 (2)'!$C$70,'[1]Sheet1 (2)'!$D$70*('[1]Sheet1 (2)'!$D$72-crack_t_index)/'[1]Sheet1 (2)'!$D$72,IF([1]shee2!D1024='[1]Sheet1 (2)'!$C$71,'[1]Sheet1 (2)'!$D$71*('[1]Sheet1 (2)'!$D$72-crack_t_index)/'[1]Sheet1 (2)'!$D$72)))&lt;0,0,IF(D1048='[1]Sheet1 (2)'!$C$69,'[1]Sheet1 (2)'!$D$69*('[1]Sheet1 (2)'!$D$72-crack_t_index)/'[1]Sheet1 (2)'!$D$72,IF([1]shee2!D1024='[1]Sheet1 (2)'!$C$70,'[1]Sheet1 (2)'!$D$70*('[1]Sheet1 (2)'!$D$72-crack_t_index)/'[1]Sheet1 (2)'!$D$72,IF([1]shee2!D1024='[1]Sheet1 (2)'!$C$71,'[1]Sheet1 (2)'!$D$71*('[1]Sheet1 (2)'!$D$72-crack_t_index)/'[1]Sheet1 (2)'!$D$72))))</f>
        <v>5</v>
      </c>
      <c r="AX1048" s="157">
        <f>IF(IF(D1048='[1]Sheet1 (2)'!$C$69,'[1]Sheet1 (2)'!$D$69*('[1]Sheet1 (2)'!$D$72-rave_index)/'[1]Sheet1 (2)'!$D$72,IF([1]shee2!D1024='[1]Sheet1 (2)'!$C$70,'[1]Sheet1 (2)'!$D$70*('[1]Sheet1 (2)'!$D$72-rave_index)/'[1]Sheet1 (2)'!$D$72,IF([1]shee2!D1024='[1]Sheet1 (2)'!$C$71,'[1]Sheet1 (2)'!$D$71*('[1]Sheet1 (2)'!$D$72-rave_index)/'[1]Sheet1 (2)'!$D$72)))&lt;0,0,IF(D1048='[1]Sheet1 (2)'!$C$69,'[1]Sheet1 (2)'!$D$69*('[1]Sheet1 (2)'!$D$72-rave_index)/'[1]Sheet1 (2)'!$D$72,IF([1]shee2!D1024='[1]Sheet1 (2)'!$C$70,'[1]Sheet1 (2)'!$D$70*('[1]Sheet1 (2)'!$D$72-rave_index)/'[1]Sheet1 (2)'!$D$72,IF([1]shee2!D1024='[1]Sheet1 (2)'!$C$71,'[1]Sheet1 (2)'!$D$71*('[1]Sheet1 (2)'!$D$72-rave_index)/'[1]Sheet1 (2)'!$D$72))))</f>
        <v>5</v>
      </c>
      <c r="AY1048" s="157">
        <f>IF(IF(D1048='[1]Sheet1 (2)'!$C$69,'[1]Sheet1 (2)'!$D$69*('[1]Sheet1 (2)'!$D$72-rough_index)/'[1]Sheet1 (2)'!$D$72,IF([1]shee2!D1024='[1]Sheet1 (2)'!$C$70,'[1]Sheet1 (2)'!$D$70*('[1]Sheet1 (2)'!$D$72-rough_index)/'[1]Sheet1 (2)'!$D$72,IF([1]shee2!D1024='[1]Sheet1 (2)'!$C$71,'[1]Sheet1 (2)'!$D$71*('[1]Sheet1 (2)'!$D$72-rough_index)/'[1]Sheet1 (2)'!$D$72)))&lt;0,0,IF(D1048='[1]Sheet1 (2)'!$C$69,'[1]Sheet1 (2)'!$D$69*('[1]Sheet1 (2)'!$D$72-rough_index)/'[1]Sheet1 (2)'!$D$72,IF([1]shee2!D1024='[1]Sheet1 (2)'!$C$70,'[1]Sheet1 (2)'!$D$70*('[1]Sheet1 (2)'!$D$72-rough_index)/'[1]Sheet1 (2)'!$D$72,IF([1]shee2!D1024='[1]Sheet1 (2)'!$C$71,'[1]Sheet1 (2)'!$D$71*('[1]Sheet1 (2)'!$D$72-rough_index)/'[1]Sheet1 (2)'!$D$72))))</f>
        <v>3.3333333333333335</v>
      </c>
      <c r="AZ1048" s="179">
        <f>+(AU1048*'[1]Sheet1 (2)'!$C$77)+(AV1048*'[1]Sheet1 (2)'!$C$78)+(AW1048*'[1]Sheet1 (2)'!$C$79)+(AX1048*'[1]Sheet1 (2)'!$C$80)+(AY1048*'[1]Sheet1 (2)'!$C$81)</f>
        <v>4.5</v>
      </c>
      <c r="BA1048" s="213" t="str">
        <f t="shared" si="32"/>
        <v>Good</v>
      </c>
      <c r="BB1048" s="181"/>
      <c r="BC1048" s="182"/>
      <c r="BD1048" s="182"/>
    </row>
    <row r="1049" spans="1:57" ht="12.75" customHeight="1">
      <c r="A1049" s="176" t="s">
        <v>282</v>
      </c>
      <c r="B1049" s="145" t="s">
        <v>76</v>
      </c>
      <c r="C1049" s="170">
        <v>6</v>
      </c>
      <c r="D1049" s="174" t="s">
        <v>77</v>
      </c>
      <c r="E1049" s="171">
        <v>8</v>
      </c>
      <c r="F1049" s="171">
        <v>2</v>
      </c>
      <c r="G1049" s="171" t="s">
        <v>77</v>
      </c>
      <c r="H1049" s="171">
        <v>1</v>
      </c>
      <c r="I1049" s="171" t="s">
        <v>77</v>
      </c>
      <c r="J1049" s="173" t="s">
        <v>80</v>
      </c>
      <c r="K1049" s="173" t="s">
        <v>80</v>
      </c>
      <c r="L1049" s="169">
        <f>VLOOKUP(CONCATENATE(J1049,K1049),'Sheet1 (2)'!$J$6:$K$26,2,FALSE)</f>
        <v>0</v>
      </c>
      <c r="M1049" s="173" t="s">
        <v>80</v>
      </c>
      <c r="N1049" s="173" t="s">
        <v>80</v>
      </c>
      <c r="O1049" s="177">
        <f>VLOOKUP(CONCATENATE(M1049,N1049),'[1]Sheet1 (2)'!$L$6:$M$26,2,FALSE)</f>
        <v>0</v>
      </c>
      <c r="P1049" s="173" t="s">
        <v>80</v>
      </c>
      <c r="Q1049" s="173" t="s">
        <v>80</v>
      </c>
      <c r="R1049" s="177">
        <f>VLOOKUP(CONCATENATE(P1049,Q1049),'[1]Sheet1 (2)'!$N$6:$O$26,2,FALSE)</f>
        <v>0</v>
      </c>
      <c r="S1049" s="173" t="s">
        <v>80</v>
      </c>
      <c r="T1049" s="173" t="s">
        <v>80</v>
      </c>
      <c r="U1049" s="177">
        <f>VLOOKUP(CONCATENATE(S1049,T1049),'[1]Sheet1 (2)'!$P$6:$Q$26,2,FALSE)</f>
        <v>0</v>
      </c>
      <c r="V1049" s="173" t="s">
        <v>80</v>
      </c>
      <c r="W1049" s="173" t="s">
        <v>80</v>
      </c>
      <c r="X1049" s="177">
        <f>VLOOKUP(CONCATENATE(V1049,W1049),'[1]Sheet1 (2)'!$R$6:$S$26,2,FALSE)</f>
        <v>0</v>
      </c>
      <c r="Y1049" s="173" t="s">
        <v>80</v>
      </c>
      <c r="Z1049" s="173" t="s">
        <v>80</v>
      </c>
      <c r="AA1049" s="177">
        <f>VLOOKUP(CONCATENATE(Y1049,Z1049),'[1]Sheet1 (2)'!$T$6:$U$26,2,FALSE)</f>
        <v>0</v>
      </c>
      <c r="AB1049" s="173" t="s">
        <v>80</v>
      </c>
      <c r="AC1049" s="173" t="s">
        <v>80</v>
      </c>
      <c r="AD1049" s="177">
        <f>VLOOKUP(CONCATENATE(AB1049,AC1049),'[1]Sheet1 (2)'!$X$6:$Y$26,2,FALSE)</f>
        <v>0</v>
      </c>
      <c r="AE1049" s="173" t="s">
        <v>82</v>
      </c>
      <c r="AF1049" s="173" t="s">
        <v>81</v>
      </c>
      <c r="AG1049" s="177">
        <f>VLOOKUP(CONCATENATE(AE1049,AF1049),'[1]Sheet1 (2)'!$Z$6:$AA$26,2,FALSE)</f>
        <v>66</v>
      </c>
      <c r="AH1049" s="180" t="s">
        <v>494</v>
      </c>
      <c r="AI1049" s="178"/>
      <c r="AJ1049" s="140"/>
      <c r="AK1049" s="176" t="s">
        <v>282</v>
      </c>
      <c r="AL1049" s="176" t="s">
        <v>76</v>
      </c>
      <c r="AM1049" s="170">
        <f t="shared" si="33"/>
        <v>6</v>
      </c>
      <c r="AN1049" s="147"/>
      <c r="AO1049" s="155"/>
      <c r="AP1049" s="156"/>
      <c r="AQ1049" s="157">
        <v>1.8131539394154834</v>
      </c>
      <c r="AR1049" s="158"/>
      <c r="AS1049" s="145">
        <f>LOOKUP(rufmkm,'[1]Sheet1 (2)'!$V$62:$V$71,'[1]Sheet1 (2)'!$W$62:$W$71)</f>
        <v>20</v>
      </c>
      <c r="AT1049" s="140"/>
      <c r="AU1049" s="157">
        <f>IF(IF(D1049='[1]Sheet1 (2)'!$C$69,'[1]Sheet1 (2)'!$D$69*('[1]Sheet1 (2)'!$D$72-rut_index)/'[1]Sheet1 (2)'!$D$72,IF([1]shee2!D1017='[1]Sheet1 (2)'!$C$70,'[1]Sheet1 (2)'!$D$70*('[1]Sheet1 (2)'!$D$72-rut_index)/'[1]Sheet1 (2)'!$D$72,IF([1]shee2!D1017='[1]Sheet1 (2)'!$C$71,'[1]Sheet1 (2)'!$D$71*('[1]Sheet1 (2)'!$D$72-rut_index)/'[1]Sheet1 (2)'!$D$72)))&lt;0,0,IF(D1049='[1]Sheet1 (2)'!$C$69,'[1]Sheet1 (2)'!$D$69*('[1]Sheet1 (2)'!$D$72-rut_index)/'[1]Sheet1 (2)'!$D$72,IF([1]shee2!D1017='[1]Sheet1 (2)'!$C$70,'[1]Sheet1 (2)'!$D$70*('[1]Sheet1 (2)'!$D$72-rut_index)/'[1]Sheet1 (2)'!$D$72,IF([1]shee2!D1017='[1]Sheet1 (2)'!$C$71,'[1]Sheet1 (2)'!$D$71*('[1]Sheet1 (2)'!$D$72-rut_index)/'[1]Sheet1 (2)'!$D$72))))</f>
        <v>5</v>
      </c>
      <c r="AV1049" s="157">
        <f>IF(IF(D1049='[1]Sheet1 (2)'!$C$69,'[1]Sheet1 (2)'!$D$69*('[1]Sheet1 (2)'!$D$72-crack_s_index)/'[1]Sheet1 (2)'!$D$72,IF([1]shee2!D1017='[1]Sheet1 (2)'!$C$70,'[1]Sheet1 (2)'!$D$70*('[1]Sheet1 (2)'!$D$72-crack_s_index)/'[1]Sheet1 (2)'!$D$72,IF([1]shee2!D1017='[1]Sheet1 (2)'!$C$71,'[1]Sheet1 (2)'!$D$71*('[1]Sheet1 (2)'!$D$72-crack_s_index)/'[1]Sheet1 (2)'!$D$72)))&lt;0,0,IF(D1049='[1]Sheet1 (2)'!$C$69,'[1]Sheet1 (2)'!$D$69*('[1]Sheet1 (2)'!$D$72-crack_s_index)/'[1]Sheet1 (2)'!$D$72,IF([1]shee2!D1017='[1]Sheet1 (2)'!$C$70,'[1]Sheet1 (2)'!$D$70*('[1]Sheet1 (2)'!$D$72-crack_s_index)/'[1]Sheet1 (2)'!$D$72,IF([1]shee2!D1017='[1]Sheet1 (2)'!$C$71,'[1]Sheet1 (2)'!$D$71*('[1]Sheet1 (2)'!$D$72-crack_s_index)/'[1]Sheet1 (2)'!$D$72))))</f>
        <v>5</v>
      </c>
      <c r="AW1049" s="157">
        <f>IF(IF(D1049='[1]Sheet1 (2)'!$C$69,'[1]Sheet1 (2)'!$D$69*('[1]Sheet1 (2)'!$D$72-crack_t_index)/'[1]Sheet1 (2)'!$D$72,IF([1]shee2!D1017='[1]Sheet1 (2)'!$C$70,'[1]Sheet1 (2)'!$D$70*('[1]Sheet1 (2)'!$D$72-crack_t_index)/'[1]Sheet1 (2)'!$D$72,IF([1]shee2!D1017='[1]Sheet1 (2)'!$C$71,'[1]Sheet1 (2)'!$D$71*('[1]Sheet1 (2)'!$D$72-crack_t_index)/'[1]Sheet1 (2)'!$D$72)))&lt;0,0,IF(D1049='[1]Sheet1 (2)'!$C$69,'[1]Sheet1 (2)'!$D$69*('[1]Sheet1 (2)'!$D$72-crack_t_index)/'[1]Sheet1 (2)'!$D$72,IF([1]shee2!D1017='[1]Sheet1 (2)'!$C$70,'[1]Sheet1 (2)'!$D$70*('[1]Sheet1 (2)'!$D$72-crack_t_index)/'[1]Sheet1 (2)'!$D$72,IF([1]shee2!D1017='[1]Sheet1 (2)'!$C$71,'[1]Sheet1 (2)'!$D$71*('[1]Sheet1 (2)'!$D$72-crack_t_index)/'[1]Sheet1 (2)'!$D$72))))</f>
        <v>5</v>
      </c>
      <c r="AX1049" s="157">
        <f>IF(IF(D1049='[1]Sheet1 (2)'!$C$69,'[1]Sheet1 (2)'!$D$69*('[1]Sheet1 (2)'!$D$72-rave_index)/'[1]Sheet1 (2)'!$D$72,IF([1]shee2!D1017='[1]Sheet1 (2)'!$C$70,'[1]Sheet1 (2)'!$D$70*('[1]Sheet1 (2)'!$D$72-rave_index)/'[1]Sheet1 (2)'!$D$72,IF([1]shee2!D1017='[1]Sheet1 (2)'!$C$71,'[1]Sheet1 (2)'!$D$71*('[1]Sheet1 (2)'!$D$72-rave_index)/'[1]Sheet1 (2)'!$D$72)))&lt;0,0,IF(D1049='[1]Sheet1 (2)'!$C$69,'[1]Sheet1 (2)'!$D$69*('[1]Sheet1 (2)'!$D$72-rave_index)/'[1]Sheet1 (2)'!$D$72,IF([1]shee2!D1017='[1]Sheet1 (2)'!$C$70,'[1]Sheet1 (2)'!$D$70*('[1]Sheet1 (2)'!$D$72-rave_index)/'[1]Sheet1 (2)'!$D$72,IF([1]shee2!D1017='[1]Sheet1 (2)'!$C$71,'[1]Sheet1 (2)'!$D$71*('[1]Sheet1 (2)'!$D$72-rave_index)/'[1]Sheet1 (2)'!$D$72))))</f>
        <v>5</v>
      </c>
      <c r="AY1049" s="157">
        <f>IF(IF(D1049='[1]Sheet1 (2)'!$C$69,'[1]Sheet1 (2)'!$D$69*('[1]Sheet1 (2)'!$D$72-rough_index)/'[1]Sheet1 (2)'!$D$72,IF([1]shee2!D1017='[1]Sheet1 (2)'!$C$70,'[1]Sheet1 (2)'!$D$70*('[1]Sheet1 (2)'!$D$72-rough_index)/'[1]Sheet1 (2)'!$D$72,IF([1]shee2!D1017='[1]Sheet1 (2)'!$C$71,'[1]Sheet1 (2)'!$D$71*('[1]Sheet1 (2)'!$D$72-rough_index)/'[1]Sheet1 (2)'!$D$72)))&lt;0,0,IF(D1049='[1]Sheet1 (2)'!$C$69,'[1]Sheet1 (2)'!$D$69*('[1]Sheet1 (2)'!$D$72-rough_index)/'[1]Sheet1 (2)'!$D$72,IF([1]shee2!D1017='[1]Sheet1 (2)'!$C$70,'[1]Sheet1 (2)'!$D$70*('[1]Sheet1 (2)'!$D$72-rough_index)/'[1]Sheet1 (2)'!$D$72,IF([1]shee2!D1017='[1]Sheet1 (2)'!$C$71,'[1]Sheet1 (2)'!$D$71*('[1]Sheet1 (2)'!$D$72-rough_index)/'[1]Sheet1 (2)'!$D$72))))</f>
        <v>3.3333333333333335</v>
      </c>
      <c r="AZ1049" s="179">
        <f>+(AU1049*'[1]Sheet1 (2)'!$C$77)+(AV1049*'[1]Sheet1 (2)'!$C$78)+(AW1049*'[1]Sheet1 (2)'!$C$79)+(AX1049*'[1]Sheet1 (2)'!$C$80)+(AY1049*'[1]Sheet1 (2)'!$C$81)</f>
        <v>4.5</v>
      </c>
      <c r="BA1049" s="213" t="str">
        <f t="shared" si="32"/>
        <v>Good</v>
      </c>
      <c r="BC1049" s="182"/>
      <c r="BD1049" s="182"/>
      <c r="BE1049">
        <f>IF(D1049='[1]Sheet1 (2)'!$C$61,'[1]Sheet1 (2)'!$D$61*(counts^2)+'[1]Sheet1 (2)'!$G$61*counts+'[1]Sheet1 (2)'!$J$61,IF(D1049='[1]Sheet1 (2)'!$C$62,'[1]Sheet1 (2)'!$D$62*counts+'[1]Sheet1 (2)'!$G$62,IF(D1049='[1]Sheet1 (2)'!$C$63,'[1]Sheet1 (2)'!$D$63*counts+'[1]Sheet1 (2)'!$G$63,IF(D1049='[1]Sheet1 (2)'!$C$64,'[1]Sheet1 (2)'!$D$64*counts+'[1]Sheet1 (2)'!$G$64))))</f>
        <v>2.0984129299999998</v>
      </c>
    </row>
    <row r="1050" spans="1:57" ht="12.75" customHeight="1">
      <c r="A1050" s="176" t="s">
        <v>282</v>
      </c>
      <c r="B1050" s="145" t="s">
        <v>76</v>
      </c>
      <c r="C1050" s="170">
        <v>7</v>
      </c>
      <c r="D1050" s="174" t="s">
        <v>77</v>
      </c>
      <c r="E1050" s="171">
        <v>8</v>
      </c>
      <c r="F1050" s="171">
        <v>2</v>
      </c>
      <c r="G1050" s="171" t="s">
        <v>77</v>
      </c>
      <c r="H1050" s="171">
        <v>1</v>
      </c>
      <c r="I1050" s="171" t="s">
        <v>77</v>
      </c>
      <c r="J1050" s="173" t="s">
        <v>80</v>
      </c>
      <c r="K1050" s="173" t="s">
        <v>80</v>
      </c>
      <c r="L1050" s="169">
        <f>VLOOKUP(CONCATENATE(J1050,K1050),'Sheet1 (2)'!$J$6:$K$26,2,FALSE)</f>
        <v>0</v>
      </c>
      <c r="M1050" s="173" t="s">
        <v>80</v>
      </c>
      <c r="N1050" s="173" t="s">
        <v>80</v>
      </c>
      <c r="O1050" s="177">
        <f>VLOOKUP(CONCATENATE(M1050,N1050),'[1]Sheet1 (2)'!$L$6:$M$26,2,FALSE)</f>
        <v>0</v>
      </c>
      <c r="P1050" s="173" t="s">
        <v>80</v>
      </c>
      <c r="Q1050" s="173" t="s">
        <v>80</v>
      </c>
      <c r="R1050" s="177">
        <f>VLOOKUP(CONCATENATE(P1050,Q1050),'[1]Sheet1 (2)'!$N$6:$O$26,2,FALSE)</f>
        <v>0</v>
      </c>
      <c r="S1050" s="173" t="s">
        <v>80</v>
      </c>
      <c r="T1050" s="173" t="s">
        <v>80</v>
      </c>
      <c r="U1050" s="177">
        <f>VLOOKUP(CONCATENATE(S1050,T1050),'[1]Sheet1 (2)'!$P$6:$Q$26,2,FALSE)</f>
        <v>0</v>
      </c>
      <c r="V1050" s="173" t="s">
        <v>80</v>
      </c>
      <c r="W1050" s="173" t="s">
        <v>80</v>
      </c>
      <c r="X1050" s="177">
        <f>VLOOKUP(CONCATENATE(V1050,W1050),'[1]Sheet1 (2)'!$R$6:$S$26,2,FALSE)</f>
        <v>0</v>
      </c>
      <c r="Y1050" s="173" t="s">
        <v>80</v>
      </c>
      <c r="Z1050" s="173" t="s">
        <v>80</v>
      </c>
      <c r="AA1050" s="177">
        <f>VLOOKUP(CONCATENATE(Y1050,Z1050),'[1]Sheet1 (2)'!$T$6:$U$26,2,FALSE)</f>
        <v>0</v>
      </c>
      <c r="AB1050" s="173" t="s">
        <v>80</v>
      </c>
      <c r="AC1050" s="173" t="s">
        <v>80</v>
      </c>
      <c r="AD1050" s="177">
        <f>VLOOKUP(CONCATENATE(AB1050,AC1050),'[1]Sheet1 (2)'!$X$6:$Y$26,2,FALSE)</f>
        <v>0</v>
      </c>
      <c r="AE1050" s="173" t="s">
        <v>82</v>
      </c>
      <c r="AF1050" s="173" t="s">
        <v>81</v>
      </c>
      <c r="AG1050" s="177">
        <f>VLOOKUP(CONCATENATE(AE1050,AF1050),'[1]Sheet1 (2)'!$Z$6:$AA$26,2,FALSE)</f>
        <v>66</v>
      </c>
      <c r="AH1050" s="180"/>
      <c r="AI1050" s="178"/>
      <c r="AJ1050" s="140"/>
      <c r="AK1050" s="176" t="s">
        <v>282</v>
      </c>
      <c r="AL1050" s="176" t="s">
        <v>76</v>
      </c>
      <c r="AM1050" s="170">
        <f t="shared" si="33"/>
        <v>7</v>
      </c>
      <c r="AN1050" s="147"/>
      <c r="AO1050" s="155" t="s">
        <v>439</v>
      </c>
      <c r="AP1050" s="156"/>
      <c r="AQ1050" s="157">
        <v>1.8131539394154834</v>
      </c>
      <c r="AR1050" s="158"/>
      <c r="AS1050" s="145">
        <f>LOOKUP(rufmkm,'[1]Sheet1 (2)'!$V$62:$V$71,'[1]Sheet1 (2)'!$W$62:$W$71)</f>
        <v>20</v>
      </c>
      <c r="AT1050" s="140"/>
      <c r="AU1050" s="157">
        <f>IF(IF(D1050='[1]Sheet1 (2)'!$C$69,'[1]Sheet1 (2)'!$D$69*('[1]Sheet1 (2)'!$D$72-rut_index)/'[1]Sheet1 (2)'!$D$72,IF([1]shee2!D1018='[1]Sheet1 (2)'!$C$70,'[1]Sheet1 (2)'!$D$70*('[1]Sheet1 (2)'!$D$72-rut_index)/'[1]Sheet1 (2)'!$D$72,IF([1]shee2!D1018='[1]Sheet1 (2)'!$C$71,'[1]Sheet1 (2)'!$D$71*('[1]Sheet1 (2)'!$D$72-rut_index)/'[1]Sheet1 (2)'!$D$72)))&lt;0,0,IF(D1050='[1]Sheet1 (2)'!$C$69,'[1]Sheet1 (2)'!$D$69*('[1]Sheet1 (2)'!$D$72-rut_index)/'[1]Sheet1 (2)'!$D$72,IF([1]shee2!D1018='[1]Sheet1 (2)'!$C$70,'[1]Sheet1 (2)'!$D$70*('[1]Sheet1 (2)'!$D$72-rut_index)/'[1]Sheet1 (2)'!$D$72,IF([1]shee2!D1018='[1]Sheet1 (2)'!$C$71,'[1]Sheet1 (2)'!$D$71*('[1]Sheet1 (2)'!$D$72-rut_index)/'[1]Sheet1 (2)'!$D$72))))</f>
        <v>5</v>
      </c>
      <c r="AV1050" s="157">
        <f>IF(IF(D1050='[1]Sheet1 (2)'!$C$69,'[1]Sheet1 (2)'!$D$69*('[1]Sheet1 (2)'!$D$72-crack_s_index)/'[1]Sheet1 (2)'!$D$72,IF([1]shee2!D1018='[1]Sheet1 (2)'!$C$70,'[1]Sheet1 (2)'!$D$70*('[1]Sheet1 (2)'!$D$72-crack_s_index)/'[1]Sheet1 (2)'!$D$72,IF([1]shee2!D1018='[1]Sheet1 (2)'!$C$71,'[1]Sheet1 (2)'!$D$71*('[1]Sheet1 (2)'!$D$72-crack_s_index)/'[1]Sheet1 (2)'!$D$72)))&lt;0,0,IF(D1050='[1]Sheet1 (2)'!$C$69,'[1]Sheet1 (2)'!$D$69*('[1]Sheet1 (2)'!$D$72-crack_s_index)/'[1]Sheet1 (2)'!$D$72,IF([1]shee2!D1018='[1]Sheet1 (2)'!$C$70,'[1]Sheet1 (2)'!$D$70*('[1]Sheet1 (2)'!$D$72-crack_s_index)/'[1]Sheet1 (2)'!$D$72,IF([1]shee2!D1018='[1]Sheet1 (2)'!$C$71,'[1]Sheet1 (2)'!$D$71*('[1]Sheet1 (2)'!$D$72-crack_s_index)/'[1]Sheet1 (2)'!$D$72))))</f>
        <v>5</v>
      </c>
      <c r="AW1050" s="157">
        <f>IF(IF(D1050='[1]Sheet1 (2)'!$C$69,'[1]Sheet1 (2)'!$D$69*('[1]Sheet1 (2)'!$D$72-crack_t_index)/'[1]Sheet1 (2)'!$D$72,IF([1]shee2!D1018='[1]Sheet1 (2)'!$C$70,'[1]Sheet1 (2)'!$D$70*('[1]Sheet1 (2)'!$D$72-crack_t_index)/'[1]Sheet1 (2)'!$D$72,IF([1]shee2!D1018='[1]Sheet1 (2)'!$C$71,'[1]Sheet1 (2)'!$D$71*('[1]Sheet1 (2)'!$D$72-crack_t_index)/'[1]Sheet1 (2)'!$D$72)))&lt;0,0,IF(D1050='[1]Sheet1 (2)'!$C$69,'[1]Sheet1 (2)'!$D$69*('[1]Sheet1 (2)'!$D$72-crack_t_index)/'[1]Sheet1 (2)'!$D$72,IF([1]shee2!D1018='[1]Sheet1 (2)'!$C$70,'[1]Sheet1 (2)'!$D$70*('[1]Sheet1 (2)'!$D$72-crack_t_index)/'[1]Sheet1 (2)'!$D$72,IF([1]shee2!D1018='[1]Sheet1 (2)'!$C$71,'[1]Sheet1 (2)'!$D$71*('[1]Sheet1 (2)'!$D$72-crack_t_index)/'[1]Sheet1 (2)'!$D$72))))</f>
        <v>5</v>
      </c>
      <c r="AX1050" s="157">
        <f>IF(IF(D1050='[1]Sheet1 (2)'!$C$69,'[1]Sheet1 (2)'!$D$69*('[1]Sheet1 (2)'!$D$72-rave_index)/'[1]Sheet1 (2)'!$D$72,IF([1]shee2!D1018='[1]Sheet1 (2)'!$C$70,'[1]Sheet1 (2)'!$D$70*('[1]Sheet1 (2)'!$D$72-rave_index)/'[1]Sheet1 (2)'!$D$72,IF([1]shee2!D1018='[1]Sheet1 (2)'!$C$71,'[1]Sheet1 (2)'!$D$71*('[1]Sheet1 (2)'!$D$72-rave_index)/'[1]Sheet1 (2)'!$D$72)))&lt;0,0,IF(D1050='[1]Sheet1 (2)'!$C$69,'[1]Sheet1 (2)'!$D$69*('[1]Sheet1 (2)'!$D$72-rave_index)/'[1]Sheet1 (2)'!$D$72,IF([1]shee2!D1018='[1]Sheet1 (2)'!$C$70,'[1]Sheet1 (2)'!$D$70*('[1]Sheet1 (2)'!$D$72-rave_index)/'[1]Sheet1 (2)'!$D$72,IF([1]shee2!D1018='[1]Sheet1 (2)'!$C$71,'[1]Sheet1 (2)'!$D$71*('[1]Sheet1 (2)'!$D$72-rave_index)/'[1]Sheet1 (2)'!$D$72))))</f>
        <v>5</v>
      </c>
      <c r="AY1050" s="157">
        <f>IF(IF(D1050='[1]Sheet1 (2)'!$C$69,'[1]Sheet1 (2)'!$D$69*('[1]Sheet1 (2)'!$D$72-rough_index)/'[1]Sheet1 (2)'!$D$72,IF([1]shee2!D1018='[1]Sheet1 (2)'!$C$70,'[1]Sheet1 (2)'!$D$70*('[1]Sheet1 (2)'!$D$72-rough_index)/'[1]Sheet1 (2)'!$D$72,IF([1]shee2!D1018='[1]Sheet1 (2)'!$C$71,'[1]Sheet1 (2)'!$D$71*('[1]Sheet1 (2)'!$D$72-rough_index)/'[1]Sheet1 (2)'!$D$72)))&lt;0,0,IF(D1050='[1]Sheet1 (2)'!$C$69,'[1]Sheet1 (2)'!$D$69*('[1]Sheet1 (2)'!$D$72-rough_index)/'[1]Sheet1 (2)'!$D$72,IF([1]shee2!D1018='[1]Sheet1 (2)'!$C$70,'[1]Sheet1 (2)'!$D$70*('[1]Sheet1 (2)'!$D$72-rough_index)/'[1]Sheet1 (2)'!$D$72,IF([1]shee2!D1018='[1]Sheet1 (2)'!$C$71,'[1]Sheet1 (2)'!$D$71*('[1]Sheet1 (2)'!$D$72-rough_index)/'[1]Sheet1 (2)'!$D$72))))</f>
        <v>3.3333333333333335</v>
      </c>
      <c r="AZ1050" s="179">
        <f>+(AU1050*'[1]Sheet1 (2)'!$C$77)+(AV1050*'[1]Sheet1 (2)'!$C$78)+(AW1050*'[1]Sheet1 (2)'!$C$79)+(AX1050*'[1]Sheet1 (2)'!$C$80)+(AY1050*'[1]Sheet1 (2)'!$C$81)</f>
        <v>4.5</v>
      </c>
      <c r="BA1050" s="213" t="str">
        <f t="shared" si="32"/>
        <v>Good</v>
      </c>
      <c r="BC1050" s="182"/>
      <c r="BD1050" s="182"/>
      <c r="BE1050">
        <f>IF(D1050='[1]Sheet1 (2)'!$C$61,'[1]Sheet1 (2)'!$D$61*(counts^2)+'[1]Sheet1 (2)'!$G$61*counts+'[1]Sheet1 (2)'!$J$61,IF(D1050='[1]Sheet1 (2)'!$C$62,'[1]Sheet1 (2)'!$D$62*counts+'[1]Sheet1 (2)'!$G$62,IF(D1050='[1]Sheet1 (2)'!$C$63,'[1]Sheet1 (2)'!$D$63*counts+'[1]Sheet1 (2)'!$G$63,IF(D1050='[1]Sheet1 (2)'!$C$64,'[1]Sheet1 (2)'!$D$64*counts+'[1]Sheet1 (2)'!$G$64))))</f>
        <v>2.0984129299999998</v>
      </c>
    </row>
    <row r="1051" spans="1:57" ht="12.75" customHeight="1">
      <c r="A1051" s="176" t="s">
        <v>282</v>
      </c>
      <c r="B1051" s="145" t="s">
        <v>76</v>
      </c>
      <c r="C1051" s="170">
        <v>1184</v>
      </c>
      <c r="D1051" s="174" t="s">
        <v>77</v>
      </c>
      <c r="E1051" s="171">
        <v>8</v>
      </c>
      <c r="F1051" s="171">
        <v>2</v>
      </c>
      <c r="G1051" s="171" t="s">
        <v>77</v>
      </c>
      <c r="H1051" s="171">
        <v>1</v>
      </c>
      <c r="I1051" s="171" t="s">
        <v>77</v>
      </c>
      <c r="J1051" s="173" t="s">
        <v>80</v>
      </c>
      <c r="K1051" s="173" t="s">
        <v>80</v>
      </c>
      <c r="L1051" s="169">
        <f>VLOOKUP(CONCATENATE(J1051,K1051),'Sheet1 (2)'!$J$6:$K$26,2,FALSE)</f>
        <v>0</v>
      </c>
      <c r="M1051" s="173" t="s">
        <v>83</v>
      </c>
      <c r="N1051" s="173" t="s">
        <v>82</v>
      </c>
      <c r="O1051" s="177">
        <f>VLOOKUP(CONCATENATE(M1051,N1051),'[1]Sheet1 (2)'!$L$6:$M$26,2,FALSE)</f>
        <v>18.75</v>
      </c>
      <c r="P1051" s="173" t="s">
        <v>83</v>
      </c>
      <c r="Q1051" s="173" t="s">
        <v>82</v>
      </c>
      <c r="R1051" s="177">
        <f>VLOOKUP(CONCATENATE(P1051,Q1051),'[1]Sheet1 (2)'!$N$6:$O$26,2,FALSE)</f>
        <v>18.75</v>
      </c>
      <c r="S1051" s="173" t="s">
        <v>80</v>
      </c>
      <c r="T1051" s="173" t="s">
        <v>80</v>
      </c>
      <c r="U1051" s="177">
        <f>VLOOKUP(CONCATENATE(S1051,T1051),'[1]Sheet1 (2)'!$P$6:$Q$26,2,FALSE)</f>
        <v>0</v>
      </c>
      <c r="V1051" s="173" t="s">
        <v>80</v>
      </c>
      <c r="W1051" s="173" t="s">
        <v>80</v>
      </c>
      <c r="X1051" s="177">
        <f>VLOOKUP(CONCATENATE(V1051,W1051),'[1]Sheet1 (2)'!$R$6:$S$26,2,FALSE)</f>
        <v>0</v>
      </c>
      <c r="Y1051" s="173" t="s">
        <v>80</v>
      </c>
      <c r="Z1051" s="173" t="s">
        <v>80</v>
      </c>
      <c r="AA1051" s="177">
        <f>VLOOKUP(CONCATENATE(Y1051,Z1051),'[1]Sheet1 (2)'!$T$6:$U$26,2,FALSE)</f>
        <v>0</v>
      </c>
      <c r="AB1051" s="173" t="s">
        <v>80</v>
      </c>
      <c r="AC1051" s="173" t="s">
        <v>80</v>
      </c>
      <c r="AD1051" s="177">
        <f>VLOOKUP(CONCATENATE(AB1051,AC1051),'[1]Sheet1 (2)'!$X$6:$Y$26,2,FALSE)</f>
        <v>0</v>
      </c>
      <c r="AE1051" s="173" t="s">
        <v>82</v>
      </c>
      <c r="AF1051" s="173" t="s">
        <v>81</v>
      </c>
      <c r="AG1051" s="177">
        <f>VLOOKUP(CONCATENATE(AE1051,AF1051),'[1]Sheet1 (2)'!$Z$6:$AA$26,2,FALSE)</f>
        <v>66</v>
      </c>
      <c r="AH1051" s="172"/>
      <c r="AI1051" s="178"/>
      <c r="AJ1051" s="140"/>
      <c r="AK1051" s="176" t="s">
        <v>282</v>
      </c>
      <c r="AL1051" s="176" t="s">
        <v>76</v>
      </c>
      <c r="AM1051" s="170">
        <f t="shared" si="33"/>
        <v>1184</v>
      </c>
      <c r="AN1051" s="147"/>
      <c r="AO1051" s="155"/>
      <c r="AP1051" s="156"/>
      <c r="AQ1051" s="157">
        <v>2.1571173194399327</v>
      </c>
      <c r="AR1051" s="158"/>
      <c r="AS1051" s="145">
        <f>LOOKUP(rufmkm,'[1]Sheet1 (2)'!$V$62:$V$71,'[1]Sheet1 (2)'!$W$62:$W$71)</f>
        <v>30</v>
      </c>
      <c r="AT1051" s="140"/>
      <c r="AU1051" s="157">
        <f>IF(IF(D1051='[1]Sheet1 (2)'!$C$69,'[1]Sheet1 (2)'!$D$69*('[1]Sheet1 (2)'!$D$72-rut_index)/'[1]Sheet1 (2)'!$D$72,IF([1]shee2!D1019='[1]Sheet1 (2)'!$C$70,'[1]Sheet1 (2)'!$D$70*('[1]Sheet1 (2)'!$D$72-rut_index)/'[1]Sheet1 (2)'!$D$72,IF([1]shee2!D1019='[1]Sheet1 (2)'!$C$71,'[1]Sheet1 (2)'!$D$71*('[1]Sheet1 (2)'!$D$72-rut_index)/'[1]Sheet1 (2)'!$D$72)))&lt;0,0,IF(D1051='[1]Sheet1 (2)'!$C$69,'[1]Sheet1 (2)'!$D$69*('[1]Sheet1 (2)'!$D$72-rut_index)/'[1]Sheet1 (2)'!$D$72,IF([1]shee2!D1019='[1]Sheet1 (2)'!$C$70,'[1]Sheet1 (2)'!$D$70*('[1]Sheet1 (2)'!$D$72-rut_index)/'[1]Sheet1 (2)'!$D$72,IF([1]shee2!D1019='[1]Sheet1 (2)'!$C$71,'[1]Sheet1 (2)'!$D$71*('[1]Sheet1 (2)'!$D$72-rut_index)/'[1]Sheet1 (2)'!$D$72))))</f>
        <v>5</v>
      </c>
      <c r="AV1051" s="157">
        <f>IF(IF(D1051='[1]Sheet1 (2)'!$C$69,'[1]Sheet1 (2)'!$D$69*('[1]Sheet1 (2)'!$D$72-crack_s_index)/'[1]Sheet1 (2)'!$D$72,IF([1]shee2!D1019='[1]Sheet1 (2)'!$C$70,'[1]Sheet1 (2)'!$D$70*('[1]Sheet1 (2)'!$D$72-crack_s_index)/'[1]Sheet1 (2)'!$D$72,IF([1]shee2!D1019='[1]Sheet1 (2)'!$C$71,'[1]Sheet1 (2)'!$D$71*('[1]Sheet1 (2)'!$D$72-crack_s_index)/'[1]Sheet1 (2)'!$D$72)))&lt;0,0,IF(D1051='[1]Sheet1 (2)'!$C$69,'[1]Sheet1 (2)'!$D$69*('[1]Sheet1 (2)'!$D$72-crack_s_index)/'[1]Sheet1 (2)'!$D$72,IF([1]shee2!D1019='[1]Sheet1 (2)'!$C$70,'[1]Sheet1 (2)'!$D$70*('[1]Sheet1 (2)'!$D$72-crack_s_index)/'[1]Sheet1 (2)'!$D$72,IF([1]shee2!D1019='[1]Sheet1 (2)'!$C$71,'[1]Sheet1 (2)'!$D$71*('[1]Sheet1 (2)'!$D$72-crack_s_index)/'[1]Sheet1 (2)'!$D$72))))</f>
        <v>3.4375</v>
      </c>
      <c r="AW1051" s="157">
        <f>IF(IF(D1051='[1]Sheet1 (2)'!$C$69,'[1]Sheet1 (2)'!$D$69*('[1]Sheet1 (2)'!$D$72-crack_t_index)/'[1]Sheet1 (2)'!$D$72,IF([1]shee2!D1019='[1]Sheet1 (2)'!$C$70,'[1]Sheet1 (2)'!$D$70*('[1]Sheet1 (2)'!$D$72-crack_t_index)/'[1]Sheet1 (2)'!$D$72,IF([1]shee2!D1019='[1]Sheet1 (2)'!$C$71,'[1]Sheet1 (2)'!$D$71*('[1]Sheet1 (2)'!$D$72-crack_t_index)/'[1]Sheet1 (2)'!$D$72)))&lt;0,0,IF(D1051='[1]Sheet1 (2)'!$C$69,'[1]Sheet1 (2)'!$D$69*('[1]Sheet1 (2)'!$D$72-crack_t_index)/'[1]Sheet1 (2)'!$D$72,IF([1]shee2!D1019='[1]Sheet1 (2)'!$C$70,'[1]Sheet1 (2)'!$D$70*('[1]Sheet1 (2)'!$D$72-crack_t_index)/'[1]Sheet1 (2)'!$D$72,IF([1]shee2!D1019='[1]Sheet1 (2)'!$C$71,'[1]Sheet1 (2)'!$D$71*('[1]Sheet1 (2)'!$D$72-crack_t_index)/'[1]Sheet1 (2)'!$D$72))))</f>
        <v>3.4375</v>
      </c>
      <c r="AX1051" s="157">
        <f>IF(IF(D1051='[1]Sheet1 (2)'!$C$69,'[1]Sheet1 (2)'!$D$69*('[1]Sheet1 (2)'!$D$72-rave_index)/'[1]Sheet1 (2)'!$D$72,IF([1]shee2!D1019='[1]Sheet1 (2)'!$C$70,'[1]Sheet1 (2)'!$D$70*('[1]Sheet1 (2)'!$D$72-rave_index)/'[1]Sheet1 (2)'!$D$72,IF([1]shee2!D1019='[1]Sheet1 (2)'!$C$71,'[1]Sheet1 (2)'!$D$71*('[1]Sheet1 (2)'!$D$72-rave_index)/'[1]Sheet1 (2)'!$D$72)))&lt;0,0,IF(D1051='[1]Sheet1 (2)'!$C$69,'[1]Sheet1 (2)'!$D$69*('[1]Sheet1 (2)'!$D$72-rave_index)/'[1]Sheet1 (2)'!$D$72,IF([1]shee2!D1019='[1]Sheet1 (2)'!$C$70,'[1]Sheet1 (2)'!$D$70*('[1]Sheet1 (2)'!$D$72-rave_index)/'[1]Sheet1 (2)'!$D$72,IF([1]shee2!D1019='[1]Sheet1 (2)'!$C$71,'[1]Sheet1 (2)'!$D$71*('[1]Sheet1 (2)'!$D$72-rave_index)/'[1]Sheet1 (2)'!$D$72))))</f>
        <v>5</v>
      </c>
      <c r="AY1051" s="157">
        <f>IF(IF(D1051='[1]Sheet1 (2)'!$C$69,'[1]Sheet1 (2)'!$D$69*('[1]Sheet1 (2)'!$D$72-rough_index)/'[1]Sheet1 (2)'!$D$72,IF([1]shee2!D1019='[1]Sheet1 (2)'!$C$70,'[1]Sheet1 (2)'!$D$70*('[1]Sheet1 (2)'!$D$72-rough_index)/'[1]Sheet1 (2)'!$D$72,IF([1]shee2!D1019='[1]Sheet1 (2)'!$C$71,'[1]Sheet1 (2)'!$D$71*('[1]Sheet1 (2)'!$D$72-rough_index)/'[1]Sheet1 (2)'!$D$72)))&lt;0,0,IF(D1051='[1]Sheet1 (2)'!$C$69,'[1]Sheet1 (2)'!$D$69*('[1]Sheet1 (2)'!$D$72-rough_index)/'[1]Sheet1 (2)'!$D$72,IF([1]shee2!D1019='[1]Sheet1 (2)'!$C$70,'[1]Sheet1 (2)'!$D$70*('[1]Sheet1 (2)'!$D$72-rough_index)/'[1]Sheet1 (2)'!$D$72,IF([1]shee2!D1019='[1]Sheet1 (2)'!$C$71,'[1]Sheet1 (2)'!$D$71*('[1]Sheet1 (2)'!$D$72-rough_index)/'[1]Sheet1 (2)'!$D$72))))</f>
        <v>2.5</v>
      </c>
      <c r="AZ1051" s="179">
        <f>+(AU1051*'[1]Sheet1 (2)'!$C$77)+(AV1051*'[1]Sheet1 (2)'!$C$78)+(AW1051*'[1]Sheet1 (2)'!$C$79)+(AX1051*'[1]Sheet1 (2)'!$C$80)+(AY1051*'[1]Sheet1 (2)'!$C$81)</f>
        <v>3.625</v>
      </c>
      <c r="BA1051" s="213" t="str">
        <f t="shared" si="32"/>
        <v>Fair</v>
      </c>
      <c r="BC1051" s="182"/>
      <c r="BD1051" s="182"/>
      <c r="BE1051">
        <f>IF(D1051='[1]Sheet1 (2)'!$C$61,'[1]Sheet1 (2)'!$D$61*(counts^2)+'[1]Sheet1 (2)'!$G$61*counts+'[1]Sheet1 (2)'!$J$61,IF(D1051='[1]Sheet1 (2)'!$C$62,'[1]Sheet1 (2)'!$D$62*counts+'[1]Sheet1 (2)'!$G$62,IF(D1051='[1]Sheet1 (2)'!$C$63,'[1]Sheet1 (2)'!$D$63*counts+'[1]Sheet1 (2)'!$G$63,IF(D1051='[1]Sheet1 (2)'!$C$64,'[1]Sheet1 (2)'!$D$64*counts+'[1]Sheet1 (2)'!$G$64))))</f>
        <v>2.0984129299999998</v>
      </c>
    </row>
    <row r="1052" spans="1:57" ht="12.75" customHeight="1">
      <c r="A1052" s="176" t="s">
        <v>282</v>
      </c>
      <c r="B1052" s="145" t="s">
        <v>76</v>
      </c>
      <c r="C1052" s="170">
        <v>1185</v>
      </c>
      <c r="D1052" s="174" t="s">
        <v>77</v>
      </c>
      <c r="E1052" s="171">
        <v>8</v>
      </c>
      <c r="F1052" s="171">
        <v>2</v>
      </c>
      <c r="G1052" s="171" t="s">
        <v>77</v>
      </c>
      <c r="H1052" s="171">
        <v>1</v>
      </c>
      <c r="I1052" s="171" t="s">
        <v>77</v>
      </c>
      <c r="J1052" s="173" t="s">
        <v>80</v>
      </c>
      <c r="K1052" s="173" t="s">
        <v>80</v>
      </c>
      <c r="L1052" s="169">
        <f>VLOOKUP(CONCATENATE(J1052,K1052),'Sheet1 (2)'!$J$6:$K$26,2,FALSE)</f>
        <v>0</v>
      </c>
      <c r="M1052" s="173" t="s">
        <v>83</v>
      </c>
      <c r="N1052" s="173" t="s">
        <v>81</v>
      </c>
      <c r="O1052" s="177">
        <f>VLOOKUP(CONCATENATE(M1052,N1052),'[1]Sheet1 (2)'!$L$6:$M$26,2,FALSE)</f>
        <v>75</v>
      </c>
      <c r="P1052" s="173" t="s">
        <v>83</v>
      </c>
      <c r="Q1052" s="173" t="s">
        <v>79</v>
      </c>
      <c r="R1052" s="177">
        <f>VLOOKUP(CONCATENATE(P1052,Q1052),'[1]Sheet1 (2)'!$N$6:$O$26,2,FALSE)</f>
        <v>56.25</v>
      </c>
      <c r="S1052" s="173" t="s">
        <v>80</v>
      </c>
      <c r="T1052" s="173" t="s">
        <v>80</v>
      </c>
      <c r="U1052" s="177">
        <f>VLOOKUP(CONCATENATE(S1052,T1052),'[1]Sheet1 (2)'!$P$6:$Q$26,2,FALSE)</f>
        <v>0</v>
      </c>
      <c r="V1052" s="173" t="s">
        <v>80</v>
      </c>
      <c r="W1052" s="173" t="s">
        <v>80</v>
      </c>
      <c r="X1052" s="177">
        <f>VLOOKUP(CONCATENATE(V1052,W1052),'[1]Sheet1 (2)'!$R$6:$S$26,2,FALSE)</f>
        <v>0</v>
      </c>
      <c r="Y1052" s="173" t="s">
        <v>79</v>
      </c>
      <c r="Z1052" s="173" t="s">
        <v>81</v>
      </c>
      <c r="AA1052" s="177">
        <f>VLOOKUP(CONCATENATE(Y1052,Z1052),'[1]Sheet1 (2)'!$T$6:$U$26,2,FALSE)</f>
        <v>100</v>
      </c>
      <c r="AB1052" s="173" t="s">
        <v>80</v>
      </c>
      <c r="AC1052" s="173" t="s">
        <v>80</v>
      </c>
      <c r="AD1052" s="177">
        <f>VLOOKUP(CONCATENATE(AB1052,AC1052),'[1]Sheet1 (2)'!$X$6:$Y$26,2,FALSE)</f>
        <v>0</v>
      </c>
      <c r="AE1052" s="173" t="s">
        <v>82</v>
      </c>
      <c r="AF1052" s="173" t="s">
        <v>81</v>
      </c>
      <c r="AG1052" s="177">
        <f>VLOOKUP(CONCATENATE(AE1052,AF1052),'[1]Sheet1 (2)'!$Z$6:$AA$26,2,FALSE)</f>
        <v>66</v>
      </c>
      <c r="AH1052" s="172"/>
      <c r="AI1052" s="178"/>
      <c r="AJ1052" s="140"/>
      <c r="AK1052" s="176" t="s">
        <v>282</v>
      </c>
      <c r="AL1052" s="176" t="s">
        <v>76</v>
      </c>
      <c r="AM1052" s="170">
        <f t="shared" si="33"/>
        <v>1185</v>
      </c>
      <c r="AN1052" s="147"/>
      <c r="AO1052" s="155"/>
      <c r="AP1052" s="156"/>
      <c r="AQ1052" s="157">
        <v>2.7444152498472469</v>
      </c>
      <c r="AR1052" s="158"/>
      <c r="AS1052" s="145">
        <f>LOOKUP(rufmkm,'[1]Sheet1 (2)'!$V$62:$V$71,'[1]Sheet1 (2)'!$W$62:$W$71)</f>
        <v>30</v>
      </c>
      <c r="AT1052" s="140"/>
      <c r="AU1052" s="157">
        <f>IF(IF(D1052='[1]Sheet1 (2)'!$C$69,'[1]Sheet1 (2)'!$D$69*('[1]Sheet1 (2)'!$D$72-rut_index)/'[1]Sheet1 (2)'!$D$72,IF([1]shee2!D1020='[1]Sheet1 (2)'!$C$70,'[1]Sheet1 (2)'!$D$70*('[1]Sheet1 (2)'!$D$72-rut_index)/'[1]Sheet1 (2)'!$D$72,IF([1]shee2!D1020='[1]Sheet1 (2)'!$C$71,'[1]Sheet1 (2)'!$D$71*('[1]Sheet1 (2)'!$D$72-rut_index)/'[1]Sheet1 (2)'!$D$72)))&lt;0,0,IF(D1052='[1]Sheet1 (2)'!$C$69,'[1]Sheet1 (2)'!$D$69*('[1]Sheet1 (2)'!$D$72-rut_index)/'[1]Sheet1 (2)'!$D$72,IF([1]shee2!D1020='[1]Sheet1 (2)'!$C$70,'[1]Sheet1 (2)'!$D$70*('[1]Sheet1 (2)'!$D$72-rut_index)/'[1]Sheet1 (2)'!$D$72,IF([1]shee2!D1020='[1]Sheet1 (2)'!$C$71,'[1]Sheet1 (2)'!$D$71*('[1]Sheet1 (2)'!$D$72-rut_index)/'[1]Sheet1 (2)'!$D$72))))</f>
        <v>5</v>
      </c>
      <c r="AV1052" s="157">
        <f>IF(IF(D1052='[1]Sheet1 (2)'!$C$69,'[1]Sheet1 (2)'!$D$69*('[1]Sheet1 (2)'!$D$72-crack_s_index)/'[1]Sheet1 (2)'!$D$72,IF([1]shee2!D1020='[1]Sheet1 (2)'!$C$70,'[1]Sheet1 (2)'!$D$70*('[1]Sheet1 (2)'!$D$72-crack_s_index)/'[1]Sheet1 (2)'!$D$72,IF([1]shee2!D1020='[1]Sheet1 (2)'!$C$71,'[1]Sheet1 (2)'!$D$71*('[1]Sheet1 (2)'!$D$72-crack_s_index)/'[1]Sheet1 (2)'!$D$72)))&lt;0,0,IF(D1052='[1]Sheet1 (2)'!$C$69,'[1]Sheet1 (2)'!$D$69*('[1]Sheet1 (2)'!$D$72-crack_s_index)/'[1]Sheet1 (2)'!$D$72,IF([1]shee2!D1020='[1]Sheet1 (2)'!$C$70,'[1]Sheet1 (2)'!$D$70*('[1]Sheet1 (2)'!$D$72-crack_s_index)/'[1]Sheet1 (2)'!$D$72,IF([1]shee2!D1020='[1]Sheet1 (2)'!$C$71,'[1]Sheet1 (2)'!$D$71*('[1]Sheet1 (2)'!$D$72-crack_s_index)/'[1]Sheet1 (2)'!$D$72))))</f>
        <v>0</v>
      </c>
      <c r="AW1052" s="157">
        <f>IF(IF(D1052='[1]Sheet1 (2)'!$C$69,'[1]Sheet1 (2)'!$D$69*('[1]Sheet1 (2)'!$D$72-crack_t_index)/'[1]Sheet1 (2)'!$D$72,IF([1]shee2!D1020='[1]Sheet1 (2)'!$C$70,'[1]Sheet1 (2)'!$D$70*('[1]Sheet1 (2)'!$D$72-crack_t_index)/'[1]Sheet1 (2)'!$D$72,IF([1]shee2!D1020='[1]Sheet1 (2)'!$C$71,'[1]Sheet1 (2)'!$D$71*('[1]Sheet1 (2)'!$D$72-crack_t_index)/'[1]Sheet1 (2)'!$D$72)))&lt;0,0,IF(D1052='[1]Sheet1 (2)'!$C$69,'[1]Sheet1 (2)'!$D$69*('[1]Sheet1 (2)'!$D$72-crack_t_index)/'[1]Sheet1 (2)'!$D$72,IF([1]shee2!D1020='[1]Sheet1 (2)'!$C$70,'[1]Sheet1 (2)'!$D$70*('[1]Sheet1 (2)'!$D$72-crack_t_index)/'[1]Sheet1 (2)'!$D$72,IF([1]shee2!D1020='[1]Sheet1 (2)'!$C$71,'[1]Sheet1 (2)'!$D$71*('[1]Sheet1 (2)'!$D$72-crack_t_index)/'[1]Sheet1 (2)'!$D$72))))</f>
        <v>0.3125</v>
      </c>
      <c r="AX1052" s="157">
        <f>IF(IF(D1052='[1]Sheet1 (2)'!$C$69,'[1]Sheet1 (2)'!$D$69*('[1]Sheet1 (2)'!$D$72-rave_index)/'[1]Sheet1 (2)'!$D$72,IF([1]shee2!D1020='[1]Sheet1 (2)'!$C$70,'[1]Sheet1 (2)'!$D$70*('[1]Sheet1 (2)'!$D$72-rave_index)/'[1]Sheet1 (2)'!$D$72,IF([1]shee2!D1020='[1]Sheet1 (2)'!$C$71,'[1]Sheet1 (2)'!$D$71*('[1]Sheet1 (2)'!$D$72-rave_index)/'[1]Sheet1 (2)'!$D$72)))&lt;0,0,IF(D1052='[1]Sheet1 (2)'!$C$69,'[1]Sheet1 (2)'!$D$69*('[1]Sheet1 (2)'!$D$72-rave_index)/'[1]Sheet1 (2)'!$D$72,IF([1]shee2!D1020='[1]Sheet1 (2)'!$C$70,'[1]Sheet1 (2)'!$D$70*('[1]Sheet1 (2)'!$D$72-rave_index)/'[1]Sheet1 (2)'!$D$72,IF([1]shee2!D1020='[1]Sheet1 (2)'!$C$71,'[1]Sheet1 (2)'!$D$71*('[1]Sheet1 (2)'!$D$72-rave_index)/'[1]Sheet1 (2)'!$D$72))))</f>
        <v>0</v>
      </c>
      <c r="AY1052" s="157">
        <f>IF(IF(D1052='[1]Sheet1 (2)'!$C$69,'[1]Sheet1 (2)'!$D$69*('[1]Sheet1 (2)'!$D$72-rough_index)/'[1]Sheet1 (2)'!$D$72,IF([1]shee2!D1020='[1]Sheet1 (2)'!$C$70,'[1]Sheet1 (2)'!$D$70*('[1]Sheet1 (2)'!$D$72-rough_index)/'[1]Sheet1 (2)'!$D$72,IF([1]shee2!D1020='[1]Sheet1 (2)'!$C$71,'[1]Sheet1 (2)'!$D$71*('[1]Sheet1 (2)'!$D$72-rough_index)/'[1]Sheet1 (2)'!$D$72)))&lt;0,0,IF(D1052='[1]Sheet1 (2)'!$C$69,'[1]Sheet1 (2)'!$D$69*('[1]Sheet1 (2)'!$D$72-rough_index)/'[1]Sheet1 (2)'!$D$72,IF([1]shee2!D1020='[1]Sheet1 (2)'!$C$70,'[1]Sheet1 (2)'!$D$70*('[1]Sheet1 (2)'!$D$72-rough_index)/'[1]Sheet1 (2)'!$D$72,IF([1]shee2!D1020='[1]Sheet1 (2)'!$C$71,'[1]Sheet1 (2)'!$D$71*('[1]Sheet1 (2)'!$D$72-rough_index)/'[1]Sheet1 (2)'!$D$72))))</f>
        <v>2.5</v>
      </c>
      <c r="AZ1052" s="179">
        <f>+(AU1052*'[1]Sheet1 (2)'!$C$77)+(AV1052*'[1]Sheet1 (2)'!$C$78)+(AW1052*'[1]Sheet1 (2)'!$C$79)+(AX1052*'[1]Sheet1 (2)'!$C$80)+(AY1052*'[1]Sheet1 (2)'!$C$81)</f>
        <v>1.7625</v>
      </c>
      <c r="BA1052" s="213" t="str">
        <f t="shared" si="32"/>
        <v>Poor</v>
      </c>
      <c r="BE1052">
        <f>IF(D1052='[1]Sheet1 (2)'!$C$61,'[1]Sheet1 (2)'!$D$61*(counts^2)+'[1]Sheet1 (2)'!$G$61*counts+'[1]Sheet1 (2)'!$J$61,IF(D1052='[1]Sheet1 (2)'!$C$62,'[1]Sheet1 (2)'!$D$62*counts+'[1]Sheet1 (2)'!$G$62,IF(D1052='[1]Sheet1 (2)'!$C$63,'[1]Sheet1 (2)'!$D$63*counts+'[1]Sheet1 (2)'!$G$63,IF(D1052='[1]Sheet1 (2)'!$C$64,'[1]Sheet1 (2)'!$D$64*counts+'[1]Sheet1 (2)'!$G$64))))</f>
        <v>2.0984129299999998</v>
      </c>
    </row>
    <row r="1053" spans="1:57" ht="12.75" customHeight="1">
      <c r="A1053" s="176" t="s">
        <v>282</v>
      </c>
      <c r="B1053" s="145" t="s">
        <v>76</v>
      </c>
      <c r="C1053" s="170">
        <v>1186</v>
      </c>
      <c r="D1053" s="174" t="s">
        <v>77</v>
      </c>
      <c r="E1053" s="171">
        <v>8</v>
      </c>
      <c r="F1053" s="171">
        <v>2</v>
      </c>
      <c r="G1053" s="171" t="s">
        <v>77</v>
      </c>
      <c r="H1053" s="171">
        <v>1</v>
      </c>
      <c r="I1053" s="171" t="s">
        <v>77</v>
      </c>
      <c r="J1053" s="173" t="s">
        <v>80</v>
      </c>
      <c r="K1053" s="173" t="s">
        <v>80</v>
      </c>
      <c r="L1053" s="169">
        <f>VLOOKUP(CONCATENATE(J1053,K1053),'Sheet1 (2)'!$J$6:$K$26,2,FALSE)</f>
        <v>0</v>
      </c>
      <c r="M1053" s="173" t="s">
        <v>83</v>
      </c>
      <c r="N1053" s="173" t="s">
        <v>81</v>
      </c>
      <c r="O1053" s="177">
        <f>VLOOKUP(CONCATENATE(M1053,N1053),'[1]Sheet1 (2)'!$L$6:$M$26,2,FALSE)</f>
        <v>75</v>
      </c>
      <c r="P1053" s="173" t="s">
        <v>83</v>
      </c>
      <c r="Q1053" s="173" t="s">
        <v>81</v>
      </c>
      <c r="R1053" s="177">
        <f>VLOOKUP(CONCATENATE(P1053,Q1053),'[1]Sheet1 (2)'!$N$6:$O$26,2,FALSE)</f>
        <v>75</v>
      </c>
      <c r="S1053" s="173" t="s">
        <v>78</v>
      </c>
      <c r="T1053" s="173" t="s">
        <v>82</v>
      </c>
      <c r="U1053" s="177">
        <f>VLOOKUP(CONCATENATE(S1053,T1053),'[1]Sheet1 (2)'!$P$6:$Q$26,2,FALSE)</f>
        <v>6.25</v>
      </c>
      <c r="V1053" s="173" t="s">
        <v>82</v>
      </c>
      <c r="W1053" s="173" t="s">
        <v>81</v>
      </c>
      <c r="X1053" s="177">
        <f>VLOOKUP(CONCATENATE(V1053,W1053),'[1]Sheet1 (2)'!$R$6:$S$26,2,FALSE)</f>
        <v>50</v>
      </c>
      <c r="Y1053" s="173" t="s">
        <v>83</v>
      </c>
      <c r="Z1053" s="173" t="s">
        <v>79</v>
      </c>
      <c r="AA1053" s="177">
        <f>VLOOKUP(CONCATENATE(Y1053,Z1053),'[1]Sheet1 (2)'!$T$6:$U$26,2,FALSE)</f>
        <v>56.25</v>
      </c>
      <c r="AB1053" s="173" t="s">
        <v>80</v>
      </c>
      <c r="AC1053" s="173" t="s">
        <v>80</v>
      </c>
      <c r="AD1053" s="177">
        <f>VLOOKUP(CONCATENATE(AB1053,AC1053),'[1]Sheet1 (2)'!$X$6:$Y$26,2,FALSE)</f>
        <v>0</v>
      </c>
      <c r="AE1053" s="173" t="s">
        <v>82</v>
      </c>
      <c r="AF1053" s="173" t="s">
        <v>81</v>
      </c>
      <c r="AG1053" s="177">
        <f>VLOOKUP(CONCATENATE(AE1053,AF1053),'[1]Sheet1 (2)'!$Z$6:$AA$26,2,FALSE)</f>
        <v>66</v>
      </c>
      <c r="AH1053" s="172"/>
      <c r="AI1053" s="178"/>
      <c r="AJ1053" s="140"/>
      <c r="AK1053" s="176" t="s">
        <v>282</v>
      </c>
      <c r="AL1053" s="176" t="s">
        <v>76</v>
      </c>
      <c r="AM1053" s="170">
        <f t="shared" si="33"/>
        <v>1186</v>
      </c>
      <c r="AN1053" s="147"/>
      <c r="AO1053" s="155"/>
      <c r="AP1053" s="156"/>
      <c r="AQ1053" s="157">
        <v>2.6362037286378035</v>
      </c>
      <c r="AR1053" s="158"/>
      <c r="AS1053" s="145">
        <f>LOOKUP(rufmkm,'[1]Sheet1 (2)'!$V$62:$V$71,'[1]Sheet1 (2)'!$W$62:$W$71)</f>
        <v>30</v>
      </c>
      <c r="AT1053" s="140"/>
      <c r="AU1053" s="157">
        <f>IF(IF(D1053='[1]Sheet1 (2)'!$C$69,'[1]Sheet1 (2)'!$D$69*('[1]Sheet1 (2)'!$D$72-rut_index)/'[1]Sheet1 (2)'!$D$72,IF([1]shee2!D1021='[1]Sheet1 (2)'!$C$70,'[1]Sheet1 (2)'!$D$70*('[1]Sheet1 (2)'!$D$72-rut_index)/'[1]Sheet1 (2)'!$D$72,IF([1]shee2!D1021='[1]Sheet1 (2)'!$C$71,'[1]Sheet1 (2)'!$D$71*('[1]Sheet1 (2)'!$D$72-rut_index)/'[1]Sheet1 (2)'!$D$72)))&lt;0,0,IF(D1053='[1]Sheet1 (2)'!$C$69,'[1]Sheet1 (2)'!$D$69*('[1]Sheet1 (2)'!$D$72-rut_index)/'[1]Sheet1 (2)'!$D$72,IF([1]shee2!D1021='[1]Sheet1 (2)'!$C$70,'[1]Sheet1 (2)'!$D$70*('[1]Sheet1 (2)'!$D$72-rut_index)/'[1]Sheet1 (2)'!$D$72,IF([1]shee2!D1021='[1]Sheet1 (2)'!$C$71,'[1]Sheet1 (2)'!$D$71*('[1]Sheet1 (2)'!$D$72-rut_index)/'[1]Sheet1 (2)'!$D$72))))</f>
        <v>5</v>
      </c>
      <c r="AV1053" s="157">
        <f>IF(IF(D1053='[1]Sheet1 (2)'!$C$69,'[1]Sheet1 (2)'!$D$69*('[1]Sheet1 (2)'!$D$72-crack_s_index)/'[1]Sheet1 (2)'!$D$72,IF([1]shee2!D1021='[1]Sheet1 (2)'!$C$70,'[1]Sheet1 (2)'!$D$70*('[1]Sheet1 (2)'!$D$72-crack_s_index)/'[1]Sheet1 (2)'!$D$72,IF([1]shee2!D1021='[1]Sheet1 (2)'!$C$71,'[1]Sheet1 (2)'!$D$71*('[1]Sheet1 (2)'!$D$72-crack_s_index)/'[1]Sheet1 (2)'!$D$72)))&lt;0,0,IF(D1053='[1]Sheet1 (2)'!$C$69,'[1]Sheet1 (2)'!$D$69*('[1]Sheet1 (2)'!$D$72-crack_s_index)/'[1]Sheet1 (2)'!$D$72,IF([1]shee2!D1021='[1]Sheet1 (2)'!$C$70,'[1]Sheet1 (2)'!$D$70*('[1]Sheet1 (2)'!$D$72-crack_s_index)/'[1]Sheet1 (2)'!$D$72,IF([1]shee2!D1021='[1]Sheet1 (2)'!$C$71,'[1]Sheet1 (2)'!$D$71*('[1]Sheet1 (2)'!$D$72-crack_s_index)/'[1]Sheet1 (2)'!$D$72))))</f>
        <v>0</v>
      </c>
      <c r="AW1053" s="157">
        <f>IF(IF(D1053='[1]Sheet1 (2)'!$C$69,'[1]Sheet1 (2)'!$D$69*('[1]Sheet1 (2)'!$D$72-crack_t_index)/'[1]Sheet1 (2)'!$D$72,IF([1]shee2!D1021='[1]Sheet1 (2)'!$C$70,'[1]Sheet1 (2)'!$D$70*('[1]Sheet1 (2)'!$D$72-crack_t_index)/'[1]Sheet1 (2)'!$D$72,IF([1]shee2!D1021='[1]Sheet1 (2)'!$C$71,'[1]Sheet1 (2)'!$D$71*('[1]Sheet1 (2)'!$D$72-crack_t_index)/'[1]Sheet1 (2)'!$D$72)))&lt;0,0,IF(D1053='[1]Sheet1 (2)'!$C$69,'[1]Sheet1 (2)'!$D$69*('[1]Sheet1 (2)'!$D$72-crack_t_index)/'[1]Sheet1 (2)'!$D$72,IF([1]shee2!D1021='[1]Sheet1 (2)'!$C$70,'[1]Sheet1 (2)'!$D$70*('[1]Sheet1 (2)'!$D$72-crack_t_index)/'[1]Sheet1 (2)'!$D$72,IF([1]shee2!D1021='[1]Sheet1 (2)'!$C$71,'[1]Sheet1 (2)'!$D$71*('[1]Sheet1 (2)'!$D$72-crack_t_index)/'[1]Sheet1 (2)'!$D$72))))</f>
        <v>0</v>
      </c>
      <c r="AX1053" s="157">
        <f>IF(IF(D1053='[1]Sheet1 (2)'!$C$69,'[1]Sheet1 (2)'!$D$69*('[1]Sheet1 (2)'!$D$72-rave_index)/'[1]Sheet1 (2)'!$D$72,IF([1]shee2!D1021='[1]Sheet1 (2)'!$C$70,'[1]Sheet1 (2)'!$D$70*('[1]Sheet1 (2)'!$D$72-rave_index)/'[1]Sheet1 (2)'!$D$72,IF([1]shee2!D1021='[1]Sheet1 (2)'!$C$71,'[1]Sheet1 (2)'!$D$71*('[1]Sheet1 (2)'!$D$72-rave_index)/'[1]Sheet1 (2)'!$D$72)))&lt;0,0,IF(D1053='[1]Sheet1 (2)'!$C$69,'[1]Sheet1 (2)'!$D$69*('[1]Sheet1 (2)'!$D$72-rave_index)/'[1]Sheet1 (2)'!$D$72,IF([1]shee2!D1021='[1]Sheet1 (2)'!$C$70,'[1]Sheet1 (2)'!$D$70*('[1]Sheet1 (2)'!$D$72-rave_index)/'[1]Sheet1 (2)'!$D$72,IF([1]shee2!D1021='[1]Sheet1 (2)'!$C$71,'[1]Sheet1 (2)'!$D$71*('[1]Sheet1 (2)'!$D$72-rave_index)/'[1]Sheet1 (2)'!$D$72))))</f>
        <v>0.3125</v>
      </c>
      <c r="AY1053" s="157">
        <f>IF(IF(D1053='[1]Sheet1 (2)'!$C$69,'[1]Sheet1 (2)'!$D$69*('[1]Sheet1 (2)'!$D$72-rough_index)/'[1]Sheet1 (2)'!$D$72,IF([1]shee2!D1021='[1]Sheet1 (2)'!$C$70,'[1]Sheet1 (2)'!$D$70*('[1]Sheet1 (2)'!$D$72-rough_index)/'[1]Sheet1 (2)'!$D$72,IF([1]shee2!D1021='[1]Sheet1 (2)'!$C$71,'[1]Sheet1 (2)'!$D$71*('[1]Sheet1 (2)'!$D$72-rough_index)/'[1]Sheet1 (2)'!$D$72)))&lt;0,0,IF(D1053='[1]Sheet1 (2)'!$C$69,'[1]Sheet1 (2)'!$D$69*('[1]Sheet1 (2)'!$D$72-rough_index)/'[1]Sheet1 (2)'!$D$72,IF([1]shee2!D1021='[1]Sheet1 (2)'!$C$70,'[1]Sheet1 (2)'!$D$70*('[1]Sheet1 (2)'!$D$72-rough_index)/'[1]Sheet1 (2)'!$D$72,IF([1]shee2!D1021='[1]Sheet1 (2)'!$C$71,'[1]Sheet1 (2)'!$D$71*('[1]Sheet1 (2)'!$D$72-rough_index)/'[1]Sheet1 (2)'!$D$72))))</f>
        <v>2.5</v>
      </c>
      <c r="AZ1053" s="179">
        <f>+(AU1053*'[1]Sheet1 (2)'!$C$77)+(AV1053*'[1]Sheet1 (2)'!$C$78)+(AW1053*'[1]Sheet1 (2)'!$C$79)+(AX1053*'[1]Sheet1 (2)'!$C$80)+(AY1053*'[1]Sheet1 (2)'!$C$81)</f>
        <v>1.78125</v>
      </c>
      <c r="BA1053" s="213" t="str">
        <f t="shared" si="32"/>
        <v>Poor</v>
      </c>
      <c r="BE1053">
        <f>IF(D1053='[1]Sheet1 (2)'!$C$61,'[1]Sheet1 (2)'!$D$61*(counts^2)+'[1]Sheet1 (2)'!$G$61*counts+'[1]Sheet1 (2)'!$J$61,IF(D1053='[1]Sheet1 (2)'!$C$62,'[1]Sheet1 (2)'!$D$62*counts+'[1]Sheet1 (2)'!$G$62,IF(D1053='[1]Sheet1 (2)'!$C$63,'[1]Sheet1 (2)'!$D$63*counts+'[1]Sheet1 (2)'!$G$63,IF(D1053='[1]Sheet1 (2)'!$C$64,'[1]Sheet1 (2)'!$D$64*counts+'[1]Sheet1 (2)'!$G$64))))</f>
        <v>2.0984129299999998</v>
      </c>
    </row>
    <row r="1054" spans="1:57" ht="12.75" customHeight="1">
      <c r="A1054" s="176" t="s">
        <v>282</v>
      </c>
      <c r="B1054" s="145" t="s">
        <v>76</v>
      </c>
      <c r="C1054" s="170">
        <v>1187</v>
      </c>
      <c r="D1054" s="174" t="s">
        <v>77</v>
      </c>
      <c r="E1054" s="171">
        <v>8</v>
      </c>
      <c r="F1054" s="171">
        <v>2</v>
      </c>
      <c r="G1054" s="171" t="s">
        <v>77</v>
      </c>
      <c r="H1054" s="171">
        <v>1</v>
      </c>
      <c r="I1054" s="171" t="s">
        <v>77</v>
      </c>
      <c r="J1054" s="173" t="s">
        <v>80</v>
      </c>
      <c r="K1054" s="173" t="s">
        <v>80</v>
      </c>
      <c r="L1054" s="169">
        <f>VLOOKUP(CONCATENATE(J1054,K1054),'Sheet1 (2)'!$J$6:$K$26,2,FALSE)</f>
        <v>0</v>
      </c>
      <c r="M1054" s="173" t="s">
        <v>83</v>
      </c>
      <c r="N1054" s="173" t="s">
        <v>81</v>
      </c>
      <c r="O1054" s="177">
        <f>VLOOKUP(CONCATENATE(M1054,N1054),'[1]Sheet1 (2)'!$L$6:$M$26,2,FALSE)</f>
        <v>75</v>
      </c>
      <c r="P1054" s="173" t="s">
        <v>83</v>
      </c>
      <c r="Q1054" s="173" t="s">
        <v>79</v>
      </c>
      <c r="R1054" s="177">
        <f>VLOOKUP(CONCATENATE(P1054,Q1054),'[1]Sheet1 (2)'!$N$6:$O$26,2,FALSE)</f>
        <v>56.25</v>
      </c>
      <c r="S1054" s="173" t="s">
        <v>78</v>
      </c>
      <c r="T1054" s="173" t="s">
        <v>83</v>
      </c>
      <c r="U1054" s="177">
        <f>VLOOKUP(CONCATENATE(S1054,T1054),'[1]Sheet1 (2)'!$P$6:$Q$26,2,FALSE)</f>
        <v>12.5</v>
      </c>
      <c r="V1054" s="173" t="s">
        <v>82</v>
      </c>
      <c r="W1054" s="173" t="s">
        <v>81</v>
      </c>
      <c r="X1054" s="177">
        <f>VLOOKUP(CONCATENATE(V1054,W1054),'[1]Sheet1 (2)'!$R$6:$S$26,2,FALSE)</f>
        <v>50</v>
      </c>
      <c r="Y1054" s="173" t="s">
        <v>83</v>
      </c>
      <c r="Z1054" s="173" t="s">
        <v>79</v>
      </c>
      <c r="AA1054" s="177">
        <f>VLOOKUP(CONCATENATE(Y1054,Z1054),'[1]Sheet1 (2)'!$T$6:$U$26,2,FALSE)</f>
        <v>56.25</v>
      </c>
      <c r="AB1054" s="173" t="s">
        <v>80</v>
      </c>
      <c r="AC1054" s="173" t="s">
        <v>80</v>
      </c>
      <c r="AD1054" s="177">
        <f>VLOOKUP(CONCATENATE(AB1054,AC1054),'[1]Sheet1 (2)'!$X$6:$Y$26,2,FALSE)</f>
        <v>0</v>
      </c>
      <c r="AE1054" s="173" t="s">
        <v>82</v>
      </c>
      <c r="AF1054" s="173" t="s">
        <v>81</v>
      </c>
      <c r="AG1054" s="177">
        <f>VLOOKUP(CONCATENATE(AE1054,AF1054),'[1]Sheet1 (2)'!$Z$6:$AA$26,2,FALSE)</f>
        <v>66</v>
      </c>
      <c r="AH1054" s="172"/>
      <c r="AI1054" s="178"/>
      <c r="AJ1054" s="140"/>
      <c r="AK1054" s="176" t="s">
        <v>282</v>
      </c>
      <c r="AL1054" s="176" t="s">
        <v>76</v>
      </c>
      <c r="AM1054" s="170">
        <f t="shared" si="33"/>
        <v>1187</v>
      </c>
      <c r="AN1054" s="147"/>
      <c r="AO1054" s="155"/>
      <c r="AP1054" s="156"/>
      <c r="AQ1054" s="157">
        <v>2.7608280244384638</v>
      </c>
      <c r="AR1054" s="158"/>
      <c r="AS1054" s="145">
        <f>LOOKUP(rufmkm,'[1]Sheet1 (2)'!$V$62:$V$71,'[1]Sheet1 (2)'!$W$62:$W$71)</f>
        <v>30</v>
      </c>
      <c r="AT1054" s="140"/>
      <c r="AU1054" s="157">
        <f>IF(IF(D1054='[1]Sheet1 (2)'!$C$69,'[1]Sheet1 (2)'!$D$69*('[1]Sheet1 (2)'!$D$72-rut_index)/'[1]Sheet1 (2)'!$D$72,IF([1]shee2!D1022='[1]Sheet1 (2)'!$C$70,'[1]Sheet1 (2)'!$D$70*('[1]Sheet1 (2)'!$D$72-rut_index)/'[1]Sheet1 (2)'!$D$72,IF([1]shee2!D1022='[1]Sheet1 (2)'!$C$71,'[1]Sheet1 (2)'!$D$71*('[1]Sheet1 (2)'!$D$72-rut_index)/'[1]Sheet1 (2)'!$D$72)))&lt;0,0,IF(D1054='[1]Sheet1 (2)'!$C$69,'[1]Sheet1 (2)'!$D$69*('[1]Sheet1 (2)'!$D$72-rut_index)/'[1]Sheet1 (2)'!$D$72,IF([1]shee2!D1022='[1]Sheet1 (2)'!$C$70,'[1]Sheet1 (2)'!$D$70*('[1]Sheet1 (2)'!$D$72-rut_index)/'[1]Sheet1 (2)'!$D$72,IF([1]shee2!D1022='[1]Sheet1 (2)'!$C$71,'[1]Sheet1 (2)'!$D$71*('[1]Sheet1 (2)'!$D$72-rut_index)/'[1]Sheet1 (2)'!$D$72))))</f>
        <v>5</v>
      </c>
      <c r="AV1054" s="157">
        <f>IF(IF(D1054='[1]Sheet1 (2)'!$C$69,'[1]Sheet1 (2)'!$D$69*('[1]Sheet1 (2)'!$D$72-crack_s_index)/'[1]Sheet1 (2)'!$D$72,IF([1]shee2!D1022='[1]Sheet1 (2)'!$C$70,'[1]Sheet1 (2)'!$D$70*('[1]Sheet1 (2)'!$D$72-crack_s_index)/'[1]Sheet1 (2)'!$D$72,IF([1]shee2!D1022='[1]Sheet1 (2)'!$C$71,'[1]Sheet1 (2)'!$D$71*('[1]Sheet1 (2)'!$D$72-crack_s_index)/'[1]Sheet1 (2)'!$D$72)))&lt;0,0,IF(D1054='[1]Sheet1 (2)'!$C$69,'[1]Sheet1 (2)'!$D$69*('[1]Sheet1 (2)'!$D$72-crack_s_index)/'[1]Sheet1 (2)'!$D$72,IF([1]shee2!D1022='[1]Sheet1 (2)'!$C$70,'[1]Sheet1 (2)'!$D$70*('[1]Sheet1 (2)'!$D$72-crack_s_index)/'[1]Sheet1 (2)'!$D$72,IF([1]shee2!D1022='[1]Sheet1 (2)'!$C$71,'[1]Sheet1 (2)'!$D$71*('[1]Sheet1 (2)'!$D$72-crack_s_index)/'[1]Sheet1 (2)'!$D$72))))</f>
        <v>0</v>
      </c>
      <c r="AW1054" s="157">
        <f>IF(IF(D1054='[1]Sheet1 (2)'!$C$69,'[1]Sheet1 (2)'!$D$69*('[1]Sheet1 (2)'!$D$72-crack_t_index)/'[1]Sheet1 (2)'!$D$72,IF([1]shee2!D1022='[1]Sheet1 (2)'!$C$70,'[1]Sheet1 (2)'!$D$70*('[1]Sheet1 (2)'!$D$72-crack_t_index)/'[1]Sheet1 (2)'!$D$72,IF([1]shee2!D1022='[1]Sheet1 (2)'!$C$71,'[1]Sheet1 (2)'!$D$71*('[1]Sheet1 (2)'!$D$72-crack_t_index)/'[1]Sheet1 (2)'!$D$72)))&lt;0,0,IF(D1054='[1]Sheet1 (2)'!$C$69,'[1]Sheet1 (2)'!$D$69*('[1]Sheet1 (2)'!$D$72-crack_t_index)/'[1]Sheet1 (2)'!$D$72,IF([1]shee2!D1022='[1]Sheet1 (2)'!$C$70,'[1]Sheet1 (2)'!$D$70*('[1]Sheet1 (2)'!$D$72-crack_t_index)/'[1]Sheet1 (2)'!$D$72,IF([1]shee2!D1022='[1]Sheet1 (2)'!$C$71,'[1]Sheet1 (2)'!$D$71*('[1]Sheet1 (2)'!$D$72-crack_t_index)/'[1]Sheet1 (2)'!$D$72))))</f>
        <v>0.3125</v>
      </c>
      <c r="AX1054" s="157">
        <f>IF(IF(D1054='[1]Sheet1 (2)'!$C$69,'[1]Sheet1 (2)'!$D$69*('[1]Sheet1 (2)'!$D$72-rave_index)/'[1]Sheet1 (2)'!$D$72,IF([1]shee2!D1022='[1]Sheet1 (2)'!$C$70,'[1]Sheet1 (2)'!$D$70*('[1]Sheet1 (2)'!$D$72-rave_index)/'[1]Sheet1 (2)'!$D$72,IF([1]shee2!D1022='[1]Sheet1 (2)'!$C$71,'[1]Sheet1 (2)'!$D$71*('[1]Sheet1 (2)'!$D$72-rave_index)/'[1]Sheet1 (2)'!$D$72)))&lt;0,0,IF(D1054='[1]Sheet1 (2)'!$C$69,'[1]Sheet1 (2)'!$D$69*('[1]Sheet1 (2)'!$D$72-rave_index)/'[1]Sheet1 (2)'!$D$72,IF([1]shee2!D1022='[1]Sheet1 (2)'!$C$70,'[1]Sheet1 (2)'!$D$70*('[1]Sheet1 (2)'!$D$72-rave_index)/'[1]Sheet1 (2)'!$D$72,IF([1]shee2!D1022='[1]Sheet1 (2)'!$C$71,'[1]Sheet1 (2)'!$D$71*('[1]Sheet1 (2)'!$D$72-rave_index)/'[1]Sheet1 (2)'!$D$72))))</f>
        <v>0.3125</v>
      </c>
      <c r="AY1054" s="157">
        <f>IF(IF(D1054='[1]Sheet1 (2)'!$C$69,'[1]Sheet1 (2)'!$D$69*('[1]Sheet1 (2)'!$D$72-rough_index)/'[1]Sheet1 (2)'!$D$72,IF([1]shee2!D1022='[1]Sheet1 (2)'!$C$70,'[1]Sheet1 (2)'!$D$70*('[1]Sheet1 (2)'!$D$72-rough_index)/'[1]Sheet1 (2)'!$D$72,IF([1]shee2!D1022='[1]Sheet1 (2)'!$C$71,'[1]Sheet1 (2)'!$D$71*('[1]Sheet1 (2)'!$D$72-rough_index)/'[1]Sheet1 (2)'!$D$72)))&lt;0,0,IF(D1054='[1]Sheet1 (2)'!$C$69,'[1]Sheet1 (2)'!$D$69*('[1]Sheet1 (2)'!$D$72-rough_index)/'[1]Sheet1 (2)'!$D$72,IF([1]shee2!D1022='[1]Sheet1 (2)'!$C$70,'[1]Sheet1 (2)'!$D$70*('[1]Sheet1 (2)'!$D$72-rough_index)/'[1]Sheet1 (2)'!$D$72,IF([1]shee2!D1022='[1]Sheet1 (2)'!$C$71,'[1]Sheet1 (2)'!$D$71*('[1]Sheet1 (2)'!$D$72-rough_index)/'[1]Sheet1 (2)'!$D$72))))</f>
        <v>2.5</v>
      </c>
      <c r="AZ1054" s="179">
        <f>+(AU1054*'[1]Sheet1 (2)'!$C$77)+(AV1054*'[1]Sheet1 (2)'!$C$78)+(AW1054*'[1]Sheet1 (2)'!$C$79)+(AX1054*'[1]Sheet1 (2)'!$C$80)+(AY1054*'[1]Sheet1 (2)'!$C$81)</f>
        <v>1.79375</v>
      </c>
      <c r="BA1054" s="213" t="str">
        <f t="shared" si="32"/>
        <v>Poor</v>
      </c>
      <c r="BE1054">
        <f>IF(D1054='[1]Sheet1 (2)'!$C$61,'[1]Sheet1 (2)'!$D$61*(counts^2)+'[1]Sheet1 (2)'!$G$61*counts+'[1]Sheet1 (2)'!$J$61,IF(D1054='[1]Sheet1 (2)'!$C$62,'[1]Sheet1 (2)'!$D$62*counts+'[1]Sheet1 (2)'!$G$62,IF(D1054='[1]Sheet1 (2)'!$C$63,'[1]Sheet1 (2)'!$D$63*counts+'[1]Sheet1 (2)'!$G$63,IF(D1054='[1]Sheet1 (2)'!$C$64,'[1]Sheet1 (2)'!$D$64*counts+'[1]Sheet1 (2)'!$G$64))))</f>
        <v>2.0984129299999998</v>
      </c>
    </row>
    <row r="1055" spans="1:57" ht="12.75" customHeight="1">
      <c r="A1055" s="176" t="s">
        <v>282</v>
      </c>
      <c r="B1055" s="145" t="s">
        <v>76</v>
      </c>
      <c r="C1055" s="170">
        <v>1188</v>
      </c>
      <c r="D1055" s="174" t="s">
        <v>77</v>
      </c>
      <c r="E1055" s="171">
        <v>8</v>
      </c>
      <c r="F1055" s="171">
        <v>2</v>
      </c>
      <c r="G1055" s="171" t="s">
        <v>77</v>
      </c>
      <c r="H1055" s="171">
        <v>1</v>
      </c>
      <c r="I1055" s="171" t="s">
        <v>77</v>
      </c>
      <c r="J1055" s="173" t="s">
        <v>80</v>
      </c>
      <c r="K1055" s="173" t="s">
        <v>80</v>
      </c>
      <c r="L1055" s="169">
        <f>VLOOKUP(CONCATENATE(J1055,K1055),'Sheet1 (2)'!$J$6:$K$26,2,FALSE)</f>
        <v>0</v>
      </c>
      <c r="M1055" s="173" t="s">
        <v>82</v>
      </c>
      <c r="N1055" s="173" t="s">
        <v>78</v>
      </c>
      <c r="O1055" s="177">
        <f>VLOOKUP(CONCATENATE(M1055,N1055),'[1]Sheet1 (2)'!$L$6:$M$26,2,FALSE)</f>
        <v>5</v>
      </c>
      <c r="P1055" s="173" t="s">
        <v>80</v>
      </c>
      <c r="Q1055" s="173" t="s">
        <v>80</v>
      </c>
      <c r="R1055" s="177">
        <f>VLOOKUP(CONCATENATE(P1055,Q1055),'[1]Sheet1 (2)'!$N$6:$O$26,2,FALSE)</f>
        <v>0</v>
      </c>
      <c r="S1055" s="173" t="s">
        <v>80</v>
      </c>
      <c r="T1055" s="173" t="s">
        <v>80</v>
      </c>
      <c r="U1055" s="177">
        <f>VLOOKUP(CONCATENATE(S1055,T1055),'[1]Sheet1 (2)'!$P$6:$Q$26,2,FALSE)</f>
        <v>0</v>
      </c>
      <c r="V1055" s="173" t="s">
        <v>80</v>
      </c>
      <c r="W1055" s="173" t="s">
        <v>80</v>
      </c>
      <c r="X1055" s="177">
        <f>VLOOKUP(CONCATENATE(V1055,W1055),'[1]Sheet1 (2)'!$R$6:$S$26,2,FALSE)</f>
        <v>0</v>
      </c>
      <c r="Y1055" s="173" t="s">
        <v>80</v>
      </c>
      <c r="Z1055" s="173" t="s">
        <v>80</v>
      </c>
      <c r="AA1055" s="177">
        <f>VLOOKUP(CONCATENATE(Y1055,Z1055),'[1]Sheet1 (2)'!$T$6:$U$26,2,FALSE)</f>
        <v>0</v>
      </c>
      <c r="AB1055" s="173" t="s">
        <v>80</v>
      </c>
      <c r="AC1055" s="173" t="s">
        <v>80</v>
      </c>
      <c r="AD1055" s="177">
        <f>VLOOKUP(CONCATENATE(AB1055,AC1055),'[1]Sheet1 (2)'!$X$6:$Y$26,2,FALSE)</f>
        <v>0</v>
      </c>
      <c r="AE1055" s="173" t="s">
        <v>82</v>
      </c>
      <c r="AF1055" s="173" t="s">
        <v>81</v>
      </c>
      <c r="AG1055" s="177">
        <f>VLOOKUP(CONCATENATE(AE1055,AF1055),'[1]Sheet1 (2)'!$Z$6:$AA$26,2,FALSE)</f>
        <v>66</v>
      </c>
      <c r="AH1055" s="172"/>
      <c r="AI1055" s="178"/>
      <c r="AJ1055" s="140"/>
      <c r="AK1055" s="176" t="s">
        <v>282</v>
      </c>
      <c r="AL1055" s="176" t="s">
        <v>76</v>
      </c>
      <c r="AM1055" s="170">
        <f t="shared" si="33"/>
        <v>1188</v>
      </c>
      <c r="AN1055" s="147"/>
      <c r="AO1055" s="155" t="s">
        <v>409</v>
      </c>
      <c r="AP1055" s="156"/>
      <c r="AQ1055" s="157">
        <v>3.9304958692</v>
      </c>
      <c r="AR1055" s="158"/>
      <c r="AS1055" s="145">
        <f>LOOKUP(rufmkm,'[1]Sheet1 (2)'!$V$62:$V$71,'[1]Sheet1 (2)'!$W$62:$W$71)</f>
        <v>40</v>
      </c>
      <c r="AT1055" s="140"/>
      <c r="AU1055" s="157">
        <f>IF(IF(D1055='[1]Sheet1 (2)'!$C$69,'[1]Sheet1 (2)'!$D$69*('[1]Sheet1 (2)'!$D$72-rut_index)/'[1]Sheet1 (2)'!$D$72,IF([1]shee2!D1023='[1]Sheet1 (2)'!$C$70,'[1]Sheet1 (2)'!$D$70*('[1]Sheet1 (2)'!$D$72-rut_index)/'[1]Sheet1 (2)'!$D$72,IF([1]shee2!D1023='[1]Sheet1 (2)'!$C$71,'[1]Sheet1 (2)'!$D$71*('[1]Sheet1 (2)'!$D$72-rut_index)/'[1]Sheet1 (2)'!$D$72)))&lt;0,0,IF(D1055='[1]Sheet1 (2)'!$C$69,'[1]Sheet1 (2)'!$D$69*('[1]Sheet1 (2)'!$D$72-rut_index)/'[1]Sheet1 (2)'!$D$72,IF([1]shee2!D1023='[1]Sheet1 (2)'!$C$70,'[1]Sheet1 (2)'!$D$70*('[1]Sheet1 (2)'!$D$72-rut_index)/'[1]Sheet1 (2)'!$D$72,IF([1]shee2!D1023='[1]Sheet1 (2)'!$C$71,'[1]Sheet1 (2)'!$D$71*('[1]Sheet1 (2)'!$D$72-rut_index)/'[1]Sheet1 (2)'!$D$72))))</f>
        <v>5</v>
      </c>
      <c r="AV1055" s="157">
        <f>IF(IF(D1055='[1]Sheet1 (2)'!$C$69,'[1]Sheet1 (2)'!$D$69*('[1]Sheet1 (2)'!$D$72-crack_s_index)/'[1]Sheet1 (2)'!$D$72,IF([1]shee2!D1023='[1]Sheet1 (2)'!$C$70,'[1]Sheet1 (2)'!$D$70*('[1]Sheet1 (2)'!$D$72-crack_s_index)/'[1]Sheet1 (2)'!$D$72,IF([1]shee2!D1023='[1]Sheet1 (2)'!$C$71,'[1]Sheet1 (2)'!$D$71*('[1]Sheet1 (2)'!$D$72-crack_s_index)/'[1]Sheet1 (2)'!$D$72)))&lt;0,0,IF(D1055='[1]Sheet1 (2)'!$C$69,'[1]Sheet1 (2)'!$D$69*('[1]Sheet1 (2)'!$D$72-crack_s_index)/'[1]Sheet1 (2)'!$D$72,IF([1]shee2!D1023='[1]Sheet1 (2)'!$C$70,'[1]Sheet1 (2)'!$D$70*('[1]Sheet1 (2)'!$D$72-crack_s_index)/'[1]Sheet1 (2)'!$D$72,IF([1]shee2!D1023='[1]Sheet1 (2)'!$C$71,'[1]Sheet1 (2)'!$D$71*('[1]Sheet1 (2)'!$D$72-crack_s_index)/'[1]Sheet1 (2)'!$D$72))))</f>
        <v>4.583333333333333</v>
      </c>
      <c r="AW1055" s="157">
        <f>IF(IF(D1055='[1]Sheet1 (2)'!$C$69,'[1]Sheet1 (2)'!$D$69*('[1]Sheet1 (2)'!$D$72-crack_t_index)/'[1]Sheet1 (2)'!$D$72,IF([1]shee2!D1023='[1]Sheet1 (2)'!$C$70,'[1]Sheet1 (2)'!$D$70*('[1]Sheet1 (2)'!$D$72-crack_t_index)/'[1]Sheet1 (2)'!$D$72,IF([1]shee2!D1023='[1]Sheet1 (2)'!$C$71,'[1]Sheet1 (2)'!$D$71*('[1]Sheet1 (2)'!$D$72-crack_t_index)/'[1]Sheet1 (2)'!$D$72)))&lt;0,0,IF(D1055='[1]Sheet1 (2)'!$C$69,'[1]Sheet1 (2)'!$D$69*('[1]Sheet1 (2)'!$D$72-crack_t_index)/'[1]Sheet1 (2)'!$D$72,IF([1]shee2!D1023='[1]Sheet1 (2)'!$C$70,'[1]Sheet1 (2)'!$D$70*('[1]Sheet1 (2)'!$D$72-crack_t_index)/'[1]Sheet1 (2)'!$D$72,IF([1]shee2!D1023='[1]Sheet1 (2)'!$C$71,'[1]Sheet1 (2)'!$D$71*('[1]Sheet1 (2)'!$D$72-crack_t_index)/'[1]Sheet1 (2)'!$D$72))))</f>
        <v>5</v>
      </c>
      <c r="AX1055" s="157">
        <f>IF(IF(D1055='[1]Sheet1 (2)'!$C$69,'[1]Sheet1 (2)'!$D$69*('[1]Sheet1 (2)'!$D$72-rave_index)/'[1]Sheet1 (2)'!$D$72,IF([1]shee2!D1023='[1]Sheet1 (2)'!$C$70,'[1]Sheet1 (2)'!$D$70*('[1]Sheet1 (2)'!$D$72-rave_index)/'[1]Sheet1 (2)'!$D$72,IF([1]shee2!D1023='[1]Sheet1 (2)'!$C$71,'[1]Sheet1 (2)'!$D$71*('[1]Sheet1 (2)'!$D$72-rave_index)/'[1]Sheet1 (2)'!$D$72)))&lt;0,0,IF(D1055='[1]Sheet1 (2)'!$C$69,'[1]Sheet1 (2)'!$D$69*('[1]Sheet1 (2)'!$D$72-rave_index)/'[1]Sheet1 (2)'!$D$72,IF([1]shee2!D1023='[1]Sheet1 (2)'!$C$70,'[1]Sheet1 (2)'!$D$70*('[1]Sheet1 (2)'!$D$72-rave_index)/'[1]Sheet1 (2)'!$D$72,IF([1]shee2!D1023='[1]Sheet1 (2)'!$C$71,'[1]Sheet1 (2)'!$D$71*('[1]Sheet1 (2)'!$D$72-rave_index)/'[1]Sheet1 (2)'!$D$72))))</f>
        <v>5</v>
      </c>
      <c r="AY1055" s="157">
        <f>IF(IF(D1055='[1]Sheet1 (2)'!$C$69,'[1]Sheet1 (2)'!$D$69*('[1]Sheet1 (2)'!$D$72-rough_index)/'[1]Sheet1 (2)'!$D$72,IF([1]shee2!D1023='[1]Sheet1 (2)'!$C$70,'[1]Sheet1 (2)'!$D$70*('[1]Sheet1 (2)'!$D$72-rough_index)/'[1]Sheet1 (2)'!$D$72,IF([1]shee2!D1023='[1]Sheet1 (2)'!$C$71,'[1]Sheet1 (2)'!$D$71*('[1]Sheet1 (2)'!$D$72-rough_index)/'[1]Sheet1 (2)'!$D$72)))&lt;0,0,IF(D1055='[1]Sheet1 (2)'!$C$69,'[1]Sheet1 (2)'!$D$69*('[1]Sheet1 (2)'!$D$72-rough_index)/'[1]Sheet1 (2)'!$D$72,IF([1]shee2!D1023='[1]Sheet1 (2)'!$C$70,'[1]Sheet1 (2)'!$D$70*('[1]Sheet1 (2)'!$D$72-rough_index)/'[1]Sheet1 (2)'!$D$72,IF([1]shee2!D1023='[1]Sheet1 (2)'!$C$71,'[1]Sheet1 (2)'!$D$71*('[1]Sheet1 (2)'!$D$72-rough_index)/'[1]Sheet1 (2)'!$D$72))))</f>
        <v>1.6666666666666667</v>
      </c>
      <c r="AZ1055" s="179">
        <f>+(AU1055*'[1]Sheet1 (2)'!$C$77)+(AV1055*'[1]Sheet1 (2)'!$C$78)+(AW1055*'[1]Sheet1 (2)'!$C$79)+(AX1055*'[1]Sheet1 (2)'!$C$80)+(AY1055*'[1]Sheet1 (2)'!$C$81)</f>
        <v>3.85</v>
      </c>
      <c r="BA1055" s="213" t="str">
        <f t="shared" si="32"/>
        <v>Fair</v>
      </c>
      <c r="BE1055">
        <f>IF(D1055='[1]Sheet1 (2)'!$C$61,'[1]Sheet1 (2)'!$D$61*(counts^2)+'[1]Sheet1 (2)'!$G$61*counts+'[1]Sheet1 (2)'!$J$61,IF(D1055='[1]Sheet1 (2)'!$C$62,'[1]Sheet1 (2)'!$D$62*counts+'[1]Sheet1 (2)'!$G$62,IF(D1055='[1]Sheet1 (2)'!$C$63,'[1]Sheet1 (2)'!$D$63*counts+'[1]Sheet1 (2)'!$G$63,IF(D1055='[1]Sheet1 (2)'!$C$64,'[1]Sheet1 (2)'!$D$64*counts+'[1]Sheet1 (2)'!$G$64))))</f>
        <v>2.0984129299999998</v>
      </c>
    </row>
    <row r="1056" spans="1:57" ht="12.75" customHeight="1">
      <c r="A1056" s="176" t="s">
        <v>282</v>
      </c>
      <c r="B1056" s="145" t="s">
        <v>76</v>
      </c>
      <c r="C1056" s="170">
        <v>1189</v>
      </c>
      <c r="D1056" s="174" t="s">
        <v>77</v>
      </c>
      <c r="E1056" s="171">
        <v>8</v>
      </c>
      <c r="F1056" s="171">
        <v>2</v>
      </c>
      <c r="G1056" s="171" t="s">
        <v>77</v>
      </c>
      <c r="H1056" s="171">
        <v>1</v>
      </c>
      <c r="I1056" s="171" t="s">
        <v>77</v>
      </c>
      <c r="J1056" s="173" t="s">
        <v>80</v>
      </c>
      <c r="K1056" s="173" t="s">
        <v>80</v>
      </c>
      <c r="L1056" s="169">
        <f>VLOOKUP(CONCATENATE(J1056,K1056),'Sheet1 (2)'!$J$6:$K$26,2,FALSE)</f>
        <v>0</v>
      </c>
      <c r="M1056" s="173" t="s">
        <v>80</v>
      </c>
      <c r="N1056" s="173" t="s">
        <v>80</v>
      </c>
      <c r="O1056" s="177">
        <f>VLOOKUP(CONCATENATE(M1056,N1056),'[1]Sheet1 (2)'!$L$6:$M$26,2,FALSE)</f>
        <v>0</v>
      </c>
      <c r="P1056" s="173" t="s">
        <v>80</v>
      </c>
      <c r="Q1056" s="173" t="s">
        <v>80</v>
      </c>
      <c r="R1056" s="177">
        <f>VLOOKUP(CONCATENATE(P1056,Q1056),'[1]Sheet1 (2)'!$N$6:$O$26,2,FALSE)</f>
        <v>0</v>
      </c>
      <c r="S1056" s="173" t="s">
        <v>80</v>
      </c>
      <c r="T1056" s="173" t="s">
        <v>80</v>
      </c>
      <c r="U1056" s="177">
        <f>VLOOKUP(CONCATENATE(S1056,T1056),'[1]Sheet1 (2)'!$P$6:$Q$26,2,FALSE)</f>
        <v>0</v>
      </c>
      <c r="V1056" s="173" t="s">
        <v>82</v>
      </c>
      <c r="W1056" s="173" t="s">
        <v>81</v>
      </c>
      <c r="X1056" s="177">
        <f>VLOOKUP(CONCATENATE(V1056,W1056),'[1]Sheet1 (2)'!$R$6:$S$26,2,FALSE)</f>
        <v>50</v>
      </c>
      <c r="Y1056" s="173" t="s">
        <v>80</v>
      </c>
      <c r="Z1056" s="173" t="s">
        <v>80</v>
      </c>
      <c r="AA1056" s="177">
        <f>VLOOKUP(CONCATENATE(Y1056,Z1056),'[1]Sheet1 (2)'!$T$6:$U$26,2,FALSE)</f>
        <v>0</v>
      </c>
      <c r="AB1056" s="173" t="s">
        <v>80</v>
      </c>
      <c r="AC1056" s="173" t="s">
        <v>80</v>
      </c>
      <c r="AD1056" s="177">
        <f>VLOOKUP(CONCATENATE(AB1056,AC1056),'[1]Sheet1 (2)'!$X$6:$Y$26,2,FALSE)</f>
        <v>0</v>
      </c>
      <c r="AE1056" s="173" t="s">
        <v>82</v>
      </c>
      <c r="AF1056" s="173" t="s">
        <v>81</v>
      </c>
      <c r="AG1056" s="177">
        <f>VLOOKUP(CONCATENATE(AE1056,AF1056),'[1]Sheet1 (2)'!$Z$6:$AA$26,2,FALSE)</f>
        <v>66</v>
      </c>
      <c r="AH1056" s="172"/>
      <c r="AI1056" s="178"/>
      <c r="AJ1056" s="140"/>
      <c r="AK1056" s="176" t="s">
        <v>282</v>
      </c>
      <c r="AL1056" s="176" t="s">
        <v>76</v>
      </c>
      <c r="AM1056" s="170">
        <f t="shared" si="33"/>
        <v>1189</v>
      </c>
      <c r="AN1056" s="147"/>
      <c r="AO1056" s="155"/>
      <c r="AP1056" s="156"/>
      <c r="AQ1056" s="157">
        <v>1.8872115718</v>
      </c>
      <c r="AR1056" s="158"/>
      <c r="AS1056" s="145">
        <f>LOOKUP(rufmkm,'[1]Sheet1 (2)'!$V$62:$V$71,'[1]Sheet1 (2)'!$W$62:$W$71)</f>
        <v>20</v>
      </c>
      <c r="AT1056" s="140"/>
      <c r="AU1056" s="157">
        <f>IF(IF(D1056='[1]Sheet1 (2)'!$C$69,'[1]Sheet1 (2)'!$D$69*('[1]Sheet1 (2)'!$D$72-rut_index)/'[1]Sheet1 (2)'!$D$72,IF([1]shee2!D1024='[1]Sheet1 (2)'!$C$70,'[1]Sheet1 (2)'!$D$70*('[1]Sheet1 (2)'!$D$72-rut_index)/'[1]Sheet1 (2)'!$D$72,IF([1]shee2!D1024='[1]Sheet1 (2)'!$C$71,'[1]Sheet1 (2)'!$D$71*('[1]Sheet1 (2)'!$D$72-rut_index)/'[1]Sheet1 (2)'!$D$72)))&lt;0,0,IF(D1056='[1]Sheet1 (2)'!$C$69,'[1]Sheet1 (2)'!$D$69*('[1]Sheet1 (2)'!$D$72-rut_index)/'[1]Sheet1 (2)'!$D$72,IF([1]shee2!D1024='[1]Sheet1 (2)'!$C$70,'[1]Sheet1 (2)'!$D$70*('[1]Sheet1 (2)'!$D$72-rut_index)/'[1]Sheet1 (2)'!$D$72,IF([1]shee2!D1024='[1]Sheet1 (2)'!$C$71,'[1]Sheet1 (2)'!$D$71*('[1]Sheet1 (2)'!$D$72-rut_index)/'[1]Sheet1 (2)'!$D$72))))</f>
        <v>5</v>
      </c>
      <c r="AV1056" s="157">
        <f>IF(IF(D1056='[1]Sheet1 (2)'!$C$69,'[1]Sheet1 (2)'!$D$69*('[1]Sheet1 (2)'!$D$72-crack_s_index)/'[1]Sheet1 (2)'!$D$72,IF([1]shee2!D1024='[1]Sheet1 (2)'!$C$70,'[1]Sheet1 (2)'!$D$70*('[1]Sheet1 (2)'!$D$72-crack_s_index)/'[1]Sheet1 (2)'!$D$72,IF([1]shee2!D1024='[1]Sheet1 (2)'!$C$71,'[1]Sheet1 (2)'!$D$71*('[1]Sheet1 (2)'!$D$72-crack_s_index)/'[1]Sheet1 (2)'!$D$72)))&lt;0,0,IF(D1056='[1]Sheet1 (2)'!$C$69,'[1]Sheet1 (2)'!$D$69*('[1]Sheet1 (2)'!$D$72-crack_s_index)/'[1]Sheet1 (2)'!$D$72,IF([1]shee2!D1024='[1]Sheet1 (2)'!$C$70,'[1]Sheet1 (2)'!$D$70*('[1]Sheet1 (2)'!$D$72-crack_s_index)/'[1]Sheet1 (2)'!$D$72,IF([1]shee2!D1024='[1]Sheet1 (2)'!$C$71,'[1]Sheet1 (2)'!$D$71*('[1]Sheet1 (2)'!$D$72-crack_s_index)/'[1]Sheet1 (2)'!$D$72))))</f>
        <v>5</v>
      </c>
      <c r="AW1056" s="157">
        <f>IF(IF(D1056='[1]Sheet1 (2)'!$C$69,'[1]Sheet1 (2)'!$D$69*('[1]Sheet1 (2)'!$D$72-crack_t_index)/'[1]Sheet1 (2)'!$D$72,IF([1]shee2!D1024='[1]Sheet1 (2)'!$C$70,'[1]Sheet1 (2)'!$D$70*('[1]Sheet1 (2)'!$D$72-crack_t_index)/'[1]Sheet1 (2)'!$D$72,IF([1]shee2!D1024='[1]Sheet1 (2)'!$C$71,'[1]Sheet1 (2)'!$D$71*('[1]Sheet1 (2)'!$D$72-crack_t_index)/'[1]Sheet1 (2)'!$D$72)))&lt;0,0,IF(D1056='[1]Sheet1 (2)'!$C$69,'[1]Sheet1 (2)'!$D$69*('[1]Sheet1 (2)'!$D$72-crack_t_index)/'[1]Sheet1 (2)'!$D$72,IF([1]shee2!D1024='[1]Sheet1 (2)'!$C$70,'[1]Sheet1 (2)'!$D$70*('[1]Sheet1 (2)'!$D$72-crack_t_index)/'[1]Sheet1 (2)'!$D$72,IF([1]shee2!D1024='[1]Sheet1 (2)'!$C$71,'[1]Sheet1 (2)'!$D$71*('[1]Sheet1 (2)'!$D$72-crack_t_index)/'[1]Sheet1 (2)'!$D$72))))</f>
        <v>5</v>
      </c>
      <c r="AX1056" s="157">
        <f>IF(IF(D1056='[1]Sheet1 (2)'!$C$69,'[1]Sheet1 (2)'!$D$69*('[1]Sheet1 (2)'!$D$72-rave_index)/'[1]Sheet1 (2)'!$D$72,IF([1]shee2!D1024='[1]Sheet1 (2)'!$C$70,'[1]Sheet1 (2)'!$D$70*('[1]Sheet1 (2)'!$D$72-rave_index)/'[1]Sheet1 (2)'!$D$72,IF([1]shee2!D1024='[1]Sheet1 (2)'!$C$71,'[1]Sheet1 (2)'!$D$71*('[1]Sheet1 (2)'!$D$72-rave_index)/'[1]Sheet1 (2)'!$D$72)))&lt;0,0,IF(D1056='[1]Sheet1 (2)'!$C$69,'[1]Sheet1 (2)'!$D$69*('[1]Sheet1 (2)'!$D$72-rave_index)/'[1]Sheet1 (2)'!$D$72,IF([1]shee2!D1024='[1]Sheet1 (2)'!$C$70,'[1]Sheet1 (2)'!$D$70*('[1]Sheet1 (2)'!$D$72-rave_index)/'[1]Sheet1 (2)'!$D$72,IF([1]shee2!D1024='[1]Sheet1 (2)'!$C$71,'[1]Sheet1 (2)'!$D$71*('[1]Sheet1 (2)'!$D$72-rave_index)/'[1]Sheet1 (2)'!$D$72))))</f>
        <v>5</v>
      </c>
      <c r="AY1056" s="157">
        <f>IF(IF(D1056='[1]Sheet1 (2)'!$C$69,'[1]Sheet1 (2)'!$D$69*('[1]Sheet1 (2)'!$D$72-rough_index)/'[1]Sheet1 (2)'!$D$72,IF([1]shee2!D1024='[1]Sheet1 (2)'!$C$70,'[1]Sheet1 (2)'!$D$70*('[1]Sheet1 (2)'!$D$72-rough_index)/'[1]Sheet1 (2)'!$D$72,IF([1]shee2!D1024='[1]Sheet1 (2)'!$C$71,'[1]Sheet1 (2)'!$D$71*('[1]Sheet1 (2)'!$D$72-rough_index)/'[1]Sheet1 (2)'!$D$72)))&lt;0,0,IF(D1056='[1]Sheet1 (2)'!$C$69,'[1]Sheet1 (2)'!$D$69*('[1]Sheet1 (2)'!$D$72-rough_index)/'[1]Sheet1 (2)'!$D$72,IF([1]shee2!D1024='[1]Sheet1 (2)'!$C$70,'[1]Sheet1 (2)'!$D$70*('[1]Sheet1 (2)'!$D$72-rough_index)/'[1]Sheet1 (2)'!$D$72,IF([1]shee2!D1024='[1]Sheet1 (2)'!$C$71,'[1]Sheet1 (2)'!$D$71*('[1]Sheet1 (2)'!$D$72-rough_index)/'[1]Sheet1 (2)'!$D$72))))</f>
        <v>3.3333333333333335</v>
      </c>
      <c r="AZ1056" s="179">
        <f>+(AU1056*'[1]Sheet1 (2)'!$C$77)+(AV1056*'[1]Sheet1 (2)'!$C$78)+(AW1056*'[1]Sheet1 (2)'!$C$79)+(AX1056*'[1]Sheet1 (2)'!$C$80)+(AY1056*'[1]Sheet1 (2)'!$C$81)</f>
        <v>4.5</v>
      </c>
      <c r="BA1056" s="213" t="str">
        <f t="shared" si="32"/>
        <v>Good</v>
      </c>
      <c r="BE1056">
        <f>IF(D1056='[1]Sheet1 (2)'!$C$61,'[1]Sheet1 (2)'!$D$61*(counts^2)+'[1]Sheet1 (2)'!$G$61*counts+'[1]Sheet1 (2)'!$J$61,IF(D1056='[1]Sheet1 (2)'!$C$62,'[1]Sheet1 (2)'!$D$62*counts+'[1]Sheet1 (2)'!$G$62,IF(D1056='[1]Sheet1 (2)'!$C$63,'[1]Sheet1 (2)'!$D$63*counts+'[1]Sheet1 (2)'!$G$63,IF(D1056='[1]Sheet1 (2)'!$C$64,'[1]Sheet1 (2)'!$D$64*counts+'[1]Sheet1 (2)'!$G$64))))</f>
        <v>2.0984129299999998</v>
      </c>
    </row>
    <row r="1057" spans="1:57" ht="12.75" customHeight="1">
      <c r="A1057" s="176" t="s">
        <v>282</v>
      </c>
      <c r="B1057" s="145" t="s">
        <v>76</v>
      </c>
      <c r="C1057" s="170">
        <v>1190</v>
      </c>
      <c r="D1057" s="174" t="s">
        <v>77</v>
      </c>
      <c r="E1057" s="171">
        <v>10</v>
      </c>
      <c r="F1057" s="171">
        <v>2</v>
      </c>
      <c r="G1057" s="171" t="s">
        <v>77</v>
      </c>
      <c r="H1057" s="171">
        <v>1</v>
      </c>
      <c r="I1057" s="171" t="s">
        <v>77</v>
      </c>
      <c r="J1057" s="173" t="s">
        <v>80</v>
      </c>
      <c r="K1057" s="173" t="s">
        <v>80</v>
      </c>
      <c r="L1057" s="169">
        <f>VLOOKUP(CONCATENATE(J1057,K1057),'Sheet1 (2)'!$J$6:$K$26,2,FALSE)</f>
        <v>0</v>
      </c>
      <c r="M1057" s="173" t="s">
        <v>80</v>
      </c>
      <c r="N1057" s="173" t="s">
        <v>80</v>
      </c>
      <c r="O1057" s="177">
        <f>VLOOKUP(CONCATENATE(M1057,N1057),'[1]Sheet1 (2)'!$L$6:$M$26,2,FALSE)</f>
        <v>0</v>
      </c>
      <c r="P1057" s="173" t="s">
        <v>80</v>
      </c>
      <c r="Q1057" s="173" t="s">
        <v>80</v>
      </c>
      <c r="R1057" s="177">
        <f>VLOOKUP(CONCATENATE(P1057,Q1057),'[1]Sheet1 (2)'!$N$6:$O$26,2,FALSE)</f>
        <v>0</v>
      </c>
      <c r="S1057" s="173" t="s">
        <v>80</v>
      </c>
      <c r="T1057" s="173" t="s">
        <v>80</v>
      </c>
      <c r="U1057" s="177">
        <f>VLOOKUP(CONCATENATE(S1057,T1057),'[1]Sheet1 (2)'!$P$6:$Q$26,2,FALSE)</f>
        <v>0</v>
      </c>
      <c r="V1057" s="173" t="s">
        <v>80</v>
      </c>
      <c r="W1057" s="173" t="s">
        <v>80</v>
      </c>
      <c r="X1057" s="177">
        <f>VLOOKUP(CONCATENATE(V1057,W1057),'[1]Sheet1 (2)'!$R$6:$S$26,2,FALSE)</f>
        <v>0</v>
      </c>
      <c r="Y1057" s="173" t="s">
        <v>80</v>
      </c>
      <c r="Z1057" s="173" t="s">
        <v>80</v>
      </c>
      <c r="AA1057" s="177">
        <f>VLOOKUP(CONCATENATE(Y1057,Z1057),'[1]Sheet1 (2)'!$T$6:$U$26,2,FALSE)</f>
        <v>0</v>
      </c>
      <c r="AB1057" s="173" t="s">
        <v>80</v>
      </c>
      <c r="AC1057" s="173" t="s">
        <v>80</v>
      </c>
      <c r="AD1057" s="177">
        <f>VLOOKUP(CONCATENATE(AB1057,AC1057),'[1]Sheet1 (2)'!$X$6:$Y$26,2,FALSE)</f>
        <v>0</v>
      </c>
      <c r="AE1057" s="173" t="s">
        <v>82</v>
      </c>
      <c r="AF1057" s="173" t="s">
        <v>81</v>
      </c>
      <c r="AG1057" s="177">
        <f>VLOOKUP(CONCATENATE(AE1057,AF1057),'[1]Sheet1 (2)'!$Z$6:$AA$26,2,FALSE)</f>
        <v>66</v>
      </c>
      <c r="AH1057" s="172"/>
      <c r="AI1057" s="178"/>
      <c r="AJ1057" s="140"/>
      <c r="AK1057" s="176" t="s">
        <v>282</v>
      </c>
      <c r="AL1057" s="176" t="s">
        <v>76</v>
      </c>
      <c r="AM1057" s="170">
        <f t="shared" si="33"/>
        <v>1190</v>
      </c>
      <c r="AN1057" s="147"/>
      <c r="AO1057" s="155"/>
      <c r="AP1057" s="156"/>
      <c r="AQ1057" s="157">
        <v>2.1082206668000003</v>
      </c>
      <c r="AR1057" s="158"/>
      <c r="AS1057" s="145">
        <f>LOOKUP(rufmkm,'[1]Sheet1 (2)'!$V$62:$V$71,'[1]Sheet1 (2)'!$W$62:$W$71)</f>
        <v>30</v>
      </c>
      <c r="AT1057" s="140"/>
      <c r="AU1057" s="157">
        <f>IF(IF(D1057='[1]Sheet1 (2)'!$C$69,'[1]Sheet1 (2)'!$D$69*('[1]Sheet1 (2)'!$D$72-rut_index)/'[1]Sheet1 (2)'!$D$72,IF([1]shee2!D1025='[1]Sheet1 (2)'!$C$70,'[1]Sheet1 (2)'!$D$70*('[1]Sheet1 (2)'!$D$72-rut_index)/'[1]Sheet1 (2)'!$D$72,IF([1]shee2!D1025='[1]Sheet1 (2)'!$C$71,'[1]Sheet1 (2)'!$D$71*('[1]Sheet1 (2)'!$D$72-rut_index)/'[1]Sheet1 (2)'!$D$72)))&lt;0,0,IF(D1057='[1]Sheet1 (2)'!$C$69,'[1]Sheet1 (2)'!$D$69*('[1]Sheet1 (2)'!$D$72-rut_index)/'[1]Sheet1 (2)'!$D$72,IF([1]shee2!D1025='[1]Sheet1 (2)'!$C$70,'[1]Sheet1 (2)'!$D$70*('[1]Sheet1 (2)'!$D$72-rut_index)/'[1]Sheet1 (2)'!$D$72,IF([1]shee2!D1025='[1]Sheet1 (2)'!$C$71,'[1]Sheet1 (2)'!$D$71*('[1]Sheet1 (2)'!$D$72-rut_index)/'[1]Sheet1 (2)'!$D$72))))</f>
        <v>5</v>
      </c>
      <c r="AV1057" s="157">
        <f>IF(IF(D1057='[1]Sheet1 (2)'!$C$69,'[1]Sheet1 (2)'!$D$69*('[1]Sheet1 (2)'!$D$72-crack_s_index)/'[1]Sheet1 (2)'!$D$72,IF([1]shee2!D1025='[1]Sheet1 (2)'!$C$70,'[1]Sheet1 (2)'!$D$70*('[1]Sheet1 (2)'!$D$72-crack_s_index)/'[1]Sheet1 (2)'!$D$72,IF([1]shee2!D1025='[1]Sheet1 (2)'!$C$71,'[1]Sheet1 (2)'!$D$71*('[1]Sheet1 (2)'!$D$72-crack_s_index)/'[1]Sheet1 (2)'!$D$72)))&lt;0,0,IF(D1057='[1]Sheet1 (2)'!$C$69,'[1]Sheet1 (2)'!$D$69*('[1]Sheet1 (2)'!$D$72-crack_s_index)/'[1]Sheet1 (2)'!$D$72,IF([1]shee2!D1025='[1]Sheet1 (2)'!$C$70,'[1]Sheet1 (2)'!$D$70*('[1]Sheet1 (2)'!$D$72-crack_s_index)/'[1]Sheet1 (2)'!$D$72,IF([1]shee2!D1025='[1]Sheet1 (2)'!$C$71,'[1]Sheet1 (2)'!$D$71*('[1]Sheet1 (2)'!$D$72-crack_s_index)/'[1]Sheet1 (2)'!$D$72))))</f>
        <v>5</v>
      </c>
      <c r="AW1057" s="157">
        <f>IF(IF(D1057='[1]Sheet1 (2)'!$C$69,'[1]Sheet1 (2)'!$D$69*('[1]Sheet1 (2)'!$D$72-crack_t_index)/'[1]Sheet1 (2)'!$D$72,IF([1]shee2!D1025='[1]Sheet1 (2)'!$C$70,'[1]Sheet1 (2)'!$D$70*('[1]Sheet1 (2)'!$D$72-crack_t_index)/'[1]Sheet1 (2)'!$D$72,IF([1]shee2!D1025='[1]Sheet1 (2)'!$C$71,'[1]Sheet1 (2)'!$D$71*('[1]Sheet1 (2)'!$D$72-crack_t_index)/'[1]Sheet1 (2)'!$D$72)))&lt;0,0,IF(D1057='[1]Sheet1 (2)'!$C$69,'[1]Sheet1 (2)'!$D$69*('[1]Sheet1 (2)'!$D$72-crack_t_index)/'[1]Sheet1 (2)'!$D$72,IF([1]shee2!D1025='[1]Sheet1 (2)'!$C$70,'[1]Sheet1 (2)'!$D$70*('[1]Sheet1 (2)'!$D$72-crack_t_index)/'[1]Sheet1 (2)'!$D$72,IF([1]shee2!D1025='[1]Sheet1 (2)'!$C$71,'[1]Sheet1 (2)'!$D$71*('[1]Sheet1 (2)'!$D$72-crack_t_index)/'[1]Sheet1 (2)'!$D$72))))</f>
        <v>5</v>
      </c>
      <c r="AX1057" s="157">
        <f>IF(IF(D1057='[1]Sheet1 (2)'!$C$69,'[1]Sheet1 (2)'!$D$69*('[1]Sheet1 (2)'!$D$72-rave_index)/'[1]Sheet1 (2)'!$D$72,IF([1]shee2!D1025='[1]Sheet1 (2)'!$C$70,'[1]Sheet1 (2)'!$D$70*('[1]Sheet1 (2)'!$D$72-rave_index)/'[1]Sheet1 (2)'!$D$72,IF([1]shee2!D1025='[1]Sheet1 (2)'!$C$71,'[1]Sheet1 (2)'!$D$71*('[1]Sheet1 (2)'!$D$72-rave_index)/'[1]Sheet1 (2)'!$D$72)))&lt;0,0,IF(D1057='[1]Sheet1 (2)'!$C$69,'[1]Sheet1 (2)'!$D$69*('[1]Sheet1 (2)'!$D$72-rave_index)/'[1]Sheet1 (2)'!$D$72,IF([1]shee2!D1025='[1]Sheet1 (2)'!$C$70,'[1]Sheet1 (2)'!$D$70*('[1]Sheet1 (2)'!$D$72-rave_index)/'[1]Sheet1 (2)'!$D$72,IF([1]shee2!D1025='[1]Sheet1 (2)'!$C$71,'[1]Sheet1 (2)'!$D$71*('[1]Sheet1 (2)'!$D$72-rave_index)/'[1]Sheet1 (2)'!$D$72))))</f>
        <v>5</v>
      </c>
      <c r="AY1057" s="157">
        <f>IF(IF(D1057='[1]Sheet1 (2)'!$C$69,'[1]Sheet1 (2)'!$D$69*('[1]Sheet1 (2)'!$D$72-rough_index)/'[1]Sheet1 (2)'!$D$72,IF([1]shee2!D1025='[1]Sheet1 (2)'!$C$70,'[1]Sheet1 (2)'!$D$70*('[1]Sheet1 (2)'!$D$72-rough_index)/'[1]Sheet1 (2)'!$D$72,IF([1]shee2!D1025='[1]Sheet1 (2)'!$C$71,'[1]Sheet1 (2)'!$D$71*('[1]Sheet1 (2)'!$D$72-rough_index)/'[1]Sheet1 (2)'!$D$72)))&lt;0,0,IF(D1057='[1]Sheet1 (2)'!$C$69,'[1]Sheet1 (2)'!$D$69*('[1]Sheet1 (2)'!$D$72-rough_index)/'[1]Sheet1 (2)'!$D$72,IF([1]shee2!D1025='[1]Sheet1 (2)'!$C$70,'[1]Sheet1 (2)'!$D$70*('[1]Sheet1 (2)'!$D$72-rough_index)/'[1]Sheet1 (2)'!$D$72,IF([1]shee2!D1025='[1]Sheet1 (2)'!$C$71,'[1]Sheet1 (2)'!$D$71*('[1]Sheet1 (2)'!$D$72-rough_index)/'[1]Sheet1 (2)'!$D$72))))</f>
        <v>2.5</v>
      </c>
      <c r="AZ1057" s="179">
        <f>+(AU1057*'[1]Sheet1 (2)'!$C$77)+(AV1057*'[1]Sheet1 (2)'!$C$78)+(AW1057*'[1]Sheet1 (2)'!$C$79)+(AX1057*'[1]Sheet1 (2)'!$C$80)+(AY1057*'[1]Sheet1 (2)'!$C$81)</f>
        <v>4.25</v>
      </c>
      <c r="BA1057" s="213" t="str">
        <f t="shared" si="32"/>
        <v>Good</v>
      </c>
      <c r="BE1057">
        <f>IF(D1057='[1]Sheet1 (2)'!$C$61,'[1]Sheet1 (2)'!$D$61*(counts^2)+'[1]Sheet1 (2)'!$G$61*counts+'[1]Sheet1 (2)'!$J$61,IF(D1057='[1]Sheet1 (2)'!$C$62,'[1]Sheet1 (2)'!$D$62*counts+'[1]Sheet1 (2)'!$G$62,IF(D1057='[1]Sheet1 (2)'!$C$63,'[1]Sheet1 (2)'!$D$63*counts+'[1]Sheet1 (2)'!$G$63,IF(D1057='[1]Sheet1 (2)'!$C$64,'[1]Sheet1 (2)'!$D$64*counts+'[1]Sheet1 (2)'!$G$64))))</f>
        <v>2.0984129299999998</v>
      </c>
    </row>
    <row r="1058" spans="1:57" ht="12.75" customHeight="1">
      <c r="A1058" s="176" t="s">
        <v>282</v>
      </c>
      <c r="B1058" s="145" t="s">
        <v>76</v>
      </c>
      <c r="C1058" s="170">
        <v>1191</v>
      </c>
      <c r="D1058" s="174" t="s">
        <v>77</v>
      </c>
      <c r="E1058" s="171">
        <v>10</v>
      </c>
      <c r="F1058" s="171">
        <v>2</v>
      </c>
      <c r="G1058" s="171" t="s">
        <v>77</v>
      </c>
      <c r="H1058" s="171">
        <v>1</v>
      </c>
      <c r="I1058" s="171" t="s">
        <v>77</v>
      </c>
      <c r="J1058" s="173" t="s">
        <v>80</v>
      </c>
      <c r="K1058" s="173" t="s">
        <v>80</v>
      </c>
      <c r="L1058" s="169">
        <f>VLOOKUP(CONCATENATE(J1058,K1058),'Sheet1 (2)'!$J$6:$K$26,2,FALSE)</f>
        <v>0</v>
      </c>
      <c r="M1058" s="173" t="s">
        <v>80</v>
      </c>
      <c r="N1058" s="173" t="s">
        <v>80</v>
      </c>
      <c r="O1058" s="177">
        <f>VLOOKUP(CONCATENATE(M1058,N1058),'[1]Sheet1 (2)'!$L$6:$M$26,2,FALSE)</f>
        <v>0</v>
      </c>
      <c r="P1058" s="173" t="s">
        <v>80</v>
      </c>
      <c r="Q1058" s="173" t="s">
        <v>80</v>
      </c>
      <c r="R1058" s="177">
        <f>VLOOKUP(CONCATENATE(P1058,Q1058),'[1]Sheet1 (2)'!$N$6:$O$26,2,FALSE)</f>
        <v>0</v>
      </c>
      <c r="S1058" s="173" t="s">
        <v>80</v>
      </c>
      <c r="T1058" s="173" t="s">
        <v>80</v>
      </c>
      <c r="U1058" s="177">
        <f>VLOOKUP(CONCATENATE(S1058,T1058),'[1]Sheet1 (2)'!$P$6:$Q$26,2,FALSE)</f>
        <v>0</v>
      </c>
      <c r="V1058" s="173" t="s">
        <v>82</v>
      </c>
      <c r="W1058" s="173" t="s">
        <v>81</v>
      </c>
      <c r="X1058" s="177">
        <f>VLOOKUP(CONCATENATE(V1058,W1058),'[1]Sheet1 (2)'!$R$6:$S$26,2,FALSE)</f>
        <v>50</v>
      </c>
      <c r="Y1058" s="173" t="s">
        <v>80</v>
      </c>
      <c r="Z1058" s="173" t="s">
        <v>80</v>
      </c>
      <c r="AA1058" s="177">
        <f>VLOOKUP(CONCATENATE(Y1058,Z1058),'[1]Sheet1 (2)'!$T$6:$U$26,2,FALSE)</f>
        <v>0</v>
      </c>
      <c r="AB1058" s="173" t="s">
        <v>80</v>
      </c>
      <c r="AC1058" s="173" t="s">
        <v>80</v>
      </c>
      <c r="AD1058" s="177">
        <f>VLOOKUP(CONCATENATE(AB1058,AC1058),'[1]Sheet1 (2)'!$X$6:$Y$26,2,FALSE)</f>
        <v>0</v>
      </c>
      <c r="AE1058" s="173" t="s">
        <v>82</v>
      </c>
      <c r="AF1058" s="173" t="s">
        <v>81</v>
      </c>
      <c r="AG1058" s="177">
        <f>VLOOKUP(CONCATENATE(AE1058,AF1058),'[1]Sheet1 (2)'!$Z$6:$AA$26,2,FALSE)</f>
        <v>66</v>
      </c>
      <c r="AH1058" s="172"/>
      <c r="AI1058" s="178"/>
      <c r="AJ1058" s="140"/>
      <c r="AK1058" s="176" t="s">
        <v>282</v>
      </c>
      <c r="AL1058" s="176" t="s">
        <v>76</v>
      </c>
      <c r="AM1058" s="170">
        <f t="shared" si="33"/>
        <v>1191</v>
      </c>
      <c r="AN1058" s="147"/>
      <c r="AO1058" s="155"/>
      <c r="AP1058" s="156"/>
      <c r="AQ1058" s="157">
        <v>1.8077456359999999</v>
      </c>
      <c r="AR1058" s="158"/>
      <c r="AS1058" s="145">
        <f>LOOKUP(rufmkm,'[1]Sheet1 (2)'!$V$62:$V$71,'[1]Sheet1 (2)'!$W$62:$W$71)</f>
        <v>20</v>
      </c>
      <c r="AT1058" s="140"/>
      <c r="AU1058" s="157">
        <f>IF(IF(D1058='[1]Sheet1 (2)'!$C$69,'[1]Sheet1 (2)'!$D$69*('[1]Sheet1 (2)'!$D$72-rut_index)/'[1]Sheet1 (2)'!$D$72,IF([1]shee2!D1026='[1]Sheet1 (2)'!$C$70,'[1]Sheet1 (2)'!$D$70*('[1]Sheet1 (2)'!$D$72-rut_index)/'[1]Sheet1 (2)'!$D$72,IF([1]shee2!D1026='[1]Sheet1 (2)'!$C$71,'[1]Sheet1 (2)'!$D$71*('[1]Sheet1 (2)'!$D$72-rut_index)/'[1]Sheet1 (2)'!$D$72)))&lt;0,0,IF(D1058='[1]Sheet1 (2)'!$C$69,'[1]Sheet1 (2)'!$D$69*('[1]Sheet1 (2)'!$D$72-rut_index)/'[1]Sheet1 (2)'!$D$72,IF([1]shee2!D1026='[1]Sheet1 (2)'!$C$70,'[1]Sheet1 (2)'!$D$70*('[1]Sheet1 (2)'!$D$72-rut_index)/'[1]Sheet1 (2)'!$D$72,IF([1]shee2!D1026='[1]Sheet1 (2)'!$C$71,'[1]Sheet1 (2)'!$D$71*('[1]Sheet1 (2)'!$D$72-rut_index)/'[1]Sheet1 (2)'!$D$72))))</f>
        <v>5</v>
      </c>
      <c r="AV1058" s="157">
        <f>IF(IF(D1058='[1]Sheet1 (2)'!$C$69,'[1]Sheet1 (2)'!$D$69*('[1]Sheet1 (2)'!$D$72-crack_s_index)/'[1]Sheet1 (2)'!$D$72,IF([1]shee2!D1026='[1]Sheet1 (2)'!$C$70,'[1]Sheet1 (2)'!$D$70*('[1]Sheet1 (2)'!$D$72-crack_s_index)/'[1]Sheet1 (2)'!$D$72,IF([1]shee2!D1026='[1]Sheet1 (2)'!$C$71,'[1]Sheet1 (2)'!$D$71*('[1]Sheet1 (2)'!$D$72-crack_s_index)/'[1]Sheet1 (2)'!$D$72)))&lt;0,0,IF(D1058='[1]Sheet1 (2)'!$C$69,'[1]Sheet1 (2)'!$D$69*('[1]Sheet1 (2)'!$D$72-crack_s_index)/'[1]Sheet1 (2)'!$D$72,IF([1]shee2!D1026='[1]Sheet1 (2)'!$C$70,'[1]Sheet1 (2)'!$D$70*('[1]Sheet1 (2)'!$D$72-crack_s_index)/'[1]Sheet1 (2)'!$D$72,IF([1]shee2!D1026='[1]Sheet1 (2)'!$C$71,'[1]Sheet1 (2)'!$D$71*('[1]Sheet1 (2)'!$D$72-crack_s_index)/'[1]Sheet1 (2)'!$D$72))))</f>
        <v>5</v>
      </c>
      <c r="AW1058" s="157">
        <f>IF(IF(D1058='[1]Sheet1 (2)'!$C$69,'[1]Sheet1 (2)'!$D$69*('[1]Sheet1 (2)'!$D$72-crack_t_index)/'[1]Sheet1 (2)'!$D$72,IF([1]shee2!D1026='[1]Sheet1 (2)'!$C$70,'[1]Sheet1 (2)'!$D$70*('[1]Sheet1 (2)'!$D$72-crack_t_index)/'[1]Sheet1 (2)'!$D$72,IF([1]shee2!D1026='[1]Sheet1 (2)'!$C$71,'[1]Sheet1 (2)'!$D$71*('[1]Sheet1 (2)'!$D$72-crack_t_index)/'[1]Sheet1 (2)'!$D$72)))&lt;0,0,IF(D1058='[1]Sheet1 (2)'!$C$69,'[1]Sheet1 (2)'!$D$69*('[1]Sheet1 (2)'!$D$72-crack_t_index)/'[1]Sheet1 (2)'!$D$72,IF([1]shee2!D1026='[1]Sheet1 (2)'!$C$70,'[1]Sheet1 (2)'!$D$70*('[1]Sheet1 (2)'!$D$72-crack_t_index)/'[1]Sheet1 (2)'!$D$72,IF([1]shee2!D1026='[1]Sheet1 (2)'!$C$71,'[1]Sheet1 (2)'!$D$71*('[1]Sheet1 (2)'!$D$72-crack_t_index)/'[1]Sheet1 (2)'!$D$72))))</f>
        <v>5</v>
      </c>
      <c r="AX1058" s="157">
        <f>IF(IF(D1058='[1]Sheet1 (2)'!$C$69,'[1]Sheet1 (2)'!$D$69*('[1]Sheet1 (2)'!$D$72-rave_index)/'[1]Sheet1 (2)'!$D$72,IF([1]shee2!D1026='[1]Sheet1 (2)'!$C$70,'[1]Sheet1 (2)'!$D$70*('[1]Sheet1 (2)'!$D$72-rave_index)/'[1]Sheet1 (2)'!$D$72,IF([1]shee2!D1026='[1]Sheet1 (2)'!$C$71,'[1]Sheet1 (2)'!$D$71*('[1]Sheet1 (2)'!$D$72-rave_index)/'[1]Sheet1 (2)'!$D$72)))&lt;0,0,IF(D1058='[1]Sheet1 (2)'!$C$69,'[1]Sheet1 (2)'!$D$69*('[1]Sheet1 (2)'!$D$72-rave_index)/'[1]Sheet1 (2)'!$D$72,IF([1]shee2!D1026='[1]Sheet1 (2)'!$C$70,'[1]Sheet1 (2)'!$D$70*('[1]Sheet1 (2)'!$D$72-rave_index)/'[1]Sheet1 (2)'!$D$72,IF([1]shee2!D1026='[1]Sheet1 (2)'!$C$71,'[1]Sheet1 (2)'!$D$71*('[1]Sheet1 (2)'!$D$72-rave_index)/'[1]Sheet1 (2)'!$D$72))))</f>
        <v>5</v>
      </c>
      <c r="AY1058" s="157">
        <f>IF(IF(D1058='[1]Sheet1 (2)'!$C$69,'[1]Sheet1 (2)'!$D$69*('[1]Sheet1 (2)'!$D$72-rough_index)/'[1]Sheet1 (2)'!$D$72,IF([1]shee2!D1026='[1]Sheet1 (2)'!$C$70,'[1]Sheet1 (2)'!$D$70*('[1]Sheet1 (2)'!$D$72-rough_index)/'[1]Sheet1 (2)'!$D$72,IF([1]shee2!D1026='[1]Sheet1 (2)'!$C$71,'[1]Sheet1 (2)'!$D$71*('[1]Sheet1 (2)'!$D$72-rough_index)/'[1]Sheet1 (2)'!$D$72)))&lt;0,0,IF(D1058='[1]Sheet1 (2)'!$C$69,'[1]Sheet1 (2)'!$D$69*('[1]Sheet1 (2)'!$D$72-rough_index)/'[1]Sheet1 (2)'!$D$72,IF([1]shee2!D1026='[1]Sheet1 (2)'!$C$70,'[1]Sheet1 (2)'!$D$70*('[1]Sheet1 (2)'!$D$72-rough_index)/'[1]Sheet1 (2)'!$D$72,IF([1]shee2!D1026='[1]Sheet1 (2)'!$C$71,'[1]Sheet1 (2)'!$D$71*('[1]Sheet1 (2)'!$D$72-rough_index)/'[1]Sheet1 (2)'!$D$72))))</f>
        <v>3.3333333333333335</v>
      </c>
      <c r="AZ1058" s="179">
        <f>+(AU1058*'[1]Sheet1 (2)'!$C$77)+(AV1058*'[1]Sheet1 (2)'!$C$78)+(AW1058*'[1]Sheet1 (2)'!$C$79)+(AX1058*'[1]Sheet1 (2)'!$C$80)+(AY1058*'[1]Sheet1 (2)'!$C$81)</f>
        <v>4.5</v>
      </c>
      <c r="BA1058" s="213" t="str">
        <f t="shared" si="32"/>
        <v>Good</v>
      </c>
      <c r="BE1058">
        <f>IF(D1058='[1]Sheet1 (2)'!$C$61,'[1]Sheet1 (2)'!$D$61*(counts^2)+'[1]Sheet1 (2)'!$G$61*counts+'[1]Sheet1 (2)'!$J$61,IF(D1058='[1]Sheet1 (2)'!$C$62,'[1]Sheet1 (2)'!$D$62*counts+'[1]Sheet1 (2)'!$G$62,IF(D1058='[1]Sheet1 (2)'!$C$63,'[1]Sheet1 (2)'!$D$63*counts+'[1]Sheet1 (2)'!$G$63,IF(D1058='[1]Sheet1 (2)'!$C$64,'[1]Sheet1 (2)'!$D$64*counts+'[1]Sheet1 (2)'!$G$64))))</f>
        <v>2.0984129299999998</v>
      </c>
    </row>
    <row r="1059" spans="1:57" ht="12.75" customHeight="1">
      <c r="A1059" s="176" t="s">
        <v>282</v>
      </c>
      <c r="B1059" s="145" t="s">
        <v>76</v>
      </c>
      <c r="C1059" s="170">
        <v>1192</v>
      </c>
      <c r="D1059" s="174" t="s">
        <v>77</v>
      </c>
      <c r="E1059" s="171">
        <v>10</v>
      </c>
      <c r="F1059" s="171">
        <v>2</v>
      </c>
      <c r="G1059" s="171" t="s">
        <v>77</v>
      </c>
      <c r="H1059" s="171">
        <v>1</v>
      </c>
      <c r="I1059" s="171" t="s">
        <v>77</v>
      </c>
      <c r="J1059" s="173" t="s">
        <v>80</v>
      </c>
      <c r="K1059" s="173" t="s">
        <v>80</v>
      </c>
      <c r="L1059" s="169">
        <f>VLOOKUP(CONCATENATE(J1059,K1059),'Sheet1 (2)'!$J$6:$K$26,2,FALSE)</f>
        <v>0</v>
      </c>
      <c r="M1059" s="173" t="s">
        <v>80</v>
      </c>
      <c r="N1059" s="173" t="s">
        <v>80</v>
      </c>
      <c r="O1059" s="177">
        <f>VLOOKUP(CONCATENATE(M1059,N1059),'[1]Sheet1 (2)'!$L$6:$M$26,2,FALSE)</f>
        <v>0</v>
      </c>
      <c r="P1059" s="173" t="s">
        <v>80</v>
      </c>
      <c r="Q1059" s="173" t="s">
        <v>80</v>
      </c>
      <c r="R1059" s="177">
        <f>VLOOKUP(CONCATENATE(P1059,Q1059),'[1]Sheet1 (2)'!$N$6:$O$26,2,FALSE)</f>
        <v>0</v>
      </c>
      <c r="S1059" s="173" t="s">
        <v>80</v>
      </c>
      <c r="T1059" s="173" t="s">
        <v>80</v>
      </c>
      <c r="U1059" s="177">
        <f>VLOOKUP(CONCATENATE(S1059,T1059),'[1]Sheet1 (2)'!$P$6:$Q$26,2,FALSE)</f>
        <v>0</v>
      </c>
      <c r="V1059" s="173" t="s">
        <v>80</v>
      </c>
      <c r="W1059" s="173" t="s">
        <v>80</v>
      </c>
      <c r="X1059" s="177">
        <f>VLOOKUP(CONCATENATE(V1059,W1059),'[1]Sheet1 (2)'!$R$6:$S$26,2,FALSE)</f>
        <v>0</v>
      </c>
      <c r="Y1059" s="173" t="s">
        <v>80</v>
      </c>
      <c r="Z1059" s="173" t="s">
        <v>80</v>
      </c>
      <c r="AA1059" s="177">
        <f>VLOOKUP(CONCATENATE(Y1059,Z1059),'[1]Sheet1 (2)'!$T$6:$U$26,2,FALSE)</f>
        <v>0</v>
      </c>
      <c r="AB1059" s="173" t="s">
        <v>80</v>
      </c>
      <c r="AC1059" s="173" t="s">
        <v>80</v>
      </c>
      <c r="AD1059" s="177">
        <f>VLOOKUP(CONCATENATE(AB1059,AC1059),'[1]Sheet1 (2)'!$X$6:$Y$26,2,FALSE)</f>
        <v>0</v>
      </c>
      <c r="AE1059" s="173" t="s">
        <v>82</v>
      </c>
      <c r="AF1059" s="173" t="s">
        <v>81</v>
      </c>
      <c r="AG1059" s="177">
        <f>VLOOKUP(CONCATENATE(AE1059,AF1059),'[1]Sheet1 (2)'!$Z$6:$AA$26,2,FALSE)</f>
        <v>66</v>
      </c>
      <c r="AH1059" s="172"/>
      <c r="AI1059" s="178"/>
      <c r="AJ1059" s="140"/>
      <c r="AK1059" s="176" t="s">
        <v>282</v>
      </c>
      <c r="AL1059" s="176" t="s">
        <v>76</v>
      </c>
      <c r="AM1059" s="170">
        <f t="shared" si="33"/>
        <v>1192</v>
      </c>
      <c r="AN1059" s="147"/>
      <c r="AO1059" s="155" t="s">
        <v>473</v>
      </c>
      <c r="AP1059" s="156"/>
      <c r="AQ1059" s="157">
        <v>1.7507570971999999</v>
      </c>
      <c r="AR1059" s="158"/>
      <c r="AS1059" s="145">
        <f>LOOKUP(rufmkm,'[1]Sheet1 (2)'!$V$62:$V$71,'[1]Sheet1 (2)'!$W$62:$W$71)</f>
        <v>20</v>
      </c>
      <c r="AT1059" s="140"/>
      <c r="AU1059" s="157">
        <f>IF(IF(D1059='[1]Sheet1 (2)'!$C$69,'[1]Sheet1 (2)'!$D$69*('[1]Sheet1 (2)'!$D$72-rut_index)/'[1]Sheet1 (2)'!$D$72,IF([1]shee2!D1027='[1]Sheet1 (2)'!$C$70,'[1]Sheet1 (2)'!$D$70*('[1]Sheet1 (2)'!$D$72-rut_index)/'[1]Sheet1 (2)'!$D$72,IF([1]shee2!D1027='[1]Sheet1 (2)'!$C$71,'[1]Sheet1 (2)'!$D$71*('[1]Sheet1 (2)'!$D$72-rut_index)/'[1]Sheet1 (2)'!$D$72)))&lt;0,0,IF(D1059='[1]Sheet1 (2)'!$C$69,'[1]Sheet1 (2)'!$D$69*('[1]Sheet1 (2)'!$D$72-rut_index)/'[1]Sheet1 (2)'!$D$72,IF([1]shee2!D1027='[1]Sheet1 (2)'!$C$70,'[1]Sheet1 (2)'!$D$70*('[1]Sheet1 (2)'!$D$72-rut_index)/'[1]Sheet1 (2)'!$D$72,IF([1]shee2!D1027='[1]Sheet1 (2)'!$C$71,'[1]Sheet1 (2)'!$D$71*('[1]Sheet1 (2)'!$D$72-rut_index)/'[1]Sheet1 (2)'!$D$72))))</f>
        <v>5</v>
      </c>
      <c r="AV1059" s="157">
        <f>IF(IF(D1059='[1]Sheet1 (2)'!$C$69,'[1]Sheet1 (2)'!$D$69*('[1]Sheet1 (2)'!$D$72-crack_s_index)/'[1]Sheet1 (2)'!$D$72,IF([1]shee2!D1027='[1]Sheet1 (2)'!$C$70,'[1]Sheet1 (2)'!$D$70*('[1]Sheet1 (2)'!$D$72-crack_s_index)/'[1]Sheet1 (2)'!$D$72,IF([1]shee2!D1027='[1]Sheet1 (2)'!$C$71,'[1]Sheet1 (2)'!$D$71*('[1]Sheet1 (2)'!$D$72-crack_s_index)/'[1]Sheet1 (2)'!$D$72)))&lt;0,0,IF(D1059='[1]Sheet1 (2)'!$C$69,'[1]Sheet1 (2)'!$D$69*('[1]Sheet1 (2)'!$D$72-crack_s_index)/'[1]Sheet1 (2)'!$D$72,IF([1]shee2!D1027='[1]Sheet1 (2)'!$C$70,'[1]Sheet1 (2)'!$D$70*('[1]Sheet1 (2)'!$D$72-crack_s_index)/'[1]Sheet1 (2)'!$D$72,IF([1]shee2!D1027='[1]Sheet1 (2)'!$C$71,'[1]Sheet1 (2)'!$D$71*('[1]Sheet1 (2)'!$D$72-crack_s_index)/'[1]Sheet1 (2)'!$D$72))))</f>
        <v>5</v>
      </c>
      <c r="AW1059" s="157">
        <f>IF(IF(D1059='[1]Sheet1 (2)'!$C$69,'[1]Sheet1 (2)'!$D$69*('[1]Sheet1 (2)'!$D$72-crack_t_index)/'[1]Sheet1 (2)'!$D$72,IF([1]shee2!D1027='[1]Sheet1 (2)'!$C$70,'[1]Sheet1 (2)'!$D$70*('[1]Sheet1 (2)'!$D$72-crack_t_index)/'[1]Sheet1 (2)'!$D$72,IF([1]shee2!D1027='[1]Sheet1 (2)'!$C$71,'[1]Sheet1 (2)'!$D$71*('[1]Sheet1 (2)'!$D$72-crack_t_index)/'[1]Sheet1 (2)'!$D$72)))&lt;0,0,IF(D1059='[1]Sheet1 (2)'!$C$69,'[1]Sheet1 (2)'!$D$69*('[1]Sheet1 (2)'!$D$72-crack_t_index)/'[1]Sheet1 (2)'!$D$72,IF([1]shee2!D1027='[1]Sheet1 (2)'!$C$70,'[1]Sheet1 (2)'!$D$70*('[1]Sheet1 (2)'!$D$72-crack_t_index)/'[1]Sheet1 (2)'!$D$72,IF([1]shee2!D1027='[1]Sheet1 (2)'!$C$71,'[1]Sheet1 (2)'!$D$71*('[1]Sheet1 (2)'!$D$72-crack_t_index)/'[1]Sheet1 (2)'!$D$72))))</f>
        <v>5</v>
      </c>
      <c r="AX1059" s="157">
        <f>IF(IF(D1059='[1]Sheet1 (2)'!$C$69,'[1]Sheet1 (2)'!$D$69*('[1]Sheet1 (2)'!$D$72-rave_index)/'[1]Sheet1 (2)'!$D$72,IF([1]shee2!D1027='[1]Sheet1 (2)'!$C$70,'[1]Sheet1 (2)'!$D$70*('[1]Sheet1 (2)'!$D$72-rave_index)/'[1]Sheet1 (2)'!$D$72,IF([1]shee2!D1027='[1]Sheet1 (2)'!$C$71,'[1]Sheet1 (2)'!$D$71*('[1]Sheet1 (2)'!$D$72-rave_index)/'[1]Sheet1 (2)'!$D$72)))&lt;0,0,IF(D1059='[1]Sheet1 (2)'!$C$69,'[1]Sheet1 (2)'!$D$69*('[1]Sheet1 (2)'!$D$72-rave_index)/'[1]Sheet1 (2)'!$D$72,IF([1]shee2!D1027='[1]Sheet1 (2)'!$C$70,'[1]Sheet1 (2)'!$D$70*('[1]Sheet1 (2)'!$D$72-rave_index)/'[1]Sheet1 (2)'!$D$72,IF([1]shee2!D1027='[1]Sheet1 (2)'!$C$71,'[1]Sheet1 (2)'!$D$71*('[1]Sheet1 (2)'!$D$72-rave_index)/'[1]Sheet1 (2)'!$D$72))))</f>
        <v>5</v>
      </c>
      <c r="AY1059" s="157">
        <f>IF(IF(D1059='[1]Sheet1 (2)'!$C$69,'[1]Sheet1 (2)'!$D$69*('[1]Sheet1 (2)'!$D$72-rough_index)/'[1]Sheet1 (2)'!$D$72,IF([1]shee2!D1027='[1]Sheet1 (2)'!$C$70,'[1]Sheet1 (2)'!$D$70*('[1]Sheet1 (2)'!$D$72-rough_index)/'[1]Sheet1 (2)'!$D$72,IF([1]shee2!D1027='[1]Sheet1 (2)'!$C$71,'[1]Sheet1 (2)'!$D$71*('[1]Sheet1 (2)'!$D$72-rough_index)/'[1]Sheet1 (2)'!$D$72)))&lt;0,0,IF(D1059='[1]Sheet1 (2)'!$C$69,'[1]Sheet1 (2)'!$D$69*('[1]Sheet1 (2)'!$D$72-rough_index)/'[1]Sheet1 (2)'!$D$72,IF([1]shee2!D1027='[1]Sheet1 (2)'!$C$70,'[1]Sheet1 (2)'!$D$70*('[1]Sheet1 (2)'!$D$72-rough_index)/'[1]Sheet1 (2)'!$D$72,IF([1]shee2!D1027='[1]Sheet1 (2)'!$C$71,'[1]Sheet1 (2)'!$D$71*('[1]Sheet1 (2)'!$D$72-rough_index)/'[1]Sheet1 (2)'!$D$72))))</f>
        <v>3.3333333333333335</v>
      </c>
      <c r="AZ1059" s="179">
        <f>+(AU1059*'[1]Sheet1 (2)'!$C$77)+(AV1059*'[1]Sheet1 (2)'!$C$78)+(AW1059*'[1]Sheet1 (2)'!$C$79)+(AX1059*'[1]Sheet1 (2)'!$C$80)+(AY1059*'[1]Sheet1 (2)'!$C$81)</f>
        <v>4.5</v>
      </c>
      <c r="BA1059" s="213" t="str">
        <f t="shared" si="32"/>
        <v>Good</v>
      </c>
      <c r="BE1059">
        <f>IF(D1059='[1]Sheet1 (2)'!$C$61,'[1]Sheet1 (2)'!$D$61*(counts^2)+'[1]Sheet1 (2)'!$G$61*counts+'[1]Sheet1 (2)'!$J$61,IF(D1059='[1]Sheet1 (2)'!$C$62,'[1]Sheet1 (2)'!$D$62*counts+'[1]Sheet1 (2)'!$G$62,IF(D1059='[1]Sheet1 (2)'!$C$63,'[1]Sheet1 (2)'!$D$63*counts+'[1]Sheet1 (2)'!$G$63,IF(D1059='[1]Sheet1 (2)'!$C$64,'[1]Sheet1 (2)'!$D$64*counts+'[1]Sheet1 (2)'!$G$64))))</f>
        <v>2.0984129299999998</v>
      </c>
    </row>
    <row r="1060" spans="1:57" ht="12.75" customHeight="1">
      <c r="A1060" s="176" t="s">
        <v>282</v>
      </c>
      <c r="B1060" s="145" t="s">
        <v>76</v>
      </c>
      <c r="C1060" s="170">
        <v>1193</v>
      </c>
      <c r="D1060" s="174" t="s">
        <v>77</v>
      </c>
      <c r="E1060" s="171">
        <v>10</v>
      </c>
      <c r="F1060" s="171">
        <v>2</v>
      </c>
      <c r="G1060" s="171" t="s">
        <v>77</v>
      </c>
      <c r="H1060" s="171">
        <v>1</v>
      </c>
      <c r="I1060" s="171" t="s">
        <v>77</v>
      </c>
      <c r="J1060" s="173" t="s">
        <v>80</v>
      </c>
      <c r="K1060" s="173" t="s">
        <v>80</v>
      </c>
      <c r="L1060" s="169">
        <f>VLOOKUP(CONCATENATE(J1060,K1060),'Sheet1 (2)'!$J$6:$K$26,2,FALSE)</f>
        <v>0</v>
      </c>
      <c r="M1060" s="173" t="s">
        <v>82</v>
      </c>
      <c r="N1060" s="173" t="s">
        <v>82</v>
      </c>
      <c r="O1060" s="177">
        <f>VLOOKUP(CONCATENATE(M1060,N1060),'[1]Sheet1 (2)'!$L$6:$M$26,2,FALSE)</f>
        <v>12.5</v>
      </c>
      <c r="P1060" s="173" t="s">
        <v>80</v>
      </c>
      <c r="Q1060" s="173" t="s">
        <v>80</v>
      </c>
      <c r="R1060" s="177">
        <f>VLOOKUP(CONCATENATE(P1060,Q1060),'[1]Sheet1 (2)'!$N$6:$O$26,2,FALSE)</f>
        <v>0</v>
      </c>
      <c r="S1060" s="173" t="s">
        <v>80</v>
      </c>
      <c r="T1060" s="173" t="s">
        <v>80</v>
      </c>
      <c r="U1060" s="177">
        <f>VLOOKUP(CONCATENATE(S1060,T1060),'[1]Sheet1 (2)'!$P$6:$Q$26,2,FALSE)</f>
        <v>0</v>
      </c>
      <c r="V1060" s="173" t="s">
        <v>80</v>
      </c>
      <c r="W1060" s="173" t="s">
        <v>80</v>
      </c>
      <c r="X1060" s="177">
        <f>VLOOKUP(CONCATENATE(V1060,W1060),'[1]Sheet1 (2)'!$R$6:$S$26,2,FALSE)</f>
        <v>0</v>
      </c>
      <c r="Y1060" s="173" t="s">
        <v>80</v>
      </c>
      <c r="Z1060" s="173" t="s">
        <v>80</v>
      </c>
      <c r="AA1060" s="177">
        <f>VLOOKUP(CONCATENATE(Y1060,Z1060),'[1]Sheet1 (2)'!$T$6:$U$26,2,FALSE)</f>
        <v>0</v>
      </c>
      <c r="AB1060" s="173" t="s">
        <v>80</v>
      </c>
      <c r="AC1060" s="173" t="s">
        <v>80</v>
      </c>
      <c r="AD1060" s="177">
        <f>VLOOKUP(CONCATENATE(AB1060,AC1060),'[1]Sheet1 (2)'!$X$6:$Y$26,2,FALSE)</f>
        <v>0</v>
      </c>
      <c r="AE1060" s="173" t="s">
        <v>82</v>
      </c>
      <c r="AF1060" s="173" t="s">
        <v>81</v>
      </c>
      <c r="AG1060" s="177">
        <f>VLOOKUP(CONCATENATE(AE1060,AF1060),'[1]Sheet1 (2)'!$Z$6:$AA$26,2,FALSE)</f>
        <v>66</v>
      </c>
      <c r="AH1060" s="172"/>
      <c r="AI1060" s="178"/>
      <c r="AJ1060" s="140"/>
      <c r="AK1060" s="176" t="s">
        <v>282</v>
      </c>
      <c r="AL1060" s="176" t="s">
        <v>76</v>
      </c>
      <c r="AM1060" s="170">
        <f t="shared" si="33"/>
        <v>1193</v>
      </c>
      <c r="AN1060" s="147"/>
      <c r="AO1060" s="155"/>
      <c r="AP1060" s="156"/>
      <c r="AQ1060" s="157">
        <v>1.9271835329999998</v>
      </c>
      <c r="AR1060" s="158"/>
      <c r="AS1060" s="145">
        <f>LOOKUP(rufmkm,'[1]Sheet1 (2)'!$V$62:$V$71,'[1]Sheet1 (2)'!$W$62:$W$71)</f>
        <v>20</v>
      </c>
      <c r="AT1060" s="140"/>
      <c r="AU1060" s="157">
        <f>IF(IF(D1060='[1]Sheet1 (2)'!$C$69,'[1]Sheet1 (2)'!$D$69*('[1]Sheet1 (2)'!$D$72-rut_index)/'[1]Sheet1 (2)'!$D$72,IF([1]shee2!D1028='[1]Sheet1 (2)'!$C$70,'[1]Sheet1 (2)'!$D$70*('[1]Sheet1 (2)'!$D$72-rut_index)/'[1]Sheet1 (2)'!$D$72,IF([1]shee2!D1028='[1]Sheet1 (2)'!$C$71,'[1]Sheet1 (2)'!$D$71*('[1]Sheet1 (2)'!$D$72-rut_index)/'[1]Sheet1 (2)'!$D$72)))&lt;0,0,IF(D1060='[1]Sheet1 (2)'!$C$69,'[1]Sheet1 (2)'!$D$69*('[1]Sheet1 (2)'!$D$72-rut_index)/'[1]Sheet1 (2)'!$D$72,IF([1]shee2!D1028='[1]Sheet1 (2)'!$C$70,'[1]Sheet1 (2)'!$D$70*('[1]Sheet1 (2)'!$D$72-rut_index)/'[1]Sheet1 (2)'!$D$72,IF([1]shee2!D1028='[1]Sheet1 (2)'!$C$71,'[1]Sheet1 (2)'!$D$71*('[1]Sheet1 (2)'!$D$72-rut_index)/'[1]Sheet1 (2)'!$D$72))))</f>
        <v>5</v>
      </c>
      <c r="AV1060" s="157">
        <f>IF(IF(D1060='[1]Sheet1 (2)'!$C$69,'[1]Sheet1 (2)'!$D$69*('[1]Sheet1 (2)'!$D$72-crack_s_index)/'[1]Sheet1 (2)'!$D$72,IF([1]shee2!D1028='[1]Sheet1 (2)'!$C$70,'[1]Sheet1 (2)'!$D$70*('[1]Sheet1 (2)'!$D$72-crack_s_index)/'[1]Sheet1 (2)'!$D$72,IF([1]shee2!D1028='[1]Sheet1 (2)'!$C$71,'[1]Sheet1 (2)'!$D$71*('[1]Sheet1 (2)'!$D$72-crack_s_index)/'[1]Sheet1 (2)'!$D$72)))&lt;0,0,IF(D1060='[1]Sheet1 (2)'!$C$69,'[1]Sheet1 (2)'!$D$69*('[1]Sheet1 (2)'!$D$72-crack_s_index)/'[1]Sheet1 (2)'!$D$72,IF([1]shee2!D1028='[1]Sheet1 (2)'!$C$70,'[1]Sheet1 (2)'!$D$70*('[1]Sheet1 (2)'!$D$72-crack_s_index)/'[1]Sheet1 (2)'!$D$72,IF([1]shee2!D1028='[1]Sheet1 (2)'!$C$71,'[1]Sheet1 (2)'!$D$71*('[1]Sheet1 (2)'!$D$72-crack_s_index)/'[1]Sheet1 (2)'!$D$72))))</f>
        <v>3.9583333333333335</v>
      </c>
      <c r="AW1060" s="157">
        <f>IF(IF(D1060='[1]Sheet1 (2)'!$C$69,'[1]Sheet1 (2)'!$D$69*('[1]Sheet1 (2)'!$D$72-crack_t_index)/'[1]Sheet1 (2)'!$D$72,IF([1]shee2!D1028='[1]Sheet1 (2)'!$C$70,'[1]Sheet1 (2)'!$D$70*('[1]Sheet1 (2)'!$D$72-crack_t_index)/'[1]Sheet1 (2)'!$D$72,IF([1]shee2!D1028='[1]Sheet1 (2)'!$C$71,'[1]Sheet1 (2)'!$D$71*('[1]Sheet1 (2)'!$D$72-crack_t_index)/'[1]Sheet1 (2)'!$D$72)))&lt;0,0,IF(D1060='[1]Sheet1 (2)'!$C$69,'[1]Sheet1 (2)'!$D$69*('[1]Sheet1 (2)'!$D$72-crack_t_index)/'[1]Sheet1 (2)'!$D$72,IF([1]shee2!D1028='[1]Sheet1 (2)'!$C$70,'[1]Sheet1 (2)'!$D$70*('[1]Sheet1 (2)'!$D$72-crack_t_index)/'[1]Sheet1 (2)'!$D$72,IF([1]shee2!D1028='[1]Sheet1 (2)'!$C$71,'[1]Sheet1 (2)'!$D$71*('[1]Sheet1 (2)'!$D$72-crack_t_index)/'[1]Sheet1 (2)'!$D$72))))</f>
        <v>5</v>
      </c>
      <c r="AX1060" s="157">
        <f>IF(IF(D1060='[1]Sheet1 (2)'!$C$69,'[1]Sheet1 (2)'!$D$69*('[1]Sheet1 (2)'!$D$72-rave_index)/'[1]Sheet1 (2)'!$D$72,IF([1]shee2!D1028='[1]Sheet1 (2)'!$C$70,'[1]Sheet1 (2)'!$D$70*('[1]Sheet1 (2)'!$D$72-rave_index)/'[1]Sheet1 (2)'!$D$72,IF([1]shee2!D1028='[1]Sheet1 (2)'!$C$71,'[1]Sheet1 (2)'!$D$71*('[1]Sheet1 (2)'!$D$72-rave_index)/'[1]Sheet1 (2)'!$D$72)))&lt;0,0,IF(D1060='[1]Sheet1 (2)'!$C$69,'[1]Sheet1 (2)'!$D$69*('[1]Sheet1 (2)'!$D$72-rave_index)/'[1]Sheet1 (2)'!$D$72,IF([1]shee2!D1028='[1]Sheet1 (2)'!$C$70,'[1]Sheet1 (2)'!$D$70*('[1]Sheet1 (2)'!$D$72-rave_index)/'[1]Sheet1 (2)'!$D$72,IF([1]shee2!D1028='[1]Sheet1 (2)'!$C$71,'[1]Sheet1 (2)'!$D$71*('[1]Sheet1 (2)'!$D$72-rave_index)/'[1]Sheet1 (2)'!$D$72))))</f>
        <v>5</v>
      </c>
      <c r="AY1060" s="157">
        <f>IF(IF(D1060='[1]Sheet1 (2)'!$C$69,'[1]Sheet1 (2)'!$D$69*('[1]Sheet1 (2)'!$D$72-rough_index)/'[1]Sheet1 (2)'!$D$72,IF([1]shee2!D1028='[1]Sheet1 (2)'!$C$70,'[1]Sheet1 (2)'!$D$70*('[1]Sheet1 (2)'!$D$72-rough_index)/'[1]Sheet1 (2)'!$D$72,IF([1]shee2!D1028='[1]Sheet1 (2)'!$C$71,'[1]Sheet1 (2)'!$D$71*('[1]Sheet1 (2)'!$D$72-rough_index)/'[1]Sheet1 (2)'!$D$72)))&lt;0,0,IF(D1060='[1]Sheet1 (2)'!$C$69,'[1]Sheet1 (2)'!$D$69*('[1]Sheet1 (2)'!$D$72-rough_index)/'[1]Sheet1 (2)'!$D$72,IF([1]shee2!D1028='[1]Sheet1 (2)'!$C$70,'[1]Sheet1 (2)'!$D$70*('[1]Sheet1 (2)'!$D$72-rough_index)/'[1]Sheet1 (2)'!$D$72,IF([1]shee2!D1028='[1]Sheet1 (2)'!$C$71,'[1]Sheet1 (2)'!$D$71*('[1]Sheet1 (2)'!$D$72-rough_index)/'[1]Sheet1 (2)'!$D$72))))</f>
        <v>3.3333333333333335</v>
      </c>
      <c r="AZ1060" s="179">
        <f>+(AU1060*'[1]Sheet1 (2)'!$C$77)+(AV1060*'[1]Sheet1 (2)'!$C$78)+(AW1060*'[1]Sheet1 (2)'!$C$79)+(AX1060*'[1]Sheet1 (2)'!$C$80)+(AY1060*'[1]Sheet1 (2)'!$C$81)</f>
        <v>4.125</v>
      </c>
      <c r="BA1060" s="213" t="str">
        <f t="shared" si="32"/>
        <v>Good</v>
      </c>
      <c r="BE1060">
        <f>IF(D1060='[1]Sheet1 (2)'!$C$61,'[1]Sheet1 (2)'!$D$61*(counts^2)+'[1]Sheet1 (2)'!$G$61*counts+'[1]Sheet1 (2)'!$J$61,IF(D1060='[1]Sheet1 (2)'!$C$62,'[1]Sheet1 (2)'!$D$62*counts+'[1]Sheet1 (2)'!$G$62,IF(D1060='[1]Sheet1 (2)'!$C$63,'[1]Sheet1 (2)'!$D$63*counts+'[1]Sheet1 (2)'!$G$63,IF(D1060='[1]Sheet1 (2)'!$C$64,'[1]Sheet1 (2)'!$D$64*counts+'[1]Sheet1 (2)'!$G$64))))</f>
        <v>2.0984129299999998</v>
      </c>
    </row>
    <row r="1061" spans="1:57" ht="12.75" customHeight="1">
      <c r="A1061" s="176" t="s">
        <v>282</v>
      </c>
      <c r="B1061" s="145" t="s">
        <v>76</v>
      </c>
      <c r="C1061" s="170">
        <v>1194</v>
      </c>
      <c r="D1061" s="174" t="s">
        <v>77</v>
      </c>
      <c r="E1061" s="171">
        <v>10</v>
      </c>
      <c r="F1061" s="171">
        <v>2</v>
      </c>
      <c r="G1061" s="171" t="s">
        <v>77</v>
      </c>
      <c r="H1061" s="171">
        <v>1</v>
      </c>
      <c r="I1061" s="171" t="s">
        <v>77</v>
      </c>
      <c r="J1061" s="173" t="s">
        <v>80</v>
      </c>
      <c r="K1061" s="173" t="s">
        <v>80</v>
      </c>
      <c r="L1061" s="169">
        <f>VLOOKUP(CONCATENATE(J1061,K1061),'Sheet1 (2)'!$J$6:$K$26,2,FALSE)</f>
        <v>0</v>
      </c>
      <c r="M1061" s="173" t="s">
        <v>80</v>
      </c>
      <c r="N1061" s="173" t="s">
        <v>80</v>
      </c>
      <c r="O1061" s="177">
        <f>VLOOKUP(CONCATENATE(M1061,N1061),'[1]Sheet1 (2)'!$L$6:$M$26,2,FALSE)</f>
        <v>0</v>
      </c>
      <c r="P1061" s="173" t="s">
        <v>80</v>
      </c>
      <c r="Q1061" s="173" t="s">
        <v>80</v>
      </c>
      <c r="R1061" s="177">
        <f>VLOOKUP(CONCATENATE(P1061,Q1061),'[1]Sheet1 (2)'!$N$6:$O$26,2,FALSE)</f>
        <v>0</v>
      </c>
      <c r="S1061" s="173" t="s">
        <v>80</v>
      </c>
      <c r="T1061" s="173" t="s">
        <v>80</v>
      </c>
      <c r="U1061" s="177">
        <f>VLOOKUP(CONCATENATE(S1061,T1061),'[1]Sheet1 (2)'!$P$6:$Q$26,2,FALSE)</f>
        <v>0</v>
      </c>
      <c r="V1061" s="173" t="s">
        <v>80</v>
      </c>
      <c r="W1061" s="173" t="s">
        <v>80</v>
      </c>
      <c r="X1061" s="177">
        <f>VLOOKUP(CONCATENATE(V1061,W1061),'[1]Sheet1 (2)'!$R$6:$S$26,2,FALSE)</f>
        <v>0</v>
      </c>
      <c r="Y1061" s="173" t="s">
        <v>80</v>
      </c>
      <c r="Z1061" s="173" t="s">
        <v>80</v>
      </c>
      <c r="AA1061" s="177">
        <f>VLOOKUP(CONCATENATE(Y1061,Z1061),'[1]Sheet1 (2)'!$T$6:$U$26,2,FALSE)</f>
        <v>0</v>
      </c>
      <c r="AB1061" s="173" t="s">
        <v>80</v>
      </c>
      <c r="AC1061" s="173" t="s">
        <v>80</v>
      </c>
      <c r="AD1061" s="177">
        <f>VLOOKUP(CONCATENATE(AB1061,AC1061),'[1]Sheet1 (2)'!$X$6:$Y$26,2,FALSE)</f>
        <v>0</v>
      </c>
      <c r="AE1061" s="173" t="s">
        <v>82</v>
      </c>
      <c r="AF1061" s="173" t="s">
        <v>81</v>
      </c>
      <c r="AG1061" s="177">
        <f>VLOOKUP(CONCATENATE(AE1061,AF1061),'[1]Sheet1 (2)'!$Z$6:$AA$26,2,FALSE)</f>
        <v>66</v>
      </c>
      <c r="AH1061" s="172"/>
      <c r="AI1061" s="178"/>
      <c r="AJ1061" s="140"/>
      <c r="AK1061" s="176" t="s">
        <v>282</v>
      </c>
      <c r="AL1061" s="176" t="s">
        <v>76</v>
      </c>
      <c r="AM1061" s="170">
        <f t="shared" si="33"/>
        <v>1194</v>
      </c>
      <c r="AN1061" s="147"/>
      <c r="AO1061" s="155" t="s">
        <v>409</v>
      </c>
      <c r="AP1061" s="156"/>
      <c r="AQ1061" s="157">
        <v>2.0964522212000003</v>
      </c>
      <c r="AR1061" s="158"/>
      <c r="AS1061" s="145">
        <f>LOOKUP(rufmkm,'[1]Sheet1 (2)'!$V$62:$V$71,'[1]Sheet1 (2)'!$W$62:$W$71)</f>
        <v>30</v>
      </c>
      <c r="AT1061" s="140"/>
      <c r="AU1061" s="157">
        <f>IF(IF(D1061='[1]Sheet1 (2)'!$C$69,'[1]Sheet1 (2)'!$D$69*('[1]Sheet1 (2)'!$D$72-rut_index)/'[1]Sheet1 (2)'!$D$72,IF([1]shee2!D1029='[1]Sheet1 (2)'!$C$70,'[1]Sheet1 (2)'!$D$70*('[1]Sheet1 (2)'!$D$72-rut_index)/'[1]Sheet1 (2)'!$D$72,IF([1]shee2!D1029='[1]Sheet1 (2)'!$C$71,'[1]Sheet1 (2)'!$D$71*('[1]Sheet1 (2)'!$D$72-rut_index)/'[1]Sheet1 (2)'!$D$72)))&lt;0,0,IF(D1061='[1]Sheet1 (2)'!$C$69,'[1]Sheet1 (2)'!$D$69*('[1]Sheet1 (2)'!$D$72-rut_index)/'[1]Sheet1 (2)'!$D$72,IF([1]shee2!D1029='[1]Sheet1 (2)'!$C$70,'[1]Sheet1 (2)'!$D$70*('[1]Sheet1 (2)'!$D$72-rut_index)/'[1]Sheet1 (2)'!$D$72,IF([1]shee2!D1029='[1]Sheet1 (2)'!$C$71,'[1]Sheet1 (2)'!$D$71*('[1]Sheet1 (2)'!$D$72-rut_index)/'[1]Sheet1 (2)'!$D$72))))</f>
        <v>5</v>
      </c>
      <c r="AV1061" s="157">
        <f>IF(IF(D1061='[1]Sheet1 (2)'!$C$69,'[1]Sheet1 (2)'!$D$69*('[1]Sheet1 (2)'!$D$72-crack_s_index)/'[1]Sheet1 (2)'!$D$72,IF([1]shee2!D1029='[1]Sheet1 (2)'!$C$70,'[1]Sheet1 (2)'!$D$70*('[1]Sheet1 (2)'!$D$72-crack_s_index)/'[1]Sheet1 (2)'!$D$72,IF([1]shee2!D1029='[1]Sheet1 (2)'!$C$71,'[1]Sheet1 (2)'!$D$71*('[1]Sheet1 (2)'!$D$72-crack_s_index)/'[1]Sheet1 (2)'!$D$72)))&lt;0,0,IF(D1061='[1]Sheet1 (2)'!$C$69,'[1]Sheet1 (2)'!$D$69*('[1]Sheet1 (2)'!$D$72-crack_s_index)/'[1]Sheet1 (2)'!$D$72,IF([1]shee2!D1029='[1]Sheet1 (2)'!$C$70,'[1]Sheet1 (2)'!$D$70*('[1]Sheet1 (2)'!$D$72-crack_s_index)/'[1]Sheet1 (2)'!$D$72,IF([1]shee2!D1029='[1]Sheet1 (2)'!$C$71,'[1]Sheet1 (2)'!$D$71*('[1]Sheet1 (2)'!$D$72-crack_s_index)/'[1]Sheet1 (2)'!$D$72))))</f>
        <v>5</v>
      </c>
      <c r="AW1061" s="157">
        <f>IF(IF(D1061='[1]Sheet1 (2)'!$C$69,'[1]Sheet1 (2)'!$D$69*('[1]Sheet1 (2)'!$D$72-crack_t_index)/'[1]Sheet1 (2)'!$D$72,IF([1]shee2!D1029='[1]Sheet1 (2)'!$C$70,'[1]Sheet1 (2)'!$D$70*('[1]Sheet1 (2)'!$D$72-crack_t_index)/'[1]Sheet1 (2)'!$D$72,IF([1]shee2!D1029='[1]Sheet1 (2)'!$C$71,'[1]Sheet1 (2)'!$D$71*('[1]Sheet1 (2)'!$D$72-crack_t_index)/'[1]Sheet1 (2)'!$D$72)))&lt;0,0,IF(D1061='[1]Sheet1 (2)'!$C$69,'[1]Sheet1 (2)'!$D$69*('[1]Sheet1 (2)'!$D$72-crack_t_index)/'[1]Sheet1 (2)'!$D$72,IF([1]shee2!D1029='[1]Sheet1 (2)'!$C$70,'[1]Sheet1 (2)'!$D$70*('[1]Sheet1 (2)'!$D$72-crack_t_index)/'[1]Sheet1 (2)'!$D$72,IF([1]shee2!D1029='[1]Sheet1 (2)'!$C$71,'[1]Sheet1 (2)'!$D$71*('[1]Sheet1 (2)'!$D$72-crack_t_index)/'[1]Sheet1 (2)'!$D$72))))</f>
        <v>5</v>
      </c>
      <c r="AX1061" s="157">
        <f>IF(IF(D1061='[1]Sheet1 (2)'!$C$69,'[1]Sheet1 (2)'!$D$69*('[1]Sheet1 (2)'!$D$72-rave_index)/'[1]Sheet1 (2)'!$D$72,IF([1]shee2!D1029='[1]Sheet1 (2)'!$C$70,'[1]Sheet1 (2)'!$D$70*('[1]Sheet1 (2)'!$D$72-rave_index)/'[1]Sheet1 (2)'!$D$72,IF([1]shee2!D1029='[1]Sheet1 (2)'!$C$71,'[1]Sheet1 (2)'!$D$71*('[1]Sheet1 (2)'!$D$72-rave_index)/'[1]Sheet1 (2)'!$D$72)))&lt;0,0,IF(D1061='[1]Sheet1 (2)'!$C$69,'[1]Sheet1 (2)'!$D$69*('[1]Sheet1 (2)'!$D$72-rave_index)/'[1]Sheet1 (2)'!$D$72,IF([1]shee2!D1029='[1]Sheet1 (2)'!$C$70,'[1]Sheet1 (2)'!$D$70*('[1]Sheet1 (2)'!$D$72-rave_index)/'[1]Sheet1 (2)'!$D$72,IF([1]shee2!D1029='[1]Sheet1 (2)'!$C$71,'[1]Sheet1 (2)'!$D$71*('[1]Sheet1 (2)'!$D$72-rave_index)/'[1]Sheet1 (2)'!$D$72))))</f>
        <v>5</v>
      </c>
      <c r="AY1061" s="157">
        <f>IF(IF(D1061='[1]Sheet1 (2)'!$C$69,'[1]Sheet1 (2)'!$D$69*('[1]Sheet1 (2)'!$D$72-rough_index)/'[1]Sheet1 (2)'!$D$72,IF([1]shee2!D1029='[1]Sheet1 (2)'!$C$70,'[1]Sheet1 (2)'!$D$70*('[1]Sheet1 (2)'!$D$72-rough_index)/'[1]Sheet1 (2)'!$D$72,IF([1]shee2!D1029='[1]Sheet1 (2)'!$C$71,'[1]Sheet1 (2)'!$D$71*('[1]Sheet1 (2)'!$D$72-rough_index)/'[1]Sheet1 (2)'!$D$72)))&lt;0,0,IF(D1061='[1]Sheet1 (2)'!$C$69,'[1]Sheet1 (2)'!$D$69*('[1]Sheet1 (2)'!$D$72-rough_index)/'[1]Sheet1 (2)'!$D$72,IF([1]shee2!D1029='[1]Sheet1 (2)'!$C$70,'[1]Sheet1 (2)'!$D$70*('[1]Sheet1 (2)'!$D$72-rough_index)/'[1]Sheet1 (2)'!$D$72,IF([1]shee2!D1029='[1]Sheet1 (2)'!$C$71,'[1]Sheet1 (2)'!$D$71*('[1]Sheet1 (2)'!$D$72-rough_index)/'[1]Sheet1 (2)'!$D$72))))</f>
        <v>2.5</v>
      </c>
      <c r="AZ1061" s="179">
        <f>+(AU1061*'[1]Sheet1 (2)'!$C$77)+(AV1061*'[1]Sheet1 (2)'!$C$78)+(AW1061*'[1]Sheet1 (2)'!$C$79)+(AX1061*'[1]Sheet1 (2)'!$C$80)+(AY1061*'[1]Sheet1 (2)'!$C$81)</f>
        <v>4.25</v>
      </c>
      <c r="BA1061" s="213" t="str">
        <f t="shared" si="32"/>
        <v>Good</v>
      </c>
      <c r="BE1061">
        <f>IF(D1061='[1]Sheet1 (2)'!$C$61,'[1]Sheet1 (2)'!$D$61*(counts^2)+'[1]Sheet1 (2)'!$G$61*counts+'[1]Sheet1 (2)'!$J$61,IF(D1061='[1]Sheet1 (2)'!$C$62,'[1]Sheet1 (2)'!$D$62*counts+'[1]Sheet1 (2)'!$G$62,IF(D1061='[1]Sheet1 (2)'!$C$63,'[1]Sheet1 (2)'!$D$63*counts+'[1]Sheet1 (2)'!$G$63,IF(D1061='[1]Sheet1 (2)'!$C$64,'[1]Sheet1 (2)'!$D$64*counts+'[1]Sheet1 (2)'!$G$64))))</f>
        <v>2.0984129299999998</v>
      </c>
    </row>
    <row r="1062" spans="1:57" ht="12.75" customHeight="1">
      <c r="A1062" s="176" t="s">
        <v>282</v>
      </c>
      <c r="B1062" s="145" t="s">
        <v>76</v>
      </c>
      <c r="C1062" s="170">
        <v>1195</v>
      </c>
      <c r="D1062" s="174" t="s">
        <v>77</v>
      </c>
      <c r="E1062" s="171">
        <v>8</v>
      </c>
      <c r="F1062" s="171">
        <v>2</v>
      </c>
      <c r="G1062" s="171" t="s">
        <v>77</v>
      </c>
      <c r="H1062" s="171">
        <v>1</v>
      </c>
      <c r="I1062" s="171" t="s">
        <v>77</v>
      </c>
      <c r="J1062" s="173" t="s">
        <v>80</v>
      </c>
      <c r="K1062" s="173" t="s">
        <v>80</v>
      </c>
      <c r="L1062" s="169">
        <f>VLOOKUP(CONCATENATE(J1062,K1062),'Sheet1 (2)'!$J$6:$K$26,2,FALSE)</f>
        <v>0</v>
      </c>
      <c r="M1062" s="173" t="s">
        <v>83</v>
      </c>
      <c r="N1062" s="173" t="s">
        <v>78</v>
      </c>
      <c r="O1062" s="177">
        <f>VLOOKUP(CONCATENATE(M1062,N1062),'[1]Sheet1 (2)'!$L$6:$M$26,2,FALSE)</f>
        <v>7.5</v>
      </c>
      <c r="P1062" s="173" t="s">
        <v>80</v>
      </c>
      <c r="Q1062" s="173" t="s">
        <v>80</v>
      </c>
      <c r="R1062" s="177">
        <f>VLOOKUP(CONCATENATE(P1062,Q1062),'[1]Sheet1 (2)'!$N$6:$O$26,2,FALSE)</f>
        <v>0</v>
      </c>
      <c r="S1062" s="173" t="s">
        <v>80</v>
      </c>
      <c r="T1062" s="173" t="s">
        <v>80</v>
      </c>
      <c r="U1062" s="177">
        <f>VLOOKUP(CONCATENATE(S1062,T1062),'[1]Sheet1 (2)'!$P$6:$Q$26,2,FALSE)</f>
        <v>0</v>
      </c>
      <c r="V1062" s="173" t="s">
        <v>80</v>
      </c>
      <c r="W1062" s="173" t="s">
        <v>80</v>
      </c>
      <c r="X1062" s="177">
        <f>VLOOKUP(CONCATENATE(V1062,W1062),'[1]Sheet1 (2)'!$R$6:$S$26,2,FALSE)</f>
        <v>0</v>
      </c>
      <c r="Y1062" s="173" t="s">
        <v>80</v>
      </c>
      <c r="Z1062" s="173" t="s">
        <v>80</v>
      </c>
      <c r="AA1062" s="177">
        <f>VLOOKUP(CONCATENATE(Y1062,Z1062),'[1]Sheet1 (2)'!$T$6:$U$26,2,FALSE)</f>
        <v>0</v>
      </c>
      <c r="AB1062" s="173" t="s">
        <v>80</v>
      </c>
      <c r="AC1062" s="173" t="s">
        <v>80</v>
      </c>
      <c r="AD1062" s="177">
        <f>VLOOKUP(CONCATENATE(AB1062,AC1062),'[1]Sheet1 (2)'!$X$6:$Y$26,2,FALSE)</f>
        <v>0</v>
      </c>
      <c r="AE1062" s="173" t="s">
        <v>82</v>
      </c>
      <c r="AF1062" s="173" t="s">
        <v>81</v>
      </c>
      <c r="AG1062" s="177">
        <f>VLOOKUP(CONCATENATE(AE1062,AF1062),'[1]Sheet1 (2)'!$Z$6:$AA$26,2,FALSE)</f>
        <v>66</v>
      </c>
      <c r="AH1062" s="172"/>
      <c r="AI1062" s="178"/>
      <c r="AJ1062" s="140"/>
      <c r="AK1062" s="176" t="s">
        <v>282</v>
      </c>
      <c r="AL1062" s="176" t="s">
        <v>76</v>
      </c>
      <c r="AM1062" s="170">
        <f t="shared" si="33"/>
        <v>1195</v>
      </c>
      <c r="AN1062" s="147"/>
      <c r="AO1062" s="155"/>
      <c r="AP1062" s="156"/>
      <c r="AQ1062" s="157">
        <v>1.6264964786</v>
      </c>
      <c r="AR1062" s="158"/>
      <c r="AS1062" s="145">
        <f>LOOKUP(rufmkm,'[1]Sheet1 (2)'!$V$62:$V$71,'[1]Sheet1 (2)'!$W$62:$W$71)</f>
        <v>20</v>
      </c>
      <c r="AT1062" s="140"/>
      <c r="AU1062" s="157">
        <f>IF(IF(D1062='[1]Sheet1 (2)'!$C$69,'[1]Sheet1 (2)'!$D$69*('[1]Sheet1 (2)'!$D$72-rut_index)/'[1]Sheet1 (2)'!$D$72,IF([1]shee2!D1030='[1]Sheet1 (2)'!$C$70,'[1]Sheet1 (2)'!$D$70*('[1]Sheet1 (2)'!$D$72-rut_index)/'[1]Sheet1 (2)'!$D$72,IF([1]shee2!D1030='[1]Sheet1 (2)'!$C$71,'[1]Sheet1 (2)'!$D$71*('[1]Sheet1 (2)'!$D$72-rut_index)/'[1]Sheet1 (2)'!$D$72)))&lt;0,0,IF(D1062='[1]Sheet1 (2)'!$C$69,'[1]Sheet1 (2)'!$D$69*('[1]Sheet1 (2)'!$D$72-rut_index)/'[1]Sheet1 (2)'!$D$72,IF([1]shee2!D1030='[1]Sheet1 (2)'!$C$70,'[1]Sheet1 (2)'!$D$70*('[1]Sheet1 (2)'!$D$72-rut_index)/'[1]Sheet1 (2)'!$D$72,IF([1]shee2!D1030='[1]Sheet1 (2)'!$C$71,'[1]Sheet1 (2)'!$D$71*('[1]Sheet1 (2)'!$D$72-rut_index)/'[1]Sheet1 (2)'!$D$72))))</f>
        <v>5</v>
      </c>
      <c r="AV1062" s="157">
        <f>IF(IF(D1062='[1]Sheet1 (2)'!$C$69,'[1]Sheet1 (2)'!$D$69*('[1]Sheet1 (2)'!$D$72-crack_s_index)/'[1]Sheet1 (2)'!$D$72,IF([1]shee2!D1030='[1]Sheet1 (2)'!$C$70,'[1]Sheet1 (2)'!$D$70*('[1]Sheet1 (2)'!$D$72-crack_s_index)/'[1]Sheet1 (2)'!$D$72,IF([1]shee2!D1030='[1]Sheet1 (2)'!$C$71,'[1]Sheet1 (2)'!$D$71*('[1]Sheet1 (2)'!$D$72-crack_s_index)/'[1]Sheet1 (2)'!$D$72)))&lt;0,0,IF(D1062='[1]Sheet1 (2)'!$C$69,'[1]Sheet1 (2)'!$D$69*('[1]Sheet1 (2)'!$D$72-crack_s_index)/'[1]Sheet1 (2)'!$D$72,IF([1]shee2!D1030='[1]Sheet1 (2)'!$C$70,'[1]Sheet1 (2)'!$D$70*('[1]Sheet1 (2)'!$D$72-crack_s_index)/'[1]Sheet1 (2)'!$D$72,IF([1]shee2!D1030='[1]Sheet1 (2)'!$C$71,'[1]Sheet1 (2)'!$D$71*('[1]Sheet1 (2)'!$D$72-crack_s_index)/'[1]Sheet1 (2)'!$D$72))))</f>
        <v>4.375</v>
      </c>
      <c r="AW1062" s="157">
        <f>IF(IF(D1062='[1]Sheet1 (2)'!$C$69,'[1]Sheet1 (2)'!$D$69*('[1]Sheet1 (2)'!$D$72-crack_t_index)/'[1]Sheet1 (2)'!$D$72,IF([1]shee2!D1030='[1]Sheet1 (2)'!$C$70,'[1]Sheet1 (2)'!$D$70*('[1]Sheet1 (2)'!$D$72-crack_t_index)/'[1]Sheet1 (2)'!$D$72,IF([1]shee2!D1030='[1]Sheet1 (2)'!$C$71,'[1]Sheet1 (2)'!$D$71*('[1]Sheet1 (2)'!$D$72-crack_t_index)/'[1]Sheet1 (2)'!$D$72)))&lt;0,0,IF(D1062='[1]Sheet1 (2)'!$C$69,'[1]Sheet1 (2)'!$D$69*('[1]Sheet1 (2)'!$D$72-crack_t_index)/'[1]Sheet1 (2)'!$D$72,IF([1]shee2!D1030='[1]Sheet1 (2)'!$C$70,'[1]Sheet1 (2)'!$D$70*('[1]Sheet1 (2)'!$D$72-crack_t_index)/'[1]Sheet1 (2)'!$D$72,IF([1]shee2!D1030='[1]Sheet1 (2)'!$C$71,'[1]Sheet1 (2)'!$D$71*('[1]Sheet1 (2)'!$D$72-crack_t_index)/'[1]Sheet1 (2)'!$D$72))))</f>
        <v>5</v>
      </c>
      <c r="AX1062" s="157">
        <f>IF(IF(D1062='[1]Sheet1 (2)'!$C$69,'[1]Sheet1 (2)'!$D$69*('[1]Sheet1 (2)'!$D$72-rave_index)/'[1]Sheet1 (2)'!$D$72,IF([1]shee2!D1030='[1]Sheet1 (2)'!$C$70,'[1]Sheet1 (2)'!$D$70*('[1]Sheet1 (2)'!$D$72-rave_index)/'[1]Sheet1 (2)'!$D$72,IF([1]shee2!D1030='[1]Sheet1 (2)'!$C$71,'[1]Sheet1 (2)'!$D$71*('[1]Sheet1 (2)'!$D$72-rave_index)/'[1]Sheet1 (2)'!$D$72)))&lt;0,0,IF(D1062='[1]Sheet1 (2)'!$C$69,'[1]Sheet1 (2)'!$D$69*('[1]Sheet1 (2)'!$D$72-rave_index)/'[1]Sheet1 (2)'!$D$72,IF([1]shee2!D1030='[1]Sheet1 (2)'!$C$70,'[1]Sheet1 (2)'!$D$70*('[1]Sheet1 (2)'!$D$72-rave_index)/'[1]Sheet1 (2)'!$D$72,IF([1]shee2!D1030='[1]Sheet1 (2)'!$C$71,'[1]Sheet1 (2)'!$D$71*('[1]Sheet1 (2)'!$D$72-rave_index)/'[1]Sheet1 (2)'!$D$72))))</f>
        <v>5</v>
      </c>
      <c r="AY1062" s="157">
        <f>IF(IF(D1062='[1]Sheet1 (2)'!$C$69,'[1]Sheet1 (2)'!$D$69*('[1]Sheet1 (2)'!$D$72-rough_index)/'[1]Sheet1 (2)'!$D$72,IF([1]shee2!D1030='[1]Sheet1 (2)'!$C$70,'[1]Sheet1 (2)'!$D$70*('[1]Sheet1 (2)'!$D$72-rough_index)/'[1]Sheet1 (2)'!$D$72,IF([1]shee2!D1030='[1]Sheet1 (2)'!$C$71,'[1]Sheet1 (2)'!$D$71*('[1]Sheet1 (2)'!$D$72-rough_index)/'[1]Sheet1 (2)'!$D$72)))&lt;0,0,IF(D1062='[1]Sheet1 (2)'!$C$69,'[1]Sheet1 (2)'!$D$69*('[1]Sheet1 (2)'!$D$72-rough_index)/'[1]Sheet1 (2)'!$D$72,IF([1]shee2!D1030='[1]Sheet1 (2)'!$C$70,'[1]Sheet1 (2)'!$D$70*('[1]Sheet1 (2)'!$D$72-rough_index)/'[1]Sheet1 (2)'!$D$72,IF([1]shee2!D1030='[1]Sheet1 (2)'!$C$71,'[1]Sheet1 (2)'!$D$71*('[1]Sheet1 (2)'!$D$72-rough_index)/'[1]Sheet1 (2)'!$D$72))))</f>
        <v>3.3333333333333335</v>
      </c>
      <c r="AZ1062" s="179">
        <f>+(AU1062*'[1]Sheet1 (2)'!$C$77)+(AV1062*'[1]Sheet1 (2)'!$C$78)+(AW1062*'[1]Sheet1 (2)'!$C$79)+(AX1062*'[1]Sheet1 (2)'!$C$80)+(AY1062*'[1]Sheet1 (2)'!$C$81)</f>
        <v>4.2750000000000004</v>
      </c>
      <c r="BA1062" s="213" t="str">
        <f t="shared" si="32"/>
        <v>Good</v>
      </c>
      <c r="BE1062">
        <f>IF(D1062='[1]Sheet1 (2)'!$C$61,'[1]Sheet1 (2)'!$D$61*(counts^2)+'[1]Sheet1 (2)'!$G$61*counts+'[1]Sheet1 (2)'!$J$61,IF(D1062='[1]Sheet1 (2)'!$C$62,'[1]Sheet1 (2)'!$D$62*counts+'[1]Sheet1 (2)'!$G$62,IF(D1062='[1]Sheet1 (2)'!$C$63,'[1]Sheet1 (2)'!$D$63*counts+'[1]Sheet1 (2)'!$G$63,IF(D1062='[1]Sheet1 (2)'!$C$64,'[1]Sheet1 (2)'!$D$64*counts+'[1]Sheet1 (2)'!$G$64))))</f>
        <v>2.0984129299999998</v>
      </c>
    </row>
    <row r="1063" spans="1:57" ht="12.75" customHeight="1">
      <c r="A1063" s="176" t="s">
        <v>282</v>
      </c>
      <c r="B1063" s="145" t="s">
        <v>76</v>
      </c>
      <c r="C1063" s="170">
        <v>1196</v>
      </c>
      <c r="D1063" s="174" t="s">
        <v>77</v>
      </c>
      <c r="E1063" s="171">
        <v>8</v>
      </c>
      <c r="F1063" s="171">
        <v>2</v>
      </c>
      <c r="G1063" s="171" t="s">
        <v>77</v>
      </c>
      <c r="H1063" s="171">
        <v>1</v>
      </c>
      <c r="I1063" s="171" t="s">
        <v>77</v>
      </c>
      <c r="J1063" s="173" t="s">
        <v>80</v>
      </c>
      <c r="K1063" s="173" t="s">
        <v>80</v>
      </c>
      <c r="L1063" s="169">
        <f>VLOOKUP(CONCATENATE(J1063,K1063),'Sheet1 (2)'!$J$6:$K$26,2,FALSE)</f>
        <v>0</v>
      </c>
      <c r="M1063" s="173" t="s">
        <v>83</v>
      </c>
      <c r="N1063" s="173" t="s">
        <v>78</v>
      </c>
      <c r="O1063" s="177">
        <f>VLOOKUP(CONCATENATE(M1063,N1063),'[1]Sheet1 (2)'!$L$6:$M$26,2,FALSE)</f>
        <v>7.5</v>
      </c>
      <c r="P1063" s="173" t="s">
        <v>80</v>
      </c>
      <c r="Q1063" s="173" t="s">
        <v>80</v>
      </c>
      <c r="R1063" s="177">
        <f>VLOOKUP(CONCATENATE(P1063,Q1063),'[1]Sheet1 (2)'!$N$6:$O$26,2,FALSE)</f>
        <v>0</v>
      </c>
      <c r="S1063" s="173" t="s">
        <v>80</v>
      </c>
      <c r="T1063" s="173" t="s">
        <v>80</v>
      </c>
      <c r="U1063" s="177">
        <f>VLOOKUP(CONCATENATE(S1063,T1063),'[1]Sheet1 (2)'!$P$6:$Q$26,2,FALSE)</f>
        <v>0</v>
      </c>
      <c r="V1063" s="173" t="s">
        <v>80</v>
      </c>
      <c r="W1063" s="173" t="s">
        <v>80</v>
      </c>
      <c r="X1063" s="177">
        <f>VLOOKUP(CONCATENATE(V1063,W1063),'[1]Sheet1 (2)'!$R$6:$S$26,2,FALSE)</f>
        <v>0</v>
      </c>
      <c r="Y1063" s="173" t="s">
        <v>80</v>
      </c>
      <c r="Z1063" s="173" t="s">
        <v>80</v>
      </c>
      <c r="AA1063" s="177">
        <f>VLOOKUP(CONCATENATE(Y1063,Z1063),'[1]Sheet1 (2)'!$T$6:$U$26,2,FALSE)</f>
        <v>0</v>
      </c>
      <c r="AB1063" s="173" t="s">
        <v>80</v>
      </c>
      <c r="AC1063" s="173" t="s">
        <v>80</v>
      </c>
      <c r="AD1063" s="177">
        <f>VLOOKUP(CONCATENATE(AB1063,AC1063),'[1]Sheet1 (2)'!$X$6:$Y$26,2,FALSE)</f>
        <v>0</v>
      </c>
      <c r="AE1063" s="173" t="s">
        <v>82</v>
      </c>
      <c r="AF1063" s="173" t="s">
        <v>81</v>
      </c>
      <c r="AG1063" s="177">
        <f>VLOOKUP(CONCATENATE(AE1063,AF1063),'[1]Sheet1 (2)'!$Z$6:$AA$26,2,FALSE)</f>
        <v>66</v>
      </c>
      <c r="AH1063" s="172"/>
      <c r="AI1063" s="178"/>
      <c r="AJ1063" s="140"/>
      <c r="AK1063" s="176" t="s">
        <v>282</v>
      </c>
      <c r="AL1063" s="176" t="s">
        <v>76</v>
      </c>
      <c r="AM1063" s="170">
        <f t="shared" si="33"/>
        <v>1196</v>
      </c>
      <c r="AN1063" s="147"/>
      <c r="AO1063" s="155"/>
      <c r="AP1063" s="156"/>
      <c r="AQ1063" s="157">
        <v>1.723660177</v>
      </c>
      <c r="AR1063" s="158"/>
      <c r="AS1063" s="145">
        <f>LOOKUP(rufmkm,'[1]Sheet1 (2)'!$V$62:$V$71,'[1]Sheet1 (2)'!$W$62:$W$71)</f>
        <v>20</v>
      </c>
      <c r="AT1063" s="140"/>
      <c r="AU1063" s="157">
        <f>IF(IF(D1063='[1]Sheet1 (2)'!$C$69,'[1]Sheet1 (2)'!$D$69*('[1]Sheet1 (2)'!$D$72-rut_index)/'[1]Sheet1 (2)'!$D$72,IF([1]shee2!D1031='[1]Sheet1 (2)'!$C$70,'[1]Sheet1 (2)'!$D$70*('[1]Sheet1 (2)'!$D$72-rut_index)/'[1]Sheet1 (2)'!$D$72,IF([1]shee2!D1031='[1]Sheet1 (2)'!$C$71,'[1]Sheet1 (2)'!$D$71*('[1]Sheet1 (2)'!$D$72-rut_index)/'[1]Sheet1 (2)'!$D$72)))&lt;0,0,IF(D1063='[1]Sheet1 (2)'!$C$69,'[1]Sheet1 (2)'!$D$69*('[1]Sheet1 (2)'!$D$72-rut_index)/'[1]Sheet1 (2)'!$D$72,IF([1]shee2!D1031='[1]Sheet1 (2)'!$C$70,'[1]Sheet1 (2)'!$D$70*('[1]Sheet1 (2)'!$D$72-rut_index)/'[1]Sheet1 (2)'!$D$72,IF([1]shee2!D1031='[1]Sheet1 (2)'!$C$71,'[1]Sheet1 (2)'!$D$71*('[1]Sheet1 (2)'!$D$72-rut_index)/'[1]Sheet1 (2)'!$D$72))))</f>
        <v>5</v>
      </c>
      <c r="AV1063" s="157">
        <f>IF(IF(D1063='[1]Sheet1 (2)'!$C$69,'[1]Sheet1 (2)'!$D$69*('[1]Sheet1 (2)'!$D$72-crack_s_index)/'[1]Sheet1 (2)'!$D$72,IF([1]shee2!D1031='[1]Sheet1 (2)'!$C$70,'[1]Sheet1 (2)'!$D$70*('[1]Sheet1 (2)'!$D$72-crack_s_index)/'[1]Sheet1 (2)'!$D$72,IF([1]shee2!D1031='[1]Sheet1 (2)'!$C$71,'[1]Sheet1 (2)'!$D$71*('[1]Sheet1 (2)'!$D$72-crack_s_index)/'[1]Sheet1 (2)'!$D$72)))&lt;0,0,IF(D1063='[1]Sheet1 (2)'!$C$69,'[1]Sheet1 (2)'!$D$69*('[1]Sheet1 (2)'!$D$72-crack_s_index)/'[1]Sheet1 (2)'!$D$72,IF([1]shee2!D1031='[1]Sheet1 (2)'!$C$70,'[1]Sheet1 (2)'!$D$70*('[1]Sheet1 (2)'!$D$72-crack_s_index)/'[1]Sheet1 (2)'!$D$72,IF([1]shee2!D1031='[1]Sheet1 (2)'!$C$71,'[1]Sheet1 (2)'!$D$71*('[1]Sheet1 (2)'!$D$72-crack_s_index)/'[1]Sheet1 (2)'!$D$72))))</f>
        <v>4.375</v>
      </c>
      <c r="AW1063" s="157">
        <f>IF(IF(D1063='[1]Sheet1 (2)'!$C$69,'[1]Sheet1 (2)'!$D$69*('[1]Sheet1 (2)'!$D$72-crack_t_index)/'[1]Sheet1 (2)'!$D$72,IF([1]shee2!D1031='[1]Sheet1 (2)'!$C$70,'[1]Sheet1 (2)'!$D$70*('[1]Sheet1 (2)'!$D$72-crack_t_index)/'[1]Sheet1 (2)'!$D$72,IF([1]shee2!D1031='[1]Sheet1 (2)'!$C$71,'[1]Sheet1 (2)'!$D$71*('[1]Sheet1 (2)'!$D$72-crack_t_index)/'[1]Sheet1 (2)'!$D$72)))&lt;0,0,IF(D1063='[1]Sheet1 (2)'!$C$69,'[1]Sheet1 (2)'!$D$69*('[1]Sheet1 (2)'!$D$72-crack_t_index)/'[1]Sheet1 (2)'!$D$72,IF([1]shee2!D1031='[1]Sheet1 (2)'!$C$70,'[1]Sheet1 (2)'!$D$70*('[1]Sheet1 (2)'!$D$72-crack_t_index)/'[1]Sheet1 (2)'!$D$72,IF([1]shee2!D1031='[1]Sheet1 (2)'!$C$71,'[1]Sheet1 (2)'!$D$71*('[1]Sheet1 (2)'!$D$72-crack_t_index)/'[1]Sheet1 (2)'!$D$72))))</f>
        <v>5</v>
      </c>
      <c r="AX1063" s="157">
        <f>IF(IF(D1063='[1]Sheet1 (2)'!$C$69,'[1]Sheet1 (2)'!$D$69*('[1]Sheet1 (2)'!$D$72-rave_index)/'[1]Sheet1 (2)'!$D$72,IF([1]shee2!D1031='[1]Sheet1 (2)'!$C$70,'[1]Sheet1 (2)'!$D$70*('[1]Sheet1 (2)'!$D$72-rave_index)/'[1]Sheet1 (2)'!$D$72,IF([1]shee2!D1031='[1]Sheet1 (2)'!$C$71,'[1]Sheet1 (2)'!$D$71*('[1]Sheet1 (2)'!$D$72-rave_index)/'[1]Sheet1 (2)'!$D$72)))&lt;0,0,IF(D1063='[1]Sheet1 (2)'!$C$69,'[1]Sheet1 (2)'!$D$69*('[1]Sheet1 (2)'!$D$72-rave_index)/'[1]Sheet1 (2)'!$D$72,IF([1]shee2!D1031='[1]Sheet1 (2)'!$C$70,'[1]Sheet1 (2)'!$D$70*('[1]Sheet1 (2)'!$D$72-rave_index)/'[1]Sheet1 (2)'!$D$72,IF([1]shee2!D1031='[1]Sheet1 (2)'!$C$71,'[1]Sheet1 (2)'!$D$71*('[1]Sheet1 (2)'!$D$72-rave_index)/'[1]Sheet1 (2)'!$D$72))))</f>
        <v>5</v>
      </c>
      <c r="AY1063" s="157">
        <f>IF(IF(D1063='[1]Sheet1 (2)'!$C$69,'[1]Sheet1 (2)'!$D$69*('[1]Sheet1 (2)'!$D$72-rough_index)/'[1]Sheet1 (2)'!$D$72,IF([1]shee2!D1031='[1]Sheet1 (2)'!$C$70,'[1]Sheet1 (2)'!$D$70*('[1]Sheet1 (2)'!$D$72-rough_index)/'[1]Sheet1 (2)'!$D$72,IF([1]shee2!D1031='[1]Sheet1 (2)'!$C$71,'[1]Sheet1 (2)'!$D$71*('[1]Sheet1 (2)'!$D$72-rough_index)/'[1]Sheet1 (2)'!$D$72)))&lt;0,0,IF(D1063='[1]Sheet1 (2)'!$C$69,'[1]Sheet1 (2)'!$D$69*('[1]Sheet1 (2)'!$D$72-rough_index)/'[1]Sheet1 (2)'!$D$72,IF([1]shee2!D1031='[1]Sheet1 (2)'!$C$70,'[1]Sheet1 (2)'!$D$70*('[1]Sheet1 (2)'!$D$72-rough_index)/'[1]Sheet1 (2)'!$D$72,IF([1]shee2!D1031='[1]Sheet1 (2)'!$C$71,'[1]Sheet1 (2)'!$D$71*('[1]Sheet1 (2)'!$D$72-rough_index)/'[1]Sheet1 (2)'!$D$72))))</f>
        <v>3.3333333333333335</v>
      </c>
      <c r="AZ1063" s="179">
        <f>+(AU1063*'[1]Sheet1 (2)'!$C$77)+(AV1063*'[1]Sheet1 (2)'!$C$78)+(AW1063*'[1]Sheet1 (2)'!$C$79)+(AX1063*'[1]Sheet1 (2)'!$C$80)+(AY1063*'[1]Sheet1 (2)'!$C$81)</f>
        <v>4.2750000000000004</v>
      </c>
      <c r="BA1063" s="213" t="str">
        <f t="shared" si="32"/>
        <v>Good</v>
      </c>
      <c r="BE1063">
        <f>IF(D1063='[1]Sheet1 (2)'!$C$61,'[1]Sheet1 (2)'!$D$61*(counts^2)+'[1]Sheet1 (2)'!$G$61*counts+'[1]Sheet1 (2)'!$J$61,IF(D1063='[1]Sheet1 (2)'!$C$62,'[1]Sheet1 (2)'!$D$62*counts+'[1]Sheet1 (2)'!$G$62,IF(D1063='[1]Sheet1 (2)'!$C$63,'[1]Sheet1 (2)'!$D$63*counts+'[1]Sheet1 (2)'!$G$63,IF(D1063='[1]Sheet1 (2)'!$C$64,'[1]Sheet1 (2)'!$D$64*counts+'[1]Sheet1 (2)'!$G$64))))</f>
        <v>2.0984129299999998</v>
      </c>
    </row>
    <row r="1064" spans="1:57" ht="12.75" customHeight="1">
      <c r="A1064" s="176" t="s">
        <v>282</v>
      </c>
      <c r="B1064" s="145" t="s">
        <v>76</v>
      </c>
      <c r="C1064" s="170">
        <v>1197</v>
      </c>
      <c r="D1064" s="174" t="s">
        <v>77</v>
      </c>
      <c r="E1064" s="171">
        <v>8</v>
      </c>
      <c r="F1064" s="171">
        <v>2</v>
      </c>
      <c r="G1064" s="171" t="s">
        <v>77</v>
      </c>
      <c r="H1064" s="171">
        <v>1</v>
      </c>
      <c r="I1064" s="171" t="s">
        <v>77</v>
      </c>
      <c r="J1064" s="173" t="s">
        <v>80</v>
      </c>
      <c r="K1064" s="173" t="s">
        <v>80</v>
      </c>
      <c r="L1064" s="169">
        <f>VLOOKUP(CONCATENATE(J1064,K1064),'Sheet1 (2)'!$J$6:$K$26,2,FALSE)</f>
        <v>0</v>
      </c>
      <c r="M1064" s="173" t="s">
        <v>83</v>
      </c>
      <c r="N1064" s="173" t="s">
        <v>78</v>
      </c>
      <c r="O1064" s="177">
        <f>VLOOKUP(CONCATENATE(M1064,N1064),'[1]Sheet1 (2)'!$L$6:$M$26,2,FALSE)</f>
        <v>7.5</v>
      </c>
      <c r="P1064" s="173" t="s">
        <v>80</v>
      </c>
      <c r="Q1064" s="173" t="s">
        <v>80</v>
      </c>
      <c r="R1064" s="177">
        <f>VLOOKUP(CONCATENATE(P1064,Q1064),'[1]Sheet1 (2)'!$N$6:$O$26,2,FALSE)</f>
        <v>0</v>
      </c>
      <c r="S1064" s="173" t="s">
        <v>82</v>
      </c>
      <c r="T1064" s="173" t="s">
        <v>78</v>
      </c>
      <c r="U1064" s="177">
        <f>VLOOKUP(CONCATENATE(S1064,T1064),'[1]Sheet1 (2)'!$P$6:$Q$26,2,FALSE)</f>
        <v>5</v>
      </c>
      <c r="V1064" s="173" t="s">
        <v>80</v>
      </c>
      <c r="W1064" s="173" t="s">
        <v>80</v>
      </c>
      <c r="X1064" s="177">
        <f>VLOOKUP(CONCATENATE(V1064,W1064),'[1]Sheet1 (2)'!$R$6:$S$26,2,FALSE)</f>
        <v>0</v>
      </c>
      <c r="Y1064" s="173" t="s">
        <v>80</v>
      </c>
      <c r="Z1064" s="173" t="s">
        <v>80</v>
      </c>
      <c r="AA1064" s="177">
        <f>VLOOKUP(CONCATENATE(Y1064,Z1064),'[1]Sheet1 (2)'!$T$6:$U$26,2,FALSE)</f>
        <v>0</v>
      </c>
      <c r="AB1064" s="173" t="s">
        <v>80</v>
      </c>
      <c r="AC1064" s="173" t="s">
        <v>80</v>
      </c>
      <c r="AD1064" s="177">
        <f>VLOOKUP(CONCATENATE(AB1064,AC1064),'[1]Sheet1 (2)'!$X$6:$Y$26,2,FALSE)</f>
        <v>0</v>
      </c>
      <c r="AE1064" s="173" t="s">
        <v>82</v>
      </c>
      <c r="AF1064" s="173" t="s">
        <v>81</v>
      </c>
      <c r="AG1064" s="177">
        <f>VLOOKUP(CONCATENATE(AE1064,AF1064),'[1]Sheet1 (2)'!$Z$6:$AA$26,2,FALSE)</f>
        <v>66</v>
      </c>
      <c r="AH1064" s="172"/>
      <c r="AI1064" s="178"/>
      <c r="AJ1064" s="140"/>
      <c r="AK1064" s="176" t="s">
        <v>282</v>
      </c>
      <c r="AL1064" s="176" t="s">
        <v>76</v>
      </c>
      <c r="AM1064" s="170">
        <f t="shared" si="33"/>
        <v>1197</v>
      </c>
      <c r="AN1064" s="147"/>
      <c r="AO1064" s="155"/>
      <c r="AP1064" s="156"/>
      <c r="AQ1064" s="157">
        <v>2.8928703971999998</v>
      </c>
      <c r="AR1064" s="158"/>
      <c r="AS1064" s="145">
        <f>LOOKUP(rufmkm,'[1]Sheet1 (2)'!$V$62:$V$71,'[1]Sheet1 (2)'!$W$62:$W$71)</f>
        <v>30</v>
      </c>
      <c r="AT1064" s="140"/>
      <c r="AU1064" s="157">
        <f>IF(IF(D1064='[1]Sheet1 (2)'!$C$69,'[1]Sheet1 (2)'!$D$69*('[1]Sheet1 (2)'!$D$72-rut_index)/'[1]Sheet1 (2)'!$D$72,IF([1]shee2!D1032='[1]Sheet1 (2)'!$C$70,'[1]Sheet1 (2)'!$D$70*('[1]Sheet1 (2)'!$D$72-rut_index)/'[1]Sheet1 (2)'!$D$72,IF([1]shee2!D1032='[1]Sheet1 (2)'!$C$71,'[1]Sheet1 (2)'!$D$71*('[1]Sheet1 (2)'!$D$72-rut_index)/'[1]Sheet1 (2)'!$D$72)))&lt;0,0,IF(D1064='[1]Sheet1 (2)'!$C$69,'[1]Sheet1 (2)'!$D$69*('[1]Sheet1 (2)'!$D$72-rut_index)/'[1]Sheet1 (2)'!$D$72,IF([1]shee2!D1032='[1]Sheet1 (2)'!$C$70,'[1]Sheet1 (2)'!$D$70*('[1]Sheet1 (2)'!$D$72-rut_index)/'[1]Sheet1 (2)'!$D$72,IF([1]shee2!D1032='[1]Sheet1 (2)'!$C$71,'[1]Sheet1 (2)'!$D$71*('[1]Sheet1 (2)'!$D$72-rut_index)/'[1]Sheet1 (2)'!$D$72))))</f>
        <v>5</v>
      </c>
      <c r="AV1064" s="157">
        <f>IF(IF(D1064='[1]Sheet1 (2)'!$C$69,'[1]Sheet1 (2)'!$D$69*('[1]Sheet1 (2)'!$D$72-crack_s_index)/'[1]Sheet1 (2)'!$D$72,IF([1]shee2!D1032='[1]Sheet1 (2)'!$C$70,'[1]Sheet1 (2)'!$D$70*('[1]Sheet1 (2)'!$D$72-crack_s_index)/'[1]Sheet1 (2)'!$D$72,IF([1]shee2!D1032='[1]Sheet1 (2)'!$C$71,'[1]Sheet1 (2)'!$D$71*('[1]Sheet1 (2)'!$D$72-crack_s_index)/'[1]Sheet1 (2)'!$D$72)))&lt;0,0,IF(D1064='[1]Sheet1 (2)'!$C$69,'[1]Sheet1 (2)'!$D$69*('[1]Sheet1 (2)'!$D$72-crack_s_index)/'[1]Sheet1 (2)'!$D$72,IF([1]shee2!D1032='[1]Sheet1 (2)'!$C$70,'[1]Sheet1 (2)'!$D$70*('[1]Sheet1 (2)'!$D$72-crack_s_index)/'[1]Sheet1 (2)'!$D$72,IF([1]shee2!D1032='[1]Sheet1 (2)'!$C$71,'[1]Sheet1 (2)'!$D$71*('[1]Sheet1 (2)'!$D$72-crack_s_index)/'[1]Sheet1 (2)'!$D$72))))</f>
        <v>4.375</v>
      </c>
      <c r="AW1064" s="157">
        <f>IF(IF(D1064='[1]Sheet1 (2)'!$C$69,'[1]Sheet1 (2)'!$D$69*('[1]Sheet1 (2)'!$D$72-crack_t_index)/'[1]Sheet1 (2)'!$D$72,IF([1]shee2!D1032='[1]Sheet1 (2)'!$C$70,'[1]Sheet1 (2)'!$D$70*('[1]Sheet1 (2)'!$D$72-crack_t_index)/'[1]Sheet1 (2)'!$D$72,IF([1]shee2!D1032='[1]Sheet1 (2)'!$C$71,'[1]Sheet1 (2)'!$D$71*('[1]Sheet1 (2)'!$D$72-crack_t_index)/'[1]Sheet1 (2)'!$D$72)))&lt;0,0,IF(D1064='[1]Sheet1 (2)'!$C$69,'[1]Sheet1 (2)'!$D$69*('[1]Sheet1 (2)'!$D$72-crack_t_index)/'[1]Sheet1 (2)'!$D$72,IF([1]shee2!D1032='[1]Sheet1 (2)'!$C$70,'[1]Sheet1 (2)'!$D$70*('[1]Sheet1 (2)'!$D$72-crack_t_index)/'[1]Sheet1 (2)'!$D$72,IF([1]shee2!D1032='[1]Sheet1 (2)'!$C$71,'[1]Sheet1 (2)'!$D$71*('[1]Sheet1 (2)'!$D$72-crack_t_index)/'[1]Sheet1 (2)'!$D$72))))</f>
        <v>5</v>
      </c>
      <c r="AX1064" s="157">
        <f>IF(IF(D1064='[1]Sheet1 (2)'!$C$69,'[1]Sheet1 (2)'!$D$69*('[1]Sheet1 (2)'!$D$72-rave_index)/'[1]Sheet1 (2)'!$D$72,IF([1]shee2!D1032='[1]Sheet1 (2)'!$C$70,'[1]Sheet1 (2)'!$D$70*('[1]Sheet1 (2)'!$D$72-rave_index)/'[1]Sheet1 (2)'!$D$72,IF([1]shee2!D1032='[1]Sheet1 (2)'!$C$71,'[1]Sheet1 (2)'!$D$71*('[1]Sheet1 (2)'!$D$72-rave_index)/'[1]Sheet1 (2)'!$D$72)))&lt;0,0,IF(D1064='[1]Sheet1 (2)'!$C$69,'[1]Sheet1 (2)'!$D$69*('[1]Sheet1 (2)'!$D$72-rave_index)/'[1]Sheet1 (2)'!$D$72,IF([1]shee2!D1032='[1]Sheet1 (2)'!$C$70,'[1]Sheet1 (2)'!$D$70*('[1]Sheet1 (2)'!$D$72-rave_index)/'[1]Sheet1 (2)'!$D$72,IF([1]shee2!D1032='[1]Sheet1 (2)'!$C$71,'[1]Sheet1 (2)'!$D$71*('[1]Sheet1 (2)'!$D$72-rave_index)/'[1]Sheet1 (2)'!$D$72))))</f>
        <v>5</v>
      </c>
      <c r="AY1064" s="157">
        <f>IF(IF(D1064='[1]Sheet1 (2)'!$C$69,'[1]Sheet1 (2)'!$D$69*('[1]Sheet1 (2)'!$D$72-rough_index)/'[1]Sheet1 (2)'!$D$72,IF([1]shee2!D1032='[1]Sheet1 (2)'!$C$70,'[1]Sheet1 (2)'!$D$70*('[1]Sheet1 (2)'!$D$72-rough_index)/'[1]Sheet1 (2)'!$D$72,IF([1]shee2!D1032='[1]Sheet1 (2)'!$C$71,'[1]Sheet1 (2)'!$D$71*('[1]Sheet1 (2)'!$D$72-rough_index)/'[1]Sheet1 (2)'!$D$72)))&lt;0,0,IF(D1064='[1]Sheet1 (2)'!$C$69,'[1]Sheet1 (2)'!$D$69*('[1]Sheet1 (2)'!$D$72-rough_index)/'[1]Sheet1 (2)'!$D$72,IF([1]shee2!D1032='[1]Sheet1 (2)'!$C$70,'[1]Sheet1 (2)'!$D$70*('[1]Sheet1 (2)'!$D$72-rough_index)/'[1]Sheet1 (2)'!$D$72,IF([1]shee2!D1032='[1]Sheet1 (2)'!$C$71,'[1]Sheet1 (2)'!$D$71*('[1]Sheet1 (2)'!$D$72-rough_index)/'[1]Sheet1 (2)'!$D$72))))</f>
        <v>2.5</v>
      </c>
      <c r="AZ1064" s="179">
        <f>+(AU1064*'[1]Sheet1 (2)'!$C$77)+(AV1064*'[1]Sheet1 (2)'!$C$78)+(AW1064*'[1]Sheet1 (2)'!$C$79)+(AX1064*'[1]Sheet1 (2)'!$C$80)+(AY1064*'[1]Sheet1 (2)'!$C$81)</f>
        <v>4.0250000000000004</v>
      </c>
      <c r="BA1064" s="213" t="str">
        <f t="shared" si="32"/>
        <v>Good</v>
      </c>
      <c r="BE1064">
        <f>IF(D1064='[1]Sheet1 (2)'!$C$61,'[1]Sheet1 (2)'!$D$61*(counts^2)+'[1]Sheet1 (2)'!$G$61*counts+'[1]Sheet1 (2)'!$J$61,IF(D1064='[1]Sheet1 (2)'!$C$62,'[1]Sheet1 (2)'!$D$62*counts+'[1]Sheet1 (2)'!$G$62,IF(D1064='[1]Sheet1 (2)'!$C$63,'[1]Sheet1 (2)'!$D$63*counts+'[1]Sheet1 (2)'!$G$63,IF(D1064='[1]Sheet1 (2)'!$C$64,'[1]Sheet1 (2)'!$D$64*counts+'[1]Sheet1 (2)'!$G$64))))</f>
        <v>2.0984129299999998</v>
      </c>
    </row>
    <row r="1065" spans="1:57" ht="12.75" customHeight="1">
      <c r="A1065" s="176" t="s">
        <v>282</v>
      </c>
      <c r="B1065" s="145" t="s">
        <v>76</v>
      </c>
      <c r="C1065" s="170">
        <v>1198</v>
      </c>
      <c r="D1065" s="174" t="s">
        <v>77</v>
      </c>
      <c r="E1065" s="171">
        <v>8</v>
      </c>
      <c r="F1065" s="171">
        <v>2</v>
      </c>
      <c r="G1065" s="171" t="s">
        <v>77</v>
      </c>
      <c r="H1065" s="171">
        <v>1</v>
      </c>
      <c r="I1065" s="171" t="s">
        <v>77</v>
      </c>
      <c r="J1065" s="173" t="s">
        <v>80</v>
      </c>
      <c r="K1065" s="173" t="s">
        <v>80</v>
      </c>
      <c r="L1065" s="169">
        <f>VLOOKUP(CONCATENATE(J1065,K1065),'Sheet1 (2)'!$J$6:$K$26,2,FALSE)</f>
        <v>0</v>
      </c>
      <c r="M1065" s="173" t="s">
        <v>82</v>
      </c>
      <c r="N1065" s="173" t="s">
        <v>78</v>
      </c>
      <c r="O1065" s="177">
        <f>VLOOKUP(CONCATENATE(M1065,N1065),'[1]Sheet1 (2)'!$L$6:$M$26,2,FALSE)</f>
        <v>5</v>
      </c>
      <c r="P1065" s="173" t="s">
        <v>80</v>
      </c>
      <c r="Q1065" s="173" t="s">
        <v>80</v>
      </c>
      <c r="R1065" s="177">
        <f>VLOOKUP(CONCATENATE(P1065,Q1065),'[1]Sheet1 (2)'!$N$6:$O$26,2,FALSE)</f>
        <v>0</v>
      </c>
      <c r="S1065" s="173" t="s">
        <v>78</v>
      </c>
      <c r="T1065" s="173" t="s">
        <v>78</v>
      </c>
      <c r="U1065" s="177">
        <f>VLOOKUP(CONCATENATE(S1065,T1065),'[1]Sheet1 (2)'!$P$6:$Q$26,2,FALSE)</f>
        <v>2.5</v>
      </c>
      <c r="V1065" s="173" t="s">
        <v>80</v>
      </c>
      <c r="W1065" s="173" t="s">
        <v>80</v>
      </c>
      <c r="X1065" s="177">
        <f>VLOOKUP(CONCATENATE(V1065,W1065),'[1]Sheet1 (2)'!$R$6:$S$26,2,FALSE)</f>
        <v>0</v>
      </c>
      <c r="Y1065" s="173" t="s">
        <v>80</v>
      </c>
      <c r="Z1065" s="173" t="s">
        <v>80</v>
      </c>
      <c r="AA1065" s="177">
        <f>VLOOKUP(CONCATENATE(Y1065,Z1065),'[1]Sheet1 (2)'!$T$6:$U$26,2,FALSE)</f>
        <v>0</v>
      </c>
      <c r="AB1065" s="173" t="s">
        <v>80</v>
      </c>
      <c r="AC1065" s="173" t="s">
        <v>80</v>
      </c>
      <c r="AD1065" s="177">
        <f>VLOOKUP(CONCATENATE(AB1065,AC1065),'[1]Sheet1 (2)'!$X$6:$Y$26,2,FALSE)</f>
        <v>0</v>
      </c>
      <c r="AE1065" s="173" t="s">
        <v>82</v>
      </c>
      <c r="AF1065" s="173" t="s">
        <v>81</v>
      </c>
      <c r="AG1065" s="177">
        <f>VLOOKUP(CONCATENATE(AE1065,AF1065),'[1]Sheet1 (2)'!$Z$6:$AA$26,2,FALSE)</f>
        <v>66</v>
      </c>
      <c r="AH1065" s="172"/>
      <c r="AI1065" s="178"/>
      <c r="AJ1065" s="140"/>
      <c r="AK1065" s="176" t="s">
        <v>282</v>
      </c>
      <c r="AL1065" s="176" t="s">
        <v>76</v>
      </c>
      <c r="AM1065" s="170">
        <f t="shared" si="33"/>
        <v>1198</v>
      </c>
      <c r="AN1065" s="147"/>
      <c r="AO1065" s="155"/>
      <c r="AP1065" s="156"/>
      <c r="AQ1065" s="157">
        <v>1.6738147288</v>
      </c>
      <c r="AR1065" s="158"/>
      <c r="AS1065" s="145">
        <f>LOOKUP(rufmkm,'[1]Sheet1 (2)'!$V$62:$V$71,'[1]Sheet1 (2)'!$W$62:$W$71)</f>
        <v>20</v>
      </c>
      <c r="AT1065" s="140"/>
      <c r="AU1065" s="157">
        <f>IF(IF(D1065='[1]Sheet1 (2)'!$C$69,'[1]Sheet1 (2)'!$D$69*('[1]Sheet1 (2)'!$D$72-rut_index)/'[1]Sheet1 (2)'!$D$72,IF([1]shee2!D1033='[1]Sheet1 (2)'!$C$70,'[1]Sheet1 (2)'!$D$70*('[1]Sheet1 (2)'!$D$72-rut_index)/'[1]Sheet1 (2)'!$D$72,IF([1]shee2!D1033='[1]Sheet1 (2)'!$C$71,'[1]Sheet1 (2)'!$D$71*('[1]Sheet1 (2)'!$D$72-rut_index)/'[1]Sheet1 (2)'!$D$72)))&lt;0,0,IF(D1065='[1]Sheet1 (2)'!$C$69,'[1]Sheet1 (2)'!$D$69*('[1]Sheet1 (2)'!$D$72-rut_index)/'[1]Sheet1 (2)'!$D$72,IF([1]shee2!D1033='[1]Sheet1 (2)'!$C$70,'[1]Sheet1 (2)'!$D$70*('[1]Sheet1 (2)'!$D$72-rut_index)/'[1]Sheet1 (2)'!$D$72,IF([1]shee2!D1033='[1]Sheet1 (2)'!$C$71,'[1]Sheet1 (2)'!$D$71*('[1]Sheet1 (2)'!$D$72-rut_index)/'[1]Sheet1 (2)'!$D$72))))</f>
        <v>5</v>
      </c>
      <c r="AV1065" s="157">
        <f>IF(IF(D1065='[1]Sheet1 (2)'!$C$69,'[1]Sheet1 (2)'!$D$69*('[1]Sheet1 (2)'!$D$72-crack_s_index)/'[1]Sheet1 (2)'!$D$72,IF([1]shee2!D1033='[1]Sheet1 (2)'!$C$70,'[1]Sheet1 (2)'!$D$70*('[1]Sheet1 (2)'!$D$72-crack_s_index)/'[1]Sheet1 (2)'!$D$72,IF([1]shee2!D1033='[1]Sheet1 (2)'!$C$71,'[1]Sheet1 (2)'!$D$71*('[1]Sheet1 (2)'!$D$72-crack_s_index)/'[1]Sheet1 (2)'!$D$72)))&lt;0,0,IF(D1065='[1]Sheet1 (2)'!$C$69,'[1]Sheet1 (2)'!$D$69*('[1]Sheet1 (2)'!$D$72-crack_s_index)/'[1]Sheet1 (2)'!$D$72,IF([1]shee2!D1033='[1]Sheet1 (2)'!$C$70,'[1]Sheet1 (2)'!$D$70*('[1]Sheet1 (2)'!$D$72-crack_s_index)/'[1]Sheet1 (2)'!$D$72,IF([1]shee2!D1033='[1]Sheet1 (2)'!$C$71,'[1]Sheet1 (2)'!$D$71*('[1]Sheet1 (2)'!$D$72-crack_s_index)/'[1]Sheet1 (2)'!$D$72))))</f>
        <v>4.583333333333333</v>
      </c>
      <c r="AW1065" s="157">
        <f>IF(IF(D1065='[1]Sheet1 (2)'!$C$69,'[1]Sheet1 (2)'!$D$69*('[1]Sheet1 (2)'!$D$72-crack_t_index)/'[1]Sheet1 (2)'!$D$72,IF([1]shee2!D1033='[1]Sheet1 (2)'!$C$70,'[1]Sheet1 (2)'!$D$70*('[1]Sheet1 (2)'!$D$72-crack_t_index)/'[1]Sheet1 (2)'!$D$72,IF([1]shee2!D1033='[1]Sheet1 (2)'!$C$71,'[1]Sheet1 (2)'!$D$71*('[1]Sheet1 (2)'!$D$72-crack_t_index)/'[1]Sheet1 (2)'!$D$72)))&lt;0,0,IF(D1065='[1]Sheet1 (2)'!$C$69,'[1]Sheet1 (2)'!$D$69*('[1]Sheet1 (2)'!$D$72-crack_t_index)/'[1]Sheet1 (2)'!$D$72,IF([1]shee2!D1033='[1]Sheet1 (2)'!$C$70,'[1]Sheet1 (2)'!$D$70*('[1]Sheet1 (2)'!$D$72-crack_t_index)/'[1]Sheet1 (2)'!$D$72,IF([1]shee2!D1033='[1]Sheet1 (2)'!$C$71,'[1]Sheet1 (2)'!$D$71*('[1]Sheet1 (2)'!$D$72-crack_t_index)/'[1]Sheet1 (2)'!$D$72))))</f>
        <v>5</v>
      </c>
      <c r="AX1065" s="157">
        <f>IF(IF(D1065='[1]Sheet1 (2)'!$C$69,'[1]Sheet1 (2)'!$D$69*('[1]Sheet1 (2)'!$D$72-rave_index)/'[1]Sheet1 (2)'!$D$72,IF([1]shee2!D1033='[1]Sheet1 (2)'!$C$70,'[1]Sheet1 (2)'!$D$70*('[1]Sheet1 (2)'!$D$72-rave_index)/'[1]Sheet1 (2)'!$D$72,IF([1]shee2!D1033='[1]Sheet1 (2)'!$C$71,'[1]Sheet1 (2)'!$D$71*('[1]Sheet1 (2)'!$D$72-rave_index)/'[1]Sheet1 (2)'!$D$72)))&lt;0,0,IF(D1065='[1]Sheet1 (2)'!$C$69,'[1]Sheet1 (2)'!$D$69*('[1]Sheet1 (2)'!$D$72-rave_index)/'[1]Sheet1 (2)'!$D$72,IF([1]shee2!D1033='[1]Sheet1 (2)'!$C$70,'[1]Sheet1 (2)'!$D$70*('[1]Sheet1 (2)'!$D$72-rave_index)/'[1]Sheet1 (2)'!$D$72,IF([1]shee2!D1033='[1]Sheet1 (2)'!$C$71,'[1]Sheet1 (2)'!$D$71*('[1]Sheet1 (2)'!$D$72-rave_index)/'[1]Sheet1 (2)'!$D$72))))</f>
        <v>5</v>
      </c>
      <c r="AY1065" s="157">
        <f>IF(IF(D1065='[1]Sheet1 (2)'!$C$69,'[1]Sheet1 (2)'!$D$69*('[1]Sheet1 (2)'!$D$72-rough_index)/'[1]Sheet1 (2)'!$D$72,IF([1]shee2!D1033='[1]Sheet1 (2)'!$C$70,'[1]Sheet1 (2)'!$D$70*('[1]Sheet1 (2)'!$D$72-rough_index)/'[1]Sheet1 (2)'!$D$72,IF([1]shee2!D1033='[1]Sheet1 (2)'!$C$71,'[1]Sheet1 (2)'!$D$71*('[1]Sheet1 (2)'!$D$72-rough_index)/'[1]Sheet1 (2)'!$D$72)))&lt;0,0,IF(D1065='[1]Sheet1 (2)'!$C$69,'[1]Sheet1 (2)'!$D$69*('[1]Sheet1 (2)'!$D$72-rough_index)/'[1]Sheet1 (2)'!$D$72,IF([1]shee2!D1033='[1]Sheet1 (2)'!$C$70,'[1]Sheet1 (2)'!$D$70*('[1]Sheet1 (2)'!$D$72-rough_index)/'[1]Sheet1 (2)'!$D$72,IF([1]shee2!D1033='[1]Sheet1 (2)'!$C$71,'[1]Sheet1 (2)'!$D$71*('[1]Sheet1 (2)'!$D$72-rough_index)/'[1]Sheet1 (2)'!$D$72))))</f>
        <v>3.3333333333333335</v>
      </c>
      <c r="AZ1065" s="179">
        <f>+(AU1065*'[1]Sheet1 (2)'!$C$77)+(AV1065*'[1]Sheet1 (2)'!$C$78)+(AW1065*'[1]Sheet1 (2)'!$C$79)+(AX1065*'[1]Sheet1 (2)'!$C$80)+(AY1065*'[1]Sheet1 (2)'!$C$81)</f>
        <v>4.3499999999999996</v>
      </c>
      <c r="BA1065" s="213" t="str">
        <f t="shared" si="32"/>
        <v>Good</v>
      </c>
      <c r="BE1065">
        <f>IF(D1065='[1]Sheet1 (2)'!$C$61,'[1]Sheet1 (2)'!$D$61*(counts^2)+'[1]Sheet1 (2)'!$G$61*counts+'[1]Sheet1 (2)'!$J$61,IF(D1065='[1]Sheet1 (2)'!$C$62,'[1]Sheet1 (2)'!$D$62*counts+'[1]Sheet1 (2)'!$G$62,IF(D1065='[1]Sheet1 (2)'!$C$63,'[1]Sheet1 (2)'!$D$63*counts+'[1]Sheet1 (2)'!$G$63,IF(D1065='[1]Sheet1 (2)'!$C$64,'[1]Sheet1 (2)'!$D$64*counts+'[1]Sheet1 (2)'!$G$64))))</f>
        <v>2.0984129299999998</v>
      </c>
    </row>
    <row r="1066" spans="1:57" ht="12.75" customHeight="1">
      <c r="A1066" s="176" t="s">
        <v>282</v>
      </c>
      <c r="B1066" s="145" t="s">
        <v>76</v>
      </c>
      <c r="C1066" s="170">
        <v>1199</v>
      </c>
      <c r="D1066" s="174" t="s">
        <v>77</v>
      </c>
      <c r="E1066" s="171">
        <v>8</v>
      </c>
      <c r="F1066" s="171">
        <v>2</v>
      </c>
      <c r="G1066" s="171" t="s">
        <v>77</v>
      </c>
      <c r="H1066" s="171">
        <v>1</v>
      </c>
      <c r="I1066" s="171" t="s">
        <v>77</v>
      </c>
      <c r="J1066" s="173" t="s">
        <v>80</v>
      </c>
      <c r="K1066" s="173" t="s">
        <v>80</v>
      </c>
      <c r="L1066" s="169">
        <f>VLOOKUP(CONCATENATE(J1066,K1066),'Sheet1 (2)'!$J$6:$K$26,2,FALSE)</f>
        <v>0</v>
      </c>
      <c r="M1066" s="173" t="s">
        <v>83</v>
      </c>
      <c r="N1066" s="173" t="s">
        <v>82</v>
      </c>
      <c r="O1066" s="177">
        <f>VLOOKUP(CONCATENATE(M1066,N1066),'[1]Sheet1 (2)'!$L$6:$M$26,2,FALSE)</f>
        <v>18.75</v>
      </c>
      <c r="P1066" s="173" t="s">
        <v>83</v>
      </c>
      <c r="Q1066" s="173" t="s">
        <v>78</v>
      </c>
      <c r="R1066" s="177">
        <f>VLOOKUP(CONCATENATE(P1066,Q1066),'[1]Sheet1 (2)'!$N$6:$O$26,2,FALSE)</f>
        <v>7.5</v>
      </c>
      <c r="S1066" s="173" t="s">
        <v>78</v>
      </c>
      <c r="T1066" s="173" t="s">
        <v>82</v>
      </c>
      <c r="U1066" s="177">
        <f>VLOOKUP(CONCATENATE(S1066,T1066),'[1]Sheet1 (2)'!$P$6:$Q$26,2,FALSE)</f>
        <v>6.25</v>
      </c>
      <c r="V1066" s="173" t="s">
        <v>80</v>
      </c>
      <c r="W1066" s="173" t="s">
        <v>80</v>
      </c>
      <c r="X1066" s="177">
        <f>VLOOKUP(CONCATENATE(V1066,W1066),'[1]Sheet1 (2)'!$R$6:$S$26,2,FALSE)</f>
        <v>0</v>
      </c>
      <c r="Y1066" s="173" t="s">
        <v>83</v>
      </c>
      <c r="Z1066" s="173" t="s">
        <v>82</v>
      </c>
      <c r="AA1066" s="177">
        <f>VLOOKUP(CONCATENATE(Y1066,Z1066),'[1]Sheet1 (2)'!$T$6:$U$26,2,FALSE)</f>
        <v>18.75</v>
      </c>
      <c r="AB1066" s="173" t="s">
        <v>80</v>
      </c>
      <c r="AC1066" s="173" t="s">
        <v>80</v>
      </c>
      <c r="AD1066" s="177">
        <f>VLOOKUP(CONCATENATE(AB1066,AC1066),'[1]Sheet1 (2)'!$X$6:$Y$26,2,FALSE)</f>
        <v>0</v>
      </c>
      <c r="AE1066" s="173" t="s">
        <v>82</v>
      </c>
      <c r="AF1066" s="173" t="s">
        <v>81</v>
      </c>
      <c r="AG1066" s="177">
        <f>VLOOKUP(CONCATENATE(AE1066,AF1066),'[1]Sheet1 (2)'!$Z$6:$AA$26,2,FALSE)</f>
        <v>66</v>
      </c>
      <c r="AH1066" s="172"/>
      <c r="AI1066" s="178"/>
      <c r="AJ1066" s="140"/>
      <c r="AK1066" s="176" t="s">
        <v>282</v>
      </c>
      <c r="AL1066" s="176" t="s">
        <v>76</v>
      </c>
      <c r="AM1066" s="170">
        <f t="shared" si="33"/>
        <v>1199</v>
      </c>
      <c r="AN1066" s="147"/>
      <c r="AO1066" s="155"/>
      <c r="AP1066" s="156"/>
      <c r="AQ1066" s="157">
        <v>1.8578206828000003</v>
      </c>
      <c r="AR1066" s="158"/>
      <c r="AS1066" s="145">
        <f>LOOKUP(rufmkm,'[1]Sheet1 (2)'!$V$62:$V$71,'[1]Sheet1 (2)'!$W$62:$W$71)</f>
        <v>20</v>
      </c>
      <c r="AT1066" s="140"/>
      <c r="AU1066" s="157">
        <f>IF(IF(D1066='[1]Sheet1 (2)'!$C$69,'[1]Sheet1 (2)'!$D$69*('[1]Sheet1 (2)'!$D$72-rut_index)/'[1]Sheet1 (2)'!$D$72,IF([1]shee2!D1034='[1]Sheet1 (2)'!$C$70,'[1]Sheet1 (2)'!$D$70*('[1]Sheet1 (2)'!$D$72-rut_index)/'[1]Sheet1 (2)'!$D$72,IF([1]shee2!D1034='[1]Sheet1 (2)'!$C$71,'[1]Sheet1 (2)'!$D$71*('[1]Sheet1 (2)'!$D$72-rut_index)/'[1]Sheet1 (2)'!$D$72)))&lt;0,0,IF(D1066='[1]Sheet1 (2)'!$C$69,'[1]Sheet1 (2)'!$D$69*('[1]Sheet1 (2)'!$D$72-rut_index)/'[1]Sheet1 (2)'!$D$72,IF([1]shee2!D1034='[1]Sheet1 (2)'!$C$70,'[1]Sheet1 (2)'!$D$70*('[1]Sheet1 (2)'!$D$72-rut_index)/'[1]Sheet1 (2)'!$D$72,IF([1]shee2!D1034='[1]Sheet1 (2)'!$C$71,'[1]Sheet1 (2)'!$D$71*('[1]Sheet1 (2)'!$D$72-rut_index)/'[1]Sheet1 (2)'!$D$72))))</f>
        <v>5</v>
      </c>
      <c r="AV1066" s="157">
        <f>IF(IF(D1066='[1]Sheet1 (2)'!$C$69,'[1]Sheet1 (2)'!$D$69*('[1]Sheet1 (2)'!$D$72-crack_s_index)/'[1]Sheet1 (2)'!$D$72,IF([1]shee2!D1034='[1]Sheet1 (2)'!$C$70,'[1]Sheet1 (2)'!$D$70*('[1]Sheet1 (2)'!$D$72-crack_s_index)/'[1]Sheet1 (2)'!$D$72,IF([1]shee2!D1034='[1]Sheet1 (2)'!$C$71,'[1]Sheet1 (2)'!$D$71*('[1]Sheet1 (2)'!$D$72-crack_s_index)/'[1]Sheet1 (2)'!$D$72)))&lt;0,0,IF(D1066='[1]Sheet1 (2)'!$C$69,'[1]Sheet1 (2)'!$D$69*('[1]Sheet1 (2)'!$D$72-crack_s_index)/'[1]Sheet1 (2)'!$D$72,IF([1]shee2!D1034='[1]Sheet1 (2)'!$C$70,'[1]Sheet1 (2)'!$D$70*('[1]Sheet1 (2)'!$D$72-crack_s_index)/'[1]Sheet1 (2)'!$D$72,IF([1]shee2!D1034='[1]Sheet1 (2)'!$C$71,'[1]Sheet1 (2)'!$D$71*('[1]Sheet1 (2)'!$D$72-crack_s_index)/'[1]Sheet1 (2)'!$D$72))))</f>
        <v>3.4375</v>
      </c>
      <c r="AW1066" s="157">
        <f>IF(IF(D1066='[1]Sheet1 (2)'!$C$69,'[1]Sheet1 (2)'!$D$69*('[1]Sheet1 (2)'!$D$72-crack_t_index)/'[1]Sheet1 (2)'!$D$72,IF([1]shee2!D1034='[1]Sheet1 (2)'!$C$70,'[1]Sheet1 (2)'!$D$70*('[1]Sheet1 (2)'!$D$72-crack_t_index)/'[1]Sheet1 (2)'!$D$72,IF([1]shee2!D1034='[1]Sheet1 (2)'!$C$71,'[1]Sheet1 (2)'!$D$71*('[1]Sheet1 (2)'!$D$72-crack_t_index)/'[1]Sheet1 (2)'!$D$72)))&lt;0,0,IF(D1066='[1]Sheet1 (2)'!$C$69,'[1]Sheet1 (2)'!$D$69*('[1]Sheet1 (2)'!$D$72-crack_t_index)/'[1]Sheet1 (2)'!$D$72,IF([1]shee2!D1034='[1]Sheet1 (2)'!$C$70,'[1]Sheet1 (2)'!$D$70*('[1]Sheet1 (2)'!$D$72-crack_t_index)/'[1]Sheet1 (2)'!$D$72,IF([1]shee2!D1034='[1]Sheet1 (2)'!$C$71,'[1]Sheet1 (2)'!$D$71*('[1]Sheet1 (2)'!$D$72-crack_t_index)/'[1]Sheet1 (2)'!$D$72))))</f>
        <v>4.375</v>
      </c>
      <c r="AX1066" s="157">
        <f>IF(IF(D1066='[1]Sheet1 (2)'!$C$69,'[1]Sheet1 (2)'!$D$69*('[1]Sheet1 (2)'!$D$72-rave_index)/'[1]Sheet1 (2)'!$D$72,IF([1]shee2!D1034='[1]Sheet1 (2)'!$C$70,'[1]Sheet1 (2)'!$D$70*('[1]Sheet1 (2)'!$D$72-rave_index)/'[1]Sheet1 (2)'!$D$72,IF([1]shee2!D1034='[1]Sheet1 (2)'!$C$71,'[1]Sheet1 (2)'!$D$71*('[1]Sheet1 (2)'!$D$72-rave_index)/'[1]Sheet1 (2)'!$D$72)))&lt;0,0,IF(D1066='[1]Sheet1 (2)'!$C$69,'[1]Sheet1 (2)'!$D$69*('[1]Sheet1 (2)'!$D$72-rave_index)/'[1]Sheet1 (2)'!$D$72,IF([1]shee2!D1034='[1]Sheet1 (2)'!$C$70,'[1]Sheet1 (2)'!$D$70*('[1]Sheet1 (2)'!$D$72-rave_index)/'[1]Sheet1 (2)'!$D$72,IF([1]shee2!D1034='[1]Sheet1 (2)'!$C$71,'[1]Sheet1 (2)'!$D$71*('[1]Sheet1 (2)'!$D$72-rave_index)/'[1]Sheet1 (2)'!$D$72))))</f>
        <v>3.4375</v>
      </c>
      <c r="AY1066" s="157">
        <f>IF(IF(D1066='[1]Sheet1 (2)'!$C$69,'[1]Sheet1 (2)'!$D$69*('[1]Sheet1 (2)'!$D$72-rough_index)/'[1]Sheet1 (2)'!$D$72,IF([1]shee2!D1034='[1]Sheet1 (2)'!$C$70,'[1]Sheet1 (2)'!$D$70*('[1]Sheet1 (2)'!$D$72-rough_index)/'[1]Sheet1 (2)'!$D$72,IF([1]shee2!D1034='[1]Sheet1 (2)'!$C$71,'[1]Sheet1 (2)'!$D$71*('[1]Sheet1 (2)'!$D$72-rough_index)/'[1]Sheet1 (2)'!$D$72)))&lt;0,0,IF(D1066='[1]Sheet1 (2)'!$C$69,'[1]Sheet1 (2)'!$D$69*('[1]Sheet1 (2)'!$D$72-rough_index)/'[1]Sheet1 (2)'!$D$72,IF([1]shee2!D1034='[1]Sheet1 (2)'!$C$70,'[1]Sheet1 (2)'!$D$70*('[1]Sheet1 (2)'!$D$72-rough_index)/'[1]Sheet1 (2)'!$D$72,IF([1]shee2!D1034='[1]Sheet1 (2)'!$C$71,'[1]Sheet1 (2)'!$D$71*('[1]Sheet1 (2)'!$D$72-rough_index)/'[1]Sheet1 (2)'!$D$72))))</f>
        <v>3.3333333333333335</v>
      </c>
      <c r="AZ1066" s="179">
        <f>+(AU1066*'[1]Sheet1 (2)'!$C$77)+(AV1066*'[1]Sheet1 (2)'!$C$78)+(AW1066*'[1]Sheet1 (2)'!$C$79)+(AX1066*'[1]Sheet1 (2)'!$C$80)+(AY1066*'[1]Sheet1 (2)'!$C$81)</f>
        <v>3.7562499999999996</v>
      </c>
      <c r="BA1066" s="213" t="str">
        <f t="shared" si="32"/>
        <v>Fair</v>
      </c>
      <c r="BE1066">
        <f>IF(D1066='[1]Sheet1 (2)'!$C$61,'[1]Sheet1 (2)'!$D$61*(counts^2)+'[1]Sheet1 (2)'!$G$61*counts+'[1]Sheet1 (2)'!$J$61,IF(D1066='[1]Sheet1 (2)'!$C$62,'[1]Sheet1 (2)'!$D$62*counts+'[1]Sheet1 (2)'!$G$62,IF(D1066='[1]Sheet1 (2)'!$C$63,'[1]Sheet1 (2)'!$D$63*counts+'[1]Sheet1 (2)'!$G$63,IF(D1066='[1]Sheet1 (2)'!$C$64,'[1]Sheet1 (2)'!$D$64*counts+'[1]Sheet1 (2)'!$G$64))))</f>
        <v>2.0984129299999998</v>
      </c>
    </row>
    <row r="1067" spans="1:57" ht="12.75" customHeight="1">
      <c r="A1067" s="176" t="s">
        <v>282</v>
      </c>
      <c r="B1067" s="145" t="s">
        <v>76</v>
      </c>
      <c r="C1067" s="170">
        <v>1200</v>
      </c>
      <c r="D1067" s="174" t="s">
        <v>77</v>
      </c>
      <c r="E1067" s="171">
        <v>8</v>
      </c>
      <c r="F1067" s="171">
        <v>2</v>
      </c>
      <c r="G1067" s="171" t="s">
        <v>77</v>
      </c>
      <c r="H1067" s="171">
        <v>1</v>
      </c>
      <c r="I1067" s="171" t="s">
        <v>77</v>
      </c>
      <c r="J1067" s="173" t="s">
        <v>80</v>
      </c>
      <c r="K1067" s="173" t="s">
        <v>80</v>
      </c>
      <c r="L1067" s="169">
        <f>VLOOKUP(CONCATENATE(J1067,K1067),'Sheet1 (2)'!$J$6:$K$26,2,FALSE)</f>
        <v>0</v>
      </c>
      <c r="M1067" s="173" t="s">
        <v>83</v>
      </c>
      <c r="N1067" s="173" t="s">
        <v>82</v>
      </c>
      <c r="O1067" s="177">
        <f>VLOOKUP(CONCATENATE(M1067,N1067),'[1]Sheet1 (2)'!$L$6:$M$26,2,FALSE)</f>
        <v>18.75</v>
      </c>
      <c r="P1067" s="173" t="s">
        <v>80</v>
      </c>
      <c r="Q1067" s="173" t="s">
        <v>80</v>
      </c>
      <c r="R1067" s="177">
        <f>VLOOKUP(CONCATENATE(P1067,Q1067),'[1]Sheet1 (2)'!$N$6:$O$26,2,FALSE)</f>
        <v>0</v>
      </c>
      <c r="S1067" s="173" t="s">
        <v>78</v>
      </c>
      <c r="T1067" s="173" t="s">
        <v>78</v>
      </c>
      <c r="U1067" s="177">
        <f>VLOOKUP(CONCATENATE(S1067,T1067),'[1]Sheet1 (2)'!$P$6:$Q$26,2,FALSE)</f>
        <v>2.5</v>
      </c>
      <c r="V1067" s="173" t="s">
        <v>80</v>
      </c>
      <c r="W1067" s="173" t="s">
        <v>80</v>
      </c>
      <c r="X1067" s="177">
        <f>VLOOKUP(CONCATENATE(V1067,W1067),'[1]Sheet1 (2)'!$R$6:$S$26,2,FALSE)</f>
        <v>0</v>
      </c>
      <c r="Y1067" s="173" t="s">
        <v>80</v>
      </c>
      <c r="Z1067" s="173" t="s">
        <v>80</v>
      </c>
      <c r="AA1067" s="177">
        <f>VLOOKUP(CONCATENATE(Y1067,Z1067),'[1]Sheet1 (2)'!$T$6:$U$26,2,FALSE)</f>
        <v>0</v>
      </c>
      <c r="AB1067" s="173" t="s">
        <v>80</v>
      </c>
      <c r="AC1067" s="173" t="s">
        <v>80</v>
      </c>
      <c r="AD1067" s="177">
        <f>VLOOKUP(CONCATENATE(AB1067,AC1067),'[1]Sheet1 (2)'!$X$6:$Y$26,2,FALSE)</f>
        <v>0</v>
      </c>
      <c r="AE1067" s="173" t="s">
        <v>82</v>
      </c>
      <c r="AF1067" s="173" t="s">
        <v>81</v>
      </c>
      <c r="AG1067" s="177">
        <f>VLOOKUP(CONCATENATE(AE1067,AF1067),'[1]Sheet1 (2)'!$Z$6:$AA$26,2,FALSE)</f>
        <v>66</v>
      </c>
      <c r="AH1067" s="172"/>
      <c r="AI1067" s="178"/>
      <c r="AJ1067" s="140"/>
      <c r="AK1067" s="176" t="s">
        <v>282</v>
      </c>
      <c r="AL1067" s="176" t="s">
        <v>76</v>
      </c>
      <c r="AM1067" s="170">
        <f t="shared" si="33"/>
        <v>1200</v>
      </c>
      <c r="AN1067" s="147"/>
      <c r="AO1067" s="155"/>
      <c r="AP1067" s="156"/>
      <c r="AQ1067" s="157">
        <v>1.4180236084</v>
      </c>
      <c r="AR1067" s="158"/>
      <c r="AS1067" s="145">
        <f>LOOKUP(rufmkm,'[1]Sheet1 (2)'!$V$62:$V$71,'[1]Sheet1 (2)'!$W$62:$W$71)</f>
        <v>20</v>
      </c>
      <c r="AT1067" s="140"/>
      <c r="AU1067" s="157">
        <f>IF(IF(D1067='[1]Sheet1 (2)'!$C$69,'[1]Sheet1 (2)'!$D$69*('[1]Sheet1 (2)'!$D$72-rut_index)/'[1]Sheet1 (2)'!$D$72,IF([1]shee2!D1035='[1]Sheet1 (2)'!$C$70,'[1]Sheet1 (2)'!$D$70*('[1]Sheet1 (2)'!$D$72-rut_index)/'[1]Sheet1 (2)'!$D$72,IF([1]shee2!D1035='[1]Sheet1 (2)'!$C$71,'[1]Sheet1 (2)'!$D$71*('[1]Sheet1 (2)'!$D$72-rut_index)/'[1]Sheet1 (2)'!$D$72)))&lt;0,0,IF(D1067='[1]Sheet1 (2)'!$C$69,'[1]Sheet1 (2)'!$D$69*('[1]Sheet1 (2)'!$D$72-rut_index)/'[1]Sheet1 (2)'!$D$72,IF([1]shee2!D1035='[1]Sheet1 (2)'!$C$70,'[1]Sheet1 (2)'!$D$70*('[1]Sheet1 (2)'!$D$72-rut_index)/'[1]Sheet1 (2)'!$D$72,IF([1]shee2!D1035='[1]Sheet1 (2)'!$C$71,'[1]Sheet1 (2)'!$D$71*('[1]Sheet1 (2)'!$D$72-rut_index)/'[1]Sheet1 (2)'!$D$72))))</f>
        <v>5</v>
      </c>
      <c r="AV1067" s="157">
        <f>IF(IF(D1067='[1]Sheet1 (2)'!$C$69,'[1]Sheet1 (2)'!$D$69*('[1]Sheet1 (2)'!$D$72-crack_s_index)/'[1]Sheet1 (2)'!$D$72,IF([1]shee2!D1035='[1]Sheet1 (2)'!$C$70,'[1]Sheet1 (2)'!$D$70*('[1]Sheet1 (2)'!$D$72-crack_s_index)/'[1]Sheet1 (2)'!$D$72,IF([1]shee2!D1035='[1]Sheet1 (2)'!$C$71,'[1]Sheet1 (2)'!$D$71*('[1]Sheet1 (2)'!$D$72-crack_s_index)/'[1]Sheet1 (2)'!$D$72)))&lt;0,0,IF(D1067='[1]Sheet1 (2)'!$C$69,'[1]Sheet1 (2)'!$D$69*('[1]Sheet1 (2)'!$D$72-crack_s_index)/'[1]Sheet1 (2)'!$D$72,IF([1]shee2!D1035='[1]Sheet1 (2)'!$C$70,'[1]Sheet1 (2)'!$D$70*('[1]Sheet1 (2)'!$D$72-crack_s_index)/'[1]Sheet1 (2)'!$D$72,IF([1]shee2!D1035='[1]Sheet1 (2)'!$C$71,'[1]Sheet1 (2)'!$D$71*('[1]Sheet1 (2)'!$D$72-crack_s_index)/'[1]Sheet1 (2)'!$D$72))))</f>
        <v>3.4375</v>
      </c>
      <c r="AW1067" s="157">
        <f>IF(IF(D1067='[1]Sheet1 (2)'!$C$69,'[1]Sheet1 (2)'!$D$69*('[1]Sheet1 (2)'!$D$72-crack_t_index)/'[1]Sheet1 (2)'!$D$72,IF([1]shee2!D1035='[1]Sheet1 (2)'!$C$70,'[1]Sheet1 (2)'!$D$70*('[1]Sheet1 (2)'!$D$72-crack_t_index)/'[1]Sheet1 (2)'!$D$72,IF([1]shee2!D1035='[1]Sheet1 (2)'!$C$71,'[1]Sheet1 (2)'!$D$71*('[1]Sheet1 (2)'!$D$72-crack_t_index)/'[1]Sheet1 (2)'!$D$72)))&lt;0,0,IF(D1067='[1]Sheet1 (2)'!$C$69,'[1]Sheet1 (2)'!$D$69*('[1]Sheet1 (2)'!$D$72-crack_t_index)/'[1]Sheet1 (2)'!$D$72,IF([1]shee2!D1035='[1]Sheet1 (2)'!$C$70,'[1]Sheet1 (2)'!$D$70*('[1]Sheet1 (2)'!$D$72-crack_t_index)/'[1]Sheet1 (2)'!$D$72,IF([1]shee2!D1035='[1]Sheet1 (2)'!$C$71,'[1]Sheet1 (2)'!$D$71*('[1]Sheet1 (2)'!$D$72-crack_t_index)/'[1]Sheet1 (2)'!$D$72))))</f>
        <v>5</v>
      </c>
      <c r="AX1067" s="157">
        <f>IF(IF(D1067='[1]Sheet1 (2)'!$C$69,'[1]Sheet1 (2)'!$D$69*('[1]Sheet1 (2)'!$D$72-rave_index)/'[1]Sheet1 (2)'!$D$72,IF([1]shee2!D1035='[1]Sheet1 (2)'!$C$70,'[1]Sheet1 (2)'!$D$70*('[1]Sheet1 (2)'!$D$72-rave_index)/'[1]Sheet1 (2)'!$D$72,IF([1]shee2!D1035='[1]Sheet1 (2)'!$C$71,'[1]Sheet1 (2)'!$D$71*('[1]Sheet1 (2)'!$D$72-rave_index)/'[1]Sheet1 (2)'!$D$72)))&lt;0,0,IF(D1067='[1]Sheet1 (2)'!$C$69,'[1]Sheet1 (2)'!$D$69*('[1]Sheet1 (2)'!$D$72-rave_index)/'[1]Sheet1 (2)'!$D$72,IF([1]shee2!D1035='[1]Sheet1 (2)'!$C$70,'[1]Sheet1 (2)'!$D$70*('[1]Sheet1 (2)'!$D$72-rave_index)/'[1]Sheet1 (2)'!$D$72,IF([1]shee2!D1035='[1]Sheet1 (2)'!$C$71,'[1]Sheet1 (2)'!$D$71*('[1]Sheet1 (2)'!$D$72-rave_index)/'[1]Sheet1 (2)'!$D$72))))</f>
        <v>5</v>
      </c>
      <c r="AY1067" s="157">
        <f>IF(IF(D1067='[1]Sheet1 (2)'!$C$69,'[1]Sheet1 (2)'!$D$69*('[1]Sheet1 (2)'!$D$72-rough_index)/'[1]Sheet1 (2)'!$D$72,IF([1]shee2!D1035='[1]Sheet1 (2)'!$C$70,'[1]Sheet1 (2)'!$D$70*('[1]Sheet1 (2)'!$D$72-rough_index)/'[1]Sheet1 (2)'!$D$72,IF([1]shee2!D1035='[1]Sheet1 (2)'!$C$71,'[1]Sheet1 (2)'!$D$71*('[1]Sheet1 (2)'!$D$72-rough_index)/'[1]Sheet1 (2)'!$D$72)))&lt;0,0,IF(D1067='[1]Sheet1 (2)'!$C$69,'[1]Sheet1 (2)'!$D$69*('[1]Sheet1 (2)'!$D$72-rough_index)/'[1]Sheet1 (2)'!$D$72,IF([1]shee2!D1035='[1]Sheet1 (2)'!$C$70,'[1]Sheet1 (2)'!$D$70*('[1]Sheet1 (2)'!$D$72-rough_index)/'[1]Sheet1 (2)'!$D$72,IF([1]shee2!D1035='[1]Sheet1 (2)'!$C$71,'[1]Sheet1 (2)'!$D$71*('[1]Sheet1 (2)'!$D$72-rough_index)/'[1]Sheet1 (2)'!$D$72))))</f>
        <v>3.3333333333333335</v>
      </c>
      <c r="AZ1067" s="179">
        <f>+(AU1067*'[1]Sheet1 (2)'!$C$77)+(AV1067*'[1]Sheet1 (2)'!$C$78)+(AW1067*'[1]Sheet1 (2)'!$C$79)+(AX1067*'[1]Sheet1 (2)'!$C$80)+(AY1067*'[1]Sheet1 (2)'!$C$81)</f>
        <v>3.9375</v>
      </c>
      <c r="BA1067" s="213" t="str">
        <f t="shared" si="32"/>
        <v>Fair</v>
      </c>
    </row>
    <row r="1068" spans="1:57" ht="12.75" customHeight="1">
      <c r="A1068" s="176" t="s">
        <v>282</v>
      </c>
      <c r="B1068" s="145" t="s">
        <v>76</v>
      </c>
      <c r="C1068" s="170">
        <v>1201</v>
      </c>
      <c r="D1068" s="174" t="s">
        <v>77</v>
      </c>
      <c r="E1068" s="171">
        <v>8</v>
      </c>
      <c r="F1068" s="171">
        <v>2</v>
      </c>
      <c r="G1068" s="171" t="s">
        <v>77</v>
      </c>
      <c r="H1068" s="171">
        <v>1</v>
      </c>
      <c r="I1068" s="171" t="s">
        <v>77</v>
      </c>
      <c r="J1068" s="173" t="s">
        <v>80</v>
      </c>
      <c r="K1068" s="173" t="s">
        <v>80</v>
      </c>
      <c r="L1068" s="169">
        <f>VLOOKUP(CONCATENATE(J1068,K1068),'Sheet1 (2)'!$J$6:$K$26,2,FALSE)</f>
        <v>0</v>
      </c>
      <c r="M1068" s="173" t="s">
        <v>80</v>
      </c>
      <c r="N1068" s="173" t="s">
        <v>80</v>
      </c>
      <c r="O1068" s="177">
        <f>VLOOKUP(CONCATENATE(M1068,N1068),'[1]Sheet1 (2)'!$L$6:$M$26,2,FALSE)</f>
        <v>0</v>
      </c>
      <c r="P1068" s="173" t="s">
        <v>80</v>
      </c>
      <c r="Q1068" s="173" t="s">
        <v>80</v>
      </c>
      <c r="R1068" s="177">
        <f>VLOOKUP(CONCATENATE(P1068,Q1068),'[1]Sheet1 (2)'!$N$6:$O$26,2,FALSE)</f>
        <v>0</v>
      </c>
      <c r="S1068" s="173" t="s">
        <v>80</v>
      </c>
      <c r="T1068" s="173" t="s">
        <v>80</v>
      </c>
      <c r="U1068" s="177">
        <f>VLOOKUP(CONCATENATE(S1068,T1068),'[1]Sheet1 (2)'!$P$6:$Q$26,2,FALSE)</f>
        <v>0</v>
      </c>
      <c r="V1068" s="173" t="s">
        <v>80</v>
      </c>
      <c r="W1068" s="173" t="s">
        <v>80</v>
      </c>
      <c r="X1068" s="177">
        <f>VLOOKUP(CONCATENATE(V1068,W1068),'[1]Sheet1 (2)'!$R$6:$S$26,2,FALSE)</f>
        <v>0</v>
      </c>
      <c r="Y1068" s="173" t="s">
        <v>80</v>
      </c>
      <c r="Z1068" s="173" t="s">
        <v>80</v>
      </c>
      <c r="AA1068" s="177">
        <f>VLOOKUP(CONCATENATE(Y1068,Z1068),'[1]Sheet1 (2)'!$T$6:$U$26,2,FALSE)</f>
        <v>0</v>
      </c>
      <c r="AB1068" s="173" t="s">
        <v>80</v>
      </c>
      <c r="AC1068" s="173" t="s">
        <v>80</v>
      </c>
      <c r="AD1068" s="177">
        <f>VLOOKUP(CONCATENATE(AB1068,AC1068),'[1]Sheet1 (2)'!$X$6:$Y$26,2,FALSE)</f>
        <v>0</v>
      </c>
      <c r="AE1068" s="173" t="s">
        <v>82</v>
      </c>
      <c r="AF1068" s="173" t="s">
        <v>81</v>
      </c>
      <c r="AG1068" s="177">
        <f>VLOOKUP(CONCATENATE(AE1068,AF1068),'[1]Sheet1 (2)'!$Z$6:$AA$26,2,FALSE)</f>
        <v>66</v>
      </c>
      <c r="AH1068" s="172"/>
      <c r="AI1068" s="178"/>
      <c r="AJ1068" s="140"/>
      <c r="AK1068" s="176" t="s">
        <v>282</v>
      </c>
      <c r="AL1068" s="176" t="s">
        <v>76</v>
      </c>
      <c r="AM1068" s="170">
        <f t="shared" si="33"/>
        <v>1201</v>
      </c>
      <c r="AN1068" s="147"/>
      <c r="AO1068" s="155"/>
      <c r="AP1068" s="156"/>
      <c r="AQ1068" s="157">
        <v>3.5883601900000004</v>
      </c>
      <c r="AR1068" s="158"/>
      <c r="AS1068" s="145">
        <f>LOOKUP(rufmkm,'[1]Sheet1 (2)'!$V$62:$V$71,'[1]Sheet1 (2)'!$W$62:$W$71)</f>
        <v>40</v>
      </c>
      <c r="AT1068" s="140"/>
      <c r="AU1068" s="157">
        <f>IF(IF(D1068='[1]Sheet1 (2)'!$C$69,'[1]Sheet1 (2)'!$D$69*('[1]Sheet1 (2)'!$D$72-rut_index)/'[1]Sheet1 (2)'!$D$72,IF([1]shee2!D1036='[1]Sheet1 (2)'!$C$70,'[1]Sheet1 (2)'!$D$70*('[1]Sheet1 (2)'!$D$72-rut_index)/'[1]Sheet1 (2)'!$D$72,IF([1]shee2!D1036='[1]Sheet1 (2)'!$C$71,'[1]Sheet1 (2)'!$D$71*('[1]Sheet1 (2)'!$D$72-rut_index)/'[1]Sheet1 (2)'!$D$72)))&lt;0,0,IF(D1068='[1]Sheet1 (2)'!$C$69,'[1]Sheet1 (2)'!$D$69*('[1]Sheet1 (2)'!$D$72-rut_index)/'[1]Sheet1 (2)'!$D$72,IF([1]shee2!D1036='[1]Sheet1 (2)'!$C$70,'[1]Sheet1 (2)'!$D$70*('[1]Sheet1 (2)'!$D$72-rut_index)/'[1]Sheet1 (2)'!$D$72,IF([1]shee2!D1036='[1]Sheet1 (2)'!$C$71,'[1]Sheet1 (2)'!$D$71*('[1]Sheet1 (2)'!$D$72-rut_index)/'[1]Sheet1 (2)'!$D$72))))</f>
        <v>5</v>
      </c>
      <c r="AV1068" s="157">
        <f>IF(IF(D1068='[1]Sheet1 (2)'!$C$69,'[1]Sheet1 (2)'!$D$69*('[1]Sheet1 (2)'!$D$72-crack_s_index)/'[1]Sheet1 (2)'!$D$72,IF([1]shee2!D1036='[1]Sheet1 (2)'!$C$70,'[1]Sheet1 (2)'!$D$70*('[1]Sheet1 (2)'!$D$72-crack_s_index)/'[1]Sheet1 (2)'!$D$72,IF([1]shee2!D1036='[1]Sheet1 (2)'!$C$71,'[1]Sheet1 (2)'!$D$71*('[1]Sheet1 (2)'!$D$72-crack_s_index)/'[1]Sheet1 (2)'!$D$72)))&lt;0,0,IF(D1068='[1]Sheet1 (2)'!$C$69,'[1]Sheet1 (2)'!$D$69*('[1]Sheet1 (2)'!$D$72-crack_s_index)/'[1]Sheet1 (2)'!$D$72,IF([1]shee2!D1036='[1]Sheet1 (2)'!$C$70,'[1]Sheet1 (2)'!$D$70*('[1]Sheet1 (2)'!$D$72-crack_s_index)/'[1]Sheet1 (2)'!$D$72,IF([1]shee2!D1036='[1]Sheet1 (2)'!$C$71,'[1]Sheet1 (2)'!$D$71*('[1]Sheet1 (2)'!$D$72-crack_s_index)/'[1]Sheet1 (2)'!$D$72))))</f>
        <v>5</v>
      </c>
      <c r="AW1068" s="157">
        <f>IF(IF(D1068='[1]Sheet1 (2)'!$C$69,'[1]Sheet1 (2)'!$D$69*('[1]Sheet1 (2)'!$D$72-crack_t_index)/'[1]Sheet1 (2)'!$D$72,IF([1]shee2!D1036='[1]Sheet1 (2)'!$C$70,'[1]Sheet1 (2)'!$D$70*('[1]Sheet1 (2)'!$D$72-crack_t_index)/'[1]Sheet1 (2)'!$D$72,IF([1]shee2!D1036='[1]Sheet1 (2)'!$C$71,'[1]Sheet1 (2)'!$D$71*('[1]Sheet1 (2)'!$D$72-crack_t_index)/'[1]Sheet1 (2)'!$D$72)))&lt;0,0,IF(D1068='[1]Sheet1 (2)'!$C$69,'[1]Sheet1 (2)'!$D$69*('[1]Sheet1 (2)'!$D$72-crack_t_index)/'[1]Sheet1 (2)'!$D$72,IF([1]shee2!D1036='[1]Sheet1 (2)'!$C$70,'[1]Sheet1 (2)'!$D$70*('[1]Sheet1 (2)'!$D$72-crack_t_index)/'[1]Sheet1 (2)'!$D$72,IF([1]shee2!D1036='[1]Sheet1 (2)'!$C$71,'[1]Sheet1 (2)'!$D$71*('[1]Sheet1 (2)'!$D$72-crack_t_index)/'[1]Sheet1 (2)'!$D$72))))</f>
        <v>5</v>
      </c>
      <c r="AX1068" s="157">
        <f>IF(IF(D1068='[1]Sheet1 (2)'!$C$69,'[1]Sheet1 (2)'!$D$69*('[1]Sheet1 (2)'!$D$72-rave_index)/'[1]Sheet1 (2)'!$D$72,IF([1]shee2!D1036='[1]Sheet1 (2)'!$C$70,'[1]Sheet1 (2)'!$D$70*('[1]Sheet1 (2)'!$D$72-rave_index)/'[1]Sheet1 (2)'!$D$72,IF([1]shee2!D1036='[1]Sheet1 (2)'!$C$71,'[1]Sheet1 (2)'!$D$71*('[1]Sheet1 (2)'!$D$72-rave_index)/'[1]Sheet1 (2)'!$D$72)))&lt;0,0,IF(D1068='[1]Sheet1 (2)'!$C$69,'[1]Sheet1 (2)'!$D$69*('[1]Sheet1 (2)'!$D$72-rave_index)/'[1]Sheet1 (2)'!$D$72,IF([1]shee2!D1036='[1]Sheet1 (2)'!$C$70,'[1]Sheet1 (2)'!$D$70*('[1]Sheet1 (2)'!$D$72-rave_index)/'[1]Sheet1 (2)'!$D$72,IF([1]shee2!D1036='[1]Sheet1 (2)'!$C$71,'[1]Sheet1 (2)'!$D$71*('[1]Sheet1 (2)'!$D$72-rave_index)/'[1]Sheet1 (2)'!$D$72))))</f>
        <v>5</v>
      </c>
      <c r="AY1068" s="157">
        <f>IF(IF(D1068='[1]Sheet1 (2)'!$C$69,'[1]Sheet1 (2)'!$D$69*('[1]Sheet1 (2)'!$D$72-rough_index)/'[1]Sheet1 (2)'!$D$72,IF([1]shee2!D1036='[1]Sheet1 (2)'!$C$70,'[1]Sheet1 (2)'!$D$70*('[1]Sheet1 (2)'!$D$72-rough_index)/'[1]Sheet1 (2)'!$D$72,IF([1]shee2!D1036='[1]Sheet1 (2)'!$C$71,'[1]Sheet1 (2)'!$D$71*('[1]Sheet1 (2)'!$D$72-rough_index)/'[1]Sheet1 (2)'!$D$72)))&lt;0,0,IF(D1068='[1]Sheet1 (2)'!$C$69,'[1]Sheet1 (2)'!$D$69*('[1]Sheet1 (2)'!$D$72-rough_index)/'[1]Sheet1 (2)'!$D$72,IF([1]shee2!D1036='[1]Sheet1 (2)'!$C$70,'[1]Sheet1 (2)'!$D$70*('[1]Sheet1 (2)'!$D$72-rough_index)/'[1]Sheet1 (2)'!$D$72,IF([1]shee2!D1036='[1]Sheet1 (2)'!$C$71,'[1]Sheet1 (2)'!$D$71*('[1]Sheet1 (2)'!$D$72-rough_index)/'[1]Sheet1 (2)'!$D$72))))</f>
        <v>1.6666666666666667</v>
      </c>
      <c r="AZ1068" s="179">
        <f>+(AU1068*'[1]Sheet1 (2)'!$C$77)+(AV1068*'[1]Sheet1 (2)'!$C$78)+(AW1068*'[1]Sheet1 (2)'!$C$79)+(AX1068*'[1]Sheet1 (2)'!$C$80)+(AY1068*'[1]Sheet1 (2)'!$C$81)</f>
        <v>4</v>
      </c>
      <c r="BA1068" s="213" t="str">
        <f t="shared" si="32"/>
        <v>Good</v>
      </c>
    </row>
    <row r="1069" spans="1:57" ht="12.75" customHeight="1">
      <c r="A1069" s="176" t="s">
        <v>282</v>
      </c>
      <c r="B1069" s="145" t="s">
        <v>76</v>
      </c>
      <c r="C1069" s="170">
        <v>1202</v>
      </c>
      <c r="D1069" s="174" t="s">
        <v>77</v>
      </c>
      <c r="E1069" s="171">
        <v>8</v>
      </c>
      <c r="F1069" s="171">
        <v>2</v>
      </c>
      <c r="G1069" s="171" t="s">
        <v>77</v>
      </c>
      <c r="H1069" s="171">
        <v>1</v>
      </c>
      <c r="I1069" s="171" t="s">
        <v>77</v>
      </c>
      <c r="J1069" s="173" t="s">
        <v>80</v>
      </c>
      <c r="K1069" s="173" t="s">
        <v>80</v>
      </c>
      <c r="L1069" s="169">
        <f>VLOOKUP(CONCATENATE(J1069,K1069),'Sheet1 (2)'!$J$6:$K$26,2,FALSE)</f>
        <v>0</v>
      </c>
      <c r="M1069" s="173" t="s">
        <v>80</v>
      </c>
      <c r="N1069" s="173" t="s">
        <v>80</v>
      </c>
      <c r="O1069" s="177">
        <f>VLOOKUP(CONCATENATE(M1069,N1069),'[1]Sheet1 (2)'!$L$6:$M$26,2,FALSE)</f>
        <v>0</v>
      </c>
      <c r="P1069" s="173" t="s">
        <v>80</v>
      </c>
      <c r="Q1069" s="173" t="s">
        <v>80</v>
      </c>
      <c r="R1069" s="177">
        <f>VLOOKUP(CONCATENATE(P1069,Q1069),'[1]Sheet1 (2)'!$N$6:$O$26,2,FALSE)</f>
        <v>0</v>
      </c>
      <c r="S1069" s="173" t="s">
        <v>80</v>
      </c>
      <c r="T1069" s="173" t="s">
        <v>80</v>
      </c>
      <c r="U1069" s="177">
        <f>VLOOKUP(CONCATENATE(S1069,T1069),'[1]Sheet1 (2)'!$P$6:$Q$26,2,FALSE)</f>
        <v>0</v>
      </c>
      <c r="V1069" s="173" t="s">
        <v>80</v>
      </c>
      <c r="W1069" s="173" t="s">
        <v>80</v>
      </c>
      <c r="X1069" s="177">
        <f>VLOOKUP(CONCATENATE(V1069,W1069),'[1]Sheet1 (2)'!$R$6:$S$26,2,FALSE)</f>
        <v>0</v>
      </c>
      <c r="Y1069" s="173" t="s">
        <v>80</v>
      </c>
      <c r="Z1069" s="173" t="s">
        <v>80</v>
      </c>
      <c r="AA1069" s="177">
        <f>VLOOKUP(CONCATENATE(Y1069,Z1069),'[1]Sheet1 (2)'!$T$6:$U$26,2,FALSE)</f>
        <v>0</v>
      </c>
      <c r="AB1069" s="173" t="s">
        <v>80</v>
      </c>
      <c r="AC1069" s="173" t="s">
        <v>80</v>
      </c>
      <c r="AD1069" s="177">
        <f>VLOOKUP(CONCATENATE(AB1069,AC1069),'[1]Sheet1 (2)'!$X$6:$Y$26,2,FALSE)</f>
        <v>0</v>
      </c>
      <c r="AE1069" s="173" t="s">
        <v>82</v>
      </c>
      <c r="AF1069" s="173" t="s">
        <v>81</v>
      </c>
      <c r="AG1069" s="177">
        <f>VLOOKUP(CONCATENATE(AE1069,AF1069),'[1]Sheet1 (2)'!$Z$6:$AA$26,2,FALSE)</f>
        <v>66</v>
      </c>
      <c r="AH1069" s="172" t="s">
        <v>400</v>
      </c>
      <c r="AI1069" s="178"/>
      <c r="AJ1069" s="140"/>
      <c r="AK1069" s="176" t="s">
        <v>282</v>
      </c>
      <c r="AL1069" s="176" t="s">
        <v>76</v>
      </c>
      <c r="AM1069" s="170">
        <f t="shared" si="33"/>
        <v>1202</v>
      </c>
      <c r="AN1069" s="147"/>
      <c r="AO1069" s="155"/>
      <c r="AP1069" s="156"/>
      <c r="AQ1069" s="157">
        <v>4.3597314102000002</v>
      </c>
      <c r="AR1069" s="158"/>
      <c r="AS1069" s="145">
        <f>LOOKUP(rufmkm,'[1]Sheet1 (2)'!$V$62:$V$71,'[1]Sheet1 (2)'!$W$62:$W$71)</f>
        <v>50</v>
      </c>
      <c r="AT1069" s="140"/>
      <c r="AU1069" s="157">
        <f>IF(IF(D1069='[1]Sheet1 (2)'!$C$69,'[1]Sheet1 (2)'!$D$69*('[1]Sheet1 (2)'!$D$72-rut_index)/'[1]Sheet1 (2)'!$D$72,IF([1]shee2!D1037='[1]Sheet1 (2)'!$C$70,'[1]Sheet1 (2)'!$D$70*('[1]Sheet1 (2)'!$D$72-rut_index)/'[1]Sheet1 (2)'!$D$72,IF([1]shee2!D1037='[1]Sheet1 (2)'!$C$71,'[1]Sheet1 (2)'!$D$71*('[1]Sheet1 (2)'!$D$72-rut_index)/'[1]Sheet1 (2)'!$D$72)))&lt;0,0,IF(D1069='[1]Sheet1 (2)'!$C$69,'[1]Sheet1 (2)'!$D$69*('[1]Sheet1 (2)'!$D$72-rut_index)/'[1]Sheet1 (2)'!$D$72,IF([1]shee2!D1037='[1]Sheet1 (2)'!$C$70,'[1]Sheet1 (2)'!$D$70*('[1]Sheet1 (2)'!$D$72-rut_index)/'[1]Sheet1 (2)'!$D$72,IF([1]shee2!D1037='[1]Sheet1 (2)'!$C$71,'[1]Sheet1 (2)'!$D$71*('[1]Sheet1 (2)'!$D$72-rut_index)/'[1]Sheet1 (2)'!$D$72))))</f>
        <v>5</v>
      </c>
      <c r="AV1069" s="157">
        <f>IF(IF(D1069='[1]Sheet1 (2)'!$C$69,'[1]Sheet1 (2)'!$D$69*('[1]Sheet1 (2)'!$D$72-crack_s_index)/'[1]Sheet1 (2)'!$D$72,IF([1]shee2!D1037='[1]Sheet1 (2)'!$C$70,'[1]Sheet1 (2)'!$D$70*('[1]Sheet1 (2)'!$D$72-crack_s_index)/'[1]Sheet1 (2)'!$D$72,IF([1]shee2!D1037='[1]Sheet1 (2)'!$C$71,'[1]Sheet1 (2)'!$D$71*('[1]Sheet1 (2)'!$D$72-crack_s_index)/'[1]Sheet1 (2)'!$D$72)))&lt;0,0,IF(D1069='[1]Sheet1 (2)'!$C$69,'[1]Sheet1 (2)'!$D$69*('[1]Sheet1 (2)'!$D$72-crack_s_index)/'[1]Sheet1 (2)'!$D$72,IF([1]shee2!D1037='[1]Sheet1 (2)'!$C$70,'[1]Sheet1 (2)'!$D$70*('[1]Sheet1 (2)'!$D$72-crack_s_index)/'[1]Sheet1 (2)'!$D$72,IF([1]shee2!D1037='[1]Sheet1 (2)'!$C$71,'[1]Sheet1 (2)'!$D$71*('[1]Sheet1 (2)'!$D$72-crack_s_index)/'[1]Sheet1 (2)'!$D$72))))</f>
        <v>5</v>
      </c>
      <c r="AW1069" s="157">
        <f>IF(IF(D1069='[1]Sheet1 (2)'!$C$69,'[1]Sheet1 (2)'!$D$69*('[1]Sheet1 (2)'!$D$72-crack_t_index)/'[1]Sheet1 (2)'!$D$72,IF([1]shee2!D1037='[1]Sheet1 (2)'!$C$70,'[1]Sheet1 (2)'!$D$70*('[1]Sheet1 (2)'!$D$72-crack_t_index)/'[1]Sheet1 (2)'!$D$72,IF([1]shee2!D1037='[1]Sheet1 (2)'!$C$71,'[1]Sheet1 (2)'!$D$71*('[1]Sheet1 (2)'!$D$72-crack_t_index)/'[1]Sheet1 (2)'!$D$72)))&lt;0,0,IF(D1069='[1]Sheet1 (2)'!$C$69,'[1]Sheet1 (2)'!$D$69*('[1]Sheet1 (2)'!$D$72-crack_t_index)/'[1]Sheet1 (2)'!$D$72,IF([1]shee2!D1037='[1]Sheet1 (2)'!$C$70,'[1]Sheet1 (2)'!$D$70*('[1]Sheet1 (2)'!$D$72-crack_t_index)/'[1]Sheet1 (2)'!$D$72,IF([1]shee2!D1037='[1]Sheet1 (2)'!$C$71,'[1]Sheet1 (2)'!$D$71*('[1]Sheet1 (2)'!$D$72-crack_t_index)/'[1]Sheet1 (2)'!$D$72))))</f>
        <v>5</v>
      </c>
      <c r="AX1069" s="157">
        <f>IF(IF(D1069='[1]Sheet1 (2)'!$C$69,'[1]Sheet1 (2)'!$D$69*('[1]Sheet1 (2)'!$D$72-rave_index)/'[1]Sheet1 (2)'!$D$72,IF([1]shee2!D1037='[1]Sheet1 (2)'!$C$70,'[1]Sheet1 (2)'!$D$70*('[1]Sheet1 (2)'!$D$72-rave_index)/'[1]Sheet1 (2)'!$D$72,IF([1]shee2!D1037='[1]Sheet1 (2)'!$C$71,'[1]Sheet1 (2)'!$D$71*('[1]Sheet1 (2)'!$D$72-rave_index)/'[1]Sheet1 (2)'!$D$72)))&lt;0,0,IF(D1069='[1]Sheet1 (2)'!$C$69,'[1]Sheet1 (2)'!$D$69*('[1]Sheet1 (2)'!$D$72-rave_index)/'[1]Sheet1 (2)'!$D$72,IF([1]shee2!D1037='[1]Sheet1 (2)'!$C$70,'[1]Sheet1 (2)'!$D$70*('[1]Sheet1 (2)'!$D$72-rave_index)/'[1]Sheet1 (2)'!$D$72,IF([1]shee2!D1037='[1]Sheet1 (2)'!$C$71,'[1]Sheet1 (2)'!$D$71*('[1]Sheet1 (2)'!$D$72-rave_index)/'[1]Sheet1 (2)'!$D$72))))</f>
        <v>5</v>
      </c>
      <c r="AY1069" s="157">
        <f>IF(IF(D1069='[1]Sheet1 (2)'!$C$69,'[1]Sheet1 (2)'!$D$69*('[1]Sheet1 (2)'!$D$72-rough_index)/'[1]Sheet1 (2)'!$D$72,IF([1]shee2!D1037='[1]Sheet1 (2)'!$C$70,'[1]Sheet1 (2)'!$D$70*('[1]Sheet1 (2)'!$D$72-rough_index)/'[1]Sheet1 (2)'!$D$72,IF([1]shee2!D1037='[1]Sheet1 (2)'!$C$71,'[1]Sheet1 (2)'!$D$71*('[1]Sheet1 (2)'!$D$72-rough_index)/'[1]Sheet1 (2)'!$D$72)))&lt;0,0,IF(D1069='[1]Sheet1 (2)'!$C$69,'[1]Sheet1 (2)'!$D$69*('[1]Sheet1 (2)'!$D$72-rough_index)/'[1]Sheet1 (2)'!$D$72,IF([1]shee2!D1037='[1]Sheet1 (2)'!$C$70,'[1]Sheet1 (2)'!$D$70*('[1]Sheet1 (2)'!$D$72-rough_index)/'[1]Sheet1 (2)'!$D$72,IF([1]shee2!D1037='[1]Sheet1 (2)'!$C$71,'[1]Sheet1 (2)'!$D$71*('[1]Sheet1 (2)'!$D$72-rough_index)/'[1]Sheet1 (2)'!$D$72))))</f>
        <v>0.83333333333333337</v>
      </c>
      <c r="AZ1069" s="179">
        <f>+(AU1069*'[1]Sheet1 (2)'!$C$77)+(AV1069*'[1]Sheet1 (2)'!$C$78)+(AW1069*'[1]Sheet1 (2)'!$C$79)+(AX1069*'[1]Sheet1 (2)'!$C$80)+(AY1069*'[1]Sheet1 (2)'!$C$81)</f>
        <v>3.75</v>
      </c>
      <c r="BA1069" s="213" t="str">
        <f t="shared" si="32"/>
        <v>Fair</v>
      </c>
    </row>
    <row r="1070" spans="1:57" ht="12.75" customHeight="1">
      <c r="A1070" s="176" t="s">
        <v>282</v>
      </c>
      <c r="B1070" s="145" t="s">
        <v>76</v>
      </c>
      <c r="C1070" s="170">
        <v>1</v>
      </c>
      <c r="D1070" s="174" t="s">
        <v>77</v>
      </c>
      <c r="E1070" s="171">
        <v>8</v>
      </c>
      <c r="F1070" s="171">
        <v>2</v>
      </c>
      <c r="G1070" s="171" t="s">
        <v>77</v>
      </c>
      <c r="H1070" s="171">
        <v>1</v>
      </c>
      <c r="I1070" s="171" t="s">
        <v>77</v>
      </c>
      <c r="J1070" s="173" t="s">
        <v>80</v>
      </c>
      <c r="K1070" s="173" t="s">
        <v>80</v>
      </c>
      <c r="L1070" s="169">
        <f>VLOOKUP(CONCATENATE(J1070,K1070),'Sheet1 (2)'!$J$6:$K$26,2,FALSE)</f>
        <v>0</v>
      </c>
      <c r="M1070" s="173" t="s">
        <v>82</v>
      </c>
      <c r="N1070" s="173" t="s">
        <v>82</v>
      </c>
      <c r="O1070" s="177">
        <f>VLOOKUP(CONCATENATE(M1070,N1070),'[1]Sheet1 (2)'!$L$6:$M$26,2,FALSE)</f>
        <v>12.5</v>
      </c>
      <c r="P1070" s="173" t="s">
        <v>80</v>
      </c>
      <c r="Q1070" s="173" t="s">
        <v>80</v>
      </c>
      <c r="R1070" s="177">
        <f>VLOOKUP(CONCATENATE(P1070,Q1070),'[1]Sheet1 (2)'!$N$6:$O$26,2,FALSE)</f>
        <v>0</v>
      </c>
      <c r="S1070" s="173" t="s">
        <v>80</v>
      </c>
      <c r="T1070" s="173" t="s">
        <v>80</v>
      </c>
      <c r="U1070" s="177">
        <f>VLOOKUP(CONCATENATE(S1070,T1070),'[1]Sheet1 (2)'!$P$6:$Q$26,2,FALSE)</f>
        <v>0</v>
      </c>
      <c r="V1070" s="173" t="s">
        <v>80</v>
      </c>
      <c r="W1070" s="173" t="s">
        <v>80</v>
      </c>
      <c r="X1070" s="177">
        <f>VLOOKUP(CONCATENATE(V1070,W1070),'[1]Sheet1 (2)'!$R$6:$S$26,2,FALSE)</f>
        <v>0</v>
      </c>
      <c r="Y1070" s="173" t="s">
        <v>80</v>
      </c>
      <c r="Z1070" s="173" t="s">
        <v>80</v>
      </c>
      <c r="AA1070" s="177">
        <f>VLOOKUP(CONCATENATE(Y1070,Z1070),'[1]Sheet1 (2)'!$T$6:$U$26,2,FALSE)</f>
        <v>0</v>
      </c>
      <c r="AB1070" s="173" t="s">
        <v>80</v>
      </c>
      <c r="AC1070" s="173" t="s">
        <v>80</v>
      </c>
      <c r="AD1070" s="177">
        <f>VLOOKUP(CONCATENATE(AB1070,AC1070),'[1]Sheet1 (2)'!$X$6:$Y$26,2,FALSE)</f>
        <v>0</v>
      </c>
      <c r="AE1070" s="173" t="s">
        <v>82</v>
      </c>
      <c r="AF1070" s="173" t="s">
        <v>81</v>
      </c>
      <c r="AG1070" s="177">
        <f>VLOOKUP(CONCATENATE(AE1070,AF1070),'[1]Sheet1 (2)'!$Z$6:$AA$26,2,FALSE)</f>
        <v>66</v>
      </c>
      <c r="AH1070" s="172"/>
      <c r="AI1070" s="178"/>
      <c r="AJ1070" s="140"/>
      <c r="AK1070" s="176" t="s">
        <v>282</v>
      </c>
      <c r="AL1070" s="176" t="s">
        <v>76</v>
      </c>
      <c r="AM1070" s="170">
        <f t="shared" si="33"/>
        <v>1</v>
      </c>
      <c r="AN1070" s="147"/>
      <c r="AO1070" s="155" t="s">
        <v>474</v>
      </c>
      <c r="AP1070" s="156"/>
      <c r="AQ1070" s="157">
        <v>4.1489286841999995</v>
      </c>
      <c r="AR1070" s="158"/>
      <c r="AS1070" s="145">
        <f>LOOKUP(rufmkm,'[1]Sheet1 (2)'!$V$62:$V$71,'[1]Sheet1 (2)'!$W$62:$W$71)</f>
        <v>50</v>
      </c>
      <c r="AT1070" s="140"/>
      <c r="AU1070" s="157">
        <f>IF(IF(D1070='[1]Sheet1 (2)'!$C$69,'[1]Sheet1 (2)'!$D$69*('[1]Sheet1 (2)'!$D$72-rut_index)/'[1]Sheet1 (2)'!$D$72,IF([1]shee2!D1038='[1]Sheet1 (2)'!$C$70,'[1]Sheet1 (2)'!$D$70*('[1]Sheet1 (2)'!$D$72-rut_index)/'[1]Sheet1 (2)'!$D$72,IF([1]shee2!D1038='[1]Sheet1 (2)'!$C$71,'[1]Sheet1 (2)'!$D$71*('[1]Sheet1 (2)'!$D$72-rut_index)/'[1]Sheet1 (2)'!$D$72)))&lt;0,0,IF(D1070='[1]Sheet1 (2)'!$C$69,'[1]Sheet1 (2)'!$D$69*('[1]Sheet1 (2)'!$D$72-rut_index)/'[1]Sheet1 (2)'!$D$72,IF([1]shee2!D1038='[1]Sheet1 (2)'!$C$70,'[1]Sheet1 (2)'!$D$70*('[1]Sheet1 (2)'!$D$72-rut_index)/'[1]Sheet1 (2)'!$D$72,IF([1]shee2!D1038='[1]Sheet1 (2)'!$C$71,'[1]Sheet1 (2)'!$D$71*('[1]Sheet1 (2)'!$D$72-rut_index)/'[1]Sheet1 (2)'!$D$72))))</f>
        <v>5</v>
      </c>
      <c r="AV1070" s="157">
        <f>IF(IF(D1070='[1]Sheet1 (2)'!$C$69,'[1]Sheet1 (2)'!$D$69*('[1]Sheet1 (2)'!$D$72-crack_s_index)/'[1]Sheet1 (2)'!$D$72,IF([1]shee2!D1038='[1]Sheet1 (2)'!$C$70,'[1]Sheet1 (2)'!$D$70*('[1]Sheet1 (2)'!$D$72-crack_s_index)/'[1]Sheet1 (2)'!$D$72,IF([1]shee2!D1038='[1]Sheet1 (2)'!$C$71,'[1]Sheet1 (2)'!$D$71*('[1]Sheet1 (2)'!$D$72-crack_s_index)/'[1]Sheet1 (2)'!$D$72)))&lt;0,0,IF(D1070='[1]Sheet1 (2)'!$C$69,'[1]Sheet1 (2)'!$D$69*('[1]Sheet1 (2)'!$D$72-crack_s_index)/'[1]Sheet1 (2)'!$D$72,IF([1]shee2!D1038='[1]Sheet1 (2)'!$C$70,'[1]Sheet1 (2)'!$D$70*('[1]Sheet1 (2)'!$D$72-crack_s_index)/'[1]Sheet1 (2)'!$D$72,IF([1]shee2!D1038='[1]Sheet1 (2)'!$C$71,'[1]Sheet1 (2)'!$D$71*('[1]Sheet1 (2)'!$D$72-crack_s_index)/'[1]Sheet1 (2)'!$D$72))))</f>
        <v>3.9583333333333335</v>
      </c>
      <c r="AW1070" s="157">
        <f>IF(IF(D1070='[1]Sheet1 (2)'!$C$69,'[1]Sheet1 (2)'!$D$69*('[1]Sheet1 (2)'!$D$72-crack_t_index)/'[1]Sheet1 (2)'!$D$72,IF([1]shee2!D1038='[1]Sheet1 (2)'!$C$70,'[1]Sheet1 (2)'!$D$70*('[1]Sheet1 (2)'!$D$72-crack_t_index)/'[1]Sheet1 (2)'!$D$72,IF([1]shee2!D1038='[1]Sheet1 (2)'!$C$71,'[1]Sheet1 (2)'!$D$71*('[1]Sheet1 (2)'!$D$72-crack_t_index)/'[1]Sheet1 (2)'!$D$72)))&lt;0,0,IF(D1070='[1]Sheet1 (2)'!$C$69,'[1]Sheet1 (2)'!$D$69*('[1]Sheet1 (2)'!$D$72-crack_t_index)/'[1]Sheet1 (2)'!$D$72,IF([1]shee2!D1038='[1]Sheet1 (2)'!$C$70,'[1]Sheet1 (2)'!$D$70*('[1]Sheet1 (2)'!$D$72-crack_t_index)/'[1]Sheet1 (2)'!$D$72,IF([1]shee2!D1038='[1]Sheet1 (2)'!$C$71,'[1]Sheet1 (2)'!$D$71*('[1]Sheet1 (2)'!$D$72-crack_t_index)/'[1]Sheet1 (2)'!$D$72))))</f>
        <v>5</v>
      </c>
      <c r="AX1070" s="157">
        <f>IF(IF(D1070='[1]Sheet1 (2)'!$C$69,'[1]Sheet1 (2)'!$D$69*('[1]Sheet1 (2)'!$D$72-rave_index)/'[1]Sheet1 (2)'!$D$72,IF([1]shee2!D1038='[1]Sheet1 (2)'!$C$70,'[1]Sheet1 (2)'!$D$70*('[1]Sheet1 (2)'!$D$72-rave_index)/'[1]Sheet1 (2)'!$D$72,IF([1]shee2!D1038='[1]Sheet1 (2)'!$C$71,'[1]Sheet1 (2)'!$D$71*('[1]Sheet1 (2)'!$D$72-rave_index)/'[1]Sheet1 (2)'!$D$72)))&lt;0,0,IF(D1070='[1]Sheet1 (2)'!$C$69,'[1]Sheet1 (2)'!$D$69*('[1]Sheet1 (2)'!$D$72-rave_index)/'[1]Sheet1 (2)'!$D$72,IF([1]shee2!D1038='[1]Sheet1 (2)'!$C$70,'[1]Sheet1 (2)'!$D$70*('[1]Sheet1 (2)'!$D$72-rave_index)/'[1]Sheet1 (2)'!$D$72,IF([1]shee2!D1038='[1]Sheet1 (2)'!$C$71,'[1]Sheet1 (2)'!$D$71*('[1]Sheet1 (2)'!$D$72-rave_index)/'[1]Sheet1 (2)'!$D$72))))</f>
        <v>5</v>
      </c>
      <c r="AY1070" s="157">
        <f>IF(IF(D1070='[1]Sheet1 (2)'!$C$69,'[1]Sheet1 (2)'!$D$69*('[1]Sheet1 (2)'!$D$72-rough_index)/'[1]Sheet1 (2)'!$D$72,IF([1]shee2!D1038='[1]Sheet1 (2)'!$C$70,'[1]Sheet1 (2)'!$D$70*('[1]Sheet1 (2)'!$D$72-rough_index)/'[1]Sheet1 (2)'!$D$72,IF([1]shee2!D1038='[1]Sheet1 (2)'!$C$71,'[1]Sheet1 (2)'!$D$71*('[1]Sheet1 (2)'!$D$72-rough_index)/'[1]Sheet1 (2)'!$D$72)))&lt;0,0,IF(D1070='[1]Sheet1 (2)'!$C$69,'[1]Sheet1 (2)'!$D$69*('[1]Sheet1 (2)'!$D$72-rough_index)/'[1]Sheet1 (2)'!$D$72,IF([1]shee2!D1038='[1]Sheet1 (2)'!$C$70,'[1]Sheet1 (2)'!$D$70*('[1]Sheet1 (2)'!$D$72-rough_index)/'[1]Sheet1 (2)'!$D$72,IF([1]shee2!D1038='[1]Sheet1 (2)'!$C$71,'[1]Sheet1 (2)'!$D$71*('[1]Sheet1 (2)'!$D$72-rough_index)/'[1]Sheet1 (2)'!$D$72))))</f>
        <v>0.83333333333333337</v>
      </c>
      <c r="AZ1070" s="179">
        <f>+(AU1070*'[1]Sheet1 (2)'!$C$77)+(AV1070*'[1]Sheet1 (2)'!$C$78)+(AW1070*'[1]Sheet1 (2)'!$C$79)+(AX1070*'[1]Sheet1 (2)'!$C$80)+(AY1070*'[1]Sheet1 (2)'!$C$81)</f>
        <v>3.375</v>
      </c>
      <c r="BA1070" s="213" t="str">
        <f t="shared" si="32"/>
        <v>Fair</v>
      </c>
    </row>
    <row r="1071" spans="1:57" ht="12.75" customHeight="1">
      <c r="A1071" s="176" t="s">
        <v>282</v>
      </c>
      <c r="B1071" s="145" t="s">
        <v>76</v>
      </c>
      <c r="C1071" s="170">
        <v>2</v>
      </c>
      <c r="D1071" s="174" t="s">
        <v>77</v>
      </c>
      <c r="E1071" s="171">
        <v>8</v>
      </c>
      <c r="F1071" s="171">
        <v>2</v>
      </c>
      <c r="G1071" s="171" t="s">
        <v>77</v>
      </c>
      <c r="H1071" s="171">
        <v>1</v>
      </c>
      <c r="I1071" s="171" t="s">
        <v>77</v>
      </c>
      <c r="J1071" s="173" t="s">
        <v>80</v>
      </c>
      <c r="K1071" s="173" t="s">
        <v>80</v>
      </c>
      <c r="L1071" s="169">
        <f>VLOOKUP(CONCATENATE(J1071,K1071),'Sheet1 (2)'!$J$6:$K$26,2,FALSE)</f>
        <v>0</v>
      </c>
      <c r="M1071" s="173" t="s">
        <v>80</v>
      </c>
      <c r="N1071" s="173" t="s">
        <v>80</v>
      </c>
      <c r="O1071" s="177">
        <f>VLOOKUP(CONCATENATE(M1071,N1071),'[1]Sheet1 (2)'!$L$6:$M$26,2,FALSE)</f>
        <v>0</v>
      </c>
      <c r="P1071" s="173" t="s">
        <v>80</v>
      </c>
      <c r="Q1071" s="173" t="s">
        <v>80</v>
      </c>
      <c r="R1071" s="177">
        <f>VLOOKUP(CONCATENATE(P1071,Q1071),'[1]Sheet1 (2)'!$N$6:$O$26,2,FALSE)</f>
        <v>0</v>
      </c>
      <c r="S1071" s="173" t="s">
        <v>80</v>
      </c>
      <c r="T1071" s="173" t="s">
        <v>80</v>
      </c>
      <c r="U1071" s="177">
        <f>VLOOKUP(CONCATENATE(S1071,T1071),'[1]Sheet1 (2)'!$P$6:$Q$26,2,FALSE)</f>
        <v>0</v>
      </c>
      <c r="V1071" s="173" t="s">
        <v>80</v>
      </c>
      <c r="W1071" s="173" t="s">
        <v>80</v>
      </c>
      <c r="X1071" s="177">
        <f>VLOOKUP(CONCATENATE(V1071,W1071),'[1]Sheet1 (2)'!$R$6:$S$26,2,FALSE)</f>
        <v>0</v>
      </c>
      <c r="Y1071" s="173" t="s">
        <v>80</v>
      </c>
      <c r="Z1071" s="173" t="s">
        <v>80</v>
      </c>
      <c r="AA1071" s="177">
        <f>VLOOKUP(CONCATENATE(Y1071,Z1071),'[1]Sheet1 (2)'!$T$6:$U$26,2,FALSE)</f>
        <v>0</v>
      </c>
      <c r="AB1071" s="173" t="s">
        <v>80</v>
      </c>
      <c r="AC1071" s="173" t="s">
        <v>80</v>
      </c>
      <c r="AD1071" s="177">
        <f>VLOOKUP(CONCATENATE(AB1071,AC1071),'[1]Sheet1 (2)'!$X$6:$Y$26,2,FALSE)</f>
        <v>0</v>
      </c>
      <c r="AE1071" s="173" t="s">
        <v>82</v>
      </c>
      <c r="AF1071" s="173" t="s">
        <v>81</v>
      </c>
      <c r="AG1071" s="177">
        <f>VLOOKUP(CONCATENATE(AE1071,AF1071),'[1]Sheet1 (2)'!$Z$6:$AA$26,2,FALSE)</f>
        <v>66</v>
      </c>
      <c r="AH1071" s="172"/>
      <c r="AI1071" s="178"/>
      <c r="AJ1071" s="140"/>
      <c r="AK1071" s="176" t="s">
        <v>282</v>
      </c>
      <c r="AL1071" s="176" t="s">
        <v>76</v>
      </c>
      <c r="AM1071" s="170">
        <f t="shared" si="33"/>
        <v>2</v>
      </c>
      <c r="AN1071" s="147"/>
      <c r="AO1071" s="155"/>
      <c r="AP1071" s="156"/>
      <c r="AQ1071" s="157">
        <v>3.7920154814</v>
      </c>
      <c r="AR1071" s="158"/>
      <c r="AS1071" s="145">
        <f>LOOKUP(rufmkm,'[1]Sheet1 (2)'!$V$62:$V$71,'[1]Sheet1 (2)'!$W$62:$W$71)</f>
        <v>40</v>
      </c>
      <c r="AT1071" s="140"/>
      <c r="AU1071" s="157">
        <f>IF(IF(D1071='[1]Sheet1 (2)'!$C$69,'[1]Sheet1 (2)'!$D$69*('[1]Sheet1 (2)'!$D$72-rut_index)/'[1]Sheet1 (2)'!$D$72,IF([1]shee2!D1039='[1]Sheet1 (2)'!$C$70,'[1]Sheet1 (2)'!$D$70*('[1]Sheet1 (2)'!$D$72-rut_index)/'[1]Sheet1 (2)'!$D$72,IF([1]shee2!D1039='[1]Sheet1 (2)'!$C$71,'[1]Sheet1 (2)'!$D$71*('[1]Sheet1 (2)'!$D$72-rut_index)/'[1]Sheet1 (2)'!$D$72)))&lt;0,0,IF(D1071='[1]Sheet1 (2)'!$C$69,'[1]Sheet1 (2)'!$D$69*('[1]Sheet1 (2)'!$D$72-rut_index)/'[1]Sheet1 (2)'!$D$72,IF([1]shee2!D1039='[1]Sheet1 (2)'!$C$70,'[1]Sheet1 (2)'!$D$70*('[1]Sheet1 (2)'!$D$72-rut_index)/'[1]Sheet1 (2)'!$D$72,IF([1]shee2!D1039='[1]Sheet1 (2)'!$C$71,'[1]Sheet1 (2)'!$D$71*('[1]Sheet1 (2)'!$D$72-rut_index)/'[1]Sheet1 (2)'!$D$72))))</f>
        <v>5</v>
      </c>
      <c r="AV1071" s="157">
        <f>IF(IF(D1071='[1]Sheet1 (2)'!$C$69,'[1]Sheet1 (2)'!$D$69*('[1]Sheet1 (2)'!$D$72-crack_s_index)/'[1]Sheet1 (2)'!$D$72,IF([1]shee2!D1039='[1]Sheet1 (2)'!$C$70,'[1]Sheet1 (2)'!$D$70*('[1]Sheet1 (2)'!$D$72-crack_s_index)/'[1]Sheet1 (2)'!$D$72,IF([1]shee2!D1039='[1]Sheet1 (2)'!$C$71,'[1]Sheet1 (2)'!$D$71*('[1]Sheet1 (2)'!$D$72-crack_s_index)/'[1]Sheet1 (2)'!$D$72)))&lt;0,0,IF(D1071='[1]Sheet1 (2)'!$C$69,'[1]Sheet1 (2)'!$D$69*('[1]Sheet1 (2)'!$D$72-crack_s_index)/'[1]Sheet1 (2)'!$D$72,IF([1]shee2!D1039='[1]Sheet1 (2)'!$C$70,'[1]Sheet1 (2)'!$D$70*('[1]Sheet1 (2)'!$D$72-crack_s_index)/'[1]Sheet1 (2)'!$D$72,IF([1]shee2!D1039='[1]Sheet1 (2)'!$C$71,'[1]Sheet1 (2)'!$D$71*('[1]Sheet1 (2)'!$D$72-crack_s_index)/'[1]Sheet1 (2)'!$D$72))))</f>
        <v>5</v>
      </c>
      <c r="AW1071" s="157">
        <f>IF(IF(D1071='[1]Sheet1 (2)'!$C$69,'[1]Sheet1 (2)'!$D$69*('[1]Sheet1 (2)'!$D$72-crack_t_index)/'[1]Sheet1 (2)'!$D$72,IF([1]shee2!D1039='[1]Sheet1 (2)'!$C$70,'[1]Sheet1 (2)'!$D$70*('[1]Sheet1 (2)'!$D$72-crack_t_index)/'[1]Sheet1 (2)'!$D$72,IF([1]shee2!D1039='[1]Sheet1 (2)'!$C$71,'[1]Sheet1 (2)'!$D$71*('[1]Sheet1 (2)'!$D$72-crack_t_index)/'[1]Sheet1 (2)'!$D$72)))&lt;0,0,IF(D1071='[1]Sheet1 (2)'!$C$69,'[1]Sheet1 (2)'!$D$69*('[1]Sheet1 (2)'!$D$72-crack_t_index)/'[1]Sheet1 (2)'!$D$72,IF([1]shee2!D1039='[1]Sheet1 (2)'!$C$70,'[1]Sheet1 (2)'!$D$70*('[1]Sheet1 (2)'!$D$72-crack_t_index)/'[1]Sheet1 (2)'!$D$72,IF([1]shee2!D1039='[1]Sheet1 (2)'!$C$71,'[1]Sheet1 (2)'!$D$71*('[1]Sheet1 (2)'!$D$72-crack_t_index)/'[1]Sheet1 (2)'!$D$72))))</f>
        <v>5</v>
      </c>
      <c r="AX1071" s="157">
        <f>IF(IF(D1071='[1]Sheet1 (2)'!$C$69,'[1]Sheet1 (2)'!$D$69*('[1]Sheet1 (2)'!$D$72-rave_index)/'[1]Sheet1 (2)'!$D$72,IF([1]shee2!D1039='[1]Sheet1 (2)'!$C$70,'[1]Sheet1 (2)'!$D$70*('[1]Sheet1 (2)'!$D$72-rave_index)/'[1]Sheet1 (2)'!$D$72,IF([1]shee2!D1039='[1]Sheet1 (2)'!$C$71,'[1]Sheet1 (2)'!$D$71*('[1]Sheet1 (2)'!$D$72-rave_index)/'[1]Sheet1 (2)'!$D$72)))&lt;0,0,IF(D1071='[1]Sheet1 (2)'!$C$69,'[1]Sheet1 (2)'!$D$69*('[1]Sheet1 (2)'!$D$72-rave_index)/'[1]Sheet1 (2)'!$D$72,IF([1]shee2!D1039='[1]Sheet1 (2)'!$C$70,'[1]Sheet1 (2)'!$D$70*('[1]Sheet1 (2)'!$D$72-rave_index)/'[1]Sheet1 (2)'!$D$72,IF([1]shee2!D1039='[1]Sheet1 (2)'!$C$71,'[1]Sheet1 (2)'!$D$71*('[1]Sheet1 (2)'!$D$72-rave_index)/'[1]Sheet1 (2)'!$D$72))))</f>
        <v>5</v>
      </c>
      <c r="AY1071" s="157">
        <f>IF(IF(D1071='[1]Sheet1 (2)'!$C$69,'[1]Sheet1 (2)'!$D$69*('[1]Sheet1 (2)'!$D$72-rough_index)/'[1]Sheet1 (2)'!$D$72,IF([1]shee2!D1039='[1]Sheet1 (2)'!$C$70,'[1]Sheet1 (2)'!$D$70*('[1]Sheet1 (2)'!$D$72-rough_index)/'[1]Sheet1 (2)'!$D$72,IF([1]shee2!D1039='[1]Sheet1 (2)'!$C$71,'[1]Sheet1 (2)'!$D$71*('[1]Sheet1 (2)'!$D$72-rough_index)/'[1]Sheet1 (2)'!$D$72)))&lt;0,0,IF(D1071='[1]Sheet1 (2)'!$C$69,'[1]Sheet1 (2)'!$D$69*('[1]Sheet1 (2)'!$D$72-rough_index)/'[1]Sheet1 (2)'!$D$72,IF([1]shee2!D1039='[1]Sheet1 (2)'!$C$70,'[1]Sheet1 (2)'!$D$70*('[1]Sheet1 (2)'!$D$72-rough_index)/'[1]Sheet1 (2)'!$D$72,IF([1]shee2!D1039='[1]Sheet1 (2)'!$C$71,'[1]Sheet1 (2)'!$D$71*('[1]Sheet1 (2)'!$D$72-rough_index)/'[1]Sheet1 (2)'!$D$72))))</f>
        <v>1.6666666666666667</v>
      </c>
      <c r="AZ1071" s="179">
        <f>+(AU1071*'[1]Sheet1 (2)'!$C$77)+(AV1071*'[1]Sheet1 (2)'!$C$78)+(AW1071*'[1]Sheet1 (2)'!$C$79)+(AX1071*'[1]Sheet1 (2)'!$C$80)+(AY1071*'[1]Sheet1 (2)'!$C$81)</f>
        <v>4</v>
      </c>
      <c r="BA1071" s="213" t="str">
        <f t="shared" si="32"/>
        <v>Good</v>
      </c>
    </row>
    <row r="1072" spans="1:57" ht="12.75" customHeight="1">
      <c r="A1072" s="176" t="s">
        <v>282</v>
      </c>
      <c r="B1072" s="145" t="s">
        <v>76</v>
      </c>
      <c r="C1072" s="170">
        <v>3</v>
      </c>
      <c r="D1072" s="174" t="s">
        <v>77</v>
      </c>
      <c r="E1072" s="171">
        <v>8</v>
      </c>
      <c r="F1072" s="171">
        <v>2</v>
      </c>
      <c r="G1072" s="171" t="s">
        <v>77</v>
      </c>
      <c r="H1072" s="171">
        <v>1</v>
      </c>
      <c r="I1072" s="171" t="s">
        <v>77</v>
      </c>
      <c r="J1072" s="173" t="s">
        <v>80</v>
      </c>
      <c r="K1072" s="173" t="s">
        <v>80</v>
      </c>
      <c r="L1072" s="169">
        <f>VLOOKUP(CONCATENATE(J1072,K1072),'Sheet1 (2)'!$J$6:$K$26,2,FALSE)</f>
        <v>0</v>
      </c>
      <c r="M1072" s="173" t="s">
        <v>80</v>
      </c>
      <c r="N1072" s="173" t="s">
        <v>80</v>
      </c>
      <c r="O1072" s="177">
        <f>VLOOKUP(CONCATENATE(M1072,N1072),'[1]Sheet1 (2)'!$L$6:$M$26,2,FALSE)</f>
        <v>0</v>
      </c>
      <c r="P1072" s="173" t="s">
        <v>80</v>
      </c>
      <c r="Q1072" s="173" t="s">
        <v>80</v>
      </c>
      <c r="R1072" s="177">
        <f>VLOOKUP(CONCATENATE(P1072,Q1072),'[1]Sheet1 (2)'!$N$6:$O$26,2,FALSE)</f>
        <v>0</v>
      </c>
      <c r="S1072" s="173" t="s">
        <v>80</v>
      </c>
      <c r="T1072" s="173" t="s">
        <v>80</v>
      </c>
      <c r="U1072" s="177">
        <f>VLOOKUP(CONCATENATE(S1072,T1072),'[1]Sheet1 (2)'!$P$6:$Q$26,2,FALSE)</f>
        <v>0</v>
      </c>
      <c r="V1072" s="173" t="s">
        <v>80</v>
      </c>
      <c r="W1072" s="173" t="s">
        <v>80</v>
      </c>
      <c r="X1072" s="177">
        <f>VLOOKUP(CONCATENATE(V1072,W1072),'[1]Sheet1 (2)'!$R$6:$S$26,2,FALSE)</f>
        <v>0</v>
      </c>
      <c r="Y1072" s="173" t="s">
        <v>80</v>
      </c>
      <c r="Z1072" s="173" t="s">
        <v>80</v>
      </c>
      <c r="AA1072" s="177">
        <f>VLOOKUP(CONCATENATE(Y1072,Z1072),'[1]Sheet1 (2)'!$T$6:$U$26,2,FALSE)</f>
        <v>0</v>
      </c>
      <c r="AB1072" s="173" t="s">
        <v>80</v>
      </c>
      <c r="AC1072" s="173" t="s">
        <v>80</v>
      </c>
      <c r="AD1072" s="177">
        <f>VLOOKUP(CONCATENATE(AB1072,AC1072),'[1]Sheet1 (2)'!$X$6:$Y$26,2,FALSE)</f>
        <v>0</v>
      </c>
      <c r="AE1072" s="173" t="s">
        <v>82</v>
      </c>
      <c r="AF1072" s="173" t="s">
        <v>81</v>
      </c>
      <c r="AG1072" s="177">
        <f>VLOOKUP(CONCATENATE(AE1072,AF1072),'[1]Sheet1 (2)'!$Z$6:$AA$26,2,FALSE)</f>
        <v>66</v>
      </c>
      <c r="AH1072" s="172"/>
      <c r="AI1072" s="178"/>
      <c r="AJ1072" s="140"/>
      <c r="AK1072" s="176" t="s">
        <v>282</v>
      </c>
      <c r="AL1072" s="176" t="s">
        <v>76</v>
      </c>
      <c r="AM1072" s="170">
        <f t="shared" si="33"/>
        <v>3</v>
      </c>
      <c r="AN1072" s="147"/>
      <c r="AO1072" s="155"/>
      <c r="AP1072" s="156"/>
      <c r="AQ1072" s="157">
        <v>1.8679115746000001</v>
      </c>
      <c r="AR1072" s="158"/>
      <c r="AS1072" s="145">
        <f>LOOKUP(rufmkm,'[1]Sheet1 (2)'!$V$62:$V$71,'[1]Sheet1 (2)'!$W$62:$W$71)</f>
        <v>20</v>
      </c>
      <c r="AT1072" s="140"/>
      <c r="AU1072" s="157">
        <f>IF(IF(D1072='[1]Sheet1 (2)'!$C$69,'[1]Sheet1 (2)'!$D$69*('[1]Sheet1 (2)'!$D$72-rut_index)/'[1]Sheet1 (2)'!$D$72,IF([1]shee2!D1040='[1]Sheet1 (2)'!$C$70,'[1]Sheet1 (2)'!$D$70*('[1]Sheet1 (2)'!$D$72-rut_index)/'[1]Sheet1 (2)'!$D$72,IF([1]shee2!D1040='[1]Sheet1 (2)'!$C$71,'[1]Sheet1 (2)'!$D$71*('[1]Sheet1 (2)'!$D$72-rut_index)/'[1]Sheet1 (2)'!$D$72)))&lt;0,0,IF(D1072='[1]Sheet1 (2)'!$C$69,'[1]Sheet1 (2)'!$D$69*('[1]Sheet1 (2)'!$D$72-rut_index)/'[1]Sheet1 (2)'!$D$72,IF([1]shee2!D1040='[1]Sheet1 (2)'!$C$70,'[1]Sheet1 (2)'!$D$70*('[1]Sheet1 (2)'!$D$72-rut_index)/'[1]Sheet1 (2)'!$D$72,IF([1]shee2!D1040='[1]Sheet1 (2)'!$C$71,'[1]Sheet1 (2)'!$D$71*('[1]Sheet1 (2)'!$D$72-rut_index)/'[1]Sheet1 (2)'!$D$72))))</f>
        <v>5</v>
      </c>
      <c r="AV1072" s="157">
        <f>IF(IF(D1072='[1]Sheet1 (2)'!$C$69,'[1]Sheet1 (2)'!$D$69*('[1]Sheet1 (2)'!$D$72-crack_s_index)/'[1]Sheet1 (2)'!$D$72,IF([1]shee2!D1040='[1]Sheet1 (2)'!$C$70,'[1]Sheet1 (2)'!$D$70*('[1]Sheet1 (2)'!$D$72-crack_s_index)/'[1]Sheet1 (2)'!$D$72,IF([1]shee2!D1040='[1]Sheet1 (2)'!$C$71,'[1]Sheet1 (2)'!$D$71*('[1]Sheet1 (2)'!$D$72-crack_s_index)/'[1]Sheet1 (2)'!$D$72)))&lt;0,0,IF(D1072='[1]Sheet1 (2)'!$C$69,'[1]Sheet1 (2)'!$D$69*('[1]Sheet1 (2)'!$D$72-crack_s_index)/'[1]Sheet1 (2)'!$D$72,IF([1]shee2!D1040='[1]Sheet1 (2)'!$C$70,'[1]Sheet1 (2)'!$D$70*('[1]Sheet1 (2)'!$D$72-crack_s_index)/'[1]Sheet1 (2)'!$D$72,IF([1]shee2!D1040='[1]Sheet1 (2)'!$C$71,'[1]Sheet1 (2)'!$D$71*('[1]Sheet1 (2)'!$D$72-crack_s_index)/'[1]Sheet1 (2)'!$D$72))))</f>
        <v>5</v>
      </c>
      <c r="AW1072" s="157">
        <f>IF(IF(D1072='[1]Sheet1 (2)'!$C$69,'[1]Sheet1 (2)'!$D$69*('[1]Sheet1 (2)'!$D$72-crack_t_index)/'[1]Sheet1 (2)'!$D$72,IF([1]shee2!D1040='[1]Sheet1 (2)'!$C$70,'[1]Sheet1 (2)'!$D$70*('[1]Sheet1 (2)'!$D$72-crack_t_index)/'[1]Sheet1 (2)'!$D$72,IF([1]shee2!D1040='[1]Sheet1 (2)'!$C$71,'[1]Sheet1 (2)'!$D$71*('[1]Sheet1 (2)'!$D$72-crack_t_index)/'[1]Sheet1 (2)'!$D$72)))&lt;0,0,IF(D1072='[1]Sheet1 (2)'!$C$69,'[1]Sheet1 (2)'!$D$69*('[1]Sheet1 (2)'!$D$72-crack_t_index)/'[1]Sheet1 (2)'!$D$72,IF([1]shee2!D1040='[1]Sheet1 (2)'!$C$70,'[1]Sheet1 (2)'!$D$70*('[1]Sheet1 (2)'!$D$72-crack_t_index)/'[1]Sheet1 (2)'!$D$72,IF([1]shee2!D1040='[1]Sheet1 (2)'!$C$71,'[1]Sheet1 (2)'!$D$71*('[1]Sheet1 (2)'!$D$72-crack_t_index)/'[1]Sheet1 (2)'!$D$72))))</f>
        <v>5</v>
      </c>
      <c r="AX1072" s="157">
        <f>IF(IF(D1072='[1]Sheet1 (2)'!$C$69,'[1]Sheet1 (2)'!$D$69*('[1]Sheet1 (2)'!$D$72-rave_index)/'[1]Sheet1 (2)'!$D$72,IF([1]shee2!D1040='[1]Sheet1 (2)'!$C$70,'[1]Sheet1 (2)'!$D$70*('[1]Sheet1 (2)'!$D$72-rave_index)/'[1]Sheet1 (2)'!$D$72,IF([1]shee2!D1040='[1]Sheet1 (2)'!$C$71,'[1]Sheet1 (2)'!$D$71*('[1]Sheet1 (2)'!$D$72-rave_index)/'[1]Sheet1 (2)'!$D$72)))&lt;0,0,IF(D1072='[1]Sheet1 (2)'!$C$69,'[1]Sheet1 (2)'!$D$69*('[1]Sheet1 (2)'!$D$72-rave_index)/'[1]Sheet1 (2)'!$D$72,IF([1]shee2!D1040='[1]Sheet1 (2)'!$C$70,'[1]Sheet1 (2)'!$D$70*('[1]Sheet1 (2)'!$D$72-rave_index)/'[1]Sheet1 (2)'!$D$72,IF([1]shee2!D1040='[1]Sheet1 (2)'!$C$71,'[1]Sheet1 (2)'!$D$71*('[1]Sheet1 (2)'!$D$72-rave_index)/'[1]Sheet1 (2)'!$D$72))))</f>
        <v>5</v>
      </c>
      <c r="AY1072" s="157">
        <f>IF(IF(D1072='[1]Sheet1 (2)'!$C$69,'[1]Sheet1 (2)'!$D$69*('[1]Sheet1 (2)'!$D$72-rough_index)/'[1]Sheet1 (2)'!$D$72,IF([1]shee2!D1040='[1]Sheet1 (2)'!$C$70,'[1]Sheet1 (2)'!$D$70*('[1]Sheet1 (2)'!$D$72-rough_index)/'[1]Sheet1 (2)'!$D$72,IF([1]shee2!D1040='[1]Sheet1 (2)'!$C$71,'[1]Sheet1 (2)'!$D$71*('[1]Sheet1 (2)'!$D$72-rough_index)/'[1]Sheet1 (2)'!$D$72)))&lt;0,0,IF(D1072='[1]Sheet1 (2)'!$C$69,'[1]Sheet1 (2)'!$D$69*('[1]Sheet1 (2)'!$D$72-rough_index)/'[1]Sheet1 (2)'!$D$72,IF([1]shee2!D1040='[1]Sheet1 (2)'!$C$70,'[1]Sheet1 (2)'!$D$70*('[1]Sheet1 (2)'!$D$72-rough_index)/'[1]Sheet1 (2)'!$D$72,IF([1]shee2!D1040='[1]Sheet1 (2)'!$C$71,'[1]Sheet1 (2)'!$D$71*('[1]Sheet1 (2)'!$D$72-rough_index)/'[1]Sheet1 (2)'!$D$72))))</f>
        <v>3.3333333333333335</v>
      </c>
      <c r="AZ1072" s="179">
        <f>+(AU1072*'[1]Sheet1 (2)'!$C$77)+(AV1072*'[1]Sheet1 (2)'!$C$78)+(AW1072*'[1]Sheet1 (2)'!$C$79)+(AX1072*'[1]Sheet1 (2)'!$C$80)+(AY1072*'[1]Sheet1 (2)'!$C$81)</f>
        <v>4.5</v>
      </c>
      <c r="BA1072" s="213" t="str">
        <f t="shared" si="32"/>
        <v>Good</v>
      </c>
    </row>
    <row r="1073" spans="1:57" ht="12.75" customHeight="1">
      <c r="A1073" s="176" t="s">
        <v>282</v>
      </c>
      <c r="B1073" s="145" t="s">
        <v>76</v>
      </c>
      <c r="C1073" s="170">
        <v>4</v>
      </c>
      <c r="D1073" s="174" t="s">
        <v>77</v>
      </c>
      <c r="E1073" s="171">
        <v>8</v>
      </c>
      <c r="F1073" s="171">
        <v>2</v>
      </c>
      <c r="G1073" s="171" t="s">
        <v>77</v>
      </c>
      <c r="H1073" s="171">
        <v>1</v>
      </c>
      <c r="I1073" s="171" t="s">
        <v>77</v>
      </c>
      <c r="J1073" s="173" t="s">
        <v>80</v>
      </c>
      <c r="K1073" s="173" t="s">
        <v>80</v>
      </c>
      <c r="L1073" s="169">
        <f>VLOOKUP(CONCATENATE(J1073,K1073),'Sheet1 (2)'!$J$6:$K$26,2,FALSE)</f>
        <v>0</v>
      </c>
      <c r="M1073" s="173" t="s">
        <v>80</v>
      </c>
      <c r="N1073" s="173" t="s">
        <v>80</v>
      </c>
      <c r="O1073" s="177">
        <f>VLOOKUP(CONCATENATE(M1073,N1073),'[1]Sheet1 (2)'!$L$6:$M$26,2,FALSE)</f>
        <v>0</v>
      </c>
      <c r="P1073" s="173" t="s">
        <v>80</v>
      </c>
      <c r="Q1073" s="173" t="s">
        <v>80</v>
      </c>
      <c r="R1073" s="177">
        <f>VLOOKUP(CONCATENATE(P1073,Q1073),'[1]Sheet1 (2)'!$N$6:$O$26,2,FALSE)</f>
        <v>0</v>
      </c>
      <c r="S1073" s="173" t="s">
        <v>80</v>
      </c>
      <c r="T1073" s="173" t="s">
        <v>80</v>
      </c>
      <c r="U1073" s="177">
        <f>VLOOKUP(CONCATENATE(S1073,T1073),'[1]Sheet1 (2)'!$P$6:$Q$26,2,FALSE)</f>
        <v>0</v>
      </c>
      <c r="V1073" s="173" t="s">
        <v>80</v>
      </c>
      <c r="W1073" s="173" t="s">
        <v>80</v>
      </c>
      <c r="X1073" s="177">
        <f>VLOOKUP(CONCATENATE(V1073,W1073),'[1]Sheet1 (2)'!$R$6:$S$26,2,FALSE)</f>
        <v>0</v>
      </c>
      <c r="Y1073" s="173" t="s">
        <v>80</v>
      </c>
      <c r="Z1073" s="173" t="s">
        <v>80</v>
      </c>
      <c r="AA1073" s="177">
        <f>VLOOKUP(CONCATENATE(Y1073,Z1073),'[1]Sheet1 (2)'!$T$6:$U$26,2,FALSE)</f>
        <v>0</v>
      </c>
      <c r="AB1073" s="173" t="s">
        <v>80</v>
      </c>
      <c r="AC1073" s="173" t="s">
        <v>80</v>
      </c>
      <c r="AD1073" s="177">
        <f>VLOOKUP(CONCATENATE(AB1073,AC1073),'[1]Sheet1 (2)'!$X$6:$Y$26,2,FALSE)</f>
        <v>0</v>
      </c>
      <c r="AE1073" s="173" t="s">
        <v>82</v>
      </c>
      <c r="AF1073" s="173" t="s">
        <v>81</v>
      </c>
      <c r="AG1073" s="177">
        <f>VLOOKUP(CONCATENATE(AE1073,AF1073),'[1]Sheet1 (2)'!$Z$6:$AA$26,2,FALSE)</f>
        <v>66</v>
      </c>
      <c r="AH1073" s="172"/>
      <c r="AI1073" s="178"/>
      <c r="AJ1073" s="140"/>
      <c r="AK1073" s="176" t="s">
        <v>282</v>
      </c>
      <c r="AL1073" s="176" t="s">
        <v>76</v>
      </c>
      <c r="AM1073" s="170">
        <f t="shared" si="33"/>
        <v>4</v>
      </c>
      <c r="AN1073" s="147"/>
      <c r="AO1073" s="155"/>
      <c r="AP1073" s="156"/>
      <c r="AQ1073" s="157">
        <v>2.6208307296000002</v>
      </c>
      <c r="AR1073" s="158"/>
      <c r="AS1073" s="145">
        <f>LOOKUP(rufmkm,'[1]Sheet1 (2)'!$V$62:$V$71,'[1]Sheet1 (2)'!$W$62:$W$71)</f>
        <v>30</v>
      </c>
      <c r="AT1073" s="140"/>
      <c r="AU1073" s="157">
        <f>IF(IF(D1073='[1]Sheet1 (2)'!$C$69,'[1]Sheet1 (2)'!$D$69*('[1]Sheet1 (2)'!$D$72-rut_index)/'[1]Sheet1 (2)'!$D$72,IF([1]shee2!D1041='[1]Sheet1 (2)'!$C$70,'[1]Sheet1 (2)'!$D$70*('[1]Sheet1 (2)'!$D$72-rut_index)/'[1]Sheet1 (2)'!$D$72,IF([1]shee2!D1041='[1]Sheet1 (2)'!$C$71,'[1]Sheet1 (2)'!$D$71*('[1]Sheet1 (2)'!$D$72-rut_index)/'[1]Sheet1 (2)'!$D$72)))&lt;0,0,IF(D1073='[1]Sheet1 (2)'!$C$69,'[1]Sheet1 (2)'!$D$69*('[1]Sheet1 (2)'!$D$72-rut_index)/'[1]Sheet1 (2)'!$D$72,IF([1]shee2!D1041='[1]Sheet1 (2)'!$C$70,'[1]Sheet1 (2)'!$D$70*('[1]Sheet1 (2)'!$D$72-rut_index)/'[1]Sheet1 (2)'!$D$72,IF([1]shee2!D1041='[1]Sheet1 (2)'!$C$71,'[1]Sheet1 (2)'!$D$71*('[1]Sheet1 (2)'!$D$72-rut_index)/'[1]Sheet1 (2)'!$D$72))))</f>
        <v>5</v>
      </c>
      <c r="AV1073" s="157">
        <f>IF(IF(D1073='[1]Sheet1 (2)'!$C$69,'[1]Sheet1 (2)'!$D$69*('[1]Sheet1 (2)'!$D$72-crack_s_index)/'[1]Sheet1 (2)'!$D$72,IF([1]shee2!D1041='[1]Sheet1 (2)'!$C$70,'[1]Sheet1 (2)'!$D$70*('[1]Sheet1 (2)'!$D$72-crack_s_index)/'[1]Sheet1 (2)'!$D$72,IF([1]shee2!D1041='[1]Sheet1 (2)'!$C$71,'[1]Sheet1 (2)'!$D$71*('[1]Sheet1 (2)'!$D$72-crack_s_index)/'[1]Sheet1 (2)'!$D$72)))&lt;0,0,IF(D1073='[1]Sheet1 (2)'!$C$69,'[1]Sheet1 (2)'!$D$69*('[1]Sheet1 (2)'!$D$72-crack_s_index)/'[1]Sheet1 (2)'!$D$72,IF([1]shee2!D1041='[1]Sheet1 (2)'!$C$70,'[1]Sheet1 (2)'!$D$70*('[1]Sheet1 (2)'!$D$72-crack_s_index)/'[1]Sheet1 (2)'!$D$72,IF([1]shee2!D1041='[1]Sheet1 (2)'!$C$71,'[1]Sheet1 (2)'!$D$71*('[1]Sheet1 (2)'!$D$72-crack_s_index)/'[1]Sheet1 (2)'!$D$72))))</f>
        <v>5</v>
      </c>
      <c r="AW1073" s="157">
        <f>IF(IF(D1073='[1]Sheet1 (2)'!$C$69,'[1]Sheet1 (2)'!$D$69*('[1]Sheet1 (2)'!$D$72-crack_t_index)/'[1]Sheet1 (2)'!$D$72,IF([1]shee2!D1041='[1]Sheet1 (2)'!$C$70,'[1]Sheet1 (2)'!$D$70*('[1]Sheet1 (2)'!$D$72-crack_t_index)/'[1]Sheet1 (2)'!$D$72,IF([1]shee2!D1041='[1]Sheet1 (2)'!$C$71,'[1]Sheet1 (2)'!$D$71*('[1]Sheet1 (2)'!$D$72-crack_t_index)/'[1]Sheet1 (2)'!$D$72)))&lt;0,0,IF(D1073='[1]Sheet1 (2)'!$C$69,'[1]Sheet1 (2)'!$D$69*('[1]Sheet1 (2)'!$D$72-crack_t_index)/'[1]Sheet1 (2)'!$D$72,IF([1]shee2!D1041='[1]Sheet1 (2)'!$C$70,'[1]Sheet1 (2)'!$D$70*('[1]Sheet1 (2)'!$D$72-crack_t_index)/'[1]Sheet1 (2)'!$D$72,IF([1]shee2!D1041='[1]Sheet1 (2)'!$C$71,'[1]Sheet1 (2)'!$D$71*('[1]Sheet1 (2)'!$D$72-crack_t_index)/'[1]Sheet1 (2)'!$D$72))))</f>
        <v>5</v>
      </c>
      <c r="AX1073" s="157">
        <f>IF(IF(D1073='[1]Sheet1 (2)'!$C$69,'[1]Sheet1 (2)'!$D$69*('[1]Sheet1 (2)'!$D$72-rave_index)/'[1]Sheet1 (2)'!$D$72,IF([1]shee2!D1041='[1]Sheet1 (2)'!$C$70,'[1]Sheet1 (2)'!$D$70*('[1]Sheet1 (2)'!$D$72-rave_index)/'[1]Sheet1 (2)'!$D$72,IF([1]shee2!D1041='[1]Sheet1 (2)'!$C$71,'[1]Sheet1 (2)'!$D$71*('[1]Sheet1 (2)'!$D$72-rave_index)/'[1]Sheet1 (2)'!$D$72)))&lt;0,0,IF(D1073='[1]Sheet1 (2)'!$C$69,'[1]Sheet1 (2)'!$D$69*('[1]Sheet1 (2)'!$D$72-rave_index)/'[1]Sheet1 (2)'!$D$72,IF([1]shee2!D1041='[1]Sheet1 (2)'!$C$70,'[1]Sheet1 (2)'!$D$70*('[1]Sheet1 (2)'!$D$72-rave_index)/'[1]Sheet1 (2)'!$D$72,IF([1]shee2!D1041='[1]Sheet1 (2)'!$C$71,'[1]Sheet1 (2)'!$D$71*('[1]Sheet1 (2)'!$D$72-rave_index)/'[1]Sheet1 (2)'!$D$72))))</f>
        <v>5</v>
      </c>
      <c r="AY1073" s="157">
        <f>IF(IF(D1073='[1]Sheet1 (2)'!$C$69,'[1]Sheet1 (2)'!$D$69*('[1]Sheet1 (2)'!$D$72-rough_index)/'[1]Sheet1 (2)'!$D$72,IF([1]shee2!D1041='[1]Sheet1 (2)'!$C$70,'[1]Sheet1 (2)'!$D$70*('[1]Sheet1 (2)'!$D$72-rough_index)/'[1]Sheet1 (2)'!$D$72,IF([1]shee2!D1041='[1]Sheet1 (2)'!$C$71,'[1]Sheet1 (2)'!$D$71*('[1]Sheet1 (2)'!$D$72-rough_index)/'[1]Sheet1 (2)'!$D$72)))&lt;0,0,IF(D1073='[1]Sheet1 (2)'!$C$69,'[1]Sheet1 (2)'!$D$69*('[1]Sheet1 (2)'!$D$72-rough_index)/'[1]Sheet1 (2)'!$D$72,IF([1]shee2!D1041='[1]Sheet1 (2)'!$C$70,'[1]Sheet1 (2)'!$D$70*('[1]Sheet1 (2)'!$D$72-rough_index)/'[1]Sheet1 (2)'!$D$72,IF([1]shee2!D1041='[1]Sheet1 (2)'!$C$71,'[1]Sheet1 (2)'!$D$71*('[1]Sheet1 (2)'!$D$72-rough_index)/'[1]Sheet1 (2)'!$D$72))))</f>
        <v>2.5</v>
      </c>
      <c r="AZ1073" s="179">
        <f>+(AU1073*'[1]Sheet1 (2)'!$C$77)+(AV1073*'[1]Sheet1 (2)'!$C$78)+(AW1073*'[1]Sheet1 (2)'!$C$79)+(AX1073*'[1]Sheet1 (2)'!$C$80)+(AY1073*'[1]Sheet1 (2)'!$C$81)</f>
        <v>4.25</v>
      </c>
      <c r="BA1073" s="213" t="str">
        <f t="shared" si="32"/>
        <v>Good</v>
      </c>
    </row>
    <row r="1074" spans="1:57" ht="12.75" customHeight="1">
      <c r="A1074" s="176" t="s">
        <v>282</v>
      </c>
      <c r="B1074" s="145" t="s">
        <v>76</v>
      </c>
      <c r="C1074" s="170">
        <v>5</v>
      </c>
      <c r="D1074" s="174" t="s">
        <v>77</v>
      </c>
      <c r="E1074" s="171">
        <v>8</v>
      </c>
      <c r="F1074" s="171">
        <v>2</v>
      </c>
      <c r="G1074" s="171" t="s">
        <v>77</v>
      </c>
      <c r="H1074" s="171">
        <v>1</v>
      </c>
      <c r="I1074" s="171" t="s">
        <v>77</v>
      </c>
      <c r="J1074" s="173" t="s">
        <v>80</v>
      </c>
      <c r="K1074" s="173" t="s">
        <v>80</v>
      </c>
      <c r="L1074" s="169">
        <f>VLOOKUP(CONCATENATE(J1074,K1074),'Sheet1 (2)'!$J$6:$K$26,2,FALSE)</f>
        <v>0</v>
      </c>
      <c r="M1074" s="173" t="s">
        <v>80</v>
      </c>
      <c r="N1074" s="173" t="s">
        <v>80</v>
      </c>
      <c r="O1074" s="177">
        <f>VLOOKUP(CONCATENATE(M1074,N1074),'[1]Sheet1 (2)'!$L$6:$M$26,2,FALSE)</f>
        <v>0</v>
      </c>
      <c r="P1074" s="173" t="s">
        <v>80</v>
      </c>
      <c r="Q1074" s="173" t="s">
        <v>80</v>
      </c>
      <c r="R1074" s="177">
        <f>VLOOKUP(CONCATENATE(P1074,Q1074),'[1]Sheet1 (2)'!$N$6:$O$26,2,FALSE)</f>
        <v>0</v>
      </c>
      <c r="S1074" s="173" t="s">
        <v>80</v>
      </c>
      <c r="T1074" s="173" t="s">
        <v>80</v>
      </c>
      <c r="U1074" s="177">
        <f>VLOOKUP(CONCATENATE(S1074,T1074),'[1]Sheet1 (2)'!$P$6:$Q$26,2,FALSE)</f>
        <v>0</v>
      </c>
      <c r="V1074" s="173" t="s">
        <v>80</v>
      </c>
      <c r="W1074" s="173" t="s">
        <v>80</v>
      </c>
      <c r="X1074" s="177">
        <f>VLOOKUP(CONCATENATE(V1074,W1074),'[1]Sheet1 (2)'!$R$6:$S$26,2,FALSE)</f>
        <v>0</v>
      </c>
      <c r="Y1074" s="173" t="s">
        <v>80</v>
      </c>
      <c r="Z1074" s="173" t="s">
        <v>80</v>
      </c>
      <c r="AA1074" s="177">
        <f>VLOOKUP(CONCATENATE(Y1074,Z1074),'[1]Sheet1 (2)'!$T$6:$U$26,2,FALSE)</f>
        <v>0</v>
      </c>
      <c r="AB1074" s="173" t="s">
        <v>80</v>
      </c>
      <c r="AC1074" s="173" t="s">
        <v>80</v>
      </c>
      <c r="AD1074" s="177">
        <f>VLOOKUP(CONCATENATE(AB1074,AC1074),'[1]Sheet1 (2)'!$X$6:$Y$26,2,FALSE)</f>
        <v>0</v>
      </c>
      <c r="AE1074" s="173" t="s">
        <v>82</v>
      </c>
      <c r="AF1074" s="173" t="s">
        <v>81</v>
      </c>
      <c r="AG1074" s="177">
        <f>VLOOKUP(CONCATENATE(AE1074,AF1074),'[1]Sheet1 (2)'!$Z$6:$AA$26,2,FALSE)</f>
        <v>66</v>
      </c>
      <c r="AH1074" s="172"/>
      <c r="AI1074" s="178"/>
      <c r="AJ1074" s="140"/>
      <c r="AK1074" s="176" t="s">
        <v>282</v>
      </c>
      <c r="AL1074" s="176" t="s">
        <v>76</v>
      </c>
      <c r="AM1074" s="170">
        <f t="shared" si="33"/>
        <v>5</v>
      </c>
      <c r="AN1074" s="147"/>
      <c r="AO1074" s="155"/>
      <c r="AP1074" s="156"/>
      <c r="AQ1074" s="157">
        <v>4.4034732398000003</v>
      </c>
      <c r="AR1074" s="158"/>
      <c r="AS1074" s="145">
        <f>LOOKUP(rufmkm,'[1]Sheet1 (2)'!$V$62:$V$71,'[1]Sheet1 (2)'!$W$62:$W$71)</f>
        <v>50</v>
      </c>
      <c r="AT1074" s="140"/>
      <c r="AU1074" s="157">
        <f>IF(IF(D1074='[1]Sheet1 (2)'!$C$69,'[1]Sheet1 (2)'!$D$69*('[1]Sheet1 (2)'!$D$72-rut_index)/'[1]Sheet1 (2)'!$D$72,IF([1]shee2!D1042='[1]Sheet1 (2)'!$C$70,'[1]Sheet1 (2)'!$D$70*('[1]Sheet1 (2)'!$D$72-rut_index)/'[1]Sheet1 (2)'!$D$72,IF([1]shee2!D1042='[1]Sheet1 (2)'!$C$71,'[1]Sheet1 (2)'!$D$71*('[1]Sheet1 (2)'!$D$72-rut_index)/'[1]Sheet1 (2)'!$D$72)))&lt;0,0,IF(D1074='[1]Sheet1 (2)'!$C$69,'[1]Sheet1 (2)'!$D$69*('[1]Sheet1 (2)'!$D$72-rut_index)/'[1]Sheet1 (2)'!$D$72,IF([1]shee2!D1042='[1]Sheet1 (2)'!$C$70,'[1]Sheet1 (2)'!$D$70*('[1]Sheet1 (2)'!$D$72-rut_index)/'[1]Sheet1 (2)'!$D$72,IF([1]shee2!D1042='[1]Sheet1 (2)'!$C$71,'[1]Sheet1 (2)'!$D$71*('[1]Sheet1 (2)'!$D$72-rut_index)/'[1]Sheet1 (2)'!$D$72))))</f>
        <v>5</v>
      </c>
      <c r="AV1074" s="157">
        <f>IF(IF(D1074='[1]Sheet1 (2)'!$C$69,'[1]Sheet1 (2)'!$D$69*('[1]Sheet1 (2)'!$D$72-crack_s_index)/'[1]Sheet1 (2)'!$D$72,IF([1]shee2!D1042='[1]Sheet1 (2)'!$C$70,'[1]Sheet1 (2)'!$D$70*('[1]Sheet1 (2)'!$D$72-crack_s_index)/'[1]Sheet1 (2)'!$D$72,IF([1]shee2!D1042='[1]Sheet1 (2)'!$C$71,'[1]Sheet1 (2)'!$D$71*('[1]Sheet1 (2)'!$D$72-crack_s_index)/'[1]Sheet1 (2)'!$D$72)))&lt;0,0,IF(D1074='[1]Sheet1 (2)'!$C$69,'[1]Sheet1 (2)'!$D$69*('[1]Sheet1 (2)'!$D$72-crack_s_index)/'[1]Sheet1 (2)'!$D$72,IF([1]shee2!D1042='[1]Sheet1 (2)'!$C$70,'[1]Sheet1 (2)'!$D$70*('[1]Sheet1 (2)'!$D$72-crack_s_index)/'[1]Sheet1 (2)'!$D$72,IF([1]shee2!D1042='[1]Sheet1 (2)'!$C$71,'[1]Sheet1 (2)'!$D$71*('[1]Sheet1 (2)'!$D$72-crack_s_index)/'[1]Sheet1 (2)'!$D$72))))</f>
        <v>5</v>
      </c>
      <c r="AW1074" s="157">
        <f>IF(IF(D1074='[1]Sheet1 (2)'!$C$69,'[1]Sheet1 (2)'!$D$69*('[1]Sheet1 (2)'!$D$72-crack_t_index)/'[1]Sheet1 (2)'!$D$72,IF([1]shee2!D1042='[1]Sheet1 (2)'!$C$70,'[1]Sheet1 (2)'!$D$70*('[1]Sheet1 (2)'!$D$72-crack_t_index)/'[1]Sheet1 (2)'!$D$72,IF([1]shee2!D1042='[1]Sheet1 (2)'!$C$71,'[1]Sheet1 (2)'!$D$71*('[1]Sheet1 (2)'!$D$72-crack_t_index)/'[1]Sheet1 (2)'!$D$72)))&lt;0,0,IF(D1074='[1]Sheet1 (2)'!$C$69,'[1]Sheet1 (2)'!$D$69*('[1]Sheet1 (2)'!$D$72-crack_t_index)/'[1]Sheet1 (2)'!$D$72,IF([1]shee2!D1042='[1]Sheet1 (2)'!$C$70,'[1]Sheet1 (2)'!$D$70*('[1]Sheet1 (2)'!$D$72-crack_t_index)/'[1]Sheet1 (2)'!$D$72,IF([1]shee2!D1042='[1]Sheet1 (2)'!$C$71,'[1]Sheet1 (2)'!$D$71*('[1]Sheet1 (2)'!$D$72-crack_t_index)/'[1]Sheet1 (2)'!$D$72))))</f>
        <v>5</v>
      </c>
      <c r="AX1074" s="157">
        <f>IF(IF(D1074='[1]Sheet1 (2)'!$C$69,'[1]Sheet1 (2)'!$D$69*('[1]Sheet1 (2)'!$D$72-rave_index)/'[1]Sheet1 (2)'!$D$72,IF([1]shee2!D1042='[1]Sheet1 (2)'!$C$70,'[1]Sheet1 (2)'!$D$70*('[1]Sheet1 (2)'!$D$72-rave_index)/'[1]Sheet1 (2)'!$D$72,IF([1]shee2!D1042='[1]Sheet1 (2)'!$C$71,'[1]Sheet1 (2)'!$D$71*('[1]Sheet1 (2)'!$D$72-rave_index)/'[1]Sheet1 (2)'!$D$72)))&lt;0,0,IF(D1074='[1]Sheet1 (2)'!$C$69,'[1]Sheet1 (2)'!$D$69*('[1]Sheet1 (2)'!$D$72-rave_index)/'[1]Sheet1 (2)'!$D$72,IF([1]shee2!D1042='[1]Sheet1 (2)'!$C$70,'[1]Sheet1 (2)'!$D$70*('[1]Sheet1 (2)'!$D$72-rave_index)/'[1]Sheet1 (2)'!$D$72,IF([1]shee2!D1042='[1]Sheet1 (2)'!$C$71,'[1]Sheet1 (2)'!$D$71*('[1]Sheet1 (2)'!$D$72-rave_index)/'[1]Sheet1 (2)'!$D$72))))</f>
        <v>5</v>
      </c>
      <c r="AY1074" s="157">
        <f>IF(IF(D1074='[1]Sheet1 (2)'!$C$69,'[1]Sheet1 (2)'!$D$69*('[1]Sheet1 (2)'!$D$72-rough_index)/'[1]Sheet1 (2)'!$D$72,IF([1]shee2!D1042='[1]Sheet1 (2)'!$C$70,'[1]Sheet1 (2)'!$D$70*('[1]Sheet1 (2)'!$D$72-rough_index)/'[1]Sheet1 (2)'!$D$72,IF([1]shee2!D1042='[1]Sheet1 (2)'!$C$71,'[1]Sheet1 (2)'!$D$71*('[1]Sheet1 (2)'!$D$72-rough_index)/'[1]Sheet1 (2)'!$D$72)))&lt;0,0,IF(D1074='[1]Sheet1 (2)'!$C$69,'[1]Sheet1 (2)'!$D$69*('[1]Sheet1 (2)'!$D$72-rough_index)/'[1]Sheet1 (2)'!$D$72,IF([1]shee2!D1042='[1]Sheet1 (2)'!$C$70,'[1]Sheet1 (2)'!$D$70*('[1]Sheet1 (2)'!$D$72-rough_index)/'[1]Sheet1 (2)'!$D$72,IF([1]shee2!D1042='[1]Sheet1 (2)'!$C$71,'[1]Sheet1 (2)'!$D$71*('[1]Sheet1 (2)'!$D$72-rough_index)/'[1]Sheet1 (2)'!$D$72))))</f>
        <v>0.83333333333333337</v>
      </c>
      <c r="AZ1074" s="179">
        <f>+(AU1074*'[1]Sheet1 (2)'!$C$77)+(AV1074*'[1]Sheet1 (2)'!$C$78)+(AW1074*'[1]Sheet1 (2)'!$C$79)+(AX1074*'[1]Sheet1 (2)'!$C$80)+(AY1074*'[1]Sheet1 (2)'!$C$81)</f>
        <v>3.75</v>
      </c>
      <c r="BA1074" s="213" t="str">
        <f t="shared" si="32"/>
        <v>Fair</v>
      </c>
    </row>
    <row r="1075" spans="1:57" ht="12.75" customHeight="1">
      <c r="A1075" s="176" t="s">
        <v>282</v>
      </c>
      <c r="B1075" s="145" t="s">
        <v>76</v>
      </c>
      <c r="C1075" s="170">
        <v>6</v>
      </c>
      <c r="D1075" s="174" t="s">
        <v>77</v>
      </c>
      <c r="E1075" s="171">
        <v>8</v>
      </c>
      <c r="F1075" s="171">
        <v>2</v>
      </c>
      <c r="G1075" s="171" t="s">
        <v>77</v>
      </c>
      <c r="H1075" s="171">
        <v>1</v>
      </c>
      <c r="I1075" s="171" t="s">
        <v>77</v>
      </c>
      <c r="J1075" s="173" t="s">
        <v>80</v>
      </c>
      <c r="K1075" s="173" t="s">
        <v>80</v>
      </c>
      <c r="L1075" s="169">
        <f>VLOOKUP(CONCATENATE(J1075,K1075),'Sheet1 (2)'!$J$6:$K$26,2,FALSE)</f>
        <v>0</v>
      </c>
      <c r="M1075" s="173" t="s">
        <v>83</v>
      </c>
      <c r="N1075" s="173" t="s">
        <v>78</v>
      </c>
      <c r="O1075" s="177">
        <f>VLOOKUP(CONCATENATE(M1075,N1075),'[1]Sheet1 (2)'!$L$6:$M$26,2,FALSE)</f>
        <v>7.5</v>
      </c>
      <c r="P1075" s="173" t="s">
        <v>83</v>
      </c>
      <c r="Q1075" s="173" t="s">
        <v>78</v>
      </c>
      <c r="R1075" s="177">
        <f>VLOOKUP(CONCATENATE(P1075,Q1075),'[1]Sheet1 (2)'!$N$6:$O$26,2,FALSE)</f>
        <v>7.5</v>
      </c>
      <c r="S1075" s="173" t="s">
        <v>80</v>
      </c>
      <c r="T1075" s="173" t="s">
        <v>80</v>
      </c>
      <c r="U1075" s="177">
        <f>VLOOKUP(CONCATENATE(S1075,T1075),'[1]Sheet1 (2)'!$P$6:$Q$26,2,FALSE)</f>
        <v>0</v>
      </c>
      <c r="V1075" s="173" t="s">
        <v>82</v>
      </c>
      <c r="W1075" s="173" t="s">
        <v>81</v>
      </c>
      <c r="X1075" s="177">
        <f>VLOOKUP(CONCATENATE(V1075,W1075),'[1]Sheet1 (2)'!$R$6:$S$26,2,FALSE)</f>
        <v>50</v>
      </c>
      <c r="Y1075" s="173" t="s">
        <v>80</v>
      </c>
      <c r="Z1075" s="173" t="s">
        <v>80</v>
      </c>
      <c r="AA1075" s="177">
        <f>VLOOKUP(CONCATENATE(Y1075,Z1075),'[1]Sheet1 (2)'!$T$6:$U$26,2,FALSE)</f>
        <v>0</v>
      </c>
      <c r="AB1075" s="173" t="s">
        <v>80</v>
      </c>
      <c r="AC1075" s="173" t="s">
        <v>80</v>
      </c>
      <c r="AD1075" s="177">
        <f>VLOOKUP(CONCATENATE(AB1075,AC1075),'[1]Sheet1 (2)'!$X$6:$Y$26,2,FALSE)</f>
        <v>0</v>
      </c>
      <c r="AE1075" s="173" t="s">
        <v>82</v>
      </c>
      <c r="AF1075" s="173" t="s">
        <v>81</v>
      </c>
      <c r="AG1075" s="177">
        <f>VLOOKUP(CONCATENATE(AE1075,AF1075),'[1]Sheet1 (2)'!$Z$6:$AA$26,2,FALSE)</f>
        <v>66</v>
      </c>
      <c r="AH1075" s="180" t="s">
        <v>401</v>
      </c>
      <c r="AI1075" s="178"/>
      <c r="AJ1075" s="140"/>
      <c r="AK1075" s="176" t="s">
        <v>282</v>
      </c>
      <c r="AL1075" s="176" t="s">
        <v>76</v>
      </c>
      <c r="AM1075" s="170">
        <f t="shared" si="33"/>
        <v>6</v>
      </c>
      <c r="AN1075" s="147"/>
      <c r="AO1075" s="155" t="s">
        <v>409</v>
      </c>
      <c r="AP1075" s="156"/>
      <c r="AQ1075" s="157">
        <v>3.2372431665999999</v>
      </c>
      <c r="AR1075" s="158"/>
      <c r="AS1075" s="145">
        <f>LOOKUP(rufmkm,'[1]Sheet1 (2)'!$V$62:$V$71,'[1]Sheet1 (2)'!$W$62:$W$71)</f>
        <v>40</v>
      </c>
      <c r="AT1075" s="140"/>
      <c r="AU1075" s="157">
        <f>IF(IF(D1075='[1]Sheet1 (2)'!$C$69,'[1]Sheet1 (2)'!$D$69*('[1]Sheet1 (2)'!$D$72-rut_index)/'[1]Sheet1 (2)'!$D$72,IF([1]shee2!D1035='[1]Sheet1 (2)'!$C$70,'[1]Sheet1 (2)'!$D$70*('[1]Sheet1 (2)'!$D$72-rut_index)/'[1]Sheet1 (2)'!$D$72,IF([1]shee2!D1035='[1]Sheet1 (2)'!$C$71,'[1]Sheet1 (2)'!$D$71*('[1]Sheet1 (2)'!$D$72-rut_index)/'[1]Sheet1 (2)'!$D$72)))&lt;0,0,IF(D1075='[1]Sheet1 (2)'!$C$69,'[1]Sheet1 (2)'!$D$69*('[1]Sheet1 (2)'!$D$72-rut_index)/'[1]Sheet1 (2)'!$D$72,IF([1]shee2!D1035='[1]Sheet1 (2)'!$C$70,'[1]Sheet1 (2)'!$D$70*('[1]Sheet1 (2)'!$D$72-rut_index)/'[1]Sheet1 (2)'!$D$72,IF([1]shee2!D1035='[1]Sheet1 (2)'!$C$71,'[1]Sheet1 (2)'!$D$71*('[1]Sheet1 (2)'!$D$72-rut_index)/'[1]Sheet1 (2)'!$D$72))))</f>
        <v>5</v>
      </c>
      <c r="AV1075" s="157">
        <f>IF(IF(D1075='[1]Sheet1 (2)'!$C$69,'[1]Sheet1 (2)'!$D$69*('[1]Sheet1 (2)'!$D$72-crack_s_index)/'[1]Sheet1 (2)'!$D$72,IF([1]shee2!D1035='[1]Sheet1 (2)'!$C$70,'[1]Sheet1 (2)'!$D$70*('[1]Sheet1 (2)'!$D$72-crack_s_index)/'[1]Sheet1 (2)'!$D$72,IF([1]shee2!D1035='[1]Sheet1 (2)'!$C$71,'[1]Sheet1 (2)'!$D$71*('[1]Sheet1 (2)'!$D$72-crack_s_index)/'[1]Sheet1 (2)'!$D$72)))&lt;0,0,IF(D1075='[1]Sheet1 (2)'!$C$69,'[1]Sheet1 (2)'!$D$69*('[1]Sheet1 (2)'!$D$72-crack_s_index)/'[1]Sheet1 (2)'!$D$72,IF([1]shee2!D1035='[1]Sheet1 (2)'!$C$70,'[1]Sheet1 (2)'!$D$70*('[1]Sheet1 (2)'!$D$72-crack_s_index)/'[1]Sheet1 (2)'!$D$72,IF([1]shee2!D1035='[1]Sheet1 (2)'!$C$71,'[1]Sheet1 (2)'!$D$71*('[1]Sheet1 (2)'!$D$72-crack_s_index)/'[1]Sheet1 (2)'!$D$72))))</f>
        <v>4.375</v>
      </c>
      <c r="AW1075" s="157">
        <f>IF(IF(D1075='[1]Sheet1 (2)'!$C$69,'[1]Sheet1 (2)'!$D$69*('[1]Sheet1 (2)'!$D$72-crack_t_index)/'[1]Sheet1 (2)'!$D$72,IF([1]shee2!D1035='[1]Sheet1 (2)'!$C$70,'[1]Sheet1 (2)'!$D$70*('[1]Sheet1 (2)'!$D$72-crack_t_index)/'[1]Sheet1 (2)'!$D$72,IF([1]shee2!D1035='[1]Sheet1 (2)'!$C$71,'[1]Sheet1 (2)'!$D$71*('[1]Sheet1 (2)'!$D$72-crack_t_index)/'[1]Sheet1 (2)'!$D$72)))&lt;0,0,IF(D1075='[1]Sheet1 (2)'!$C$69,'[1]Sheet1 (2)'!$D$69*('[1]Sheet1 (2)'!$D$72-crack_t_index)/'[1]Sheet1 (2)'!$D$72,IF([1]shee2!D1035='[1]Sheet1 (2)'!$C$70,'[1]Sheet1 (2)'!$D$70*('[1]Sheet1 (2)'!$D$72-crack_t_index)/'[1]Sheet1 (2)'!$D$72,IF([1]shee2!D1035='[1]Sheet1 (2)'!$C$71,'[1]Sheet1 (2)'!$D$71*('[1]Sheet1 (2)'!$D$72-crack_t_index)/'[1]Sheet1 (2)'!$D$72))))</f>
        <v>4.375</v>
      </c>
      <c r="AX1075" s="157">
        <f>IF(IF(D1075='[1]Sheet1 (2)'!$C$69,'[1]Sheet1 (2)'!$D$69*('[1]Sheet1 (2)'!$D$72-rave_index)/'[1]Sheet1 (2)'!$D$72,IF([1]shee2!D1035='[1]Sheet1 (2)'!$C$70,'[1]Sheet1 (2)'!$D$70*('[1]Sheet1 (2)'!$D$72-rave_index)/'[1]Sheet1 (2)'!$D$72,IF([1]shee2!D1035='[1]Sheet1 (2)'!$C$71,'[1]Sheet1 (2)'!$D$71*('[1]Sheet1 (2)'!$D$72-rave_index)/'[1]Sheet1 (2)'!$D$72)))&lt;0,0,IF(D1075='[1]Sheet1 (2)'!$C$69,'[1]Sheet1 (2)'!$D$69*('[1]Sheet1 (2)'!$D$72-rave_index)/'[1]Sheet1 (2)'!$D$72,IF([1]shee2!D1035='[1]Sheet1 (2)'!$C$70,'[1]Sheet1 (2)'!$D$70*('[1]Sheet1 (2)'!$D$72-rave_index)/'[1]Sheet1 (2)'!$D$72,IF([1]shee2!D1035='[1]Sheet1 (2)'!$C$71,'[1]Sheet1 (2)'!$D$71*('[1]Sheet1 (2)'!$D$72-rave_index)/'[1]Sheet1 (2)'!$D$72))))</f>
        <v>5</v>
      </c>
      <c r="AY1075" s="157">
        <f>IF(IF(D1075='[1]Sheet1 (2)'!$C$69,'[1]Sheet1 (2)'!$D$69*('[1]Sheet1 (2)'!$D$72-rough_index)/'[1]Sheet1 (2)'!$D$72,IF([1]shee2!D1035='[1]Sheet1 (2)'!$C$70,'[1]Sheet1 (2)'!$D$70*('[1]Sheet1 (2)'!$D$72-rough_index)/'[1]Sheet1 (2)'!$D$72,IF([1]shee2!D1035='[1]Sheet1 (2)'!$C$71,'[1]Sheet1 (2)'!$D$71*('[1]Sheet1 (2)'!$D$72-rough_index)/'[1]Sheet1 (2)'!$D$72)))&lt;0,0,IF(D1075='[1]Sheet1 (2)'!$C$69,'[1]Sheet1 (2)'!$D$69*('[1]Sheet1 (2)'!$D$72-rough_index)/'[1]Sheet1 (2)'!$D$72,IF([1]shee2!D1035='[1]Sheet1 (2)'!$C$70,'[1]Sheet1 (2)'!$D$70*('[1]Sheet1 (2)'!$D$72-rough_index)/'[1]Sheet1 (2)'!$D$72,IF([1]shee2!D1035='[1]Sheet1 (2)'!$C$71,'[1]Sheet1 (2)'!$D$71*('[1]Sheet1 (2)'!$D$72-rough_index)/'[1]Sheet1 (2)'!$D$72))))</f>
        <v>1.6666666666666667</v>
      </c>
      <c r="AZ1075" s="179">
        <f>+(AU1075*'[1]Sheet1 (2)'!$C$77)+(AV1075*'[1]Sheet1 (2)'!$C$78)+(AW1075*'[1]Sheet1 (2)'!$C$79)+(AX1075*'[1]Sheet1 (2)'!$C$80)+(AY1075*'[1]Sheet1 (2)'!$C$81)</f>
        <v>3.75</v>
      </c>
      <c r="BA1075" s="213" t="str">
        <f t="shared" si="32"/>
        <v>Fair</v>
      </c>
      <c r="BE1075">
        <f>IF(D1075='[1]Sheet1 (2)'!$C$61,'[1]Sheet1 (2)'!$D$61*(counts^2)+'[1]Sheet1 (2)'!$G$61*counts+'[1]Sheet1 (2)'!$J$61,IF(D1075='[1]Sheet1 (2)'!$C$62,'[1]Sheet1 (2)'!$D$62*counts+'[1]Sheet1 (2)'!$G$62,IF(D1075='[1]Sheet1 (2)'!$C$63,'[1]Sheet1 (2)'!$D$63*counts+'[1]Sheet1 (2)'!$G$63,IF(D1075='[1]Sheet1 (2)'!$C$64,'[1]Sheet1 (2)'!$D$64*counts+'[1]Sheet1 (2)'!$G$64))))</f>
        <v>2.0984129299999998</v>
      </c>
    </row>
    <row r="1076" spans="1:57" ht="12.75" customHeight="1">
      <c r="A1076" s="176" t="s">
        <v>282</v>
      </c>
      <c r="B1076" s="145" t="s">
        <v>76</v>
      </c>
      <c r="C1076" s="170">
        <v>7</v>
      </c>
      <c r="D1076" s="174" t="s">
        <v>77</v>
      </c>
      <c r="E1076" s="171">
        <v>8</v>
      </c>
      <c r="F1076" s="171">
        <v>2</v>
      </c>
      <c r="G1076" s="171" t="s">
        <v>77</v>
      </c>
      <c r="H1076" s="171">
        <v>1</v>
      </c>
      <c r="I1076" s="171" t="s">
        <v>77</v>
      </c>
      <c r="J1076" s="173" t="s">
        <v>80</v>
      </c>
      <c r="K1076" s="173" t="s">
        <v>80</v>
      </c>
      <c r="L1076" s="169">
        <f>VLOOKUP(CONCATENATE(J1076,K1076),'Sheet1 (2)'!$J$6:$K$26,2,FALSE)</f>
        <v>0</v>
      </c>
      <c r="M1076" s="173" t="s">
        <v>80</v>
      </c>
      <c r="N1076" s="173" t="s">
        <v>80</v>
      </c>
      <c r="O1076" s="177">
        <f>VLOOKUP(CONCATENATE(M1076,N1076),'[1]Sheet1 (2)'!$L$6:$M$26,2,FALSE)</f>
        <v>0</v>
      </c>
      <c r="P1076" s="173" t="s">
        <v>80</v>
      </c>
      <c r="Q1076" s="173" t="s">
        <v>80</v>
      </c>
      <c r="R1076" s="177">
        <f>VLOOKUP(CONCATENATE(P1076,Q1076),'[1]Sheet1 (2)'!$N$6:$O$26,2,FALSE)</f>
        <v>0</v>
      </c>
      <c r="S1076" s="173" t="s">
        <v>80</v>
      </c>
      <c r="T1076" s="173" t="s">
        <v>80</v>
      </c>
      <c r="U1076" s="177">
        <f>VLOOKUP(CONCATENATE(S1076,T1076),'[1]Sheet1 (2)'!$P$6:$Q$26,2,FALSE)</f>
        <v>0</v>
      </c>
      <c r="V1076" s="173" t="s">
        <v>82</v>
      </c>
      <c r="W1076" s="173" t="s">
        <v>81</v>
      </c>
      <c r="X1076" s="177">
        <f>VLOOKUP(CONCATENATE(V1076,W1076),'[1]Sheet1 (2)'!$R$6:$S$26,2,FALSE)</f>
        <v>50</v>
      </c>
      <c r="Y1076" s="173" t="s">
        <v>80</v>
      </c>
      <c r="Z1076" s="173" t="s">
        <v>80</v>
      </c>
      <c r="AA1076" s="177">
        <f>VLOOKUP(CONCATENATE(Y1076,Z1076),'[1]Sheet1 (2)'!$T$6:$U$26,2,FALSE)</f>
        <v>0</v>
      </c>
      <c r="AB1076" s="173" t="s">
        <v>80</v>
      </c>
      <c r="AC1076" s="173" t="s">
        <v>80</v>
      </c>
      <c r="AD1076" s="177">
        <f>VLOOKUP(CONCATENATE(AB1076,AC1076),'[1]Sheet1 (2)'!$X$6:$Y$26,2,FALSE)</f>
        <v>0</v>
      </c>
      <c r="AE1076" s="173" t="s">
        <v>82</v>
      </c>
      <c r="AF1076" s="173" t="s">
        <v>81</v>
      </c>
      <c r="AG1076" s="177">
        <f>VLOOKUP(CONCATENATE(AE1076,AF1076),'[1]Sheet1 (2)'!$Z$6:$AA$26,2,FALSE)</f>
        <v>66</v>
      </c>
      <c r="AH1076" s="172"/>
      <c r="AI1076" s="178"/>
      <c r="AJ1076" s="140"/>
      <c r="AK1076" s="176" t="s">
        <v>282</v>
      </c>
      <c r="AL1076" s="176" t="s">
        <v>76</v>
      </c>
      <c r="AM1076" s="170">
        <f t="shared" si="33"/>
        <v>7</v>
      </c>
      <c r="AN1076" s="147"/>
      <c r="AO1076" s="155" t="s">
        <v>439</v>
      </c>
      <c r="AP1076" s="156"/>
      <c r="AQ1076" s="157">
        <v>2.0710130934000004</v>
      </c>
      <c r="AR1076" s="158"/>
      <c r="AS1076" s="145">
        <f>LOOKUP(rufmkm,'[1]Sheet1 (2)'!$V$62:$V$71,'[1]Sheet1 (2)'!$W$62:$W$71)</f>
        <v>30</v>
      </c>
      <c r="AT1076" s="140"/>
      <c r="AU1076" s="157">
        <f>IF(IF(D1076='[1]Sheet1 (2)'!$C$69,'[1]Sheet1 (2)'!$D$69*('[1]Sheet1 (2)'!$D$72-rut_index)/'[1]Sheet1 (2)'!$D$72,IF([1]shee2!D1036='[1]Sheet1 (2)'!$C$70,'[1]Sheet1 (2)'!$D$70*('[1]Sheet1 (2)'!$D$72-rut_index)/'[1]Sheet1 (2)'!$D$72,IF([1]shee2!D1036='[1]Sheet1 (2)'!$C$71,'[1]Sheet1 (2)'!$D$71*('[1]Sheet1 (2)'!$D$72-rut_index)/'[1]Sheet1 (2)'!$D$72)))&lt;0,0,IF(D1076='[1]Sheet1 (2)'!$C$69,'[1]Sheet1 (2)'!$D$69*('[1]Sheet1 (2)'!$D$72-rut_index)/'[1]Sheet1 (2)'!$D$72,IF([1]shee2!D1036='[1]Sheet1 (2)'!$C$70,'[1]Sheet1 (2)'!$D$70*('[1]Sheet1 (2)'!$D$72-rut_index)/'[1]Sheet1 (2)'!$D$72,IF([1]shee2!D1036='[1]Sheet1 (2)'!$C$71,'[1]Sheet1 (2)'!$D$71*('[1]Sheet1 (2)'!$D$72-rut_index)/'[1]Sheet1 (2)'!$D$72))))</f>
        <v>5</v>
      </c>
      <c r="AV1076" s="157">
        <f>IF(IF(D1076='[1]Sheet1 (2)'!$C$69,'[1]Sheet1 (2)'!$D$69*('[1]Sheet1 (2)'!$D$72-crack_s_index)/'[1]Sheet1 (2)'!$D$72,IF([1]shee2!D1036='[1]Sheet1 (2)'!$C$70,'[1]Sheet1 (2)'!$D$70*('[1]Sheet1 (2)'!$D$72-crack_s_index)/'[1]Sheet1 (2)'!$D$72,IF([1]shee2!D1036='[1]Sheet1 (2)'!$C$71,'[1]Sheet1 (2)'!$D$71*('[1]Sheet1 (2)'!$D$72-crack_s_index)/'[1]Sheet1 (2)'!$D$72)))&lt;0,0,IF(D1076='[1]Sheet1 (2)'!$C$69,'[1]Sheet1 (2)'!$D$69*('[1]Sheet1 (2)'!$D$72-crack_s_index)/'[1]Sheet1 (2)'!$D$72,IF([1]shee2!D1036='[1]Sheet1 (2)'!$C$70,'[1]Sheet1 (2)'!$D$70*('[1]Sheet1 (2)'!$D$72-crack_s_index)/'[1]Sheet1 (2)'!$D$72,IF([1]shee2!D1036='[1]Sheet1 (2)'!$C$71,'[1]Sheet1 (2)'!$D$71*('[1]Sheet1 (2)'!$D$72-crack_s_index)/'[1]Sheet1 (2)'!$D$72))))</f>
        <v>5</v>
      </c>
      <c r="AW1076" s="157">
        <f>IF(IF(D1076='[1]Sheet1 (2)'!$C$69,'[1]Sheet1 (2)'!$D$69*('[1]Sheet1 (2)'!$D$72-crack_t_index)/'[1]Sheet1 (2)'!$D$72,IF([1]shee2!D1036='[1]Sheet1 (2)'!$C$70,'[1]Sheet1 (2)'!$D$70*('[1]Sheet1 (2)'!$D$72-crack_t_index)/'[1]Sheet1 (2)'!$D$72,IF([1]shee2!D1036='[1]Sheet1 (2)'!$C$71,'[1]Sheet1 (2)'!$D$71*('[1]Sheet1 (2)'!$D$72-crack_t_index)/'[1]Sheet1 (2)'!$D$72)))&lt;0,0,IF(D1076='[1]Sheet1 (2)'!$C$69,'[1]Sheet1 (2)'!$D$69*('[1]Sheet1 (2)'!$D$72-crack_t_index)/'[1]Sheet1 (2)'!$D$72,IF([1]shee2!D1036='[1]Sheet1 (2)'!$C$70,'[1]Sheet1 (2)'!$D$70*('[1]Sheet1 (2)'!$D$72-crack_t_index)/'[1]Sheet1 (2)'!$D$72,IF([1]shee2!D1036='[1]Sheet1 (2)'!$C$71,'[1]Sheet1 (2)'!$D$71*('[1]Sheet1 (2)'!$D$72-crack_t_index)/'[1]Sheet1 (2)'!$D$72))))</f>
        <v>5</v>
      </c>
      <c r="AX1076" s="157">
        <f>IF(IF(D1076='[1]Sheet1 (2)'!$C$69,'[1]Sheet1 (2)'!$D$69*('[1]Sheet1 (2)'!$D$72-rave_index)/'[1]Sheet1 (2)'!$D$72,IF([1]shee2!D1036='[1]Sheet1 (2)'!$C$70,'[1]Sheet1 (2)'!$D$70*('[1]Sheet1 (2)'!$D$72-rave_index)/'[1]Sheet1 (2)'!$D$72,IF([1]shee2!D1036='[1]Sheet1 (2)'!$C$71,'[1]Sheet1 (2)'!$D$71*('[1]Sheet1 (2)'!$D$72-rave_index)/'[1]Sheet1 (2)'!$D$72)))&lt;0,0,IF(D1076='[1]Sheet1 (2)'!$C$69,'[1]Sheet1 (2)'!$D$69*('[1]Sheet1 (2)'!$D$72-rave_index)/'[1]Sheet1 (2)'!$D$72,IF([1]shee2!D1036='[1]Sheet1 (2)'!$C$70,'[1]Sheet1 (2)'!$D$70*('[1]Sheet1 (2)'!$D$72-rave_index)/'[1]Sheet1 (2)'!$D$72,IF([1]shee2!D1036='[1]Sheet1 (2)'!$C$71,'[1]Sheet1 (2)'!$D$71*('[1]Sheet1 (2)'!$D$72-rave_index)/'[1]Sheet1 (2)'!$D$72))))</f>
        <v>5</v>
      </c>
      <c r="AY1076" s="157">
        <f>IF(IF(D1076='[1]Sheet1 (2)'!$C$69,'[1]Sheet1 (2)'!$D$69*('[1]Sheet1 (2)'!$D$72-rough_index)/'[1]Sheet1 (2)'!$D$72,IF([1]shee2!D1036='[1]Sheet1 (2)'!$C$70,'[1]Sheet1 (2)'!$D$70*('[1]Sheet1 (2)'!$D$72-rough_index)/'[1]Sheet1 (2)'!$D$72,IF([1]shee2!D1036='[1]Sheet1 (2)'!$C$71,'[1]Sheet1 (2)'!$D$71*('[1]Sheet1 (2)'!$D$72-rough_index)/'[1]Sheet1 (2)'!$D$72)))&lt;0,0,IF(D1076='[1]Sheet1 (2)'!$C$69,'[1]Sheet1 (2)'!$D$69*('[1]Sheet1 (2)'!$D$72-rough_index)/'[1]Sheet1 (2)'!$D$72,IF([1]shee2!D1036='[1]Sheet1 (2)'!$C$70,'[1]Sheet1 (2)'!$D$70*('[1]Sheet1 (2)'!$D$72-rough_index)/'[1]Sheet1 (2)'!$D$72,IF([1]shee2!D1036='[1]Sheet1 (2)'!$C$71,'[1]Sheet1 (2)'!$D$71*('[1]Sheet1 (2)'!$D$72-rough_index)/'[1]Sheet1 (2)'!$D$72))))</f>
        <v>2.5</v>
      </c>
      <c r="AZ1076" s="179">
        <f>+(AU1076*'[1]Sheet1 (2)'!$C$77)+(AV1076*'[1]Sheet1 (2)'!$C$78)+(AW1076*'[1]Sheet1 (2)'!$C$79)+(AX1076*'[1]Sheet1 (2)'!$C$80)+(AY1076*'[1]Sheet1 (2)'!$C$81)</f>
        <v>4.25</v>
      </c>
      <c r="BA1076" s="213" t="str">
        <f t="shared" si="32"/>
        <v>Good</v>
      </c>
      <c r="BE1076">
        <f>IF(D1076='[1]Sheet1 (2)'!$C$61,'[1]Sheet1 (2)'!$D$61*(counts^2)+'[1]Sheet1 (2)'!$G$61*counts+'[1]Sheet1 (2)'!$J$61,IF(D1076='[1]Sheet1 (2)'!$C$62,'[1]Sheet1 (2)'!$D$62*counts+'[1]Sheet1 (2)'!$G$62,IF(D1076='[1]Sheet1 (2)'!$C$63,'[1]Sheet1 (2)'!$D$63*counts+'[1]Sheet1 (2)'!$G$63,IF(D1076='[1]Sheet1 (2)'!$C$64,'[1]Sheet1 (2)'!$D$64*counts+'[1]Sheet1 (2)'!$G$64))))</f>
        <v>2.0984129299999998</v>
      </c>
    </row>
    <row r="1077" spans="1:57" ht="12.75" customHeight="1">
      <c r="A1077" s="176" t="s">
        <v>282</v>
      </c>
      <c r="B1077" s="145" t="s">
        <v>76</v>
      </c>
      <c r="C1077" s="170">
        <v>1210</v>
      </c>
      <c r="D1077" s="174" t="s">
        <v>77</v>
      </c>
      <c r="E1077" s="171">
        <v>8</v>
      </c>
      <c r="F1077" s="171">
        <v>2</v>
      </c>
      <c r="G1077" s="171" t="s">
        <v>77</v>
      </c>
      <c r="H1077" s="171">
        <v>1</v>
      </c>
      <c r="I1077" s="171" t="s">
        <v>77</v>
      </c>
      <c r="J1077" s="173" t="s">
        <v>80</v>
      </c>
      <c r="K1077" s="173" t="s">
        <v>80</v>
      </c>
      <c r="L1077" s="169">
        <f>VLOOKUP(CONCATENATE(J1077,K1077),'Sheet1 (2)'!$J$6:$K$26,2,FALSE)</f>
        <v>0</v>
      </c>
      <c r="M1077" s="173" t="s">
        <v>83</v>
      </c>
      <c r="N1077" s="173" t="s">
        <v>78</v>
      </c>
      <c r="O1077" s="177">
        <f>VLOOKUP(CONCATENATE(M1077,N1077),'[1]Sheet1 (2)'!$L$6:$M$26,2,FALSE)</f>
        <v>7.5</v>
      </c>
      <c r="P1077" s="173" t="s">
        <v>83</v>
      </c>
      <c r="Q1077" s="173" t="s">
        <v>78</v>
      </c>
      <c r="R1077" s="177">
        <f>VLOOKUP(CONCATENATE(P1077,Q1077),'[1]Sheet1 (2)'!$N$6:$O$26,2,FALSE)</f>
        <v>7.5</v>
      </c>
      <c r="S1077" s="173" t="s">
        <v>78</v>
      </c>
      <c r="T1077" s="173" t="s">
        <v>83</v>
      </c>
      <c r="U1077" s="177">
        <f>VLOOKUP(CONCATENATE(S1077,T1077),'[1]Sheet1 (2)'!$P$6:$Q$26,2,FALSE)</f>
        <v>12.5</v>
      </c>
      <c r="V1077" s="173" t="s">
        <v>80</v>
      </c>
      <c r="W1077" s="173" t="s">
        <v>80</v>
      </c>
      <c r="X1077" s="177">
        <f>VLOOKUP(CONCATENATE(V1077,W1077),'[1]Sheet1 (2)'!$R$6:$S$26,2,FALSE)</f>
        <v>0</v>
      </c>
      <c r="Y1077" s="173" t="s">
        <v>80</v>
      </c>
      <c r="Z1077" s="173" t="s">
        <v>80</v>
      </c>
      <c r="AA1077" s="177">
        <f>VLOOKUP(CONCATENATE(Y1077,Z1077),'[1]Sheet1 (2)'!$T$6:$U$26,2,FALSE)</f>
        <v>0</v>
      </c>
      <c r="AB1077" s="173" t="s">
        <v>80</v>
      </c>
      <c r="AC1077" s="173" t="s">
        <v>80</v>
      </c>
      <c r="AD1077" s="177">
        <f>VLOOKUP(CONCATENATE(AB1077,AC1077),'[1]Sheet1 (2)'!$X$6:$Y$26,2,FALSE)</f>
        <v>0</v>
      </c>
      <c r="AE1077" s="173" t="s">
        <v>82</v>
      </c>
      <c r="AF1077" s="173" t="s">
        <v>81</v>
      </c>
      <c r="AG1077" s="177">
        <f>VLOOKUP(CONCATENATE(AE1077,AF1077),'[1]Sheet1 (2)'!$Z$6:$AA$26,2,FALSE)</f>
        <v>66</v>
      </c>
      <c r="AH1077" s="172"/>
      <c r="AI1077" s="178"/>
      <c r="AJ1077" s="140"/>
      <c r="AK1077" s="176" t="s">
        <v>282</v>
      </c>
      <c r="AL1077" s="176" t="s">
        <v>76</v>
      </c>
      <c r="AM1077" s="170">
        <f t="shared" si="33"/>
        <v>1210</v>
      </c>
      <c r="AN1077" s="147"/>
      <c r="AO1077" s="155"/>
      <c r="AP1077" s="156"/>
      <c r="AQ1077" s="157">
        <v>1.9569921537999999</v>
      </c>
      <c r="AR1077" s="158"/>
      <c r="AS1077" s="145">
        <f>LOOKUP(rufmkm,'[1]Sheet1 (2)'!$V$62:$V$71,'[1]Sheet1 (2)'!$W$62:$W$71)</f>
        <v>20</v>
      </c>
      <c r="AT1077" s="140"/>
      <c r="AU1077" s="157">
        <f>IF(IF(D1077='[1]Sheet1 (2)'!$C$69,'[1]Sheet1 (2)'!$D$69*('[1]Sheet1 (2)'!$D$72-rut_index)/'[1]Sheet1 (2)'!$D$72,IF([1]shee2!D1037='[1]Sheet1 (2)'!$C$70,'[1]Sheet1 (2)'!$D$70*('[1]Sheet1 (2)'!$D$72-rut_index)/'[1]Sheet1 (2)'!$D$72,IF([1]shee2!D1037='[1]Sheet1 (2)'!$C$71,'[1]Sheet1 (2)'!$D$71*('[1]Sheet1 (2)'!$D$72-rut_index)/'[1]Sheet1 (2)'!$D$72)))&lt;0,0,IF(D1077='[1]Sheet1 (2)'!$C$69,'[1]Sheet1 (2)'!$D$69*('[1]Sheet1 (2)'!$D$72-rut_index)/'[1]Sheet1 (2)'!$D$72,IF([1]shee2!D1037='[1]Sheet1 (2)'!$C$70,'[1]Sheet1 (2)'!$D$70*('[1]Sheet1 (2)'!$D$72-rut_index)/'[1]Sheet1 (2)'!$D$72,IF([1]shee2!D1037='[1]Sheet1 (2)'!$C$71,'[1]Sheet1 (2)'!$D$71*('[1]Sheet1 (2)'!$D$72-rut_index)/'[1]Sheet1 (2)'!$D$72))))</f>
        <v>5</v>
      </c>
      <c r="AV1077" s="157">
        <f>IF(IF(D1077='[1]Sheet1 (2)'!$C$69,'[1]Sheet1 (2)'!$D$69*('[1]Sheet1 (2)'!$D$72-crack_s_index)/'[1]Sheet1 (2)'!$D$72,IF([1]shee2!D1037='[1]Sheet1 (2)'!$C$70,'[1]Sheet1 (2)'!$D$70*('[1]Sheet1 (2)'!$D$72-crack_s_index)/'[1]Sheet1 (2)'!$D$72,IF([1]shee2!D1037='[1]Sheet1 (2)'!$C$71,'[1]Sheet1 (2)'!$D$71*('[1]Sheet1 (2)'!$D$72-crack_s_index)/'[1]Sheet1 (2)'!$D$72)))&lt;0,0,IF(D1077='[1]Sheet1 (2)'!$C$69,'[1]Sheet1 (2)'!$D$69*('[1]Sheet1 (2)'!$D$72-crack_s_index)/'[1]Sheet1 (2)'!$D$72,IF([1]shee2!D1037='[1]Sheet1 (2)'!$C$70,'[1]Sheet1 (2)'!$D$70*('[1]Sheet1 (2)'!$D$72-crack_s_index)/'[1]Sheet1 (2)'!$D$72,IF([1]shee2!D1037='[1]Sheet1 (2)'!$C$71,'[1]Sheet1 (2)'!$D$71*('[1]Sheet1 (2)'!$D$72-crack_s_index)/'[1]Sheet1 (2)'!$D$72))))</f>
        <v>4.375</v>
      </c>
      <c r="AW1077" s="157">
        <f>IF(IF(D1077='[1]Sheet1 (2)'!$C$69,'[1]Sheet1 (2)'!$D$69*('[1]Sheet1 (2)'!$D$72-crack_t_index)/'[1]Sheet1 (2)'!$D$72,IF([1]shee2!D1037='[1]Sheet1 (2)'!$C$70,'[1]Sheet1 (2)'!$D$70*('[1]Sheet1 (2)'!$D$72-crack_t_index)/'[1]Sheet1 (2)'!$D$72,IF([1]shee2!D1037='[1]Sheet1 (2)'!$C$71,'[1]Sheet1 (2)'!$D$71*('[1]Sheet1 (2)'!$D$72-crack_t_index)/'[1]Sheet1 (2)'!$D$72)))&lt;0,0,IF(D1077='[1]Sheet1 (2)'!$C$69,'[1]Sheet1 (2)'!$D$69*('[1]Sheet1 (2)'!$D$72-crack_t_index)/'[1]Sheet1 (2)'!$D$72,IF([1]shee2!D1037='[1]Sheet1 (2)'!$C$70,'[1]Sheet1 (2)'!$D$70*('[1]Sheet1 (2)'!$D$72-crack_t_index)/'[1]Sheet1 (2)'!$D$72,IF([1]shee2!D1037='[1]Sheet1 (2)'!$C$71,'[1]Sheet1 (2)'!$D$71*('[1]Sheet1 (2)'!$D$72-crack_t_index)/'[1]Sheet1 (2)'!$D$72))))</f>
        <v>4.375</v>
      </c>
      <c r="AX1077" s="157">
        <f>IF(IF(D1077='[1]Sheet1 (2)'!$C$69,'[1]Sheet1 (2)'!$D$69*('[1]Sheet1 (2)'!$D$72-rave_index)/'[1]Sheet1 (2)'!$D$72,IF([1]shee2!D1037='[1]Sheet1 (2)'!$C$70,'[1]Sheet1 (2)'!$D$70*('[1]Sheet1 (2)'!$D$72-rave_index)/'[1]Sheet1 (2)'!$D$72,IF([1]shee2!D1037='[1]Sheet1 (2)'!$C$71,'[1]Sheet1 (2)'!$D$71*('[1]Sheet1 (2)'!$D$72-rave_index)/'[1]Sheet1 (2)'!$D$72)))&lt;0,0,IF(D1077='[1]Sheet1 (2)'!$C$69,'[1]Sheet1 (2)'!$D$69*('[1]Sheet1 (2)'!$D$72-rave_index)/'[1]Sheet1 (2)'!$D$72,IF([1]shee2!D1037='[1]Sheet1 (2)'!$C$70,'[1]Sheet1 (2)'!$D$70*('[1]Sheet1 (2)'!$D$72-rave_index)/'[1]Sheet1 (2)'!$D$72,IF([1]shee2!D1037='[1]Sheet1 (2)'!$C$71,'[1]Sheet1 (2)'!$D$71*('[1]Sheet1 (2)'!$D$72-rave_index)/'[1]Sheet1 (2)'!$D$72))))</f>
        <v>5</v>
      </c>
      <c r="AY1077" s="157">
        <f>IF(IF(D1077='[1]Sheet1 (2)'!$C$69,'[1]Sheet1 (2)'!$D$69*('[1]Sheet1 (2)'!$D$72-rough_index)/'[1]Sheet1 (2)'!$D$72,IF([1]shee2!D1037='[1]Sheet1 (2)'!$C$70,'[1]Sheet1 (2)'!$D$70*('[1]Sheet1 (2)'!$D$72-rough_index)/'[1]Sheet1 (2)'!$D$72,IF([1]shee2!D1037='[1]Sheet1 (2)'!$C$71,'[1]Sheet1 (2)'!$D$71*('[1]Sheet1 (2)'!$D$72-rough_index)/'[1]Sheet1 (2)'!$D$72)))&lt;0,0,IF(D1077='[1]Sheet1 (2)'!$C$69,'[1]Sheet1 (2)'!$D$69*('[1]Sheet1 (2)'!$D$72-rough_index)/'[1]Sheet1 (2)'!$D$72,IF([1]shee2!D1037='[1]Sheet1 (2)'!$C$70,'[1]Sheet1 (2)'!$D$70*('[1]Sheet1 (2)'!$D$72-rough_index)/'[1]Sheet1 (2)'!$D$72,IF([1]shee2!D1037='[1]Sheet1 (2)'!$C$71,'[1]Sheet1 (2)'!$D$71*('[1]Sheet1 (2)'!$D$72-rough_index)/'[1]Sheet1 (2)'!$D$72))))</f>
        <v>3.3333333333333335</v>
      </c>
      <c r="AZ1077" s="179">
        <f>+(AU1077*'[1]Sheet1 (2)'!$C$77)+(AV1077*'[1]Sheet1 (2)'!$C$78)+(AW1077*'[1]Sheet1 (2)'!$C$79)+(AX1077*'[1]Sheet1 (2)'!$C$80)+(AY1077*'[1]Sheet1 (2)'!$C$81)</f>
        <v>4.25</v>
      </c>
      <c r="BA1077" s="213" t="str">
        <f t="shared" si="32"/>
        <v>Good</v>
      </c>
      <c r="BE1077">
        <f>IF(D1077='[1]Sheet1 (2)'!$C$61,'[1]Sheet1 (2)'!$D$61*(counts^2)+'[1]Sheet1 (2)'!$G$61*counts+'[1]Sheet1 (2)'!$J$61,IF(D1077='[1]Sheet1 (2)'!$C$62,'[1]Sheet1 (2)'!$D$62*counts+'[1]Sheet1 (2)'!$G$62,IF(D1077='[1]Sheet1 (2)'!$C$63,'[1]Sheet1 (2)'!$D$63*counts+'[1]Sheet1 (2)'!$G$63,IF(D1077='[1]Sheet1 (2)'!$C$64,'[1]Sheet1 (2)'!$D$64*counts+'[1]Sheet1 (2)'!$G$64))))</f>
        <v>2.0984129299999998</v>
      </c>
    </row>
    <row r="1078" spans="1:57" ht="12.75" customHeight="1">
      <c r="A1078" s="176" t="s">
        <v>282</v>
      </c>
      <c r="B1078" s="145" t="s">
        <v>76</v>
      </c>
      <c r="C1078" s="170">
        <v>1211</v>
      </c>
      <c r="D1078" s="174" t="s">
        <v>77</v>
      </c>
      <c r="E1078" s="171">
        <v>8</v>
      </c>
      <c r="F1078" s="171">
        <v>2</v>
      </c>
      <c r="G1078" s="171" t="s">
        <v>77</v>
      </c>
      <c r="H1078" s="171">
        <v>1</v>
      </c>
      <c r="I1078" s="171" t="s">
        <v>77</v>
      </c>
      <c r="J1078" s="173" t="s">
        <v>80</v>
      </c>
      <c r="K1078" s="173" t="s">
        <v>80</v>
      </c>
      <c r="L1078" s="169">
        <f>VLOOKUP(CONCATENATE(J1078,K1078),'Sheet1 (2)'!$J$6:$K$26,2,FALSE)</f>
        <v>0</v>
      </c>
      <c r="M1078" s="173" t="s">
        <v>82</v>
      </c>
      <c r="N1078" s="173" t="s">
        <v>83</v>
      </c>
      <c r="O1078" s="177">
        <f>VLOOKUP(CONCATENATE(M1078,N1078),'[1]Sheet1 (2)'!$L$6:$M$26,2,FALSE)</f>
        <v>25</v>
      </c>
      <c r="P1078" s="173" t="s">
        <v>80</v>
      </c>
      <c r="Q1078" s="173" t="s">
        <v>80</v>
      </c>
      <c r="R1078" s="177">
        <f>VLOOKUP(CONCATENATE(P1078,Q1078),'[1]Sheet1 (2)'!$N$6:$O$26,2,FALSE)</f>
        <v>0</v>
      </c>
      <c r="S1078" s="173" t="s">
        <v>80</v>
      </c>
      <c r="T1078" s="173" t="s">
        <v>80</v>
      </c>
      <c r="U1078" s="177">
        <f>VLOOKUP(CONCATENATE(S1078,T1078),'[1]Sheet1 (2)'!$P$6:$Q$26,2,FALSE)</f>
        <v>0</v>
      </c>
      <c r="V1078" s="173" t="s">
        <v>80</v>
      </c>
      <c r="W1078" s="173" t="s">
        <v>80</v>
      </c>
      <c r="X1078" s="177">
        <f>VLOOKUP(CONCATENATE(V1078,W1078),'[1]Sheet1 (2)'!$R$6:$S$26,2,FALSE)</f>
        <v>0</v>
      </c>
      <c r="Y1078" s="173" t="s">
        <v>80</v>
      </c>
      <c r="Z1078" s="173" t="s">
        <v>80</v>
      </c>
      <c r="AA1078" s="177">
        <f>VLOOKUP(CONCATENATE(Y1078,Z1078),'[1]Sheet1 (2)'!$T$6:$U$26,2,FALSE)</f>
        <v>0</v>
      </c>
      <c r="AB1078" s="173" t="s">
        <v>80</v>
      </c>
      <c r="AC1078" s="173" t="s">
        <v>80</v>
      </c>
      <c r="AD1078" s="177">
        <f>VLOOKUP(CONCATENATE(AB1078,AC1078),'[1]Sheet1 (2)'!$X$6:$Y$26,2,FALSE)</f>
        <v>0</v>
      </c>
      <c r="AE1078" s="173" t="s">
        <v>82</v>
      </c>
      <c r="AF1078" s="173" t="s">
        <v>81</v>
      </c>
      <c r="AG1078" s="177">
        <f>VLOOKUP(CONCATENATE(AE1078,AF1078),'[1]Sheet1 (2)'!$Z$6:$AA$26,2,FALSE)</f>
        <v>66</v>
      </c>
      <c r="AH1078" s="172"/>
      <c r="AI1078" s="178"/>
      <c r="AJ1078" s="140"/>
      <c r="AK1078" s="176" t="s">
        <v>282</v>
      </c>
      <c r="AL1078" s="176" t="s">
        <v>76</v>
      </c>
      <c r="AM1078" s="170">
        <f t="shared" si="33"/>
        <v>1211</v>
      </c>
      <c r="AN1078" s="147"/>
      <c r="AO1078" s="155"/>
      <c r="AP1078" s="156"/>
      <c r="AQ1078" s="157">
        <v>2.4568531060000001</v>
      </c>
      <c r="AR1078" s="158"/>
      <c r="AS1078" s="145">
        <f>LOOKUP(rufmkm,'[1]Sheet1 (2)'!$V$62:$V$71,'[1]Sheet1 (2)'!$W$62:$W$71)</f>
        <v>30</v>
      </c>
      <c r="AT1078" s="140"/>
      <c r="AU1078" s="157">
        <f>IF(IF(D1078='[1]Sheet1 (2)'!$C$69,'[1]Sheet1 (2)'!$D$69*('[1]Sheet1 (2)'!$D$72-rut_index)/'[1]Sheet1 (2)'!$D$72,IF([1]shee2!D1038='[1]Sheet1 (2)'!$C$70,'[1]Sheet1 (2)'!$D$70*('[1]Sheet1 (2)'!$D$72-rut_index)/'[1]Sheet1 (2)'!$D$72,IF([1]shee2!D1038='[1]Sheet1 (2)'!$C$71,'[1]Sheet1 (2)'!$D$71*('[1]Sheet1 (2)'!$D$72-rut_index)/'[1]Sheet1 (2)'!$D$72)))&lt;0,0,IF(D1078='[1]Sheet1 (2)'!$C$69,'[1]Sheet1 (2)'!$D$69*('[1]Sheet1 (2)'!$D$72-rut_index)/'[1]Sheet1 (2)'!$D$72,IF([1]shee2!D1038='[1]Sheet1 (2)'!$C$70,'[1]Sheet1 (2)'!$D$70*('[1]Sheet1 (2)'!$D$72-rut_index)/'[1]Sheet1 (2)'!$D$72,IF([1]shee2!D1038='[1]Sheet1 (2)'!$C$71,'[1]Sheet1 (2)'!$D$71*('[1]Sheet1 (2)'!$D$72-rut_index)/'[1]Sheet1 (2)'!$D$72))))</f>
        <v>5</v>
      </c>
      <c r="AV1078" s="157">
        <f>IF(IF(D1078='[1]Sheet1 (2)'!$C$69,'[1]Sheet1 (2)'!$D$69*('[1]Sheet1 (2)'!$D$72-crack_s_index)/'[1]Sheet1 (2)'!$D$72,IF([1]shee2!D1038='[1]Sheet1 (2)'!$C$70,'[1]Sheet1 (2)'!$D$70*('[1]Sheet1 (2)'!$D$72-crack_s_index)/'[1]Sheet1 (2)'!$D$72,IF([1]shee2!D1038='[1]Sheet1 (2)'!$C$71,'[1]Sheet1 (2)'!$D$71*('[1]Sheet1 (2)'!$D$72-crack_s_index)/'[1]Sheet1 (2)'!$D$72)))&lt;0,0,IF(D1078='[1]Sheet1 (2)'!$C$69,'[1]Sheet1 (2)'!$D$69*('[1]Sheet1 (2)'!$D$72-crack_s_index)/'[1]Sheet1 (2)'!$D$72,IF([1]shee2!D1038='[1]Sheet1 (2)'!$C$70,'[1]Sheet1 (2)'!$D$70*('[1]Sheet1 (2)'!$D$72-crack_s_index)/'[1]Sheet1 (2)'!$D$72,IF([1]shee2!D1038='[1]Sheet1 (2)'!$C$71,'[1]Sheet1 (2)'!$D$71*('[1]Sheet1 (2)'!$D$72-crack_s_index)/'[1]Sheet1 (2)'!$D$72))))</f>
        <v>2.9166666666666665</v>
      </c>
      <c r="AW1078" s="157">
        <f>IF(IF(D1078='[1]Sheet1 (2)'!$C$69,'[1]Sheet1 (2)'!$D$69*('[1]Sheet1 (2)'!$D$72-crack_t_index)/'[1]Sheet1 (2)'!$D$72,IF([1]shee2!D1038='[1]Sheet1 (2)'!$C$70,'[1]Sheet1 (2)'!$D$70*('[1]Sheet1 (2)'!$D$72-crack_t_index)/'[1]Sheet1 (2)'!$D$72,IF([1]shee2!D1038='[1]Sheet1 (2)'!$C$71,'[1]Sheet1 (2)'!$D$71*('[1]Sheet1 (2)'!$D$72-crack_t_index)/'[1]Sheet1 (2)'!$D$72)))&lt;0,0,IF(D1078='[1]Sheet1 (2)'!$C$69,'[1]Sheet1 (2)'!$D$69*('[1]Sheet1 (2)'!$D$72-crack_t_index)/'[1]Sheet1 (2)'!$D$72,IF([1]shee2!D1038='[1]Sheet1 (2)'!$C$70,'[1]Sheet1 (2)'!$D$70*('[1]Sheet1 (2)'!$D$72-crack_t_index)/'[1]Sheet1 (2)'!$D$72,IF([1]shee2!D1038='[1]Sheet1 (2)'!$C$71,'[1]Sheet1 (2)'!$D$71*('[1]Sheet1 (2)'!$D$72-crack_t_index)/'[1]Sheet1 (2)'!$D$72))))</f>
        <v>5</v>
      </c>
      <c r="AX1078" s="157">
        <f>IF(IF(D1078='[1]Sheet1 (2)'!$C$69,'[1]Sheet1 (2)'!$D$69*('[1]Sheet1 (2)'!$D$72-rave_index)/'[1]Sheet1 (2)'!$D$72,IF([1]shee2!D1038='[1]Sheet1 (2)'!$C$70,'[1]Sheet1 (2)'!$D$70*('[1]Sheet1 (2)'!$D$72-rave_index)/'[1]Sheet1 (2)'!$D$72,IF([1]shee2!D1038='[1]Sheet1 (2)'!$C$71,'[1]Sheet1 (2)'!$D$71*('[1]Sheet1 (2)'!$D$72-rave_index)/'[1]Sheet1 (2)'!$D$72)))&lt;0,0,IF(D1078='[1]Sheet1 (2)'!$C$69,'[1]Sheet1 (2)'!$D$69*('[1]Sheet1 (2)'!$D$72-rave_index)/'[1]Sheet1 (2)'!$D$72,IF([1]shee2!D1038='[1]Sheet1 (2)'!$C$70,'[1]Sheet1 (2)'!$D$70*('[1]Sheet1 (2)'!$D$72-rave_index)/'[1]Sheet1 (2)'!$D$72,IF([1]shee2!D1038='[1]Sheet1 (2)'!$C$71,'[1]Sheet1 (2)'!$D$71*('[1]Sheet1 (2)'!$D$72-rave_index)/'[1]Sheet1 (2)'!$D$72))))</f>
        <v>5</v>
      </c>
      <c r="AY1078" s="157">
        <f>IF(IF(D1078='[1]Sheet1 (2)'!$C$69,'[1]Sheet1 (2)'!$D$69*('[1]Sheet1 (2)'!$D$72-rough_index)/'[1]Sheet1 (2)'!$D$72,IF([1]shee2!D1038='[1]Sheet1 (2)'!$C$70,'[1]Sheet1 (2)'!$D$70*('[1]Sheet1 (2)'!$D$72-rough_index)/'[1]Sheet1 (2)'!$D$72,IF([1]shee2!D1038='[1]Sheet1 (2)'!$C$71,'[1]Sheet1 (2)'!$D$71*('[1]Sheet1 (2)'!$D$72-rough_index)/'[1]Sheet1 (2)'!$D$72)))&lt;0,0,IF(D1078='[1]Sheet1 (2)'!$C$69,'[1]Sheet1 (2)'!$D$69*('[1]Sheet1 (2)'!$D$72-rough_index)/'[1]Sheet1 (2)'!$D$72,IF([1]shee2!D1038='[1]Sheet1 (2)'!$C$70,'[1]Sheet1 (2)'!$D$70*('[1]Sheet1 (2)'!$D$72-rough_index)/'[1]Sheet1 (2)'!$D$72,IF([1]shee2!D1038='[1]Sheet1 (2)'!$C$71,'[1]Sheet1 (2)'!$D$71*('[1]Sheet1 (2)'!$D$72-rough_index)/'[1]Sheet1 (2)'!$D$72))))</f>
        <v>2.5</v>
      </c>
      <c r="AZ1078" s="179">
        <f>+(AU1078*'[1]Sheet1 (2)'!$C$77)+(AV1078*'[1]Sheet1 (2)'!$C$78)+(AW1078*'[1]Sheet1 (2)'!$C$79)+(AX1078*'[1]Sheet1 (2)'!$C$80)+(AY1078*'[1]Sheet1 (2)'!$C$81)</f>
        <v>3.5</v>
      </c>
      <c r="BA1078" s="213" t="str">
        <f t="shared" si="32"/>
        <v>Fair</v>
      </c>
      <c r="BE1078">
        <f>IF(D1078='[1]Sheet1 (2)'!$C$61,'[1]Sheet1 (2)'!$D$61*(counts^2)+'[1]Sheet1 (2)'!$G$61*counts+'[1]Sheet1 (2)'!$J$61,IF(D1078='[1]Sheet1 (2)'!$C$62,'[1]Sheet1 (2)'!$D$62*counts+'[1]Sheet1 (2)'!$G$62,IF(D1078='[1]Sheet1 (2)'!$C$63,'[1]Sheet1 (2)'!$D$63*counts+'[1]Sheet1 (2)'!$G$63,IF(D1078='[1]Sheet1 (2)'!$C$64,'[1]Sheet1 (2)'!$D$64*counts+'[1]Sheet1 (2)'!$G$64))))</f>
        <v>2.0984129299999998</v>
      </c>
    </row>
    <row r="1079" spans="1:57" ht="12.75" customHeight="1">
      <c r="A1079" s="176" t="s">
        <v>282</v>
      </c>
      <c r="B1079" s="145" t="s">
        <v>76</v>
      </c>
      <c r="C1079" s="170">
        <v>1212</v>
      </c>
      <c r="D1079" s="174" t="s">
        <v>77</v>
      </c>
      <c r="E1079" s="171">
        <v>8</v>
      </c>
      <c r="F1079" s="171">
        <v>2</v>
      </c>
      <c r="G1079" s="171" t="s">
        <v>77</v>
      </c>
      <c r="H1079" s="171">
        <v>1</v>
      </c>
      <c r="I1079" s="171" t="s">
        <v>77</v>
      </c>
      <c r="J1079" s="173" t="s">
        <v>80</v>
      </c>
      <c r="K1079" s="173" t="s">
        <v>80</v>
      </c>
      <c r="L1079" s="169">
        <f>VLOOKUP(CONCATENATE(J1079,K1079),'Sheet1 (2)'!$J$6:$K$26,2,FALSE)</f>
        <v>0</v>
      </c>
      <c r="M1079" s="173" t="s">
        <v>82</v>
      </c>
      <c r="N1079" s="173" t="s">
        <v>81</v>
      </c>
      <c r="O1079" s="177">
        <f>VLOOKUP(CONCATENATE(M1079,N1079),'[1]Sheet1 (2)'!$L$6:$M$26,2,FALSE)</f>
        <v>50</v>
      </c>
      <c r="P1079" s="173" t="s">
        <v>82</v>
      </c>
      <c r="Q1079" s="173" t="s">
        <v>82</v>
      </c>
      <c r="R1079" s="177">
        <f>VLOOKUP(CONCATENATE(P1079,Q1079),'[1]Sheet1 (2)'!$N$6:$O$26,2,FALSE)</f>
        <v>12.5</v>
      </c>
      <c r="S1079" s="173" t="s">
        <v>80</v>
      </c>
      <c r="T1079" s="173" t="s">
        <v>80</v>
      </c>
      <c r="U1079" s="177">
        <f>VLOOKUP(CONCATENATE(S1079,T1079),'[1]Sheet1 (2)'!$P$6:$Q$26,2,FALSE)</f>
        <v>0</v>
      </c>
      <c r="V1079" s="173" t="s">
        <v>80</v>
      </c>
      <c r="W1079" s="173" t="s">
        <v>80</v>
      </c>
      <c r="X1079" s="177">
        <f>VLOOKUP(CONCATENATE(V1079,W1079),'[1]Sheet1 (2)'!$R$6:$S$26,2,FALSE)</f>
        <v>0</v>
      </c>
      <c r="Y1079" s="173" t="s">
        <v>80</v>
      </c>
      <c r="Z1079" s="173" t="s">
        <v>80</v>
      </c>
      <c r="AA1079" s="177">
        <f>VLOOKUP(CONCATENATE(Y1079,Z1079),'[1]Sheet1 (2)'!$T$6:$U$26,2,FALSE)</f>
        <v>0</v>
      </c>
      <c r="AB1079" s="173" t="s">
        <v>80</v>
      </c>
      <c r="AC1079" s="173" t="s">
        <v>80</v>
      </c>
      <c r="AD1079" s="177">
        <f>VLOOKUP(CONCATENATE(AB1079,AC1079),'[1]Sheet1 (2)'!$X$6:$Y$26,2,FALSE)</f>
        <v>0</v>
      </c>
      <c r="AE1079" s="173" t="s">
        <v>82</v>
      </c>
      <c r="AF1079" s="173" t="s">
        <v>81</v>
      </c>
      <c r="AG1079" s="177">
        <f>VLOOKUP(CONCATENATE(AE1079,AF1079),'[1]Sheet1 (2)'!$Z$6:$AA$26,2,FALSE)</f>
        <v>66</v>
      </c>
      <c r="AH1079" s="172"/>
      <c r="AI1079" s="178"/>
      <c r="AJ1079" s="140"/>
      <c r="AK1079" s="176" t="s">
        <v>282</v>
      </c>
      <c r="AL1079" s="176" t="s">
        <v>76</v>
      </c>
      <c r="AM1079" s="170">
        <f t="shared" si="33"/>
        <v>1212</v>
      </c>
      <c r="AN1079" s="147"/>
      <c r="AO1079" s="155"/>
      <c r="AP1079" s="156"/>
      <c r="AQ1079" s="157">
        <v>1.9887597954</v>
      </c>
      <c r="AR1079" s="158"/>
      <c r="AS1079" s="145">
        <f>LOOKUP(rufmkm,'[1]Sheet1 (2)'!$V$62:$V$71,'[1]Sheet1 (2)'!$W$62:$W$71)</f>
        <v>20</v>
      </c>
      <c r="AT1079" s="140"/>
      <c r="AU1079" s="157">
        <f>IF(IF(D1079='[1]Sheet1 (2)'!$C$69,'[1]Sheet1 (2)'!$D$69*('[1]Sheet1 (2)'!$D$72-rut_index)/'[1]Sheet1 (2)'!$D$72,IF([1]shee2!D1039='[1]Sheet1 (2)'!$C$70,'[1]Sheet1 (2)'!$D$70*('[1]Sheet1 (2)'!$D$72-rut_index)/'[1]Sheet1 (2)'!$D$72,IF([1]shee2!D1039='[1]Sheet1 (2)'!$C$71,'[1]Sheet1 (2)'!$D$71*('[1]Sheet1 (2)'!$D$72-rut_index)/'[1]Sheet1 (2)'!$D$72)))&lt;0,0,IF(D1079='[1]Sheet1 (2)'!$C$69,'[1]Sheet1 (2)'!$D$69*('[1]Sheet1 (2)'!$D$72-rut_index)/'[1]Sheet1 (2)'!$D$72,IF([1]shee2!D1039='[1]Sheet1 (2)'!$C$70,'[1]Sheet1 (2)'!$D$70*('[1]Sheet1 (2)'!$D$72-rut_index)/'[1]Sheet1 (2)'!$D$72,IF([1]shee2!D1039='[1]Sheet1 (2)'!$C$71,'[1]Sheet1 (2)'!$D$71*('[1]Sheet1 (2)'!$D$72-rut_index)/'[1]Sheet1 (2)'!$D$72))))</f>
        <v>5</v>
      </c>
      <c r="AV1079" s="157">
        <f>IF(IF(D1079='[1]Sheet1 (2)'!$C$69,'[1]Sheet1 (2)'!$D$69*('[1]Sheet1 (2)'!$D$72-crack_s_index)/'[1]Sheet1 (2)'!$D$72,IF([1]shee2!D1039='[1]Sheet1 (2)'!$C$70,'[1]Sheet1 (2)'!$D$70*('[1]Sheet1 (2)'!$D$72-crack_s_index)/'[1]Sheet1 (2)'!$D$72,IF([1]shee2!D1039='[1]Sheet1 (2)'!$C$71,'[1]Sheet1 (2)'!$D$71*('[1]Sheet1 (2)'!$D$72-crack_s_index)/'[1]Sheet1 (2)'!$D$72)))&lt;0,0,IF(D1079='[1]Sheet1 (2)'!$C$69,'[1]Sheet1 (2)'!$D$69*('[1]Sheet1 (2)'!$D$72-crack_s_index)/'[1]Sheet1 (2)'!$D$72,IF([1]shee2!D1039='[1]Sheet1 (2)'!$C$70,'[1]Sheet1 (2)'!$D$70*('[1]Sheet1 (2)'!$D$72-crack_s_index)/'[1]Sheet1 (2)'!$D$72,IF([1]shee2!D1039='[1]Sheet1 (2)'!$C$71,'[1]Sheet1 (2)'!$D$71*('[1]Sheet1 (2)'!$D$72-crack_s_index)/'[1]Sheet1 (2)'!$D$72))))</f>
        <v>0.83333333333333337</v>
      </c>
      <c r="AW1079" s="157">
        <f>IF(IF(D1079='[1]Sheet1 (2)'!$C$69,'[1]Sheet1 (2)'!$D$69*('[1]Sheet1 (2)'!$D$72-crack_t_index)/'[1]Sheet1 (2)'!$D$72,IF([1]shee2!D1039='[1]Sheet1 (2)'!$C$70,'[1]Sheet1 (2)'!$D$70*('[1]Sheet1 (2)'!$D$72-crack_t_index)/'[1]Sheet1 (2)'!$D$72,IF([1]shee2!D1039='[1]Sheet1 (2)'!$C$71,'[1]Sheet1 (2)'!$D$71*('[1]Sheet1 (2)'!$D$72-crack_t_index)/'[1]Sheet1 (2)'!$D$72)))&lt;0,0,IF(D1079='[1]Sheet1 (2)'!$C$69,'[1]Sheet1 (2)'!$D$69*('[1]Sheet1 (2)'!$D$72-crack_t_index)/'[1]Sheet1 (2)'!$D$72,IF([1]shee2!D1039='[1]Sheet1 (2)'!$C$70,'[1]Sheet1 (2)'!$D$70*('[1]Sheet1 (2)'!$D$72-crack_t_index)/'[1]Sheet1 (2)'!$D$72,IF([1]shee2!D1039='[1]Sheet1 (2)'!$C$71,'[1]Sheet1 (2)'!$D$71*('[1]Sheet1 (2)'!$D$72-crack_t_index)/'[1]Sheet1 (2)'!$D$72))))</f>
        <v>3.9583333333333335</v>
      </c>
      <c r="AX1079" s="157">
        <f>IF(IF(D1079='[1]Sheet1 (2)'!$C$69,'[1]Sheet1 (2)'!$D$69*('[1]Sheet1 (2)'!$D$72-rave_index)/'[1]Sheet1 (2)'!$D$72,IF([1]shee2!D1039='[1]Sheet1 (2)'!$C$70,'[1]Sheet1 (2)'!$D$70*('[1]Sheet1 (2)'!$D$72-rave_index)/'[1]Sheet1 (2)'!$D$72,IF([1]shee2!D1039='[1]Sheet1 (2)'!$C$71,'[1]Sheet1 (2)'!$D$71*('[1]Sheet1 (2)'!$D$72-rave_index)/'[1]Sheet1 (2)'!$D$72)))&lt;0,0,IF(D1079='[1]Sheet1 (2)'!$C$69,'[1]Sheet1 (2)'!$D$69*('[1]Sheet1 (2)'!$D$72-rave_index)/'[1]Sheet1 (2)'!$D$72,IF([1]shee2!D1039='[1]Sheet1 (2)'!$C$70,'[1]Sheet1 (2)'!$D$70*('[1]Sheet1 (2)'!$D$72-rave_index)/'[1]Sheet1 (2)'!$D$72,IF([1]shee2!D1039='[1]Sheet1 (2)'!$C$71,'[1]Sheet1 (2)'!$D$71*('[1]Sheet1 (2)'!$D$72-rave_index)/'[1]Sheet1 (2)'!$D$72))))</f>
        <v>5</v>
      </c>
      <c r="AY1079" s="157">
        <f>IF(IF(D1079='[1]Sheet1 (2)'!$C$69,'[1]Sheet1 (2)'!$D$69*('[1]Sheet1 (2)'!$D$72-rough_index)/'[1]Sheet1 (2)'!$D$72,IF([1]shee2!D1039='[1]Sheet1 (2)'!$C$70,'[1]Sheet1 (2)'!$D$70*('[1]Sheet1 (2)'!$D$72-rough_index)/'[1]Sheet1 (2)'!$D$72,IF([1]shee2!D1039='[1]Sheet1 (2)'!$C$71,'[1]Sheet1 (2)'!$D$71*('[1]Sheet1 (2)'!$D$72-rough_index)/'[1]Sheet1 (2)'!$D$72)))&lt;0,0,IF(D1079='[1]Sheet1 (2)'!$C$69,'[1]Sheet1 (2)'!$D$69*('[1]Sheet1 (2)'!$D$72-rough_index)/'[1]Sheet1 (2)'!$D$72,IF([1]shee2!D1039='[1]Sheet1 (2)'!$C$70,'[1]Sheet1 (2)'!$D$70*('[1]Sheet1 (2)'!$D$72-rough_index)/'[1]Sheet1 (2)'!$D$72,IF([1]shee2!D1039='[1]Sheet1 (2)'!$C$71,'[1]Sheet1 (2)'!$D$71*('[1]Sheet1 (2)'!$D$72-rough_index)/'[1]Sheet1 (2)'!$D$72))))</f>
        <v>3.3333333333333335</v>
      </c>
      <c r="AZ1079" s="179">
        <f>+(AU1079*'[1]Sheet1 (2)'!$C$77)+(AV1079*'[1]Sheet1 (2)'!$C$78)+(AW1079*'[1]Sheet1 (2)'!$C$79)+(AX1079*'[1]Sheet1 (2)'!$C$80)+(AY1079*'[1]Sheet1 (2)'!$C$81)</f>
        <v>2.9583333333333335</v>
      </c>
      <c r="BA1079" s="213" t="str">
        <f t="shared" si="32"/>
        <v>Fair</v>
      </c>
      <c r="BE1079">
        <f>IF(D1079='[1]Sheet1 (2)'!$C$61,'[1]Sheet1 (2)'!$D$61*(counts^2)+'[1]Sheet1 (2)'!$G$61*counts+'[1]Sheet1 (2)'!$J$61,IF(D1079='[1]Sheet1 (2)'!$C$62,'[1]Sheet1 (2)'!$D$62*counts+'[1]Sheet1 (2)'!$G$62,IF(D1079='[1]Sheet1 (2)'!$C$63,'[1]Sheet1 (2)'!$D$63*counts+'[1]Sheet1 (2)'!$G$63,IF(D1079='[1]Sheet1 (2)'!$C$64,'[1]Sheet1 (2)'!$D$64*counts+'[1]Sheet1 (2)'!$G$64))))</f>
        <v>2.0984129299999998</v>
      </c>
    </row>
    <row r="1080" spans="1:57" ht="12.75" customHeight="1">
      <c r="A1080" s="176" t="s">
        <v>282</v>
      </c>
      <c r="B1080" s="145" t="s">
        <v>76</v>
      </c>
      <c r="C1080" s="170">
        <v>1213</v>
      </c>
      <c r="D1080" s="174" t="s">
        <v>77</v>
      </c>
      <c r="E1080" s="171">
        <v>8</v>
      </c>
      <c r="F1080" s="171">
        <v>2</v>
      </c>
      <c r="G1080" s="171" t="s">
        <v>77</v>
      </c>
      <c r="H1080" s="171">
        <v>1</v>
      </c>
      <c r="I1080" s="171" t="s">
        <v>77</v>
      </c>
      <c r="J1080" s="173" t="s">
        <v>80</v>
      </c>
      <c r="K1080" s="173" t="s">
        <v>80</v>
      </c>
      <c r="L1080" s="169">
        <f>VLOOKUP(CONCATENATE(J1080,K1080),'Sheet1 (2)'!$J$6:$K$26,2,FALSE)</f>
        <v>0</v>
      </c>
      <c r="M1080" s="173" t="s">
        <v>82</v>
      </c>
      <c r="N1080" s="173" t="s">
        <v>81</v>
      </c>
      <c r="O1080" s="177">
        <f>VLOOKUP(CONCATENATE(M1080,N1080),'[1]Sheet1 (2)'!$L$6:$M$26,2,FALSE)</f>
        <v>50</v>
      </c>
      <c r="P1080" s="173" t="s">
        <v>82</v>
      </c>
      <c r="Q1080" s="173" t="s">
        <v>83</v>
      </c>
      <c r="R1080" s="177">
        <f>VLOOKUP(CONCATENATE(P1080,Q1080),'[1]Sheet1 (2)'!$N$6:$O$26,2,FALSE)</f>
        <v>25</v>
      </c>
      <c r="S1080" s="173" t="s">
        <v>80</v>
      </c>
      <c r="T1080" s="173" t="s">
        <v>80</v>
      </c>
      <c r="U1080" s="177">
        <f>VLOOKUP(CONCATENATE(S1080,T1080),'[1]Sheet1 (2)'!$P$6:$Q$26,2,FALSE)</f>
        <v>0</v>
      </c>
      <c r="V1080" s="173" t="s">
        <v>80</v>
      </c>
      <c r="W1080" s="173" t="s">
        <v>80</v>
      </c>
      <c r="X1080" s="177">
        <f>VLOOKUP(CONCATENATE(V1080,W1080),'[1]Sheet1 (2)'!$R$6:$S$26,2,FALSE)</f>
        <v>0</v>
      </c>
      <c r="Y1080" s="173" t="s">
        <v>80</v>
      </c>
      <c r="Z1080" s="173" t="s">
        <v>80</v>
      </c>
      <c r="AA1080" s="177">
        <f>VLOOKUP(CONCATENATE(Y1080,Z1080),'[1]Sheet1 (2)'!$T$6:$U$26,2,FALSE)</f>
        <v>0</v>
      </c>
      <c r="AB1080" s="173" t="s">
        <v>80</v>
      </c>
      <c r="AC1080" s="173" t="s">
        <v>80</v>
      </c>
      <c r="AD1080" s="177">
        <f>VLOOKUP(CONCATENATE(AB1080,AC1080),'[1]Sheet1 (2)'!$X$6:$Y$26,2,FALSE)</f>
        <v>0</v>
      </c>
      <c r="AE1080" s="173" t="s">
        <v>82</v>
      </c>
      <c r="AF1080" s="173" t="s">
        <v>81</v>
      </c>
      <c r="AG1080" s="177">
        <f>VLOOKUP(CONCATENATE(AE1080,AF1080),'[1]Sheet1 (2)'!$Z$6:$AA$26,2,FALSE)</f>
        <v>66</v>
      </c>
      <c r="AH1080" s="172"/>
      <c r="AI1080" s="178"/>
      <c r="AJ1080" s="140"/>
      <c r="AK1080" s="176" t="s">
        <v>282</v>
      </c>
      <c r="AL1080" s="176" t="s">
        <v>76</v>
      </c>
      <c r="AM1080" s="170">
        <f t="shared" si="33"/>
        <v>1213</v>
      </c>
      <c r="AN1080" s="147"/>
      <c r="AO1080" s="155"/>
      <c r="AP1080" s="156"/>
      <c r="AQ1080" s="157">
        <v>1.8612493090000002</v>
      </c>
      <c r="AR1080" s="158"/>
      <c r="AS1080" s="145">
        <f>LOOKUP(rufmkm,'[1]Sheet1 (2)'!$V$62:$V$71,'[1]Sheet1 (2)'!$W$62:$W$71)</f>
        <v>20</v>
      </c>
      <c r="AT1080" s="140"/>
      <c r="AU1080" s="157">
        <f>IF(IF(D1080='[1]Sheet1 (2)'!$C$69,'[1]Sheet1 (2)'!$D$69*('[1]Sheet1 (2)'!$D$72-rut_index)/'[1]Sheet1 (2)'!$D$72,IF([1]shee2!D1040='[1]Sheet1 (2)'!$C$70,'[1]Sheet1 (2)'!$D$70*('[1]Sheet1 (2)'!$D$72-rut_index)/'[1]Sheet1 (2)'!$D$72,IF([1]shee2!D1040='[1]Sheet1 (2)'!$C$71,'[1]Sheet1 (2)'!$D$71*('[1]Sheet1 (2)'!$D$72-rut_index)/'[1]Sheet1 (2)'!$D$72)))&lt;0,0,IF(D1080='[1]Sheet1 (2)'!$C$69,'[1]Sheet1 (2)'!$D$69*('[1]Sheet1 (2)'!$D$72-rut_index)/'[1]Sheet1 (2)'!$D$72,IF([1]shee2!D1040='[1]Sheet1 (2)'!$C$70,'[1]Sheet1 (2)'!$D$70*('[1]Sheet1 (2)'!$D$72-rut_index)/'[1]Sheet1 (2)'!$D$72,IF([1]shee2!D1040='[1]Sheet1 (2)'!$C$71,'[1]Sheet1 (2)'!$D$71*('[1]Sheet1 (2)'!$D$72-rut_index)/'[1]Sheet1 (2)'!$D$72))))</f>
        <v>5</v>
      </c>
      <c r="AV1080" s="157">
        <f>IF(IF(D1080='[1]Sheet1 (2)'!$C$69,'[1]Sheet1 (2)'!$D$69*('[1]Sheet1 (2)'!$D$72-crack_s_index)/'[1]Sheet1 (2)'!$D$72,IF([1]shee2!D1040='[1]Sheet1 (2)'!$C$70,'[1]Sheet1 (2)'!$D$70*('[1]Sheet1 (2)'!$D$72-crack_s_index)/'[1]Sheet1 (2)'!$D$72,IF([1]shee2!D1040='[1]Sheet1 (2)'!$C$71,'[1]Sheet1 (2)'!$D$71*('[1]Sheet1 (2)'!$D$72-crack_s_index)/'[1]Sheet1 (2)'!$D$72)))&lt;0,0,IF(D1080='[1]Sheet1 (2)'!$C$69,'[1]Sheet1 (2)'!$D$69*('[1]Sheet1 (2)'!$D$72-crack_s_index)/'[1]Sheet1 (2)'!$D$72,IF([1]shee2!D1040='[1]Sheet1 (2)'!$C$70,'[1]Sheet1 (2)'!$D$70*('[1]Sheet1 (2)'!$D$72-crack_s_index)/'[1]Sheet1 (2)'!$D$72,IF([1]shee2!D1040='[1]Sheet1 (2)'!$C$71,'[1]Sheet1 (2)'!$D$71*('[1]Sheet1 (2)'!$D$72-crack_s_index)/'[1]Sheet1 (2)'!$D$72))))</f>
        <v>0.83333333333333337</v>
      </c>
      <c r="AW1080" s="157">
        <f>IF(IF(D1080='[1]Sheet1 (2)'!$C$69,'[1]Sheet1 (2)'!$D$69*('[1]Sheet1 (2)'!$D$72-crack_t_index)/'[1]Sheet1 (2)'!$D$72,IF([1]shee2!D1040='[1]Sheet1 (2)'!$C$70,'[1]Sheet1 (2)'!$D$70*('[1]Sheet1 (2)'!$D$72-crack_t_index)/'[1]Sheet1 (2)'!$D$72,IF([1]shee2!D1040='[1]Sheet1 (2)'!$C$71,'[1]Sheet1 (2)'!$D$71*('[1]Sheet1 (2)'!$D$72-crack_t_index)/'[1]Sheet1 (2)'!$D$72)))&lt;0,0,IF(D1080='[1]Sheet1 (2)'!$C$69,'[1]Sheet1 (2)'!$D$69*('[1]Sheet1 (2)'!$D$72-crack_t_index)/'[1]Sheet1 (2)'!$D$72,IF([1]shee2!D1040='[1]Sheet1 (2)'!$C$70,'[1]Sheet1 (2)'!$D$70*('[1]Sheet1 (2)'!$D$72-crack_t_index)/'[1]Sheet1 (2)'!$D$72,IF([1]shee2!D1040='[1]Sheet1 (2)'!$C$71,'[1]Sheet1 (2)'!$D$71*('[1]Sheet1 (2)'!$D$72-crack_t_index)/'[1]Sheet1 (2)'!$D$72))))</f>
        <v>2.9166666666666665</v>
      </c>
      <c r="AX1080" s="157">
        <f>IF(IF(D1080='[1]Sheet1 (2)'!$C$69,'[1]Sheet1 (2)'!$D$69*('[1]Sheet1 (2)'!$D$72-rave_index)/'[1]Sheet1 (2)'!$D$72,IF([1]shee2!D1040='[1]Sheet1 (2)'!$C$70,'[1]Sheet1 (2)'!$D$70*('[1]Sheet1 (2)'!$D$72-rave_index)/'[1]Sheet1 (2)'!$D$72,IF([1]shee2!D1040='[1]Sheet1 (2)'!$C$71,'[1]Sheet1 (2)'!$D$71*('[1]Sheet1 (2)'!$D$72-rave_index)/'[1]Sheet1 (2)'!$D$72)))&lt;0,0,IF(D1080='[1]Sheet1 (2)'!$C$69,'[1]Sheet1 (2)'!$D$69*('[1]Sheet1 (2)'!$D$72-rave_index)/'[1]Sheet1 (2)'!$D$72,IF([1]shee2!D1040='[1]Sheet1 (2)'!$C$70,'[1]Sheet1 (2)'!$D$70*('[1]Sheet1 (2)'!$D$72-rave_index)/'[1]Sheet1 (2)'!$D$72,IF([1]shee2!D1040='[1]Sheet1 (2)'!$C$71,'[1]Sheet1 (2)'!$D$71*('[1]Sheet1 (2)'!$D$72-rave_index)/'[1]Sheet1 (2)'!$D$72))))</f>
        <v>5</v>
      </c>
      <c r="AY1080" s="157">
        <f>IF(IF(D1080='[1]Sheet1 (2)'!$C$69,'[1]Sheet1 (2)'!$D$69*('[1]Sheet1 (2)'!$D$72-rough_index)/'[1]Sheet1 (2)'!$D$72,IF([1]shee2!D1040='[1]Sheet1 (2)'!$C$70,'[1]Sheet1 (2)'!$D$70*('[1]Sheet1 (2)'!$D$72-rough_index)/'[1]Sheet1 (2)'!$D$72,IF([1]shee2!D1040='[1]Sheet1 (2)'!$C$71,'[1]Sheet1 (2)'!$D$71*('[1]Sheet1 (2)'!$D$72-rough_index)/'[1]Sheet1 (2)'!$D$72)))&lt;0,0,IF(D1080='[1]Sheet1 (2)'!$C$69,'[1]Sheet1 (2)'!$D$69*('[1]Sheet1 (2)'!$D$72-rough_index)/'[1]Sheet1 (2)'!$D$72,IF([1]shee2!D1040='[1]Sheet1 (2)'!$C$70,'[1]Sheet1 (2)'!$D$70*('[1]Sheet1 (2)'!$D$72-rough_index)/'[1]Sheet1 (2)'!$D$72,IF([1]shee2!D1040='[1]Sheet1 (2)'!$C$71,'[1]Sheet1 (2)'!$D$71*('[1]Sheet1 (2)'!$D$72-rough_index)/'[1]Sheet1 (2)'!$D$72))))</f>
        <v>3.3333333333333335</v>
      </c>
      <c r="AZ1080" s="179">
        <f>+(AU1080*'[1]Sheet1 (2)'!$C$77)+(AV1080*'[1]Sheet1 (2)'!$C$78)+(AW1080*'[1]Sheet1 (2)'!$C$79)+(AX1080*'[1]Sheet1 (2)'!$C$80)+(AY1080*'[1]Sheet1 (2)'!$C$81)</f>
        <v>2.916666666666667</v>
      </c>
      <c r="BA1080" s="213" t="str">
        <f t="shared" si="32"/>
        <v>Fair</v>
      </c>
      <c r="BE1080">
        <f>IF(D1080='[1]Sheet1 (2)'!$C$61,'[1]Sheet1 (2)'!$D$61*(counts^2)+'[1]Sheet1 (2)'!$G$61*counts+'[1]Sheet1 (2)'!$J$61,IF(D1080='[1]Sheet1 (2)'!$C$62,'[1]Sheet1 (2)'!$D$62*counts+'[1]Sheet1 (2)'!$G$62,IF(D1080='[1]Sheet1 (2)'!$C$63,'[1]Sheet1 (2)'!$D$63*counts+'[1]Sheet1 (2)'!$G$63,IF(D1080='[1]Sheet1 (2)'!$C$64,'[1]Sheet1 (2)'!$D$64*counts+'[1]Sheet1 (2)'!$G$64))))</f>
        <v>2.0984129299999998</v>
      </c>
    </row>
    <row r="1081" spans="1:57" ht="12.75" customHeight="1">
      <c r="A1081" s="176" t="s">
        <v>282</v>
      </c>
      <c r="B1081" s="145" t="s">
        <v>76</v>
      </c>
      <c r="C1081" s="170">
        <v>1214</v>
      </c>
      <c r="D1081" s="174" t="s">
        <v>77</v>
      </c>
      <c r="E1081" s="171">
        <v>8</v>
      </c>
      <c r="F1081" s="171">
        <v>2</v>
      </c>
      <c r="G1081" s="171" t="s">
        <v>77</v>
      </c>
      <c r="H1081" s="171">
        <v>1</v>
      </c>
      <c r="I1081" s="171" t="s">
        <v>77</v>
      </c>
      <c r="J1081" s="173" t="s">
        <v>80</v>
      </c>
      <c r="K1081" s="173" t="s">
        <v>80</v>
      </c>
      <c r="L1081" s="169">
        <f>VLOOKUP(CONCATENATE(J1081,K1081),'Sheet1 (2)'!$J$6:$K$26,2,FALSE)</f>
        <v>0</v>
      </c>
      <c r="M1081" s="173" t="s">
        <v>83</v>
      </c>
      <c r="N1081" s="173" t="s">
        <v>79</v>
      </c>
      <c r="O1081" s="177">
        <f>VLOOKUP(CONCATENATE(M1081,N1081),'[1]Sheet1 (2)'!$L$6:$M$26,2,FALSE)</f>
        <v>56.25</v>
      </c>
      <c r="P1081" s="173" t="s">
        <v>83</v>
      </c>
      <c r="Q1081" s="173" t="s">
        <v>82</v>
      </c>
      <c r="R1081" s="177">
        <f>VLOOKUP(CONCATENATE(P1081,Q1081),'[1]Sheet1 (2)'!$N$6:$O$26,2,FALSE)</f>
        <v>18.75</v>
      </c>
      <c r="S1081" s="173" t="s">
        <v>78</v>
      </c>
      <c r="T1081" s="173" t="s">
        <v>83</v>
      </c>
      <c r="U1081" s="177">
        <f>VLOOKUP(CONCATENATE(S1081,T1081),'[1]Sheet1 (2)'!$P$6:$Q$26,2,FALSE)</f>
        <v>12.5</v>
      </c>
      <c r="V1081" s="173" t="s">
        <v>82</v>
      </c>
      <c r="W1081" s="173" t="s">
        <v>81</v>
      </c>
      <c r="X1081" s="177">
        <f>VLOOKUP(CONCATENATE(V1081,W1081),'[1]Sheet1 (2)'!$R$6:$S$26,2,FALSE)</f>
        <v>50</v>
      </c>
      <c r="Y1081" s="173" t="s">
        <v>83</v>
      </c>
      <c r="Z1081" s="173" t="s">
        <v>83</v>
      </c>
      <c r="AA1081" s="177">
        <f>VLOOKUP(CONCATENATE(Y1081,Z1081),'[1]Sheet1 (2)'!$T$6:$U$26,2,FALSE)</f>
        <v>37.5</v>
      </c>
      <c r="AB1081" s="173" t="s">
        <v>80</v>
      </c>
      <c r="AC1081" s="173" t="s">
        <v>80</v>
      </c>
      <c r="AD1081" s="177">
        <f>VLOOKUP(CONCATENATE(AB1081,AC1081),'[1]Sheet1 (2)'!$X$6:$Y$26,2,FALSE)</f>
        <v>0</v>
      </c>
      <c r="AE1081" s="173" t="s">
        <v>82</v>
      </c>
      <c r="AF1081" s="173" t="s">
        <v>81</v>
      </c>
      <c r="AG1081" s="177">
        <f>VLOOKUP(CONCATENATE(AE1081,AF1081),'[1]Sheet1 (2)'!$Z$6:$AA$26,2,FALSE)</f>
        <v>66</v>
      </c>
      <c r="AH1081" s="172"/>
      <c r="AI1081" s="178"/>
      <c r="AJ1081" s="140"/>
      <c r="AK1081" s="176" t="s">
        <v>282</v>
      </c>
      <c r="AL1081" s="176" t="s">
        <v>76</v>
      </c>
      <c r="AM1081" s="170">
        <f t="shared" si="33"/>
        <v>1214</v>
      </c>
      <c r="AN1081" s="147"/>
      <c r="AO1081" s="155"/>
      <c r="AP1081" s="156"/>
      <c r="AQ1081" s="157">
        <v>2.5003555981999996</v>
      </c>
      <c r="AR1081" s="158"/>
      <c r="AS1081" s="145">
        <f>LOOKUP(rufmkm,'[1]Sheet1 (2)'!$V$62:$V$71,'[1]Sheet1 (2)'!$W$62:$W$71)</f>
        <v>30</v>
      </c>
      <c r="AT1081" s="140"/>
      <c r="AU1081" s="157">
        <f>IF(IF(D1081='[1]Sheet1 (2)'!$C$69,'[1]Sheet1 (2)'!$D$69*('[1]Sheet1 (2)'!$D$72-rut_index)/'[1]Sheet1 (2)'!$D$72,IF([1]shee2!D1041='[1]Sheet1 (2)'!$C$70,'[1]Sheet1 (2)'!$D$70*('[1]Sheet1 (2)'!$D$72-rut_index)/'[1]Sheet1 (2)'!$D$72,IF([1]shee2!D1041='[1]Sheet1 (2)'!$C$71,'[1]Sheet1 (2)'!$D$71*('[1]Sheet1 (2)'!$D$72-rut_index)/'[1]Sheet1 (2)'!$D$72)))&lt;0,0,IF(D1081='[1]Sheet1 (2)'!$C$69,'[1]Sheet1 (2)'!$D$69*('[1]Sheet1 (2)'!$D$72-rut_index)/'[1]Sheet1 (2)'!$D$72,IF([1]shee2!D1041='[1]Sheet1 (2)'!$C$70,'[1]Sheet1 (2)'!$D$70*('[1]Sheet1 (2)'!$D$72-rut_index)/'[1]Sheet1 (2)'!$D$72,IF([1]shee2!D1041='[1]Sheet1 (2)'!$C$71,'[1]Sheet1 (2)'!$D$71*('[1]Sheet1 (2)'!$D$72-rut_index)/'[1]Sheet1 (2)'!$D$72))))</f>
        <v>5</v>
      </c>
      <c r="AV1081" s="157">
        <f>IF(IF(D1081='[1]Sheet1 (2)'!$C$69,'[1]Sheet1 (2)'!$D$69*('[1]Sheet1 (2)'!$D$72-crack_s_index)/'[1]Sheet1 (2)'!$D$72,IF([1]shee2!D1041='[1]Sheet1 (2)'!$C$70,'[1]Sheet1 (2)'!$D$70*('[1]Sheet1 (2)'!$D$72-crack_s_index)/'[1]Sheet1 (2)'!$D$72,IF([1]shee2!D1041='[1]Sheet1 (2)'!$C$71,'[1]Sheet1 (2)'!$D$71*('[1]Sheet1 (2)'!$D$72-crack_s_index)/'[1]Sheet1 (2)'!$D$72)))&lt;0,0,IF(D1081='[1]Sheet1 (2)'!$C$69,'[1]Sheet1 (2)'!$D$69*('[1]Sheet1 (2)'!$D$72-crack_s_index)/'[1]Sheet1 (2)'!$D$72,IF([1]shee2!D1041='[1]Sheet1 (2)'!$C$70,'[1]Sheet1 (2)'!$D$70*('[1]Sheet1 (2)'!$D$72-crack_s_index)/'[1]Sheet1 (2)'!$D$72,IF([1]shee2!D1041='[1]Sheet1 (2)'!$C$71,'[1]Sheet1 (2)'!$D$71*('[1]Sheet1 (2)'!$D$72-crack_s_index)/'[1]Sheet1 (2)'!$D$72))))</f>
        <v>0.3125</v>
      </c>
      <c r="AW1081" s="157">
        <f>IF(IF(D1081='[1]Sheet1 (2)'!$C$69,'[1]Sheet1 (2)'!$D$69*('[1]Sheet1 (2)'!$D$72-crack_t_index)/'[1]Sheet1 (2)'!$D$72,IF([1]shee2!D1041='[1]Sheet1 (2)'!$C$70,'[1]Sheet1 (2)'!$D$70*('[1]Sheet1 (2)'!$D$72-crack_t_index)/'[1]Sheet1 (2)'!$D$72,IF([1]shee2!D1041='[1]Sheet1 (2)'!$C$71,'[1]Sheet1 (2)'!$D$71*('[1]Sheet1 (2)'!$D$72-crack_t_index)/'[1]Sheet1 (2)'!$D$72)))&lt;0,0,IF(D1081='[1]Sheet1 (2)'!$C$69,'[1]Sheet1 (2)'!$D$69*('[1]Sheet1 (2)'!$D$72-crack_t_index)/'[1]Sheet1 (2)'!$D$72,IF([1]shee2!D1041='[1]Sheet1 (2)'!$C$70,'[1]Sheet1 (2)'!$D$70*('[1]Sheet1 (2)'!$D$72-crack_t_index)/'[1]Sheet1 (2)'!$D$72,IF([1]shee2!D1041='[1]Sheet1 (2)'!$C$71,'[1]Sheet1 (2)'!$D$71*('[1]Sheet1 (2)'!$D$72-crack_t_index)/'[1]Sheet1 (2)'!$D$72))))</f>
        <v>3.4375</v>
      </c>
      <c r="AX1081" s="157">
        <f>IF(IF(D1081='[1]Sheet1 (2)'!$C$69,'[1]Sheet1 (2)'!$D$69*('[1]Sheet1 (2)'!$D$72-rave_index)/'[1]Sheet1 (2)'!$D$72,IF([1]shee2!D1041='[1]Sheet1 (2)'!$C$70,'[1]Sheet1 (2)'!$D$70*('[1]Sheet1 (2)'!$D$72-rave_index)/'[1]Sheet1 (2)'!$D$72,IF([1]shee2!D1041='[1]Sheet1 (2)'!$C$71,'[1]Sheet1 (2)'!$D$71*('[1]Sheet1 (2)'!$D$72-rave_index)/'[1]Sheet1 (2)'!$D$72)))&lt;0,0,IF(D1081='[1]Sheet1 (2)'!$C$69,'[1]Sheet1 (2)'!$D$69*('[1]Sheet1 (2)'!$D$72-rave_index)/'[1]Sheet1 (2)'!$D$72,IF([1]shee2!D1041='[1]Sheet1 (2)'!$C$70,'[1]Sheet1 (2)'!$D$70*('[1]Sheet1 (2)'!$D$72-rave_index)/'[1]Sheet1 (2)'!$D$72,IF([1]shee2!D1041='[1]Sheet1 (2)'!$C$71,'[1]Sheet1 (2)'!$D$71*('[1]Sheet1 (2)'!$D$72-rave_index)/'[1]Sheet1 (2)'!$D$72))))</f>
        <v>1.875</v>
      </c>
      <c r="AY1081" s="157">
        <f>IF(IF(D1081='[1]Sheet1 (2)'!$C$69,'[1]Sheet1 (2)'!$D$69*('[1]Sheet1 (2)'!$D$72-rough_index)/'[1]Sheet1 (2)'!$D$72,IF([1]shee2!D1041='[1]Sheet1 (2)'!$C$70,'[1]Sheet1 (2)'!$D$70*('[1]Sheet1 (2)'!$D$72-rough_index)/'[1]Sheet1 (2)'!$D$72,IF([1]shee2!D1041='[1]Sheet1 (2)'!$C$71,'[1]Sheet1 (2)'!$D$71*('[1]Sheet1 (2)'!$D$72-rough_index)/'[1]Sheet1 (2)'!$D$72)))&lt;0,0,IF(D1081='[1]Sheet1 (2)'!$C$69,'[1]Sheet1 (2)'!$D$69*('[1]Sheet1 (2)'!$D$72-rough_index)/'[1]Sheet1 (2)'!$D$72,IF([1]shee2!D1041='[1]Sheet1 (2)'!$C$70,'[1]Sheet1 (2)'!$D$70*('[1]Sheet1 (2)'!$D$72-rough_index)/'[1]Sheet1 (2)'!$D$72,IF([1]shee2!D1041='[1]Sheet1 (2)'!$C$71,'[1]Sheet1 (2)'!$D$71*('[1]Sheet1 (2)'!$D$72-rough_index)/'[1]Sheet1 (2)'!$D$72))))</f>
        <v>2.5</v>
      </c>
      <c r="AZ1081" s="179">
        <f>+(AU1081*'[1]Sheet1 (2)'!$C$77)+(AV1081*'[1]Sheet1 (2)'!$C$78)+(AW1081*'[1]Sheet1 (2)'!$C$79)+(AX1081*'[1]Sheet1 (2)'!$C$80)+(AY1081*'[1]Sheet1 (2)'!$C$81)</f>
        <v>2.1875</v>
      </c>
      <c r="BA1081" s="213" t="str">
        <f t="shared" si="32"/>
        <v>Poor</v>
      </c>
      <c r="BE1081">
        <f>IF(D1081='[1]Sheet1 (2)'!$C$61,'[1]Sheet1 (2)'!$D$61*(counts^2)+'[1]Sheet1 (2)'!$G$61*counts+'[1]Sheet1 (2)'!$J$61,IF(D1081='[1]Sheet1 (2)'!$C$62,'[1]Sheet1 (2)'!$D$62*counts+'[1]Sheet1 (2)'!$G$62,IF(D1081='[1]Sheet1 (2)'!$C$63,'[1]Sheet1 (2)'!$D$63*counts+'[1]Sheet1 (2)'!$G$63,IF(D1081='[1]Sheet1 (2)'!$C$64,'[1]Sheet1 (2)'!$D$64*counts+'[1]Sheet1 (2)'!$G$64))))</f>
        <v>2.0984129299999998</v>
      </c>
    </row>
    <row r="1082" spans="1:57" ht="12.75" customHeight="1">
      <c r="A1082" s="176" t="s">
        <v>282</v>
      </c>
      <c r="B1082" s="145" t="s">
        <v>76</v>
      </c>
      <c r="C1082" s="170">
        <v>1215</v>
      </c>
      <c r="D1082" s="174" t="s">
        <v>77</v>
      </c>
      <c r="E1082" s="171">
        <v>8</v>
      </c>
      <c r="F1082" s="171">
        <v>2</v>
      </c>
      <c r="G1082" s="171" t="s">
        <v>77</v>
      </c>
      <c r="H1082" s="171">
        <v>1</v>
      </c>
      <c r="I1082" s="171" t="s">
        <v>77</v>
      </c>
      <c r="J1082" s="173" t="s">
        <v>80</v>
      </c>
      <c r="K1082" s="173" t="s">
        <v>80</v>
      </c>
      <c r="L1082" s="169">
        <f>VLOOKUP(CONCATENATE(J1082,K1082),'Sheet1 (2)'!$J$6:$K$26,2,FALSE)</f>
        <v>0</v>
      </c>
      <c r="M1082" s="173" t="s">
        <v>83</v>
      </c>
      <c r="N1082" s="173" t="s">
        <v>79</v>
      </c>
      <c r="O1082" s="177">
        <f>VLOOKUP(CONCATENATE(M1082,N1082),'[1]Sheet1 (2)'!$L$6:$M$26,2,FALSE)</f>
        <v>56.25</v>
      </c>
      <c r="P1082" s="173" t="s">
        <v>83</v>
      </c>
      <c r="Q1082" s="173" t="s">
        <v>79</v>
      </c>
      <c r="R1082" s="177">
        <f>VLOOKUP(CONCATENATE(P1082,Q1082),'[1]Sheet1 (2)'!$N$6:$O$26,2,FALSE)</f>
        <v>56.25</v>
      </c>
      <c r="S1082" s="173" t="s">
        <v>78</v>
      </c>
      <c r="T1082" s="173" t="s">
        <v>79</v>
      </c>
      <c r="U1082" s="177">
        <f>VLOOKUP(CONCATENATE(S1082,T1082),'[1]Sheet1 (2)'!$P$6:$Q$26,2,FALSE)</f>
        <v>18.75</v>
      </c>
      <c r="V1082" s="173" t="s">
        <v>80</v>
      </c>
      <c r="W1082" s="173" t="s">
        <v>80</v>
      </c>
      <c r="X1082" s="177">
        <f>VLOOKUP(CONCATENATE(V1082,W1082),'[1]Sheet1 (2)'!$R$6:$S$26,2,FALSE)</f>
        <v>0</v>
      </c>
      <c r="Y1082" s="173" t="s">
        <v>83</v>
      </c>
      <c r="Z1082" s="173" t="s">
        <v>79</v>
      </c>
      <c r="AA1082" s="177">
        <f>VLOOKUP(CONCATENATE(Y1082,Z1082),'[1]Sheet1 (2)'!$T$6:$U$26,2,FALSE)</f>
        <v>56.25</v>
      </c>
      <c r="AB1082" s="173" t="s">
        <v>80</v>
      </c>
      <c r="AC1082" s="173" t="s">
        <v>80</v>
      </c>
      <c r="AD1082" s="177">
        <f>VLOOKUP(CONCATENATE(AB1082,AC1082),'[1]Sheet1 (2)'!$X$6:$Y$26,2,FALSE)</f>
        <v>0</v>
      </c>
      <c r="AE1082" s="173" t="s">
        <v>82</v>
      </c>
      <c r="AF1082" s="173" t="s">
        <v>81</v>
      </c>
      <c r="AG1082" s="177">
        <f>VLOOKUP(CONCATENATE(AE1082,AF1082),'[1]Sheet1 (2)'!$Z$6:$AA$26,2,FALSE)</f>
        <v>66</v>
      </c>
      <c r="AH1082" s="172"/>
      <c r="AI1082" s="178"/>
      <c r="AJ1082" s="140"/>
      <c r="AK1082" s="176" t="s">
        <v>282</v>
      </c>
      <c r="AL1082" s="176" t="s">
        <v>76</v>
      </c>
      <c r="AM1082" s="170">
        <f t="shared" si="33"/>
        <v>1215</v>
      </c>
      <c r="AN1082" s="147"/>
      <c r="AO1082" s="155"/>
      <c r="AP1082" s="156"/>
      <c r="AQ1082" s="157">
        <v>1.8461331674000001</v>
      </c>
      <c r="AR1082" s="158"/>
      <c r="AS1082" s="145">
        <f>LOOKUP(rufmkm,'[1]Sheet1 (2)'!$V$62:$V$71,'[1]Sheet1 (2)'!$W$62:$W$71)</f>
        <v>20</v>
      </c>
      <c r="AT1082" s="140"/>
      <c r="AU1082" s="157">
        <f>IF(IF(D1082='[1]Sheet1 (2)'!$C$69,'[1]Sheet1 (2)'!$D$69*('[1]Sheet1 (2)'!$D$72-rut_index)/'[1]Sheet1 (2)'!$D$72,IF([1]shee2!D1042='[1]Sheet1 (2)'!$C$70,'[1]Sheet1 (2)'!$D$70*('[1]Sheet1 (2)'!$D$72-rut_index)/'[1]Sheet1 (2)'!$D$72,IF([1]shee2!D1042='[1]Sheet1 (2)'!$C$71,'[1]Sheet1 (2)'!$D$71*('[1]Sheet1 (2)'!$D$72-rut_index)/'[1]Sheet1 (2)'!$D$72)))&lt;0,0,IF(D1082='[1]Sheet1 (2)'!$C$69,'[1]Sheet1 (2)'!$D$69*('[1]Sheet1 (2)'!$D$72-rut_index)/'[1]Sheet1 (2)'!$D$72,IF([1]shee2!D1042='[1]Sheet1 (2)'!$C$70,'[1]Sheet1 (2)'!$D$70*('[1]Sheet1 (2)'!$D$72-rut_index)/'[1]Sheet1 (2)'!$D$72,IF([1]shee2!D1042='[1]Sheet1 (2)'!$C$71,'[1]Sheet1 (2)'!$D$71*('[1]Sheet1 (2)'!$D$72-rut_index)/'[1]Sheet1 (2)'!$D$72))))</f>
        <v>5</v>
      </c>
      <c r="AV1082" s="157">
        <f>IF(IF(D1082='[1]Sheet1 (2)'!$C$69,'[1]Sheet1 (2)'!$D$69*('[1]Sheet1 (2)'!$D$72-crack_s_index)/'[1]Sheet1 (2)'!$D$72,IF([1]shee2!D1042='[1]Sheet1 (2)'!$C$70,'[1]Sheet1 (2)'!$D$70*('[1]Sheet1 (2)'!$D$72-crack_s_index)/'[1]Sheet1 (2)'!$D$72,IF([1]shee2!D1042='[1]Sheet1 (2)'!$C$71,'[1]Sheet1 (2)'!$D$71*('[1]Sheet1 (2)'!$D$72-crack_s_index)/'[1]Sheet1 (2)'!$D$72)))&lt;0,0,IF(D1082='[1]Sheet1 (2)'!$C$69,'[1]Sheet1 (2)'!$D$69*('[1]Sheet1 (2)'!$D$72-crack_s_index)/'[1]Sheet1 (2)'!$D$72,IF([1]shee2!D1042='[1]Sheet1 (2)'!$C$70,'[1]Sheet1 (2)'!$D$70*('[1]Sheet1 (2)'!$D$72-crack_s_index)/'[1]Sheet1 (2)'!$D$72,IF([1]shee2!D1042='[1]Sheet1 (2)'!$C$71,'[1]Sheet1 (2)'!$D$71*('[1]Sheet1 (2)'!$D$72-crack_s_index)/'[1]Sheet1 (2)'!$D$72))))</f>
        <v>0.3125</v>
      </c>
      <c r="AW1082" s="157">
        <f>IF(IF(D1082='[1]Sheet1 (2)'!$C$69,'[1]Sheet1 (2)'!$D$69*('[1]Sheet1 (2)'!$D$72-crack_t_index)/'[1]Sheet1 (2)'!$D$72,IF([1]shee2!D1042='[1]Sheet1 (2)'!$C$70,'[1]Sheet1 (2)'!$D$70*('[1]Sheet1 (2)'!$D$72-crack_t_index)/'[1]Sheet1 (2)'!$D$72,IF([1]shee2!D1042='[1]Sheet1 (2)'!$C$71,'[1]Sheet1 (2)'!$D$71*('[1]Sheet1 (2)'!$D$72-crack_t_index)/'[1]Sheet1 (2)'!$D$72)))&lt;0,0,IF(D1082='[1]Sheet1 (2)'!$C$69,'[1]Sheet1 (2)'!$D$69*('[1]Sheet1 (2)'!$D$72-crack_t_index)/'[1]Sheet1 (2)'!$D$72,IF([1]shee2!D1042='[1]Sheet1 (2)'!$C$70,'[1]Sheet1 (2)'!$D$70*('[1]Sheet1 (2)'!$D$72-crack_t_index)/'[1]Sheet1 (2)'!$D$72,IF([1]shee2!D1042='[1]Sheet1 (2)'!$C$71,'[1]Sheet1 (2)'!$D$71*('[1]Sheet1 (2)'!$D$72-crack_t_index)/'[1]Sheet1 (2)'!$D$72))))</f>
        <v>0.3125</v>
      </c>
      <c r="AX1082" s="157">
        <f>IF(IF(D1082='[1]Sheet1 (2)'!$C$69,'[1]Sheet1 (2)'!$D$69*('[1]Sheet1 (2)'!$D$72-rave_index)/'[1]Sheet1 (2)'!$D$72,IF([1]shee2!D1042='[1]Sheet1 (2)'!$C$70,'[1]Sheet1 (2)'!$D$70*('[1]Sheet1 (2)'!$D$72-rave_index)/'[1]Sheet1 (2)'!$D$72,IF([1]shee2!D1042='[1]Sheet1 (2)'!$C$71,'[1]Sheet1 (2)'!$D$71*('[1]Sheet1 (2)'!$D$72-rave_index)/'[1]Sheet1 (2)'!$D$72)))&lt;0,0,IF(D1082='[1]Sheet1 (2)'!$C$69,'[1]Sheet1 (2)'!$D$69*('[1]Sheet1 (2)'!$D$72-rave_index)/'[1]Sheet1 (2)'!$D$72,IF([1]shee2!D1042='[1]Sheet1 (2)'!$C$70,'[1]Sheet1 (2)'!$D$70*('[1]Sheet1 (2)'!$D$72-rave_index)/'[1]Sheet1 (2)'!$D$72,IF([1]shee2!D1042='[1]Sheet1 (2)'!$C$71,'[1]Sheet1 (2)'!$D$71*('[1]Sheet1 (2)'!$D$72-rave_index)/'[1]Sheet1 (2)'!$D$72))))</f>
        <v>0.3125</v>
      </c>
      <c r="AY1082" s="157">
        <f>IF(IF(D1082='[1]Sheet1 (2)'!$C$69,'[1]Sheet1 (2)'!$D$69*('[1]Sheet1 (2)'!$D$72-rough_index)/'[1]Sheet1 (2)'!$D$72,IF([1]shee2!D1042='[1]Sheet1 (2)'!$C$70,'[1]Sheet1 (2)'!$D$70*('[1]Sheet1 (2)'!$D$72-rough_index)/'[1]Sheet1 (2)'!$D$72,IF([1]shee2!D1042='[1]Sheet1 (2)'!$C$71,'[1]Sheet1 (2)'!$D$71*('[1]Sheet1 (2)'!$D$72-rough_index)/'[1]Sheet1 (2)'!$D$72)))&lt;0,0,IF(D1082='[1]Sheet1 (2)'!$C$69,'[1]Sheet1 (2)'!$D$69*('[1]Sheet1 (2)'!$D$72-rough_index)/'[1]Sheet1 (2)'!$D$72,IF([1]shee2!D1042='[1]Sheet1 (2)'!$C$70,'[1]Sheet1 (2)'!$D$70*('[1]Sheet1 (2)'!$D$72-rough_index)/'[1]Sheet1 (2)'!$D$72,IF([1]shee2!D1042='[1]Sheet1 (2)'!$C$71,'[1]Sheet1 (2)'!$D$71*('[1]Sheet1 (2)'!$D$72-rough_index)/'[1]Sheet1 (2)'!$D$72))))</f>
        <v>3.3333333333333335</v>
      </c>
      <c r="AZ1082" s="179">
        <f>+(AU1082*'[1]Sheet1 (2)'!$C$77)+(AV1082*'[1]Sheet1 (2)'!$C$78)+(AW1082*'[1]Sheet1 (2)'!$C$79)+(AX1082*'[1]Sheet1 (2)'!$C$80)+(AY1082*'[1]Sheet1 (2)'!$C$81)</f>
        <v>2.15625</v>
      </c>
      <c r="BA1082" s="213" t="str">
        <f t="shared" si="32"/>
        <v>Poor</v>
      </c>
      <c r="BE1082">
        <f>IF(D1082='[1]Sheet1 (2)'!$C$61,'[1]Sheet1 (2)'!$D$61*(counts^2)+'[1]Sheet1 (2)'!$G$61*counts+'[1]Sheet1 (2)'!$J$61,IF(D1082='[1]Sheet1 (2)'!$C$62,'[1]Sheet1 (2)'!$D$62*counts+'[1]Sheet1 (2)'!$G$62,IF(D1082='[1]Sheet1 (2)'!$C$63,'[1]Sheet1 (2)'!$D$63*counts+'[1]Sheet1 (2)'!$G$63,IF(D1082='[1]Sheet1 (2)'!$C$64,'[1]Sheet1 (2)'!$D$64*counts+'[1]Sheet1 (2)'!$G$64))))</f>
        <v>2.0984129299999998</v>
      </c>
    </row>
    <row r="1083" spans="1:57" ht="12.75" customHeight="1">
      <c r="A1083" s="176" t="s">
        <v>282</v>
      </c>
      <c r="B1083" s="145" t="s">
        <v>76</v>
      </c>
      <c r="C1083" s="170">
        <v>1216</v>
      </c>
      <c r="D1083" s="174" t="s">
        <v>77</v>
      </c>
      <c r="E1083" s="171">
        <v>8</v>
      </c>
      <c r="F1083" s="171">
        <v>2</v>
      </c>
      <c r="G1083" s="171" t="s">
        <v>77</v>
      </c>
      <c r="H1083" s="171">
        <v>1</v>
      </c>
      <c r="I1083" s="171" t="s">
        <v>77</v>
      </c>
      <c r="J1083" s="173" t="s">
        <v>80</v>
      </c>
      <c r="K1083" s="173" t="s">
        <v>80</v>
      </c>
      <c r="L1083" s="169">
        <f>VLOOKUP(CONCATENATE(J1083,K1083),'Sheet1 (2)'!$J$6:$K$26,2,FALSE)</f>
        <v>0</v>
      </c>
      <c r="M1083" s="173" t="s">
        <v>83</v>
      </c>
      <c r="N1083" s="173" t="s">
        <v>82</v>
      </c>
      <c r="O1083" s="177">
        <f>VLOOKUP(CONCATENATE(M1083,N1083),'[1]Sheet1 (2)'!$L$6:$M$26,2,FALSE)</f>
        <v>18.75</v>
      </c>
      <c r="P1083" s="173" t="s">
        <v>83</v>
      </c>
      <c r="Q1083" s="173" t="s">
        <v>78</v>
      </c>
      <c r="R1083" s="177">
        <f>VLOOKUP(CONCATENATE(P1083,Q1083),'[1]Sheet1 (2)'!$N$6:$O$26,2,FALSE)</f>
        <v>7.5</v>
      </c>
      <c r="S1083" s="173" t="s">
        <v>80</v>
      </c>
      <c r="T1083" s="173" t="s">
        <v>80</v>
      </c>
      <c r="U1083" s="177">
        <f>VLOOKUP(CONCATENATE(S1083,T1083),'[1]Sheet1 (2)'!$P$6:$Q$26,2,FALSE)</f>
        <v>0</v>
      </c>
      <c r="V1083" s="173" t="s">
        <v>80</v>
      </c>
      <c r="W1083" s="173" t="s">
        <v>80</v>
      </c>
      <c r="X1083" s="177">
        <f>VLOOKUP(CONCATENATE(V1083,W1083),'[1]Sheet1 (2)'!$R$6:$S$26,2,FALSE)</f>
        <v>0</v>
      </c>
      <c r="Y1083" s="173" t="s">
        <v>83</v>
      </c>
      <c r="Z1083" s="173" t="s">
        <v>82</v>
      </c>
      <c r="AA1083" s="177">
        <f>VLOOKUP(CONCATENATE(Y1083,Z1083),'[1]Sheet1 (2)'!$T$6:$U$26,2,FALSE)</f>
        <v>18.75</v>
      </c>
      <c r="AB1083" s="173" t="s">
        <v>80</v>
      </c>
      <c r="AC1083" s="173" t="s">
        <v>80</v>
      </c>
      <c r="AD1083" s="177">
        <f>VLOOKUP(CONCATENATE(AB1083,AC1083),'[1]Sheet1 (2)'!$X$6:$Y$26,2,FALSE)</f>
        <v>0</v>
      </c>
      <c r="AE1083" s="173" t="s">
        <v>82</v>
      </c>
      <c r="AF1083" s="173" t="s">
        <v>81</v>
      </c>
      <c r="AG1083" s="177">
        <f>VLOOKUP(CONCATENATE(AE1083,AF1083),'[1]Sheet1 (2)'!$Z$6:$AA$26,2,FALSE)</f>
        <v>66</v>
      </c>
      <c r="AH1083" s="172"/>
      <c r="AI1083" s="178"/>
      <c r="AJ1083" s="140"/>
      <c r="AK1083" s="176" t="s">
        <v>282</v>
      </c>
      <c r="AL1083" s="176" t="s">
        <v>76</v>
      </c>
      <c r="AM1083" s="170">
        <f t="shared" si="33"/>
        <v>1216</v>
      </c>
      <c r="AN1083" s="147"/>
      <c r="AO1083" s="155"/>
      <c r="AP1083" s="156"/>
      <c r="AQ1083" s="157">
        <v>2.2419459528000005</v>
      </c>
      <c r="AR1083" s="158"/>
      <c r="AS1083" s="145">
        <f>LOOKUP(rufmkm,'[1]Sheet1 (2)'!$V$62:$V$71,'[1]Sheet1 (2)'!$W$62:$W$71)</f>
        <v>30</v>
      </c>
      <c r="AT1083" s="140"/>
      <c r="AU1083" s="157">
        <f>IF(IF(D1083='[1]Sheet1 (2)'!$C$69,'[1]Sheet1 (2)'!$D$69*('[1]Sheet1 (2)'!$D$72-rut_index)/'[1]Sheet1 (2)'!$D$72,IF([1]shee2!D1043='[1]Sheet1 (2)'!$C$70,'[1]Sheet1 (2)'!$D$70*('[1]Sheet1 (2)'!$D$72-rut_index)/'[1]Sheet1 (2)'!$D$72,IF([1]shee2!D1043='[1]Sheet1 (2)'!$C$71,'[1]Sheet1 (2)'!$D$71*('[1]Sheet1 (2)'!$D$72-rut_index)/'[1]Sheet1 (2)'!$D$72)))&lt;0,0,IF(D1083='[1]Sheet1 (2)'!$C$69,'[1]Sheet1 (2)'!$D$69*('[1]Sheet1 (2)'!$D$72-rut_index)/'[1]Sheet1 (2)'!$D$72,IF([1]shee2!D1043='[1]Sheet1 (2)'!$C$70,'[1]Sheet1 (2)'!$D$70*('[1]Sheet1 (2)'!$D$72-rut_index)/'[1]Sheet1 (2)'!$D$72,IF([1]shee2!D1043='[1]Sheet1 (2)'!$C$71,'[1]Sheet1 (2)'!$D$71*('[1]Sheet1 (2)'!$D$72-rut_index)/'[1]Sheet1 (2)'!$D$72))))</f>
        <v>5</v>
      </c>
      <c r="AV1083" s="157">
        <f>IF(IF(D1083='[1]Sheet1 (2)'!$C$69,'[1]Sheet1 (2)'!$D$69*('[1]Sheet1 (2)'!$D$72-crack_s_index)/'[1]Sheet1 (2)'!$D$72,IF([1]shee2!D1043='[1]Sheet1 (2)'!$C$70,'[1]Sheet1 (2)'!$D$70*('[1]Sheet1 (2)'!$D$72-crack_s_index)/'[1]Sheet1 (2)'!$D$72,IF([1]shee2!D1043='[1]Sheet1 (2)'!$C$71,'[1]Sheet1 (2)'!$D$71*('[1]Sheet1 (2)'!$D$72-crack_s_index)/'[1]Sheet1 (2)'!$D$72)))&lt;0,0,IF(D1083='[1]Sheet1 (2)'!$C$69,'[1]Sheet1 (2)'!$D$69*('[1]Sheet1 (2)'!$D$72-crack_s_index)/'[1]Sheet1 (2)'!$D$72,IF([1]shee2!D1043='[1]Sheet1 (2)'!$C$70,'[1]Sheet1 (2)'!$D$70*('[1]Sheet1 (2)'!$D$72-crack_s_index)/'[1]Sheet1 (2)'!$D$72,IF([1]shee2!D1043='[1]Sheet1 (2)'!$C$71,'[1]Sheet1 (2)'!$D$71*('[1]Sheet1 (2)'!$D$72-crack_s_index)/'[1]Sheet1 (2)'!$D$72))))</f>
        <v>3.4375</v>
      </c>
      <c r="AW1083" s="157">
        <f>IF(IF(D1083='[1]Sheet1 (2)'!$C$69,'[1]Sheet1 (2)'!$D$69*('[1]Sheet1 (2)'!$D$72-crack_t_index)/'[1]Sheet1 (2)'!$D$72,IF([1]shee2!D1043='[1]Sheet1 (2)'!$C$70,'[1]Sheet1 (2)'!$D$70*('[1]Sheet1 (2)'!$D$72-crack_t_index)/'[1]Sheet1 (2)'!$D$72,IF([1]shee2!D1043='[1]Sheet1 (2)'!$C$71,'[1]Sheet1 (2)'!$D$71*('[1]Sheet1 (2)'!$D$72-crack_t_index)/'[1]Sheet1 (2)'!$D$72)))&lt;0,0,IF(D1083='[1]Sheet1 (2)'!$C$69,'[1]Sheet1 (2)'!$D$69*('[1]Sheet1 (2)'!$D$72-crack_t_index)/'[1]Sheet1 (2)'!$D$72,IF([1]shee2!D1043='[1]Sheet1 (2)'!$C$70,'[1]Sheet1 (2)'!$D$70*('[1]Sheet1 (2)'!$D$72-crack_t_index)/'[1]Sheet1 (2)'!$D$72,IF([1]shee2!D1043='[1]Sheet1 (2)'!$C$71,'[1]Sheet1 (2)'!$D$71*('[1]Sheet1 (2)'!$D$72-crack_t_index)/'[1]Sheet1 (2)'!$D$72))))</f>
        <v>4.375</v>
      </c>
      <c r="AX1083" s="157">
        <f>IF(IF(D1083='[1]Sheet1 (2)'!$C$69,'[1]Sheet1 (2)'!$D$69*('[1]Sheet1 (2)'!$D$72-rave_index)/'[1]Sheet1 (2)'!$D$72,IF([1]shee2!D1043='[1]Sheet1 (2)'!$C$70,'[1]Sheet1 (2)'!$D$70*('[1]Sheet1 (2)'!$D$72-rave_index)/'[1]Sheet1 (2)'!$D$72,IF([1]shee2!D1043='[1]Sheet1 (2)'!$C$71,'[1]Sheet1 (2)'!$D$71*('[1]Sheet1 (2)'!$D$72-rave_index)/'[1]Sheet1 (2)'!$D$72)))&lt;0,0,IF(D1083='[1]Sheet1 (2)'!$C$69,'[1]Sheet1 (2)'!$D$69*('[1]Sheet1 (2)'!$D$72-rave_index)/'[1]Sheet1 (2)'!$D$72,IF([1]shee2!D1043='[1]Sheet1 (2)'!$C$70,'[1]Sheet1 (2)'!$D$70*('[1]Sheet1 (2)'!$D$72-rave_index)/'[1]Sheet1 (2)'!$D$72,IF([1]shee2!D1043='[1]Sheet1 (2)'!$C$71,'[1]Sheet1 (2)'!$D$71*('[1]Sheet1 (2)'!$D$72-rave_index)/'[1]Sheet1 (2)'!$D$72))))</f>
        <v>3.4375</v>
      </c>
      <c r="AY1083" s="157">
        <f>IF(IF(D1083='[1]Sheet1 (2)'!$C$69,'[1]Sheet1 (2)'!$D$69*('[1]Sheet1 (2)'!$D$72-rough_index)/'[1]Sheet1 (2)'!$D$72,IF([1]shee2!D1043='[1]Sheet1 (2)'!$C$70,'[1]Sheet1 (2)'!$D$70*('[1]Sheet1 (2)'!$D$72-rough_index)/'[1]Sheet1 (2)'!$D$72,IF([1]shee2!D1043='[1]Sheet1 (2)'!$C$71,'[1]Sheet1 (2)'!$D$71*('[1]Sheet1 (2)'!$D$72-rough_index)/'[1]Sheet1 (2)'!$D$72)))&lt;0,0,IF(D1083='[1]Sheet1 (2)'!$C$69,'[1]Sheet1 (2)'!$D$69*('[1]Sheet1 (2)'!$D$72-rough_index)/'[1]Sheet1 (2)'!$D$72,IF([1]shee2!D1043='[1]Sheet1 (2)'!$C$70,'[1]Sheet1 (2)'!$D$70*('[1]Sheet1 (2)'!$D$72-rough_index)/'[1]Sheet1 (2)'!$D$72,IF([1]shee2!D1043='[1]Sheet1 (2)'!$C$71,'[1]Sheet1 (2)'!$D$71*('[1]Sheet1 (2)'!$D$72-rough_index)/'[1]Sheet1 (2)'!$D$72))))</f>
        <v>2.5</v>
      </c>
      <c r="AZ1083" s="179">
        <f>+(AU1083*'[1]Sheet1 (2)'!$C$77)+(AV1083*'[1]Sheet1 (2)'!$C$78)+(AW1083*'[1]Sheet1 (2)'!$C$79)+(AX1083*'[1]Sheet1 (2)'!$C$80)+(AY1083*'[1]Sheet1 (2)'!$C$81)</f>
        <v>3.5062499999999996</v>
      </c>
      <c r="BA1083" s="213" t="str">
        <f t="shared" si="32"/>
        <v>Fair</v>
      </c>
      <c r="BE1083">
        <f>IF(D1083='[1]Sheet1 (2)'!$C$61,'[1]Sheet1 (2)'!$D$61*(counts^2)+'[1]Sheet1 (2)'!$G$61*counts+'[1]Sheet1 (2)'!$J$61,IF(D1083='[1]Sheet1 (2)'!$C$62,'[1]Sheet1 (2)'!$D$62*counts+'[1]Sheet1 (2)'!$G$62,IF(D1083='[1]Sheet1 (2)'!$C$63,'[1]Sheet1 (2)'!$D$63*counts+'[1]Sheet1 (2)'!$G$63,IF(D1083='[1]Sheet1 (2)'!$C$64,'[1]Sheet1 (2)'!$D$64*counts+'[1]Sheet1 (2)'!$G$64))))</f>
        <v>2.0984129299999998</v>
      </c>
    </row>
    <row r="1084" spans="1:57" ht="12.75" customHeight="1">
      <c r="A1084" s="176" t="s">
        <v>282</v>
      </c>
      <c r="B1084" s="145" t="s">
        <v>76</v>
      </c>
      <c r="C1084" s="170">
        <v>1217</v>
      </c>
      <c r="D1084" s="174" t="s">
        <v>77</v>
      </c>
      <c r="E1084" s="171">
        <v>8</v>
      </c>
      <c r="F1084" s="171">
        <v>2</v>
      </c>
      <c r="G1084" s="171" t="s">
        <v>77</v>
      </c>
      <c r="H1084" s="171">
        <v>1</v>
      </c>
      <c r="I1084" s="171" t="s">
        <v>77</v>
      </c>
      <c r="J1084" s="173" t="s">
        <v>80</v>
      </c>
      <c r="K1084" s="173" t="s">
        <v>80</v>
      </c>
      <c r="L1084" s="169">
        <f>VLOOKUP(CONCATENATE(J1084,K1084),'Sheet1 (2)'!$J$6:$K$26,2,FALSE)</f>
        <v>0</v>
      </c>
      <c r="M1084" s="173" t="s">
        <v>83</v>
      </c>
      <c r="N1084" s="173" t="s">
        <v>79</v>
      </c>
      <c r="O1084" s="177">
        <f>VLOOKUP(CONCATENATE(M1084,N1084),'[1]Sheet1 (2)'!$L$6:$M$26,2,FALSE)</f>
        <v>56.25</v>
      </c>
      <c r="P1084" s="173" t="s">
        <v>83</v>
      </c>
      <c r="Q1084" s="173" t="s">
        <v>83</v>
      </c>
      <c r="R1084" s="177">
        <f>VLOOKUP(CONCATENATE(P1084,Q1084),'[1]Sheet1 (2)'!$N$6:$O$26,2,FALSE)</f>
        <v>37.5</v>
      </c>
      <c r="S1084" s="173" t="s">
        <v>82</v>
      </c>
      <c r="T1084" s="173" t="s">
        <v>83</v>
      </c>
      <c r="U1084" s="177">
        <f>VLOOKUP(CONCATENATE(S1084,T1084),'[1]Sheet1 (2)'!$P$6:$Q$26,2,FALSE)</f>
        <v>25</v>
      </c>
      <c r="V1084" s="173" t="s">
        <v>80</v>
      </c>
      <c r="W1084" s="173" t="s">
        <v>80</v>
      </c>
      <c r="X1084" s="177">
        <f>VLOOKUP(CONCATENATE(V1084,W1084),'[1]Sheet1 (2)'!$R$6:$S$26,2,FALSE)</f>
        <v>0</v>
      </c>
      <c r="Y1084" s="173" t="s">
        <v>83</v>
      </c>
      <c r="Z1084" s="173" t="s">
        <v>83</v>
      </c>
      <c r="AA1084" s="177">
        <f>VLOOKUP(CONCATENATE(Y1084,Z1084),'[1]Sheet1 (2)'!$T$6:$U$26,2,FALSE)</f>
        <v>37.5</v>
      </c>
      <c r="AB1084" s="173" t="s">
        <v>80</v>
      </c>
      <c r="AC1084" s="173" t="s">
        <v>80</v>
      </c>
      <c r="AD1084" s="177">
        <f>VLOOKUP(CONCATENATE(AB1084,AC1084),'[1]Sheet1 (2)'!$X$6:$Y$26,2,FALSE)</f>
        <v>0</v>
      </c>
      <c r="AE1084" s="173" t="s">
        <v>82</v>
      </c>
      <c r="AF1084" s="173" t="s">
        <v>81</v>
      </c>
      <c r="AG1084" s="177">
        <f>VLOOKUP(CONCATENATE(AE1084,AF1084),'[1]Sheet1 (2)'!$Z$6:$AA$26,2,FALSE)</f>
        <v>66</v>
      </c>
      <c r="AH1084" s="172"/>
      <c r="AI1084" s="178"/>
      <c r="AJ1084" s="140"/>
      <c r="AK1084" s="176" t="s">
        <v>282</v>
      </c>
      <c r="AL1084" s="176" t="s">
        <v>76</v>
      </c>
      <c r="AM1084" s="170">
        <f t="shared" si="33"/>
        <v>1217</v>
      </c>
      <c r="AN1084" s="147"/>
      <c r="AO1084" s="155"/>
      <c r="AP1084" s="156"/>
      <c r="AQ1084" s="157">
        <v>1.7883731904000002</v>
      </c>
      <c r="AR1084" s="158"/>
      <c r="AS1084" s="145">
        <f>LOOKUP(rufmkm,'[1]Sheet1 (2)'!$V$62:$V$71,'[1]Sheet1 (2)'!$W$62:$W$71)</f>
        <v>20</v>
      </c>
      <c r="AT1084" s="140"/>
      <c r="AU1084" s="157">
        <f>IF(IF(D1084='[1]Sheet1 (2)'!$C$69,'[1]Sheet1 (2)'!$D$69*('[1]Sheet1 (2)'!$D$72-rut_index)/'[1]Sheet1 (2)'!$D$72,IF([1]shee2!D1044='[1]Sheet1 (2)'!$C$70,'[1]Sheet1 (2)'!$D$70*('[1]Sheet1 (2)'!$D$72-rut_index)/'[1]Sheet1 (2)'!$D$72,IF([1]shee2!D1044='[1]Sheet1 (2)'!$C$71,'[1]Sheet1 (2)'!$D$71*('[1]Sheet1 (2)'!$D$72-rut_index)/'[1]Sheet1 (2)'!$D$72)))&lt;0,0,IF(D1084='[1]Sheet1 (2)'!$C$69,'[1]Sheet1 (2)'!$D$69*('[1]Sheet1 (2)'!$D$72-rut_index)/'[1]Sheet1 (2)'!$D$72,IF([1]shee2!D1044='[1]Sheet1 (2)'!$C$70,'[1]Sheet1 (2)'!$D$70*('[1]Sheet1 (2)'!$D$72-rut_index)/'[1]Sheet1 (2)'!$D$72,IF([1]shee2!D1044='[1]Sheet1 (2)'!$C$71,'[1]Sheet1 (2)'!$D$71*('[1]Sheet1 (2)'!$D$72-rut_index)/'[1]Sheet1 (2)'!$D$72))))</f>
        <v>5</v>
      </c>
      <c r="AV1084" s="157">
        <f>IF(IF(D1084='[1]Sheet1 (2)'!$C$69,'[1]Sheet1 (2)'!$D$69*('[1]Sheet1 (2)'!$D$72-crack_s_index)/'[1]Sheet1 (2)'!$D$72,IF([1]shee2!D1044='[1]Sheet1 (2)'!$C$70,'[1]Sheet1 (2)'!$D$70*('[1]Sheet1 (2)'!$D$72-crack_s_index)/'[1]Sheet1 (2)'!$D$72,IF([1]shee2!D1044='[1]Sheet1 (2)'!$C$71,'[1]Sheet1 (2)'!$D$71*('[1]Sheet1 (2)'!$D$72-crack_s_index)/'[1]Sheet1 (2)'!$D$72)))&lt;0,0,IF(D1084='[1]Sheet1 (2)'!$C$69,'[1]Sheet1 (2)'!$D$69*('[1]Sheet1 (2)'!$D$72-crack_s_index)/'[1]Sheet1 (2)'!$D$72,IF([1]shee2!D1044='[1]Sheet1 (2)'!$C$70,'[1]Sheet1 (2)'!$D$70*('[1]Sheet1 (2)'!$D$72-crack_s_index)/'[1]Sheet1 (2)'!$D$72,IF([1]shee2!D1044='[1]Sheet1 (2)'!$C$71,'[1]Sheet1 (2)'!$D$71*('[1]Sheet1 (2)'!$D$72-crack_s_index)/'[1]Sheet1 (2)'!$D$72))))</f>
        <v>0.3125</v>
      </c>
      <c r="AW1084" s="157">
        <f>IF(IF(D1084='[1]Sheet1 (2)'!$C$69,'[1]Sheet1 (2)'!$D$69*('[1]Sheet1 (2)'!$D$72-crack_t_index)/'[1]Sheet1 (2)'!$D$72,IF([1]shee2!D1044='[1]Sheet1 (2)'!$C$70,'[1]Sheet1 (2)'!$D$70*('[1]Sheet1 (2)'!$D$72-crack_t_index)/'[1]Sheet1 (2)'!$D$72,IF([1]shee2!D1044='[1]Sheet1 (2)'!$C$71,'[1]Sheet1 (2)'!$D$71*('[1]Sheet1 (2)'!$D$72-crack_t_index)/'[1]Sheet1 (2)'!$D$72)))&lt;0,0,IF(D1084='[1]Sheet1 (2)'!$C$69,'[1]Sheet1 (2)'!$D$69*('[1]Sheet1 (2)'!$D$72-crack_t_index)/'[1]Sheet1 (2)'!$D$72,IF([1]shee2!D1044='[1]Sheet1 (2)'!$C$70,'[1]Sheet1 (2)'!$D$70*('[1]Sheet1 (2)'!$D$72-crack_t_index)/'[1]Sheet1 (2)'!$D$72,IF([1]shee2!D1044='[1]Sheet1 (2)'!$C$71,'[1]Sheet1 (2)'!$D$71*('[1]Sheet1 (2)'!$D$72-crack_t_index)/'[1]Sheet1 (2)'!$D$72))))</f>
        <v>1.875</v>
      </c>
      <c r="AX1084" s="157">
        <f>IF(IF(D1084='[1]Sheet1 (2)'!$C$69,'[1]Sheet1 (2)'!$D$69*('[1]Sheet1 (2)'!$D$72-rave_index)/'[1]Sheet1 (2)'!$D$72,IF([1]shee2!D1044='[1]Sheet1 (2)'!$C$70,'[1]Sheet1 (2)'!$D$70*('[1]Sheet1 (2)'!$D$72-rave_index)/'[1]Sheet1 (2)'!$D$72,IF([1]shee2!D1044='[1]Sheet1 (2)'!$C$71,'[1]Sheet1 (2)'!$D$71*('[1]Sheet1 (2)'!$D$72-rave_index)/'[1]Sheet1 (2)'!$D$72)))&lt;0,0,IF(D1084='[1]Sheet1 (2)'!$C$69,'[1]Sheet1 (2)'!$D$69*('[1]Sheet1 (2)'!$D$72-rave_index)/'[1]Sheet1 (2)'!$D$72,IF([1]shee2!D1044='[1]Sheet1 (2)'!$C$70,'[1]Sheet1 (2)'!$D$70*('[1]Sheet1 (2)'!$D$72-rave_index)/'[1]Sheet1 (2)'!$D$72,IF([1]shee2!D1044='[1]Sheet1 (2)'!$C$71,'[1]Sheet1 (2)'!$D$71*('[1]Sheet1 (2)'!$D$72-rave_index)/'[1]Sheet1 (2)'!$D$72))))</f>
        <v>1.875</v>
      </c>
      <c r="AY1084" s="157">
        <f>IF(IF(D1084='[1]Sheet1 (2)'!$C$69,'[1]Sheet1 (2)'!$D$69*('[1]Sheet1 (2)'!$D$72-rough_index)/'[1]Sheet1 (2)'!$D$72,IF([1]shee2!D1044='[1]Sheet1 (2)'!$C$70,'[1]Sheet1 (2)'!$D$70*('[1]Sheet1 (2)'!$D$72-rough_index)/'[1]Sheet1 (2)'!$D$72,IF([1]shee2!D1044='[1]Sheet1 (2)'!$C$71,'[1]Sheet1 (2)'!$D$71*('[1]Sheet1 (2)'!$D$72-rough_index)/'[1]Sheet1 (2)'!$D$72)))&lt;0,0,IF(D1084='[1]Sheet1 (2)'!$C$69,'[1]Sheet1 (2)'!$D$69*('[1]Sheet1 (2)'!$D$72-rough_index)/'[1]Sheet1 (2)'!$D$72,IF([1]shee2!D1044='[1]Sheet1 (2)'!$C$70,'[1]Sheet1 (2)'!$D$70*('[1]Sheet1 (2)'!$D$72-rough_index)/'[1]Sheet1 (2)'!$D$72,IF([1]shee2!D1044='[1]Sheet1 (2)'!$C$71,'[1]Sheet1 (2)'!$D$71*('[1]Sheet1 (2)'!$D$72-rough_index)/'[1]Sheet1 (2)'!$D$72))))</f>
        <v>3.3333333333333335</v>
      </c>
      <c r="AZ1084" s="179">
        <f>+(AU1084*'[1]Sheet1 (2)'!$C$77)+(AV1084*'[1]Sheet1 (2)'!$C$78)+(AW1084*'[1]Sheet1 (2)'!$C$79)+(AX1084*'[1]Sheet1 (2)'!$C$80)+(AY1084*'[1]Sheet1 (2)'!$C$81)</f>
        <v>2.375</v>
      </c>
      <c r="BA1084" s="213" t="str">
        <f t="shared" si="32"/>
        <v>Poor</v>
      </c>
      <c r="BE1084">
        <f>IF(D1084='[1]Sheet1 (2)'!$C$61,'[1]Sheet1 (2)'!$D$61*(counts^2)+'[1]Sheet1 (2)'!$G$61*counts+'[1]Sheet1 (2)'!$J$61,IF(D1084='[1]Sheet1 (2)'!$C$62,'[1]Sheet1 (2)'!$D$62*counts+'[1]Sheet1 (2)'!$G$62,IF(D1084='[1]Sheet1 (2)'!$C$63,'[1]Sheet1 (2)'!$D$63*counts+'[1]Sheet1 (2)'!$G$63,IF(D1084='[1]Sheet1 (2)'!$C$64,'[1]Sheet1 (2)'!$D$64*counts+'[1]Sheet1 (2)'!$G$64))))</f>
        <v>2.0984129299999998</v>
      </c>
    </row>
    <row r="1085" spans="1:57" ht="12.75" customHeight="1">
      <c r="A1085" s="176" t="s">
        <v>282</v>
      </c>
      <c r="B1085" s="145" t="s">
        <v>76</v>
      </c>
      <c r="C1085" s="170">
        <v>1218</v>
      </c>
      <c r="D1085" s="174" t="s">
        <v>77</v>
      </c>
      <c r="E1085" s="171">
        <v>8</v>
      </c>
      <c r="F1085" s="171">
        <v>2</v>
      </c>
      <c r="G1085" s="171" t="s">
        <v>77</v>
      </c>
      <c r="H1085" s="171">
        <v>1</v>
      </c>
      <c r="I1085" s="171" t="s">
        <v>77</v>
      </c>
      <c r="J1085" s="173" t="s">
        <v>80</v>
      </c>
      <c r="K1085" s="173" t="s">
        <v>80</v>
      </c>
      <c r="L1085" s="169">
        <f>VLOOKUP(CONCATENATE(J1085,K1085),'Sheet1 (2)'!$J$6:$K$26,2,FALSE)</f>
        <v>0</v>
      </c>
      <c r="M1085" s="173" t="s">
        <v>83</v>
      </c>
      <c r="N1085" s="173" t="s">
        <v>81</v>
      </c>
      <c r="O1085" s="177">
        <f>VLOOKUP(CONCATENATE(M1085,N1085),'[1]Sheet1 (2)'!$L$6:$M$26,2,FALSE)</f>
        <v>75</v>
      </c>
      <c r="P1085" s="173" t="s">
        <v>83</v>
      </c>
      <c r="Q1085" s="173" t="s">
        <v>79</v>
      </c>
      <c r="R1085" s="177">
        <f>VLOOKUP(CONCATENATE(P1085,Q1085),'[1]Sheet1 (2)'!$N$6:$O$26,2,FALSE)</f>
        <v>56.25</v>
      </c>
      <c r="S1085" s="173" t="s">
        <v>78</v>
      </c>
      <c r="T1085" s="173" t="s">
        <v>79</v>
      </c>
      <c r="U1085" s="177">
        <f>VLOOKUP(CONCATENATE(S1085,T1085),'[1]Sheet1 (2)'!$P$6:$Q$26,2,FALSE)</f>
        <v>18.75</v>
      </c>
      <c r="V1085" s="173" t="s">
        <v>80</v>
      </c>
      <c r="W1085" s="173" t="s">
        <v>80</v>
      </c>
      <c r="X1085" s="177">
        <f>VLOOKUP(CONCATENATE(V1085,W1085),'[1]Sheet1 (2)'!$R$6:$S$26,2,FALSE)</f>
        <v>0</v>
      </c>
      <c r="Y1085" s="173" t="s">
        <v>83</v>
      </c>
      <c r="Z1085" s="173" t="s">
        <v>79</v>
      </c>
      <c r="AA1085" s="177">
        <f>VLOOKUP(CONCATENATE(Y1085,Z1085),'[1]Sheet1 (2)'!$T$6:$U$26,2,FALSE)</f>
        <v>56.25</v>
      </c>
      <c r="AB1085" s="173" t="s">
        <v>80</v>
      </c>
      <c r="AC1085" s="173" t="s">
        <v>80</v>
      </c>
      <c r="AD1085" s="177">
        <f>VLOOKUP(CONCATENATE(AB1085,AC1085),'[1]Sheet1 (2)'!$X$6:$Y$26,2,FALSE)</f>
        <v>0</v>
      </c>
      <c r="AE1085" s="173" t="s">
        <v>82</v>
      </c>
      <c r="AF1085" s="173" t="s">
        <v>81</v>
      </c>
      <c r="AG1085" s="177">
        <f>VLOOKUP(CONCATENATE(AE1085,AF1085),'[1]Sheet1 (2)'!$Z$6:$AA$26,2,FALSE)</f>
        <v>66</v>
      </c>
      <c r="AH1085" s="172"/>
      <c r="AI1085" s="178"/>
      <c r="AJ1085" s="140"/>
      <c r="AK1085" s="176" t="s">
        <v>282</v>
      </c>
      <c r="AL1085" s="176" t="s">
        <v>76</v>
      </c>
      <c r="AM1085" s="170">
        <f t="shared" si="33"/>
        <v>1218</v>
      </c>
      <c r="AN1085" s="147"/>
      <c r="AO1085" s="155"/>
      <c r="AP1085" s="156"/>
      <c r="AQ1085" s="157">
        <v>1.9918607768000001</v>
      </c>
      <c r="AR1085" s="158"/>
      <c r="AS1085" s="145">
        <f>LOOKUP(rufmkm,'[1]Sheet1 (2)'!$V$62:$V$71,'[1]Sheet1 (2)'!$W$62:$W$71)</f>
        <v>20</v>
      </c>
      <c r="AT1085" s="140"/>
      <c r="AU1085" s="157">
        <f>IF(IF(D1085='[1]Sheet1 (2)'!$C$69,'[1]Sheet1 (2)'!$D$69*('[1]Sheet1 (2)'!$D$72-rut_index)/'[1]Sheet1 (2)'!$D$72,IF([1]shee2!D1045='[1]Sheet1 (2)'!$C$70,'[1]Sheet1 (2)'!$D$70*('[1]Sheet1 (2)'!$D$72-rut_index)/'[1]Sheet1 (2)'!$D$72,IF([1]shee2!D1045='[1]Sheet1 (2)'!$C$71,'[1]Sheet1 (2)'!$D$71*('[1]Sheet1 (2)'!$D$72-rut_index)/'[1]Sheet1 (2)'!$D$72)))&lt;0,0,IF(D1085='[1]Sheet1 (2)'!$C$69,'[1]Sheet1 (2)'!$D$69*('[1]Sheet1 (2)'!$D$72-rut_index)/'[1]Sheet1 (2)'!$D$72,IF([1]shee2!D1045='[1]Sheet1 (2)'!$C$70,'[1]Sheet1 (2)'!$D$70*('[1]Sheet1 (2)'!$D$72-rut_index)/'[1]Sheet1 (2)'!$D$72,IF([1]shee2!D1045='[1]Sheet1 (2)'!$C$71,'[1]Sheet1 (2)'!$D$71*('[1]Sheet1 (2)'!$D$72-rut_index)/'[1]Sheet1 (2)'!$D$72))))</f>
        <v>5</v>
      </c>
      <c r="AV1085" s="157">
        <f>IF(IF(D1085='[1]Sheet1 (2)'!$C$69,'[1]Sheet1 (2)'!$D$69*('[1]Sheet1 (2)'!$D$72-crack_s_index)/'[1]Sheet1 (2)'!$D$72,IF([1]shee2!D1045='[1]Sheet1 (2)'!$C$70,'[1]Sheet1 (2)'!$D$70*('[1]Sheet1 (2)'!$D$72-crack_s_index)/'[1]Sheet1 (2)'!$D$72,IF([1]shee2!D1045='[1]Sheet1 (2)'!$C$71,'[1]Sheet1 (2)'!$D$71*('[1]Sheet1 (2)'!$D$72-crack_s_index)/'[1]Sheet1 (2)'!$D$72)))&lt;0,0,IF(D1085='[1]Sheet1 (2)'!$C$69,'[1]Sheet1 (2)'!$D$69*('[1]Sheet1 (2)'!$D$72-crack_s_index)/'[1]Sheet1 (2)'!$D$72,IF([1]shee2!D1045='[1]Sheet1 (2)'!$C$70,'[1]Sheet1 (2)'!$D$70*('[1]Sheet1 (2)'!$D$72-crack_s_index)/'[1]Sheet1 (2)'!$D$72,IF([1]shee2!D1045='[1]Sheet1 (2)'!$C$71,'[1]Sheet1 (2)'!$D$71*('[1]Sheet1 (2)'!$D$72-crack_s_index)/'[1]Sheet1 (2)'!$D$72))))</f>
        <v>0</v>
      </c>
      <c r="AW1085" s="157">
        <f>IF(IF(D1085='[1]Sheet1 (2)'!$C$69,'[1]Sheet1 (2)'!$D$69*('[1]Sheet1 (2)'!$D$72-crack_t_index)/'[1]Sheet1 (2)'!$D$72,IF([1]shee2!D1045='[1]Sheet1 (2)'!$C$70,'[1]Sheet1 (2)'!$D$70*('[1]Sheet1 (2)'!$D$72-crack_t_index)/'[1]Sheet1 (2)'!$D$72,IF([1]shee2!D1045='[1]Sheet1 (2)'!$C$71,'[1]Sheet1 (2)'!$D$71*('[1]Sheet1 (2)'!$D$72-crack_t_index)/'[1]Sheet1 (2)'!$D$72)))&lt;0,0,IF(D1085='[1]Sheet1 (2)'!$C$69,'[1]Sheet1 (2)'!$D$69*('[1]Sheet1 (2)'!$D$72-crack_t_index)/'[1]Sheet1 (2)'!$D$72,IF([1]shee2!D1045='[1]Sheet1 (2)'!$C$70,'[1]Sheet1 (2)'!$D$70*('[1]Sheet1 (2)'!$D$72-crack_t_index)/'[1]Sheet1 (2)'!$D$72,IF([1]shee2!D1045='[1]Sheet1 (2)'!$C$71,'[1]Sheet1 (2)'!$D$71*('[1]Sheet1 (2)'!$D$72-crack_t_index)/'[1]Sheet1 (2)'!$D$72))))</f>
        <v>0.3125</v>
      </c>
      <c r="AX1085" s="157">
        <f>IF(IF(D1085='[1]Sheet1 (2)'!$C$69,'[1]Sheet1 (2)'!$D$69*('[1]Sheet1 (2)'!$D$72-rave_index)/'[1]Sheet1 (2)'!$D$72,IF([1]shee2!D1045='[1]Sheet1 (2)'!$C$70,'[1]Sheet1 (2)'!$D$70*('[1]Sheet1 (2)'!$D$72-rave_index)/'[1]Sheet1 (2)'!$D$72,IF([1]shee2!D1045='[1]Sheet1 (2)'!$C$71,'[1]Sheet1 (2)'!$D$71*('[1]Sheet1 (2)'!$D$72-rave_index)/'[1]Sheet1 (2)'!$D$72)))&lt;0,0,IF(D1085='[1]Sheet1 (2)'!$C$69,'[1]Sheet1 (2)'!$D$69*('[1]Sheet1 (2)'!$D$72-rave_index)/'[1]Sheet1 (2)'!$D$72,IF([1]shee2!D1045='[1]Sheet1 (2)'!$C$70,'[1]Sheet1 (2)'!$D$70*('[1]Sheet1 (2)'!$D$72-rave_index)/'[1]Sheet1 (2)'!$D$72,IF([1]shee2!D1045='[1]Sheet1 (2)'!$C$71,'[1]Sheet1 (2)'!$D$71*('[1]Sheet1 (2)'!$D$72-rave_index)/'[1]Sheet1 (2)'!$D$72))))</f>
        <v>0.3125</v>
      </c>
      <c r="AY1085" s="157">
        <f>IF(IF(D1085='[1]Sheet1 (2)'!$C$69,'[1]Sheet1 (2)'!$D$69*('[1]Sheet1 (2)'!$D$72-rough_index)/'[1]Sheet1 (2)'!$D$72,IF([1]shee2!D1045='[1]Sheet1 (2)'!$C$70,'[1]Sheet1 (2)'!$D$70*('[1]Sheet1 (2)'!$D$72-rough_index)/'[1]Sheet1 (2)'!$D$72,IF([1]shee2!D1045='[1]Sheet1 (2)'!$C$71,'[1]Sheet1 (2)'!$D$71*('[1]Sheet1 (2)'!$D$72-rough_index)/'[1]Sheet1 (2)'!$D$72)))&lt;0,0,IF(D1085='[1]Sheet1 (2)'!$C$69,'[1]Sheet1 (2)'!$D$69*('[1]Sheet1 (2)'!$D$72-rough_index)/'[1]Sheet1 (2)'!$D$72,IF([1]shee2!D1045='[1]Sheet1 (2)'!$C$70,'[1]Sheet1 (2)'!$D$70*('[1]Sheet1 (2)'!$D$72-rough_index)/'[1]Sheet1 (2)'!$D$72,IF([1]shee2!D1045='[1]Sheet1 (2)'!$C$71,'[1]Sheet1 (2)'!$D$71*('[1]Sheet1 (2)'!$D$72-rough_index)/'[1]Sheet1 (2)'!$D$72))))</f>
        <v>3.3333333333333335</v>
      </c>
      <c r="AZ1085" s="179">
        <f>+(AU1085*'[1]Sheet1 (2)'!$C$77)+(AV1085*'[1]Sheet1 (2)'!$C$78)+(AW1085*'[1]Sheet1 (2)'!$C$79)+(AX1085*'[1]Sheet1 (2)'!$C$80)+(AY1085*'[1]Sheet1 (2)'!$C$81)</f>
        <v>2.0437500000000002</v>
      </c>
      <c r="BA1085" s="213" t="str">
        <f t="shared" si="32"/>
        <v>Poor</v>
      </c>
      <c r="BE1085">
        <f>IF(D1085='[1]Sheet1 (2)'!$C$61,'[1]Sheet1 (2)'!$D$61*(counts^2)+'[1]Sheet1 (2)'!$G$61*counts+'[1]Sheet1 (2)'!$J$61,IF(D1085='[1]Sheet1 (2)'!$C$62,'[1]Sheet1 (2)'!$D$62*counts+'[1]Sheet1 (2)'!$G$62,IF(D1085='[1]Sheet1 (2)'!$C$63,'[1]Sheet1 (2)'!$D$63*counts+'[1]Sheet1 (2)'!$G$63,IF(D1085='[1]Sheet1 (2)'!$C$64,'[1]Sheet1 (2)'!$D$64*counts+'[1]Sheet1 (2)'!$G$64))))</f>
        <v>2.0984129299999998</v>
      </c>
    </row>
    <row r="1086" spans="1:57" ht="12.75" customHeight="1">
      <c r="A1086" s="176" t="s">
        <v>282</v>
      </c>
      <c r="B1086" s="145" t="s">
        <v>76</v>
      </c>
      <c r="C1086" s="170">
        <v>1219</v>
      </c>
      <c r="D1086" s="174" t="s">
        <v>77</v>
      </c>
      <c r="E1086" s="171">
        <v>8</v>
      </c>
      <c r="F1086" s="171">
        <v>2</v>
      </c>
      <c r="G1086" s="171" t="s">
        <v>77</v>
      </c>
      <c r="H1086" s="171">
        <v>1</v>
      </c>
      <c r="I1086" s="171" t="s">
        <v>77</v>
      </c>
      <c r="J1086" s="173" t="s">
        <v>80</v>
      </c>
      <c r="K1086" s="173" t="s">
        <v>80</v>
      </c>
      <c r="L1086" s="169">
        <f>VLOOKUP(CONCATENATE(J1086,K1086),'Sheet1 (2)'!$J$6:$K$26,2,FALSE)</f>
        <v>0</v>
      </c>
      <c r="M1086" s="173" t="s">
        <v>83</v>
      </c>
      <c r="N1086" s="173" t="s">
        <v>82</v>
      </c>
      <c r="O1086" s="177">
        <f>VLOOKUP(CONCATENATE(M1086,N1086),'[1]Sheet1 (2)'!$L$6:$M$26,2,FALSE)</f>
        <v>18.75</v>
      </c>
      <c r="P1086" s="173" t="s">
        <v>83</v>
      </c>
      <c r="Q1086" s="173" t="s">
        <v>78</v>
      </c>
      <c r="R1086" s="177">
        <f>VLOOKUP(CONCATENATE(P1086,Q1086),'[1]Sheet1 (2)'!$N$6:$O$26,2,FALSE)</f>
        <v>7.5</v>
      </c>
      <c r="S1086" s="173" t="s">
        <v>80</v>
      </c>
      <c r="T1086" s="173" t="s">
        <v>80</v>
      </c>
      <c r="U1086" s="177">
        <f>VLOOKUP(CONCATENATE(S1086,T1086),'[1]Sheet1 (2)'!$P$6:$Q$26,2,FALSE)</f>
        <v>0</v>
      </c>
      <c r="V1086" s="173" t="s">
        <v>80</v>
      </c>
      <c r="W1086" s="173" t="s">
        <v>80</v>
      </c>
      <c r="X1086" s="177">
        <f>VLOOKUP(CONCATENATE(V1086,W1086),'[1]Sheet1 (2)'!$R$6:$S$26,2,FALSE)</f>
        <v>0</v>
      </c>
      <c r="Y1086" s="173" t="s">
        <v>80</v>
      </c>
      <c r="Z1086" s="173" t="s">
        <v>80</v>
      </c>
      <c r="AA1086" s="177">
        <f>VLOOKUP(CONCATENATE(Y1086,Z1086),'[1]Sheet1 (2)'!$T$6:$U$26,2,FALSE)</f>
        <v>0</v>
      </c>
      <c r="AB1086" s="173" t="s">
        <v>80</v>
      </c>
      <c r="AC1086" s="173" t="s">
        <v>80</v>
      </c>
      <c r="AD1086" s="177">
        <f>VLOOKUP(CONCATENATE(AB1086,AC1086),'[1]Sheet1 (2)'!$X$6:$Y$26,2,FALSE)</f>
        <v>0</v>
      </c>
      <c r="AE1086" s="173" t="s">
        <v>82</v>
      </c>
      <c r="AF1086" s="173" t="s">
        <v>81</v>
      </c>
      <c r="AG1086" s="177">
        <f>VLOOKUP(CONCATENATE(AE1086,AF1086),'[1]Sheet1 (2)'!$Z$6:$AA$26,2,FALSE)</f>
        <v>66</v>
      </c>
      <c r="AH1086" s="172"/>
      <c r="AI1086" s="178"/>
      <c r="AJ1086" s="140"/>
      <c r="AK1086" s="176" t="s">
        <v>282</v>
      </c>
      <c r="AL1086" s="176" t="s">
        <v>76</v>
      </c>
      <c r="AM1086" s="170">
        <f t="shared" si="33"/>
        <v>1219</v>
      </c>
      <c r="AN1086" s="147"/>
      <c r="AO1086" s="155"/>
      <c r="AP1086" s="156"/>
      <c r="AQ1086" s="157">
        <v>2.0387234668000001</v>
      </c>
      <c r="AR1086" s="158"/>
      <c r="AS1086" s="145">
        <f>LOOKUP(rufmkm,'[1]Sheet1 (2)'!$V$62:$V$71,'[1]Sheet1 (2)'!$W$62:$W$71)</f>
        <v>30</v>
      </c>
      <c r="AT1086" s="140"/>
      <c r="AU1086" s="157">
        <f>IF(IF(D1086='[1]Sheet1 (2)'!$C$69,'[1]Sheet1 (2)'!$D$69*('[1]Sheet1 (2)'!$D$72-rut_index)/'[1]Sheet1 (2)'!$D$72,IF([1]shee2!D1046='[1]Sheet1 (2)'!$C$70,'[1]Sheet1 (2)'!$D$70*('[1]Sheet1 (2)'!$D$72-rut_index)/'[1]Sheet1 (2)'!$D$72,IF([1]shee2!D1046='[1]Sheet1 (2)'!$C$71,'[1]Sheet1 (2)'!$D$71*('[1]Sheet1 (2)'!$D$72-rut_index)/'[1]Sheet1 (2)'!$D$72)))&lt;0,0,IF(D1086='[1]Sheet1 (2)'!$C$69,'[1]Sheet1 (2)'!$D$69*('[1]Sheet1 (2)'!$D$72-rut_index)/'[1]Sheet1 (2)'!$D$72,IF([1]shee2!D1046='[1]Sheet1 (2)'!$C$70,'[1]Sheet1 (2)'!$D$70*('[1]Sheet1 (2)'!$D$72-rut_index)/'[1]Sheet1 (2)'!$D$72,IF([1]shee2!D1046='[1]Sheet1 (2)'!$C$71,'[1]Sheet1 (2)'!$D$71*('[1]Sheet1 (2)'!$D$72-rut_index)/'[1]Sheet1 (2)'!$D$72))))</f>
        <v>5</v>
      </c>
      <c r="AV1086" s="157">
        <f>IF(IF(D1086='[1]Sheet1 (2)'!$C$69,'[1]Sheet1 (2)'!$D$69*('[1]Sheet1 (2)'!$D$72-crack_s_index)/'[1]Sheet1 (2)'!$D$72,IF([1]shee2!D1046='[1]Sheet1 (2)'!$C$70,'[1]Sheet1 (2)'!$D$70*('[1]Sheet1 (2)'!$D$72-crack_s_index)/'[1]Sheet1 (2)'!$D$72,IF([1]shee2!D1046='[1]Sheet1 (2)'!$C$71,'[1]Sheet1 (2)'!$D$71*('[1]Sheet1 (2)'!$D$72-crack_s_index)/'[1]Sheet1 (2)'!$D$72)))&lt;0,0,IF(D1086='[1]Sheet1 (2)'!$C$69,'[1]Sheet1 (2)'!$D$69*('[1]Sheet1 (2)'!$D$72-crack_s_index)/'[1]Sheet1 (2)'!$D$72,IF([1]shee2!D1046='[1]Sheet1 (2)'!$C$70,'[1]Sheet1 (2)'!$D$70*('[1]Sheet1 (2)'!$D$72-crack_s_index)/'[1]Sheet1 (2)'!$D$72,IF([1]shee2!D1046='[1]Sheet1 (2)'!$C$71,'[1]Sheet1 (2)'!$D$71*('[1]Sheet1 (2)'!$D$72-crack_s_index)/'[1]Sheet1 (2)'!$D$72))))</f>
        <v>3.4375</v>
      </c>
      <c r="AW1086" s="157">
        <f>IF(IF(D1086='[1]Sheet1 (2)'!$C$69,'[1]Sheet1 (2)'!$D$69*('[1]Sheet1 (2)'!$D$72-crack_t_index)/'[1]Sheet1 (2)'!$D$72,IF([1]shee2!D1046='[1]Sheet1 (2)'!$C$70,'[1]Sheet1 (2)'!$D$70*('[1]Sheet1 (2)'!$D$72-crack_t_index)/'[1]Sheet1 (2)'!$D$72,IF([1]shee2!D1046='[1]Sheet1 (2)'!$C$71,'[1]Sheet1 (2)'!$D$71*('[1]Sheet1 (2)'!$D$72-crack_t_index)/'[1]Sheet1 (2)'!$D$72)))&lt;0,0,IF(D1086='[1]Sheet1 (2)'!$C$69,'[1]Sheet1 (2)'!$D$69*('[1]Sheet1 (2)'!$D$72-crack_t_index)/'[1]Sheet1 (2)'!$D$72,IF([1]shee2!D1046='[1]Sheet1 (2)'!$C$70,'[1]Sheet1 (2)'!$D$70*('[1]Sheet1 (2)'!$D$72-crack_t_index)/'[1]Sheet1 (2)'!$D$72,IF([1]shee2!D1046='[1]Sheet1 (2)'!$C$71,'[1]Sheet1 (2)'!$D$71*('[1]Sheet1 (2)'!$D$72-crack_t_index)/'[1]Sheet1 (2)'!$D$72))))</f>
        <v>4.375</v>
      </c>
      <c r="AX1086" s="157">
        <f>IF(IF(D1086='[1]Sheet1 (2)'!$C$69,'[1]Sheet1 (2)'!$D$69*('[1]Sheet1 (2)'!$D$72-rave_index)/'[1]Sheet1 (2)'!$D$72,IF([1]shee2!D1046='[1]Sheet1 (2)'!$C$70,'[1]Sheet1 (2)'!$D$70*('[1]Sheet1 (2)'!$D$72-rave_index)/'[1]Sheet1 (2)'!$D$72,IF([1]shee2!D1046='[1]Sheet1 (2)'!$C$71,'[1]Sheet1 (2)'!$D$71*('[1]Sheet1 (2)'!$D$72-rave_index)/'[1]Sheet1 (2)'!$D$72)))&lt;0,0,IF(D1086='[1]Sheet1 (2)'!$C$69,'[1]Sheet1 (2)'!$D$69*('[1]Sheet1 (2)'!$D$72-rave_index)/'[1]Sheet1 (2)'!$D$72,IF([1]shee2!D1046='[1]Sheet1 (2)'!$C$70,'[1]Sheet1 (2)'!$D$70*('[1]Sheet1 (2)'!$D$72-rave_index)/'[1]Sheet1 (2)'!$D$72,IF([1]shee2!D1046='[1]Sheet1 (2)'!$C$71,'[1]Sheet1 (2)'!$D$71*('[1]Sheet1 (2)'!$D$72-rave_index)/'[1]Sheet1 (2)'!$D$72))))</f>
        <v>5</v>
      </c>
      <c r="AY1086" s="157">
        <f>IF(IF(D1086='[1]Sheet1 (2)'!$C$69,'[1]Sheet1 (2)'!$D$69*('[1]Sheet1 (2)'!$D$72-rough_index)/'[1]Sheet1 (2)'!$D$72,IF([1]shee2!D1046='[1]Sheet1 (2)'!$C$70,'[1]Sheet1 (2)'!$D$70*('[1]Sheet1 (2)'!$D$72-rough_index)/'[1]Sheet1 (2)'!$D$72,IF([1]shee2!D1046='[1]Sheet1 (2)'!$C$71,'[1]Sheet1 (2)'!$D$71*('[1]Sheet1 (2)'!$D$72-rough_index)/'[1]Sheet1 (2)'!$D$72)))&lt;0,0,IF(D1086='[1]Sheet1 (2)'!$C$69,'[1]Sheet1 (2)'!$D$69*('[1]Sheet1 (2)'!$D$72-rough_index)/'[1]Sheet1 (2)'!$D$72,IF([1]shee2!D1046='[1]Sheet1 (2)'!$C$70,'[1]Sheet1 (2)'!$D$70*('[1]Sheet1 (2)'!$D$72-rough_index)/'[1]Sheet1 (2)'!$D$72,IF([1]shee2!D1046='[1]Sheet1 (2)'!$C$71,'[1]Sheet1 (2)'!$D$71*('[1]Sheet1 (2)'!$D$72-rough_index)/'[1]Sheet1 (2)'!$D$72))))</f>
        <v>2.5</v>
      </c>
      <c r="AZ1086" s="179">
        <f>+(AU1086*'[1]Sheet1 (2)'!$C$77)+(AV1086*'[1]Sheet1 (2)'!$C$78)+(AW1086*'[1]Sheet1 (2)'!$C$79)+(AX1086*'[1]Sheet1 (2)'!$C$80)+(AY1086*'[1]Sheet1 (2)'!$C$81)</f>
        <v>3.6624999999999996</v>
      </c>
      <c r="BA1086" s="213" t="str">
        <f t="shared" si="32"/>
        <v>Fair</v>
      </c>
      <c r="BE1086">
        <f>IF(D1086='[1]Sheet1 (2)'!$C$61,'[1]Sheet1 (2)'!$D$61*(counts^2)+'[1]Sheet1 (2)'!$G$61*counts+'[1]Sheet1 (2)'!$J$61,IF(D1086='[1]Sheet1 (2)'!$C$62,'[1]Sheet1 (2)'!$D$62*counts+'[1]Sheet1 (2)'!$G$62,IF(D1086='[1]Sheet1 (2)'!$C$63,'[1]Sheet1 (2)'!$D$63*counts+'[1]Sheet1 (2)'!$G$63,IF(D1086='[1]Sheet1 (2)'!$C$64,'[1]Sheet1 (2)'!$D$64*counts+'[1]Sheet1 (2)'!$G$64))))</f>
        <v>2.0984129299999998</v>
      </c>
    </row>
    <row r="1087" spans="1:57" ht="12.75" customHeight="1">
      <c r="A1087" s="176" t="s">
        <v>282</v>
      </c>
      <c r="B1087" s="145" t="s">
        <v>76</v>
      </c>
      <c r="C1087" s="170">
        <v>1220</v>
      </c>
      <c r="D1087" s="174" t="s">
        <v>77</v>
      </c>
      <c r="E1087" s="171">
        <v>8</v>
      </c>
      <c r="F1087" s="171">
        <v>2</v>
      </c>
      <c r="G1087" s="171" t="s">
        <v>77</v>
      </c>
      <c r="H1087" s="171">
        <v>1</v>
      </c>
      <c r="I1087" s="171" t="s">
        <v>77</v>
      </c>
      <c r="J1087" s="173" t="s">
        <v>80</v>
      </c>
      <c r="K1087" s="173" t="s">
        <v>80</v>
      </c>
      <c r="L1087" s="169">
        <f>VLOOKUP(CONCATENATE(J1087,K1087),'Sheet1 (2)'!$J$6:$K$26,2,FALSE)</f>
        <v>0</v>
      </c>
      <c r="M1087" s="173" t="s">
        <v>83</v>
      </c>
      <c r="N1087" s="173" t="s">
        <v>82</v>
      </c>
      <c r="O1087" s="177">
        <f>VLOOKUP(CONCATENATE(M1087,N1087),'[1]Sheet1 (2)'!$L$6:$M$26,2,FALSE)</f>
        <v>18.75</v>
      </c>
      <c r="P1087" s="173" t="s">
        <v>79</v>
      </c>
      <c r="Q1087" s="173" t="s">
        <v>78</v>
      </c>
      <c r="R1087" s="177">
        <f>VLOOKUP(CONCATENATE(P1087,Q1087),'[1]Sheet1 (2)'!$N$6:$O$26,2,FALSE)</f>
        <v>10</v>
      </c>
      <c r="S1087" s="173" t="s">
        <v>80</v>
      </c>
      <c r="T1087" s="173" t="s">
        <v>80</v>
      </c>
      <c r="U1087" s="177">
        <f>VLOOKUP(CONCATENATE(S1087,T1087),'[1]Sheet1 (2)'!$P$6:$Q$26,2,FALSE)</f>
        <v>0</v>
      </c>
      <c r="V1087" s="173" t="s">
        <v>80</v>
      </c>
      <c r="W1087" s="173" t="s">
        <v>80</v>
      </c>
      <c r="X1087" s="177">
        <f>VLOOKUP(CONCATENATE(V1087,W1087),'[1]Sheet1 (2)'!$R$6:$S$26,2,FALSE)</f>
        <v>0</v>
      </c>
      <c r="Y1087" s="173" t="s">
        <v>80</v>
      </c>
      <c r="Z1087" s="173" t="s">
        <v>80</v>
      </c>
      <c r="AA1087" s="177">
        <f>VLOOKUP(CONCATENATE(Y1087,Z1087),'[1]Sheet1 (2)'!$T$6:$U$26,2,FALSE)</f>
        <v>0</v>
      </c>
      <c r="AB1087" s="173" t="s">
        <v>80</v>
      </c>
      <c r="AC1087" s="173" t="s">
        <v>80</v>
      </c>
      <c r="AD1087" s="177">
        <f>VLOOKUP(CONCATENATE(AB1087,AC1087),'[1]Sheet1 (2)'!$X$6:$Y$26,2,FALSE)</f>
        <v>0</v>
      </c>
      <c r="AE1087" s="173" t="s">
        <v>82</v>
      </c>
      <c r="AF1087" s="173" t="s">
        <v>81</v>
      </c>
      <c r="AG1087" s="177">
        <f>VLOOKUP(CONCATENATE(AE1087,AF1087),'[1]Sheet1 (2)'!$Z$6:$AA$26,2,FALSE)</f>
        <v>66</v>
      </c>
      <c r="AH1087" s="172"/>
      <c r="AI1087" s="178"/>
      <c r="AJ1087" s="140"/>
      <c r="AK1087" s="176" t="s">
        <v>282</v>
      </c>
      <c r="AL1087" s="176" t="s">
        <v>76</v>
      </c>
      <c r="AM1087" s="170">
        <f t="shared" si="33"/>
        <v>1220</v>
      </c>
      <c r="AN1087" s="147"/>
      <c r="AO1087" s="155"/>
      <c r="AP1087" s="156"/>
      <c r="AQ1087" s="157">
        <v>1.8031983789999999</v>
      </c>
      <c r="AR1087" s="158"/>
      <c r="AS1087" s="145">
        <f>LOOKUP(rufmkm,'[1]Sheet1 (2)'!$V$62:$V$71,'[1]Sheet1 (2)'!$W$62:$W$71)</f>
        <v>20</v>
      </c>
      <c r="AT1087" s="140"/>
      <c r="AU1087" s="157">
        <f>IF(IF(D1087='[1]Sheet1 (2)'!$C$69,'[1]Sheet1 (2)'!$D$69*('[1]Sheet1 (2)'!$D$72-rut_index)/'[1]Sheet1 (2)'!$D$72,IF([1]shee2!D1047='[1]Sheet1 (2)'!$C$70,'[1]Sheet1 (2)'!$D$70*('[1]Sheet1 (2)'!$D$72-rut_index)/'[1]Sheet1 (2)'!$D$72,IF([1]shee2!D1047='[1]Sheet1 (2)'!$C$71,'[1]Sheet1 (2)'!$D$71*('[1]Sheet1 (2)'!$D$72-rut_index)/'[1]Sheet1 (2)'!$D$72)))&lt;0,0,IF(D1087='[1]Sheet1 (2)'!$C$69,'[1]Sheet1 (2)'!$D$69*('[1]Sheet1 (2)'!$D$72-rut_index)/'[1]Sheet1 (2)'!$D$72,IF([1]shee2!D1047='[1]Sheet1 (2)'!$C$70,'[1]Sheet1 (2)'!$D$70*('[1]Sheet1 (2)'!$D$72-rut_index)/'[1]Sheet1 (2)'!$D$72,IF([1]shee2!D1047='[1]Sheet1 (2)'!$C$71,'[1]Sheet1 (2)'!$D$71*('[1]Sheet1 (2)'!$D$72-rut_index)/'[1]Sheet1 (2)'!$D$72))))</f>
        <v>5</v>
      </c>
      <c r="AV1087" s="157">
        <f>IF(IF(D1087='[1]Sheet1 (2)'!$C$69,'[1]Sheet1 (2)'!$D$69*('[1]Sheet1 (2)'!$D$72-crack_s_index)/'[1]Sheet1 (2)'!$D$72,IF([1]shee2!D1047='[1]Sheet1 (2)'!$C$70,'[1]Sheet1 (2)'!$D$70*('[1]Sheet1 (2)'!$D$72-crack_s_index)/'[1]Sheet1 (2)'!$D$72,IF([1]shee2!D1047='[1]Sheet1 (2)'!$C$71,'[1]Sheet1 (2)'!$D$71*('[1]Sheet1 (2)'!$D$72-crack_s_index)/'[1]Sheet1 (2)'!$D$72)))&lt;0,0,IF(D1087='[1]Sheet1 (2)'!$C$69,'[1]Sheet1 (2)'!$D$69*('[1]Sheet1 (2)'!$D$72-crack_s_index)/'[1]Sheet1 (2)'!$D$72,IF([1]shee2!D1047='[1]Sheet1 (2)'!$C$70,'[1]Sheet1 (2)'!$D$70*('[1]Sheet1 (2)'!$D$72-crack_s_index)/'[1]Sheet1 (2)'!$D$72,IF([1]shee2!D1047='[1]Sheet1 (2)'!$C$71,'[1]Sheet1 (2)'!$D$71*('[1]Sheet1 (2)'!$D$72-crack_s_index)/'[1]Sheet1 (2)'!$D$72))))</f>
        <v>3.4375</v>
      </c>
      <c r="AW1087" s="157">
        <f>IF(IF(D1087='[1]Sheet1 (2)'!$C$69,'[1]Sheet1 (2)'!$D$69*('[1]Sheet1 (2)'!$D$72-crack_t_index)/'[1]Sheet1 (2)'!$D$72,IF([1]shee2!D1047='[1]Sheet1 (2)'!$C$70,'[1]Sheet1 (2)'!$D$70*('[1]Sheet1 (2)'!$D$72-crack_t_index)/'[1]Sheet1 (2)'!$D$72,IF([1]shee2!D1047='[1]Sheet1 (2)'!$C$71,'[1]Sheet1 (2)'!$D$71*('[1]Sheet1 (2)'!$D$72-crack_t_index)/'[1]Sheet1 (2)'!$D$72)))&lt;0,0,IF(D1087='[1]Sheet1 (2)'!$C$69,'[1]Sheet1 (2)'!$D$69*('[1]Sheet1 (2)'!$D$72-crack_t_index)/'[1]Sheet1 (2)'!$D$72,IF([1]shee2!D1047='[1]Sheet1 (2)'!$C$70,'[1]Sheet1 (2)'!$D$70*('[1]Sheet1 (2)'!$D$72-crack_t_index)/'[1]Sheet1 (2)'!$D$72,IF([1]shee2!D1047='[1]Sheet1 (2)'!$C$71,'[1]Sheet1 (2)'!$D$71*('[1]Sheet1 (2)'!$D$72-crack_t_index)/'[1]Sheet1 (2)'!$D$72))))</f>
        <v>4.166666666666667</v>
      </c>
      <c r="AX1087" s="157">
        <f>IF(IF(D1087='[1]Sheet1 (2)'!$C$69,'[1]Sheet1 (2)'!$D$69*('[1]Sheet1 (2)'!$D$72-rave_index)/'[1]Sheet1 (2)'!$D$72,IF([1]shee2!D1047='[1]Sheet1 (2)'!$C$70,'[1]Sheet1 (2)'!$D$70*('[1]Sheet1 (2)'!$D$72-rave_index)/'[1]Sheet1 (2)'!$D$72,IF([1]shee2!D1047='[1]Sheet1 (2)'!$C$71,'[1]Sheet1 (2)'!$D$71*('[1]Sheet1 (2)'!$D$72-rave_index)/'[1]Sheet1 (2)'!$D$72)))&lt;0,0,IF(D1087='[1]Sheet1 (2)'!$C$69,'[1]Sheet1 (2)'!$D$69*('[1]Sheet1 (2)'!$D$72-rave_index)/'[1]Sheet1 (2)'!$D$72,IF([1]shee2!D1047='[1]Sheet1 (2)'!$C$70,'[1]Sheet1 (2)'!$D$70*('[1]Sheet1 (2)'!$D$72-rave_index)/'[1]Sheet1 (2)'!$D$72,IF([1]shee2!D1047='[1]Sheet1 (2)'!$C$71,'[1]Sheet1 (2)'!$D$71*('[1]Sheet1 (2)'!$D$72-rave_index)/'[1]Sheet1 (2)'!$D$72))))</f>
        <v>5</v>
      </c>
      <c r="AY1087" s="157">
        <f>IF(IF(D1087='[1]Sheet1 (2)'!$C$69,'[1]Sheet1 (2)'!$D$69*('[1]Sheet1 (2)'!$D$72-rough_index)/'[1]Sheet1 (2)'!$D$72,IF([1]shee2!D1047='[1]Sheet1 (2)'!$C$70,'[1]Sheet1 (2)'!$D$70*('[1]Sheet1 (2)'!$D$72-rough_index)/'[1]Sheet1 (2)'!$D$72,IF([1]shee2!D1047='[1]Sheet1 (2)'!$C$71,'[1]Sheet1 (2)'!$D$71*('[1]Sheet1 (2)'!$D$72-rough_index)/'[1]Sheet1 (2)'!$D$72)))&lt;0,0,IF(D1087='[1]Sheet1 (2)'!$C$69,'[1]Sheet1 (2)'!$D$69*('[1]Sheet1 (2)'!$D$72-rough_index)/'[1]Sheet1 (2)'!$D$72,IF([1]shee2!D1047='[1]Sheet1 (2)'!$C$70,'[1]Sheet1 (2)'!$D$70*('[1]Sheet1 (2)'!$D$72-rough_index)/'[1]Sheet1 (2)'!$D$72,IF([1]shee2!D1047='[1]Sheet1 (2)'!$C$71,'[1]Sheet1 (2)'!$D$71*('[1]Sheet1 (2)'!$D$72-rough_index)/'[1]Sheet1 (2)'!$D$72))))</f>
        <v>3.3333333333333335</v>
      </c>
      <c r="AZ1087" s="179">
        <f>+(AU1087*'[1]Sheet1 (2)'!$C$77)+(AV1087*'[1]Sheet1 (2)'!$C$78)+(AW1087*'[1]Sheet1 (2)'!$C$79)+(AX1087*'[1]Sheet1 (2)'!$C$80)+(AY1087*'[1]Sheet1 (2)'!$C$81)</f>
        <v>3.9041666666666663</v>
      </c>
      <c r="BA1087" s="213" t="str">
        <f t="shared" si="32"/>
        <v>Fair</v>
      </c>
      <c r="BE1087">
        <f>IF(D1087='[1]Sheet1 (2)'!$C$61,'[1]Sheet1 (2)'!$D$61*(counts^2)+'[1]Sheet1 (2)'!$G$61*counts+'[1]Sheet1 (2)'!$J$61,IF(D1087='[1]Sheet1 (2)'!$C$62,'[1]Sheet1 (2)'!$D$62*counts+'[1]Sheet1 (2)'!$G$62,IF(D1087='[1]Sheet1 (2)'!$C$63,'[1]Sheet1 (2)'!$D$63*counts+'[1]Sheet1 (2)'!$G$63,IF(D1087='[1]Sheet1 (2)'!$C$64,'[1]Sheet1 (2)'!$D$64*counts+'[1]Sheet1 (2)'!$G$64))))</f>
        <v>2.0984129299999998</v>
      </c>
    </row>
    <row r="1088" spans="1:57" ht="12.75" customHeight="1">
      <c r="A1088" s="176" t="s">
        <v>282</v>
      </c>
      <c r="B1088" s="145" t="s">
        <v>76</v>
      </c>
      <c r="C1088" s="170">
        <v>1221</v>
      </c>
      <c r="D1088" s="174" t="s">
        <v>77</v>
      </c>
      <c r="E1088" s="171">
        <v>8</v>
      </c>
      <c r="F1088" s="171">
        <v>2</v>
      </c>
      <c r="G1088" s="171" t="s">
        <v>77</v>
      </c>
      <c r="H1088" s="171">
        <v>1</v>
      </c>
      <c r="I1088" s="171" t="s">
        <v>77</v>
      </c>
      <c r="J1088" s="173" t="s">
        <v>80</v>
      </c>
      <c r="K1088" s="173" t="s">
        <v>80</v>
      </c>
      <c r="L1088" s="169">
        <f>VLOOKUP(CONCATENATE(J1088,K1088),'Sheet1 (2)'!$J$6:$K$26,2,FALSE)</f>
        <v>0</v>
      </c>
      <c r="M1088" s="173" t="s">
        <v>83</v>
      </c>
      <c r="N1088" s="173" t="s">
        <v>83</v>
      </c>
      <c r="O1088" s="177">
        <f>VLOOKUP(CONCATENATE(M1088,N1088),'[1]Sheet1 (2)'!$L$6:$M$26,2,FALSE)</f>
        <v>37.5</v>
      </c>
      <c r="P1088" s="173" t="s">
        <v>83</v>
      </c>
      <c r="Q1088" s="173" t="s">
        <v>82</v>
      </c>
      <c r="R1088" s="177">
        <f>VLOOKUP(CONCATENATE(P1088,Q1088),'[1]Sheet1 (2)'!$N$6:$O$26,2,FALSE)</f>
        <v>18.75</v>
      </c>
      <c r="S1088" s="173" t="s">
        <v>80</v>
      </c>
      <c r="T1088" s="173" t="s">
        <v>80</v>
      </c>
      <c r="U1088" s="177">
        <f>VLOOKUP(CONCATENATE(S1088,T1088),'[1]Sheet1 (2)'!$P$6:$Q$26,2,FALSE)</f>
        <v>0</v>
      </c>
      <c r="V1088" s="173" t="s">
        <v>80</v>
      </c>
      <c r="W1088" s="173" t="s">
        <v>80</v>
      </c>
      <c r="X1088" s="177">
        <f>VLOOKUP(CONCATENATE(V1088,W1088),'[1]Sheet1 (2)'!$R$6:$S$26,2,FALSE)</f>
        <v>0</v>
      </c>
      <c r="Y1088" s="173" t="s">
        <v>80</v>
      </c>
      <c r="Z1088" s="173" t="s">
        <v>80</v>
      </c>
      <c r="AA1088" s="177">
        <f>VLOOKUP(CONCATENATE(Y1088,Z1088),'[1]Sheet1 (2)'!$T$6:$U$26,2,FALSE)</f>
        <v>0</v>
      </c>
      <c r="AB1088" s="173" t="s">
        <v>80</v>
      </c>
      <c r="AC1088" s="173" t="s">
        <v>80</v>
      </c>
      <c r="AD1088" s="177">
        <f>VLOOKUP(CONCATENATE(AB1088,AC1088),'[1]Sheet1 (2)'!$X$6:$Y$26,2,FALSE)</f>
        <v>0</v>
      </c>
      <c r="AE1088" s="173" t="s">
        <v>82</v>
      </c>
      <c r="AF1088" s="173" t="s">
        <v>81</v>
      </c>
      <c r="AG1088" s="177">
        <f>VLOOKUP(CONCATENATE(AE1088,AF1088),'[1]Sheet1 (2)'!$Z$6:$AA$26,2,FALSE)</f>
        <v>66</v>
      </c>
      <c r="AH1088" s="172"/>
      <c r="AI1088" s="178"/>
      <c r="AJ1088" s="140"/>
      <c r="AK1088" s="176" t="s">
        <v>282</v>
      </c>
      <c r="AL1088" s="176" t="s">
        <v>76</v>
      </c>
      <c r="AM1088" s="170">
        <f t="shared" si="33"/>
        <v>1221</v>
      </c>
      <c r="AN1088" s="147"/>
      <c r="AO1088" s="155"/>
      <c r="AP1088" s="156"/>
      <c r="AQ1088" s="157">
        <v>1.9435063422000003</v>
      </c>
      <c r="AR1088" s="158"/>
      <c r="AS1088" s="145">
        <f>LOOKUP(rufmkm,'[1]Sheet1 (2)'!$V$62:$V$71,'[1]Sheet1 (2)'!$W$62:$W$71)</f>
        <v>20</v>
      </c>
      <c r="AT1088" s="140"/>
      <c r="AU1088" s="157">
        <f>IF(IF(D1088='[1]Sheet1 (2)'!$C$69,'[1]Sheet1 (2)'!$D$69*('[1]Sheet1 (2)'!$D$72-rut_index)/'[1]Sheet1 (2)'!$D$72,IF([1]shee2!D1048='[1]Sheet1 (2)'!$C$70,'[1]Sheet1 (2)'!$D$70*('[1]Sheet1 (2)'!$D$72-rut_index)/'[1]Sheet1 (2)'!$D$72,IF([1]shee2!D1048='[1]Sheet1 (2)'!$C$71,'[1]Sheet1 (2)'!$D$71*('[1]Sheet1 (2)'!$D$72-rut_index)/'[1]Sheet1 (2)'!$D$72)))&lt;0,0,IF(D1088='[1]Sheet1 (2)'!$C$69,'[1]Sheet1 (2)'!$D$69*('[1]Sheet1 (2)'!$D$72-rut_index)/'[1]Sheet1 (2)'!$D$72,IF([1]shee2!D1048='[1]Sheet1 (2)'!$C$70,'[1]Sheet1 (2)'!$D$70*('[1]Sheet1 (2)'!$D$72-rut_index)/'[1]Sheet1 (2)'!$D$72,IF([1]shee2!D1048='[1]Sheet1 (2)'!$C$71,'[1]Sheet1 (2)'!$D$71*('[1]Sheet1 (2)'!$D$72-rut_index)/'[1]Sheet1 (2)'!$D$72))))</f>
        <v>5</v>
      </c>
      <c r="AV1088" s="157">
        <f>IF(IF(D1088='[1]Sheet1 (2)'!$C$69,'[1]Sheet1 (2)'!$D$69*('[1]Sheet1 (2)'!$D$72-crack_s_index)/'[1]Sheet1 (2)'!$D$72,IF([1]shee2!D1048='[1]Sheet1 (2)'!$C$70,'[1]Sheet1 (2)'!$D$70*('[1]Sheet1 (2)'!$D$72-crack_s_index)/'[1]Sheet1 (2)'!$D$72,IF([1]shee2!D1048='[1]Sheet1 (2)'!$C$71,'[1]Sheet1 (2)'!$D$71*('[1]Sheet1 (2)'!$D$72-crack_s_index)/'[1]Sheet1 (2)'!$D$72)))&lt;0,0,IF(D1088='[1]Sheet1 (2)'!$C$69,'[1]Sheet1 (2)'!$D$69*('[1]Sheet1 (2)'!$D$72-crack_s_index)/'[1]Sheet1 (2)'!$D$72,IF([1]shee2!D1048='[1]Sheet1 (2)'!$C$70,'[1]Sheet1 (2)'!$D$70*('[1]Sheet1 (2)'!$D$72-crack_s_index)/'[1]Sheet1 (2)'!$D$72,IF([1]shee2!D1048='[1]Sheet1 (2)'!$C$71,'[1]Sheet1 (2)'!$D$71*('[1]Sheet1 (2)'!$D$72-crack_s_index)/'[1]Sheet1 (2)'!$D$72))))</f>
        <v>1.875</v>
      </c>
      <c r="AW1088" s="157">
        <f>IF(IF(D1088='[1]Sheet1 (2)'!$C$69,'[1]Sheet1 (2)'!$D$69*('[1]Sheet1 (2)'!$D$72-crack_t_index)/'[1]Sheet1 (2)'!$D$72,IF([1]shee2!D1048='[1]Sheet1 (2)'!$C$70,'[1]Sheet1 (2)'!$D$70*('[1]Sheet1 (2)'!$D$72-crack_t_index)/'[1]Sheet1 (2)'!$D$72,IF([1]shee2!D1048='[1]Sheet1 (2)'!$C$71,'[1]Sheet1 (2)'!$D$71*('[1]Sheet1 (2)'!$D$72-crack_t_index)/'[1]Sheet1 (2)'!$D$72)))&lt;0,0,IF(D1088='[1]Sheet1 (2)'!$C$69,'[1]Sheet1 (2)'!$D$69*('[1]Sheet1 (2)'!$D$72-crack_t_index)/'[1]Sheet1 (2)'!$D$72,IF([1]shee2!D1048='[1]Sheet1 (2)'!$C$70,'[1]Sheet1 (2)'!$D$70*('[1]Sheet1 (2)'!$D$72-crack_t_index)/'[1]Sheet1 (2)'!$D$72,IF([1]shee2!D1048='[1]Sheet1 (2)'!$C$71,'[1]Sheet1 (2)'!$D$71*('[1]Sheet1 (2)'!$D$72-crack_t_index)/'[1]Sheet1 (2)'!$D$72))))</f>
        <v>3.4375</v>
      </c>
      <c r="AX1088" s="157">
        <f>IF(IF(D1088='[1]Sheet1 (2)'!$C$69,'[1]Sheet1 (2)'!$D$69*('[1]Sheet1 (2)'!$D$72-rave_index)/'[1]Sheet1 (2)'!$D$72,IF([1]shee2!D1048='[1]Sheet1 (2)'!$C$70,'[1]Sheet1 (2)'!$D$70*('[1]Sheet1 (2)'!$D$72-rave_index)/'[1]Sheet1 (2)'!$D$72,IF([1]shee2!D1048='[1]Sheet1 (2)'!$C$71,'[1]Sheet1 (2)'!$D$71*('[1]Sheet1 (2)'!$D$72-rave_index)/'[1]Sheet1 (2)'!$D$72)))&lt;0,0,IF(D1088='[1]Sheet1 (2)'!$C$69,'[1]Sheet1 (2)'!$D$69*('[1]Sheet1 (2)'!$D$72-rave_index)/'[1]Sheet1 (2)'!$D$72,IF([1]shee2!D1048='[1]Sheet1 (2)'!$C$70,'[1]Sheet1 (2)'!$D$70*('[1]Sheet1 (2)'!$D$72-rave_index)/'[1]Sheet1 (2)'!$D$72,IF([1]shee2!D1048='[1]Sheet1 (2)'!$C$71,'[1]Sheet1 (2)'!$D$71*('[1]Sheet1 (2)'!$D$72-rave_index)/'[1]Sheet1 (2)'!$D$72))))</f>
        <v>5</v>
      </c>
      <c r="AY1088" s="157">
        <f>IF(IF(D1088='[1]Sheet1 (2)'!$C$69,'[1]Sheet1 (2)'!$D$69*('[1]Sheet1 (2)'!$D$72-rough_index)/'[1]Sheet1 (2)'!$D$72,IF([1]shee2!D1048='[1]Sheet1 (2)'!$C$70,'[1]Sheet1 (2)'!$D$70*('[1]Sheet1 (2)'!$D$72-rough_index)/'[1]Sheet1 (2)'!$D$72,IF([1]shee2!D1048='[1]Sheet1 (2)'!$C$71,'[1]Sheet1 (2)'!$D$71*('[1]Sheet1 (2)'!$D$72-rough_index)/'[1]Sheet1 (2)'!$D$72)))&lt;0,0,IF(D1088='[1]Sheet1 (2)'!$C$69,'[1]Sheet1 (2)'!$D$69*('[1]Sheet1 (2)'!$D$72-rough_index)/'[1]Sheet1 (2)'!$D$72,IF([1]shee2!D1048='[1]Sheet1 (2)'!$C$70,'[1]Sheet1 (2)'!$D$70*('[1]Sheet1 (2)'!$D$72-rough_index)/'[1]Sheet1 (2)'!$D$72,IF([1]shee2!D1048='[1]Sheet1 (2)'!$C$71,'[1]Sheet1 (2)'!$D$71*('[1]Sheet1 (2)'!$D$72-rough_index)/'[1]Sheet1 (2)'!$D$72))))</f>
        <v>3.3333333333333335</v>
      </c>
      <c r="AZ1088" s="179">
        <f>+(AU1088*'[1]Sheet1 (2)'!$C$77)+(AV1088*'[1]Sheet1 (2)'!$C$78)+(AW1088*'[1]Sheet1 (2)'!$C$79)+(AX1088*'[1]Sheet1 (2)'!$C$80)+(AY1088*'[1]Sheet1 (2)'!$C$81)</f>
        <v>3.3125</v>
      </c>
      <c r="BA1088" s="213" t="str">
        <f t="shared" si="32"/>
        <v>Fair</v>
      </c>
      <c r="BE1088">
        <f>IF(D1088='[1]Sheet1 (2)'!$C$61,'[1]Sheet1 (2)'!$D$61*(counts^2)+'[1]Sheet1 (2)'!$G$61*counts+'[1]Sheet1 (2)'!$J$61,IF(D1088='[1]Sheet1 (2)'!$C$62,'[1]Sheet1 (2)'!$D$62*counts+'[1]Sheet1 (2)'!$G$62,IF(D1088='[1]Sheet1 (2)'!$C$63,'[1]Sheet1 (2)'!$D$63*counts+'[1]Sheet1 (2)'!$G$63,IF(D1088='[1]Sheet1 (2)'!$C$64,'[1]Sheet1 (2)'!$D$64*counts+'[1]Sheet1 (2)'!$G$64))))</f>
        <v>2.0984129299999998</v>
      </c>
    </row>
    <row r="1089" spans="1:57" ht="12.75" customHeight="1">
      <c r="A1089" s="176" t="s">
        <v>282</v>
      </c>
      <c r="B1089" s="145" t="s">
        <v>76</v>
      </c>
      <c r="C1089" s="170">
        <v>1222</v>
      </c>
      <c r="D1089" s="174" t="s">
        <v>77</v>
      </c>
      <c r="E1089" s="171">
        <v>8</v>
      </c>
      <c r="F1089" s="171">
        <v>2</v>
      </c>
      <c r="G1089" s="171" t="s">
        <v>77</v>
      </c>
      <c r="H1089" s="171">
        <v>1</v>
      </c>
      <c r="I1089" s="171" t="s">
        <v>77</v>
      </c>
      <c r="J1089" s="173" t="s">
        <v>80</v>
      </c>
      <c r="K1089" s="173" t="s">
        <v>80</v>
      </c>
      <c r="L1089" s="169">
        <f>VLOOKUP(CONCATENATE(J1089,K1089),'Sheet1 (2)'!$J$6:$K$26,2,FALSE)</f>
        <v>0</v>
      </c>
      <c r="M1089" s="173" t="s">
        <v>79</v>
      </c>
      <c r="N1089" s="173" t="s">
        <v>83</v>
      </c>
      <c r="O1089" s="177">
        <f>VLOOKUP(CONCATENATE(M1089,N1089),'[1]Sheet1 (2)'!$L$6:$M$26,2,FALSE)</f>
        <v>50</v>
      </c>
      <c r="P1089" s="173" t="s">
        <v>79</v>
      </c>
      <c r="Q1089" s="173" t="s">
        <v>82</v>
      </c>
      <c r="R1089" s="177">
        <f>VLOOKUP(CONCATENATE(P1089,Q1089),'[1]Sheet1 (2)'!$N$6:$O$26,2,FALSE)</f>
        <v>25</v>
      </c>
      <c r="S1089" s="173" t="s">
        <v>80</v>
      </c>
      <c r="T1089" s="173" t="s">
        <v>80</v>
      </c>
      <c r="U1089" s="177">
        <f>VLOOKUP(CONCATENATE(S1089,T1089),'[1]Sheet1 (2)'!$P$6:$Q$26,2,FALSE)</f>
        <v>0</v>
      </c>
      <c r="V1089" s="173" t="s">
        <v>80</v>
      </c>
      <c r="W1089" s="173" t="s">
        <v>80</v>
      </c>
      <c r="X1089" s="177">
        <f>VLOOKUP(CONCATENATE(V1089,W1089),'[1]Sheet1 (2)'!$R$6:$S$26,2,FALSE)</f>
        <v>0</v>
      </c>
      <c r="Y1089" s="173" t="s">
        <v>80</v>
      </c>
      <c r="Z1089" s="173" t="s">
        <v>80</v>
      </c>
      <c r="AA1089" s="177">
        <f>VLOOKUP(CONCATENATE(Y1089,Z1089),'[1]Sheet1 (2)'!$T$6:$U$26,2,FALSE)</f>
        <v>0</v>
      </c>
      <c r="AB1089" s="173" t="s">
        <v>80</v>
      </c>
      <c r="AC1089" s="173" t="s">
        <v>80</v>
      </c>
      <c r="AD1089" s="177">
        <f>VLOOKUP(CONCATENATE(AB1089,AC1089),'[1]Sheet1 (2)'!$X$6:$Y$26,2,FALSE)</f>
        <v>0</v>
      </c>
      <c r="AE1089" s="173" t="s">
        <v>82</v>
      </c>
      <c r="AF1089" s="173" t="s">
        <v>81</v>
      </c>
      <c r="AG1089" s="177">
        <f>VLOOKUP(CONCATENATE(AE1089,AF1089),'[1]Sheet1 (2)'!$Z$6:$AA$26,2,FALSE)</f>
        <v>66</v>
      </c>
      <c r="AH1089" s="172"/>
      <c r="AI1089" s="178"/>
      <c r="AJ1089" s="140"/>
      <c r="AK1089" s="176" t="s">
        <v>282</v>
      </c>
      <c r="AL1089" s="176" t="s">
        <v>76</v>
      </c>
      <c r="AM1089" s="170">
        <f t="shared" si="33"/>
        <v>1222</v>
      </c>
      <c r="AN1089" s="147"/>
      <c r="AO1089" s="155"/>
      <c r="AP1089" s="156"/>
      <c r="AQ1089" s="157">
        <v>2.4965472922000003</v>
      </c>
      <c r="AR1089" s="158"/>
      <c r="AS1089" s="145">
        <f>LOOKUP(rufmkm,'[1]Sheet1 (2)'!$V$62:$V$71,'[1]Sheet1 (2)'!$W$62:$W$71)</f>
        <v>30</v>
      </c>
      <c r="AT1089" s="140"/>
      <c r="AU1089" s="157">
        <f>IF(IF(D1089='[1]Sheet1 (2)'!$C$69,'[1]Sheet1 (2)'!$D$69*('[1]Sheet1 (2)'!$D$72-rut_index)/'[1]Sheet1 (2)'!$D$72,IF([1]shee2!D1049='[1]Sheet1 (2)'!$C$70,'[1]Sheet1 (2)'!$D$70*('[1]Sheet1 (2)'!$D$72-rut_index)/'[1]Sheet1 (2)'!$D$72,IF([1]shee2!D1049='[1]Sheet1 (2)'!$C$71,'[1]Sheet1 (2)'!$D$71*('[1]Sheet1 (2)'!$D$72-rut_index)/'[1]Sheet1 (2)'!$D$72)))&lt;0,0,IF(D1089='[1]Sheet1 (2)'!$C$69,'[1]Sheet1 (2)'!$D$69*('[1]Sheet1 (2)'!$D$72-rut_index)/'[1]Sheet1 (2)'!$D$72,IF([1]shee2!D1049='[1]Sheet1 (2)'!$C$70,'[1]Sheet1 (2)'!$D$70*('[1]Sheet1 (2)'!$D$72-rut_index)/'[1]Sheet1 (2)'!$D$72,IF([1]shee2!D1049='[1]Sheet1 (2)'!$C$71,'[1]Sheet1 (2)'!$D$71*('[1]Sheet1 (2)'!$D$72-rut_index)/'[1]Sheet1 (2)'!$D$72))))</f>
        <v>5</v>
      </c>
      <c r="AV1089" s="157">
        <f>IF(IF(D1089='[1]Sheet1 (2)'!$C$69,'[1]Sheet1 (2)'!$D$69*('[1]Sheet1 (2)'!$D$72-crack_s_index)/'[1]Sheet1 (2)'!$D$72,IF([1]shee2!D1049='[1]Sheet1 (2)'!$C$70,'[1]Sheet1 (2)'!$D$70*('[1]Sheet1 (2)'!$D$72-crack_s_index)/'[1]Sheet1 (2)'!$D$72,IF([1]shee2!D1049='[1]Sheet1 (2)'!$C$71,'[1]Sheet1 (2)'!$D$71*('[1]Sheet1 (2)'!$D$72-crack_s_index)/'[1]Sheet1 (2)'!$D$72)))&lt;0,0,IF(D1089='[1]Sheet1 (2)'!$C$69,'[1]Sheet1 (2)'!$D$69*('[1]Sheet1 (2)'!$D$72-crack_s_index)/'[1]Sheet1 (2)'!$D$72,IF([1]shee2!D1049='[1]Sheet1 (2)'!$C$70,'[1]Sheet1 (2)'!$D$70*('[1]Sheet1 (2)'!$D$72-crack_s_index)/'[1]Sheet1 (2)'!$D$72,IF([1]shee2!D1049='[1]Sheet1 (2)'!$C$71,'[1]Sheet1 (2)'!$D$71*('[1]Sheet1 (2)'!$D$72-crack_s_index)/'[1]Sheet1 (2)'!$D$72))))</f>
        <v>0.83333333333333337</v>
      </c>
      <c r="AW1089" s="157">
        <f>IF(IF(D1089='[1]Sheet1 (2)'!$C$69,'[1]Sheet1 (2)'!$D$69*('[1]Sheet1 (2)'!$D$72-crack_t_index)/'[1]Sheet1 (2)'!$D$72,IF([1]shee2!D1049='[1]Sheet1 (2)'!$C$70,'[1]Sheet1 (2)'!$D$70*('[1]Sheet1 (2)'!$D$72-crack_t_index)/'[1]Sheet1 (2)'!$D$72,IF([1]shee2!D1049='[1]Sheet1 (2)'!$C$71,'[1]Sheet1 (2)'!$D$71*('[1]Sheet1 (2)'!$D$72-crack_t_index)/'[1]Sheet1 (2)'!$D$72)))&lt;0,0,IF(D1089='[1]Sheet1 (2)'!$C$69,'[1]Sheet1 (2)'!$D$69*('[1]Sheet1 (2)'!$D$72-crack_t_index)/'[1]Sheet1 (2)'!$D$72,IF([1]shee2!D1049='[1]Sheet1 (2)'!$C$70,'[1]Sheet1 (2)'!$D$70*('[1]Sheet1 (2)'!$D$72-crack_t_index)/'[1]Sheet1 (2)'!$D$72,IF([1]shee2!D1049='[1]Sheet1 (2)'!$C$71,'[1]Sheet1 (2)'!$D$71*('[1]Sheet1 (2)'!$D$72-crack_t_index)/'[1]Sheet1 (2)'!$D$72))))</f>
        <v>2.9166666666666665</v>
      </c>
      <c r="AX1089" s="157">
        <f>IF(IF(D1089='[1]Sheet1 (2)'!$C$69,'[1]Sheet1 (2)'!$D$69*('[1]Sheet1 (2)'!$D$72-rave_index)/'[1]Sheet1 (2)'!$D$72,IF([1]shee2!D1049='[1]Sheet1 (2)'!$C$70,'[1]Sheet1 (2)'!$D$70*('[1]Sheet1 (2)'!$D$72-rave_index)/'[1]Sheet1 (2)'!$D$72,IF([1]shee2!D1049='[1]Sheet1 (2)'!$C$71,'[1]Sheet1 (2)'!$D$71*('[1]Sheet1 (2)'!$D$72-rave_index)/'[1]Sheet1 (2)'!$D$72)))&lt;0,0,IF(D1089='[1]Sheet1 (2)'!$C$69,'[1]Sheet1 (2)'!$D$69*('[1]Sheet1 (2)'!$D$72-rave_index)/'[1]Sheet1 (2)'!$D$72,IF([1]shee2!D1049='[1]Sheet1 (2)'!$C$70,'[1]Sheet1 (2)'!$D$70*('[1]Sheet1 (2)'!$D$72-rave_index)/'[1]Sheet1 (2)'!$D$72,IF([1]shee2!D1049='[1]Sheet1 (2)'!$C$71,'[1]Sheet1 (2)'!$D$71*('[1]Sheet1 (2)'!$D$72-rave_index)/'[1]Sheet1 (2)'!$D$72))))</f>
        <v>5</v>
      </c>
      <c r="AY1089" s="157">
        <f>IF(IF(D1089='[1]Sheet1 (2)'!$C$69,'[1]Sheet1 (2)'!$D$69*('[1]Sheet1 (2)'!$D$72-rough_index)/'[1]Sheet1 (2)'!$D$72,IF([1]shee2!D1049='[1]Sheet1 (2)'!$C$70,'[1]Sheet1 (2)'!$D$70*('[1]Sheet1 (2)'!$D$72-rough_index)/'[1]Sheet1 (2)'!$D$72,IF([1]shee2!D1049='[1]Sheet1 (2)'!$C$71,'[1]Sheet1 (2)'!$D$71*('[1]Sheet1 (2)'!$D$72-rough_index)/'[1]Sheet1 (2)'!$D$72)))&lt;0,0,IF(D1089='[1]Sheet1 (2)'!$C$69,'[1]Sheet1 (2)'!$D$69*('[1]Sheet1 (2)'!$D$72-rough_index)/'[1]Sheet1 (2)'!$D$72,IF([1]shee2!D1049='[1]Sheet1 (2)'!$C$70,'[1]Sheet1 (2)'!$D$70*('[1]Sheet1 (2)'!$D$72-rough_index)/'[1]Sheet1 (2)'!$D$72,IF([1]shee2!D1049='[1]Sheet1 (2)'!$C$71,'[1]Sheet1 (2)'!$D$71*('[1]Sheet1 (2)'!$D$72-rough_index)/'[1]Sheet1 (2)'!$D$72))))</f>
        <v>2.5</v>
      </c>
      <c r="AZ1089" s="179">
        <f>+(AU1089*'[1]Sheet1 (2)'!$C$77)+(AV1089*'[1]Sheet1 (2)'!$C$78)+(AW1089*'[1]Sheet1 (2)'!$C$79)+(AX1089*'[1]Sheet1 (2)'!$C$80)+(AY1089*'[1]Sheet1 (2)'!$C$81)</f>
        <v>2.666666666666667</v>
      </c>
      <c r="BA1089" s="213" t="str">
        <f t="shared" ref="BA1089:BA1152" si="34">IF(AZ1089="",$AH1089,IF(AZ1089&gt;=4,"Good",IF(AZ1089&gt;=2.5,"Fair",IF(AZ1089&gt;=1,"Poor",IF(AZ1089&gt;=0,"Very Poor","")))))</f>
        <v>Fair</v>
      </c>
      <c r="BE1089">
        <f>IF(D1089='[1]Sheet1 (2)'!$C$61,'[1]Sheet1 (2)'!$D$61*(counts^2)+'[1]Sheet1 (2)'!$G$61*counts+'[1]Sheet1 (2)'!$J$61,IF(D1089='[1]Sheet1 (2)'!$C$62,'[1]Sheet1 (2)'!$D$62*counts+'[1]Sheet1 (2)'!$G$62,IF(D1089='[1]Sheet1 (2)'!$C$63,'[1]Sheet1 (2)'!$D$63*counts+'[1]Sheet1 (2)'!$G$63,IF(D1089='[1]Sheet1 (2)'!$C$64,'[1]Sheet1 (2)'!$D$64*counts+'[1]Sheet1 (2)'!$G$64))))</f>
        <v>2.0984129299999998</v>
      </c>
    </row>
    <row r="1090" spans="1:57" ht="12.75" customHeight="1">
      <c r="A1090" s="176" t="s">
        <v>282</v>
      </c>
      <c r="B1090" s="145" t="s">
        <v>76</v>
      </c>
      <c r="C1090" s="170">
        <v>1223</v>
      </c>
      <c r="D1090" s="174" t="s">
        <v>77</v>
      </c>
      <c r="E1090" s="171">
        <v>8</v>
      </c>
      <c r="F1090" s="171">
        <v>2</v>
      </c>
      <c r="G1090" s="171" t="s">
        <v>77</v>
      </c>
      <c r="H1090" s="171">
        <v>1</v>
      </c>
      <c r="I1090" s="171" t="s">
        <v>77</v>
      </c>
      <c r="J1090" s="173" t="s">
        <v>80</v>
      </c>
      <c r="K1090" s="173" t="s">
        <v>80</v>
      </c>
      <c r="L1090" s="169">
        <f>VLOOKUP(CONCATENATE(J1090,K1090),'Sheet1 (2)'!$J$6:$K$26,2,FALSE)</f>
        <v>0</v>
      </c>
      <c r="M1090" s="173" t="s">
        <v>80</v>
      </c>
      <c r="N1090" s="173" t="s">
        <v>80</v>
      </c>
      <c r="O1090" s="177">
        <f>VLOOKUP(CONCATENATE(M1090,N1090),'[1]Sheet1 (2)'!$L$6:$M$26,2,FALSE)</f>
        <v>0</v>
      </c>
      <c r="P1090" s="173" t="s">
        <v>80</v>
      </c>
      <c r="Q1090" s="173" t="s">
        <v>80</v>
      </c>
      <c r="R1090" s="177">
        <f>VLOOKUP(CONCATENATE(P1090,Q1090),'[1]Sheet1 (2)'!$N$6:$O$26,2,FALSE)</f>
        <v>0</v>
      </c>
      <c r="S1090" s="173" t="s">
        <v>80</v>
      </c>
      <c r="T1090" s="173" t="s">
        <v>80</v>
      </c>
      <c r="U1090" s="177">
        <f>VLOOKUP(CONCATENATE(S1090,T1090),'[1]Sheet1 (2)'!$P$6:$Q$26,2,FALSE)</f>
        <v>0</v>
      </c>
      <c r="V1090" s="173" t="s">
        <v>80</v>
      </c>
      <c r="W1090" s="173" t="s">
        <v>80</v>
      </c>
      <c r="X1090" s="177">
        <f>VLOOKUP(CONCATENATE(V1090,W1090),'[1]Sheet1 (2)'!$R$6:$S$26,2,FALSE)</f>
        <v>0</v>
      </c>
      <c r="Y1090" s="173" t="s">
        <v>80</v>
      </c>
      <c r="Z1090" s="173" t="s">
        <v>80</v>
      </c>
      <c r="AA1090" s="177">
        <f>VLOOKUP(CONCATENATE(Y1090,Z1090),'[1]Sheet1 (2)'!$T$6:$U$26,2,FALSE)</f>
        <v>0</v>
      </c>
      <c r="AB1090" s="173" t="s">
        <v>80</v>
      </c>
      <c r="AC1090" s="173" t="s">
        <v>80</v>
      </c>
      <c r="AD1090" s="177">
        <f>VLOOKUP(CONCATENATE(AB1090,AC1090),'[1]Sheet1 (2)'!$X$6:$Y$26,2,FALSE)</f>
        <v>0</v>
      </c>
      <c r="AE1090" s="173" t="s">
        <v>82</v>
      </c>
      <c r="AF1090" s="173" t="s">
        <v>81</v>
      </c>
      <c r="AG1090" s="177">
        <f>VLOOKUP(CONCATENATE(AE1090,AF1090),'[1]Sheet1 (2)'!$Z$6:$AA$26,2,FALSE)</f>
        <v>66</v>
      </c>
      <c r="AH1090" s="172"/>
      <c r="AI1090" s="178"/>
      <c r="AJ1090" s="140"/>
      <c r="AK1090" s="176" t="s">
        <v>282</v>
      </c>
      <c r="AL1090" s="176" t="s">
        <v>76</v>
      </c>
      <c r="AM1090" s="170">
        <f t="shared" ref="AM1090:AM1153" si="35">C1090</f>
        <v>1223</v>
      </c>
      <c r="AN1090" s="147"/>
      <c r="AO1090" s="155"/>
      <c r="AP1090" s="156"/>
      <c r="AQ1090" s="157">
        <v>2.2220459612000001</v>
      </c>
      <c r="AR1090" s="158"/>
      <c r="AS1090" s="145">
        <f>LOOKUP(rufmkm,'[1]Sheet1 (2)'!$V$62:$V$71,'[1]Sheet1 (2)'!$W$62:$W$71)</f>
        <v>30</v>
      </c>
      <c r="AT1090" s="140"/>
      <c r="AU1090" s="157">
        <f>IF(IF(D1090='[1]Sheet1 (2)'!$C$69,'[1]Sheet1 (2)'!$D$69*('[1]Sheet1 (2)'!$D$72-rut_index)/'[1]Sheet1 (2)'!$D$72,IF([1]shee2!D1050='[1]Sheet1 (2)'!$C$70,'[1]Sheet1 (2)'!$D$70*('[1]Sheet1 (2)'!$D$72-rut_index)/'[1]Sheet1 (2)'!$D$72,IF([1]shee2!D1050='[1]Sheet1 (2)'!$C$71,'[1]Sheet1 (2)'!$D$71*('[1]Sheet1 (2)'!$D$72-rut_index)/'[1]Sheet1 (2)'!$D$72)))&lt;0,0,IF(D1090='[1]Sheet1 (2)'!$C$69,'[1]Sheet1 (2)'!$D$69*('[1]Sheet1 (2)'!$D$72-rut_index)/'[1]Sheet1 (2)'!$D$72,IF([1]shee2!D1050='[1]Sheet1 (2)'!$C$70,'[1]Sheet1 (2)'!$D$70*('[1]Sheet1 (2)'!$D$72-rut_index)/'[1]Sheet1 (2)'!$D$72,IF([1]shee2!D1050='[1]Sheet1 (2)'!$C$71,'[1]Sheet1 (2)'!$D$71*('[1]Sheet1 (2)'!$D$72-rut_index)/'[1]Sheet1 (2)'!$D$72))))</f>
        <v>5</v>
      </c>
      <c r="AV1090" s="157">
        <f>IF(IF(D1090='[1]Sheet1 (2)'!$C$69,'[1]Sheet1 (2)'!$D$69*('[1]Sheet1 (2)'!$D$72-crack_s_index)/'[1]Sheet1 (2)'!$D$72,IF([1]shee2!D1050='[1]Sheet1 (2)'!$C$70,'[1]Sheet1 (2)'!$D$70*('[1]Sheet1 (2)'!$D$72-crack_s_index)/'[1]Sheet1 (2)'!$D$72,IF([1]shee2!D1050='[1]Sheet1 (2)'!$C$71,'[1]Sheet1 (2)'!$D$71*('[1]Sheet1 (2)'!$D$72-crack_s_index)/'[1]Sheet1 (2)'!$D$72)))&lt;0,0,IF(D1090='[1]Sheet1 (2)'!$C$69,'[1]Sheet1 (2)'!$D$69*('[1]Sheet1 (2)'!$D$72-crack_s_index)/'[1]Sheet1 (2)'!$D$72,IF([1]shee2!D1050='[1]Sheet1 (2)'!$C$70,'[1]Sheet1 (2)'!$D$70*('[1]Sheet1 (2)'!$D$72-crack_s_index)/'[1]Sheet1 (2)'!$D$72,IF([1]shee2!D1050='[1]Sheet1 (2)'!$C$71,'[1]Sheet1 (2)'!$D$71*('[1]Sheet1 (2)'!$D$72-crack_s_index)/'[1]Sheet1 (2)'!$D$72))))</f>
        <v>5</v>
      </c>
      <c r="AW1090" s="157">
        <f>IF(IF(D1090='[1]Sheet1 (2)'!$C$69,'[1]Sheet1 (2)'!$D$69*('[1]Sheet1 (2)'!$D$72-crack_t_index)/'[1]Sheet1 (2)'!$D$72,IF([1]shee2!D1050='[1]Sheet1 (2)'!$C$70,'[1]Sheet1 (2)'!$D$70*('[1]Sheet1 (2)'!$D$72-crack_t_index)/'[1]Sheet1 (2)'!$D$72,IF([1]shee2!D1050='[1]Sheet1 (2)'!$C$71,'[1]Sheet1 (2)'!$D$71*('[1]Sheet1 (2)'!$D$72-crack_t_index)/'[1]Sheet1 (2)'!$D$72)))&lt;0,0,IF(D1090='[1]Sheet1 (2)'!$C$69,'[1]Sheet1 (2)'!$D$69*('[1]Sheet1 (2)'!$D$72-crack_t_index)/'[1]Sheet1 (2)'!$D$72,IF([1]shee2!D1050='[1]Sheet1 (2)'!$C$70,'[1]Sheet1 (2)'!$D$70*('[1]Sheet1 (2)'!$D$72-crack_t_index)/'[1]Sheet1 (2)'!$D$72,IF([1]shee2!D1050='[1]Sheet1 (2)'!$C$71,'[1]Sheet1 (2)'!$D$71*('[1]Sheet1 (2)'!$D$72-crack_t_index)/'[1]Sheet1 (2)'!$D$72))))</f>
        <v>5</v>
      </c>
      <c r="AX1090" s="157">
        <f>IF(IF(D1090='[1]Sheet1 (2)'!$C$69,'[1]Sheet1 (2)'!$D$69*('[1]Sheet1 (2)'!$D$72-rave_index)/'[1]Sheet1 (2)'!$D$72,IF([1]shee2!D1050='[1]Sheet1 (2)'!$C$70,'[1]Sheet1 (2)'!$D$70*('[1]Sheet1 (2)'!$D$72-rave_index)/'[1]Sheet1 (2)'!$D$72,IF([1]shee2!D1050='[1]Sheet1 (2)'!$C$71,'[1]Sheet1 (2)'!$D$71*('[1]Sheet1 (2)'!$D$72-rave_index)/'[1]Sheet1 (2)'!$D$72)))&lt;0,0,IF(D1090='[1]Sheet1 (2)'!$C$69,'[1]Sheet1 (2)'!$D$69*('[1]Sheet1 (2)'!$D$72-rave_index)/'[1]Sheet1 (2)'!$D$72,IF([1]shee2!D1050='[1]Sheet1 (2)'!$C$70,'[1]Sheet1 (2)'!$D$70*('[1]Sheet1 (2)'!$D$72-rave_index)/'[1]Sheet1 (2)'!$D$72,IF([1]shee2!D1050='[1]Sheet1 (2)'!$C$71,'[1]Sheet1 (2)'!$D$71*('[1]Sheet1 (2)'!$D$72-rave_index)/'[1]Sheet1 (2)'!$D$72))))</f>
        <v>5</v>
      </c>
      <c r="AY1090" s="157">
        <f>IF(IF(D1090='[1]Sheet1 (2)'!$C$69,'[1]Sheet1 (2)'!$D$69*('[1]Sheet1 (2)'!$D$72-rough_index)/'[1]Sheet1 (2)'!$D$72,IF([1]shee2!D1050='[1]Sheet1 (2)'!$C$70,'[1]Sheet1 (2)'!$D$70*('[1]Sheet1 (2)'!$D$72-rough_index)/'[1]Sheet1 (2)'!$D$72,IF([1]shee2!D1050='[1]Sheet1 (2)'!$C$71,'[1]Sheet1 (2)'!$D$71*('[1]Sheet1 (2)'!$D$72-rough_index)/'[1]Sheet1 (2)'!$D$72)))&lt;0,0,IF(D1090='[1]Sheet1 (2)'!$C$69,'[1]Sheet1 (2)'!$D$69*('[1]Sheet1 (2)'!$D$72-rough_index)/'[1]Sheet1 (2)'!$D$72,IF([1]shee2!D1050='[1]Sheet1 (2)'!$C$70,'[1]Sheet1 (2)'!$D$70*('[1]Sheet1 (2)'!$D$72-rough_index)/'[1]Sheet1 (2)'!$D$72,IF([1]shee2!D1050='[1]Sheet1 (2)'!$C$71,'[1]Sheet1 (2)'!$D$71*('[1]Sheet1 (2)'!$D$72-rough_index)/'[1]Sheet1 (2)'!$D$72))))</f>
        <v>2.5</v>
      </c>
      <c r="AZ1090" s="179">
        <f>+(AU1090*'[1]Sheet1 (2)'!$C$77)+(AV1090*'[1]Sheet1 (2)'!$C$78)+(AW1090*'[1]Sheet1 (2)'!$C$79)+(AX1090*'[1]Sheet1 (2)'!$C$80)+(AY1090*'[1]Sheet1 (2)'!$C$81)</f>
        <v>4.25</v>
      </c>
      <c r="BA1090" s="213" t="str">
        <f t="shared" si="34"/>
        <v>Good</v>
      </c>
      <c r="BE1090">
        <f>IF(D1090='[1]Sheet1 (2)'!$C$61,'[1]Sheet1 (2)'!$D$61*(counts^2)+'[1]Sheet1 (2)'!$G$61*counts+'[1]Sheet1 (2)'!$J$61,IF(D1090='[1]Sheet1 (2)'!$C$62,'[1]Sheet1 (2)'!$D$62*counts+'[1]Sheet1 (2)'!$G$62,IF(D1090='[1]Sheet1 (2)'!$C$63,'[1]Sheet1 (2)'!$D$63*counts+'[1]Sheet1 (2)'!$G$63,IF(D1090='[1]Sheet1 (2)'!$C$64,'[1]Sheet1 (2)'!$D$64*counts+'[1]Sheet1 (2)'!$G$64))))</f>
        <v>2.0984129299999998</v>
      </c>
    </row>
    <row r="1091" spans="1:57" ht="12.75" customHeight="1">
      <c r="A1091" s="176" t="s">
        <v>282</v>
      </c>
      <c r="B1091" s="145" t="s">
        <v>76</v>
      </c>
      <c r="C1091" s="170">
        <v>1224</v>
      </c>
      <c r="D1091" s="174" t="s">
        <v>77</v>
      </c>
      <c r="E1091" s="171">
        <v>8</v>
      </c>
      <c r="F1091" s="171">
        <v>2</v>
      </c>
      <c r="G1091" s="171" t="s">
        <v>77</v>
      </c>
      <c r="H1091" s="171">
        <v>1</v>
      </c>
      <c r="I1091" s="171" t="s">
        <v>77</v>
      </c>
      <c r="J1091" s="173" t="s">
        <v>80</v>
      </c>
      <c r="K1091" s="173" t="s">
        <v>80</v>
      </c>
      <c r="L1091" s="169">
        <f>VLOOKUP(CONCATENATE(J1091,K1091),'Sheet1 (2)'!$J$6:$K$26,2,FALSE)</f>
        <v>0</v>
      </c>
      <c r="M1091" s="173" t="s">
        <v>80</v>
      </c>
      <c r="N1091" s="173" t="s">
        <v>80</v>
      </c>
      <c r="O1091" s="177">
        <f>VLOOKUP(CONCATENATE(M1091,N1091),'[1]Sheet1 (2)'!$L$6:$M$26,2,FALSE)</f>
        <v>0</v>
      </c>
      <c r="P1091" s="173" t="s">
        <v>80</v>
      </c>
      <c r="Q1091" s="173" t="s">
        <v>80</v>
      </c>
      <c r="R1091" s="177">
        <f>VLOOKUP(CONCATENATE(P1091,Q1091),'[1]Sheet1 (2)'!$N$6:$O$26,2,FALSE)</f>
        <v>0</v>
      </c>
      <c r="S1091" s="173" t="s">
        <v>80</v>
      </c>
      <c r="T1091" s="173" t="s">
        <v>80</v>
      </c>
      <c r="U1091" s="177">
        <f>VLOOKUP(CONCATENATE(S1091,T1091),'[1]Sheet1 (2)'!$P$6:$Q$26,2,FALSE)</f>
        <v>0</v>
      </c>
      <c r="V1091" s="173" t="s">
        <v>80</v>
      </c>
      <c r="W1091" s="173" t="s">
        <v>80</v>
      </c>
      <c r="X1091" s="177">
        <f>VLOOKUP(CONCATENATE(V1091,W1091),'[1]Sheet1 (2)'!$R$6:$S$26,2,FALSE)</f>
        <v>0</v>
      </c>
      <c r="Y1091" s="173" t="s">
        <v>80</v>
      </c>
      <c r="Z1091" s="173" t="s">
        <v>80</v>
      </c>
      <c r="AA1091" s="177">
        <f>VLOOKUP(CONCATENATE(Y1091,Z1091),'[1]Sheet1 (2)'!$T$6:$U$26,2,FALSE)</f>
        <v>0</v>
      </c>
      <c r="AB1091" s="173" t="s">
        <v>80</v>
      </c>
      <c r="AC1091" s="173" t="s">
        <v>80</v>
      </c>
      <c r="AD1091" s="177">
        <f>VLOOKUP(CONCATENATE(AB1091,AC1091),'[1]Sheet1 (2)'!$X$6:$Y$26,2,FALSE)</f>
        <v>0</v>
      </c>
      <c r="AE1091" s="173" t="s">
        <v>82</v>
      </c>
      <c r="AF1091" s="173" t="s">
        <v>81</v>
      </c>
      <c r="AG1091" s="177">
        <f>VLOOKUP(CONCATENATE(AE1091,AF1091),'[1]Sheet1 (2)'!$Z$6:$AA$26,2,FALSE)</f>
        <v>66</v>
      </c>
      <c r="AH1091" s="172"/>
      <c r="AI1091" s="178"/>
      <c r="AJ1091" s="140"/>
      <c r="AK1091" s="176" t="s">
        <v>282</v>
      </c>
      <c r="AL1091" s="176" t="s">
        <v>76</v>
      </c>
      <c r="AM1091" s="170">
        <f t="shared" si="35"/>
        <v>1224</v>
      </c>
      <c r="AN1091" s="147"/>
      <c r="AO1091" s="155"/>
      <c r="AP1091" s="156"/>
      <c r="AQ1091" s="157">
        <v>1.7973721277999999</v>
      </c>
      <c r="AR1091" s="158"/>
      <c r="AS1091" s="145">
        <f>LOOKUP(rufmkm,'[1]Sheet1 (2)'!$V$62:$V$71,'[1]Sheet1 (2)'!$W$62:$W$71)</f>
        <v>20</v>
      </c>
      <c r="AT1091" s="140"/>
      <c r="AU1091" s="157">
        <f>IF(IF(D1091='[1]Sheet1 (2)'!$C$69,'[1]Sheet1 (2)'!$D$69*('[1]Sheet1 (2)'!$D$72-rut_index)/'[1]Sheet1 (2)'!$D$72,IF([1]shee2!D1051='[1]Sheet1 (2)'!$C$70,'[1]Sheet1 (2)'!$D$70*('[1]Sheet1 (2)'!$D$72-rut_index)/'[1]Sheet1 (2)'!$D$72,IF([1]shee2!D1051='[1]Sheet1 (2)'!$C$71,'[1]Sheet1 (2)'!$D$71*('[1]Sheet1 (2)'!$D$72-rut_index)/'[1]Sheet1 (2)'!$D$72)))&lt;0,0,IF(D1091='[1]Sheet1 (2)'!$C$69,'[1]Sheet1 (2)'!$D$69*('[1]Sheet1 (2)'!$D$72-rut_index)/'[1]Sheet1 (2)'!$D$72,IF([1]shee2!D1051='[1]Sheet1 (2)'!$C$70,'[1]Sheet1 (2)'!$D$70*('[1]Sheet1 (2)'!$D$72-rut_index)/'[1]Sheet1 (2)'!$D$72,IF([1]shee2!D1051='[1]Sheet1 (2)'!$C$71,'[1]Sheet1 (2)'!$D$71*('[1]Sheet1 (2)'!$D$72-rut_index)/'[1]Sheet1 (2)'!$D$72))))</f>
        <v>5</v>
      </c>
      <c r="AV1091" s="157">
        <f>IF(IF(D1091='[1]Sheet1 (2)'!$C$69,'[1]Sheet1 (2)'!$D$69*('[1]Sheet1 (2)'!$D$72-crack_s_index)/'[1]Sheet1 (2)'!$D$72,IF([1]shee2!D1051='[1]Sheet1 (2)'!$C$70,'[1]Sheet1 (2)'!$D$70*('[1]Sheet1 (2)'!$D$72-crack_s_index)/'[1]Sheet1 (2)'!$D$72,IF([1]shee2!D1051='[1]Sheet1 (2)'!$C$71,'[1]Sheet1 (2)'!$D$71*('[1]Sheet1 (2)'!$D$72-crack_s_index)/'[1]Sheet1 (2)'!$D$72)))&lt;0,0,IF(D1091='[1]Sheet1 (2)'!$C$69,'[1]Sheet1 (2)'!$D$69*('[1]Sheet1 (2)'!$D$72-crack_s_index)/'[1]Sheet1 (2)'!$D$72,IF([1]shee2!D1051='[1]Sheet1 (2)'!$C$70,'[1]Sheet1 (2)'!$D$70*('[1]Sheet1 (2)'!$D$72-crack_s_index)/'[1]Sheet1 (2)'!$D$72,IF([1]shee2!D1051='[1]Sheet1 (2)'!$C$71,'[1]Sheet1 (2)'!$D$71*('[1]Sheet1 (2)'!$D$72-crack_s_index)/'[1]Sheet1 (2)'!$D$72))))</f>
        <v>5</v>
      </c>
      <c r="AW1091" s="157">
        <f>IF(IF(D1091='[1]Sheet1 (2)'!$C$69,'[1]Sheet1 (2)'!$D$69*('[1]Sheet1 (2)'!$D$72-crack_t_index)/'[1]Sheet1 (2)'!$D$72,IF([1]shee2!D1051='[1]Sheet1 (2)'!$C$70,'[1]Sheet1 (2)'!$D$70*('[1]Sheet1 (2)'!$D$72-crack_t_index)/'[1]Sheet1 (2)'!$D$72,IF([1]shee2!D1051='[1]Sheet1 (2)'!$C$71,'[1]Sheet1 (2)'!$D$71*('[1]Sheet1 (2)'!$D$72-crack_t_index)/'[1]Sheet1 (2)'!$D$72)))&lt;0,0,IF(D1091='[1]Sheet1 (2)'!$C$69,'[1]Sheet1 (2)'!$D$69*('[1]Sheet1 (2)'!$D$72-crack_t_index)/'[1]Sheet1 (2)'!$D$72,IF([1]shee2!D1051='[1]Sheet1 (2)'!$C$70,'[1]Sheet1 (2)'!$D$70*('[1]Sheet1 (2)'!$D$72-crack_t_index)/'[1]Sheet1 (2)'!$D$72,IF([1]shee2!D1051='[1]Sheet1 (2)'!$C$71,'[1]Sheet1 (2)'!$D$71*('[1]Sheet1 (2)'!$D$72-crack_t_index)/'[1]Sheet1 (2)'!$D$72))))</f>
        <v>5</v>
      </c>
      <c r="AX1091" s="157">
        <f>IF(IF(D1091='[1]Sheet1 (2)'!$C$69,'[1]Sheet1 (2)'!$D$69*('[1]Sheet1 (2)'!$D$72-rave_index)/'[1]Sheet1 (2)'!$D$72,IF([1]shee2!D1051='[1]Sheet1 (2)'!$C$70,'[1]Sheet1 (2)'!$D$70*('[1]Sheet1 (2)'!$D$72-rave_index)/'[1]Sheet1 (2)'!$D$72,IF([1]shee2!D1051='[1]Sheet1 (2)'!$C$71,'[1]Sheet1 (2)'!$D$71*('[1]Sheet1 (2)'!$D$72-rave_index)/'[1]Sheet1 (2)'!$D$72)))&lt;0,0,IF(D1091='[1]Sheet1 (2)'!$C$69,'[1]Sheet1 (2)'!$D$69*('[1]Sheet1 (2)'!$D$72-rave_index)/'[1]Sheet1 (2)'!$D$72,IF([1]shee2!D1051='[1]Sheet1 (2)'!$C$70,'[1]Sheet1 (2)'!$D$70*('[1]Sheet1 (2)'!$D$72-rave_index)/'[1]Sheet1 (2)'!$D$72,IF([1]shee2!D1051='[1]Sheet1 (2)'!$C$71,'[1]Sheet1 (2)'!$D$71*('[1]Sheet1 (2)'!$D$72-rave_index)/'[1]Sheet1 (2)'!$D$72))))</f>
        <v>5</v>
      </c>
      <c r="AY1091" s="157">
        <f>IF(IF(D1091='[1]Sheet1 (2)'!$C$69,'[1]Sheet1 (2)'!$D$69*('[1]Sheet1 (2)'!$D$72-rough_index)/'[1]Sheet1 (2)'!$D$72,IF([1]shee2!D1051='[1]Sheet1 (2)'!$C$70,'[1]Sheet1 (2)'!$D$70*('[1]Sheet1 (2)'!$D$72-rough_index)/'[1]Sheet1 (2)'!$D$72,IF([1]shee2!D1051='[1]Sheet1 (2)'!$C$71,'[1]Sheet1 (2)'!$D$71*('[1]Sheet1 (2)'!$D$72-rough_index)/'[1]Sheet1 (2)'!$D$72)))&lt;0,0,IF(D1091='[1]Sheet1 (2)'!$C$69,'[1]Sheet1 (2)'!$D$69*('[1]Sheet1 (2)'!$D$72-rough_index)/'[1]Sheet1 (2)'!$D$72,IF([1]shee2!D1051='[1]Sheet1 (2)'!$C$70,'[1]Sheet1 (2)'!$D$70*('[1]Sheet1 (2)'!$D$72-rough_index)/'[1]Sheet1 (2)'!$D$72,IF([1]shee2!D1051='[1]Sheet1 (2)'!$C$71,'[1]Sheet1 (2)'!$D$71*('[1]Sheet1 (2)'!$D$72-rough_index)/'[1]Sheet1 (2)'!$D$72))))</f>
        <v>3.3333333333333335</v>
      </c>
      <c r="AZ1091" s="179">
        <f>+(AU1091*'[1]Sheet1 (2)'!$C$77)+(AV1091*'[1]Sheet1 (2)'!$C$78)+(AW1091*'[1]Sheet1 (2)'!$C$79)+(AX1091*'[1]Sheet1 (2)'!$C$80)+(AY1091*'[1]Sheet1 (2)'!$C$81)</f>
        <v>4.5</v>
      </c>
      <c r="BA1091" s="213" t="str">
        <f t="shared" si="34"/>
        <v>Good</v>
      </c>
      <c r="BE1091">
        <f>IF(D1091='[1]Sheet1 (2)'!$C$61,'[1]Sheet1 (2)'!$D$61*(counts^2)+'[1]Sheet1 (2)'!$G$61*counts+'[1]Sheet1 (2)'!$J$61,IF(D1091='[1]Sheet1 (2)'!$C$62,'[1]Sheet1 (2)'!$D$62*counts+'[1]Sheet1 (2)'!$G$62,IF(D1091='[1]Sheet1 (2)'!$C$63,'[1]Sheet1 (2)'!$D$63*counts+'[1]Sheet1 (2)'!$G$63,IF(D1091='[1]Sheet1 (2)'!$C$64,'[1]Sheet1 (2)'!$D$64*counts+'[1]Sheet1 (2)'!$G$64))))</f>
        <v>2.0984129299999998</v>
      </c>
    </row>
    <row r="1092" spans="1:57" ht="12.75" customHeight="1">
      <c r="A1092" s="176" t="s">
        <v>282</v>
      </c>
      <c r="B1092" s="145" t="s">
        <v>76</v>
      </c>
      <c r="C1092" s="170">
        <v>1225</v>
      </c>
      <c r="D1092" s="174" t="s">
        <v>77</v>
      </c>
      <c r="E1092" s="171">
        <v>8</v>
      </c>
      <c r="F1092" s="171">
        <v>2</v>
      </c>
      <c r="G1092" s="171" t="s">
        <v>77</v>
      </c>
      <c r="H1092" s="171">
        <v>1</v>
      </c>
      <c r="I1092" s="171" t="s">
        <v>77</v>
      </c>
      <c r="J1092" s="173" t="s">
        <v>80</v>
      </c>
      <c r="K1092" s="173" t="s">
        <v>80</v>
      </c>
      <c r="L1092" s="169">
        <f>VLOOKUP(CONCATENATE(J1092,K1092),'Sheet1 (2)'!$J$6:$K$26,2,FALSE)</f>
        <v>0</v>
      </c>
      <c r="M1092" s="173" t="s">
        <v>80</v>
      </c>
      <c r="N1092" s="173" t="s">
        <v>80</v>
      </c>
      <c r="O1092" s="177">
        <f>VLOOKUP(CONCATENATE(M1092,N1092),'[1]Sheet1 (2)'!$L$6:$M$26,2,FALSE)</f>
        <v>0</v>
      </c>
      <c r="P1092" s="173" t="s">
        <v>80</v>
      </c>
      <c r="Q1092" s="173" t="s">
        <v>80</v>
      </c>
      <c r="R1092" s="177">
        <f>VLOOKUP(CONCATENATE(P1092,Q1092),'[1]Sheet1 (2)'!$N$6:$O$26,2,FALSE)</f>
        <v>0</v>
      </c>
      <c r="S1092" s="173" t="s">
        <v>80</v>
      </c>
      <c r="T1092" s="173" t="s">
        <v>80</v>
      </c>
      <c r="U1092" s="177">
        <f>VLOOKUP(CONCATENATE(S1092,T1092),'[1]Sheet1 (2)'!$P$6:$Q$26,2,FALSE)</f>
        <v>0</v>
      </c>
      <c r="V1092" s="173" t="s">
        <v>80</v>
      </c>
      <c r="W1092" s="173" t="s">
        <v>80</v>
      </c>
      <c r="X1092" s="177">
        <f>VLOOKUP(CONCATENATE(V1092,W1092),'[1]Sheet1 (2)'!$R$6:$S$26,2,FALSE)</f>
        <v>0</v>
      </c>
      <c r="Y1092" s="173" t="s">
        <v>80</v>
      </c>
      <c r="Z1092" s="173" t="s">
        <v>80</v>
      </c>
      <c r="AA1092" s="177">
        <f>VLOOKUP(CONCATENATE(Y1092,Z1092),'[1]Sheet1 (2)'!$T$6:$U$26,2,FALSE)</f>
        <v>0</v>
      </c>
      <c r="AB1092" s="173" t="s">
        <v>80</v>
      </c>
      <c r="AC1092" s="173" t="s">
        <v>80</v>
      </c>
      <c r="AD1092" s="177">
        <f>VLOOKUP(CONCATENATE(AB1092,AC1092),'[1]Sheet1 (2)'!$X$6:$Y$26,2,FALSE)</f>
        <v>0</v>
      </c>
      <c r="AE1092" s="173" t="s">
        <v>82</v>
      </c>
      <c r="AF1092" s="173" t="s">
        <v>81</v>
      </c>
      <c r="AG1092" s="177">
        <f>VLOOKUP(CONCATENATE(AE1092,AF1092),'[1]Sheet1 (2)'!$Z$6:$AA$26,2,FALSE)</f>
        <v>66</v>
      </c>
      <c r="AH1092" s="172"/>
      <c r="AI1092" s="178"/>
      <c r="AJ1092" s="140"/>
      <c r="AK1092" s="176" t="s">
        <v>282</v>
      </c>
      <c r="AL1092" s="176" t="s">
        <v>76</v>
      </c>
      <c r="AM1092" s="170">
        <f t="shared" si="35"/>
        <v>1225</v>
      </c>
      <c r="AN1092" s="147"/>
      <c r="AO1092" s="155"/>
      <c r="AP1092" s="156"/>
      <c r="AQ1092" s="157">
        <v>1.9924173128000002</v>
      </c>
      <c r="AR1092" s="158"/>
      <c r="AS1092" s="145">
        <f>LOOKUP(rufmkm,'[1]Sheet1 (2)'!$V$62:$V$71,'[1]Sheet1 (2)'!$W$62:$W$71)</f>
        <v>20</v>
      </c>
      <c r="AT1092" s="140"/>
      <c r="AU1092" s="157">
        <f>IF(IF(D1092='[1]Sheet1 (2)'!$C$69,'[1]Sheet1 (2)'!$D$69*('[1]Sheet1 (2)'!$D$72-rut_index)/'[1]Sheet1 (2)'!$D$72,IF([1]shee2!D1052='[1]Sheet1 (2)'!$C$70,'[1]Sheet1 (2)'!$D$70*('[1]Sheet1 (2)'!$D$72-rut_index)/'[1]Sheet1 (2)'!$D$72,IF([1]shee2!D1052='[1]Sheet1 (2)'!$C$71,'[1]Sheet1 (2)'!$D$71*('[1]Sheet1 (2)'!$D$72-rut_index)/'[1]Sheet1 (2)'!$D$72)))&lt;0,0,IF(D1092='[1]Sheet1 (2)'!$C$69,'[1]Sheet1 (2)'!$D$69*('[1]Sheet1 (2)'!$D$72-rut_index)/'[1]Sheet1 (2)'!$D$72,IF([1]shee2!D1052='[1]Sheet1 (2)'!$C$70,'[1]Sheet1 (2)'!$D$70*('[1]Sheet1 (2)'!$D$72-rut_index)/'[1]Sheet1 (2)'!$D$72,IF([1]shee2!D1052='[1]Sheet1 (2)'!$C$71,'[1]Sheet1 (2)'!$D$71*('[1]Sheet1 (2)'!$D$72-rut_index)/'[1]Sheet1 (2)'!$D$72))))</f>
        <v>5</v>
      </c>
      <c r="AV1092" s="157">
        <f>IF(IF(D1092='[1]Sheet1 (2)'!$C$69,'[1]Sheet1 (2)'!$D$69*('[1]Sheet1 (2)'!$D$72-crack_s_index)/'[1]Sheet1 (2)'!$D$72,IF([1]shee2!D1052='[1]Sheet1 (2)'!$C$70,'[1]Sheet1 (2)'!$D$70*('[1]Sheet1 (2)'!$D$72-crack_s_index)/'[1]Sheet1 (2)'!$D$72,IF([1]shee2!D1052='[1]Sheet1 (2)'!$C$71,'[1]Sheet1 (2)'!$D$71*('[1]Sheet1 (2)'!$D$72-crack_s_index)/'[1]Sheet1 (2)'!$D$72)))&lt;0,0,IF(D1092='[1]Sheet1 (2)'!$C$69,'[1]Sheet1 (2)'!$D$69*('[1]Sheet1 (2)'!$D$72-crack_s_index)/'[1]Sheet1 (2)'!$D$72,IF([1]shee2!D1052='[1]Sheet1 (2)'!$C$70,'[1]Sheet1 (2)'!$D$70*('[1]Sheet1 (2)'!$D$72-crack_s_index)/'[1]Sheet1 (2)'!$D$72,IF([1]shee2!D1052='[1]Sheet1 (2)'!$C$71,'[1]Sheet1 (2)'!$D$71*('[1]Sheet1 (2)'!$D$72-crack_s_index)/'[1]Sheet1 (2)'!$D$72))))</f>
        <v>5</v>
      </c>
      <c r="AW1092" s="157">
        <f>IF(IF(D1092='[1]Sheet1 (2)'!$C$69,'[1]Sheet1 (2)'!$D$69*('[1]Sheet1 (2)'!$D$72-crack_t_index)/'[1]Sheet1 (2)'!$D$72,IF([1]shee2!D1052='[1]Sheet1 (2)'!$C$70,'[1]Sheet1 (2)'!$D$70*('[1]Sheet1 (2)'!$D$72-crack_t_index)/'[1]Sheet1 (2)'!$D$72,IF([1]shee2!D1052='[1]Sheet1 (2)'!$C$71,'[1]Sheet1 (2)'!$D$71*('[1]Sheet1 (2)'!$D$72-crack_t_index)/'[1]Sheet1 (2)'!$D$72)))&lt;0,0,IF(D1092='[1]Sheet1 (2)'!$C$69,'[1]Sheet1 (2)'!$D$69*('[1]Sheet1 (2)'!$D$72-crack_t_index)/'[1]Sheet1 (2)'!$D$72,IF([1]shee2!D1052='[1]Sheet1 (2)'!$C$70,'[1]Sheet1 (2)'!$D$70*('[1]Sheet1 (2)'!$D$72-crack_t_index)/'[1]Sheet1 (2)'!$D$72,IF([1]shee2!D1052='[1]Sheet1 (2)'!$C$71,'[1]Sheet1 (2)'!$D$71*('[1]Sheet1 (2)'!$D$72-crack_t_index)/'[1]Sheet1 (2)'!$D$72))))</f>
        <v>5</v>
      </c>
      <c r="AX1092" s="157">
        <f>IF(IF(D1092='[1]Sheet1 (2)'!$C$69,'[1]Sheet1 (2)'!$D$69*('[1]Sheet1 (2)'!$D$72-rave_index)/'[1]Sheet1 (2)'!$D$72,IF([1]shee2!D1052='[1]Sheet1 (2)'!$C$70,'[1]Sheet1 (2)'!$D$70*('[1]Sheet1 (2)'!$D$72-rave_index)/'[1]Sheet1 (2)'!$D$72,IF([1]shee2!D1052='[1]Sheet1 (2)'!$C$71,'[1]Sheet1 (2)'!$D$71*('[1]Sheet1 (2)'!$D$72-rave_index)/'[1]Sheet1 (2)'!$D$72)))&lt;0,0,IF(D1092='[1]Sheet1 (2)'!$C$69,'[1]Sheet1 (2)'!$D$69*('[1]Sheet1 (2)'!$D$72-rave_index)/'[1]Sheet1 (2)'!$D$72,IF([1]shee2!D1052='[1]Sheet1 (2)'!$C$70,'[1]Sheet1 (2)'!$D$70*('[1]Sheet1 (2)'!$D$72-rave_index)/'[1]Sheet1 (2)'!$D$72,IF([1]shee2!D1052='[1]Sheet1 (2)'!$C$71,'[1]Sheet1 (2)'!$D$71*('[1]Sheet1 (2)'!$D$72-rave_index)/'[1]Sheet1 (2)'!$D$72))))</f>
        <v>5</v>
      </c>
      <c r="AY1092" s="157">
        <f>IF(IF(D1092='[1]Sheet1 (2)'!$C$69,'[1]Sheet1 (2)'!$D$69*('[1]Sheet1 (2)'!$D$72-rough_index)/'[1]Sheet1 (2)'!$D$72,IF([1]shee2!D1052='[1]Sheet1 (2)'!$C$70,'[1]Sheet1 (2)'!$D$70*('[1]Sheet1 (2)'!$D$72-rough_index)/'[1]Sheet1 (2)'!$D$72,IF([1]shee2!D1052='[1]Sheet1 (2)'!$C$71,'[1]Sheet1 (2)'!$D$71*('[1]Sheet1 (2)'!$D$72-rough_index)/'[1]Sheet1 (2)'!$D$72)))&lt;0,0,IF(D1092='[1]Sheet1 (2)'!$C$69,'[1]Sheet1 (2)'!$D$69*('[1]Sheet1 (2)'!$D$72-rough_index)/'[1]Sheet1 (2)'!$D$72,IF([1]shee2!D1052='[1]Sheet1 (2)'!$C$70,'[1]Sheet1 (2)'!$D$70*('[1]Sheet1 (2)'!$D$72-rough_index)/'[1]Sheet1 (2)'!$D$72,IF([1]shee2!D1052='[1]Sheet1 (2)'!$C$71,'[1]Sheet1 (2)'!$D$71*('[1]Sheet1 (2)'!$D$72-rough_index)/'[1]Sheet1 (2)'!$D$72))))</f>
        <v>3.3333333333333335</v>
      </c>
      <c r="AZ1092" s="179">
        <f>+(AU1092*'[1]Sheet1 (2)'!$C$77)+(AV1092*'[1]Sheet1 (2)'!$C$78)+(AW1092*'[1]Sheet1 (2)'!$C$79)+(AX1092*'[1]Sheet1 (2)'!$C$80)+(AY1092*'[1]Sheet1 (2)'!$C$81)</f>
        <v>4.5</v>
      </c>
      <c r="BA1092" s="213" t="str">
        <f t="shared" si="34"/>
        <v>Good</v>
      </c>
      <c r="BE1092">
        <f>IF(D1092='[1]Sheet1 (2)'!$C$61,'[1]Sheet1 (2)'!$D$61*(counts^2)+'[1]Sheet1 (2)'!$G$61*counts+'[1]Sheet1 (2)'!$J$61,IF(D1092='[1]Sheet1 (2)'!$C$62,'[1]Sheet1 (2)'!$D$62*counts+'[1]Sheet1 (2)'!$G$62,IF(D1092='[1]Sheet1 (2)'!$C$63,'[1]Sheet1 (2)'!$D$63*counts+'[1]Sheet1 (2)'!$G$63,IF(D1092='[1]Sheet1 (2)'!$C$64,'[1]Sheet1 (2)'!$D$64*counts+'[1]Sheet1 (2)'!$G$64))))</f>
        <v>2.0984129299999998</v>
      </c>
    </row>
    <row r="1093" spans="1:57" ht="12.75" customHeight="1">
      <c r="A1093" s="176" t="s">
        <v>282</v>
      </c>
      <c r="B1093" s="145" t="s">
        <v>76</v>
      </c>
      <c r="C1093" s="170">
        <v>1226</v>
      </c>
      <c r="D1093" s="174" t="s">
        <v>77</v>
      </c>
      <c r="E1093" s="171">
        <v>8</v>
      </c>
      <c r="F1093" s="171">
        <v>2</v>
      </c>
      <c r="G1093" s="171" t="s">
        <v>77</v>
      </c>
      <c r="H1093" s="171">
        <v>1</v>
      </c>
      <c r="I1093" s="171" t="s">
        <v>77</v>
      </c>
      <c r="J1093" s="173" t="s">
        <v>80</v>
      </c>
      <c r="K1093" s="173" t="s">
        <v>80</v>
      </c>
      <c r="L1093" s="169">
        <f>VLOOKUP(CONCATENATE(J1093,K1093),'Sheet1 (2)'!$J$6:$K$26,2,FALSE)</f>
        <v>0</v>
      </c>
      <c r="M1093" s="173" t="s">
        <v>80</v>
      </c>
      <c r="N1093" s="173" t="s">
        <v>80</v>
      </c>
      <c r="O1093" s="177">
        <f>VLOOKUP(CONCATENATE(M1093,N1093),'[1]Sheet1 (2)'!$L$6:$M$26,2,FALSE)</f>
        <v>0</v>
      </c>
      <c r="P1093" s="173" t="s">
        <v>80</v>
      </c>
      <c r="Q1093" s="173" t="s">
        <v>80</v>
      </c>
      <c r="R1093" s="177">
        <f>VLOOKUP(CONCATENATE(P1093,Q1093),'[1]Sheet1 (2)'!$N$6:$O$26,2,FALSE)</f>
        <v>0</v>
      </c>
      <c r="S1093" s="173" t="s">
        <v>80</v>
      </c>
      <c r="T1093" s="173" t="s">
        <v>80</v>
      </c>
      <c r="U1093" s="177">
        <f>VLOOKUP(CONCATENATE(S1093,T1093),'[1]Sheet1 (2)'!$P$6:$Q$26,2,FALSE)</f>
        <v>0</v>
      </c>
      <c r="V1093" s="173" t="s">
        <v>80</v>
      </c>
      <c r="W1093" s="173" t="s">
        <v>80</v>
      </c>
      <c r="X1093" s="177">
        <f>VLOOKUP(CONCATENATE(V1093,W1093),'[1]Sheet1 (2)'!$R$6:$S$26,2,FALSE)</f>
        <v>0</v>
      </c>
      <c r="Y1093" s="173" t="s">
        <v>80</v>
      </c>
      <c r="Z1093" s="173" t="s">
        <v>80</v>
      </c>
      <c r="AA1093" s="177">
        <f>VLOOKUP(CONCATENATE(Y1093,Z1093),'[1]Sheet1 (2)'!$T$6:$U$26,2,FALSE)</f>
        <v>0</v>
      </c>
      <c r="AB1093" s="173" t="s">
        <v>80</v>
      </c>
      <c r="AC1093" s="173" t="s">
        <v>80</v>
      </c>
      <c r="AD1093" s="177">
        <f>VLOOKUP(CONCATENATE(AB1093,AC1093),'[1]Sheet1 (2)'!$X$6:$Y$26,2,FALSE)</f>
        <v>0</v>
      </c>
      <c r="AE1093" s="173" t="s">
        <v>82</v>
      </c>
      <c r="AF1093" s="173" t="s">
        <v>81</v>
      </c>
      <c r="AG1093" s="177">
        <f>VLOOKUP(CONCATENATE(AE1093,AF1093),'[1]Sheet1 (2)'!$Z$6:$AA$26,2,FALSE)</f>
        <v>66</v>
      </c>
      <c r="AH1093" s="172"/>
      <c r="AI1093" s="178"/>
      <c r="AJ1093" s="140"/>
      <c r="AK1093" s="176" t="s">
        <v>282</v>
      </c>
      <c r="AL1093" s="176" t="s">
        <v>76</v>
      </c>
      <c r="AM1093" s="170">
        <f t="shared" si="35"/>
        <v>1226</v>
      </c>
      <c r="AN1093" s="147"/>
      <c r="AO1093" s="155"/>
      <c r="AP1093" s="156"/>
      <c r="AQ1093" s="157">
        <v>2.6879865772000002</v>
      </c>
      <c r="AR1093" s="158"/>
      <c r="AS1093" s="145">
        <f>LOOKUP(rufmkm,'[1]Sheet1 (2)'!$V$62:$V$71,'[1]Sheet1 (2)'!$W$62:$W$71)</f>
        <v>30</v>
      </c>
      <c r="AT1093" s="140"/>
      <c r="AU1093" s="157">
        <f>IF(IF(D1093='[1]Sheet1 (2)'!$C$69,'[1]Sheet1 (2)'!$D$69*('[1]Sheet1 (2)'!$D$72-rut_index)/'[1]Sheet1 (2)'!$D$72,IF([1]shee2!D1053='[1]Sheet1 (2)'!$C$70,'[1]Sheet1 (2)'!$D$70*('[1]Sheet1 (2)'!$D$72-rut_index)/'[1]Sheet1 (2)'!$D$72,IF([1]shee2!D1053='[1]Sheet1 (2)'!$C$71,'[1]Sheet1 (2)'!$D$71*('[1]Sheet1 (2)'!$D$72-rut_index)/'[1]Sheet1 (2)'!$D$72)))&lt;0,0,IF(D1093='[1]Sheet1 (2)'!$C$69,'[1]Sheet1 (2)'!$D$69*('[1]Sheet1 (2)'!$D$72-rut_index)/'[1]Sheet1 (2)'!$D$72,IF([1]shee2!D1053='[1]Sheet1 (2)'!$C$70,'[1]Sheet1 (2)'!$D$70*('[1]Sheet1 (2)'!$D$72-rut_index)/'[1]Sheet1 (2)'!$D$72,IF([1]shee2!D1053='[1]Sheet1 (2)'!$C$71,'[1]Sheet1 (2)'!$D$71*('[1]Sheet1 (2)'!$D$72-rut_index)/'[1]Sheet1 (2)'!$D$72))))</f>
        <v>5</v>
      </c>
      <c r="AV1093" s="157">
        <f>IF(IF(D1093='[1]Sheet1 (2)'!$C$69,'[1]Sheet1 (2)'!$D$69*('[1]Sheet1 (2)'!$D$72-crack_s_index)/'[1]Sheet1 (2)'!$D$72,IF([1]shee2!D1053='[1]Sheet1 (2)'!$C$70,'[1]Sheet1 (2)'!$D$70*('[1]Sheet1 (2)'!$D$72-crack_s_index)/'[1]Sheet1 (2)'!$D$72,IF([1]shee2!D1053='[1]Sheet1 (2)'!$C$71,'[1]Sheet1 (2)'!$D$71*('[1]Sheet1 (2)'!$D$72-crack_s_index)/'[1]Sheet1 (2)'!$D$72)))&lt;0,0,IF(D1093='[1]Sheet1 (2)'!$C$69,'[1]Sheet1 (2)'!$D$69*('[1]Sheet1 (2)'!$D$72-crack_s_index)/'[1]Sheet1 (2)'!$D$72,IF([1]shee2!D1053='[1]Sheet1 (2)'!$C$70,'[1]Sheet1 (2)'!$D$70*('[1]Sheet1 (2)'!$D$72-crack_s_index)/'[1]Sheet1 (2)'!$D$72,IF([1]shee2!D1053='[1]Sheet1 (2)'!$C$71,'[1]Sheet1 (2)'!$D$71*('[1]Sheet1 (2)'!$D$72-crack_s_index)/'[1]Sheet1 (2)'!$D$72))))</f>
        <v>5</v>
      </c>
      <c r="AW1093" s="157">
        <f>IF(IF(D1093='[1]Sheet1 (2)'!$C$69,'[1]Sheet1 (2)'!$D$69*('[1]Sheet1 (2)'!$D$72-crack_t_index)/'[1]Sheet1 (2)'!$D$72,IF([1]shee2!D1053='[1]Sheet1 (2)'!$C$70,'[1]Sheet1 (2)'!$D$70*('[1]Sheet1 (2)'!$D$72-crack_t_index)/'[1]Sheet1 (2)'!$D$72,IF([1]shee2!D1053='[1]Sheet1 (2)'!$C$71,'[1]Sheet1 (2)'!$D$71*('[1]Sheet1 (2)'!$D$72-crack_t_index)/'[1]Sheet1 (2)'!$D$72)))&lt;0,0,IF(D1093='[1]Sheet1 (2)'!$C$69,'[1]Sheet1 (2)'!$D$69*('[1]Sheet1 (2)'!$D$72-crack_t_index)/'[1]Sheet1 (2)'!$D$72,IF([1]shee2!D1053='[1]Sheet1 (2)'!$C$70,'[1]Sheet1 (2)'!$D$70*('[1]Sheet1 (2)'!$D$72-crack_t_index)/'[1]Sheet1 (2)'!$D$72,IF([1]shee2!D1053='[1]Sheet1 (2)'!$C$71,'[1]Sheet1 (2)'!$D$71*('[1]Sheet1 (2)'!$D$72-crack_t_index)/'[1]Sheet1 (2)'!$D$72))))</f>
        <v>5</v>
      </c>
      <c r="AX1093" s="157">
        <f>IF(IF(D1093='[1]Sheet1 (2)'!$C$69,'[1]Sheet1 (2)'!$D$69*('[1]Sheet1 (2)'!$D$72-rave_index)/'[1]Sheet1 (2)'!$D$72,IF([1]shee2!D1053='[1]Sheet1 (2)'!$C$70,'[1]Sheet1 (2)'!$D$70*('[1]Sheet1 (2)'!$D$72-rave_index)/'[1]Sheet1 (2)'!$D$72,IF([1]shee2!D1053='[1]Sheet1 (2)'!$C$71,'[1]Sheet1 (2)'!$D$71*('[1]Sheet1 (2)'!$D$72-rave_index)/'[1]Sheet1 (2)'!$D$72)))&lt;0,0,IF(D1093='[1]Sheet1 (2)'!$C$69,'[1]Sheet1 (2)'!$D$69*('[1]Sheet1 (2)'!$D$72-rave_index)/'[1]Sheet1 (2)'!$D$72,IF([1]shee2!D1053='[1]Sheet1 (2)'!$C$70,'[1]Sheet1 (2)'!$D$70*('[1]Sheet1 (2)'!$D$72-rave_index)/'[1]Sheet1 (2)'!$D$72,IF([1]shee2!D1053='[1]Sheet1 (2)'!$C$71,'[1]Sheet1 (2)'!$D$71*('[1]Sheet1 (2)'!$D$72-rave_index)/'[1]Sheet1 (2)'!$D$72))))</f>
        <v>5</v>
      </c>
      <c r="AY1093" s="157">
        <f>IF(IF(D1093='[1]Sheet1 (2)'!$C$69,'[1]Sheet1 (2)'!$D$69*('[1]Sheet1 (2)'!$D$72-rough_index)/'[1]Sheet1 (2)'!$D$72,IF([1]shee2!D1053='[1]Sheet1 (2)'!$C$70,'[1]Sheet1 (2)'!$D$70*('[1]Sheet1 (2)'!$D$72-rough_index)/'[1]Sheet1 (2)'!$D$72,IF([1]shee2!D1053='[1]Sheet1 (2)'!$C$71,'[1]Sheet1 (2)'!$D$71*('[1]Sheet1 (2)'!$D$72-rough_index)/'[1]Sheet1 (2)'!$D$72)))&lt;0,0,IF(D1093='[1]Sheet1 (2)'!$C$69,'[1]Sheet1 (2)'!$D$69*('[1]Sheet1 (2)'!$D$72-rough_index)/'[1]Sheet1 (2)'!$D$72,IF([1]shee2!D1053='[1]Sheet1 (2)'!$C$70,'[1]Sheet1 (2)'!$D$70*('[1]Sheet1 (2)'!$D$72-rough_index)/'[1]Sheet1 (2)'!$D$72,IF([1]shee2!D1053='[1]Sheet1 (2)'!$C$71,'[1]Sheet1 (2)'!$D$71*('[1]Sheet1 (2)'!$D$72-rough_index)/'[1]Sheet1 (2)'!$D$72))))</f>
        <v>2.5</v>
      </c>
      <c r="AZ1093" s="179">
        <f>+(AU1093*'[1]Sheet1 (2)'!$C$77)+(AV1093*'[1]Sheet1 (2)'!$C$78)+(AW1093*'[1]Sheet1 (2)'!$C$79)+(AX1093*'[1]Sheet1 (2)'!$C$80)+(AY1093*'[1]Sheet1 (2)'!$C$81)</f>
        <v>4.25</v>
      </c>
      <c r="BA1093" s="213" t="str">
        <f t="shared" si="34"/>
        <v>Good</v>
      </c>
      <c r="BE1093">
        <f>IF(D1093='[1]Sheet1 (2)'!$C$61,'[1]Sheet1 (2)'!$D$61*(counts^2)+'[1]Sheet1 (2)'!$G$61*counts+'[1]Sheet1 (2)'!$J$61,IF(D1093='[1]Sheet1 (2)'!$C$62,'[1]Sheet1 (2)'!$D$62*counts+'[1]Sheet1 (2)'!$G$62,IF(D1093='[1]Sheet1 (2)'!$C$63,'[1]Sheet1 (2)'!$D$63*counts+'[1]Sheet1 (2)'!$G$63,IF(D1093='[1]Sheet1 (2)'!$C$64,'[1]Sheet1 (2)'!$D$64*counts+'[1]Sheet1 (2)'!$G$64))))</f>
        <v>2.0984129299999998</v>
      </c>
    </row>
    <row r="1094" spans="1:57" ht="12.75" customHeight="1">
      <c r="A1094" s="176" t="s">
        <v>282</v>
      </c>
      <c r="B1094" s="145" t="s">
        <v>76</v>
      </c>
      <c r="C1094" s="170">
        <v>1227</v>
      </c>
      <c r="D1094" s="174" t="s">
        <v>77</v>
      </c>
      <c r="E1094" s="171">
        <v>8</v>
      </c>
      <c r="F1094" s="171">
        <v>2</v>
      </c>
      <c r="G1094" s="171" t="s">
        <v>77</v>
      </c>
      <c r="H1094" s="171">
        <v>1</v>
      </c>
      <c r="I1094" s="171" t="s">
        <v>77</v>
      </c>
      <c r="J1094" s="173" t="s">
        <v>80</v>
      </c>
      <c r="K1094" s="173" t="s">
        <v>80</v>
      </c>
      <c r="L1094" s="169">
        <f>VLOOKUP(CONCATENATE(J1094,K1094),'Sheet1 (2)'!$J$6:$K$26,2,FALSE)</f>
        <v>0</v>
      </c>
      <c r="M1094" s="173" t="s">
        <v>80</v>
      </c>
      <c r="N1094" s="173" t="s">
        <v>80</v>
      </c>
      <c r="O1094" s="177">
        <f>VLOOKUP(CONCATENATE(M1094,N1094),'[1]Sheet1 (2)'!$L$6:$M$26,2,FALSE)</f>
        <v>0</v>
      </c>
      <c r="P1094" s="173" t="s">
        <v>80</v>
      </c>
      <c r="Q1094" s="173" t="s">
        <v>80</v>
      </c>
      <c r="R1094" s="177">
        <f>VLOOKUP(CONCATENATE(P1094,Q1094),'[1]Sheet1 (2)'!$N$6:$O$26,2,FALSE)</f>
        <v>0</v>
      </c>
      <c r="S1094" s="173" t="s">
        <v>80</v>
      </c>
      <c r="T1094" s="173" t="s">
        <v>80</v>
      </c>
      <c r="U1094" s="177">
        <f>VLOOKUP(CONCATENATE(S1094,T1094),'[1]Sheet1 (2)'!$P$6:$Q$26,2,FALSE)</f>
        <v>0</v>
      </c>
      <c r="V1094" s="173" t="s">
        <v>80</v>
      </c>
      <c r="W1094" s="173" t="s">
        <v>80</v>
      </c>
      <c r="X1094" s="177">
        <f>VLOOKUP(CONCATENATE(V1094,W1094),'[1]Sheet1 (2)'!$R$6:$S$26,2,FALSE)</f>
        <v>0</v>
      </c>
      <c r="Y1094" s="173" t="s">
        <v>80</v>
      </c>
      <c r="Z1094" s="173" t="s">
        <v>80</v>
      </c>
      <c r="AA1094" s="177">
        <f>VLOOKUP(CONCATENATE(Y1094,Z1094),'[1]Sheet1 (2)'!$T$6:$U$26,2,FALSE)</f>
        <v>0</v>
      </c>
      <c r="AB1094" s="173" t="s">
        <v>80</v>
      </c>
      <c r="AC1094" s="173" t="s">
        <v>80</v>
      </c>
      <c r="AD1094" s="177">
        <f>VLOOKUP(CONCATENATE(AB1094,AC1094),'[1]Sheet1 (2)'!$X$6:$Y$26,2,FALSE)</f>
        <v>0</v>
      </c>
      <c r="AE1094" s="173" t="s">
        <v>82</v>
      </c>
      <c r="AF1094" s="173" t="s">
        <v>81</v>
      </c>
      <c r="AG1094" s="177">
        <f>VLOOKUP(CONCATENATE(AE1094,AF1094),'[1]Sheet1 (2)'!$Z$6:$AA$26,2,FALSE)</f>
        <v>66</v>
      </c>
      <c r="AH1094" s="172"/>
      <c r="AI1094" s="178"/>
      <c r="AJ1094" s="140"/>
      <c r="AK1094" s="176" t="s">
        <v>282</v>
      </c>
      <c r="AL1094" s="176" t="s">
        <v>76</v>
      </c>
      <c r="AM1094" s="170">
        <f t="shared" si="35"/>
        <v>1227</v>
      </c>
      <c r="AN1094" s="147"/>
      <c r="AO1094" s="155"/>
      <c r="AP1094" s="156"/>
      <c r="AQ1094" s="157">
        <v>2.5534627373999998</v>
      </c>
      <c r="AR1094" s="158"/>
      <c r="AS1094" s="145">
        <f>LOOKUP(rufmkm,'[1]Sheet1 (2)'!$V$62:$V$71,'[1]Sheet1 (2)'!$W$62:$W$71)</f>
        <v>30</v>
      </c>
      <c r="AT1094" s="140"/>
      <c r="AU1094" s="157">
        <f>IF(IF(D1094='[1]Sheet1 (2)'!$C$69,'[1]Sheet1 (2)'!$D$69*('[1]Sheet1 (2)'!$D$72-rut_index)/'[1]Sheet1 (2)'!$D$72,IF([1]shee2!D1054='[1]Sheet1 (2)'!$C$70,'[1]Sheet1 (2)'!$D$70*('[1]Sheet1 (2)'!$D$72-rut_index)/'[1]Sheet1 (2)'!$D$72,IF([1]shee2!D1054='[1]Sheet1 (2)'!$C$71,'[1]Sheet1 (2)'!$D$71*('[1]Sheet1 (2)'!$D$72-rut_index)/'[1]Sheet1 (2)'!$D$72)))&lt;0,0,IF(D1094='[1]Sheet1 (2)'!$C$69,'[1]Sheet1 (2)'!$D$69*('[1]Sheet1 (2)'!$D$72-rut_index)/'[1]Sheet1 (2)'!$D$72,IF([1]shee2!D1054='[1]Sheet1 (2)'!$C$70,'[1]Sheet1 (2)'!$D$70*('[1]Sheet1 (2)'!$D$72-rut_index)/'[1]Sheet1 (2)'!$D$72,IF([1]shee2!D1054='[1]Sheet1 (2)'!$C$71,'[1]Sheet1 (2)'!$D$71*('[1]Sheet1 (2)'!$D$72-rut_index)/'[1]Sheet1 (2)'!$D$72))))</f>
        <v>5</v>
      </c>
      <c r="AV1094" s="157">
        <f>IF(IF(D1094='[1]Sheet1 (2)'!$C$69,'[1]Sheet1 (2)'!$D$69*('[1]Sheet1 (2)'!$D$72-crack_s_index)/'[1]Sheet1 (2)'!$D$72,IF([1]shee2!D1054='[1]Sheet1 (2)'!$C$70,'[1]Sheet1 (2)'!$D$70*('[1]Sheet1 (2)'!$D$72-crack_s_index)/'[1]Sheet1 (2)'!$D$72,IF([1]shee2!D1054='[1]Sheet1 (2)'!$C$71,'[1]Sheet1 (2)'!$D$71*('[1]Sheet1 (2)'!$D$72-crack_s_index)/'[1]Sheet1 (2)'!$D$72)))&lt;0,0,IF(D1094='[1]Sheet1 (2)'!$C$69,'[1]Sheet1 (2)'!$D$69*('[1]Sheet1 (2)'!$D$72-crack_s_index)/'[1]Sheet1 (2)'!$D$72,IF([1]shee2!D1054='[1]Sheet1 (2)'!$C$70,'[1]Sheet1 (2)'!$D$70*('[1]Sheet1 (2)'!$D$72-crack_s_index)/'[1]Sheet1 (2)'!$D$72,IF([1]shee2!D1054='[1]Sheet1 (2)'!$C$71,'[1]Sheet1 (2)'!$D$71*('[1]Sheet1 (2)'!$D$72-crack_s_index)/'[1]Sheet1 (2)'!$D$72))))</f>
        <v>5</v>
      </c>
      <c r="AW1094" s="157">
        <f>IF(IF(D1094='[1]Sheet1 (2)'!$C$69,'[1]Sheet1 (2)'!$D$69*('[1]Sheet1 (2)'!$D$72-crack_t_index)/'[1]Sheet1 (2)'!$D$72,IF([1]shee2!D1054='[1]Sheet1 (2)'!$C$70,'[1]Sheet1 (2)'!$D$70*('[1]Sheet1 (2)'!$D$72-crack_t_index)/'[1]Sheet1 (2)'!$D$72,IF([1]shee2!D1054='[1]Sheet1 (2)'!$C$71,'[1]Sheet1 (2)'!$D$71*('[1]Sheet1 (2)'!$D$72-crack_t_index)/'[1]Sheet1 (2)'!$D$72)))&lt;0,0,IF(D1094='[1]Sheet1 (2)'!$C$69,'[1]Sheet1 (2)'!$D$69*('[1]Sheet1 (2)'!$D$72-crack_t_index)/'[1]Sheet1 (2)'!$D$72,IF([1]shee2!D1054='[1]Sheet1 (2)'!$C$70,'[1]Sheet1 (2)'!$D$70*('[1]Sheet1 (2)'!$D$72-crack_t_index)/'[1]Sheet1 (2)'!$D$72,IF([1]shee2!D1054='[1]Sheet1 (2)'!$C$71,'[1]Sheet1 (2)'!$D$71*('[1]Sheet1 (2)'!$D$72-crack_t_index)/'[1]Sheet1 (2)'!$D$72))))</f>
        <v>5</v>
      </c>
      <c r="AX1094" s="157">
        <f>IF(IF(D1094='[1]Sheet1 (2)'!$C$69,'[1]Sheet1 (2)'!$D$69*('[1]Sheet1 (2)'!$D$72-rave_index)/'[1]Sheet1 (2)'!$D$72,IF([1]shee2!D1054='[1]Sheet1 (2)'!$C$70,'[1]Sheet1 (2)'!$D$70*('[1]Sheet1 (2)'!$D$72-rave_index)/'[1]Sheet1 (2)'!$D$72,IF([1]shee2!D1054='[1]Sheet1 (2)'!$C$71,'[1]Sheet1 (2)'!$D$71*('[1]Sheet1 (2)'!$D$72-rave_index)/'[1]Sheet1 (2)'!$D$72)))&lt;0,0,IF(D1094='[1]Sheet1 (2)'!$C$69,'[1]Sheet1 (2)'!$D$69*('[1]Sheet1 (2)'!$D$72-rave_index)/'[1]Sheet1 (2)'!$D$72,IF([1]shee2!D1054='[1]Sheet1 (2)'!$C$70,'[1]Sheet1 (2)'!$D$70*('[1]Sheet1 (2)'!$D$72-rave_index)/'[1]Sheet1 (2)'!$D$72,IF([1]shee2!D1054='[1]Sheet1 (2)'!$C$71,'[1]Sheet1 (2)'!$D$71*('[1]Sheet1 (2)'!$D$72-rave_index)/'[1]Sheet1 (2)'!$D$72))))</f>
        <v>5</v>
      </c>
      <c r="AY1094" s="157">
        <f>IF(IF(D1094='[1]Sheet1 (2)'!$C$69,'[1]Sheet1 (2)'!$D$69*('[1]Sheet1 (2)'!$D$72-rough_index)/'[1]Sheet1 (2)'!$D$72,IF([1]shee2!D1054='[1]Sheet1 (2)'!$C$70,'[1]Sheet1 (2)'!$D$70*('[1]Sheet1 (2)'!$D$72-rough_index)/'[1]Sheet1 (2)'!$D$72,IF([1]shee2!D1054='[1]Sheet1 (2)'!$C$71,'[1]Sheet1 (2)'!$D$71*('[1]Sheet1 (2)'!$D$72-rough_index)/'[1]Sheet1 (2)'!$D$72)))&lt;0,0,IF(D1094='[1]Sheet1 (2)'!$C$69,'[1]Sheet1 (2)'!$D$69*('[1]Sheet1 (2)'!$D$72-rough_index)/'[1]Sheet1 (2)'!$D$72,IF([1]shee2!D1054='[1]Sheet1 (2)'!$C$70,'[1]Sheet1 (2)'!$D$70*('[1]Sheet1 (2)'!$D$72-rough_index)/'[1]Sheet1 (2)'!$D$72,IF([1]shee2!D1054='[1]Sheet1 (2)'!$C$71,'[1]Sheet1 (2)'!$D$71*('[1]Sheet1 (2)'!$D$72-rough_index)/'[1]Sheet1 (2)'!$D$72))))</f>
        <v>2.5</v>
      </c>
      <c r="AZ1094" s="179">
        <f>+(AU1094*'[1]Sheet1 (2)'!$C$77)+(AV1094*'[1]Sheet1 (2)'!$C$78)+(AW1094*'[1]Sheet1 (2)'!$C$79)+(AX1094*'[1]Sheet1 (2)'!$C$80)+(AY1094*'[1]Sheet1 (2)'!$C$81)</f>
        <v>4.25</v>
      </c>
      <c r="BA1094" s="213" t="str">
        <f t="shared" si="34"/>
        <v>Good</v>
      </c>
      <c r="BE1094">
        <f>IF(D1094='[1]Sheet1 (2)'!$C$61,'[1]Sheet1 (2)'!$D$61*(counts^2)+'[1]Sheet1 (2)'!$G$61*counts+'[1]Sheet1 (2)'!$J$61,IF(D1094='[1]Sheet1 (2)'!$C$62,'[1]Sheet1 (2)'!$D$62*counts+'[1]Sheet1 (2)'!$G$62,IF(D1094='[1]Sheet1 (2)'!$C$63,'[1]Sheet1 (2)'!$D$63*counts+'[1]Sheet1 (2)'!$G$63,IF(D1094='[1]Sheet1 (2)'!$C$64,'[1]Sheet1 (2)'!$D$64*counts+'[1]Sheet1 (2)'!$G$64))))</f>
        <v>2.0984129299999998</v>
      </c>
    </row>
    <row r="1095" spans="1:57" ht="12.75" customHeight="1">
      <c r="A1095" s="176" t="s">
        <v>282</v>
      </c>
      <c r="B1095" s="145" t="s">
        <v>76</v>
      </c>
      <c r="C1095" s="170">
        <v>1228</v>
      </c>
      <c r="D1095" s="174" t="s">
        <v>77</v>
      </c>
      <c r="E1095" s="171">
        <v>8</v>
      </c>
      <c r="F1095" s="171">
        <v>2</v>
      </c>
      <c r="G1095" s="171" t="s">
        <v>77</v>
      </c>
      <c r="H1095" s="171">
        <v>1</v>
      </c>
      <c r="I1095" s="171" t="s">
        <v>77</v>
      </c>
      <c r="J1095" s="173" t="s">
        <v>80</v>
      </c>
      <c r="K1095" s="173" t="s">
        <v>80</v>
      </c>
      <c r="L1095" s="169">
        <f>VLOOKUP(CONCATENATE(J1095,K1095),'Sheet1 (2)'!$J$6:$K$26,2,FALSE)</f>
        <v>0</v>
      </c>
      <c r="M1095" s="173" t="s">
        <v>80</v>
      </c>
      <c r="N1095" s="173" t="s">
        <v>80</v>
      </c>
      <c r="O1095" s="177">
        <f>VLOOKUP(CONCATENATE(M1095,N1095),'[1]Sheet1 (2)'!$L$6:$M$26,2,FALSE)</f>
        <v>0</v>
      </c>
      <c r="P1095" s="173" t="s">
        <v>80</v>
      </c>
      <c r="Q1095" s="173" t="s">
        <v>80</v>
      </c>
      <c r="R1095" s="177">
        <f>VLOOKUP(CONCATENATE(P1095,Q1095),'[1]Sheet1 (2)'!$N$6:$O$26,2,FALSE)</f>
        <v>0</v>
      </c>
      <c r="S1095" s="173" t="s">
        <v>80</v>
      </c>
      <c r="T1095" s="173" t="s">
        <v>80</v>
      </c>
      <c r="U1095" s="177">
        <f>VLOOKUP(CONCATENATE(S1095,T1095),'[1]Sheet1 (2)'!$P$6:$Q$26,2,FALSE)</f>
        <v>0</v>
      </c>
      <c r="V1095" s="173" t="s">
        <v>80</v>
      </c>
      <c r="W1095" s="173" t="s">
        <v>80</v>
      </c>
      <c r="X1095" s="177">
        <f>VLOOKUP(CONCATENATE(V1095,W1095),'[1]Sheet1 (2)'!$R$6:$S$26,2,FALSE)</f>
        <v>0</v>
      </c>
      <c r="Y1095" s="173" t="s">
        <v>80</v>
      </c>
      <c r="Z1095" s="173" t="s">
        <v>80</v>
      </c>
      <c r="AA1095" s="177">
        <f>VLOOKUP(CONCATENATE(Y1095,Z1095),'[1]Sheet1 (2)'!$T$6:$U$26,2,FALSE)</f>
        <v>0</v>
      </c>
      <c r="AB1095" s="173" t="s">
        <v>80</v>
      </c>
      <c r="AC1095" s="173" t="s">
        <v>80</v>
      </c>
      <c r="AD1095" s="177">
        <f>VLOOKUP(CONCATENATE(AB1095,AC1095),'[1]Sheet1 (2)'!$X$6:$Y$26,2,FALSE)</f>
        <v>0</v>
      </c>
      <c r="AE1095" s="173" t="s">
        <v>82</v>
      </c>
      <c r="AF1095" s="173" t="s">
        <v>81</v>
      </c>
      <c r="AG1095" s="177">
        <f>VLOOKUP(CONCATENATE(AE1095,AF1095),'[1]Sheet1 (2)'!$Z$6:$AA$26,2,FALSE)</f>
        <v>66</v>
      </c>
      <c r="AH1095" s="172"/>
      <c r="AI1095" s="178"/>
      <c r="AJ1095" s="140"/>
      <c r="AK1095" s="176" t="s">
        <v>282</v>
      </c>
      <c r="AL1095" s="176" t="s">
        <v>76</v>
      </c>
      <c r="AM1095" s="170">
        <f t="shared" si="35"/>
        <v>1228</v>
      </c>
      <c r="AN1095" s="147"/>
      <c r="AO1095" s="155"/>
      <c r="AP1095" s="156"/>
      <c r="AQ1095" s="157">
        <v>2.7179697357999997</v>
      </c>
      <c r="AR1095" s="158"/>
      <c r="AS1095" s="145">
        <f>LOOKUP(rufmkm,'[1]Sheet1 (2)'!$V$62:$V$71,'[1]Sheet1 (2)'!$W$62:$W$71)</f>
        <v>30</v>
      </c>
      <c r="AT1095" s="140"/>
      <c r="AU1095" s="157">
        <f>IF(IF(D1095='[1]Sheet1 (2)'!$C$69,'[1]Sheet1 (2)'!$D$69*('[1]Sheet1 (2)'!$D$72-rut_index)/'[1]Sheet1 (2)'!$D$72,IF([1]shee2!D1055='[1]Sheet1 (2)'!$C$70,'[1]Sheet1 (2)'!$D$70*('[1]Sheet1 (2)'!$D$72-rut_index)/'[1]Sheet1 (2)'!$D$72,IF([1]shee2!D1055='[1]Sheet1 (2)'!$C$71,'[1]Sheet1 (2)'!$D$71*('[1]Sheet1 (2)'!$D$72-rut_index)/'[1]Sheet1 (2)'!$D$72)))&lt;0,0,IF(D1095='[1]Sheet1 (2)'!$C$69,'[1]Sheet1 (2)'!$D$69*('[1]Sheet1 (2)'!$D$72-rut_index)/'[1]Sheet1 (2)'!$D$72,IF([1]shee2!D1055='[1]Sheet1 (2)'!$C$70,'[1]Sheet1 (2)'!$D$70*('[1]Sheet1 (2)'!$D$72-rut_index)/'[1]Sheet1 (2)'!$D$72,IF([1]shee2!D1055='[1]Sheet1 (2)'!$C$71,'[1]Sheet1 (2)'!$D$71*('[1]Sheet1 (2)'!$D$72-rut_index)/'[1]Sheet1 (2)'!$D$72))))</f>
        <v>5</v>
      </c>
      <c r="AV1095" s="157">
        <f>IF(IF(D1095='[1]Sheet1 (2)'!$C$69,'[1]Sheet1 (2)'!$D$69*('[1]Sheet1 (2)'!$D$72-crack_s_index)/'[1]Sheet1 (2)'!$D$72,IF([1]shee2!D1055='[1]Sheet1 (2)'!$C$70,'[1]Sheet1 (2)'!$D$70*('[1]Sheet1 (2)'!$D$72-crack_s_index)/'[1]Sheet1 (2)'!$D$72,IF([1]shee2!D1055='[1]Sheet1 (2)'!$C$71,'[1]Sheet1 (2)'!$D$71*('[1]Sheet1 (2)'!$D$72-crack_s_index)/'[1]Sheet1 (2)'!$D$72)))&lt;0,0,IF(D1095='[1]Sheet1 (2)'!$C$69,'[1]Sheet1 (2)'!$D$69*('[1]Sheet1 (2)'!$D$72-crack_s_index)/'[1]Sheet1 (2)'!$D$72,IF([1]shee2!D1055='[1]Sheet1 (2)'!$C$70,'[1]Sheet1 (2)'!$D$70*('[1]Sheet1 (2)'!$D$72-crack_s_index)/'[1]Sheet1 (2)'!$D$72,IF([1]shee2!D1055='[1]Sheet1 (2)'!$C$71,'[1]Sheet1 (2)'!$D$71*('[1]Sheet1 (2)'!$D$72-crack_s_index)/'[1]Sheet1 (2)'!$D$72))))</f>
        <v>5</v>
      </c>
      <c r="AW1095" s="157">
        <f>IF(IF(D1095='[1]Sheet1 (2)'!$C$69,'[1]Sheet1 (2)'!$D$69*('[1]Sheet1 (2)'!$D$72-crack_t_index)/'[1]Sheet1 (2)'!$D$72,IF([1]shee2!D1055='[1]Sheet1 (2)'!$C$70,'[1]Sheet1 (2)'!$D$70*('[1]Sheet1 (2)'!$D$72-crack_t_index)/'[1]Sheet1 (2)'!$D$72,IF([1]shee2!D1055='[1]Sheet1 (2)'!$C$71,'[1]Sheet1 (2)'!$D$71*('[1]Sheet1 (2)'!$D$72-crack_t_index)/'[1]Sheet1 (2)'!$D$72)))&lt;0,0,IF(D1095='[1]Sheet1 (2)'!$C$69,'[1]Sheet1 (2)'!$D$69*('[1]Sheet1 (2)'!$D$72-crack_t_index)/'[1]Sheet1 (2)'!$D$72,IF([1]shee2!D1055='[1]Sheet1 (2)'!$C$70,'[1]Sheet1 (2)'!$D$70*('[1]Sheet1 (2)'!$D$72-crack_t_index)/'[1]Sheet1 (2)'!$D$72,IF([1]shee2!D1055='[1]Sheet1 (2)'!$C$71,'[1]Sheet1 (2)'!$D$71*('[1]Sheet1 (2)'!$D$72-crack_t_index)/'[1]Sheet1 (2)'!$D$72))))</f>
        <v>5</v>
      </c>
      <c r="AX1095" s="157">
        <f>IF(IF(D1095='[1]Sheet1 (2)'!$C$69,'[1]Sheet1 (2)'!$D$69*('[1]Sheet1 (2)'!$D$72-rave_index)/'[1]Sheet1 (2)'!$D$72,IF([1]shee2!D1055='[1]Sheet1 (2)'!$C$70,'[1]Sheet1 (2)'!$D$70*('[1]Sheet1 (2)'!$D$72-rave_index)/'[1]Sheet1 (2)'!$D$72,IF([1]shee2!D1055='[1]Sheet1 (2)'!$C$71,'[1]Sheet1 (2)'!$D$71*('[1]Sheet1 (2)'!$D$72-rave_index)/'[1]Sheet1 (2)'!$D$72)))&lt;0,0,IF(D1095='[1]Sheet1 (2)'!$C$69,'[1]Sheet1 (2)'!$D$69*('[1]Sheet1 (2)'!$D$72-rave_index)/'[1]Sheet1 (2)'!$D$72,IF([1]shee2!D1055='[1]Sheet1 (2)'!$C$70,'[1]Sheet1 (2)'!$D$70*('[1]Sheet1 (2)'!$D$72-rave_index)/'[1]Sheet1 (2)'!$D$72,IF([1]shee2!D1055='[1]Sheet1 (2)'!$C$71,'[1]Sheet1 (2)'!$D$71*('[1]Sheet1 (2)'!$D$72-rave_index)/'[1]Sheet1 (2)'!$D$72))))</f>
        <v>5</v>
      </c>
      <c r="AY1095" s="157">
        <f>IF(IF(D1095='[1]Sheet1 (2)'!$C$69,'[1]Sheet1 (2)'!$D$69*('[1]Sheet1 (2)'!$D$72-rough_index)/'[1]Sheet1 (2)'!$D$72,IF([1]shee2!D1055='[1]Sheet1 (2)'!$C$70,'[1]Sheet1 (2)'!$D$70*('[1]Sheet1 (2)'!$D$72-rough_index)/'[1]Sheet1 (2)'!$D$72,IF([1]shee2!D1055='[1]Sheet1 (2)'!$C$71,'[1]Sheet1 (2)'!$D$71*('[1]Sheet1 (2)'!$D$72-rough_index)/'[1]Sheet1 (2)'!$D$72)))&lt;0,0,IF(D1095='[1]Sheet1 (2)'!$C$69,'[1]Sheet1 (2)'!$D$69*('[1]Sheet1 (2)'!$D$72-rough_index)/'[1]Sheet1 (2)'!$D$72,IF([1]shee2!D1055='[1]Sheet1 (2)'!$C$70,'[1]Sheet1 (2)'!$D$70*('[1]Sheet1 (2)'!$D$72-rough_index)/'[1]Sheet1 (2)'!$D$72,IF([1]shee2!D1055='[1]Sheet1 (2)'!$C$71,'[1]Sheet1 (2)'!$D$71*('[1]Sheet1 (2)'!$D$72-rough_index)/'[1]Sheet1 (2)'!$D$72))))</f>
        <v>2.5</v>
      </c>
      <c r="AZ1095" s="179">
        <f>+(AU1095*'[1]Sheet1 (2)'!$C$77)+(AV1095*'[1]Sheet1 (2)'!$C$78)+(AW1095*'[1]Sheet1 (2)'!$C$79)+(AX1095*'[1]Sheet1 (2)'!$C$80)+(AY1095*'[1]Sheet1 (2)'!$C$81)</f>
        <v>4.25</v>
      </c>
      <c r="BA1095" s="213" t="str">
        <f t="shared" si="34"/>
        <v>Good</v>
      </c>
      <c r="BE1095">
        <f>IF(D1095='[1]Sheet1 (2)'!$C$61,'[1]Sheet1 (2)'!$D$61*(counts^2)+'[1]Sheet1 (2)'!$G$61*counts+'[1]Sheet1 (2)'!$J$61,IF(D1095='[1]Sheet1 (2)'!$C$62,'[1]Sheet1 (2)'!$D$62*counts+'[1]Sheet1 (2)'!$G$62,IF(D1095='[1]Sheet1 (2)'!$C$63,'[1]Sheet1 (2)'!$D$63*counts+'[1]Sheet1 (2)'!$G$63,IF(D1095='[1]Sheet1 (2)'!$C$64,'[1]Sheet1 (2)'!$D$64*counts+'[1]Sheet1 (2)'!$G$64))))</f>
        <v>2.0984129299999998</v>
      </c>
    </row>
    <row r="1096" spans="1:57" ht="12.75" customHeight="1">
      <c r="A1096" s="176" t="s">
        <v>282</v>
      </c>
      <c r="B1096" s="145" t="s">
        <v>76</v>
      </c>
      <c r="C1096" s="170">
        <v>1229</v>
      </c>
      <c r="D1096" s="174" t="s">
        <v>77</v>
      </c>
      <c r="E1096" s="171">
        <v>8</v>
      </c>
      <c r="F1096" s="171">
        <v>2</v>
      </c>
      <c r="G1096" s="171" t="s">
        <v>77</v>
      </c>
      <c r="H1096" s="171">
        <v>1</v>
      </c>
      <c r="I1096" s="171" t="s">
        <v>77</v>
      </c>
      <c r="J1096" s="173" t="s">
        <v>80</v>
      </c>
      <c r="K1096" s="173" t="s">
        <v>80</v>
      </c>
      <c r="L1096" s="169">
        <f>VLOOKUP(CONCATENATE(J1096,K1096),'Sheet1 (2)'!$J$6:$K$26,2,FALSE)</f>
        <v>0</v>
      </c>
      <c r="M1096" s="173" t="s">
        <v>80</v>
      </c>
      <c r="N1096" s="173" t="s">
        <v>80</v>
      </c>
      <c r="O1096" s="177">
        <f>VLOOKUP(CONCATENATE(M1096,N1096),'[1]Sheet1 (2)'!$L$6:$M$26,2,FALSE)</f>
        <v>0</v>
      </c>
      <c r="P1096" s="173" t="s">
        <v>80</v>
      </c>
      <c r="Q1096" s="173" t="s">
        <v>80</v>
      </c>
      <c r="R1096" s="177">
        <f>VLOOKUP(CONCATENATE(P1096,Q1096),'[1]Sheet1 (2)'!$N$6:$O$26,2,FALSE)</f>
        <v>0</v>
      </c>
      <c r="S1096" s="173" t="s">
        <v>80</v>
      </c>
      <c r="T1096" s="173" t="s">
        <v>80</v>
      </c>
      <c r="U1096" s="177">
        <f>VLOOKUP(CONCATENATE(S1096,T1096),'[1]Sheet1 (2)'!$P$6:$Q$26,2,FALSE)</f>
        <v>0</v>
      </c>
      <c r="V1096" s="173" t="s">
        <v>80</v>
      </c>
      <c r="W1096" s="173" t="s">
        <v>80</v>
      </c>
      <c r="X1096" s="177">
        <f>VLOOKUP(CONCATENATE(V1096,W1096),'[1]Sheet1 (2)'!$R$6:$S$26,2,FALSE)</f>
        <v>0</v>
      </c>
      <c r="Y1096" s="173" t="s">
        <v>80</v>
      </c>
      <c r="Z1096" s="173" t="s">
        <v>80</v>
      </c>
      <c r="AA1096" s="177">
        <f>VLOOKUP(CONCATENATE(Y1096,Z1096),'[1]Sheet1 (2)'!$T$6:$U$26,2,FALSE)</f>
        <v>0</v>
      </c>
      <c r="AB1096" s="173" t="s">
        <v>80</v>
      </c>
      <c r="AC1096" s="173" t="s">
        <v>80</v>
      </c>
      <c r="AD1096" s="177">
        <f>VLOOKUP(CONCATENATE(AB1096,AC1096),'[1]Sheet1 (2)'!$X$6:$Y$26,2,FALSE)</f>
        <v>0</v>
      </c>
      <c r="AE1096" s="173" t="s">
        <v>82</v>
      </c>
      <c r="AF1096" s="173" t="s">
        <v>81</v>
      </c>
      <c r="AG1096" s="177">
        <f>VLOOKUP(CONCATENATE(AE1096,AF1096),'[1]Sheet1 (2)'!$Z$6:$AA$26,2,FALSE)</f>
        <v>66</v>
      </c>
      <c r="AH1096" s="172"/>
      <c r="AI1096" s="178"/>
      <c r="AJ1096" s="140"/>
      <c r="AK1096" s="176" t="s">
        <v>282</v>
      </c>
      <c r="AL1096" s="176" t="s">
        <v>76</v>
      </c>
      <c r="AM1096" s="170">
        <f t="shared" si="35"/>
        <v>1229</v>
      </c>
      <c r="AN1096" s="147"/>
      <c r="AO1096" s="155"/>
      <c r="AP1096" s="156"/>
      <c r="AQ1096" s="157">
        <v>2.2180728676000001</v>
      </c>
      <c r="AR1096" s="158"/>
      <c r="AS1096" s="145">
        <f>LOOKUP(rufmkm,'[1]Sheet1 (2)'!$V$62:$V$71,'[1]Sheet1 (2)'!$W$62:$W$71)</f>
        <v>30</v>
      </c>
      <c r="AT1096" s="140"/>
      <c r="AU1096" s="157">
        <f>IF(IF(D1096='[1]Sheet1 (2)'!$C$69,'[1]Sheet1 (2)'!$D$69*('[1]Sheet1 (2)'!$D$72-rut_index)/'[1]Sheet1 (2)'!$D$72,IF([1]shee2!D1056='[1]Sheet1 (2)'!$C$70,'[1]Sheet1 (2)'!$D$70*('[1]Sheet1 (2)'!$D$72-rut_index)/'[1]Sheet1 (2)'!$D$72,IF([1]shee2!D1056='[1]Sheet1 (2)'!$C$71,'[1]Sheet1 (2)'!$D$71*('[1]Sheet1 (2)'!$D$72-rut_index)/'[1]Sheet1 (2)'!$D$72)))&lt;0,0,IF(D1096='[1]Sheet1 (2)'!$C$69,'[1]Sheet1 (2)'!$D$69*('[1]Sheet1 (2)'!$D$72-rut_index)/'[1]Sheet1 (2)'!$D$72,IF([1]shee2!D1056='[1]Sheet1 (2)'!$C$70,'[1]Sheet1 (2)'!$D$70*('[1]Sheet1 (2)'!$D$72-rut_index)/'[1]Sheet1 (2)'!$D$72,IF([1]shee2!D1056='[1]Sheet1 (2)'!$C$71,'[1]Sheet1 (2)'!$D$71*('[1]Sheet1 (2)'!$D$72-rut_index)/'[1]Sheet1 (2)'!$D$72))))</f>
        <v>5</v>
      </c>
      <c r="AV1096" s="157">
        <f>IF(IF(D1096='[1]Sheet1 (2)'!$C$69,'[1]Sheet1 (2)'!$D$69*('[1]Sheet1 (2)'!$D$72-crack_s_index)/'[1]Sheet1 (2)'!$D$72,IF([1]shee2!D1056='[1]Sheet1 (2)'!$C$70,'[1]Sheet1 (2)'!$D$70*('[1]Sheet1 (2)'!$D$72-crack_s_index)/'[1]Sheet1 (2)'!$D$72,IF([1]shee2!D1056='[1]Sheet1 (2)'!$C$71,'[1]Sheet1 (2)'!$D$71*('[1]Sheet1 (2)'!$D$72-crack_s_index)/'[1]Sheet1 (2)'!$D$72)))&lt;0,0,IF(D1096='[1]Sheet1 (2)'!$C$69,'[1]Sheet1 (2)'!$D$69*('[1]Sheet1 (2)'!$D$72-crack_s_index)/'[1]Sheet1 (2)'!$D$72,IF([1]shee2!D1056='[1]Sheet1 (2)'!$C$70,'[1]Sheet1 (2)'!$D$70*('[1]Sheet1 (2)'!$D$72-crack_s_index)/'[1]Sheet1 (2)'!$D$72,IF([1]shee2!D1056='[1]Sheet1 (2)'!$C$71,'[1]Sheet1 (2)'!$D$71*('[1]Sheet1 (2)'!$D$72-crack_s_index)/'[1]Sheet1 (2)'!$D$72))))</f>
        <v>5</v>
      </c>
      <c r="AW1096" s="157">
        <f>IF(IF(D1096='[1]Sheet1 (2)'!$C$69,'[1]Sheet1 (2)'!$D$69*('[1]Sheet1 (2)'!$D$72-crack_t_index)/'[1]Sheet1 (2)'!$D$72,IF([1]shee2!D1056='[1]Sheet1 (2)'!$C$70,'[1]Sheet1 (2)'!$D$70*('[1]Sheet1 (2)'!$D$72-crack_t_index)/'[1]Sheet1 (2)'!$D$72,IF([1]shee2!D1056='[1]Sheet1 (2)'!$C$71,'[1]Sheet1 (2)'!$D$71*('[1]Sheet1 (2)'!$D$72-crack_t_index)/'[1]Sheet1 (2)'!$D$72)))&lt;0,0,IF(D1096='[1]Sheet1 (2)'!$C$69,'[1]Sheet1 (2)'!$D$69*('[1]Sheet1 (2)'!$D$72-crack_t_index)/'[1]Sheet1 (2)'!$D$72,IF([1]shee2!D1056='[1]Sheet1 (2)'!$C$70,'[1]Sheet1 (2)'!$D$70*('[1]Sheet1 (2)'!$D$72-crack_t_index)/'[1]Sheet1 (2)'!$D$72,IF([1]shee2!D1056='[1]Sheet1 (2)'!$C$71,'[1]Sheet1 (2)'!$D$71*('[1]Sheet1 (2)'!$D$72-crack_t_index)/'[1]Sheet1 (2)'!$D$72))))</f>
        <v>5</v>
      </c>
      <c r="AX1096" s="157">
        <f>IF(IF(D1096='[1]Sheet1 (2)'!$C$69,'[1]Sheet1 (2)'!$D$69*('[1]Sheet1 (2)'!$D$72-rave_index)/'[1]Sheet1 (2)'!$D$72,IF([1]shee2!D1056='[1]Sheet1 (2)'!$C$70,'[1]Sheet1 (2)'!$D$70*('[1]Sheet1 (2)'!$D$72-rave_index)/'[1]Sheet1 (2)'!$D$72,IF([1]shee2!D1056='[1]Sheet1 (2)'!$C$71,'[1]Sheet1 (2)'!$D$71*('[1]Sheet1 (2)'!$D$72-rave_index)/'[1]Sheet1 (2)'!$D$72)))&lt;0,0,IF(D1096='[1]Sheet1 (2)'!$C$69,'[1]Sheet1 (2)'!$D$69*('[1]Sheet1 (2)'!$D$72-rave_index)/'[1]Sheet1 (2)'!$D$72,IF([1]shee2!D1056='[1]Sheet1 (2)'!$C$70,'[1]Sheet1 (2)'!$D$70*('[1]Sheet1 (2)'!$D$72-rave_index)/'[1]Sheet1 (2)'!$D$72,IF([1]shee2!D1056='[1]Sheet1 (2)'!$C$71,'[1]Sheet1 (2)'!$D$71*('[1]Sheet1 (2)'!$D$72-rave_index)/'[1]Sheet1 (2)'!$D$72))))</f>
        <v>5</v>
      </c>
      <c r="AY1096" s="157">
        <f>IF(IF(D1096='[1]Sheet1 (2)'!$C$69,'[1]Sheet1 (2)'!$D$69*('[1]Sheet1 (2)'!$D$72-rough_index)/'[1]Sheet1 (2)'!$D$72,IF([1]shee2!D1056='[1]Sheet1 (2)'!$C$70,'[1]Sheet1 (2)'!$D$70*('[1]Sheet1 (2)'!$D$72-rough_index)/'[1]Sheet1 (2)'!$D$72,IF([1]shee2!D1056='[1]Sheet1 (2)'!$C$71,'[1]Sheet1 (2)'!$D$71*('[1]Sheet1 (2)'!$D$72-rough_index)/'[1]Sheet1 (2)'!$D$72)))&lt;0,0,IF(D1096='[1]Sheet1 (2)'!$C$69,'[1]Sheet1 (2)'!$D$69*('[1]Sheet1 (2)'!$D$72-rough_index)/'[1]Sheet1 (2)'!$D$72,IF([1]shee2!D1056='[1]Sheet1 (2)'!$C$70,'[1]Sheet1 (2)'!$D$70*('[1]Sheet1 (2)'!$D$72-rough_index)/'[1]Sheet1 (2)'!$D$72,IF([1]shee2!D1056='[1]Sheet1 (2)'!$C$71,'[1]Sheet1 (2)'!$D$71*('[1]Sheet1 (2)'!$D$72-rough_index)/'[1]Sheet1 (2)'!$D$72))))</f>
        <v>2.5</v>
      </c>
      <c r="AZ1096" s="179">
        <f>+(AU1096*'[1]Sheet1 (2)'!$C$77)+(AV1096*'[1]Sheet1 (2)'!$C$78)+(AW1096*'[1]Sheet1 (2)'!$C$79)+(AX1096*'[1]Sheet1 (2)'!$C$80)+(AY1096*'[1]Sheet1 (2)'!$C$81)</f>
        <v>4.25</v>
      </c>
      <c r="BA1096" s="213" t="str">
        <f t="shared" si="34"/>
        <v>Good</v>
      </c>
      <c r="BE1096">
        <f>IF(D1096='[1]Sheet1 (2)'!$C$61,'[1]Sheet1 (2)'!$D$61*(counts^2)+'[1]Sheet1 (2)'!$G$61*counts+'[1]Sheet1 (2)'!$J$61,IF(D1096='[1]Sheet1 (2)'!$C$62,'[1]Sheet1 (2)'!$D$62*counts+'[1]Sheet1 (2)'!$G$62,IF(D1096='[1]Sheet1 (2)'!$C$63,'[1]Sheet1 (2)'!$D$63*counts+'[1]Sheet1 (2)'!$G$63,IF(D1096='[1]Sheet1 (2)'!$C$64,'[1]Sheet1 (2)'!$D$64*counts+'[1]Sheet1 (2)'!$G$64))))</f>
        <v>2.0984129299999998</v>
      </c>
    </row>
    <row r="1097" spans="1:57" ht="12.75" customHeight="1">
      <c r="A1097" s="176" t="s">
        <v>282</v>
      </c>
      <c r="B1097" s="145" t="s">
        <v>76</v>
      </c>
      <c r="C1097" s="170">
        <v>1230</v>
      </c>
      <c r="D1097" s="174" t="s">
        <v>77</v>
      </c>
      <c r="E1097" s="171">
        <v>8</v>
      </c>
      <c r="F1097" s="171">
        <v>2</v>
      </c>
      <c r="G1097" s="171" t="s">
        <v>77</v>
      </c>
      <c r="H1097" s="171">
        <v>1</v>
      </c>
      <c r="I1097" s="171" t="s">
        <v>77</v>
      </c>
      <c r="J1097" s="173" t="s">
        <v>80</v>
      </c>
      <c r="K1097" s="173" t="s">
        <v>80</v>
      </c>
      <c r="L1097" s="169">
        <f>VLOOKUP(CONCATENATE(J1097,K1097),'Sheet1 (2)'!$J$6:$K$26,2,FALSE)</f>
        <v>0</v>
      </c>
      <c r="M1097" s="173" t="s">
        <v>80</v>
      </c>
      <c r="N1097" s="173" t="s">
        <v>80</v>
      </c>
      <c r="O1097" s="177">
        <f>VLOOKUP(CONCATENATE(M1097,N1097),'[1]Sheet1 (2)'!$L$6:$M$26,2,FALSE)</f>
        <v>0</v>
      </c>
      <c r="P1097" s="173" t="s">
        <v>80</v>
      </c>
      <c r="Q1097" s="173" t="s">
        <v>80</v>
      </c>
      <c r="R1097" s="177">
        <f>VLOOKUP(CONCATENATE(P1097,Q1097),'[1]Sheet1 (2)'!$N$6:$O$26,2,FALSE)</f>
        <v>0</v>
      </c>
      <c r="S1097" s="173" t="s">
        <v>80</v>
      </c>
      <c r="T1097" s="173" t="s">
        <v>80</v>
      </c>
      <c r="U1097" s="177">
        <f>VLOOKUP(CONCATENATE(S1097,T1097),'[1]Sheet1 (2)'!$P$6:$Q$26,2,FALSE)</f>
        <v>0</v>
      </c>
      <c r="V1097" s="173" t="s">
        <v>80</v>
      </c>
      <c r="W1097" s="173" t="s">
        <v>80</v>
      </c>
      <c r="X1097" s="177">
        <f>VLOOKUP(CONCATENATE(V1097,W1097),'[1]Sheet1 (2)'!$R$6:$S$26,2,FALSE)</f>
        <v>0</v>
      </c>
      <c r="Y1097" s="173" t="s">
        <v>80</v>
      </c>
      <c r="Z1097" s="173" t="s">
        <v>80</v>
      </c>
      <c r="AA1097" s="177">
        <f>VLOOKUP(CONCATENATE(Y1097,Z1097),'[1]Sheet1 (2)'!$T$6:$U$26,2,FALSE)</f>
        <v>0</v>
      </c>
      <c r="AB1097" s="173" t="s">
        <v>80</v>
      </c>
      <c r="AC1097" s="173" t="s">
        <v>80</v>
      </c>
      <c r="AD1097" s="177">
        <f>VLOOKUP(CONCATENATE(AB1097,AC1097),'[1]Sheet1 (2)'!$X$6:$Y$26,2,FALSE)</f>
        <v>0</v>
      </c>
      <c r="AE1097" s="173" t="s">
        <v>82</v>
      </c>
      <c r="AF1097" s="173" t="s">
        <v>81</v>
      </c>
      <c r="AG1097" s="177">
        <f>VLOOKUP(CONCATENATE(AE1097,AF1097),'[1]Sheet1 (2)'!$Z$6:$AA$26,2,FALSE)</f>
        <v>66</v>
      </c>
      <c r="AH1097" s="172"/>
      <c r="AI1097" s="178"/>
      <c r="AJ1097" s="140"/>
      <c r="AK1097" s="176" t="s">
        <v>282</v>
      </c>
      <c r="AL1097" s="176" t="s">
        <v>76</v>
      </c>
      <c r="AM1097" s="170">
        <f t="shared" si="35"/>
        <v>1230</v>
      </c>
      <c r="AN1097" s="147"/>
      <c r="AO1097" s="155"/>
      <c r="AP1097" s="156"/>
      <c r="AQ1097" s="157">
        <v>2.2758106605999999</v>
      </c>
      <c r="AR1097" s="158"/>
      <c r="AS1097" s="145">
        <f>LOOKUP(rufmkm,'[1]Sheet1 (2)'!$V$62:$V$71,'[1]Sheet1 (2)'!$W$62:$W$71)</f>
        <v>30</v>
      </c>
      <c r="AT1097" s="140"/>
      <c r="AU1097" s="157">
        <f>IF(IF(D1097='[1]Sheet1 (2)'!$C$69,'[1]Sheet1 (2)'!$D$69*('[1]Sheet1 (2)'!$D$72-rut_index)/'[1]Sheet1 (2)'!$D$72,IF([1]shee2!D1057='[1]Sheet1 (2)'!$C$70,'[1]Sheet1 (2)'!$D$70*('[1]Sheet1 (2)'!$D$72-rut_index)/'[1]Sheet1 (2)'!$D$72,IF([1]shee2!D1057='[1]Sheet1 (2)'!$C$71,'[1]Sheet1 (2)'!$D$71*('[1]Sheet1 (2)'!$D$72-rut_index)/'[1]Sheet1 (2)'!$D$72)))&lt;0,0,IF(D1097='[1]Sheet1 (2)'!$C$69,'[1]Sheet1 (2)'!$D$69*('[1]Sheet1 (2)'!$D$72-rut_index)/'[1]Sheet1 (2)'!$D$72,IF([1]shee2!D1057='[1]Sheet1 (2)'!$C$70,'[1]Sheet1 (2)'!$D$70*('[1]Sheet1 (2)'!$D$72-rut_index)/'[1]Sheet1 (2)'!$D$72,IF([1]shee2!D1057='[1]Sheet1 (2)'!$C$71,'[1]Sheet1 (2)'!$D$71*('[1]Sheet1 (2)'!$D$72-rut_index)/'[1]Sheet1 (2)'!$D$72))))</f>
        <v>5</v>
      </c>
      <c r="AV1097" s="157">
        <f>IF(IF(D1097='[1]Sheet1 (2)'!$C$69,'[1]Sheet1 (2)'!$D$69*('[1]Sheet1 (2)'!$D$72-crack_s_index)/'[1]Sheet1 (2)'!$D$72,IF([1]shee2!D1057='[1]Sheet1 (2)'!$C$70,'[1]Sheet1 (2)'!$D$70*('[1]Sheet1 (2)'!$D$72-crack_s_index)/'[1]Sheet1 (2)'!$D$72,IF([1]shee2!D1057='[1]Sheet1 (2)'!$C$71,'[1]Sheet1 (2)'!$D$71*('[1]Sheet1 (2)'!$D$72-crack_s_index)/'[1]Sheet1 (2)'!$D$72)))&lt;0,0,IF(D1097='[1]Sheet1 (2)'!$C$69,'[1]Sheet1 (2)'!$D$69*('[1]Sheet1 (2)'!$D$72-crack_s_index)/'[1]Sheet1 (2)'!$D$72,IF([1]shee2!D1057='[1]Sheet1 (2)'!$C$70,'[1]Sheet1 (2)'!$D$70*('[1]Sheet1 (2)'!$D$72-crack_s_index)/'[1]Sheet1 (2)'!$D$72,IF([1]shee2!D1057='[1]Sheet1 (2)'!$C$71,'[1]Sheet1 (2)'!$D$71*('[1]Sheet1 (2)'!$D$72-crack_s_index)/'[1]Sheet1 (2)'!$D$72))))</f>
        <v>5</v>
      </c>
      <c r="AW1097" s="157">
        <f>IF(IF(D1097='[1]Sheet1 (2)'!$C$69,'[1]Sheet1 (2)'!$D$69*('[1]Sheet1 (2)'!$D$72-crack_t_index)/'[1]Sheet1 (2)'!$D$72,IF([1]shee2!D1057='[1]Sheet1 (2)'!$C$70,'[1]Sheet1 (2)'!$D$70*('[1]Sheet1 (2)'!$D$72-crack_t_index)/'[1]Sheet1 (2)'!$D$72,IF([1]shee2!D1057='[1]Sheet1 (2)'!$C$71,'[1]Sheet1 (2)'!$D$71*('[1]Sheet1 (2)'!$D$72-crack_t_index)/'[1]Sheet1 (2)'!$D$72)))&lt;0,0,IF(D1097='[1]Sheet1 (2)'!$C$69,'[1]Sheet1 (2)'!$D$69*('[1]Sheet1 (2)'!$D$72-crack_t_index)/'[1]Sheet1 (2)'!$D$72,IF([1]shee2!D1057='[1]Sheet1 (2)'!$C$70,'[1]Sheet1 (2)'!$D$70*('[1]Sheet1 (2)'!$D$72-crack_t_index)/'[1]Sheet1 (2)'!$D$72,IF([1]shee2!D1057='[1]Sheet1 (2)'!$C$71,'[1]Sheet1 (2)'!$D$71*('[1]Sheet1 (2)'!$D$72-crack_t_index)/'[1]Sheet1 (2)'!$D$72))))</f>
        <v>5</v>
      </c>
      <c r="AX1097" s="157">
        <f>IF(IF(D1097='[1]Sheet1 (2)'!$C$69,'[1]Sheet1 (2)'!$D$69*('[1]Sheet1 (2)'!$D$72-rave_index)/'[1]Sheet1 (2)'!$D$72,IF([1]shee2!D1057='[1]Sheet1 (2)'!$C$70,'[1]Sheet1 (2)'!$D$70*('[1]Sheet1 (2)'!$D$72-rave_index)/'[1]Sheet1 (2)'!$D$72,IF([1]shee2!D1057='[1]Sheet1 (2)'!$C$71,'[1]Sheet1 (2)'!$D$71*('[1]Sheet1 (2)'!$D$72-rave_index)/'[1]Sheet1 (2)'!$D$72)))&lt;0,0,IF(D1097='[1]Sheet1 (2)'!$C$69,'[1]Sheet1 (2)'!$D$69*('[1]Sheet1 (2)'!$D$72-rave_index)/'[1]Sheet1 (2)'!$D$72,IF([1]shee2!D1057='[1]Sheet1 (2)'!$C$70,'[1]Sheet1 (2)'!$D$70*('[1]Sheet1 (2)'!$D$72-rave_index)/'[1]Sheet1 (2)'!$D$72,IF([1]shee2!D1057='[1]Sheet1 (2)'!$C$71,'[1]Sheet1 (2)'!$D$71*('[1]Sheet1 (2)'!$D$72-rave_index)/'[1]Sheet1 (2)'!$D$72))))</f>
        <v>5</v>
      </c>
      <c r="AY1097" s="157">
        <f>IF(IF(D1097='[1]Sheet1 (2)'!$C$69,'[1]Sheet1 (2)'!$D$69*('[1]Sheet1 (2)'!$D$72-rough_index)/'[1]Sheet1 (2)'!$D$72,IF([1]shee2!D1057='[1]Sheet1 (2)'!$C$70,'[1]Sheet1 (2)'!$D$70*('[1]Sheet1 (2)'!$D$72-rough_index)/'[1]Sheet1 (2)'!$D$72,IF([1]shee2!D1057='[1]Sheet1 (2)'!$C$71,'[1]Sheet1 (2)'!$D$71*('[1]Sheet1 (2)'!$D$72-rough_index)/'[1]Sheet1 (2)'!$D$72)))&lt;0,0,IF(D1097='[1]Sheet1 (2)'!$C$69,'[1]Sheet1 (2)'!$D$69*('[1]Sheet1 (2)'!$D$72-rough_index)/'[1]Sheet1 (2)'!$D$72,IF([1]shee2!D1057='[1]Sheet1 (2)'!$C$70,'[1]Sheet1 (2)'!$D$70*('[1]Sheet1 (2)'!$D$72-rough_index)/'[1]Sheet1 (2)'!$D$72,IF([1]shee2!D1057='[1]Sheet1 (2)'!$C$71,'[1]Sheet1 (2)'!$D$71*('[1]Sheet1 (2)'!$D$72-rough_index)/'[1]Sheet1 (2)'!$D$72))))</f>
        <v>2.5</v>
      </c>
      <c r="AZ1097" s="179">
        <f>+(AU1097*'[1]Sheet1 (2)'!$C$77)+(AV1097*'[1]Sheet1 (2)'!$C$78)+(AW1097*'[1]Sheet1 (2)'!$C$79)+(AX1097*'[1]Sheet1 (2)'!$C$80)+(AY1097*'[1]Sheet1 (2)'!$C$81)</f>
        <v>4.25</v>
      </c>
      <c r="BA1097" s="213" t="str">
        <f t="shared" si="34"/>
        <v>Good</v>
      </c>
      <c r="BE1097">
        <f>IF(D1097='[1]Sheet1 (2)'!$C$61,'[1]Sheet1 (2)'!$D$61*(counts^2)+'[1]Sheet1 (2)'!$G$61*counts+'[1]Sheet1 (2)'!$J$61,IF(D1097='[1]Sheet1 (2)'!$C$62,'[1]Sheet1 (2)'!$D$62*counts+'[1]Sheet1 (2)'!$G$62,IF(D1097='[1]Sheet1 (2)'!$C$63,'[1]Sheet1 (2)'!$D$63*counts+'[1]Sheet1 (2)'!$G$63,IF(D1097='[1]Sheet1 (2)'!$C$64,'[1]Sheet1 (2)'!$D$64*counts+'[1]Sheet1 (2)'!$G$64))))</f>
        <v>2.0984129299999998</v>
      </c>
    </row>
    <row r="1098" spans="1:57" ht="12.75" customHeight="1">
      <c r="A1098" s="176" t="s">
        <v>282</v>
      </c>
      <c r="B1098" s="145" t="s">
        <v>76</v>
      </c>
      <c r="C1098" s="170">
        <v>1231</v>
      </c>
      <c r="D1098" s="174" t="s">
        <v>77</v>
      </c>
      <c r="E1098" s="171">
        <v>8</v>
      </c>
      <c r="F1098" s="171">
        <v>2</v>
      </c>
      <c r="G1098" s="171" t="s">
        <v>77</v>
      </c>
      <c r="H1098" s="171">
        <v>1</v>
      </c>
      <c r="I1098" s="171" t="s">
        <v>77</v>
      </c>
      <c r="J1098" s="173" t="s">
        <v>80</v>
      </c>
      <c r="K1098" s="173" t="s">
        <v>80</v>
      </c>
      <c r="L1098" s="169">
        <f>VLOOKUP(CONCATENATE(J1098,K1098),'Sheet1 (2)'!$J$6:$K$26,2,FALSE)</f>
        <v>0</v>
      </c>
      <c r="M1098" s="173" t="s">
        <v>80</v>
      </c>
      <c r="N1098" s="173" t="s">
        <v>80</v>
      </c>
      <c r="O1098" s="177">
        <f>VLOOKUP(CONCATENATE(M1098,N1098),'[1]Sheet1 (2)'!$L$6:$M$26,2,FALSE)</f>
        <v>0</v>
      </c>
      <c r="P1098" s="173" t="s">
        <v>80</v>
      </c>
      <c r="Q1098" s="173" t="s">
        <v>80</v>
      </c>
      <c r="R1098" s="177">
        <f>VLOOKUP(CONCATENATE(P1098,Q1098),'[1]Sheet1 (2)'!$N$6:$O$26,2,FALSE)</f>
        <v>0</v>
      </c>
      <c r="S1098" s="173" t="s">
        <v>80</v>
      </c>
      <c r="T1098" s="173" t="s">
        <v>80</v>
      </c>
      <c r="U1098" s="177">
        <f>VLOOKUP(CONCATENATE(S1098,T1098),'[1]Sheet1 (2)'!$P$6:$Q$26,2,FALSE)</f>
        <v>0</v>
      </c>
      <c r="V1098" s="173" t="s">
        <v>80</v>
      </c>
      <c r="W1098" s="173" t="s">
        <v>80</v>
      </c>
      <c r="X1098" s="177">
        <f>VLOOKUP(CONCATENATE(V1098,W1098),'[1]Sheet1 (2)'!$R$6:$S$26,2,FALSE)</f>
        <v>0</v>
      </c>
      <c r="Y1098" s="173" t="s">
        <v>80</v>
      </c>
      <c r="Z1098" s="173" t="s">
        <v>80</v>
      </c>
      <c r="AA1098" s="177">
        <f>VLOOKUP(CONCATENATE(Y1098,Z1098),'[1]Sheet1 (2)'!$T$6:$U$26,2,FALSE)</f>
        <v>0</v>
      </c>
      <c r="AB1098" s="173" t="s">
        <v>80</v>
      </c>
      <c r="AC1098" s="173" t="s">
        <v>80</v>
      </c>
      <c r="AD1098" s="177">
        <f>VLOOKUP(CONCATENATE(AB1098,AC1098),'[1]Sheet1 (2)'!$X$6:$Y$26,2,FALSE)</f>
        <v>0</v>
      </c>
      <c r="AE1098" s="173" t="s">
        <v>82</v>
      </c>
      <c r="AF1098" s="173" t="s">
        <v>81</v>
      </c>
      <c r="AG1098" s="177">
        <f>VLOOKUP(CONCATENATE(AE1098,AF1098),'[1]Sheet1 (2)'!$Z$6:$AA$26,2,FALSE)</f>
        <v>66</v>
      </c>
      <c r="AH1098" s="172"/>
      <c r="AI1098" s="178"/>
      <c r="AJ1098" s="140"/>
      <c r="AK1098" s="176" t="s">
        <v>282</v>
      </c>
      <c r="AL1098" s="176" t="s">
        <v>76</v>
      </c>
      <c r="AM1098" s="170">
        <f t="shared" si="35"/>
        <v>1231</v>
      </c>
      <c r="AN1098" s="147"/>
      <c r="AO1098" s="155"/>
      <c r="AP1098" s="156"/>
      <c r="AQ1098" s="157">
        <v>4.2338409349999999</v>
      </c>
      <c r="AR1098" s="158"/>
      <c r="AS1098" s="145">
        <f>LOOKUP(rufmkm,'[1]Sheet1 (2)'!$V$62:$V$71,'[1]Sheet1 (2)'!$W$62:$W$71)</f>
        <v>50</v>
      </c>
      <c r="AT1098" s="140"/>
      <c r="AU1098" s="157">
        <f>IF(IF(D1098='[1]Sheet1 (2)'!$C$69,'[1]Sheet1 (2)'!$D$69*('[1]Sheet1 (2)'!$D$72-rut_index)/'[1]Sheet1 (2)'!$D$72,IF([1]shee2!D1058='[1]Sheet1 (2)'!$C$70,'[1]Sheet1 (2)'!$D$70*('[1]Sheet1 (2)'!$D$72-rut_index)/'[1]Sheet1 (2)'!$D$72,IF([1]shee2!D1058='[1]Sheet1 (2)'!$C$71,'[1]Sheet1 (2)'!$D$71*('[1]Sheet1 (2)'!$D$72-rut_index)/'[1]Sheet1 (2)'!$D$72)))&lt;0,0,IF(D1098='[1]Sheet1 (2)'!$C$69,'[1]Sheet1 (2)'!$D$69*('[1]Sheet1 (2)'!$D$72-rut_index)/'[1]Sheet1 (2)'!$D$72,IF([1]shee2!D1058='[1]Sheet1 (2)'!$C$70,'[1]Sheet1 (2)'!$D$70*('[1]Sheet1 (2)'!$D$72-rut_index)/'[1]Sheet1 (2)'!$D$72,IF([1]shee2!D1058='[1]Sheet1 (2)'!$C$71,'[1]Sheet1 (2)'!$D$71*('[1]Sheet1 (2)'!$D$72-rut_index)/'[1]Sheet1 (2)'!$D$72))))</f>
        <v>5</v>
      </c>
      <c r="AV1098" s="157">
        <f>IF(IF(D1098='[1]Sheet1 (2)'!$C$69,'[1]Sheet1 (2)'!$D$69*('[1]Sheet1 (2)'!$D$72-crack_s_index)/'[1]Sheet1 (2)'!$D$72,IF([1]shee2!D1058='[1]Sheet1 (2)'!$C$70,'[1]Sheet1 (2)'!$D$70*('[1]Sheet1 (2)'!$D$72-crack_s_index)/'[1]Sheet1 (2)'!$D$72,IF([1]shee2!D1058='[1]Sheet1 (2)'!$C$71,'[1]Sheet1 (2)'!$D$71*('[1]Sheet1 (2)'!$D$72-crack_s_index)/'[1]Sheet1 (2)'!$D$72)))&lt;0,0,IF(D1098='[1]Sheet1 (2)'!$C$69,'[1]Sheet1 (2)'!$D$69*('[1]Sheet1 (2)'!$D$72-crack_s_index)/'[1]Sheet1 (2)'!$D$72,IF([1]shee2!D1058='[1]Sheet1 (2)'!$C$70,'[1]Sheet1 (2)'!$D$70*('[1]Sheet1 (2)'!$D$72-crack_s_index)/'[1]Sheet1 (2)'!$D$72,IF([1]shee2!D1058='[1]Sheet1 (2)'!$C$71,'[1]Sheet1 (2)'!$D$71*('[1]Sheet1 (2)'!$D$72-crack_s_index)/'[1]Sheet1 (2)'!$D$72))))</f>
        <v>5</v>
      </c>
      <c r="AW1098" s="157">
        <f>IF(IF(D1098='[1]Sheet1 (2)'!$C$69,'[1]Sheet1 (2)'!$D$69*('[1]Sheet1 (2)'!$D$72-crack_t_index)/'[1]Sheet1 (2)'!$D$72,IF([1]shee2!D1058='[1]Sheet1 (2)'!$C$70,'[1]Sheet1 (2)'!$D$70*('[1]Sheet1 (2)'!$D$72-crack_t_index)/'[1]Sheet1 (2)'!$D$72,IF([1]shee2!D1058='[1]Sheet1 (2)'!$C$71,'[1]Sheet1 (2)'!$D$71*('[1]Sheet1 (2)'!$D$72-crack_t_index)/'[1]Sheet1 (2)'!$D$72)))&lt;0,0,IF(D1098='[1]Sheet1 (2)'!$C$69,'[1]Sheet1 (2)'!$D$69*('[1]Sheet1 (2)'!$D$72-crack_t_index)/'[1]Sheet1 (2)'!$D$72,IF([1]shee2!D1058='[1]Sheet1 (2)'!$C$70,'[1]Sheet1 (2)'!$D$70*('[1]Sheet1 (2)'!$D$72-crack_t_index)/'[1]Sheet1 (2)'!$D$72,IF([1]shee2!D1058='[1]Sheet1 (2)'!$C$71,'[1]Sheet1 (2)'!$D$71*('[1]Sheet1 (2)'!$D$72-crack_t_index)/'[1]Sheet1 (2)'!$D$72))))</f>
        <v>5</v>
      </c>
      <c r="AX1098" s="157">
        <f>IF(IF(D1098='[1]Sheet1 (2)'!$C$69,'[1]Sheet1 (2)'!$D$69*('[1]Sheet1 (2)'!$D$72-rave_index)/'[1]Sheet1 (2)'!$D$72,IF([1]shee2!D1058='[1]Sheet1 (2)'!$C$70,'[1]Sheet1 (2)'!$D$70*('[1]Sheet1 (2)'!$D$72-rave_index)/'[1]Sheet1 (2)'!$D$72,IF([1]shee2!D1058='[1]Sheet1 (2)'!$C$71,'[1]Sheet1 (2)'!$D$71*('[1]Sheet1 (2)'!$D$72-rave_index)/'[1]Sheet1 (2)'!$D$72)))&lt;0,0,IF(D1098='[1]Sheet1 (2)'!$C$69,'[1]Sheet1 (2)'!$D$69*('[1]Sheet1 (2)'!$D$72-rave_index)/'[1]Sheet1 (2)'!$D$72,IF([1]shee2!D1058='[1]Sheet1 (2)'!$C$70,'[1]Sheet1 (2)'!$D$70*('[1]Sheet1 (2)'!$D$72-rave_index)/'[1]Sheet1 (2)'!$D$72,IF([1]shee2!D1058='[1]Sheet1 (2)'!$C$71,'[1]Sheet1 (2)'!$D$71*('[1]Sheet1 (2)'!$D$72-rave_index)/'[1]Sheet1 (2)'!$D$72))))</f>
        <v>5</v>
      </c>
      <c r="AY1098" s="157">
        <f>IF(IF(D1098='[1]Sheet1 (2)'!$C$69,'[1]Sheet1 (2)'!$D$69*('[1]Sheet1 (2)'!$D$72-rough_index)/'[1]Sheet1 (2)'!$D$72,IF([1]shee2!D1058='[1]Sheet1 (2)'!$C$70,'[1]Sheet1 (2)'!$D$70*('[1]Sheet1 (2)'!$D$72-rough_index)/'[1]Sheet1 (2)'!$D$72,IF([1]shee2!D1058='[1]Sheet1 (2)'!$C$71,'[1]Sheet1 (2)'!$D$71*('[1]Sheet1 (2)'!$D$72-rough_index)/'[1]Sheet1 (2)'!$D$72)))&lt;0,0,IF(D1098='[1]Sheet1 (2)'!$C$69,'[1]Sheet1 (2)'!$D$69*('[1]Sheet1 (2)'!$D$72-rough_index)/'[1]Sheet1 (2)'!$D$72,IF([1]shee2!D1058='[1]Sheet1 (2)'!$C$70,'[1]Sheet1 (2)'!$D$70*('[1]Sheet1 (2)'!$D$72-rough_index)/'[1]Sheet1 (2)'!$D$72,IF([1]shee2!D1058='[1]Sheet1 (2)'!$C$71,'[1]Sheet1 (2)'!$D$71*('[1]Sheet1 (2)'!$D$72-rough_index)/'[1]Sheet1 (2)'!$D$72))))</f>
        <v>0.83333333333333337</v>
      </c>
      <c r="AZ1098" s="179">
        <f>+(AU1098*'[1]Sheet1 (2)'!$C$77)+(AV1098*'[1]Sheet1 (2)'!$C$78)+(AW1098*'[1]Sheet1 (2)'!$C$79)+(AX1098*'[1]Sheet1 (2)'!$C$80)+(AY1098*'[1]Sheet1 (2)'!$C$81)</f>
        <v>3.75</v>
      </c>
      <c r="BA1098" s="213" t="str">
        <f t="shared" si="34"/>
        <v>Fair</v>
      </c>
      <c r="BE1098">
        <f>IF(D1098='[1]Sheet1 (2)'!$C$61,'[1]Sheet1 (2)'!$D$61*(counts^2)+'[1]Sheet1 (2)'!$G$61*counts+'[1]Sheet1 (2)'!$J$61,IF(D1098='[1]Sheet1 (2)'!$C$62,'[1]Sheet1 (2)'!$D$62*counts+'[1]Sheet1 (2)'!$G$62,IF(D1098='[1]Sheet1 (2)'!$C$63,'[1]Sheet1 (2)'!$D$63*counts+'[1]Sheet1 (2)'!$G$63,IF(D1098='[1]Sheet1 (2)'!$C$64,'[1]Sheet1 (2)'!$D$64*counts+'[1]Sheet1 (2)'!$G$64))))</f>
        <v>2.0984129299999998</v>
      </c>
    </row>
    <row r="1099" spans="1:57" ht="12.75" customHeight="1">
      <c r="A1099" s="176" t="s">
        <v>282</v>
      </c>
      <c r="B1099" s="145" t="s">
        <v>76</v>
      </c>
      <c r="C1099" s="170">
        <v>1232</v>
      </c>
      <c r="D1099" s="174" t="s">
        <v>77</v>
      </c>
      <c r="E1099" s="171">
        <v>8</v>
      </c>
      <c r="F1099" s="171">
        <v>2</v>
      </c>
      <c r="G1099" s="171" t="s">
        <v>77</v>
      </c>
      <c r="H1099" s="171">
        <v>1</v>
      </c>
      <c r="I1099" s="171" t="s">
        <v>77</v>
      </c>
      <c r="J1099" s="173" t="s">
        <v>80</v>
      </c>
      <c r="K1099" s="173" t="s">
        <v>80</v>
      </c>
      <c r="L1099" s="169">
        <f>VLOOKUP(CONCATENATE(J1099,K1099),'Sheet1 (2)'!$J$6:$K$26,2,FALSE)</f>
        <v>0</v>
      </c>
      <c r="M1099" s="173" t="s">
        <v>80</v>
      </c>
      <c r="N1099" s="173" t="s">
        <v>80</v>
      </c>
      <c r="O1099" s="177">
        <f>VLOOKUP(CONCATENATE(M1099,N1099),'[1]Sheet1 (2)'!$L$6:$M$26,2,FALSE)</f>
        <v>0</v>
      </c>
      <c r="P1099" s="173" t="s">
        <v>80</v>
      </c>
      <c r="Q1099" s="173" t="s">
        <v>80</v>
      </c>
      <c r="R1099" s="177">
        <f>VLOOKUP(CONCATENATE(P1099,Q1099),'[1]Sheet1 (2)'!$N$6:$O$26,2,FALSE)</f>
        <v>0</v>
      </c>
      <c r="S1099" s="173" t="s">
        <v>80</v>
      </c>
      <c r="T1099" s="173" t="s">
        <v>80</v>
      </c>
      <c r="U1099" s="177">
        <f>VLOOKUP(CONCATENATE(S1099,T1099),'[1]Sheet1 (2)'!$P$6:$Q$26,2,FALSE)</f>
        <v>0</v>
      </c>
      <c r="V1099" s="173" t="s">
        <v>80</v>
      </c>
      <c r="W1099" s="173" t="s">
        <v>80</v>
      </c>
      <c r="X1099" s="177">
        <f>VLOOKUP(CONCATENATE(V1099,W1099),'[1]Sheet1 (2)'!$R$6:$S$26,2,FALSE)</f>
        <v>0</v>
      </c>
      <c r="Y1099" s="173" t="s">
        <v>80</v>
      </c>
      <c r="Z1099" s="173" t="s">
        <v>80</v>
      </c>
      <c r="AA1099" s="177">
        <f>VLOOKUP(CONCATENATE(Y1099,Z1099),'[1]Sheet1 (2)'!$T$6:$U$26,2,FALSE)</f>
        <v>0</v>
      </c>
      <c r="AB1099" s="173" t="s">
        <v>80</v>
      </c>
      <c r="AC1099" s="173" t="s">
        <v>80</v>
      </c>
      <c r="AD1099" s="177">
        <f>VLOOKUP(CONCATENATE(AB1099,AC1099),'[1]Sheet1 (2)'!$X$6:$Y$26,2,FALSE)</f>
        <v>0</v>
      </c>
      <c r="AE1099" s="173" t="s">
        <v>82</v>
      </c>
      <c r="AF1099" s="173" t="s">
        <v>81</v>
      </c>
      <c r="AG1099" s="177">
        <f>VLOOKUP(CONCATENATE(AE1099,AF1099),'[1]Sheet1 (2)'!$Z$6:$AA$26,2,FALSE)</f>
        <v>66</v>
      </c>
      <c r="AH1099" s="172"/>
      <c r="AI1099" s="178"/>
      <c r="AJ1099" s="140"/>
      <c r="AK1099" s="176" t="s">
        <v>282</v>
      </c>
      <c r="AL1099" s="176" t="s">
        <v>76</v>
      </c>
      <c r="AM1099" s="170">
        <f t="shared" si="35"/>
        <v>1232</v>
      </c>
      <c r="AN1099" s="147"/>
      <c r="AO1099" s="155"/>
      <c r="AP1099" s="156"/>
      <c r="AQ1099" s="157">
        <v>4.2306169767999995</v>
      </c>
      <c r="AR1099" s="158"/>
      <c r="AS1099" s="145">
        <f>LOOKUP(rufmkm,'[1]Sheet1 (2)'!$V$62:$V$71,'[1]Sheet1 (2)'!$W$62:$W$71)</f>
        <v>50</v>
      </c>
      <c r="AT1099" s="140"/>
      <c r="AU1099" s="157">
        <f>IF(IF(D1099='[1]Sheet1 (2)'!$C$69,'[1]Sheet1 (2)'!$D$69*('[1]Sheet1 (2)'!$D$72-rut_index)/'[1]Sheet1 (2)'!$D$72,IF([1]shee2!D1059='[1]Sheet1 (2)'!$C$70,'[1]Sheet1 (2)'!$D$70*('[1]Sheet1 (2)'!$D$72-rut_index)/'[1]Sheet1 (2)'!$D$72,IF([1]shee2!D1059='[1]Sheet1 (2)'!$C$71,'[1]Sheet1 (2)'!$D$71*('[1]Sheet1 (2)'!$D$72-rut_index)/'[1]Sheet1 (2)'!$D$72)))&lt;0,0,IF(D1099='[1]Sheet1 (2)'!$C$69,'[1]Sheet1 (2)'!$D$69*('[1]Sheet1 (2)'!$D$72-rut_index)/'[1]Sheet1 (2)'!$D$72,IF([1]shee2!D1059='[1]Sheet1 (2)'!$C$70,'[1]Sheet1 (2)'!$D$70*('[1]Sheet1 (2)'!$D$72-rut_index)/'[1]Sheet1 (2)'!$D$72,IF([1]shee2!D1059='[1]Sheet1 (2)'!$C$71,'[1]Sheet1 (2)'!$D$71*('[1]Sheet1 (2)'!$D$72-rut_index)/'[1]Sheet1 (2)'!$D$72))))</f>
        <v>5</v>
      </c>
      <c r="AV1099" s="157">
        <f>IF(IF(D1099='[1]Sheet1 (2)'!$C$69,'[1]Sheet1 (2)'!$D$69*('[1]Sheet1 (2)'!$D$72-crack_s_index)/'[1]Sheet1 (2)'!$D$72,IF([1]shee2!D1059='[1]Sheet1 (2)'!$C$70,'[1]Sheet1 (2)'!$D$70*('[1]Sheet1 (2)'!$D$72-crack_s_index)/'[1]Sheet1 (2)'!$D$72,IF([1]shee2!D1059='[1]Sheet1 (2)'!$C$71,'[1]Sheet1 (2)'!$D$71*('[1]Sheet1 (2)'!$D$72-crack_s_index)/'[1]Sheet1 (2)'!$D$72)))&lt;0,0,IF(D1099='[1]Sheet1 (2)'!$C$69,'[1]Sheet1 (2)'!$D$69*('[1]Sheet1 (2)'!$D$72-crack_s_index)/'[1]Sheet1 (2)'!$D$72,IF([1]shee2!D1059='[1]Sheet1 (2)'!$C$70,'[1]Sheet1 (2)'!$D$70*('[1]Sheet1 (2)'!$D$72-crack_s_index)/'[1]Sheet1 (2)'!$D$72,IF([1]shee2!D1059='[1]Sheet1 (2)'!$C$71,'[1]Sheet1 (2)'!$D$71*('[1]Sheet1 (2)'!$D$72-crack_s_index)/'[1]Sheet1 (2)'!$D$72))))</f>
        <v>5</v>
      </c>
      <c r="AW1099" s="157">
        <f>IF(IF(D1099='[1]Sheet1 (2)'!$C$69,'[1]Sheet1 (2)'!$D$69*('[1]Sheet1 (2)'!$D$72-crack_t_index)/'[1]Sheet1 (2)'!$D$72,IF([1]shee2!D1059='[1]Sheet1 (2)'!$C$70,'[1]Sheet1 (2)'!$D$70*('[1]Sheet1 (2)'!$D$72-crack_t_index)/'[1]Sheet1 (2)'!$D$72,IF([1]shee2!D1059='[1]Sheet1 (2)'!$C$71,'[1]Sheet1 (2)'!$D$71*('[1]Sheet1 (2)'!$D$72-crack_t_index)/'[1]Sheet1 (2)'!$D$72)))&lt;0,0,IF(D1099='[1]Sheet1 (2)'!$C$69,'[1]Sheet1 (2)'!$D$69*('[1]Sheet1 (2)'!$D$72-crack_t_index)/'[1]Sheet1 (2)'!$D$72,IF([1]shee2!D1059='[1]Sheet1 (2)'!$C$70,'[1]Sheet1 (2)'!$D$70*('[1]Sheet1 (2)'!$D$72-crack_t_index)/'[1]Sheet1 (2)'!$D$72,IF([1]shee2!D1059='[1]Sheet1 (2)'!$C$71,'[1]Sheet1 (2)'!$D$71*('[1]Sheet1 (2)'!$D$72-crack_t_index)/'[1]Sheet1 (2)'!$D$72))))</f>
        <v>5</v>
      </c>
      <c r="AX1099" s="157">
        <f>IF(IF(D1099='[1]Sheet1 (2)'!$C$69,'[1]Sheet1 (2)'!$D$69*('[1]Sheet1 (2)'!$D$72-rave_index)/'[1]Sheet1 (2)'!$D$72,IF([1]shee2!D1059='[1]Sheet1 (2)'!$C$70,'[1]Sheet1 (2)'!$D$70*('[1]Sheet1 (2)'!$D$72-rave_index)/'[1]Sheet1 (2)'!$D$72,IF([1]shee2!D1059='[1]Sheet1 (2)'!$C$71,'[1]Sheet1 (2)'!$D$71*('[1]Sheet1 (2)'!$D$72-rave_index)/'[1]Sheet1 (2)'!$D$72)))&lt;0,0,IF(D1099='[1]Sheet1 (2)'!$C$69,'[1]Sheet1 (2)'!$D$69*('[1]Sheet1 (2)'!$D$72-rave_index)/'[1]Sheet1 (2)'!$D$72,IF([1]shee2!D1059='[1]Sheet1 (2)'!$C$70,'[1]Sheet1 (2)'!$D$70*('[1]Sheet1 (2)'!$D$72-rave_index)/'[1]Sheet1 (2)'!$D$72,IF([1]shee2!D1059='[1]Sheet1 (2)'!$C$71,'[1]Sheet1 (2)'!$D$71*('[1]Sheet1 (2)'!$D$72-rave_index)/'[1]Sheet1 (2)'!$D$72))))</f>
        <v>5</v>
      </c>
      <c r="AY1099" s="157">
        <f>IF(IF(D1099='[1]Sheet1 (2)'!$C$69,'[1]Sheet1 (2)'!$D$69*('[1]Sheet1 (2)'!$D$72-rough_index)/'[1]Sheet1 (2)'!$D$72,IF([1]shee2!D1059='[1]Sheet1 (2)'!$C$70,'[1]Sheet1 (2)'!$D$70*('[1]Sheet1 (2)'!$D$72-rough_index)/'[1]Sheet1 (2)'!$D$72,IF([1]shee2!D1059='[1]Sheet1 (2)'!$C$71,'[1]Sheet1 (2)'!$D$71*('[1]Sheet1 (2)'!$D$72-rough_index)/'[1]Sheet1 (2)'!$D$72)))&lt;0,0,IF(D1099='[1]Sheet1 (2)'!$C$69,'[1]Sheet1 (2)'!$D$69*('[1]Sheet1 (2)'!$D$72-rough_index)/'[1]Sheet1 (2)'!$D$72,IF([1]shee2!D1059='[1]Sheet1 (2)'!$C$70,'[1]Sheet1 (2)'!$D$70*('[1]Sheet1 (2)'!$D$72-rough_index)/'[1]Sheet1 (2)'!$D$72,IF([1]shee2!D1059='[1]Sheet1 (2)'!$C$71,'[1]Sheet1 (2)'!$D$71*('[1]Sheet1 (2)'!$D$72-rough_index)/'[1]Sheet1 (2)'!$D$72))))</f>
        <v>0.83333333333333337</v>
      </c>
      <c r="AZ1099" s="179">
        <f>+(AU1099*'[1]Sheet1 (2)'!$C$77)+(AV1099*'[1]Sheet1 (2)'!$C$78)+(AW1099*'[1]Sheet1 (2)'!$C$79)+(AX1099*'[1]Sheet1 (2)'!$C$80)+(AY1099*'[1]Sheet1 (2)'!$C$81)</f>
        <v>3.75</v>
      </c>
      <c r="BA1099" s="213" t="str">
        <f t="shared" si="34"/>
        <v>Fair</v>
      </c>
      <c r="BE1099">
        <f>IF(D1099='[1]Sheet1 (2)'!$C$61,'[1]Sheet1 (2)'!$D$61*(counts^2)+'[1]Sheet1 (2)'!$G$61*counts+'[1]Sheet1 (2)'!$J$61,IF(D1099='[1]Sheet1 (2)'!$C$62,'[1]Sheet1 (2)'!$D$62*counts+'[1]Sheet1 (2)'!$G$62,IF(D1099='[1]Sheet1 (2)'!$C$63,'[1]Sheet1 (2)'!$D$63*counts+'[1]Sheet1 (2)'!$G$63,IF(D1099='[1]Sheet1 (2)'!$C$64,'[1]Sheet1 (2)'!$D$64*counts+'[1]Sheet1 (2)'!$G$64))))</f>
        <v>2.0984129299999998</v>
      </c>
    </row>
    <row r="1100" spans="1:57" ht="12.75" customHeight="1">
      <c r="A1100" s="176" t="s">
        <v>282</v>
      </c>
      <c r="B1100" s="145" t="s">
        <v>76</v>
      </c>
      <c r="C1100" s="170">
        <v>1233</v>
      </c>
      <c r="D1100" s="174" t="s">
        <v>77</v>
      </c>
      <c r="E1100" s="171">
        <v>8</v>
      </c>
      <c r="F1100" s="171">
        <v>2</v>
      </c>
      <c r="G1100" s="171" t="s">
        <v>77</v>
      </c>
      <c r="H1100" s="171">
        <v>1</v>
      </c>
      <c r="I1100" s="171" t="s">
        <v>77</v>
      </c>
      <c r="J1100" s="173" t="s">
        <v>80</v>
      </c>
      <c r="K1100" s="173" t="s">
        <v>80</v>
      </c>
      <c r="L1100" s="169">
        <f>VLOOKUP(CONCATENATE(J1100,K1100),'Sheet1 (2)'!$J$6:$K$26,2,FALSE)</f>
        <v>0</v>
      </c>
      <c r="M1100" s="173" t="s">
        <v>80</v>
      </c>
      <c r="N1100" s="173" t="s">
        <v>80</v>
      </c>
      <c r="O1100" s="177">
        <f>VLOOKUP(CONCATENATE(M1100,N1100),'[1]Sheet1 (2)'!$L$6:$M$26,2,FALSE)</f>
        <v>0</v>
      </c>
      <c r="P1100" s="173" t="s">
        <v>80</v>
      </c>
      <c r="Q1100" s="173" t="s">
        <v>80</v>
      </c>
      <c r="R1100" s="177">
        <f>VLOOKUP(CONCATENATE(P1100,Q1100),'[1]Sheet1 (2)'!$N$6:$O$26,2,FALSE)</f>
        <v>0</v>
      </c>
      <c r="S1100" s="173" t="s">
        <v>80</v>
      </c>
      <c r="T1100" s="173" t="s">
        <v>80</v>
      </c>
      <c r="U1100" s="177">
        <f>VLOOKUP(CONCATENATE(S1100,T1100),'[1]Sheet1 (2)'!$P$6:$Q$26,2,FALSE)</f>
        <v>0</v>
      </c>
      <c r="V1100" s="173" t="s">
        <v>80</v>
      </c>
      <c r="W1100" s="173" t="s">
        <v>80</v>
      </c>
      <c r="X1100" s="177">
        <f>VLOOKUP(CONCATENATE(V1100,W1100),'[1]Sheet1 (2)'!$R$6:$S$26,2,FALSE)</f>
        <v>0</v>
      </c>
      <c r="Y1100" s="173" t="s">
        <v>80</v>
      </c>
      <c r="Z1100" s="173" t="s">
        <v>80</v>
      </c>
      <c r="AA1100" s="177">
        <f>VLOOKUP(CONCATENATE(Y1100,Z1100),'[1]Sheet1 (2)'!$T$6:$U$26,2,FALSE)</f>
        <v>0</v>
      </c>
      <c r="AB1100" s="173" t="s">
        <v>80</v>
      </c>
      <c r="AC1100" s="173" t="s">
        <v>80</v>
      </c>
      <c r="AD1100" s="177">
        <f>VLOOKUP(CONCATENATE(AB1100,AC1100),'[1]Sheet1 (2)'!$X$6:$Y$26,2,FALSE)</f>
        <v>0</v>
      </c>
      <c r="AE1100" s="173" t="s">
        <v>82</v>
      </c>
      <c r="AF1100" s="173" t="s">
        <v>81</v>
      </c>
      <c r="AG1100" s="177">
        <f>VLOOKUP(CONCATENATE(AE1100,AF1100),'[1]Sheet1 (2)'!$Z$6:$AA$26,2,FALSE)</f>
        <v>66</v>
      </c>
      <c r="AH1100" s="172"/>
      <c r="AI1100" s="178"/>
      <c r="AJ1100" s="140"/>
      <c r="AK1100" s="176" t="s">
        <v>282</v>
      </c>
      <c r="AL1100" s="176" t="s">
        <v>76</v>
      </c>
      <c r="AM1100" s="170">
        <f t="shared" si="35"/>
        <v>1233</v>
      </c>
      <c r="AN1100" s="147"/>
      <c r="AO1100" s="155"/>
      <c r="AP1100" s="156"/>
      <c r="AQ1100" s="157">
        <v>5.7184038005999991</v>
      </c>
      <c r="AR1100" s="158"/>
      <c r="AS1100" s="145">
        <f>LOOKUP(rufmkm,'[1]Sheet1 (2)'!$V$62:$V$71,'[1]Sheet1 (2)'!$W$62:$W$71)</f>
        <v>60</v>
      </c>
      <c r="AT1100" s="140"/>
      <c r="AU1100" s="157">
        <f>IF(IF(D1100='[1]Sheet1 (2)'!$C$69,'[1]Sheet1 (2)'!$D$69*('[1]Sheet1 (2)'!$D$72-rut_index)/'[1]Sheet1 (2)'!$D$72,IF([1]shee2!D1060='[1]Sheet1 (2)'!$C$70,'[1]Sheet1 (2)'!$D$70*('[1]Sheet1 (2)'!$D$72-rut_index)/'[1]Sheet1 (2)'!$D$72,IF([1]shee2!D1060='[1]Sheet1 (2)'!$C$71,'[1]Sheet1 (2)'!$D$71*('[1]Sheet1 (2)'!$D$72-rut_index)/'[1]Sheet1 (2)'!$D$72)))&lt;0,0,IF(D1100='[1]Sheet1 (2)'!$C$69,'[1]Sheet1 (2)'!$D$69*('[1]Sheet1 (2)'!$D$72-rut_index)/'[1]Sheet1 (2)'!$D$72,IF([1]shee2!D1060='[1]Sheet1 (2)'!$C$70,'[1]Sheet1 (2)'!$D$70*('[1]Sheet1 (2)'!$D$72-rut_index)/'[1]Sheet1 (2)'!$D$72,IF([1]shee2!D1060='[1]Sheet1 (2)'!$C$71,'[1]Sheet1 (2)'!$D$71*('[1]Sheet1 (2)'!$D$72-rut_index)/'[1]Sheet1 (2)'!$D$72))))</f>
        <v>5</v>
      </c>
      <c r="AV1100" s="157">
        <f>IF(IF(D1100='[1]Sheet1 (2)'!$C$69,'[1]Sheet1 (2)'!$D$69*('[1]Sheet1 (2)'!$D$72-crack_s_index)/'[1]Sheet1 (2)'!$D$72,IF([1]shee2!D1060='[1]Sheet1 (2)'!$C$70,'[1]Sheet1 (2)'!$D$70*('[1]Sheet1 (2)'!$D$72-crack_s_index)/'[1]Sheet1 (2)'!$D$72,IF([1]shee2!D1060='[1]Sheet1 (2)'!$C$71,'[1]Sheet1 (2)'!$D$71*('[1]Sheet1 (2)'!$D$72-crack_s_index)/'[1]Sheet1 (2)'!$D$72)))&lt;0,0,IF(D1100='[1]Sheet1 (2)'!$C$69,'[1]Sheet1 (2)'!$D$69*('[1]Sheet1 (2)'!$D$72-crack_s_index)/'[1]Sheet1 (2)'!$D$72,IF([1]shee2!D1060='[1]Sheet1 (2)'!$C$70,'[1]Sheet1 (2)'!$D$70*('[1]Sheet1 (2)'!$D$72-crack_s_index)/'[1]Sheet1 (2)'!$D$72,IF([1]shee2!D1060='[1]Sheet1 (2)'!$C$71,'[1]Sheet1 (2)'!$D$71*('[1]Sheet1 (2)'!$D$72-crack_s_index)/'[1]Sheet1 (2)'!$D$72))))</f>
        <v>5</v>
      </c>
      <c r="AW1100" s="157">
        <f>IF(IF(D1100='[1]Sheet1 (2)'!$C$69,'[1]Sheet1 (2)'!$D$69*('[1]Sheet1 (2)'!$D$72-crack_t_index)/'[1]Sheet1 (2)'!$D$72,IF([1]shee2!D1060='[1]Sheet1 (2)'!$C$70,'[1]Sheet1 (2)'!$D$70*('[1]Sheet1 (2)'!$D$72-crack_t_index)/'[1]Sheet1 (2)'!$D$72,IF([1]shee2!D1060='[1]Sheet1 (2)'!$C$71,'[1]Sheet1 (2)'!$D$71*('[1]Sheet1 (2)'!$D$72-crack_t_index)/'[1]Sheet1 (2)'!$D$72)))&lt;0,0,IF(D1100='[1]Sheet1 (2)'!$C$69,'[1]Sheet1 (2)'!$D$69*('[1]Sheet1 (2)'!$D$72-crack_t_index)/'[1]Sheet1 (2)'!$D$72,IF([1]shee2!D1060='[1]Sheet1 (2)'!$C$70,'[1]Sheet1 (2)'!$D$70*('[1]Sheet1 (2)'!$D$72-crack_t_index)/'[1]Sheet1 (2)'!$D$72,IF([1]shee2!D1060='[1]Sheet1 (2)'!$C$71,'[1]Sheet1 (2)'!$D$71*('[1]Sheet1 (2)'!$D$72-crack_t_index)/'[1]Sheet1 (2)'!$D$72))))</f>
        <v>5</v>
      </c>
      <c r="AX1100" s="157">
        <f>IF(IF(D1100='[1]Sheet1 (2)'!$C$69,'[1]Sheet1 (2)'!$D$69*('[1]Sheet1 (2)'!$D$72-rave_index)/'[1]Sheet1 (2)'!$D$72,IF([1]shee2!D1060='[1]Sheet1 (2)'!$C$70,'[1]Sheet1 (2)'!$D$70*('[1]Sheet1 (2)'!$D$72-rave_index)/'[1]Sheet1 (2)'!$D$72,IF([1]shee2!D1060='[1]Sheet1 (2)'!$C$71,'[1]Sheet1 (2)'!$D$71*('[1]Sheet1 (2)'!$D$72-rave_index)/'[1]Sheet1 (2)'!$D$72)))&lt;0,0,IF(D1100='[1]Sheet1 (2)'!$C$69,'[1]Sheet1 (2)'!$D$69*('[1]Sheet1 (2)'!$D$72-rave_index)/'[1]Sheet1 (2)'!$D$72,IF([1]shee2!D1060='[1]Sheet1 (2)'!$C$70,'[1]Sheet1 (2)'!$D$70*('[1]Sheet1 (2)'!$D$72-rave_index)/'[1]Sheet1 (2)'!$D$72,IF([1]shee2!D1060='[1]Sheet1 (2)'!$C$71,'[1]Sheet1 (2)'!$D$71*('[1]Sheet1 (2)'!$D$72-rave_index)/'[1]Sheet1 (2)'!$D$72))))</f>
        <v>5</v>
      </c>
      <c r="AY1100" s="157">
        <f>IF(IF(D1100='[1]Sheet1 (2)'!$C$69,'[1]Sheet1 (2)'!$D$69*('[1]Sheet1 (2)'!$D$72-rough_index)/'[1]Sheet1 (2)'!$D$72,IF([1]shee2!D1060='[1]Sheet1 (2)'!$C$70,'[1]Sheet1 (2)'!$D$70*('[1]Sheet1 (2)'!$D$72-rough_index)/'[1]Sheet1 (2)'!$D$72,IF([1]shee2!D1060='[1]Sheet1 (2)'!$C$71,'[1]Sheet1 (2)'!$D$71*('[1]Sheet1 (2)'!$D$72-rough_index)/'[1]Sheet1 (2)'!$D$72)))&lt;0,0,IF(D1100='[1]Sheet1 (2)'!$C$69,'[1]Sheet1 (2)'!$D$69*('[1]Sheet1 (2)'!$D$72-rough_index)/'[1]Sheet1 (2)'!$D$72,IF([1]shee2!D1060='[1]Sheet1 (2)'!$C$70,'[1]Sheet1 (2)'!$D$70*('[1]Sheet1 (2)'!$D$72-rough_index)/'[1]Sheet1 (2)'!$D$72,IF([1]shee2!D1060='[1]Sheet1 (2)'!$C$71,'[1]Sheet1 (2)'!$D$71*('[1]Sheet1 (2)'!$D$72-rough_index)/'[1]Sheet1 (2)'!$D$72))))</f>
        <v>0</v>
      </c>
      <c r="AZ1100" s="179">
        <f>+(AU1100*'[1]Sheet1 (2)'!$C$77)+(AV1100*'[1]Sheet1 (2)'!$C$78)+(AW1100*'[1]Sheet1 (2)'!$C$79)+(AX1100*'[1]Sheet1 (2)'!$C$80)+(AY1100*'[1]Sheet1 (2)'!$C$81)</f>
        <v>3.5</v>
      </c>
      <c r="BA1100" s="213" t="str">
        <f t="shared" si="34"/>
        <v>Fair</v>
      </c>
      <c r="BE1100">
        <f>IF(D1100='[1]Sheet1 (2)'!$C$61,'[1]Sheet1 (2)'!$D$61*(counts^2)+'[1]Sheet1 (2)'!$G$61*counts+'[1]Sheet1 (2)'!$J$61,IF(D1100='[1]Sheet1 (2)'!$C$62,'[1]Sheet1 (2)'!$D$62*counts+'[1]Sheet1 (2)'!$G$62,IF(D1100='[1]Sheet1 (2)'!$C$63,'[1]Sheet1 (2)'!$D$63*counts+'[1]Sheet1 (2)'!$G$63,IF(D1100='[1]Sheet1 (2)'!$C$64,'[1]Sheet1 (2)'!$D$64*counts+'[1]Sheet1 (2)'!$G$64))))</f>
        <v>2.0984129299999998</v>
      </c>
    </row>
    <row r="1101" spans="1:57" ht="12.75" customHeight="1">
      <c r="A1101" s="176" t="s">
        <v>282</v>
      </c>
      <c r="B1101" s="145" t="s">
        <v>76</v>
      </c>
      <c r="C1101" s="170">
        <v>1234</v>
      </c>
      <c r="D1101" s="174" t="s">
        <v>77</v>
      </c>
      <c r="E1101" s="171">
        <v>8</v>
      </c>
      <c r="F1101" s="171">
        <v>2</v>
      </c>
      <c r="G1101" s="171" t="s">
        <v>77</v>
      </c>
      <c r="H1101" s="171">
        <v>1</v>
      </c>
      <c r="I1101" s="171" t="s">
        <v>77</v>
      </c>
      <c r="J1101" s="173" t="s">
        <v>80</v>
      </c>
      <c r="K1101" s="173" t="s">
        <v>80</v>
      </c>
      <c r="L1101" s="169">
        <f>VLOOKUP(CONCATENATE(J1101,K1101),'Sheet1 (2)'!$J$6:$K$26,2,FALSE)</f>
        <v>0</v>
      </c>
      <c r="M1101" s="173" t="s">
        <v>80</v>
      </c>
      <c r="N1101" s="173" t="s">
        <v>80</v>
      </c>
      <c r="O1101" s="177">
        <f>VLOOKUP(CONCATENATE(M1101,N1101),'[1]Sheet1 (2)'!$L$6:$M$26,2,FALSE)</f>
        <v>0</v>
      </c>
      <c r="P1101" s="173" t="s">
        <v>80</v>
      </c>
      <c r="Q1101" s="173" t="s">
        <v>80</v>
      </c>
      <c r="R1101" s="177">
        <f>VLOOKUP(CONCATENATE(P1101,Q1101),'[1]Sheet1 (2)'!$N$6:$O$26,2,FALSE)</f>
        <v>0</v>
      </c>
      <c r="S1101" s="173" t="s">
        <v>80</v>
      </c>
      <c r="T1101" s="173" t="s">
        <v>80</v>
      </c>
      <c r="U1101" s="177">
        <f>VLOOKUP(CONCATENATE(S1101,T1101),'[1]Sheet1 (2)'!$P$6:$Q$26,2,FALSE)</f>
        <v>0</v>
      </c>
      <c r="V1101" s="173" t="s">
        <v>80</v>
      </c>
      <c r="W1101" s="173" t="s">
        <v>80</v>
      </c>
      <c r="X1101" s="177">
        <f>VLOOKUP(CONCATENATE(V1101,W1101),'[1]Sheet1 (2)'!$R$6:$S$26,2,FALSE)</f>
        <v>0</v>
      </c>
      <c r="Y1101" s="173" t="s">
        <v>80</v>
      </c>
      <c r="Z1101" s="173" t="s">
        <v>80</v>
      </c>
      <c r="AA1101" s="177">
        <f>VLOOKUP(CONCATENATE(Y1101,Z1101),'[1]Sheet1 (2)'!$T$6:$U$26,2,FALSE)</f>
        <v>0</v>
      </c>
      <c r="AB1101" s="173" t="s">
        <v>80</v>
      </c>
      <c r="AC1101" s="173" t="s">
        <v>80</v>
      </c>
      <c r="AD1101" s="177">
        <f>VLOOKUP(CONCATENATE(AB1101,AC1101),'[1]Sheet1 (2)'!$X$6:$Y$26,2,FALSE)</f>
        <v>0</v>
      </c>
      <c r="AE1101" s="173" t="s">
        <v>82</v>
      </c>
      <c r="AF1101" s="173" t="s">
        <v>81</v>
      </c>
      <c r="AG1101" s="177">
        <f>VLOOKUP(CONCATENATE(AE1101,AF1101),'[1]Sheet1 (2)'!$Z$6:$AA$26,2,FALSE)</f>
        <v>66</v>
      </c>
      <c r="AH1101" s="172"/>
      <c r="AI1101" s="178"/>
      <c r="AJ1101" s="140"/>
      <c r="AK1101" s="176" t="s">
        <v>282</v>
      </c>
      <c r="AL1101" s="176" t="s">
        <v>76</v>
      </c>
      <c r="AM1101" s="170">
        <f t="shared" si="35"/>
        <v>1234</v>
      </c>
      <c r="AN1101" s="147"/>
      <c r="AO1101" s="155" t="s">
        <v>409</v>
      </c>
      <c r="AP1101" s="156"/>
      <c r="AQ1101" s="157">
        <v>4.5234891313999999</v>
      </c>
      <c r="AR1101" s="158"/>
      <c r="AS1101" s="145">
        <f>LOOKUP(rufmkm,'[1]Sheet1 (2)'!$V$62:$V$71,'[1]Sheet1 (2)'!$W$62:$W$71)</f>
        <v>50</v>
      </c>
      <c r="AT1101" s="140"/>
      <c r="AU1101" s="157">
        <f>IF(IF(D1101='[1]Sheet1 (2)'!$C$69,'[1]Sheet1 (2)'!$D$69*('[1]Sheet1 (2)'!$D$72-rut_index)/'[1]Sheet1 (2)'!$D$72,IF([1]shee2!D1061='[1]Sheet1 (2)'!$C$70,'[1]Sheet1 (2)'!$D$70*('[1]Sheet1 (2)'!$D$72-rut_index)/'[1]Sheet1 (2)'!$D$72,IF([1]shee2!D1061='[1]Sheet1 (2)'!$C$71,'[1]Sheet1 (2)'!$D$71*('[1]Sheet1 (2)'!$D$72-rut_index)/'[1]Sheet1 (2)'!$D$72)))&lt;0,0,IF(D1101='[1]Sheet1 (2)'!$C$69,'[1]Sheet1 (2)'!$D$69*('[1]Sheet1 (2)'!$D$72-rut_index)/'[1]Sheet1 (2)'!$D$72,IF([1]shee2!D1061='[1]Sheet1 (2)'!$C$70,'[1]Sheet1 (2)'!$D$70*('[1]Sheet1 (2)'!$D$72-rut_index)/'[1]Sheet1 (2)'!$D$72,IF([1]shee2!D1061='[1]Sheet1 (2)'!$C$71,'[1]Sheet1 (2)'!$D$71*('[1]Sheet1 (2)'!$D$72-rut_index)/'[1]Sheet1 (2)'!$D$72))))</f>
        <v>5</v>
      </c>
      <c r="AV1101" s="157">
        <f>IF(IF(D1101='[1]Sheet1 (2)'!$C$69,'[1]Sheet1 (2)'!$D$69*('[1]Sheet1 (2)'!$D$72-crack_s_index)/'[1]Sheet1 (2)'!$D$72,IF([1]shee2!D1061='[1]Sheet1 (2)'!$C$70,'[1]Sheet1 (2)'!$D$70*('[1]Sheet1 (2)'!$D$72-crack_s_index)/'[1]Sheet1 (2)'!$D$72,IF([1]shee2!D1061='[1]Sheet1 (2)'!$C$71,'[1]Sheet1 (2)'!$D$71*('[1]Sheet1 (2)'!$D$72-crack_s_index)/'[1]Sheet1 (2)'!$D$72)))&lt;0,0,IF(D1101='[1]Sheet1 (2)'!$C$69,'[1]Sheet1 (2)'!$D$69*('[1]Sheet1 (2)'!$D$72-crack_s_index)/'[1]Sheet1 (2)'!$D$72,IF([1]shee2!D1061='[1]Sheet1 (2)'!$C$70,'[1]Sheet1 (2)'!$D$70*('[1]Sheet1 (2)'!$D$72-crack_s_index)/'[1]Sheet1 (2)'!$D$72,IF([1]shee2!D1061='[1]Sheet1 (2)'!$C$71,'[1]Sheet1 (2)'!$D$71*('[1]Sheet1 (2)'!$D$72-crack_s_index)/'[1]Sheet1 (2)'!$D$72))))</f>
        <v>5</v>
      </c>
      <c r="AW1101" s="157">
        <f>IF(IF(D1101='[1]Sheet1 (2)'!$C$69,'[1]Sheet1 (2)'!$D$69*('[1]Sheet1 (2)'!$D$72-crack_t_index)/'[1]Sheet1 (2)'!$D$72,IF([1]shee2!D1061='[1]Sheet1 (2)'!$C$70,'[1]Sheet1 (2)'!$D$70*('[1]Sheet1 (2)'!$D$72-crack_t_index)/'[1]Sheet1 (2)'!$D$72,IF([1]shee2!D1061='[1]Sheet1 (2)'!$C$71,'[1]Sheet1 (2)'!$D$71*('[1]Sheet1 (2)'!$D$72-crack_t_index)/'[1]Sheet1 (2)'!$D$72)))&lt;0,0,IF(D1101='[1]Sheet1 (2)'!$C$69,'[1]Sheet1 (2)'!$D$69*('[1]Sheet1 (2)'!$D$72-crack_t_index)/'[1]Sheet1 (2)'!$D$72,IF([1]shee2!D1061='[1]Sheet1 (2)'!$C$70,'[1]Sheet1 (2)'!$D$70*('[1]Sheet1 (2)'!$D$72-crack_t_index)/'[1]Sheet1 (2)'!$D$72,IF([1]shee2!D1061='[1]Sheet1 (2)'!$C$71,'[1]Sheet1 (2)'!$D$71*('[1]Sheet1 (2)'!$D$72-crack_t_index)/'[1]Sheet1 (2)'!$D$72))))</f>
        <v>5</v>
      </c>
      <c r="AX1101" s="157">
        <f>IF(IF(D1101='[1]Sheet1 (2)'!$C$69,'[1]Sheet1 (2)'!$D$69*('[1]Sheet1 (2)'!$D$72-rave_index)/'[1]Sheet1 (2)'!$D$72,IF([1]shee2!D1061='[1]Sheet1 (2)'!$C$70,'[1]Sheet1 (2)'!$D$70*('[1]Sheet1 (2)'!$D$72-rave_index)/'[1]Sheet1 (2)'!$D$72,IF([1]shee2!D1061='[1]Sheet1 (2)'!$C$71,'[1]Sheet1 (2)'!$D$71*('[1]Sheet1 (2)'!$D$72-rave_index)/'[1]Sheet1 (2)'!$D$72)))&lt;0,0,IF(D1101='[1]Sheet1 (2)'!$C$69,'[1]Sheet1 (2)'!$D$69*('[1]Sheet1 (2)'!$D$72-rave_index)/'[1]Sheet1 (2)'!$D$72,IF([1]shee2!D1061='[1]Sheet1 (2)'!$C$70,'[1]Sheet1 (2)'!$D$70*('[1]Sheet1 (2)'!$D$72-rave_index)/'[1]Sheet1 (2)'!$D$72,IF([1]shee2!D1061='[1]Sheet1 (2)'!$C$71,'[1]Sheet1 (2)'!$D$71*('[1]Sheet1 (2)'!$D$72-rave_index)/'[1]Sheet1 (2)'!$D$72))))</f>
        <v>5</v>
      </c>
      <c r="AY1101" s="157">
        <f>IF(IF(D1101='[1]Sheet1 (2)'!$C$69,'[1]Sheet1 (2)'!$D$69*('[1]Sheet1 (2)'!$D$72-rough_index)/'[1]Sheet1 (2)'!$D$72,IF([1]shee2!D1061='[1]Sheet1 (2)'!$C$70,'[1]Sheet1 (2)'!$D$70*('[1]Sheet1 (2)'!$D$72-rough_index)/'[1]Sheet1 (2)'!$D$72,IF([1]shee2!D1061='[1]Sheet1 (2)'!$C$71,'[1]Sheet1 (2)'!$D$71*('[1]Sheet1 (2)'!$D$72-rough_index)/'[1]Sheet1 (2)'!$D$72)))&lt;0,0,IF(D1101='[1]Sheet1 (2)'!$C$69,'[1]Sheet1 (2)'!$D$69*('[1]Sheet1 (2)'!$D$72-rough_index)/'[1]Sheet1 (2)'!$D$72,IF([1]shee2!D1061='[1]Sheet1 (2)'!$C$70,'[1]Sheet1 (2)'!$D$70*('[1]Sheet1 (2)'!$D$72-rough_index)/'[1]Sheet1 (2)'!$D$72,IF([1]shee2!D1061='[1]Sheet1 (2)'!$C$71,'[1]Sheet1 (2)'!$D$71*('[1]Sheet1 (2)'!$D$72-rough_index)/'[1]Sheet1 (2)'!$D$72))))</f>
        <v>0.83333333333333337</v>
      </c>
      <c r="AZ1101" s="179">
        <f>+(AU1101*'[1]Sheet1 (2)'!$C$77)+(AV1101*'[1]Sheet1 (2)'!$C$78)+(AW1101*'[1]Sheet1 (2)'!$C$79)+(AX1101*'[1]Sheet1 (2)'!$C$80)+(AY1101*'[1]Sheet1 (2)'!$C$81)</f>
        <v>3.75</v>
      </c>
      <c r="BA1101" s="213" t="str">
        <f t="shared" si="34"/>
        <v>Fair</v>
      </c>
      <c r="BE1101">
        <f>IF(D1101='[1]Sheet1 (2)'!$C$61,'[1]Sheet1 (2)'!$D$61*(counts^2)+'[1]Sheet1 (2)'!$G$61*counts+'[1]Sheet1 (2)'!$J$61,IF(D1101='[1]Sheet1 (2)'!$C$62,'[1]Sheet1 (2)'!$D$62*counts+'[1]Sheet1 (2)'!$G$62,IF(D1101='[1]Sheet1 (2)'!$C$63,'[1]Sheet1 (2)'!$D$63*counts+'[1]Sheet1 (2)'!$G$63,IF(D1101='[1]Sheet1 (2)'!$C$64,'[1]Sheet1 (2)'!$D$64*counts+'[1]Sheet1 (2)'!$G$64))))</f>
        <v>2.0984129299999998</v>
      </c>
    </row>
    <row r="1102" spans="1:57" ht="12.75" customHeight="1">
      <c r="A1102" s="176" t="s">
        <v>282</v>
      </c>
      <c r="B1102" s="145" t="s">
        <v>76</v>
      </c>
      <c r="C1102" s="170">
        <v>1235</v>
      </c>
      <c r="D1102" s="174" t="s">
        <v>77</v>
      </c>
      <c r="E1102" s="171">
        <v>8</v>
      </c>
      <c r="F1102" s="171">
        <v>2</v>
      </c>
      <c r="G1102" s="171" t="s">
        <v>77</v>
      </c>
      <c r="H1102" s="171">
        <v>1</v>
      </c>
      <c r="I1102" s="171" t="s">
        <v>77</v>
      </c>
      <c r="J1102" s="173" t="s">
        <v>80</v>
      </c>
      <c r="K1102" s="173" t="s">
        <v>80</v>
      </c>
      <c r="L1102" s="169">
        <f>VLOOKUP(CONCATENATE(J1102,K1102),'Sheet1 (2)'!$J$6:$K$26,2,FALSE)</f>
        <v>0</v>
      </c>
      <c r="M1102" s="173" t="s">
        <v>80</v>
      </c>
      <c r="N1102" s="173" t="s">
        <v>80</v>
      </c>
      <c r="O1102" s="177">
        <f>VLOOKUP(CONCATENATE(M1102,N1102),'[1]Sheet1 (2)'!$L$6:$M$26,2,FALSE)</f>
        <v>0</v>
      </c>
      <c r="P1102" s="173" t="s">
        <v>80</v>
      </c>
      <c r="Q1102" s="173" t="s">
        <v>80</v>
      </c>
      <c r="R1102" s="177">
        <f>VLOOKUP(CONCATENATE(P1102,Q1102),'[1]Sheet1 (2)'!$N$6:$O$26,2,FALSE)</f>
        <v>0</v>
      </c>
      <c r="S1102" s="173" t="s">
        <v>80</v>
      </c>
      <c r="T1102" s="173" t="s">
        <v>80</v>
      </c>
      <c r="U1102" s="177">
        <f>VLOOKUP(CONCATENATE(S1102,T1102),'[1]Sheet1 (2)'!$P$6:$Q$26,2,FALSE)</f>
        <v>0</v>
      </c>
      <c r="V1102" s="173" t="s">
        <v>80</v>
      </c>
      <c r="W1102" s="173" t="s">
        <v>80</v>
      </c>
      <c r="X1102" s="177">
        <f>VLOOKUP(CONCATENATE(V1102,W1102),'[1]Sheet1 (2)'!$R$6:$S$26,2,FALSE)</f>
        <v>0</v>
      </c>
      <c r="Y1102" s="173" t="s">
        <v>80</v>
      </c>
      <c r="Z1102" s="173" t="s">
        <v>80</v>
      </c>
      <c r="AA1102" s="177">
        <f>VLOOKUP(CONCATENATE(Y1102,Z1102),'[1]Sheet1 (2)'!$T$6:$U$26,2,FALSE)</f>
        <v>0</v>
      </c>
      <c r="AB1102" s="173" t="s">
        <v>80</v>
      </c>
      <c r="AC1102" s="173" t="s">
        <v>80</v>
      </c>
      <c r="AD1102" s="177">
        <f>VLOOKUP(CONCATENATE(AB1102,AC1102),'[1]Sheet1 (2)'!$X$6:$Y$26,2,FALSE)</f>
        <v>0</v>
      </c>
      <c r="AE1102" s="173" t="s">
        <v>82</v>
      </c>
      <c r="AF1102" s="173" t="s">
        <v>81</v>
      </c>
      <c r="AG1102" s="177">
        <f>VLOOKUP(CONCATENATE(AE1102,AF1102),'[1]Sheet1 (2)'!$Z$6:$AA$26,2,FALSE)</f>
        <v>66</v>
      </c>
      <c r="AH1102" s="172"/>
      <c r="AI1102" s="178"/>
      <c r="AJ1102" s="140"/>
      <c r="AK1102" s="176" t="s">
        <v>282</v>
      </c>
      <c r="AL1102" s="176" t="s">
        <v>76</v>
      </c>
      <c r="AM1102" s="170">
        <f t="shared" si="35"/>
        <v>1235</v>
      </c>
      <c r="AN1102" s="147"/>
      <c r="AO1102" s="155"/>
      <c r="AP1102" s="156"/>
      <c r="AQ1102" s="157">
        <v>3.9128430534000005</v>
      </c>
      <c r="AR1102" s="158"/>
      <c r="AS1102" s="145">
        <f>LOOKUP(rufmkm,'[1]Sheet1 (2)'!$V$62:$V$71,'[1]Sheet1 (2)'!$W$62:$W$71)</f>
        <v>40</v>
      </c>
      <c r="AT1102" s="140"/>
      <c r="AU1102" s="157">
        <f>IF(IF(D1102='[1]Sheet1 (2)'!$C$69,'[1]Sheet1 (2)'!$D$69*('[1]Sheet1 (2)'!$D$72-rut_index)/'[1]Sheet1 (2)'!$D$72,IF([1]shee2!D1062='[1]Sheet1 (2)'!$C$70,'[1]Sheet1 (2)'!$D$70*('[1]Sheet1 (2)'!$D$72-rut_index)/'[1]Sheet1 (2)'!$D$72,IF([1]shee2!D1062='[1]Sheet1 (2)'!$C$71,'[1]Sheet1 (2)'!$D$71*('[1]Sheet1 (2)'!$D$72-rut_index)/'[1]Sheet1 (2)'!$D$72)))&lt;0,0,IF(D1102='[1]Sheet1 (2)'!$C$69,'[1]Sheet1 (2)'!$D$69*('[1]Sheet1 (2)'!$D$72-rut_index)/'[1]Sheet1 (2)'!$D$72,IF([1]shee2!D1062='[1]Sheet1 (2)'!$C$70,'[1]Sheet1 (2)'!$D$70*('[1]Sheet1 (2)'!$D$72-rut_index)/'[1]Sheet1 (2)'!$D$72,IF([1]shee2!D1062='[1]Sheet1 (2)'!$C$71,'[1]Sheet1 (2)'!$D$71*('[1]Sheet1 (2)'!$D$72-rut_index)/'[1]Sheet1 (2)'!$D$72))))</f>
        <v>5</v>
      </c>
      <c r="AV1102" s="157">
        <f>IF(IF(D1102='[1]Sheet1 (2)'!$C$69,'[1]Sheet1 (2)'!$D$69*('[1]Sheet1 (2)'!$D$72-crack_s_index)/'[1]Sheet1 (2)'!$D$72,IF([1]shee2!D1062='[1]Sheet1 (2)'!$C$70,'[1]Sheet1 (2)'!$D$70*('[1]Sheet1 (2)'!$D$72-crack_s_index)/'[1]Sheet1 (2)'!$D$72,IF([1]shee2!D1062='[1]Sheet1 (2)'!$C$71,'[1]Sheet1 (2)'!$D$71*('[1]Sheet1 (2)'!$D$72-crack_s_index)/'[1]Sheet1 (2)'!$D$72)))&lt;0,0,IF(D1102='[1]Sheet1 (2)'!$C$69,'[1]Sheet1 (2)'!$D$69*('[1]Sheet1 (2)'!$D$72-crack_s_index)/'[1]Sheet1 (2)'!$D$72,IF([1]shee2!D1062='[1]Sheet1 (2)'!$C$70,'[1]Sheet1 (2)'!$D$70*('[1]Sheet1 (2)'!$D$72-crack_s_index)/'[1]Sheet1 (2)'!$D$72,IF([1]shee2!D1062='[1]Sheet1 (2)'!$C$71,'[1]Sheet1 (2)'!$D$71*('[1]Sheet1 (2)'!$D$72-crack_s_index)/'[1]Sheet1 (2)'!$D$72))))</f>
        <v>5</v>
      </c>
      <c r="AW1102" s="157">
        <f>IF(IF(D1102='[1]Sheet1 (2)'!$C$69,'[1]Sheet1 (2)'!$D$69*('[1]Sheet1 (2)'!$D$72-crack_t_index)/'[1]Sheet1 (2)'!$D$72,IF([1]shee2!D1062='[1]Sheet1 (2)'!$C$70,'[1]Sheet1 (2)'!$D$70*('[1]Sheet1 (2)'!$D$72-crack_t_index)/'[1]Sheet1 (2)'!$D$72,IF([1]shee2!D1062='[1]Sheet1 (2)'!$C$71,'[1]Sheet1 (2)'!$D$71*('[1]Sheet1 (2)'!$D$72-crack_t_index)/'[1]Sheet1 (2)'!$D$72)))&lt;0,0,IF(D1102='[1]Sheet1 (2)'!$C$69,'[1]Sheet1 (2)'!$D$69*('[1]Sheet1 (2)'!$D$72-crack_t_index)/'[1]Sheet1 (2)'!$D$72,IF([1]shee2!D1062='[1]Sheet1 (2)'!$C$70,'[1]Sheet1 (2)'!$D$70*('[1]Sheet1 (2)'!$D$72-crack_t_index)/'[1]Sheet1 (2)'!$D$72,IF([1]shee2!D1062='[1]Sheet1 (2)'!$C$71,'[1]Sheet1 (2)'!$D$71*('[1]Sheet1 (2)'!$D$72-crack_t_index)/'[1]Sheet1 (2)'!$D$72))))</f>
        <v>5</v>
      </c>
      <c r="AX1102" s="157">
        <f>IF(IF(D1102='[1]Sheet1 (2)'!$C$69,'[1]Sheet1 (2)'!$D$69*('[1]Sheet1 (2)'!$D$72-rave_index)/'[1]Sheet1 (2)'!$D$72,IF([1]shee2!D1062='[1]Sheet1 (2)'!$C$70,'[1]Sheet1 (2)'!$D$70*('[1]Sheet1 (2)'!$D$72-rave_index)/'[1]Sheet1 (2)'!$D$72,IF([1]shee2!D1062='[1]Sheet1 (2)'!$C$71,'[1]Sheet1 (2)'!$D$71*('[1]Sheet1 (2)'!$D$72-rave_index)/'[1]Sheet1 (2)'!$D$72)))&lt;0,0,IF(D1102='[1]Sheet1 (2)'!$C$69,'[1]Sheet1 (2)'!$D$69*('[1]Sheet1 (2)'!$D$72-rave_index)/'[1]Sheet1 (2)'!$D$72,IF([1]shee2!D1062='[1]Sheet1 (2)'!$C$70,'[1]Sheet1 (2)'!$D$70*('[1]Sheet1 (2)'!$D$72-rave_index)/'[1]Sheet1 (2)'!$D$72,IF([1]shee2!D1062='[1]Sheet1 (2)'!$C$71,'[1]Sheet1 (2)'!$D$71*('[1]Sheet1 (2)'!$D$72-rave_index)/'[1]Sheet1 (2)'!$D$72))))</f>
        <v>5</v>
      </c>
      <c r="AY1102" s="157">
        <f>IF(IF(D1102='[1]Sheet1 (2)'!$C$69,'[1]Sheet1 (2)'!$D$69*('[1]Sheet1 (2)'!$D$72-rough_index)/'[1]Sheet1 (2)'!$D$72,IF([1]shee2!D1062='[1]Sheet1 (2)'!$C$70,'[1]Sheet1 (2)'!$D$70*('[1]Sheet1 (2)'!$D$72-rough_index)/'[1]Sheet1 (2)'!$D$72,IF([1]shee2!D1062='[1]Sheet1 (2)'!$C$71,'[1]Sheet1 (2)'!$D$71*('[1]Sheet1 (2)'!$D$72-rough_index)/'[1]Sheet1 (2)'!$D$72)))&lt;0,0,IF(D1102='[1]Sheet1 (2)'!$C$69,'[1]Sheet1 (2)'!$D$69*('[1]Sheet1 (2)'!$D$72-rough_index)/'[1]Sheet1 (2)'!$D$72,IF([1]shee2!D1062='[1]Sheet1 (2)'!$C$70,'[1]Sheet1 (2)'!$D$70*('[1]Sheet1 (2)'!$D$72-rough_index)/'[1]Sheet1 (2)'!$D$72,IF([1]shee2!D1062='[1]Sheet1 (2)'!$C$71,'[1]Sheet1 (2)'!$D$71*('[1]Sheet1 (2)'!$D$72-rough_index)/'[1]Sheet1 (2)'!$D$72))))</f>
        <v>1.6666666666666667</v>
      </c>
      <c r="AZ1102" s="179">
        <f>+(AU1102*'[1]Sheet1 (2)'!$C$77)+(AV1102*'[1]Sheet1 (2)'!$C$78)+(AW1102*'[1]Sheet1 (2)'!$C$79)+(AX1102*'[1]Sheet1 (2)'!$C$80)+(AY1102*'[1]Sheet1 (2)'!$C$81)</f>
        <v>4</v>
      </c>
      <c r="BA1102" s="213" t="str">
        <f t="shared" si="34"/>
        <v>Good</v>
      </c>
      <c r="BE1102">
        <f>IF(D1102='[1]Sheet1 (2)'!$C$61,'[1]Sheet1 (2)'!$D$61*(counts^2)+'[1]Sheet1 (2)'!$G$61*counts+'[1]Sheet1 (2)'!$J$61,IF(D1102='[1]Sheet1 (2)'!$C$62,'[1]Sheet1 (2)'!$D$62*counts+'[1]Sheet1 (2)'!$G$62,IF(D1102='[1]Sheet1 (2)'!$C$63,'[1]Sheet1 (2)'!$D$63*counts+'[1]Sheet1 (2)'!$G$63,IF(D1102='[1]Sheet1 (2)'!$C$64,'[1]Sheet1 (2)'!$D$64*counts+'[1]Sheet1 (2)'!$G$64))))</f>
        <v>2.0984129299999998</v>
      </c>
    </row>
    <row r="1103" spans="1:57" ht="12.75" customHeight="1">
      <c r="A1103" s="176" t="s">
        <v>282</v>
      </c>
      <c r="B1103" s="145" t="s">
        <v>76</v>
      </c>
      <c r="C1103" s="170">
        <v>1236</v>
      </c>
      <c r="D1103" s="174" t="s">
        <v>77</v>
      </c>
      <c r="E1103" s="171">
        <v>8</v>
      </c>
      <c r="F1103" s="171">
        <v>2</v>
      </c>
      <c r="G1103" s="171" t="s">
        <v>77</v>
      </c>
      <c r="H1103" s="171">
        <v>1</v>
      </c>
      <c r="I1103" s="171" t="s">
        <v>77</v>
      </c>
      <c r="J1103" s="173" t="s">
        <v>80</v>
      </c>
      <c r="K1103" s="173" t="s">
        <v>80</v>
      </c>
      <c r="L1103" s="169">
        <f>VLOOKUP(CONCATENATE(J1103,K1103),'Sheet1 (2)'!$J$6:$K$26,2,FALSE)</f>
        <v>0</v>
      </c>
      <c r="M1103" s="173" t="s">
        <v>80</v>
      </c>
      <c r="N1103" s="173" t="s">
        <v>80</v>
      </c>
      <c r="O1103" s="177">
        <f>VLOOKUP(CONCATENATE(M1103,N1103),'[1]Sheet1 (2)'!$L$6:$M$26,2,FALSE)</f>
        <v>0</v>
      </c>
      <c r="P1103" s="173" t="s">
        <v>80</v>
      </c>
      <c r="Q1103" s="173" t="s">
        <v>80</v>
      </c>
      <c r="R1103" s="177">
        <f>VLOOKUP(CONCATENATE(P1103,Q1103),'[1]Sheet1 (2)'!$N$6:$O$26,2,FALSE)</f>
        <v>0</v>
      </c>
      <c r="S1103" s="173" t="s">
        <v>80</v>
      </c>
      <c r="T1103" s="173" t="s">
        <v>80</v>
      </c>
      <c r="U1103" s="177">
        <f>VLOOKUP(CONCATENATE(S1103,T1103),'[1]Sheet1 (2)'!$P$6:$Q$26,2,FALSE)</f>
        <v>0</v>
      </c>
      <c r="V1103" s="173" t="s">
        <v>80</v>
      </c>
      <c r="W1103" s="173" t="s">
        <v>80</v>
      </c>
      <c r="X1103" s="177">
        <f>VLOOKUP(CONCATENATE(V1103,W1103),'[1]Sheet1 (2)'!$R$6:$S$26,2,FALSE)</f>
        <v>0</v>
      </c>
      <c r="Y1103" s="173" t="s">
        <v>80</v>
      </c>
      <c r="Z1103" s="173" t="s">
        <v>80</v>
      </c>
      <c r="AA1103" s="177">
        <f>VLOOKUP(CONCATENATE(Y1103,Z1103),'[1]Sheet1 (2)'!$T$6:$U$26,2,FALSE)</f>
        <v>0</v>
      </c>
      <c r="AB1103" s="173" t="s">
        <v>80</v>
      </c>
      <c r="AC1103" s="173" t="s">
        <v>80</v>
      </c>
      <c r="AD1103" s="177">
        <f>VLOOKUP(CONCATENATE(AB1103,AC1103),'[1]Sheet1 (2)'!$X$6:$Y$26,2,FALSE)</f>
        <v>0</v>
      </c>
      <c r="AE1103" s="173" t="s">
        <v>82</v>
      </c>
      <c r="AF1103" s="173" t="s">
        <v>81</v>
      </c>
      <c r="AG1103" s="177">
        <f>VLOOKUP(CONCATENATE(AE1103,AF1103),'[1]Sheet1 (2)'!$Z$6:$AA$26,2,FALSE)</f>
        <v>66</v>
      </c>
      <c r="AH1103" s="172"/>
      <c r="AI1103" s="178"/>
      <c r="AJ1103" s="140"/>
      <c r="AK1103" s="176" t="s">
        <v>282</v>
      </c>
      <c r="AL1103" s="176" t="s">
        <v>76</v>
      </c>
      <c r="AM1103" s="170">
        <f t="shared" si="35"/>
        <v>1236</v>
      </c>
      <c r="AN1103" s="147"/>
      <c r="AO1103" s="155"/>
      <c r="AP1103" s="156"/>
      <c r="AQ1103" s="157">
        <v>2.5394961499999997</v>
      </c>
      <c r="AR1103" s="158"/>
      <c r="AS1103" s="145">
        <f>LOOKUP(rufmkm,'[1]Sheet1 (2)'!$V$62:$V$71,'[1]Sheet1 (2)'!$W$62:$W$71)</f>
        <v>30</v>
      </c>
      <c r="AT1103" s="140"/>
      <c r="AU1103" s="157">
        <f>IF(IF(D1103='[1]Sheet1 (2)'!$C$69,'[1]Sheet1 (2)'!$D$69*('[1]Sheet1 (2)'!$D$72-rut_index)/'[1]Sheet1 (2)'!$D$72,IF([1]shee2!D1063='[1]Sheet1 (2)'!$C$70,'[1]Sheet1 (2)'!$D$70*('[1]Sheet1 (2)'!$D$72-rut_index)/'[1]Sheet1 (2)'!$D$72,IF([1]shee2!D1063='[1]Sheet1 (2)'!$C$71,'[1]Sheet1 (2)'!$D$71*('[1]Sheet1 (2)'!$D$72-rut_index)/'[1]Sheet1 (2)'!$D$72)))&lt;0,0,IF(D1103='[1]Sheet1 (2)'!$C$69,'[1]Sheet1 (2)'!$D$69*('[1]Sheet1 (2)'!$D$72-rut_index)/'[1]Sheet1 (2)'!$D$72,IF([1]shee2!D1063='[1]Sheet1 (2)'!$C$70,'[1]Sheet1 (2)'!$D$70*('[1]Sheet1 (2)'!$D$72-rut_index)/'[1]Sheet1 (2)'!$D$72,IF([1]shee2!D1063='[1]Sheet1 (2)'!$C$71,'[1]Sheet1 (2)'!$D$71*('[1]Sheet1 (2)'!$D$72-rut_index)/'[1]Sheet1 (2)'!$D$72))))</f>
        <v>5</v>
      </c>
      <c r="AV1103" s="157">
        <f>IF(IF(D1103='[1]Sheet1 (2)'!$C$69,'[1]Sheet1 (2)'!$D$69*('[1]Sheet1 (2)'!$D$72-crack_s_index)/'[1]Sheet1 (2)'!$D$72,IF([1]shee2!D1063='[1]Sheet1 (2)'!$C$70,'[1]Sheet1 (2)'!$D$70*('[1]Sheet1 (2)'!$D$72-crack_s_index)/'[1]Sheet1 (2)'!$D$72,IF([1]shee2!D1063='[1]Sheet1 (2)'!$C$71,'[1]Sheet1 (2)'!$D$71*('[1]Sheet1 (2)'!$D$72-crack_s_index)/'[1]Sheet1 (2)'!$D$72)))&lt;0,0,IF(D1103='[1]Sheet1 (2)'!$C$69,'[1]Sheet1 (2)'!$D$69*('[1]Sheet1 (2)'!$D$72-crack_s_index)/'[1]Sheet1 (2)'!$D$72,IF([1]shee2!D1063='[1]Sheet1 (2)'!$C$70,'[1]Sheet1 (2)'!$D$70*('[1]Sheet1 (2)'!$D$72-crack_s_index)/'[1]Sheet1 (2)'!$D$72,IF([1]shee2!D1063='[1]Sheet1 (2)'!$C$71,'[1]Sheet1 (2)'!$D$71*('[1]Sheet1 (2)'!$D$72-crack_s_index)/'[1]Sheet1 (2)'!$D$72))))</f>
        <v>5</v>
      </c>
      <c r="AW1103" s="157">
        <f>IF(IF(D1103='[1]Sheet1 (2)'!$C$69,'[1]Sheet1 (2)'!$D$69*('[1]Sheet1 (2)'!$D$72-crack_t_index)/'[1]Sheet1 (2)'!$D$72,IF([1]shee2!D1063='[1]Sheet1 (2)'!$C$70,'[1]Sheet1 (2)'!$D$70*('[1]Sheet1 (2)'!$D$72-crack_t_index)/'[1]Sheet1 (2)'!$D$72,IF([1]shee2!D1063='[1]Sheet1 (2)'!$C$71,'[1]Sheet1 (2)'!$D$71*('[1]Sheet1 (2)'!$D$72-crack_t_index)/'[1]Sheet1 (2)'!$D$72)))&lt;0,0,IF(D1103='[1]Sheet1 (2)'!$C$69,'[1]Sheet1 (2)'!$D$69*('[1]Sheet1 (2)'!$D$72-crack_t_index)/'[1]Sheet1 (2)'!$D$72,IF([1]shee2!D1063='[1]Sheet1 (2)'!$C$70,'[1]Sheet1 (2)'!$D$70*('[1]Sheet1 (2)'!$D$72-crack_t_index)/'[1]Sheet1 (2)'!$D$72,IF([1]shee2!D1063='[1]Sheet1 (2)'!$C$71,'[1]Sheet1 (2)'!$D$71*('[1]Sheet1 (2)'!$D$72-crack_t_index)/'[1]Sheet1 (2)'!$D$72))))</f>
        <v>5</v>
      </c>
      <c r="AX1103" s="157">
        <f>IF(IF(D1103='[1]Sheet1 (2)'!$C$69,'[1]Sheet1 (2)'!$D$69*('[1]Sheet1 (2)'!$D$72-rave_index)/'[1]Sheet1 (2)'!$D$72,IF([1]shee2!D1063='[1]Sheet1 (2)'!$C$70,'[1]Sheet1 (2)'!$D$70*('[1]Sheet1 (2)'!$D$72-rave_index)/'[1]Sheet1 (2)'!$D$72,IF([1]shee2!D1063='[1]Sheet1 (2)'!$C$71,'[1]Sheet1 (2)'!$D$71*('[1]Sheet1 (2)'!$D$72-rave_index)/'[1]Sheet1 (2)'!$D$72)))&lt;0,0,IF(D1103='[1]Sheet1 (2)'!$C$69,'[1]Sheet1 (2)'!$D$69*('[1]Sheet1 (2)'!$D$72-rave_index)/'[1]Sheet1 (2)'!$D$72,IF([1]shee2!D1063='[1]Sheet1 (2)'!$C$70,'[1]Sheet1 (2)'!$D$70*('[1]Sheet1 (2)'!$D$72-rave_index)/'[1]Sheet1 (2)'!$D$72,IF([1]shee2!D1063='[1]Sheet1 (2)'!$C$71,'[1]Sheet1 (2)'!$D$71*('[1]Sheet1 (2)'!$D$72-rave_index)/'[1]Sheet1 (2)'!$D$72))))</f>
        <v>5</v>
      </c>
      <c r="AY1103" s="157">
        <f>IF(IF(D1103='[1]Sheet1 (2)'!$C$69,'[1]Sheet1 (2)'!$D$69*('[1]Sheet1 (2)'!$D$72-rough_index)/'[1]Sheet1 (2)'!$D$72,IF([1]shee2!D1063='[1]Sheet1 (2)'!$C$70,'[1]Sheet1 (2)'!$D$70*('[1]Sheet1 (2)'!$D$72-rough_index)/'[1]Sheet1 (2)'!$D$72,IF([1]shee2!D1063='[1]Sheet1 (2)'!$C$71,'[1]Sheet1 (2)'!$D$71*('[1]Sheet1 (2)'!$D$72-rough_index)/'[1]Sheet1 (2)'!$D$72)))&lt;0,0,IF(D1103='[1]Sheet1 (2)'!$C$69,'[1]Sheet1 (2)'!$D$69*('[1]Sheet1 (2)'!$D$72-rough_index)/'[1]Sheet1 (2)'!$D$72,IF([1]shee2!D1063='[1]Sheet1 (2)'!$C$70,'[1]Sheet1 (2)'!$D$70*('[1]Sheet1 (2)'!$D$72-rough_index)/'[1]Sheet1 (2)'!$D$72,IF([1]shee2!D1063='[1]Sheet1 (2)'!$C$71,'[1]Sheet1 (2)'!$D$71*('[1]Sheet1 (2)'!$D$72-rough_index)/'[1]Sheet1 (2)'!$D$72))))</f>
        <v>2.5</v>
      </c>
      <c r="AZ1103" s="179">
        <f>+(AU1103*'[1]Sheet1 (2)'!$C$77)+(AV1103*'[1]Sheet1 (2)'!$C$78)+(AW1103*'[1]Sheet1 (2)'!$C$79)+(AX1103*'[1]Sheet1 (2)'!$C$80)+(AY1103*'[1]Sheet1 (2)'!$C$81)</f>
        <v>4.25</v>
      </c>
      <c r="BA1103" s="213" t="str">
        <f t="shared" si="34"/>
        <v>Good</v>
      </c>
      <c r="BE1103">
        <f>IF(D1103='[1]Sheet1 (2)'!$C$61,'[1]Sheet1 (2)'!$D$61*(counts^2)+'[1]Sheet1 (2)'!$G$61*counts+'[1]Sheet1 (2)'!$J$61,IF(D1103='[1]Sheet1 (2)'!$C$62,'[1]Sheet1 (2)'!$D$62*counts+'[1]Sheet1 (2)'!$G$62,IF(D1103='[1]Sheet1 (2)'!$C$63,'[1]Sheet1 (2)'!$D$63*counts+'[1]Sheet1 (2)'!$G$63,IF(D1103='[1]Sheet1 (2)'!$C$64,'[1]Sheet1 (2)'!$D$64*counts+'[1]Sheet1 (2)'!$G$64))))</f>
        <v>2.0984129299999998</v>
      </c>
    </row>
    <row r="1104" spans="1:57" ht="12.75" customHeight="1">
      <c r="A1104" s="176" t="s">
        <v>282</v>
      </c>
      <c r="B1104" s="145" t="s">
        <v>76</v>
      </c>
      <c r="C1104" s="170">
        <v>1237</v>
      </c>
      <c r="D1104" s="174" t="s">
        <v>77</v>
      </c>
      <c r="E1104" s="171">
        <v>8</v>
      </c>
      <c r="F1104" s="171">
        <v>2</v>
      </c>
      <c r="G1104" s="171" t="s">
        <v>77</v>
      </c>
      <c r="H1104" s="171">
        <v>1</v>
      </c>
      <c r="I1104" s="171" t="s">
        <v>77</v>
      </c>
      <c r="J1104" s="173" t="s">
        <v>80</v>
      </c>
      <c r="K1104" s="173" t="s">
        <v>80</v>
      </c>
      <c r="L1104" s="169">
        <f>VLOOKUP(CONCATENATE(J1104,K1104),'Sheet1 (2)'!$J$6:$K$26,2,FALSE)</f>
        <v>0</v>
      </c>
      <c r="M1104" s="173" t="s">
        <v>80</v>
      </c>
      <c r="N1104" s="173" t="s">
        <v>80</v>
      </c>
      <c r="O1104" s="177">
        <f>VLOOKUP(CONCATENATE(M1104,N1104),'[1]Sheet1 (2)'!$L$6:$M$26,2,FALSE)</f>
        <v>0</v>
      </c>
      <c r="P1104" s="173" t="s">
        <v>80</v>
      </c>
      <c r="Q1104" s="173" t="s">
        <v>80</v>
      </c>
      <c r="R1104" s="177">
        <f>VLOOKUP(CONCATENATE(P1104,Q1104),'[1]Sheet1 (2)'!$N$6:$O$26,2,FALSE)</f>
        <v>0</v>
      </c>
      <c r="S1104" s="173" t="s">
        <v>80</v>
      </c>
      <c r="T1104" s="173" t="s">
        <v>80</v>
      </c>
      <c r="U1104" s="177">
        <f>VLOOKUP(CONCATENATE(S1104,T1104),'[1]Sheet1 (2)'!$P$6:$Q$26,2,FALSE)</f>
        <v>0</v>
      </c>
      <c r="V1104" s="173" t="s">
        <v>80</v>
      </c>
      <c r="W1104" s="173" t="s">
        <v>80</v>
      </c>
      <c r="X1104" s="177">
        <f>VLOOKUP(CONCATENATE(V1104,W1104),'[1]Sheet1 (2)'!$R$6:$S$26,2,FALSE)</f>
        <v>0</v>
      </c>
      <c r="Y1104" s="173" t="s">
        <v>80</v>
      </c>
      <c r="Z1104" s="173" t="s">
        <v>80</v>
      </c>
      <c r="AA1104" s="177">
        <f>VLOOKUP(CONCATENATE(Y1104,Z1104),'[1]Sheet1 (2)'!$T$6:$U$26,2,FALSE)</f>
        <v>0</v>
      </c>
      <c r="AB1104" s="173" t="s">
        <v>80</v>
      </c>
      <c r="AC1104" s="173" t="s">
        <v>80</v>
      </c>
      <c r="AD1104" s="177">
        <f>VLOOKUP(CONCATENATE(AB1104,AC1104),'[1]Sheet1 (2)'!$X$6:$Y$26,2,FALSE)</f>
        <v>0</v>
      </c>
      <c r="AE1104" s="173" t="s">
        <v>82</v>
      </c>
      <c r="AF1104" s="173" t="s">
        <v>81</v>
      </c>
      <c r="AG1104" s="177">
        <f>VLOOKUP(CONCATENATE(AE1104,AF1104),'[1]Sheet1 (2)'!$Z$6:$AA$26,2,FALSE)</f>
        <v>66</v>
      </c>
      <c r="AH1104" s="172"/>
      <c r="AI1104" s="178"/>
      <c r="AJ1104" s="140"/>
      <c r="AK1104" s="176" t="s">
        <v>282</v>
      </c>
      <c r="AL1104" s="176" t="s">
        <v>76</v>
      </c>
      <c r="AM1104" s="170">
        <f t="shared" si="35"/>
        <v>1237</v>
      </c>
      <c r="AN1104" s="147"/>
      <c r="AO1104" s="155"/>
      <c r="AP1104" s="156"/>
      <c r="AQ1104" s="157">
        <v>3.8882732525999999</v>
      </c>
      <c r="AR1104" s="158"/>
      <c r="AS1104" s="145">
        <f>LOOKUP(rufmkm,'[1]Sheet1 (2)'!$V$62:$V$71,'[1]Sheet1 (2)'!$W$62:$W$71)</f>
        <v>40</v>
      </c>
      <c r="AT1104" s="140"/>
      <c r="AU1104" s="157">
        <f>IF(IF(D1104='[1]Sheet1 (2)'!$C$69,'[1]Sheet1 (2)'!$D$69*('[1]Sheet1 (2)'!$D$72-rut_index)/'[1]Sheet1 (2)'!$D$72,IF([1]shee2!D1064='[1]Sheet1 (2)'!$C$70,'[1]Sheet1 (2)'!$D$70*('[1]Sheet1 (2)'!$D$72-rut_index)/'[1]Sheet1 (2)'!$D$72,IF([1]shee2!D1064='[1]Sheet1 (2)'!$C$71,'[1]Sheet1 (2)'!$D$71*('[1]Sheet1 (2)'!$D$72-rut_index)/'[1]Sheet1 (2)'!$D$72)))&lt;0,0,IF(D1104='[1]Sheet1 (2)'!$C$69,'[1]Sheet1 (2)'!$D$69*('[1]Sheet1 (2)'!$D$72-rut_index)/'[1]Sheet1 (2)'!$D$72,IF([1]shee2!D1064='[1]Sheet1 (2)'!$C$70,'[1]Sheet1 (2)'!$D$70*('[1]Sheet1 (2)'!$D$72-rut_index)/'[1]Sheet1 (2)'!$D$72,IF([1]shee2!D1064='[1]Sheet1 (2)'!$C$71,'[1]Sheet1 (2)'!$D$71*('[1]Sheet1 (2)'!$D$72-rut_index)/'[1]Sheet1 (2)'!$D$72))))</f>
        <v>5</v>
      </c>
      <c r="AV1104" s="157">
        <f>IF(IF(D1104='[1]Sheet1 (2)'!$C$69,'[1]Sheet1 (2)'!$D$69*('[1]Sheet1 (2)'!$D$72-crack_s_index)/'[1]Sheet1 (2)'!$D$72,IF([1]shee2!D1064='[1]Sheet1 (2)'!$C$70,'[1]Sheet1 (2)'!$D$70*('[1]Sheet1 (2)'!$D$72-crack_s_index)/'[1]Sheet1 (2)'!$D$72,IF([1]shee2!D1064='[1]Sheet1 (2)'!$C$71,'[1]Sheet1 (2)'!$D$71*('[1]Sheet1 (2)'!$D$72-crack_s_index)/'[1]Sheet1 (2)'!$D$72)))&lt;0,0,IF(D1104='[1]Sheet1 (2)'!$C$69,'[1]Sheet1 (2)'!$D$69*('[1]Sheet1 (2)'!$D$72-crack_s_index)/'[1]Sheet1 (2)'!$D$72,IF([1]shee2!D1064='[1]Sheet1 (2)'!$C$70,'[1]Sheet1 (2)'!$D$70*('[1]Sheet1 (2)'!$D$72-crack_s_index)/'[1]Sheet1 (2)'!$D$72,IF([1]shee2!D1064='[1]Sheet1 (2)'!$C$71,'[1]Sheet1 (2)'!$D$71*('[1]Sheet1 (2)'!$D$72-crack_s_index)/'[1]Sheet1 (2)'!$D$72))))</f>
        <v>5</v>
      </c>
      <c r="AW1104" s="157">
        <f>IF(IF(D1104='[1]Sheet1 (2)'!$C$69,'[1]Sheet1 (2)'!$D$69*('[1]Sheet1 (2)'!$D$72-crack_t_index)/'[1]Sheet1 (2)'!$D$72,IF([1]shee2!D1064='[1]Sheet1 (2)'!$C$70,'[1]Sheet1 (2)'!$D$70*('[1]Sheet1 (2)'!$D$72-crack_t_index)/'[1]Sheet1 (2)'!$D$72,IF([1]shee2!D1064='[1]Sheet1 (2)'!$C$71,'[1]Sheet1 (2)'!$D$71*('[1]Sheet1 (2)'!$D$72-crack_t_index)/'[1]Sheet1 (2)'!$D$72)))&lt;0,0,IF(D1104='[1]Sheet1 (2)'!$C$69,'[1]Sheet1 (2)'!$D$69*('[1]Sheet1 (2)'!$D$72-crack_t_index)/'[1]Sheet1 (2)'!$D$72,IF([1]shee2!D1064='[1]Sheet1 (2)'!$C$70,'[1]Sheet1 (2)'!$D$70*('[1]Sheet1 (2)'!$D$72-crack_t_index)/'[1]Sheet1 (2)'!$D$72,IF([1]shee2!D1064='[1]Sheet1 (2)'!$C$71,'[1]Sheet1 (2)'!$D$71*('[1]Sheet1 (2)'!$D$72-crack_t_index)/'[1]Sheet1 (2)'!$D$72))))</f>
        <v>5</v>
      </c>
      <c r="AX1104" s="157">
        <f>IF(IF(D1104='[1]Sheet1 (2)'!$C$69,'[1]Sheet1 (2)'!$D$69*('[1]Sheet1 (2)'!$D$72-rave_index)/'[1]Sheet1 (2)'!$D$72,IF([1]shee2!D1064='[1]Sheet1 (2)'!$C$70,'[1]Sheet1 (2)'!$D$70*('[1]Sheet1 (2)'!$D$72-rave_index)/'[1]Sheet1 (2)'!$D$72,IF([1]shee2!D1064='[1]Sheet1 (2)'!$C$71,'[1]Sheet1 (2)'!$D$71*('[1]Sheet1 (2)'!$D$72-rave_index)/'[1]Sheet1 (2)'!$D$72)))&lt;0,0,IF(D1104='[1]Sheet1 (2)'!$C$69,'[1]Sheet1 (2)'!$D$69*('[1]Sheet1 (2)'!$D$72-rave_index)/'[1]Sheet1 (2)'!$D$72,IF([1]shee2!D1064='[1]Sheet1 (2)'!$C$70,'[1]Sheet1 (2)'!$D$70*('[1]Sheet1 (2)'!$D$72-rave_index)/'[1]Sheet1 (2)'!$D$72,IF([1]shee2!D1064='[1]Sheet1 (2)'!$C$71,'[1]Sheet1 (2)'!$D$71*('[1]Sheet1 (2)'!$D$72-rave_index)/'[1]Sheet1 (2)'!$D$72))))</f>
        <v>5</v>
      </c>
      <c r="AY1104" s="157">
        <f>IF(IF(D1104='[1]Sheet1 (2)'!$C$69,'[1]Sheet1 (2)'!$D$69*('[1]Sheet1 (2)'!$D$72-rough_index)/'[1]Sheet1 (2)'!$D$72,IF([1]shee2!D1064='[1]Sheet1 (2)'!$C$70,'[1]Sheet1 (2)'!$D$70*('[1]Sheet1 (2)'!$D$72-rough_index)/'[1]Sheet1 (2)'!$D$72,IF([1]shee2!D1064='[1]Sheet1 (2)'!$C$71,'[1]Sheet1 (2)'!$D$71*('[1]Sheet1 (2)'!$D$72-rough_index)/'[1]Sheet1 (2)'!$D$72)))&lt;0,0,IF(D1104='[1]Sheet1 (2)'!$C$69,'[1]Sheet1 (2)'!$D$69*('[1]Sheet1 (2)'!$D$72-rough_index)/'[1]Sheet1 (2)'!$D$72,IF([1]shee2!D1064='[1]Sheet1 (2)'!$C$70,'[1]Sheet1 (2)'!$D$70*('[1]Sheet1 (2)'!$D$72-rough_index)/'[1]Sheet1 (2)'!$D$72,IF([1]shee2!D1064='[1]Sheet1 (2)'!$C$71,'[1]Sheet1 (2)'!$D$71*('[1]Sheet1 (2)'!$D$72-rough_index)/'[1]Sheet1 (2)'!$D$72))))</f>
        <v>1.6666666666666667</v>
      </c>
      <c r="AZ1104" s="179">
        <f>+(AU1104*'[1]Sheet1 (2)'!$C$77)+(AV1104*'[1]Sheet1 (2)'!$C$78)+(AW1104*'[1]Sheet1 (2)'!$C$79)+(AX1104*'[1]Sheet1 (2)'!$C$80)+(AY1104*'[1]Sheet1 (2)'!$C$81)</f>
        <v>4</v>
      </c>
      <c r="BA1104" s="213" t="str">
        <f t="shared" si="34"/>
        <v>Good</v>
      </c>
      <c r="BE1104">
        <f>IF(D1104='[1]Sheet1 (2)'!$C$61,'[1]Sheet1 (2)'!$D$61*(counts^2)+'[1]Sheet1 (2)'!$G$61*counts+'[1]Sheet1 (2)'!$J$61,IF(D1104='[1]Sheet1 (2)'!$C$62,'[1]Sheet1 (2)'!$D$62*counts+'[1]Sheet1 (2)'!$G$62,IF(D1104='[1]Sheet1 (2)'!$C$63,'[1]Sheet1 (2)'!$D$63*counts+'[1]Sheet1 (2)'!$G$63,IF(D1104='[1]Sheet1 (2)'!$C$64,'[1]Sheet1 (2)'!$D$64*counts+'[1]Sheet1 (2)'!$G$64))))</f>
        <v>2.0984129299999998</v>
      </c>
    </row>
    <row r="1105" spans="1:57" ht="12.75" customHeight="1">
      <c r="A1105" s="176" t="s">
        <v>282</v>
      </c>
      <c r="B1105" s="145" t="s">
        <v>76</v>
      </c>
      <c r="C1105" s="170">
        <v>1238</v>
      </c>
      <c r="D1105" s="174" t="s">
        <v>77</v>
      </c>
      <c r="E1105" s="171">
        <v>8</v>
      </c>
      <c r="F1105" s="171">
        <v>2</v>
      </c>
      <c r="G1105" s="171" t="s">
        <v>77</v>
      </c>
      <c r="H1105" s="171">
        <v>1</v>
      </c>
      <c r="I1105" s="171" t="s">
        <v>77</v>
      </c>
      <c r="J1105" s="173" t="s">
        <v>80</v>
      </c>
      <c r="K1105" s="173" t="s">
        <v>80</v>
      </c>
      <c r="L1105" s="169">
        <f>VLOOKUP(CONCATENATE(J1105,K1105),'Sheet1 (2)'!$J$6:$K$26,2,FALSE)</f>
        <v>0</v>
      </c>
      <c r="M1105" s="173" t="s">
        <v>80</v>
      </c>
      <c r="N1105" s="173" t="s">
        <v>80</v>
      </c>
      <c r="O1105" s="177">
        <f>VLOOKUP(CONCATENATE(M1105,N1105),'[1]Sheet1 (2)'!$L$6:$M$26,2,FALSE)</f>
        <v>0</v>
      </c>
      <c r="P1105" s="173" t="s">
        <v>80</v>
      </c>
      <c r="Q1105" s="173" t="s">
        <v>80</v>
      </c>
      <c r="R1105" s="177">
        <f>VLOOKUP(CONCATENATE(P1105,Q1105),'[1]Sheet1 (2)'!$N$6:$O$26,2,FALSE)</f>
        <v>0</v>
      </c>
      <c r="S1105" s="173" t="s">
        <v>80</v>
      </c>
      <c r="T1105" s="173" t="s">
        <v>80</v>
      </c>
      <c r="U1105" s="177">
        <f>VLOOKUP(CONCATENATE(S1105,T1105),'[1]Sheet1 (2)'!$P$6:$Q$26,2,FALSE)</f>
        <v>0</v>
      </c>
      <c r="V1105" s="173" t="s">
        <v>80</v>
      </c>
      <c r="W1105" s="173" t="s">
        <v>80</v>
      </c>
      <c r="X1105" s="177">
        <f>VLOOKUP(CONCATENATE(V1105,W1105),'[1]Sheet1 (2)'!$R$6:$S$26,2,FALSE)</f>
        <v>0</v>
      </c>
      <c r="Y1105" s="173" t="s">
        <v>80</v>
      </c>
      <c r="Z1105" s="173" t="s">
        <v>80</v>
      </c>
      <c r="AA1105" s="177">
        <f>VLOOKUP(CONCATENATE(Y1105,Z1105),'[1]Sheet1 (2)'!$T$6:$U$26,2,FALSE)</f>
        <v>0</v>
      </c>
      <c r="AB1105" s="173" t="s">
        <v>80</v>
      </c>
      <c r="AC1105" s="173" t="s">
        <v>80</v>
      </c>
      <c r="AD1105" s="177">
        <f>VLOOKUP(CONCATENATE(AB1105,AC1105),'[1]Sheet1 (2)'!$X$6:$Y$26,2,FALSE)</f>
        <v>0</v>
      </c>
      <c r="AE1105" s="173" t="s">
        <v>82</v>
      </c>
      <c r="AF1105" s="173" t="s">
        <v>81</v>
      </c>
      <c r="AG1105" s="177">
        <f>VLOOKUP(CONCATENATE(AE1105,AF1105),'[1]Sheet1 (2)'!$Z$6:$AA$26,2,FALSE)</f>
        <v>66</v>
      </c>
      <c r="AH1105" s="172"/>
      <c r="AI1105" s="178"/>
      <c r="AJ1105" s="140"/>
      <c r="AK1105" s="176" t="s">
        <v>282</v>
      </c>
      <c r="AL1105" s="176" t="s">
        <v>76</v>
      </c>
      <c r="AM1105" s="170">
        <f t="shared" si="35"/>
        <v>1238</v>
      </c>
      <c r="AN1105" s="147"/>
      <c r="AO1105" s="155"/>
      <c r="AP1105" s="156"/>
      <c r="AQ1105" s="157">
        <v>2.3236263409999998</v>
      </c>
      <c r="AR1105" s="158"/>
      <c r="AS1105" s="145">
        <f>LOOKUP(rufmkm,'[1]Sheet1 (2)'!$V$62:$V$71,'[1]Sheet1 (2)'!$W$62:$W$71)</f>
        <v>30</v>
      </c>
      <c r="AT1105" s="140"/>
      <c r="AU1105" s="157">
        <f>IF(IF(D1105='[1]Sheet1 (2)'!$C$69,'[1]Sheet1 (2)'!$D$69*('[1]Sheet1 (2)'!$D$72-rut_index)/'[1]Sheet1 (2)'!$D$72,IF([1]shee2!D1065='[1]Sheet1 (2)'!$C$70,'[1]Sheet1 (2)'!$D$70*('[1]Sheet1 (2)'!$D$72-rut_index)/'[1]Sheet1 (2)'!$D$72,IF([1]shee2!D1065='[1]Sheet1 (2)'!$C$71,'[1]Sheet1 (2)'!$D$71*('[1]Sheet1 (2)'!$D$72-rut_index)/'[1]Sheet1 (2)'!$D$72)))&lt;0,0,IF(D1105='[1]Sheet1 (2)'!$C$69,'[1]Sheet1 (2)'!$D$69*('[1]Sheet1 (2)'!$D$72-rut_index)/'[1]Sheet1 (2)'!$D$72,IF([1]shee2!D1065='[1]Sheet1 (2)'!$C$70,'[1]Sheet1 (2)'!$D$70*('[1]Sheet1 (2)'!$D$72-rut_index)/'[1]Sheet1 (2)'!$D$72,IF([1]shee2!D1065='[1]Sheet1 (2)'!$C$71,'[1]Sheet1 (2)'!$D$71*('[1]Sheet1 (2)'!$D$72-rut_index)/'[1]Sheet1 (2)'!$D$72))))</f>
        <v>5</v>
      </c>
      <c r="AV1105" s="157">
        <f>IF(IF(D1105='[1]Sheet1 (2)'!$C$69,'[1]Sheet1 (2)'!$D$69*('[1]Sheet1 (2)'!$D$72-crack_s_index)/'[1]Sheet1 (2)'!$D$72,IF([1]shee2!D1065='[1]Sheet1 (2)'!$C$70,'[1]Sheet1 (2)'!$D$70*('[1]Sheet1 (2)'!$D$72-crack_s_index)/'[1]Sheet1 (2)'!$D$72,IF([1]shee2!D1065='[1]Sheet1 (2)'!$C$71,'[1]Sheet1 (2)'!$D$71*('[1]Sheet1 (2)'!$D$72-crack_s_index)/'[1]Sheet1 (2)'!$D$72)))&lt;0,0,IF(D1105='[1]Sheet1 (2)'!$C$69,'[1]Sheet1 (2)'!$D$69*('[1]Sheet1 (2)'!$D$72-crack_s_index)/'[1]Sheet1 (2)'!$D$72,IF([1]shee2!D1065='[1]Sheet1 (2)'!$C$70,'[1]Sheet1 (2)'!$D$70*('[1]Sheet1 (2)'!$D$72-crack_s_index)/'[1]Sheet1 (2)'!$D$72,IF([1]shee2!D1065='[1]Sheet1 (2)'!$C$71,'[1]Sheet1 (2)'!$D$71*('[1]Sheet1 (2)'!$D$72-crack_s_index)/'[1]Sheet1 (2)'!$D$72))))</f>
        <v>5</v>
      </c>
      <c r="AW1105" s="157">
        <f>IF(IF(D1105='[1]Sheet1 (2)'!$C$69,'[1]Sheet1 (2)'!$D$69*('[1]Sheet1 (2)'!$D$72-crack_t_index)/'[1]Sheet1 (2)'!$D$72,IF([1]shee2!D1065='[1]Sheet1 (2)'!$C$70,'[1]Sheet1 (2)'!$D$70*('[1]Sheet1 (2)'!$D$72-crack_t_index)/'[1]Sheet1 (2)'!$D$72,IF([1]shee2!D1065='[1]Sheet1 (2)'!$C$71,'[1]Sheet1 (2)'!$D$71*('[1]Sheet1 (2)'!$D$72-crack_t_index)/'[1]Sheet1 (2)'!$D$72)))&lt;0,0,IF(D1105='[1]Sheet1 (2)'!$C$69,'[1]Sheet1 (2)'!$D$69*('[1]Sheet1 (2)'!$D$72-crack_t_index)/'[1]Sheet1 (2)'!$D$72,IF([1]shee2!D1065='[1]Sheet1 (2)'!$C$70,'[1]Sheet1 (2)'!$D$70*('[1]Sheet1 (2)'!$D$72-crack_t_index)/'[1]Sheet1 (2)'!$D$72,IF([1]shee2!D1065='[1]Sheet1 (2)'!$C$71,'[1]Sheet1 (2)'!$D$71*('[1]Sheet1 (2)'!$D$72-crack_t_index)/'[1]Sheet1 (2)'!$D$72))))</f>
        <v>5</v>
      </c>
      <c r="AX1105" s="157">
        <f>IF(IF(D1105='[1]Sheet1 (2)'!$C$69,'[1]Sheet1 (2)'!$D$69*('[1]Sheet1 (2)'!$D$72-rave_index)/'[1]Sheet1 (2)'!$D$72,IF([1]shee2!D1065='[1]Sheet1 (2)'!$C$70,'[1]Sheet1 (2)'!$D$70*('[1]Sheet1 (2)'!$D$72-rave_index)/'[1]Sheet1 (2)'!$D$72,IF([1]shee2!D1065='[1]Sheet1 (2)'!$C$71,'[1]Sheet1 (2)'!$D$71*('[1]Sheet1 (2)'!$D$72-rave_index)/'[1]Sheet1 (2)'!$D$72)))&lt;0,0,IF(D1105='[1]Sheet1 (2)'!$C$69,'[1]Sheet1 (2)'!$D$69*('[1]Sheet1 (2)'!$D$72-rave_index)/'[1]Sheet1 (2)'!$D$72,IF([1]shee2!D1065='[1]Sheet1 (2)'!$C$70,'[1]Sheet1 (2)'!$D$70*('[1]Sheet1 (2)'!$D$72-rave_index)/'[1]Sheet1 (2)'!$D$72,IF([1]shee2!D1065='[1]Sheet1 (2)'!$C$71,'[1]Sheet1 (2)'!$D$71*('[1]Sheet1 (2)'!$D$72-rave_index)/'[1]Sheet1 (2)'!$D$72))))</f>
        <v>5</v>
      </c>
      <c r="AY1105" s="157">
        <f>IF(IF(D1105='[1]Sheet1 (2)'!$C$69,'[1]Sheet1 (2)'!$D$69*('[1]Sheet1 (2)'!$D$72-rough_index)/'[1]Sheet1 (2)'!$D$72,IF([1]shee2!D1065='[1]Sheet1 (2)'!$C$70,'[1]Sheet1 (2)'!$D$70*('[1]Sheet1 (2)'!$D$72-rough_index)/'[1]Sheet1 (2)'!$D$72,IF([1]shee2!D1065='[1]Sheet1 (2)'!$C$71,'[1]Sheet1 (2)'!$D$71*('[1]Sheet1 (2)'!$D$72-rough_index)/'[1]Sheet1 (2)'!$D$72)))&lt;0,0,IF(D1105='[1]Sheet1 (2)'!$C$69,'[1]Sheet1 (2)'!$D$69*('[1]Sheet1 (2)'!$D$72-rough_index)/'[1]Sheet1 (2)'!$D$72,IF([1]shee2!D1065='[1]Sheet1 (2)'!$C$70,'[1]Sheet1 (2)'!$D$70*('[1]Sheet1 (2)'!$D$72-rough_index)/'[1]Sheet1 (2)'!$D$72,IF([1]shee2!D1065='[1]Sheet1 (2)'!$C$71,'[1]Sheet1 (2)'!$D$71*('[1]Sheet1 (2)'!$D$72-rough_index)/'[1]Sheet1 (2)'!$D$72))))</f>
        <v>2.5</v>
      </c>
      <c r="AZ1105" s="179">
        <f>+(AU1105*'[1]Sheet1 (2)'!$C$77)+(AV1105*'[1]Sheet1 (2)'!$C$78)+(AW1105*'[1]Sheet1 (2)'!$C$79)+(AX1105*'[1]Sheet1 (2)'!$C$80)+(AY1105*'[1]Sheet1 (2)'!$C$81)</f>
        <v>4.25</v>
      </c>
      <c r="BA1105" s="213" t="str">
        <f t="shared" si="34"/>
        <v>Good</v>
      </c>
      <c r="BE1105">
        <f>IF(D1105='[1]Sheet1 (2)'!$C$61,'[1]Sheet1 (2)'!$D$61*(counts^2)+'[1]Sheet1 (2)'!$G$61*counts+'[1]Sheet1 (2)'!$J$61,IF(D1105='[1]Sheet1 (2)'!$C$62,'[1]Sheet1 (2)'!$D$62*counts+'[1]Sheet1 (2)'!$G$62,IF(D1105='[1]Sheet1 (2)'!$C$63,'[1]Sheet1 (2)'!$D$63*counts+'[1]Sheet1 (2)'!$G$63,IF(D1105='[1]Sheet1 (2)'!$C$64,'[1]Sheet1 (2)'!$D$64*counts+'[1]Sheet1 (2)'!$G$64))))</f>
        <v>2.0984129299999998</v>
      </c>
    </row>
    <row r="1106" spans="1:57" ht="12.75" customHeight="1">
      <c r="A1106" s="176" t="s">
        <v>282</v>
      </c>
      <c r="B1106" s="145" t="s">
        <v>76</v>
      </c>
      <c r="C1106" s="170">
        <v>1239</v>
      </c>
      <c r="D1106" s="174" t="s">
        <v>77</v>
      </c>
      <c r="E1106" s="171">
        <v>8</v>
      </c>
      <c r="F1106" s="171">
        <v>2</v>
      </c>
      <c r="G1106" s="171" t="s">
        <v>77</v>
      </c>
      <c r="H1106" s="171">
        <v>1</v>
      </c>
      <c r="I1106" s="171" t="s">
        <v>77</v>
      </c>
      <c r="J1106" s="173" t="s">
        <v>80</v>
      </c>
      <c r="K1106" s="173" t="s">
        <v>80</v>
      </c>
      <c r="L1106" s="169">
        <f>VLOOKUP(CONCATENATE(J1106,K1106),'Sheet1 (2)'!$J$6:$K$26,2,FALSE)</f>
        <v>0</v>
      </c>
      <c r="M1106" s="173" t="s">
        <v>80</v>
      </c>
      <c r="N1106" s="173" t="s">
        <v>80</v>
      </c>
      <c r="O1106" s="177">
        <f>VLOOKUP(CONCATENATE(M1106,N1106),'[1]Sheet1 (2)'!$L$6:$M$26,2,FALSE)</f>
        <v>0</v>
      </c>
      <c r="P1106" s="173" t="s">
        <v>80</v>
      </c>
      <c r="Q1106" s="173" t="s">
        <v>80</v>
      </c>
      <c r="R1106" s="177">
        <f>VLOOKUP(CONCATENATE(P1106,Q1106),'[1]Sheet1 (2)'!$N$6:$O$26,2,FALSE)</f>
        <v>0</v>
      </c>
      <c r="S1106" s="173" t="s">
        <v>80</v>
      </c>
      <c r="T1106" s="173" t="s">
        <v>80</v>
      </c>
      <c r="U1106" s="177">
        <f>VLOOKUP(CONCATENATE(S1106,T1106),'[1]Sheet1 (2)'!$P$6:$Q$26,2,FALSE)</f>
        <v>0</v>
      </c>
      <c r="V1106" s="173" t="s">
        <v>80</v>
      </c>
      <c r="W1106" s="173" t="s">
        <v>80</v>
      </c>
      <c r="X1106" s="177">
        <f>VLOOKUP(CONCATENATE(V1106,W1106),'[1]Sheet1 (2)'!$R$6:$S$26,2,FALSE)</f>
        <v>0</v>
      </c>
      <c r="Y1106" s="173" t="s">
        <v>80</v>
      </c>
      <c r="Z1106" s="173" t="s">
        <v>80</v>
      </c>
      <c r="AA1106" s="177">
        <f>VLOOKUP(CONCATENATE(Y1106,Z1106),'[1]Sheet1 (2)'!$T$6:$U$26,2,FALSE)</f>
        <v>0</v>
      </c>
      <c r="AB1106" s="173" t="s">
        <v>80</v>
      </c>
      <c r="AC1106" s="173" t="s">
        <v>80</v>
      </c>
      <c r="AD1106" s="177">
        <f>VLOOKUP(CONCATENATE(AB1106,AC1106),'[1]Sheet1 (2)'!$X$6:$Y$26,2,FALSE)</f>
        <v>0</v>
      </c>
      <c r="AE1106" s="173" t="s">
        <v>82</v>
      </c>
      <c r="AF1106" s="173" t="s">
        <v>81</v>
      </c>
      <c r="AG1106" s="177">
        <f>VLOOKUP(CONCATENATE(AE1106,AF1106),'[1]Sheet1 (2)'!$Z$6:$AA$26,2,FALSE)</f>
        <v>66</v>
      </c>
      <c r="AH1106" s="172"/>
      <c r="AI1106" s="178"/>
      <c r="AJ1106" s="140"/>
      <c r="AK1106" s="176" t="s">
        <v>282</v>
      </c>
      <c r="AL1106" s="176" t="s">
        <v>76</v>
      </c>
      <c r="AM1106" s="170">
        <f t="shared" si="35"/>
        <v>1239</v>
      </c>
      <c r="AN1106" s="147"/>
      <c r="AO1106" s="155"/>
      <c r="AP1106" s="156"/>
      <c r="AQ1106" s="157">
        <v>1.6952141181999998</v>
      </c>
      <c r="AR1106" s="158"/>
      <c r="AS1106" s="145">
        <f>LOOKUP(rufmkm,'[1]Sheet1 (2)'!$V$62:$V$71,'[1]Sheet1 (2)'!$W$62:$W$71)</f>
        <v>20</v>
      </c>
      <c r="AT1106" s="140"/>
      <c r="AU1106" s="157">
        <f>IF(IF(D1106='[1]Sheet1 (2)'!$C$69,'[1]Sheet1 (2)'!$D$69*('[1]Sheet1 (2)'!$D$72-rut_index)/'[1]Sheet1 (2)'!$D$72,IF([1]shee2!D1066='[1]Sheet1 (2)'!$C$70,'[1]Sheet1 (2)'!$D$70*('[1]Sheet1 (2)'!$D$72-rut_index)/'[1]Sheet1 (2)'!$D$72,IF([1]shee2!D1066='[1]Sheet1 (2)'!$C$71,'[1]Sheet1 (2)'!$D$71*('[1]Sheet1 (2)'!$D$72-rut_index)/'[1]Sheet1 (2)'!$D$72)))&lt;0,0,IF(D1106='[1]Sheet1 (2)'!$C$69,'[1]Sheet1 (2)'!$D$69*('[1]Sheet1 (2)'!$D$72-rut_index)/'[1]Sheet1 (2)'!$D$72,IF([1]shee2!D1066='[1]Sheet1 (2)'!$C$70,'[1]Sheet1 (2)'!$D$70*('[1]Sheet1 (2)'!$D$72-rut_index)/'[1]Sheet1 (2)'!$D$72,IF([1]shee2!D1066='[1]Sheet1 (2)'!$C$71,'[1]Sheet1 (2)'!$D$71*('[1]Sheet1 (2)'!$D$72-rut_index)/'[1]Sheet1 (2)'!$D$72))))</f>
        <v>5</v>
      </c>
      <c r="AV1106" s="157">
        <f>IF(IF(D1106='[1]Sheet1 (2)'!$C$69,'[1]Sheet1 (2)'!$D$69*('[1]Sheet1 (2)'!$D$72-crack_s_index)/'[1]Sheet1 (2)'!$D$72,IF([1]shee2!D1066='[1]Sheet1 (2)'!$C$70,'[1]Sheet1 (2)'!$D$70*('[1]Sheet1 (2)'!$D$72-crack_s_index)/'[1]Sheet1 (2)'!$D$72,IF([1]shee2!D1066='[1]Sheet1 (2)'!$C$71,'[1]Sheet1 (2)'!$D$71*('[1]Sheet1 (2)'!$D$72-crack_s_index)/'[1]Sheet1 (2)'!$D$72)))&lt;0,0,IF(D1106='[1]Sheet1 (2)'!$C$69,'[1]Sheet1 (2)'!$D$69*('[1]Sheet1 (2)'!$D$72-crack_s_index)/'[1]Sheet1 (2)'!$D$72,IF([1]shee2!D1066='[1]Sheet1 (2)'!$C$70,'[1]Sheet1 (2)'!$D$70*('[1]Sheet1 (2)'!$D$72-crack_s_index)/'[1]Sheet1 (2)'!$D$72,IF([1]shee2!D1066='[1]Sheet1 (2)'!$C$71,'[1]Sheet1 (2)'!$D$71*('[1]Sheet1 (2)'!$D$72-crack_s_index)/'[1]Sheet1 (2)'!$D$72))))</f>
        <v>5</v>
      </c>
      <c r="AW1106" s="157">
        <f>IF(IF(D1106='[1]Sheet1 (2)'!$C$69,'[1]Sheet1 (2)'!$D$69*('[1]Sheet1 (2)'!$D$72-crack_t_index)/'[1]Sheet1 (2)'!$D$72,IF([1]shee2!D1066='[1]Sheet1 (2)'!$C$70,'[1]Sheet1 (2)'!$D$70*('[1]Sheet1 (2)'!$D$72-crack_t_index)/'[1]Sheet1 (2)'!$D$72,IF([1]shee2!D1066='[1]Sheet1 (2)'!$C$71,'[1]Sheet1 (2)'!$D$71*('[1]Sheet1 (2)'!$D$72-crack_t_index)/'[1]Sheet1 (2)'!$D$72)))&lt;0,0,IF(D1106='[1]Sheet1 (2)'!$C$69,'[1]Sheet1 (2)'!$D$69*('[1]Sheet1 (2)'!$D$72-crack_t_index)/'[1]Sheet1 (2)'!$D$72,IF([1]shee2!D1066='[1]Sheet1 (2)'!$C$70,'[1]Sheet1 (2)'!$D$70*('[1]Sheet1 (2)'!$D$72-crack_t_index)/'[1]Sheet1 (2)'!$D$72,IF([1]shee2!D1066='[1]Sheet1 (2)'!$C$71,'[1]Sheet1 (2)'!$D$71*('[1]Sheet1 (2)'!$D$72-crack_t_index)/'[1]Sheet1 (2)'!$D$72))))</f>
        <v>5</v>
      </c>
      <c r="AX1106" s="157">
        <f>IF(IF(D1106='[1]Sheet1 (2)'!$C$69,'[1]Sheet1 (2)'!$D$69*('[1]Sheet1 (2)'!$D$72-rave_index)/'[1]Sheet1 (2)'!$D$72,IF([1]shee2!D1066='[1]Sheet1 (2)'!$C$70,'[1]Sheet1 (2)'!$D$70*('[1]Sheet1 (2)'!$D$72-rave_index)/'[1]Sheet1 (2)'!$D$72,IF([1]shee2!D1066='[1]Sheet1 (2)'!$C$71,'[1]Sheet1 (2)'!$D$71*('[1]Sheet1 (2)'!$D$72-rave_index)/'[1]Sheet1 (2)'!$D$72)))&lt;0,0,IF(D1106='[1]Sheet1 (2)'!$C$69,'[1]Sheet1 (2)'!$D$69*('[1]Sheet1 (2)'!$D$72-rave_index)/'[1]Sheet1 (2)'!$D$72,IF([1]shee2!D1066='[1]Sheet1 (2)'!$C$70,'[1]Sheet1 (2)'!$D$70*('[1]Sheet1 (2)'!$D$72-rave_index)/'[1]Sheet1 (2)'!$D$72,IF([1]shee2!D1066='[1]Sheet1 (2)'!$C$71,'[1]Sheet1 (2)'!$D$71*('[1]Sheet1 (2)'!$D$72-rave_index)/'[1]Sheet1 (2)'!$D$72))))</f>
        <v>5</v>
      </c>
      <c r="AY1106" s="157">
        <f>IF(IF(D1106='[1]Sheet1 (2)'!$C$69,'[1]Sheet1 (2)'!$D$69*('[1]Sheet1 (2)'!$D$72-rough_index)/'[1]Sheet1 (2)'!$D$72,IF([1]shee2!D1066='[1]Sheet1 (2)'!$C$70,'[1]Sheet1 (2)'!$D$70*('[1]Sheet1 (2)'!$D$72-rough_index)/'[1]Sheet1 (2)'!$D$72,IF([1]shee2!D1066='[1]Sheet1 (2)'!$C$71,'[1]Sheet1 (2)'!$D$71*('[1]Sheet1 (2)'!$D$72-rough_index)/'[1]Sheet1 (2)'!$D$72)))&lt;0,0,IF(D1106='[1]Sheet1 (2)'!$C$69,'[1]Sheet1 (2)'!$D$69*('[1]Sheet1 (2)'!$D$72-rough_index)/'[1]Sheet1 (2)'!$D$72,IF([1]shee2!D1066='[1]Sheet1 (2)'!$C$70,'[1]Sheet1 (2)'!$D$70*('[1]Sheet1 (2)'!$D$72-rough_index)/'[1]Sheet1 (2)'!$D$72,IF([1]shee2!D1066='[1]Sheet1 (2)'!$C$71,'[1]Sheet1 (2)'!$D$71*('[1]Sheet1 (2)'!$D$72-rough_index)/'[1]Sheet1 (2)'!$D$72))))</f>
        <v>3.3333333333333335</v>
      </c>
      <c r="AZ1106" s="179">
        <f>+(AU1106*'[1]Sheet1 (2)'!$C$77)+(AV1106*'[1]Sheet1 (2)'!$C$78)+(AW1106*'[1]Sheet1 (2)'!$C$79)+(AX1106*'[1]Sheet1 (2)'!$C$80)+(AY1106*'[1]Sheet1 (2)'!$C$81)</f>
        <v>4.5</v>
      </c>
      <c r="BA1106" s="213" t="str">
        <f t="shared" si="34"/>
        <v>Good</v>
      </c>
      <c r="BE1106">
        <f>IF(D1106='[1]Sheet1 (2)'!$C$61,'[1]Sheet1 (2)'!$D$61*(counts^2)+'[1]Sheet1 (2)'!$G$61*counts+'[1]Sheet1 (2)'!$J$61,IF(D1106='[1]Sheet1 (2)'!$C$62,'[1]Sheet1 (2)'!$D$62*counts+'[1]Sheet1 (2)'!$G$62,IF(D1106='[1]Sheet1 (2)'!$C$63,'[1]Sheet1 (2)'!$D$63*counts+'[1]Sheet1 (2)'!$G$63,IF(D1106='[1]Sheet1 (2)'!$C$64,'[1]Sheet1 (2)'!$D$64*counts+'[1]Sheet1 (2)'!$G$64))))</f>
        <v>2.0984129299999998</v>
      </c>
    </row>
    <row r="1107" spans="1:57" ht="12.75" customHeight="1">
      <c r="A1107" s="176" t="s">
        <v>282</v>
      </c>
      <c r="B1107" s="145" t="s">
        <v>76</v>
      </c>
      <c r="C1107" s="170">
        <v>1240</v>
      </c>
      <c r="D1107" s="174" t="s">
        <v>77</v>
      </c>
      <c r="E1107" s="171">
        <v>8</v>
      </c>
      <c r="F1107" s="171">
        <v>2</v>
      </c>
      <c r="G1107" s="171" t="s">
        <v>77</v>
      </c>
      <c r="H1107" s="171">
        <v>1</v>
      </c>
      <c r="I1107" s="171" t="s">
        <v>77</v>
      </c>
      <c r="J1107" s="173" t="s">
        <v>80</v>
      </c>
      <c r="K1107" s="173" t="s">
        <v>80</v>
      </c>
      <c r="L1107" s="169">
        <f>VLOOKUP(CONCATENATE(J1107,K1107),'Sheet1 (2)'!$J$6:$K$26,2,FALSE)</f>
        <v>0</v>
      </c>
      <c r="M1107" s="173" t="s">
        <v>80</v>
      </c>
      <c r="N1107" s="173" t="s">
        <v>80</v>
      </c>
      <c r="O1107" s="177">
        <f>VLOOKUP(CONCATENATE(M1107,N1107),'[1]Sheet1 (2)'!$L$6:$M$26,2,FALSE)</f>
        <v>0</v>
      </c>
      <c r="P1107" s="173" t="s">
        <v>80</v>
      </c>
      <c r="Q1107" s="173" t="s">
        <v>80</v>
      </c>
      <c r="R1107" s="177">
        <f>VLOOKUP(CONCATENATE(P1107,Q1107),'[1]Sheet1 (2)'!$N$6:$O$26,2,FALSE)</f>
        <v>0</v>
      </c>
      <c r="S1107" s="173" t="s">
        <v>80</v>
      </c>
      <c r="T1107" s="173" t="s">
        <v>80</v>
      </c>
      <c r="U1107" s="177">
        <f>VLOOKUP(CONCATENATE(S1107,T1107),'[1]Sheet1 (2)'!$P$6:$Q$26,2,FALSE)</f>
        <v>0</v>
      </c>
      <c r="V1107" s="173" t="s">
        <v>80</v>
      </c>
      <c r="W1107" s="173" t="s">
        <v>80</v>
      </c>
      <c r="X1107" s="177">
        <f>VLOOKUP(CONCATENATE(V1107,W1107),'[1]Sheet1 (2)'!$R$6:$S$26,2,FALSE)</f>
        <v>0</v>
      </c>
      <c r="Y1107" s="173" t="s">
        <v>80</v>
      </c>
      <c r="Z1107" s="173" t="s">
        <v>80</v>
      </c>
      <c r="AA1107" s="177">
        <f>VLOOKUP(CONCATENATE(Y1107,Z1107),'[1]Sheet1 (2)'!$T$6:$U$26,2,FALSE)</f>
        <v>0</v>
      </c>
      <c r="AB1107" s="173" t="s">
        <v>80</v>
      </c>
      <c r="AC1107" s="173" t="s">
        <v>80</v>
      </c>
      <c r="AD1107" s="177">
        <f>VLOOKUP(CONCATENATE(AB1107,AC1107),'[1]Sheet1 (2)'!$X$6:$Y$26,2,FALSE)</f>
        <v>0</v>
      </c>
      <c r="AE1107" s="173" t="s">
        <v>82</v>
      </c>
      <c r="AF1107" s="173" t="s">
        <v>81</v>
      </c>
      <c r="AG1107" s="177">
        <f>VLOOKUP(CONCATENATE(AE1107,AF1107),'[1]Sheet1 (2)'!$Z$6:$AA$26,2,FALSE)</f>
        <v>66</v>
      </c>
      <c r="AH1107" s="172"/>
      <c r="AI1107" s="178"/>
      <c r="AJ1107" s="140"/>
      <c r="AK1107" s="176" t="s">
        <v>282</v>
      </c>
      <c r="AL1107" s="176" t="s">
        <v>76</v>
      </c>
      <c r="AM1107" s="170">
        <f t="shared" si="35"/>
        <v>1240</v>
      </c>
      <c r="AN1107" s="147"/>
      <c r="AO1107" s="155"/>
      <c r="AP1107" s="156"/>
      <c r="AQ1107" s="157">
        <v>1.7021142424</v>
      </c>
      <c r="AR1107" s="158"/>
      <c r="AS1107" s="145">
        <f>LOOKUP(rufmkm,'[1]Sheet1 (2)'!$V$62:$V$71,'[1]Sheet1 (2)'!$W$62:$W$71)</f>
        <v>20</v>
      </c>
      <c r="AT1107" s="140"/>
      <c r="AU1107" s="157">
        <f>IF(IF(D1107='[1]Sheet1 (2)'!$C$69,'[1]Sheet1 (2)'!$D$69*('[1]Sheet1 (2)'!$D$72-rut_index)/'[1]Sheet1 (2)'!$D$72,IF([1]shee2!D1067='[1]Sheet1 (2)'!$C$70,'[1]Sheet1 (2)'!$D$70*('[1]Sheet1 (2)'!$D$72-rut_index)/'[1]Sheet1 (2)'!$D$72,IF([1]shee2!D1067='[1]Sheet1 (2)'!$C$71,'[1]Sheet1 (2)'!$D$71*('[1]Sheet1 (2)'!$D$72-rut_index)/'[1]Sheet1 (2)'!$D$72)))&lt;0,0,IF(D1107='[1]Sheet1 (2)'!$C$69,'[1]Sheet1 (2)'!$D$69*('[1]Sheet1 (2)'!$D$72-rut_index)/'[1]Sheet1 (2)'!$D$72,IF([1]shee2!D1067='[1]Sheet1 (2)'!$C$70,'[1]Sheet1 (2)'!$D$70*('[1]Sheet1 (2)'!$D$72-rut_index)/'[1]Sheet1 (2)'!$D$72,IF([1]shee2!D1067='[1]Sheet1 (2)'!$C$71,'[1]Sheet1 (2)'!$D$71*('[1]Sheet1 (2)'!$D$72-rut_index)/'[1]Sheet1 (2)'!$D$72))))</f>
        <v>5</v>
      </c>
      <c r="AV1107" s="157">
        <f>IF(IF(D1107='[1]Sheet1 (2)'!$C$69,'[1]Sheet1 (2)'!$D$69*('[1]Sheet1 (2)'!$D$72-crack_s_index)/'[1]Sheet1 (2)'!$D$72,IF([1]shee2!D1067='[1]Sheet1 (2)'!$C$70,'[1]Sheet1 (2)'!$D$70*('[1]Sheet1 (2)'!$D$72-crack_s_index)/'[1]Sheet1 (2)'!$D$72,IF([1]shee2!D1067='[1]Sheet1 (2)'!$C$71,'[1]Sheet1 (2)'!$D$71*('[1]Sheet1 (2)'!$D$72-crack_s_index)/'[1]Sheet1 (2)'!$D$72)))&lt;0,0,IF(D1107='[1]Sheet1 (2)'!$C$69,'[1]Sheet1 (2)'!$D$69*('[1]Sheet1 (2)'!$D$72-crack_s_index)/'[1]Sheet1 (2)'!$D$72,IF([1]shee2!D1067='[1]Sheet1 (2)'!$C$70,'[1]Sheet1 (2)'!$D$70*('[1]Sheet1 (2)'!$D$72-crack_s_index)/'[1]Sheet1 (2)'!$D$72,IF([1]shee2!D1067='[1]Sheet1 (2)'!$C$71,'[1]Sheet1 (2)'!$D$71*('[1]Sheet1 (2)'!$D$72-crack_s_index)/'[1]Sheet1 (2)'!$D$72))))</f>
        <v>5</v>
      </c>
      <c r="AW1107" s="157">
        <f>IF(IF(D1107='[1]Sheet1 (2)'!$C$69,'[1]Sheet1 (2)'!$D$69*('[1]Sheet1 (2)'!$D$72-crack_t_index)/'[1]Sheet1 (2)'!$D$72,IF([1]shee2!D1067='[1]Sheet1 (2)'!$C$70,'[1]Sheet1 (2)'!$D$70*('[1]Sheet1 (2)'!$D$72-crack_t_index)/'[1]Sheet1 (2)'!$D$72,IF([1]shee2!D1067='[1]Sheet1 (2)'!$C$71,'[1]Sheet1 (2)'!$D$71*('[1]Sheet1 (2)'!$D$72-crack_t_index)/'[1]Sheet1 (2)'!$D$72)))&lt;0,0,IF(D1107='[1]Sheet1 (2)'!$C$69,'[1]Sheet1 (2)'!$D$69*('[1]Sheet1 (2)'!$D$72-crack_t_index)/'[1]Sheet1 (2)'!$D$72,IF([1]shee2!D1067='[1]Sheet1 (2)'!$C$70,'[1]Sheet1 (2)'!$D$70*('[1]Sheet1 (2)'!$D$72-crack_t_index)/'[1]Sheet1 (2)'!$D$72,IF([1]shee2!D1067='[1]Sheet1 (2)'!$C$71,'[1]Sheet1 (2)'!$D$71*('[1]Sheet1 (2)'!$D$72-crack_t_index)/'[1]Sheet1 (2)'!$D$72))))</f>
        <v>5</v>
      </c>
      <c r="AX1107" s="157">
        <f>IF(IF(D1107='[1]Sheet1 (2)'!$C$69,'[1]Sheet1 (2)'!$D$69*('[1]Sheet1 (2)'!$D$72-rave_index)/'[1]Sheet1 (2)'!$D$72,IF([1]shee2!D1067='[1]Sheet1 (2)'!$C$70,'[1]Sheet1 (2)'!$D$70*('[1]Sheet1 (2)'!$D$72-rave_index)/'[1]Sheet1 (2)'!$D$72,IF([1]shee2!D1067='[1]Sheet1 (2)'!$C$71,'[1]Sheet1 (2)'!$D$71*('[1]Sheet1 (2)'!$D$72-rave_index)/'[1]Sheet1 (2)'!$D$72)))&lt;0,0,IF(D1107='[1]Sheet1 (2)'!$C$69,'[1]Sheet1 (2)'!$D$69*('[1]Sheet1 (2)'!$D$72-rave_index)/'[1]Sheet1 (2)'!$D$72,IF([1]shee2!D1067='[1]Sheet1 (2)'!$C$70,'[1]Sheet1 (2)'!$D$70*('[1]Sheet1 (2)'!$D$72-rave_index)/'[1]Sheet1 (2)'!$D$72,IF([1]shee2!D1067='[1]Sheet1 (2)'!$C$71,'[1]Sheet1 (2)'!$D$71*('[1]Sheet1 (2)'!$D$72-rave_index)/'[1]Sheet1 (2)'!$D$72))))</f>
        <v>5</v>
      </c>
      <c r="AY1107" s="157">
        <f>IF(IF(D1107='[1]Sheet1 (2)'!$C$69,'[1]Sheet1 (2)'!$D$69*('[1]Sheet1 (2)'!$D$72-rough_index)/'[1]Sheet1 (2)'!$D$72,IF([1]shee2!D1067='[1]Sheet1 (2)'!$C$70,'[1]Sheet1 (2)'!$D$70*('[1]Sheet1 (2)'!$D$72-rough_index)/'[1]Sheet1 (2)'!$D$72,IF([1]shee2!D1067='[1]Sheet1 (2)'!$C$71,'[1]Sheet1 (2)'!$D$71*('[1]Sheet1 (2)'!$D$72-rough_index)/'[1]Sheet1 (2)'!$D$72)))&lt;0,0,IF(D1107='[1]Sheet1 (2)'!$C$69,'[1]Sheet1 (2)'!$D$69*('[1]Sheet1 (2)'!$D$72-rough_index)/'[1]Sheet1 (2)'!$D$72,IF([1]shee2!D1067='[1]Sheet1 (2)'!$C$70,'[1]Sheet1 (2)'!$D$70*('[1]Sheet1 (2)'!$D$72-rough_index)/'[1]Sheet1 (2)'!$D$72,IF([1]shee2!D1067='[1]Sheet1 (2)'!$C$71,'[1]Sheet1 (2)'!$D$71*('[1]Sheet1 (2)'!$D$72-rough_index)/'[1]Sheet1 (2)'!$D$72))))</f>
        <v>3.3333333333333335</v>
      </c>
      <c r="AZ1107" s="179">
        <f>+(AU1107*'[1]Sheet1 (2)'!$C$77)+(AV1107*'[1]Sheet1 (2)'!$C$78)+(AW1107*'[1]Sheet1 (2)'!$C$79)+(AX1107*'[1]Sheet1 (2)'!$C$80)+(AY1107*'[1]Sheet1 (2)'!$C$81)</f>
        <v>4.5</v>
      </c>
      <c r="BA1107" s="213" t="str">
        <f t="shared" si="34"/>
        <v>Good</v>
      </c>
      <c r="BE1107">
        <f>IF(D1107='[1]Sheet1 (2)'!$C$61,'[1]Sheet1 (2)'!$D$61*(counts^2)+'[1]Sheet1 (2)'!$G$61*counts+'[1]Sheet1 (2)'!$J$61,IF(D1107='[1]Sheet1 (2)'!$C$62,'[1]Sheet1 (2)'!$D$62*counts+'[1]Sheet1 (2)'!$G$62,IF(D1107='[1]Sheet1 (2)'!$C$63,'[1]Sheet1 (2)'!$D$63*counts+'[1]Sheet1 (2)'!$G$63,IF(D1107='[1]Sheet1 (2)'!$C$64,'[1]Sheet1 (2)'!$D$64*counts+'[1]Sheet1 (2)'!$G$64))))</f>
        <v>2.0984129299999998</v>
      </c>
    </row>
    <row r="1108" spans="1:57" ht="12.75" customHeight="1">
      <c r="A1108" s="176" t="s">
        <v>282</v>
      </c>
      <c r="B1108" s="145" t="s">
        <v>76</v>
      </c>
      <c r="C1108" s="170">
        <v>1241</v>
      </c>
      <c r="D1108" s="174" t="s">
        <v>77</v>
      </c>
      <c r="E1108" s="171">
        <v>8</v>
      </c>
      <c r="F1108" s="171">
        <v>2</v>
      </c>
      <c r="G1108" s="171" t="s">
        <v>77</v>
      </c>
      <c r="H1108" s="171">
        <v>1</v>
      </c>
      <c r="I1108" s="171" t="s">
        <v>77</v>
      </c>
      <c r="J1108" s="173" t="s">
        <v>80</v>
      </c>
      <c r="K1108" s="173" t="s">
        <v>80</v>
      </c>
      <c r="L1108" s="169">
        <f>VLOOKUP(CONCATENATE(J1108,K1108),'Sheet1 (2)'!$J$6:$K$26,2,FALSE)</f>
        <v>0</v>
      </c>
      <c r="M1108" s="173" t="s">
        <v>80</v>
      </c>
      <c r="N1108" s="173" t="s">
        <v>80</v>
      </c>
      <c r="O1108" s="177">
        <f>VLOOKUP(CONCATENATE(M1108,N1108),'[1]Sheet1 (2)'!$L$6:$M$26,2,FALSE)</f>
        <v>0</v>
      </c>
      <c r="P1108" s="173" t="s">
        <v>80</v>
      </c>
      <c r="Q1108" s="173" t="s">
        <v>80</v>
      </c>
      <c r="R1108" s="177">
        <f>VLOOKUP(CONCATENATE(P1108,Q1108),'[1]Sheet1 (2)'!$N$6:$O$26,2,FALSE)</f>
        <v>0</v>
      </c>
      <c r="S1108" s="173" t="s">
        <v>80</v>
      </c>
      <c r="T1108" s="173" t="s">
        <v>80</v>
      </c>
      <c r="U1108" s="177">
        <f>VLOOKUP(CONCATENATE(S1108,T1108),'[1]Sheet1 (2)'!$P$6:$Q$26,2,FALSE)</f>
        <v>0</v>
      </c>
      <c r="V1108" s="173" t="s">
        <v>80</v>
      </c>
      <c r="W1108" s="173" t="s">
        <v>80</v>
      </c>
      <c r="X1108" s="177">
        <f>VLOOKUP(CONCATENATE(V1108,W1108),'[1]Sheet1 (2)'!$R$6:$S$26,2,FALSE)</f>
        <v>0</v>
      </c>
      <c r="Y1108" s="173" t="s">
        <v>80</v>
      </c>
      <c r="Z1108" s="173" t="s">
        <v>80</v>
      </c>
      <c r="AA1108" s="177">
        <f>VLOOKUP(CONCATENATE(Y1108,Z1108),'[1]Sheet1 (2)'!$T$6:$U$26,2,FALSE)</f>
        <v>0</v>
      </c>
      <c r="AB1108" s="173" t="s">
        <v>80</v>
      </c>
      <c r="AC1108" s="173" t="s">
        <v>80</v>
      </c>
      <c r="AD1108" s="177">
        <f>VLOOKUP(CONCATENATE(AB1108,AC1108),'[1]Sheet1 (2)'!$X$6:$Y$26,2,FALSE)</f>
        <v>0</v>
      </c>
      <c r="AE1108" s="173" t="s">
        <v>82</v>
      </c>
      <c r="AF1108" s="173" t="s">
        <v>81</v>
      </c>
      <c r="AG1108" s="177">
        <f>VLOOKUP(CONCATENATE(AE1108,AF1108),'[1]Sheet1 (2)'!$Z$6:$AA$26,2,FALSE)</f>
        <v>66</v>
      </c>
      <c r="AH1108" s="172"/>
      <c r="AI1108" s="178"/>
      <c r="AJ1108" s="140"/>
      <c r="AK1108" s="176" t="s">
        <v>282</v>
      </c>
      <c r="AL1108" s="176" t="s">
        <v>76</v>
      </c>
      <c r="AM1108" s="170">
        <f t="shared" si="35"/>
        <v>1241</v>
      </c>
      <c r="AN1108" s="147"/>
      <c r="AO1108" s="155"/>
      <c r="AP1108" s="156"/>
      <c r="AQ1108" s="157">
        <v>1.9337485144000002</v>
      </c>
      <c r="AR1108" s="158"/>
      <c r="AS1108" s="145">
        <f>LOOKUP(rufmkm,'[1]Sheet1 (2)'!$V$62:$V$71,'[1]Sheet1 (2)'!$W$62:$W$71)</f>
        <v>20</v>
      </c>
      <c r="AT1108" s="140"/>
      <c r="AU1108" s="157">
        <f>IF(IF(D1108='[1]Sheet1 (2)'!$C$69,'[1]Sheet1 (2)'!$D$69*('[1]Sheet1 (2)'!$D$72-rut_index)/'[1]Sheet1 (2)'!$D$72,IF([1]shee2!D1068='[1]Sheet1 (2)'!$C$70,'[1]Sheet1 (2)'!$D$70*('[1]Sheet1 (2)'!$D$72-rut_index)/'[1]Sheet1 (2)'!$D$72,IF([1]shee2!D1068='[1]Sheet1 (2)'!$C$71,'[1]Sheet1 (2)'!$D$71*('[1]Sheet1 (2)'!$D$72-rut_index)/'[1]Sheet1 (2)'!$D$72)))&lt;0,0,IF(D1108='[1]Sheet1 (2)'!$C$69,'[1]Sheet1 (2)'!$D$69*('[1]Sheet1 (2)'!$D$72-rut_index)/'[1]Sheet1 (2)'!$D$72,IF([1]shee2!D1068='[1]Sheet1 (2)'!$C$70,'[1]Sheet1 (2)'!$D$70*('[1]Sheet1 (2)'!$D$72-rut_index)/'[1]Sheet1 (2)'!$D$72,IF([1]shee2!D1068='[1]Sheet1 (2)'!$C$71,'[1]Sheet1 (2)'!$D$71*('[1]Sheet1 (2)'!$D$72-rut_index)/'[1]Sheet1 (2)'!$D$72))))</f>
        <v>5</v>
      </c>
      <c r="AV1108" s="157">
        <f>IF(IF(D1108='[1]Sheet1 (2)'!$C$69,'[1]Sheet1 (2)'!$D$69*('[1]Sheet1 (2)'!$D$72-crack_s_index)/'[1]Sheet1 (2)'!$D$72,IF([1]shee2!D1068='[1]Sheet1 (2)'!$C$70,'[1]Sheet1 (2)'!$D$70*('[1]Sheet1 (2)'!$D$72-crack_s_index)/'[1]Sheet1 (2)'!$D$72,IF([1]shee2!D1068='[1]Sheet1 (2)'!$C$71,'[1]Sheet1 (2)'!$D$71*('[1]Sheet1 (2)'!$D$72-crack_s_index)/'[1]Sheet1 (2)'!$D$72)))&lt;0,0,IF(D1108='[1]Sheet1 (2)'!$C$69,'[1]Sheet1 (2)'!$D$69*('[1]Sheet1 (2)'!$D$72-crack_s_index)/'[1]Sheet1 (2)'!$D$72,IF([1]shee2!D1068='[1]Sheet1 (2)'!$C$70,'[1]Sheet1 (2)'!$D$70*('[1]Sheet1 (2)'!$D$72-crack_s_index)/'[1]Sheet1 (2)'!$D$72,IF([1]shee2!D1068='[1]Sheet1 (2)'!$C$71,'[1]Sheet1 (2)'!$D$71*('[1]Sheet1 (2)'!$D$72-crack_s_index)/'[1]Sheet1 (2)'!$D$72))))</f>
        <v>5</v>
      </c>
      <c r="AW1108" s="157">
        <f>IF(IF(D1108='[1]Sheet1 (2)'!$C$69,'[1]Sheet1 (2)'!$D$69*('[1]Sheet1 (2)'!$D$72-crack_t_index)/'[1]Sheet1 (2)'!$D$72,IF([1]shee2!D1068='[1]Sheet1 (2)'!$C$70,'[1]Sheet1 (2)'!$D$70*('[1]Sheet1 (2)'!$D$72-crack_t_index)/'[1]Sheet1 (2)'!$D$72,IF([1]shee2!D1068='[1]Sheet1 (2)'!$C$71,'[1]Sheet1 (2)'!$D$71*('[1]Sheet1 (2)'!$D$72-crack_t_index)/'[1]Sheet1 (2)'!$D$72)))&lt;0,0,IF(D1108='[1]Sheet1 (2)'!$C$69,'[1]Sheet1 (2)'!$D$69*('[1]Sheet1 (2)'!$D$72-crack_t_index)/'[1]Sheet1 (2)'!$D$72,IF([1]shee2!D1068='[1]Sheet1 (2)'!$C$70,'[1]Sheet1 (2)'!$D$70*('[1]Sheet1 (2)'!$D$72-crack_t_index)/'[1]Sheet1 (2)'!$D$72,IF([1]shee2!D1068='[1]Sheet1 (2)'!$C$71,'[1]Sheet1 (2)'!$D$71*('[1]Sheet1 (2)'!$D$72-crack_t_index)/'[1]Sheet1 (2)'!$D$72))))</f>
        <v>5</v>
      </c>
      <c r="AX1108" s="157">
        <f>IF(IF(D1108='[1]Sheet1 (2)'!$C$69,'[1]Sheet1 (2)'!$D$69*('[1]Sheet1 (2)'!$D$72-rave_index)/'[1]Sheet1 (2)'!$D$72,IF([1]shee2!D1068='[1]Sheet1 (2)'!$C$70,'[1]Sheet1 (2)'!$D$70*('[1]Sheet1 (2)'!$D$72-rave_index)/'[1]Sheet1 (2)'!$D$72,IF([1]shee2!D1068='[1]Sheet1 (2)'!$C$71,'[1]Sheet1 (2)'!$D$71*('[1]Sheet1 (2)'!$D$72-rave_index)/'[1]Sheet1 (2)'!$D$72)))&lt;0,0,IF(D1108='[1]Sheet1 (2)'!$C$69,'[1]Sheet1 (2)'!$D$69*('[1]Sheet1 (2)'!$D$72-rave_index)/'[1]Sheet1 (2)'!$D$72,IF([1]shee2!D1068='[1]Sheet1 (2)'!$C$70,'[1]Sheet1 (2)'!$D$70*('[1]Sheet1 (2)'!$D$72-rave_index)/'[1]Sheet1 (2)'!$D$72,IF([1]shee2!D1068='[1]Sheet1 (2)'!$C$71,'[1]Sheet1 (2)'!$D$71*('[1]Sheet1 (2)'!$D$72-rave_index)/'[1]Sheet1 (2)'!$D$72))))</f>
        <v>5</v>
      </c>
      <c r="AY1108" s="157">
        <f>IF(IF(D1108='[1]Sheet1 (2)'!$C$69,'[1]Sheet1 (2)'!$D$69*('[1]Sheet1 (2)'!$D$72-rough_index)/'[1]Sheet1 (2)'!$D$72,IF([1]shee2!D1068='[1]Sheet1 (2)'!$C$70,'[1]Sheet1 (2)'!$D$70*('[1]Sheet1 (2)'!$D$72-rough_index)/'[1]Sheet1 (2)'!$D$72,IF([1]shee2!D1068='[1]Sheet1 (2)'!$C$71,'[1]Sheet1 (2)'!$D$71*('[1]Sheet1 (2)'!$D$72-rough_index)/'[1]Sheet1 (2)'!$D$72)))&lt;0,0,IF(D1108='[1]Sheet1 (2)'!$C$69,'[1]Sheet1 (2)'!$D$69*('[1]Sheet1 (2)'!$D$72-rough_index)/'[1]Sheet1 (2)'!$D$72,IF([1]shee2!D1068='[1]Sheet1 (2)'!$C$70,'[1]Sheet1 (2)'!$D$70*('[1]Sheet1 (2)'!$D$72-rough_index)/'[1]Sheet1 (2)'!$D$72,IF([1]shee2!D1068='[1]Sheet1 (2)'!$C$71,'[1]Sheet1 (2)'!$D$71*('[1]Sheet1 (2)'!$D$72-rough_index)/'[1]Sheet1 (2)'!$D$72))))</f>
        <v>3.3333333333333335</v>
      </c>
      <c r="AZ1108" s="179">
        <f>+(AU1108*'[1]Sheet1 (2)'!$C$77)+(AV1108*'[1]Sheet1 (2)'!$C$78)+(AW1108*'[1]Sheet1 (2)'!$C$79)+(AX1108*'[1]Sheet1 (2)'!$C$80)+(AY1108*'[1]Sheet1 (2)'!$C$81)</f>
        <v>4.5</v>
      </c>
      <c r="BA1108" s="213" t="str">
        <f t="shared" si="34"/>
        <v>Good</v>
      </c>
      <c r="BE1108">
        <f>IF(D1108='[1]Sheet1 (2)'!$C$61,'[1]Sheet1 (2)'!$D$61*(counts^2)+'[1]Sheet1 (2)'!$G$61*counts+'[1]Sheet1 (2)'!$J$61,IF(D1108='[1]Sheet1 (2)'!$C$62,'[1]Sheet1 (2)'!$D$62*counts+'[1]Sheet1 (2)'!$G$62,IF(D1108='[1]Sheet1 (2)'!$C$63,'[1]Sheet1 (2)'!$D$63*counts+'[1]Sheet1 (2)'!$G$63,IF(D1108='[1]Sheet1 (2)'!$C$64,'[1]Sheet1 (2)'!$D$64*counts+'[1]Sheet1 (2)'!$G$64))))</f>
        <v>2.0984129299999998</v>
      </c>
    </row>
    <row r="1109" spans="1:57" ht="12.75" customHeight="1">
      <c r="A1109" s="176" t="s">
        <v>282</v>
      </c>
      <c r="B1109" s="145" t="s">
        <v>76</v>
      </c>
      <c r="C1109" s="170">
        <v>1242</v>
      </c>
      <c r="D1109" s="174" t="s">
        <v>77</v>
      </c>
      <c r="E1109" s="171">
        <v>8</v>
      </c>
      <c r="F1109" s="171">
        <v>2</v>
      </c>
      <c r="G1109" s="171" t="s">
        <v>77</v>
      </c>
      <c r="H1109" s="171">
        <v>1</v>
      </c>
      <c r="I1109" s="171" t="s">
        <v>77</v>
      </c>
      <c r="J1109" s="173" t="s">
        <v>80</v>
      </c>
      <c r="K1109" s="173" t="s">
        <v>80</v>
      </c>
      <c r="L1109" s="169">
        <f>VLOOKUP(CONCATENATE(J1109,K1109),'Sheet1 (2)'!$J$6:$K$26,2,FALSE)</f>
        <v>0</v>
      </c>
      <c r="M1109" s="173" t="s">
        <v>80</v>
      </c>
      <c r="N1109" s="173" t="s">
        <v>80</v>
      </c>
      <c r="O1109" s="177">
        <f>VLOOKUP(CONCATENATE(M1109,N1109),'[1]Sheet1 (2)'!$L$6:$M$26,2,FALSE)</f>
        <v>0</v>
      </c>
      <c r="P1109" s="173" t="s">
        <v>80</v>
      </c>
      <c r="Q1109" s="173" t="s">
        <v>80</v>
      </c>
      <c r="R1109" s="177">
        <f>VLOOKUP(CONCATENATE(P1109,Q1109),'[1]Sheet1 (2)'!$N$6:$O$26,2,FALSE)</f>
        <v>0</v>
      </c>
      <c r="S1109" s="173" t="s">
        <v>80</v>
      </c>
      <c r="T1109" s="173" t="s">
        <v>80</v>
      </c>
      <c r="U1109" s="177">
        <f>VLOOKUP(CONCATENATE(S1109,T1109),'[1]Sheet1 (2)'!$P$6:$Q$26,2,FALSE)</f>
        <v>0</v>
      </c>
      <c r="V1109" s="173" t="s">
        <v>80</v>
      </c>
      <c r="W1109" s="173" t="s">
        <v>80</v>
      </c>
      <c r="X1109" s="177">
        <f>VLOOKUP(CONCATENATE(V1109,W1109),'[1]Sheet1 (2)'!$R$6:$S$26,2,FALSE)</f>
        <v>0</v>
      </c>
      <c r="Y1109" s="173" t="s">
        <v>80</v>
      </c>
      <c r="Z1109" s="173" t="s">
        <v>80</v>
      </c>
      <c r="AA1109" s="177">
        <f>VLOOKUP(CONCATENATE(Y1109,Z1109),'[1]Sheet1 (2)'!$T$6:$U$26,2,FALSE)</f>
        <v>0</v>
      </c>
      <c r="AB1109" s="173" t="s">
        <v>80</v>
      </c>
      <c r="AC1109" s="173" t="s">
        <v>80</v>
      </c>
      <c r="AD1109" s="177">
        <f>VLOOKUP(CONCATENATE(AB1109,AC1109),'[1]Sheet1 (2)'!$X$6:$Y$26,2,FALSE)</f>
        <v>0</v>
      </c>
      <c r="AE1109" s="173" t="s">
        <v>82</v>
      </c>
      <c r="AF1109" s="173" t="s">
        <v>81</v>
      </c>
      <c r="AG1109" s="177">
        <f>VLOOKUP(CONCATENATE(AE1109,AF1109),'[1]Sheet1 (2)'!$Z$6:$AA$26,2,FALSE)</f>
        <v>66</v>
      </c>
      <c r="AH1109" s="172"/>
      <c r="AI1109" s="178"/>
      <c r="AJ1109" s="140"/>
      <c r="AK1109" s="176" t="s">
        <v>282</v>
      </c>
      <c r="AL1109" s="176" t="s">
        <v>76</v>
      </c>
      <c r="AM1109" s="170">
        <f t="shared" si="35"/>
        <v>1242</v>
      </c>
      <c r="AN1109" s="147"/>
      <c r="AO1109" s="155"/>
      <c r="AP1109" s="156"/>
      <c r="AQ1109" s="157">
        <v>1.7978392843999997</v>
      </c>
      <c r="AR1109" s="158"/>
      <c r="AS1109" s="145">
        <f>LOOKUP(rufmkm,'[1]Sheet1 (2)'!$V$62:$V$71,'[1]Sheet1 (2)'!$W$62:$W$71)</f>
        <v>20</v>
      </c>
      <c r="AT1109" s="140"/>
      <c r="AU1109" s="157">
        <f>IF(IF(D1109='[1]Sheet1 (2)'!$C$69,'[1]Sheet1 (2)'!$D$69*('[1]Sheet1 (2)'!$D$72-rut_index)/'[1]Sheet1 (2)'!$D$72,IF([1]shee2!D1069='[1]Sheet1 (2)'!$C$70,'[1]Sheet1 (2)'!$D$70*('[1]Sheet1 (2)'!$D$72-rut_index)/'[1]Sheet1 (2)'!$D$72,IF([1]shee2!D1069='[1]Sheet1 (2)'!$C$71,'[1]Sheet1 (2)'!$D$71*('[1]Sheet1 (2)'!$D$72-rut_index)/'[1]Sheet1 (2)'!$D$72)))&lt;0,0,IF(D1109='[1]Sheet1 (2)'!$C$69,'[1]Sheet1 (2)'!$D$69*('[1]Sheet1 (2)'!$D$72-rut_index)/'[1]Sheet1 (2)'!$D$72,IF([1]shee2!D1069='[1]Sheet1 (2)'!$C$70,'[1]Sheet1 (2)'!$D$70*('[1]Sheet1 (2)'!$D$72-rut_index)/'[1]Sheet1 (2)'!$D$72,IF([1]shee2!D1069='[1]Sheet1 (2)'!$C$71,'[1]Sheet1 (2)'!$D$71*('[1]Sheet1 (2)'!$D$72-rut_index)/'[1]Sheet1 (2)'!$D$72))))</f>
        <v>5</v>
      </c>
      <c r="AV1109" s="157">
        <f>IF(IF(D1109='[1]Sheet1 (2)'!$C$69,'[1]Sheet1 (2)'!$D$69*('[1]Sheet1 (2)'!$D$72-crack_s_index)/'[1]Sheet1 (2)'!$D$72,IF([1]shee2!D1069='[1]Sheet1 (2)'!$C$70,'[1]Sheet1 (2)'!$D$70*('[1]Sheet1 (2)'!$D$72-crack_s_index)/'[1]Sheet1 (2)'!$D$72,IF([1]shee2!D1069='[1]Sheet1 (2)'!$C$71,'[1]Sheet1 (2)'!$D$71*('[1]Sheet1 (2)'!$D$72-crack_s_index)/'[1]Sheet1 (2)'!$D$72)))&lt;0,0,IF(D1109='[1]Sheet1 (2)'!$C$69,'[1]Sheet1 (2)'!$D$69*('[1]Sheet1 (2)'!$D$72-crack_s_index)/'[1]Sheet1 (2)'!$D$72,IF([1]shee2!D1069='[1]Sheet1 (2)'!$C$70,'[1]Sheet1 (2)'!$D$70*('[1]Sheet1 (2)'!$D$72-crack_s_index)/'[1]Sheet1 (2)'!$D$72,IF([1]shee2!D1069='[1]Sheet1 (2)'!$C$71,'[1]Sheet1 (2)'!$D$71*('[1]Sheet1 (2)'!$D$72-crack_s_index)/'[1]Sheet1 (2)'!$D$72))))</f>
        <v>5</v>
      </c>
      <c r="AW1109" s="157">
        <f>IF(IF(D1109='[1]Sheet1 (2)'!$C$69,'[1]Sheet1 (2)'!$D$69*('[1]Sheet1 (2)'!$D$72-crack_t_index)/'[1]Sheet1 (2)'!$D$72,IF([1]shee2!D1069='[1]Sheet1 (2)'!$C$70,'[1]Sheet1 (2)'!$D$70*('[1]Sheet1 (2)'!$D$72-crack_t_index)/'[1]Sheet1 (2)'!$D$72,IF([1]shee2!D1069='[1]Sheet1 (2)'!$C$71,'[1]Sheet1 (2)'!$D$71*('[1]Sheet1 (2)'!$D$72-crack_t_index)/'[1]Sheet1 (2)'!$D$72)))&lt;0,0,IF(D1109='[1]Sheet1 (2)'!$C$69,'[1]Sheet1 (2)'!$D$69*('[1]Sheet1 (2)'!$D$72-crack_t_index)/'[1]Sheet1 (2)'!$D$72,IF([1]shee2!D1069='[1]Sheet1 (2)'!$C$70,'[1]Sheet1 (2)'!$D$70*('[1]Sheet1 (2)'!$D$72-crack_t_index)/'[1]Sheet1 (2)'!$D$72,IF([1]shee2!D1069='[1]Sheet1 (2)'!$C$71,'[1]Sheet1 (2)'!$D$71*('[1]Sheet1 (2)'!$D$72-crack_t_index)/'[1]Sheet1 (2)'!$D$72))))</f>
        <v>5</v>
      </c>
      <c r="AX1109" s="157">
        <f>IF(IF(D1109='[1]Sheet1 (2)'!$C$69,'[1]Sheet1 (2)'!$D$69*('[1]Sheet1 (2)'!$D$72-rave_index)/'[1]Sheet1 (2)'!$D$72,IF([1]shee2!D1069='[1]Sheet1 (2)'!$C$70,'[1]Sheet1 (2)'!$D$70*('[1]Sheet1 (2)'!$D$72-rave_index)/'[1]Sheet1 (2)'!$D$72,IF([1]shee2!D1069='[1]Sheet1 (2)'!$C$71,'[1]Sheet1 (2)'!$D$71*('[1]Sheet1 (2)'!$D$72-rave_index)/'[1]Sheet1 (2)'!$D$72)))&lt;0,0,IF(D1109='[1]Sheet1 (2)'!$C$69,'[1]Sheet1 (2)'!$D$69*('[1]Sheet1 (2)'!$D$72-rave_index)/'[1]Sheet1 (2)'!$D$72,IF([1]shee2!D1069='[1]Sheet1 (2)'!$C$70,'[1]Sheet1 (2)'!$D$70*('[1]Sheet1 (2)'!$D$72-rave_index)/'[1]Sheet1 (2)'!$D$72,IF([1]shee2!D1069='[1]Sheet1 (2)'!$C$71,'[1]Sheet1 (2)'!$D$71*('[1]Sheet1 (2)'!$D$72-rave_index)/'[1]Sheet1 (2)'!$D$72))))</f>
        <v>5</v>
      </c>
      <c r="AY1109" s="157">
        <f>IF(IF(D1109='[1]Sheet1 (2)'!$C$69,'[1]Sheet1 (2)'!$D$69*('[1]Sheet1 (2)'!$D$72-rough_index)/'[1]Sheet1 (2)'!$D$72,IF([1]shee2!D1069='[1]Sheet1 (2)'!$C$70,'[1]Sheet1 (2)'!$D$70*('[1]Sheet1 (2)'!$D$72-rough_index)/'[1]Sheet1 (2)'!$D$72,IF([1]shee2!D1069='[1]Sheet1 (2)'!$C$71,'[1]Sheet1 (2)'!$D$71*('[1]Sheet1 (2)'!$D$72-rough_index)/'[1]Sheet1 (2)'!$D$72)))&lt;0,0,IF(D1109='[1]Sheet1 (2)'!$C$69,'[1]Sheet1 (2)'!$D$69*('[1]Sheet1 (2)'!$D$72-rough_index)/'[1]Sheet1 (2)'!$D$72,IF([1]shee2!D1069='[1]Sheet1 (2)'!$C$70,'[1]Sheet1 (2)'!$D$70*('[1]Sheet1 (2)'!$D$72-rough_index)/'[1]Sheet1 (2)'!$D$72,IF([1]shee2!D1069='[1]Sheet1 (2)'!$C$71,'[1]Sheet1 (2)'!$D$71*('[1]Sheet1 (2)'!$D$72-rough_index)/'[1]Sheet1 (2)'!$D$72))))</f>
        <v>3.3333333333333335</v>
      </c>
      <c r="AZ1109" s="179">
        <f>+(AU1109*'[1]Sheet1 (2)'!$C$77)+(AV1109*'[1]Sheet1 (2)'!$C$78)+(AW1109*'[1]Sheet1 (2)'!$C$79)+(AX1109*'[1]Sheet1 (2)'!$C$80)+(AY1109*'[1]Sheet1 (2)'!$C$81)</f>
        <v>4.5</v>
      </c>
      <c r="BA1109" s="213" t="str">
        <f t="shared" si="34"/>
        <v>Good</v>
      </c>
      <c r="BE1109">
        <f>IF(D1109='[1]Sheet1 (2)'!$C$61,'[1]Sheet1 (2)'!$D$61*(counts^2)+'[1]Sheet1 (2)'!$G$61*counts+'[1]Sheet1 (2)'!$J$61,IF(D1109='[1]Sheet1 (2)'!$C$62,'[1]Sheet1 (2)'!$D$62*counts+'[1]Sheet1 (2)'!$G$62,IF(D1109='[1]Sheet1 (2)'!$C$63,'[1]Sheet1 (2)'!$D$63*counts+'[1]Sheet1 (2)'!$G$63,IF(D1109='[1]Sheet1 (2)'!$C$64,'[1]Sheet1 (2)'!$D$64*counts+'[1]Sheet1 (2)'!$G$64))))</f>
        <v>2.0984129299999998</v>
      </c>
    </row>
    <row r="1110" spans="1:57" ht="12.75" customHeight="1">
      <c r="A1110" s="176" t="s">
        <v>282</v>
      </c>
      <c r="B1110" s="145" t="s">
        <v>76</v>
      </c>
      <c r="C1110" s="170">
        <v>1243</v>
      </c>
      <c r="D1110" s="174" t="s">
        <v>77</v>
      </c>
      <c r="E1110" s="171">
        <v>8</v>
      </c>
      <c r="F1110" s="171">
        <v>2</v>
      </c>
      <c r="G1110" s="171" t="s">
        <v>77</v>
      </c>
      <c r="H1110" s="171">
        <v>1</v>
      </c>
      <c r="I1110" s="171" t="s">
        <v>77</v>
      </c>
      <c r="J1110" s="173" t="s">
        <v>80</v>
      </c>
      <c r="K1110" s="173" t="s">
        <v>80</v>
      </c>
      <c r="L1110" s="169">
        <f>VLOOKUP(CONCATENATE(J1110,K1110),'Sheet1 (2)'!$J$6:$K$26,2,FALSE)</f>
        <v>0</v>
      </c>
      <c r="M1110" s="173" t="s">
        <v>80</v>
      </c>
      <c r="N1110" s="173" t="s">
        <v>80</v>
      </c>
      <c r="O1110" s="177">
        <f>VLOOKUP(CONCATENATE(M1110,N1110),'[1]Sheet1 (2)'!$L$6:$M$26,2,FALSE)</f>
        <v>0</v>
      </c>
      <c r="P1110" s="173" t="s">
        <v>80</v>
      </c>
      <c r="Q1110" s="173" t="s">
        <v>80</v>
      </c>
      <c r="R1110" s="177">
        <f>VLOOKUP(CONCATENATE(P1110,Q1110),'[1]Sheet1 (2)'!$N$6:$O$26,2,FALSE)</f>
        <v>0</v>
      </c>
      <c r="S1110" s="173" t="s">
        <v>80</v>
      </c>
      <c r="T1110" s="173" t="s">
        <v>80</v>
      </c>
      <c r="U1110" s="177">
        <f>VLOOKUP(CONCATENATE(S1110,T1110),'[1]Sheet1 (2)'!$P$6:$Q$26,2,FALSE)</f>
        <v>0</v>
      </c>
      <c r="V1110" s="173" t="s">
        <v>80</v>
      </c>
      <c r="W1110" s="173" t="s">
        <v>80</v>
      </c>
      <c r="X1110" s="177">
        <f>VLOOKUP(CONCATENATE(V1110,W1110),'[1]Sheet1 (2)'!$R$6:$S$26,2,FALSE)</f>
        <v>0</v>
      </c>
      <c r="Y1110" s="173" t="s">
        <v>80</v>
      </c>
      <c r="Z1110" s="173" t="s">
        <v>80</v>
      </c>
      <c r="AA1110" s="177">
        <f>VLOOKUP(CONCATENATE(Y1110,Z1110),'[1]Sheet1 (2)'!$T$6:$U$26,2,FALSE)</f>
        <v>0</v>
      </c>
      <c r="AB1110" s="173" t="s">
        <v>80</v>
      </c>
      <c r="AC1110" s="173" t="s">
        <v>80</v>
      </c>
      <c r="AD1110" s="177">
        <f>VLOOKUP(CONCATENATE(AB1110,AC1110),'[1]Sheet1 (2)'!$X$6:$Y$26,2,FALSE)</f>
        <v>0</v>
      </c>
      <c r="AE1110" s="173" t="s">
        <v>82</v>
      </c>
      <c r="AF1110" s="173" t="s">
        <v>81</v>
      </c>
      <c r="AG1110" s="177">
        <f>VLOOKUP(CONCATENATE(AE1110,AF1110),'[1]Sheet1 (2)'!$Z$6:$AA$26,2,FALSE)</f>
        <v>66</v>
      </c>
      <c r="AH1110" s="172"/>
      <c r="AI1110" s="178"/>
      <c r="AJ1110" s="140"/>
      <c r="AK1110" s="176" t="s">
        <v>282</v>
      </c>
      <c r="AL1110" s="176" t="s">
        <v>76</v>
      </c>
      <c r="AM1110" s="170">
        <f t="shared" si="35"/>
        <v>1243</v>
      </c>
      <c r="AN1110" s="147"/>
      <c r="AO1110" s="155"/>
      <c r="AP1110" s="156"/>
      <c r="AQ1110" s="157">
        <v>1.7926789992000001</v>
      </c>
      <c r="AR1110" s="158"/>
      <c r="AS1110" s="145">
        <f>LOOKUP(rufmkm,'[1]Sheet1 (2)'!$V$62:$V$71,'[1]Sheet1 (2)'!$W$62:$W$71)</f>
        <v>20</v>
      </c>
      <c r="AT1110" s="140"/>
      <c r="AU1110" s="157">
        <f>IF(IF(D1110='[1]Sheet1 (2)'!$C$69,'[1]Sheet1 (2)'!$D$69*('[1]Sheet1 (2)'!$D$72-rut_index)/'[1]Sheet1 (2)'!$D$72,IF([1]shee2!D1070='[1]Sheet1 (2)'!$C$70,'[1]Sheet1 (2)'!$D$70*('[1]Sheet1 (2)'!$D$72-rut_index)/'[1]Sheet1 (2)'!$D$72,IF([1]shee2!D1070='[1]Sheet1 (2)'!$C$71,'[1]Sheet1 (2)'!$D$71*('[1]Sheet1 (2)'!$D$72-rut_index)/'[1]Sheet1 (2)'!$D$72)))&lt;0,0,IF(D1110='[1]Sheet1 (2)'!$C$69,'[1]Sheet1 (2)'!$D$69*('[1]Sheet1 (2)'!$D$72-rut_index)/'[1]Sheet1 (2)'!$D$72,IF([1]shee2!D1070='[1]Sheet1 (2)'!$C$70,'[1]Sheet1 (2)'!$D$70*('[1]Sheet1 (2)'!$D$72-rut_index)/'[1]Sheet1 (2)'!$D$72,IF([1]shee2!D1070='[1]Sheet1 (2)'!$C$71,'[1]Sheet1 (2)'!$D$71*('[1]Sheet1 (2)'!$D$72-rut_index)/'[1]Sheet1 (2)'!$D$72))))</f>
        <v>5</v>
      </c>
      <c r="AV1110" s="157">
        <f>IF(IF(D1110='[1]Sheet1 (2)'!$C$69,'[1]Sheet1 (2)'!$D$69*('[1]Sheet1 (2)'!$D$72-crack_s_index)/'[1]Sheet1 (2)'!$D$72,IF([1]shee2!D1070='[1]Sheet1 (2)'!$C$70,'[1]Sheet1 (2)'!$D$70*('[1]Sheet1 (2)'!$D$72-crack_s_index)/'[1]Sheet1 (2)'!$D$72,IF([1]shee2!D1070='[1]Sheet1 (2)'!$C$71,'[1]Sheet1 (2)'!$D$71*('[1]Sheet1 (2)'!$D$72-crack_s_index)/'[1]Sheet1 (2)'!$D$72)))&lt;0,0,IF(D1110='[1]Sheet1 (2)'!$C$69,'[1]Sheet1 (2)'!$D$69*('[1]Sheet1 (2)'!$D$72-crack_s_index)/'[1]Sheet1 (2)'!$D$72,IF([1]shee2!D1070='[1]Sheet1 (2)'!$C$70,'[1]Sheet1 (2)'!$D$70*('[1]Sheet1 (2)'!$D$72-crack_s_index)/'[1]Sheet1 (2)'!$D$72,IF([1]shee2!D1070='[1]Sheet1 (2)'!$C$71,'[1]Sheet1 (2)'!$D$71*('[1]Sheet1 (2)'!$D$72-crack_s_index)/'[1]Sheet1 (2)'!$D$72))))</f>
        <v>5</v>
      </c>
      <c r="AW1110" s="157">
        <f>IF(IF(D1110='[1]Sheet1 (2)'!$C$69,'[1]Sheet1 (2)'!$D$69*('[1]Sheet1 (2)'!$D$72-crack_t_index)/'[1]Sheet1 (2)'!$D$72,IF([1]shee2!D1070='[1]Sheet1 (2)'!$C$70,'[1]Sheet1 (2)'!$D$70*('[1]Sheet1 (2)'!$D$72-crack_t_index)/'[1]Sheet1 (2)'!$D$72,IF([1]shee2!D1070='[1]Sheet1 (2)'!$C$71,'[1]Sheet1 (2)'!$D$71*('[1]Sheet1 (2)'!$D$72-crack_t_index)/'[1]Sheet1 (2)'!$D$72)))&lt;0,0,IF(D1110='[1]Sheet1 (2)'!$C$69,'[1]Sheet1 (2)'!$D$69*('[1]Sheet1 (2)'!$D$72-crack_t_index)/'[1]Sheet1 (2)'!$D$72,IF([1]shee2!D1070='[1]Sheet1 (2)'!$C$70,'[1]Sheet1 (2)'!$D$70*('[1]Sheet1 (2)'!$D$72-crack_t_index)/'[1]Sheet1 (2)'!$D$72,IF([1]shee2!D1070='[1]Sheet1 (2)'!$C$71,'[1]Sheet1 (2)'!$D$71*('[1]Sheet1 (2)'!$D$72-crack_t_index)/'[1]Sheet1 (2)'!$D$72))))</f>
        <v>5</v>
      </c>
      <c r="AX1110" s="157">
        <f>IF(IF(D1110='[1]Sheet1 (2)'!$C$69,'[1]Sheet1 (2)'!$D$69*('[1]Sheet1 (2)'!$D$72-rave_index)/'[1]Sheet1 (2)'!$D$72,IF([1]shee2!D1070='[1]Sheet1 (2)'!$C$70,'[1]Sheet1 (2)'!$D$70*('[1]Sheet1 (2)'!$D$72-rave_index)/'[1]Sheet1 (2)'!$D$72,IF([1]shee2!D1070='[1]Sheet1 (2)'!$C$71,'[1]Sheet1 (2)'!$D$71*('[1]Sheet1 (2)'!$D$72-rave_index)/'[1]Sheet1 (2)'!$D$72)))&lt;0,0,IF(D1110='[1]Sheet1 (2)'!$C$69,'[1]Sheet1 (2)'!$D$69*('[1]Sheet1 (2)'!$D$72-rave_index)/'[1]Sheet1 (2)'!$D$72,IF([1]shee2!D1070='[1]Sheet1 (2)'!$C$70,'[1]Sheet1 (2)'!$D$70*('[1]Sheet1 (2)'!$D$72-rave_index)/'[1]Sheet1 (2)'!$D$72,IF([1]shee2!D1070='[1]Sheet1 (2)'!$C$71,'[1]Sheet1 (2)'!$D$71*('[1]Sheet1 (2)'!$D$72-rave_index)/'[1]Sheet1 (2)'!$D$72))))</f>
        <v>5</v>
      </c>
      <c r="AY1110" s="157">
        <f>IF(IF(D1110='[1]Sheet1 (2)'!$C$69,'[1]Sheet1 (2)'!$D$69*('[1]Sheet1 (2)'!$D$72-rough_index)/'[1]Sheet1 (2)'!$D$72,IF([1]shee2!D1070='[1]Sheet1 (2)'!$C$70,'[1]Sheet1 (2)'!$D$70*('[1]Sheet1 (2)'!$D$72-rough_index)/'[1]Sheet1 (2)'!$D$72,IF([1]shee2!D1070='[1]Sheet1 (2)'!$C$71,'[1]Sheet1 (2)'!$D$71*('[1]Sheet1 (2)'!$D$72-rough_index)/'[1]Sheet1 (2)'!$D$72)))&lt;0,0,IF(D1110='[1]Sheet1 (2)'!$C$69,'[1]Sheet1 (2)'!$D$69*('[1]Sheet1 (2)'!$D$72-rough_index)/'[1]Sheet1 (2)'!$D$72,IF([1]shee2!D1070='[1]Sheet1 (2)'!$C$70,'[1]Sheet1 (2)'!$D$70*('[1]Sheet1 (2)'!$D$72-rough_index)/'[1]Sheet1 (2)'!$D$72,IF([1]shee2!D1070='[1]Sheet1 (2)'!$C$71,'[1]Sheet1 (2)'!$D$71*('[1]Sheet1 (2)'!$D$72-rough_index)/'[1]Sheet1 (2)'!$D$72))))</f>
        <v>3.3333333333333335</v>
      </c>
      <c r="AZ1110" s="179">
        <f>+(AU1110*'[1]Sheet1 (2)'!$C$77)+(AV1110*'[1]Sheet1 (2)'!$C$78)+(AW1110*'[1]Sheet1 (2)'!$C$79)+(AX1110*'[1]Sheet1 (2)'!$C$80)+(AY1110*'[1]Sheet1 (2)'!$C$81)</f>
        <v>4.5</v>
      </c>
      <c r="BA1110" s="213" t="str">
        <f t="shared" si="34"/>
        <v>Good</v>
      </c>
      <c r="BE1110">
        <f>IF(D1110='[1]Sheet1 (2)'!$C$61,'[1]Sheet1 (2)'!$D$61*(counts^2)+'[1]Sheet1 (2)'!$G$61*counts+'[1]Sheet1 (2)'!$J$61,IF(D1110='[1]Sheet1 (2)'!$C$62,'[1]Sheet1 (2)'!$D$62*counts+'[1]Sheet1 (2)'!$G$62,IF(D1110='[1]Sheet1 (2)'!$C$63,'[1]Sheet1 (2)'!$D$63*counts+'[1]Sheet1 (2)'!$G$63,IF(D1110='[1]Sheet1 (2)'!$C$64,'[1]Sheet1 (2)'!$D$64*counts+'[1]Sheet1 (2)'!$G$64))))</f>
        <v>2.0984129299999998</v>
      </c>
    </row>
    <row r="1111" spans="1:57" ht="12.75" customHeight="1">
      <c r="A1111" s="176" t="s">
        <v>282</v>
      </c>
      <c r="B1111" s="145" t="s">
        <v>76</v>
      </c>
      <c r="C1111" s="170">
        <v>1244</v>
      </c>
      <c r="D1111" s="174" t="s">
        <v>77</v>
      </c>
      <c r="E1111" s="171">
        <v>8</v>
      </c>
      <c r="F1111" s="171">
        <v>2</v>
      </c>
      <c r="G1111" s="171" t="s">
        <v>77</v>
      </c>
      <c r="H1111" s="171">
        <v>1</v>
      </c>
      <c r="I1111" s="171" t="s">
        <v>77</v>
      </c>
      <c r="J1111" s="173" t="s">
        <v>80</v>
      </c>
      <c r="K1111" s="173" t="s">
        <v>80</v>
      </c>
      <c r="L1111" s="169">
        <f>VLOOKUP(CONCATENATE(J1111,K1111),'Sheet1 (2)'!$J$6:$K$26,2,FALSE)</f>
        <v>0</v>
      </c>
      <c r="M1111" s="173" t="s">
        <v>80</v>
      </c>
      <c r="N1111" s="173" t="s">
        <v>80</v>
      </c>
      <c r="O1111" s="177">
        <f>VLOOKUP(CONCATENATE(M1111,N1111),'[1]Sheet1 (2)'!$L$6:$M$26,2,FALSE)</f>
        <v>0</v>
      </c>
      <c r="P1111" s="173" t="s">
        <v>80</v>
      </c>
      <c r="Q1111" s="173" t="s">
        <v>80</v>
      </c>
      <c r="R1111" s="177">
        <f>VLOOKUP(CONCATENATE(P1111,Q1111),'[1]Sheet1 (2)'!$N$6:$O$26,2,FALSE)</f>
        <v>0</v>
      </c>
      <c r="S1111" s="173" t="s">
        <v>80</v>
      </c>
      <c r="T1111" s="173" t="s">
        <v>80</v>
      </c>
      <c r="U1111" s="177">
        <f>VLOOKUP(CONCATENATE(S1111,T1111),'[1]Sheet1 (2)'!$P$6:$Q$26,2,FALSE)</f>
        <v>0</v>
      </c>
      <c r="V1111" s="173" t="s">
        <v>80</v>
      </c>
      <c r="W1111" s="173" t="s">
        <v>80</v>
      </c>
      <c r="X1111" s="177">
        <f>VLOOKUP(CONCATENATE(V1111,W1111),'[1]Sheet1 (2)'!$R$6:$S$26,2,FALSE)</f>
        <v>0</v>
      </c>
      <c r="Y1111" s="173" t="s">
        <v>80</v>
      </c>
      <c r="Z1111" s="173" t="s">
        <v>80</v>
      </c>
      <c r="AA1111" s="177">
        <f>VLOOKUP(CONCATENATE(Y1111,Z1111),'[1]Sheet1 (2)'!$T$6:$U$26,2,FALSE)</f>
        <v>0</v>
      </c>
      <c r="AB1111" s="173" t="s">
        <v>80</v>
      </c>
      <c r="AC1111" s="173" t="s">
        <v>80</v>
      </c>
      <c r="AD1111" s="177">
        <f>VLOOKUP(CONCATENATE(AB1111,AC1111),'[1]Sheet1 (2)'!$X$6:$Y$26,2,FALSE)</f>
        <v>0</v>
      </c>
      <c r="AE1111" s="173" t="s">
        <v>82</v>
      </c>
      <c r="AF1111" s="173" t="s">
        <v>81</v>
      </c>
      <c r="AG1111" s="177">
        <f>VLOOKUP(CONCATENATE(AE1111,AF1111),'[1]Sheet1 (2)'!$Z$6:$AA$26,2,FALSE)</f>
        <v>66</v>
      </c>
      <c r="AH1111" s="172"/>
      <c r="AI1111" s="178"/>
      <c r="AJ1111" s="140"/>
      <c r="AK1111" s="176" t="s">
        <v>282</v>
      </c>
      <c r="AL1111" s="176" t="s">
        <v>76</v>
      </c>
      <c r="AM1111" s="170">
        <f t="shared" si="35"/>
        <v>1244</v>
      </c>
      <c r="AN1111" s="147"/>
      <c r="AO1111" s="155"/>
      <c r="AP1111" s="156"/>
      <c r="AQ1111" s="157">
        <v>2.5564943757999998</v>
      </c>
      <c r="AR1111" s="158"/>
      <c r="AS1111" s="145">
        <f>LOOKUP(rufmkm,'[1]Sheet1 (2)'!$V$62:$V$71,'[1]Sheet1 (2)'!$W$62:$W$71)</f>
        <v>30</v>
      </c>
      <c r="AT1111" s="140"/>
      <c r="AU1111" s="157">
        <f>IF(IF(D1111='[1]Sheet1 (2)'!$C$69,'[1]Sheet1 (2)'!$D$69*('[1]Sheet1 (2)'!$D$72-rut_index)/'[1]Sheet1 (2)'!$D$72,IF([1]shee2!D1071='[1]Sheet1 (2)'!$C$70,'[1]Sheet1 (2)'!$D$70*('[1]Sheet1 (2)'!$D$72-rut_index)/'[1]Sheet1 (2)'!$D$72,IF([1]shee2!D1071='[1]Sheet1 (2)'!$C$71,'[1]Sheet1 (2)'!$D$71*('[1]Sheet1 (2)'!$D$72-rut_index)/'[1]Sheet1 (2)'!$D$72)))&lt;0,0,IF(D1111='[1]Sheet1 (2)'!$C$69,'[1]Sheet1 (2)'!$D$69*('[1]Sheet1 (2)'!$D$72-rut_index)/'[1]Sheet1 (2)'!$D$72,IF([1]shee2!D1071='[1]Sheet1 (2)'!$C$70,'[1]Sheet1 (2)'!$D$70*('[1]Sheet1 (2)'!$D$72-rut_index)/'[1]Sheet1 (2)'!$D$72,IF([1]shee2!D1071='[1]Sheet1 (2)'!$C$71,'[1]Sheet1 (2)'!$D$71*('[1]Sheet1 (2)'!$D$72-rut_index)/'[1]Sheet1 (2)'!$D$72))))</f>
        <v>5</v>
      </c>
      <c r="AV1111" s="157">
        <f>IF(IF(D1111='[1]Sheet1 (2)'!$C$69,'[1]Sheet1 (2)'!$D$69*('[1]Sheet1 (2)'!$D$72-crack_s_index)/'[1]Sheet1 (2)'!$D$72,IF([1]shee2!D1071='[1]Sheet1 (2)'!$C$70,'[1]Sheet1 (2)'!$D$70*('[1]Sheet1 (2)'!$D$72-crack_s_index)/'[1]Sheet1 (2)'!$D$72,IF([1]shee2!D1071='[1]Sheet1 (2)'!$C$71,'[1]Sheet1 (2)'!$D$71*('[1]Sheet1 (2)'!$D$72-crack_s_index)/'[1]Sheet1 (2)'!$D$72)))&lt;0,0,IF(D1111='[1]Sheet1 (2)'!$C$69,'[1]Sheet1 (2)'!$D$69*('[1]Sheet1 (2)'!$D$72-crack_s_index)/'[1]Sheet1 (2)'!$D$72,IF([1]shee2!D1071='[1]Sheet1 (2)'!$C$70,'[1]Sheet1 (2)'!$D$70*('[1]Sheet1 (2)'!$D$72-crack_s_index)/'[1]Sheet1 (2)'!$D$72,IF([1]shee2!D1071='[1]Sheet1 (2)'!$C$71,'[1]Sheet1 (2)'!$D$71*('[1]Sheet1 (2)'!$D$72-crack_s_index)/'[1]Sheet1 (2)'!$D$72))))</f>
        <v>5</v>
      </c>
      <c r="AW1111" s="157">
        <f>IF(IF(D1111='[1]Sheet1 (2)'!$C$69,'[1]Sheet1 (2)'!$D$69*('[1]Sheet1 (2)'!$D$72-crack_t_index)/'[1]Sheet1 (2)'!$D$72,IF([1]shee2!D1071='[1]Sheet1 (2)'!$C$70,'[1]Sheet1 (2)'!$D$70*('[1]Sheet1 (2)'!$D$72-crack_t_index)/'[1]Sheet1 (2)'!$D$72,IF([1]shee2!D1071='[1]Sheet1 (2)'!$C$71,'[1]Sheet1 (2)'!$D$71*('[1]Sheet1 (2)'!$D$72-crack_t_index)/'[1]Sheet1 (2)'!$D$72)))&lt;0,0,IF(D1111='[1]Sheet1 (2)'!$C$69,'[1]Sheet1 (2)'!$D$69*('[1]Sheet1 (2)'!$D$72-crack_t_index)/'[1]Sheet1 (2)'!$D$72,IF([1]shee2!D1071='[1]Sheet1 (2)'!$C$70,'[1]Sheet1 (2)'!$D$70*('[1]Sheet1 (2)'!$D$72-crack_t_index)/'[1]Sheet1 (2)'!$D$72,IF([1]shee2!D1071='[1]Sheet1 (2)'!$C$71,'[1]Sheet1 (2)'!$D$71*('[1]Sheet1 (2)'!$D$72-crack_t_index)/'[1]Sheet1 (2)'!$D$72))))</f>
        <v>5</v>
      </c>
      <c r="AX1111" s="157">
        <f>IF(IF(D1111='[1]Sheet1 (2)'!$C$69,'[1]Sheet1 (2)'!$D$69*('[1]Sheet1 (2)'!$D$72-rave_index)/'[1]Sheet1 (2)'!$D$72,IF([1]shee2!D1071='[1]Sheet1 (2)'!$C$70,'[1]Sheet1 (2)'!$D$70*('[1]Sheet1 (2)'!$D$72-rave_index)/'[1]Sheet1 (2)'!$D$72,IF([1]shee2!D1071='[1]Sheet1 (2)'!$C$71,'[1]Sheet1 (2)'!$D$71*('[1]Sheet1 (2)'!$D$72-rave_index)/'[1]Sheet1 (2)'!$D$72)))&lt;0,0,IF(D1111='[1]Sheet1 (2)'!$C$69,'[1]Sheet1 (2)'!$D$69*('[1]Sheet1 (2)'!$D$72-rave_index)/'[1]Sheet1 (2)'!$D$72,IF([1]shee2!D1071='[1]Sheet1 (2)'!$C$70,'[1]Sheet1 (2)'!$D$70*('[1]Sheet1 (2)'!$D$72-rave_index)/'[1]Sheet1 (2)'!$D$72,IF([1]shee2!D1071='[1]Sheet1 (2)'!$C$71,'[1]Sheet1 (2)'!$D$71*('[1]Sheet1 (2)'!$D$72-rave_index)/'[1]Sheet1 (2)'!$D$72))))</f>
        <v>5</v>
      </c>
      <c r="AY1111" s="157">
        <f>IF(IF(D1111='[1]Sheet1 (2)'!$C$69,'[1]Sheet1 (2)'!$D$69*('[1]Sheet1 (2)'!$D$72-rough_index)/'[1]Sheet1 (2)'!$D$72,IF([1]shee2!D1071='[1]Sheet1 (2)'!$C$70,'[1]Sheet1 (2)'!$D$70*('[1]Sheet1 (2)'!$D$72-rough_index)/'[1]Sheet1 (2)'!$D$72,IF([1]shee2!D1071='[1]Sheet1 (2)'!$C$71,'[1]Sheet1 (2)'!$D$71*('[1]Sheet1 (2)'!$D$72-rough_index)/'[1]Sheet1 (2)'!$D$72)))&lt;0,0,IF(D1111='[1]Sheet1 (2)'!$C$69,'[1]Sheet1 (2)'!$D$69*('[1]Sheet1 (2)'!$D$72-rough_index)/'[1]Sheet1 (2)'!$D$72,IF([1]shee2!D1071='[1]Sheet1 (2)'!$C$70,'[1]Sheet1 (2)'!$D$70*('[1]Sheet1 (2)'!$D$72-rough_index)/'[1]Sheet1 (2)'!$D$72,IF([1]shee2!D1071='[1]Sheet1 (2)'!$C$71,'[1]Sheet1 (2)'!$D$71*('[1]Sheet1 (2)'!$D$72-rough_index)/'[1]Sheet1 (2)'!$D$72))))</f>
        <v>2.5</v>
      </c>
      <c r="AZ1111" s="179">
        <f>+(AU1111*'[1]Sheet1 (2)'!$C$77)+(AV1111*'[1]Sheet1 (2)'!$C$78)+(AW1111*'[1]Sheet1 (2)'!$C$79)+(AX1111*'[1]Sheet1 (2)'!$C$80)+(AY1111*'[1]Sheet1 (2)'!$C$81)</f>
        <v>4.25</v>
      </c>
      <c r="BA1111" s="213" t="str">
        <f t="shared" si="34"/>
        <v>Good</v>
      </c>
      <c r="BE1111">
        <f>IF(D1111='[1]Sheet1 (2)'!$C$61,'[1]Sheet1 (2)'!$D$61*(counts^2)+'[1]Sheet1 (2)'!$G$61*counts+'[1]Sheet1 (2)'!$J$61,IF(D1111='[1]Sheet1 (2)'!$C$62,'[1]Sheet1 (2)'!$D$62*counts+'[1]Sheet1 (2)'!$G$62,IF(D1111='[1]Sheet1 (2)'!$C$63,'[1]Sheet1 (2)'!$D$63*counts+'[1]Sheet1 (2)'!$G$63,IF(D1111='[1]Sheet1 (2)'!$C$64,'[1]Sheet1 (2)'!$D$64*counts+'[1]Sheet1 (2)'!$G$64))))</f>
        <v>2.0984129299999998</v>
      </c>
    </row>
    <row r="1112" spans="1:57" ht="12.75" customHeight="1">
      <c r="A1112" s="176" t="s">
        <v>282</v>
      </c>
      <c r="B1112" s="145" t="s">
        <v>76</v>
      </c>
      <c r="C1112" s="170">
        <v>1245</v>
      </c>
      <c r="D1112" s="174" t="s">
        <v>77</v>
      </c>
      <c r="E1112" s="171">
        <v>8</v>
      </c>
      <c r="F1112" s="171">
        <v>2</v>
      </c>
      <c r="G1112" s="171" t="s">
        <v>77</v>
      </c>
      <c r="H1112" s="171">
        <v>1</v>
      </c>
      <c r="I1112" s="171" t="s">
        <v>77</v>
      </c>
      <c r="J1112" s="173" t="s">
        <v>80</v>
      </c>
      <c r="K1112" s="173" t="s">
        <v>80</v>
      </c>
      <c r="L1112" s="169">
        <f>VLOOKUP(CONCATENATE(J1112,K1112),'Sheet1 (2)'!$J$6:$K$26,2,FALSE)</f>
        <v>0</v>
      </c>
      <c r="M1112" s="173" t="s">
        <v>80</v>
      </c>
      <c r="N1112" s="173" t="s">
        <v>80</v>
      </c>
      <c r="O1112" s="177">
        <f>VLOOKUP(CONCATENATE(M1112,N1112),'[1]Sheet1 (2)'!$L$6:$M$26,2,FALSE)</f>
        <v>0</v>
      </c>
      <c r="P1112" s="173" t="s">
        <v>80</v>
      </c>
      <c r="Q1112" s="173" t="s">
        <v>80</v>
      </c>
      <c r="R1112" s="177">
        <f>VLOOKUP(CONCATENATE(P1112,Q1112),'[1]Sheet1 (2)'!$N$6:$O$26,2,FALSE)</f>
        <v>0</v>
      </c>
      <c r="S1112" s="173" t="s">
        <v>80</v>
      </c>
      <c r="T1112" s="173" t="s">
        <v>80</v>
      </c>
      <c r="U1112" s="177">
        <f>VLOOKUP(CONCATENATE(S1112,T1112),'[1]Sheet1 (2)'!$P$6:$Q$26,2,FALSE)</f>
        <v>0</v>
      </c>
      <c r="V1112" s="173" t="s">
        <v>80</v>
      </c>
      <c r="W1112" s="173" t="s">
        <v>80</v>
      </c>
      <c r="X1112" s="177">
        <f>VLOOKUP(CONCATENATE(V1112,W1112),'[1]Sheet1 (2)'!$R$6:$S$26,2,FALSE)</f>
        <v>0</v>
      </c>
      <c r="Y1112" s="173" t="s">
        <v>80</v>
      </c>
      <c r="Z1112" s="173" t="s">
        <v>80</v>
      </c>
      <c r="AA1112" s="177">
        <f>VLOOKUP(CONCATENATE(Y1112,Z1112),'[1]Sheet1 (2)'!$T$6:$U$26,2,FALSE)</f>
        <v>0</v>
      </c>
      <c r="AB1112" s="173" t="s">
        <v>80</v>
      </c>
      <c r="AC1112" s="173" t="s">
        <v>80</v>
      </c>
      <c r="AD1112" s="177">
        <f>VLOOKUP(CONCATENATE(AB1112,AC1112),'[1]Sheet1 (2)'!$X$6:$Y$26,2,FALSE)</f>
        <v>0</v>
      </c>
      <c r="AE1112" s="173" t="s">
        <v>82</v>
      </c>
      <c r="AF1112" s="173" t="s">
        <v>81</v>
      </c>
      <c r="AG1112" s="177">
        <f>VLOOKUP(CONCATENATE(AE1112,AF1112),'[1]Sheet1 (2)'!$Z$6:$AA$26,2,FALSE)</f>
        <v>66</v>
      </c>
      <c r="AH1112" s="215" t="s">
        <v>387</v>
      </c>
      <c r="AI1112" s="178"/>
      <c r="AJ1112" s="140"/>
      <c r="AK1112" s="176" t="s">
        <v>282</v>
      </c>
      <c r="AL1112" s="176" t="s">
        <v>76</v>
      </c>
      <c r="AM1112" s="170">
        <f t="shared" si="35"/>
        <v>1245</v>
      </c>
      <c r="AN1112" s="147"/>
      <c r="AO1112" s="155"/>
      <c r="AP1112" s="156"/>
      <c r="AQ1112" s="157">
        <v>1.7717383882</v>
      </c>
      <c r="AR1112" s="158"/>
      <c r="AS1112" s="145">
        <f>LOOKUP(rufmkm,'[1]Sheet1 (2)'!$V$62:$V$71,'[1]Sheet1 (2)'!$W$62:$W$71)</f>
        <v>20</v>
      </c>
      <c r="AT1112" s="140"/>
      <c r="AU1112" s="157">
        <f>IF(IF(D1112='[1]Sheet1 (2)'!$C$69,'[1]Sheet1 (2)'!$D$69*('[1]Sheet1 (2)'!$D$72-rut_index)/'[1]Sheet1 (2)'!$D$72,IF([1]shee2!D1072='[1]Sheet1 (2)'!$C$70,'[1]Sheet1 (2)'!$D$70*('[1]Sheet1 (2)'!$D$72-rut_index)/'[1]Sheet1 (2)'!$D$72,IF([1]shee2!D1072='[1]Sheet1 (2)'!$C$71,'[1]Sheet1 (2)'!$D$71*('[1]Sheet1 (2)'!$D$72-rut_index)/'[1]Sheet1 (2)'!$D$72)))&lt;0,0,IF(D1112='[1]Sheet1 (2)'!$C$69,'[1]Sheet1 (2)'!$D$69*('[1]Sheet1 (2)'!$D$72-rut_index)/'[1]Sheet1 (2)'!$D$72,IF([1]shee2!D1072='[1]Sheet1 (2)'!$C$70,'[1]Sheet1 (2)'!$D$70*('[1]Sheet1 (2)'!$D$72-rut_index)/'[1]Sheet1 (2)'!$D$72,IF([1]shee2!D1072='[1]Sheet1 (2)'!$C$71,'[1]Sheet1 (2)'!$D$71*('[1]Sheet1 (2)'!$D$72-rut_index)/'[1]Sheet1 (2)'!$D$72))))</f>
        <v>5</v>
      </c>
      <c r="AV1112" s="157">
        <f>IF(IF(D1112='[1]Sheet1 (2)'!$C$69,'[1]Sheet1 (2)'!$D$69*('[1]Sheet1 (2)'!$D$72-crack_s_index)/'[1]Sheet1 (2)'!$D$72,IF([1]shee2!D1072='[1]Sheet1 (2)'!$C$70,'[1]Sheet1 (2)'!$D$70*('[1]Sheet1 (2)'!$D$72-crack_s_index)/'[1]Sheet1 (2)'!$D$72,IF([1]shee2!D1072='[1]Sheet1 (2)'!$C$71,'[1]Sheet1 (2)'!$D$71*('[1]Sheet1 (2)'!$D$72-crack_s_index)/'[1]Sheet1 (2)'!$D$72)))&lt;0,0,IF(D1112='[1]Sheet1 (2)'!$C$69,'[1]Sheet1 (2)'!$D$69*('[1]Sheet1 (2)'!$D$72-crack_s_index)/'[1]Sheet1 (2)'!$D$72,IF([1]shee2!D1072='[1]Sheet1 (2)'!$C$70,'[1]Sheet1 (2)'!$D$70*('[1]Sheet1 (2)'!$D$72-crack_s_index)/'[1]Sheet1 (2)'!$D$72,IF([1]shee2!D1072='[1]Sheet1 (2)'!$C$71,'[1]Sheet1 (2)'!$D$71*('[1]Sheet1 (2)'!$D$72-crack_s_index)/'[1]Sheet1 (2)'!$D$72))))</f>
        <v>5</v>
      </c>
      <c r="AW1112" s="157">
        <f>IF(IF(D1112='[1]Sheet1 (2)'!$C$69,'[1]Sheet1 (2)'!$D$69*('[1]Sheet1 (2)'!$D$72-crack_t_index)/'[1]Sheet1 (2)'!$D$72,IF([1]shee2!D1072='[1]Sheet1 (2)'!$C$70,'[1]Sheet1 (2)'!$D$70*('[1]Sheet1 (2)'!$D$72-crack_t_index)/'[1]Sheet1 (2)'!$D$72,IF([1]shee2!D1072='[1]Sheet1 (2)'!$C$71,'[1]Sheet1 (2)'!$D$71*('[1]Sheet1 (2)'!$D$72-crack_t_index)/'[1]Sheet1 (2)'!$D$72)))&lt;0,0,IF(D1112='[1]Sheet1 (2)'!$C$69,'[1]Sheet1 (2)'!$D$69*('[1]Sheet1 (2)'!$D$72-crack_t_index)/'[1]Sheet1 (2)'!$D$72,IF([1]shee2!D1072='[1]Sheet1 (2)'!$C$70,'[1]Sheet1 (2)'!$D$70*('[1]Sheet1 (2)'!$D$72-crack_t_index)/'[1]Sheet1 (2)'!$D$72,IF([1]shee2!D1072='[1]Sheet1 (2)'!$C$71,'[1]Sheet1 (2)'!$D$71*('[1]Sheet1 (2)'!$D$72-crack_t_index)/'[1]Sheet1 (2)'!$D$72))))</f>
        <v>5</v>
      </c>
      <c r="AX1112" s="157">
        <f>IF(IF(D1112='[1]Sheet1 (2)'!$C$69,'[1]Sheet1 (2)'!$D$69*('[1]Sheet1 (2)'!$D$72-rave_index)/'[1]Sheet1 (2)'!$D$72,IF([1]shee2!D1072='[1]Sheet1 (2)'!$C$70,'[1]Sheet1 (2)'!$D$70*('[1]Sheet1 (2)'!$D$72-rave_index)/'[1]Sheet1 (2)'!$D$72,IF([1]shee2!D1072='[1]Sheet1 (2)'!$C$71,'[1]Sheet1 (2)'!$D$71*('[1]Sheet1 (2)'!$D$72-rave_index)/'[1]Sheet1 (2)'!$D$72)))&lt;0,0,IF(D1112='[1]Sheet1 (2)'!$C$69,'[1]Sheet1 (2)'!$D$69*('[1]Sheet1 (2)'!$D$72-rave_index)/'[1]Sheet1 (2)'!$D$72,IF([1]shee2!D1072='[1]Sheet1 (2)'!$C$70,'[1]Sheet1 (2)'!$D$70*('[1]Sheet1 (2)'!$D$72-rave_index)/'[1]Sheet1 (2)'!$D$72,IF([1]shee2!D1072='[1]Sheet1 (2)'!$C$71,'[1]Sheet1 (2)'!$D$71*('[1]Sheet1 (2)'!$D$72-rave_index)/'[1]Sheet1 (2)'!$D$72))))</f>
        <v>5</v>
      </c>
      <c r="AY1112" s="157">
        <f>IF(IF(D1112='[1]Sheet1 (2)'!$C$69,'[1]Sheet1 (2)'!$D$69*('[1]Sheet1 (2)'!$D$72-rough_index)/'[1]Sheet1 (2)'!$D$72,IF([1]shee2!D1072='[1]Sheet1 (2)'!$C$70,'[1]Sheet1 (2)'!$D$70*('[1]Sheet1 (2)'!$D$72-rough_index)/'[1]Sheet1 (2)'!$D$72,IF([1]shee2!D1072='[1]Sheet1 (2)'!$C$71,'[1]Sheet1 (2)'!$D$71*('[1]Sheet1 (2)'!$D$72-rough_index)/'[1]Sheet1 (2)'!$D$72)))&lt;0,0,IF(D1112='[1]Sheet1 (2)'!$C$69,'[1]Sheet1 (2)'!$D$69*('[1]Sheet1 (2)'!$D$72-rough_index)/'[1]Sheet1 (2)'!$D$72,IF([1]shee2!D1072='[1]Sheet1 (2)'!$C$70,'[1]Sheet1 (2)'!$D$70*('[1]Sheet1 (2)'!$D$72-rough_index)/'[1]Sheet1 (2)'!$D$72,IF([1]shee2!D1072='[1]Sheet1 (2)'!$C$71,'[1]Sheet1 (2)'!$D$71*('[1]Sheet1 (2)'!$D$72-rough_index)/'[1]Sheet1 (2)'!$D$72))))</f>
        <v>3.3333333333333335</v>
      </c>
      <c r="AZ1112" s="179">
        <f>+(AU1112*'[1]Sheet1 (2)'!$C$77)+(AV1112*'[1]Sheet1 (2)'!$C$78)+(AW1112*'[1]Sheet1 (2)'!$C$79)+(AX1112*'[1]Sheet1 (2)'!$C$80)+(AY1112*'[1]Sheet1 (2)'!$C$81)</f>
        <v>4.5</v>
      </c>
      <c r="BA1112" s="213" t="str">
        <f t="shared" si="34"/>
        <v>Good</v>
      </c>
      <c r="BE1112">
        <f>IF(D1112='[1]Sheet1 (2)'!$C$61,'[1]Sheet1 (2)'!$D$61*(counts^2)+'[1]Sheet1 (2)'!$G$61*counts+'[1]Sheet1 (2)'!$J$61,IF(D1112='[1]Sheet1 (2)'!$C$62,'[1]Sheet1 (2)'!$D$62*counts+'[1]Sheet1 (2)'!$G$62,IF(D1112='[1]Sheet1 (2)'!$C$63,'[1]Sheet1 (2)'!$D$63*counts+'[1]Sheet1 (2)'!$G$63,IF(D1112='[1]Sheet1 (2)'!$C$64,'[1]Sheet1 (2)'!$D$64*counts+'[1]Sheet1 (2)'!$G$64))))</f>
        <v>2.0984129299999998</v>
      </c>
    </row>
    <row r="1113" spans="1:57" s="210" customFormat="1" ht="12.75" customHeight="1">
      <c r="A1113" s="197" t="s">
        <v>282</v>
      </c>
      <c r="B1113" s="198" t="s">
        <v>76</v>
      </c>
      <c r="C1113" s="199">
        <v>1246</v>
      </c>
      <c r="D1113" s="200"/>
      <c r="E1113" s="198"/>
      <c r="F1113" s="198"/>
      <c r="G1113" s="198"/>
      <c r="H1113" s="198"/>
      <c r="I1113" s="198"/>
      <c r="J1113" s="197"/>
      <c r="K1113" s="197"/>
      <c r="L1113" s="201"/>
      <c r="M1113" s="197"/>
      <c r="N1113" s="197"/>
      <c r="O1113" s="202"/>
      <c r="P1113" s="197"/>
      <c r="Q1113" s="197"/>
      <c r="R1113" s="202"/>
      <c r="S1113" s="197"/>
      <c r="T1113" s="197"/>
      <c r="U1113" s="202"/>
      <c r="V1113" s="197"/>
      <c r="W1113" s="197"/>
      <c r="X1113" s="202"/>
      <c r="Y1113" s="197"/>
      <c r="Z1113" s="197"/>
      <c r="AA1113" s="202"/>
      <c r="AB1113" s="197"/>
      <c r="AC1113" s="197"/>
      <c r="AD1113" s="202"/>
      <c r="AE1113" s="197"/>
      <c r="AF1113" s="197"/>
      <c r="AG1113" s="202"/>
      <c r="AH1113" s="215" t="s">
        <v>387</v>
      </c>
      <c r="AI1113" s="204"/>
      <c r="AJ1113" s="205"/>
      <c r="AK1113" s="197" t="s">
        <v>282</v>
      </c>
      <c r="AL1113" s="197" t="s">
        <v>76</v>
      </c>
      <c r="AM1113" s="170">
        <f t="shared" si="35"/>
        <v>1246</v>
      </c>
      <c r="AN1113" s="147"/>
      <c r="AO1113" s="155" t="s">
        <v>475</v>
      </c>
      <c r="AP1113" s="206"/>
      <c r="AQ1113" s="207"/>
      <c r="AR1113" s="208"/>
      <c r="AS1113" s="198"/>
      <c r="AT1113" s="205"/>
      <c r="AU1113" s="207"/>
      <c r="AV1113" s="207"/>
      <c r="AW1113" s="207"/>
      <c r="AX1113" s="207"/>
      <c r="AY1113" s="207"/>
      <c r="AZ1113" s="209"/>
      <c r="BA1113" s="213" t="str">
        <f t="shared" si="34"/>
        <v>Maintained By Lahore Development Authority (LDA)</v>
      </c>
    </row>
    <row r="1114" spans="1:57" s="210" customFormat="1" ht="12.75" customHeight="1">
      <c r="A1114" s="197" t="s">
        <v>282</v>
      </c>
      <c r="B1114" s="198" t="s">
        <v>76</v>
      </c>
      <c r="C1114" s="199">
        <v>1247</v>
      </c>
      <c r="D1114" s="200"/>
      <c r="E1114" s="198"/>
      <c r="F1114" s="198"/>
      <c r="G1114" s="198"/>
      <c r="H1114" s="198"/>
      <c r="I1114" s="198"/>
      <c r="J1114" s="197"/>
      <c r="K1114" s="197"/>
      <c r="L1114" s="201"/>
      <c r="M1114" s="197"/>
      <c r="N1114" s="197"/>
      <c r="O1114" s="202"/>
      <c r="P1114" s="197"/>
      <c r="Q1114" s="197"/>
      <c r="R1114" s="202"/>
      <c r="S1114" s="197"/>
      <c r="T1114" s="197"/>
      <c r="U1114" s="202"/>
      <c r="V1114" s="197"/>
      <c r="W1114" s="197"/>
      <c r="X1114" s="202"/>
      <c r="Y1114" s="197"/>
      <c r="Z1114" s="197"/>
      <c r="AA1114" s="202"/>
      <c r="AB1114" s="197"/>
      <c r="AC1114" s="197"/>
      <c r="AD1114" s="202"/>
      <c r="AE1114" s="197"/>
      <c r="AF1114" s="197"/>
      <c r="AG1114" s="202"/>
      <c r="AH1114" s="215" t="s">
        <v>387</v>
      </c>
      <c r="AI1114" s="204"/>
      <c r="AJ1114" s="205"/>
      <c r="AK1114" s="197" t="s">
        <v>282</v>
      </c>
      <c r="AL1114" s="197" t="s">
        <v>76</v>
      </c>
      <c r="AM1114" s="170">
        <f t="shared" si="35"/>
        <v>1247</v>
      </c>
      <c r="AN1114" s="147"/>
      <c r="AO1114" s="155" t="s">
        <v>476</v>
      </c>
      <c r="AP1114" s="206"/>
      <c r="AQ1114" s="207"/>
      <c r="AR1114" s="208"/>
      <c r="AS1114" s="198"/>
      <c r="AT1114" s="205"/>
      <c r="AU1114" s="207"/>
      <c r="AV1114" s="207"/>
      <c r="AW1114" s="207"/>
      <c r="AX1114" s="207"/>
      <c r="AY1114" s="207"/>
      <c r="AZ1114" s="209"/>
      <c r="BA1114" s="213" t="str">
        <f t="shared" si="34"/>
        <v>Maintained By Lahore Development Authority (LDA)</v>
      </c>
    </row>
    <row r="1115" spans="1:57" s="210" customFormat="1" ht="12.75" customHeight="1">
      <c r="A1115" s="197" t="s">
        <v>282</v>
      </c>
      <c r="B1115" s="198" t="s">
        <v>76</v>
      </c>
      <c r="C1115" s="199">
        <v>1248</v>
      </c>
      <c r="D1115" s="200"/>
      <c r="E1115" s="198"/>
      <c r="F1115" s="198"/>
      <c r="G1115" s="198"/>
      <c r="H1115" s="198"/>
      <c r="I1115" s="198"/>
      <c r="J1115" s="197"/>
      <c r="K1115" s="197"/>
      <c r="L1115" s="201"/>
      <c r="M1115" s="197"/>
      <c r="N1115" s="197"/>
      <c r="O1115" s="202"/>
      <c r="P1115" s="197"/>
      <c r="Q1115" s="197"/>
      <c r="R1115" s="202"/>
      <c r="S1115" s="197"/>
      <c r="T1115" s="197"/>
      <c r="U1115" s="202"/>
      <c r="V1115" s="197"/>
      <c r="W1115" s="197"/>
      <c r="X1115" s="202"/>
      <c r="Y1115" s="197"/>
      <c r="Z1115" s="197"/>
      <c r="AA1115" s="202"/>
      <c r="AB1115" s="197"/>
      <c r="AC1115" s="197"/>
      <c r="AD1115" s="202"/>
      <c r="AE1115" s="197"/>
      <c r="AF1115" s="197"/>
      <c r="AG1115" s="202"/>
      <c r="AH1115" s="215" t="s">
        <v>387</v>
      </c>
      <c r="AI1115" s="204"/>
      <c r="AJ1115" s="205"/>
      <c r="AK1115" s="197" t="s">
        <v>282</v>
      </c>
      <c r="AL1115" s="197" t="s">
        <v>76</v>
      </c>
      <c r="AM1115" s="170">
        <f t="shared" si="35"/>
        <v>1248</v>
      </c>
      <c r="AN1115" s="147"/>
      <c r="AO1115" s="155"/>
      <c r="AP1115" s="206"/>
      <c r="AQ1115" s="207"/>
      <c r="AR1115" s="208"/>
      <c r="AS1115" s="198"/>
      <c r="AT1115" s="205"/>
      <c r="AU1115" s="207"/>
      <c r="AV1115" s="207"/>
      <c r="AW1115" s="207"/>
      <c r="AX1115" s="207"/>
      <c r="AY1115" s="207"/>
      <c r="AZ1115" s="209"/>
      <c r="BA1115" s="213" t="str">
        <f t="shared" si="34"/>
        <v>Maintained By Lahore Development Authority (LDA)</v>
      </c>
    </row>
    <row r="1116" spans="1:57" s="210" customFormat="1" ht="12.75" customHeight="1">
      <c r="A1116" s="197" t="s">
        <v>282</v>
      </c>
      <c r="B1116" s="198" t="s">
        <v>76</v>
      </c>
      <c r="C1116" s="199">
        <v>1249</v>
      </c>
      <c r="D1116" s="200"/>
      <c r="E1116" s="198"/>
      <c r="F1116" s="198"/>
      <c r="G1116" s="198"/>
      <c r="H1116" s="198"/>
      <c r="I1116" s="198"/>
      <c r="J1116" s="197"/>
      <c r="K1116" s="197"/>
      <c r="L1116" s="201"/>
      <c r="M1116" s="197"/>
      <c r="N1116" s="197"/>
      <c r="O1116" s="202"/>
      <c r="P1116" s="197"/>
      <c r="Q1116" s="197"/>
      <c r="R1116" s="202"/>
      <c r="S1116" s="197"/>
      <c r="T1116" s="197"/>
      <c r="U1116" s="202"/>
      <c r="V1116" s="197"/>
      <c r="W1116" s="197"/>
      <c r="X1116" s="202"/>
      <c r="Y1116" s="197"/>
      <c r="Z1116" s="197"/>
      <c r="AA1116" s="202"/>
      <c r="AB1116" s="197"/>
      <c r="AC1116" s="197"/>
      <c r="AD1116" s="202"/>
      <c r="AE1116" s="197"/>
      <c r="AF1116" s="197"/>
      <c r="AG1116" s="202"/>
      <c r="AH1116" s="215" t="s">
        <v>387</v>
      </c>
      <c r="AI1116" s="204"/>
      <c r="AJ1116" s="205"/>
      <c r="AK1116" s="197" t="s">
        <v>282</v>
      </c>
      <c r="AL1116" s="197" t="s">
        <v>76</v>
      </c>
      <c r="AM1116" s="170">
        <f t="shared" si="35"/>
        <v>1249</v>
      </c>
      <c r="AN1116" s="147"/>
      <c r="AO1116" s="155"/>
      <c r="AP1116" s="206"/>
      <c r="AQ1116" s="207"/>
      <c r="AR1116" s="208"/>
      <c r="AS1116" s="198"/>
      <c r="AT1116" s="205"/>
      <c r="AU1116" s="207"/>
      <c r="AV1116" s="207"/>
      <c r="AW1116" s="207"/>
      <c r="AX1116" s="207"/>
      <c r="AY1116" s="207"/>
      <c r="AZ1116" s="209"/>
      <c r="BA1116" s="213" t="str">
        <f t="shared" si="34"/>
        <v>Maintained By Lahore Development Authority (LDA)</v>
      </c>
    </row>
    <row r="1117" spans="1:57" s="210" customFormat="1" ht="12.75" customHeight="1">
      <c r="A1117" s="197" t="s">
        <v>282</v>
      </c>
      <c r="B1117" s="198" t="s">
        <v>76</v>
      </c>
      <c r="C1117" s="199">
        <v>1250</v>
      </c>
      <c r="D1117" s="200"/>
      <c r="E1117" s="198"/>
      <c r="F1117" s="198"/>
      <c r="G1117" s="198"/>
      <c r="H1117" s="198"/>
      <c r="I1117" s="198"/>
      <c r="J1117" s="197"/>
      <c r="K1117" s="197"/>
      <c r="L1117" s="201"/>
      <c r="M1117" s="197"/>
      <c r="N1117" s="197"/>
      <c r="O1117" s="202"/>
      <c r="P1117" s="197"/>
      <c r="Q1117" s="197"/>
      <c r="R1117" s="202"/>
      <c r="S1117" s="197"/>
      <c r="T1117" s="197"/>
      <c r="U1117" s="202"/>
      <c r="V1117" s="197"/>
      <c r="W1117" s="197"/>
      <c r="X1117" s="202"/>
      <c r="Y1117" s="197"/>
      <c r="Z1117" s="197"/>
      <c r="AA1117" s="202"/>
      <c r="AB1117" s="197"/>
      <c r="AC1117" s="197"/>
      <c r="AD1117" s="202"/>
      <c r="AE1117" s="197"/>
      <c r="AF1117" s="197"/>
      <c r="AG1117" s="202"/>
      <c r="AH1117" s="215" t="s">
        <v>387</v>
      </c>
      <c r="AI1117" s="204"/>
      <c r="AJ1117" s="205"/>
      <c r="AK1117" s="197" t="s">
        <v>282</v>
      </c>
      <c r="AL1117" s="197" t="s">
        <v>76</v>
      </c>
      <c r="AM1117" s="170">
        <f t="shared" si="35"/>
        <v>1250</v>
      </c>
      <c r="AN1117" s="147"/>
      <c r="AO1117" s="155"/>
      <c r="AP1117" s="206"/>
      <c r="AQ1117" s="207"/>
      <c r="AR1117" s="208"/>
      <c r="AS1117" s="198"/>
      <c r="AT1117" s="205"/>
      <c r="AU1117" s="207"/>
      <c r="AV1117" s="207"/>
      <c r="AW1117" s="207"/>
      <c r="AX1117" s="207"/>
      <c r="AY1117" s="207"/>
      <c r="AZ1117" s="209"/>
      <c r="BA1117" s="213" t="str">
        <f t="shared" si="34"/>
        <v>Maintained By Lahore Development Authority (LDA)</v>
      </c>
    </row>
    <row r="1118" spans="1:57" s="210" customFormat="1" ht="12.75" customHeight="1">
      <c r="A1118" s="197" t="s">
        <v>282</v>
      </c>
      <c r="B1118" s="198" t="s">
        <v>76</v>
      </c>
      <c r="C1118" s="199">
        <v>1251</v>
      </c>
      <c r="D1118" s="200"/>
      <c r="E1118" s="198"/>
      <c r="F1118" s="198"/>
      <c r="G1118" s="198"/>
      <c r="H1118" s="198"/>
      <c r="I1118" s="198"/>
      <c r="J1118" s="197"/>
      <c r="K1118" s="197"/>
      <c r="L1118" s="201"/>
      <c r="M1118" s="197"/>
      <c r="N1118" s="197"/>
      <c r="O1118" s="202"/>
      <c r="P1118" s="197"/>
      <c r="Q1118" s="197"/>
      <c r="R1118" s="202"/>
      <c r="S1118" s="197"/>
      <c r="T1118" s="197"/>
      <c r="U1118" s="202"/>
      <c r="V1118" s="197"/>
      <c r="W1118" s="197"/>
      <c r="X1118" s="202"/>
      <c r="Y1118" s="197"/>
      <c r="Z1118" s="197"/>
      <c r="AA1118" s="202"/>
      <c r="AB1118" s="197"/>
      <c r="AC1118" s="197"/>
      <c r="AD1118" s="202"/>
      <c r="AE1118" s="197"/>
      <c r="AF1118" s="197"/>
      <c r="AG1118" s="202"/>
      <c r="AH1118" s="215" t="s">
        <v>387</v>
      </c>
      <c r="AI1118" s="204"/>
      <c r="AJ1118" s="205"/>
      <c r="AK1118" s="197" t="s">
        <v>282</v>
      </c>
      <c r="AL1118" s="197" t="s">
        <v>76</v>
      </c>
      <c r="AM1118" s="170">
        <f t="shared" si="35"/>
        <v>1251</v>
      </c>
      <c r="AN1118" s="147"/>
      <c r="AO1118" s="155"/>
      <c r="AP1118" s="206"/>
      <c r="AQ1118" s="207"/>
      <c r="AR1118" s="208"/>
      <c r="AS1118" s="198"/>
      <c r="AT1118" s="205"/>
      <c r="AU1118" s="207"/>
      <c r="AV1118" s="207"/>
      <c r="AW1118" s="207"/>
      <c r="AX1118" s="207"/>
      <c r="AY1118" s="207"/>
      <c r="AZ1118" s="209"/>
      <c r="BA1118" s="213" t="str">
        <f t="shared" si="34"/>
        <v>Maintained By Lahore Development Authority (LDA)</v>
      </c>
    </row>
    <row r="1119" spans="1:57" s="210" customFormat="1" ht="12.75" customHeight="1">
      <c r="A1119" s="197" t="s">
        <v>282</v>
      </c>
      <c r="B1119" s="198" t="s">
        <v>76</v>
      </c>
      <c r="C1119" s="199">
        <v>1252</v>
      </c>
      <c r="D1119" s="200"/>
      <c r="E1119" s="198"/>
      <c r="F1119" s="198"/>
      <c r="G1119" s="198"/>
      <c r="H1119" s="198"/>
      <c r="I1119" s="198"/>
      <c r="J1119" s="197"/>
      <c r="K1119" s="197"/>
      <c r="L1119" s="201"/>
      <c r="M1119" s="197"/>
      <c r="N1119" s="197"/>
      <c r="O1119" s="202"/>
      <c r="P1119" s="197"/>
      <c r="Q1119" s="197"/>
      <c r="R1119" s="202"/>
      <c r="S1119" s="197"/>
      <c r="T1119" s="197"/>
      <c r="U1119" s="202"/>
      <c r="V1119" s="197"/>
      <c r="W1119" s="197"/>
      <c r="X1119" s="202"/>
      <c r="Y1119" s="197"/>
      <c r="Z1119" s="197"/>
      <c r="AA1119" s="202"/>
      <c r="AB1119" s="197"/>
      <c r="AC1119" s="197"/>
      <c r="AD1119" s="202"/>
      <c r="AE1119" s="197"/>
      <c r="AF1119" s="197"/>
      <c r="AG1119" s="202"/>
      <c r="AH1119" s="215" t="s">
        <v>387</v>
      </c>
      <c r="AI1119" s="204"/>
      <c r="AJ1119" s="205"/>
      <c r="AK1119" s="197" t="s">
        <v>282</v>
      </c>
      <c r="AL1119" s="197" t="s">
        <v>76</v>
      </c>
      <c r="AM1119" s="170">
        <f t="shared" si="35"/>
        <v>1252</v>
      </c>
      <c r="AN1119" s="147"/>
      <c r="AO1119" s="155"/>
      <c r="AP1119" s="206"/>
      <c r="AQ1119" s="207"/>
      <c r="AR1119" s="208"/>
      <c r="AS1119" s="198"/>
      <c r="AT1119" s="205"/>
      <c r="AU1119" s="207"/>
      <c r="AV1119" s="207"/>
      <c r="AW1119" s="207"/>
      <c r="AX1119" s="207"/>
      <c r="AY1119" s="207"/>
      <c r="AZ1119" s="209"/>
      <c r="BA1119" s="213" t="str">
        <f t="shared" si="34"/>
        <v>Maintained By Lahore Development Authority (LDA)</v>
      </c>
    </row>
    <row r="1120" spans="1:57" s="210" customFormat="1" ht="12.75" customHeight="1">
      <c r="A1120" s="197" t="s">
        <v>282</v>
      </c>
      <c r="B1120" s="198" t="s">
        <v>76</v>
      </c>
      <c r="C1120" s="199">
        <v>1253</v>
      </c>
      <c r="D1120" s="200"/>
      <c r="E1120" s="198"/>
      <c r="F1120" s="198"/>
      <c r="G1120" s="198"/>
      <c r="H1120" s="198"/>
      <c r="I1120" s="198"/>
      <c r="J1120" s="197"/>
      <c r="K1120" s="197"/>
      <c r="L1120" s="201"/>
      <c r="M1120" s="197"/>
      <c r="N1120" s="197"/>
      <c r="O1120" s="202"/>
      <c r="P1120" s="197"/>
      <c r="Q1120" s="197"/>
      <c r="R1120" s="202"/>
      <c r="S1120" s="197"/>
      <c r="T1120" s="197"/>
      <c r="U1120" s="202"/>
      <c r="V1120" s="197"/>
      <c r="W1120" s="197"/>
      <c r="X1120" s="202"/>
      <c r="Y1120" s="197"/>
      <c r="Z1120" s="197"/>
      <c r="AA1120" s="202"/>
      <c r="AB1120" s="197"/>
      <c r="AC1120" s="197"/>
      <c r="AD1120" s="202"/>
      <c r="AE1120" s="197"/>
      <c r="AF1120" s="197"/>
      <c r="AG1120" s="202"/>
      <c r="AH1120" s="215" t="s">
        <v>387</v>
      </c>
      <c r="AI1120" s="204"/>
      <c r="AJ1120" s="205"/>
      <c r="AK1120" s="197" t="s">
        <v>282</v>
      </c>
      <c r="AL1120" s="197" t="s">
        <v>76</v>
      </c>
      <c r="AM1120" s="170">
        <f t="shared" si="35"/>
        <v>1253</v>
      </c>
      <c r="AN1120" s="147"/>
      <c r="AO1120" s="155"/>
      <c r="AP1120" s="206"/>
      <c r="AQ1120" s="207"/>
      <c r="AR1120" s="208"/>
      <c r="AS1120" s="198"/>
      <c r="AT1120" s="205"/>
      <c r="AU1120" s="207"/>
      <c r="AV1120" s="207"/>
      <c r="AW1120" s="207"/>
      <c r="AX1120" s="207"/>
      <c r="AY1120" s="207"/>
      <c r="AZ1120" s="209"/>
      <c r="BA1120" s="213" t="str">
        <f t="shared" si="34"/>
        <v>Maintained By Lahore Development Authority (LDA)</v>
      </c>
    </row>
    <row r="1121" spans="1:57" s="210" customFormat="1" ht="12.75" customHeight="1">
      <c r="A1121" s="197" t="s">
        <v>282</v>
      </c>
      <c r="B1121" s="198" t="s">
        <v>76</v>
      </c>
      <c r="C1121" s="199">
        <v>1254</v>
      </c>
      <c r="D1121" s="200"/>
      <c r="E1121" s="198"/>
      <c r="F1121" s="198"/>
      <c r="G1121" s="198"/>
      <c r="H1121" s="198"/>
      <c r="I1121" s="198"/>
      <c r="J1121" s="197"/>
      <c r="K1121" s="197"/>
      <c r="L1121" s="201"/>
      <c r="M1121" s="197"/>
      <c r="N1121" s="197"/>
      <c r="O1121" s="202"/>
      <c r="P1121" s="197"/>
      <c r="Q1121" s="197"/>
      <c r="R1121" s="202"/>
      <c r="S1121" s="197"/>
      <c r="T1121" s="197"/>
      <c r="U1121" s="202"/>
      <c r="V1121" s="197"/>
      <c r="W1121" s="197"/>
      <c r="X1121" s="202"/>
      <c r="Y1121" s="197"/>
      <c r="Z1121" s="197"/>
      <c r="AA1121" s="202"/>
      <c r="AB1121" s="197"/>
      <c r="AC1121" s="197"/>
      <c r="AD1121" s="202"/>
      <c r="AE1121" s="197"/>
      <c r="AF1121" s="197"/>
      <c r="AG1121" s="202"/>
      <c r="AH1121" s="215" t="s">
        <v>387</v>
      </c>
      <c r="AI1121" s="204"/>
      <c r="AJ1121" s="205"/>
      <c r="AK1121" s="197" t="s">
        <v>282</v>
      </c>
      <c r="AL1121" s="197" t="s">
        <v>76</v>
      </c>
      <c r="AM1121" s="170">
        <f t="shared" si="35"/>
        <v>1254</v>
      </c>
      <c r="AN1121" s="147"/>
      <c r="AO1121" s="155"/>
      <c r="AP1121" s="206"/>
      <c r="AQ1121" s="207"/>
      <c r="AR1121" s="208"/>
      <c r="AS1121" s="198"/>
      <c r="AT1121" s="205"/>
      <c r="AU1121" s="207"/>
      <c r="AV1121" s="207"/>
      <c r="AW1121" s="207"/>
      <c r="AX1121" s="207"/>
      <c r="AY1121" s="207"/>
      <c r="AZ1121" s="209"/>
      <c r="BA1121" s="213" t="str">
        <f t="shared" si="34"/>
        <v>Maintained By Lahore Development Authority (LDA)</v>
      </c>
    </row>
    <row r="1122" spans="1:57" s="210" customFormat="1" ht="12.75" customHeight="1">
      <c r="A1122" s="197" t="s">
        <v>282</v>
      </c>
      <c r="B1122" s="198" t="s">
        <v>76</v>
      </c>
      <c r="C1122" s="199">
        <v>1255</v>
      </c>
      <c r="D1122" s="200"/>
      <c r="E1122" s="198"/>
      <c r="F1122" s="198"/>
      <c r="G1122" s="198"/>
      <c r="H1122" s="198"/>
      <c r="I1122" s="198"/>
      <c r="J1122" s="197"/>
      <c r="K1122" s="197"/>
      <c r="L1122" s="201"/>
      <c r="M1122" s="197"/>
      <c r="N1122" s="197"/>
      <c r="O1122" s="202"/>
      <c r="P1122" s="197"/>
      <c r="Q1122" s="197"/>
      <c r="R1122" s="202"/>
      <c r="S1122" s="197"/>
      <c r="T1122" s="197"/>
      <c r="U1122" s="202"/>
      <c r="V1122" s="197"/>
      <c r="W1122" s="197"/>
      <c r="X1122" s="202"/>
      <c r="Y1122" s="197"/>
      <c r="Z1122" s="197"/>
      <c r="AA1122" s="202"/>
      <c r="AB1122" s="197"/>
      <c r="AC1122" s="197"/>
      <c r="AD1122" s="202"/>
      <c r="AE1122" s="197"/>
      <c r="AF1122" s="197"/>
      <c r="AG1122" s="202"/>
      <c r="AH1122" s="215" t="s">
        <v>387</v>
      </c>
      <c r="AI1122" s="204"/>
      <c r="AJ1122" s="205"/>
      <c r="AK1122" s="197" t="s">
        <v>282</v>
      </c>
      <c r="AL1122" s="197" t="s">
        <v>76</v>
      </c>
      <c r="AM1122" s="170">
        <f t="shared" si="35"/>
        <v>1255</v>
      </c>
      <c r="AN1122" s="147"/>
      <c r="AO1122" s="155"/>
      <c r="AP1122" s="206"/>
      <c r="AQ1122" s="207"/>
      <c r="AR1122" s="208"/>
      <c r="AS1122" s="198"/>
      <c r="AT1122" s="205"/>
      <c r="AU1122" s="207"/>
      <c r="AV1122" s="207"/>
      <c r="AW1122" s="207"/>
      <c r="AX1122" s="207"/>
      <c r="AY1122" s="207"/>
      <c r="AZ1122" s="209"/>
      <c r="BA1122" s="213" t="str">
        <f t="shared" si="34"/>
        <v>Maintained By Lahore Development Authority (LDA)</v>
      </c>
    </row>
    <row r="1123" spans="1:57" s="210" customFormat="1" ht="12.75" customHeight="1">
      <c r="A1123" s="197" t="s">
        <v>282</v>
      </c>
      <c r="B1123" s="198" t="s">
        <v>76</v>
      </c>
      <c r="C1123" s="199">
        <v>1256</v>
      </c>
      <c r="D1123" s="200"/>
      <c r="E1123" s="198"/>
      <c r="F1123" s="198"/>
      <c r="G1123" s="198"/>
      <c r="H1123" s="198"/>
      <c r="I1123" s="198"/>
      <c r="J1123" s="197"/>
      <c r="K1123" s="197"/>
      <c r="L1123" s="201"/>
      <c r="M1123" s="197"/>
      <c r="N1123" s="197"/>
      <c r="O1123" s="202"/>
      <c r="P1123" s="197"/>
      <c r="Q1123" s="197"/>
      <c r="R1123" s="202"/>
      <c r="S1123" s="197"/>
      <c r="T1123" s="197"/>
      <c r="U1123" s="202"/>
      <c r="V1123" s="197"/>
      <c r="W1123" s="197"/>
      <c r="X1123" s="202"/>
      <c r="Y1123" s="197"/>
      <c r="Z1123" s="197"/>
      <c r="AA1123" s="202"/>
      <c r="AB1123" s="197"/>
      <c r="AC1123" s="197"/>
      <c r="AD1123" s="202"/>
      <c r="AE1123" s="197"/>
      <c r="AF1123" s="197"/>
      <c r="AG1123" s="202"/>
      <c r="AH1123" s="215" t="s">
        <v>387</v>
      </c>
      <c r="AI1123" s="204"/>
      <c r="AJ1123" s="205"/>
      <c r="AK1123" s="197" t="s">
        <v>282</v>
      </c>
      <c r="AL1123" s="197" t="s">
        <v>76</v>
      </c>
      <c r="AM1123" s="170">
        <f t="shared" si="35"/>
        <v>1256</v>
      </c>
      <c r="AN1123" s="147"/>
      <c r="AO1123" s="155"/>
      <c r="AP1123" s="206"/>
      <c r="AQ1123" s="207"/>
      <c r="AR1123" s="208"/>
      <c r="AS1123" s="198"/>
      <c r="AT1123" s="205"/>
      <c r="AU1123" s="207"/>
      <c r="AV1123" s="207"/>
      <c r="AW1123" s="207"/>
      <c r="AX1123" s="207"/>
      <c r="AY1123" s="207"/>
      <c r="AZ1123" s="209"/>
      <c r="BA1123" s="213" t="str">
        <f t="shared" si="34"/>
        <v>Maintained By Lahore Development Authority (LDA)</v>
      </c>
    </row>
    <row r="1124" spans="1:57" s="210" customFormat="1" ht="12.75" customHeight="1">
      <c r="A1124" s="197" t="s">
        <v>282</v>
      </c>
      <c r="B1124" s="198" t="s">
        <v>76</v>
      </c>
      <c r="C1124" s="199">
        <v>1257</v>
      </c>
      <c r="D1124" s="200"/>
      <c r="E1124" s="198"/>
      <c r="F1124" s="198"/>
      <c r="G1124" s="198"/>
      <c r="H1124" s="198"/>
      <c r="I1124" s="198"/>
      <c r="J1124" s="197"/>
      <c r="K1124" s="197"/>
      <c r="L1124" s="201"/>
      <c r="M1124" s="197"/>
      <c r="N1124" s="197"/>
      <c r="O1124" s="202"/>
      <c r="P1124" s="197"/>
      <c r="Q1124" s="197"/>
      <c r="R1124" s="202"/>
      <c r="S1124" s="197"/>
      <c r="T1124" s="197"/>
      <c r="U1124" s="202"/>
      <c r="V1124" s="197"/>
      <c r="W1124" s="197"/>
      <c r="X1124" s="202"/>
      <c r="Y1124" s="197"/>
      <c r="Z1124" s="197"/>
      <c r="AA1124" s="202"/>
      <c r="AB1124" s="197"/>
      <c r="AC1124" s="197"/>
      <c r="AD1124" s="202"/>
      <c r="AE1124" s="197"/>
      <c r="AF1124" s="197"/>
      <c r="AG1124" s="202"/>
      <c r="AH1124" s="215" t="s">
        <v>387</v>
      </c>
      <c r="AI1124" s="204"/>
      <c r="AJ1124" s="205"/>
      <c r="AK1124" s="197" t="s">
        <v>282</v>
      </c>
      <c r="AL1124" s="197" t="s">
        <v>76</v>
      </c>
      <c r="AM1124" s="170">
        <f t="shared" si="35"/>
        <v>1257</v>
      </c>
      <c r="AN1124" s="147"/>
      <c r="AO1124" s="155"/>
      <c r="AP1124" s="206"/>
      <c r="AQ1124" s="207"/>
      <c r="AR1124" s="208"/>
      <c r="AS1124" s="198"/>
      <c r="AT1124" s="205"/>
      <c r="AU1124" s="207"/>
      <c r="AV1124" s="207"/>
      <c r="AW1124" s="207"/>
      <c r="AX1124" s="207"/>
      <c r="AY1124" s="207"/>
      <c r="AZ1124" s="209"/>
      <c r="BA1124" s="213" t="str">
        <f t="shared" si="34"/>
        <v>Maintained By Lahore Development Authority (LDA)</v>
      </c>
    </row>
    <row r="1125" spans="1:57" s="210" customFormat="1" ht="12.75" customHeight="1">
      <c r="A1125" s="197" t="s">
        <v>282</v>
      </c>
      <c r="B1125" s="198" t="s">
        <v>76</v>
      </c>
      <c r="C1125" s="199">
        <v>1258</v>
      </c>
      <c r="D1125" s="200"/>
      <c r="E1125" s="198"/>
      <c r="F1125" s="198"/>
      <c r="G1125" s="198"/>
      <c r="H1125" s="198"/>
      <c r="I1125" s="198"/>
      <c r="J1125" s="197"/>
      <c r="K1125" s="197"/>
      <c r="L1125" s="201"/>
      <c r="M1125" s="197"/>
      <c r="N1125" s="197"/>
      <c r="O1125" s="202"/>
      <c r="P1125" s="197"/>
      <c r="Q1125" s="197"/>
      <c r="R1125" s="202"/>
      <c r="S1125" s="197"/>
      <c r="T1125" s="197"/>
      <c r="U1125" s="202"/>
      <c r="V1125" s="197"/>
      <c r="W1125" s="197"/>
      <c r="X1125" s="202"/>
      <c r="Y1125" s="197"/>
      <c r="Z1125" s="197"/>
      <c r="AA1125" s="202"/>
      <c r="AB1125" s="197"/>
      <c r="AC1125" s="197"/>
      <c r="AD1125" s="202"/>
      <c r="AE1125" s="197"/>
      <c r="AF1125" s="197"/>
      <c r="AG1125" s="202"/>
      <c r="AH1125" s="215" t="s">
        <v>387</v>
      </c>
      <c r="AI1125" s="204"/>
      <c r="AJ1125" s="205"/>
      <c r="AK1125" s="197" t="s">
        <v>282</v>
      </c>
      <c r="AL1125" s="197" t="s">
        <v>76</v>
      </c>
      <c r="AM1125" s="170">
        <f t="shared" si="35"/>
        <v>1258</v>
      </c>
      <c r="AN1125" s="147"/>
      <c r="AO1125" s="155"/>
      <c r="AP1125" s="206"/>
      <c r="AQ1125" s="207"/>
      <c r="AR1125" s="208"/>
      <c r="AS1125" s="198"/>
      <c r="AT1125" s="205"/>
      <c r="AU1125" s="207"/>
      <c r="AV1125" s="207"/>
      <c r="AW1125" s="207"/>
      <c r="AX1125" s="207"/>
      <c r="AY1125" s="207"/>
      <c r="AZ1125" s="209"/>
      <c r="BA1125" s="213" t="str">
        <f t="shared" si="34"/>
        <v>Maintained By Lahore Development Authority (LDA)</v>
      </c>
    </row>
    <row r="1126" spans="1:57" s="210" customFormat="1" ht="12.75" customHeight="1">
      <c r="A1126" s="197" t="s">
        <v>282</v>
      </c>
      <c r="B1126" s="198" t="s">
        <v>76</v>
      </c>
      <c r="C1126" s="199">
        <v>1259</v>
      </c>
      <c r="D1126" s="200"/>
      <c r="E1126" s="198"/>
      <c r="F1126" s="198"/>
      <c r="G1126" s="198"/>
      <c r="H1126" s="198"/>
      <c r="I1126" s="198"/>
      <c r="J1126" s="197"/>
      <c r="K1126" s="197"/>
      <c r="L1126" s="201"/>
      <c r="M1126" s="197"/>
      <c r="N1126" s="197"/>
      <c r="O1126" s="202"/>
      <c r="P1126" s="197"/>
      <c r="Q1126" s="197"/>
      <c r="R1126" s="202"/>
      <c r="S1126" s="197"/>
      <c r="T1126" s="197"/>
      <c r="U1126" s="202"/>
      <c r="V1126" s="197"/>
      <c r="W1126" s="197"/>
      <c r="X1126" s="202"/>
      <c r="Y1126" s="197"/>
      <c r="Z1126" s="197"/>
      <c r="AA1126" s="202"/>
      <c r="AB1126" s="197"/>
      <c r="AC1126" s="197"/>
      <c r="AD1126" s="202"/>
      <c r="AE1126" s="197"/>
      <c r="AF1126" s="197"/>
      <c r="AG1126" s="202"/>
      <c r="AH1126" s="215" t="s">
        <v>387</v>
      </c>
      <c r="AI1126" s="204"/>
      <c r="AJ1126" s="205"/>
      <c r="AK1126" s="197" t="s">
        <v>282</v>
      </c>
      <c r="AL1126" s="197" t="s">
        <v>76</v>
      </c>
      <c r="AM1126" s="170">
        <f t="shared" si="35"/>
        <v>1259</v>
      </c>
      <c r="AN1126" s="147"/>
      <c r="AO1126" s="155"/>
      <c r="AP1126" s="206"/>
      <c r="AQ1126" s="207"/>
      <c r="AR1126" s="208"/>
      <c r="AS1126" s="198"/>
      <c r="AT1126" s="205"/>
      <c r="AU1126" s="207"/>
      <c r="AV1126" s="207"/>
      <c r="AW1126" s="207"/>
      <c r="AX1126" s="207"/>
      <c r="AY1126" s="207"/>
      <c r="AZ1126" s="209"/>
      <c r="BA1126" s="213" t="str">
        <f t="shared" si="34"/>
        <v>Maintained By Lahore Development Authority (LDA)</v>
      </c>
    </row>
    <row r="1127" spans="1:57" s="210" customFormat="1" ht="12.75" customHeight="1">
      <c r="A1127" s="197" t="s">
        <v>282</v>
      </c>
      <c r="B1127" s="198" t="s">
        <v>76</v>
      </c>
      <c r="C1127" s="199">
        <v>1260</v>
      </c>
      <c r="D1127" s="200"/>
      <c r="E1127" s="198"/>
      <c r="F1127" s="198"/>
      <c r="G1127" s="198"/>
      <c r="H1127" s="198"/>
      <c r="I1127" s="198"/>
      <c r="J1127" s="197"/>
      <c r="K1127" s="197"/>
      <c r="L1127" s="201"/>
      <c r="M1127" s="197"/>
      <c r="N1127" s="197"/>
      <c r="O1127" s="202"/>
      <c r="P1127" s="197"/>
      <c r="Q1127" s="197"/>
      <c r="R1127" s="202"/>
      <c r="S1127" s="197"/>
      <c r="T1127" s="197"/>
      <c r="U1127" s="202"/>
      <c r="V1127" s="197"/>
      <c r="W1127" s="197"/>
      <c r="X1127" s="202"/>
      <c r="Y1127" s="197"/>
      <c r="Z1127" s="197"/>
      <c r="AA1127" s="202"/>
      <c r="AB1127" s="197"/>
      <c r="AC1127" s="197"/>
      <c r="AD1127" s="202"/>
      <c r="AE1127" s="197"/>
      <c r="AF1127" s="197"/>
      <c r="AG1127" s="202"/>
      <c r="AH1127" s="215" t="s">
        <v>387</v>
      </c>
      <c r="AI1127" s="204"/>
      <c r="AJ1127" s="205"/>
      <c r="AK1127" s="197" t="s">
        <v>282</v>
      </c>
      <c r="AL1127" s="197" t="s">
        <v>76</v>
      </c>
      <c r="AM1127" s="170">
        <f t="shared" si="35"/>
        <v>1260</v>
      </c>
      <c r="AN1127" s="147"/>
      <c r="AO1127" s="155"/>
      <c r="AP1127" s="206"/>
      <c r="AQ1127" s="207"/>
      <c r="AR1127" s="208"/>
      <c r="AS1127" s="198"/>
      <c r="AT1127" s="205"/>
      <c r="AU1127" s="207"/>
      <c r="AV1127" s="207"/>
      <c r="AW1127" s="207"/>
      <c r="AX1127" s="207"/>
      <c r="AY1127" s="207"/>
      <c r="AZ1127" s="209"/>
      <c r="BA1127" s="213" t="str">
        <f t="shared" si="34"/>
        <v>Maintained By Lahore Development Authority (LDA)</v>
      </c>
    </row>
    <row r="1128" spans="1:57" s="210" customFormat="1" ht="12.75" customHeight="1">
      <c r="A1128" s="197" t="s">
        <v>282</v>
      </c>
      <c r="B1128" s="198" t="s">
        <v>76</v>
      </c>
      <c r="C1128" s="199">
        <v>1261</v>
      </c>
      <c r="D1128" s="200"/>
      <c r="E1128" s="198"/>
      <c r="F1128" s="198"/>
      <c r="G1128" s="198"/>
      <c r="H1128" s="198"/>
      <c r="I1128" s="198"/>
      <c r="J1128" s="197"/>
      <c r="K1128" s="197"/>
      <c r="L1128" s="201"/>
      <c r="M1128" s="197"/>
      <c r="N1128" s="197"/>
      <c r="O1128" s="202"/>
      <c r="P1128" s="197"/>
      <c r="Q1128" s="197"/>
      <c r="R1128" s="202"/>
      <c r="S1128" s="197"/>
      <c r="T1128" s="197"/>
      <c r="U1128" s="202"/>
      <c r="V1128" s="197"/>
      <c r="W1128" s="197"/>
      <c r="X1128" s="202"/>
      <c r="Y1128" s="197"/>
      <c r="Z1128" s="197"/>
      <c r="AA1128" s="202"/>
      <c r="AB1128" s="197"/>
      <c r="AC1128" s="197"/>
      <c r="AD1128" s="202"/>
      <c r="AE1128" s="197"/>
      <c r="AF1128" s="197"/>
      <c r="AG1128" s="202"/>
      <c r="AH1128" s="215" t="s">
        <v>387</v>
      </c>
      <c r="AI1128" s="204"/>
      <c r="AJ1128" s="205"/>
      <c r="AK1128" s="197" t="s">
        <v>282</v>
      </c>
      <c r="AL1128" s="197" t="s">
        <v>76</v>
      </c>
      <c r="AM1128" s="170">
        <f t="shared" si="35"/>
        <v>1261</v>
      </c>
      <c r="AN1128" s="147"/>
      <c r="AO1128" s="155"/>
      <c r="AP1128" s="206"/>
      <c r="AQ1128" s="207"/>
      <c r="AR1128" s="208"/>
      <c r="AS1128" s="198"/>
      <c r="AT1128" s="205"/>
      <c r="AU1128" s="207"/>
      <c r="AV1128" s="207"/>
      <c r="AW1128" s="207"/>
      <c r="AX1128" s="207"/>
      <c r="AY1128" s="207"/>
      <c r="AZ1128" s="209"/>
      <c r="BA1128" s="213" t="str">
        <f t="shared" si="34"/>
        <v>Maintained By Lahore Development Authority (LDA)</v>
      </c>
    </row>
    <row r="1129" spans="1:57" s="210" customFormat="1" ht="12.75" customHeight="1">
      <c r="A1129" s="197" t="s">
        <v>282</v>
      </c>
      <c r="B1129" s="198" t="s">
        <v>76</v>
      </c>
      <c r="C1129" s="199">
        <v>1262</v>
      </c>
      <c r="D1129" s="200"/>
      <c r="E1129" s="198"/>
      <c r="F1129" s="198"/>
      <c r="G1129" s="198"/>
      <c r="H1129" s="198"/>
      <c r="I1129" s="198"/>
      <c r="J1129" s="197"/>
      <c r="K1129" s="197"/>
      <c r="L1129" s="201"/>
      <c r="M1129" s="197"/>
      <c r="N1129" s="197"/>
      <c r="O1129" s="202"/>
      <c r="P1129" s="197"/>
      <c r="Q1129" s="197"/>
      <c r="R1129" s="202"/>
      <c r="S1129" s="197"/>
      <c r="T1129" s="197"/>
      <c r="U1129" s="202"/>
      <c r="V1129" s="197"/>
      <c r="W1129" s="197"/>
      <c r="X1129" s="202"/>
      <c r="Y1129" s="197"/>
      <c r="Z1129" s="197"/>
      <c r="AA1129" s="202"/>
      <c r="AB1129" s="197"/>
      <c r="AC1129" s="197"/>
      <c r="AD1129" s="202"/>
      <c r="AE1129" s="197"/>
      <c r="AF1129" s="197"/>
      <c r="AG1129" s="202"/>
      <c r="AH1129" s="215" t="s">
        <v>387</v>
      </c>
      <c r="AI1129" s="204"/>
      <c r="AJ1129" s="205"/>
      <c r="AK1129" s="197" t="s">
        <v>282</v>
      </c>
      <c r="AL1129" s="197" t="s">
        <v>76</v>
      </c>
      <c r="AM1129" s="170">
        <f t="shared" si="35"/>
        <v>1262</v>
      </c>
      <c r="AN1129" s="147"/>
      <c r="AO1129" s="155"/>
      <c r="AP1129" s="206"/>
      <c r="AQ1129" s="207"/>
      <c r="AR1129" s="208"/>
      <c r="AS1129" s="198"/>
      <c r="AT1129" s="205"/>
      <c r="AU1129" s="207"/>
      <c r="AV1129" s="207"/>
      <c r="AW1129" s="207"/>
      <c r="AX1129" s="207"/>
      <c r="AY1129" s="207"/>
      <c r="AZ1129" s="209"/>
      <c r="BA1129" s="213" t="str">
        <f t="shared" si="34"/>
        <v>Maintained By Lahore Development Authority (LDA)</v>
      </c>
    </row>
    <row r="1130" spans="1:57" s="210" customFormat="1" ht="12.75" customHeight="1">
      <c r="A1130" s="197" t="s">
        <v>282</v>
      </c>
      <c r="B1130" s="198" t="s">
        <v>76</v>
      </c>
      <c r="C1130" s="199">
        <v>1263</v>
      </c>
      <c r="D1130" s="200"/>
      <c r="E1130" s="198"/>
      <c r="F1130" s="198"/>
      <c r="G1130" s="198"/>
      <c r="H1130" s="198"/>
      <c r="I1130" s="198"/>
      <c r="J1130" s="197"/>
      <c r="K1130" s="197"/>
      <c r="L1130" s="201"/>
      <c r="M1130" s="197"/>
      <c r="N1130" s="197"/>
      <c r="O1130" s="202"/>
      <c r="P1130" s="197"/>
      <c r="Q1130" s="197"/>
      <c r="R1130" s="202"/>
      <c r="S1130" s="197"/>
      <c r="T1130" s="197"/>
      <c r="U1130" s="202"/>
      <c r="V1130" s="197"/>
      <c r="W1130" s="197"/>
      <c r="X1130" s="202"/>
      <c r="Y1130" s="197"/>
      <c r="Z1130" s="197"/>
      <c r="AA1130" s="202"/>
      <c r="AB1130" s="197"/>
      <c r="AC1130" s="197"/>
      <c r="AD1130" s="202"/>
      <c r="AE1130" s="197"/>
      <c r="AF1130" s="197"/>
      <c r="AG1130" s="202"/>
      <c r="AH1130" s="215" t="s">
        <v>387</v>
      </c>
      <c r="AI1130" s="204"/>
      <c r="AJ1130" s="205"/>
      <c r="AK1130" s="197" t="s">
        <v>282</v>
      </c>
      <c r="AL1130" s="197" t="s">
        <v>76</v>
      </c>
      <c r="AM1130" s="170">
        <f t="shared" si="35"/>
        <v>1263</v>
      </c>
      <c r="AN1130" s="147"/>
      <c r="AO1130" s="155"/>
      <c r="AP1130" s="206"/>
      <c r="AQ1130" s="207"/>
      <c r="AR1130" s="208"/>
      <c r="AS1130" s="198"/>
      <c r="AT1130" s="205"/>
      <c r="AU1130" s="207"/>
      <c r="AV1130" s="207"/>
      <c r="AW1130" s="207"/>
      <c r="AX1130" s="207"/>
      <c r="AY1130" s="207"/>
      <c r="AZ1130" s="209"/>
      <c r="BA1130" s="213" t="str">
        <f t="shared" si="34"/>
        <v>Maintained By Lahore Development Authority (LDA)</v>
      </c>
    </row>
    <row r="1131" spans="1:57" s="210" customFormat="1" ht="12.75" customHeight="1">
      <c r="A1131" s="197" t="s">
        <v>282</v>
      </c>
      <c r="B1131" s="198" t="s">
        <v>76</v>
      </c>
      <c r="C1131" s="199">
        <v>1264</v>
      </c>
      <c r="D1131" s="200"/>
      <c r="E1131" s="198"/>
      <c r="F1131" s="198"/>
      <c r="G1131" s="198"/>
      <c r="H1131" s="198"/>
      <c r="I1131" s="198"/>
      <c r="J1131" s="197"/>
      <c r="K1131" s="197"/>
      <c r="L1131" s="201"/>
      <c r="M1131" s="197"/>
      <c r="N1131" s="197"/>
      <c r="O1131" s="202"/>
      <c r="P1131" s="197"/>
      <c r="Q1131" s="197"/>
      <c r="R1131" s="202"/>
      <c r="S1131" s="197"/>
      <c r="T1131" s="197"/>
      <c r="U1131" s="202"/>
      <c r="V1131" s="197"/>
      <c r="W1131" s="197"/>
      <c r="X1131" s="202"/>
      <c r="Y1131" s="197"/>
      <c r="Z1131" s="197"/>
      <c r="AA1131" s="202"/>
      <c r="AB1131" s="197"/>
      <c r="AC1131" s="197"/>
      <c r="AD1131" s="202"/>
      <c r="AE1131" s="197"/>
      <c r="AF1131" s="197"/>
      <c r="AG1131" s="202"/>
      <c r="AH1131" s="215" t="s">
        <v>387</v>
      </c>
      <c r="AI1131" s="204"/>
      <c r="AJ1131" s="205"/>
      <c r="AK1131" s="197" t="s">
        <v>282</v>
      </c>
      <c r="AL1131" s="197" t="s">
        <v>76</v>
      </c>
      <c r="AM1131" s="170">
        <f t="shared" si="35"/>
        <v>1264</v>
      </c>
      <c r="AN1131" s="147"/>
      <c r="AO1131" s="155"/>
      <c r="AP1131" s="206"/>
      <c r="AQ1131" s="207"/>
      <c r="AR1131" s="208"/>
      <c r="AS1131" s="198"/>
      <c r="AT1131" s="205"/>
      <c r="AU1131" s="207"/>
      <c r="AV1131" s="207"/>
      <c r="AW1131" s="207"/>
      <c r="AX1131" s="207"/>
      <c r="AY1131" s="207"/>
      <c r="AZ1131" s="209"/>
      <c r="BA1131" s="213" t="str">
        <f t="shared" si="34"/>
        <v>Maintained By Lahore Development Authority (LDA)</v>
      </c>
    </row>
    <row r="1132" spans="1:57" s="210" customFormat="1" ht="12.75" customHeight="1">
      <c r="A1132" s="197" t="s">
        <v>282</v>
      </c>
      <c r="B1132" s="198" t="s">
        <v>76</v>
      </c>
      <c r="C1132" s="199">
        <v>1265</v>
      </c>
      <c r="D1132" s="200"/>
      <c r="E1132" s="198"/>
      <c r="F1132" s="198"/>
      <c r="G1132" s="198"/>
      <c r="H1132" s="198"/>
      <c r="I1132" s="198"/>
      <c r="J1132" s="197"/>
      <c r="K1132" s="197"/>
      <c r="L1132" s="201"/>
      <c r="M1132" s="197"/>
      <c r="N1132" s="197"/>
      <c r="O1132" s="202"/>
      <c r="P1132" s="197"/>
      <c r="Q1132" s="197"/>
      <c r="R1132" s="202"/>
      <c r="S1132" s="197"/>
      <c r="T1132" s="197"/>
      <c r="U1132" s="202"/>
      <c r="V1132" s="197"/>
      <c r="W1132" s="197"/>
      <c r="X1132" s="202"/>
      <c r="Y1132" s="197"/>
      <c r="Z1132" s="197"/>
      <c r="AA1132" s="202"/>
      <c r="AB1132" s="197"/>
      <c r="AC1132" s="197"/>
      <c r="AD1132" s="202"/>
      <c r="AE1132" s="197"/>
      <c r="AF1132" s="197"/>
      <c r="AG1132" s="202"/>
      <c r="AH1132" s="215" t="s">
        <v>387</v>
      </c>
      <c r="AI1132" s="204"/>
      <c r="AJ1132" s="205"/>
      <c r="AK1132" s="197" t="s">
        <v>282</v>
      </c>
      <c r="AL1132" s="197" t="s">
        <v>76</v>
      </c>
      <c r="AM1132" s="170">
        <f t="shared" si="35"/>
        <v>1265</v>
      </c>
      <c r="AN1132" s="147"/>
      <c r="AO1132" s="155"/>
      <c r="AP1132" s="206"/>
      <c r="AQ1132" s="207"/>
      <c r="AR1132" s="208"/>
      <c r="AS1132" s="198"/>
      <c r="AT1132" s="205"/>
      <c r="AU1132" s="207"/>
      <c r="AV1132" s="207"/>
      <c r="AW1132" s="207"/>
      <c r="AX1132" s="207"/>
      <c r="AY1132" s="207"/>
      <c r="AZ1132" s="209"/>
      <c r="BA1132" s="213" t="str">
        <f t="shared" si="34"/>
        <v>Maintained By Lahore Development Authority (LDA)</v>
      </c>
    </row>
    <row r="1133" spans="1:57" s="210" customFormat="1" ht="12.75" customHeight="1">
      <c r="A1133" s="197" t="s">
        <v>282</v>
      </c>
      <c r="B1133" s="198" t="s">
        <v>76</v>
      </c>
      <c r="C1133" s="199">
        <v>1266</v>
      </c>
      <c r="D1133" s="200"/>
      <c r="E1133" s="198"/>
      <c r="F1133" s="198"/>
      <c r="G1133" s="198"/>
      <c r="H1133" s="198"/>
      <c r="I1133" s="198"/>
      <c r="J1133" s="197"/>
      <c r="K1133" s="197"/>
      <c r="L1133" s="201"/>
      <c r="M1133" s="197"/>
      <c r="N1133" s="197"/>
      <c r="O1133" s="202"/>
      <c r="P1133" s="197"/>
      <c r="Q1133" s="197"/>
      <c r="R1133" s="202"/>
      <c r="S1133" s="197"/>
      <c r="T1133" s="197"/>
      <c r="U1133" s="202"/>
      <c r="V1133" s="197"/>
      <c r="W1133" s="197"/>
      <c r="X1133" s="202"/>
      <c r="Y1133" s="197"/>
      <c r="Z1133" s="197"/>
      <c r="AA1133" s="202"/>
      <c r="AB1133" s="197"/>
      <c r="AC1133" s="197"/>
      <c r="AD1133" s="202"/>
      <c r="AE1133" s="197"/>
      <c r="AF1133" s="197"/>
      <c r="AG1133" s="202"/>
      <c r="AH1133" s="215" t="s">
        <v>387</v>
      </c>
      <c r="AI1133" s="204"/>
      <c r="AJ1133" s="205"/>
      <c r="AK1133" s="197" t="s">
        <v>282</v>
      </c>
      <c r="AL1133" s="197" t="s">
        <v>76</v>
      </c>
      <c r="AM1133" s="170">
        <f t="shared" si="35"/>
        <v>1266</v>
      </c>
      <c r="AN1133" s="147"/>
      <c r="AO1133" s="155"/>
      <c r="AP1133" s="206"/>
      <c r="AQ1133" s="207"/>
      <c r="AR1133" s="208"/>
      <c r="AS1133" s="198"/>
      <c r="AT1133" s="205"/>
      <c r="AU1133" s="207"/>
      <c r="AV1133" s="207"/>
      <c r="AW1133" s="207"/>
      <c r="AX1133" s="207"/>
      <c r="AY1133" s="207"/>
      <c r="AZ1133" s="209"/>
      <c r="BA1133" s="213" t="str">
        <f t="shared" si="34"/>
        <v>Maintained By Lahore Development Authority (LDA)</v>
      </c>
      <c r="BE1133" s="210" t="b">
        <f>IF(D1133='[1]Sheet1 (2)'!$C$61,'[1]Sheet1 (2)'!$D$61*(counts^2)+'[1]Sheet1 (2)'!$G$61*counts+'[1]Sheet1 (2)'!$J$61,IF(D1133='[1]Sheet1 (2)'!$C$62,'[1]Sheet1 (2)'!$D$62*counts+'[1]Sheet1 (2)'!$G$62,IF(D1133='[1]Sheet1 (2)'!$C$63,'[1]Sheet1 (2)'!$D$63*counts+'[1]Sheet1 (2)'!$G$63,IF(D1133='[1]Sheet1 (2)'!$C$64,'[1]Sheet1 (2)'!$D$64*counts+'[1]Sheet1 (2)'!$G$64))))</f>
        <v>0</v>
      </c>
    </row>
    <row r="1134" spans="1:57" s="210" customFormat="1" ht="12.75" customHeight="1">
      <c r="A1134" s="197" t="s">
        <v>282</v>
      </c>
      <c r="B1134" s="198" t="s">
        <v>76</v>
      </c>
      <c r="C1134" s="199">
        <v>1267</v>
      </c>
      <c r="D1134" s="200"/>
      <c r="E1134" s="198"/>
      <c r="F1134" s="198"/>
      <c r="G1134" s="198"/>
      <c r="H1134" s="198"/>
      <c r="I1134" s="198"/>
      <c r="J1134" s="197"/>
      <c r="K1134" s="197"/>
      <c r="L1134" s="201"/>
      <c r="M1134" s="197"/>
      <c r="N1134" s="197"/>
      <c r="O1134" s="202"/>
      <c r="P1134" s="197"/>
      <c r="Q1134" s="197"/>
      <c r="R1134" s="202"/>
      <c r="S1134" s="197"/>
      <c r="T1134" s="197"/>
      <c r="U1134" s="202"/>
      <c r="V1134" s="197"/>
      <c r="W1134" s="197"/>
      <c r="X1134" s="202"/>
      <c r="Y1134" s="197"/>
      <c r="Z1134" s="197"/>
      <c r="AA1134" s="202"/>
      <c r="AB1134" s="197"/>
      <c r="AC1134" s="197"/>
      <c r="AD1134" s="202"/>
      <c r="AE1134" s="197"/>
      <c r="AF1134" s="197"/>
      <c r="AG1134" s="202"/>
      <c r="AH1134" s="215" t="s">
        <v>387</v>
      </c>
      <c r="AI1134" s="204"/>
      <c r="AJ1134" s="205"/>
      <c r="AK1134" s="197" t="s">
        <v>282</v>
      </c>
      <c r="AL1134" s="197" t="s">
        <v>76</v>
      </c>
      <c r="AM1134" s="170">
        <f t="shared" si="35"/>
        <v>1267</v>
      </c>
      <c r="AN1134" s="147"/>
      <c r="AO1134" s="155"/>
      <c r="AP1134" s="206"/>
      <c r="AQ1134" s="207"/>
      <c r="AR1134" s="208"/>
      <c r="AS1134" s="198"/>
      <c r="AT1134" s="205"/>
      <c r="AU1134" s="207"/>
      <c r="AV1134" s="207"/>
      <c r="AW1134" s="207"/>
      <c r="AX1134" s="207"/>
      <c r="AY1134" s="207"/>
      <c r="AZ1134" s="209"/>
      <c r="BA1134" s="213" t="str">
        <f t="shared" si="34"/>
        <v>Maintained By Lahore Development Authority (LDA)</v>
      </c>
      <c r="BE1134" s="210" t="b">
        <f>IF(D1134='[1]Sheet1 (2)'!$C$61,'[1]Sheet1 (2)'!$D$61*(counts^2)+'[1]Sheet1 (2)'!$G$61*counts+'[1]Sheet1 (2)'!$J$61,IF(D1134='[1]Sheet1 (2)'!$C$62,'[1]Sheet1 (2)'!$D$62*counts+'[1]Sheet1 (2)'!$G$62,IF(D1134='[1]Sheet1 (2)'!$C$63,'[1]Sheet1 (2)'!$D$63*counts+'[1]Sheet1 (2)'!$G$63,IF(D1134='[1]Sheet1 (2)'!$C$64,'[1]Sheet1 (2)'!$D$64*counts+'[1]Sheet1 (2)'!$G$64))))</f>
        <v>0</v>
      </c>
    </row>
    <row r="1135" spans="1:57" ht="12.75" customHeight="1">
      <c r="A1135" s="176" t="s">
        <v>282</v>
      </c>
      <c r="B1135" s="145" t="s">
        <v>76</v>
      </c>
      <c r="C1135" s="170">
        <v>1268</v>
      </c>
      <c r="D1135" s="174" t="s">
        <v>77</v>
      </c>
      <c r="E1135" s="171">
        <v>10</v>
      </c>
      <c r="F1135" s="171">
        <v>3</v>
      </c>
      <c r="G1135" s="171" t="s">
        <v>77</v>
      </c>
      <c r="H1135" s="171">
        <v>0.5</v>
      </c>
      <c r="I1135" s="171" t="s">
        <v>77</v>
      </c>
      <c r="J1135" s="173" t="s">
        <v>80</v>
      </c>
      <c r="K1135" s="173" t="s">
        <v>80</v>
      </c>
      <c r="L1135" s="169">
        <f>VLOOKUP(CONCATENATE(J1135,K1135),'Sheet1 (2)'!$J$6:$K$26,2,FALSE)</f>
        <v>0</v>
      </c>
      <c r="M1135" s="173" t="s">
        <v>80</v>
      </c>
      <c r="N1135" s="173" t="s">
        <v>80</v>
      </c>
      <c r="O1135" s="177">
        <f>VLOOKUP(CONCATENATE(M1135,N1135),'[1]Sheet1 (2)'!$L$6:$M$26,2,FALSE)</f>
        <v>0</v>
      </c>
      <c r="P1135" s="173" t="s">
        <v>80</v>
      </c>
      <c r="Q1135" s="173" t="s">
        <v>80</v>
      </c>
      <c r="R1135" s="177">
        <f>VLOOKUP(CONCATENATE(P1135,Q1135),'[1]Sheet1 (2)'!$N$6:$O$26,2,FALSE)</f>
        <v>0</v>
      </c>
      <c r="S1135" s="173" t="s">
        <v>80</v>
      </c>
      <c r="T1135" s="173" t="s">
        <v>80</v>
      </c>
      <c r="U1135" s="177">
        <f>VLOOKUP(CONCATENATE(S1135,T1135),'[1]Sheet1 (2)'!$P$6:$Q$26,2,FALSE)</f>
        <v>0</v>
      </c>
      <c r="V1135" s="173" t="s">
        <v>80</v>
      </c>
      <c r="W1135" s="173" t="s">
        <v>80</v>
      </c>
      <c r="X1135" s="177">
        <f>VLOOKUP(CONCATENATE(V1135,W1135),'[1]Sheet1 (2)'!$R$6:$S$26,2,FALSE)</f>
        <v>0</v>
      </c>
      <c r="Y1135" s="173" t="s">
        <v>80</v>
      </c>
      <c r="Z1135" s="173" t="s">
        <v>80</v>
      </c>
      <c r="AA1135" s="177">
        <f>VLOOKUP(CONCATENATE(Y1135,Z1135),'[1]Sheet1 (2)'!$T$6:$U$26,2,FALSE)</f>
        <v>0</v>
      </c>
      <c r="AB1135" s="173" t="s">
        <v>80</v>
      </c>
      <c r="AC1135" s="173" t="s">
        <v>80</v>
      </c>
      <c r="AD1135" s="177">
        <f>VLOOKUP(CONCATENATE(AB1135,AC1135),'[1]Sheet1 (2)'!$X$6:$Y$26,2,FALSE)</f>
        <v>0</v>
      </c>
      <c r="AE1135" s="173" t="s">
        <v>82</v>
      </c>
      <c r="AF1135" s="173" t="s">
        <v>81</v>
      </c>
      <c r="AG1135" s="177">
        <f>VLOOKUP(CONCATENATE(AE1135,AF1135),'[1]Sheet1 (2)'!$Z$6:$AA$26,2,FALSE)</f>
        <v>66</v>
      </c>
      <c r="AH1135" s="172"/>
      <c r="AI1135" s="178"/>
      <c r="AJ1135" s="140"/>
      <c r="AK1135" s="176" t="s">
        <v>282</v>
      </c>
      <c r="AL1135" s="176" t="s">
        <v>76</v>
      </c>
      <c r="AM1135" s="170">
        <f t="shared" si="35"/>
        <v>1268</v>
      </c>
      <c r="AN1135" s="147"/>
      <c r="AO1135" s="155"/>
      <c r="AP1135" s="156"/>
      <c r="AQ1135" s="157">
        <v>2.6967043066</v>
      </c>
      <c r="AR1135" s="158"/>
      <c r="AS1135" s="145">
        <f>LOOKUP(rufmkm,'[1]Sheet1 (2)'!$V$62:$V$71,'[1]Sheet1 (2)'!$W$62:$W$71)</f>
        <v>30</v>
      </c>
      <c r="AT1135" s="140"/>
      <c r="AU1135" s="157">
        <f>IF(IF(D1135='[1]Sheet1 (2)'!$C$69,'[1]Sheet1 (2)'!$D$69*('[1]Sheet1 (2)'!$D$72-rut_index)/'[1]Sheet1 (2)'!$D$72,IF([1]shee2!D1075='[1]Sheet1 (2)'!$C$70,'[1]Sheet1 (2)'!$D$70*('[1]Sheet1 (2)'!$D$72-rut_index)/'[1]Sheet1 (2)'!$D$72,IF([1]shee2!D1075='[1]Sheet1 (2)'!$C$71,'[1]Sheet1 (2)'!$D$71*('[1]Sheet1 (2)'!$D$72-rut_index)/'[1]Sheet1 (2)'!$D$72)))&lt;0,0,IF(D1135='[1]Sheet1 (2)'!$C$69,'[1]Sheet1 (2)'!$D$69*('[1]Sheet1 (2)'!$D$72-rut_index)/'[1]Sheet1 (2)'!$D$72,IF([1]shee2!D1075='[1]Sheet1 (2)'!$C$70,'[1]Sheet1 (2)'!$D$70*('[1]Sheet1 (2)'!$D$72-rut_index)/'[1]Sheet1 (2)'!$D$72,IF([1]shee2!D1075='[1]Sheet1 (2)'!$C$71,'[1]Sheet1 (2)'!$D$71*('[1]Sheet1 (2)'!$D$72-rut_index)/'[1]Sheet1 (2)'!$D$72))))</f>
        <v>5</v>
      </c>
      <c r="AV1135" s="157">
        <f>IF(IF(D1135='[1]Sheet1 (2)'!$C$69,'[1]Sheet1 (2)'!$D$69*('[1]Sheet1 (2)'!$D$72-crack_s_index)/'[1]Sheet1 (2)'!$D$72,IF([1]shee2!D1075='[1]Sheet1 (2)'!$C$70,'[1]Sheet1 (2)'!$D$70*('[1]Sheet1 (2)'!$D$72-crack_s_index)/'[1]Sheet1 (2)'!$D$72,IF([1]shee2!D1075='[1]Sheet1 (2)'!$C$71,'[1]Sheet1 (2)'!$D$71*('[1]Sheet1 (2)'!$D$72-crack_s_index)/'[1]Sheet1 (2)'!$D$72)))&lt;0,0,IF(D1135='[1]Sheet1 (2)'!$C$69,'[1]Sheet1 (2)'!$D$69*('[1]Sheet1 (2)'!$D$72-crack_s_index)/'[1]Sheet1 (2)'!$D$72,IF([1]shee2!D1075='[1]Sheet1 (2)'!$C$70,'[1]Sheet1 (2)'!$D$70*('[1]Sheet1 (2)'!$D$72-crack_s_index)/'[1]Sheet1 (2)'!$D$72,IF([1]shee2!D1075='[1]Sheet1 (2)'!$C$71,'[1]Sheet1 (2)'!$D$71*('[1]Sheet1 (2)'!$D$72-crack_s_index)/'[1]Sheet1 (2)'!$D$72))))</f>
        <v>5</v>
      </c>
      <c r="AW1135" s="157">
        <f>IF(IF(D1135='[1]Sheet1 (2)'!$C$69,'[1]Sheet1 (2)'!$D$69*('[1]Sheet1 (2)'!$D$72-crack_t_index)/'[1]Sheet1 (2)'!$D$72,IF([1]shee2!D1075='[1]Sheet1 (2)'!$C$70,'[1]Sheet1 (2)'!$D$70*('[1]Sheet1 (2)'!$D$72-crack_t_index)/'[1]Sheet1 (2)'!$D$72,IF([1]shee2!D1075='[1]Sheet1 (2)'!$C$71,'[1]Sheet1 (2)'!$D$71*('[1]Sheet1 (2)'!$D$72-crack_t_index)/'[1]Sheet1 (2)'!$D$72)))&lt;0,0,IF(D1135='[1]Sheet1 (2)'!$C$69,'[1]Sheet1 (2)'!$D$69*('[1]Sheet1 (2)'!$D$72-crack_t_index)/'[1]Sheet1 (2)'!$D$72,IF([1]shee2!D1075='[1]Sheet1 (2)'!$C$70,'[1]Sheet1 (2)'!$D$70*('[1]Sheet1 (2)'!$D$72-crack_t_index)/'[1]Sheet1 (2)'!$D$72,IF([1]shee2!D1075='[1]Sheet1 (2)'!$C$71,'[1]Sheet1 (2)'!$D$71*('[1]Sheet1 (2)'!$D$72-crack_t_index)/'[1]Sheet1 (2)'!$D$72))))</f>
        <v>5</v>
      </c>
      <c r="AX1135" s="157">
        <f>IF(IF(D1135='[1]Sheet1 (2)'!$C$69,'[1]Sheet1 (2)'!$D$69*('[1]Sheet1 (2)'!$D$72-rave_index)/'[1]Sheet1 (2)'!$D$72,IF([1]shee2!D1075='[1]Sheet1 (2)'!$C$70,'[1]Sheet1 (2)'!$D$70*('[1]Sheet1 (2)'!$D$72-rave_index)/'[1]Sheet1 (2)'!$D$72,IF([1]shee2!D1075='[1]Sheet1 (2)'!$C$71,'[1]Sheet1 (2)'!$D$71*('[1]Sheet1 (2)'!$D$72-rave_index)/'[1]Sheet1 (2)'!$D$72)))&lt;0,0,IF(D1135='[1]Sheet1 (2)'!$C$69,'[1]Sheet1 (2)'!$D$69*('[1]Sheet1 (2)'!$D$72-rave_index)/'[1]Sheet1 (2)'!$D$72,IF([1]shee2!D1075='[1]Sheet1 (2)'!$C$70,'[1]Sheet1 (2)'!$D$70*('[1]Sheet1 (2)'!$D$72-rave_index)/'[1]Sheet1 (2)'!$D$72,IF([1]shee2!D1075='[1]Sheet1 (2)'!$C$71,'[1]Sheet1 (2)'!$D$71*('[1]Sheet1 (2)'!$D$72-rave_index)/'[1]Sheet1 (2)'!$D$72))))</f>
        <v>5</v>
      </c>
      <c r="AY1135" s="157">
        <f>IF(IF(D1135='[1]Sheet1 (2)'!$C$69,'[1]Sheet1 (2)'!$D$69*('[1]Sheet1 (2)'!$D$72-rough_index)/'[1]Sheet1 (2)'!$D$72,IF([1]shee2!D1075='[1]Sheet1 (2)'!$C$70,'[1]Sheet1 (2)'!$D$70*('[1]Sheet1 (2)'!$D$72-rough_index)/'[1]Sheet1 (2)'!$D$72,IF([1]shee2!D1075='[1]Sheet1 (2)'!$C$71,'[1]Sheet1 (2)'!$D$71*('[1]Sheet1 (2)'!$D$72-rough_index)/'[1]Sheet1 (2)'!$D$72)))&lt;0,0,IF(D1135='[1]Sheet1 (2)'!$C$69,'[1]Sheet1 (2)'!$D$69*('[1]Sheet1 (2)'!$D$72-rough_index)/'[1]Sheet1 (2)'!$D$72,IF([1]shee2!D1075='[1]Sheet1 (2)'!$C$70,'[1]Sheet1 (2)'!$D$70*('[1]Sheet1 (2)'!$D$72-rough_index)/'[1]Sheet1 (2)'!$D$72,IF([1]shee2!D1075='[1]Sheet1 (2)'!$C$71,'[1]Sheet1 (2)'!$D$71*('[1]Sheet1 (2)'!$D$72-rough_index)/'[1]Sheet1 (2)'!$D$72))))</f>
        <v>2.5</v>
      </c>
      <c r="AZ1135" s="179">
        <f>+(AU1135*'[1]Sheet1 (2)'!$C$77)+(AV1135*'[1]Sheet1 (2)'!$C$78)+(AW1135*'[1]Sheet1 (2)'!$C$79)+(AX1135*'[1]Sheet1 (2)'!$C$80)+(AY1135*'[1]Sheet1 (2)'!$C$81)</f>
        <v>4.25</v>
      </c>
      <c r="BA1135" s="213" t="str">
        <f t="shared" si="34"/>
        <v>Good</v>
      </c>
      <c r="BE1135">
        <f>IF(D1135='[1]Sheet1 (2)'!$C$61,'[1]Sheet1 (2)'!$D$61*(counts^2)+'[1]Sheet1 (2)'!$G$61*counts+'[1]Sheet1 (2)'!$J$61,IF(D1135='[1]Sheet1 (2)'!$C$62,'[1]Sheet1 (2)'!$D$62*counts+'[1]Sheet1 (2)'!$G$62,IF(D1135='[1]Sheet1 (2)'!$C$63,'[1]Sheet1 (2)'!$D$63*counts+'[1]Sheet1 (2)'!$G$63,IF(D1135='[1]Sheet1 (2)'!$C$64,'[1]Sheet1 (2)'!$D$64*counts+'[1]Sheet1 (2)'!$G$64))))</f>
        <v>2.0984129299999998</v>
      </c>
    </row>
    <row r="1136" spans="1:57" ht="12.75" customHeight="1">
      <c r="A1136" s="176" t="s">
        <v>282</v>
      </c>
      <c r="B1136" s="145" t="s">
        <v>76</v>
      </c>
      <c r="C1136" s="170">
        <v>1269</v>
      </c>
      <c r="D1136" s="174" t="s">
        <v>77</v>
      </c>
      <c r="E1136" s="171">
        <v>10</v>
      </c>
      <c r="F1136" s="171">
        <v>3</v>
      </c>
      <c r="G1136" s="171" t="s">
        <v>77</v>
      </c>
      <c r="H1136" s="171">
        <v>0.5</v>
      </c>
      <c r="I1136" s="171" t="s">
        <v>77</v>
      </c>
      <c r="J1136" s="173" t="s">
        <v>80</v>
      </c>
      <c r="K1136" s="173" t="s">
        <v>80</v>
      </c>
      <c r="L1136" s="169">
        <f>VLOOKUP(CONCATENATE(J1136,K1136),'Sheet1 (2)'!$J$6:$K$26,2,FALSE)</f>
        <v>0</v>
      </c>
      <c r="M1136" s="173" t="s">
        <v>80</v>
      </c>
      <c r="N1136" s="173" t="s">
        <v>80</v>
      </c>
      <c r="O1136" s="177">
        <f>VLOOKUP(CONCATENATE(M1136,N1136),'[1]Sheet1 (2)'!$L$6:$M$26,2,FALSE)</f>
        <v>0</v>
      </c>
      <c r="P1136" s="173" t="s">
        <v>80</v>
      </c>
      <c r="Q1136" s="173" t="s">
        <v>80</v>
      </c>
      <c r="R1136" s="177">
        <f>VLOOKUP(CONCATENATE(P1136,Q1136),'[1]Sheet1 (2)'!$N$6:$O$26,2,FALSE)</f>
        <v>0</v>
      </c>
      <c r="S1136" s="173" t="s">
        <v>80</v>
      </c>
      <c r="T1136" s="173" t="s">
        <v>80</v>
      </c>
      <c r="U1136" s="177">
        <f>VLOOKUP(CONCATENATE(S1136,T1136),'[1]Sheet1 (2)'!$P$6:$Q$26,2,FALSE)</f>
        <v>0</v>
      </c>
      <c r="V1136" s="173" t="s">
        <v>80</v>
      </c>
      <c r="W1136" s="173" t="s">
        <v>80</v>
      </c>
      <c r="X1136" s="177">
        <f>VLOOKUP(CONCATENATE(V1136,W1136),'[1]Sheet1 (2)'!$R$6:$S$26,2,FALSE)</f>
        <v>0</v>
      </c>
      <c r="Y1136" s="173" t="s">
        <v>80</v>
      </c>
      <c r="Z1136" s="173" t="s">
        <v>80</v>
      </c>
      <c r="AA1136" s="177">
        <f>VLOOKUP(CONCATENATE(Y1136,Z1136),'[1]Sheet1 (2)'!$T$6:$U$26,2,FALSE)</f>
        <v>0</v>
      </c>
      <c r="AB1136" s="173" t="s">
        <v>80</v>
      </c>
      <c r="AC1136" s="173" t="s">
        <v>80</v>
      </c>
      <c r="AD1136" s="177">
        <f>VLOOKUP(CONCATENATE(AB1136,AC1136),'[1]Sheet1 (2)'!$X$6:$Y$26,2,FALSE)</f>
        <v>0</v>
      </c>
      <c r="AE1136" s="173" t="s">
        <v>82</v>
      </c>
      <c r="AF1136" s="173" t="s">
        <v>81</v>
      </c>
      <c r="AG1136" s="177">
        <f>VLOOKUP(CONCATENATE(AE1136,AF1136),'[1]Sheet1 (2)'!$Z$6:$AA$26,2,FALSE)</f>
        <v>66</v>
      </c>
      <c r="AH1136" s="172"/>
      <c r="AI1136" s="178"/>
      <c r="AJ1136" s="140"/>
      <c r="AK1136" s="176" t="s">
        <v>282</v>
      </c>
      <c r="AL1136" s="176" t="s">
        <v>76</v>
      </c>
      <c r="AM1136" s="170">
        <f t="shared" si="35"/>
        <v>1269</v>
      </c>
      <c r="AN1136" s="147"/>
      <c r="AO1136" s="155"/>
      <c r="AP1136" s="156"/>
      <c r="AQ1136" s="157">
        <v>3.8913992481999999</v>
      </c>
      <c r="AR1136" s="158"/>
      <c r="AS1136" s="145">
        <f>LOOKUP(rufmkm,'[1]Sheet1 (2)'!$V$62:$V$71,'[1]Sheet1 (2)'!$W$62:$W$71)</f>
        <v>40</v>
      </c>
      <c r="AT1136" s="140"/>
      <c r="AU1136" s="157">
        <f>IF(IF(D1136='[1]Sheet1 (2)'!$C$69,'[1]Sheet1 (2)'!$D$69*('[1]Sheet1 (2)'!$D$72-rut_index)/'[1]Sheet1 (2)'!$D$72,IF([1]shee2!D1076='[1]Sheet1 (2)'!$C$70,'[1]Sheet1 (2)'!$D$70*('[1]Sheet1 (2)'!$D$72-rut_index)/'[1]Sheet1 (2)'!$D$72,IF([1]shee2!D1076='[1]Sheet1 (2)'!$C$71,'[1]Sheet1 (2)'!$D$71*('[1]Sheet1 (2)'!$D$72-rut_index)/'[1]Sheet1 (2)'!$D$72)))&lt;0,0,IF(D1136='[1]Sheet1 (2)'!$C$69,'[1]Sheet1 (2)'!$D$69*('[1]Sheet1 (2)'!$D$72-rut_index)/'[1]Sheet1 (2)'!$D$72,IF([1]shee2!D1076='[1]Sheet1 (2)'!$C$70,'[1]Sheet1 (2)'!$D$70*('[1]Sheet1 (2)'!$D$72-rut_index)/'[1]Sheet1 (2)'!$D$72,IF([1]shee2!D1076='[1]Sheet1 (2)'!$C$71,'[1]Sheet1 (2)'!$D$71*('[1]Sheet1 (2)'!$D$72-rut_index)/'[1]Sheet1 (2)'!$D$72))))</f>
        <v>5</v>
      </c>
      <c r="AV1136" s="157">
        <f>IF(IF(D1136='[1]Sheet1 (2)'!$C$69,'[1]Sheet1 (2)'!$D$69*('[1]Sheet1 (2)'!$D$72-crack_s_index)/'[1]Sheet1 (2)'!$D$72,IF([1]shee2!D1076='[1]Sheet1 (2)'!$C$70,'[1]Sheet1 (2)'!$D$70*('[1]Sheet1 (2)'!$D$72-crack_s_index)/'[1]Sheet1 (2)'!$D$72,IF([1]shee2!D1076='[1]Sheet1 (2)'!$C$71,'[1]Sheet1 (2)'!$D$71*('[1]Sheet1 (2)'!$D$72-crack_s_index)/'[1]Sheet1 (2)'!$D$72)))&lt;0,0,IF(D1136='[1]Sheet1 (2)'!$C$69,'[1]Sheet1 (2)'!$D$69*('[1]Sheet1 (2)'!$D$72-crack_s_index)/'[1]Sheet1 (2)'!$D$72,IF([1]shee2!D1076='[1]Sheet1 (2)'!$C$70,'[1]Sheet1 (2)'!$D$70*('[1]Sheet1 (2)'!$D$72-crack_s_index)/'[1]Sheet1 (2)'!$D$72,IF([1]shee2!D1076='[1]Sheet1 (2)'!$C$71,'[1]Sheet1 (2)'!$D$71*('[1]Sheet1 (2)'!$D$72-crack_s_index)/'[1]Sheet1 (2)'!$D$72))))</f>
        <v>5</v>
      </c>
      <c r="AW1136" s="157">
        <f>IF(IF(D1136='[1]Sheet1 (2)'!$C$69,'[1]Sheet1 (2)'!$D$69*('[1]Sheet1 (2)'!$D$72-crack_t_index)/'[1]Sheet1 (2)'!$D$72,IF([1]shee2!D1076='[1]Sheet1 (2)'!$C$70,'[1]Sheet1 (2)'!$D$70*('[1]Sheet1 (2)'!$D$72-crack_t_index)/'[1]Sheet1 (2)'!$D$72,IF([1]shee2!D1076='[1]Sheet1 (2)'!$C$71,'[1]Sheet1 (2)'!$D$71*('[1]Sheet1 (2)'!$D$72-crack_t_index)/'[1]Sheet1 (2)'!$D$72)))&lt;0,0,IF(D1136='[1]Sheet1 (2)'!$C$69,'[1]Sheet1 (2)'!$D$69*('[1]Sheet1 (2)'!$D$72-crack_t_index)/'[1]Sheet1 (2)'!$D$72,IF([1]shee2!D1076='[1]Sheet1 (2)'!$C$70,'[1]Sheet1 (2)'!$D$70*('[1]Sheet1 (2)'!$D$72-crack_t_index)/'[1]Sheet1 (2)'!$D$72,IF([1]shee2!D1076='[1]Sheet1 (2)'!$C$71,'[1]Sheet1 (2)'!$D$71*('[1]Sheet1 (2)'!$D$72-crack_t_index)/'[1]Sheet1 (2)'!$D$72))))</f>
        <v>5</v>
      </c>
      <c r="AX1136" s="157">
        <f>IF(IF(D1136='[1]Sheet1 (2)'!$C$69,'[1]Sheet1 (2)'!$D$69*('[1]Sheet1 (2)'!$D$72-rave_index)/'[1]Sheet1 (2)'!$D$72,IF([1]shee2!D1076='[1]Sheet1 (2)'!$C$70,'[1]Sheet1 (2)'!$D$70*('[1]Sheet1 (2)'!$D$72-rave_index)/'[1]Sheet1 (2)'!$D$72,IF([1]shee2!D1076='[1]Sheet1 (2)'!$C$71,'[1]Sheet1 (2)'!$D$71*('[1]Sheet1 (2)'!$D$72-rave_index)/'[1]Sheet1 (2)'!$D$72)))&lt;0,0,IF(D1136='[1]Sheet1 (2)'!$C$69,'[1]Sheet1 (2)'!$D$69*('[1]Sheet1 (2)'!$D$72-rave_index)/'[1]Sheet1 (2)'!$D$72,IF([1]shee2!D1076='[1]Sheet1 (2)'!$C$70,'[1]Sheet1 (2)'!$D$70*('[1]Sheet1 (2)'!$D$72-rave_index)/'[1]Sheet1 (2)'!$D$72,IF([1]shee2!D1076='[1]Sheet1 (2)'!$C$71,'[1]Sheet1 (2)'!$D$71*('[1]Sheet1 (2)'!$D$72-rave_index)/'[1]Sheet1 (2)'!$D$72))))</f>
        <v>5</v>
      </c>
      <c r="AY1136" s="157">
        <f>IF(IF(D1136='[1]Sheet1 (2)'!$C$69,'[1]Sheet1 (2)'!$D$69*('[1]Sheet1 (2)'!$D$72-rough_index)/'[1]Sheet1 (2)'!$D$72,IF([1]shee2!D1076='[1]Sheet1 (2)'!$C$70,'[1]Sheet1 (2)'!$D$70*('[1]Sheet1 (2)'!$D$72-rough_index)/'[1]Sheet1 (2)'!$D$72,IF([1]shee2!D1076='[1]Sheet1 (2)'!$C$71,'[1]Sheet1 (2)'!$D$71*('[1]Sheet1 (2)'!$D$72-rough_index)/'[1]Sheet1 (2)'!$D$72)))&lt;0,0,IF(D1136='[1]Sheet1 (2)'!$C$69,'[1]Sheet1 (2)'!$D$69*('[1]Sheet1 (2)'!$D$72-rough_index)/'[1]Sheet1 (2)'!$D$72,IF([1]shee2!D1076='[1]Sheet1 (2)'!$C$70,'[1]Sheet1 (2)'!$D$70*('[1]Sheet1 (2)'!$D$72-rough_index)/'[1]Sheet1 (2)'!$D$72,IF([1]shee2!D1076='[1]Sheet1 (2)'!$C$71,'[1]Sheet1 (2)'!$D$71*('[1]Sheet1 (2)'!$D$72-rough_index)/'[1]Sheet1 (2)'!$D$72))))</f>
        <v>1.6666666666666667</v>
      </c>
      <c r="AZ1136" s="179">
        <f>+(AU1136*'[1]Sheet1 (2)'!$C$77)+(AV1136*'[1]Sheet1 (2)'!$C$78)+(AW1136*'[1]Sheet1 (2)'!$C$79)+(AX1136*'[1]Sheet1 (2)'!$C$80)+(AY1136*'[1]Sheet1 (2)'!$C$81)</f>
        <v>4</v>
      </c>
      <c r="BA1136" s="213" t="str">
        <f t="shared" si="34"/>
        <v>Good</v>
      </c>
      <c r="BE1136">
        <f>IF(D1136='[1]Sheet1 (2)'!$C$61,'[1]Sheet1 (2)'!$D$61*(counts^2)+'[1]Sheet1 (2)'!$G$61*counts+'[1]Sheet1 (2)'!$J$61,IF(D1136='[1]Sheet1 (2)'!$C$62,'[1]Sheet1 (2)'!$D$62*counts+'[1]Sheet1 (2)'!$G$62,IF(D1136='[1]Sheet1 (2)'!$C$63,'[1]Sheet1 (2)'!$D$63*counts+'[1]Sheet1 (2)'!$G$63,IF(D1136='[1]Sheet1 (2)'!$C$64,'[1]Sheet1 (2)'!$D$64*counts+'[1]Sheet1 (2)'!$G$64))))</f>
        <v>2.0984129299999998</v>
      </c>
    </row>
    <row r="1137" spans="1:57" ht="12.75" customHeight="1">
      <c r="A1137" s="176" t="s">
        <v>282</v>
      </c>
      <c r="B1137" s="145" t="s">
        <v>76</v>
      </c>
      <c r="C1137" s="170">
        <v>1270</v>
      </c>
      <c r="D1137" s="174" t="s">
        <v>77</v>
      </c>
      <c r="E1137" s="171">
        <v>10</v>
      </c>
      <c r="F1137" s="171">
        <v>3</v>
      </c>
      <c r="G1137" s="171" t="s">
        <v>77</v>
      </c>
      <c r="H1137" s="171">
        <v>0.5</v>
      </c>
      <c r="I1137" s="171" t="s">
        <v>77</v>
      </c>
      <c r="J1137" s="173" t="s">
        <v>80</v>
      </c>
      <c r="K1137" s="173" t="s">
        <v>80</v>
      </c>
      <c r="L1137" s="169">
        <f>VLOOKUP(CONCATENATE(J1137,K1137),'Sheet1 (2)'!$J$6:$K$26,2,FALSE)</f>
        <v>0</v>
      </c>
      <c r="M1137" s="173" t="s">
        <v>82</v>
      </c>
      <c r="N1137" s="173" t="s">
        <v>78</v>
      </c>
      <c r="O1137" s="177">
        <f>VLOOKUP(CONCATENATE(M1137,N1137),'[1]Sheet1 (2)'!$L$6:$M$26,2,FALSE)</f>
        <v>5</v>
      </c>
      <c r="P1137" s="173" t="s">
        <v>80</v>
      </c>
      <c r="Q1137" s="173" t="s">
        <v>80</v>
      </c>
      <c r="R1137" s="177">
        <f>VLOOKUP(CONCATENATE(P1137,Q1137),'[1]Sheet1 (2)'!$N$6:$O$26,2,FALSE)</f>
        <v>0</v>
      </c>
      <c r="S1137" s="173" t="s">
        <v>80</v>
      </c>
      <c r="T1137" s="173" t="s">
        <v>80</v>
      </c>
      <c r="U1137" s="177">
        <f>VLOOKUP(CONCATENATE(S1137,T1137),'[1]Sheet1 (2)'!$P$6:$Q$26,2,FALSE)</f>
        <v>0</v>
      </c>
      <c r="V1137" s="173" t="s">
        <v>80</v>
      </c>
      <c r="W1137" s="173" t="s">
        <v>80</v>
      </c>
      <c r="X1137" s="177">
        <f>VLOOKUP(CONCATENATE(V1137,W1137),'[1]Sheet1 (2)'!$R$6:$S$26,2,FALSE)</f>
        <v>0</v>
      </c>
      <c r="Y1137" s="173" t="s">
        <v>80</v>
      </c>
      <c r="Z1137" s="173" t="s">
        <v>80</v>
      </c>
      <c r="AA1137" s="177">
        <f>VLOOKUP(CONCATENATE(Y1137,Z1137),'[1]Sheet1 (2)'!$T$6:$U$26,2,FALSE)</f>
        <v>0</v>
      </c>
      <c r="AB1137" s="173" t="s">
        <v>80</v>
      </c>
      <c r="AC1137" s="173" t="s">
        <v>80</v>
      </c>
      <c r="AD1137" s="177">
        <f>VLOOKUP(CONCATENATE(AB1137,AC1137),'[1]Sheet1 (2)'!$X$6:$Y$26,2,FALSE)</f>
        <v>0</v>
      </c>
      <c r="AE1137" s="173" t="s">
        <v>82</v>
      </c>
      <c r="AF1137" s="173" t="s">
        <v>81</v>
      </c>
      <c r="AG1137" s="177">
        <f>VLOOKUP(CONCATENATE(AE1137,AF1137),'[1]Sheet1 (2)'!$Z$6:$AA$26,2,FALSE)</f>
        <v>66</v>
      </c>
      <c r="AH1137" s="172"/>
      <c r="AI1137" s="178"/>
      <c r="AJ1137" s="140"/>
      <c r="AK1137" s="176" t="s">
        <v>282</v>
      </c>
      <c r="AL1137" s="176" t="s">
        <v>76</v>
      </c>
      <c r="AM1137" s="170">
        <f t="shared" si="35"/>
        <v>1270</v>
      </c>
      <c r="AN1137" s="147"/>
      <c r="AO1137" s="155"/>
      <c r="AP1137" s="156"/>
      <c r="AQ1137" s="157">
        <v>4.4166477512000002</v>
      </c>
      <c r="AR1137" s="158"/>
      <c r="AS1137" s="145">
        <f>LOOKUP(rufmkm,'[1]Sheet1 (2)'!$V$62:$V$71,'[1]Sheet1 (2)'!$W$62:$W$71)</f>
        <v>50</v>
      </c>
      <c r="AT1137" s="140"/>
      <c r="AU1137" s="157">
        <f>IF(IF(D1137='[1]Sheet1 (2)'!$C$69,'[1]Sheet1 (2)'!$D$69*('[1]Sheet1 (2)'!$D$72-rut_index)/'[1]Sheet1 (2)'!$D$72,IF([1]shee2!D1077='[1]Sheet1 (2)'!$C$70,'[1]Sheet1 (2)'!$D$70*('[1]Sheet1 (2)'!$D$72-rut_index)/'[1]Sheet1 (2)'!$D$72,IF([1]shee2!D1077='[1]Sheet1 (2)'!$C$71,'[1]Sheet1 (2)'!$D$71*('[1]Sheet1 (2)'!$D$72-rut_index)/'[1]Sheet1 (2)'!$D$72)))&lt;0,0,IF(D1137='[1]Sheet1 (2)'!$C$69,'[1]Sheet1 (2)'!$D$69*('[1]Sheet1 (2)'!$D$72-rut_index)/'[1]Sheet1 (2)'!$D$72,IF([1]shee2!D1077='[1]Sheet1 (2)'!$C$70,'[1]Sheet1 (2)'!$D$70*('[1]Sheet1 (2)'!$D$72-rut_index)/'[1]Sheet1 (2)'!$D$72,IF([1]shee2!D1077='[1]Sheet1 (2)'!$C$71,'[1]Sheet1 (2)'!$D$71*('[1]Sheet1 (2)'!$D$72-rut_index)/'[1]Sheet1 (2)'!$D$72))))</f>
        <v>5</v>
      </c>
      <c r="AV1137" s="157">
        <f>IF(IF(D1137='[1]Sheet1 (2)'!$C$69,'[1]Sheet1 (2)'!$D$69*('[1]Sheet1 (2)'!$D$72-crack_s_index)/'[1]Sheet1 (2)'!$D$72,IF([1]shee2!D1077='[1]Sheet1 (2)'!$C$70,'[1]Sheet1 (2)'!$D$70*('[1]Sheet1 (2)'!$D$72-crack_s_index)/'[1]Sheet1 (2)'!$D$72,IF([1]shee2!D1077='[1]Sheet1 (2)'!$C$71,'[1]Sheet1 (2)'!$D$71*('[1]Sheet1 (2)'!$D$72-crack_s_index)/'[1]Sheet1 (2)'!$D$72)))&lt;0,0,IF(D1137='[1]Sheet1 (2)'!$C$69,'[1]Sheet1 (2)'!$D$69*('[1]Sheet1 (2)'!$D$72-crack_s_index)/'[1]Sheet1 (2)'!$D$72,IF([1]shee2!D1077='[1]Sheet1 (2)'!$C$70,'[1]Sheet1 (2)'!$D$70*('[1]Sheet1 (2)'!$D$72-crack_s_index)/'[1]Sheet1 (2)'!$D$72,IF([1]shee2!D1077='[1]Sheet1 (2)'!$C$71,'[1]Sheet1 (2)'!$D$71*('[1]Sheet1 (2)'!$D$72-crack_s_index)/'[1]Sheet1 (2)'!$D$72))))</f>
        <v>4.583333333333333</v>
      </c>
      <c r="AW1137" s="157">
        <f>IF(IF(D1137='[1]Sheet1 (2)'!$C$69,'[1]Sheet1 (2)'!$D$69*('[1]Sheet1 (2)'!$D$72-crack_t_index)/'[1]Sheet1 (2)'!$D$72,IF([1]shee2!D1077='[1]Sheet1 (2)'!$C$70,'[1]Sheet1 (2)'!$D$70*('[1]Sheet1 (2)'!$D$72-crack_t_index)/'[1]Sheet1 (2)'!$D$72,IF([1]shee2!D1077='[1]Sheet1 (2)'!$C$71,'[1]Sheet1 (2)'!$D$71*('[1]Sheet1 (2)'!$D$72-crack_t_index)/'[1]Sheet1 (2)'!$D$72)))&lt;0,0,IF(D1137='[1]Sheet1 (2)'!$C$69,'[1]Sheet1 (2)'!$D$69*('[1]Sheet1 (2)'!$D$72-crack_t_index)/'[1]Sheet1 (2)'!$D$72,IF([1]shee2!D1077='[1]Sheet1 (2)'!$C$70,'[1]Sheet1 (2)'!$D$70*('[1]Sheet1 (2)'!$D$72-crack_t_index)/'[1]Sheet1 (2)'!$D$72,IF([1]shee2!D1077='[1]Sheet1 (2)'!$C$71,'[1]Sheet1 (2)'!$D$71*('[1]Sheet1 (2)'!$D$72-crack_t_index)/'[1]Sheet1 (2)'!$D$72))))</f>
        <v>5</v>
      </c>
      <c r="AX1137" s="157">
        <f>IF(IF(D1137='[1]Sheet1 (2)'!$C$69,'[1]Sheet1 (2)'!$D$69*('[1]Sheet1 (2)'!$D$72-rave_index)/'[1]Sheet1 (2)'!$D$72,IF([1]shee2!D1077='[1]Sheet1 (2)'!$C$70,'[1]Sheet1 (2)'!$D$70*('[1]Sheet1 (2)'!$D$72-rave_index)/'[1]Sheet1 (2)'!$D$72,IF([1]shee2!D1077='[1]Sheet1 (2)'!$C$71,'[1]Sheet1 (2)'!$D$71*('[1]Sheet1 (2)'!$D$72-rave_index)/'[1]Sheet1 (2)'!$D$72)))&lt;0,0,IF(D1137='[1]Sheet1 (2)'!$C$69,'[1]Sheet1 (2)'!$D$69*('[1]Sheet1 (2)'!$D$72-rave_index)/'[1]Sheet1 (2)'!$D$72,IF([1]shee2!D1077='[1]Sheet1 (2)'!$C$70,'[1]Sheet1 (2)'!$D$70*('[1]Sheet1 (2)'!$D$72-rave_index)/'[1]Sheet1 (2)'!$D$72,IF([1]shee2!D1077='[1]Sheet1 (2)'!$C$71,'[1]Sheet1 (2)'!$D$71*('[1]Sheet1 (2)'!$D$72-rave_index)/'[1]Sheet1 (2)'!$D$72))))</f>
        <v>5</v>
      </c>
      <c r="AY1137" s="157">
        <f>IF(IF(D1137='[1]Sheet1 (2)'!$C$69,'[1]Sheet1 (2)'!$D$69*('[1]Sheet1 (2)'!$D$72-rough_index)/'[1]Sheet1 (2)'!$D$72,IF([1]shee2!D1077='[1]Sheet1 (2)'!$C$70,'[1]Sheet1 (2)'!$D$70*('[1]Sheet1 (2)'!$D$72-rough_index)/'[1]Sheet1 (2)'!$D$72,IF([1]shee2!D1077='[1]Sheet1 (2)'!$C$71,'[1]Sheet1 (2)'!$D$71*('[1]Sheet1 (2)'!$D$72-rough_index)/'[1]Sheet1 (2)'!$D$72)))&lt;0,0,IF(D1137='[1]Sheet1 (2)'!$C$69,'[1]Sheet1 (2)'!$D$69*('[1]Sheet1 (2)'!$D$72-rough_index)/'[1]Sheet1 (2)'!$D$72,IF([1]shee2!D1077='[1]Sheet1 (2)'!$C$70,'[1]Sheet1 (2)'!$D$70*('[1]Sheet1 (2)'!$D$72-rough_index)/'[1]Sheet1 (2)'!$D$72,IF([1]shee2!D1077='[1]Sheet1 (2)'!$C$71,'[1]Sheet1 (2)'!$D$71*('[1]Sheet1 (2)'!$D$72-rough_index)/'[1]Sheet1 (2)'!$D$72))))</f>
        <v>0.83333333333333337</v>
      </c>
      <c r="AZ1137" s="179">
        <f>+(AU1137*'[1]Sheet1 (2)'!$C$77)+(AV1137*'[1]Sheet1 (2)'!$C$78)+(AW1137*'[1]Sheet1 (2)'!$C$79)+(AX1137*'[1]Sheet1 (2)'!$C$80)+(AY1137*'[1]Sheet1 (2)'!$C$81)</f>
        <v>3.6</v>
      </c>
      <c r="BA1137" s="213" t="str">
        <f t="shared" si="34"/>
        <v>Fair</v>
      </c>
      <c r="BE1137">
        <f>IF(D1137='[1]Sheet1 (2)'!$C$61,'[1]Sheet1 (2)'!$D$61*(counts^2)+'[1]Sheet1 (2)'!$G$61*counts+'[1]Sheet1 (2)'!$J$61,IF(D1137='[1]Sheet1 (2)'!$C$62,'[1]Sheet1 (2)'!$D$62*counts+'[1]Sheet1 (2)'!$G$62,IF(D1137='[1]Sheet1 (2)'!$C$63,'[1]Sheet1 (2)'!$D$63*counts+'[1]Sheet1 (2)'!$G$63,IF(D1137='[1]Sheet1 (2)'!$C$64,'[1]Sheet1 (2)'!$D$64*counts+'[1]Sheet1 (2)'!$G$64))))</f>
        <v>2.0984129299999998</v>
      </c>
    </row>
    <row r="1138" spans="1:57" ht="12.75" customHeight="1">
      <c r="A1138" s="176" t="s">
        <v>282</v>
      </c>
      <c r="B1138" s="145" t="s">
        <v>76</v>
      </c>
      <c r="C1138" s="170">
        <v>1271</v>
      </c>
      <c r="D1138" s="174" t="s">
        <v>77</v>
      </c>
      <c r="E1138" s="171">
        <v>10</v>
      </c>
      <c r="F1138" s="171">
        <v>3</v>
      </c>
      <c r="G1138" s="171" t="s">
        <v>77</v>
      </c>
      <c r="H1138" s="171">
        <v>0.5</v>
      </c>
      <c r="I1138" s="171" t="s">
        <v>77</v>
      </c>
      <c r="J1138" s="173" t="s">
        <v>80</v>
      </c>
      <c r="K1138" s="173" t="s">
        <v>80</v>
      </c>
      <c r="L1138" s="169">
        <f>VLOOKUP(CONCATENATE(J1138,K1138),'Sheet1 (2)'!$J$6:$K$26,2,FALSE)</f>
        <v>0</v>
      </c>
      <c r="M1138" s="173" t="s">
        <v>80</v>
      </c>
      <c r="N1138" s="173" t="s">
        <v>80</v>
      </c>
      <c r="O1138" s="177">
        <f>VLOOKUP(CONCATENATE(M1138,N1138),'[1]Sheet1 (2)'!$L$6:$M$26,2,FALSE)</f>
        <v>0</v>
      </c>
      <c r="P1138" s="173" t="s">
        <v>80</v>
      </c>
      <c r="Q1138" s="173" t="s">
        <v>80</v>
      </c>
      <c r="R1138" s="177">
        <f>VLOOKUP(CONCATENATE(P1138,Q1138),'[1]Sheet1 (2)'!$N$6:$O$26,2,FALSE)</f>
        <v>0</v>
      </c>
      <c r="S1138" s="173" t="s">
        <v>78</v>
      </c>
      <c r="T1138" s="173" t="s">
        <v>78</v>
      </c>
      <c r="U1138" s="177">
        <f>VLOOKUP(CONCATENATE(S1138,T1138),'[1]Sheet1 (2)'!$P$6:$Q$26,2,FALSE)</f>
        <v>2.5</v>
      </c>
      <c r="V1138" s="173" t="s">
        <v>80</v>
      </c>
      <c r="W1138" s="173" t="s">
        <v>80</v>
      </c>
      <c r="X1138" s="177">
        <f>VLOOKUP(CONCATENATE(V1138,W1138),'[1]Sheet1 (2)'!$R$6:$S$26,2,FALSE)</f>
        <v>0</v>
      </c>
      <c r="Y1138" s="173" t="s">
        <v>80</v>
      </c>
      <c r="Z1138" s="173" t="s">
        <v>80</v>
      </c>
      <c r="AA1138" s="177">
        <f>VLOOKUP(CONCATENATE(Y1138,Z1138),'[1]Sheet1 (2)'!$T$6:$U$26,2,FALSE)</f>
        <v>0</v>
      </c>
      <c r="AB1138" s="173" t="s">
        <v>80</v>
      </c>
      <c r="AC1138" s="173" t="s">
        <v>80</v>
      </c>
      <c r="AD1138" s="177">
        <f>VLOOKUP(CONCATENATE(AB1138,AC1138),'[1]Sheet1 (2)'!$X$6:$Y$26,2,FALSE)</f>
        <v>0</v>
      </c>
      <c r="AE1138" s="173" t="s">
        <v>82</v>
      </c>
      <c r="AF1138" s="173" t="s">
        <v>81</v>
      </c>
      <c r="AG1138" s="177">
        <f>VLOOKUP(CONCATENATE(AE1138,AF1138),'[1]Sheet1 (2)'!$Z$6:$AA$26,2,FALSE)</f>
        <v>66</v>
      </c>
      <c r="AH1138" s="172"/>
      <c r="AI1138" s="178"/>
      <c r="AJ1138" s="140"/>
      <c r="AK1138" s="176" t="s">
        <v>282</v>
      </c>
      <c r="AL1138" s="176" t="s">
        <v>76</v>
      </c>
      <c r="AM1138" s="170">
        <f t="shared" si="35"/>
        <v>1271</v>
      </c>
      <c r="AN1138" s="147"/>
      <c r="AO1138" s="155"/>
      <c r="AP1138" s="156"/>
      <c r="AQ1138" s="157">
        <v>4.2488338849999998</v>
      </c>
      <c r="AR1138" s="158"/>
      <c r="AS1138" s="145">
        <f>LOOKUP(rufmkm,'[1]Sheet1 (2)'!$V$62:$V$71,'[1]Sheet1 (2)'!$W$62:$W$71)</f>
        <v>50</v>
      </c>
      <c r="AT1138" s="140"/>
      <c r="AU1138" s="157">
        <f>IF(IF(D1138='[1]Sheet1 (2)'!$C$69,'[1]Sheet1 (2)'!$D$69*('[1]Sheet1 (2)'!$D$72-rut_index)/'[1]Sheet1 (2)'!$D$72,IF([1]shee2!D1078='[1]Sheet1 (2)'!$C$70,'[1]Sheet1 (2)'!$D$70*('[1]Sheet1 (2)'!$D$72-rut_index)/'[1]Sheet1 (2)'!$D$72,IF([1]shee2!D1078='[1]Sheet1 (2)'!$C$71,'[1]Sheet1 (2)'!$D$71*('[1]Sheet1 (2)'!$D$72-rut_index)/'[1]Sheet1 (2)'!$D$72)))&lt;0,0,IF(D1138='[1]Sheet1 (2)'!$C$69,'[1]Sheet1 (2)'!$D$69*('[1]Sheet1 (2)'!$D$72-rut_index)/'[1]Sheet1 (2)'!$D$72,IF([1]shee2!D1078='[1]Sheet1 (2)'!$C$70,'[1]Sheet1 (2)'!$D$70*('[1]Sheet1 (2)'!$D$72-rut_index)/'[1]Sheet1 (2)'!$D$72,IF([1]shee2!D1078='[1]Sheet1 (2)'!$C$71,'[1]Sheet1 (2)'!$D$71*('[1]Sheet1 (2)'!$D$72-rut_index)/'[1]Sheet1 (2)'!$D$72))))</f>
        <v>5</v>
      </c>
      <c r="AV1138" s="157">
        <f>IF(IF(D1138='[1]Sheet1 (2)'!$C$69,'[1]Sheet1 (2)'!$D$69*('[1]Sheet1 (2)'!$D$72-crack_s_index)/'[1]Sheet1 (2)'!$D$72,IF([1]shee2!D1078='[1]Sheet1 (2)'!$C$70,'[1]Sheet1 (2)'!$D$70*('[1]Sheet1 (2)'!$D$72-crack_s_index)/'[1]Sheet1 (2)'!$D$72,IF([1]shee2!D1078='[1]Sheet1 (2)'!$C$71,'[1]Sheet1 (2)'!$D$71*('[1]Sheet1 (2)'!$D$72-crack_s_index)/'[1]Sheet1 (2)'!$D$72)))&lt;0,0,IF(D1138='[1]Sheet1 (2)'!$C$69,'[1]Sheet1 (2)'!$D$69*('[1]Sheet1 (2)'!$D$72-crack_s_index)/'[1]Sheet1 (2)'!$D$72,IF([1]shee2!D1078='[1]Sheet1 (2)'!$C$70,'[1]Sheet1 (2)'!$D$70*('[1]Sheet1 (2)'!$D$72-crack_s_index)/'[1]Sheet1 (2)'!$D$72,IF([1]shee2!D1078='[1]Sheet1 (2)'!$C$71,'[1]Sheet1 (2)'!$D$71*('[1]Sheet1 (2)'!$D$72-crack_s_index)/'[1]Sheet1 (2)'!$D$72))))</f>
        <v>5</v>
      </c>
      <c r="AW1138" s="157">
        <f>IF(IF(D1138='[1]Sheet1 (2)'!$C$69,'[1]Sheet1 (2)'!$D$69*('[1]Sheet1 (2)'!$D$72-crack_t_index)/'[1]Sheet1 (2)'!$D$72,IF([1]shee2!D1078='[1]Sheet1 (2)'!$C$70,'[1]Sheet1 (2)'!$D$70*('[1]Sheet1 (2)'!$D$72-crack_t_index)/'[1]Sheet1 (2)'!$D$72,IF([1]shee2!D1078='[1]Sheet1 (2)'!$C$71,'[1]Sheet1 (2)'!$D$71*('[1]Sheet1 (2)'!$D$72-crack_t_index)/'[1]Sheet1 (2)'!$D$72)))&lt;0,0,IF(D1138='[1]Sheet1 (2)'!$C$69,'[1]Sheet1 (2)'!$D$69*('[1]Sheet1 (2)'!$D$72-crack_t_index)/'[1]Sheet1 (2)'!$D$72,IF([1]shee2!D1078='[1]Sheet1 (2)'!$C$70,'[1]Sheet1 (2)'!$D$70*('[1]Sheet1 (2)'!$D$72-crack_t_index)/'[1]Sheet1 (2)'!$D$72,IF([1]shee2!D1078='[1]Sheet1 (2)'!$C$71,'[1]Sheet1 (2)'!$D$71*('[1]Sheet1 (2)'!$D$72-crack_t_index)/'[1]Sheet1 (2)'!$D$72))))</f>
        <v>5</v>
      </c>
      <c r="AX1138" s="157">
        <f>IF(IF(D1138='[1]Sheet1 (2)'!$C$69,'[1]Sheet1 (2)'!$D$69*('[1]Sheet1 (2)'!$D$72-rave_index)/'[1]Sheet1 (2)'!$D$72,IF([1]shee2!D1078='[1]Sheet1 (2)'!$C$70,'[1]Sheet1 (2)'!$D$70*('[1]Sheet1 (2)'!$D$72-rave_index)/'[1]Sheet1 (2)'!$D$72,IF([1]shee2!D1078='[1]Sheet1 (2)'!$C$71,'[1]Sheet1 (2)'!$D$71*('[1]Sheet1 (2)'!$D$72-rave_index)/'[1]Sheet1 (2)'!$D$72)))&lt;0,0,IF(D1138='[1]Sheet1 (2)'!$C$69,'[1]Sheet1 (2)'!$D$69*('[1]Sheet1 (2)'!$D$72-rave_index)/'[1]Sheet1 (2)'!$D$72,IF([1]shee2!D1078='[1]Sheet1 (2)'!$C$70,'[1]Sheet1 (2)'!$D$70*('[1]Sheet1 (2)'!$D$72-rave_index)/'[1]Sheet1 (2)'!$D$72,IF([1]shee2!D1078='[1]Sheet1 (2)'!$C$71,'[1]Sheet1 (2)'!$D$71*('[1]Sheet1 (2)'!$D$72-rave_index)/'[1]Sheet1 (2)'!$D$72))))</f>
        <v>5</v>
      </c>
      <c r="AY1138" s="157">
        <f>IF(IF(D1138='[1]Sheet1 (2)'!$C$69,'[1]Sheet1 (2)'!$D$69*('[1]Sheet1 (2)'!$D$72-rough_index)/'[1]Sheet1 (2)'!$D$72,IF([1]shee2!D1078='[1]Sheet1 (2)'!$C$70,'[1]Sheet1 (2)'!$D$70*('[1]Sheet1 (2)'!$D$72-rough_index)/'[1]Sheet1 (2)'!$D$72,IF([1]shee2!D1078='[1]Sheet1 (2)'!$C$71,'[1]Sheet1 (2)'!$D$71*('[1]Sheet1 (2)'!$D$72-rough_index)/'[1]Sheet1 (2)'!$D$72)))&lt;0,0,IF(D1138='[1]Sheet1 (2)'!$C$69,'[1]Sheet1 (2)'!$D$69*('[1]Sheet1 (2)'!$D$72-rough_index)/'[1]Sheet1 (2)'!$D$72,IF([1]shee2!D1078='[1]Sheet1 (2)'!$C$70,'[1]Sheet1 (2)'!$D$70*('[1]Sheet1 (2)'!$D$72-rough_index)/'[1]Sheet1 (2)'!$D$72,IF([1]shee2!D1078='[1]Sheet1 (2)'!$C$71,'[1]Sheet1 (2)'!$D$71*('[1]Sheet1 (2)'!$D$72-rough_index)/'[1]Sheet1 (2)'!$D$72))))</f>
        <v>0.83333333333333337</v>
      </c>
      <c r="AZ1138" s="179">
        <f>+(AU1138*'[1]Sheet1 (2)'!$C$77)+(AV1138*'[1]Sheet1 (2)'!$C$78)+(AW1138*'[1]Sheet1 (2)'!$C$79)+(AX1138*'[1]Sheet1 (2)'!$C$80)+(AY1138*'[1]Sheet1 (2)'!$C$81)</f>
        <v>3.75</v>
      </c>
      <c r="BA1138" s="213" t="str">
        <f t="shared" si="34"/>
        <v>Fair</v>
      </c>
      <c r="BE1138">
        <f>IF(D1138='[1]Sheet1 (2)'!$C$61,'[1]Sheet1 (2)'!$D$61*(counts^2)+'[1]Sheet1 (2)'!$G$61*counts+'[1]Sheet1 (2)'!$J$61,IF(D1138='[1]Sheet1 (2)'!$C$62,'[1]Sheet1 (2)'!$D$62*counts+'[1]Sheet1 (2)'!$G$62,IF(D1138='[1]Sheet1 (2)'!$C$63,'[1]Sheet1 (2)'!$D$63*counts+'[1]Sheet1 (2)'!$G$63,IF(D1138='[1]Sheet1 (2)'!$C$64,'[1]Sheet1 (2)'!$D$64*counts+'[1]Sheet1 (2)'!$G$64))))</f>
        <v>2.0984129299999998</v>
      </c>
    </row>
    <row r="1139" spans="1:57" ht="12.75" customHeight="1">
      <c r="A1139" s="176" t="s">
        <v>282</v>
      </c>
      <c r="B1139" s="145" t="s">
        <v>76</v>
      </c>
      <c r="C1139" s="170">
        <v>1272</v>
      </c>
      <c r="D1139" s="174" t="s">
        <v>77</v>
      </c>
      <c r="E1139" s="171">
        <v>10</v>
      </c>
      <c r="F1139" s="171">
        <v>3</v>
      </c>
      <c r="G1139" s="171" t="s">
        <v>77</v>
      </c>
      <c r="H1139" s="171">
        <v>0.5</v>
      </c>
      <c r="I1139" s="171" t="s">
        <v>77</v>
      </c>
      <c r="J1139" s="173" t="s">
        <v>80</v>
      </c>
      <c r="K1139" s="173" t="s">
        <v>80</v>
      </c>
      <c r="L1139" s="169">
        <f>VLOOKUP(CONCATENATE(J1139,K1139),'Sheet1 (2)'!$J$6:$K$26,2,FALSE)</f>
        <v>0</v>
      </c>
      <c r="M1139" s="173" t="s">
        <v>82</v>
      </c>
      <c r="N1139" s="173" t="s">
        <v>78</v>
      </c>
      <c r="O1139" s="177">
        <f>VLOOKUP(CONCATENATE(M1139,N1139),'[1]Sheet1 (2)'!$L$6:$M$26,2,FALSE)</f>
        <v>5</v>
      </c>
      <c r="P1139" s="173" t="s">
        <v>83</v>
      </c>
      <c r="Q1139" s="173" t="s">
        <v>78</v>
      </c>
      <c r="R1139" s="177">
        <f>VLOOKUP(CONCATENATE(P1139,Q1139),'[1]Sheet1 (2)'!$N$6:$O$26,2,FALSE)</f>
        <v>7.5</v>
      </c>
      <c r="S1139" s="173" t="s">
        <v>80</v>
      </c>
      <c r="T1139" s="173" t="s">
        <v>80</v>
      </c>
      <c r="U1139" s="177">
        <f>VLOOKUP(CONCATENATE(S1139,T1139),'[1]Sheet1 (2)'!$P$6:$Q$26,2,FALSE)</f>
        <v>0</v>
      </c>
      <c r="V1139" s="173" t="s">
        <v>80</v>
      </c>
      <c r="W1139" s="173" t="s">
        <v>80</v>
      </c>
      <c r="X1139" s="177">
        <f>VLOOKUP(CONCATENATE(V1139,W1139),'[1]Sheet1 (2)'!$R$6:$S$26,2,FALSE)</f>
        <v>0</v>
      </c>
      <c r="Y1139" s="173" t="s">
        <v>80</v>
      </c>
      <c r="Z1139" s="173" t="s">
        <v>80</v>
      </c>
      <c r="AA1139" s="177">
        <f>VLOOKUP(CONCATENATE(Y1139,Z1139),'[1]Sheet1 (2)'!$T$6:$U$26,2,FALSE)</f>
        <v>0</v>
      </c>
      <c r="AB1139" s="173" t="s">
        <v>80</v>
      </c>
      <c r="AC1139" s="173" t="s">
        <v>80</v>
      </c>
      <c r="AD1139" s="177">
        <f>VLOOKUP(CONCATENATE(AB1139,AC1139),'[1]Sheet1 (2)'!$X$6:$Y$26,2,FALSE)</f>
        <v>0</v>
      </c>
      <c r="AE1139" s="173" t="s">
        <v>82</v>
      </c>
      <c r="AF1139" s="173" t="s">
        <v>81</v>
      </c>
      <c r="AG1139" s="177">
        <f>VLOOKUP(CONCATENATE(AE1139,AF1139),'[1]Sheet1 (2)'!$Z$6:$AA$26,2,FALSE)</f>
        <v>66</v>
      </c>
      <c r="AH1139" s="172"/>
      <c r="AI1139" s="178"/>
      <c r="AJ1139" s="140"/>
      <c r="AK1139" s="176" t="s">
        <v>282</v>
      </c>
      <c r="AL1139" s="176" t="s">
        <v>76</v>
      </c>
      <c r="AM1139" s="170">
        <f t="shared" si="35"/>
        <v>1272</v>
      </c>
      <c r="AN1139" s="147"/>
      <c r="AO1139" s="155"/>
      <c r="AP1139" s="156"/>
      <c r="AQ1139" s="157">
        <v>2.5020986448000002</v>
      </c>
      <c r="AR1139" s="158"/>
      <c r="AS1139" s="145">
        <f>LOOKUP(rufmkm,'[1]Sheet1 (2)'!$V$62:$V$71,'[1]Sheet1 (2)'!$W$62:$W$71)</f>
        <v>30</v>
      </c>
      <c r="AT1139" s="140"/>
      <c r="AU1139" s="157">
        <f>IF(IF(D1139='[1]Sheet1 (2)'!$C$69,'[1]Sheet1 (2)'!$D$69*('[1]Sheet1 (2)'!$D$72-rut_index)/'[1]Sheet1 (2)'!$D$72,IF([1]shee2!D1079='[1]Sheet1 (2)'!$C$70,'[1]Sheet1 (2)'!$D$70*('[1]Sheet1 (2)'!$D$72-rut_index)/'[1]Sheet1 (2)'!$D$72,IF([1]shee2!D1079='[1]Sheet1 (2)'!$C$71,'[1]Sheet1 (2)'!$D$71*('[1]Sheet1 (2)'!$D$72-rut_index)/'[1]Sheet1 (2)'!$D$72)))&lt;0,0,IF(D1139='[1]Sheet1 (2)'!$C$69,'[1]Sheet1 (2)'!$D$69*('[1]Sheet1 (2)'!$D$72-rut_index)/'[1]Sheet1 (2)'!$D$72,IF([1]shee2!D1079='[1]Sheet1 (2)'!$C$70,'[1]Sheet1 (2)'!$D$70*('[1]Sheet1 (2)'!$D$72-rut_index)/'[1]Sheet1 (2)'!$D$72,IF([1]shee2!D1079='[1]Sheet1 (2)'!$C$71,'[1]Sheet1 (2)'!$D$71*('[1]Sheet1 (2)'!$D$72-rut_index)/'[1]Sheet1 (2)'!$D$72))))</f>
        <v>5</v>
      </c>
      <c r="AV1139" s="157">
        <f>IF(IF(D1139='[1]Sheet1 (2)'!$C$69,'[1]Sheet1 (2)'!$D$69*('[1]Sheet1 (2)'!$D$72-crack_s_index)/'[1]Sheet1 (2)'!$D$72,IF([1]shee2!D1079='[1]Sheet1 (2)'!$C$70,'[1]Sheet1 (2)'!$D$70*('[1]Sheet1 (2)'!$D$72-crack_s_index)/'[1]Sheet1 (2)'!$D$72,IF([1]shee2!D1079='[1]Sheet1 (2)'!$C$71,'[1]Sheet1 (2)'!$D$71*('[1]Sheet1 (2)'!$D$72-crack_s_index)/'[1]Sheet1 (2)'!$D$72)))&lt;0,0,IF(D1139='[1]Sheet1 (2)'!$C$69,'[1]Sheet1 (2)'!$D$69*('[1]Sheet1 (2)'!$D$72-crack_s_index)/'[1]Sheet1 (2)'!$D$72,IF([1]shee2!D1079='[1]Sheet1 (2)'!$C$70,'[1]Sheet1 (2)'!$D$70*('[1]Sheet1 (2)'!$D$72-crack_s_index)/'[1]Sheet1 (2)'!$D$72,IF([1]shee2!D1079='[1]Sheet1 (2)'!$C$71,'[1]Sheet1 (2)'!$D$71*('[1]Sheet1 (2)'!$D$72-crack_s_index)/'[1]Sheet1 (2)'!$D$72))))</f>
        <v>4.583333333333333</v>
      </c>
      <c r="AW1139" s="157">
        <f>IF(IF(D1139='[1]Sheet1 (2)'!$C$69,'[1]Sheet1 (2)'!$D$69*('[1]Sheet1 (2)'!$D$72-crack_t_index)/'[1]Sheet1 (2)'!$D$72,IF([1]shee2!D1079='[1]Sheet1 (2)'!$C$70,'[1]Sheet1 (2)'!$D$70*('[1]Sheet1 (2)'!$D$72-crack_t_index)/'[1]Sheet1 (2)'!$D$72,IF([1]shee2!D1079='[1]Sheet1 (2)'!$C$71,'[1]Sheet1 (2)'!$D$71*('[1]Sheet1 (2)'!$D$72-crack_t_index)/'[1]Sheet1 (2)'!$D$72)))&lt;0,0,IF(D1139='[1]Sheet1 (2)'!$C$69,'[1]Sheet1 (2)'!$D$69*('[1]Sheet1 (2)'!$D$72-crack_t_index)/'[1]Sheet1 (2)'!$D$72,IF([1]shee2!D1079='[1]Sheet1 (2)'!$C$70,'[1]Sheet1 (2)'!$D$70*('[1]Sheet1 (2)'!$D$72-crack_t_index)/'[1]Sheet1 (2)'!$D$72,IF([1]shee2!D1079='[1]Sheet1 (2)'!$C$71,'[1]Sheet1 (2)'!$D$71*('[1]Sheet1 (2)'!$D$72-crack_t_index)/'[1]Sheet1 (2)'!$D$72))))</f>
        <v>4.375</v>
      </c>
      <c r="AX1139" s="157">
        <f>IF(IF(D1139='[1]Sheet1 (2)'!$C$69,'[1]Sheet1 (2)'!$D$69*('[1]Sheet1 (2)'!$D$72-rave_index)/'[1]Sheet1 (2)'!$D$72,IF([1]shee2!D1079='[1]Sheet1 (2)'!$C$70,'[1]Sheet1 (2)'!$D$70*('[1]Sheet1 (2)'!$D$72-rave_index)/'[1]Sheet1 (2)'!$D$72,IF([1]shee2!D1079='[1]Sheet1 (2)'!$C$71,'[1]Sheet1 (2)'!$D$71*('[1]Sheet1 (2)'!$D$72-rave_index)/'[1]Sheet1 (2)'!$D$72)))&lt;0,0,IF(D1139='[1]Sheet1 (2)'!$C$69,'[1]Sheet1 (2)'!$D$69*('[1]Sheet1 (2)'!$D$72-rave_index)/'[1]Sheet1 (2)'!$D$72,IF([1]shee2!D1079='[1]Sheet1 (2)'!$C$70,'[1]Sheet1 (2)'!$D$70*('[1]Sheet1 (2)'!$D$72-rave_index)/'[1]Sheet1 (2)'!$D$72,IF([1]shee2!D1079='[1]Sheet1 (2)'!$C$71,'[1]Sheet1 (2)'!$D$71*('[1]Sheet1 (2)'!$D$72-rave_index)/'[1]Sheet1 (2)'!$D$72))))</f>
        <v>5</v>
      </c>
      <c r="AY1139" s="157">
        <f>IF(IF(D1139='[1]Sheet1 (2)'!$C$69,'[1]Sheet1 (2)'!$D$69*('[1]Sheet1 (2)'!$D$72-rough_index)/'[1]Sheet1 (2)'!$D$72,IF([1]shee2!D1079='[1]Sheet1 (2)'!$C$70,'[1]Sheet1 (2)'!$D$70*('[1]Sheet1 (2)'!$D$72-rough_index)/'[1]Sheet1 (2)'!$D$72,IF([1]shee2!D1079='[1]Sheet1 (2)'!$C$71,'[1]Sheet1 (2)'!$D$71*('[1]Sheet1 (2)'!$D$72-rough_index)/'[1]Sheet1 (2)'!$D$72)))&lt;0,0,IF(D1139='[1]Sheet1 (2)'!$C$69,'[1]Sheet1 (2)'!$D$69*('[1]Sheet1 (2)'!$D$72-rough_index)/'[1]Sheet1 (2)'!$D$72,IF([1]shee2!D1079='[1]Sheet1 (2)'!$C$70,'[1]Sheet1 (2)'!$D$70*('[1]Sheet1 (2)'!$D$72-rough_index)/'[1]Sheet1 (2)'!$D$72,IF([1]shee2!D1079='[1]Sheet1 (2)'!$C$71,'[1]Sheet1 (2)'!$D$71*('[1]Sheet1 (2)'!$D$72-rough_index)/'[1]Sheet1 (2)'!$D$72))))</f>
        <v>2.5</v>
      </c>
      <c r="AZ1139" s="179">
        <f>+(AU1139*'[1]Sheet1 (2)'!$C$77)+(AV1139*'[1]Sheet1 (2)'!$C$78)+(AW1139*'[1]Sheet1 (2)'!$C$79)+(AX1139*'[1]Sheet1 (2)'!$C$80)+(AY1139*'[1]Sheet1 (2)'!$C$81)</f>
        <v>4.0749999999999993</v>
      </c>
      <c r="BA1139" s="213" t="str">
        <f t="shared" si="34"/>
        <v>Good</v>
      </c>
      <c r="BE1139">
        <f>IF(D1139='[1]Sheet1 (2)'!$C$61,'[1]Sheet1 (2)'!$D$61*(counts^2)+'[1]Sheet1 (2)'!$G$61*counts+'[1]Sheet1 (2)'!$J$61,IF(D1139='[1]Sheet1 (2)'!$C$62,'[1]Sheet1 (2)'!$D$62*counts+'[1]Sheet1 (2)'!$G$62,IF(D1139='[1]Sheet1 (2)'!$C$63,'[1]Sheet1 (2)'!$D$63*counts+'[1]Sheet1 (2)'!$G$63,IF(D1139='[1]Sheet1 (2)'!$C$64,'[1]Sheet1 (2)'!$D$64*counts+'[1]Sheet1 (2)'!$G$64))))</f>
        <v>2.0984129299999998</v>
      </c>
    </row>
    <row r="1140" spans="1:57" ht="12.75" customHeight="1">
      <c r="A1140" s="176" t="s">
        <v>282</v>
      </c>
      <c r="B1140" s="145" t="s">
        <v>76</v>
      </c>
      <c r="C1140" s="170">
        <v>1273</v>
      </c>
      <c r="D1140" s="174" t="s">
        <v>77</v>
      </c>
      <c r="E1140" s="171">
        <v>10</v>
      </c>
      <c r="F1140" s="171">
        <v>3</v>
      </c>
      <c r="G1140" s="171" t="s">
        <v>77</v>
      </c>
      <c r="H1140" s="171">
        <v>0.5</v>
      </c>
      <c r="I1140" s="171" t="s">
        <v>77</v>
      </c>
      <c r="J1140" s="173" t="s">
        <v>80</v>
      </c>
      <c r="K1140" s="173" t="s">
        <v>80</v>
      </c>
      <c r="L1140" s="169">
        <f>VLOOKUP(CONCATENATE(J1140,K1140),'Sheet1 (2)'!$J$6:$K$26,2,FALSE)</f>
        <v>0</v>
      </c>
      <c r="M1140" s="173" t="s">
        <v>80</v>
      </c>
      <c r="N1140" s="173" t="s">
        <v>80</v>
      </c>
      <c r="O1140" s="177">
        <f>VLOOKUP(CONCATENATE(M1140,N1140),'[1]Sheet1 (2)'!$L$6:$M$26,2,FALSE)</f>
        <v>0</v>
      </c>
      <c r="P1140" s="173" t="s">
        <v>80</v>
      </c>
      <c r="Q1140" s="173" t="s">
        <v>80</v>
      </c>
      <c r="R1140" s="177">
        <f>VLOOKUP(CONCATENATE(P1140,Q1140),'[1]Sheet1 (2)'!$N$6:$O$26,2,FALSE)</f>
        <v>0</v>
      </c>
      <c r="S1140" s="173" t="s">
        <v>80</v>
      </c>
      <c r="T1140" s="173" t="s">
        <v>80</v>
      </c>
      <c r="U1140" s="177">
        <f>VLOOKUP(CONCATENATE(S1140,T1140),'[1]Sheet1 (2)'!$P$6:$Q$26,2,FALSE)</f>
        <v>0</v>
      </c>
      <c r="V1140" s="173" t="s">
        <v>80</v>
      </c>
      <c r="W1140" s="173" t="s">
        <v>80</v>
      </c>
      <c r="X1140" s="177">
        <f>VLOOKUP(CONCATENATE(V1140,W1140),'[1]Sheet1 (2)'!$R$6:$S$26,2,FALSE)</f>
        <v>0</v>
      </c>
      <c r="Y1140" s="173" t="s">
        <v>80</v>
      </c>
      <c r="Z1140" s="173" t="s">
        <v>80</v>
      </c>
      <c r="AA1140" s="177">
        <f>VLOOKUP(CONCATENATE(Y1140,Z1140),'[1]Sheet1 (2)'!$T$6:$U$26,2,FALSE)</f>
        <v>0</v>
      </c>
      <c r="AB1140" s="173" t="s">
        <v>80</v>
      </c>
      <c r="AC1140" s="173" t="s">
        <v>80</v>
      </c>
      <c r="AD1140" s="177">
        <f>VLOOKUP(CONCATENATE(AB1140,AC1140),'[1]Sheet1 (2)'!$X$6:$Y$26,2,FALSE)</f>
        <v>0</v>
      </c>
      <c r="AE1140" s="173" t="s">
        <v>82</v>
      </c>
      <c r="AF1140" s="173" t="s">
        <v>81</v>
      </c>
      <c r="AG1140" s="177">
        <f>VLOOKUP(CONCATENATE(AE1140,AF1140),'[1]Sheet1 (2)'!$Z$6:$AA$26,2,FALSE)</f>
        <v>66</v>
      </c>
      <c r="AH1140" s="172"/>
      <c r="AI1140" s="178"/>
      <c r="AJ1140" s="140"/>
      <c r="AK1140" s="176" t="s">
        <v>282</v>
      </c>
      <c r="AL1140" s="176" t="s">
        <v>76</v>
      </c>
      <c r="AM1140" s="170">
        <f t="shared" si="35"/>
        <v>1273</v>
      </c>
      <c r="AN1140" s="147"/>
      <c r="AO1140" s="155" t="s">
        <v>409</v>
      </c>
      <c r="AP1140" s="156"/>
      <c r="AQ1140" s="157">
        <v>4.0751787629999994</v>
      </c>
      <c r="AR1140" s="158"/>
      <c r="AS1140" s="145">
        <f>LOOKUP(rufmkm,'[1]Sheet1 (2)'!$V$62:$V$71,'[1]Sheet1 (2)'!$W$62:$W$71)</f>
        <v>50</v>
      </c>
      <c r="AT1140" s="140"/>
      <c r="AU1140" s="157">
        <f>IF(IF(D1140='[1]Sheet1 (2)'!$C$69,'[1]Sheet1 (2)'!$D$69*('[1]Sheet1 (2)'!$D$72-rut_index)/'[1]Sheet1 (2)'!$D$72,IF([1]shee2!D1080='[1]Sheet1 (2)'!$C$70,'[1]Sheet1 (2)'!$D$70*('[1]Sheet1 (2)'!$D$72-rut_index)/'[1]Sheet1 (2)'!$D$72,IF([1]shee2!D1080='[1]Sheet1 (2)'!$C$71,'[1]Sheet1 (2)'!$D$71*('[1]Sheet1 (2)'!$D$72-rut_index)/'[1]Sheet1 (2)'!$D$72)))&lt;0,0,IF(D1140='[1]Sheet1 (2)'!$C$69,'[1]Sheet1 (2)'!$D$69*('[1]Sheet1 (2)'!$D$72-rut_index)/'[1]Sheet1 (2)'!$D$72,IF([1]shee2!D1080='[1]Sheet1 (2)'!$C$70,'[1]Sheet1 (2)'!$D$70*('[1]Sheet1 (2)'!$D$72-rut_index)/'[1]Sheet1 (2)'!$D$72,IF([1]shee2!D1080='[1]Sheet1 (2)'!$C$71,'[1]Sheet1 (2)'!$D$71*('[1]Sheet1 (2)'!$D$72-rut_index)/'[1]Sheet1 (2)'!$D$72))))</f>
        <v>5</v>
      </c>
      <c r="AV1140" s="157">
        <f>IF(IF(D1140='[1]Sheet1 (2)'!$C$69,'[1]Sheet1 (2)'!$D$69*('[1]Sheet1 (2)'!$D$72-crack_s_index)/'[1]Sheet1 (2)'!$D$72,IF([1]shee2!D1080='[1]Sheet1 (2)'!$C$70,'[1]Sheet1 (2)'!$D$70*('[1]Sheet1 (2)'!$D$72-crack_s_index)/'[1]Sheet1 (2)'!$D$72,IF([1]shee2!D1080='[1]Sheet1 (2)'!$C$71,'[1]Sheet1 (2)'!$D$71*('[1]Sheet1 (2)'!$D$72-crack_s_index)/'[1]Sheet1 (2)'!$D$72)))&lt;0,0,IF(D1140='[1]Sheet1 (2)'!$C$69,'[1]Sheet1 (2)'!$D$69*('[1]Sheet1 (2)'!$D$72-crack_s_index)/'[1]Sheet1 (2)'!$D$72,IF([1]shee2!D1080='[1]Sheet1 (2)'!$C$70,'[1]Sheet1 (2)'!$D$70*('[1]Sheet1 (2)'!$D$72-crack_s_index)/'[1]Sheet1 (2)'!$D$72,IF([1]shee2!D1080='[1]Sheet1 (2)'!$C$71,'[1]Sheet1 (2)'!$D$71*('[1]Sheet1 (2)'!$D$72-crack_s_index)/'[1]Sheet1 (2)'!$D$72))))</f>
        <v>5</v>
      </c>
      <c r="AW1140" s="157">
        <f>IF(IF(D1140='[1]Sheet1 (2)'!$C$69,'[1]Sheet1 (2)'!$D$69*('[1]Sheet1 (2)'!$D$72-crack_t_index)/'[1]Sheet1 (2)'!$D$72,IF([1]shee2!D1080='[1]Sheet1 (2)'!$C$70,'[1]Sheet1 (2)'!$D$70*('[1]Sheet1 (2)'!$D$72-crack_t_index)/'[1]Sheet1 (2)'!$D$72,IF([1]shee2!D1080='[1]Sheet1 (2)'!$C$71,'[1]Sheet1 (2)'!$D$71*('[1]Sheet1 (2)'!$D$72-crack_t_index)/'[1]Sheet1 (2)'!$D$72)))&lt;0,0,IF(D1140='[1]Sheet1 (2)'!$C$69,'[1]Sheet1 (2)'!$D$69*('[1]Sheet1 (2)'!$D$72-crack_t_index)/'[1]Sheet1 (2)'!$D$72,IF([1]shee2!D1080='[1]Sheet1 (2)'!$C$70,'[1]Sheet1 (2)'!$D$70*('[1]Sheet1 (2)'!$D$72-crack_t_index)/'[1]Sheet1 (2)'!$D$72,IF([1]shee2!D1080='[1]Sheet1 (2)'!$C$71,'[1]Sheet1 (2)'!$D$71*('[1]Sheet1 (2)'!$D$72-crack_t_index)/'[1]Sheet1 (2)'!$D$72))))</f>
        <v>5</v>
      </c>
      <c r="AX1140" s="157">
        <f>IF(IF(D1140='[1]Sheet1 (2)'!$C$69,'[1]Sheet1 (2)'!$D$69*('[1]Sheet1 (2)'!$D$72-rave_index)/'[1]Sheet1 (2)'!$D$72,IF([1]shee2!D1080='[1]Sheet1 (2)'!$C$70,'[1]Sheet1 (2)'!$D$70*('[1]Sheet1 (2)'!$D$72-rave_index)/'[1]Sheet1 (2)'!$D$72,IF([1]shee2!D1080='[1]Sheet1 (2)'!$C$71,'[1]Sheet1 (2)'!$D$71*('[1]Sheet1 (2)'!$D$72-rave_index)/'[1]Sheet1 (2)'!$D$72)))&lt;0,0,IF(D1140='[1]Sheet1 (2)'!$C$69,'[1]Sheet1 (2)'!$D$69*('[1]Sheet1 (2)'!$D$72-rave_index)/'[1]Sheet1 (2)'!$D$72,IF([1]shee2!D1080='[1]Sheet1 (2)'!$C$70,'[1]Sheet1 (2)'!$D$70*('[1]Sheet1 (2)'!$D$72-rave_index)/'[1]Sheet1 (2)'!$D$72,IF([1]shee2!D1080='[1]Sheet1 (2)'!$C$71,'[1]Sheet1 (2)'!$D$71*('[1]Sheet1 (2)'!$D$72-rave_index)/'[1]Sheet1 (2)'!$D$72))))</f>
        <v>5</v>
      </c>
      <c r="AY1140" s="157">
        <f>IF(IF(D1140='[1]Sheet1 (2)'!$C$69,'[1]Sheet1 (2)'!$D$69*('[1]Sheet1 (2)'!$D$72-rough_index)/'[1]Sheet1 (2)'!$D$72,IF([1]shee2!D1080='[1]Sheet1 (2)'!$C$70,'[1]Sheet1 (2)'!$D$70*('[1]Sheet1 (2)'!$D$72-rough_index)/'[1]Sheet1 (2)'!$D$72,IF([1]shee2!D1080='[1]Sheet1 (2)'!$C$71,'[1]Sheet1 (2)'!$D$71*('[1]Sheet1 (2)'!$D$72-rough_index)/'[1]Sheet1 (2)'!$D$72)))&lt;0,0,IF(D1140='[1]Sheet1 (2)'!$C$69,'[1]Sheet1 (2)'!$D$69*('[1]Sheet1 (2)'!$D$72-rough_index)/'[1]Sheet1 (2)'!$D$72,IF([1]shee2!D1080='[1]Sheet1 (2)'!$C$70,'[1]Sheet1 (2)'!$D$70*('[1]Sheet1 (2)'!$D$72-rough_index)/'[1]Sheet1 (2)'!$D$72,IF([1]shee2!D1080='[1]Sheet1 (2)'!$C$71,'[1]Sheet1 (2)'!$D$71*('[1]Sheet1 (2)'!$D$72-rough_index)/'[1]Sheet1 (2)'!$D$72))))</f>
        <v>0.83333333333333337</v>
      </c>
      <c r="AZ1140" s="179">
        <f>+(AU1140*'[1]Sheet1 (2)'!$C$77)+(AV1140*'[1]Sheet1 (2)'!$C$78)+(AW1140*'[1]Sheet1 (2)'!$C$79)+(AX1140*'[1]Sheet1 (2)'!$C$80)+(AY1140*'[1]Sheet1 (2)'!$C$81)</f>
        <v>3.75</v>
      </c>
      <c r="BA1140" s="213" t="str">
        <f t="shared" si="34"/>
        <v>Fair</v>
      </c>
      <c r="BE1140">
        <f>IF(D1140='[1]Sheet1 (2)'!$C$61,'[1]Sheet1 (2)'!$D$61*(counts^2)+'[1]Sheet1 (2)'!$G$61*counts+'[1]Sheet1 (2)'!$J$61,IF(D1140='[1]Sheet1 (2)'!$C$62,'[1]Sheet1 (2)'!$D$62*counts+'[1]Sheet1 (2)'!$G$62,IF(D1140='[1]Sheet1 (2)'!$C$63,'[1]Sheet1 (2)'!$D$63*counts+'[1]Sheet1 (2)'!$G$63,IF(D1140='[1]Sheet1 (2)'!$C$64,'[1]Sheet1 (2)'!$D$64*counts+'[1]Sheet1 (2)'!$G$64))))</f>
        <v>2.0984129299999998</v>
      </c>
    </row>
    <row r="1141" spans="1:57" ht="12.75" customHeight="1">
      <c r="A1141" s="176" t="s">
        <v>282</v>
      </c>
      <c r="B1141" s="145" t="s">
        <v>76</v>
      </c>
      <c r="C1141" s="170">
        <v>1274</v>
      </c>
      <c r="D1141" s="174" t="s">
        <v>77</v>
      </c>
      <c r="E1141" s="171">
        <v>10</v>
      </c>
      <c r="F1141" s="171">
        <v>3</v>
      </c>
      <c r="G1141" s="171" t="s">
        <v>77</v>
      </c>
      <c r="H1141" s="171">
        <v>0.5</v>
      </c>
      <c r="I1141" s="171" t="s">
        <v>77</v>
      </c>
      <c r="J1141" s="173" t="s">
        <v>80</v>
      </c>
      <c r="K1141" s="173" t="s">
        <v>80</v>
      </c>
      <c r="L1141" s="169">
        <f>VLOOKUP(CONCATENATE(J1141,K1141),'Sheet1 (2)'!$J$6:$K$26,2,FALSE)</f>
        <v>0</v>
      </c>
      <c r="M1141" s="173" t="s">
        <v>82</v>
      </c>
      <c r="N1141" s="173" t="s">
        <v>78</v>
      </c>
      <c r="O1141" s="177">
        <f>VLOOKUP(CONCATENATE(M1141,N1141),'[1]Sheet1 (2)'!$L$6:$M$26,2,FALSE)</f>
        <v>5</v>
      </c>
      <c r="P1141" s="173" t="s">
        <v>82</v>
      </c>
      <c r="Q1141" s="173" t="s">
        <v>78</v>
      </c>
      <c r="R1141" s="177">
        <f>VLOOKUP(CONCATENATE(P1141,Q1141),'[1]Sheet1 (2)'!$N$6:$O$26,2,FALSE)</f>
        <v>5</v>
      </c>
      <c r="S1141" s="173" t="s">
        <v>80</v>
      </c>
      <c r="T1141" s="173" t="s">
        <v>80</v>
      </c>
      <c r="U1141" s="177">
        <f>VLOOKUP(CONCATENATE(S1141,T1141),'[1]Sheet1 (2)'!$P$6:$Q$26,2,FALSE)</f>
        <v>0</v>
      </c>
      <c r="V1141" s="173" t="s">
        <v>80</v>
      </c>
      <c r="W1141" s="173" t="s">
        <v>80</v>
      </c>
      <c r="X1141" s="177">
        <f>VLOOKUP(CONCATENATE(V1141,W1141),'[1]Sheet1 (2)'!$R$6:$S$26,2,FALSE)</f>
        <v>0</v>
      </c>
      <c r="Y1141" s="173" t="s">
        <v>80</v>
      </c>
      <c r="Z1141" s="173" t="s">
        <v>80</v>
      </c>
      <c r="AA1141" s="177">
        <f>VLOOKUP(CONCATENATE(Y1141,Z1141),'[1]Sheet1 (2)'!$T$6:$U$26,2,FALSE)</f>
        <v>0</v>
      </c>
      <c r="AB1141" s="173" t="s">
        <v>80</v>
      </c>
      <c r="AC1141" s="173" t="s">
        <v>80</v>
      </c>
      <c r="AD1141" s="177">
        <f>VLOOKUP(CONCATENATE(AB1141,AC1141),'[1]Sheet1 (2)'!$X$6:$Y$26,2,FALSE)</f>
        <v>0</v>
      </c>
      <c r="AE1141" s="173" t="s">
        <v>82</v>
      </c>
      <c r="AF1141" s="173" t="s">
        <v>81</v>
      </c>
      <c r="AG1141" s="177">
        <f>VLOOKUP(CONCATENATE(AE1141,AF1141),'[1]Sheet1 (2)'!$Z$6:$AA$26,2,FALSE)</f>
        <v>66</v>
      </c>
      <c r="AH1141" s="172"/>
      <c r="AI1141" s="178"/>
      <c r="AJ1141" s="140"/>
      <c r="AK1141" s="176" t="s">
        <v>282</v>
      </c>
      <c r="AL1141" s="176" t="s">
        <v>76</v>
      </c>
      <c r="AM1141" s="170">
        <f t="shared" si="35"/>
        <v>1274</v>
      </c>
      <c r="AN1141" s="147"/>
      <c r="AO1141" s="155"/>
      <c r="AP1141" s="156"/>
      <c r="AQ1141" s="157">
        <v>3.5030919024</v>
      </c>
      <c r="AR1141" s="158"/>
      <c r="AS1141" s="145">
        <f>LOOKUP(rufmkm,'[1]Sheet1 (2)'!$V$62:$V$71,'[1]Sheet1 (2)'!$W$62:$W$71)</f>
        <v>40</v>
      </c>
      <c r="AT1141" s="140"/>
      <c r="AU1141" s="157">
        <f>IF(IF(D1141='[1]Sheet1 (2)'!$C$69,'[1]Sheet1 (2)'!$D$69*('[1]Sheet1 (2)'!$D$72-rut_index)/'[1]Sheet1 (2)'!$D$72,IF([1]shee2!D1081='[1]Sheet1 (2)'!$C$70,'[1]Sheet1 (2)'!$D$70*('[1]Sheet1 (2)'!$D$72-rut_index)/'[1]Sheet1 (2)'!$D$72,IF([1]shee2!D1081='[1]Sheet1 (2)'!$C$71,'[1]Sheet1 (2)'!$D$71*('[1]Sheet1 (2)'!$D$72-rut_index)/'[1]Sheet1 (2)'!$D$72)))&lt;0,0,IF(D1141='[1]Sheet1 (2)'!$C$69,'[1]Sheet1 (2)'!$D$69*('[1]Sheet1 (2)'!$D$72-rut_index)/'[1]Sheet1 (2)'!$D$72,IF([1]shee2!D1081='[1]Sheet1 (2)'!$C$70,'[1]Sheet1 (2)'!$D$70*('[1]Sheet1 (2)'!$D$72-rut_index)/'[1]Sheet1 (2)'!$D$72,IF([1]shee2!D1081='[1]Sheet1 (2)'!$C$71,'[1]Sheet1 (2)'!$D$71*('[1]Sheet1 (2)'!$D$72-rut_index)/'[1]Sheet1 (2)'!$D$72))))</f>
        <v>5</v>
      </c>
      <c r="AV1141" s="157">
        <f>IF(IF(D1141='[1]Sheet1 (2)'!$C$69,'[1]Sheet1 (2)'!$D$69*('[1]Sheet1 (2)'!$D$72-crack_s_index)/'[1]Sheet1 (2)'!$D$72,IF([1]shee2!D1081='[1]Sheet1 (2)'!$C$70,'[1]Sheet1 (2)'!$D$70*('[1]Sheet1 (2)'!$D$72-crack_s_index)/'[1]Sheet1 (2)'!$D$72,IF([1]shee2!D1081='[1]Sheet1 (2)'!$C$71,'[1]Sheet1 (2)'!$D$71*('[1]Sheet1 (2)'!$D$72-crack_s_index)/'[1]Sheet1 (2)'!$D$72)))&lt;0,0,IF(D1141='[1]Sheet1 (2)'!$C$69,'[1]Sheet1 (2)'!$D$69*('[1]Sheet1 (2)'!$D$72-crack_s_index)/'[1]Sheet1 (2)'!$D$72,IF([1]shee2!D1081='[1]Sheet1 (2)'!$C$70,'[1]Sheet1 (2)'!$D$70*('[1]Sheet1 (2)'!$D$72-crack_s_index)/'[1]Sheet1 (2)'!$D$72,IF([1]shee2!D1081='[1]Sheet1 (2)'!$C$71,'[1]Sheet1 (2)'!$D$71*('[1]Sheet1 (2)'!$D$72-crack_s_index)/'[1]Sheet1 (2)'!$D$72))))</f>
        <v>4.583333333333333</v>
      </c>
      <c r="AW1141" s="157">
        <f>IF(IF(D1141='[1]Sheet1 (2)'!$C$69,'[1]Sheet1 (2)'!$D$69*('[1]Sheet1 (2)'!$D$72-crack_t_index)/'[1]Sheet1 (2)'!$D$72,IF([1]shee2!D1081='[1]Sheet1 (2)'!$C$70,'[1]Sheet1 (2)'!$D$70*('[1]Sheet1 (2)'!$D$72-crack_t_index)/'[1]Sheet1 (2)'!$D$72,IF([1]shee2!D1081='[1]Sheet1 (2)'!$C$71,'[1]Sheet1 (2)'!$D$71*('[1]Sheet1 (2)'!$D$72-crack_t_index)/'[1]Sheet1 (2)'!$D$72)))&lt;0,0,IF(D1141='[1]Sheet1 (2)'!$C$69,'[1]Sheet1 (2)'!$D$69*('[1]Sheet1 (2)'!$D$72-crack_t_index)/'[1]Sheet1 (2)'!$D$72,IF([1]shee2!D1081='[1]Sheet1 (2)'!$C$70,'[1]Sheet1 (2)'!$D$70*('[1]Sheet1 (2)'!$D$72-crack_t_index)/'[1]Sheet1 (2)'!$D$72,IF([1]shee2!D1081='[1]Sheet1 (2)'!$C$71,'[1]Sheet1 (2)'!$D$71*('[1]Sheet1 (2)'!$D$72-crack_t_index)/'[1]Sheet1 (2)'!$D$72))))</f>
        <v>4.583333333333333</v>
      </c>
      <c r="AX1141" s="157">
        <f>IF(IF(D1141='[1]Sheet1 (2)'!$C$69,'[1]Sheet1 (2)'!$D$69*('[1]Sheet1 (2)'!$D$72-rave_index)/'[1]Sheet1 (2)'!$D$72,IF([1]shee2!D1081='[1]Sheet1 (2)'!$C$70,'[1]Sheet1 (2)'!$D$70*('[1]Sheet1 (2)'!$D$72-rave_index)/'[1]Sheet1 (2)'!$D$72,IF([1]shee2!D1081='[1]Sheet1 (2)'!$C$71,'[1]Sheet1 (2)'!$D$71*('[1]Sheet1 (2)'!$D$72-rave_index)/'[1]Sheet1 (2)'!$D$72)))&lt;0,0,IF(D1141='[1]Sheet1 (2)'!$C$69,'[1]Sheet1 (2)'!$D$69*('[1]Sheet1 (2)'!$D$72-rave_index)/'[1]Sheet1 (2)'!$D$72,IF([1]shee2!D1081='[1]Sheet1 (2)'!$C$70,'[1]Sheet1 (2)'!$D$70*('[1]Sheet1 (2)'!$D$72-rave_index)/'[1]Sheet1 (2)'!$D$72,IF([1]shee2!D1081='[1]Sheet1 (2)'!$C$71,'[1]Sheet1 (2)'!$D$71*('[1]Sheet1 (2)'!$D$72-rave_index)/'[1]Sheet1 (2)'!$D$72))))</f>
        <v>5</v>
      </c>
      <c r="AY1141" s="157">
        <f>IF(IF(D1141='[1]Sheet1 (2)'!$C$69,'[1]Sheet1 (2)'!$D$69*('[1]Sheet1 (2)'!$D$72-rough_index)/'[1]Sheet1 (2)'!$D$72,IF([1]shee2!D1081='[1]Sheet1 (2)'!$C$70,'[1]Sheet1 (2)'!$D$70*('[1]Sheet1 (2)'!$D$72-rough_index)/'[1]Sheet1 (2)'!$D$72,IF([1]shee2!D1081='[1]Sheet1 (2)'!$C$71,'[1]Sheet1 (2)'!$D$71*('[1]Sheet1 (2)'!$D$72-rough_index)/'[1]Sheet1 (2)'!$D$72)))&lt;0,0,IF(D1141='[1]Sheet1 (2)'!$C$69,'[1]Sheet1 (2)'!$D$69*('[1]Sheet1 (2)'!$D$72-rough_index)/'[1]Sheet1 (2)'!$D$72,IF([1]shee2!D1081='[1]Sheet1 (2)'!$C$70,'[1]Sheet1 (2)'!$D$70*('[1]Sheet1 (2)'!$D$72-rough_index)/'[1]Sheet1 (2)'!$D$72,IF([1]shee2!D1081='[1]Sheet1 (2)'!$C$71,'[1]Sheet1 (2)'!$D$71*('[1]Sheet1 (2)'!$D$72-rough_index)/'[1]Sheet1 (2)'!$D$72))))</f>
        <v>1.6666666666666667</v>
      </c>
      <c r="AZ1141" s="179">
        <f>+(AU1141*'[1]Sheet1 (2)'!$C$77)+(AV1141*'[1]Sheet1 (2)'!$C$78)+(AW1141*'[1]Sheet1 (2)'!$C$79)+(AX1141*'[1]Sheet1 (2)'!$C$80)+(AY1141*'[1]Sheet1 (2)'!$C$81)</f>
        <v>3.833333333333333</v>
      </c>
      <c r="BA1141" s="213" t="str">
        <f t="shared" si="34"/>
        <v>Fair</v>
      </c>
      <c r="BE1141">
        <f>IF(D1141='[1]Sheet1 (2)'!$C$61,'[1]Sheet1 (2)'!$D$61*(counts^2)+'[1]Sheet1 (2)'!$G$61*counts+'[1]Sheet1 (2)'!$J$61,IF(D1141='[1]Sheet1 (2)'!$C$62,'[1]Sheet1 (2)'!$D$62*counts+'[1]Sheet1 (2)'!$G$62,IF(D1141='[1]Sheet1 (2)'!$C$63,'[1]Sheet1 (2)'!$D$63*counts+'[1]Sheet1 (2)'!$G$63,IF(D1141='[1]Sheet1 (2)'!$C$64,'[1]Sheet1 (2)'!$D$64*counts+'[1]Sheet1 (2)'!$G$64))))</f>
        <v>2.0984129299999998</v>
      </c>
    </row>
    <row r="1142" spans="1:57" ht="12.75" customHeight="1">
      <c r="A1142" s="176" t="s">
        <v>282</v>
      </c>
      <c r="B1142" s="145" t="s">
        <v>76</v>
      </c>
      <c r="C1142" s="170">
        <v>1275</v>
      </c>
      <c r="D1142" s="174" t="s">
        <v>77</v>
      </c>
      <c r="E1142" s="171">
        <v>10</v>
      </c>
      <c r="F1142" s="171">
        <v>3</v>
      </c>
      <c r="G1142" s="171" t="s">
        <v>77</v>
      </c>
      <c r="H1142" s="171">
        <v>0.5</v>
      </c>
      <c r="I1142" s="171" t="s">
        <v>77</v>
      </c>
      <c r="J1142" s="173" t="s">
        <v>80</v>
      </c>
      <c r="K1142" s="173" t="s">
        <v>80</v>
      </c>
      <c r="L1142" s="169">
        <f>VLOOKUP(CONCATENATE(J1142,K1142),'Sheet1 (2)'!$J$6:$K$26,2,FALSE)</f>
        <v>0</v>
      </c>
      <c r="M1142" s="173" t="s">
        <v>82</v>
      </c>
      <c r="N1142" s="173" t="s">
        <v>82</v>
      </c>
      <c r="O1142" s="177">
        <f>VLOOKUP(CONCATENATE(M1142,N1142),'[1]Sheet1 (2)'!$L$6:$M$26,2,FALSE)</f>
        <v>12.5</v>
      </c>
      <c r="P1142" s="173" t="s">
        <v>83</v>
      </c>
      <c r="Q1142" s="173" t="s">
        <v>82</v>
      </c>
      <c r="R1142" s="177">
        <f>VLOOKUP(CONCATENATE(P1142,Q1142),'[1]Sheet1 (2)'!$N$6:$O$26,2,FALSE)</f>
        <v>18.75</v>
      </c>
      <c r="S1142" s="173" t="s">
        <v>80</v>
      </c>
      <c r="T1142" s="173" t="s">
        <v>80</v>
      </c>
      <c r="U1142" s="177">
        <f>VLOOKUP(CONCATENATE(S1142,T1142),'[1]Sheet1 (2)'!$P$6:$Q$26,2,FALSE)</f>
        <v>0</v>
      </c>
      <c r="V1142" s="173" t="s">
        <v>80</v>
      </c>
      <c r="W1142" s="173" t="s">
        <v>80</v>
      </c>
      <c r="X1142" s="177">
        <f>VLOOKUP(CONCATENATE(V1142,W1142),'[1]Sheet1 (2)'!$R$6:$S$26,2,FALSE)</f>
        <v>0</v>
      </c>
      <c r="Y1142" s="173" t="s">
        <v>80</v>
      </c>
      <c r="Z1142" s="173" t="s">
        <v>80</v>
      </c>
      <c r="AA1142" s="177">
        <f>VLOOKUP(CONCATENATE(Y1142,Z1142),'[1]Sheet1 (2)'!$T$6:$U$26,2,FALSE)</f>
        <v>0</v>
      </c>
      <c r="AB1142" s="173" t="s">
        <v>80</v>
      </c>
      <c r="AC1142" s="173" t="s">
        <v>80</v>
      </c>
      <c r="AD1142" s="177">
        <f>VLOOKUP(CONCATENATE(AB1142,AC1142),'[1]Sheet1 (2)'!$X$6:$Y$26,2,FALSE)</f>
        <v>0</v>
      </c>
      <c r="AE1142" s="173" t="s">
        <v>82</v>
      </c>
      <c r="AF1142" s="173" t="s">
        <v>81</v>
      </c>
      <c r="AG1142" s="177">
        <f>VLOOKUP(CONCATENATE(AE1142,AF1142),'[1]Sheet1 (2)'!$Z$6:$AA$26,2,FALSE)</f>
        <v>66</v>
      </c>
      <c r="AH1142" s="172"/>
      <c r="AI1142" s="178"/>
      <c r="AJ1142" s="140"/>
      <c r="AK1142" s="176" t="s">
        <v>282</v>
      </c>
      <c r="AL1142" s="176" t="s">
        <v>76</v>
      </c>
      <c r="AM1142" s="170">
        <f t="shared" si="35"/>
        <v>1275</v>
      </c>
      <c r="AN1142" s="147"/>
      <c r="AO1142" s="155"/>
      <c r="AP1142" s="156"/>
      <c r="AQ1142" s="157">
        <v>2.7210798816000001</v>
      </c>
      <c r="AR1142" s="158"/>
      <c r="AS1142" s="145">
        <f>LOOKUP(rufmkm,'[1]Sheet1 (2)'!$V$62:$V$71,'[1]Sheet1 (2)'!$W$62:$W$71)</f>
        <v>30</v>
      </c>
      <c r="AT1142" s="140"/>
      <c r="AU1142" s="157">
        <f>IF(IF(D1142='[1]Sheet1 (2)'!$C$69,'[1]Sheet1 (2)'!$D$69*('[1]Sheet1 (2)'!$D$72-rut_index)/'[1]Sheet1 (2)'!$D$72,IF([1]shee2!D1082='[1]Sheet1 (2)'!$C$70,'[1]Sheet1 (2)'!$D$70*('[1]Sheet1 (2)'!$D$72-rut_index)/'[1]Sheet1 (2)'!$D$72,IF([1]shee2!D1082='[1]Sheet1 (2)'!$C$71,'[1]Sheet1 (2)'!$D$71*('[1]Sheet1 (2)'!$D$72-rut_index)/'[1]Sheet1 (2)'!$D$72)))&lt;0,0,IF(D1142='[1]Sheet1 (2)'!$C$69,'[1]Sheet1 (2)'!$D$69*('[1]Sheet1 (2)'!$D$72-rut_index)/'[1]Sheet1 (2)'!$D$72,IF([1]shee2!D1082='[1]Sheet1 (2)'!$C$70,'[1]Sheet1 (2)'!$D$70*('[1]Sheet1 (2)'!$D$72-rut_index)/'[1]Sheet1 (2)'!$D$72,IF([1]shee2!D1082='[1]Sheet1 (2)'!$C$71,'[1]Sheet1 (2)'!$D$71*('[1]Sheet1 (2)'!$D$72-rut_index)/'[1]Sheet1 (2)'!$D$72))))</f>
        <v>5</v>
      </c>
      <c r="AV1142" s="157">
        <f>IF(IF(D1142='[1]Sheet1 (2)'!$C$69,'[1]Sheet1 (2)'!$D$69*('[1]Sheet1 (2)'!$D$72-crack_s_index)/'[1]Sheet1 (2)'!$D$72,IF([1]shee2!D1082='[1]Sheet1 (2)'!$C$70,'[1]Sheet1 (2)'!$D$70*('[1]Sheet1 (2)'!$D$72-crack_s_index)/'[1]Sheet1 (2)'!$D$72,IF([1]shee2!D1082='[1]Sheet1 (2)'!$C$71,'[1]Sheet1 (2)'!$D$71*('[1]Sheet1 (2)'!$D$72-crack_s_index)/'[1]Sheet1 (2)'!$D$72)))&lt;0,0,IF(D1142='[1]Sheet1 (2)'!$C$69,'[1]Sheet1 (2)'!$D$69*('[1]Sheet1 (2)'!$D$72-crack_s_index)/'[1]Sheet1 (2)'!$D$72,IF([1]shee2!D1082='[1]Sheet1 (2)'!$C$70,'[1]Sheet1 (2)'!$D$70*('[1]Sheet1 (2)'!$D$72-crack_s_index)/'[1]Sheet1 (2)'!$D$72,IF([1]shee2!D1082='[1]Sheet1 (2)'!$C$71,'[1]Sheet1 (2)'!$D$71*('[1]Sheet1 (2)'!$D$72-crack_s_index)/'[1]Sheet1 (2)'!$D$72))))</f>
        <v>3.9583333333333335</v>
      </c>
      <c r="AW1142" s="157">
        <f>IF(IF(D1142='[1]Sheet1 (2)'!$C$69,'[1]Sheet1 (2)'!$D$69*('[1]Sheet1 (2)'!$D$72-crack_t_index)/'[1]Sheet1 (2)'!$D$72,IF([1]shee2!D1082='[1]Sheet1 (2)'!$C$70,'[1]Sheet1 (2)'!$D$70*('[1]Sheet1 (2)'!$D$72-crack_t_index)/'[1]Sheet1 (2)'!$D$72,IF([1]shee2!D1082='[1]Sheet1 (2)'!$C$71,'[1]Sheet1 (2)'!$D$71*('[1]Sheet1 (2)'!$D$72-crack_t_index)/'[1]Sheet1 (2)'!$D$72)))&lt;0,0,IF(D1142='[1]Sheet1 (2)'!$C$69,'[1]Sheet1 (2)'!$D$69*('[1]Sheet1 (2)'!$D$72-crack_t_index)/'[1]Sheet1 (2)'!$D$72,IF([1]shee2!D1082='[1]Sheet1 (2)'!$C$70,'[1]Sheet1 (2)'!$D$70*('[1]Sheet1 (2)'!$D$72-crack_t_index)/'[1]Sheet1 (2)'!$D$72,IF([1]shee2!D1082='[1]Sheet1 (2)'!$C$71,'[1]Sheet1 (2)'!$D$71*('[1]Sheet1 (2)'!$D$72-crack_t_index)/'[1]Sheet1 (2)'!$D$72))))</f>
        <v>3.4375</v>
      </c>
      <c r="AX1142" s="157">
        <f>IF(IF(D1142='[1]Sheet1 (2)'!$C$69,'[1]Sheet1 (2)'!$D$69*('[1]Sheet1 (2)'!$D$72-rave_index)/'[1]Sheet1 (2)'!$D$72,IF([1]shee2!D1082='[1]Sheet1 (2)'!$C$70,'[1]Sheet1 (2)'!$D$70*('[1]Sheet1 (2)'!$D$72-rave_index)/'[1]Sheet1 (2)'!$D$72,IF([1]shee2!D1082='[1]Sheet1 (2)'!$C$71,'[1]Sheet1 (2)'!$D$71*('[1]Sheet1 (2)'!$D$72-rave_index)/'[1]Sheet1 (2)'!$D$72)))&lt;0,0,IF(D1142='[1]Sheet1 (2)'!$C$69,'[1]Sheet1 (2)'!$D$69*('[1]Sheet1 (2)'!$D$72-rave_index)/'[1]Sheet1 (2)'!$D$72,IF([1]shee2!D1082='[1]Sheet1 (2)'!$C$70,'[1]Sheet1 (2)'!$D$70*('[1]Sheet1 (2)'!$D$72-rave_index)/'[1]Sheet1 (2)'!$D$72,IF([1]shee2!D1082='[1]Sheet1 (2)'!$C$71,'[1]Sheet1 (2)'!$D$71*('[1]Sheet1 (2)'!$D$72-rave_index)/'[1]Sheet1 (2)'!$D$72))))</f>
        <v>5</v>
      </c>
      <c r="AY1142" s="157">
        <f>IF(IF(D1142='[1]Sheet1 (2)'!$C$69,'[1]Sheet1 (2)'!$D$69*('[1]Sheet1 (2)'!$D$72-rough_index)/'[1]Sheet1 (2)'!$D$72,IF([1]shee2!D1082='[1]Sheet1 (2)'!$C$70,'[1]Sheet1 (2)'!$D$70*('[1]Sheet1 (2)'!$D$72-rough_index)/'[1]Sheet1 (2)'!$D$72,IF([1]shee2!D1082='[1]Sheet1 (2)'!$C$71,'[1]Sheet1 (2)'!$D$71*('[1]Sheet1 (2)'!$D$72-rough_index)/'[1]Sheet1 (2)'!$D$72)))&lt;0,0,IF(D1142='[1]Sheet1 (2)'!$C$69,'[1]Sheet1 (2)'!$D$69*('[1]Sheet1 (2)'!$D$72-rough_index)/'[1]Sheet1 (2)'!$D$72,IF([1]shee2!D1082='[1]Sheet1 (2)'!$C$70,'[1]Sheet1 (2)'!$D$70*('[1]Sheet1 (2)'!$D$72-rough_index)/'[1]Sheet1 (2)'!$D$72,IF([1]shee2!D1082='[1]Sheet1 (2)'!$C$71,'[1]Sheet1 (2)'!$D$71*('[1]Sheet1 (2)'!$D$72-rough_index)/'[1]Sheet1 (2)'!$D$72))))</f>
        <v>2.5</v>
      </c>
      <c r="AZ1142" s="179">
        <f>+(AU1142*'[1]Sheet1 (2)'!$C$77)+(AV1142*'[1]Sheet1 (2)'!$C$78)+(AW1142*'[1]Sheet1 (2)'!$C$79)+(AX1142*'[1]Sheet1 (2)'!$C$80)+(AY1142*'[1]Sheet1 (2)'!$C$81)</f>
        <v>3.8125</v>
      </c>
      <c r="BA1142" s="213" t="str">
        <f t="shared" si="34"/>
        <v>Fair</v>
      </c>
      <c r="BE1142">
        <f>IF(D1142='[1]Sheet1 (2)'!$C$61,'[1]Sheet1 (2)'!$D$61*(counts^2)+'[1]Sheet1 (2)'!$G$61*counts+'[1]Sheet1 (2)'!$J$61,IF(D1142='[1]Sheet1 (2)'!$C$62,'[1]Sheet1 (2)'!$D$62*counts+'[1]Sheet1 (2)'!$G$62,IF(D1142='[1]Sheet1 (2)'!$C$63,'[1]Sheet1 (2)'!$D$63*counts+'[1]Sheet1 (2)'!$G$63,IF(D1142='[1]Sheet1 (2)'!$C$64,'[1]Sheet1 (2)'!$D$64*counts+'[1]Sheet1 (2)'!$G$64))))</f>
        <v>2.0984129299999998</v>
      </c>
    </row>
    <row r="1143" spans="1:57" ht="12.75" customHeight="1">
      <c r="A1143" s="176" t="s">
        <v>282</v>
      </c>
      <c r="B1143" s="145" t="s">
        <v>76</v>
      </c>
      <c r="C1143" s="170">
        <v>1276</v>
      </c>
      <c r="D1143" s="174" t="s">
        <v>77</v>
      </c>
      <c r="E1143" s="171">
        <v>10</v>
      </c>
      <c r="F1143" s="171">
        <v>3</v>
      </c>
      <c r="G1143" s="171" t="s">
        <v>77</v>
      </c>
      <c r="H1143" s="171">
        <v>0.5</v>
      </c>
      <c r="I1143" s="171" t="s">
        <v>77</v>
      </c>
      <c r="J1143" s="173" t="s">
        <v>80</v>
      </c>
      <c r="K1143" s="173" t="s">
        <v>80</v>
      </c>
      <c r="L1143" s="169">
        <f>VLOOKUP(CONCATENATE(J1143,K1143),'Sheet1 (2)'!$J$6:$K$26,2,FALSE)</f>
        <v>0</v>
      </c>
      <c r="M1143" s="173" t="s">
        <v>82</v>
      </c>
      <c r="N1143" s="173" t="s">
        <v>82</v>
      </c>
      <c r="O1143" s="177">
        <f>VLOOKUP(CONCATENATE(M1143,N1143),'[1]Sheet1 (2)'!$L$6:$M$26,2,FALSE)</f>
        <v>12.5</v>
      </c>
      <c r="P1143" s="173" t="s">
        <v>83</v>
      </c>
      <c r="Q1143" s="173" t="s">
        <v>78</v>
      </c>
      <c r="R1143" s="177">
        <f>VLOOKUP(CONCATENATE(P1143,Q1143),'[1]Sheet1 (2)'!$N$6:$O$26,2,FALSE)</f>
        <v>7.5</v>
      </c>
      <c r="S1143" s="173" t="s">
        <v>80</v>
      </c>
      <c r="T1143" s="173" t="s">
        <v>80</v>
      </c>
      <c r="U1143" s="177">
        <f>VLOOKUP(CONCATENATE(S1143,T1143),'[1]Sheet1 (2)'!$P$6:$Q$26,2,FALSE)</f>
        <v>0</v>
      </c>
      <c r="V1143" s="173" t="s">
        <v>80</v>
      </c>
      <c r="W1143" s="173" t="s">
        <v>80</v>
      </c>
      <c r="X1143" s="177">
        <f>VLOOKUP(CONCATENATE(V1143,W1143),'[1]Sheet1 (2)'!$R$6:$S$26,2,FALSE)</f>
        <v>0</v>
      </c>
      <c r="Y1143" s="173" t="s">
        <v>80</v>
      </c>
      <c r="Z1143" s="173" t="s">
        <v>80</v>
      </c>
      <c r="AA1143" s="177">
        <f>VLOOKUP(CONCATENATE(Y1143,Z1143),'[1]Sheet1 (2)'!$T$6:$U$26,2,FALSE)</f>
        <v>0</v>
      </c>
      <c r="AB1143" s="173" t="s">
        <v>80</v>
      </c>
      <c r="AC1143" s="173" t="s">
        <v>80</v>
      </c>
      <c r="AD1143" s="177">
        <f>VLOOKUP(CONCATENATE(AB1143,AC1143),'[1]Sheet1 (2)'!$X$6:$Y$26,2,FALSE)</f>
        <v>0</v>
      </c>
      <c r="AE1143" s="173" t="s">
        <v>82</v>
      </c>
      <c r="AF1143" s="173" t="s">
        <v>81</v>
      </c>
      <c r="AG1143" s="177">
        <f>VLOOKUP(CONCATENATE(AE1143,AF1143),'[1]Sheet1 (2)'!$Z$6:$AA$26,2,FALSE)</f>
        <v>66</v>
      </c>
      <c r="AH1143" s="172"/>
      <c r="AI1143" s="178"/>
      <c r="AJ1143" s="140"/>
      <c r="AK1143" s="176" t="s">
        <v>282</v>
      </c>
      <c r="AL1143" s="176" t="s">
        <v>76</v>
      </c>
      <c r="AM1143" s="170">
        <f t="shared" si="35"/>
        <v>1276</v>
      </c>
      <c r="AN1143" s="147"/>
      <c r="AO1143" s="155"/>
      <c r="AP1143" s="156"/>
      <c r="AQ1143" s="157">
        <v>3.2270698258000001</v>
      </c>
      <c r="AR1143" s="158"/>
      <c r="AS1143" s="145">
        <f>LOOKUP(rufmkm,'[1]Sheet1 (2)'!$V$62:$V$71,'[1]Sheet1 (2)'!$W$62:$W$71)</f>
        <v>40</v>
      </c>
      <c r="AT1143" s="140"/>
      <c r="AU1143" s="157">
        <f>IF(IF(D1143='[1]Sheet1 (2)'!$C$69,'[1]Sheet1 (2)'!$D$69*('[1]Sheet1 (2)'!$D$72-rut_index)/'[1]Sheet1 (2)'!$D$72,IF([1]shee2!D1083='[1]Sheet1 (2)'!$C$70,'[1]Sheet1 (2)'!$D$70*('[1]Sheet1 (2)'!$D$72-rut_index)/'[1]Sheet1 (2)'!$D$72,IF([1]shee2!D1083='[1]Sheet1 (2)'!$C$71,'[1]Sheet1 (2)'!$D$71*('[1]Sheet1 (2)'!$D$72-rut_index)/'[1]Sheet1 (2)'!$D$72)))&lt;0,0,IF(D1143='[1]Sheet1 (2)'!$C$69,'[1]Sheet1 (2)'!$D$69*('[1]Sheet1 (2)'!$D$72-rut_index)/'[1]Sheet1 (2)'!$D$72,IF([1]shee2!D1083='[1]Sheet1 (2)'!$C$70,'[1]Sheet1 (2)'!$D$70*('[1]Sheet1 (2)'!$D$72-rut_index)/'[1]Sheet1 (2)'!$D$72,IF([1]shee2!D1083='[1]Sheet1 (2)'!$C$71,'[1]Sheet1 (2)'!$D$71*('[1]Sheet1 (2)'!$D$72-rut_index)/'[1]Sheet1 (2)'!$D$72))))</f>
        <v>5</v>
      </c>
      <c r="AV1143" s="157">
        <f>IF(IF(D1143='[1]Sheet1 (2)'!$C$69,'[1]Sheet1 (2)'!$D$69*('[1]Sheet1 (2)'!$D$72-crack_s_index)/'[1]Sheet1 (2)'!$D$72,IF([1]shee2!D1083='[1]Sheet1 (2)'!$C$70,'[1]Sheet1 (2)'!$D$70*('[1]Sheet1 (2)'!$D$72-crack_s_index)/'[1]Sheet1 (2)'!$D$72,IF([1]shee2!D1083='[1]Sheet1 (2)'!$C$71,'[1]Sheet1 (2)'!$D$71*('[1]Sheet1 (2)'!$D$72-crack_s_index)/'[1]Sheet1 (2)'!$D$72)))&lt;0,0,IF(D1143='[1]Sheet1 (2)'!$C$69,'[1]Sheet1 (2)'!$D$69*('[1]Sheet1 (2)'!$D$72-crack_s_index)/'[1]Sheet1 (2)'!$D$72,IF([1]shee2!D1083='[1]Sheet1 (2)'!$C$70,'[1]Sheet1 (2)'!$D$70*('[1]Sheet1 (2)'!$D$72-crack_s_index)/'[1]Sheet1 (2)'!$D$72,IF([1]shee2!D1083='[1]Sheet1 (2)'!$C$71,'[1]Sheet1 (2)'!$D$71*('[1]Sheet1 (2)'!$D$72-crack_s_index)/'[1]Sheet1 (2)'!$D$72))))</f>
        <v>3.9583333333333335</v>
      </c>
      <c r="AW1143" s="157">
        <f>IF(IF(D1143='[1]Sheet1 (2)'!$C$69,'[1]Sheet1 (2)'!$D$69*('[1]Sheet1 (2)'!$D$72-crack_t_index)/'[1]Sheet1 (2)'!$D$72,IF([1]shee2!D1083='[1]Sheet1 (2)'!$C$70,'[1]Sheet1 (2)'!$D$70*('[1]Sheet1 (2)'!$D$72-crack_t_index)/'[1]Sheet1 (2)'!$D$72,IF([1]shee2!D1083='[1]Sheet1 (2)'!$C$71,'[1]Sheet1 (2)'!$D$71*('[1]Sheet1 (2)'!$D$72-crack_t_index)/'[1]Sheet1 (2)'!$D$72)))&lt;0,0,IF(D1143='[1]Sheet1 (2)'!$C$69,'[1]Sheet1 (2)'!$D$69*('[1]Sheet1 (2)'!$D$72-crack_t_index)/'[1]Sheet1 (2)'!$D$72,IF([1]shee2!D1083='[1]Sheet1 (2)'!$C$70,'[1]Sheet1 (2)'!$D$70*('[1]Sheet1 (2)'!$D$72-crack_t_index)/'[1]Sheet1 (2)'!$D$72,IF([1]shee2!D1083='[1]Sheet1 (2)'!$C$71,'[1]Sheet1 (2)'!$D$71*('[1]Sheet1 (2)'!$D$72-crack_t_index)/'[1]Sheet1 (2)'!$D$72))))</f>
        <v>4.375</v>
      </c>
      <c r="AX1143" s="157">
        <f>IF(IF(D1143='[1]Sheet1 (2)'!$C$69,'[1]Sheet1 (2)'!$D$69*('[1]Sheet1 (2)'!$D$72-rave_index)/'[1]Sheet1 (2)'!$D$72,IF([1]shee2!D1083='[1]Sheet1 (2)'!$C$70,'[1]Sheet1 (2)'!$D$70*('[1]Sheet1 (2)'!$D$72-rave_index)/'[1]Sheet1 (2)'!$D$72,IF([1]shee2!D1083='[1]Sheet1 (2)'!$C$71,'[1]Sheet1 (2)'!$D$71*('[1]Sheet1 (2)'!$D$72-rave_index)/'[1]Sheet1 (2)'!$D$72)))&lt;0,0,IF(D1143='[1]Sheet1 (2)'!$C$69,'[1]Sheet1 (2)'!$D$69*('[1]Sheet1 (2)'!$D$72-rave_index)/'[1]Sheet1 (2)'!$D$72,IF([1]shee2!D1083='[1]Sheet1 (2)'!$C$70,'[1]Sheet1 (2)'!$D$70*('[1]Sheet1 (2)'!$D$72-rave_index)/'[1]Sheet1 (2)'!$D$72,IF([1]shee2!D1083='[1]Sheet1 (2)'!$C$71,'[1]Sheet1 (2)'!$D$71*('[1]Sheet1 (2)'!$D$72-rave_index)/'[1]Sheet1 (2)'!$D$72))))</f>
        <v>5</v>
      </c>
      <c r="AY1143" s="157">
        <f>IF(IF(D1143='[1]Sheet1 (2)'!$C$69,'[1]Sheet1 (2)'!$D$69*('[1]Sheet1 (2)'!$D$72-rough_index)/'[1]Sheet1 (2)'!$D$72,IF([1]shee2!D1083='[1]Sheet1 (2)'!$C$70,'[1]Sheet1 (2)'!$D$70*('[1]Sheet1 (2)'!$D$72-rough_index)/'[1]Sheet1 (2)'!$D$72,IF([1]shee2!D1083='[1]Sheet1 (2)'!$C$71,'[1]Sheet1 (2)'!$D$71*('[1]Sheet1 (2)'!$D$72-rough_index)/'[1]Sheet1 (2)'!$D$72)))&lt;0,0,IF(D1143='[1]Sheet1 (2)'!$C$69,'[1]Sheet1 (2)'!$D$69*('[1]Sheet1 (2)'!$D$72-rough_index)/'[1]Sheet1 (2)'!$D$72,IF([1]shee2!D1083='[1]Sheet1 (2)'!$C$70,'[1]Sheet1 (2)'!$D$70*('[1]Sheet1 (2)'!$D$72-rough_index)/'[1]Sheet1 (2)'!$D$72,IF([1]shee2!D1083='[1]Sheet1 (2)'!$C$71,'[1]Sheet1 (2)'!$D$71*('[1]Sheet1 (2)'!$D$72-rough_index)/'[1]Sheet1 (2)'!$D$72))))</f>
        <v>1.6666666666666667</v>
      </c>
      <c r="AZ1143" s="179">
        <f>+(AU1143*'[1]Sheet1 (2)'!$C$77)+(AV1143*'[1]Sheet1 (2)'!$C$78)+(AW1143*'[1]Sheet1 (2)'!$C$79)+(AX1143*'[1]Sheet1 (2)'!$C$80)+(AY1143*'[1]Sheet1 (2)'!$C$81)</f>
        <v>3.5999999999999996</v>
      </c>
      <c r="BA1143" s="213" t="str">
        <f t="shared" si="34"/>
        <v>Fair</v>
      </c>
      <c r="BE1143">
        <f>IF(D1143='[1]Sheet1 (2)'!$C$61,'[1]Sheet1 (2)'!$D$61*(counts^2)+'[1]Sheet1 (2)'!$G$61*counts+'[1]Sheet1 (2)'!$J$61,IF(D1143='[1]Sheet1 (2)'!$C$62,'[1]Sheet1 (2)'!$D$62*counts+'[1]Sheet1 (2)'!$G$62,IF(D1143='[1]Sheet1 (2)'!$C$63,'[1]Sheet1 (2)'!$D$63*counts+'[1]Sheet1 (2)'!$G$63,IF(D1143='[1]Sheet1 (2)'!$C$64,'[1]Sheet1 (2)'!$D$64*counts+'[1]Sheet1 (2)'!$G$64))))</f>
        <v>2.0984129299999998</v>
      </c>
    </row>
    <row r="1144" spans="1:57" ht="12.75" customHeight="1">
      <c r="A1144" s="176" t="s">
        <v>282</v>
      </c>
      <c r="B1144" s="145" t="s">
        <v>76</v>
      </c>
      <c r="C1144" s="170">
        <v>1277</v>
      </c>
      <c r="D1144" s="174" t="s">
        <v>77</v>
      </c>
      <c r="E1144" s="171">
        <v>10</v>
      </c>
      <c r="F1144" s="171">
        <v>3</v>
      </c>
      <c r="G1144" s="171" t="s">
        <v>77</v>
      </c>
      <c r="H1144" s="171">
        <v>0.5</v>
      </c>
      <c r="I1144" s="171" t="s">
        <v>77</v>
      </c>
      <c r="J1144" s="173" t="s">
        <v>80</v>
      </c>
      <c r="K1144" s="173" t="s">
        <v>80</v>
      </c>
      <c r="L1144" s="169">
        <f>VLOOKUP(CONCATENATE(J1144,K1144),'Sheet1 (2)'!$J$6:$K$26,2,FALSE)</f>
        <v>0</v>
      </c>
      <c r="M1144" s="173" t="s">
        <v>83</v>
      </c>
      <c r="N1144" s="173" t="s">
        <v>82</v>
      </c>
      <c r="O1144" s="177">
        <f>VLOOKUP(CONCATENATE(M1144,N1144),'[1]Sheet1 (2)'!$L$6:$M$26,2,FALSE)</f>
        <v>18.75</v>
      </c>
      <c r="P1144" s="173" t="s">
        <v>83</v>
      </c>
      <c r="Q1144" s="173" t="s">
        <v>78</v>
      </c>
      <c r="R1144" s="177">
        <f>VLOOKUP(CONCATENATE(P1144,Q1144),'[1]Sheet1 (2)'!$N$6:$O$26,2,FALSE)</f>
        <v>7.5</v>
      </c>
      <c r="S1144" s="173" t="s">
        <v>78</v>
      </c>
      <c r="T1144" s="173" t="s">
        <v>78</v>
      </c>
      <c r="U1144" s="177">
        <f>VLOOKUP(CONCATENATE(S1144,T1144),'[1]Sheet1 (2)'!$P$6:$Q$26,2,FALSE)</f>
        <v>2.5</v>
      </c>
      <c r="V1144" s="173" t="s">
        <v>80</v>
      </c>
      <c r="W1144" s="173" t="s">
        <v>80</v>
      </c>
      <c r="X1144" s="177">
        <f>VLOOKUP(CONCATENATE(V1144,W1144),'[1]Sheet1 (2)'!$R$6:$S$26,2,FALSE)</f>
        <v>0</v>
      </c>
      <c r="Y1144" s="173" t="s">
        <v>80</v>
      </c>
      <c r="Z1144" s="173" t="s">
        <v>80</v>
      </c>
      <c r="AA1144" s="177">
        <f>VLOOKUP(CONCATENATE(Y1144,Z1144),'[1]Sheet1 (2)'!$T$6:$U$26,2,FALSE)</f>
        <v>0</v>
      </c>
      <c r="AB1144" s="173" t="s">
        <v>80</v>
      </c>
      <c r="AC1144" s="173" t="s">
        <v>80</v>
      </c>
      <c r="AD1144" s="177">
        <f>VLOOKUP(CONCATENATE(AB1144,AC1144),'[1]Sheet1 (2)'!$X$6:$Y$26,2,FALSE)</f>
        <v>0</v>
      </c>
      <c r="AE1144" s="173" t="s">
        <v>82</v>
      </c>
      <c r="AF1144" s="173" t="s">
        <v>81</v>
      </c>
      <c r="AG1144" s="177">
        <f>VLOOKUP(CONCATENATE(AE1144,AF1144),'[1]Sheet1 (2)'!$Z$6:$AA$26,2,FALSE)</f>
        <v>66</v>
      </c>
      <c r="AH1144" s="172"/>
      <c r="AI1144" s="178"/>
      <c r="AJ1144" s="140"/>
      <c r="AK1144" s="176" t="s">
        <v>282</v>
      </c>
      <c r="AL1144" s="176" t="s">
        <v>76</v>
      </c>
      <c r="AM1144" s="170">
        <f t="shared" si="35"/>
        <v>1277</v>
      </c>
      <c r="AN1144" s="147"/>
      <c r="AO1144" s="155"/>
      <c r="AP1144" s="156"/>
      <c r="AQ1144" s="157">
        <v>3.2620224444000003</v>
      </c>
      <c r="AR1144" s="158"/>
      <c r="AS1144" s="145">
        <f>LOOKUP(rufmkm,'[1]Sheet1 (2)'!$V$62:$V$71,'[1]Sheet1 (2)'!$W$62:$W$71)</f>
        <v>40</v>
      </c>
      <c r="AT1144" s="140"/>
      <c r="AU1144" s="157">
        <f>IF(IF(D1144='[1]Sheet1 (2)'!$C$69,'[1]Sheet1 (2)'!$D$69*('[1]Sheet1 (2)'!$D$72-rut_index)/'[1]Sheet1 (2)'!$D$72,IF([1]shee2!D1084='[1]Sheet1 (2)'!$C$70,'[1]Sheet1 (2)'!$D$70*('[1]Sheet1 (2)'!$D$72-rut_index)/'[1]Sheet1 (2)'!$D$72,IF([1]shee2!D1084='[1]Sheet1 (2)'!$C$71,'[1]Sheet1 (2)'!$D$71*('[1]Sheet1 (2)'!$D$72-rut_index)/'[1]Sheet1 (2)'!$D$72)))&lt;0,0,IF(D1144='[1]Sheet1 (2)'!$C$69,'[1]Sheet1 (2)'!$D$69*('[1]Sheet1 (2)'!$D$72-rut_index)/'[1]Sheet1 (2)'!$D$72,IF([1]shee2!D1084='[1]Sheet1 (2)'!$C$70,'[1]Sheet1 (2)'!$D$70*('[1]Sheet1 (2)'!$D$72-rut_index)/'[1]Sheet1 (2)'!$D$72,IF([1]shee2!D1084='[1]Sheet1 (2)'!$C$71,'[1]Sheet1 (2)'!$D$71*('[1]Sheet1 (2)'!$D$72-rut_index)/'[1]Sheet1 (2)'!$D$72))))</f>
        <v>5</v>
      </c>
      <c r="AV1144" s="157">
        <f>IF(IF(D1144='[1]Sheet1 (2)'!$C$69,'[1]Sheet1 (2)'!$D$69*('[1]Sheet1 (2)'!$D$72-crack_s_index)/'[1]Sheet1 (2)'!$D$72,IF([1]shee2!D1084='[1]Sheet1 (2)'!$C$70,'[1]Sheet1 (2)'!$D$70*('[1]Sheet1 (2)'!$D$72-crack_s_index)/'[1]Sheet1 (2)'!$D$72,IF([1]shee2!D1084='[1]Sheet1 (2)'!$C$71,'[1]Sheet1 (2)'!$D$71*('[1]Sheet1 (2)'!$D$72-crack_s_index)/'[1]Sheet1 (2)'!$D$72)))&lt;0,0,IF(D1144='[1]Sheet1 (2)'!$C$69,'[1]Sheet1 (2)'!$D$69*('[1]Sheet1 (2)'!$D$72-crack_s_index)/'[1]Sheet1 (2)'!$D$72,IF([1]shee2!D1084='[1]Sheet1 (2)'!$C$70,'[1]Sheet1 (2)'!$D$70*('[1]Sheet1 (2)'!$D$72-crack_s_index)/'[1]Sheet1 (2)'!$D$72,IF([1]shee2!D1084='[1]Sheet1 (2)'!$C$71,'[1]Sheet1 (2)'!$D$71*('[1]Sheet1 (2)'!$D$72-crack_s_index)/'[1]Sheet1 (2)'!$D$72))))</f>
        <v>3.4375</v>
      </c>
      <c r="AW1144" s="157">
        <f>IF(IF(D1144='[1]Sheet1 (2)'!$C$69,'[1]Sheet1 (2)'!$D$69*('[1]Sheet1 (2)'!$D$72-crack_t_index)/'[1]Sheet1 (2)'!$D$72,IF([1]shee2!D1084='[1]Sheet1 (2)'!$C$70,'[1]Sheet1 (2)'!$D$70*('[1]Sheet1 (2)'!$D$72-crack_t_index)/'[1]Sheet1 (2)'!$D$72,IF([1]shee2!D1084='[1]Sheet1 (2)'!$C$71,'[1]Sheet1 (2)'!$D$71*('[1]Sheet1 (2)'!$D$72-crack_t_index)/'[1]Sheet1 (2)'!$D$72)))&lt;0,0,IF(D1144='[1]Sheet1 (2)'!$C$69,'[1]Sheet1 (2)'!$D$69*('[1]Sheet1 (2)'!$D$72-crack_t_index)/'[1]Sheet1 (2)'!$D$72,IF([1]shee2!D1084='[1]Sheet1 (2)'!$C$70,'[1]Sheet1 (2)'!$D$70*('[1]Sheet1 (2)'!$D$72-crack_t_index)/'[1]Sheet1 (2)'!$D$72,IF([1]shee2!D1084='[1]Sheet1 (2)'!$C$71,'[1]Sheet1 (2)'!$D$71*('[1]Sheet1 (2)'!$D$72-crack_t_index)/'[1]Sheet1 (2)'!$D$72))))</f>
        <v>4.375</v>
      </c>
      <c r="AX1144" s="157">
        <f>IF(IF(D1144='[1]Sheet1 (2)'!$C$69,'[1]Sheet1 (2)'!$D$69*('[1]Sheet1 (2)'!$D$72-rave_index)/'[1]Sheet1 (2)'!$D$72,IF([1]shee2!D1084='[1]Sheet1 (2)'!$C$70,'[1]Sheet1 (2)'!$D$70*('[1]Sheet1 (2)'!$D$72-rave_index)/'[1]Sheet1 (2)'!$D$72,IF([1]shee2!D1084='[1]Sheet1 (2)'!$C$71,'[1]Sheet1 (2)'!$D$71*('[1]Sheet1 (2)'!$D$72-rave_index)/'[1]Sheet1 (2)'!$D$72)))&lt;0,0,IF(D1144='[1]Sheet1 (2)'!$C$69,'[1]Sheet1 (2)'!$D$69*('[1]Sheet1 (2)'!$D$72-rave_index)/'[1]Sheet1 (2)'!$D$72,IF([1]shee2!D1084='[1]Sheet1 (2)'!$C$70,'[1]Sheet1 (2)'!$D$70*('[1]Sheet1 (2)'!$D$72-rave_index)/'[1]Sheet1 (2)'!$D$72,IF([1]shee2!D1084='[1]Sheet1 (2)'!$C$71,'[1]Sheet1 (2)'!$D$71*('[1]Sheet1 (2)'!$D$72-rave_index)/'[1]Sheet1 (2)'!$D$72))))</f>
        <v>5</v>
      </c>
      <c r="AY1144" s="157">
        <f>IF(IF(D1144='[1]Sheet1 (2)'!$C$69,'[1]Sheet1 (2)'!$D$69*('[1]Sheet1 (2)'!$D$72-rough_index)/'[1]Sheet1 (2)'!$D$72,IF([1]shee2!D1084='[1]Sheet1 (2)'!$C$70,'[1]Sheet1 (2)'!$D$70*('[1]Sheet1 (2)'!$D$72-rough_index)/'[1]Sheet1 (2)'!$D$72,IF([1]shee2!D1084='[1]Sheet1 (2)'!$C$71,'[1]Sheet1 (2)'!$D$71*('[1]Sheet1 (2)'!$D$72-rough_index)/'[1]Sheet1 (2)'!$D$72)))&lt;0,0,IF(D1144='[1]Sheet1 (2)'!$C$69,'[1]Sheet1 (2)'!$D$69*('[1]Sheet1 (2)'!$D$72-rough_index)/'[1]Sheet1 (2)'!$D$72,IF([1]shee2!D1084='[1]Sheet1 (2)'!$C$70,'[1]Sheet1 (2)'!$D$70*('[1]Sheet1 (2)'!$D$72-rough_index)/'[1]Sheet1 (2)'!$D$72,IF([1]shee2!D1084='[1]Sheet1 (2)'!$C$71,'[1]Sheet1 (2)'!$D$71*('[1]Sheet1 (2)'!$D$72-rough_index)/'[1]Sheet1 (2)'!$D$72))))</f>
        <v>1.6666666666666667</v>
      </c>
      <c r="AZ1144" s="179">
        <f>+(AU1144*'[1]Sheet1 (2)'!$C$77)+(AV1144*'[1]Sheet1 (2)'!$C$78)+(AW1144*'[1]Sheet1 (2)'!$C$79)+(AX1144*'[1]Sheet1 (2)'!$C$80)+(AY1144*'[1]Sheet1 (2)'!$C$81)</f>
        <v>3.4124999999999996</v>
      </c>
      <c r="BA1144" s="213" t="str">
        <f t="shared" si="34"/>
        <v>Fair</v>
      </c>
      <c r="BE1144">
        <f>IF(D1144='[1]Sheet1 (2)'!$C$61,'[1]Sheet1 (2)'!$D$61*(counts^2)+'[1]Sheet1 (2)'!$G$61*counts+'[1]Sheet1 (2)'!$J$61,IF(D1144='[1]Sheet1 (2)'!$C$62,'[1]Sheet1 (2)'!$D$62*counts+'[1]Sheet1 (2)'!$G$62,IF(D1144='[1]Sheet1 (2)'!$C$63,'[1]Sheet1 (2)'!$D$63*counts+'[1]Sheet1 (2)'!$G$63,IF(D1144='[1]Sheet1 (2)'!$C$64,'[1]Sheet1 (2)'!$D$64*counts+'[1]Sheet1 (2)'!$G$64))))</f>
        <v>2.0984129299999998</v>
      </c>
    </row>
    <row r="1145" spans="1:57" ht="12.75" customHeight="1">
      <c r="A1145" s="176" t="s">
        <v>282</v>
      </c>
      <c r="B1145" s="145" t="s">
        <v>76</v>
      </c>
      <c r="C1145" s="170">
        <v>1278</v>
      </c>
      <c r="D1145" s="174" t="s">
        <v>77</v>
      </c>
      <c r="E1145" s="171">
        <v>10</v>
      </c>
      <c r="F1145" s="171">
        <v>3</v>
      </c>
      <c r="G1145" s="171" t="s">
        <v>77</v>
      </c>
      <c r="H1145" s="171">
        <v>0.5</v>
      </c>
      <c r="I1145" s="171" t="s">
        <v>77</v>
      </c>
      <c r="J1145" s="173" t="s">
        <v>80</v>
      </c>
      <c r="K1145" s="173" t="s">
        <v>80</v>
      </c>
      <c r="L1145" s="169">
        <f>VLOOKUP(CONCATENATE(J1145,K1145),'Sheet1 (2)'!$J$6:$K$26,2,FALSE)</f>
        <v>0</v>
      </c>
      <c r="M1145" s="173" t="s">
        <v>83</v>
      </c>
      <c r="N1145" s="173" t="s">
        <v>79</v>
      </c>
      <c r="O1145" s="177">
        <f>VLOOKUP(CONCATENATE(M1145,N1145),'[1]Sheet1 (2)'!$L$6:$M$26,2,FALSE)</f>
        <v>56.25</v>
      </c>
      <c r="P1145" s="173" t="s">
        <v>83</v>
      </c>
      <c r="Q1145" s="173" t="s">
        <v>83</v>
      </c>
      <c r="R1145" s="177">
        <f>VLOOKUP(CONCATENATE(P1145,Q1145),'[1]Sheet1 (2)'!$N$6:$O$26,2,FALSE)</f>
        <v>37.5</v>
      </c>
      <c r="S1145" s="173" t="s">
        <v>78</v>
      </c>
      <c r="T1145" s="173" t="s">
        <v>83</v>
      </c>
      <c r="U1145" s="177">
        <f>VLOOKUP(CONCATENATE(S1145,T1145),'[1]Sheet1 (2)'!$P$6:$Q$26,2,FALSE)</f>
        <v>12.5</v>
      </c>
      <c r="V1145" s="173" t="s">
        <v>80</v>
      </c>
      <c r="W1145" s="173" t="s">
        <v>80</v>
      </c>
      <c r="X1145" s="177">
        <f>VLOOKUP(CONCATENATE(V1145,W1145),'[1]Sheet1 (2)'!$R$6:$S$26,2,FALSE)</f>
        <v>0</v>
      </c>
      <c r="Y1145" s="173" t="s">
        <v>80</v>
      </c>
      <c r="Z1145" s="173" t="s">
        <v>80</v>
      </c>
      <c r="AA1145" s="177">
        <f>VLOOKUP(CONCATENATE(Y1145,Z1145),'[1]Sheet1 (2)'!$T$6:$U$26,2,FALSE)</f>
        <v>0</v>
      </c>
      <c r="AB1145" s="173" t="s">
        <v>80</v>
      </c>
      <c r="AC1145" s="173" t="s">
        <v>80</v>
      </c>
      <c r="AD1145" s="177">
        <f>VLOOKUP(CONCATENATE(AB1145,AC1145),'[1]Sheet1 (2)'!$X$6:$Y$26,2,FALSE)</f>
        <v>0</v>
      </c>
      <c r="AE1145" s="173" t="s">
        <v>82</v>
      </c>
      <c r="AF1145" s="173" t="s">
        <v>81</v>
      </c>
      <c r="AG1145" s="177">
        <f>VLOOKUP(CONCATENATE(AE1145,AF1145),'[1]Sheet1 (2)'!$Z$6:$AA$26,2,FALSE)</f>
        <v>66</v>
      </c>
      <c r="AH1145" s="172"/>
      <c r="AI1145" s="178"/>
      <c r="AJ1145" s="140"/>
      <c r="AK1145" s="176" t="s">
        <v>282</v>
      </c>
      <c r="AL1145" s="176" t="s">
        <v>76</v>
      </c>
      <c r="AM1145" s="170">
        <f t="shared" si="35"/>
        <v>1278</v>
      </c>
      <c r="AN1145" s="147"/>
      <c r="AO1145" s="155"/>
      <c r="AP1145" s="156"/>
      <c r="AQ1145" s="157">
        <v>3.5159316251999995</v>
      </c>
      <c r="AR1145" s="158"/>
      <c r="AS1145" s="145">
        <f>LOOKUP(rufmkm,'[1]Sheet1 (2)'!$V$62:$V$71,'[1]Sheet1 (2)'!$W$62:$W$71)</f>
        <v>40</v>
      </c>
      <c r="AT1145" s="140"/>
      <c r="AU1145" s="157">
        <f>IF(IF(D1145='[1]Sheet1 (2)'!$C$69,'[1]Sheet1 (2)'!$D$69*('[1]Sheet1 (2)'!$D$72-rut_index)/'[1]Sheet1 (2)'!$D$72,IF([1]shee2!D1085='[1]Sheet1 (2)'!$C$70,'[1]Sheet1 (2)'!$D$70*('[1]Sheet1 (2)'!$D$72-rut_index)/'[1]Sheet1 (2)'!$D$72,IF([1]shee2!D1085='[1]Sheet1 (2)'!$C$71,'[1]Sheet1 (2)'!$D$71*('[1]Sheet1 (2)'!$D$72-rut_index)/'[1]Sheet1 (2)'!$D$72)))&lt;0,0,IF(D1145='[1]Sheet1 (2)'!$C$69,'[1]Sheet1 (2)'!$D$69*('[1]Sheet1 (2)'!$D$72-rut_index)/'[1]Sheet1 (2)'!$D$72,IF([1]shee2!D1085='[1]Sheet1 (2)'!$C$70,'[1]Sheet1 (2)'!$D$70*('[1]Sheet1 (2)'!$D$72-rut_index)/'[1]Sheet1 (2)'!$D$72,IF([1]shee2!D1085='[1]Sheet1 (2)'!$C$71,'[1]Sheet1 (2)'!$D$71*('[1]Sheet1 (2)'!$D$72-rut_index)/'[1]Sheet1 (2)'!$D$72))))</f>
        <v>5</v>
      </c>
      <c r="AV1145" s="157">
        <f>IF(IF(D1145='[1]Sheet1 (2)'!$C$69,'[1]Sheet1 (2)'!$D$69*('[1]Sheet1 (2)'!$D$72-crack_s_index)/'[1]Sheet1 (2)'!$D$72,IF([1]shee2!D1085='[1]Sheet1 (2)'!$C$70,'[1]Sheet1 (2)'!$D$70*('[1]Sheet1 (2)'!$D$72-crack_s_index)/'[1]Sheet1 (2)'!$D$72,IF([1]shee2!D1085='[1]Sheet1 (2)'!$C$71,'[1]Sheet1 (2)'!$D$71*('[1]Sheet1 (2)'!$D$72-crack_s_index)/'[1]Sheet1 (2)'!$D$72)))&lt;0,0,IF(D1145='[1]Sheet1 (2)'!$C$69,'[1]Sheet1 (2)'!$D$69*('[1]Sheet1 (2)'!$D$72-crack_s_index)/'[1]Sheet1 (2)'!$D$72,IF([1]shee2!D1085='[1]Sheet1 (2)'!$C$70,'[1]Sheet1 (2)'!$D$70*('[1]Sheet1 (2)'!$D$72-crack_s_index)/'[1]Sheet1 (2)'!$D$72,IF([1]shee2!D1085='[1]Sheet1 (2)'!$C$71,'[1]Sheet1 (2)'!$D$71*('[1]Sheet1 (2)'!$D$72-crack_s_index)/'[1]Sheet1 (2)'!$D$72))))</f>
        <v>0.3125</v>
      </c>
      <c r="AW1145" s="157">
        <f>IF(IF(D1145='[1]Sheet1 (2)'!$C$69,'[1]Sheet1 (2)'!$D$69*('[1]Sheet1 (2)'!$D$72-crack_t_index)/'[1]Sheet1 (2)'!$D$72,IF([1]shee2!D1085='[1]Sheet1 (2)'!$C$70,'[1]Sheet1 (2)'!$D$70*('[1]Sheet1 (2)'!$D$72-crack_t_index)/'[1]Sheet1 (2)'!$D$72,IF([1]shee2!D1085='[1]Sheet1 (2)'!$C$71,'[1]Sheet1 (2)'!$D$71*('[1]Sheet1 (2)'!$D$72-crack_t_index)/'[1]Sheet1 (2)'!$D$72)))&lt;0,0,IF(D1145='[1]Sheet1 (2)'!$C$69,'[1]Sheet1 (2)'!$D$69*('[1]Sheet1 (2)'!$D$72-crack_t_index)/'[1]Sheet1 (2)'!$D$72,IF([1]shee2!D1085='[1]Sheet1 (2)'!$C$70,'[1]Sheet1 (2)'!$D$70*('[1]Sheet1 (2)'!$D$72-crack_t_index)/'[1]Sheet1 (2)'!$D$72,IF([1]shee2!D1085='[1]Sheet1 (2)'!$C$71,'[1]Sheet1 (2)'!$D$71*('[1]Sheet1 (2)'!$D$72-crack_t_index)/'[1]Sheet1 (2)'!$D$72))))</f>
        <v>1.875</v>
      </c>
      <c r="AX1145" s="157">
        <f>IF(IF(D1145='[1]Sheet1 (2)'!$C$69,'[1]Sheet1 (2)'!$D$69*('[1]Sheet1 (2)'!$D$72-rave_index)/'[1]Sheet1 (2)'!$D$72,IF([1]shee2!D1085='[1]Sheet1 (2)'!$C$70,'[1]Sheet1 (2)'!$D$70*('[1]Sheet1 (2)'!$D$72-rave_index)/'[1]Sheet1 (2)'!$D$72,IF([1]shee2!D1085='[1]Sheet1 (2)'!$C$71,'[1]Sheet1 (2)'!$D$71*('[1]Sheet1 (2)'!$D$72-rave_index)/'[1]Sheet1 (2)'!$D$72)))&lt;0,0,IF(D1145='[1]Sheet1 (2)'!$C$69,'[1]Sheet1 (2)'!$D$69*('[1]Sheet1 (2)'!$D$72-rave_index)/'[1]Sheet1 (2)'!$D$72,IF([1]shee2!D1085='[1]Sheet1 (2)'!$C$70,'[1]Sheet1 (2)'!$D$70*('[1]Sheet1 (2)'!$D$72-rave_index)/'[1]Sheet1 (2)'!$D$72,IF([1]shee2!D1085='[1]Sheet1 (2)'!$C$71,'[1]Sheet1 (2)'!$D$71*('[1]Sheet1 (2)'!$D$72-rave_index)/'[1]Sheet1 (2)'!$D$72))))</f>
        <v>5</v>
      </c>
      <c r="AY1145" s="157">
        <f>IF(IF(D1145='[1]Sheet1 (2)'!$C$69,'[1]Sheet1 (2)'!$D$69*('[1]Sheet1 (2)'!$D$72-rough_index)/'[1]Sheet1 (2)'!$D$72,IF([1]shee2!D1085='[1]Sheet1 (2)'!$C$70,'[1]Sheet1 (2)'!$D$70*('[1]Sheet1 (2)'!$D$72-rough_index)/'[1]Sheet1 (2)'!$D$72,IF([1]shee2!D1085='[1]Sheet1 (2)'!$C$71,'[1]Sheet1 (2)'!$D$71*('[1]Sheet1 (2)'!$D$72-rough_index)/'[1]Sheet1 (2)'!$D$72)))&lt;0,0,IF(D1145='[1]Sheet1 (2)'!$C$69,'[1]Sheet1 (2)'!$D$69*('[1]Sheet1 (2)'!$D$72-rough_index)/'[1]Sheet1 (2)'!$D$72,IF([1]shee2!D1085='[1]Sheet1 (2)'!$C$70,'[1]Sheet1 (2)'!$D$70*('[1]Sheet1 (2)'!$D$72-rough_index)/'[1]Sheet1 (2)'!$D$72,IF([1]shee2!D1085='[1]Sheet1 (2)'!$C$71,'[1]Sheet1 (2)'!$D$71*('[1]Sheet1 (2)'!$D$72-rough_index)/'[1]Sheet1 (2)'!$D$72))))</f>
        <v>1.6666666666666667</v>
      </c>
      <c r="AZ1145" s="179">
        <f>+(AU1145*'[1]Sheet1 (2)'!$C$77)+(AV1145*'[1]Sheet1 (2)'!$C$78)+(AW1145*'[1]Sheet1 (2)'!$C$79)+(AX1145*'[1]Sheet1 (2)'!$C$80)+(AY1145*'[1]Sheet1 (2)'!$C$81)</f>
        <v>2.1875</v>
      </c>
      <c r="BA1145" s="213" t="str">
        <f t="shared" si="34"/>
        <v>Poor</v>
      </c>
      <c r="BE1145">
        <f>IF(D1145='[1]Sheet1 (2)'!$C$61,'[1]Sheet1 (2)'!$D$61*(counts^2)+'[1]Sheet1 (2)'!$G$61*counts+'[1]Sheet1 (2)'!$J$61,IF(D1145='[1]Sheet1 (2)'!$C$62,'[1]Sheet1 (2)'!$D$62*counts+'[1]Sheet1 (2)'!$G$62,IF(D1145='[1]Sheet1 (2)'!$C$63,'[1]Sheet1 (2)'!$D$63*counts+'[1]Sheet1 (2)'!$G$63,IF(D1145='[1]Sheet1 (2)'!$C$64,'[1]Sheet1 (2)'!$D$64*counts+'[1]Sheet1 (2)'!$G$64))))</f>
        <v>2.0984129299999998</v>
      </c>
    </row>
    <row r="1146" spans="1:57" ht="12.75" customHeight="1">
      <c r="A1146" s="176" t="s">
        <v>282</v>
      </c>
      <c r="B1146" s="145" t="s">
        <v>76</v>
      </c>
      <c r="C1146" s="170">
        <v>1279</v>
      </c>
      <c r="D1146" s="174" t="s">
        <v>77</v>
      </c>
      <c r="E1146" s="171">
        <v>10</v>
      </c>
      <c r="F1146" s="171">
        <v>3</v>
      </c>
      <c r="G1146" s="171" t="s">
        <v>77</v>
      </c>
      <c r="H1146" s="171">
        <v>0.5</v>
      </c>
      <c r="I1146" s="171" t="s">
        <v>77</v>
      </c>
      <c r="J1146" s="173" t="s">
        <v>80</v>
      </c>
      <c r="K1146" s="173" t="s">
        <v>80</v>
      </c>
      <c r="L1146" s="169">
        <f>VLOOKUP(CONCATENATE(J1146,K1146),'Sheet1 (2)'!$J$6:$K$26,2,FALSE)</f>
        <v>0</v>
      </c>
      <c r="M1146" s="173" t="s">
        <v>83</v>
      </c>
      <c r="N1146" s="173" t="s">
        <v>83</v>
      </c>
      <c r="O1146" s="177">
        <f>VLOOKUP(CONCATENATE(M1146,N1146),'[1]Sheet1 (2)'!$L$6:$M$26,2,FALSE)</f>
        <v>37.5</v>
      </c>
      <c r="P1146" s="173" t="s">
        <v>83</v>
      </c>
      <c r="Q1146" s="173" t="s">
        <v>78</v>
      </c>
      <c r="R1146" s="177">
        <f>VLOOKUP(CONCATENATE(P1146,Q1146),'[1]Sheet1 (2)'!$N$6:$O$26,2,FALSE)</f>
        <v>7.5</v>
      </c>
      <c r="S1146" s="173" t="s">
        <v>78</v>
      </c>
      <c r="T1146" s="173" t="s">
        <v>82</v>
      </c>
      <c r="U1146" s="177">
        <f>VLOOKUP(CONCATENATE(S1146,T1146),'[1]Sheet1 (2)'!$P$6:$Q$26,2,FALSE)</f>
        <v>6.25</v>
      </c>
      <c r="V1146" s="173" t="s">
        <v>80</v>
      </c>
      <c r="W1146" s="173" t="s">
        <v>80</v>
      </c>
      <c r="X1146" s="177">
        <f>VLOOKUP(CONCATENATE(V1146,W1146),'[1]Sheet1 (2)'!$R$6:$S$26,2,FALSE)</f>
        <v>0</v>
      </c>
      <c r="Y1146" s="173" t="s">
        <v>80</v>
      </c>
      <c r="Z1146" s="173" t="s">
        <v>80</v>
      </c>
      <c r="AA1146" s="177">
        <f>VLOOKUP(CONCATENATE(Y1146,Z1146),'[1]Sheet1 (2)'!$T$6:$U$26,2,FALSE)</f>
        <v>0</v>
      </c>
      <c r="AB1146" s="173" t="s">
        <v>80</v>
      </c>
      <c r="AC1146" s="173" t="s">
        <v>80</v>
      </c>
      <c r="AD1146" s="177">
        <f>VLOOKUP(CONCATENATE(AB1146,AC1146),'[1]Sheet1 (2)'!$X$6:$Y$26,2,FALSE)</f>
        <v>0</v>
      </c>
      <c r="AE1146" s="173" t="s">
        <v>82</v>
      </c>
      <c r="AF1146" s="173" t="s">
        <v>81</v>
      </c>
      <c r="AG1146" s="177">
        <f>VLOOKUP(CONCATENATE(AE1146,AF1146),'[1]Sheet1 (2)'!$Z$6:$AA$26,2,FALSE)</f>
        <v>66</v>
      </c>
      <c r="AH1146" s="172"/>
      <c r="AI1146" s="178"/>
      <c r="AJ1146" s="140"/>
      <c r="AK1146" s="176" t="s">
        <v>282</v>
      </c>
      <c r="AL1146" s="176" t="s">
        <v>76</v>
      </c>
      <c r="AM1146" s="170">
        <f t="shared" si="35"/>
        <v>1279</v>
      </c>
      <c r="AN1146" s="147"/>
      <c r="AO1146" s="155"/>
      <c r="AP1146" s="156"/>
      <c r="AQ1146" s="157">
        <v>4.5932600949999998</v>
      </c>
      <c r="AR1146" s="158"/>
      <c r="AS1146" s="145">
        <f>LOOKUP(rufmkm,'[1]Sheet1 (2)'!$V$62:$V$71,'[1]Sheet1 (2)'!$W$62:$W$71)</f>
        <v>50</v>
      </c>
      <c r="AT1146" s="140"/>
      <c r="AU1146" s="157">
        <f>IF(IF(D1146='[1]Sheet1 (2)'!$C$69,'[1]Sheet1 (2)'!$D$69*('[1]Sheet1 (2)'!$D$72-rut_index)/'[1]Sheet1 (2)'!$D$72,IF([1]shee2!D1086='[1]Sheet1 (2)'!$C$70,'[1]Sheet1 (2)'!$D$70*('[1]Sheet1 (2)'!$D$72-rut_index)/'[1]Sheet1 (2)'!$D$72,IF([1]shee2!D1086='[1]Sheet1 (2)'!$C$71,'[1]Sheet1 (2)'!$D$71*('[1]Sheet1 (2)'!$D$72-rut_index)/'[1]Sheet1 (2)'!$D$72)))&lt;0,0,IF(D1146='[1]Sheet1 (2)'!$C$69,'[1]Sheet1 (2)'!$D$69*('[1]Sheet1 (2)'!$D$72-rut_index)/'[1]Sheet1 (2)'!$D$72,IF([1]shee2!D1086='[1]Sheet1 (2)'!$C$70,'[1]Sheet1 (2)'!$D$70*('[1]Sheet1 (2)'!$D$72-rut_index)/'[1]Sheet1 (2)'!$D$72,IF([1]shee2!D1086='[1]Sheet1 (2)'!$C$71,'[1]Sheet1 (2)'!$D$71*('[1]Sheet1 (2)'!$D$72-rut_index)/'[1]Sheet1 (2)'!$D$72))))</f>
        <v>5</v>
      </c>
      <c r="AV1146" s="157">
        <f>IF(IF(D1146='[1]Sheet1 (2)'!$C$69,'[1]Sheet1 (2)'!$D$69*('[1]Sheet1 (2)'!$D$72-crack_s_index)/'[1]Sheet1 (2)'!$D$72,IF([1]shee2!D1086='[1]Sheet1 (2)'!$C$70,'[1]Sheet1 (2)'!$D$70*('[1]Sheet1 (2)'!$D$72-crack_s_index)/'[1]Sheet1 (2)'!$D$72,IF([1]shee2!D1086='[1]Sheet1 (2)'!$C$71,'[1]Sheet1 (2)'!$D$71*('[1]Sheet1 (2)'!$D$72-crack_s_index)/'[1]Sheet1 (2)'!$D$72)))&lt;0,0,IF(D1146='[1]Sheet1 (2)'!$C$69,'[1]Sheet1 (2)'!$D$69*('[1]Sheet1 (2)'!$D$72-crack_s_index)/'[1]Sheet1 (2)'!$D$72,IF([1]shee2!D1086='[1]Sheet1 (2)'!$C$70,'[1]Sheet1 (2)'!$D$70*('[1]Sheet1 (2)'!$D$72-crack_s_index)/'[1]Sheet1 (2)'!$D$72,IF([1]shee2!D1086='[1]Sheet1 (2)'!$C$71,'[1]Sheet1 (2)'!$D$71*('[1]Sheet1 (2)'!$D$72-crack_s_index)/'[1]Sheet1 (2)'!$D$72))))</f>
        <v>1.875</v>
      </c>
      <c r="AW1146" s="157">
        <f>IF(IF(D1146='[1]Sheet1 (2)'!$C$69,'[1]Sheet1 (2)'!$D$69*('[1]Sheet1 (2)'!$D$72-crack_t_index)/'[1]Sheet1 (2)'!$D$72,IF([1]shee2!D1086='[1]Sheet1 (2)'!$C$70,'[1]Sheet1 (2)'!$D$70*('[1]Sheet1 (2)'!$D$72-crack_t_index)/'[1]Sheet1 (2)'!$D$72,IF([1]shee2!D1086='[1]Sheet1 (2)'!$C$71,'[1]Sheet1 (2)'!$D$71*('[1]Sheet1 (2)'!$D$72-crack_t_index)/'[1]Sheet1 (2)'!$D$72)))&lt;0,0,IF(D1146='[1]Sheet1 (2)'!$C$69,'[1]Sheet1 (2)'!$D$69*('[1]Sheet1 (2)'!$D$72-crack_t_index)/'[1]Sheet1 (2)'!$D$72,IF([1]shee2!D1086='[1]Sheet1 (2)'!$C$70,'[1]Sheet1 (2)'!$D$70*('[1]Sheet1 (2)'!$D$72-crack_t_index)/'[1]Sheet1 (2)'!$D$72,IF([1]shee2!D1086='[1]Sheet1 (2)'!$C$71,'[1]Sheet1 (2)'!$D$71*('[1]Sheet1 (2)'!$D$72-crack_t_index)/'[1]Sheet1 (2)'!$D$72))))</f>
        <v>4.375</v>
      </c>
      <c r="AX1146" s="157">
        <f>IF(IF(D1146='[1]Sheet1 (2)'!$C$69,'[1]Sheet1 (2)'!$D$69*('[1]Sheet1 (2)'!$D$72-rave_index)/'[1]Sheet1 (2)'!$D$72,IF([1]shee2!D1086='[1]Sheet1 (2)'!$C$70,'[1]Sheet1 (2)'!$D$70*('[1]Sheet1 (2)'!$D$72-rave_index)/'[1]Sheet1 (2)'!$D$72,IF([1]shee2!D1086='[1]Sheet1 (2)'!$C$71,'[1]Sheet1 (2)'!$D$71*('[1]Sheet1 (2)'!$D$72-rave_index)/'[1]Sheet1 (2)'!$D$72)))&lt;0,0,IF(D1146='[1]Sheet1 (2)'!$C$69,'[1]Sheet1 (2)'!$D$69*('[1]Sheet1 (2)'!$D$72-rave_index)/'[1]Sheet1 (2)'!$D$72,IF([1]shee2!D1086='[1]Sheet1 (2)'!$C$70,'[1]Sheet1 (2)'!$D$70*('[1]Sheet1 (2)'!$D$72-rave_index)/'[1]Sheet1 (2)'!$D$72,IF([1]shee2!D1086='[1]Sheet1 (2)'!$C$71,'[1]Sheet1 (2)'!$D$71*('[1]Sheet1 (2)'!$D$72-rave_index)/'[1]Sheet1 (2)'!$D$72))))</f>
        <v>5</v>
      </c>
      <c r="AY1146" s="157">
        <f>IF(IF(D1146='[1]Sheet1 (2)'!$C$69,'[1]Sheet1 (2)'!$D$69*('[1]Sheet1 (2)'!$D$72-rough_index)/'[1]Sheet1 (2)'!$D$72,IF([1]shee2!D1086='[1]Sheet1 (2)'!$C$70,'[1]Sheet1 (2)'!$D$70*('[1]Sheet1 (2)'!$D$72-rough_index)/'[1]Sheet1 (2)'!$D$72,IF([1]shee2!D1086='[1]Sheet1 (2)'!$C$71,'[1]Sheet1 (2)'!$D$71*('[1]Sheet1 (2)'!$D$72-rough_index)/'[1]Sheet1 (2)'!$D$72)))&lt;0,0,IF(D1146='[1]Sheet1 (2)'!$C$69,'[1]Sheet1 (2)'!$D$69*('[1]Sheet1 (2)'!$D$72-rough_index)/'[1]Sheet1 (2)'!$D$72,IF([1]shee2!D1086='[1]Sheet1 (2)'!$C$70,'[1]Sheet1 (2)'!$D$70*('[1]Sheet1 (2)'!$D$72-rough_index)/'[1]Sheet1 (2)'!$D$72,IF([1]shee2!D1086='[1]Sheet1 (2)'!$C$71,'[1]Sheet1 (2)'!$D$71*('[1]Sheet1 (2)'!$D$72-rough_index)/'[1]Sheet1 (2)'!$D$72))))</f>
        <v>0.83333333333333337</v>
      </c>
      <c r="AZ1146" s="179">
        <f>+(AU1146*'[1]Sheet1 (2)'!$C$77)+(AV1146*'[1]Sheet1 (2)'!$C$78)+(AW1146*'[1]Sheet1 (2)'!$C$79)+(AX1146*'[1]Sheet1 (2)'!$C$80)+(AY1146*'[1]Sheet1 (2)'!$C$81)</f>
        <v>2.5999999999999996</v>
      </c>
      <c r="BA1146" s="213" t="str">
        <f t="shared" si="34"/>
        <v>Fair</v>
      </c>
      <c r="BE1146">
        <f>IF(D1146='[1]Sheet1 (2)'!$C$61,'[1]Sheet1 (2)'!$D$61*(counts^2)+'[1]Sheet1 (2)'!$G$61*counts+'[1]Sheet1 (2)'!$J$61,IF(D1146='[1]Sheet1 (2)'!$C$62,'[1]Sheet1 (2)'!$D$62*counts+'[1]Sheet1 (2)'!$G$62,IF(D1146='[1]Sheet1 (2)'!$C$63,'[1]Sheet1 (2)'!$D$63*counts+'[1]Sheet1 (2)'!$G$63,IF(D1146='[1]Sheet1 (2)'!$C$64,'[1]Sheet1 (2)'!$D$64*counts+'[1]Sheet1 (2)'!$G$64))))</f>
        <v>2.0984129299999998</v>
      </c>
    </row>
    <row r="1147" spans="1:57" ht="12.75" customHeight="1">
      <c r="A1147" s="176" t="s">
        <v>282</v>
      </c>
      <c r="B1147" s="145" t="s">
        <v>76</v>
      </c>
      <c r="C1147" s="170">
        <v>1280</v>
      </c>
      <c r="D1147" s="174" t="s">
        <v>77</v>
      </c>
      <c r="E1147" s="171">
        <v>10</v>
      </c>
      <c r="F1147" s="171">
        <v>3</v>
      </c>
      <c r="G1147" s="171" t="s">
        <v>77</v>
      </c>
      <c r="H1147" s="171">
        <v>0.5</v>
      </c>
      <c r="I1147" s="171" t="s">
        <v>77</v>
      </c>
      <c r="J1147" s="173" t="s">
        <v>80</v>
      </c>
      <c r="K1147" s="173" t="s">
        <v>80</v>
      </c>
      <c r="L1147" s="169">
        <f>VLOOKUP(CONCATENATE(J1147,K1147),'Sheet1 (2)'!$J$6:$K$26,2,FALSE)</f>
        <v>0</v>
      </c>
      <c r="M1147" s="173" t="s">
        <v>82</v>
      </c>
      <c r="N1147" s="173" t="s">
        <v>79</v>
      </c>
      <c r="O1147" s="177">
        <f>VLOOKUP(CONCATENATE(M1147,N1147),'[1]Sheet1 (2)'!$L$6:$M$26,2,FALSE)</f>
        <v>37.5</v>
      </c>
      <c r="P1147" s="173" t="s">
        <v>82</v>
      </c>
      <c r="Q1147" s="173" t="s">
        <v>82</v>
      </c>
      <c r="R1147" s="177">
        <f>VLOOKUP(CONCATENATE(P1147,Q1147),'[1]Sheet1 (2)'!$N$6:$O$26,2,FALSE)</f>
        <v>12.5</v>
      </c>
      <c r="S1147" s="173" t="s">
        <v>80</v>
      </c>
      <c r="T1147" s="173" t="s">
        <v>80</v>
      </c>
      <c r="U1147" s="177">
        <f>VLOOKUP(CONCATENATE(S1147,T1147),'[1]Sheet1 (2)'!$P$6:$Q$26,2,FALSE)</f>
        <v>0</v>
      </c>
      <c r="V1147" s="173" t="s">
        <v>80</v>
      </c>
      <c r="W1147" s="173" t="s">
        <v>80</v>
      </c>
      <c r="X1147" s="177">
        <f>VLOOKUP(CONCATENATE(V1147,W1147),'[1]Sheet1 (2)'!$R$6:$S$26,2,FALSE)</f>
        <v>0</v>
      </c>
      <c r="Y1147" s="173" t="s">
        <v>83</v>
      </c>
      <c r="Z1147" s="173" t="s">
        <v>83</v>
      </c>
      <c r="AA1147" s="177">
        <f>VLOOKUP(CONCATENATE(Y1147,Z1147),'[1]Sheet1 (2)'!$T$6:$U$26,2,FALSE)</f>
        <v>37.5</v>
      </c>
      <c r="AB1147" s="173" t="s">
        <v>80</v>
      </c>
      <c r="AC1147" s="173" t="s">
        <v>80</v>
      </c>
      <c r="AD1147" s="177">
        <f>VLOOKUP(CONCATENATE(AB1147,AC1147),'[1]Sheet1 (2)'!$X$6:$Y$26,2,FALSE)</f>
        <v>0</v>
      </c>
      <c r="AE1147" s="173" t="s">
        <v>82</v>
      </c>
      <c r="AF1147" s="173" t="s">
        <v>81</v>
      </c>
      <c r="AG1147" s="177">
        <f>VLOOKUP(CONCATENATE(AE1147,AF1147),'[1]Sheet1 (2)'!$Z$6:$AA$26,2,FALSE)</f>
        <v>66</v>
      </c>
      <c r="AH1147" s="172"/>
      <c r="AI1147" s="178"/>
      <c r="AJ1147" s="140"/>
      <c r="AK1147" s="176" t="s">
        <v>282</v>
      </c>
      <c r="AL1147" s="176" t="s">
        <v>76</v>
      </c>
      <c r="AM1147" s="170">
        <f t="shared" si="35"/>
        <v>1280</v>
      </c>
      <c r="AN1147" s="147"/>
      <c r="AO1147" s="155"/>
      <c r="AP1147" s="156"/>
      <c r="AQ1147" s="157">
        <v>2.8227501720000001</v>
      </c>
      <c r="AR1147" s="158"/>
      <c r="AS1147" s="145">
        <f>LOOKUP(rufmkm,'[1]Sheet1 (2)'!$V$62:$V$71,'[1]Sheet1 (2)'!$W$62:$W$71)</f>
        <v>30</v>
      </c>
      <c r="AT1147" s="140"/>
      <c r="AU1147" s="157">
        <f>IF(IF(D1147='[1]Sheet1 (2)'!$C$69,'[1]Sheet1 (2)'!$D$69*('[1]Sheet1 (2)'!$D$72-rut_index)/'[1]Sheet1 (2)'!$D$72,IF([1]shee2!D1087='[1]Sheet1 (2)'!$C$70,'[1]Sheet1 (2)'!$D$70*('[1]Sheet1 (2)'!$D$72-rut_index)/'[1]Sheet1 (2)'!$D$72,IF([1]shee2!D1087='[1]Sheet1 (2)'!$C$71,'[1]Sheet1 (2)'!$D$71*('[1]Sheet1 (2)'!$D$72-rut_index)/'[1]Sheet1 (2)'!$D$72)))&lt;0,0,IF(D1147='[1]Sheet1 (2)'!$C$69,'[1]Sheet1 (2)'!$D$69*('[1]Sheet1 (2)'!$D$72-rut_index)/'[1]Sheet1 (2)'!$D$72,IF([1]shee2!D1087='[1]Sheet1 (2)'!$C$70,'[1]Sheet1 (2)'!$D$70*('[1]Sheet1 (2)'!$D$72-rut_index)/'[1]Sheet1 (2)'!$D$72,IF([1]shee2!D1087='[1]Sheet1 (2)'!$C$71,'[1]Sheet1 (2)'!$D$71*('[1]Sheet1 (2)'!$D$72-rut_index)/'[1]Sheet1 (2)'!$D$72))))</f>
        <v>5</v>
      </c>
      <c r="AV1147" s="157">
        <f>IF(IF(D1147='[1]Sheet1 (2)'!$C$69,'[1]Sheet1 (2)'!$D$69*('[1]Sheet1 (2)'!$D$72-crack_s_index)/'[1]Sheet1 (2)'!$D$72,IF([1]shee2!D1087='[1]Sheet1 (2)'!$C$70,'[1]Sheet1 (2)'!$D$70*('[1]Sheet1 (2)'!$D$72-crack_s_index)/'[1]Sheet1 (2)'!$D$72,IF([1]shee2!D1087='[1]Sheet1 (2)'!$C$71,'[1]Sheet1 (2)'!$D$71*('[1]Sheet1 (2)'!$D$72-crack_s_index)/'[1]Sheet1 (2)'!$D$72)))&lt;0,0,IF(D1147='[1]Sheet1 (2)'!$C$69,'[1]Sheet1 (2)'!$D$69*('[1]Sheet1 (2)'!$D$72-crack_s_index)/'[1]Sheet1 (2)'!$D$72,IF([1]shee2!D1087='[1]Sheet1 (2)'!$C$70,'[1]Sheet1 (2)'!$D$70*('[1]Sheet1 (2)'!$D$72-crack_s_index)/'[1]Sheet1 (2)'!$D$72,IF([1]shee2!D1087='[1]Sheet1 (2)'!$C$71,'[1]Sheet1 (2)'!$D$71*('[1]Sheet1 (2)'!$D$72-crack_s_index)/'[1]Sheet1 (2)'!$D$72))))</f>
        <v>1.875</v>
      </c>
      <c r="AW1147" s="157">
        <f>IF(IF(D1147='[1]Sheet1 (2)'!$C$69,'[1]Sheet1 (2)'!$D$69*('[1]Sheet1 (2)'!$D$72-crack_t_index)/'[1]Sheet1 (2)'!$D$72,IF([1]shee2!D1087='[1]Sheet1 (2)'!$C$70,'[1]Sheet1 (2)'!$D$70*('[1]Sheet1 (2)'!$D$72-crack_t_index)/'[1]Sheet1 (2)'!$D$72,IF([1]shee2!D1087='[1]Sheet1 (2)'!$C$71,'[1]Sheet1 (2)'!$D$71*('[1]Sheet1 (2)'!$D$72-crack_t_index)/'[1]Sheet1 (2)'!$D$72)))&lt;0,0,IF(D1147='[1]Sheet1 (2)'!$C$69,'[1]Sheet1 (2)'!$D$69*('[1]Sheet1 (2)'!$D$72-crack_t_index)/'[1]Sheet1 (2)'!$D$72,IF([1]shee2!D1087='[1]Sheet1 (2)'!$C$70,'[1]Sheet1 (2)'!$D$70*('[1]Sheet1 (2)'!$D$72-crack_t_index)/'[1]Sheet1 (2)'!$D$72,IF([1]shee2!D1087='[1]Sheet1 (2)'!$C$71,'[1]Sheet1 (2)'!$D$71*('[1]Sheet1 (2)'!$D$72-crack_t_index)/'[1]Sheet1 (2)'!$D$72))))</f>
        <v>3.9583333333333335</v>
      </c>
      <c r="AX1147" s="157">
        <f>IF(IF(D1147='[1]Sheet1 (2)'!$C$69,'[1]Sheet1 (2)'!$D$69*('[1]Sheet1 (2)'!$D$72-rave_index)/'[1]Sheet1 (2)'!$D$72,IF([1]shee2!D1087='[1]Sheet1 (2)'!$C$70,'[1]Sheet1 (2)'!$D$70*('[1]Sheet1 (2)'!$D$72-rave_index)/'[1]Sheet1 (2)'!$D$72,IF([1]shee2!D1087='[1]Sheet1 (2)'!$C$71,'[1]Sheet1 (2)'!$D$71*('[1]Sheet1 (2)'!$D$72-rave_index)/'[1]Sheet1 (2)'!$D$72)))&lt;0,0,IF(D1147='[1]Sheet1 (2)'!$C$69,'[1]Sheet1 (2)'!$D$69*('[1]Sheet1 (2)'!$D$72-rave_index)/'[1]Sheet1 (2)'!$D$72,IF([1]shee2!D1087='[1]Sheet1 (2)'!$C$70,'[1]Sheet1 (2)'!$D$70*('[1]Sheet1 (2)'!$D$72-rave_index)/'[1]Sheet1 (2)'!$D$72,IF([1]shee2!D1087='[1]Sheet1 (2)'!$C$71,'[1]Sheet1 (2)'!$D$71*('[1]Sheet1 (2)'!$D$72-rave_index)/'[1]Sheet1 (2)'!$D$72))))</f>
        <v>1.875</v>
      </c>
      <c r="AY1147" s="157">
        <f>IF(IF(D1147='[1]Sheet1 (2)'!$C$69,'[1]Sheet1 (2)'!$D$69*('[1]Sheet1 (2)'!$D$72-rough_index)/'[1]Sheet1 (2)'!$D$72,IF([1]shee2!D1087='[1]Sheet1 (2)'!$C$70,'[1]Sheet1 (2)'!$D$70*('[1]Sheet1 (2)'!$D$72-rough_index)/'[1]Sheet1 (2)'!$D$72,IF([1]shee2!D1087='[1]Sheet1 (2)'!$C$71,'[1]Sheet1 (2)'!$D$71*('[1]Sheet1 (2)'!$D$72-rough_index)/'[1]Sheet1 (2)'!$D$72)))&lt;0,0,IF(D1147='[1]Sheet1 (2)'!$C$69,'[1]Sheet1 (2)'!$D$69*('[1]Sheet1 (2)'!$D$72-rough_index)/'[1]Sheet1 (2)'!$D$72,IF([1]shee2!D1087='[1]Sheet1 (2)'!$C$70,'[1]Sheet1 (2)'!$D$70*('[1]Sheet1 (2)'!$D$72-rough_index)/'[1]Sheet1 (2)'!$D$72,IF([1]shee2!D1087='[1]Sheet1 (2)'!$C$71,'[1]Sheet1 (2)'!$D$71*('[1]Sheet1 (2)'!$D$72-rough_index)/'[1]Sheet1 (2)'!$D$72))))</f>
        <v>2.5</v>
      </c>
      <c r="AZ1147" s="179">
        <f>+(AU1147*'[1]Sheet1 (2)'!$C$77)+(AV1147*'[1]Sheet1 (2)'!$C$78)+(AW1147*'[1]Sheet1 (2)'!$C$79)+(AX1147*'[1]Sheet1 (2)'!$C$80)+(AY1147*'[1]Sheet1 (2)'!$C$81)</f>
        <v>2.770833333333333</v>
      </c>
      <c r="BA1147" s="213" t="str">
        <f t="shared" si="34"/>
        <v>Fair</v>
      </c>
      <c r="BE1147">
        <f>IF(D1147='[1]Sheet1 (2)'!$C$61,'[1]Sheet1 (2)'!$D$61*(counts^2)+'[1]Sheet1 (2)'!$G$61*counts+'[1]Sheet1 (2)'!$J$61,IF(D1147='[1]Sheet1 (2)'!$C$62,'[1]Sheet1 (2)'!$D$62*counts+'[1]Sheet1 (2)'!$G$62,IF(D1147='[1]Sheet1 (2)'!$C$63,'[1]Sheet1 (2)'!$D$63*counts+'[1]Sheet1 (2)'!$G$63,IF(D1147='[1]Sheet1 (2)'!$C$64,'[1]Sheet1 (2)'!$D$64*counts+'[1]Sheet1 (2)'!$G$64))))</f>
        <v>2.0984129299999998</v>
      </c>
    </row>
    <row r="1148" spans="1:57" ht="12.75" customHeight="1">
      <c r="A1148" s="176" t="s">
        <v>282</v>
      </c>
      <c r="B1148" s="145" t="s">
        <v>76</v>
      </c>
      <c r="C1148" s="170">
        <v>1281</v>
      </c>
      <c r="D1148" s="174" t="s">
        <v>77</v>
      </c>
      <c r="E1148" s="171">
        <v>10</v>
      </c>
      <c r="F1148" s="171">
        <v>3</v>
      </c>
      <c r="G1148" s="171" t="s">
        <v>77</v>
      </c>
      <c r="H1148" s="171">
        <v>0.5</v>
      </c>
      <c r="I1148" s="171" t="s">
        <v>77</v>
      </c>
      <c r="J1148" s="173" t="s">
        <v>80</v>
      </c>
      <c r="K1148" s="173" t="s">
        <v>80</v>
      </c>
      <c r="L1148" s="169">
        <f>VLOOKUP(CONCATENATE(J1148,K1148),'Sheet1 (2)'!$J$6:$K$26,2,FALSE)</f>
        <v>0</v>
      </c>
      <c r="M1148" s="173" t="s">
        <v>83</v>
      </c>
      <c r="N1148" s="173" t="s">
        <v>81</v>
      </c>
      <c r="O1148" s="177">
        <f>VLOOKUP(CONCATENATE(M1148,N1148),'[1]Sheet1 (2)'!$L$6:$M$26,2,FALSE)</f>
        <v>75</v>
      </c>
      <c r="P1148" s="173" t="s">
        <v>83</v>
      </c>
      <c r="Q1148" s="173" t="s">
        <v>79</v>
      </c>
      <c r="R1148" s="177">
        <f>VLOOKUP(CONCATENATE(P1148,Q1148),'[1]Sheet1 (2)'!$N$6:$O$26,2,FALSE)</f>
        <v>56.25</v>
      </c>
      <c r="S1148" s="173" t="s">
        <v>80</v>
      </c>
      <c r="T1148" s="173" t="s">
        <v>80</v>
      </c>
      <c r="U1148" s="177">
        <f>VLOOKUP(CONCATENATE(S1148,T1148),'[1]Sheet1 (2)'!$P$6:$Q$26,2,FALSE)</f>
        <v>0</v>
      </c>
      <c r="V1148" s="173" t="s">
        <v>82</v>
      </c>
      <c r="W1148" s="173" t="s">
        <v>81</v>
      </c>
      <c r="X1148" s="177">
        <f>VLOOKUP(CONCATENATE(V1148,W1148),'[1]Sheet1 (2)'!$R$6:$S$26,2,FALSE)</f>
        <v>50</v>
      </c>
      <c r="Y1148" s="173" t="s">
        <v>83</v>
      </c>
      <c r="Z1148" s="173" t="s">
        <v>79</v>
      </c>
      <c r="AA1148" s="177">
        <f>VLOOKUP(CONCATENATE(Y1148,Z1148),'[1]Sheet1 (2)'!$T$6:$U$26,2,FALSE)</f>
        <v>56.25</v>
      </c>
      <c r="AB1148" s="173" t="s">
        <v>80</v>
      </c>
      <c r="AC1148" s="173" t="s">
        <v>80</v>
      </c>
      <c r="AD1148" s="177">
        <f>VLOOKUP(CONCATENATE(AB1148,AC1148),'[1]Sheet1 (2)'!$X$6:$Y$26,2,FALSE)</f>
        <v>0</v>
      </c>
      <c r="AE1148" s="173" t="s">
        <v>82</v>
      </c>
      <c r="AF1148" s="173" t="s">
        <v>81</v>
      </c>
      <c r="AG1148" s="177">
        <f>VLOOKUP(CONCATENATE(AE1148,AF1148),'[1]Sheet1 (2)'!$Z$6:$AA$26,2,FALSE)</f>
        <v>66</v>
      </c>
      <c r="AH1148" s="172"/>
      <c r="AI1148" s="178"/>
      <c r="AJ1148" s="140"/>
      <c r="AK1148" s="176" t="s">
        <v>282</v>
      </c>
      <c r="AL1148" s="176" t="s">
        <v>76</v>
      </c>
      <c r="AM1148" s="170">
        <f t="shared" si="35"/>
        <v>1281</v>
      </c>
      <c r="AN1148" s="147"/>
      <c r="AO1148" s="155"/>
      <c r="AP1148" s="156"/>
      <c r="AQ1148" s="157">
        <v>3.8143050000000001</v>
      </c>
      <c r="AR1148" s="158"/>
      <c r="AS1148" s="145">
        <f>LOOKUP(rufmkm,'[1]Sheet1 (2)'!$V$62:$V$71,'[1]Sheet1 (2)'!$W$62:$W$71)</f>
        <v>40</v>
      </c>
      <c r="AT1148" s="140"/>
      <c r="AU1148" s="157">
        <f>IF(IF(D1148='[1]Sheet1 (2)'!$C$69,'[1]Sheet1 (2)'!$D$69*('[1]Sheet1 (2)'!$D$72-rut_index)/'[1]Sheet1 (2)'!$D$72,IF([1]shee2!D1088='[1]Sheet1 (2)'!$C$70,'[1]Sheet1 (2)'!$D$70*('[1]Sheet1 (2)'!$D$72-rut_index)/'[1]Sheet1 (2)'!$D$72,IF([1]shee2!D1088='[1]Sheet1 (2)'!$C$71,'[1]Sheet1 (2)'!$D$71*('[1]Sheet1 (2)'!$D$72-rut_index)/'[1]Sheet1 (2)'!$D$72)))&lt;0,0,IF(D1148='[1]Sheet1 (2)'!$C$69,'[1]Sheet1 (2)'!$D$69*('[1]Sheet1 (2)'!$D$72-rut_index)/'[1]Sheet1 (2)'!$D$72,IF([1]shee2!D1088='[1]Sheet1 (2)'!$C$70,'[1]Sheet1 (2)'!$D$70*('[1]Sheet1 (2)'!$D$72-rut_index)/'[1]Sheet1 (2)'!$D$72,IF([1]shee2!D1088='[1]Sheet1 (2)'!$C$71,'[1]Sheet1 (2)'!$D$71*('[1]Sheet1 (2)'!$D$72-rut_index)/'[1]Sheet1 (2)'!$D$72))))</f>
        <v>5</v>
      </c>
      <c r="AV1148" s="157">
        <f>IF(IF(D1148='[1]Sheet1 (2)'!$C$69,'[1]Sheet1 (2)'!$D$69*('[1]Sheet1 (2)'!$D$72-crack_s_index)/'[1]Sheet1 (2)'!$D$72,IF([1]shee2!D1088='[1]Sheet1 (2)'!$C$70,'[1]Sheet1 (2)'!$D$70*('[1]Sheet1 (2)'!$D$72-crack_s_index)/'[1]Sheet1 (2)'!$D$72,IF([1]shee2!D1088='[1]Sheet1 (2)'!$C$71,'[1]Sheet1 (2)'!$D$71*('[1]Sheet1 (2)'!$D$72-crack_s_index)/'[1]Sheet1 (2)'!$D$72)))&lt;0,0,IF(D1148='[1]Sheet1 (2)'!$C$69,'[1]Sheet1 (2)'!$D$69*('[1]Sheet1 (2)'!$D$72-crack_s_index)/'[1]Sheet1 (2)'!$D$72,IF([1]shee2!D1088='[1]Sheet1 (2)'!$C$70,'[1]Sheet1 (2)'!$D$70*('[1]Sheet1 (2)'!$D$72-crack_s_index)/'[1]Sheet1 (2)'!$D$72,IF([1]shee2!D1088='[1]Sheet1 (2)'!$C$71,'[1]Sheet1 (2)'!$D$71*('[1]Sheet1 (2)'!$D$72-crack_s_index)/'[1]Sheet1 (2)'!$D$72))))</f>
        <v>0</v>
      </c>
      <c r="AW1148" s="157">
        <f>IF(IF(D1148='[1]Sheet1 (2)'!$C$69,'[1]Sheet1 (2)'!$D$69*('[1]Sheet1 (2)'!$D$72-crack_t_index)/'[1]Sheet1 (2)'!$D$72,IF([1]shee2!D1088='[1]Sheet1 (2)'!$C$70,'[1]Sheet1 (2)'!$D$70*('[1]Sheet1 (2)'!$D$72-crack_t_index)/'[1]Sheet1 (2)'!$D$72,IF([1]shee2!D1088='[1]Sheet1 (2)'!$C$71,'[1]Sheet1 (2)'!$D$71*('[1]Sheet1 (2)'!$D$72-crack_t_index)/'[1]Sheet1 (2)'!$D$72)))&lt;0,0,IF(D1148='[1]Sheet1 (2)'!$C$69,'[1]Sheet1 (2)'!$D$69*('[1]Sheet1 (2)'!$D$72-crack_t_index)/'[1]Sheet1 (2)'!$D$72,IF([1]shee2!D1088='[1]Sheet1 (2)'!$C$70,'[1]Sheet1 (2)'!$D$70*('[1]Sheet1 (2)'!$D$72-crack_t_index)/'[1]Sheet1 (2)'!$D$72,IF([1]shee2!D1088='[1]Sheet1 (2)'!$C$71,'[1]Sheet1 (2)'!$D$71*('[1]Sheet1 (2)'!$D$72-crack_t_index)/'[1]Sheet1 (2)'!$D$72))))</f>
        <v>0.3125</v>
      </c>
      <c r="AX1148" s="157">
        <f>IF(IF(D1148='[1]Sheet1 (2)'!$C$69,'[1]Sheet1 (2)'!$D$69*('[1]Sheet1 (2)'!$D$72-rave_index)/'[1]Sheet1 (2)'!$D$72,IF([1]shee2!D1088='[1]Sheet1 (2)'!$C$70,'[1]Sheet1 (2)'!$D$70*('[1]Sheet1 (2)'!$D$72-rave_index)/'[1]Sheet1 (2)'!$D$72,IF([1]shee2!D1088='[1]Sheet1 (2)'!$C$71,'[1]Sheet1 (2)'!$D$71*('[1]Sheet1 (2)'!$D$72-rave_index)/'[1]Sheet1 (2)'!$D$72)))&lt;0,0,IF(D1148='[1]Sheet1 (2)'!$C$69,'[1]Sheet1 (2)'!$D$69*('[1]Sheet1 (2)'!$D$72-rave_index)/'[1]Sheet1 (2)'!$D$72,IF([1]shee2!D1088='[1]Sheet1 (2)'!$C$70,'[1]Sheet1 (2)'!$D$70*('[1]Sheet1 (2)'!$D$72-rave_index)/'[1]Sheet1 (2)'!$D$72,IF([1]shee2!D1088='[1]Sheet1 (2)'!$C$71,'[1]Sheet1 (2)'!$D$71*('[1]Sheet1 (2)'!$D$72-rave_index)/'[1]Sheet1 (2)'!$D$72))))</f>
        <v>0.3125</v>
      </c>
      <c r="AY1148" s="157">
        <f>IF(IF(D1148='[1]Sheet1 (2)'!$C$69,'[1]Sheet1 (2)'!$D$69*('[1]Sheet1 (2)'!$D$72-rough_index)/'[1]Sheet1 (2)'!$D$72,IF([1]shee2!D1088='[1]Sheet1 (2)'!$C$70,'[1]Sheet1 (2)'!$D$70*('[1]Sheet1 (2)'!$D$72-rough_index)/'[1]Sheet1 (2)'!$D$72,IF([1]shee2!D1088='[1]Sheet1 (2)'!$C$71,'[1]Sheet1 (2)'!$D$71*('[1]Sheet1 (2)'!$D$72-rough_index)/'[1]Sheet1 (2)'!$D$72)))&lt;0,0,IF(D1148='[1]Sheet1 (2)'!$C$69,'[1]Sheet1 (2)'!$D$69*('[1]Sheet1 (2)'!$D$72-rough_index)/'[1]Sheet1 (2)'!$D$72,IF([1]shee2!D1088='[1]Sheet1 (2)'!$C$70,'[1]Sheet1 (2)'!$D$70*('[1]Sheet1 (2)'!$D$72-rough_index)/'[1]Sheet1 (2)'!$D$72,IF([1]shee2!D1088='[1]Sheet1 (2)'!$C$71,'[1]Sheet1 (2)'!$D$71*('[1]Sheet1 (2)'!$D$72-rough_index)/'[1]Sheet1 (2)'!$D$72))))</f>
        <v>1.6666666666666667</v>
      </c>
      <c r="AZ1148" s="179">
        <f>+(AU1148*'[1]Sheet1 (2)'!$C$77)+(AV1148*'[1]Sheet1 (2)'!$C$78)+(AW1148*'[1]Sheet1 (2)'!$C$79)+(AX1148*'[1]Sheet1 (2)'!$C$80)+(AY1148*'[1]Sheet1 (2)'!$C$81)</f>
        <v>1.54375</v>
      </c>
      <c r="BA1148" s="213" t="str">
        <f t="shared" si="34"/>
        <v>Poor</v>
      </c>
      <c r="BE1148">
        <f>IF(D1148='[1]Sheet1 (2)'!$C$61,'[1]Sheet1 (2)'!$D$61*(counts^2)+'[1]Sheet1 (2)'!$G$61*counts+'[1]Sheet1 (2)'!$J$61,IF(D1148='[1]Sheet1 (2)'!$C$62,'[1]Sheet1 (2)'!$D$62*counts+'[1]Sheet1 (2)'!$G$62,IF(D1148='[1]Sheet1 (2)'!$C$63,'[1]Sheet1 (2)'!$D$63*counts+'[1]Sheet1 (2)'!$G$63,IF(D1148='[1]Sheet1 (2)'!$C$64,'[1]Sheet1 (2)'!$D$64*counts+'[1]Sheet1 (2)'!$G$64))))</f>
        <v>2.0984129299999998</v>
      </c>
    </row>
    <row r="1149" spans="1:57" ht="12.75" customHeight="1">
      <c r="A1149" s="176" t="s">
        <v>282</v>
      </c>
      <c r="B1149" s="145" t="s">
        <v>76</v>
      </c>
      <c r="C1149" s="170">
        <v>1282</v>
      </c>
      <c r="D1149" s="174" t="s">
        <v>77</v>
      </c>
      <c r="E1149" s="171">
        <v>10</v>
      </c>
      <c r="F1149" s="171">
        <v>3</v>
      </c>
      <c r="G1149" s="171" t="s">
        <v>77</v>
      </c>
      <c r="H1149" s="171">
        <v>0.5</v>
      </c>
      <c r="I1149" s="171" t="s">
        <v>77</v>
      </c>
      <c r="J1149" s="173" t="s">
        <v>80</v>
      </c>
      <c r="K1149" s="173" t="s">
        <v>80</v>
      </c>
      <c r="L1149" s="169">
        <f>VLOOKUP(CONCATENATE(J1149,K1149),'Sheet1 (2)'!$J$6:$K$26,2,FALSE)</f>
        <v>0</v>
      </c>
      <c r="M1149" s="173" t="s">
        <v>83</v>
      </c>
      <c r="N1149" s="173" t="s">
        <v>81</v>
      </c>
      <c r="O1149" s="177">
        <f>VLOOKUP(CONCATENATE(M1149,N1149),'[1]Sheet1 (2)'!$L$6:$M$26,2,FALSE)</f>
        <v>75</v>
      </c>
      <c r="P1149" s="173" t="s">
        <v>83</v>
      </c>
      <c r="Q1149" s="173" t="s">
        <v>83</v>
      </c>
      <c r="R1149" s="177">
        <f>VLOOKUP(CONCATENATE(P1149,Q1149),'[1]Sheet1 (2)'!$N$6:$O$26,2,FALSE)</f>
        <v>37.5</v>
      </c>
      <c r="S1149" s="173" t="s">
        <v>78</v>
      </c>
      <c r="T1149" s="173" t="s">
        <v>83</v>
      </c>
      <c r="U1149" s="177">
        <f>VLOOKUP(CONCATENATE(S1149,T1149),'[1]Sheet1 (2)'!$P$6:$Q$26,2,FALSE)</f>
        <v>12.5</v>
      </c>
      <c r="V1149" s="173" t="s">
        <v>80</v>
      </c>
      <c r="W1149" s="173" t="s">
        <v>80</v>
      </c>
      <c r="X1149" s="177">
        <f>VLOOKUP(CONCATENATE(V1149,W1149),'[1]Sheet1 (2)'!$R$6:$S$26,2,FALSE)</f>
        <v>0</v>
      </c>
      <c r="Y1149" s="173" t="s">
        <v>83</v>
      </c>
      <c r="Z1149" s="173" t="s">
        <v>79</v>
      </c>
      <c r="AA1149" s="177">
        <f>VLOOKUP(CONCATENATE(Y1149,Z1149),'[1]Sheet1 (2)'!$T$6:$U$26,2,FALSE)</f>
        <v>56.25</v>
      </c>
      <c r="AB1149" s="173" t="s">
        <v>80</v>
      </c>
      <c r="AC1149" s="173" t="s">
        <v>80</v>
      </c>
      <c r="AD1149" s="177">
        <f>VLOOKUP(CONCATENATE(AB1149,AC1149),'[1]Sheet1 (2)'!$X$6:$Y$26,2,FALSE)</f>
        <v>0</v>
      </c>
      <c r="AE1149" s="173" t="s">
        <v>82</v>
      </c>
      <c r="AF1149" s="173" t="s">
        <v>81</v>
      </c>
      <c r="AG1149" s="177">
        <f>VLOOKUP(CONCATENATE(AE1149,AF1149),'[1]Sheet1 (2)'!$Z$6:$AA$26,2,FALSE)</f>
        <v>66</v>
      </c>
      <c r="AH1149" s="172"/>
      <c r="AI1149" s="178"/>
      <c r="AJ1149" s="140"/>
      <c r="AK1149" s="176" t="s">
        <v>282</v>
      </c>
      <c r="AL1149" s="176" t="s">
        <v>76</v>
      </c>
      <c r="AM1149" s="170">
        <f t="shared" si="35"/>
        <v>1282</v>
      </c>
      <c r="AN1149" s="147"/>
      <c r="AO1149" s="155"/>
      <c r="AP1149" s="156"/>
      <c r="AQ1149" s="157">
        <v>3.9672645815999998</v>
      </c>
      <c r="AR1149" s="158"/>
      <c r="AS1149" s="145">
        <f>LOOKUP(rufmkm,'[1]Sheet1 (2)'!$V$62:$V$71,'[1]Sheet1 (2)'!$W$62:$W$71)</f>
        <v>40</v>
      </c>
      <c r="AT1149" s="140"/>
      <c r="AU1149" s="157">
        <f>IF(IF(D1149='[1]Sheet1 (2)'!$C$69,'[1]Sheet1 (2)'!$D$69*('[1]Sheet1 (2)'!$D$72-rut_index)/'[1]Sheet1 (2)'!$D$72,IF([1]shee2!D1089='[1]Sheet1 (2)'!$C$70,'[1]Sheet1 (2)'!$D$70*('[1]Sheet1 (2)'!$D$72-rut_index)/'[1]Sheet1 (2)'!$D$72,IF([1]shee2!D1089='[1]Sheet1 (2)'!$C$71,'[1]Sheet1 (2)'!$D$71*('[1]Sheet1 (2)'!$D$72-rut_index)/'[1]Sheet1 (2)'!$D$72)))&lt;0,0,IF(D1149='[1]Sheet1 (2)'!$C$69,'[1]Sheet1 (2)'!$D$69*('[1]Sheet1 (2)'!$D$72-rut_index)/'[1]Sheet1 (2)'!$D$72,IF([1]shee2!D1089='[1]Sheet1 (2)'!$C$70,'[1]Sheet1 (2)'!$D$70*('[1]Sheet1 (2)'!$D$72-rut_index)/'[1]Sheet1 (2)'!$D$72,IF([1]shee2!D1089='[1]Sheet1 (2)'!$C$71,'[1]Sheet1 (2)'!$D$71*('[1]Sheet1 (2)'!$D$72-rut_index)/'[1]Sheet1 (2)'!$D$72))))</f>
        <v>5</v>
      </c>
      <c r="AV1149" s="157">
        <f>IF(IF(D1149='[1]Sheet1 (2)'!$C$69,'[1]Sheet1 (2)'!$D$69*('[1]Sheet1 (2)'!$D$72-crack_s_index)/'[1]Sheet1 (2)'!$D$72,IF([1]shee2!D1089='[1]Sheet1 (2)'!$C$70,'[1]Sheet1 (2)'!$D$70*('[1]Sheet1 (2)'!$D$72-crack_s_index)/'[1]Sheet1 (2)'!$D$72,IF([1]shee2!D1089='[1]Sheet1 (2)'!$C$71,'[1]Sheet1 (2)'!$D$71*('[1]Sheet1 (2)'!$D$72-crack_s_index)/'[1]Sheet1 (2)'!$D$72)))&lt;0,0,IF(D1149='[1]Sheet1 (2)'!$C$69,'[1]Sheet1 (2)'!$D$69*('[1]Sheet1 (2)'!$D$72-crack_s_index)/'[1]Sheet1 (2)'!$D$72,IF([1]shee2!D1089='[1]Sheet1 (2)'!$C$70,'[1]Sheet1 (2)'!$D$70*('[1]Sheet1 (2)'!$D$72-crack_s_index)/'[1]Sheet1 (2)'!$D$72,IF([1]shee2!D1089='[1]Sheet1 (2)'!$C$71,'[1]Sheet1 (2)'!$D$71*('[1]Sheet1 (2)'!$D$72-crack_s_index)/'[1]Sheet1 (2)'!$D$72))))</f>
        <v>0</v>
      </c>
      <c r="AW1149" s="157">
        <f>IF(IF(D1149='[1]Sheet1 (2)'!$C$69,'[1]Sheet1 (2)'!$D$69*('[1]Sheet1 (2)'!$D$72-crack_t_index)/'[1]Sheet1 (2)'!$D$72,IF([1]shee2!D1089='[1]Sheet1 (2)'!$C$70,'[1]Sheet1 (2)'!$D$70*('[1]Sheet1 (2)'!$D$72-crack_t_index)/'[1]Sheet1 (2)'!$D$72,IF([1]shee2!D1089='[1]Sheet1 (2)'!$C$71,'[1]Sheet1 (2)'!$D$71*('[1]Sheet1 (2)'!$D$72-crack_t_index)/'[1]Sheet1 (2)'!$D$72)))&lt;0,0,IF(D1149='[1]Sheet1 (2)'!$C$69,'[1]Sheet1 (2)'!$D$69*('[1]Sheet1 (2)'!$D$72-crack_t_index)/'[1]Sheet1 (2)'!$D$72,IF([1]shee2!D1089='[1]Sheet1 (2)'!$C$70,'[1]Sheet1 (2)'!$D$70*('[1]Sheet1 (2)'!$D$72-crack_t_index)/'[1]Sheet1 (2)'!$D$72,IF([1]shee2!D1089='[1]Sheet1 (2)'!$C$71,'[1]Sheet1 (2)'!$D$71*('[1]Sheet1 (2)'!$D$72-crack_t_index)/'[1]Sheet1 (2)'!$D$72))))</f>
        <v>1.875</v>
      </c>
      <c r="AX1149" s="157">
        <f>IF(IF(D1149='[1]Sheet1 (2)'!$C$69,'[1]Sheet1 (2)'!$D$69*('[1]Sheet1 (2)'!$D$72-rave_index)/'[1]Sheet1 (2)'!$D$72,IF([1]shee2!D1089='[1]Sheet1 (2)'!$C$70,'[1]Sheet1 (2)'!$D$70*('[1]Sheet1 (2)'!$D$72-rave_index)/'[1]Sheet1 (2)'!$D$72,IF([1]shee2!D1089='[1]Sheet1 (2)'!$C$71,'[1]Sheet1 (2)'!$D$71*('[1]Sheet1 (2)'!$D$72-rave_index)/'[1]Sheet1 (2)'!$D$72)))&lt;0,0,IF(D1149='[1]Sheet1 (2)'!$C$69,'[1]Sheet1 (2)'!$D$69*('[1]Sheet1 (2)'!$D$72-rave_index)/'[1]Sheet1 (2)'!$D$72,IF([1]shee2!D1089='[1]Sheet1 (2)'!$C$70,'[1]Sheet1 (2)'!$D$70*('[1]Sheet1 (2)'!$D$72-rave_index)/'[1]Sheet1 (2)'!$D$72,IF([1]shee2!D1089='[1]Sheet1 (2)'!$C$71,'[1]Sheet1 (2)'!$D$71*('[1]Sheet1 (2)'!$D$72-rave_index)/'[1]Sheet1 (2)'!$D$72))))</f>
        <v>0.3125</v>
      </c>
      <c r="AY1149" s="157">
        <f>IF(IF(D1149='[1]Sheet1 (2)'!$C$69,'[1]Sheet1 (2)'!$D$69*('[1]Sheet1 (2)'!$D$72-rough_index)/'[1]Sheet1 (2)'!$D$72,IF([1]shee2!D1089='[1]Sheet1 (2)'!$C$70,'[1]Sheet1 (2)'!$D$70*('[1]Sheet1 (2)'!$D$72-rough_index)/'[1]Sheet1 (2)'!$D$72,IF([1]shee2!D1089='[1]Sheet1 (2)'!$C$71,'[1]Sheet1 (2)'!$D$71*('[1]Sheet1 (2)'!$D$72-rough_index)/'[1]Sheet1 (2)'!$D$72)))&lt;0,0,IF(D1149='[1]Sheet1 (2)'!$C$69,'[1]Sheet1 (2)'!$D$69*('[1]Sheet1 (2)'!$D$72-rough_index)/'[1]Sheet1 (2)'!$D$72,IF([1]shee2!D1089='[1]Sheet1 (2)'!$C$70,'[1]Sheet1 (2)'!$D$70*('[1]Sheet1 (2)'!$D$72-rough_index)/'[1]Sheet1 (2)'!$D$72,IF([1]shee2!D1089='[1]Sheet1 (2)'!$C$71,'[1]Sheet1 (2)'!$D$71*('[1]Sheet1 (2)'!$D$72-rough_index)/'[1]Sheet1 (2)'!$D$72))))</f>
        <v>1.6666666666666667</v>
      </c>
      <c r="AZ1149" s="179">
        <f>+(AU1149*'[1]Sheet1 (2)'!$C$77)+(AV1149*'[1]Sheet1 (2)'!$C$78)+(AW1149*'[1]Sheet1 (2)'!$C$79)+(AX1149*'[1]Sheet1 (2)'!$C$80)+(AY1149*'[1]Sheet1 (2)'!$C$81)</f>
        <v>1.60625</v>
      </c>
      <c r="BA1149" s="213" t="str">
        <f t="shared" si="34"/>
        <v>Poor</v>
      </c>
      <c r="BE1149">
        <f>IF(D1149='[1]Sheet1 (2)'!$C$61,'[1]Sheet1 (2)'!$D$61*(counts^2)+'[1]Sheet1 (2)'!$G$61*counts+'[1]Sheet1 (2)'!$J$61,IF(D1149='[1]Sheet1 (2)'!$C$62,'[1]Sheet1 (2)'!$D$62*counts+'[1]Sheet1 (2)'!$G$62,IF(D1149='[1]Sheet1 (2)'!$C$63,'[1]Sheet1 (2)'!$D$63*counts+'[1]Sheet1 (2)'!$G$63,IF(D1149='[1]Sheet1 (2)'!$C$64,'[1]Sheet1 (2)'!$D$64*counts+'[1]Sheet1 (2)'!$G$64))))</f>
        <v>2.0984129299999998</v>
      </c>
    </row>
    <row r="1150" spans="1:57" ht="12.75" customHeight="1">
      <c r="A1150" s="176" t="s">
        <v>282</v>
      </c>
      <c r="B1150" s="145" t="s">
        <v>76</v>
      </c>
      <c r="C1150" s="170">
        <v>1283</v>
      </c>
      <c r="D1150" s="174" t="s">
        <v>77</v>
      </c>
      <c r="E1150" s="171">
        <v>10</v>
      </c>
      <c r="F1150" s="171">
        <v>3</v>
      </c>
      <c r="G1150" s="171" t="s">
        <v>77</v>
      </c>
      <c r="H1150" s="171">
        <v>0.5</v>
      </c>
      <c r="I1150" s="171" t="s">
        <v>77</v>
      </c>
      <c r="J1150" s="173" t="s">
        <v>80</v>
      </c>
      <c r="K1150" s="173" t="s">
        <v>80</v>
      </c>
      <c r="L1150" s="169">
        <f>VLOOKUP(CONCATENATE(J1150,K1150),'Sheet1 (2)'!$J$6:$K$26,2,FALSE)</f>
        <v>0</v>
      </c>
      <c r="M1150" s="173" t="s">
        <v>83</v>
      </c>
      <c r="N1150" s="173" t="s">
        <v>81</v>
      </c>
      <c r="O1150" s="177">
        <f>VLOOKUP(CONCATENATE(M1150,N1150),'[1]Sheet1 (2)'!$L$6:$M$26,2,FALSE)</f>
        <v>75</v>
      </c>
      <c r="P1150" s="173" t="s">
        <v>83</v>
      </c>
      <c r="Q1150" s="173" t="s">
        <v>83</v>
      </c>
      <c r="R1150" s="177">
        <f>VLOOKUP(CONCATENATE(P1150,Q1150),'[1]Sheet1 (2)'!$N$6:$O$26,2,FALSE)</f>
        <v>37.5</v>
      </c>
      <c r="S1150" s="173" t="s">
        <v>78</v>
      </c>
      <c r="T1150" s="173" t="s">
        <v>83</v>
      </c>
      <c r="U1150" s="177">
        <f>VLOOKUP(CONCATENATE(S1150,T1150),'[1]Sheet1 (2)'!$P$6:$Q$26,2,FALSE)</f>
        <v>12.5</v>
      </c>
      <c r="V1150" s="173" t="s">
        <v>80</v>
      </c>
      <c r="W1150" s="173" t="s">
        <v>80</v>
      </c>
      <c r="X1150" s="177">
        <f>VLOOKUP(CONCATENATE(V1150,W1150),'[1]Sheet1 (2)'!$R$6:$S$26,2,FALSE)</f>
        <v>0</v>
      </c>
      <c r="Y1150" s="173" t="s">
        <v>83</v>
      </c>
      <c r="Z1150" s="173" t="s">
        <v>83</v>
      </c>
      <c r="AA1150" s="177">
        <f>VLOOKUP(CONCATENATE(Y1150,Z1150),'[1]Sheet1 (2)'!$T$6:$U$26,2,FALSE)</f>
        <v>37.5</v>
      </c>
      <c r="AB1150" s="173" t="s">
        <v>80</v>
      </c>
      <c r="AC1150" s="173" t="s">
        <v>80</v>
      </c>
      <c r="AD1150" s="177">
        <f>VLOOKUP(CONCATENATE(AB1150,AC1150),'[1]Sheet1 (2)'!$X$6:$Y$26,2,FALSE)</f>
        <v>0</v>
      </c>
      <c r="AE1150" s="173" t="s">
        <v>82</v>
      </c>
      <c r="AF1150" s="173" t="s">
        <v>81</v>
      </c>
      <c r="AG1150" s="177">
        <f>VLOOKUP(CONCATENATE(AE1150,AF1150),'[1]Sheet1 (2)'!$Z$6:$AA$26,2,FALSE)</f>
        <v>66</v>
      </c>
      <c r="AH1150" s="172"/>
      <c r="AI1150" s="178"/>
      <c r="AJ1150" s="140"/>
      <c r="AK1150" s="176" t="s">
        <v>282</v>
      </c>
      <c r="AL1150" s="176" t="s">
        <v>76</v>
      </c>
      <c r="AM1150" s="170">
        <f t="shared" si="35"/>
        <v>1283</v>
      </c>
      <c r="AN1150" s="147"/>
      <c r="AO1150" s="155"/>
      <c r="AP1150" s="156"/>
      <c r="AQ1150" s="157">
        <v>3.5453250966000001</v>
      </c>
      <c r="AR1150" s="158"/>
      <c r="AS1150" s="145">
        <f>LOOKUP(rufmkm,'[1]Sheet1 (2)'!$V$62:$V$71,'[1]Sheet1 (2)'!$W$62:$W$71)</f>
        <v>40</v>
      </c>
      <c r="AT1150" s="140"/>
      <c r="AU1150" s="157">
        <f>IF(IF(D1150='[1]Sheet1 (2)'!$C$69,'[1]Sheet1 (2)'!$D$69*('[1]Sheet1 (2)'!$D$72-rut_index)/'[1]Sheet1 (2)'!$D$72,IF([1]shee2!D1090='[1]Sheet1 (2)'!$C$70,'[1]Sheet1 (2)'!$D$70*('[1]Sheet1 (2)'!$D$72-rut_index)/'[1]Sheet1 (2)'!$D$72,IF([1]shee2!D1090='[1]Sheet1 (2)'!$C$71,'[1]Sheet1 (2)'!$D$71*('[1]Sheet1 (2)'!$D$72-rut_index)/'[1]Sheet1 (2)'!$D$72)))&lt;0,0,IF(D1150='[1]Sheet1 (2)'!$C$69,'[1]Sheet1 (2)'!$D$69*('[1]Sheet1 (2)'!$D$72-rut_index)/'[1]Sheet1 (2)'!$D$72,IF([1]shee2!D1090='[1]Sheet1 (2)'!$C$70,'[1]Sheet1 (2)'!$D$70*('[1]Sheet1 (2)'!$D$72-rut_index)/'[1]Sheet1 (2)'!$D$72,IF([1]shee2!D1090='[1]Sheet1 (2)'!$C$71,'[1]Sheet1 (2)'!$D$71*('[1]Sheet1 (2)'!$D$72-rut_index)/'[1]Sheet1 (2)'!$D$72))))</f>
        <v>5</v>
      </c>
      <c r="AV1150" s="157">
        <f>IF(IF(D1150='[1]Sheet1 (2)'!$C$69,'[1]Sheet1 (2)'!$D$69*('[1]Sheet1 (2)'!$D$72-crack_s_index)/'[1]Sheet1 (2)'!$D$72,IF([1]shee2!D1090='[1]Sheet1 (2)'!$C$70,'[1]Sheet1 (2)'!$D$70*('[1]Sheet1 (2)'!$D$72-crack_s_index)/'[1]Sheet1 (2)'!$D$72,IF([1]shee2!D1090='[1]Sheet1 (2)'!$C$71,'[1]Sheet1 (2)'!$D$71*('[1]Sheet1 (2)'!$D$72-crack_s_index)/'[1]Sheet1 (2)'!$D$72)))&lt;0,0,IF(D1150='[1]Sheet1 (2)'!$C$69,'[1]Sheet1 (2)'!$D$69*('[1]Sheet1 (2)'!$D$72-crack_s_index)/'[1]Sheet1 (2)'!$D$72,IF([1]shee2!D1090='[1]Sheet1 (2)'!$C$70,'[1]Sheet1 (2)'!$D$70*('[1]Sheet1 (2)'!$D$72-crack_s_index)/'[1]Sheet1 (2)'!$D$72,IF([1]shee2!D1090='[1]Sheet1 (2)'!$C$71,'[1]Sheet1 (2)'!$D$71*('[1]Sheet1 (2)'!$D$72-crack_s_index)/'[1]Sheet1 (2)'!$D$72))))</f>
        <v>0</v>
      </c>
      <c r="AW1150" s="157">
        <f>IF(IF(D1150='[1]Sheet1 (2)'!$C$69,'[1]Sheet1 (2)'!$D$69*('[1]Sheet1 (2)'!$D$72-crack_t_index)/'[1]Sheet1 (2)'!$D$72,IF([1]shee2!D1090='[1]Sheet1 (2)'!$C$70,'[1]Sheet1 (2)'!$D$70*('[1]Sheet1 (2)'!$D$72-crack_t_index)/'[1]Sheet1 (2)'!$D$72,IF([1]shee2!D1090='[1]Sheet1 (2)'!$C$71,'[1]Sheet1 (2)'!$D$71*('[1]Sheet1 (2)'!$D$72-crack_t_index)/'[1]Sheet1 (2)'!$D$72)))&lt;0,0,IF(D1150='[1]Sheet1 (2)'!$C$69,'[1]Sheet1 (2)'!$D$69*('[1]Sheet1 (2)'!$D$72-crack_t_index)/'[1]Sheet1 (2)'!$D$72,IF([1]shee2!D1090='[1]Sheet1 (2)'!$C$70,'[1]Sheet1 (2)'!$D$70*('[1]Sheet1 (2)'!$D$72-crack_t_index)/'[1]Sheet1 (2)'!$D$72,IF([1]shee2!D1090='[1]Sheet1 (2)'!$C$71,'[1]Sheet1 (2)'!$D$71*('[1]Sheet1 (2)'!$D$72-crack_t_index)/'[1]Sheet1 (2)'!$D$72))))</f>
        <v>1.875</v>
      </c>
      <c r="AX1150" s="157">
        <f>IF(IF(D1150='[1]Sheet1 (2)'!$C$69,'[1]Sheet1 (2)'!$D$69*('[1]Sheet1 (2)'!$D$72-rave_index)/'[1]Sheet1 (2)'!$D$72,IF([1]shee2!D1090='[1]Sheet1 (2)'!$C$70,'[1]Sheet1 (2)'!$D$70*('[1]Sheet1 (2)'!$D$72-rave_index)/'[1]Sheet1 (2)'!$D$72,IF([1]shee2!D1090='[1]Sheet1 (2)'!$C$71,'[1]Sheet1 (2)'!$D$71*('[1]Sheet1 (2)'!$D$72-rave_index)/'[1]Sheet1 (2)'!$D$72)))&lt;0,0,IF(D1150='[1]Sheet1 (2)'!$C$69,'[1]Sheet1 (2)'!$D$69*('[1]Sheet1 (2)'!$D$72-rave_index)/'[1]Sheet1 (2)'!$D$72,IF([1]shee2!D1090='[1]Sheet1 (2)'!$C$70,'[1]Sheet1 (2)'!$D$70*('[1]Sheet1 (2)'!$D$72-rave_index)/'[1]Sheet1 (2)'!$D$72,IF([1]shee2!D1090='[1]Sheet1 (2)'!$C$71,'[1]Sheet1 (2)'!$D$71*('[1]Sheet1 (2)'!$D$72-rave_index)/'[1]Sheet1 (2)'!$D$72))))</f>
        <v>1.875</v>
      </c>
      <c r="AY1150" s="157">
        <f>IF(IF(D1150='[1]Sheet1 (2)'!$C$69,'[1]Sheet1 (2)'!$D$69*('[1]Sheet1 (2)'!$D$72-rough_index)/'[1]Sheet1 (2)'!$D$72,IF([1]shee2!D1090='[1]Sheet1 (2)'!$C$70,'[1]Sheet1 (2)'!$D$70*('[1]Sheet1 (2)'!$D$72-rough_index)/'[1]Sheet1 (2)'!$D$72,IF([1]shee2!D1090='[1]Sheet1 (2)'!$C$71,'[1]Sheet1 (2)'!$D$71*('[1]Sheet1 (2)'!$D$72-rough_index)/'[1]Sheet1 (2)'!$D$72)))&lt;0,0,IF(D1150='[1]Sheet1 (2)'!$C$69,'[1]Sheet1 (2)'!$D$69*('[1]Sheet1 (2)'!$D$72-rough_index)/'[1]Sheet1 (2)'!$D$72,IF([1]shee2!D1090='[1]Sheet1 (2)'!$C$70,'[1]Sheet1 (2)'!$D$70*('[1]Sheet1 (2)'!$D$72-rough_index)/'[1]Sheet1 (2)'!$D$72,IF([1]shee2!D1090='[1]Sheet1 (2)'!$C$71,'[1]Sheet1 (2)'!$D$71*('[1]Sheet1 (2)'!$D$72-rough_index)/'[1]Sheet1 (2)'!$D$72))))</f>
        <v>1.6666666666666667</v>
      </c>
      <c r="AZ1150" s="179">
        <f>+(AU1150*'[1]Sheet1 (2)'!$C$77)+(AV1150*'[1]Sheet1 (2)'!$C$78)+(AW1150*'[1]Sheet1 (2)'!$C$79)+(AX1150*'[1]Sheet1 (2)'!$C$80)+(AY1150*'[1]Sheet1 (2)'!$C$81)</f>
        <v>1.7625</v>
      </c>
      <c r="BA1150" s="213" t="str">
        <f t="shared" si="34"/>
        <v>Poor</v>
      </c>
      <c r="BE1150">
        <f>IF(D1150='[1]Sheet1 (2)'!$C$61,'[1]Sheet1 (2)'!$D$61*(counts^2)+'[1]Sheet1 (2)'!$G$61*counts+'[1]Sheet1 (2)'!$J$61,IF(D1150='[1]Sheet1 (2)'!$C$62,'[1]Sheet1 (2)'!$D$62*counts+'[1]Sheet1 (2)'!$G$62,IF(D1150='[1]Sheet1 (2)'!$C$63,'[1]Sheet1 (2)'!$D$63*counts+'[1]Sheet1 (2)'!$G$63,IF(D1150='[1]Sheet1 (2)'!$C$64,'[1]Sheet1 (2)'!$D$64*counts+'[1]Sheet1 (2)'!$G$64))))</f>
        <v>2.0984129299999998</v>
      </c>
    </row>
    <row r="1151" spans="1:57" ht="12.75" customHeight="1">
      <c r="A1151" s="176" t="s">
        <v>282</v>
      </c>
      <c r="B1151" s="145" t="s">
        <v>76</v>
      </c>
      <c r="C1151" s="170">
        <v>1284</v>
      </c>
      <c r="D1151" s="174" t="s">
        <v>77</v>
      </c>
      <c r="E1151" s="171">
        <v>10</v>
      </c>
      <c r="F1151" s="171">
        <v>3</v>
      </c>
      <c r="G1151" s="171" t="s">
        <v>77</v>
      </c>
      <c r="H1151" s="171">
        <v>0.5</v>
      </c>
      <c r="I1151" s="171" t="s">
        <v>77</v>
      </c>
      <c r="J1151" s="173" t="s">
        <v>80</v>
      </c>
      <c r="K1151" s="173" t="s">
        <v>80</v>
      </c>
      <c r="L1151" s="169">
        <f>VLOOKUP(CONCATENATE(J1151,K1151),'Sheet1 (2)'!$J$6:$K$26,2,FALSE)</f>
        <v>0</v>
      </c>
      <c r="M1151" s="173" t="s">
        <v>83</v>
      </c>
      <c r="N1151" s="173" t="s">
        <v>83</v>
      </c>
      <c r="O1151" s="177">
        <f>VLOOKUP(CONCATENATE(M1151,N1151),'[1]Sheet1 (2)'!$L$6:$M$26,2,FALSE)</f>
        <v>37.5</v>
      </c>
      <c r="P1151" s="173" t="s">
        <v>83</v>
      </c>
      <c r="Q1151" s="173" t="s">
        <v>82</v>
      </c>
      <c r="R1151" s="177">
        <f>VLOOKUP(CONCATENATE(P1151,Q1151),'[1]Sheet1 (2)'!$N$6:$O$26,2,FALSE)</f>
        <v>18.75</v>
      </c>
      <c r="S1151" s="173" t="s">
        <v>80</v>
      </c>
      <c r="T1151" s="173" t="s">
        <v>80</v>
      </c>
      <c r="U1151" s="177">
        <f>VLOOKUP(CONCATENATE(S1151,T1151),'[1]Sheet1 (2)'!$P$6:$Q$26,2,FALSE)</f>
        <v>0</v>
      </c>
      <c r="V1151" s="173" t="s">
        <v>80</v>
      </c>
      <c r="W1151" s="173" t="s">
        <v>80</v>
      </c>
      <c r="X1151" s="177">
        <f>VLOOKUP(CONCATENATE(V1151,W1151),'[1]Sheet1 (2)'!$R$6:$S$26,2,FALSE)</f>
        <v>0</v>
      </c>
      <c r="Y1151" s="173" t="s">
        <v>80</v>
      </c>
      <c r="Z1151" s="173" t="s">
        <v>80</v>
      </c>
      <c r="AA1151" s="177">
        <f>VLOOKUP(CONCATENATE(Y1151,Z1151),'[1]Sheet1 (2)'!$T$6:$U$26,2,FALSE)</f>
        <v>0</v>
      </c>
      <c r="AB1151" s="173" t="s">
        <v>80</v>
      </c>
      <c r="AC1151" s="173" t="s">
        <v>80</v>
      </c>
      <c r="AD1151" s="177">
        <f>VLOOKUP(CONCATENATE(AB1151,AC1151),'[1]Sheet1 (2)'!$X$6:$Y$26,2,FALSE)</f>
        <v>0</v>
      </c>
      <c r="AE1151" s="173" t="s">
        <v>82</v>
      </c>
      <c r="AF1151" s="173" t="s">
        <v>81</v>
      </c>
      <c r="AG1151" s="177">
        <f>VLOOKUP(CONCATENATE(AE1151,AF1151),'[1]Sheet1 (2)'!$Z$6:$AA$26,2,FALSE)</f>
        <v>66</v>
      </c>
      <c r="AH1151" s="172"/>
      <c r="AI1151" s="178"/>
      <c r="AJ1151" s="140"/>
      <c r="AK1151" s="176" t="s">
        <v>282</v>
      </c>
      <c r="AL1151" s="176" t="s">
        <v>76</v>
      </c>
      <c r="AM1151" s="170">
        <f t="shared" si="35"/>
        <v>1284</v>
      </c>
      <c r="AN1151" s="147"/>
      <c r="AO1151" s="155"/>
      <c r="AP1151" s="156"/>
      <c r="AQ1151" s="157">
        <v>3.0642421246000002</v>
      </c>
      <c r="AR1151" s="158"/>
      <c r="AS1151" s="145">
        <f>LOOKUP(rufmkm,'[1]Sheet1 (2)'!$V$62:$V$71,'[1]Sheet1 (2)'!$W$62:$W$71)</f>
        <v>40</v>
      </c>
      <c r="AT1151" s="140"/>
      <c r="AU1151" s="157">
        <f>IF(IF(D1151='[1]Sheet1 (2)'!$C$69,'[1]Sheet1 (2)'!$D$69*('[1]Sheet1 (2)'!$D$72-rut_index)/'[1]Sheet1 (2)'!$D$72,IF([1]shee2!D1091='[1]Sheet1 (2)'!$C$70,'[1]Sheet1 (2)'!$D$70*('[1]Sheet1 (2)'!$D$72-rut_index)/'[1]Sheet1 (2)'!$D$72,IF([1]shee2!D1091='[1]Sheet1 (2)'!$C$71,'[1]Sheet1 (2)'!$D$71*('[1]Sheet1 (2)'!$D$72-rut_index)/'[1]Sheet1 (2)'!$D$72)))&lt;0,0,IF(D1151='[1]Sheet1 (2)'!$C$69,'[1]Sheet1 (2)'!$D$69*('[1]Sheet1 (2)'!$D$72-rut_index)/'[1]Sheet1 (2)'!$D$72,IF([1]shee2!D1091='[1]Sheet1 (2)'!$C$70,'[1]Sheet1 (2)'!$D$70*('[1]Sheet1 (2)'!$D$72-rut_index)/'[1]Sheet1 (2)'!$D$72,IF([1]shee2!D1091='[1]Sheet1 (2)'!$C$71,'[1]Sheet1 (2)'!$D$71*('[1]Sheet1 (2)'!$D$72-rut_index)/'[1]Sheet1 (2)'!$D$72))))</f>
        <v>5</v>
      </c>
      <c r="AV1151" s="157">
        <f>IF(IF(D1151='[1]Sheet1 (2)'!$C$69,'[1]Sheet1 (2)'!$D$69*('[1]Sheet1 (2)'!$D$72-crack_s_index)/'[1]Sheet1 (2)'!$D$72,IF([1]shee2!D1091='[1]Sheet1 (2)'!$C$70,'[1]Sheet1 (2)'!$D$70*('[1]Sheet1 (2)'!$D$72-crack_s_index)/'[1]Sheet1 (2)'!$D$72,IF([1]shee2!D1091='[1]Sheet1 (2)'!$C$71,'[1]Sheet1 (2)'!$D$71*('[1]Sheet1 (2)'!$D$72-crack_s_index)/'[1]Sheet1 (2)'!$D$72)))&lt;0,0,IF(D1151='[1]Sheet1 (2)'!$C$69,'[1]Sheet1 (2)'!$D$69*('[1]Sheet1 (2)'!$D$72-crack_s_index)/'[1]Sheet1 (2)'!$D$72,IF([1]shee2!D1091='[1]Sheet1 (2)'!$C$70,'[1]Sheet1 (2)'!$D$70*('[1]Sheet1 (2)'!$D$72-crack_s_index)/'[1]Sheet1 (2)'!$D$72,IF([1]shee2!D1091='[1]Sheet1 (2)'!$C$71,'[1]Sheet1 (2)'!$D$71*('[1]Sheet1 (2)'!$D$72-crack_s_index)/'[1]Sheet1 (2)'!$D$72))))</f>
        <v>1.875</v>
      </c>
      <c r="AW1151" s="157">
        <f>IF(IF(D1151='[1]Sheet1 (2)'!$C$69,'[1]Sheet1 (2)'!$D$69*('[1]Sheet1 (2)'!$D$72-crack_t_index)/'[1]Sheet1 (2)'!$D$72,IF([1]shee2!D1091='[1]Sheet1 (2)'!$C$70,'[1]Sheet1 (2)'!$D$70*('[1]Sheet1 (2)'!$D$72-crack_t_index)/'[1]Sheet1 (2)'!$D$72,IF([1]shee2!D1091='[1]Sheet1 (2)'!$C$71,'[1]Sheet1 (2)'!$D$71*('[1]Sheet1 (2)'!$D$72-crack_t_index)/'[1]Sheet1 (2)'!$D$72)))&lt;0,0,IF(D1151='[1]Sheet1 (2)'!$C$69,'[1]Sheet1 (2)'!$D$69*('[1]Sheet1 (2)'!$D$72-crack_t_index)/'[1]Sheet1 (2)'!$D$72,IF([1]shee2!D1091='[1]Sheet1 (2)'!$C$70,'[1]Sheet1 (2)'!$D$70*('[1]Sheet1 (2)'!$D$72-crack_t_index)/'[1]Sheet1 (2)'!$D$72,IF([1]shee2!D1091='[1]Sheet1 (2)'!$C$71,'[1]Sheet1 (2)'!$D$71*('[1]Sheet1 (2)'!$D$72-crack_t_index)/'[1]Sheet1 (2)'!$D$72))))</f>
        <v>3.4375</v>
      </c>
      <c r="AX1151" s="157">
        <f>IF(IF(D1151='[1]Sheet1 (2)'!$C$69,'[1]Sheet1 (2)'!$D$69*('[1]Sheet1 (2)'!$D$72-rave_index)/'[1]Sheet1 (2)'!$D$72,IF([1]shee2!D1091='[1]Sheet1 (2)'!$C$70,'[1]Sheet1 (2)'!$D$70*('[1]Sheet1 (2)'!$D$72-rave_index)/'[1]Sheet1 (2)'!$D$72,IF([1]shee2!D1091='[1]Sheet1 (2)'!$C$71,'[1]Sheet1 (2)'!$D$71*('[1]Sheet1 (2)'!$D$72-rave_index)/'[1]Sheet1 (2)'!$D$72)))&lt;0,0,IF(D1151='[1]Sheet1 (2)'!$C$69,'[1]Sheet1 (2)'!$D$69*('[1]Sheet1 (2)'!$D$72-rave_index)/'[1]Sheet1 (2)'!$D$72,IF([1]shee2!D1091='[1]Sheet1 (2)'!$C$70,'[1]Sheet1 (2)'!$D$70*('[1]Sheet1 (2)'!$D$72-rave_index)/'[1]Sheet1 (2)'!$D$72,IF([1]shee2!D1091='[1]Sheet1 (2)'!$C$71,'[1]Sheet1 (2)'!$D$71*('[1]Sheet1 (2)'!$D$72-rave_index)/'[1]Sheet1 (2)'!$D$72))))</f>
        <v>5</v>
      </c>
      <c r="AY1151" s="157">
        <f>IF(IF(D1151='[1]Sheet1 (2)'!$C$69,'[1]Sheet1 (2)'!$D$69*('[1]Sheet1 (2)'!$D$72-rough_index)/'[1]Sheet1 (2)'!$D$72,IF([1]shee2!D1091='[1]Sheet1 (2)'!$C$70,'[1]Sheet1 (2)'!$D$70*('[1]Sheet1 (2)'!$D$72-rough_index)/'[1]Sheet1 (2)'!$D$72,IF([1]shee2!D1091='[1]Sheet1 (2)'!$C$71,'[1]Sheet1 (2)'!$D$71*('[1]Sheet1 (2)'!$D$72-rough_index)/'[1]Sheet1 (2)'!$D$72)))&lt;0,0,IF(D1151='[1]Sheet1 (2)'!$C$69,'[1]Sheet1 (2)'!$D$69*('[1]Sheet1 (2)'!$D$72-rough_index)/'[1]Sheet1 (2)'!$D$72,IF([1]shee2!D1091='[1]Sheet1 (2)'!$C$70,'[1]Sheet1 (2)'!$D$70*('[1]Sheet1 (2)'!$D$72-rough_index)/'[1]Sheet1 (2)'!$D$72,IF([1]shee2!D1091='[1]Sheet1 (2)'!$C$71,'[1]Sheet1 (2)'!$D$71*('[1]Sheet1 (2)'!$D$72-rough_index)/'[1]Sheet1 (2)'!$D$72))))</f>
        <v>1.6666666666666667</v>
      </c>
      <c r="AZ1151" s="179">
        <f>+(AU1151*'[1]Sheet1 (2)'!$C$77)+(AV1151*'[1]Sheet1 (2)'!$C$78)+(AW1151*'[1]Sheet1 (2)'!$C$79)+(AX1151*'[1]Sheet1 (2)'!$C$80)+(AY1151*'[1]Sheet1 (2)'!$C$81)</f>
        <v>2.8125</v>
      </c>
      <c r="BA1151" s="213" t="str">
        <f t="shared" si="34"/>
        <v>Fair</v>
      </c>
      <c r="BE1151">
        <f>IF(D1151='[1]Sheet1 (2)'!$C$61,'[1]Sheet1 (2)'!$D$61*(counts^2)+'[1]Sheet1 (2)'!$G$61*counts+'[1]Sheet1 (2)'!$J$61,IF(D1151='[1]Sheet1 (2)'!$C$62,'[1]Sheet1 (2)'!$D$62*counts+'[1]Sheet1 (2)'!$G$62,IF(D1151='[1]Sheet1 (2)'!$C$63,'[1]Sheet1 (2)'!$D$63*counts+'[1]Sheet1 (2)'!$G$63,IF(D1151='[1]Sheet1 (2)'!$C$64,'[1]Sheet1 (2)'!$D$64*counts+'[1]Sheet1 (2)'!$G$64))))</f>
        <v>2.0984129299999998</v>
      </c>
    </row>
    <row r="1152" spans="1:57" ht="12.75" customHeight="1">
      <c r="A1152" s="176" t="s">
        <v>282</v>
      </c>
      <c r="B1152" s="145" t="s">
        <v>76</v>
      </c>
      <c r="C1152" s="170">
        <v>1285</v>
      </c>
      <c r="D1152" s="174" t="s">
        <v>77</v>
      </c>
      <c r="E1152" s="171">
        <v>10</v>
      </c>
      <c r="F1152" s="171">
        <v>3</v>
      </c>
      <c r="G1152" s="171" t="s">
        <v>77</v>
      </c>
      <c r="H1152" s="171">
        <v>0.5</v>
      </c>
      <c r="I1152" s="171" t="s">
        <v>77</v>
      </c>
      <c r="J1152" s="173" t="s">
        <v>80</v>
      </c>
      <c r="K1152" s="173" t="s">
        <v>80</v>
      </c>
      <c r="L1152" s="169">
        <f>VLOOKUP(CONCATENATE(J1152,K1152),'Sheet1 (2)'!$J$6:$K$26,2,FALSE)</f>
        <v>0</v>
      </c>
      <c r="M1152" s="173" t="s">
        <v>83</v>
      </c>
      <c r="N1152" s="173" t="s">
        <v>79</v>
      </c>
      <c r="O1152" s="177">
        <f>VLOOKUP(CONCATENATE(M1152,N1152),'[1]Sheet1 (2)'!$L$6:$M$26,2,FALSE)</f>
        <v>56.25</v>
      </c>
      <c r="P1152" s="173" t="s">
        <v>83</v>
      </c>
      <c r="Q1152" s="173" t="s">
        <v>83</v>
      </c>
      <c r="R1152" s="177">
        <f>VLOOKUP(CONCATENATE(P1152,Q1152),'[1]Sheet1 (2)'!$N$6:$O$26,2,FALSE)</f>
        <v>37.5</v>
      </c>
      <c r="S1152" s="173" t="s">
        <v>80</v>
      </c>
      <c r="T1152" s="173" t="s">
        <v>80</v>
      </c>
      <c r="U1152" s="177">
        <f>VLOOKUP(CONCATENATE(S1152,T1152),'[1]Sheet1 (2)'!$P$6:$Q$26,2,FALSE)</f>
        <v>0</v>
      </c>
      <c r="V1152" s="173" t="s">
        <v>80</v>
      </c>
      <c r="W1152" s="173" t="s">
        <v>80</v>
      </c>
      <c r="X1152" s="177">
        <f>VLOOKUP(CONCATENATE(V1152,W1152),'[1]Sheet1 (2)'!$R$6:$S$26,2,FALSE)</f>
        <v>0</v>
      </c>
      <c r="Y1152" s="173" t="s">
        <v>83</v>
      </c>
      <c r="Z1152" s="173" t="s">
        <v>83</v>
      </c>
      <c r="AA1152" s="177">
        <f>VLOOKUP(CONCATENATE(Y1152,Z1152),'[1]Sheet1 (2)'!$T$6:$U$26,2,FALSE)</f>
        <v>37.5</v>
      </c>
      <c r="AB1152" s="173" t="s">
        <v>80</v>
      </c>
      <c r="AC1152" s="173" t="s">
        <v>80</v>
      </c>
      <c r="AD1152" s="177">
        <f>VLOOKUP(CONCATENATE(AB1152,AC1152),'[1]Sheet1 (2)'!$X$6:$Y$26,2,FALSE)</f>
        <v>0</v>
      </c>
      <c r="AE1152" s="173" t="s">
        <v>82</v>
      </c>
      <c r="AF1152" s="173" t="s">
        <v>81</v>
      </c>
      <c r="AG1152" s="177">
        <f>VLOOKUP(CONCATENATE(AE1152,AF1152),'[1]Sheet1 (2)'!$Z$6:$AA$26,2,FALSE)</f>
        <v>66</v>
      </c>
      <c r="AH1152" s="172"/>
      <c r="AI1152" s="178"/>
      <c r="AJ1152" s="140"/>
      <c r="AK1152" s="176" t="s">
        <v>282</v>
      </c>
      <c r="AL1152" s="176" t="s">
        <v>76</v>
      </c>
      <c r="AM1152" s="170">
        <f t="shared" si="35"/>
        <v>1285</v>
      </c>
      <c r="AN1152" s="147"/>
      <c r="AO1152" s="155"/>
      <c r="AP1152" s="156"/>
      <c r="AQ1152" s="157">
        <v>2.8572029315999998</v>
      </c>
      <c r="AR1152" s="158"/>
      <c r="AS1152" s="145">
        <f>LOOKUP(rufmkm,'[1]Sheet1 (2)'!$V$62:$V$71,'[1]Sheet1 (2)'!$W$62:$W$71)</f>
        <v>30</v>
      </c>
      <c r="AT1152" s="140"/>
      <c r="AU1152" s="157">
        <f>IF(IF(D1152='[1]Sheet1 (2)'!$C$69,'[1]Sheet1 (2)'!$D$69*('[1]Sheet1 (2)'!$D$72-rut_index)/'[1]Sheet1 (2)'!$D$72,IF([1]shee2!D1092='[1]Sheet1 (2)'!$C$70,'[1]Sheet1 (2)'!$D$70*('[1]Sheet1 (2)'!$D$72-rut_index)/'[1]Sheet1 (2)'!$D$72,IF([1]shee2!D1092='[1]Sheet1 (2)'!$C$71,'[1]Sheet1 (2)'!$D$71*('[1]Sheet1 (2)'!$D$72-rut_index)/'[1]Sheet1 (2)'!$D$72)))&lt;0,0,IF(D1152='[1]Sheet1 (2)'!$C$69,'[1]Sheet1 (2)'!$D$69*('[1]Sheet1 (2)'!$D$72-rut_index)/'[1]Sheet1 (2)'!$D$72,IF([1]shee2!D1092='[1]Sheet1 (2)'!$C$70,'[1]Sheet1 (2)'!$D$70*('[1]Sheet1 (2)'!$D$72-rut_index)/'[1]Sheet1 (2)'!$D$72,IF([1]shee2!D1092='[1]Sheet1 (2)'!$C$71,'[1]Sheet1 (2)'!$D$71*('[1]Sheet1 (2)'!$D$72-rut_index)/'[1]Sheet1 (2)'!$D$72))))</f>
        <v>5</v>
      </c>
      <c r="AV1152" s="157">
        <f>IF(IF(D1152='[1]Sheet1 (2)'!$C$69,'[1]Sheet1 (2)'!$D$69*('[1]Sheet1 (2)'!$D$72-crack_s_index)/'[1]Sheet1 (2)'!$D$72,IF([1]shee2!D1092='[1]Sheet1 (2)'!$C$70,'[1]Sheet1 (2)'!$D$70*('[1]Sheet1 (2)'!$D$72-crack_s_index)/'[1]Sheet1 (2)'!$D$72,IF([1]shee2!D1092='[1]Sheet1 (2)'!$C$71,'[1]Sheet1 (2)'!$D$71*('[1]Sheet1 (2)'!$D$72-crack_s_index)/'[1]Sheet1 (2)'!$D$72)))&lt;0,0,IF(D1152='[1]Sheet1 (2)'!$C$69,'[1]Sheet1 (2)'!$D$69*('[1]Sheet1 (2)'!$D$72-crack_s_index)/'[1]Sheet1 (2)'!$D$72,IF([1]shee2!D1092='[1]Sheet1 (2)'!$C$70,'[1]Sheet1 (2)'!$D$70*('[1]Sheet1 (2)'!$D$72-crack_s_index)/'[1]Sheet1 (2)'!$D$72,IF([1]shee2!D1092='[1]Sheet1 (2)'!$C$71,'[1]Sheet1 (2)'!$D$71*('[1]Sheet1 (2)'!$D$72-crack_s_index)/'[1]Sheet1 (2)'!$D$72))))</f>
        <v>0.3125</v>
      </c>
      <c r="AW1152" s="157">
        <f>IF(IF(D1152='[1]Sheet1 (2)'!$C$69,'[1]Sheet1 (2)'!$D$69*('[1]Sheet1 (2)'!$D$72-crack_t_index)/'[1]Sheet1 (2)'!$D$72,IF([1]shee2!D1092='[1]Sheet1 (2)'!$C$70,'[1]Sheet1 (2)'!$D$70*('[1]Sheet1 (2)'!$D$72-crack_t_index)/'[1]Sheet1 (2)'!$D$72,IF([1]shee2!D1092='[1]Sheet1 (2)'!$C$71,'[1]Sheet1 (2)'!$D$71*('[1]Sheet1 (2)'!$D$72-crack_t_index)/'[1]Sheet1 (2)'!$D$72)))&lt;0,0,IF(D1152='[1]Sheet1 (2)'!$C$69,'[1]Sheet1 (2)'!$D$69*('[1]Sheet1 (2)'!$D$72-crack_t_index)/'[1]Sheet1 (2)'!$D$72,IF([1]shee2!D1092='[1]Sheet1 (2)'!$C$70,'[1]Sheet1 (2)'!$D$70*('[1]Sheet1 (2)'!$D$72-crack_t_index)/'[1]Sheet1 (2)'!$D$72,IF([1]shee2!D1092='[1]Sheet1 (2)'!$C$71,'[1]Sheet1 (2)'!$D$71*('[1]Sheet1 (2)'!$D$72-crack_t_index)/'[1]Sheet1 (2)'!$D$72))))</f>
        <v>1.875</v>
      </c>
      <c r="AX1152" s="157">
        <f>IF(IF(D1152='[1]Sheet1 (2)'!$C$69,'[1]Sheet1 (2)'!$D$69*('[1]Sheet1 (2)'!$D$72-rave_index)/'[1]Sheet1 (2)'!$D$72,IF([1]shee2!D1092='[1]Sheet1 (2)'!$C$70,'[1]Sheet1 (2)'!$D$70*('[1]Sheet1 (2)'!$D$72-rave_index)/'[1]Sheet1 (2)'!$D$72,IF([1]shee2!D1092='[1]Sheet1 (2)'!$C$71,'[1]Sheet1 (2)'!$D$71*('[1]Sheet1 (2)'!$D$72-rave_index)/'[1]Sheet1 (2)'!$D$72)))&lt;0,0,IF(D1152='[1]Sheet1 (2)'!$C$69,'[1]Sheet1 (2)'!$D$69*('[1]Sheet1 (2)'!$D$72-rave_index)/'[1]Sheet1 (2)'!$D$72,IF([1]shee2!D1092='[1]Sheet1 (2)'!$C$70,'[1]Sheet1 (2)'!$D$70*('[1]Sheet1 (2)'!$D$72-rave_index)/'[1]Sheet1 (2)'!$D$72,IF([1]shee2!D1092='[1]Sheet1 (2)'!$C$71,'[1]Sheet1 (2)'!$D$71*('[1]Sheet1 (2)'!$D$72-rave_index)/'[1]Sheet1 (2)'!$D$72))))</f>
        <v>1.875</v>
      </c>
      <c r="AY1152" s="157">
        <f>IF(IF(D1152='[1]Sheet1 (2)'!$C$69,'[1]Sheet1 (2)'!$D$69*('[1]Sheet1 (2)'!$D$72-rough_index)/'[1]Sheet1 (2)'!$D$72,IF([1]shee2!D1092='[1]Sheet1 (2)'!$C$70,'[1]Sheet1 (2)'!$D$70*('[1]Sheet1 (2)'!$D$72-rough_index)/'[1]Sheet1 (2)'!$D$72,IF([1]shee2!D1092='[1]Sheet1 (2)'!$C$71,'[1]Sheet1 (2)'!$D$71*('[1]Sheet1 (2)'!$D$72-rough_index)/'[1]Sheet1 (2)'!$D$72)))&lt;0,0,IF(D1152='[1]Sheet1 (2)'!$C$69,'[1]Sheet1 (2)'!$D$69*('[1]Sheet1 (2)'!$D$72-rough_index)/'[1]Sheet1 (2)'!$D$72,IF([1]shee2!D1092='[1]Sheet1 (2)'!$C$70,'[1]Sheet1 (2)'!$D$70*('[1]Sheet1 (2)'!$D$72-rough_index)/'[1]Sheet1 (2)'!$D$72,IF([1]shee2!D1092='[1]Sheet1 (2)'!$C$71,'[1]Sheet1 (2)'!$D$71*('[1]Sheet1 (2)'!$D$72-rough_index)/'[1]Sheet1 (2)'!$D$72))))</f>
        <v>2.5</v>
      </c>
      <c r="AZ1152" s="179">
        <f>+(AU1152*'[1]Sheet1 (2)'!$C$77)+(AV1152*'[1]Sheet1 (2)'!$C$78)+(AW1152*'[1]Sheet1 (2)'!$C$79)+(AX1152*'[1]Sheet1 (2)'!$C$80)+(AY1152*'[1]Sheet1 (2)'!$C$81)</f>
        <v>2.125</v>
      </c>
      <c r="BA1152" s="213" t="str">
        <f t="shared" si="34"/>
        <v>Poor</v>
      </c>
      <c r="BE1152">
        <f>IF(D1152='[1]Sheet1 (2)'!$C$61,'[1]Sheet1 (2)'!$D$61*(counts^2)+'[1]Sheet1 (2)'!$G$61*counts+'[1]Sheet1 (2)'!$J$61,IF(D1152='[1]Sheet1 (2)'!$C$62,'[1]Sheet1 (2)'!$D$62*counts+'[1]Sheet1 (2)'!$G$62,IF(D1152='[1]Sheet1 (2)'!$C$63,'[1]Sheet1 (2)'!$D$63*counts+'[1]Sheet1 (2)'!$G$63,IF(D1152='[1]Sheet1 (2)'!$C$64,'[1]Sheet1 (2)'!$D$64*counts+'[1]Sheet1 (2)'!$G$64))))</f>
        <v>2.0984129299999998</v>
      </c>
    </row>
    <row r="1153" spans="1:57" ht="12.75" customHeight="1">
      <c r="A1153" s="176" t="s">
        <v>282</v>
      </c>
      <c r="B1153" s="145" t="s">
        <v>76</v>
      </c>
      <c r="C1153" s="170">
        <v>1286</v>
      </c>
      <c r="D1153" s="174" t="s">
        <v>77</v>
      </c>
      <c r="E1153" s="171">
        <v>10</v>
      </c>
      <c r="F1153" s="171">
        <v>3</v>
      </c>
      <c r="G1153" s="171" t="s">
        <v>77</v>
      </c>
      <c r="H1153" s="171">
        <v>0.5</v>
      </c>
      <c r="I1153" s="171" t="s">
        <v>77</v>
      </c>
      <c r="J1153" s="173" t="s">
        <v>80</v>
      </c>
      <c r="K1153" s="173" t="s">
        <v>80</v>
      </c>
      <c r="L1153" s="169">
        <f>VLOOKUP(CONCATENATE(J1153,K1153),'Sheet1 (2)'!$J$6:$K$26,2,FALSE)</f>
        <v>0</v>
      </c>
      <c r="M1153" s="173" t="s">
        <v>83</v>
      </c>
      <c r="N1153" s="173" t="s">
        <v>81</v>
      </c>
      <c r="O1153" s="177">
        <f>VLOOKUP(CONCATENATE(M1153,N1153),'[1]Sheet1 (2)'!$L$6:$M$26,2,FALSE)</f>
        <v>75</v>
      </c>
      <c r="P1153" s="173" t="s">
        <v>83</v>
      </c>
      <c r="Q1153" s="173" t="s">
        <v>83</v>
      </c>
      <c r="R1153" s="177">
        <f>VLOOKUP(CONCATENATE(P1153,Q1153),'[1]Sheet1 (2)'!$N$6:$O$26,2,FALSE)</f>
        <v>37.5</v>
      </c>
      <c r="S1153" s="173" t="s">
        <v>80</v>
      </c>
      <c r="T1153" s="173" t="s">
        <v>80</v>
      </c>
      <c r="U1153" s="177">
        <f>VLOOKUP(CONCATENATE(S1153,T1153),'[1]Sheet1 (2)'!$P$6:$Q$26,2,FALSE)</f>
        <v>0</v>
      </c>
      <c r="V1153" s="173" t="s">
        <v>82</v>
      </c>
      <c r="W1153" s="173" t="s">
        <v>81</v>
      </c>
      <c r="X1153" s="177">
        <f>VLOOKUP(CONCATENATE(V1153,W1153),'[1]Sheet1 (2)'!$R$6:$S$26,2,FALSE)</f>
        <v>50</v>
      </c>
      <c r="Y1153" s="173" t="s">
        <v>83</v>
      </c>
      <c r="Z1153" s="173" t="s">
        <v>79</v>
      </c>
      <c r="AA1153" s="177">
        <f>VLOOKUP(CONCATENATE(Y1153,Z1153),'[1]Sheet1 (2)'!$T$6:$U$26,2,FALSE)</f>
        <v>56.25</v>
      </c>
      <c r="AB1153" s="173" t="s">
        <v>80</v>
      </c>
      <c r="AC1153" s="173" t="s">
        <v>80</v>
      </c>
      <c r="AD1153" s="177">
        <f>VLOOKUP(CONCATENATE(AB1153,AC1153),'[1]Sheet1 (2)'!$X$6:$Y$26,2,FALSE)</f>
        <v>0</v>
      </c>
      <c r="AE1153" s="173" t="s">
        <v>82</v>
      </c>
      <c r="AF1153" s="173" t="s">
        <v>81</v>
      </c>
      <c r="AG1153" s="177">
        <f>VLOOKUP(CONCATENATE(AE1153,AF1153),'[1]Sheet1 (2)'!$Z$6:$AA$26,2,FALSE)</f>
        <v>66</v>
      </c>
      <c r="AH1153" s="172"/>
      <c r="AI1153" s="178"/>
      <c r="AJ1153" s="140"/>
      <c r="AK1153" s="176" t="s">
        <v>282</v>
      </c>
      <c r="AL1153" s="176" t="s">
        <v>76</v>
      </c>
      <c r="AM1153" s="170">
        <f t="shared" si="35"/>
        <v>1286</v>
      </c>
      <c r="AN1153" s="147"/>
      <c r="AO1153" s="155"/>
      <c r="AP1153" s="156"/>
      <c r="AQ1153" s="157">
        <v>3.9807261116000001</v>
      </c>
      <c r="AR1153" s="158"/>
      <c r="AS1153" s="145">
        <f>LOOKUP(rufmkm,'[1]Sheet1 (2)'!$V$62:$V$71,'[1]Sheet1 (2)'!$W$62:$W$71)</f>
        <v>40</v>
      </c>
      <c r="AT1153" s="140"/>
      <c r="AU1153" s="157">
        <f>IF(IF(D1153='[1]Sheet1 (2)'!$C$69,'[1]Sheet1 (2)'!$D$69*('[1]Sheet1 (2)'!$D$72-rut_index)/'[1]Sheet1 (2)'!$D$72,IF([1]shee2!D1093='[1]Sheet1 (2)'!$C$70,'[1]Sheet1 (2)'!$D$70*('[1]Sheet1 (2)'!$D$72-rut_index)/'[1]Sheet1 (2)'!$D$72,IF([1]shee2!D1093='[1]Sheet1 (2)'!$C$71,'[1]Sheet1 (2)'!$D$71*('[1]Sheet1 (2)'!$D$72-rut_index)/'[1]Sheet1 (2)'!$D$72)))&lt;0,0,IF(D1153='[1]Sheet1 (2)'!$C$69,'[1]Sheet1 (2)'!$D$69*('[1]Sheet1 (2)'!$D$72-rut_index)/'[1]Sheet1 (2)'!$D$72,IF([1]shee2!D1093='[1]Sheet1 (2)'!$C$70,'[1]Sheet1 (2)'!$D$70*('[1]Sheet1 (2)'!$D$72-rut_index)/'[1]Sheet1 (2)'!$D$72,IF([1]shee2!D1093='[1]Sheet1 (2)'!$C$71,'[1]Sheet1 (2)'!$D$71*('[1]Sheet1 (2)'!$D$72-rut_index)/'[1]Sheet1 (2)'!$D$72))))</f>
        <v>5</v>
      </c>
      <c r="AV1153" s="157">
        <f>IF(IF(D1153='[1]Sheet1 (2)'!$C$69,'[1]Sheet1 (2)'!$D$69*('[1]Sheet1 (2)'!$D$72-crack_s_index)/'[1]Sheet1 (2)'!$D$72,IF([1]shee2!D1093='[1]Sheet1 (2)'!$C$70,'[1]Sheet1 (2)'!$D$70*('[1]Sheet1 (2)'!$D$72-crack_s_index)/'[1]Sheet1 (2)'!$D$72,IF([1]shee2!D1093='[1]Sheet1 (2)'!$C$71,'[1]Sheet1 (2)'!$D$71*('[1]Sheet1 (2)'!$D$72-crack_s_index)/'[1]Sheet1 (2)'!$D$72)))&lt;0,0,IF(D1153='[1]Sheet1 (2)'!$C$69,'[1]Sheet1 (2)'!$D$69*('[1]Sheet1 (2)'!$D$72-crack_s_index)/'[1]Sheet1 (2)'!$D$72,IF([1]shee2!D1093='[1]Sheet1 (2)'!$C$70,'[1]Sheet1 (2)'!$D$70*('[1]Sheet1 (2)'!$D$72-crack_s_index)/'[1]Sheet1 (2)'!$D$72,IF([1]shee2!D1093='[1]Sheet1 (2)'!$C$71,'[1]Sheet1 (2)'!$D$71*('[1]Sheet1 (2)'!$D$72-crack_s_index)/'[1]Sheet1 (2)'!$D$72))))</f>
        <v>0</v>
      </c>
      <c r="AW1153" s="157">
        <f>IF(IF(D1153='[1]Sheet1 (2)'!$C$69,'[1]Sheet1 (2)'!$D$69*('[1]Sheet1 (2)'!$D$72-crack_t_index)/'[1]Sheet1 (2)'!$D$72,IF([1]shee2!D1093='[1]Sheet1 (2)'!$C$70,'[1]Sheet1 (2)'!$D$70*('[1]Sheet1 (2)'!$D$72-crack_t_index)/'[1]Sheet1 (2)'!$D$72,IF([1]shee2!D1093='[1]Sheet1 (2)'!$C$71,'[1]Sheet1 (2)'!$D$71*('[1]Sheet1 (2)'!$D$72-crack_t_index)/'[1]Sheet1 (2)'!$D$72)))&lt;0,0,IF(D1153='[1]Sheet1 (2)'!$C$69,'[1]Sheet1 (2)'!$D$69*('[1]Sheet1 (2)'!$D$72-crack_t_index)/'[1]Sheet1 (2)'!$D$72,IF([1]shee2!D1093='[1]Sheet1 (2)'!$C$70,'[1]Sheet1 (2)'!$D$70*('[1]Sheet1 (2)'!$D$72-crack_t_index)/'[1]Sheet1 (2)'!$D$72,IF([1]shee2!D1093='[1]Sheet1 (2)'!$C$71,'[1]Sheet1 (2)'!$D$71*('[1]Sheet1 (2)'!$D$72-crack_t_index)/'[1]Sheet1 (2)'!$D$72))))</f>
        <v>1.875</v>
      </c>
      <c r="AX1153" s="157">
        <f>IF(IF(D1153='[1]Sheet1 (2)'!$C$69,'[1]Sheet1 (2)'!$D$69*('[1]Sheet1 (2)'!$D$72-rave_index)/'[1]Sheet1 (2)'!$D$72,IF([1]shee2!D1093='[1]Sheet1 (2)'!$C$70,'[1]Sheet1 (2)'!$D$70*('[1]Sheet1 (2)'!$D$72-rave_index)/'[1]Sheet1 (2)'!$D$72,IF([1]shee2!D1093='[1]Sheet1 (2)'!$C$71,'[1]Sheet1 (2)'!$D$71*('[1]Sheet1 (2)'!$D$72-rave_index)/'[1]Sheet1 (2)'!$D$72)))&lt;0,0,IF(D1153='[1]Sheet1 (2)'!$C$69,'[1]Sheet1 (2)'!$D$69*('[1]Sheet1 (2)'!$D$72-rave_index)/'[1]Sheet1 (2)'!$D$72,IF([1]shee2!D1093='[1]Sheet1 (2)'!$C$70,'[1]Sheet1 (2)'!$D$70*('[1]Sheet1 (2)'!$D$72-rave_index)/'[1]Sheet1 (2)'!$D$72,IF([1]shee2!D1093='[1]Sheet1 (2)'!$C$71,'[1]Sheet1 (2)'!$D$71*('[1]Sheet1 (2)'!$D$72-rave_index)/'[1]Sheet1 (2)'!$D$72))))</f>
        <v>0.3125</v>
      </c>
      <c r="AY1153" s="157">
        <f>IF(IF(D1153='[1]Sheet1 (2)'!$C$69,'[1]Sheet1 (2)'!$D$69*('[1]Sheet1 (2)'!$D$72-rough_index)/'[1]Sheet1 (2)'!$D$72,IF([1]shee2!D1093='[1]Sheet1 (2)'!$C$70,'[1]Sheet1 (2)'!$D$70*('[1]Sheet1 (2)'!$D$72-rough_index)/'[1]Sheet1 (2)'!$D$72,IF([1]shee2!D1093='[1]Sheet1 (2)'!$C$71,'[1]Sheet1 (2)'!$D$71*('[1]Sheet1 (2)'!$D$72-rough_index)/'[1]Sheet1 (2)'!$D$72)))&lt;0,0,IF(D1153='[1]Sheet1 (2)'!$C$69,'[1]Sheet1 (2)'!$D$69*('[1]Sheet1 (2)'!$D$72-rough_index)/'[1]Sheet1 (2)'!$D$72,IF([1]shee2!D1093='[1]Sheet1 (2)'!$C$70,'[1]Sheet1 (2)'!$D$70*('[1]Sheet1 (2)'!$D$72-rough_index)/'[1]Sheet1 (2)'!$D$72,IF([1]shee2!D1093='[1]Sheet1 (2)'!$C$71,'[1]Sheet1 (2)'!$D$71*('[1]Sheet1 (2)'!$D$72-rough_index)/'[1]Sheet1 (2)'!$D$72))))</f>
        <v>1.6666666666666667</v>
      </c>
      <c r="AZ1153" s="179">
        <f>+(AU1153*'[1]Sheet1 (2)'!$C$77)+(AV1153*'[1]Sheet1 (2)'!$C$78)+(AW1153*'[1]Sheet1 (2)'!$C$79)+(AX1153*'[1]Sheet1 (2)'!$C$80)+(AY1153*'[1]Sheet1 (2)'!$C$81)</f>
        <v>1.60625</v>
      </c>
      <c r="BA1153" s="213" t="str">
        <f t="shared" ref="BA1153:BA1216" si="36">IF(AZ1153="",$AH1153,IF(AZ1153&gt;=4,"Good",IF(AZ1153&gt;=2.5,"Fair",IF(AZ1153&gt;=1,"Poor",IF(AZ1153&gt;=0,"Very Poor","")))))</f>
        <v>Poor</v>
      </c>
      <c r="BE1153">
        <f>IF(D1153='[1]Sheet1 (2)'!$C$61,'[1]Sheet1 (2)'!$D$61*(counts^2)+'[1]Sheet1 (2)'!$G$61*counts+'[1]Sheet1 (2)'!$J$61,IF(D1153='[1]Sheet1 (2)'!$C$62,'[1]Sheet1 (2)'!$D$62*counts+'[1]Sheet1 (2)'!$G$62,IF(D1153='[1]Sheet1 (2)'!$C$63,'[1]Sheet1 (2)'!$D$63*counts+'[1]Sheet1 (2)'!$G$63,IF(D1153='[1]Sheet1 (2)'!$C$64,'[1]Sheet1 (2)'!$D$64*counts+'[1]Sheet1 (2)'!$G$64))))</f>
        <v>2.0984129299999998</v>
      </c>
    </row>
    <row r="1154" spans="1:57" ht="12.75" customHeight="1">
      <c r="A1154" s="176" t="s">
        <v>282</v>
      </c>
      <c r="B1154" s="145" t="s">
        <v>76</v>
      </c>
      <c r="C1154" s="170">
        <v>1287</v>
      </c>
      <c r="D1154" s="174" t="s">
        <v>77</v>
      </c>
      <c r="E1154" s="171">
        <v>10</v>
      </c>
      <c r="F1154" s="171">
        <v>3</v>
      </c>
      <c r="G1154" s="171" t="s">
        <v>77</v>
      </c>
      <c r="H1154" s="171">
        <v>0.5</v>
      </c>
      <c r="I1154" s="171" t="s">
        <v>77</v>
      </c>
      <c r="J1154" s="173" t="s">
        <v>80</v>
      </c>
      <c r="K1154" s="173" t="s">
        <v>80</v>
      </c>
      <c r="L1154" s="169">
        <f>VLOOKUP(CONCATENATE(J1154,K1154),'Sheet1 (2)'!$J$6:$K$26,2,FALSE)</f>
        <v>0</v>
      </c>
      <c r="M1154" s="173" t="s">
        <v>83</v>
      </c>
      <c r="N1154" s="173" t="s">
        <v>81</v>
      </c>
      <c r="O1154" s="177">
        <f>VLOOKUP(CONCATENATE(M1154,N1154),'[1]Sheet1 (2)'!$L$6:$M$26,2,FALSE)</f>
        <v>75</v>
      </c>
      <c r="P1154" s="173" t="s">
        <v>83</v>
      </c>
      <c r="Q1154" s="173" t="s">
        <v>82</v>
      </c>
      <c r="R1154" s="177">
        <f>VLOOKUP(CONCATENATE(P1154,Q1154),'[1]Sheet1 (2)'!$N$6:$O$26,2,FALSE)</f>
        <v>18.75</v>
      </c>
      <c r="S1154" s="173" t="s">
        <v>82</v>
      </c>
      <c r="T1154" s="173" t="s">
        <v>78</v>
      </c>
      <c r="U1154" s="177">
        <f>VLOOKUP(CONCATENATE(S1154,T1154),'[1]Sheet1 (2)'!$P$6:$Q$26,2,FALSE)</f>
        <v>5</v>
      </c>
      <c r="V1154" s="173" t="s">
        <v>80</v>
      </c>
      <c r="W1154" s="173" t="s">
        <v>80</v>
      </c>
      <c r="X1154" s="177">
        <f>VLOOKUP(CONCATENATE(V1154,W1154),'[1]Sheet1 (2)'!$R$6:$S$26,2,FALSE)</f>
        <v>0</v>
      </c>
      <c r="Y1154" s="173" t="s">
        <v>83</v>
      </c>
      <c r="Z1154" s="173" t="s">
        <v>83</v>
      </c>
      <c r="AA1154" s="177">
        <f>VLOOKUP(CONCATENATE(Y1154,Z1154),'[1]Sheet1 (2)'!$T$6:$U$26,2,FALSE)</f>
        <v>37.5</v>
      </c>
      <c r="AB1154" s="173" t="s">
        <v>80</v>
      </c>
      <c r="AC1154" s="173" t="s">
        <v>80</v>
      </c>
      <c r="AD1154" s="177">
        <f>VLOOKUP(CONCATENATE(AB1154,AC1154),'[1]Sheet1 (2)'!$X$6:$Y$26,2,FALSE)</f>
        <v>0</v>
      </c>
      <c r="AE1154" s="173" t="s">
        <v>82</v>
      </c>
      <c r="AF1154" s="173" t="s">
        <v>81</v>
      </c>
      <c r="AG1154" s="177">
        <f>VLOOKUP(CONCATENATE(AE1154,AF1154),'[1]Sheet1 (2)'!$Z$6:$AA$26,2,FALSE)</f>
        <v>66</v>
      </c>
      <c r="AH1154" s="172"/>
      <c r="AI1154" s="178"/>
      <c r="AJ1154" s="140"/>
      <c r="AK1154" s="176" t="s">
        <v>282</v>
      </c>
      <c r="AL1154" s="176" t="s">
        <v>76</v>
      </c>
      <c r="AM1154" s="170">
        <f t="shared" ref="AM1154:AM1217" si="37">C1154</f>
        <v>1287</v>
      </c>
      <c r="AN1154" s="147"/>
      <c r="AO1154" s="155"/>
      <c r="AP1154" s="156"/>
      <c r="AQ1154" s="157">
        <v>3.2702414829999995</v>
      </c>
      <c r="AR1154" s="158"/>
      <c r="AS1154" s="145">
        <f>LOOKUP(rufmkm,'[1]Sheet1 (2)'!$V$62:$V$71,'[1]Sheet1 (2)'!$W$62:$W$71)</f>
        <v>40</v>
      </c>
      <c r="AT1154" s="140"/>
      <c r="AU1154" s="157">
        <f>IF(IF(D1154='[1]Sheet1 (2)'!$C$69,'[1]Sheet1 (2)'!$D$69*('[1]Sheet1 (2)'!$D$72-rut_index)/'[1]Sheet1 (2)'!$D$72,IF([1]shee2!D1094='[1]Sheet1 (2)'!$C$70,'[1]Sheet1 (2)'!$D$70*('[1]Sheet1 (2)'!$D$72-rut_index)/'[1]Sheet1 (2)'!$D$72,IF([1]shee2!D1094='[1]Sheet1 (2)'!$C$71,'[1]Sheet1 (2)'!$D$71*('[1]Sheet1 (2)'!$D$72-rut_index)/'[1]Sheet1 (2)'!$D$72)))&lt;0,0,IF(D1154='[1]Sheet1 (2)'!$C$69,'[1]Sheet1 (2)'!$D$69*('[1]Sheet1 (2)'!$D$72-rut_index)/'[1]Sheet1 (2)'!$D$72,IF([1]shee2!D1094='[1]Sheet1 (2)'!$C$70,'[1]Sheet1 (2)'!$D$70*('[1]Sheet1 (2)'!$D$72-rut_index)/'[1]Sheet1 (2)'!$D$72,IF([1]shee2!D1094='[1]Sheet1 (2)'!$C$71,'[1]Sheet1 (2)'!$D$71*('[1]Sheet1 (2)'!$D$72-rut_index)/'[1]Sheet1 (2)'!$D$72))))</f>
        <v>5</v>
      </c>
      <c r="AV1154" s="157">
        <f>IF(IF(D1154='[1]Sheet1 (2)'!$C$69,'[1]Sheet1 (2)'!$D$69*('[1]Sheet1 (2)'!$D$72-crack_s_index)/'[1]Sheet1 (2)'!$D$72,IF([1]shee2!D1094='[1]Sheet1 (2)'!$C$70,'[1]Sheet1 (2)'!$D$70*('[1]Sheet1 (2)'!$D$72-crack_s_index)/'[1]Sheet1 (2)'!$D$72,IF([1]shee2!D1094='[1]Sheet1 (2)'!$C$71,'[1]Sheet1 (2)'!$D$71*('[1]Sheet1 (2)'!$D$72-crack_s_index)/'[1]Sheet1 (2)'!$D$72)))&lt;0,0,IF(D1154='[1]Sheet1 (2)'!$C$69,'[1]Sheet1 (2)'!$D$69*('[1]Sheet1 (2)'!$D$72-crack_s_index)/'[1]Sheet1 (2)'!$D$72,IF([1]shee2!D1094='[1]Sheet1 (2)'!$C$70,'[1]Sheet1 (2)'!$D$70*('[1]Sheet1 (2)'!$D$72-crack_s_index)/'[1]Sheet1 (2)'!$D$72,IF([1]shee2!D1094='[1]Sheet1 (2)'!$C$71,'[1]Sheet1 (2)'!$D$71*('[1]Sheet1 (2)'!$D$72-crack_s_index)/'[1]Sheet1 (2)'!$D$72))))</f>
        <v>0</v>
      </c>
      <c r="AW1154" s="157">
        <f>IF(IF(D1154='[1]Sheet1 (2)'!$C$69,'[1]Sheet1 (2)'!$D$69*('[1]Sheet1 (2)'!$D$72-crack_t_index)/'[1]Sheet1 (2)'!$D$72,IF([1]shee2!D1094='[1]Sheet1 (2)'!$C$70,'[1]Sheet1 (2)'!$D$70*('[1]Sheet1 (2)'!$D$72-crack_t_index)/'[1]Sheet1 (2)'!$D$72,IF([1]shee2!D1094='[1]Sheet1 (2)'!$C$71,'[1]Sheet1 (2)'!$D$71*('[1]Sheet1 (2)'!$D$72-crack_t_index)/'[1]Sheet1 (2)'!$D$72)))&lt;0,0,IF(D1154='[1]Sheet1 (2)'!$C$69,'[1]Sheet1 (2)'!$D$69*('[1]Sheet1 (2)'!$D$72-crack_t_index)/'[1]Sheet1 (2)'!$D$72,IF([1]shee2!D1094='[1]Sheet1 (2)'!$C$70,'[1]Sheet1 (2)'!$D$70*('[1]Sheet1 (2)'!$D$72-crack_t_index)/'[1]Sheet1 (2)'!$D$72,IF([1]shee2!D1094='[1]Sheet1 (2)'!$C$71,'[1]Sheet1 (2)'!$D$71*('[1]Sheet1 (2)'!$D$72-crack_t_index)/'[1]Sheet1 (2)'!$D$72))))</f>
        <v>3.4375</v>
      </c>
      <c r="AX1154" s="157">
        <f>IF(IF(D1154='[1]Sheet1 (2)'!$C$69,'[1]Sheet1 (2)'!$D$69*('[1]Sheet1 (2)'!$D$72-rave_index)/'[1]Sheet1 (2)'!$D$72,IF([1]shee2!D1094='[1]Sheet1 (2)'!$C$70,'[1]Sheet1 (2)'!$D$70*('[1]Sheet1 (2)'!$D$72-rave_index)/'[1]Sheet1 (2)'!$D$72,IF([1]shee2!D1094='[1]Sheet1 (2)'!$C$71,'[1]Sheet1 (2)'!$D$71*('[1]Sheet1 (2)'!$D$72-rave_index)/'[1]Sheet1 (2)'!$D$72)))&lt;0,0,IF(D1154='[1]Sheet1 (2)'!$C$69,'[1]Sheet1 (2)'!$D$69*('[1]Sheet1 (2)'!$D$72-rave_index)/'[1]Sheet1 (2)'!$D$72,IF([1]shee2!D1094='[1]Sheet1 (2)'!$C$70,'[1]Sheet1 (2)'!$D$70*('[1]Sheet1 (2)'!$D$72-rave_index)/'[1]Sheet1 (2)'!$D$72,IF([1]shee2!D1094='[1]Sheet1 (2)'!$C$71,'[1]Sheet1 (2)'!$D$71*('[1]Sheet1 (2)'!$D$72-rave_index)/'[1]Sheet1 (2)'!$D$72))))</f>
        <v>1.875</v>
      </c>
      <c r="AY1154" s="157">
        <f>IF(IF(D1154='[1]Sheet1 (2)'!$C$69,'[1]Sheet1 (2)'!$D$69*('[1]Sheet1 (2)'!$D$72-rough_index)/'[1]Sheet1 (2)'!$D$72,IF([1]shee2!D1094='[1]Sheet1 (2)'!$C$70,'[1]Sheet1 (2)'!$D$70*('[1]Sheet1 (2)'!$D$72-rough_index)/'[1]Sheet1 (2)'!$D$72,IF([1]shee2!D1094='[1]Sheet1 (2)'!$C$71,'[1]Sheet1 (2)'!$D$71*('[1]Sheet1 (2)'!$D$72-rough_index)/'[1]Sheet1 (2)'!$D$72)))&lt;0,0,IF(D1154='[1]Sheet1 (2)'!$C$69,'[1]Sheet1 (2)'!$D$69*('[1]Sheet1 (2)'!$D$72-rough_index)/'[1]Sheet1 (2)'!$D$72,IF([1]shee2!D1094='[1]Sheet1 (2)'!$C$70,'[1]Sheet1 (2)'!$D$70*('[1]Sheet1 (2)'!$D$72-rough_index)/'[1]Sheet1 (2)'!$D$72,IF([1]shee2!D1094='[1]Sheet1 (2)'!$C$71,'[1]Sheet1 (2)'!$D$71*('[1]Sheet1 (2)'!$D$72-rough_index)/'[1]Sheet1 (2)'!$D$72))))</f>
        <v>1.6666666666666667</v>
      </c>
      <c r="AZ1154" s="179">
        <f>+(AU1154*'[1]Sheet1 (2)'!$C$77)+(AV1154*'[1]Sheet1 (2)'!$C$78)+(AW1154*'[1]Sheet1 (2)'!$C$79)+(AX1154*'[1]Sheet1 (2)'!$C$80)+(AY1154*'[1]Sheet1 (2)'!$C$81)</f>
        <v>1.825</v>
      </c>
      <c r="BA1154" s="213" t="str">
        <f t="shared" si="36"/>
        <v>Poor</v>
      </c>
      <c r="BE1154">
        <f>IF(D1154='[1]Sheet1 (2)'!$C$61,'[1]Sheet1 (2)'!$D$61*(counts^2)+'[1]Sheet1 (2)'!$G$61*counts+'[1]Sheet1 (2)'!$J$61,IF(D1154='[1]Sheet1 (2)'!$C$62,'[1]Sheet1 (2)'!$D$62*counts+'[1]Sheet1 (2)'!$G$62,IF(D1154='[1]Sheet1 (2)'!$C$63,'[1]Sheet1 (2)'!$D$63*counts+'[1]Sheet1 (2)'!$G$63,IF(D1154='[1]Sheet1 (2)'!$C$64,'[1]Sheet1 (2)'!$D$64*counts+'[1]Sheet1 (2)'!$G$64))))</f>
        <v>2.0984129299999998</v>
      </c>
    </row>
    <row r="1155" spans="1:57" ht="12.75" customHeight="1">
      <c r="A1155" s="176" t="s">
        <v>282</v>
      </c>
      <c r="B1155" s="145" t="s">
        <v>76</v>
      </c>
      <c r="C1155" s="170">
        <v>1288</v>
      </c>
      <c r="D1155" s="174" t="s">
        <v>77</v>
      </c>
      <c r="E1155" s="171">
        <v>10</v>
      </c>
      <c r="F1155" s="171">
        <v>3</v>
      </c>
      <c r="G1155" s="171" t="s">
        <v>77</v>
      </c>
      <c r="H1155" s="171">
        <v>0.5</v>
      </c>
      <c r="I1155" s="171" t="s">
        <v>77</v>
      </c>
      <c r="J1155" s="173" t="s">
        <v>80</v>
      </c>
      <c r="K1155" s="173" t="s">
        <v>80</v>
      </c>
      <c r="L1155" s="169">
        <f>VLOOKUP(CONCATENATE(J1155,K1155),'Sheet1 (2)'!$J$6:$K$26,2,FALSE)</f>
        <v>0</v>
      </c>
      <c r="M1155" s="173" t="s">
        <v>79</v>
      </c>
      <c r="N1155" s="173" t="s">
        <v>81</v>
      </c>
      <c r="O1155" s="177">
        <f>VLOOKUP(CONCATENATE(M1155,N1155),'[1]Sheet1 (2)'!$L$6:$M$26,2,FALSE)</f>
        <v>100</v>
      </c>
      <c r="P1155" s="173" t="s">
        <v>83</v>
      </c>
      <c r="Q1155" s="173" t="s">
        <v>83</v>
      </c>
      <c r="R1155" s="177">
        <f>VLOOKUP(CONCATENATE(P1155,Q1155),'[1]Sheet1 (2)'!$N$6:$O$26,2,FALSE)</f>
        <v>37.5</v>
      </c>
      <c r="S1155" s="173" t="s">
        <v>78</v>
      </c>
      <c r="T1155" s="173" t="s">
        <v>83</v>
      </c>
      <c r="U1155" s="177">
        <f>VLOOKUP(CONCATENATE(S1155,T1155),'[1]Sheet1 (2)'!$P$6:$Q$26,2,FALSE)</f>
        <v>12.5</v>
      </c>
      <c r="V1155" s="173" t="s">
        <v>78</v>
      </c>
      <c r="W1155" s="173" t="s">
        <v>81</v>
      </c>
      <c r="X1155" s="177">
        <f>VLOOKUP(CONCATENATE(V1155,W1155),'[1]Sheet1 (2)'!$R$6:$S$26,2,FALSE)</f>
        <v>25</v>
      </c>
      <c r="Y1155" s="173" t="s">
        <v>83</v>
      </c>
      <c r="Z1155" s="173" t="s">
        <v>79</v>
      </c>
      <c r="AA1155" s="177">
        <f>VLOOKUP(CONCATENATE(Y1155,Z1155),'[1]Sheet1 (2)'!$T$6:$U$26,2,FALSE)</f>
        <v>56.25</v>
      </c>
      <c r="AB1155" s="173" t="s">
        <v>80</v>
      </c>
      <c r="AC1155" s="173" t="s">
        <v>80</v>
      </c>
      <c r="AD1155" s="177">
        <f>VLOOKUP(CONCATENATE(AB1155,AC1155),'[1]Sheet1 (2)'!$X$6:$Y$26,2,FALSE)</f>
        <v>0</v>
      </c>
      <c r="AE1155" s="173" t="s">
        <v>82</v>
      </c>
      <c r="AF1155" s="173" t="s">
        <v>81</v>
      </c>
      <c r="AG1155" s="177">
        <f>VLOOKUP(CONCATENATE(AE1155,AF1155),'[1]Sheet1 (2)'!$Z$6:$AA$26,2,FALSE)</f>
        <v>66</v>
      </c>
      <c r="AH1155" s="172"/>
      <c r="AI1155" s="178"/>
      <c r="AJ1155" s="140"/>
      <c r="AK1155" s="176" t="s">
        <v>282</v>
      </c>
      <c r="AL1155" s="176" t="s">
        <v>76</v>
      </c>
      <c r="AM1155" s="170">
        <f t="shared" si="37"/>
        <v>1288</v>
      </c>
      <c r="AN1155" s="147"/>
      <c r="AO1155" s="155"/>
      <c r="AP1155" s="156"/>
      <c r="AQ1155" s="157">
        <v>3.4293273370000001</v>
      </c>
      <c r="AR1155" s="158"/>
      <c r="AS1155" s="145">
        <f>LOOKUP(rufmkm,'[1]Sheet1 (2)'!$V$62:$V$71,'[1]Sheet1 (2)'!$W$62:$W$71)</f>
        <v>40</v>
      </c>
      <c r="AT1155" s="140"/>
      <c r="AU1155" s="157">
        <f>IF(IF(D1155='[1]Sheet1 (2)'!$C$69,'[1]Sheet1 (2)'!$D$69*('[1]Sheet1 (2)'!$D$72-rut_index)/'[1]Sheet1 (2)'!$D$72,IF([1]shee2!D1095='[1]Sheet1 (2)'!$C$70,'[1]Sheet1 (2)'!$D$70*('[1]Sheet1 (2)'!$D$72-rut_index)/'[1]Sheet1 (2)'!$D$72,IF([1]shee2!D1095='[1]Sheet1 (2)'!$C$71,'[1]Sheet1 (2)'!$D$71*('[1]Sheet1 (2)'!$D$72-rut_index)/'[1]Sheet1 (2)'!$D$72)))&lt;0,0,IF(D1155='[1]Sheet1 (2)'!$C$69,'[1]Sheet1 (2)'!$D$69*('[1]Sheet1 (2)'!$D$72-rut_index)/'[1]Sheet1 (2)'!$D$72,IF([1]shee2!D1095='[1]Sheet1 (2)'!$C$70,'[1]Sheet1 (2)'!$D$70*('[1]Sheet1 (2)'!$D$72-rut_index)/'[1]Sheet1 (2)'!$D$72,IF([1]shee2!D1095='[1]Sheet1 (2)'!$C$71,'[1]Sheet1 (2)'!$D$71*('[1]Sheet1 (2)'!$D$72-rut_index)/'[1]Sheet1 (2)'!$D$72))))</f>
        <v>5</v>
      </c>
      <c r="AV1155" s="157">
        <f>IF(IF(D1155='[1]Sheet1 (2)'!$C$69,'[1]Sheet1 (2)'!$D$69*('[1]Sheet1 (2)'!$D$72-crack_s_index)/'[1]Sheet1 (2)'!$D$72,IF([1]shee2!D1095='[1]Sheet1 (2)'!$C$70,'[1]Sheet1 (2)'!$D$70*('[1]Sheet1 (2)'!$D$72-crack_s_index)/'[1]Sheet1 (2)'!$D$72,IF([1]shee2!D1095='[1]Sheet1 (2)'!$C$71,'[1]Sheet1 (2)'!$D$71*('[1]Sheet1 (2)'!$D$72-crack_s_index)/'[1]Sheet1 (2)'!$D$72)))&lt;0,0,IF(D1155='[1]Sheet1 (2)'!$C$69,'[1]Sheet1 (2)'!$D$69*('[1]Sheet1 (2)'!$D$72-crack_s_index)/'[1]Sheet1 (2)'!$D$72,IF([1]shee2!D1095='[1]Sheet1 (2)'!$C$70,'[1]Sheet1 (2)'!$D$70*('[1]Sheet1 (2)'!$D$72-crack_s_index)/'[1]Sheet1 (2)'!$D$72,IF([1]shee2!D1095='[1]Sheet1 (2)'!$C$71,'[1]Sheet1 (2)'!$D$71*('[1]Sheet1 (2)'!$D$72-crack_s_index)/'[1]Sheet1 (2)'!$D$72))))</f>
        <v>0</v>
      </c>
      <c r="AW1155" s="157">
        <f>IF(IF(D1155='[1]Sheet1 (2)'!$C$69,'[1]Sheet1 (2)'!$D$69*('[1]Sheet1 (2)'!$D$72-crack_t_index)/'[1]Sheet1 (2)'!$D$72,IF([1]shee2!D1095='[1]Sheet1 (2)'!$C$70,'[1]Sheet1 (2)'!$D$70*('[1]Sheet1 (2)'!$D$72-crack_t_index)/'[1]Sheet1 (2)'!$D$72,IF([1]shee2!D1095='[1]Sheet1 (2)'!$C$71,'[1]Sheet1 (2)'!$D$71*('[1]Sheet1 (2)'!$D$72-crack_t_index)/'[1]Sheet1 (2)'!$D$72)))&lt;0,0,IF(D1155='[1]Sheet1 (2)'!$C$69,'[1]Sheet1 (2)'!$D$69*('[1]Sheet1 (2)'!$D$72-crack_t_index)/'[1]Sheet1 (2)'!$D$72,IF([1]shee2!D1095='[1]Sheet1 (2)'!$C$70,'[1]Sheet1 (2)'!$D$70*('[1]Sheet1 (2)'!$D$72-crack_t_index)/'[1]Sheet1 (2)'!$D$72,IF([1]shee2!D1095='[1]Sheet1 (2)'!$C$71,'[1]Sheet1 (2)'!$D$71*('[1]Sheet1 (2)'!$D$72-crack_t_index)/'[1]Sheet1 (2)'!$D$72))))</f>
        <v>1.875</v>
      </c>
      <c r="AX1155" s="157">
        <f>IF(IF(D1155='[1]Sheet1 (2)'!$C$69,'[1]Sheet1 (2)'!$D$69*('[1]Sheet1 (2)'!$D$72-rave_index)/'[1]Sheet1 (2)'!$D$72,IF([1]shee2!D1095='[1]Sheet1 (2)'!$C$70,'[1]Sheet1 (2)'!$D$70*('[1]Sheet1 (2)'!$D$72-rave_index)/'[1]Sheet1 (2)'!$D$72,IF([1]shee2!D1095='[1]Sheet1 (2)'!$C$71,'[1]Sheet1 (2)'!$D$71*('[1]Sheet1 (2)'!$D$72-rave_index)/'[1]Sheet1 (2)'!$D$72)))&lt;0,0,IF(D1155='[1]Sheet1 (2)'!$C$69,'[1]Sheet1 (2)'!$D$69*('[1]Sheet1 (2)'!$D$72-rave_index)/'[1]Sheet1 (2)'!$D$72,IF([1]shee2!D1095='[1]Sheet1 (2)'!$C$70,'[1]Sheet1 (2)'!$D$70*('[1]Sheet1 (2)'!$D$72-rave_index)/'[1]Sheet1 (2)'!$D$72,IF([1]shee2!D1095='[1]Sheet1 (2)'!$C$71,'[1]Sheet1 (2)'!$D$71*('[1]Sheet1 (2)'!$D$72-rave_index)/'[1]Sheet1 (2)'!$D$72))))</f>
        <v>0.3125</v>
      </c>
      <c r="AY1155" s="157">
        <f>IF(IF(D1155='[1]Sheet1 (2)'!$C$69,'[1]Sheet1 (2)'!$D$69*('[1]Sheet1 (2)'!$D$72-rough_index)/'[1]Sheet1 (2)'!$D$72,IF([1]shee2!D1095='[1]Sheet1 (2)'!$C$70,'[1]Sheet1 (2)'!$D$70*('[1]Sheet1 (2)'!$D$72-rough_index)/'[1]Sheet1 (2)'!$D$72,IF([1]shee2!D1095='[1]Sheet1 (2)'!$C$71,'[1]Sheet1 (2)'!$D$71*('[1]Sheet1 (2)'!$D$72-rough_index)/'[1]Sheet1 (2)'!$D$72)))&lt;0,0,IF(D1155='[1]Sheet1 (2)'!$C$69,'[1]Sheet1 (2)'!$D$69*('[1]Sheet1 (2)'!$D$72-rough_index)/'[1]Sheet1 (2)'!$D$72,IF([1]shee2!D1095='[1]Sheet1 (2)'!$C$70,'[1]Sheet1 (2)'!$D$70*('[1]Sheet1 (2)'!$D$72-rough_index)/'[1]Sheet1 (2)'!$D$72,IF([1]shee2!D1095='[1]Sheet1 (2)'!$C$71,'[1]Sheet1 (2)'!$D$71*('[1]Sheet1 (2)'!$D$72-rough_index)/'[1]Sheet1 (2)'!$D$72))))</f>
        <v>1.6666666666666667</v>
      </c>
      <c r="AZ1155" s="179">
        <f>+(AU1155*'[1]Sheet1 (2)'!$C$77)+(AV1155*'[1]Sheet1 (2)'!$C$78)+(AW1155*'[1]Sheet1 (2)'!$C$79)+(AX1155*'[1]Sheet1 (2)'!$C$80)+(AY1155*'[1]Sheet1 (2)'!$C$81)</f>
        <v>1.60625</v>
      </c>
      <c r="BA1155" s="213" t="str">
        <f t="shared" si="36"/>
        <v>Poor</v>
      </c>
      <c r="BE1155">
        <f>IF(D1155='[1]Sheet1 (2)'!$C$61,'[1]Sheet1 (2)'!$D$61*(counts^2)+'[1]Sheet1 (2)'!$G$61*counts+'[1]Sheet1 (2)'!$J$61,IF(D1155='[1]Sheet1 (2)'!$C$62,'[1]Sheet1 (2)'!$D$62*counts+'[1]Sheet1 (2)'!$G$62,IF(D1155='[1]Sheet1 (2)'!$C$63,'[1]Sheet1 (2)'!$D$63*counts+'[1]Sheet1 (2)'!$G$63,IF(D1155='[1]Sheet1 (2)'!$C$64,'[1]Sheet1 (2)'!$D$64*counts+'[1]Sheet1 (2)'!$G$64))))</f>
        <v>2.0984129299999998</v>
      </c>
    </row>
    <row r="1156" spans="1:57" ht="12.75" customHeight="1">
      <c r="A1156" s="176" t="s">
        <v>282</v>
      </c>
      <c r="B1156" s="145" t="s">
        <v>76</v>
      </c>
      <c r="C1156" s="170">
        <v>1289</v>
      </c>
      <c r="D1156" s="174" t="s">
        <v>77</v>
      </c>
      <c r="E1156" s="171">
        <v>10</v>
      </c>
      <c r="F1156" s="171">
        <v>3</v>
      </c>
      <c r="G1156" s="171" t="s">
        <v>77</v>
      </c>
      <c r="H1156" s="171">
        <v>0.5</v>
      </c>
      <c r="I1156" s="171" t="s">
        <v>77</v>
      </c>
      <c r="J1156" s="173" t="s">
        <v>80</v>
      </c>
      <c r="K1156" s="173" t="s">
        <v>80</v>
      </c>
      <c r="L1156" s="169">
        <f>VLOOKUP(CONCATENATE(J1156,K1156),'Sheet1 (2)'!$J$6:$K$26,2,FALSE)</f>
        <v>0</v>
      </c>
      <c r="M1156" s="173" t="s">
        <v>79</v>
      </c>
      <c r="N1156" s="173" t="s">
        <v>81</v>
      </c>
      <c r="O1156" s="177">
        <f>VLOOKUP(CONCATENATE(M1156,N1156),'[1]Sheet1 (2)'!$L$6:$M$26,2,FALSE)</f>
        <v>100</v>
      </c>
      <c r="P1156" s="173" t="s">
        <v>79</v>
      </c>
      <c r="Q1156" s="173" t="s">
        <v>83</v>
      </c>
      <c r="R1156" s="177">
        <f>VLOOKUP(CONCATENATE(P1156,Q1156),'[1]Sheet1 (2)'!$N$6:$O$26,2,FALSE)</f>
        <v>50</v>
      </c>
      <c r="S1156" s="173" t="s">
        <v>80</v>
      </c>
      <c r="T1156" s="173" t="s">
        <v>80</v>
      </c>
      <c r="U1156" s="177">
        <f>VLOOKUP(CONCATENATE(S1156,T1156),'[1]Sheet1 (2)'!$P$6:$Q$26,2,FALSE)</f>
        <v>0</v>
      </c>
      <c r="V1156" s="173" t="s">
        <v>82</v>
      </c>
      <c r="W1156" s="173" t="s">
        <v>81</v>
      </c>
      <c r="X1156" s="177">
        <f>VLOOKUP(CONCATENATE(V1156,W1156),'[1]Sheet1 (2)'!$R$6:$S$26,2,FALSE)</f>
        <v>50</v>
      </c>
      <c r="Y1156" s="173" t="s">
        <v>79</v>
      </c>
      <c r="Z1156" s="173" t="s">
        <v>83</v>
      </c>
      <c r="AA1156" s="177">
        <f>VLOOKUP(CONCATENATE(Y1156,Z1156),'[1]Sheet1 (2)'!$T$6:$U$26,2,FALSE)</f>
        <v>50</v>
      </c>
      <c r="AB1156" s="173" t="s">
        <v>80</v>
      </c>
      <c r="AC1156" s="173" t="s">
        <v>80</v>
      </c>
      <c r="AD1156" s="177">
        <f>VLOOKUP(CONCATENATE(AB1156,AC1156),'[1]Sheet1 (2)'!$X$6:$Y$26,2,FALSE)</f>
        <v>0</v>
      </c>
      <c r="AE1156" s="173" t="s">
        <v>82</v>
      </c>
      <c r="AF1156" s="173" t="s">
        <v>81</v>
      </c>
      <c r="AG1156" s="177">
        <f>VLOOKUP(CONCATENATE(AE1156,AF1156),'[1]Sheet1 (2)'!$Z$6:$AA$26,2,FALSE)</f>
        <v>66</v>
      </c>
      <c r="AH1156" s="172"/>
      <c r="AI1156" s="178"/>
      <c r="AJ1156" s="140"/>
      <c r="AK1156" s="176" t="s">
        <v>282</v>
      </c>
      <c r="AL1156" s="176" t="s">
        <v>76</v>
      </c>
      <c r="AM1156" s="170">
        <f t="shared" si="37"/>
        <v>1289</v>
      </c>
      <c r="AN1156" s="147"/>
      <c r="AO1156" s="155" t="s">
        <v>409</v>
      </c>
      <c r="AP1156" s="156"/>
      <c r="AQ1156" s="157">
        <v>4.3634927927999998</v>
      </c>
      <c r="AR1156" s="158"/>
      <c r="AS1156" s="145">
        <f>LOOKUP(rufmkm,'[1]Sheet1 (2)'!$V$62:$V$71,'[1]Sheet1 (2)'!$W$62:$W$71)</f>
        <v>50</v>
      </c>
      <c r="AT1156" s="140"/>
      <c r="AU1156" s="157">
        <f>IF(IF(D1156='[1]Sheet1 (2)'!$C$69,'[1]Sheet1 (2)'!$D$69*('[1]Sheet1 (2)'!$D$72-rut_index)/'[1]Sheet1 (2)'!$D$72,IF([1]shee2!D1096='[1]Sheet1 (2)'!$C$70,'[1]Sheet1 (2)'!$D$70*('[1]Sheet1 (2)'!$D$72-rut_index)/'[1]Sheet1 (2)'!$D$72,IF([1]shee2!D1096='[1]Sheet1 (2)'!$C$71,'[1]Sheet1 (2)'!$D$71*('[1]Sheet1 (2)'!$D$72-rut_index)/'[1]Sheet1 (2)'!$D$72)))&lt;0,0,IF(D1156='[1]Sheet1 (2)'!$C$69,'[1]Sheet1 (2)'!$D$69*('[1]Sheet1 (2)'!$D$72-rut_index)/'[1]Sheet1 (2)'!$D$72,IF([1]shee2!D1096='[1]Sheet1 (2)'!$C$70,'[1]Sheet1 (2)'!$D$70*('[1]Sheet1 (2)'!$D$72-rut_index)/'[1]Sheet1 (2)'!$D$72,IF([1]shee2!D1096='[1]Sheet1 (2)'!$C$71,'[1]Sheet1 (2)'!$D$71*('[1]Sheet1 (2)'!$D$72-rut_index)/'[1]Sheet1 (2)'!$D$72))))</f>
        <v>5</v>
      </c>
      <c r="AV1156" s="157">
        <f>IF(IF(D1156='[1]Sheet1 (2)'!$C$69,'[1]Sheet1 (2)'!$D$69*('[1]Sheet1 (2)'!$D$72-crack_s_index)/'[1]Sheet1 (2)'!$D$72,IF([1]shee2!D1096='[1]Sheet1 (2)'!$C$70,'[1]Sheet1 (2)'!$D$70*('[1]Sheet1 (2)'!$D$72-crack_s_index)/'[1]Sheet1 (2)'!$D$72,IF([1]shee2!D1096='[1]Sheet1 (2)'!$C$71,'[1]Sheet1 (2)'!$D$71*('[1]Sheet1 (2)'!$D$72-crack_s_index)/'[1]Sheet1 (2)'!$D$72)))&lt;0,0,IF(D1156='[1]Sheet1 (2)'!$C$69,'[1]Sheet1 (2)'!$D$69*('[1]Sheet1 (2)'!$D$72-crack_s_index)/'[1]Sheet1 (2)'!$D$72,IF([1]shee2!D1096='[1]Sheet1 (2)'!$C$70,'[1]Sheet1 (2)'!$D$70*('[1]Sheet1 (2)'!$D$72-crack_s_index)/'[1]Sheet1 (2)'!$D$72,IF([1]shee2!D1096='[1]Sheet1 (2)'!$C$71,'[1]Sheet1 (2)'!$D$71*('[1]Sheet1 (2)'!$D$72-crack_s_index)/'[1]Sheet1 (2)'!$D$72))))</f>
        <v>0</v>
      </c>
      <c r="AW1156" s="157">
        <f>IF(IF(D1156='[1]Sheet1 (2)'!$C$69,'[1]Sheet1 (2)'!$D$69*('[1]Sheet1 (2)'!$D$72-crack_t_index)/'[1]Sheet1 (2)'!$D$72,IF([1]shee2!D1096='[1]Sheet1 (2)'!$C$70,'[1]Sheet1 (2)'!$D$70*('[1]Sheet1 (2)'!$D$72-crack_t_index)/'[1]Sheet1 (2)'!$D$72,IF([1]shee2!D1096='[1]Sheet1 (2)'!$C$71,'[1]Sheet1 (2)'!$D$71*('[1]Sheet1 (2)'!$D$72-crack_t_index)/'[1]Sheet1 (2)'!$D$72)))&lt;0,0,IF(D1156='[1]Sheet1 (2)'!$C$69,'[1]Sheet1 (2)'!$D$69*('[1]Sheet1 (2)'!$D$72-crack_t_index)/'[1]Sheet1 (2)'!$D$72,IF([1]shee2!D1096='[1]Sheet1 (2)'!$C$70,'[1]Sheet1 (2)'!$D$70*('[1]Sheet1 (2)'!$D$72-crack_t_index)/'[1]Sheet1 (2)'!$D$72,IF([1]shee2!D1096='[1]Sheet1 (2)'!$C$71,'[1]Sheet1 (2)'!$D$71*('[1]Sheet1 (2)'!$D$72-crack_t_index)/'[1]Sheet1 (2)'!$D$72))))</f>
        <v>0.83333333333333337</v>
      </c>
      <c r="AX1156" s="157">
        <f>IF(IF(D1156='[1]Sheet1 (2)'!$C$69,'[1]Sheet1 (2)'!$D$69*('[1]Sheet1 (2)'!$D$72-rave_index)/'[1]Sheet1 (2)'!$D$72,IF([1]shee2!D1096='[1]Sheet1 (2)'!$C$70,'[1]Sheet1 (2)'!$D$70*('[1]Sheet1 (2)'!$D$72-rave_index)/'[1]Sheet1 (2)'!$D$72,IF([1]shee2!D1096='[1]Sheet1 (2)'!$C$71,'[1]Sheet1 (2)'!$D$71*('[1]Sheet1 (2)'!$D$72-rave_index)/'[1]Sheet1 (2)'!$D$72)))&lt;0,0,IF(D1156='[1]Sheet1 (2)'!$C$69,'[1]Sheet1 (2)'!$D$69*('[1]Sheet1 (2)'!$D$72-rave_index)/'[1]Sheet1 (2)'!$D$72,IF([1]shee2!D1096='[1]Sheet1 (2)'!$C$70,'[1]Sheet1 (2)'!$D$70*('[1]Sheet1 (2)'!$D$72-rave_index)/'[1]Sheet1 (2)'!$D$72,IF([1]shee2!D1096='[1]Sheet1 (2)'!$C$71,'[1]Sheet1 (2)'!$D$71*('[1]Sheet1 (2)'!$D$72-rave_index)/'[1]Sheet1 (2)'!$D$72))))</f>
        <v>0.83333333333333337</v>
      </c>
      <c r="AY1156" s="157">
        <f>IF(IF(D1156='[1]Sheet1 (2)'!$C$69,'[1]Sheet1 (2)'!$D$69*('[1]Sheet1 (2)'!$D$72-rough_index)/'[1]Sheet1 (2)'!$D$72,IF([1]shee2!D1096='[1]Sheet1 (2)'!$C$70,'[1]Sheet1 (2)'!$D$70*('[1]Sheet1 (2)'!$D$72-rough_index)/'[1]Sheet1 (2)'!$D$72,IF([1]shee2!D1096='[1]Sheet1 (2)'!$C$71,'[1]Sheet1 (2)'!$D$71*('[1]Sheet1 (2)'!$D$72-rough_index)/'[1]Sheet1 (2)'!$D$72)))&lt;0,0,IF(D1156='[1]Sheet1 (2)'!$C$69,'[1]Sheet1 (2)'!$D$69*('[1]Sheet1 (2)'!$D$72-rough_index)/'[1]Sheet1 (2)'!$D$72,IF([1]shee2!D1096='[1]Sheet1 (2)'!$C$70,'[1]Sheet1 (2)'!$D$70*('[1]Sheet1 (2)'!$D$72-rough_index)/'[1]Sheet1 (2)'!$D$72,IF([1]shee2!D1096='[1]Sheet1 (2)'!$C$71,'[1]Sheet1 (2)'!$D$71*('[1]Sheet1 (2)'!$D$72-rough_index)/'[1]Sheet1 (2)'!$D$72))))</f>
        <v>0.83333333333333337</v>
      </c>
      <c r="AZ1156" s="179">
        <f>+(AU1156*'[1]Sheet1 (2)'!$C$77)+(AV1156*'[1]Sheet1 (2)'!$C$78)+(AW1156*'[1]Sheet1 (2)'!$C$79)+(AX1156*'[1]Sheet1 (2)'!$C$80)+(AY1156*'[1]Sheet1 (2)'!$C$81)</f>
        <v>1.3666666666666667</v>
      </c>
      <c r="BA1156" s="213" t="str">
        <f t="shared" si="36"/>
        <v>Poor</v>
      </c>
      <c r="BE1156">
        <f>IF(D1156='[1]Sheet1 (2)'!$C$61,'[1]Sheet1 (2)'!$D$61*(counts^2)+'[1]Sheet1 (2)'!$G$61*counts+'[1]Sheet1 (2)'!$J$61,IF(D1156='[1]Sheet1 (2)'!$C$62,'[1]Sheet1 (2)'!$D$62*counts+'[1]Sheet1 (2)'!$G$62,IF(D1156='[1]Sheet1 (2)'!$C$63,'[1]Sheet1 (2)'!$D$63*counts+'[1]Sheet1 (2)'!$G$63,IF(D1156='[1]Sheet1 (2)'!$C$64,'[1]Sheet1 (2)'!$D$64*counts+'[1]Sheet1 (2)'!$G$64))))</f>
        <v>2.0984129299999998</v>
      </c>
    </row>
    <row r="1157" spans="1:57" ht="12.75" customHeight="1">
      <c r="A1157" s="176" t="s">
        <v>282</v>
      </c>
      <c r="B1157" s="145" t="s">
        <v>76</v>
      </c>
      <c r="C1157" s="170">
        <v>1290</v>
      </c>
      <c r="D1157" s="174" t="s">
        <v>77</v>
      </c>
      <c r="E1157" s="171">
        <v>10</v>
      </c>
      <c r="F1157" s="171">
        <v>3</v>
      </c>
      <c r="G1157" s="171" t="s">
        <v>77</v>
      </c>
      <c r="H1157" s="171">
        <v>0.5</v>
      </c>
      <c r="I1157" s="171" t="s">
        <v>77</v>
      </c>
      <c r="J1157" s="173" t="s">
        <v>80</v>
      </c>
      <c r="K1157" s="173" t="s">
        <v>80</v>
      </c>
      <c r="L1157" s="169">
        <f>VLOOKUP(CONCATENATE(J1157,K1157),'Sheet1 (2)'!$J$6:$K$26,2,FALSE)</f>
        <v>0</v>
      </c>
      <c r="M1157" s="173" t="s">
        <v>79</v>
      </c>
      <c r="N1157" s="173" t="s">
        <v>81</v>
      </c>
      <c r="O1157" s="177">
        <f>VLOOKUP(CONCATENATE(M1157,N1157),'[1]Sheet1 (2)'!$L$6:$M$26,2,FALSE)</f>
        <v>100</v>
      </c>
      <c r="P1157" s="173" t="s">
        <v>79</v>
      </c>
      <c r="Q1157" s="173" t="s">
        <v>79</v>
      </c>
      <c r="R1157" s="177">
        <f>VLOOKUP(CONCATENATE(P1157,Q1157),'[1]Sheet1 (2)'!$N$6:$O$26,2,FALSE)</f>
        <v>75</v>
      </c>
      <c r="S1157" s="173" t="s">
        <v>78</v>
      </c>
      <c r="T1157" s="173" t="s">
        <v>82</v>
      </c>
      <c r="U1157" s="177">
        <f>VLOOKUP(CONCATENATE(S1157,T1157),'[1]Sheet1 (2)'!$P$6:$Q$26,2,FALSE)</f>
        <v>6.25</v>
      </c>
      <c r="V1157" s="173" t="s">
        <v>82</v>
      </c>
      <c r="W1157" s="173" t="s">
        <v>81</v>
      </c>
      <c r="X1157" s="177">
        <f>VLOOKUP(CONCATENATE(V1157,W1157),'[1]Sheet1 (2)'!$R$6:$S$26,2,FALSE)</f>
        <v>50</v>
      </c>
      <c r="Y1157" s="173" t="s">
        <v>79</v>
      </c>
      <c r="Z1157" s="173" t="s">
        <v>79</v>
      </c>
      <c r="AA1157" s="177">
        <f>VLOOKUP(CONCATENATE(Y1157,Z1157),'[1]Sheet1 (2)'!$T$6:$U$26,2,FALSE)</f>
        <v>75</v>
      </c>
      <c r="AB1157" s="173" t="s">
        <v>80</v>
      </c>
      <c r="AC1157" s="173" t="s">
        <v>80</v>
      </c>
      <c r="AD1157" s="177">
        <f>VLOOKUP(CONCATENATE(AB1157,AC1157),'[1]Sheet1 (2)'!$X$6:$Y$26,2,FALSE)</f>
        <v>0</v>
      </c>
      <c r="AE1157" s="173" t="s">
        <v>82</v>
      </c>
      <c r="AF1157" s="173" t="s">
        <v>81</v>
      </c>
      <c r="AG1157" s="177">
        <f>VLOOKUP(CONCATENATE(AE1157,AF1157),'[1]Sheet1 (2)'!$Z$6:$AA$26,2,FALSE)</f>
        <v>66</v>
      </c>
      <c r="AH1157" s="172"/>
      <c r="AI1157" s="178"/>
      <c r="AJ1157" s="140"/>
      <c r="AK1157" s="176" t="s">
        <v>282</v>
      </c>
      <c r="AL1157" s="176" t="s">
        <v>76</v>
      </c>
      <c r="AM1157" s="170">
        <f t="shared" si="37"/>
        <v>1290</v>
      </c>
      <c r="AN1157" s="147"/>
      <c r="AO1157" s="155"/>
      <c r="AP1157" s="156"/>
      <c r="AQ1157" s="157">
        <v>2.8782185656000001</v>
      </c>
      <c r="AR1157" s="158"/>
      <c r="AS1157" s="145">
        <f>LOOKUP(rufmkm,'[1]Sheet1 (2)'!$V$62:$V$71,'[1]Sheet1 (2)'!$W$62:$W$71)</f>
        <v>30</v>
      </c>
      <c r="AT1157" s="140"/>
      <c r="AU1157" s="157">
        <f>IF(IF(D1157='[1]Sheet1 (2)'!$C$69,'[1]Sheet1 (2)'!$D$69*('[1]Sheet1 (2)'!$D$72-rut_index)/'[1]Sheet1 (2)'!$D$72,IF([1]shee2!D1097='[1]Sheet1 (2)'!$C$70,'[1]Sheet1 (2)'!$D$70*('[1]Sheet1 (2)'!$D$72-rut_index)/'[1]Sheet1 (2)'!$D$72,IF([1]shee2!D1097='[1]Sheet1 (2)'!$C$71,'[1]Sheet1 (2)'!$D$71*('[1]Sheet1 (2)'!$D$72-rut_index)/'[1]Sheet1 (2)'!$D$72)))&lt;0,0,IF(D1157='[1]Sheet1 (2)'!$C$69,'[1]Sheet1 (2)'!$D$69*('[1]Sheet1 (2)'!$D$72-rut_index)/'[1]Sheet1 (2)'!$D$72,IF([1]shee2!D1097='[1]Sheet1 (2)'!$C$70,'[1]Sheet1 (2)'!$D$70*('[1]Sheet1 (2)'!$D$72-rut_index)/'[1]Sheet1 (2)'!$D$72,IF([1]shee2!D1097='[1]Sheet1 (2)'!$C$71,'[1]Sheet1 (2)'!$D$71*('[1]Sheet1 (2)'!$D$72-rut_index)/'[1]Sheet1 (2)'!$D$72))))</f>
        <v>5</v>
      </c>
      <c r="AV1157" s="157">
        <f>IF(IF(D1157='[1]Sheet1 (2)'!$C$69,'[1]Sheet1 (2)'!$D$69*('[1]Sheet1 (2)'!$D$72-crack_s_index)/'[1]Sheet1 (2)'!$D$72,IF([1]shee2!D1097='[1]Sheet1 (2)'!$C$70,'[1]Sheet1 (2)'!$D$70*('[1]Sheet1 (2)'!$D$72-crack_s_index)/'[1]Sheet1 (2)'!$D$72,IF([1]shee2!D1097='[1]Sheet1 (2)'!$C$71,'[1]Sheet1 (2)'!$D$71*('[1]Sheet1 (2)'!$D$72-crack_s_index)/'[1]Sheet1 (2)'!$D$72)))&lt;0,0,IF(D1157='[1]Sheet1 (2)'!$C$69,'[1]Sheet1 (2)'!$D$69*('[1]Sheet1 (2)'!$D$72-crack_s_index)/'[1]Sheet1 (2)'!$D$72,IF([1]shee2!D1097='[1]Sheet1 (2)'!$C$70,'[1]Sheet1 (2)'!$D$70*('[1]Sheet1 (2)'!$D$72-crack_s_index)/'[1]Sheet1 (2)'!$D$72,IF([1]shee2!D1097='[1]Sheet1 (2)'!$C$71,'[1]Sheet1 (2)'!$D$71*('[1]Sheet1 (2)'!$D$72-crack_s_index)/'[1]Sheet1 (2)'!$D$72))))</f>
        <v>0</v>
      </c>
      <c r="AW1157" s="157">
        <f>IF(IF(D1157='[1]Sheet1 (2)'!$C$69,'[1]Sheet1 (2)'!$D$69*('[1]Sheet1 (2)'!$D$72-crack_t_index)/'[1]Sheet1 (2)'!$D$72,IF([1]shee2!D1097='[1]Sheet1 (2)'!$C$70,'[1]Sheet1 (2)'!$D$70*('[1]Sheet1 (2)'!$D$72-crack_t_index)/'[1]Sheet1 (2)'!$D$72,IF([1]shee2!D1097='[1]Sheet1 (2)'!$C$71,'[1]Sheet1 (2)'!$D$71*('[1]Sheet1 (2)'!$D$72-crack_t_index)/'[1]Sheet1 (2)'!$D$72)))&lt;0,0,IF(D1157='[1]Sheet1 (2)'!$C$69,'[1]Sheet1 (2)'!$D$69*('[1]Sheet1 (2)'!$D$72-crack_t_index)/'[1]Sheet1 (2)'!$D$72,IF([1]shee2!D1097='[1]Sheet1 (2)'!$C$70,'[1]Sheet1 (2)'!$D$70*('[1]Sheet1 (2)'!$D$72-crack_t_index)/'[1]Sheet1 (2)'!$D$72,IF([1]shee2!D1097='[1]Sheet1 (2)'!$C$71,'[1]Sheet1 (2)'!$D$71*('[1]Sheet1 (2)'!$D$72-crack_t_index)/'[1]Sheet1 (2)'!$D$72))))</f>
        <v>0</v>
      </c>
      <c r="AX1157" s="157">
        <f>IF(IF(D1157='[1]Sheet1 (2)'!$C$69,'[1]Sheet1 (2)'!$D$69*('[1]Sheet1 (2)'!$D$72-rave_index)/'[1]Sheet1 (2)'!$D$72,IF([1]shee2!D1097='[1]Sheet1 (2)'!$C$70,'[1]Sheet1 (2)'!$D$70*('[1]Sheet1 (2)'!$D$72-rave_index)/'[1]Sheet1 (2)'!$D$72,IF([1]shee2!D1097='[1]Sheet1 (2)'!$C$71,'[1]Sheet1 (2)'!$D$71*('[1]Sheet1 (2)'!$D$72-rave_index)/'[1]Sheet1 (2)'!$D$72)))&lt;0,0,IF(D1157='[1]Sheet1 (2)'!$C$69,'[1]Sheet1 (2)'!$D$69*('[1]Sheet1 (2)'!$D$72-rave_index)/'[1]Sheet1 (2)'!$D$72,IF([1]shee2!D1097='[1]Sheet1 (2)'!$C$70,'[1]Sheet1 (2)'!$D$70*('[1]Sheet1 (2)'!$D$72-rave_index)/'[1]Sheet1 (2)'!$D$72,IF([1]shee2!D1097='[1]Sheet1 (2)'!$C$71,'[1]Sheet1 (2)'!$D$71*('[1]Sheet1 (2)'!$D$72-rave_index)/'[1]Sheet1 (2)'!$D$72))))</f>
        <v>0</v>
      </c>
      <c r="AY1157" s="157">
        <f>IF(IF(D1157='[1]Sheet1 (2)'!$C$69,'[1]Sheet1 (2)'!$D$69*('[1]Sheet1 (2)'!$D$72-rough_index)/'[1]Sheet1 (2)'!$D$72,IF([1]shee2!D1097='[1]Sheet1 (2)'!$C$70,'[1]Sheet1 (2)'!$D$70*('[1]Sheet1 (2)'!$D$72-rough_index)/'[1]Sheet1 (2)'!$D$72,IF([1]shee2!D1097='[1]Sheet1 (2)'!$C$71,'[1]Sheet1 (2)'!$D$71*('[1]Sheet1 (2)'!$D$72-rough_index)/'[1]Sheet1 (2)'!$D$72)))&lt;0,0,IF(D1157='[1]Sheet1 (2)'!$C$69,'[1]Sheet1 (2)'!$D$69*('[1]Sheet1 (2)'!$D$72-rough_index)/'[1]Sheet1 (2)'!$D$72,IF([1]shee2!D1097='[1]Sheet1 (2)'!$C$70,'[1]Sheet1 (2)'!$D$70*('[1]Sheet1 (2)'!$D$72-rough_index)/'[1]Sheet1 (2)'!$D$72,IF([1]shee2!D1097='[1]Sheet1 (2)'!$C$71,'[1]Sheet1 (2)'!$D$71*('[1]Sheet1 (2)'!$D$72-rough_index)/'[1]Sheet1 (2)'!$D$72))))</f>
        <v>2.5</v>
      </c>
      <c r="AZ1157" s="179">
        <f>+(AU1157*'[1]Sheet1 (2)'!$C$77)+(AV1157*'[1]Sheet1 (2)'!$C$78)+(AW1157*'[1]Sheet1 (2)'!$C$79)+(AX1157*'[1]Sheet1 (2)'!$C$80)+(AY1157*'[1]Sheet1 (2)'!$C$81)</f>
        <v>1.75</v>
      </c>
      <c r="BA1157" s="213" t="str">
        <f t="shared" si="36"/>
        <v>Poor</v>
      </c>
      <c r="BE1157">
        <f>IF(D1157='[1]Sheet1 (2)'!$C$61,'[1]Sheet1 (2)'!$D$61*(counts^2)+'[1]Sheet1 (2)'!$G$61*counts+'[1]Sheet1 (2)'!$J$61,IF(D1157='[1]Sheet1 (2)'!$C$62,'[1]Sheet1 (2)'!$D$62*counts+'[1]Sheet1 (2)'!$G$62,IF(D1157='[1]Sheet1 (2)'!$C$63,'[1]Sheet1 (2)'!$D$63*counts+'[1]Sheet1 (2)'!$G$63,IF(D1157='[1]Sheet1 (2)'!$C$64,'[1]Sheet1 (2)'!$D$64*counts+'[1]Sheet1 (2)'!$G$64))))</f>
        <v>2.0984129299999998</v>
      </c>
    </row>
    <row r="1158" spans="1:57" ht="12.75" customHeight="1">
      <c r="A1158" s="176" t="s">
        <v>282</v>
      </c>
      <c r="B1158" s="145" t="s">
        <v>76</v>
      </c>
      <c r="C1158" s="170">
        <v>1291</v>
      </c>
      <c r="D1158" s="174" t="s">
        <v>77</v>
      </c>
      <c r="E1158" s="171">
        <v>10</v>
      </c>
      <c r="F1158" s="171">
        <v>3</v>
      </c>
      <c r="G1158" s="171" t="s">
        <v>77</v>
      </c>
      <c r="H1158" s="171">
        <v>0.5</v>
      </c>
      <c r="I1158" s="171" t="s">
        <v>77</v>
      </c>
      <c r="J1158" s="173" t="s">
        <v>80</v>
      </c>
      <c r="K1158" s="173" t="s">
        <v>80</v>
      </c>
      <c r="L1158" s="169">
        <f>VLOOKUP(CONCATENATE(J1158,K1158),'Sheet1 (2)'!$J$6:$K$26,2,FALSE)</f>
        <v>0</v>
      </c>
      <c r="M1158" s="173" t="s">
        <v>79</v>
      </c>
      <c r="N1158" s="173" t="s">
        <v>81</v>
      </c>
      <c r="O1158" s="177">
        <f>VLOOKUP(CONCATENATE(M1158,N1158),'[1]Sheet1 (2)'!$L$6:$M$26,2,FALSE)</f>
        <v>100</v>
      </c>
      <c r="P1158" s="173" t="s">
        <v>79</v>
      </c>
      <c r="Q1158" s="173" t="s">
        <v>82</v>
      </c>
      <c r="R1158" s="177">
        <f>VLOOKUP(CONCATENATE(P1158,Q1158),'[1]Sheet1 (2)'!$N$6:$O$26,2,FALSE)</f>
        <v>25</v>
      </c>
      <c r="S1158" s="173" t="s">
        <v>78</v>
      </c>
      <c r="T1158" s="173" t="s">
        <v>78</v>
      </c>
      <c r="U1158" s="177">
        <f>VLOOKUP(CONCATENATE(S1158,T1158),'[1]Sheet1 (2)'!$P$6:$Q$26,2,FALSE)</f>
        <v>2.5</v>
      </c>
      <c r="V1158" s="173" t="s">
        <v>80</v>
      </c>
      <c r="W1158" s="173" t="s">
        <v>80</v>
      </c>
      <c r="X1158" s="177">
        <f>VLOOKUP(CONCATENATE(V1158,W1158),'[1]Sheet1 (2)'!$R$6:$S$26,2,FALSE)</f>
        <v>0</v>
      </c>
      <c r="Y1158" s="173" t="s">
        <v>83</v>
      </c>
      <c r="Z1158" s="173" t="s">
        <v>79</v>
      </c>
      <c r="AA1158" s="177">
        <f>VLOOKUP(CONCATENATE(Y1158,Z1158),'[1]Sheet1 (2)'!$T$6:$U$26,2,FALSE)</f>
        <v>56.25</v>
      </c>
      <c r="AB1158" s="173" t="s">
        <v>80</v>
      </c>
      <c r="AC1158" s="173" t="s">
        <v>80</v>
      </c>
      <c r="AD1158" s="177">
        <f>VLOOKUP(CONCATENATE(AB1158,AC1158),'[1]Sheet1 (2)'!$X$6:$Y$26,2,FALSE)</f>
        <v>0</v>
      </c>
      <c r="AE1158" s="173" t="s">
        <v>82</v>
      </c>
      <c r="AF1158" s="173" t="s">
        <v>81</v>
      </c>
      <c r="AG1158" s="177">
        <f>VLOOKUP(CONCATENATE(AE1158,AF1158),'[1]Sheet1 (2)'!$Z$6:$AA$26,2,FALSE)</f>
        <v>66</v>
      </c>
      <c r="AH1158" s="172"/>
      <c r="AI1158" s="178"/>
      <c r="AJ1158" s="140"/>
      <c r="AK1158" s="176" t="s">
        <v>282</v>
      </c>
      <c r="AL1158" s="176" t="s">
        <v>76</v>
      </c>
      <c r="AM1158" s="170">
        <f t="shared" si="37"/>
        <v>1291</v>
      </c>
      <c r="AN1158" s="147"/>
      <c r="AO1158" s="155" t="s">
        <v>409</v>
      </c>
      <c r="AP1158" s="156"/>
      <c r="AQ1158" s="157">
        <v>2.4354508398000001</v>
      </c>
      <c r="AR1158" s="158"/>
      <c r="AS1158" s="145">
        <f>LOOKUP(rufmkm,'[1]Sheet1 (2)'!$V$62:$V$71,'[1]Sheet1 (2)'!$W$62:$W$71)</f>
        <v>30</v>
      </c>
      <c r="AT1158" s="140"/>
      <c r="AU1158" s="157">
        <f>IF(IF(D1158='[1]Sheet1 (2)'!$C$69,'[1]Sheet1 (2)'!$D$69*('[1]Sheet1 (2)'!$D$72-rut_index)/'[1]Sheet1 (2)'!$D$72,IF([1]shee2!D1098='[1]Sheet1 (2)'!$C$70,'[1]Sheet1 (2)'!$D$70*('[1]Sheet1 (2)'!$D$72-rut_index)/'[1]Sheet1 (2)'!$D$72,IF([1]shee2!D1098='[1]Sheet1 (2)'!$C$71,'[1]Sheet1 (2)'!$D$71*('[1]Sheet1 (2)'!$D$72-rut_index)/'[1]Sheet1 (2)'!$D$72)))&lt;0,0,IF(D1158='[1]Sheet1 (2)'!$C$69,'[1]Sheet1 (2)'!$D$69*('[1]Sheet1 (2)'!$D$72-rut_index)/'[1]Sheet1 (2)'!$D$72,IF([1]shee2!D1098='[1]Sheet1 (2)'!$C$70,'[1]Sheet1 (2)'!$D$70*('[1]Sheet1 (2)'!$D$72-rut_index)/'[1]Sheet1 (2)'!$D$72,IF([1]shee2!D1098='[1]Sheet1 (2)'!$C$71,'[1]Sheet1 (2)'!$D$71*('[1]Sheet1 (2)'!$D$72-rut_index)/'[1]Sheet1 (2)'!$D$72))))</f>
        <v>5</v>
      </c>
      <c r="AV1158" s="157">
        <f>IF(IF(D1158='[1]Sheet1 (2)'!$C$69,'[1]Sheet1 (2)'!$D$69*('[1]Sheet1 (2)'!$D$72-crack_s_index)/'[1]Sheet1 (2)'!$D$72,IF([1]shee2!D1098='[1]Sheet1 (2)'!$C$70,'[1]Sheet1 (2)'!$D$70*('[1]Sheet1 (2)'!$D$72-crack_s_index)/'[1]Sheet1 (2)'!$D$72,IF([1]shee2!D1098='[1]Sheet1 (2)'!$C$71,'[1]Sheet1 (2)'!$D$71*('[1]Sheet1 (2)'!$D$72-crack_s_index)/'[1]Sheet1 (2)'!$D$72)))&lt;0,0,IF(D1158='[1]Sheet1 (2)'!$C$69,'[1]Sheet1 (2)'!$D$69*('[1]Sheet1 (2)'!$D$72-crack_s_index)/'[1]Sheet1 (2)'!$D$72,IF([1]shee2!D1098='[1]Sheet1 (2)'!$C$70,'[1]Sheet1 (2)'!$D$70*('[1]Sheet1 (2)'!$D$72-crack_s_index)/'[1]Sheet1 (2)'!$D$72,IF([1]shee2!D1098='[1]Sheet1 (2)'!$C$71,'[1]Sheet1 (2)'!$D$71*('[1]Sheet1 (2)'!$D$72-crack_s_index)/'[1]Sheet1 (2)'!$D$72))))</f>
        <v>0</v>
      </c>
      <c r="AW1158" s="157">
        <f>IF(IF(D1158='[1]Sheet1 (2)'!$C$69,'[1]Sheet1 (2)'!$D$69*('[1]Sheet1 (2)'!$D$72-crack_t_index)/'[1]Sheet1 (2)'!$D$72,IF([1]shee2!D1098='[1]Sheet1 (2)'!$C$70,'[1]Sheet1 (2)'!$D$70*('[1]Sheet1 (2)'!$D$72-crack_t_index)/'[1]Sheet1 (2)'!$D$72,IF([1]shee2!D1098='[1]Sheet1 (2)'!$C$71,'[1]Sheet1 (2)'!$D$71*('[1]Sheet1 (2)'!$D$72-crack_t_index)/'[1]Sheet1 (2)'!$D$72)))&lt;0,0,IF(D1158='[1]Sheet1 (2)'!$C$69,'[1]Sheet1 (2)'!$D$69*('[1]Sheet1 (2)'!$D$72-crack_t_index)/'[1]Sheet1 (2)'!$D$72,IF([1]shee2!D1098='[1]Sheet1 (2)'!$C$70,'[1]Sheet1 (2)'!$D$70*('[1]Sheet1 (2)'!$D$72-crack_t_index)/'[1]Sheet1 (2)'!$D$72,IF([1]shee2!D1098='[1]Sheet1 (2)'!$C$71,'[1]Sheet1 (2)'!$D$71*('[1]Sheet1 (2)'!$D$72-crack_t_index)/'[1]Sheet1 (2)'!$D$72))))</f>
        <v>2.9166666666666665</v>
      </c>
      <c r="AX1158" s="157">
        <f>IF(IF(D1158='[1]Sheet1 (2)'!$C$69,'[1]Sheet1 (2)'!$D$69*('[1]Sheet1 (2)'!$D$72-rave_index)/'[1]Sheet1 (2)'!$D$72,IF([1]shee2!D1098='[1]Sheet1 (2)'!$C$70,'[1]Sheet1 (2)'!$D$70*('[1]Sheet1 (2)'!$D$72-rave_index)/'[1]Sheet1 (2)'!$D$72,IF([1]shee2!D1098='[1]Sheet1 (2)'!$C$71,'[1]Sheet1 (2)'!$D$71*('[1]Sheet1 (2)'!$D$72-rave_index)/'[1]Sheet1 (2)'!$D$72)))&lt;0,0,IF(D1158='[1]Sheet1 (2)'!$C$69,'[1]Sheet1 (2)'!$D$69*('[1]Sheet1 (2)'!$D$72-rave_index)/'[1]Sheet1 (2)'!$D$72,IF([1]shee2!D1098='[1]Sheet1 (2)'!$C$70,'[1]Sheet1 (2)'!$D$70*('[1]Sheet1 (2)'!$D$72-rave_index)/'[1]Sheet1 (2)'!$D$72,IF([1]shee2!D1098='[1]Sheet1 (2)'!$C$71,'[1]Sheet1 (2)'!$D$71*('[1]Sheet1 (2)'!$D$72-rave_index)/'[1]Sheet1 (2)'!$D$72))))</f>
        <v>0.3125</v>
      </c>
      <c r="AY1158" s="157">
        <f>IF(IF(D1158='[1]Sheet1 (2)'!$C$69,'[1]Sheet1 (2)'!$D$69*('[1]Sheet1 (2)'!$D$72-rough_index)/'[1]Sheet1 (2)'!$D$72,IF([1]shee2!D1098='[1]Sheet1 (2)'!$C$70,'[1]Sheet1 (2)'!$D$70*('[1]Sheet1 (2)'!$D$72-rough_index)/'[1]Sheet1 (2)'!$D$72,IF([1]shee2!D1098='[1]Sheet1 (2)'!$C$71,'[1]Sheet1 (2)'!$D$71*('[1]Sheet1 (2)'!$D$72-rough_index)/'[1]Sheet1 (2)'!$D$72)))&lt;0,0,IF(D1158='[1]Sheet1 (2)'!$C$69,'[1]Sheet1 (2)'!$D$69*('[1]Sheet1 (2)'!$D$72-rough_index)/'[1]Sheet1 (2)'!$D$72,IF([1]shee2!D1098='[1]Sheet1 (2)'!$C$70,'[1]Sheet1 (2)'!$D$70*('[1]Sheet1 (2)'!$D$72-rough_index)/'[1]Sheet1 (2)'!$D$72,IF([1]shee2!D1098='[1]Sheet1 (2)'!$C$71,'[1]Sheet1 (2)'!$D$71*('[1]Sheet1 (2)'!$D$72-rough_index)/'[1]Sheet1 (2)'!$D$72))))</f>
        <v>2.5</v>
      </c>
      <c r="AZ1158" s="179">
        <f>+(AU1158*'[1]Sheet1 (2)'!$C$77)+(AV1158*'[1]Sheet1 (2)'!$C$78)+(AW1158*'[1]Sheet1 (2)'!$C$79)+(AX1158*'[1]Sheet1 (2)'!$C$80)+(AY1158*'[1]Sheet1 (2)'!$C$81)</f>
        <v>1.8979166666666667</v>
      </c>
      <c r="BA1158" s="213" t="str">
        <f t="shared" si="36"/>
        <v>Poor</v>
      </c>
      <c r="BE1158">
        <f>IF(D1158='[1]Sheet1 (2)'!$C$61,'[1]Sheet1 (2)'!$D$61*(counts^2)+'[1]Sheet1 (2)'!$G$61*counts+'[1]Sheet1 (2)'!$J$61,IF(D1158='[1]Sheet1 (2)'!$C$62,'[1]Sheet1 (2)'!$D$62*counts+'[1]Sheet1 (2)'!$G$62,IF(D1158='[1]Sheet1 (2)'!$C$63,'[1]Sheet1 (2)'!$D$63*counts+'[1]Sheet1 (2)'!$G$63,IF(D1158='[1]Sheet1 (2)'!$C$64,'[1]Sheet1 (2)'!$D$64*counts+'[1]Sheet1 (2)'!$G$64))))</f>
        <v>2.0984129299999998</v>
      </c>
    </row>
    <row r="1159" spans="1:57" ht="12.75" customHeight="1">
      <c r="A1159" s="176" t="s">
        <v>282</v>
      </c>
      <c r="B1159" s="145" t="s">
        <v>76</v>
      </c>
      <c r="C1159" s="170">
        <v>1292</v>
      </c>
      <c r="D1159" s="174" t="s">
        <v>77</v>
      </c>
      <c r="E1159" s="171">
        <v>10</v>
      </c>
      <c r="F1159" s="171">
        <v>3</v>
      </c>
      <c r="G1159" s="171" t="s">
        <v>77</v>
      </c>
      <c r="H1159" s="171">
        <v>0.5</v>
      </c>
      <c r="I1159" s="171" t="s">
        <v>77</v>
      </c>
      <c r="J1159" s="173" t="s">
        <v>80</v>
      </c>
      <c r="K1159" s="173" t="s">
        <v>80</v>
      </c>
      <c r="L1159" s="169">
        <f>VLOOKUP(CONCATENATE(J1159,K1159),'Sheet1 (2)'!$J$6:$K$26,2,FALSE)</f>
        <v>0</v>
      </c>
      <c r="M1159" s="173" t="s">
        <v>79</v>
      </c>
      <c r="N1159" s="173" t="s">
        <v>81</v>
      </c>
      <c r="O1159" s="177">
        <f>VLOOKUP(CONCATENATE(M1159,N1159),'[1]Sheet1 (2)'!$L$6:$M$26,2,FALSE)</f>
        <v>100</v>
      </c>
      <c r="P1159" s="173" t="s">
        <v>79</v>
      </c>
      <c r="Q1159" s="173" t="s">
        <v>82</v>
      </c>
      <c r="R1159" s="177">
        <f>VLOOKUP(CONCATENATE(P1159,Q1159),'[1]Sheet1 (2)'!$N$6:$O$26,2,FALSE)</f>
        <v>25</v>
      </c>
      <c r="S1159" s="173" t="s">
        <v>78</v>
      </c>
      <c r="T1159" s="173" t="s">
        <v>78</v>
      </c>
      <c r="U1159" s="177">
        <f>VLOOKUP(CONCATENATE(S1159,T1159),'[1]Sheet1 (2)'!$P$6:$Q$26,2,FALSE)</f>
        <v>2.5</v>
      </c>
      <c r="V1159" s="173" t="s">
        <v>82</v>
      </c>
      <c r="W1159" s="173" t="s">
        <v>81</v>
      </c>
      <c r="X1159" s="177">
        <f>VLOOKUP(CONCATENATE(V1159,W1159),'[1]Sheet1 (2)'!$R$6:$S$26,2,FALSE)</f>
        <v>50</v>
      </c>
      <c r="Y1159" s="173" t="s">
        <v>79</v>
      </c>
      <c r="Z1159" s="173" t="s">
        <v>79</v>
      </c>
      <c r="AA1159" s="177">
        <f>VLOOKUP(CONCATENATE(Y1159,Z1159),'[1]Sheet1 (2)'!$T$6:$U$26,2,FALSE)</f>
        <v>75</v>
      </c>
      <c r="AB1159" s="173" t="s">
        <v>80</v>
      </c>
      <c r="AC1159" s="173" t="s">
        <v>80</v>
      </c>
      <c r="AD1159" s="177">
        <f>VLOOKUP(CONCATENATE(AB1159,AC1159),'[1]Sheet1 (2)'!$X$6:$Y$26,2,FALSE)</f>
        <v>0</v>
      </c>
      <c r="AE1159" s="173" t="s">
        <v>82</v>
      </c>
      <c r="AF1159" s="173" t="s">
        <v>81</v>
      </c>
      <c r="AG1159" s="177">
        <f>VLOOKUP(CONCATENATE(AE1159,AF1159),'[1]Sheet1 (2)'!$Z$6:$AA$26,2,FALSE)</f>
        <v>66</v>
      </c>
      <c r="AH1159" s="172"/>
      <c r="AI1159" s="178"/>
      <c r="AJ1159" s="140"/>
      <c r="AK1159" s="176" t="s">
        <v>282</v>
      </c>
      <c r="AL1159" s="176" t="s">
        <v>76</v>
      </c>
      <c r="AM1159" s="170">
        <f t="shared" si="37"/>
        <v>1292</v>
      </c>
      <c r="AN1159" s="147"/>
      <c r="AO1159" s="155"/>
      <c r="AP1159" s="156"/>
      <c r="AQ1159" s="157">
        <v>2.6967043066</v>
      </c>
      <c r="AR1159" s="158"/>
      <c r="AS1159" s="145">
        <f>LOOKUP(rufmkm,'[1]Sheet1 (2)'!$V$62:$V$71,'[1]Sheet1 (2)'!$W$62:$W$71)</f>
        <v>30</v>
      </c>
      <c r="AT1159" s="140"/>
      <c r="AU1159" s="157">
        <f>IF(IF(D1159='[1]Sheet1 (2)'!$C$69,'[1]Sheet1 (2)'!$D$69*('[1]Sheet1 (2)'!$D$72-rut_index)/'[1]Sheet1 (2)'!$D$72,IF([1]shee2!D1099='[1]Sheet1 (2)'!$C$70,'[1]Sheet1 (2)'!$D$70*('[1]Sheet1 (2)'!$D$72-rut_index)/'[1]Sheet1 (2)'!$D$72,IF([1]shee2!D1099='[1]Sheet1 (2)'!$C$71,'[1]Sheet1 (2)'!$D$71*('[1]Sheet1 (2)'!$D$72-rut_index)/'[1]Sheet1 (2)'!$D$72)))&lt;0,0,IF(D1159='[1]Sheet1 (2)'!$C$69,'[1]Sheet1 (2)'!$D$69*('[1]Sheet1 (2)'!$D$72-rut_index)/'[1]Sheet1 (2)'!$D$72,IF([1]shee2!D1099='[1]Sheet1 (2)'!$C$70,'[1]Sheet1 (2)'!$D$70*('[1]Sheet1 (2)'!$D$72-rut_index)/'[1]Sheet1 (2)'!$D$72,IF([1]shee2!D1099='[1]Sheet1 (2)'!$C$71,'[1]Sheet1 (2)'!$D$71*('[1]Sheet1 (2)'!$D$72-rut_index)/'[1]Sheet1 (2)'!$D$72))))</f>
        <v>5</v>
      </c>
      <c r="AV1159" s="157">
        <f>IF(IF(D1159='[1]Sheet1 (2)'!$C$69,'[1]Sheet1 (2)'!$D$69*('[1]Sheet1 (2)'!$D$72-crack_s_index)/'[1]Sheet1 (2)'!$D$72,IF([1]shee2!D1099='[1]Sheet1 (2)'!$C$70,'[1]Sheet1 (2)'!$D$70*('[1]Sheet1 (2)'!$D$72-crack_s_index)/'[1]Sheet1 (2)'!$D$72,IF([1]shee2!D1099='[1]Sheet1 (2)'!$C$71,'[1]Sheet1 (2)'!$D$71*('[1]Sheet1 (2)'!$D$72-crack_s_index)/'[1]Sheet1 (2)'!$D$72)))&lt;0,0,IF(D1159='[1]Sheet1 (2)'!$C$69,'[1]Sheet1 (2)'!$D$69*('[1]Sheet1 (2)'!$D$72-crack_s_index)/'[1]Sheet1 (2)'!$D$72,IF([1]shee2!D1099='[1]Sheet1 (2)'!$C$70,'[1]Sheet1 (2)'!$D$70*('[1]Sheet1 (2)'!$D$72-crack_s_index)/'[1]Sheet1 (2)'!$D$72,IF([1]shee2!D1099='[1]Sheet1 (2)'!$C$71,'[1]Sheet1 (2)'!$D$71*('[1]Sheet1 (2)'!$D$72-crack_s_index)/'[1]Sheet1 (2)'!$D$72))))</f>
        <v>0</v>
      </c>
      <c r="AW1159" s="157">
        <f>IF(IF(D1159='[1]Sheet1 (2)'!$C$69,'[1]Sheet1 (2)'!$D$69*('[1]Sheet1 (2)'!$D$72-crack_t_index)/'[1]Sheet1 (2)'!$D$72,IF([1]shee2!D1099='[1]Sheet1 (2)'!$C$70,'[1]Sheet1 (2)'!$D$70*('[1]Sheet1 (2)'!$D$72-crack_t_index)/'[1]Sheet1 (2)'!$D$72,IF([1]shee2!D1099='[1]Sheet1 (2)'!$C$71,'[1]Sheet1 (2)'!$D$71*('[1]Sheet1 (2)'!$D$72-crack_t_index)/'[1]Sheet1 (2)'!$D$72)))&lt;0,0,IF(D1159='[1]Sheet1 (2)'!$C$69,'[1]Sheet1 (2)'!$D$69*('[1]Sheet1 (2)'!$D$72-crack_t_index)/'[1]Sheet1 (2)'!$D$72,IF([1]shee2!D1099='[1]Sheet1 (2)'!$C$70,'[1]Sheet1 (2)'!$D$70*('[1]Sheet1 (2)'!$D$72-crack_t_index)/'[1]Sheet1 (2)'!$D$72,IF([1]shee2!D1099='[1]Sheet1 (2)'!$C$71,'[1]Sheet1 (2)'!$D$71*('[1]Sheet1 (2)'!$D$72-crack_t_index)/'[1]Sheet1 (2)'!$D$72))))</f>
        <v>2.9166666666666665</v>
      </c>
      <c r="AX1159" s="157">
        <f>IF(IF(D1159='[1]Sheet1 (2)'!$C$69,'[1]Sheet1 (2)'!$D$69*('[1]Sheet1 (2)'!$D$72-rave_index)/'[1]Sheet1 (2)'!$D$72,IF([1]shee2!D1099='[1]Sheet1 (2)'!$C$70,'[1]Sheet1 (2)'!$D$70*('[1]Sheet1 (2)'!$D$72-rave_index)/'[1]Sheet1 (2)'!$D$72,IF([1]shee2!D1099='[1]Sheet1 (2)'!$C$71,'[1]Sheet1 (2)'!$D$71*('[1]Sheet1 (2)'!$D$72-rave_index)/'[1]Sheet1 (2)'!$D$72)))&lt;0,0,IF(D1159='[1]Sheet1 (2)'!$C$69,'[1]Sheet1 (2)'!$D$69*('[1]Sheet1 (2)'!$D$72-rave_index)/'[1]Sheet1 (2)'!$D$72,IF([1]shee2!D1099='[1]Sheet1 (2)'!$C$70,'[1]Sheet1 (2)'!$D$70*('[1]Sheet1 (2)'!$D$72-rave_index)/'[1]Sheet1 (2)'!$D$72,IF([1]shee2!D1099='[1]Sheet1 (2)'!$C$71,'[1]Sheet1 (2)'!$D$71*('[1]Sheet1 (2)'!$D$72-rave_index)/'[1]Sheet1 (2)'!$D$72))))</f>
        <v>0</v>
      </c>
      <c r="AY1159" s="157">
        <f>IF(IF(D1159='[1]Sheet1 (2)'!$C$69,'[1]Sheet1 (2)'!$D$69*('[1]Sheet1 (2)'!$D$72-rough_index)/'[1]Sheet1 (2)'!$D$72,IF([1]shee2!D1099='[1]Sheet1 (2)'!$C$70,'[1]Sheet1 (2)'!$D$70*('[1]Sheet1 (2)'!$D$72-rough_index)/'[1]Sheet1 (2)'!$D$72,IF([1]shee2!D1099='[1]Sheet1 (2)'!$C$71,'[1]Sheet1 (2)'!$D$71*('[1]Sheet1 (2)'!$D$72-rough_index)/'[1]Sheet1 (2)'!$D$72)))&lt;0,0,IF(D1159='[1]Sheet1 (2)'!$C$69,'[1]Sheet1 (2)'!$D$69*('[1]Sheet1 (2)'!$D$72-rough_index)/'[1]Sheet1 (2)'!$D$72,IF([1]shee2!D1099='[1]Sheet1 (2)'!$C$70,'[1]Sheet1 (2)'!$D$70*('[1]Sheet1 (2)'!$D$72-rough_index)/'[1]Sheet1 (2)'!$D$72,IF([1]shee2!D1099='[1]Sheet1 (2)'!$C$71,'[1]Sheet1 (2)'!$D$71*('[1]Sheet1 (2)'!$D$72-rough_index)/'[1]Sheet1 (2)'!$D$72))))</f>
        <v>2.5</v>
      </c>
      <c r="AZ1159" s="179">
        <f>+(AU1159*'[1]Sheet1 (2)'!$C$77)+(AV1159*'[1]Sheet1 (2)'!$C$78)+(AW1159*'[1]Sheet1 (2)'!$C$79)+(AX1159*'[1]Sheet1 (2)'!$C$80)+(AY1159*'[1]Sheet1 (2)'!$C$81)</f>
        <v>1.8666666666666667</v>
      </c>
      <c r="BA1159" s="213" t="str">
        <f t="shared" si="36"/>
        <v>Poor</v>
      </c>
      <c r="BE1159">
        <f>IF(D1159='[1]Sheet1 (2)'!$C$61,'[1]Sheet1 (2)'!$D$61*(counts^2)+'[1]Sheet1 (2)'!$G$61*counts+'[1]Sheet1 (2)'!$J$61,IF(D1159='[1]Sheet1 (2)'!$C$62,'[1]Sheet1 (2)'!$D$62*counts+'[1]Sheet1 (2)'!$G$62,IF(D1159='[1]Sheet1 (2)'!$C$63,'[1]Sheet1 (2)'!$D$63*counts+'[1]Sheet1 (2)'!$G$63,IF(D1159='[1]Sheet1 (2)'!$C$64,'[1]Sheet1 (2)'!$D$64*counts+'[1]Sheet1 (2)'!$G$64))))</f>
        <v>2.0984129299999998</v>
      </c>
    </row>
    <row r="1160" spans="1:57" ht="12.75" customHeight="1">
      <c r="A1160" s="176" t="s">
        <v>282</v>
      </c>
      <c r="B1160" s="145" t="s">
        <v>76</v>
      </c>
      <c r="C1160" s="170">
        <v>1293</v>
      </c>
      <c r="D1160" s="174" t="s">
        <v>77</v>
      </c>
      <c r="E1160" s="171">
        <v>10</v>
      </c>
      <c r="F1160" s="171">
        <v>3</v>
      </c>
      <c r="G1160" s="171" t="s">
        <v>77</v>
      </c>
      <c r="H1160" s="171">
        <v>0.5</v>
      </c>
      <c r="I1160" s="171" t="s">
        <v>77</v>
      </c>
      <c r="J1160" s="173" t="s">
        <v>80</v>
      </c>
      <c r="K1160" s="173" t="s">
        <v>80</v>
      </c>
      <c r="L1160" s="169">
        <f>VLOOKUP(CONCATENATE(J1160,K1160),'Sheet1 (2)'!$J$6:$K$26,2,FALSE)</f>
        <v>0</v>
      </c>
      <c r="M1160" s="173" t="s">
        <v>83</v>
      </c>
      <c r="N1160" s="173" t="s">
        <v>81</v>
      </c>
      <c r="O1160" s="177">
        <f>VLOOKUP(CONCATENATE(M1160,N1160),'[1]Sheet1 (2)'!$L$6:$M$26,2,FALSE)</f>
        <v>75</v>
      </c>
      <c r="P1160" s="173" t="s">
        <v>83</v>
      </c>
      <c r="Q1160" s="173" t="s">
        <v>83</v>
      </c>
      <c r="R1160" s="177">
        <f>VLOOKUP(CONCATENATE(P1160,Q1160),'[1]Sheet1 (2)'!$N$6:$O$26,2,FALSE)</f>
        <v>37.5</v>
      </c>
      <c r="S1160" s="173" t="s">
        <v>78</v>
      </c>
      <c r="T1160" s="173" t="s">
        <v>82</v>
      </c>
      <c r="U1160" s="177">
        <f>VLOOKUP(CONCATENATE(S1160,T1160),'[1]Sheet1 (2)'!$P$6:$Q$26,2,FALSE)</f>
        <v>6.25</v>
      </c>
      <c r="V1160" s="173" t="s">
        <v>80</v>
      </c>
      <c r="W1160" s="173" t="s">
        <v>80</v>
      </c>
      <c r="X1160" s="177">
        <f>VLOOKUP(CONCATENATE(V1160,W1160),'[1]Sheet1 (2)'!$R$6:$S$26,2,FALSE)</f>
        <v>0</v>
      </c>
      <c r="Y1160" s="173" t="s">
        <v>83</v>
      </c>
      <c r="Z1160" s="173" t="s">
        <v>83</v>
      </c>
      <c r="AA1160" s="177">
        <f>VLOOKUP(CONCATENATE(Y1160,Z1160),'[1]Sheet1 (2)'!$T$6:$U$26,2,FALSE)</f>
        <v>37.5</v>
      </c>
      <c r="AB1160" s="173" t="s">
        <v>80</v>
      </c>
      <c r="AC1160" s="173" t="s">
        <v>80</v>
      </c>
      <c r="AD1160" s="177">
        <f>VLOOKUP(CONCATENATE(AB1160,AC1160),'[1]Sheet1 (2)'!$X$6:$Y$26,2,FALSE)</f>
        <v>0</v>
      </c>
      <c r="AE1160" s="173" t="s">
        <v>82</v>
      </c>
      <c r="AF1160" s="173" t="s">
        <v>81</v>
      </c>
      <c r="AG1160" s="177">
        <f>VLOOKUP(CONCATENATE(AE1160,AF1160),'[1]Sheet1 (2)'!$Z$6:$AA$26,2,FALSE)</f>
        <v>66</v>
      </c>
      <c r="AH1160" s="172"/>
      <c r="AI1160" s="178"/>
      <c r="AJ1160" s="140"/>
      <c r="AK1160" s="176" t="s">
        <v>282</v>
      </c>
      <c r="AL1160" s="176" t="s">
        <v>76</v>
      </c>
      <c r="AM1160" s="170">
        <f t="shared" si="37"/>
        <v>1293</v>
      </c>
      <c r="AN1160" s="147"/>
      <c r="AO1160" s="155"/>
      <c r="AP1160" s="156"/>
      <c r="AQ1160" s="157">
        <v>3.8913992481999999</v>
      </c>
      <c r="AR1160" s="158"/>
      <c r="AS1160" s="145">
        <f>LOOKUP(rufmkm,'[1]Sheet1 (2)'!$V$62:$V$71,'[1]Sheet1 (2)'!$W$62:$W$71)</f>
        <v>40</v>
      </c>
      <c r="AT1160" s="140"/>
      <c r="AU1160" s="157">
        <f>IF(IF(D1160='[1]Sheet1 (2)'!$C$69,'[1]Sheet1 (2)'!$D$69*('[1]Sheet1 (2)'!$D$72-rut_index)/'[1]Sheet1 (2)'!$D$72,IF([1]shee2!D1100='[1]Sheet1 (2)'!$C$70,'[1]Sheet1 (2)'!$D$70*('[1]Sheet1 (2)'!$D$72-rut_index)/'[1]Sheet1 (2)'!$D$72,IF([1]shee2!D1100='[1]Sheet1 (2)'!$C$71,'[1]Sheet1 (2)'!$D$71*('[1]Sheet1 (2)'!$D$72-rut_index)/'[1]Sheet1 (2)'!$D$72)))&lt;0,0,IF(D1160='[1]Sheet1 (2)'!$C$69,'[1]Sheet1 (2)'!$D$69*('[1]Sheet1 (2)'!$D$72-rut_index)/'[1]Sheet1 (2)'!$D$72,IF([1]shee2!D1100='[1]Sheet1 (2)'!$C$70,'[1]Sheet1 (2)'!$D$70*('[1]Sheet1 (2)'!$D$72-rut_index)/'[1]Sheet1 (2)'!$D$72,IF([1]shee2!D1100='[1]Sheet1 (2)'!$C$71,'[1]Sheet1 (2)'!$D$71*('[1]Sheet1 (2)'!$D$72-rut_index)/'[1]Sheet1 (2)'!$D$72))))</f>
        <v>5</v>
      </c>
      <c r="AV1160" s="157">
        <f>IF(IF(D1160='[1]Sheet1 (2)'!$C$69,'[1]Sheet1 (2)'!$D$69*('[1]Sheet1 (2)'!$D$72-crack_s_index)/'[1]Sheet1 (2)'!$D$72,IF([1]shee2!D1100='[1]Sheet1 (2)'!$C$70,'[1]Sheet1 (2)'!$D$70*('[1]Sheet1 (2)'!$D$72-crack_s_index)/'[1]Sheet1 (2)'!$D$72,IF([1]shee2!D1100='[1]Sheet1 (2)'!$C$71,'[1]Sheet1 (2)'!$D$71*('[1]Sheet1 (2)'!$D$72-crack_s_index)/'[1]Sheet1 (2)'!$D$72)))&lt;0,0,IF(D1160='[1]Sheet1 (2)'!$C$69,'[1]Sheet1 (2)'!$D$69*('[1]Sheet1 (2)'!$D$72-crack_s_index)/'[1]Sheet1 (2)'!$D$72,IF([1]shee2!D1100='[1]Sheet1 (2)'!$C$70,'[1]Sheet1 (2)'!$D$70*('[1]Sheet1 (2)'!$D$72-crack_s_index)/'[1]Sheet1 (2)'!$D$72,IF([1]shee2!D1100='[1]Sheet1 (2)'!$C$71,'[1]Sheet1 (2)'!$D$71*('[1]Sheet1 (2)'!$D$72-crack_s_index)/'[1]Sheet1 (2)'!$D$72))))</f>
        <v>0</v>
      </c>
      <c r="AW1160" s="157">
        <f>IF(IF(D1160='[1]Sheet1 (2)'!$C$69,'[1]Sheet1 (2)'!$D$69*('[1]Sheet1 (2)'!$D$72-crack_t_index)/'[1]Sheet1 (2)'!$D$72,IF([1]shee2!D1100='[1]Sheet1 (2)'!$C$70,'[1]Sheet1 (2)'!$D$70*('[1]Sheet1 (2)'!$D$72-crack_t_index)/'[1]Sheet1 (2)'!$D$72,IF([1]shee2!D1100='[1]Sheet1 (2)'!$C$71,'[1]Sheet1 (2)'!$D$71*('[1]Sheet1 (2)'!$D$72-crack_t_index)/'[1]Sheet1 (2)'!$D$72)))&lt;0,0,IF(D1160='[1]Sheet1 (2)'!$C$69,'[1]Sheet1 (2)'!$D$69*('[1]Sheet1 (2)'!$D$72-crack_t_index)/'[1]Sheet1 (2)'!$D$72,IF([1]shee2!D1100='[1]Sheet1 (2)'!$C$70,'[1]Sheet1 (2)'!$D$70*('[1]Sheet1 (2)'!$D$72-crack_t_index)/'[1]Sheet1 (2)'!$D$72,IF([1]shee2!D1100='[1]Sheet1 (2)'!$C$71,'[1]Sheet1 (2)'!$D$71*('[1]Sheet1 (2)'!$D$72-crack_t_index)/'[1]Sheet1 (2)'!$D$72))))</f>
        <v>1.875</v>
      </c>
      <c r="AX1160" s="157">
        <f>IF(IF(D1160='[1]Sheet1 (2)'!$C$69,'[1]Sheet1 (2)'!$D$69*('[1]Sheet1 (2)'!$D$72-rave_index)/'[1]Sheet1 (2)'!$D$72,IF([1]shee2!D1100='[1]Sheet1 (2)'!$C$70,'[1]Sheet1 (2)'!$D$70*('[1]Sheet1 (2)'!$D$72-rave_index)/'[1]Sheet1 (2)'!$D$72,IF([1]shee2!D1100='[1]Sheet1 (2)'!$C$71,'[1]Sheet1 (2)'!$D$71*('[1]Sheet1 (2)'!$D$72-rave_index)/'[1]Sheet1 (2)'!$D$72)))&lt;0,0,IF(D1160='[1]Sheet1 (2)'!$C$69,'[1]Sheet1 (2)'!$D$69*('[1]Sheet1 (2)'!$D$72-rave_index)/'[1]Sheet1 (2)'!$D$72,IF([1]shee2!D1100='[1]Sheet1 (2)'!$C$70,'[1]Sheet1 (2)'!$D$70*('[1]Sheet1 (2)'!$D$72-rave_index)/'[1]Sheet1 (2)'!$D$72,IF([1]shee2!D1100='[1]Sheet1 (2)'!$C$71,'[1]Sheet1 (2)'!$D$71*('[1]Sheet1 (2)'!$D$72-rave_index)/'[1]Sheet1 (2)'!$D$72))))</f>
        <v>1.875</v>
      </c>
      <c r="AY1160" s="157">
        <f>IF(IF(D1160='[1]Sheet1 (2)'!$C$69,'[1]Sheet1 (2)'!$D$69*('[1]Sheet1 (2)'!$D$72-rough_index)/'[1]Sheet1 (2)'!$D$72,IF([1]shee2!D1100='[1]Sheet1 (2)'!$C$70,'[1]Sheet1 (2)'!$D$70*('[1]Sheet1 (2)'!$D$72-rough_index)/'[1]Sheet1 (2)'!$D$72,IF([1]shee2!D1100='[1]Sheet1 (2)'!$C$71,'[1]Sheet1 (2)'!$D$71*('[1]Sheet1 (2)'!$D$72-rough_index)/'[1]Sheet1 (2)'!$D$72)))&lt;0,0,IF(D1160='[1]Sheet1 (2)'!$C$69,'[1]Sheet1 (2)'!$D$69*('[1]Sheet1 (2)'!$D$72-rough_index)/'[1]Sheet1 (2)'!$D$72,IF([1]shee2!D1100='[1]Sheet1 (2)'!$C$70,'[1]Sheet1 (2)'!$D$70*('[1]Sheet1 (2)'!$D$72-rough_index)/'[1]Sheet1 (2)'!$D$72,IF([1]shee2!D1100='[1]Sheet1 (2)'!$C$71,'[1]Sheet1 (2)'!$D$71*('[1]Sheet1 (2)'!$D$72-rough_index)/'[1]Sheet1 (2)'!$D$72))))</f>
        <v>1.6666666666666667</v>
      </c>
      <c r="AZ1160" s="179">
        <f>+(AU1160*'[1]Sheet1 (2)'!$C$77)+(AV1160*'[1]Sheet1 (2)'!$C$78)+(AW1160*'[1]Sheet1 (2)'!$C$79)+(AX1160*'[1]Sheet1 (2)'!$C$80)+(AY1160*'[1]Sheet1 (2)'!$C$81)</f>
        <v>1.7625</v>
      </c>
      <c r="BA1160" s="213" t="str">
        <f t="shared" si="36"/>
        <v>Poor</v>
      </c>
      <c r="BE1160">
        <f>IF(D1160='[1]Sheet1 (2)'!$C$61,'[1]Sheet1 (2)'!$D$61*(counts^2)+'[1]Sheet1 (2)'!$G$61*counts+'[1]Sheet1 (2)'!$J$61,IF(D1160='[1]Sheet1 (2)'!$C$62,'[1]Sheet1 (2)'!$D$62*counts+'[1]Sheet1 (2)'!$G$62,IF(D1160='[1]Sheet1 (2)'!$C$63,'[1]Sheet1 (2)'!$D$63*counts+'[1]Sheet1 (2)'!$G$63,IF(D1160='[1]Sheet1 (2)'!$C$64,'[1]Sheet1 (2)'!$D$64*counts+'[1]Sheet1 (2)'!$G$64))))</f>
        <v>2.0984129299999998</v>
      </c>
    </row>
    <row r="1161" spans="1:57" ht="12.75" customHeight="1">
      <c r="A1161" s="176" t="s">
        <v>282</v>
      </c>
      <c r="B1161" s="145" t="s">
        <v>76</v>
      </c>
      <c r="C1161" s="170">
        <v>1294</v>
      </c>
      <c r="D1161" s="174" t="s">
        <v>77</v>
      </c>
      <c r="E1161" s="171">
        <v>10</v>
      </c>
      <c r="F1161" s="171">
        <v>3</v>
      </c>
      <c r="G1161" s="171" t="s">
        <v>77</v>
      </c>
      <c r="H1161" s="171">
        <v>0.5</v>
      </c>
      <c r="I1161" s="171" t="s">
        <v>77</v>
      </c>
      <c r="J1161" s="173" t="s">
        <v>80</v>
      </c>
      <c r="K1161" s="173" t="s">
        <v>80</v>
      </c>
      <c r="L1161" s="169">
        <f>VLOOKUP(CONCATENATE(J1161,K1161),'Sheet1 (2)'!$J$6:$K$26,2,FALSE)</f>
        <v>0</v>
      </c>
      <c r="M1161" s="173" t="s">
        <v>83</v>
      </c>
      <c r="N1161" s="173" t="s">
        <v>79</v>
      </c>
      <c r="O1161" s="177">
        <f>VLOOKUP(CONCATENATE(M1161,N1161),'[1]Sheet1 (2)'!$L$6:$M$26,2,FALSE)</f>
        <v>56.25</v>
      </c>
      <c r="P1161" s="173" t="s">
        <v>83</v>
      </c>
      <c r="Q1161" s="173" t="s">
        <v>82</v>
      </c>
      <c r="R1161" s="177">
        <f>VLOOKUP(CONCATENATE(P1161,Q1161),'[1]Sheet1 (2)'!$N$6:$O$26,2,FALSE)</f>
        <v>18.75</v>
      </c>
      <c r="S1161" s="173" t="s">
        <v>78</v>
      </c>
      <c r="T1161" s="173" t="s">
        <v>83</v>
      </c>
      <c r="U1161" s="177">
        <f>VLOOKUP(CONCATENATE(S1161,T1161),'[1]Sheet1 (2)'!$P$6:$Q$26,2,FALSE)</f>
        <v>12.5</v>
      </c>
      <c r="V1161" s="173" t="s">
        <v>80</v>
      </c>
      <c r="W1161" s="173" t="s">
        <v>80</v>
      </c>
      <c r="X1161" s="177">
        <f>VLOOKUP(CONCATENATE(V1161,W1161),'[1]Sheet1 (2)'!$R$6:$S$26,2,FALSE)</f>
        <v>0</v>
      </c>
      <c r="Y1161" s="173" t="s">
        <v>83</v>
      </c>
      <c r="Z1161" s="173" t="s">
        <v>83</v>
      </c>
      <c r="AA1161" s="177">
        <f>VLOOKUP(CONCATENATE(Y1161,Z1161),'[1]Sheet1 (2)'!$T$6:$U$26,2,FALSE)</f>
        <v>37.5</v>
      </c>
      <c r="AB1161" s="173" t="s">
        <v>80</v>
      </c>
      <c r="AC1161" s="173" t="s">
        <v>80</v>
      </c>
      <c r="AD1161" s="177">
        <f>VLOOKUP(CONCATENATE(AB1161,AC1161),'[1]Sheet1 (2)'!$X$6:$Y$26,2,FALSE)</f>
        <v>0</v>
      </c>
      <c r="AE1161" s="173" t="s">
        <v>82</v>
      </c>
      <c r="AF1161" s="173" t="s">
        <v>81</v>
      </c>
      <c r="AG1161" s="177">
        <f>VLOOKUP(CONCATENATE(AE1161,AF1161),'[1]Sheet1 (2)'!$Z$6:$AA$26,2,FALSE)</f>
        <v>66</v>
      </c>
      <c r="AH1161" s="172"/>
      <c r="AI1161" s="178"/>
      <c r="AJ1161" s="140"/>
      <c r="AK1161" s="176" t="s">
        <v>282</v>
      </c>
      <c r="AL1161" s="176" t="s">
        <v>76</v>
      </c>
      <c r="AM1161" s="170">
        <f t="shared" si="37"/>
        <v>1294</v>
      </c>
      <c r="AN1161" s="147"/>
      <c r="AO1161" s="155"/>
      <c r="AP1161" s="156"/>
      <c r="AQ1161" s="157">
        <v>4.4166477512000002</v>
      </c>
      <c r="AR1161" s="158"/>
      <c r="AS1161" s="145">
        <f>LOOKUP(rufmkm,'[1]Sheet1 (2)'!$V$62:$V$71,'[1]Sheet1 (2)'!$W$62:$W$71)</f>
        <v>50</v>
      </c>
      <c r="AT1161" s="140"/>
      <c r="AU1161" s="157">
        <f>IF(IF(D1161='[1]Sheet1 (2)'!$C$69,'[1]Sheet1 (2)'!$D$69*('[1]Sheet1 (2)'!$D$72-rut_index)/'[1]Sheet1 (2)'!$D$72,IF([1]shee2!D1101='[1]Sheet1 (2)'!$C$70,'[1]Sheet1 (2)'!$D$70*('[1]Sheet1 (2)'!$D$72-rut_index)/'[1]Sheet1 (2)'!$D$72,IF([1]shee2!D1101='[1]Sheet1 (2)'!$C$71,'[1]Sheet1 (2)'!$D$71*('[1]Sheet1 (2)'!$D$72-rut_index)/'[1]Sheet1 (2)'!$D$72)))&lt;0,0,IF(D1161='[1]Sheet1 (2)'!$C$69,'[1]Sheet1 (2)'!$D$69*('[1]Sheet1 (2)'!$D$72-rut_index)/'[1]Sheet1 (2)'!$D$72,IF([1]shee2!D1101='[1]Sheet1 (2)'!$C$70,'[1]Sheet1 (2)'!$D$70*('[1]Sheet1 (2)'!$D$72-rut_index)/'[1]Sheet1 (2)'!$D$72,IF([1]shee2!D1101='[1]Sheet1 (2)'!$C$71,'[1]Sheet1 (2)'!$D$71*('[1]Sheet1 (2)'!$D$72-rut_index)/'[1]Sheet1 (2)'!$D$72))))</f>
        <v>5</v>
      </c>
      <c r="AV1161" s="157">
        <f>IF(IF(D1161='[1]Sheet1 (2)'!$C$69,'[1]Sheet1 (2)'!$D$69*('[1]Sheet1 (2)'!$D$72-crack_s_index)/'[1]Sheet1 (2)'!$D$72,IF([1]shee2!D1101='[1]Sheet1 (2)'!$C$70,'[1]Sheet1 (2)'!$D$70*('[1]Sheet1 (2)'!$D$72-crack_s_index)/'[1]Sheet1 (2)'!$D$72,IF([1]shee2!D1101='[1]Sheet1 (2)'!$C$71,'[1]Sheet1 (2)'!$D$71*('[1]Sheet1 (2)'!$D$72-crack_s_index)/'[1]Sheet1 (2)'!$D$72)))&lt;0,0,IF(D1161='[1]Sheet1 (2)'!$C$69,'[1]Sheet1 (2)'!$D$69*('[1]Sheet1 (2)'!$D$72-crack_s_index)/'[1]Sheet1 (2)'!$D$72,IF([1]shee2!D1101='[1]Sheet1 (2)'!$C$70,'[1]Sheet1 (2)'!$D$70*('[1]Sheet1 (2)'!$D$72-crack_s_index)/'[1]Sheet1 (2)'!$D$72,IF([1]shee2!D1101='[1]Sheet1 (2)'!$C$71,'[1]Sheet1 (2)'!$D$71*('[1]Sheet1 (2)'!$D$72-crack_s_index)/'[1]Sheet1 (2)'!$D$72))))</f>
        <v>0.3125</v>
      </c>
      <c r="AW1161" s="157">
        <f>IF(IF(D1161='[1]Sheet1 (2)'!$C$69,'[1]Sheet1 (2)'!$D$69*('[1]Sheet1 (2)'!$D$72-crack_t_index)/'[1]Sheet1 (2)'!$D$72,IF([1]shee2!D1101='[1]Sheet1 (2)'!$C$70,'[1]Sheet1 (2)'!$D$70*('[1]Sheet1 (2)'!$D$72-crack_t_index)/'[1]Sheet1 (2)'!$D$72,IF([1]shee2!D1101='[1]Sheet1 (2)'!$C$71,'[1]Sheet1 (2)'!$D$71*('[1]Sheet1 (2)'!$D$72-crack_t_index)/'[1]Sheet1 (2)'!$D$72)))&lt;0,0,IF(D1161='[1]Sheet1 (2)'!$C$69,'[1]Sheet1 (2)'!$D$69*('[1]Sheet1 (2)'!$D$72-crack_t_index)/'[1]Sheet1 (2)'!$D$72,IF([1]shee2!D1101='[1]Sheet1 (2)'!$C$70,'[1]Sheet1 (2)'!$D$70*('[1]Sheet1 (2)'!$D$72-crack_t_index)/'[1]Sheet1 (2)'!$D$72,IF([1]shee2!D1101='[1]Sheet1 (2)'!$C$71,'[1]Sheet1 (2)'!$D$71*('[1]Sheet1 (2)'!$D$72-crack_t_index)/'[1]Sheet1 (2)'!$D$72))))</f>
        <v>3.4375</v>
      </c>
      <c r="AX1161" s="157">
        <f>IF(IF(D1161='[1]Sheet1 (2)'!$C$69,'[1]Sheet1 (2)'!$D$69*('[1]Sheet1 (2)'!$D$72-rave_index)/'[1]Sheet1 (2)'!$D$72,IF([1]shee2!D1101='[1]Sheet1 (2)'!$C$70,'[1]Sheet1 (2)'!$D$70*('[1]Sheet1 (2)'!$D$72-rave_index)/'[1]Sheet1 (2)'!$D$72,IF([1]shee2!D1101='[1]Sheet1 (2)'!$C$71,'[1]Sheet1 (2)'!$D$71*('[1]Sheet1 (2)'!$D$72-rave_index)/'[1]Sheet1 (2)'!$D$72)))&lt;0,0,IF(D1161='[1]Sheet1 (2)'!$C$69,'[1]Sheet1 (2)'!$D$69*('[1]Sheet1 (2)'!$D$72-rave_index)/'[1]Sheet1 (2)'!$D$72,IF([1]shee2!D1101='[1]Sheet1 (2)'!$C$70,'[1]Sheet1 (2)'!$D$70*('[1]Sheet1 (2)'!$D$72-rave_index)/'[1]Sheet1 (2)'!$D$72,IF([1]shee2!D1101='[1]Sheet1 (2)'!$C$71,'[1]Sheet1 (2)'!$D$71*('[1]Sheet1 (2)'!$D$72-rave_index)/'[1]Sheet1 (2)'!$D$72))))</f>
        <v>1.875</v>
      </c>
      <c r="AY1161" s="157">
        <f>IF(IF(D1161='[1]Sheet1 (2)'!$C$69,'[1]Sheet1 (2)'!$D$69*('[1]Sheet1 (2)'!$D$72-rough_index)/'[1]Sheet1 (2)'!$D$72,IF([1]shee2!D1101='[1]Sheet1 (2)'!$C$70,'[1]Sheet1 (2)'!$D$70*('[1]Sheet1 (2)'!$D$72-rough_index)/'[1]Sheet1 (2)'!$D$72,IF([1]shee2!D1101='[1]Sheet1 (2)'!$C$71,'[1]Sheet1 (2)'!$D$71*('[1]Sheet1 (2)'!$D$72-rough_index)/'[1]Sheet1 (2)'!$D$72)))&lt;0,0,IF(D1161='[1]Sheet1 (2)'!$C$69,'[1]Sheet1 (2)'!$D$69*('[1]Sheet1 (2)'!$D$72-rough_index)/'[1]Sheet1 (2)'!$D$72,IF([1]shee2!D1101='[1]Sheet1 (2)'!$C$70,'[1]Sheet1 (2)'!$D$70*('[1]Sheet1 (2)'!$D$72-rough_index)/'[1]Sheet1 (2)'!$D$72,IF([1]shee2!D1101='[1]Sheet1 (2)'!$C$71,'[1]Sheet1 (2)'!$D$71*('[1]Sheet1 (2)'!$D$72-rough_index)/'[1]Sheet1 (2)'!$D$72))))</f>
        <v>0.83333333333333337</v>
      </c>
      <c r="AZ1161" s="179">
        <f>+(AU1161*'[1]Sheet1 (2)'!$C$77)+(AV1161*'[1]Sheet1 (2)'!$C$78)+(AW1161*'[1]Sheet1 (2)'!$C$79)+(AX1161*'[1]Sheet1 (2)'!$C$80)+(AY1161*'[1]Sheet1 (2)'!$C$81)</f>
        <v>1.6875</v>
      </c>
      <c r="BA1161" s="213" t="str">
        <f t="shared" si="36"/>
        <v>Poor</v>
      </c>
      <c r="BE1161">
        <f>IF(D1161='[1]Sheet1 (2)'!$C$61,'[1]Sheet1 (2)'!$D$61*(counts^2)+'[1]Sheet1 (2)'!$G$61*counts+'[1]Sheet1 (2)'!$J$61,IF(D1161='[1]Sheet1 (2)'!$C$62,'[1]Sheet1 (2)'!$D$62*counts+'[1]Sheet1 (2)'!$G$62,IF(D1161='[1]Sheet1 (2)'!$C$63,'[1]Sheet1 (2)'!$D$63*counts+'[1]Sheet1 (2)'!$G$63,IF(D1161='[1]Sheet1 (2)'!$C$64,'[1]Sheet1 (2)'!$D$64*counts+'[1]Sheet1 (2)'!$G$64))))</f>
        <v>2.0984129299999998</v>
      </c>
    </row>
    <row r="1162" spans="1:57" ht="12.75" customHeight="1">
      <c r="A1162" s="176" t="s">
        <v>282</v>
      </c>
      <c r="B1162" s="145" t="s">
        <v>76</v>
      </c>
      <c r="C1162" s="170">
        <v>1295</v>
      </c>
      <c r="D1162" s="174" t="s">
        <v>77</v>
      </c>
      <c r="E1162" s="171">
        <v>10</v>
      </c>
      <c r="F1162" s="171">
        <v>3</v>
      </c>
      <c r="G1162" s="171" t="s">
        <v>77</v>
      </c>
      <c r="H1162" s="171">
        <v>0.5</v>
      </c>
      <c r="I1162" s="171" t="s">
        <v>77</v>
      </c>
      <c r="J1162" s="173" t="s">
        <v>80</v>
      </c>
      <c r="K1162" s="173" t="s">
        <v>80</v>
      </c>
      <c r="L1162" s="169">
        <f>VLOOKUP(CONCATENATE(J1162,K1162),'Sheet1 (2)'!$J$6:$K$26,2,FALSE)</f>
        <v>0</v>
      </c>
      <c r="M1162" s="173" t="s">
        <v>83</v>
      </c>
      <c r="N1162" s="173" t="s">
        <v>79</v>
      </c>
      <c r="O1162" s="177">
        <f>VLOOKUP(CONCATENATE(M1162,N1162),'[1]Sheet1 (2)'!$L$6:$M$26,2,FALSE)</f>
        <v>56.25</v>
      </c>
      <c r="P1162" s="173" t="s">
        <v>83</v>
      </c>
      <c r="Q1162" s="173" t="s">
        <v>83</v>
      </c>
      <c r="R1162" s="177">
        <f>VLOOKUP(CONCATENATE(P1162,Q1162),'[1]Sheet1 (2)'!$N$6:$O$26,2,FALSE)</f>
        <v>37.5</v>
      </c>
      <c r="S1162" s="173" t="s">
        <v>82</v>
      </c>
      <c r="T1162" s="173" t="s">
        <v>82</v>
      </c>
      <c r="U1162" s="177">
        <f>VLOOKUP(CONCATENATE(S1162,T1162),'[1]Sheet1 (2)'!$P$6:$Q$26,2,FALSE)</f>
        <v>12.5</v>
      </c>
      <c r="V1162" s="173" t="s">
        <v>80</v>
      </c>
      <c r="W1162" s="173" t="s">
        <v>80</v>
      </c>
      <c r="X1162" s="177">
        <f>VLOOKUP(CONCATENATE(V1162,W1162),'[1]Sheet1 (2)'!$R$6:$S$26,2,FALSE)</f>
        <v>0</v>
      </c>
      <c r="Y1162" s="173" t="s">
        <v>83</v>
      </c>
      <c r="Z1162" s="173" t="s">
        <v>79</v>
      </c>
      <c r="AA1162" s="177">
        <f>VLOOKUP(CONCATENATE(Y1162,Z1162),'[1]Sheet1 (2)'!$T$6:$U$26,2,FALSE)</f>
        <v>56.25</v>
      </c>
      <c r="AB1162" s="173" t="s">
        <v>80</v>
      </c>
      <c r="AC1162" s="173" t="s">
        <v>80</v>
      </c>
      <c r="AD1162" s="177">
        <f>VLOOKUP(CONCATENATE(AB1162,AC1162),'[1]Sheet1 (2)'!$X$6:$Y$26,2,FALSE)</f>
        <v>0</v>
      </c>
      <c r="AE1162" s="173" t="s">
        <v>82</v>
      </c>
      <c r="AF1162" s="173" t="s">
        <v>81</v>
      </c>
      <c r="AG1162" s="177">
        <f>VLOOKUP(CONCATENATE(AE1162,AF1162),'[1]Sheet1 (2)'!$Z$6:$AA$26,2,FALSE)</f>
        <v>66</v>
      </c>
      <c r="AH1162" s="172"/>
      <c r="AI1162" s="178"/>
      <c r="AJ1162" s="140"/>
      <c r="AK1162" s="176" t="s">
        <v>282</v>
      </c>
      <c r="AL1162" s="176" t="s">
        <v>76</v>
      </c>
      <c r="AM1162" s="170">
        <f t="shared" si="37"/>
        <v>1295</v>
      </c>
      <c r="AN1162" s="147"/>
      <c r="AO1162" s="155"/>
      <c r="AP1162" s="156"/>
      <c r="AQ1162" s="157">
        <v>4.2488338849999998</v>
      </c>
      <c r="AR1162" s="158"/>
      <c r="AS1162" s="145">
        <f>LOOKUP(rufmkm,'[1]Sheet1 (2)'!$V$62:$V$71,'[1]Sheet1 (2)'!$W$62:$W$71)</f>
        <v>50</v>
      </c>
      <c r="AT1162" s="140"/>
      <c r="AU1162" s="157">
        <f>IF(IF(D1162='[1]Sheet1 (2)'!$C$69,'[1]Sheet1 (2)'!$D$69*('[1]Sheet1 (2)'!$D$72-rut_index)/'[1]Sheet1 (2)'!$D$72,IF([1]shee2!D1102='[1]Sheet1 (2)'!$C$70,'[1]Sheet1 (2)'!$D$70*('[1]Sheet1 (2)'!$D$72-rut_index)/'[1]Sheet1 (2)'!$D$72,IF([1]shee2!D1102='[1]Sheet1 (2)'!$C$71,'[1]Sheet1 (2)'!$D$71*('[1]Sheet1 (2)'!$D$72-rut_index)/'[1]Sheet1 (2)'!$D$72)))&lt;0,0,IF(D1162='[1]Sheet1 (2)'!$C$69,'[1]Sheet1 (2)'!$D$69*('[1]Sheet1 (2)'!$D$72-rut_index)/'[1]Sheet1 (2)'!$D$72,IF([1]shee2!D1102='[1]Sheet1 (2)'!$C$70,'[1]Sheet1 (2)'!$D$70*('[1]Sheet1 (2)'!$D$72-rut_index)/'[1]Sheet1 (2)'!$D$72,IF([1]shee2!D1102='[1]Sheet1 (2)'!$C$71,'[1]Sheet1 (2)'!$D$71*('[1]Sheet1 (2)'!$D$72-rut_index)/'[1]Sheet1 (2)'!$D$72))))</f>
        <v>5</v>
      </c>
      <c r="AV1162" s="157">
        <f>IF(IF(D1162='[1]Sheet1 (2)'!$C$69,'[1]Sheet1 (2)'!$D$69*('[1]Sheet1 (2)'!$D$72-crack_s_index)/'[1]Sheet1 (2)'!$D$72,IF([1]shee2!D1102='[1]Sheet1 (2)'!$C$70,'[1]Sheet1 (2)'!$D$70*('[1]Sheet1 (2)'!$D$72-crack_s_index)/'[1]Sheet1 (2)'!$D$72,IF([1]shee2!D1102='[1]Sheet1 (2)'!$C$71,'[1]Sheet1 (2)'!$D$71*('[1]Sheet1 (2)'!$D$72-crack_s_index)/'[1]Sheet1 (2)'!$D$72)))&lt;0,0,IF(D1162='[1]Sheet1 (2)'!$C$69,'[1]Sheet1 (2)'!$D$69*('[1]Sheet1 (2)'!$D$72-crack_s_index)/'[1]Sheet1 (2)'!$D$72,IF([1]shee2!D1102='[1]Sheet1 (2)'!$C$70,'[1]Sheet1 (2)'!$D$70*('[1]Sheet1 (2)'!$D$72-crack_s_index)/'[1]Sheet1 (2)'!$D$72,IF([1]shee2!D1102='[1]Sheet1 (2)'!$C$71,'[1]Sheet1 (2)'!$D$71*('[1]Sheet1 (2)'!$D$72-crack_s_index)/'[1]Sheet1 (2)'!$D$72))))</f>
        <v>0.3125</v>
      </c>
      <c r="AW1162" s="157">
        <f>IF(IF(D1162='[1]Sheet1 (2)'!$C$69,'[1]Sheet1 (2)'!$D$69*('[1]Sheet1 (2)'!$D$72-crack_t_index)/'[1]Sheet1 (2)'!$D$72,IF([1]shee2!D1102='[1]Sheet1 (2)'!$C$70,'[1]Sheet1 (2)'!$D$70*('[1]Sheet1 (2)'!$D$72-crack_t_index)/'[1]Sheet1 (2)'!$D$72,IF([1]shee2!D1102='[1]Sheet1 (2)'!$C$71,'[1]Sheet1 (2)'!$D$71*('[1]Sheet1 (2)'!$D$72-crack_t_index)/'[1]Sheet1 (2)'!$D$72)))&lt;0,0,IF(D1162='[1]Sheet1 (2)'!$C$69,'[1]Sheet1 (2)'!$D$69*('[1]Sheet1 (2)'!$D$72-crack_t_index)/'[1]Sheet1 (2)'!$D$72,IF([1]shee2!D1102='[1]Sheet1 (2)'!$C$70,'[1]Sheet1 (2)'!$D$70*('[1]Sheet1 (2)'!$D$72-crack_t_index)/'[1]Sheet1 (2)'!$D$72,IF([1]shee2!D1102='[1]Sheet1 (2)'!$C$71,'[1]Sheet1 (2)'!$D$71*('[1]Sheet1 (2)'!$D$72-crack_t_index)/'[1]Sheet1 (2)'!$D$72))))</f>
        <v>1.875</v>
      </c>
      <c r="AX1162" s="157">
        <f>IF(IF(D1162='[1]Sheet1 (2)'!$C$69,'[1]Sheet1 (2)'!$D$69*('[1]Sheet1 (2)'!$D$72-rave_index)/'[1]Sheet1 (2)'!$D$72,IF([1]shee2!D1102='[1]Sheet1 (2)'!$C$70,'[1]Sheet1 (2)'!$D$70*('[1]Sheet1 (2)'!$D$72-rave_index)/'[1]Sheet1 (2)'!$D$72,IF([1]shee2!D1102='[1]Sheet1 (2)'!$C$71,'[1]Sheet1 (2)'!$D$71*('[1]Sheet1 (2)'!$D$72-rave_index)/'[1]Sheet1 (2)'!$D$72)))&lt;0,0,IF(D1162='[1]Sheet1 (2)'!$C$69,'[1]Sheet1 (2)'!$D$69*('[1]Sheet1 (2)'!$D$72-rave_index)/'[1]Sheet1 (2)'!$D$72,IF([1]shee2!D1102='[1]Sheet1 (2)'!$C$70,'[1]Sheet1 (2)'!$D$70*('[1]Sheet1 (2)'!$D$72-rave_index)/'[1]Sheet1 (2)'!$D$72,IF([1]shee2!D1102='[1]Sheet1 (2)'!$C$71,'[1]Sheet1 (2)'!$D$71*('[1]Sheet1 (2)'!$D$72-rave_index)/'[1]Sheet1 (2)'!$D$72))))</f>
        <v>0.3125</v>
      </c>
      <c r="AY1162" s="157">
        <f>IF(IF(D1162='[1]Sheet1 (2)'!$C$69,'[1]Sheet1 (2)'!$D$69*('[1]Sheet1 (2)'!$D$72-rough_index)/'[1]Sheet1 (2)'!$D$72,IF([1]shee2!D1102='[1]Sheet1 (2)'!$C$70,'[1]Sheet1 (2)'!$D$70*('[1]Sheet1 (2)'!$D$72-rough_index)/'[1]Sheet1 (2)'!$D$72,IF([1]shee2!D1102='[1]Sheet1 (2)'!$C$71,'[1]Sheet1 (2)'!$D$71*('[1]Sheet1 (2)'!$D$72-rough_index)/'[1]Sheet1 (2)'!$D$72)))&lt;0,0,IF(D1162='[1]Sheet1 (2)'!$C$69,'[1]Sheet1 (2)'!$D$69*('[1]Sheet1 (2)'!$D$72-rough_index)/'[1]Sheet1 (2)'!$D$72,IF([1]shee2!D1102='[1]Sheet1 (2)'!$C$70,'[1]Sheet1 (2)'!$D$70*('[1]Sheet1 (2)'!$D$72-rough_index)/'[1]Sheet1 (2)'!$D$72,IF([1]shee2!D1102='[1]Sheet1 (2)'!$C$71,'[1]Sheet1 (2)'!$D$71*('[1]Sheet1 (2)'!$D$72-rough_index)/'[1]Sheet1 (2)'!$D$72))))</f>
        <v>0.83333333333333337</v>
      </c>
      <c r="AZ1162" s="179">
        <f>+(AU1162*'[1]Sheet1 (2)'!$C$77)+(AV1162*'[1]Sheet1 (2)'!$C$78)+(AW1162*'[1]Sheet1 (2)'!$C$79)+(AX1162*'[1]Sheet1 (2)'!$C$80)+(AY1162*'[1]Sheet1 (2)'!$C$81)</f>
        <v>1.46875</v>
      </c>
      <c r="BA1162" s="213" t="str">
        <f t="shared" si="36"/>
        <v>Poor</v>
      </c>
      <c r="BE1162">
        <f>IF(D1162='[1]Sheet1 (2)'!$C$61,'[1]Sheet1 (2)'!$D$61*(counts^2)+'[1]Sheet1 (2)'!$G$61*counts+'[1]Sheet1 (2)'!$J$61,IF(D1162='[1]Sheet1 (2)'!$C$62,'[1]Sheet1 (2)'!$D$62*counts+'[1]Sheet1 (2)'!$G$62,IF(D1162='[1]Sheet1 (2)'!$C$63,'[1]Sheet1 (2)'!$D$63*counts+'[1]Sheet1 (2)'!$G$63,IF(D1162='[1]Sheet1 (2)'!$C$64,'[1]Sheet1 (2)'!$D$64*counts+'[1]Sheet1 (2)'!$G$64))))</f>
        <v>2.0984129299999998</v>
      </c>
    </row>
    <row r="1163" spans="1:57" ht="12.75" customHeight="1">
      <c r="A1163" s="176" t="s">
        <v>282</v>
      </c>
      <c r="B1163" s="145" t="s">
        <v>76</v>
      </c>
      <c r="C1163" s="170">
        <v>1296</v>
      </c>
      <c r="D1163" s="174" t="s">
        <v>77</v>
      </c>
      <c r="E1163" s="171">
        <v>10</v>
      </c>
      <c r="F1163" s="171">
        <v>3</v>
      </c>
      <c r="G1163" s="171" t="s">
        <v>77</v>
      </c>
      <c r="H1163" s="171">
        <v>0.5</v>
      </c>
      <c r="I1163" s="171" t="s">
        <v>77</v>
      </c>
      <c r="J1163" s="173" t="s">
        <v>80</v>
      </c>
      <c r="K1163" s="173" t="s">
        <v>80</v>
      </c>
      <c r="L1163" s="169">
        <f>VLOOKUP(CONCATENATE(J1163,K1163),'Sheet1 (2)'!$J$6:$K$26,2,FALSE)</f>
        <v>0</v>
      </c>
      <c r="M1163" s="173" t="s">
        <v>80</v>
      </c>
      <c r="N1163" s="173" t="s">
        <v>80</v>
      </c>
      <c r="O1163" s="177">
        <f>VLOOKUP(CONCATENATE(M1163,N1163),'[1]Sheet1 (2)'!$L$6:$M$26,2,FALSE)</f>
        <v>0</v>
      </c>
      <c r="P1163" s="173" t="s">
        <v>80</v>
      </c>
      <c r="Q1163" s="173" t="s">
        <v>80</v>
      </c>
      <c r="R1163" s="177">
        <f>VLOOKUP(CONCATENATE(P1163,Q1163),'[1]Sheet1 (2)'!$N$6:$O$26,2,FALSE)</f>
        <v>0</v>
      </c>
      <c r="S1163" s="173" t="s">
        <v>80</v>
      </c>
      <c r="T1163" s="173" t="s">
        <v>80</v>
      </c>
      <c r="U1163" s="177">
        <f>VLOOKUP(CONCATENATE(S1163,T1163),'[1]Sheet1 (2)'!$P$6:$Q$26,2,FALSE)</f>
        <v>0</v>
      </c>
      <c r="V1163" s="173" t="s">
        <v>80</v>
      </c>
      <c r="W1163" s="173" t="s">
        <v>80</v>
      </c>
      <c r="X1163" s="177">
        <f>VLOOKUP(CONCATENATE(V1163,W1163),'[1]Sheet1 (2)'!$R$6:$S$26,2,FALSE)</f>
        <v>0</v>
      </c>
      <c r="Y1163" s="173" t="s">
        <v>80</v>
      </c>
      <c r="Z1163" s="173" t="s">
        <v>80</v>
      </c>
      <c r="AA1163" s="177">
        <f>VLOOKUP(CONCATENATE(Y1163,Z1163),'[1]Sheet1 (2)'!$T$6:$U$26,2,FALSE)</f>
        <v>0</v>
      </c>
      <c r="AB1163" s="173" t="s">
        <v>80</v>
      </c>
      <c r="AC1163" s="173" t="s">
        <v>80</v>
      </c>
      <c r="AD1163" s="177">
        <f>VLOOKUP(CONCATENATE(AB1163,AC1163),'[1]Sheet1 (2)'!$X$6:$Y$26,2,FALSE)</f>
        <v>0</v>
      </c>
      <c r="AE1163" s="173" t="s">
        <v>82</v>
      </c>
      <c r="AF1163" s="173" t="s">
        <v>81</v>
      </c>
      <c r="AG1163" s="177">
        <f>VLOOKUP(CONCATENATE(AE1163,AF1163),'[1]Sheet1 (2)'!$Z$6:$AA$26,2,FALSE)</f>
        <v>66</v>
      </c>
      <c r="AH1163" s="172"/>
      <c r="AI1163" s="178"/>
      <c r="AJ1163" s="140"/>
      <c r="AK1163" s="176" t="s">
        <v>282</v>
      </c>
      <c r="AL1163" s="176" t="s">
        <v>76</v>
      </c>
      <c r="AM1163" s="170">
        <f t="shared" si="37"/>
        <v>1296</v>
      </c>
      <c r="AN1163" s="147"/>
      <c r="AO1163" s="155"/>
      <c r="AP1163" s="156"/>
      <c r="AQ1163" s="157">
        <v>2.5020986448000002</v>
      </c>
      <c r="AR1163" s="158"/>
      <c r="AS1163" s="145">
        <f>LOOKUP(rufmkm,'[1]Sheet1 (2)'!$V$62:$V$71,'[1]Sheet1 (2)'!$W$62:$W$71)</f>
        <v>30</v>
      </c>
      <c r="AT1163" s="140"/>
      <c r="AU1163" s="157">
        <f>IF(IF(D1163='[1]Sheet1 (2)'!$C$69,'[1]Sheet1 (2)'!$D$69*('[1]Sheet1 (2)'!$D$72-rut_index)/'[1]Sheet1 (2)'!$D$72,IF([1]shee2!D1103='[1]Sheet1 (2)'!$C$70,'[1]Sheet1 (2)'!$D$70*('[1]Sheet1 (2)'!$D$72-rut_index)/'[1]Sheet1 (2)'!$D$72,IF([1]shee2!D1103='[1]Sheet1 (2)'!$C$71,'[1]Sheet1 (2)'!$D$71*('[1]Sheet1 (2)'!$D$72-rut_index)/'[1]Sheet1 (2)'!$D$72)))&lt;0,0,IF(D1163='[1]Sheet1 (2)'!$C$69,'[1]Sheet1 (2)'!$D$69*('[1]Sheet1 (2)'!$D$72-rut_index)/'[1]Sheet1 (2)'!$D$72,IF([1]shee2!D1103='[1]Sheet1 (2)'!$C$70,'[1]Sheet1 (2)'!$D$70*('[1]Sheet1 (2)'!$D$72-rut_index)/'[1]Sheet1 (2)'!$D$72,IF([1]shee2!D1103='[1]Sheet1 (2)'!$C$71,'[1]Sheet1 (2)'!$D$71*('[1]Sheet1 (2)'!$D$72-rut_index)/'[1]Sheet1 (2)'!$D$72))))</f>
        <v>5</v>
      </c>
      <c r="AV1163" s="157">
        <f>IF(IF(D1163='[1]Sheet1 (2)'!$C$69,'[1]Sheet1 (2)'!$D$69*('[1]Sheet1 (2)'!$D$72-crack_s_index)/'[1]Sheet1 (2)'!$D$72,IF([1]shee2!D1103='[1]Sheet1 (2)'!$C$70,'[1]Sheet1 (2)'!$D$70*('[1]Sheet1 (2)'!$D$72-crack_s_index)/'[1]Sheet1 (2)'!$D$72,IF([1]shee2!D1103='[1]Sheet1 (2)'!$C$71,'[1]Sheet1 (2)'!$D$71*('[1]Sheet1 (2)'!$D$72-crack_s_index)/'[1]Sheet1 (2)'!$D$72)))&lt;0,0,IF(D1163='[1]Sheet1 (2)'!$C$69,'[1]Sheet1 (2)'!$D$69*('[1]Sheet1 (2)'!$D$72-crack_s_index)/'[1]Sheet1 (2)'!$D$72,IF([1]shee2!D1103='[1]Sheet1 (2)'!$C$70,'[1]Sheet1 (2)'!$D$70*('[1]Sheet1 (2)'!$D$72-crack_s_index)/'[1]Sheet1 (2)'!$D$72,IF([1]shee2!D1103='[1]Sheet1 (2)'!$C$71,'[1]Sheet1 (2)'!$D$71*('[1]Sheet1 (2)'!$D$72-crack_s_index)/'[1]Sheet1 (2)'!$D$72))))</f>
        <v>5</v>
      </c>
      <c r="AW1163" s="157">
        <f>IF(IF(D1163='[1]Sheet1 (2)'!$C$69,'[1]Sheet1 (2)'!$D$69*('[1]Sheet1 (2)'!$D$72-crack_t_index)/'[1]Sheet1 (2)'!$D$72,IF([1]shee2!D1103='[1]Sheet1 (2)'!$C$70,'[1]Sheet1 (2)'!$D$70*('[1]Sheet1 (2)'!$D$72-crack_t_index)/'[1]Sheet1 (2)'!$D$72,IF([1]shee2!D1103='[1]Sheet1 (2)'!$C$71,'[1]Sheet1 (2)'!$D$71*('[1]Sheet1 (2)'!$D$72-crack_t_index)/'[1]Sheet1 (2)'!$D$72)))&lt;0,0,IF(D1163='[1]Sheet1 (2)'!$C$69,'[1]Sheet1 (2)'!$D$69*('[1]Sheet1 (2)'!$D$72-crack_t_index)/'[1]Sheet1 (2)'!$D$72,IF([1]shee2!D1103='[1]Sheet1 (2)'!$C$70,'[1]Sheet1 (2)'!$D$70*('[1]Sheet1 (2)'!$D$72-crack_t_index)/'[1]Sheet1 (2)'!$D$72,IF([1]shee2!D1103='[1]Sheet1 (2)'!$C$71,'[1]Sheet1 (2)'!$D$71*('[1]Sheet1 (2)'!$D$72-crack_t_index)/'[1]Sheet1 (2)'!$D$72))))</f>
        <v>5</v>
      </c>
      <c r="AX1163" s="157">
        <f>IF(IF(D1163='[1]Sheet1 (2)'!$C$69,'[1]Sheet1 (2)'!$D$69*('[1]Sheet1 (2)'!$D$72-rave_index)/'[1]Sheet1 (2)'!$D$72,IF([1]shee2!D1103='[1]Sheet1 (2)'!$C$70,'[1]Sheet1 (2)'!$D$70*('[1]Sheet1 (2)'!$D$72-rave_index)/'[1]Sheet1 (2)'!$D$72,IF([1]shee2!D1103='[1]Sheet1 (2)'!$C$71,'[1]Sheet1 (2)'!$D$71*('[1]Sheet1 (2)'!$D$72-rave_index)/'[1]Sheet1 (2)'!$D$72)))&lt;0,0,IF(D1163='[1]Sheet1 (2)'!$C$69,'[1]Sheet1 (2)'!$D$69*('[1]Sheet1 (2)'!$D$72-rave_index)/'[1]Sheet1 (2)'!$D$72,IF([1]shee2!D1103='[1]Sheet1 (2)'!$C$70,'[1]Sheet1 (2)'!$D$70*('[1]Sheet1 (2)'!$D$72-rave_index)/'[1]Sheet1 (2)'!$D$72,IF([1]shee2!D1103='[1]Sheet1 (2)'!$C$71,'[1]Sheet1 (2)'!$D$71*('[1]Sheet1 (2)'!$D$72-rave_index)/'[1]Sheet1 (2)'!$D$72))))</f>
        <v>5</v>
      </c>
      <c r="AY1163" s="157">
        <f>IF(IF(D1163='[1]Sheet1 (2)'!$C$69,'[1]Sheet1 (2)'!$D$69*('[1]Sheet1 (2)'!$D$72-rough_index)/'[1]Sheet1 (2)'!$D$72,IF([1]shee2!D1103='[1]Sheet1 (2)'!$C$70,'[1]Sheet1 (2)'!$D$70*('[1]Sheet1 (2)'!$D$72-rough_index)/'[1]Sheet1 (2)'!$D$72,IF([1]shee2!D1103='[1]Sheet1 (2)'!$C$71,'[1]Sheet1 (2)'!$D$71*('[1]Sheet1 (2)'!$D$72-rough_index)/'[1]Sheet1 (2)'!$D$72)))&lt;0,0,IF(D1163='[1]Sheet1 (2)'!$C$69,'[1]Sheet1 (2)'!$D$69*('[1]Sheet1 (2)'!$D$72-rough_index)/'[1]Sheet1 (2)'!$D$72,IF([1]shee2!D1103='[1]Sheet1 (2)'!$C$70,'[1]Sheet1 (2)'!$D$70*('[1]Sheet1 (2)'!$D$72-rough_index)/'[1]Sheet1 (2)'!$D$72,IF([1]shee2!D1103='[1]Sheet1 (2)'!$C$71,'[1]Sheet1 (2)'!$D$71*('[1]Sheet1 (2)'!$D$72-rough_index)/'[1]Sheet1 (2)'!$D$72))))</f>
        <v>2.5</v>
      </c>
      <c r="AZ1163" s="179">
        <f>+(AU1163*'[1]Sheet1 (2)'!$C$77)+(AV1163*'[1]Sheet1 (2)'!$C$78)+(AW1163*'[1]Sheet1 (2)'!$C$79)+(AX1163*'[1]Sheet1 (2)'!$C$80)+(AY1163*'[1]Sheet1 (2)'!$C$81)</f>
        <v>4.25</v>
      </c>
      <c r="BA1163" s="213" t="str">
        <f t="shared" si="36"/>
        <v>Good</v>
      </c>
      <c r="BE1163">
        <f>IF(D1163='[1]Sheet1 (2)'!$C$61,'[1]Sheet1 (2)'!$D$61*(counts^2)+'[1]Sheet1 (2)'!$G$61*counts+'[1]Sheet1 (2)'!$J$61,IF(D1163='[1]Sheet1 (2)'!$C$62,'[1]Sheet1 (2)'!$D$62*counts+'[1]Sheet1 (2)'!$G$62,IF(D1163='[1]Sheet1 (2)'!$C$63,'[1]Sheet1 (2)'!$D$63*counts+'[1]Sheet1 (2)'!$G$63,IF(D1163='[1]Sheet1 (2)'!$C$64,'[1]Sheet1 (2)'!$D$64*counts+'[1]Sheet1 (2)'!$G$64))))</f>
        <v>2.0984129299999998</v>
      </c>
    </row>
    <row r="1164" spans="1:57" ht="12.75" customHeight="1">
      <c r="A1164" s="176" t="s">
        <v>282</v>
      </c>
      <c r="B1164" s="145" t="s">
        <v>76</v>
      </c>
      <c r="C1164" s="170">
        <v>1297</v>
      </c>
      <c r="D1164" s="174" t="s">
        <v>77</v>
      </c>
      <c r="E1164" s="171">
        <v>10</v>
      </c>
      <c r="F1164" s="171">
        <v>3</v>
      </c>
      <c r="G1164" s="171" t="s">
        <v>77</v>
      </c>
      <c r="H1164" s="171">
        <v>0.5</v>
      </c>
      <c r="I1164" s="171" t="s">
        <v>77</v>
      </c>
      <c r="J1164" s="173" t="s">
        <v>80</v>
      </c>
      <c r="K1164" s="173" t="s">
        <v>80</v>
      </c>
      <c r="L1164" s="169">
        <f>VLOOKUP(CONCATENATE(J1164,K1164),'Sheet1 (2)'!$J$6:$K$26,2,FALSE)</f>
        <v>0</v>
      </c>
      <c r="M1164" s="173" t="s">
        <v>80</v>
      </c>
      <c r="N1164" s="173" t="s">
        <v>80</v>
      </c>
      <c r="O1164" s="177">
        <f>VLOOKUP(CONCATENATE(M1164,N1164),'[1]Sheet1 (2)'!$L$6:$M$26,2,FALSE)</f>
        <v>0</v>
      </c>
      <c r="P1164" s="173" t="s">
        <v>80</v>
      </c>
      <c r="Q1164" s="173" t="s">
        <v>80</v>
      </c>
      <c r="R1164" s="177">
        <f>VLOOKUP(CONCATENATE(P1164,Q1164),'[1]Sheet1 (2)'!$N$6:$O$26,2,FALSE)</f>
        <v>0</v>
      </c>
      <c r="S1164" s="173" t="s">
        <v>80</v>
      </c>
      <c r="T1164" s="173" t="s">
        <v>80</v>
      </c>
      <c r="U1164" s="177">
        <f>VLOOKUP(CONCATENATE(S1164,T1164),'[1]Sheet1 (2)'!$P$6:$Q$26,2,FALSE)</f>
        <v>0</v>
      </c>
      <c r="V1164" s="173" t="s">
        <v>80</v>
      </c>
      <c r="W1164" s="173" t="s">
        <v>80</v>
      </c>
      <c r="X1164" s="177">
        <f>VLOOKUP(CONCATENATE(V1164,W1164),'[1]Sheet1 (2)'!$R$6:$S$26,2,FALSE)</f>
        <v>0</v>
      </c>
      <c r="Y1164" s="173" t="s">
        <v>80</v>
      </c>
      <c r="Z1164" s="173" t="s">
        <v>80</v>
      </c>
      <c r="AA1164" s="177">
        <f>VLOOKUP(CONCATENATE(Y1164,Z1164),'[1]Sheet1 (2)'!$T$6:$U$26,2,FALSE)</f>
        <v>0</v>
      </c>
      <c r="AB1164" s="173" t="s">
        <v>80</v>
      </c>
      <c r="AC1164" s="173" t="s">
        <v>80</v>
      </c>
      <c r="AD1164" s="177">
        <f>VLOOKUP(CONCATENATE(AB1164,AC1164),'[1]Sheet1 (2)'!$X$6:$Y$26,2,FALSE)</f>
        <v>0</v>
      </c>
      <c r="AE1164" s="173" t="s">
        <v>82</v>
      </c>
      <c r="AF1164" s="173" t="s">
        <v>81</v>
      </c>
      <c r="AG1164" s="177">
        <f>VLOOKUP(CONCATENATE(AE1164,AF1164),'[1]Sheet1 (2)'!$Z$6:$AA$26,2,FALSE)</f>
        <v>66</v>
      </c>
      <c r="AH1164" s="172"/>
      <c r="AI1164" s="178"/>
      <c r="AJ1164" s="140"/>
      <c r="AK1164" s="176" t="s">
        <v>282</v>
      </c>
      <c r="AL1164" s="176" t="s">
        <v>76</v>
      </c>
      <c r="AM1164" s="170">
        <f t="shared" si="37"/>
        <v>1297</v>
      </c>
      <c r="AN1164" s="147"/>
      <c r="AO1164" s="155" t="s">
        <v>477</v>
      </c>
      <c r="AP1164" s="156"/>
      <c r="AQ1164" s="157">
        <v>4.0751787629999994</v>
      </c>
      <c r="AR1164" s="158"/>
      <c r="AS1164" s="145">
        <f>LOOKUP(rufmkm,'[1]Sheet1 (2)'!$V$62:$V$71,'[1]Sheet1 (2)'!$W$62:$W$71)</f>
        <v>50</v>
      </c>
      <c r="AT1164" s="140"/>
      <c r="AU1164" s="157">
        <f>IF(IF(D1164='[1]Sheet1 (2)'!$C$69,'[1]Sheet1 (2)'!$D$69*('[1]Sheet1 (2)'!$D$72-rut_index)/'[1]Sheet1 (2)'!$D$72,IF([1]shee2!D1104='[1]Sheet1 (2)'!$C$70,'[1]Sheet1 (2)'!$D$70*('[1]Sheet1 (2)'!$D$72-rut_index)/'[1]Sheet1 (2)'!$D$72,IF([1]shee2!D1104='[1]Sheet1 (2)'!$C$71,'[1]Sheet1 (2)'!$D$71*('[1]Sheet1 (2)'!$D$72-rut_index)/'[1]Sheet1 (2)'!$D$72)))&lt;0,0,IF(D1164='[1]Sheet1 (2)'!$C$69,'[1]Sheet1 (2)'!$D$69*('[1]Sheet1 (2)'!$D$72-rut_index)/'[1]Sheet1 (2)'!$D$72,IF([1]shee2!D1104='[1]Sheet1 (2)'!$C$70,'[1]Sheet1 (2)'!$D$70*('[1]Sheet1 (2)'!$D$72-rut_index)/'[1]Sheet1 (2)'!$D$72,IF([1]shee2!D1104='[1]Sheet1 (2)'!$C$71,'[1]Sheet1 (2)'!$D$71*('[1]Sheet1 (2)'!$D$72-rut_index)/'[1]Sheet1 (2)'!$D$72))))</f>
        <v>5</v>
      </c>
      <c r="AV1164" s="157">
        <f>IF(IF(D1164='[1]Sheet1 (2)'!$C$69,'[1]Sheet1 (2)'!$D$69*('[1]Sheet1 (2)'!$D$72-crack_s_index)/'[1]Sheet1 (2)'!$D$72,IF([1]shee2!D1104='[1]Sheet1 (2)'!$C$70,'[1]Sheet1 (2)'!$D$70*('[1]Sheet1 (2)'!$D$72-crack_s_index)/'[1]Sheet1 (2)'!$D$72,IF([1]shee2!D1104='[1]Sheet1 (2)'!$C$71,'[1]Sheet1 (2)'!$D$71*('[1]Sheet1 (2)'!$D$72-crack_s_index)/'[1]Sheet1 (2)'!$D$72)))&lt;0,0,IF(D1164='[1]Sheet1 (2)'!$C$69,'[1]Sheet1 (2)'!$D$69*('[1]Sheet1 (2)'!$D$72-crack_s_index)/'[1]Sheet1 (2)'!$D$72,IF([1]shee2!D1104='[1]Sheet1 (2)'!$C$70,'[1]Sheet1 (2)'!$D$70*('[1]Sheet1 (2)'!$D$72-crack_s_index)/'[1]Sheet1 (2)'!$D$72,IF([1]shee2!D1104='[1]Sheet1 (2)'!$C$71,'[1]Sheet1 (2)'!$D$71*('[1]Sheet1 (2)'!$D$72-crack_s_index)/'[1]Sheet1 (2)'!$D$72))))</f>
        <v>5</v>
      </c>
      <c r="AW1164" s="157">
        <f>IF(IF(D1164='[1]Sheet1 (2)'!$C$69,'[1]Sheet1 (2)'!$D$69*('[1]Sheet1 (2)'!$D$72-crack_t_index)/'[1]Sheet1 (2)'!$D$72,IF([1]shee2!D1104='[1]Sheet1 (2)'!$C$70,'[1]Sheet1 (2)'!$D$70*('[1]Sheet1 (2)'!$D$72-crack_t_index)/'[1]Sheet1 (2)'!$D$72,IF([1]shee2!D1104='[1]Sheet1 (2)'!$C$71,'[1]Sheet1 (2)'!$D$71*('[1]Sheet1 (2)'!$D$72-crack_t_index)/'[1]Sheet1 (2)'!$D$72)))&lt;0,0,IF(D1164='[1]Sheet1 (2)'!$C$69,'[1]Sheet1 (2)'!$D$69*('[1]Sheet1 (2)'!$D$72-crack_t_index)/'[1]Sheet1 (2)'!$D$72,IF([1]shee2!D1104='[1]Sheet1 (2)'!$C$70,'[1]Sheet1 (2)'!$D$70*('[1]Sheet1 (2)'!$D$72-crack_t_index)/'[1]Sheet1 (2)'!$D$72,IF([1]shee2!D1104='[1]Sheet1 (2)'!$C$71,'[1]Sheet1 (2)'!$D$71*('[1]Sheet1 (2)'!$D$72-crack_t_index)/'[1]Sheet1 (2)'!$D$72))))</f>
        <v>5</v>
      </c>
      <c r="AX1164" s="157">
        <f>IF(IF(D1164='[1]Sheet1 (2)'!$C$69,'[1]Sheet1 (2)'!$D$69*('[1]Sheet1 (2)'!$D$72-rave_index)/'[1]Sheet1 (2)'!$D$72,IF([1]shee2!D1104='[1]Sheet1 (2)'!$C$70,'[1]Sheet1 (2)'!$D$70*('[1]Sheet1 (2)'!$D$72-rave_index)/'[1]Sheet1 (2)'!$D$72,IF([1]shee2!D1104='[1]Sheet1 (2)'!$C$71,'[1]Sheet1 (2)'!$D$71*('[1]Sheet1 (2)'!$D$72-rave_index)/'[1]Sheet1 (2)'!$D$72)))&lt;0,0,IF(D1164='[1]Sheet1 (2)'!$C$69,'[1]Sheet1 (2)'!$D$69*('[1]Sheet1 (2)'!$D$72-rave_index)/'[1]Sheet1 (2)'!$D$72,IF([1]shee2!D1104='[1]Sheet1 (2)'!$C$70,'[1]Sheet1 (2)'!$D$70*('[1]Sheet1 (2)'!$D$72-rave_index)/'[1]Sheet1 (2)'!$D$72,IF([1]shee2!D1104='[1]Sheet1 (2)'!$C$71,'[1]Sheet1 (2)'!$D$71*('[1]Sheet1 (2)'!$D$72-rave_index)/'[1]Sheet1 (2)'!$D$72))))</f>
        <v>5</v>
      </c>
      <c r="AY1164" s="157">
        <f>IF(IF(D1164='[1]Sheet1 (2)'!$C$69,'[1]Sheet1 (2)'!$D$69*('[1]Sheet1 (2)'!$D$72-rough_index)/'[1]Sheet1 (2)'!$D$72,IF([1]shee2!D1104='[1]Sheet1 (2)'!$C$70,'[1]Sheet1 (2)'!$D$70*('[1]Sheet1 (2)'!$D$72-rough_index)/'[1]Sheet1 (2)'!$D$72,IF([1]shee2!D1104='[1]Sheet1 (2)'!$C$71,'[1]Sheet1 (2)'!$D$71*('[1]Sheet1 (2)'!$D$72-rough_index)/'[1]Sheet1 (2)'!$D$72)))&lt;0,0,IF(D1164='[1]Sheet1 (2)'!$C$69,'[1]Sheet1 (2)'!$D$69*('[1]Sheet1 (2)'!$D$72-rough_index)/'[1]Sheet1 (2)'!$D$72,IF([1]shee2!D1104='[1]Sheet1 (2)'!$C$70,'[1]Sheet1 (2)'!$D$70*('[1]Sheet1 (2)'!$D$72-rough_index)/'[1]Sheet1 (2)'!$D$72,IF([1]shee2!D1104='[1]Sheet1 (2)'!$C$71,'[1]Sheet1 (2)'!$D$71*('[1]Sheet1 (2)'!$D$72-rough_index)/'[1]Sheet1 (2)'!$D$72))))</f>
        <v>0.83333333333333337</v>
      </c>
      <c r="AZ1164" s="179">
        <f>+(AU1164*'[1]Sheet1 (2)'!$C$77)+(AV1164*'[1]Sheet1 (2)'!$C$78)+(AW1164*'[1]Sheet1 (2)'!$C$79)+(AX1164*'[1]Sheet1 (2)'!$C$80)+(AY1164*'[1]Sheet1 (2)'!$C$81)</f>
        <v>3.75</v>
      </c>
      <c r="BA1164" s="213" t="str">
        <f t="shared" si="36"/>
        <v>Fair</v>
      </c>
      <c r="BE1164">
        <f>IF(D1164='[1]Sheet1 (2)'!$C$61,'[1]Sheet1 (2)'!$D$61*(counts^2)+'[1]Sheet1 (2)'!$G$61*counts+'[1]Sheet1 (2)'!$J$61,IF(D1164='[1]Sheet1 (2)'!$C$62,'[1]Sheet1 (2)'!$D$62*counts+'[1]Sheet1 (2)'!$G$62,IF(D1164='[1]Sheet1 (2)'!$C$63,'[1]Sheet1 (2)'!$D$63*counts+'[1]Sheet1 (2)'!$G$63,IF(D1164='[1]Sheet1 (2)'!$C$64,'[1]Sheet1 (2)'!$D$64*counts+'[1]Sheet1 (2)'!$G$64))))</f>
        <v>2.0984129299999998</v>
      </c>
    </row>
    <row r="1165" spans="1:57" ht="12.75" customHeight="1">
      <c r="A1165" s="176" t="s">
        <v>282</v>
      </c>
      <c r="B1165" s="145" t="s">
        <v>76</v>
      </c>
      <c r="C1165" s="170">
        <v>1298</v>
      </c>
      <c r="D1165" s="174" t="s">
        <v>77</v>
      </c>
      <c r="E1165" s="171">
        <v>10</v>
      </c>
      <c r="F1165" s="171">
        <v>3</v>
      </c>
      <c r="G1165" s="171" t="s">
        <v>77</v>
      </c>
      <c r="H1165" s="171">
        <v>0.5</v>
      </c>
      <c r="I1165" s="171" t="s">
        <v>77</v>
      </c>
      <c r="J1165" s="173" t="s">
        <v>80</v>
      </c>
      <c r="K1165" s="173" t="s">
        <v>80</v>
      </c>
      <c r="L1165" s="169">
        <f>VLOOKUP(CONCATENATE(J1165,K1165),'Sheet1 (2)'!$J$6:$K$26,2,FALSE)</f>
        <v>0</v>
      </c>
      <c r="M1165" s="173" t="s">
        <v>80</v>
      </c>
      <c r="N1165" s="173" t="s">
        <v>80</v>
      </c>
      <c r="O1165" s="177">
        <f>VLOOKUP(CONCATENATE(M1165,N1165),'[1]Sheet1 (2)'!$L$6:$M$26,2,FALSE)</f>
        <v>0</v>
      </c>
      <c r="P1165" s="173" t="s">
        <v>80</v>
      </c>
      <c r="Q1165" s="173" t="s">
        <v>80</v>
      </c>
      <c r="R1165" s="177">
        <f>VLOOKUP(CONCATENATE(P1165,Q1165),'[1]Sheet1 (2)'!$N$6:$O$26,2,FALSE)</f>
        <v>0</v>
      </c>
      <c r="S1165" s="173" t="s">
        <v>80</v>
      </c>
      <c r="T1165" s="173" t="s">
        <v>80</v>
      </c>
      <c r="U1165" s="177">
        <f>VLOOKUP(CONCATENATE(S1165,T1165),'[1]Sheet1 (2)'!$P$6:$Q$26,2,FALSE)</f>
        <v>0</v>
      </c>
      <c r="V1165" s="173" t="s">
        <v>80</v>
      </c>
      <c r="W1165" s="173" t="s">
        <v>80</v>
      </c>
      <c r="X1165" s="177">
        <f>VLOOKUP(CONCATENATE(V1165,W1165),'[1]Sheet1 (2)'!$R$6:$S$26,2,FALSE)</f>
        <v>0</v>
      </c>
      <c r="Y1165" s="173" t="s">
        <v>80</v>
      </c>
      <c r="Z1165" s="173" t="s">
        <v>80</v>
      </c>
      <c r="AA1165" s="177">
        <f>VLOOKUP(CONCATENATE(Y1165,Z1165),'[1]Sheet1 (2)'!$T$6:$U$26,2,FALSE)</f>
        <v>0</v>
      </c>
      <c r="AB1165" s="173" t="s">
        <v>80</v>
      </c>
      <c r="AC1165" s="173" t="s">
        <v>80</v>
      </c>
      <c r="AD1165" s="177">
        <f>VLOOKUP(CONCATENATE(AB1165,AC1165),'[1]Sheet1 (2)'!$X$6:$Y$26,2,FALSE)</f>
        <v>0</v>
      </c>
      <c r="AE1165" s="173" t="s">
        <v>82</v>
      </c>
      <c r="AF1165" s="173" t="s">
        <v>81</v>
      </c>
      <c r="AG1165" s="177">
        <f>VLOOKUP(CONCATENATE(AE1165,AF1165),'[1]Sheet1 (2)'!$Z$6:$AA$26,2,FALSE)</f>
        <v>66</v>
      </c>
      <c r="AH1165" s="172"/>
      <c r="AI1165" s="178"/>
      <c r="AJ1165" s="140"/>
      <c r="AK1165" s="176" t="s">
        <v>282</v>
      </c>
      <c r="AL1165" s="176" t="s">
        <v>76</v>
      </c>
      <c r="AM1165" s="170">
        <f t="shared" si="37"/>
        <v>1298</v>
      </c>
      <c r="AN1165" s="147"/>
      <c r="AO1165" s="155"/>
      <c r="AP1165" s="156"/>
      <c r="AQ1165" s="157">
        <v>3.5030919024</v>
      </c>
      <c r="AR1165" s="158"/>
      <c r="AS1165" s="145">
        <f>LOOKUP(rufmkm,'[1]Sheet1 (2)'!$V$62:$V$71,'[1]Sheet1 (2)'!$W$62:$W$71)</f>
        <v>40</v>
      </c>
      <c r="AT1165" s="140"/>
      <c r="AU1165" s="157">
        <f>IF(IF(D1165='[1]Sheet1 (2)'!$C$69,'[1]Sheet1 (2)'!$D$69*('[1]Sheet1 (2)'!$D$72-rut_index)/'[1]Sheet1 (2)'!$D$72,IF([1]shee2!D1105='[1]Sheet1 (2)'!$C$70,'[1]Sheet1 (2)'!$D$70*('[1]Sheet1 (2)'!$D$72-rut_index)/'[1]Sheet1 (2)'!$D$72,IF([1]shee2!D1105='[1]Sheet1 (2)'!$C$71,'[1]Sheet1 (2)'!$D$71*('[1]Sheet1 (2)'!$D$72-rut_index)/'[1]Sheet1 (2)'!$D$72)))&lt;0,0,IF(D1165='[1]Sheet1 (2)'!$C$69,'[1]Sheet1 (2)'!$D$69*('[1]Sheet1 (2)'!$D$72-rut_index)/'[1]Sheet1 (2)'!$D$72,IF([1]shee2!D1105='[1]Sheet1 (2)'!$C$70,'[1]Sheet1 (2)'!$D$70*('[1]Sheet1 (2)'!$D$72-rut_index)/'[1]Sheet1 (2)'!$D$72,IF([1]shee2!D1105='[1]Sheet1 (2)'!$C$71,'[1]Sheet1 (2)'!$D$71*('[1]Sheet1 (2)'!$D$72-rut_index)/'[1]Sheet1 (2)'!$D$72))))</f>
        <v>5</v>
      </c>
      <c r="AV1165" s="157">
        <f>IF(IF(D1165='[1]Sheet1 (2)'!$C$69,'[1]Sheet1 (2)'!$D$69*('[1]Sheet1 (2)'!$D$72-crack_s_index)/'[1]Sheet1 (2)'!$D$72,IF([1]shee2!D1105='[1]Sheet1 (2)'!$C$70,'[1]Sheet1 (2)'!$D$70*('[1]Sheet1 (2)'!$D$72-crack_s_index)/'[1]Sheet1 (2)'!$D$72,IF([1]shee2!D1105='[1]Sheet1 (2)'!$C$71,'[1]Sheet1 (2)'!$D$71*('[1]Sheet1 (2)'!$D$72-crack_s_index)/'[1]Sheet1 (2)'!$D$72)))&lt;0,0,IF(D1165='[1]Sheet1 (2)'!$C$69,'[1]Sheet1 (2)'!$D$69*('[1]Sheet1 (2)'!$D$72-crack_s_index)/'[1]Sheet1 (2)'!$D$72,IF([1]shee2!D1105='[1]Sheet1 (2)'!$C$70,'[1]Sheet1 (2)'!$D$70*('[1]Sheet1 (2)'!$D$72-crack_s_index)/'[1]Sheet1 (2)'!$D$72,IF([1]shee2!D1105='[1]Sheet1 (2)'!$C$71,'[1]Sheet1 (2)'!$D$71*('[1]Sheet1 (2)'!$D$72-crack_s_index)/'[1]Sheet1 (2)'!$D$72))))</f>
        <v>5</v>
      </c>
      <c r="AW1165" s="157">
        <f>IF(IF(D1165='[1]Sheet1 (2)'!$C$69,'[1]Sheet1 (2)'!$D$69*('[1]Sheet1 (2)'!$D$72-crack_t_index)/'[1]Sheet1 (2)'!$D$72,IF([1]shee2!D1105='[1]Sheet1 (2)'!$C$70,'[1]Sheet1 (2)'!$D$70*('[1]Sheet1 (2)'!$D$72-crack_t_index)/'[1]Sheet1 (2)'!$D$72,IF([1]shee2!D1105='[1]Sheet1 (2)'!$C$71,'[1]Sheet1 (2)'!$D$71*('[1]Sheet1 (2)'!$D$72-crack_t_index)/'[1]Sheet1 (2)'!$D$72)))&lt;0,0,IF(D1165='[1]Sheet1 (2)'!$C$69,'[1]Sheet1 (2)'!$D$69*('[1]Sheet1 (2)'!$D$72-crack_t_index)/'[1]Sheet1 (2)'!$D$72,IF([1]shee2!D1105='[1]Sheet1 (2)'!$C$70,'[1]Sheet1 (2)'!$D$70*('[1]Sheet1 (2)'!$D$72-crack_t_index)/'[1]Sheet1 (2)'!$D$72,IF([1]shee2!D1105='[1]Sheet1 (2)'!$C$71,'[1]Sheet1 (2)'!$D$71*('[1]Sheet1 (2)'!$D$72-crack_t_index)/'[1]Sheet1 (2)'!$D$72))))</f>
        <v>5</v>
      </c>
      <c r="AX1165" s="157">
        <f>IF(IF(D1165='[1]Sheet1 (2)'!$C$69,'[1]Sheet1 (2)'!$D$69*('[1]Sheet1 (2)'!$D$72-rave_index)/'[1]Sheet1 (2)'!$D$72,IF([1]shee2!D1105='[1]Sheet1 (2)'!$C$70,'[1]Sheet1 (2)'!$D$70*('[1]Sheet1 (2)'!$D$72-rave_index)/'[1]Sheet1 (2)'!$D$72,IF([1]shee2!D1105='[1]Sheet1 (2)'!$C$71,'[1]Sheet1 (2)'!$D$71*('[1]Sheet1 (2)'!$D$72-rave_index)/'[1]Sheet1 (2)'!$D$72)))&lt;0,0,IF(D1165='[1]Sheet1 (2)'!$C$69,'[1]Sheet1 (2)'!$D$69*('[1]Sheet1 (2)'!$D$72-rave_index)/'[1]Sheet1 (2)'!$D$72,IF([1]shee2!D1105='[1]Sheet1 (2)'!$C$70,'[1]Sheet1 (2)'!$D$70*('[1]Sheet1 (2)'!$D$72-rave_index)/'[1]Sheet1 (2)'!$D$72,IF([1]shee2!D1105='[1]Sheet1 (2)'!$C$71,'[1]Sheet1 (2)'!$D$71*('[1]Sheet1 (2)'!$D$72-rave_index)/'[1]Sheet1 (2)'!$D$72))))</f>
        <v>5</v>
      </c>
      <c r="AY1165" s="157">
        <f>IF(IF(D1165='[1]Sheet1 (2)'!$C$69,'[1]Sheet1 (2)'!$D$69*('[1]Sheet1 (2)'!$D$72-rough_index)/'[1]Sheet1 (2)'!$D$72,IF([1]shee2!D1105='[1]Sheet1 (2)'!$C$70,'[1]Sheet1 (2)'!$D$70*('[1]Sheet1 (2)'!$D$72-rough_index)/'[1]Sheet1 (2)'!$D$72,IF([1]shee2!D1105='[1]Sheet1 (2)'!$C$71,'[1]Sheet1 (2)'!$D$71*('[1]Sheet1 (2)'!$D$72-rough_index)/'[1]Sheet1 (2)'!$D$72)))&lt;0,0,IF(D1165='[1]Sheet1 (2)'!$C$69,'[1]Sheet1 (2)'!$D$69*('[1]Sheet1 (2)'!$D$72-rough_index)/'[1]Sheet1 (2)'!$D$72,IF([1]shee2!D1105='[1]Sheet1 (2)'!$C$70,'[1]Sheet1 (2)'!$D$70*('[1]Sheet1 (2)'!$D$72-rough_index)/'[1]Sheet1 (2)'!$D$72,IF([1]shee2!D1105='[1]Sheet1 (2)'!$C$71,'[1]Sheet1 (2)'!$D$71*('[1]Sheet1 (2)'!$D$72-rough_index)/'[1]Sheet1 (2)'!$D$72))))</f>
        <v>1.6666666666666667</v>
      </c>
      <c r="AZ1165" s="179">
        <f>+(AU1165*'[1]Sheet1 (2)'!$C$77)+(AV1165*'[1]Sheet1 (2)'!$C$78)+(AW1165*'[1]Sheet1 (2)'!$C$79)+(AX1165*'[1]Sheet1 (2)'!$C$80)+(AY1165*'[1]Sheet1 (2)'!$C$81)</f>
        <v>4</v>
      </c>
      <c r="BA1165" s="213" t="str">
        <f t="shared" si="36"/>
        <v>Good</v>
      </c>
      <c r="BE1165">
        <f>IF(D1165='[1]Sheet1 (2)'!$C$61,'[1]Sheet1 (2)'!$D$61*(counts^2)+'[1]Sheet1 (2)'!$G$61*counts+'[1]Sheet1 (2)'!$J$61,IF(D1165='[1]Sheet1 (2)'!$C$62,'[1]Sheet1 (2)'!$D$62*counts+'[1]Sheet1 (2)'!$G$62,IF(D1165='[1]Sheet1 (2)'!$C$63,'[1]Sheet1 (2)'!$D$63*counts+'[1]Sheet1 (2)'!$G$63,IF(D1165='[1]Sheet1 (2)'!$C$64,'[1]Sheet1 (2)'!$D$64*counts+'[1]Sheet1 (2)'!$G$64))))</f>
        <v>2.0984129299999998</v>
      </c>
    </row>
    <row r="1166" spans="1:57" ht="12.75" customHeight="1">
      <c r="A1166" s="176" t="s">
        <v>282</v>
      </c>
      <c r="B1166" s="145" t="s">
        <v>76</v>
      </c>
      <c r="C1166" s="170">
        <v>1299</v>
      </c>
      <c r="D1166" s="174" t="s">
        <v>77</v>
      </c>
      <c r="E1166" s="171">
        <v>10</v>
      </c>
      <c r="F1166" s="171">
        <v>3</v>
      </c>
      <c r="G1166" s="171" t="s">
        <v>77</v>
      </c>
      <c r="H1166" s="171">
        <v>0.5</v>
      </c>
      <c r="I1166" s="171" t="s">
        <v>77</v>
      </c>
      <c r="J1166" s="173" t="s">
        <v>80</v>
      </c>
      <c r="K1166" s="173" t="s">
        <v>80</v>
      </c>
      <c r="L1166" s="169">
        <f>VLOOKUP(CONCATENATE(J1166,K1166),'Sheet1 (2)'!$J$6:$K$26,2,FALSE)</f>
        <v>0</v>
      </c>
      <c r="M1166" s="173" t="s">
        <v>80</v>
      </c>
      <c r="N1166" s="173" t="s">
        <v>80</v>
      </c>
      <c r="O1166" s="177">
        <f>VLOOKUP(CONCATENATE(M1166,N1166),'[1]Sheet1 (2)'!$L$6:$M$26,2,FALSE)</f>
        <v>0</v>
      </c>
      <c r="P1166" s="173" t="s">
        <v>80</v>
      </c>
      <c r="Q1166" s="173" t="s">
        <v>80</v>
      </c>
      <c r="R1166" s="177">
        <f>VLOOKUP(CONCATENATE(P1166,Q1166),'[1]Sheet1 (2)'!$N$6:$O$26,2,FALSE)</f>
        <v>0</v>
      </c>
      <c r="S1166" s="173" t="s">
        <v>80</v>
      </c>
      <c r="T1166" s="173" t="s">
        <v>80</v>
      </c>
      <c r="U1166" s="177">
        <f>VLOOKUP(CONCATENATE(S1166,T1166),'[1]Sheet1 (2)'!$P$6:$Q$26,2,FALSE)</f>
        <v>0</v>
      </c>
      <c r="V1166" s="173" t="s">
        <v>80</v>
      </c>
      <c r="W1166" s="173" t="s">
        <v>80</v>
      </c>
      <c r="X1166" s="177">
        <f>VLOOKUP(CONCATENATE(V1166,W1166),'[1]Sheet1 (2)'!$R$6:$S$26,2,FALSE)</f>
        <v>0</v>
      </c>
      <c r="Y1166" s="173" t="s">
        <v>80</v>
      </c>
      <c r="Z1166" s="173" t="s">
        <v>80</v>
      </c>
      <c r="AA1166" s="177">
        <f>VLOOKUP(CONCATENATE(Y1166,Z1166),'[1]Sheet1 (2)'!$T$6:$U$26,2,FALSE)</f>
        <v>0</v>
      </c>
      <c r="AB1166" s="173" t="s">
        <v>80</v>
      </c>
      <c r="AC1166" s="173" t="s">
        <v>80</v>
      </c>
      <c r="AD1166" s="177">
        <f>VLOOKUP(CONCATENATE(AB1166,AC1166),'[1]Sheet1 (2)'!$X$6:$Y$26,2,FALSE)</f>
        <v>0</v>
      </c>
      <c r="AE1166" s="173" t="s">
        <v>82</v>
      </c>
      <c r="AF1166" s="173" t="s">
        <v>81</v>
      </c>
      <c r="AG1166" s="177">
        <f>VLOOKUP(CONCATENATE(AE1166,AF1166),'[1]Sheet1 (2)'!$Z$6:$AA$26,2,FALSE)</f>
        <v>66</v>
      </c>
      <c r="AH1166" s="172"/>
      <c r="AI1166" s="178"/>
      <c r="AJ1166" s="140"/>
      <c r="AK1166" s="176" t="s">
        <v>282</v>
      </c>
      <c r="AL1166" s="176" t="s">
        <v>76</v>
      </c>
      <c r="AM1166" s="170">
        <f t="shared" si="37"/>
        <v>1299</v>
      </c>
      <c r="AN1166" s="147"/>
      <c r="AO1166" s="155"/>
      <c r="AP1166" s="156"/>
      <c r="AQ1166" s="157">
        <v>2.7210798816000001</v>
      </c>
      <c r="AR1166" s="158"/>
      <c r="AS1166" s="145">
        <f>LOOKUP(rufmkm,'[1]Sheet1 (2)'!$V$62:$V$71,'[1]Sheet1 (2)'!$W$62:$W$71)</f>
        <v>30</v>
      </c>
      <c r="AT1166" s="140"/>
      <c r="AU1166" s="157">
        <f>IF(IF(D1166='[1]Sheet1 (2)'!$C$69,'[1]Sheet1 (2)'!$D$69*('[1]Sheet1 (2)'!$D$72-rut_index)/'[1]Sheet1 (2)'!$D$72,IF([1]shee2!D1106='[1]Sheet1 (2)'!$C$70,'[1]Sheet1 (2)'!$D$70*('[1]Sheet1 (2)'!$D$72-rut_index)/'[1]Sheet1 (2)'!$D$72,IF([1]shee2!D1106='[1]Sheet1 (2)'!$C$71,'[1]Sheet1 (2)'!$D$71*('[1]Sheet1 (2)'!$D$72-rut_index)/'[1]Sheet1 (2)'!$D$72)))&lt;0,0,IF(D1166='[1]Sheet1 (2)'!$C$69,'[1]Sheet1 (2)'!$D$69*('[1]Sheet1 (2)'!$D$72-rut_index)/'[1]Sheet1 (2)'!$D$72,IF([1]shee2!D1106='[1]Sheet1 (2)'!$C$70,'[1]Sheet1 (2)'!$D$70*('[1]Sheet1 (2)'!$D$72-rut_index)/'[1]Sheet1 (2)'!$D$72,IF([1]shee2!D1106='[1]Sheet1 (2)'!$C$71,'[1]Sheet1 (2)'!$D$71*('[1]Sheet1 (2)'!$D$72-rut_index)/'[1]Sheet1 (2)'!$D$72))))</f>
        <v>5</v>
      </c>
      <c r="AV1166" s="157">
        <f>IF(IF(D1166='[1]Sheet1 (2)'!$C$69,'[1]Sheet1 (2)'!$D$69*('[1]Sheet1 (2)'!$D$72-crack_s_index)/'[1]Sheet1 (2)'!$D$72,IF([1]shee2!D1106='[1]Sheet1 (2)'!$C$70,'[1]Sheet1 (2)'!$D$70*('[1]Sheet1 (2)'!$D$72-crack_s_index)/'[1]Sheet1 (2)'!$D$72,IF([1]shee2!D1106='[1]Sheet1 (2)'!$C$71,'[1]Sheet1 (2)'!$D$71*('[1]Sheet1 (2)'!$D$72-crack_s_index)/'[1]Sheet1 (2)'!$D$72)))&lt;0,0,IF(D1166='[1]Sheet1 (2)'!$C$69,'[1]Sheet1 (2)'!$D$69*('[1]Sheet1 (2)'!$D$72-crack_s_index)/'[1]Sheet1 (2)'!$D$72,IF([1]shee2!D1106='[1]Sheet1 (2)'!$C$70,'[1]Sheet1 (2)'!$D$70*('[1]Sheet1 (2)'!$D$72-crack_s_index)/'[1]Sheet1 (2)'!$D$72,IF([1]shee2!D1106='[1]Sheet1 (2)'!$C$71,'[1]Sheet1 (2)'!$D$71*('[1]Sheet1 (2)'!$D$72-crack_s_index)/'[1]Sheet1 (2)'!$D$72))))</f>
        <v>5</v>
      </c>
      <c r="AW1166" s="157">
        <f>IF(IF(D1166='[1]Sheet1 (2)'!$C$69,'[1]Sheet1 (2)'!$D$69*('[1]Sheet1 (2)'!$D$72-crack_t_index)/'[1]Sheet1 (2)'!$D$72,IF([1]shee2!D1106='[1]Sheet1 (2)'!$C$70,'[1]Sheet1 (2)'!$D$70*('[1]Sheet1 (2)'!$D$72-crack_t_index)/'[1]Sheet1 (2)'!$D$72,IF([1]shee2!D1106='[1]Sheet1 (2)'!$C$71,'[1]Sheet1 (2)'!$D$71*('[1]Sheet1 (2)'!$D$72-crack_t_index)/'[1]Sheet1 (2)'!$D$72)))&lt;0,0,IF(D1166='[1]Sheet1 (2)'!$C$69,'[1]Sheet1 (2)'!$D$69*('[1]Sheet1 (2)'!$D$72-crack_t_index)/'[1]Sheet1 (2)'!$D$72,IF([1]shee2!D1106='[1]Sheet1 (2)'!$C$70,'[1]Sheet1 (2)'!$D$70*('[1]Sheet1 (2)'!$D$72-crack_t_index)/'[1]Sheet1 (2)'!$D$72,IF([1]shee2!D1106='[1]Sheet1 (2)'!$C$71,'[1]Sheet1 (2)'!$D$71*('[1]Sheet1 (2)'!$D$72-crack_t_index)/'[1]Sheet1 (2)'!$D$72))))</f>
        <v>5</v>
      </c>
      <c r="AX1166" s="157">
        <f>IF(IF(D1166='[1]Sheet1 (2)'!$C$69,'[1]Sheet1 (2)'!$D$69*('[1]Sheet1 (2)'!$D$72-rave_index)/'[1]Sheet1 (2)'!$D$72,IF([1]shee2!D1106='[1]Sheet1 (2)'!$C$70,'[1]Sheet1 (2)'!$D$70*('[1]Sheet1 (2)'!$D$72-rave_index)/'[1]Sheet1 (2)'!$D$72,IF([1]shee2!D1106='[1]Sheet1 (2)'!$C$71,'[1]Sheet1 (2)'!$D$71*('[1]Sheet1 (2)'!$D$72-rave_index)/'[1]Sheet1 (2)'!$D$72)))&lt;0,0,IF(D1166='[1]Sheet1 (2)'!$C$69,'[1]Sheet1 (2)'!$D$69*('[1]Sheet1 (2)'!$D$72-rave_index)/'[1]Sheet1 (2)'!$D$72,IF([1]shee2!D1106='[1]Sheet1 (2)'!$C$70,'[1]Sheet1 (2)'!$D$70*('[1]Sheet1 (2)'!$D$72-rave_index)/'[1]Sheet1 (2)'!$D$72,IF([1]shee2!D1106='[1]Sheet1 (2)'!$C$71,'[1]Sheet1 (2)'!$D$71*('[1]Sheet1 (2)'!$D$72-rave_index)/'[1]Sheet1 (2)'!$D$72))))</f>
        <v>5</v>
      </c>
      <c r="AY1166" s="157">
        <f>IF(IF(D1166='[1]Sheet1 (2)'!$C$69,'[1]Sheet1 (2)'!$D$69*('[1]Sheet1 (2)'!$D$72-rough_index)/'[1]Sheet1 (2)'!$D$72,IF([1]shee2!D1106='[1]Sheet1 (2)'!$C$70,'[1]Sheet1 (2)'!$D$70*('[1]Sheet1 (2)'!$D$72-rough_index)/'[1]Sheet1 (2)'!$D$72,IF([1]shee2!D1106='[1]Sheet1 (2)'!$C$71,'[1]Sheet1 (2)'!$D$71*('[1]Sheet1 (2)'!$D$72-rough_index)/'[1]Sheet1 (2)'!$D$72)))&lt;0,0,IF(D1166='[1]Sheet1 (2)'!$C$69,'[1]Sheet1 (2)'!$D$69*('[1]Sheet1 (2)'!$D$72-rough_index)/'[1]Sheet1 (2)'!$D$72,IF([1]shee2!D1106='[1]Sheet1 (2)'!$C$70,'[1]Sheet1 (2)'!$D$70*('[1]Sheet1 (2)'!$D$72-rough_index)/'[1]Sheet1 (2)'!$D$72,IF([1]shee2!D1106='[1]Sheet1 (2)'!$C$71,'[1]Sheet1 (2)'!$D$71*('[1]Sheet1 (2)'!$D$72-rough_index)/'[1]Sheet1 (2)'!$D$72))))</f>
        <v>2.5</v>
      </c>
      <c r="AZ1166" s="179">
        <f>+(AU1166*'[1]Sheet1 (2)'!$C$77)+(AV1166*'[1]Sheet1 (2)'!$C$78)+(AW1166*'[1]Sheet1 (2)'!$C$79)+(AX1166*'[1]Sheet1 (2)'!$C$80)+(AY1166*'[1]Sheet1 (2)'!$C$81)</f>
        <v>4.25</v>
      </c>
      <c r="BA1166" s="213" t="str">
        <f t="shared" si="36"/>
        <v>Good</v>
      </c>
      <c r="BE1166">
        <f>IF(D1166='[1]Sheet1 (2)'!$C$61,'[1]Sheet1 (2)'!$D$61*(counts^2)+'[1]Sheet1 (2)'!$G$61*counts+'[1]Sheet1 (2)'!$J$61,IF(D1166='[1]Sheet1 (2)'!$C$62,'[1]Sheet1 (2)'!$D$62*counts+'[1]Sheet1 (2)'!$G$62,IF(D1166='[1]Sheet1 (2)'!$C$63,'[1]Sheet1 (2)'!$D$63*counts+'[1]Sheet1 (2)'!$G$63,IF(D1166='[1]Sheet1 (2)'!$C$64,'[1]Sheet1 (2)'!$D$64*counts+'[1]Sheet1 (2)'!$G$64))))</f>
        <v>2.0984129299999998</v>
      </c>
    </row>
    <row r="1167" spans="1:57" ht="12.75" customHeight="1">
      <c r="A1167" s="176" t="s">
        <v>282</v>
      </c>
      <c r="B1167" s="145" t="s">
        <v>76</v>
      </c>
      <c r="C1167" s="170">
        <v>1300</v>
      </c>
      <c r="D1167" s="174" t="s">
        <v>77</v>
      </c>
      <c r="E1167" s="171">
        <v>10</v>
      </c>
      <c r="F1167" s="171">
        <v>3</v>
      </c>
      <c r="G1167" s="171" t="s">
        <v>77</v>
      </c>
      <c r="H1167" s="171">
        <v>0.5</v>
      </c>
      <c r="I1167" s="171" t="s">
        <v>77</v>
      </c>
      <c r="J1167" s="173" t="s">
        <v>80</v>
      </c>
      <c r="K1167" s="173" t="s">
        <v>80</v>
      </c>
      <c r="L1167" s="169">
        <f>VLOOKUP(CONCATENATE(J1167,K1167),'Sheet1 (2)'!$J$6:$K$26,2,FALSE)</f>
        <v>0</v>
      </c>
      <c r="M1167" s="173" t="s">
        <v>80</v>
      </c>
      <c r="N1167" s="173" t="s">
        <v>80</v>
      </c>
      <c r="O1167" s="177">
        <f>VLOOKUP(CONCATENATE(M1167,N1167),'[1]Sheet1 (2)'!$L$6:$M$26,2,FALSE)</f>
        <v>0</v>
      </c>
      <c r="P1167" s="173" t="s">
        <v>80</v>
      </c>
      <c r="Q1167" s="173" t="s">
        <v>80</v>
      </c>
      <c r="R1167" s="177">
        <f>VLOOKUP(CONCATENATE(P1167,Q1167),'[1]Sheet1 (2)'!$N$6:$O$26,2,FALSE)</f>
        <v>0</v>
      </c>
      <c r="S1167" s="173" t="s">
        <v>80</v>
      </c>
      <c r="T1167" s="173" t="s">
        <v>80</v>
      </c>
      <c r="U1167" s="177">
        <f>VLOOKUP(CONCATENATE(S1167,T1167),'[1]Sheet1 (2)'!$P$6:$Q$26,2,FALSE)</f>
        <v>0</v>
      </c>
      <c r="V1167" s="173" t="s">
        <v>80</v>
      </c>
      <c r="W1167" s="173" t="s">
        <v>80</v>
      </c>
      <c r="X1167" s="177">
        <f>VLOOKUP(CONCATENATE(V1167,W1167),'[1]Sheet1 (2)'!$R$6:$S$26,2,FALSE)</f>
        <v>0</v>
      </c>
      <c r="Y1167" s="173" t="s">
        <v>80</v>
      </c>
      <c r="Z1167" s="173" t="s">
        <v>80</v>
      </c>
      <c r="AA1167" s="177">
        <f>VLOOKUP(CONCATENATE(Y1167,Z1167),'[1]Sheet1 (2)'!$T$6:$U$26,2,FALSE)</f>
        <v>0</v>
      </c>
      <c r="AB1167" s="173" t="s">
        <v>80</v>
      </c>
      <c r="AC1167" s="173" t="s">
        <v>80</v>
      </c>
      <c r="AD1167" s="177">
        <f>VLOOKUP(CONCATENATE(AB1167,AC1167),'[1]Sheet1 (2)'!$X$6:$Y$26,2,FALSE)</f>
        <v>0</v>
      </c>
      <c r="AE1167" s="173" t="s">
        <v>82</v>
      </c>
      <c r="AF1167" s="173" t="s">
        <v>81</v>
      </c>
      <c r="AG1167" s="177">
        <f>VLOOKUP(CONCATENATE(AE1167,AF1167),'[1]Sheet1 (2)'!$Z$6:$AA$26,2,FALSE)</f>
        <v>66</v>
      </c>
      <c r="AH1167" s="172"/>
      <c r="AI1167" s="178"/>
      <c r="AJ1167" s="140"/>
      <c r="AK1167" s="176" t="s">
        <v>282</v>
      </c>
      <c r="AL1167" s="176" t="s">
        <v>76</v>
      </c>
      <c r="AM1167" s="170">
        <f t="shared" si="37"/>
        <v>1300</v>
      </c>
      <c r="AN1167" s="147"/>
      <c r="AO1167" s="155"/>
      <c r="AP1167" s="156"/>
      <c r="AQ1167" s="157">
        <v>3.2270698258000001</v>
      </c>
      <c r="AR1167" s="158"/>
      <c r="AS1167" s="145">
        <f>LOOKUP(rufmkm,'[1]Sheet1 (2)'!$V$62:$V$71,'[1]Sheet1 (2)'!$W$62:$W$71)</f>
        <v>40</v>
      </c>
      <c r="AT1167" s="140"/>
      <c r="AU1167" s="157">
        <f>IF(IF(D1167='[1]Sheet1 (2)'!$C$69,'[1]Sheet1 (2)'!$D$69*('[1]Sheet1 (2)'!$D$72-rut_index)/'[1]Sheet1 (2)'!$D$72,IF([1]shee2!D1107='[1]Sheet1 (2)'!$C$70,'[1]Sheet1 (2)'!$D$70*('[1]Sheet1 (2)'!$D$72-rut_index)/'[1]Sheet1 (2)'!$D$72,IF([1]shee2!D1107='[1]Sheet1 (2)'!$C$71,'[1]Sheet1 (2)'!$D$71*('[1]Sheet1 (2)'!$D$72-rut_index)/'[1]Sheet1 (2)'!$D$72)))&lt;0,0,IF(D1167='[1]Sheet1 (2)'!$C$69,'[1]Sheet1 (2)'!$D$69*('[1]Sheet1 (2)'!$D$72-rut_index)/'[1]Sheet1 (2)'!$D$72,IF([1]shee2!D1107='[1]Sheet1 (2)'!$C$70,'[1]Sheet1 (2)'!$D$70*('[1]Sheet1 (2)'!$D$72-rut_index)/'[1]Sheet1 (2)'!$D$72,IF([1]shee2!D1107='[1]Sheet1 (2)'!$C$71,'[1]Sheet1 (2)'!$D$71*('[1]Sheet1 (2)'!$D$72-rut_index)/'[1]Sheet1 (2)'!$D$72))))</f>
        <v>5</v>
      </c>
      <c r="AV1167" s="157">
        <f>IF(IF(D1167='[1]Sheet1 (2)'!$C$69,'[1]Sheet1 (2)'!$D$69*('[1]Sheet1 (2)'!$D$72-crack_s_index)/'[1]Sheet1 (2)'!$D$72,IF([1]shee2!D1107='[1]Sheet1 (2)'!$C$70,'[1]Sheet1 (2)'!$D$70*('[1]Sheet1 (2)'!$D$72-crack_s_index)/'[1]Sheet1 (2)'!$D$72,IF([1]shee2!D1107='[1]Sheet1 (2)'!$C$71,'[1]Sheet1 (2)'!$D$71*('[1]Sheet1 (2)'!$D$72-crack_s_index)/'[1]Sheet1 (2)'!$D$72)))&lt;0,0,IF(D1167='[1]Sheet1 (2)'!$C$69,'[1]Sheet1 (2)'!$D$69*('[1]Sheet1 (2)'!$D$72-crack_s_index)/'[1]Sheet1 (2)'!$D$72,IF([1]shee2!D1107='[1]Sheet1 (2)'!$C$70,'[1]Sheet1 (2)'!$D$70*('[1]Sheet1 (2)'!$D$72-crack_s_index)/'[1]Sheet1 (2)'!$D$72,IF([1]shee2!D1107='[1]Sheet1 (2)'!$C$71,'[1]Sheet1 (2)'!$D$71*('[1]Sheet1 (2)'!$D$72-crack_s_index)/'[1]Sheet1 (2)'!$D$72))))</f>
        <v>5</v>
      </c>
      <c r="AW1167" s="157">
        <f>IF(IF(D1167='[1]Sheet1 (2)'!$C$69,'[1]Sheet1 (2)'!$D$69*('[1]Sheet1 (2)'!$D$72-crack_t_index)/'[1]Sheet1 (2)'!$D$72,IF([1]shee2!D1107='[1]Sheet1 (2)'!$C$70,'[1]Sheet1 (2)'!$D$70*('[1]Sheet1 (2)'!$D$72-crack_t_index)/'[1]Sheet1 (2)'!$D$72,IF([1]shee2!D1107='[1]Sheet1 (2)'!$C$71,'[1]Sheet1 (2)'!$D$71*('[1]Sheet1 (2)'!$D$72-crack_t_index)/'[1]Sheet1 (2)'!$D$72)))&lt;0,0,IF(D1167='[1]Sheet1 (2)'!$C$69,'[1]Sheet1 (2)'!$D$69*('[1]Sheet1 (2)'!$D$72-crack_t_index)/'[1]Sheet1 (2)'!$D$72,IF([1]shee2!D1107='[1]Sheet1 (2)'!$C$70,'[1]Sheet1 (2)'!$D$70*('[1]Sheet1 (2)'!$D$72-crack_t_index)/'[1]Sheet1 (2)'!$D$72,IF([1]shee2!D1107='[1]Sheet1 (2)'!$C$71,'[1]Sheet1 (2)'!$D$71*('[1]Sheet1 (2)'!$D$72-crack_t_index)/'[1]Sheet1 (2)'!$D$72))))</f>
        <v>5</v>
      </c>
      <c r="AX1167" s="157">
        <f>IF(IF(D1167='[1]Sheet1 (2)'!$C$69,'[1]Sheet1 (2)'!$D$69*('[1]Sheet1 (2)'!$D$72-rave_index)/'[1]Sheet1 (2)'!$D$72,IF([1]shee2!D1107='[1]Sheet1 (2)'!$C$70,'[1]Sheet1 (2)'!$D$70*('[1]Sheet1 (2)'!$D$72-rave_index)/'[1]Sheet1 (2)'!$D$72,IF([1]shee2!D1107='[1]Sheet1 (2)'!$C$71,'[1]Sheet1 (2)'!$D$71*('[1]Sheet1 (2)'!$D$72-rave_index)/'[1]Sheet1 (2)'!$D$72)))&lt;0,0,IF(D1167='[1]Sheet1 (2)'!$C$69,'[1]Sheet1 (2)'!$D$69*('[1]Sheet1 (2)'!$D$72-rave_index)/'[1]Sheet1 (2)'!$D$72,IF([1]shee2!D1107='[1]Sheet1 (2)'!$C$70,'[1]Sheet1 (2)'!$D$70*('[1]Sheet1 (2)'!$D$72-rave_index)/'[1]Sheet1 (2)'!$D$72,IF([1]shee2!D1107='[1]Sheet1 (2)'!$C$71,'[1]Sheet1 (2)'!$D$71*('[1]Sheet1 (2)'!$D$72-rave_index)/'[1]Sheet1 (2)'!$D$72))))</f>
        <v>5</v>
      </c>
      <c r="AY1167" s="157">
        <f>IF(IF(D1167='[1]Sheet1 (2)'!$C$69,'[1]Sheet1 (2)'!$D$69*('[1]Sheet1 (2)'!$D$72-rough_index)/'[1]Sheet1 (2)'!$D$72,IF([1]shee2!D1107='[1]Sheet1 (2)'!$C$70,'[1]Sheet1 (2)'!$D$70*('[1]Sheet1 (2)'!$D$72-rough_index)/'[1]Sheet1 (2)'!$D$72,IF([1]shee2!D1107='[1]Sheet1 (2)'!$C$71,'[1]Sheet1 (2)'!$D$71*('[1]Sheet1 (2)'!$D$72-rough_index)/'[1]Sheet1 (2)'!$D$72)))&lt;0,0,IF(D1167='[1]Sheet1 (2)'!$C$69,'[1]Sheet1 (2)'!$D$69*('[1]Sheet1 (2)'!$D$72-rough_index)/'[1]Sheet1 (2)'!$D$72,IF([1]shee2!D1107='[1]Sheet1 (2)'!$C$70,'[1]Sheet1 (2)'!$D$70*('[1]Sheet1 (2)'!$D$72-rough_index)/'[1]Sheet1 (2)'!$D$72,IF([1]shee2!D1107='[1]Sheet1 (2)'!$C$71,'[1]Sheet1 (2)'!$D$71*('[1]Sheet1 (2)'!$D$72-rough_index)/'[1]Sheet1 (2)'!$D$72))))</f>
        <v>1.6666666666666667</v>
      </c>
      <c r="AZ1167" s="179">
        <f>+(AU1167*'[1]Sheet1 (2)'!$C$77)+(AV1167*'[1]Sheet1 (2)'!$C$78)+(AW1167*'[1]Sheet1 (2)'!$C$79)+(AX1167*'[1]Sheet1 (2)'!$C$80)+(AY1167*'[1]Sheet1 (2)'!$C$81)</f>
        <v>4</v>
      </c>
      <c r="BA1167" s="213" t="str">
        <f t="shared" si="36"/>
        <v>Good</v>
      </c>
      <c r="BE1167">
        <f>IF(D1167='[1]Sheet1 (2)'!$C$61,'[1]Sheet1 (2)'!$D$61*(counts^2)+'[1]Sheet1 (2)'!$G$61*counts+'[1]Sheet1 (2)'!$J$61,IF(D1167='[1]Sheet1 (2)'!$C$62,'[1]Sheet1 (2)'!$D$62*counts+'[1]Sheet1 (2)'!$G$62,IF(D1167='[1]Sheet1 (2)'!$C$63,'[1]Sheet1 (2)'!$D$63*counts+'[1]Sheet1 (2)'!$G$63,IF(D1167='[1]Sheet1 (2)'!$C$64,'[1]Sheet1 (2)'!$D$64*counts+'[1]Sheet1 (2)'!$G$64))))</f>
        <v>2.0984129299999998</v>
      </c>
    </row>
    <row r="1168" spans="1:57" ht="12.75" customHeight="1">
      <c r="A1168" s="176" t="s">
        <v>282</v>
      </c>
      <c r="B1168" s="145" t="s">
        <v>76</v>
      </c>
      <c r="C1168" s="170">
        <v>1301</v>
      </c>
      <c r="D1168" s="174" t="s">
        <v>77</v>
      </c>
      <c r="E1168" s="171">
        <v>10</v>
      </c>
      <c r="F1168" s="171">
        <v>3</v>
      </c>
      <c r="G1168" s="171" t="s">
        <v>77</v>
      </c>
      <c r="H1168" s="171">
        <v>0.5</v>
      </c>
      <c r="I1168" s="171" t="s">
        <v>77</v>
      </c>
      <c r="J1168" s="173" t="s">
        <v>80</v>
      </c>
      <c r="K1168" s="173" t="s">
        <v>80</v>
      </c>
      <c r="L1168" s="169">
        <f>VLOOKUP(CONCATENATE(J1168,K1168),'Sheet1 (2)'!$J$6:$K$26,2,FALSE)</f>
        <v>0</v>
      </c>
      <c r="M1168" s="173" t="s">
        <v>80</v>
      </c>
      <c r="N1168" s="173" t="s">
        <v>80</v>
      </c>
      <c r="O1168" s="177">
        <f>VLOOKUP(CONCATENATE(M1168,N1168),'[1]Sheet1 (2)'!$L$6:$M$26,2,FALSE)</f>
        <v>0</v>
      </c>
      <c r="P1168" s="173" t="s">
        <v>80</v>
      </c>
      <c r="Q1168" s="173" t="s">
        <v>80</v>
      </c>
      <c r="R1168" s="177">
        <f>VLOOKUP(CONCATENATE(P1168,Q1168),'[1]Sheet1 (2)'!$N$6:$O$26,2,FALSE)</f>
        <v>0</v>
      </c>
      <c r="S1168" s="173" t="s">
        <v>80</v>
      </c>
      <c r="T1168" s="173" t="s">
        <v>80</v>
      </c>
      <c r="U1168" s="177">
        <f>VLOOKUP(CONCATENATE(S1168,T1168),'[1]Sheet1 (2)'!$P$6:$Q$26,2,FALSE)</f>
        <v>0</v>
      </c>
      <c r="V1168" s="173" t="s">
        <v>80</v>
      </c>
      <c r="W1168" s="173" t="s">
        <v>80</v>
      </c>
      <c r="X1168" s="177">
        <f>VLOOKUP(CONCATENATE(V1168,W1168),'[1]Sheet1 (2)'!$R$6:$S$26,2,FALSE)</f>
        <v>0</v>
      </c>
      <c r="Y1168" s="173" t="s">
        <v>80</v>
      </c>
      <c r="Z1168" s="173" t="s">
        <v>80</v>
      </c>
      <c r="AA1168" s="177">
        <f>VLOOKUP(CONCATENATE(Y1168,Z1168),'[1]Sheet1 (2)'!$T$6:$U$26,2,FALSE)</f>
        <v>0</v>
      </c>
      <c r="AB1168" s="173" t="s">
        <v>80</v>
      </c>
      <c r="AC1168" s="173" t="s">
        <v>80</v>
      </c>
      <c r="AD1168" s="177">
        <f>VLOOKUP(CONCATENATE(AB1168,AC1168),'[1]Sheet1 (2)'!$X$6:$Y$26,2,FALSE)</f>
        <v>0</v>
      </c>
      <c r="AE1168" s="173" t="s">
        <v>82</v>
      </c>
      <c r="AF1168" s="173" t="s">
        <v>81</v>
      </c>
      <c r="AG1168" s="177">
        <f>VLOOKUP(CONCATENATE(AE1168,AF1168),'[1]Sheet1 (2)'!$Z$6:$AA$26,2,FALSE)</f>
        <v>66</v>
      </c>
      <c r="AH1168" s="172"/>
      <c r="AI1168" s="178"/>
      <c r="AJ1168" s="140"/>
      <c r="AK1168" s="176" t="s">
        <v>282</v>
      </c>
      <c r="AL1168" s="176" t="s">
        <v>76</v>
      </c>
      <c r="AM1168" s="170">
        <f t="shared" si="37"/>
        <v>1301</v>
      </c>
      <c r="AN1168" s="147"/>
      <c r="AO1168" s="155"/>
      <c r="AP1168" s="156"/>
      <c r="AQ1168" s="157">
        <v>3.2620224444000003</v>
      </c>
      <c r="AR1168" s="158"/>
      <c r="AS1168" s="145">
        <f>LOOKUP(rufmkm,'[1]Sheet1 (2)'!$V$62:$V$71,'[1]Sheet1 (2)'!$W$62:$W$71)</f>
        <v>40</v>
      </c>
      <c r="AT1168" s="140"/>
      <c r="AU1168" s="157">
        <f>IF(IF(D1168='[1]Sheet1 (2)'!$C$69,'[1]Sheet1 (2)'!$D$69*('[1]Sheet1 (2)'!$D$72-rut_index)/'[1]Sheet1 (2)'!$D$72,IF([1]shee2!D1108='[1]Sheet1 (2)'!$C$70,'[1]Sheet1 (2)'!$D$70*('[1]Sheet1 (2)'!$D$72-rut_index)/'[1]Sheet1 (2)'!$D$72,IF([1]shee2!D1108='[1]Sheet1 (2)'!$C$71,'[1]Sheet1 (2)'!$D$71*('[1]Sheet1 (2)'!$D$72-rut_index)/'[1]Sheet1 (2)'!$D$72)))&lt;0,0,IF(D1168='[1]Sheet1 (2)'!$C$69,'[1]Sheet1 (2)'!$D$69*('[1]Sheet1 (2)'!$D$72-rut_index)/'[1]Sheet1 (2)'!$D$72,IF([1]shee2!D1108='[1]Sheet1 (2)'!$C$70,'[1]Sheet1 (2)'!$D$70*('[1]Sheet1 (2)'!$D$72-rut_index)/'[1]Sheet1 (2)'!$D$72,IF([1]shee2!D1108='[1]Sheet1 (2)'!$C$71,'[1]Sheet1 (2)'!$D$71*('[1]Sheet1 (2)'!$D$72-rut_index)/'[1]Sheet1 (2)'!$D$72))))</f>
        <v>5</v>
      </c>
      <c r="AV1168" s="157">
        <f>IF(IF(D1168='[1]Sheet1 (2)'!$C$69,'[1]Sheet1 (2)'!$D$69*('[1]Sheet1 (2)'!$D$72-crack_s_index)/'[1]Sheet1 (2)'!$D$72,IF([1]shee2!D1108='[1]Sheet1 (2)'!$C$70,'[1]Sheet1 (2)'!$D$70*('[1]Sheet1 (2)'!$D$72-crack_s_index)/'[1]Sheet1 (2)'!$D$72,IF([1]shee2!D1108='[1]Sheet1 (2)'!$C$71,'[1]Sheet1 (2)'!$D$71*('[1]Sheet1 (2)'!$D$72-crack_s_index)/'[1]Sheet1 (2)'!$D$72)))&lt;0,0,IF(D1168='[1]Sheet1 (2)'!$C$69,'[1]Sheet1 (2)'!$D$69*('[1]Sheet1 (2)'!$D$72-crack_s_index)/'[1]Sheet1 (2)'!$D$72,IF([1]shee2!D1108='[1]Sheet1 (2)'!$C$70,'[1]Sheet1 (2)'!$D$70*('[1]Sheet1 (2)'!$D$72-crack_s_index)/'[1]Sheet1 (2)'!$D$72,IF([1]shee2!D1108='[1]Sheet1 (2)'!$C$71,'[1]Sheet1 (2)'!$D$71*('[1]Sheet1 (2)'!$D$72-crack_s_index)/'[1]Sheet1 (2)'!$D$72))))</f>
        <v>5</v>
      </c>
      <c r="AW1168" s="157">
        <f>IF(IF(D1168='[1]Sheet1 (2)'!$C$69,'[1]Sheet1 (2)'!$D$69*('[1]Sheet1 (2)'!$D$72-crack_t_index)/'[1]Sheet1 (2)'!$D$72,IF([1]shee2!D1108='[1]Sheet1 (2)'!$C$70,'[1]Sheet1 (2)'!$D$70*('[1]Sheet1 (2)'!$D$72-crack_t_index)/'[1]Sheet1 (2)'!$D$72,IF([1]shee2!D1108='[1]Sheet1 (2)'!$C$71,'[1]Sheet1 (2)'!$D$71*('[1]Sheet1 (2)'!$D$72-crack_t_index)/'[1]Sheet1 (2)'!$D$72)))&lt;0,0,IF(D1168='[1]Sheet1 (2)'!$C$69,'[1]Sheet1 (2)'!$D$69*('[1]Sheet1 (2)'!$D$72-crack_t_index)/'[1]Sheet1 (2)'!$D$72,IF([1]shee2!D1108='[1]Sheet1 (2)'!$C$70,'[1]Sheet1 (2)'!$D$70*('[1]Sheet1 (2)'!$D$72-crack_t_index)/'[1]Sheet1 (2)'!$D$72,IF([1]shee2!D1108='[1]Sheet1 (2)'!$C$71,'[1]Sheet1 (2)'!$D$71*('[1]Sheet1 (2)'!$D$72-crack_t_index)/'[1]Sheet1 (2)'!$D$72))))</f>
        <v>5</v>
      </c>
      <c r="AX1168" s="157">
        <f>IF(IF(D1168='[1]Sheet1 (2)'!$C$69,'[1]Sheet1 (2)'!$D$69*('[1]Sheet1 (2)'!$D$72-rave_index)/'[1]Sheet1 (2)'!$D$72,IF([1]shee2!D1108='[1]Sheet1 (2)'!$C$70,'[1]Sheet1 (2)'!$D$70*('[1]Sheet1 (2)'!$D$72-rave_index)/'[1]Sheet1 (2)'!$D$72,IF([1]shee2!D1108='[1]Sheet1 (2)'!$C$71,'[1]Sheet1 (2)'!$D$71*('[1]Sheet1 (2)'!$D$72-rave_index)/'[1]Sheet1 (2)'!$D$72)))&lt;0,0,IF(D1168='[1]Sheet1 (2)'!$C$69,'[1]Sheet1 (2)'!$D$69*('[1]Sheet1 (2)'!$D$72-rave_index)/'[1]Sheet1 (2)'!$D$72,IF([1]shee2!D1108='[1]Sheet1 (2)'!$C$70,'[1]Sheet1 (2)'!$D$70*('[1]Sheet1 (2)'!$D$72-rave_index)/'[1]Sheet1 (2)'!$D$72,IF([1]shee2!D1108='[1]Sheet1 (2)'!$C$71,'[1]Sheet1 (2)'!$D$71*('[1]Sheet1 (2)'!$D$72-rave_index)/'[1]Sheet1 (2)'!$D$72))))</f>
        <v>5</v>
      </c>
      <c r="AY1168" s="157">
        <f>IF(IF(D1168='[1]Sheet1 (2)'!$C$69,'[1]Sheet1 (2)'!$D$69*('[1]Sheet1 (2)'!$D$72-rough_index)/'[1]Sheet1 (2)'!$D$72,IF([1]shee2!D1108='[1]Sheet1 (2)'!$C$70,'[1]Sheet1 (2)'!$D$70*('[1]Sheet1 (2)'!$D$72-rough_index)/'[1]Sheet1 (2)'!$D$72,IF([1]shee2!D1108='[1]Sheet1 (2)'!$C$71,'[1]Sheet1 (2)'!$D$71*('[1]Sheet1 (2)'!$D$72-rough_index)/'[1]Sheet1 (2)'!$D$72)))&lt;0,0,IF(D1168='[1]Sheet1 (2)'!$C$69,'[1]Sheet1 (2)'!$D$69*('[1]Sheet1 (2)'!$D$72-rough_index)/'[1]Sheet1 (2)'!$D$72,IF([1]shee2!D1108='[1]Sheet1 (2)'!$C$70,'[1]Sheet1 (2)'!$D$70*('[1]Sheet1 (2)'!$D$72-rough_index)/'[1]Sheet1 (2)'!$D$72,IF([1]shee2!D1108='[1]Sheet1 (2)'!$C$71,'[1]Sheet1 (2)'!$D$71*('[1]Sheet1 (2)'!$D$72-rough_index)/'[1]Sheet1 (2)'!$D$72))))</f>
        <v>1.6666666666666667</v>
      </c>
      <c r="AZ1168" s="179">
        <f>+(AU1168*'[1]Sheet1 (2)'!$C$77)+(AV1168*'[1]Sheet1 (2)'!$C$78)+(AW1168*'[1]Sheet1 (2)'!$C$79)+(AX1168*'[1]Sheet1 (2)'!$C$80)+(AY1168*'[1]Sheet1 (2)'!$C$81)</f>
        <v>4</v>
      </c>
      <c r="BA1168" s="213" t="str">
        <f t="shared" si="36"/>
        <v>Good</v>
      </c>
      <c r="BE1168">
        <f>IF(D1168='[1]Sheet1 (2)'!$C$61,'[1]Sheet1 (2)'!$D$61*(counts^2)+'[1]Sheet1 (2)'!$G$61*counts+'[1]Sheet1 (2)'!$J$61,IF(D1168='[1]Sheet1 (2)'!$C$62,'[1]Sheet1 (2)'!$D$62*counts+'[1]Sheet1 (2)'!$G$62,IF(D1168='[1]Sheet1 (2)'!$C$63,'[1]Sheet1 (2)'!$D$63*counts+'[1]Sheet1 (2)'!$G$63,IF(D1168='[1]Sheet1 (2)'!$C$64,'[1]Sheet1 (2)'!$D$64*counts+'[1]Sheet1 (2)'!$G$64))))</f>
        <v>2.0984129299999998</v>
      </c>
    </row>
    <row r="1169" spans="1:57" ht="12.75" customHeight="1">
      <c r="A1169" s="176" t="s">
        <v>282</v>
      </c>
      <c r="B1169" s="145" t="s">
        <v>76</v>
      </c>
      <c r="C1169" s="170">
        <v>1302</v>
      </c>
      <c r="D1169" s="174" t="s">
        <v>77</v>
      </c>
      <c r="E1169" s="171">
        <v>10</v>
      </c>
      <c r="F1169" s="171">
        <v>3</v>
      </c>
      <c r="G1169" s="171" t="s">
        <v>77</v>
      </c>
      <c r="H1169" s="171">
        <v>0.5</v>
      </c>
      <c r="I1169" s="171" t="s">
        <v>77</v>
      </c>
      <c r="J1169" s="173" t="s">
        <v>80</v>
      </c>
      <c r="K1169" s="173" t="s">
        <v>80</v>
      </c>
      <c r="L1169" s="169">
        <f>VLOOKUP(CONCATENATE(J1169,K1169),'Sheet1 (2)'!$J$6:$K$26,2,FALSE)</f>
        <v>0</v>
      </c>
      <c r="M1169" s="173" t="s">
        <v>80</v>
      </c>
      <c r="N1169" s="173" t="s">
        <v>80</v>
      </c>
      <c r="O1169" s="177">
        <f>VLOOKUP(CONCATENATE(M1169,N1169),'[1]Sheet1 (2)'!$L$6:$M$26,2,FALSE)</f>
        <v>0</v>
      </c>
      <c r="P1169" s="173" t="s">
        <v>80</v>
      </c>
      <c r="Q1169" s="173" t="s">
        <v>80</v>
      </c>
      <c r="R1169" s="177">
        <f>VLOOKUP(CONCATENATE(P1169,Q1169),'[1]Sheet1 (2)'!$N$6:$O$26,2,FALSE)</f>
        <v>0</v>
      </c>
      <c r="S1169" s="173" t="s">
        <v>80</v>
      </c>
      <c r="T1169" s="173" t="s">
        <v>80</v>
      </c>
      <c r="U1169" s="177">
        <f>VLOOKUP(CONCATENATE(S1169,T1169),'[1]Sheet1 (2)'!$P$6:$Q$26,2,FALSE)</f>
        <v>0</v>
      </c>
      <c r="V1169" s="173" t="s">
        <v>80</v>
      </c>
      <c r="W1169" s="173" t="s">
        <v>80</v>
      </c>
      <c r="X1169" s="177">
        <f>VLOOKUP(CONCATENATE(V1169,W1169),'[1]Sheet1 (2)'!$R$6:$S$26,2,FALSE)</f>
        <v>0</v>
      </c>
      <c r="Y1169" s="173" t="s">
        <v>80</v>
      </c>
      <c r="Z1169" s="173" t="s">
        <v>80</v>
      </c>
      <c r="AA1169" s="177">
        <f>VLOOKUP(CONCATENATE(Y1169,Z1169),'[1]Sheet1 (2)'!$T$6:$U$26,2,FALSE)</f>
        <v>0</v>
      </c>
      <c r="AB1169" s="173" t="s">
        <v>80</v>
      </c>
      <c r="AC1169" s="173" t="s">
        <v>80</v>
      </c>
      <c r="AD1169" s="177">
        <f>VLOOKUP(CONCATENATE(AB1169,AC1169),'[1]Sheet1 (2)'!$X$6:$Y$26,2,FALSE)</f>
        <v>0</v>
      </c>
      <c r="AE1169" s="173" t="s">
        <v>82</v>
      </c>
      <c r="AF1169" s="173" t="s">
        <v>81</v>
      </c>
      <c r="AG1169" s="177">
        <f>VLOOKUP(CONCATENATE(AE1169,AF1169),'[1]Sheet1 (2)'!$Z$6:$AA$26,2,FALSE)</f>
        <v>66</v>
      </c>
      <c r="AH1169" s="172"/>
      <c r="AI1169" s="178"/>
      <c r="AJ1169" s="140"/>
      <c r="AK1169" s="176" t="s">
        <v>282</v>
      </c>
      <c r="AL1169" s="176" t="s">
        <v>76</v>
      </c>
      <c r="AM1169" s="170">
        <f t="shared" si="37"/>
        <v>1302</v>
      </c>
      <c r="AN1169" s="147"/>
      <c r="AO1169" s="155"/>
      <c r="AP1169" s="156"/>
      <c r="AQ1169" s="157">
        <v>3.5159316251999995</v>
      </c>
      <c r="AR1169" s="158"/>
      <c r="AS1169" s="145">
        <f>LOOKUP(rufmkm,'[1]Sheet1 (2)'!$V$62:$V$71,'[1]Sheet1 (2)'!$W$62:$W$71)</f>
        <v>40</v>
      </c>
      <c r="AT1169" s="140"/>
      <c r="AU1169" s="157">
        <f>IF(IF(D1169='[1]Sheet1 (2)'!$C$69,'[1]Sheet1 (2)'!$D$69*('[1]Sheet1 (2)'!$D$72-rut_index)/'[1]Sheet1 (2)'!$D$72,IF([1]shee2!D1109='[1]Sheet1 (2)'!$C$70,'[1]Sheet1 (2)'!$D$70*('[1]Sheet1 (2)'!$D$72-rut_index)/'[1]Sheet1 (2)'!$D$72,IF([1]shee2!D1109='[1]Sheet1 (2)'!$C$71,'[1]Sheet1 (2)'!$D$71*('[1]Sheet1 (2)'!$D$72-rut_index)/'[1]Sheet1 (2)'!$D$72)))&lt;0,0,IF(D1169='[1]Sheet1 (2)'!$C$69,'[1]Sheet1 (2)'!$D$69*('[1]Sheet1 (2)'!$D$72-rut_index)/'[1]Sheet1 (2)'!$D$72,IF([1]shee2!D1109='[1]Sheet1 (2)'!$C$70,'[1]Sheet1 (2)'!$D$70*('[1]Sheet1 (2)'!$D$72-rut_index)/'[1]Sheet1 (2)'!$D$72,IF([1]shee2!D1109='[1]Sheet1 (2)'!$C$71,'[1]Sheet1 (2)'!$D$71*('[1]Sheet1 (2)'!$D$72-rut_index)/'[1]Sheet1 (2)'!$D$72))))</f>
        <v>5</v>
      </c>
      <c r="AV1169" s="157">
        <f>IF(IF(D1169='[1]Sheet1 (2)'!$C$69,'[1]Sheet1 (2)'!$D$69*('[1]Sheet1 (2)'!$D$72-crack_s_index)/'[1]Sheet1 (2)'!$D$72,IF([1]shee2!D1109='[1]Sheet1 (2)'!$C$70,'[1]Sheet1 (2)'!$D$70*('[1]Sheet1 (2)'!$D$72-crack_s_index)/'[1]Sheet1 (2)'!$D$72,IF([1]shee2!D1109='[1]Sheet1 (2)'!$C$71,'[1]Sheet1 (2)'!$D$71*('[1]Sheet1 (2)'!$D$72-crack_s_index)/'[1]Sheet1 (2)'!$D$72)))&lt;0,0,IF(D1169='[1]Sheet1 (2)'!$C$69,'[1]Sheet1 (2)'!$D$69*('[1]Sheet1 (2)'!$D$72-crack_s_index)/'[1]Sheet1 (2)'!$D$72,IF([1]shee2!D1109='[1]Sheet1 (2)'!$C$70,'[1]Sheet1 (2)'!$D$70*('[1]Sheet1 (2)'!$D$72-crack_s_index)/'[1]Sheet1 (2)'!$D$72,IF([1]shee2!D1109='[1]Sheet1 (2)'!$C$71,'[1]Sheet1 (2)'!$D$71*('[1]Sheet1 (2)'!$D$72-crack_s_index)/'[1]Sheet1 (2)'!$D$72))))</f>
        <v>5</v>
      </c>
      <c r="AW1169" s="157">
        <f>IF(IF(D1169='[1]Sheet1 (2)'!$C$69,'[1]Sheet1 (2)'!$D$69*('[1]Sheet1 (2)'!$D$72-crack_t_index)/'[1]Sheet1 (2)'!$D$72,IF([1]shee2!D1109='[1]Sheet1 (2)'!$C$70,'[1]Sheet1 (2)'!$D$70*('[1]Sheet1 (2)'!$D$72-crack_t_index)/'[1]Sheet1 (2)'!$D$72,IF([1]shee2!D1109='[1]Sheet1 (2)'!$C$71,'[1]Sheet1 (2)'!$D$71*('[1]Sheet1 (2)'!$D$72-crack_t_index)/'[1]Sheet1 (2)'!$D$72)))&lt;0,0,IF(D1169='[1]Sheet1 (2)'!$C$69,'[1]Sheet1 (2)'!$D$69*('[1]Sheet1 (2)'!$D$72-crack_t_index)/'[1]Sheet1 (2)'!$D$72,IF([1]shee2!D1109='[1]Sheet1 (2)'!$C$70,'[1]Sheet1 (2)'!$D$70*('[1]Sheet1 (2)'!$D$72-crack_t_index)/'[1]Sheet1 (2)'!$D$72,IF([1]shee2!D1109='[1]Sheet1 (2)'!$C$71,'[1]Sheet1 (2)'!$D$71*('[1]Sheet1 (2)'!$D$72-crack_t_index)/'[1]Sheet1 (2)'!$D$72))))</f>
        <v>5</v>
      </c>
      <c r="AX1169" s="157">
        <f>IF(IF(D1169='[1]Sheet1 (2)'!$C$69,'[1]Sheet1 (2)'!$D$69*('[1]Sheet1 (2)'!$D$72-rave_index)/'[1]Sheet1 (2)'!$D$72,IF([1]shee2!D1109='[1]Sheet1 (2)'!$C$70,'[1]Sheet1 (2)'!$D$70*('[1]Sheet1 (2)'!$D$72-rave_index)/'[1]Sheet1 (2)'!$D$72,IF([1]shee2!D1109='[1]Sheet1 (2)'!$C$71,'[1]Sheet1 (2)'!$D$71*('[1]Sheet1 (2)'!$D$72-rave_index)/'[1]Sheet1 (2)'!$D$72)))&lt;0,0,IF(D1169='[1]Sheet1 (2)'!$C$69,'[1]Sheet1 (2)'!$D$69*('[1]Sheet1 (2)'!$D$72-rave_index)/'[1]Sheet1 (2)'!$D$72,IF([1]shee2!D1109='[1]Sheet1 (2)'!$C$70,'[1]Sheet1 (2)'!$D$70*('[1]Sheet1 (2)'!$D$72-rave_index)/'[1]Sheet1 (2)'!$D$72,IF([1]shee2!D1109='[1]Sheet1 (2)'!$C$71,'[1]Sheet1 (2)'!$D$71*('[1]Sheet1 (2)'!$D$72-rave_index)/'[1]Sheet1 (2)'!$D$72))))</f>
        <v>5</v>
      </c>
      <c r="AY1169" s="157">
        <f>IF(IF(D1169='[1]Sheet1 (2)'!$C$69,'[1]Sheet1 (2)'!$D$69*('[1]Sheet1 (2)'!$D$72-rough_index)/'[1]Sheet1 (2)'!$D$72,IF([1]shee2!D1109='[1]Sheet1 (2)'!$C$70,'[1]Sheet1 (2)'!$D$70*('[1]Sheet1 (2)'!$D$72-rough_index)/'[1]Sheet1 (2)'!$D$72,IF([1]shee2!D1109='[1]Sheet1 (2)'!$C$71,'[1]Sheet1 (2)'!$D$71*('[1]Sheet1 (2)'!$D$72-rough_index)/'[1]Sheet1 (2)'!$D$72)))&lt;0,0,IF(D1169='[1]Sheet1 (2)'!$C$69,'[1]Sheet1 (2)'!$D$69*('[1]Sheet1 (2)'!$D$72-rough_index)/'[1]Sheet1 (2)'!$D$72,IF([1]shee2!D1109='[1]Sheet1 (2)'!$C$70,'[1]Sheet1 (2)'!$D$70*('[1]Sheet1 (2)'!$D$72-rough_index)/'[1]Sheet1 (2)'!$D$72,IF([1]shee2!D1109='[1]Sheet1 (2)'!$C$71,'[1]Sheet1 (2)'!$D$71*('[1]Sheet1 (2)'!$D$72-rough_index)/'[1]Sheet1 (2)'!$D$72))))</f>
        <v>1.6666666666666667</v>
      </c>
      <c r="AZ1169" s="179">
        <f>+(AU1169*'[1]Sheet1 (2)'!$C$77)+(AV1169*'[1]Sheet1 (2)'!$C$78)+(AW1169*'[1]Sheet1 (2)'!$C$79)+(AX1169*'[1]Sheet1 (2)'!$C$80)+(AY1169*'[1]Sheet1 (2)'!$C$81)</f>
        <v>4</v>
      </c>
      <c r="BA1169" s="213" t="str">
        <f t="shared" si="36"/>
        <v>Good</v>
      </c>
      <c r="BE1169">
        <f>IF(D1169='[1]Sheet1 (2)'!$C$61,'[1]Sheet1 (2)'!$D$61*(counts^2)+'[1]Sheet1 (2)'!$G$61*counts+'[1]Sheet1 (2)'!$J$61,IF(D1169='[1]Sheet1 (2)'!$C$62,'[1]Sheet1 (2)'!$D$62*counts+'[1]Sheet1 (2)'!$G$62,IF(D1169='[1]Sheet1 (2)'!$C$63,'[1]Sheet1 (2)'!$D$63*counts+'[1]Sheet1 (2)'!$G$63,IF(D1169='[1]Sheet1 (2)'!$C$64,'[1]Sheet1 (2)'!$D$64*counts+'[1]Sheet1 (2)'!$G$64))))</f>
        <v>2.0984129299999998</v>
      </c>
    </row>
    <row r="1170" spans="1:57" ht="12.75" customHeight="1">
      <c r="A1170" s="176" t="s">
        <v>282</v>
      </c>
      <c r="B1170" s="145" t="s">
        <v>76</v>
      </c>
      <c r="C1170" s="170">
        <v>1303</v>
      </c>
      <c r="D1170" s="174" t="s">
        <v>77</v>
      </c>
      <c r="E1170" s="171">
        <v>10</v>
      </c>
      <c r="F1170" s="171">
        <v>3</v>
      </c>
      <c r="G1170" s="171" t="s">
        <v>77</v>
      </c>
      <c r="H1170" s="171">
        <v>0.5</v>
      </c>
      <c r="I1170" s="171" t="s">
        <v>77</v>
      </c>
      <c r="J1170" s="173" t="s">
        <v>80</v>
      </c>
      <c r="K1170" s="173" t="s">
        <v>80</v>
      </c>
      <c r="L1170" s="169">
        <f>VLOOKUP(CONCATENATE(J1170,K1170),'Sheet1 (2)'!$J$6:$K$26,2,FALSE)</f>
        <v>0</v>
      </c>
      <c r="M1170" s="173" t="s">
        <v>80</v>
      </c>
      <c r="N1170" s="173" t="s">
        <v>80</v>
      </c>
      <c r="O1170" s="177">
        <f>VLOOKUP(CONCATENATE(M1170,N1170),'[1]Sheet1 (2)'!$L$6:$M$26,2,FALSE)</f>
        <v>0</v>
      </c>
      <c r="P1170" s="173" t="s">
        <v>80</v>
      </c>
      <c r="Q1170" s="173" t="s">
        <v>80</v>
      </c>
      <c r="R1170" s="177">
        <f>VLOOKUP(CONCATENATE(P1170,Q1170),'[1]Sheet1 (2)'!$N$6:$O$26,2,FALSE)</f>
        <v>0</v>
      </c>
      <c r="S1170" s="173" t="s">
        <v>80</v>
      </c>
      <c r="T1170" s="173" t="s">
        <v>80</v>
      </c>
      <c r="U1170" s="177">
        <f>VLOOKUP(CONCATENATE(S1170,T1170),'[1]Sheet1 (2)'!$P$6:$Q$26,2,FALSE)</f>
        <v>0</v>
      </c>
      <c r="V1170" s="173" t="s">
        <v>80</v>
      </c>
      <c r="W1170" s="173" t="s">
        <v>80</v>
      </c>
      <c r="X1170" s="177">
        <f>VLOOKUP(CONCATENATE(V1170,W1170),'[1]Sheet1 (2)'!$R$6:$S$26,2,FALSE)</f>
        <v>0</v>
      </c>
      <c r="Y1170" s="173" t="s">
        <v>80</v>
      </c>
      <c r="Z1170" s="173" t="s">
        <v>80</v>
      </c>
      <c r="AA1170" s="177">
        <f>VLOOKUP(CONCATENATE(Y1170,Z1170),'[1]Sheet1 (2)'!$T$6:$U$26,2,FALSE)</f>
        <v>0</v>
      </c>
      <c r="AB1170" s="173" t="s">
        <v>80</v>
      </c>
      <c r="AC1170" s="173" t="s">
        <v>80</v>
      </c>
      <c r="AD1170" s="177">
        <f>VLOOKUP(CONCATENATE(AB1170,AC1170),'[1]Sheet1 (2)'!$X$6:$Y$26,2,FALSE)</f>
        <v>0</v>
      </c>
      <c r="AE1170" s="173" t="s">
        <v>82</v>
      </c>
      <c r="AF1170" s="173" t="s">
        <v>81</v>
      </c>
      <c r="AG1170" s="177">
        <f>VLOOKUP(CONCATENATE(AE1170,AF1170),'[1]Sheet1 (2)'!$Z$6:$AA$26,2,FALSE)</f>
        <v>66</v>
      </c>
      <c r="AH1170" s="172"/>
      <c r="AI1170" s="178"/>
      <c r="AJ1170" s="140"/>
      <c r="AK1170" s="176" t="s">
        <v>282</v>
      </c>
      <c r="AL1170" s="176" t="s">
        <v>76</v>
      </c>
      <c r="AM1170" s="170">
        <f t="shared" si="37"/>
        <v>1303</v>
      </c>
      <c r="AN1170" s="147"/>
      <c r="AO1170" s="155" t="s">
        <v>409</v>
      </c>
      <c r="AP1170" s="156"/>
      <c r="AQ1170" s="157">
        <v>4.5932600949999998</v>
      </c>
      <c r="AR1170" s="158"/>
      <c r="AS1170" s="145">
        <f>LOOKUP(rufmkm,'[1]Sheet1 (2)'!$V$62:$V$71,'[1]Sheet1 (2)'!$W$62:$W$71)</f>
        <v>50</v>
      </c>
      <c r="AT1170" s="140"/>
      <c r="AU1170" s="157">
        <f>IF(IF(D1170='[1]Sheet1 (2)'!$C$69,'[1]Sheet1 (2)'!$D$69*('[1]Sheet1 (2)'!$D$72-rut_index)/'[1]Sheet1 (2)'!$D$72,IF([1]shee2!D1110='[1]Sheet1 (2)'!$C$70,'[1]Sheet1 (2)'!$D$70*('[1]Sheet1 (2)'!$D$72-rut_index)/'[1]Sheet1 (2)'!$D$72,IF([1]shee2!D1110='[1]Sheet1 (2)'!$C$71,'[1]Sheet1 (2)'!$D$71*('[1]Sheet1 (2)'!$D$72-rut_index)/'[1]Sheet1 (2)'!$D$72)))&lt;0,0,IF(D1170='[1]Sheet1 (2)'!$C$69,'[1]Sheet1 (2)'!$D$69*('[1]Sheet1 (2)'!$D$72-rut_index)/'[1]Sheet1 (2)'!$D$72,IF([1]shee2!D1110='[1]Sheet1 (2)'!$C$70,'[1]Sheet1 (2)'!$D$70*('[1]Sheet1 (2)'!$D$72-rut_index)/'[1]Sheet1 (2)'!$D$72,IF([1]shee2!D1110='[1]Sheet1 (2)'!$C$71,'[1]Sheet1 (2)'!$D$71*('[1]Sheet1 (2)'!$D$72-rut_index)/'[1]Sheet1 (2)'!$D$72))))</f>
        <v>5</v>
      </c>
      <c r="AV1170" s="157">
        <f>IF(IF(D1170='[1]Sheet1 (2)'!$C$69,'[1]Sheet1 (2)'!$D$69*('[1]Sheet1 (2)'!$D$72-crack_s_index)/'[1]Sheet1 (2)'!$D$72,IF([1]shee2!D1110='[1]Sheet1 (2)'!$C$70,'[1]Sheet1 (2)'!$D$70*('[1]Sheet1 (2)'!$D$72-crack_s_index)/'[1]Sheet1 (2)'!$D$72,IF([1]shee2!D1110='[1]Sheet1 (2)'!$C$71,'[1]Sheet1 (2)'!$D$71*('[1]Sheet1 (2)'!$D$72-crack_s_index)/'[1]Sheet1 (2)'!$D$72)))&lt;0,0,IF(D1170='[1]Sheet1 (2)'!$C$69,'[1]Sheet1 (2)'!$D$69*('[1]Sheet1 (2)'!$D$72-crack_s_index)/'[1]Sheet1 (2)'!$D$72,IF([1]shee2!D1110='[1]Sheet1 (2)'!$C$70,'[1]Sheet1 (2)'!$D$70*('[1]Sheet1 (2)'!$D$72-crack_s_index)/'[1]Sheet1 (2)'!$D$72,IF([1]shee2!D1110='[1]Sheet1 (2)'!$C$71,'[1]Sheet1 (2)'!$D$71*('[1]Sheet1 (2)'!$D$72-crack_s_index)/'[1]Sheet1 (2)'!$D$72))))</f>
        <v>5</v>
      </c>
      <c r="AW1170" s="157">
        <f>IF(IF(D1170='[1]Sheet1 (2)'!$C$69,'[1]Sheet1 (2)'!$D$69*('[1]Sheet1 (2)'!$D$72-crack_t_index)/'[1]Sheet1 (2)'!$D$72,IF([1]shee2!D1110='[1]Sheet1 (2)'!$C$70,'[1]Sheet1 (2)'!$D$70*('[1]Sheet1 (2)'!$D$72-crack_t_index)/'[1]Sheet1 (2)'!$D$72,IF([1]shee2!D1110='[1]Sheet1 (2)'!$C$71,'[1]Sheet1 (2)'!$D$71*('[1]Sheet1 (2)'!$D$72-crack_t_index)/'[1]Sheet1 (2)'!$D$72)))&lt;0,0,IF(D1170='[1]Sheet1 (2)'!$C$69,'[1]Sheet1 (2)'!$D$69*('[1]Sheet1 (2)'!$D$72-crack_t_index)/'[1]Sheet1 (2)'!$D$72,IF([1]shee2!D1110='[1]Sheet1 (2)'!$C$70,'[1]Sheet1 (2)'!$D$70*('[1]Sheet1 (2)'!$D$72-crack_t_index)/'[1]Sheet1 (2)'!$D$72,IF([1]shee2!D1110='[1]Sheet1 (2)'!$C$71,'[1]Sheet1 (2)'!$D$71*('[1]Sheet1 (2)'!$D$72-crack_t_index)/'[1]Sheet1 (2)'!$D$72))))</f>
        <v>5</v>
      </c>
      <c r="AX1170" s="157">
        <f>IF(IF(D1170='[1]Sheet1 (2)'!$C$69,'[1]Sheet1 (2)'!$D$69*('[1]Sheet1 (2)'!$D$72-rave_index)/'[1]Sheet1 (2)'!$D$72,IF([1]shee2!D1110='[1]Sheet1 (2)'!$C$70,'[1]Sheet1 (2)'!$D$70*('[1]Sheet1 (2)'!$D$72-rave_index)/'[1]Sheet1 (2)'!$D$72,IF([1]shee2!D1110='[1]Sheet1 (2)'!$C$71,'[1]Sheet1 (2)'!$D$71*('[1]Sheet1 (2)'!$D$72-rave_index)/'[1]Sheet1 (2)'!$D$72)))&lt;0,0,IF(D1170='[1]Sheet1 (2)'!$C$69,'[1]Sheet1 (2)'!$D$69*('[1]Sheet1 (2)'!$D$72-rave_index)/'[1]Sheet1 (2)'!$D$72,IF([1]shee2!D1110='[1]Sheet1 (2)'!$C$70,'[1]Sheet1 (2)'!$D$70*('[1]Sheet1 (2)'!$D$72-rave_index)/'[1]Sheet1 (2)'!$D$72,IF([1]shee2!D1110='[1]Sheet1 (2)'!$C$71,'[1]Sheet1 (2)'!$D$71*('[1]Sheet1 (2)'!$D$72-rave_index)/'[1]Sheet1 (2)'!$D$72))))</f>
        <v>5</v>
      </c>
      <c r="AY1170" s="157">
        <f>IF(IF(D1170='[1]Sheet1 (2)'!$C$69,'[1]Sheet1 (2)'!$D$69*('[1]Sheet1 (2)'!$D$72-rough_index)/'[1]Sheet1 (2)'!$D$72,IF([1]shee2!D1110='[1]Sheet1 (2)'!$C$70,'[1]Sheet1 (2)'!$D$70*('[1]Sheet1 (2)'!$D$72-rough_index)/'[1]Sheet1 (2)'!$D$72,IF([1]shee2!D1110='[1]Sheet1 (2)'!$C$71,'[1]Sheet1 (2)'!$D$71*('[1]Sheet1 (2)'!$D$72-rough_index)/'[1]Sheet1 (2)'!$D$72)))&lt;0,0,IF(D1170='[1]Sheet1 (2)'!$C$69,'[1]Sheet1 (2)'!$D$69*('[1]Sheet1 (2)'!$D$72-rough_index)/'[1]Sheet1 (2)'!$D$72,IF([1]shee2!D1110='[1]Sheet1 (2)'!$C$70,'[1]Sheet1 (2)'!$D$70*('[1]Sheet1 (2)'!$D$72-rough_index)/'[1]Sheet1 (2)'!$D$72,IF([1]shee2!D1110='[1]Sheet1 (2)'!$C$71,'[1]Sheet1 (2)'!$D$71*('[1]Sheet1 (2)'!$D$72-rough_index)/'[1]Sheet1 (2)'!$D$72))))</f>
        <v>0.83333333333333337</v>
      </c>
      <c r="AZ1170" s="179">
        <f>+(AU1170*'[1]Sheet1 (2)'!$C$77)+(AV1170*'[1]Sheet1 (2)'!$C$78)+(AW1170*'[1]Sheet1 (2)'!$C$79)+(AX1170*'[1]Sheet1 (2)'!$C$80)+(AY1170*'[1]Sheet1 (2)'!$C$81)</f>
        <v>3.75</v>
      </c>
      <c r="BA1170" s="213" t="str">
        <f t="shared" si="36"/>
        <v>Fair</v>
      </c>
      <c r="BE1170">
        <f>IF(D1170='[1]Sheet1 (2)'!$C$61,'[1]Sheet1 (2)'!$D$61*(counts^2)+'[1]Sheet1 (2)'!$G$61*counts+'[1]Sheet1 (2)'!$J$61,IF(D1170='[1]Sheet1 (2)'!$C$62,'[1]Sheet1 (2)'!$D$62*counts+'[1]Sheet1 (2)'!$G$62,IF(D1170='[1]Sheet1 (2)'!$C$63,'[1]Sheet1 (2)'!$D$63*counts+'[1]Sheet1 (2)'!$G$63,IF(D1170='[1]Sheet1 (2)'!$C$64,'[1]Sheet1 (2)'!$D$64*counts+'[1]Sheet1 (2)'!$G$64))))</f>
        <v>2.0984129299999998</v>
      </c>
    </row>
    <row r="1171" spans="1:57" ht="12.75" customHeight="1">
      <c r="A1171" s="176" t="s">
        <v>282</v>
      </c>
      <c r="B1171" s="145" t="s">
        <v>76</v>
      </c>
      <c r="C1171" s="170">
        <v>1304</v>
      </c>
      <c r="D1171" s="174" t="s">
        <v>77</v>
      </c>
      <c r="E1171" s="171">
        <v>10</v>
      </c>
      <c r="F1171" s="171">
        <v>3</v>
      </c>
      <c r="G1171" s="171" t="s">
        <v>77</v>
      </c>
      <c r="H1171" s="171">
        <v>0.5</v>
      </c>
      <c r="I1171" s="171" t="s">
        <v>77</v>
      </c>
      <c r="J1171" s="173" t="s">
        <v>80</v>
      </c>
      <c r="K1171" s="173" t="s">
        <v>80</v>
      </c>
      <c r="L1171" s="169">
        <f>VLOOKUP(CONCATENATE(J1171,K1171),'Sheet1 (2)'!$J$6:$K$26,2,FALSE)</f>
        <v>0</v>
      </c>
      <c r="M1171" s="173" t="s">
        <v>80</v>
      </c>
      <c r="N1171" s="173" t="s">
        <v>80</v>
      </c>
      <c r="O1171" s="177">
        <f>VLOOKUP(CONCATENATE(M1171,N1171),'[1]Sheet1 (2)'!$L$6:$M$26,2,FALSE)</f>
        <v>0</v>
      </c>
      <c r="P1171" s="173" t="s">
        <v>80</v>
      </c>
      <c r="Q1171" s="173" t="s">
        <v>80</v>
      </c>
      <c r="R1171" s="177">
        <f>VLOOKUP(CONCATENATE(P1171,Q1171),'[1]Sheet1 (2)'!$N$6:$O$26,2,FALSE)</f>
        <v>0</v>
      </c>
      <c r="S1171" s="173" t="s">
        <v>80</v>
      </c>
      <c r="T1171" s="173" t="s">
        <v>80</v>
      </c>
      <c r="U1171" s="177">
        <f>VLOOKUP(CONCATENATE(S1171,T1171),'[1]Sheet1 (2)'!$P$6:$Q$26,2,FALSE)</f>
        <v>0</v>
      </c>
      <c r="V1171" s="173" t="s">
        <v>80</v>
      </c>
      <c r="W1171" s="173" t="s">
        <v>80</v>
      </c>
      <c r="X1171" s="177">
        <f>VLOOKUP(CONCATENATE(V1171,W1171),'[1]Sheet1 (2)'!$R$6:$S$26,2,FALSE)</f>
        <v>0</v>
      </c>
      <c r="Y1171" s="173" t="s">
        <v>80</v>
      </c>
      <c r="Z1171" s="173" t="s">
        <v>80</v>
      </c>
      <c r="AA1171" s="177">
        <f>VLOOKUP(CONCATENATE(Y1171,Z1171),'[1]Sheet1 (2)'!$T$6:$U$26,2,FALSE)</f>
        <v>0</v>
      </c>
      <c r="AB1171" s="173" t="s">
        <v>80</v>
      </c>
      <c r="AC1171" s="173" t="s">
        <v>80</v>
      </c>
      <c r="AD1171" s="177">
        <f>VLOOKUP(CONCATENATE(AB1171,AC1171),'[1]Sheet1 (2)'!$X$6:$Y$26,2,FALSE)</f>
        <v>0</v>
      </c>
      <c r="AE1171" s="173" t="s">
        <v>82</v>
      </c>
      <c r="AF1171" s="173" t="s">
        <v>81</v>
      </c>
      <c r="AG1171" s="177">
        <f>VLOOKUP(CONCATENATE(AE1171,AF1171),'[1]Sheet1 (2)'!$Z$6:$AA$26,2,FALSE)</f>
        <v>66</v>
      </c>
      <c r="AH1171" s="172"/>
      <c r="AI1171" s="178"/>
      <c r="AJ1171" s="140"/>
      <c r="AK1171" s="176" t="s">
        <v>282</v>
      </c>
      <c r="AL1171" s="176" t="s">
        <v>76</v>
      </c>
      <c r="AM1171" s="170">
        <f t="shared" si="37"/>
        <v>1304</v>
      </c>
      <c r="AN1171" s="147"/>
      <c r="AO1171" s="155"/>
      <c r="AP1171" s="156"/>
      <c r="AQ1171" s="157">
        <v>2.8227501720000001</v>
      </c>
      <c r="AR1171" s="158"/>
      <c r="AS1171" s="145">
        <f>LOOKUP(rufmkm,'[1]Sheet1 (2)'!$V$62:$V$71,'[1]Sheet1 (2)'!$W$62:$W$71)</f>
        <v>30</v>
      </c>
      <c r="AT1171" s="140"/>
      <c r="AU1171" s="157">
        <f>IF(IF(D1171='[1]Sheet1 (2)'!$C$69,'[1]Sheet1 (2)'!$D$69*('[1]Sheet1 (2)'!$D$72-rut_index)/'[1]Sheet1 (2)'!$D$72,IF([1]shee2!D1111='[1]Sheet1 (2)'!$C$70,'[1]Sheet1 (2)'!$D$70*('[1]Sheet1 (2)'!$D$72-rut_index)/'[1]Sheet1 (2)'!$D$72,IF([1]shee2!D1111='[1]Sheet1 (2)'!$C$71,'[1]Sheet1 (2)'!$D$71*('[1]Sheet1 (2)'!$D$72-rut_index)/'[1]Sheet1 (2)'!$D$72)))&lt;0,0,IF(D1171='[1]Sheet1 (2)'!$C$69,'[1]Sheet1 (2)'!$D$69*('[1]Sheet1 (2)'!$D$72-rut_index)/'[1]Sheet1 (2)'!$D$72,IF([1]shee2!D1111='[1]Sheet1 (2)'!$C$70,'[1]Sheet1 (2)'!$D$70*('[1]Sheet1 (2)'!$D$72-rut_index)/'[1]Sheet1 (2)'!$D$72,IF([1]shee2!D1111='[1]Sheet1 (2)'!$C$71,'[1]Sheet1 (2)'!$D$71*('[1]Sheet1 (2)'!$D$72-rut_index)/'[1]Sheet1 (2)'!$D$72))))</f>
        <v>5</v>
      </c>
      <c r="AV1171" s="157">
        <f>IF(IF(D1171='[1]Sheet1 (2)'!$C$69,'[1]Sheet1 (2)'!$D$69*('[1]Sheet1 (2)'!$D$72-crack_s_index)/'[1]Sheet1 (2)'!$D$72,IF([1]shee2!D1111='[1]Sheet1 (2)'!$C$70,'[1]Sheet1 (2)'!$D$70*('[1]Sheet1 (2)'!$D$72-crack_s_index)/'[1]Sheet1 (2)'!$D$72,IF([1]shee2!D1111='[1]Sheet1 (2)'!$C$71,'[1]Sheet1 (2)'!$D$71*('[1]Sheet1 (2)'!$D$72-crack_s_index)/'[1]Sheet1 (2)'!$D$72)))&lt;0,0,IF(D1171='[1]Sheet1 (2)'!$C$69,'[1]Sheet1 (2)'!$D$69*('[1]Sheet1 (2)'!$D$72-crack_s_index)/'[1]Sheet1 (2)'!$D$72,IF([1]shee2!D1111='[1]Sheet1 (2)'!$C$70,'[1]Sheet1 (2)'!$D$70*('[1]Sheet1 (2)'!$D$72-crack_s_index)/'[1]Sheet1 (2)'!$D$72,IF([1]shee2!D1111='[1]Sheet1 (2)'!$C$71,'[1]Sheet1 (2)'!$D$71*('[1]Sheet1 (2)'!$D$72-crack_s_index)/'[1]Sheet1 (2)'!$D$72))))</f>
        <v>5</v>
      </c>
      <c r="AW1171" s="157">
        <f>IF(IF(D1171='[1]Sheet1 (2)'!$C$69,'[1]Sheet1 (2)'!$D$69*('[1]Sheet1 (2)'!$D$72-crack_t_index)/'[1]Sheet1 (2)'!$D$72,IF([1]shee2!D1111='[1]Sheet1 (2)'!$C$70,'[1]Sheet1 (2)'!$D$70*('[1]Sheet1 (2)'!$D$72-crack_t_index)/'[1]Sheet1 (2)'!$D$72,IF([1]shee2!D1111='[1]Sheet1 (2)'!$C$71,'[1]Sheet1 (2)'!$D$71*('[1]Sheet1 (2)'!$D$72-crack_t_index)/'[1]Sheet1 (2)'!$D$72)))&lt;0,0,IF(D1171='[1]Sheet1 (2)'!$C$69,'[1]Sheet1 (2)'!$D$69*('[1]Sheet1 (2)'!$D$72-crack_t_index)/'[1]Sheet1 (2)'!$D$72,IF([1]shee2!D1111='[1]Sheet1 (2)'!$C$70,'[1]Sheet1 (2)'!$D$70*('[1]Sheet1 (2)'!$D$72-crack_t_index)/'[1]Sheet1 (2)'!$D$72,IF([1]shee2!D1111='[1]Sheet1 (2)'!$C$71,'[1]Sheet1 (2)'!$D$71*('[1]Sheet1 (2)'!$D$72-crack_t_index)/'[1]Sheet1 (2)'!$D$72))))</f>
        <v>5</v>
      </c>
      <c r="AX1171" s="157">
        <f>IF(IF(D1171='[1]Sheet1 (2)'!$C$69,'[1]Sheet1 (2)'!$D$69*('[1]Sheet1 (2)'!$D$72-rave_index)/'[1]Sheet1 (2)'!$D$72,IF([1]shee2!D1111='[1]Sheet1 (2)'!$C$70,'[1]Sheet1 (2)'!$D$70*('[1]Sheet1 (2)'!$D$72-rave_index)/'[1]Sheet1 (2)'!$D$72,IF([1]shee2!D1111='[1]Sheet1 (2)'!$C$71,'[1]Sheet1 (2)'!$D$71*('[1]Sheet1 (2)'!$D$72-rave_index)/'[1]Sheet1 (2)'!$D$72)))&lt;0,0,IF(D1171='[1]Sheet1 (2)'!$C$69,'[1]Sheet1 (2)'!$D$69*('[1]Sheet1 (2)'!$D$72-rave_index)/'[1]Sheet1 (2)'!$D$72,IF([1]shee2!D1111='[1]Sheet1 (2)'!$C$70,'[1]Sheet1 (2)'!$D$70*('[1]Sheet1 (2)'!$D$72-rave_index)/'[1]Sheet1 (2)'!$D$72,IF([1]shee2!D1111='[1]Sheet1 (2)'!$C$71,'[1]Sheet1 (2)'!$D$71*('[1]Sheet1 (2)'!$D$72-rave_index)/'[1]Sheet1 (2)'!$D$72))))</f>
        <v>5</v>
      </c>
      <c r="AY1171" s="157">
        <f>IF(IF(D1171='[1]Sheet1 (2)'!$C$69,'[1]Sheet1 (2)'!$D$69*('[1]Sheet1 (2)'!$D$72-rough_index)/'[1]Sheet1 (2)'!$D$72,IF([1]shee2!D1111='[1]Sheet1 (2)'!$C$70,'[1]Sheet1 (2)'!$D$70*('[1]Sheet1 (2)'!$D$72-rough_index)/'[1]Sheet1 (2)'!$D$72,IF([1]shee2!D1111='[1]Sheet1 (2)'!$C$71,'[1]Sheet1 (2)'!$D$71*('[1]Sheet1 (2)'!$D$72-rough_index)/'[1]Sheet1 (2)'!$D$72)))&lt;0,0,IF(D1171='[1]Sheet1 (2)'!$C$69,'[1]Sheet1 (2)'!$D$69*('[1]Sheet1 (2)'!$D$72-rough_index)/'[1]Sheet1 (2)'!$D$72,IF([1]shee2!D1111='[1]Sheet1 (2)'!$C$70,'[1]Sheet1 (2)'!$D$70*('[1]Sheet1 (2)'!$D$72-rough_index)/'[1]Sheet1 (2)'!$D$72,IF([1]shee2!D1111='[1]Sheet1 (2)'!$C$71,'[1]Sheet1 (2)'!$D$71*('[1]Sheet1 (2)'!$D$72-rough_index)/'[1]Sheet1 (2)'!$D$72))))</f>
        <v>2.5</v>
      </c>
      <c r="AZ1171" s="179">
        <f>+(AU1171*'[1]Sheet1 (2)'!$C$77)+(AV1171*'[1]Sheet1 (2)'!$C$78)+(AW1171*'[1]Sheet1 (2)'!$C$79)+(AX1171*'[1]Sheet1 (2)'!$C$80)+(AY1171*'[1]Sheet1 (2)'!$C$81)</f>
        <v>4.25</v>
      </c>
      <c r="BA1171" s="213" t="str">
        <f t="shared" si="36"/>
        <v>Good</v>
      </c>
      <c r="BE1171">
        <f>IF(D1171='[1]Sheet1 (2)'!$C$61,'[1]Sheet1 (2)'!$D$61*(counts^2)+'[1]Sheet1 (2)'!$G$61*counts+'[1]Sheet1 (2)'!$J$61,IF(D1171='[1]Sheet1 (2)'!$C$62,'[1]Sheet1 (2)'!$D$62*counts+'[1]Sheet1 (2)'!$G$62,IF(D1171='[1]Sheet1 (2)'!$C$63,'[1]Sheet1 (2)'!$D$63*counts+'[1]Sheet1 (2)'!$G$63,IF(D1171='[1]Sheet1 (2)'!$C$64,'[1]Sheet1 (2)'!$D$64*counts+'[1]Sheet1 (2)'!$G$64))))</f>
        <v>2.0984129299999998</v>
      </c>
    </row>
    <row r="1172" spans="1:57" ht="12.75" customHeight="1">
      <c r="A1172" s="176" t="s">
        <v>282</v>
      </c>
      <c r="B1172" s="145" t="s">
        <v>76</v>
      </c>
      <c r="C1172" s="170">
        <v>1305</v>
      </c>
      <c r="D1172" s="174" t="s">
        <v>77</v>
      </c>
      <c r="E1172" s="171">
        <v>10</v>
      </c>
      <c r="F1172" s="171">
        <v>3</v>
      </c>
      <c r="G1172" s="171" t="s">
        <v>77</v>
      </c>
      <c r="H1172" s="171">
        <v>0.5</v>
      </c>
      <c r="I1172" s="171" t="s">
        <v>77</v>
      </c>
      <c r="J1172" s="173" t="s">
        <v>80</v>
      </c>
      <c r="K1172" s="173" t="s">
        <v>80</v>
      </c>
      <c r="L1172" s="169">
        <f>VLOOKUP(CONCATENATE(J1172,K1172),'Sheet1 (2)'!$J$6:$K$26,2,FALSE)</f>
        <v>0</v>
      </c>
      <c r="M1172" s="173" t="s">
        <v>80</v>
      </c>
      <c r="N1172" s="173" t="s">
        <v>80</v>
      </c>
      <c r="O1172" s="177">
        <f>VLOOKUP(CONCATENATE(M1172,N1172),'[1]Sheet1 (2)'!$L$6:$M$26,2,FALSE)</f>
        <v>0</v>
      </c>
      <c r="P1172" s="173" t="s">
        <v>80</v>
      </c>
      <c r="Q1172" s="173" t="s">
        <v>80</v>
      </c>
      <c r="R1172" s="177">
        <f>VLOOKUP(CONCATENATE(P1172,Q1172),'[1]Sheet1 (2)'!$N$6:$O$26,2,FALSE)</f>
        <v>0</v>
      </c>
      <c r="S1172" s="173" t="s">
        <v>80</v>
      </c>
      <c r="T1172" s="173" t="s">
        <v>80</v>
      </c>
      <c r="U1172" s="177">
        <f>VLOOKUP(CONCATENATE(S1172,T1172),'[1]Sheet1 (2)'!$P$6:$Q$26,2,FALSE)</f>
        <v>0</v>
      </c>
      <c r="V1172" s="173" t="s">
        <v>80</v>
      </c>
      <c r="W1172" s="173" t="s">
        <v>80</v>
      </c>
      <c r="X1172" s="177">
        <f>VLOOKUP(CONCATENATE(V1172,W1172),'[1]Sheet1 (2)'!$R$6:$S$26,2,FALSE)</f>
        <v>0</v>
      </c>
      <c r="Y1172" s="173" t="s">
        <v>80</v>
      </c>
      <c r="Z1172" s="173" t="s">
        <v>80</v>
      </c>
      <c r="AA1172" s="177">
        <f>VLOOKUP(CONCATENATE(Y1172,Z1172),'[1]Sheet1 (2)'!$T$6:$U$26,2,FALSE)</f>
        <v>0</v>
      </c>
      <c r="AB1172" s="173" t="s">
        <v>80</v>
      </c>
      <c r="AC1172" s="173" t="s">
        <v>80</v>
      </c>
      <c r="AD1172" s="177">
        <f>VLOOKUP(CONCATENATE(AB1172,AC1172),'[1]Sheet1 (2)'!$X$6:$Y$26,2,FALSE)</f>
        <v>0</v>
      </c>
      <c r="AE1172" s="173" t="s">
        <v>82</v>
      </c>
      <c r="AF1172" s="173" t="s">
        <v>81</v>
      </c>
      <c r="AG1172" s="177">
        <f>VLOOKUP(CONCATENATE(AE1172,AF1172),'[1]Sheet1 (2)'!$Z$6:$AA$26,2,FALSE)</f>
        <v>66</v>
      </c>
      <c r="AH1172" s="172"/>
      <c r="AI1172" s="178"/>
      <c r="AJ1172" s="140"/>
      <c r="AK1172" s="176" t="s">
        <v>282</v>
      </c>
      <c r="AL1172" s="176" t="s">
        <v>76</v>
      </c>
      <c r="AM1172" s="170">
        <f t="shared" si="37"/>
        <v>1305</v>
      </c>
      <c r="AN1172" s="147"/>
      <c r="AO1172" s="155"/>
      <c r="AP1172" s="156"/>
      <c r="AQ1172" s="157">
        <v>3.8143050000000001</v>
      </c>
      <c r="AR1172" s="158"/>
      <c r="AS1172" s="145">
        <f>LOOKUP(rufmkm,'[1]Sheet1 (2)'!$V$62:$V$71,'[1]Sheet1 (2)'!$W$62:$W$71)</f>
        <v>40</v>
      </c>
      <c r="AT1172" s="140"/>
      <c r="AU1172" s="157">
        <f>IF(IF(D1172='[1]Sheet1 (2)'!$C$69,'[1]Sheet1 (2)'!$D$69*('[1]Sheet1 (2)'!$D$72-rut_index)/'[1]Sheet1 (2)'!$D$72,IF([1]shee2!D1112='[1]Sheet1 (2)'!$C$70,'[1]Sheet1 (2)'!$D$70*('[1]Sheet1 (2)'!$D$72-rut_index)/'[1]Sheet1 (2)'!$D$72,IF([1]shee2!D1112='[1]Sheet1 (2)'!$C$71,'[1]Sheet1 (2)'!$D$71*('[1]Sheet1 (2)'!$D$72-rut_index)/'[1]Sheet1 (2)'!$D$72)))&lt;0,0,IF(D1172='[1]Sheet1 (2)'!$C$69,'[1]Sheet1 (2)'!$D$69*('[1]Sheet1 (2)'!$D$72-rut_index)/'[1]Sheet1 (2)'!$D$72,IF([1]shee2!D1112='[1]Sheet1 (2)'!$C$70,'[1]Sheet1 (2)'!$D$70*('[1]Sheet1 (2)'!$D$72-rut_index)/'[1]Sheet1 (2)'!$D$72,IF([1]shee2!D1112='[1]Sheet1 (2)'!$C$71,'[1]Sheet1 (2)'!$D$71*('[1]Sheet1 (2)'!$D$72-rut_index)/'[1]Sheet1 (2)'!$D$72))))</f>
        <v>5</v>
      </c>
      <c r="AV1172" s="157">
        <f>IF(IF(D1172='[1]Sheet1 (2)'!$C$69,'[1]Sheet1 (2)'!$D$69*('[1]Sheet1 (2)'!$D$72-crack_s_index)/'[1]Sheet1 (2)'!$D$72,IF([1]shee2!D1112='[1]Sheet1 (2)'!$C$70,'[1]Sheet1 (2)'!$D$70*('[1]Sheet1 (2)'!$D$72-crack_s_index)/'[1]Sheet1 (2)'!$D$72,IF([1]shee2!D1112='[1]Sheet1 (2)'!$C$71,'[1]Sheet1 (2)'!$D$71*('[1]Sheet1 (2)'!$D$72-crack_s_index)/'[1]Sheet1 (2)'!$D$72)))&lt;0,0,IF(D1172='[1]Sheet1 (2)'!$C$69,'[1]Sheet1 (2)'!$D$69*('[1]Sheet1 (2)'!$D$72-crack_s_index)/'[1]Sheet1 (2)'!$D$72,IF([1]shee2!D1112='[1]Sheet1 (2)'!$C$70,'[1]Sheet1 (2)'!$D$70*('[1]Sheet1 (2)'!$D$72-crack_s_index)/'[1]Sheet1 (2)'!$D$72,IF([1]shee2!D1112='[1]Sheet1 (2)'!$C$71,'[1]Sheet1 (2)'!$D$71*('[1]Sheet1 (2)'!$D$72-crack_s_index)/'[1]Sheet1 (2)'!$D$72))))</f>
        <v>5</v>
      </c>
      <c r="AW1172" s="157">
        <f>IF(IF(D1172='[1]Sheet1 (2)'!$C$69,'[1]Sheet1 (2)'!$D$69*('[1]Sheet1 (2)'!$D$72-crack_t_index)/'[1]Sheet1 (2)'!$D$72,IF([1]shee2!D1112='[1]Sheet1 (2)'!$C$70,'[1]Sheet1 (2)'!$D$70*('[1]Sheet1 (2)'!$D$72-crack_t_index)/'[1]Sheet1 (2)'!$D$72,IF([1]shee2!D1112='[1]Sheet1 (2)'!$C$71,'[1]Sheet1 (2)'!$D$71*('[1]Sheet1 (2)'!$D$72-crack_t_index)/'[1]Sheet1 (2)'!$D$72)))&lt;0,0,IF(D1172='[1]Sheet1 (2)'!$C$69,'[1]Sheet1 (2)'!$D$69*('[1]Sheet1 (2)'!$D$72-crack_t_index)/'[1]Sheet1 (2)'!$D$72,IF([1]shee2!D1112='[1]Sheet1 (2)'!$C$70,'[1]Sheet1 (2)'!$D$70*('[1]Sheet1 (2)'!$D$72-crack_t_index)/'[1]Sheet1 (2)'!$D$72,IF([1]shee2!D1112='[1]Sheet1 (2)'!$C$71,'[1]Sheet1 (2)'!$D$71*('[1]Sheet1 (2)'!$D$72-crack_t_index)/'[1]Sheet1 (2)'!$D$72))))</f>
        <v>5</v>
      </c>
      <c r="AX1172" s="157">
        <f>IF(IF(D1172='[1]Sheet1 (2)'!$C$69,'[1]Sheet1 (2)'!$D$69*('[1]Sheet1 (2)'!$D$72-rave_index)/'[1]Sheet1 (2)'!$D$72,IF([1]shee2!D1112='[1]Sheet1 (2)'!$C$70,'[1]Sheet1 (2)'!$D$70*('[1]Sheet1 (2)'!$D$72-rave_index)/'[1]Sheet1 (2)'!$D$72,IF([1]shee2!D1112='[1]Sheet1 (2)'!$C$71,'[1]Sheet1 (2)'!$D$71*('[1]Sheet1 (2)'!$D$72-rave_index)/'[1]Sheet1 (2)'!$D$72)))&lt;0,0,IF(D1172='[1]Sheet1 (2)'!$C$69,'[1]Sheet1 (2)'!$D$69*('[1]Sheet1 (2)'!$D$72-rave_index)/'[1]Sheet1 (2)'!$D$72,IF([1]shee2!D1112='[1]Sheet1 (2)'!$C$70,'[1]Sheet1 (2)'!$D$70*('[1]Sheet1 (2)'!$D$72-rave_index)/'[1]Sheet1 (2)'!$D$72,IF([1]shee2!D1112='[1]Sheet1 (2)'!$C$71,'[1]Sheet1 (2)'!$D$71*('[1]Sheet1 (2)'!$D$72-rave_index)/'[1]Sheet1 (2)'!$D$72))))</f>
        <v>5</v>
      </c>
      <c r="AY1172" s="157">
        <f>IF(IF(D1172='[1]Sheet1 (2)'!$C$69,'[1]Sheet1 (2)'!$D$69*('[1]Sheet1 (2)'!$D$72-rough_index)/'[1]Sheet1 (2)'!$D$72,IF([1]shee2!D1112='[1]Sheet1 (2)'!$C$70,'[1]Sheet1 (2)'!$D$70*('[1]Sheet1 (2)'!$D$72-rough_index)/'[1]Sheet1 (2)'!$D$72,IF([1]shee2!D1112='[1]Sheet1 (2)'!$C$71,'[1]Sheet1 (2)'!$D$71*('[1]Sheet1 (2)'!$D$72-rough_index)/'[1]Sheet1 (2)'!$D$72)))&lt;0,0,IF(D1172='[1]Sheet1 (2)'!$C$69,'[1]Sheet1 (2)'!$D$69*('[1]Sheet1 (2)'!$D$72-rough_index)/'[1]Sheet1 (2)'!$D$72,IF([1]shee2!D1112='[1]Sheet1 (2)'!$C$70,'[1]Sheet1 (2)'!$D$70*('[1]Sheet1 (2)'!$D$72-rough_index)/'[1]Sheet1 (2)'!$D$72,IF([1]shee2!D1112='[1]Sheet1 (2)'!$C$71,'[1]Sheet1 (2)'!$D$71*('[1]Sheet1 (2)'!$D$72-rough_index)/'[1]Sheet1 (2)'!$D$72))))</f>
        <v>1.6666666666666667</v>
      </c>
      <c r="AZ1172" s="179">
        <f>+(AU1172*'[1]Sheet1 (2)'!$C$77)+(AV1172*'[1]Sheet1 (2)'!$C$78)+(AW1172*'[1]Sheet1 (2)'!$C$79)+(AX1172*'[1]Sheet1 (2)'!$C$80)+(AY1172*'[1]Sheet1 (2)'!$C$81)</f>
        <v>4</v>
      </c>
      <c r="BA1172" s="213" t="str">
        <f t="shared" si="36"/>
        <v>Good</v>
      </c>
      <c r="BE1172">
        <f>IF(D1172='[1]Sheet1 (2)'!$C$61,'[1]Sheet1 (2)'!$D$61*(counts^2)+'[1]Sheet1 (2)'!$G$61*counts+'[1]Sheet1 (2)'!$J$61,IF(D1172='[1]Sheet1 (2)'!$C$62,'[1]Sheet1 (2)'!$D$62*counts+'[1]Sheet1 (2)'!$G$62,IF(D1172='[1]Sheet1 (2)'!$C$63,'[1]Sheet1 (2)'!$D$63*counts+'[1]Sheet1 (2)'!$G$63,IF(D1172='[1]Sheet1 (2)'!$C$64,'[1]Sheet1 (2)'!$D$64*counts+'[1]Sheet1 (2)'!$G$64))))</f>
        <v>2.0984129299999998</v>
      </c>
    </row>
    <row r="1173" spans="1:57" ht="12.75" customHeight="1">
      <c r="A1173" s="176" t="s">
        <v>282</v>
      </c>
      <c r="B1173" s="145" t="s">
        <v>76</v>
      </c>
      <c r="C1173" s="170">
        <v>1306</v>
      </c>
      <c r="D1173" s="174" t="s">
        <v>77</v>
      </c>
      <c r="E1173" s="171">
        <v>10</v>
      </c>
      <c r="F1173" s="171">
        <v>3</v>
      </c>
      <c r="G1173" s="171" t="s">
        <v>77</v>
      </c>
      <c r="H1173" s="171">
        <v>0.5</v>
      </c>
      <c r="I1173" s="171" t="s">
        <v>77</v>
      </c>
      <c r="J1173" s="173" t="s">
        <v>80</v>
      </c>
      <c r="K1173" s="173" t="s">
        <v>80</v>
      </c>
      <c r="L1173" s="169">
        <f>VLOOKUP(CONCATENATE(J1173,K1173),'Sheet1 (2)'!$J$6:$K$26,2,FALSE)</f>
        <v>0</v>
      </c>
      <c r="M1173" s="173" t="s">
        <v>83</v>
      </c>
      <c r="N1173" s="173" t="s">
        <v>78</v>
      </c>
      <c r="O1173" s="177">
        <f>VLOOKUP(CONCATENATE(M1173,N1173),'[1]Sheet1 (2)'!$L$6:$M$26,2,FALSE)</f>
        <v>7.5</v>
      </c>
      <c r="P1173" s="173" t="s">
        <v>80</v>
      </c>
      <c r="Q1173" s="173" t="s">
        <v>80</v>
      </c>
      <c r="R1173" s="177">
        <f>VLOOKUP(CONCATENATE(P1173,Q1173),'[1]Sheet1 (2)'!$N$6:$O$26,2,FALSE)</f>
        <v>0</v>
      </c>
      <c r="S1173" s="173" t="s">
        <v>80</v>
      </c>
      <c r="T1173" s="173" t="s">
        <v>80</v>
      </c>
      <c r="U1173" s="177">
        <f>VLOOKUP(CONCATENATE(S1173,T1173),'[1]Sheet1 (2)'!$P$6:$Q$26,2,FALSE)</f>
        <v>0</v>
      </c>
      <c r="V1173" s="173" t="s">
        <v>80</v>
      </c>
      <c r="W1173" s="173" t="s">
        <v>80</v>
      </c>
      <c r="X1173" s="177">
        <f>VLOOKUP(CONCATENATE(V1173,W1173),'[1]Sheet1 (2)'!$R$6:$S$26,2,FALSE)</f>
        <v>0</v>
      </c>
      <c r="Y1173" s="173" t="s">
        <v>80</v>
      </c>
      <c r="Z1173" s="173" t="s">
        <v>80</v>
      </c>
      <c r="AA1173" s="177">
        <f>VLOOKUP(CONCATENATE(Y1173,Z1173),'[1]Sheet1 (2)'!$T$6:$U$26,2,FALSE)</f>
        <v>0</v>
      </c>
      <c r="AB1173" s="173" t="s">
        <v>80</v>
      </c>
      <c r="AC1173" s="173" t="s">
        <v>80</v>
      </c>
      <c r="AD1173" s="177">
        <f>VLOOKUP(CONCATENATE(AB1173,AC1173),'[1]Sheet1 (2)'!$X$6:$Y$26,2,FALSE)</f>
        <v>0</v>
      </c>
      <c r="AE1173" s="173" t="s">
        <v>82</v>
      </c>
      <c r="AF1173" s="173" t="s">
        <v>81</v>
      </c>
      <c r="AG1173" s="177">
        <f>VLOOKUP(CONCATENATE(AE1173,AF1173),'[1]Sheet1 (2)'!$Z$6:$AA$26,2,FALSE)</f>
        <v>66</v>
      </c>
      <c r="AH1173" s="172"/>
      <c r="AI1173" s="178"/>
      <c r="AJ1173" s="140"/>
      <c r="AK1173" s="176" t="s">
        <v>282</v>
      </c>
      <c r="AL1173" s="176" t="s">
        <v>76</v>
      </c>
      <c r="AM1173" s="170">
        <f t="shared" si="37"/>
        <v>1306</v>
      </c>
      <c r="AN1173" s="147"/>
      <c r="AO1173" s="155"/>
      <c r="AP1173" s="156"/>
      <c r="AQ1173" s="157">
        <v>3.9672645815999998</v>
      </c>
      <c r="AR1173" s="158"/>
      <c r="AS1173" s="145">
        <f>LOOKUP(rufmkm,'[1]Sheet1 (2)'!$V$62:$V$71,'[1]Sheet1 (2)'!$W$62:$W$71)</f>
        <v>40</v>
      </c>
      <c r="AT1173" s="140"/>
      <c r="AU1173" s="157">
        <f>IF(IF(D1173='[1]Sheet1 (2)'!$C$69,'[1]Sheet1 (2)'!$D$69*('[1]Sheet1 (2)'!$D$72-rut_index)/'[1]Sheet1 (2)'!$D$72,IF([1]shee2!D1113='[1]Sheet1 (2)'!$C$70,'[1]Sheet1 (2)'!$D$70*('[1]Sheet1 (2)'!$D$72-rut_index)/'[1]Sheet1 (2)'!$D$72,IF([1]shee2!D1113='[1]Sheet1 (2)'!$C$71,'[1]Sheet1 (2)'!$D$71*('[1]Sheet1 (2)'!$D$72-rut_index)/'[1]Sheet1 (2)'!$D$72)))&lt;0,0,IF(D1173='[1]Sheet1 (2)'!$C$69,'[1]Sheet1 (2)'!$D$69*('[1]Sheet1 (2)'!$D$72-rut_index)/'[1]Sheet1 (2)'!$D$72,IF([1]shee2!D1113='[1]Sheet1 (2)'!$C$70,'[1]Sheet1 (2)'!$D$70*('[1]Sheet1 (2)'!$D$72-rut_index)/'[1]Sheet1 (2)'!$D$72,IF([1]shee2!D1113='[1]Sheet1 (2)'!$C$71,'[1]Sheet1 (2)'!$D$71*('[1]Sheet1 (2)'!$D$72-rut_index)/'[1]Sheet1 (2)'!$D$72))))</f>
        <v>5</v>
      </c>
      <c r="AV1173" s="157">
        <f>IF(IF(D1173='[1]Sheet1 (2)'!$C$69,'[1]Sheet1 (2)'!$D$69*('[1]Sheet1 (2)'!$D$72-crack_s_index)/'[1]Sheet1 (2)'!$D$72,IF([1]shee2!D1113='[1]Sheet1 (2)'!$C$70,'[1]Sheet1 (2)'!$D$70*('[1]Sheet1 (2)'!$D$72-crack_s_index)/'[1]Sheet1 (2)'!$D$72,IF([1]shee2!D1113='[1]Sheet1 (2)'!$C$71,'[1]Sheet1 (2)'!$D$71*('[1]Sheet1 (2)'!$D$72-crack_s_index)/'[1]Sheet1 (2)'!$D$72)))&lt;0,0,IF(D1173='[1]Sheet1 (2)'!$C$69,'[1]Sheet1 (2)'!$D$69*('[1]Sheet1 (2)'!$D$72-crack_s_index)/'[1]Sheet1 (2)'!$D$72,IF([1]shee2!D1113='[1]Sheet1 (2)'!$C$70,'[1]Sheet1 (2)'!$D$70*('[1]Sheet1 (2)'!$D$72-crack_s_index)/'[1]Sheet1 (2)'!$D$72,IF([1]shee2!D1113='[1]Sheet1 (2)'!$C$71,'[1]Sheet1 (2)'!$D$71*('[1]Sheet1 (2)'!$D$72-crack_s_index)/'[1]Sheet1 (2)'!$D$72))))</f>
        <v>4.375</v>
      </c>
      <c r="AW1173" s="157">
        <f>IF(IF(D1173='[1]Sheet1 (2)'!$C$69,'[1]Sheet1 (2)'!$D$69*('[1]Sheet1 (2)'!$D$72-crack_t_index)/'[1]Sheet1 (2)'!$D$72,IF([1]shee2!D1113='[1]Sheet1 (2)'!$C$70,'[1]Sheet1 (2)'!$D$70*('[1]Sheet1 (2)'!$D$72-crack_t_index)/'[1]Sheet1 (2)'!$D$72,IF([1]shee2!D1113='[1]Sheet1 (2)'!$C$71,'[1]Sheet1 (2)'!$D$71*('[1]Sheet1 (2)'!$D$72-crack_t_index)/'[1]Sheet1 (2)'!$D$72)))&lt;0,0,IF(D1173='[1]Sheet1 (2)'!$C$69,'[1]Sheet1 (2)'!$D$69*('[1]Sheet1 (2)'!$D$72-crack_t_index)/'[1]Sheet1 (2)'!$D$72,IF([1]shee2!D1113='[1]Sheet1 (2)'!$C$70,'[1]Sheet1 (2)'!$D$70*('[1]Sheet1 (2)'!$D$72-crack_t_index)/'[1]Sheet1 (2)'!$D$72,IF([1]shee2!D1113='[1]Sheet1 (2)'!$C$71,'[1]Sheet1 (2)'!$D$71*('[1]Sheet1 (2)'!$D$72-crack_t_index)/'[1]Sheet1 (2)'!$D$72))))</f>
        <v>5</v>
      </c>
      <c r="AX1173" s="157">
        <f>IF(IF(D1173='[1]Sheet1 (2)'!$C$69,'[1]Sheet1 (2)'!$D$69*('[1]Sheet1 (2)'!$D$72-rave_index)/'[1]Sheet1 (2)'!$D$72,IF([1]shee2!D1113='[1]Sheet1 (2)'!$C$70,'[1]Sheet1 (2)'!$D$70*('[1]Sheet1 (2)'!$D$72-rave_index)/'[1]Sheet1 (2)'!$D$72,IF([1]shee2!D1113='[1]Sheet1 (2)'!$C$71,'[1]Sheet1 (2)'!$D$71*('[1]Sheet1 (2)'!$D$72-rave_index)/'[1]Sheet1 (2)'!$D$72)))&lt;0,0,IF(D1173='[1]Sheet1 (2)'!$C$69,'[1]Sheet1 (2)'!$D$69*('[1]Sheet1 (2)'!$D$72-rave_index)/'[1]Sheet1 (2)'!$D$72,IF([1]shee2!D1113='[1]Sheet1 (2)'!$C$70,'[1]Sheet1 (2)'!$D$70*('[1]Sheet1 (2)'!$D$72-rave_index)/'[1]Sheet1 (2)'!$D$72,IF([1]shee2!D1113='[1]Sheet1 (2)'!$C$71,'[1]Sheet1 (2)'!$D$71*('[1]Sheet1 (2)'!$D$72-rave_index)/'[1]Sheet1 (2)'!$D$72))))</f>
        <v>5</v>
      </c>
      <c r="AY1173" s="157">
        <f>IF(IF(D1173='[1]Sheet1 (2)'!$C$69,'[1]Sheet1 (2)'!$D$69*('[1]Sheet1 (2)'!$D$72-rough_index)/'[1]Sheet1 (2)'!$D$72,IF([1]shee2!D1113='[1]Sheet1 (2)'!$C$70,'[1]Sheet1 (2)'!$D$70*('[1]Sheet1 (2)'!$D$72-rough_index)/'[1]Sheet1 (2)'!$D$72,IF([1]shee2!D1113='[1]Sheet1 (2)'!$C$71,'[1]Sheet1 (2)'!$D$71*('[1]Sheet1 (2)'!$D$72-rough_index)/'[1]Sheet1 (2)'!$D$72)))&lt;0,0,IF(D1173='[1]Sheet1 (2)'!$C$69,'[1]Sheet1 (2)'!$D$69*('[1]Sheet1 (2)'!$D$72-rough_index)/'[1]Sheet1 (2)'!$D$72,IF([1]shee2!D1113='[1]Sheet1 (2)'!$C$70,'[1]Sheet1 (2)'!$D$70*('[1]Sheet1 (2)'!$D$72-rough_index)/'[1]Sheet1 (2)'!$D$72,IF([1]shee2!D1113='[1]Sheet1 (2)'!$C$71,'[1]Sheet1 (2)'!$D$71*('[1]Sheet1 (2)'!$D$72-rough_index)/'[1]Sheet1 (2)'!$D$72))))</f>
        <v>1.6666666666666667</v>
      </c>
      <c r="AZ1173" s="179">
        <f>+(AU1173*'[1]Sheet1 (2)'!$C$77)+(AV1173*'[1]Sheet1 (2)'!$C$78)+(AW1173*'[1]Sheet1 (2)'!$C$79)+(AX1173*'[1]Sheet1 (2)'!$C$80)+(AY1173*'[1]Sheet1 (2)'!$C$81)</f>
        <v>3.7750000000000004</v>
      </c>
      <c r="BA1173" s="213" t="str">
        <f t="shared" si="36"/>
        <v>Fair</v>
      </c>
      <c r="BE1173">
        <f>IF(D1173='[1]Sheet1 (2)'!$C$61,'[1]Sheet1 (2)'!$D$61*(counts^2)+'[1]Sheet1 (2)'!$G$61*counts+'[1]Sheet1 (2)'!$J$61,IF(D1173='[1]Sheet1 (2)'!$C$62,'[1]Sheet1 (2)'!$D$62*counts+'[1]Sheet1 (2)'!$G$62,IF(D1173='[1]Sheet1 (2)'!$C$63,'[1]Sheet1 (2)'!$D$63*counts+'[1]Sheet1 (2)'!$G$63,IF(D1173='[1]Sheet1 (2)'!$C$64,'[1]Sheet1 (2)'!$D$64*counts+'[1]Sheet1 (2)'!$G$64))))</f>
        <v>2.0984129299999998</v>
      </c>
    </row>
    <row r="1174" spans="1:57" ht="12.75" customHeight="1">
      <c r="A1174" s="176" t="s">
        <v>282</v>
      </c>
      <c r="B1174" s="145" t="s">
        <v>76</v>
      </c>
      <c r="C1174" s="170">
        <v>1307</v>
      </c>
      <c r="D1174" s="174" t="s">
        <v>77</v>
      </c>
      <c r="E1174" s="171">
        <v>10</v>
      </c>
      <c r="F1174" s="171">
        <v>3</v>
      </c>
      <c r="G1174" s="171" t="s">
        <v>77</v>
      </c>
      <c r="H1174" s="171">
        <v>0.5</v>
      </c>
      <c r="I1174" s="171" t="s">
        <v>77</v>
      </c>
      <c r="J1174" s="173" t="s">
        <v>80</v>
      </c>
      <c r="K1174" s="173" t="s">
        <v>80</v>
      </c>
      <c r="L1174" s="169">
        <f>VLOOKUP(CONCATENATE(J1174,K1174),'Sheet1 (2)'!$J$6:$K$26,2,FALSE)</f>
        <v>0</v>
      </c>
      <c r="M1174" s="173" t="s">
        <v>80</v>
      </c>
      <c r="N1174" s="173" t="s">
        <v>80</v>
      </c>
      <c r="O1174" s="177">
        <f>VLOOKUP(CONCATENATE(M1174,N1174),'[1]Sheet1 (2)'!$L$6:$M$26,2,FALSE)</f>
        <v>0</v>
      </c>
      <c r="P1174" s="173" t="s">
        <v>80</v>
      </c>
      <c r="Q1174" s="173" t="s">
        <v>80</v>
      </c>
      <c r="R1174" s="177">
        <f>VLOOKUP(CONCATENATE(P1174,Q1174),'[1]Sheet1 (2)'!$N$6:$O$26,2,FALSE)</f>
        <v>0</v>
      </c>
      <c r="S1174" s="173" t="s">
        <v>80</v>
      </c>
      <c r="T1174" s="173" t="s">
        <v>80</v>
      </c>
      <c r="U1174" s="177">
        <f>VLOOKUP(CONCATENATE(S1174,T1174),'[1]Sheet1 (2)'!$P$6:$Q$26,2,FALSE)</f>
        <v>0</v>
      </c>
      <c r="V1174" s="173" t="s">
        <v>80</v>
      </c>
      <c r="W1174" s="173" t="s">
        <v>80</v>
      </c>
      <c r="X1174" s="177">
        <f>VLOOKUP(CONCATENATE(V1174,W1174),'[1]Sheet1 (2)'!$R$6:$S$26,2,FALSE)</f>
        <v>0</v>
      </c>
      <c r="Y1174" s="173" t="s">
        <v>80</v>
      </c>
      <c r="Z1174" s="173" t="s">
        <v>80</v>
      </c>
      <c r="AA1174" s="177">
        <f>VLOOKUP(CONCATENATE(Y1174,Z1174),'[1]Sheet1 (2)'!$T$6:$U$26,2,FALSE)</f>
        <v>0</v>
      </c>
      <c r="AB1174" s="173" t="s">
        <v>80</v>
      </c>
      <c r="AC1174" s="173" t="s">
        <v>80</v>
      </c>
      <c r="AD1174" s="177">
        <f>VLOOKUP(CONCATENATE(AB1174,AC1174),'[1]Sheet1 (2)'!$X$6:$Y$26,2,FALSE)</f>
        <v>0</v>
      </c>
      <c r="AE1174" s="173" t="s">
        <v>82</v>
      </c>
      <c r="AF1174" s="173" t="s">
        <v>81</v>
      </c>
      <c r="AG1174" s="177">
        <f>VLOOKUP(CONCATENATE(AE1174,AF1174),'[1]Sheet1 (2)'!$Z$6:$AA$26,2,FALSE)</f>
        <v>66</v>
      </c>
      <c r="AH1174" s="172"/>
      <c r="AI1174" s="178"/>
      <c r="AJ1174" s="140"/>
      <c r="AK1174" s="176" t="s">
        <v>282</v>
      </c>
      <c r="AL1174" s="176" t="s">
        <v>76</v>
      </c>
      <c r="AM1174" s="170">
        <f t="shared" si="37"/>
        <v>1307</v>
      </c>
      <c r="AN1174" s="147"/>
      <c r="AO1174" s="155"/>
      <c r="AP1174" s="156"/>
      <c r="AQ1174" s="157">
        <v>3.5453250966000001</v>
      </c>
      <c r="AR1174" s="158"/>
      <c r="AS1174" s="145">
        <f>LOOKUP(rufmkm,'[1]Sheet1 (2)'!$V$62:$V$71,'[1]Sheet1 (2)'!$W$62:$W$71)</f>
        <v>40</v>
      </c>
      <c r="AT1174" s="140"/>
      <c r="AU1174" s="157">
        <f>IF(IF(D1174='[1]Sheet1 (2)'!$C$69,'[1]Sheet1 (2)'!$D$69*('[1]Sheet1 (2)'!$D$72-rut_index)/'[1]Sheet1 (2)'!$D$72,IF([1]shee2!D1114='[1]Sheet1 (2)'!$C$70,'[1]Sheet1 (2)'!$D$70*('[1]Sheet1 (2)'!$D$72-rut_index)/'[1]Sheet1 (2)'!$D$72,IF([1]shee2!D1114='[1]Sheet1 (2)'!$C$71,'[1]Sheet1 (2)'!$D$71*('[1]Sheet1 (2)'!$D$72-rut_index)/'[1]Sheet1 (2)'!$D$72)))&lt;0,0,IF(D1174='[1]Sheet1 (2)'!$C$69,'[1]Sheet1 (2)'!$D$69*('[1]Sheet1 (2)'!$D$72-rut_index)/'[1]Sheet1 (2)'!$D$72,IF([1]shee2!D1114='[1]Sheet1 (2)'!$C$70,'[1]Sheet1 (2)'!$D$70*('[1]Sheet1 (2)'!$D$72-rut_index)/'[1]Sheet1 (2)'!$D$72,IF([1]shee2!D1114='[1]Sheet1 (2)'!$C$71,'[1]Sheet1 (2)'!$D$71*('[1]Sheet1 (2)'!$D$72-rut_index)/'[1]Sheet1 (2)'!$D$72))))</f>
        <v>5</v>
      </c>
      <c r="AV1174" s="157">
        <f>IF(IF(D1174='[1]Sheet1 (2)'!$C$69,'[1]Sheet1 (2)'!$D$69*('[1]Sheet1 (2)'!$D$72-crack_s_index)/'[1]Sheet1 (2)'!$D$72,IF([1]shee2!D1114='[1]Sheet1 (2)'!$C$70,'[1]Sheet1 (2)'!$D$70*('[1]Sheet1 (2)'!$D$72-crack_s_index)/'[1]Sheet1 (2)'!$D$72,IF([1]shee2!D1114='[1]Sheet1 (2)'!$C$71,'[1]Sheet1 (2)'!$D$71*('[1]Sheet1 (2)'!$D$72-crack_s_index)/'[1]Sheet1 (2)'!$D$72)))&lt;0,0,IF(D1174='[1]Sheet1 (2)'!$C$69,'[1]Sheet1 (2)'!$D$69*('[1]Sheet1 (2)'!$D$72-crack_s_index)/'[1]Sheet1 (2)'!$D$72,IF([1]shee2!D1114='[1]Sheet1 (2)'!$C$70,'[1]Sheet1 (2)'!$D$70*('[1]Sheet1 (2)'!$D$72-crack_s_index)/'[1]Sheet1 (2)'!$D$72,IF([1]shee2!D1114='[1]Sheet1 (2)'!$C$71,'[1]Sheet1 (2)'!$D$71*('[1]Sheet1 (2)'!$D$72-crack_s_index)/'[1]Sheet1 (2)'!$D$72))))</f>
        <v>5</v>
      </c>
      <c r="AW1174" s="157">
        <f>IF(IF(D1174='[1]Sheet1 (2)'!$C$69,'[1]Sheet1 (2)'!$D$69*('[1]Sheet1 (2)'!$D$72-crack_t_index)/'[1]Sheet1 (2)'!$D$72,IF([1]shee2!D1114='[1]Sheet1 (2)'!$C$70,'[1]Sheet1 (2)'!$D$70*('[1]Sheet1 (2)'!$D$72-crack_t_index)/'[1]Sheet1 (2)'!$D$72,IF([1]shee2!D1114='[1]Sheet1 (2)'!$C$71,'[1]Sheet1 (2)'!$D$71*('[1]Sheet1 (2)'!$D$72-crack_t_index)/'[1]Sheet1 (2)'!$D$72)))&lt;0,0,IF(D1174='[1]Sheet1 (2)'!$C$69,'[1]Sheet1 (2)'!$D$69*('[1]Sheet1 (2)'!$D$72-crack_t_index)/'[1]Sheet1 (2)'!$D$72,IF([1]shee2!D1114='[1]Sheet1 (2)'!$C$70,'[1]Sheet1 (2)'!$D$70*('[1]Sheet1 (2)'!$D$72-crack_t_index)/'[1]Sheet1 (2)'!$D$72,IF([1]shee2!D1114='[1]Sheet1 (2)'!$C$71,'[1]Sheet1 (2)'!$D$71*('[1]Sheet1 (2)'!$D$72-crack_t_index)/'[1]Sheet1 (2)'!$D$72))))</f>
        <v>5</v>
      </c>
      <c r="AX1174" s="157">
        <f>IF(IF(D1174='[1]Sheet1 (2)'!$C$69,'[1]Sheet1 (2)'!$D$69*('[1]Sheet1 (2)'!$D$72-rave_index)/'[1]Sheet1 (2)'!$D$72,IF([1]shee2!D1114='[1]Sheet1 (2)'!$C$70,'[1]Sheet1 (2)'!$D$70*('[1]Sheet1 (2)'!$D$72-rave_index)/'[1]Sheet1 (2)'!$D$72,IF([1]shee2!D1114='[1]Sheet1 (2)'!$C$71,'[1]Sheet1 (2)'!$D$71*('[1]Sheet1 (2)'!$D$72-rave_index)/'[1]Sheet1 (2)'!$D$72)))&lt;0,0,IF(D1174='[1]Sheet1 (2)'!$C$69,'[1]Sheet1 (2)'!$D$69*('[1]Sheet1 (2)'!$D$72-rave_index)/'[1]Sheet1 (2)'!$D$72,IF([1]shee2!D1114='[1]Sheet1 (2)'!$C$70,'[1]Sheet1 (2)'!$D$70*('[1]Sheet1 (2)'!$D$72-rave_index)/'[1]Sheet1 (2)'!$D$72,IF([1]shee2!D1114='[1]Sheet1 (2)'!$C$71,'[1]Sheet1 (2)'!$D$71*('[1]Sheet1 (2)'!$D$72-rave_index)/'[1]Sheet1 (2)'!$D$72))))</f>
        <v>5</v>
      </c>
      <c r="AY1174" s="157">
        <f>IF(IF(D1174='[1]Sheet1 (2)'!$C$69,'[1]Sheet1 (2)'!$D$69*('[1]Sheet1 (2)'!$D$72-rough_index)/'[1]Sheet1 (2)'!$D$72,IF([1]shee2!D1114='[1]Sheet1 (2)'!$C$70,'[1]Sheet1 (2)'!$D$70*('[1]Sheet1 (2)'!$D$72-rough_index)/'[1]Sheet1 (2)'!$D$72,IF([1]shee2!D1114='[1]Sheet1 (2)'!$C$71,'[1]Sheet1 (2)'!$D$71*('[1]Sheet1 (2)'!$D$72-rough_index)/'[1]Sheet1 (2)'!$D$72)))&lt;0,0,IF(D1174='[1]Sheet1 (2)'!$C$69,'[1]Sheet1 (2)'!$D$69*('[1]Sheet1 (2)'!$D$72-rough_index)/'[1]Sheet1 (2)'!$D$72,IF([1]shee2!D1114='[1]Sheet1 (2)'!$C$70,'[1]Sheet1 (2)'!$D$70*('[1]Sheet1 (2)'!$D$72-rough_index)/'[1]Sheet1 (2)'!$D$72,IF([1]shee2!D1114='[1]Sheet1 (2)'!$C$71,'[1]Sheet1 (2)'!$D$71*('[1]Sheet1 (2)'!$D$72-rough_index)/'[1]Sheet1 (2)'!$D$72))))</f>
        <v>1.6666666666666667</v>
      </c>
      <c r="AZ1174" s="179">
        <f>+(AU1174*'[1]Sheet1 (2)'!$C$77)+(AV1174*'[1]Sheet1 (2)'!$C$78)+(AW1174*'[1]Sheet1 (2)'!$C$79)+(AX1174*'[1]Sheet1 (2)'!$C$80)+(AY1174*'[1]Sheet1 (2)'!$C$81)</f>
        <v>4</v>
      </c>
      <c r="BA1174" s="213" t="str">
        <f t="shared" si="36"/>
        <v>Good</v>
      </c>
      <c r="BE1174">
        <f>IF(D1174='[1]Sheet1 (2)'!$C$61,'[1]Sheet1 (2)'!$D$61*(counts^2)+'[1]Sheet1 (2)'!$G$61*counts+'[1]Sheet1 (2)'!$J$61,IF(D1174='[1]Sheet1 (2)'!$C$62,'[1]Sheet1 (2)'!$D$62*counts+'[1]Sheet1 (2)'!$G$62,IF(D1174='[1]Sheet1 (2)'!$C$63,'[1]Sheet1 (2)'!$D$63*counts+'[1]Sheet1 (2)'!$G$63,IF(D1174='[1]Sheet1 (2)'!$C$64,'[1]Sheet1 (2)'!$D$64*counts+'[1]Sheet1 (2)'!$G$64))))</f>
        <v>2.0984129299999998</v>
      </c>
    </row>
    <row r="1175" spans="1:57" ht="12.75" customHeight="1">
      <c r="A1175" s="176" t="s">
        <v>282</v>
      </c>
      <c r="B1175" s="145" t="s">
        <v>76</v>
      </c>
      <c r="C1175" s="170">
        <v>1308</v>
      </c>
      <c r="D1175" s="174" t="s">
        <v>77</v>
      </c>
      <c r="E1175" s="171">
        <v>10</v>
      </c>
      <c r="F1175" s="171">
        <v>3</v>
      </c>
      <c r="G1175" s="171" t="s">
        <v>77</v>
      </c>
      <c r="H1175" s="171">
        <v>0.5</v>
      </c>
      <c r="I1175" s="171" t="s">
        <v>77</v>
      </c>
      <c r="J1175" s="173" t="s">
        <v>80</v>
      </c>
      <c r="K1175" s="173" t="s">
        <v>80</v>
      </c>
      <c r="L1175" s="169">
        <f>VLOOKUP(CONCATENATE(J1175,K1175),'Sheet1 (2)'!$J$6:$K$26,2,FALSE)</f>
        <v>0</v>
      </c>
      <c r="M1175" s="173" t="s">
        <v>80</v>
      </c>
      <c r="N1175" s="173" t="s">
        <v>80</v>
      </c>
      <c r="O1175" s="177">
        <f>VLOOKUP(CONCATENATE(M1175,N1175),'[1]Sheet1 (2)'!$L$6:$M$26,2,FALSE)</f>
        <v>0</v>
      </c>
      <c r="P1175" s="173" t="s">
        <v>80</v>
      </c>
      <c r="Q1175" s="173" t="s">
        <v>80</v>
      </c>
      <c r="R1175" s="177">
        <f>VLOOKUP(CONCATENATE(P1175,Q1175),'[1]Sheet1 (2)'!$N$6:$O$26,2,FALSE)</f>
        <v>0</v>
      </c>
      <c r="S1175" s="173" t="s">
        <v>80</v>
      </c>
      <c r="T1175" s="173" t="s">
        <v>80</v>
      </c>
      <c r="U1175" s="177">
        <f>VLOOKUP(CONCATENATE(S1175,T1175),'[1]Sheet1 (2)'!$P$6:$Q$26,2,FALSE)</f>
        <v>0</v>
      </c>
      <c r="V1175" s="173" t="s">
        <v>80</v>
      </c>
      <c r="W1175" s="173" t="s">
        <v>80</v>
      </c>
      <c r="X1175" s="177">
        <f>VLOOKUP(CONCATENATE(V1175,W1175),'[1]Sheet1 (2)'!$R$6:$S$26,2,FALSE)</f>
        <v>0</v>
      </c>
      <c r="Y1175" s="173" t="s">
        <v>80</v>
      </c>
      <c r="Z1175" s="173" t="s">
        <v>80</v>
      </c>
      <c r="AA1175" s="177">
        <f>VLOOKUP(CONCATENATE(Y1175,Z1175),'[1]Sheet1 (2)'!$T$6:$U$26,2,FALSE)</f>
        <v>0</v>
      </c>
      <c r="AB1175" s="173" t="s">
        <v>80</v>
      </c>
      <c r="AC1175" s="173" t="s">
        <v>80</v>
      </c>
      <c r="AD1175" s="177">
        <f>VLOOKUP(CONCATENATE(AB1175,AC1175),'[1]Sheet1 (2)'!$X$6:$Y$26,2,FALSE)</f>
        <v>0</v>
      </c>
      <c r="AE1175" s="173" t="s">
        <v>82</v>
      </c>
      <c r="AF1175" s="173" t="s">
        <v>81</v>
      </c>
      <c r="AG1175" s="177">
        <f>VLOOKUP(CONCATENATE(AE1175,AF1175),'[1]Sheet1 (2)'!$Z$6:$AA$26,2,FALSE)</f>
        <v>66</v>
      </c>
      <c r="AH1175" s="172"/>
      <c r="AI1175" s="178"/>
      <c r="AJ1175" s="140"/>
      <c r="AK1175" s="176" t="s">
        <v>282</v>
      </c>
      <c r="AL1175" s="176" t="s">
        <v>76</v>
      </c>
      <c r="AM1175" s="170">
        <f t="shared" si="37"/>
        <v>1308</v>
      </c>
      <c r="AN1175" s="147"/>
      <c r="AO1175" s="155"/>
      <c r="AP1175" s="156"/>
      <c r="AQ1175" s="157">
        <v>3.5838025018000002</v>
      </c>
      <c r="AR1175" s="158"/>
      <c r="AS1175" s="145">
        <f>LOOKUP(rufmkm,'[1]Sheet1 (2)'!$V$62:$V$71,'[1]Sheet1 (2)'!$W$62:$W$71)</f>
        <v>40</v>
      </c>
      <c r="AT1175" s="140"/>
      <c r="AU1175" s="157">
        <f>IF(IF(D1175='[1]Sheet1 (2)'!$C$69,'[1]Sheet1 (2)'!$D$69*('[1]Sheet1 (2)'!$D$72-rut_index)/'[1]Sheet1 (2)'!$D$72,IF([1]shee2!D1115='[1]Sheet1 (2)'!$C$70,'[1]Sheet1 (2)'!$D$70*('[1]Sheet1 (2)'!$D$72-rut_index)/'[1]Sheet1 (2)'!$D$72,IF([1]shee2!D1115='[1]Sheet1 (2)'!$C$71,'[1]Sheet1 (2)'!$D$71*('[1]Sheet1 (2)'!$D$72-rut_index)/'[1]Sheet1 (2)'!$D$72)))&lt;0,0,IF(D1175='[1]Sheet1 (2)'!$C$69,'[1]Sheet1 (2)'!$D$69*('[1]Sheet1 (2)'!$D$72-rut_index)/'[1]Sheet1 (2)'!$D$72,IF([1]shee2!D1115='[1]Sheet1 (2)'!$C$70,'[1]Sheet1 (2)'!$D$70*('[1]Sheet1 (2)'!$D$72-rut_index)/'[1]Sheet1 (2)'!$D$72,IF([1]shee2!D1115='[1]Sheet1 (2)'!$C$71,'[1]Sheet1 (2)'!$D$71*('[1]Sheet1 (2)'!$D$72-rut_index)/'[1]Sheet1 (2)'!$D$72))))</f>
        <v>5</v>
      </c>
      <c r="AV1175" s="157">
        <f>IF(IF(D1175='[1]Sheet1 (2)'!$C$69,'[1]Sheet1 (2)'!$D$69*('[1]Sheet1 (2)'!$D$72-crack_s_index)/'[1]Sheet1 (2)'!$D$72,IF([1]shee2!D1115='[1]Sheet1 (2)'!$C$70,'[1]Sheet1 (2)'!$D$70*('[1]Sheet1 (2)'!$D$72-crack_s_index)/'[1]Sheet1 (2)'!$D$72,IF([1]shee2!D1115='[1]Sheet1 (2)'!$C$71,'[1]Sheet1 (2)'!$D$71*('[1]Sheet1 (2)'!$D$72-crack_s_index)/'[1]Sheet1 (2)'!$D$72)))&lt;0,0,IF(D1175='[1]Sheet1 (2)'!$C$69,'[1]Sheet1 (2)'!$D$69*('[1]Sheet1 (2)'!$D$72-crack_s_index)/'[1]Sheet1 (2)'!$D$72,IF([1]shee2!D1115='[1]Sheet1 (2)'!$C$70,'[1]Sheet1 (2)'!$D$70*('[1]Sheet1 (2)'!$D$72-crack_s_index)/'[1]Sheet1 (2)'!$D$72,IF([1]shee2!D1115='[1]Sheet1 (2)'!$C$71,'[1]Sheet1 (2)'!$D$71*('[1]Sheet1 (2)'!$D$72-crack_s_index)/'[1]Sheet1 (2)'!$D$72))))</f>
        <v>5</v>
      </c>
      <c r="AW1175" s="157">
        <f>IF(IF(D1175='[1]Sheet1 (2)'!$C$69,'[1]Sheet1 (2)'!$D$69*('[1]Sheet1 (2)'!$D$72-crack_t_index)/'[1]Sheet1 (2)'!$D$72,IF([1]shee2!D1115='[1]Sheet1 (2)'!$C$70,'[1]Sheet1 (2)'!$D$70*('[1]Sheet1 (2)'!$D$72-crack_t_index)/'[1]Sheet1 (2)'!$D$72,IF([1]shee2!D1115='[1]Sheet1 (2)'!$C$71,'[1]Sheet1 (2)'!$D$71*('[1]Sheet1 (2)'!$D$72-crack_t_index)/'[1]Sheet1 (2)'!$D$72)))&lt;0,0,IF(D1175='[1]Sheet1 (2)'!$C$69,'[1]Sheet1 (2)'!$D$69*('[1]Sheet1 (2)'!$D$72-crack_t_index)/'[1]Sheet1 (2)'!$D$72,IF([1]shee2!D1115='[1]Sheet1 (2)'!$C$70,'[1]Sheet1 (2)'!$D$70*('[1]Sheet1 (2)'!$D$72-crack_t_index)/'[1]Sheet1 (2)'!$D$72,IF([1]shee2!D1115='[1]Sheet1 (2)'!$C$71,'[1]Sheet1 (2)'!$D$71*('[1]Sheet1 (2)'!$D$72-crack_t_index)/'[1]Sheet1 (2)'!$D$72))))</f>
        <v>5</v>
      </c>
      <c r="AX1175" s="157">
        <f>IF(IF(D1175='[1]Sheet1 (2)'!$C$69,'[1]Sheet1 (2)'!$D$69*('[1]Sheet1 (2)'!$D$72-rave_index)/'[1]Sheet1 (2)'!$D$72,IF([1]shee2!D1115='[1]Sheet1 (2)'!$C$70,'[1]Sheet1 (2)'!$D$70*('[1]Sheet1 (2)'!$D$72-rave_index)/'[1]Sheet1 (2)'!$D$72,IF([1]shee2!D1115='[1]Sheet1 (2)'!$C$71,'[1]Sheet1 (2)'!$D$71*('[1]Sheet1 (2)'!$D$72-rave_index)/'[1]Sheet1 (2)'!$D$72)))&lt;0,0,IF(D1175='[1]Sheet1 (2)'!$C$69,'[1]Sheet1 (2)'!$D$69*('[1]Sheet1 (2)'!$D$72-rave_index)/'[1]Sheet1 (2)'!$D$72,IF([1]shee2!D1115='[1]Sheet1 (2)'!$C$70,'[1]Sheet1 (2)'!$D$70*('[1]Sheet1 (2)'!$D$72-rave_index)/'[1]Sheet1 (2)'!$D$72,IF([1]shee2!D1115='[1]Sheet1 (2)'!$C$71,'[1]Sheet1 (2)'!$D$71*('[1]Sheet1 (2)'!$D$72-rave_index)/'[1]Sheet1 (2)'!$D$72))))</f>
        <v>5</v>
      </c>
      <c r="AY1175" s="157">
        <f>IF(IF(D1175='[1]Sheet1 (2)'!$C$69,'[1]Sheet1 (2)'!$D$69*('[1]Sheet1 (2)'!$D$72-rough_index)/'[1]Sheet1 (2)'!$D$72,IF([1]shee2!D1115='[1]Sheet1 (2)'!$C$70,'[1]Sheet1 (2)'!$D$70*('[1]Sheet1 (2)'!$D$72-rough_index)/'[1]Sheet1 (2)'!$D$72,IF([1]shee2!D1115='[1]Sheet1 (2)'!$C$71,'[1]Sheet1 (2)'!$D$71*('[1]Sheet1 (2)'!$D$72-rough_index)/'[1]Sheet1 (2)'!$D$72)))&lt;0,0,IF(D1175='[1]Sheet1 (2)'!$C$69,'[1]Sheet1 (2)'!$D$69*('[1]Sheet1 (2)'!$D$72-rough_index)/'[1]Sheet1 (2)'!$D$72,IF([1]shee2!D1115='[1]Sheet1 (2)'!$C$70,'[1]Sheet1 (2)'!$D$70*('[1]Sheet1 (2)'!$D$72-rough_index)/'[1]Sheet1 (2)'!$D$72,IF([1]shee2!D1115='[1]Sheet1 (2)'!$C$71,'[1]Sheet1 (2)'!$D$71*('[1]Sheet1 (2)'!$D$72-rough_index)/'[1]Sheet1 (2)'!$D$72))))</f>
        <v>1.6666666666666667</v>
      </c>
      <c r="AZ1175" s="179">
        <f>+(AU1175*'[1]Sheet1 (2)'!$C$77)+(AV1175*'[1]Sheet1 (2)'!$C$78)+(AW1175*'[1]Sheet1 (2)'!$C$79)+(AX1175*'[1]Sheet1 (2)'!$C$80)+(AY1175*'[1]Sheet1 (2)'!$C$81)</f>
        <v>4</v>
      </c>
      <c r="BA1175" s="213" t="str">
        <f t="shared" si="36"/>
        <v>Good</v>
      </c>
      <c r="BE1175">
        <f>IF(D1175='[1]Sheet1 (2)'!$C$61,'[1]Sheet1 (2)'!$D$61*(counts^2)+'[1]Sheet1 (2)'!$G$61*counts+'[1]Sheet1 (2)'!$J$61,IF(D1175='[1]Sheet1 (2)'!$C$62,'[1]Sheet1 (2)'!$D$62*counts+'[1]Sheet1 (2)'!$G$62,IF(D1175='[1]Sheet1 (2)'!$C$63,'[1]Sheet1 (2)'!$D$63*counts+'[1]Sheet1 (2)'!$G$63,IF(D1175='[1]Sheet1 (2)'!$C$64,'[1]Sheet1 (2)'!$D$64*counts+'[1]Sheet1 (2)'!$G$64))))</f>
        <v>2.0984129299999998</v>
      </c>
    </row>
    <row r="1176" spans="1:57" ht="12.75" customHeight="1">
      <c r="A1176" s="176" t="s">
        <v>282</v>
      </c>
      <c r="B1176" s="145" t="s">
        <v>76</v>
      </c>
      <c r="C1176" s="170">
        <v>1309</v>
      </c>
      <c r="D1176" s="174" t="s">
        <v>77</v>
      </c>
      <c r="E1176" s="171">
        <v>10</v>
      </c>
      <c r="F1176" s="171">
        <v>3</v>
      </c>
      <c r="G1176" s="171" t="s">
        <v>77</v>
      </c>
      <c r="H1176" s="171">
        <v>0.5</v>
      </c>
      <c r="I1176" s="171" t="s">
        <v>77</v>
      </c>
      <c r="J1176" s="173" t="s">
        <v>80</v>
      </c>
      <c r="K1176" s="173" t="s">
        <v>80</v>
      </c>
      <c r="L1176" s="169">
        <f>VLOOKUP(CONCATENATE(J1176,K1176),'Sheet1 (2)'!$J$6:$K$26,2,FALSE)</f>
        <v>0</v>
      </c>
      <c r="M1176" s="173" t="s">
        <v>80</v>
      </c>
      <c r="N1176" s="173" t="s">
        <v>80</v>
      </c>
      <c r="O1176" s="177">
        <f>VLOOKUP(CONCATENATE(M1176,N1176),'[1]Sheet1 (2)'!$L$6:$M$26,2,FALSE)</f>
        <v>0</v>
      </c>
      <c r="P1176" s="173" t="s">
        <v>80</v>
      </c>
      <c r="Q1176" s="173" t="s">
        <v>80</v>
      </c>
      <c r="R1176" s="177">
        <f>VLOOKUP(CONCATENATE(P1176,Q1176),'[1]Sheet1 (2)'!$N$6:$O$26,2,FALSE)</f>
        <v>0</v>
      </c>
      <c r="S1176" s="173" t="s">
        <v>80</v>
      </c>
      <c r="T1176" s="173" t="s">
        <v>80</v>
      </c>
      <c r="U1176" s="177">
        <f>VLOOKUP(CONCATENATE(S1176,T1176),'[1]Sheet1 (2)'!$P$6:$Q$26,2,FALSE)</f>
        <v>0</v>
      </c>
      <c r="V1176" s="173" t="s">
        <v>80</v>
      </c>
      <c r="W1176" s="173" t="s">
        <v>80</v>
      </c>
      <c r="X1176" s="177">
        <f>VLOOKUP(CONCATENATE(V1176,W1176),'[1]Sheet1 (2)'!$R$6:$S$26,2,FALSE)</f>
        <v>0</v>
      </c>
      <c r="Y1176" s="173" t="s">
        <v>80</v>
      </c>
      <c r="Z1176" s="173" t="s">
        <v>80</v>
      </c>
      <c r="AA1176" s="177">
        <f>VLOOKUP(CONCATENATE(Y1176,Z1176),'[1]Sheet1 (2)'!$T$6:$U$26,2,FALSE)</f>
        <v>0</v>
      </c>
      <c r="AB1176" s="173" t="s">
        <v>80</v>
      </c>
      <c r="AC1176" s="173" t="s">
        <v>80</v>
      </c>
      <c r="AD1176" s="177">
        <f>VLOOKUP(CONCATENATE(AB1176,AC1176),'[1]Sheet1 (2)'!$X$6:$Y$26,2,FALSE)</f>
        <v>0</v>
      </c>
      <c r="AE1176" s="173" t="s">
        <v>82</v>
      </c>
      <c r="AF1176" s="173" t="s">
        <v>81</v>
      </c>
      <c r="AG1176" s="177">
        <f>VLOOKUP(CONCATENATE(AE1176,AF1176),'[1]Sheet1 (2)'!$Z$6:$AA$26,2,FALSE)</f>
        <v>66</v>
      </c>
      <c r="AH1176" s="172"/>
      <c r="AI1176" s="178"/>
      <c r="AJ1176" s="140"/>
      <c r="AK1176" s="176" t="s">
        <v>282</v>
      </c>
      <c r="AL1176" s="176" t="s">
        <v>76</v>
      </c>
      <c r="AM1176" s="170">
        <f t="shared" si="37"/>
        <v>1309</v>
      </c>
      <c r="AN1176" s="147"/>
      <c r="AO1176" s="155"/>
      <c r="AP1176" s="156"/>
      <c r="AQ1176" s="157">
        <v>2.7715330657999999</v>
      </c>
      <c r="AR1176" s="158"/>
      <c r="AS1176" s="145">
        <f>LOOKUP(rufmkm,'[1]Sheet1 (2)'!$V$62:$V$71,'[1]Sheet1 (2)'!$W$62:$W$71)</f>
        <v>30</v>
      </c>
      <c r="AT1176" s="140"/>
      <c r="AU1176" s="157">
        <f>IF(IF(D1176='[1]Sheet1 (2)'!$C$69,'[1]Sheet1 (2)'!$D$69*('[1]Sheet1 (2)'!$D$72-rut_index)/'[1]Sheet1 (2)'!$D$72,IF([1]shee2!D1116='[1]Sheet1 (2)'!$C$70,'[1]Sheet1 (2)'!$D$70*('[1]Sheet1 (2)'!$D$72-rut_index)/'[1]Sheet1 (2)'!$D$72,IF([1]shee2!D1116='[1]Sheet1 (2)'!$C$71,'[1]Sheet1 (2)'!$D$71*('[1]Sheet1 (2)'!$D$72-rut_index)/'[1]Sheet1 (2)'!$D$72)))&lt;0,0,IF(D1176='[1]Sheet1 (2)'!$C$69,'[1]Sheet1 (2)'!$D$69*('[1]Sheet1 (2)'!$D$72-rut_index)/'[1]Sheet1 (2)'!$D$72,IF([1]shee2!D1116='[1]Sheet1 (2)'!$C$70,'[1]Sheet1 (2)'!$D$70*('[1]Sheet1 (2)'!$D$72-rut_index)/'[1]Sheet1 (2)'!$D$72,IF([1]shee2!D1116='[1]Sheet1 (2)'!$C$71,'[1]Sheet1 (2)'!$D$71*('[1]Sheet1 (2)'!$D$72-rut_index)/'[1]Sheet1 (2)'!$D$72))))</f>
        <v>5</v>
      </c>
      <c r="AV1176" s="157">
        <f>IF(IF(D1176='[1]Sheet1 (2)'!$C$69,'[1]Sheet1 (2)'!$D$69*('[1]Sheet1 (2)'!$D$72-crack_s_index)/'[1]Sheet1 (2)'!$D$72,IF([1]shee2!D1116='[1]Sheet1 (2)'!$C$70,'[1]Sheet1 (2)'!$D$70*('[1]Sheet1 (2)'!$D$72-crack_s_index)/'[1]Sheet1 (2)'!$D$72,IF([1]shee2!D1116='[1]Sheet1 (2)'!$C$71,'[1]Sheet1 (2)'!$D$71*('[1]Sheet1 (2)'!$D$72-crack_s_index)/'[1]Sheet1 (2)'!$D$72)))&lt;0,0,IF(D1176='[1]Sheet1 (2)'!$C$69,'[1]Sheet1 (2)'!$D$69*('[1]Sheet1 (2)'!$D$72-crack_s_index)/'[1]Sheet1 (2)'!$D$72,IF([1]shee2!D1116='[1]Sheet1 (2)'!$C$70,'[1]Sheet1 (2)'!$D$70*('[1]Sheet1 (2)'!$D$72-crack_s_index)/'[1]Sheet1 (2)'!$D$72,IF([1]shee2!D1116='[1]Sheet1 (2)'!$C$71,'[1]Sheet1 (2)'!$D$71*('[1]Sheet1 (2)'!$D$72-crack_s_index)/'[1]Sheet1 (2)'!$D$72))))</f>
        <v>5</v>
      </c>
      <c r="AW1176" s="157">
        <f>IF(IF(D1176='[1]Sheet1 (2)'!$C$69,'[1]Sheet1 (2)'!$D$69*('[1]Sheet1 (2)'!$D$72-crack_t_index)/'[1]Sheet1 (2)'!$D$72,IF([1]shee2!D1116='[1]Sheet1 (2)'!$C$70,'[1]Sheet1 (2)'!$D$70*('[1]Sheet1 (2)'!$D$72-crack_t_index)/'[1]Sheet1 (2)'!$D$72,IF([1]shee2!D1116='[1]Sheet1 (2)'!$C$71,'[1]Sheet1 (2)'!$D$71*('[1]Sheet1 (2)'!$D$72-crack_t_index)/'[1]Sheet1 (2)'!$D$72)))&lt;0,0,IF(D1176='[1]Sheet1 (2)'!$C$69,'[1]Sheet1 (2)'!$D$69*('[1]Sheet1 (2)'!$D$72-crack_t_index)/'[1]Sheet1 (2)'!$D$72,IF([1]shee2!D1116='[1]Sheet1 (2)'!$C$70,'[1]Sheet1 (2)'!$D$70*('[1]Sheet1 (2)'!$D$72-crack_t_index)/'[1]Sheet1 (2)'!$D$72,IF([1]shee2!D1116='[1]Sheet1 (2)'!$C$71,'[1]Sheet1 (2)'!$D$71*('[1]Sheet1 (2)'!$D$72-crack_t_index)/'[1]Sheet1 (2)'!$D$72))))</f>
        <v>5</v>
      </c>
      <c r="AX1176" s="157">
        <f>IF(IF(D1176='[1]Sheet1 (2)'!$C$69,'[1]Sheet1 (2)'!$D$69*('[1]Sheet1 (2)'!$D$72-rave_index)/'[1]Sheet1 (2)'!$D$72,IF([1]shee2!D1116='[1]Sheet1 (2)'!$C$70,'[1]Sheet1 (2)'!$D$70*('[1]Sheet1 (2)'!$D$72-rave_index)/'[1]Sheet1 (2)'!$D$72,IF([1]shee2!D1116='[1]Sheet1 (2)'!$C$71,'[1]Sheet1 (2)'!$D$71*('[1]Sheet1 (2)'!$D$72-rave_index)/'[1]Sheet1 (2)'!$D$72)))&lt;0,0,IF(D1176='[1]Sheet1 (2)'!$C$69,'[1]Sheet1 (2)'!$D$69*('[1]Sheet1 (2)'!$D$72-rave_index)/'[1]Sheet1 (2)'!$D$72,IF([1]shee2!D1116='[1]Sheet1 (2)'!$C$70,'[1]Sheet1 (2)'!$D$70*('[1]Sheet1 (2)'!$D$72-rave_index)/'[1]Sheet1 (2)'!$D$72,IF([1]shee2!D1116='[1]Sheet1 (2)'!$C$71,'[1]Sheet1 (2)'!$D$71*('[1]Sheet1 (2)'!$D$72-rave_index)/'[1]Sheet1 (2)'!$D$72))))</f>
        <v>5</v>
      </c>
      <c r="AY1176" s="157">
        <f>IF(IF(D1176='[1]Sheet1 (2)'!$C$69,'[1]Sheet1 (2)'!$D$69*('[1]Sheet1 (2)'!$D$72-rough_index)/'[1]Sheet1 (2)'!$D$72,IF([1]shee2!D1116='[1]Sheet1 (2)'!$C$70,'[1]Sheet1 (2)'!$D$70*('[1]Sheet1 (2)'!$D$72-rough_index)/'[1]Sheet1 (2)'!$D$72,IF([1]shee2!D1116='[1]Sheet1 (2)'!$C$71,'[1]Sheet1 (2)'!$D$71*('[1]Sheet1 (2)'!$D$72-rough_index)/'[1]Sheet1 (2)'!$D$72)))&lt;0,0,IF(D1176='[1]Sheet1 (2)'!$C$69,'[1]Sheet1 (2)'!$D$69*('[1]Sheet1 (2)'!$D$72-rough_index)/'[1]Sheet1 (2)'!$D$72,IF([1]shee2!D1116='[1]Sheet1 (2)'!$C$70,'[1]Sheet1 (2)'!$D$70*('[1]Sheet1 (2)'!$D$72-rough_index)/'[1]Sheet1 (2)'!$D$72,IF([1]shee2!D1116='[1]Sheet1 (2)'!$C$71,'[1]Sheet1 (2)'!$D$71*('[1]Sheet1 (2)'!$D$72-rough_index)/'[1]Sheet1 (2)'!$D$72))))</f>
        <v>2.5</v>
      </c>
      <c r="AZ1176" s="179">
        <f>+(AU1176*'[1]Sheet1 (2)'!$C$77)+(AV1176*'[1]Sheet1 (2)'!$C$78)+(AW1176*'[1]Sheet1 (2)'!$C$79)+(AX1176*'[1]Sheet1 (2)'!$C$80)+(AY1176*'[1]Sheet1 (2)'!$C$81)</f>
        <v>4.25</v>
      </c>
      <c r="BA1176" s="213" t="str">
        <f t="shared" si="36"/>
        <v>Good</v>
      </c>
      <c r="BE1176">
        <f>IF(D1176='[1]Sheet1 (2)'!$C$61,'[1]Sheet1 (2)'!$D$61*(counts^2)+'[1]Sheet1 (2)'!$G$61*counts+'[1]Sheet1 (2)'!$J$61,IF(D1176='[1]Sheet1 (2)'!$C$62,'[1]Sheet1 (2)'!$D$62*counts+'[1]Sheet1 (2)'!$G$62,IF(D1176='[1]Sheet1 (2)'!$C$63,'[1]Sheet1 (2)'!$D$63*counts+'[1]Sheet1 (2)'!$G$63,IF(D1176='[1]Sheet1 (2)'!$C$64,'[1]Sheet1 (2)'!$D$64*counts+'[1]Sheet1 (2)'!$G$64))))</f>
        <v>2.0984129299999998</v>
      </c>
    </row>
    <row r="1177" spans="1:57" ht="12.75" customHeight="1">
      <c r="A1177" s="176" t="s">
        <v>282</v>
      </c>
      <c r="B1177" s="145" t="s">
        <v>76</v>
      </c>
      <c r="C1177" s="170">
        <v>1310</v>
      </c>
      <c r="D1177" s="174" t="s">
        <v>77</v>
      </c>
      <c r="E1177" s="171">
        <v>10</v>
      </c>
      <c r="F1177" s="171">
        <v>3</v>
      </c>
      <c r="G1177" s="171" t="s">
        <v>77</v>
      </c>
      <c r="H1177" s="171">
        <v>0.5</v>
      </c>
      <c r="I1177" s="171" t="s">
        <v>77</v>
      </c>
      <c r="J1177" s="173" t="s">
        <v>80</v>
      </c>
      <c r="K1177" s="173" t="s">
        <v>80</v>
      </c>
      <c r="L1177" s="169">
        <f>VLOOKUP(CONCATENATE(J1177,K1177),'Sheet1 (2)'!$J$6:$K$26,2,FALSE)</f>
        <v>0</v>
      </c>
      <c r="M1177" s="173" t="s">
        <v>80</v>
      </c>
      <c r="N1177" s="173" t="s">
        <v>80</v>
      </c>
      <c r="O1177" s="177">
        <f>VLOOKUP(CONCATENATE(M1177,N1177),'[1]Sheet1 (2)'!$L$6:$M$26,2,FALSE)</f>
        <v>0</v>
      </c>
      <c r="P1177" s="173" t="s">
        <v>80</v>
      </c>
      <c r="Q1177" s="173" t="s">
        <v>80</v>
      </c>
      <c r="R1177" s="177">
        <f>VLOOKUP(CONCATENATE(P1177,Q1177),'[1]Sheet1 (2)'!$N$6:$O$26,2,FALSE)</f>
        <v>0</v>
      </c>
      <c r="S1177" s="173" t="s">
        <v>80</v>
      </c>
      <c r="T1177" s="173" t="s">
        <v>80</v>
      </c>
      <c r="U1177" s="177">
        <f>VLOOKUP(CONCATENATE(S1177,T1177),'[1]Sheet1 (2)'!$P$6:$Q$26,2,FALSE)</f>
        <v>0</v>
      </c>
      <c r="V1177" s="173" t="s">
        <v>80</v>
      </c>
      <c r="W1177" s="173" t="s">
        <v>80</v>
      </c>
      <c r="X1177" s="177">
        <f>VLOOKUP(CONCATENATE(V1177,W1177),'[1]Sheet1 (2)'!$R$6:$S$26,2,FALSE)</f>
        <v>0</v>
      </c>
      <c r="Y1177" s="173" t="s">
        <v>80</v>
      </c>
      <c r="Z1177" s="173" t="s">
        <v>80</v>
      </c>
      <c r="AA1177" s="177">
        <f>VLOOKUP(CONCATENATE(Y1177,Z1177),'[1]Sheet1 (2)'!$T$6:$U$26,2,FALSE)</f>
        <v>0</v>
      </c>
      <c r="AB1177" s="173" t="s">
        <v>80</v>
      </c>
      <c r="AC1177" s="173" t="s">
        <v>80</v>
      </c>
      <c r="AD1177" s="177">
        <f>VLOOKUP(CONCATENATE(AB1177,AC1177),'[1]Sheet1 (2)'!$X$6:$Y$26,2,FALSE)</f>
        <v>0</v>
      </c>
      <c r="AE1177" s="173" t="s">
        <v>82</v>
      </c>
      <c r="AF1177" s="173" t="s">
        <v>81</v>
      </c>
      <c r="AG1177" s="177">
        <f>VLOOKUP(CONCATENATE(AE1177,AF1177),'[1]Sheet1 (2)'!$Z$6:$AA$26,2,FALSE)</f>
        <v>66</v>
      </c>
      <c r="AH1177" s="172"/>
      <c r="AI1177" s="178"/>
      <c r="AJ1177" s="140"/>
      <c r="AK1177" s="176" t="s">
        <v>282</v>
      </c>
      <c r="AL1177" s="176" t="s">
        <v>76</v>
      </c>
      <c r="AM1177" s="170">
        <f t="shared" si="37"/>
        <v>1310</v>
      </c>
      <c r="AN1177" s="147"/>
      <c r="AO1177" s="155"/>
      <c r="AP1177" s="156"/>
      <c r="AQ1177" s="157">
        <v>2.2070190593999994</v>
      </c>
      <c r="AR1177" s="158"/>
      <c r="AS1177" s="145">
        <f>LOOKUP(rufmkm,'[1]Sheet1 (2)'!$V$62:$V$71,'[1]Sheet1 (2)'!$W$62:$W$71)</f>
        <v>30</v>
      </c>
      <c r="AT1177" s="140"/>
      <c r="AU1177" s="157">
        <f>IF(IF(D1177='[1]Sheet1 (2)'!$C$69,'[1]Sheet1 (2)'!$D$69*('[1]Sheet1 (2)'!$D$72-rut_index)/'[1]Sheet1 (2)'!$D$72,IF([1]shee2!D1117='[1]Sheet1 (2)'!$C$70,'[1]Sheet1 (2)'!$D$70*('[1]Sheet1 (2)'!$D$72-rut_index)/'[1]Sheet1 (2)'!$D$72,IF([1]shee2!D1117='[1]Sheet1 (2)'!$C$71,'[1]Sheet1 (2)'!$D$71*('[1]Sheet1 (2)'!$D$72-rut_index)/'[1]Sheet1 (2)'!$D$72)))&lt;0,0,IF(D1177='[1]Sheet1 (2)'!$C$69,'[1]Sheet1 (2)'!$D$69*('[1]Sheet1 (2)'!$D$72-rut_index)/'[1]Sheet1 (2)'!$D$72,IF([1]shee2!D1117='[1]Sheet1 (2)'!$C$70,'[1]Sheet1 (2)'!$D$70*('[1]Sheet1 (2)'!$D$72-rut_index)/'[1]Sheet1 (2)'!$D$72,IF([1]shee2!D1117='[1]Sheet1 (2)'!$C$71,'[1]Sheet1 (2)'!$D$71*('[1]Sheet1 (2)'!$D$72-rut_index)/'[1]Sheet1 (2)'!$D$72))))</f>
        <v>5</v>
      </c>
      <c r="AV1177" s="157">
        <f>IF(IF(D1177='[1]Sheet1 (2)'!$C$69,'[1]Sheet1 (2)'!$D$69*('[1]Sheet1 (2)'!$D$72-crack_s_index)/'[1]Sheet1 (2)'!$D$72,IF([1]shee2!D1117='[1]Sheet1 (2)'!$C$70,'[1]Sheet1 (2)'!$D$70*('[1]Sheet1 (2)'!$D$72-crack_s_index)/'[1]Sheet1 (2)'!$D$72,IF([1]shee2!D1117='[1]Sheet1 (2)'!$C$71,'[1]Sheet1 (2)'!$D$71*('[1]Sheet1 (2)'!$D$72-crack_s_index)/'[1]Sheet1 (2)'!$D$72)))&lt;0,0,IF(D1177='[1]Sheet1 (2)'!$C$69,'[1]Sheet1 (2)'!$D$69*('[1]Sheet1 (2)'!$D$72-crack_s_index)/'[1]Sheet1 (2)'!$D$72,IF([1]shee2!D1117='[1]Sheet1 (2)'!$C$70,'[1]Sheet1 (2)'!$D$70*('[1]Sheet1 (2)'!$D$72-crack_s_index)/'[1]Sheet1 (2)'!$D$72,IF([1]shee2!D1117='[1]Sheet1 (2)'!$C$71,'[1]Sheet1 (2)'!$D$71*('[1]Sheet1 (2)'!$D$72-crack_s_index)/'[1]Sheet1 (2)'!$D$72))))</f>
        <v>5</v>
      </c>
      <c r="AW1177" s="157">
        <f>IF(IF(D1177='[1]Sheet1 (2)'!$C$69,'[1]Sheet1 (2)'!$D$69*('[1]Sheet1 (2)'!$D$72-crack_t_index)/'[1]Sheet1 (2)'!$D$72,IF([1]shee2!D1117='[1]Sheet1 (2)'!$C$70,'[1]Sheet1 (2)'!$D$70*('[1]Sheet1 (2)'!$D$72-crack_t_index)/'[1]Sheet1 (2)'!$D$72,IF([1]shee2!D1117='[1]Sheet1 (2)'!$C$71,'[1]Sheet1 (2)'!$D$71*('[1]Sheet1 (2)'!$D$72-crack_t_index)/'[1]Sheet1 (2)'!$D$72)))&lt;0,0,IF(D1177='[1]Sheet1 (2)'!$C$69,'[1]Sheet1 (2)'!$D$69*('[1]Sheet1 (2)'!$D$72-crack_t_index)/'[1]Sheet1 (2)'!$D$72,IF([1]shee2!D1117='[1]Sheet1 (2)'!$C$70,'[1]Sheet1 (2)'!$D$70*('[1]Sheet1 (2)'!$D$72-crack_t_index)/'[1]Sheet1 (2)'!$D$72,IF([1]shee2!D1117='[1]Sheet1 (2)'!$C$71,'[1]Sheet1 (2)'!$D$71*('[1]Sheet1 (2)'!$D$72-crack_t_index)/'[1]Sheet1 (2)'!$D$72))))</f>
        <v>5</v>
      </c>
      <c r="AX1177" s="157">
        <f>IF(IF(D1177='[1]Sheet1 (2)'!$C$69,'[1]Sheet1 (2)'!$D$69*('[1]Sheet1 (2)'!$D$72-rave_index)/'[1]Sheet1 (2)'!$D$72,IF([1]shee2!D1117='[1]Sheet1 (2)'!$C$70,'[1]Sheet1 (2)'!$D$70*('[1]Sheet1 (2)'!$D$72-rave_index)/'[1]Sheet1 (2)'!$D$72,IF([1]shee2!D1117='[1]Sheet1 (2)'!$C$71,'[1]Sheet1 (2)'!$D$71*('[1]Sheet1 (2)'!$D$72-rave_index)/'[1]Sheet1 (2)'!$D$72)))&lt;0,0,IF(D1177='[1]Sheet1 (2)'!$C$69,'[1]Sheet1 (2)'!$D$69*('[1]Sheet1 (2)'!$D$72-rave_index)/'[1]Sheet1 (2)'!$D$72,IF([1]shee2!D1117='[1]Sheet1 (2)'!$C$70,'[1]Sheet1 (2)'!$D$70*('[1]Sheet1 (2)'!$D$72-rave_index)/'[1]Sheet1 (2)'!$D$72,IF([1]shee2!D1117='[1]Sheet1 (2)'!$C$71,'[1]Sheet1 (2)'!$D$71*('[1]Sheet1 (2)'!$D$72-rave_index)/'[1]Sheet1 (2)'!$D$72))))</f>
        <v>5</v>
      </c>
      <c r="AY1177" s="157">
        <f>IF(IF(D1177='[1]Sheet1 (2)'!$C$69,'[1]Sheet1 (2)'!$D$69*('[1]Sheet1 (2)'!$D$72-rough_index)/'[1]Sheet1 (2)'!$D$72,IF([1]shee2!D1117='[1]Sheet1 (2)'!$C$70,'[1]Sheet1 (2)'!$D$70*('[1]Sheet1 (2)'!$D$72-rough_index)/'[1]Sheet1 (2)'!$D$72,IF([1]shee2!D1117='[1]Sheet1 (2)'!$C$71,'[1]Sheet1 (2)'!$D$71*('[1]Sheet1 (2)'!$D$72-rough_index)/'[1]Sheet1 (2)'!$D$72)))&lt;0,0,IF(D1177='[1]Sheet1 (2)'!$C$69,'[1]Sheet1 (2)'!$D$69*('[1]Sheet1 (2)'!$D$72-rough_index)/'[1]Sheet1 (2)'!$D$72,IF([1]shee2!D1117='[1]Sheet1 (2)'!$C$70,'[1]Sheet1 (2)'!$D$70*('[1]Sheet1 (2)'!$D$72-rough_index)/'[1]Sheet1 (2)'!$D$72,IF([1]shee2!D1117='[1]Sheet1 (2)'!$C$71,'[1]Sheet1 (2)'!$D$71*('[1]Sheet1 (2)'!$D$72-rough_index)/'[1]Sheet1 (2)'!$D$72))))</f>
        <v>2.5</v>
      </c>
      <c r="AZ1177" s="179">
        <f>+(AU1177*'[1]Sheet1 (2)'!$C$77)+(AV1177*'[1]Sheet1 (2)'!$C$78)+(AW1177*'[1]Sheet1 (2)'!$C$79)+(AX1177*'[1]Sheet1 (2)'!$C$80)+(AY1177*'[1]Sheet1 (2)'!$C$81)</f>
        <v>4.25</v>
      </c>
      <c r="BA1177" s="213" t="str">
        <f t="shared" si="36"/>
        <v>Good</v>
      </c>
      <c r="BE1177">
        <f>IF(D1177='[1]Sheet1 (2)'!$C$61,'[1]Sheet1 (2)'!$D$61*(counts^2)+'[1]Sheet1 (2)'!$G$61*counts+'[1]Sheet1 (2)'!$J$61,IF(D1177='[1]Sheet1 (2)'!$C$62,'[1]Sheet1 (2)'!$D$62*counts+'[1]Sheet1 (2)'!$G$62,IF(D1177='[1]Sheet1 (2)'!$C$63,'[1]Sheet1 (2)'!$D$63*counts+'[1]Sheet1 (2)'!$G$63,IF(D1177='[1]Sheet1 (2)'!$C$64,'[1]Sheet1 (2)'!$D$64*counts+'[1]Sheet1 (2)'!$G$64))))</f>
        <v>2.0984129299999998</v>
      </c>
    </row>
    <row r="1178" spans="1:57" ht="12.75" customHeight="1">
      <c r="A1178" s="176" t="s">
        <v>282</v>
      </c>
      <c r="B1178" s="145" t="s">
        <v>76</v>
      </c>
      <c r="C1178" s="170">
        <v>1311</v>
      </c>
      <c r="D1178" s="174" t="s">
        <v>77</v>
      </c>
      <c r="E1178" s="171">
        <v>10</v>
      </c>
      <c r="F1178" s="171">
        <v>3</v>
      </c>
      <c r="G1178" s="171" t="s">
        <v>77</v>
      </c>
      <c r="H1178" s="171">
        <v>0.5</v>
      </c>
      <c r="I1178" s="171" t="s">
        <v>77</v>
      </c>
      <c r="J1178" s="173" t="s">
        <v>80</v>
      </c>
      <c r="K1178" s="173" t="s">
        <v>80</v>
      </c>
      <c r="L1178" s="169">
        <f>VLOOKUP(CONCATENATE(J1178,K1178),'Sheet1 (2)'!$J$6:$K$26,2,FALSE)</f>
        <v>0</v>
      </c>
      <c r="M1178" s="173" t="s">
        <v>80</v>
      </c>
      <c r="N1178" s="173" t="s">
        <v>80</v>
      </c>
      <c r="O1178" s="177">
        <f>VLOOKUP(CONCATENATE(M1178,N1178),'[1]Sheet1 (2)'!$L$6:$M$26,2,FALSE)</f>
        <v>0</v>
      </c>
      <c r="P1178" s="173" t="s">
        <v>80</v>
      </c>
      <c r="Q1178" s="173" t="s">
        <v>80</v>
      </c>
      <c r="R1178" s="177">
        <f>VLOOKUP(CONCATENATE(P1178,Q1178),'[1]Sheet1 (2)'!$N$6:$O$26,2,FALSE)</f>
        <v>0</v>
      </c>
      <c r="S1178" s="173" t="s">
        <v>80</v>
      </c>
      <c r="T1178" s="173" t="s">
        <v>80</v>
      </c>
      <c r="U1178" s="177">
        <f>VLOOKUP(CONCATENATE(S1178,T1178),'[1]Sheet1 (2)'!$P$6:$Q$26,2,FALSE)</f>
        <v>0</v>
      </c>
      <c r="V1178" s="173" t="s">
        <v>80</v>
      </c>
      <c r="W1178" s="173" t="s">
        <v>80</v>
      </c>
      <c r="X1178" s="177">
        <f>VLOOKUP(CONCATENATE(V1178,W1178),'[1]Sheet1 (2)'!$R$6:$S$26,2,FALSE)</f>
        <v>0</v>
      </c>
      <c r="Y1178" s="173" t="s">
        <v>80</v>
      </c>
      <c r="Z1178" s="173" t="s">
        <v>80</v>
      </c>
      <c r="AA1178" s="177">
        <f>VLOOKUP(CONCATENATE(Y1178,Z1178),'[1]Sheet1 (2)'!$T$6:$U$26,2,FALSE)</f>
        <v>0</v>
      </c>
      <c r="AB1178" s="173" t="s">
        <v>80</v>
      </c>
      <c r="AC1178" s="173" t="s">
        <v>80</v>
      </c>
      <c r="AD1178" s="177">
        <f>VLOOKUP(CONCATENATE(AB1178,AC1178),'[1]Sheet1 (2)'!$X$6:$Y$26,2,FALSE)</f>
        <v>0</v>
      </c>
      <c r="AE1178" s="173" t="s">
        <v>82</v>
      </c>
      <c r="AF1178" s="173" t="s">
        <v>81</v>
      </c>
      <c r="AG1178" s="177">
        <f>VLOOKUP(CONCATENATE(AE1178,AF1178),'[1]Sheet1 (2)'!$Z$6:$AA$26,2,FALSE)</f>
        <v>66</v>
      </c>
      <c r="AH1178" s="172"/>
      <c r="AI1178" s="178"/>
      <c r="AJ1178" s="140"/>
      <c r="AK1178" s="176" t="s">
        <v>282</v>
      </c>
      <c r="AL1178" s="176" t="s">
        <v>76</v>
      </c>
      <c r="AM1178" s="170">
        <f t="shared" si="37"/>
        <v>1311</v>
      </c>
      <c r="AN1178" s="147"/>
      <c r="AO1178" s="155"/>
      <c r="AP1178" s="156"/>
      <c r="AQ1178" s="157">
        <v>3.1465603118000001</v>
      </c>
      <c r="AR1178" s="158"/>
      <c r="AS1178" s="145">
        <f>LOOKUP(rufmkm,'[1]Sheet1 (2)'!$V$62:$V$71,'[1]Sheet1 (2)'!$W$62:$W$71)</f>
        <v>40</v>
      </c>
      <c r="AT1178" s="140"/>
      <c r="AU1178" s="157">
        <f>IF(IF(D1178='[1]Sheet1 (2)'!$C$69,'[1]Sheet1 (2)'!$D$69*('[1]Sheet1 (2)'!$D$72-rut_index)/'[1]Sheet1 (2)'!$D$72,IF([1]shee2!D1118='[1]Sheet1 (2)'!$C$70,'[1]Sheet1 (2)'!$D$70*('[1]Sheet1 (2)'!$D$72-rut_index)/'[1]Sheet1 (2)'!$D$72,IF([1]shee2!D1118='[1]Sheet1 (2)'!$C$71,'[1]Sheet1 (2)'!$D$71*('[1]Sheet1 (2)'!$D$72-rut_index)/'[1]Sheet1 (2)'!$D$72)))&lt;0,0,IF(D1178='[1]Sheet1 (2)'!$C$69,'[1]Sheet1 (2)'!$D$69*('[1]Sheet1 (2)'!$D$72-rut_index)/'[1]Sheet1 (2)'!$D$72,IF([1]shee2!D1118='[1]Sheet1 (2)'!$C$70,'[1]Sheet1 (2)'!$D$70*('[1]Sheet1 (2)'!$D$72-rut_index)/'[1]Sheet1 (2)'!$D$72,IF([1]shee2!D1118='[1]Sheet1 (2)'!$C$71,'[1]Sheet1 (2)'!$D$71*('[1]Sheet1 (2)'!$D$72-rut_index)/'[1]Sheet1 (2)'!$D$72))))</f>
        <v>5</v>
      </c>
      <c r="AV1178" s="157">
        <f>IF(IF(D1178='[1]Sheet1 (2)'!$C$69,'[1]Sheet1 (2)'!$D$69*('[1]Sheet1 (2)'!$D$72-crack_s_index)/'[1]Sheet1 (2)'!$D$72,IF([1]shee2!D1118='[1]Sheet1 (2)'!$C$70,'[1]Sheet1 (2)'!$D$70*('[1]Sheet1 (2)'!$D$72-crack_s_index)/'[1]Sheet1 (2)'!$D$72,IF([1]shee2!D1118='[1]Sheet1 (2)'!$C$71,'[1]Sheet1 (2)'!$D$71*('[1]Sheet1 (2)'!$D$72-crack_s_index)/'[1]Sheet1 (2)'!$D$72)))&lt;0,0,IF(D1178='[1]Sheet1 (2)'!$C$69,'[1]Sheet1 (2)'!$D$69*('[1]Sheet1 (2)'!$D$72-crack_s_index)/'[1]Sheet1 (2)'!$D$72,IF([1]shee2!D1118='[1]Sheet1 (2)'!$C$70,'[1]Sheet1 (2)'!$D$70*('[1]Sheet1 (2)'!$D$72-crack_s_index)/'[1]Sheet1 (2)'!$D$72,IF([1]shee2!D1118='[1]Sheet1 (2)'!$C$71,'[1]Sheet1 (2)'!$D$71*('[1]Sheet1 (2)'!$D$72-crack_s_index)/'[1]Sheet1 (2)'!$D$72))))</f>
        <v>5</v>
      </c>
      <c r="AW1178" s="157">
        <f>IF(IF(D1178='[1]Sheet1 (2)'!$C$69,'[1]Sheet1 (2)'!$D$69*('[1]Sheet1 (2)'!$D$72-crack_t_index)/'[1]Sheet1 (2)'!$D$72,IF([1]shee2!D1118='[1]Sheet1 (2)'!$C$70,'[1]Sheet1 (2)'!$D$70*('[1]Sheet1 (2)'!$D$72-crack_t_index)/'[1]Sheet1 (2)'!$D$72,IF([1]shee2!D1118='[1]Sheet1 (2)'!$C$71,'[1]Sheet1 (2)'!$D$71*('[1]Sheet1 (2)'!$D$72-crack_t_index)/'[1]Sheet1 (2)'!$D$72)))&lt;0,0,IF(D1178='[1]Sheet1 (2)'!$C$69,'[1]Sheet1 (2)'!$D$69*('[1]Sheet1 (2)'!$D$72-crack_t_index)/'[1]Sheet1 (2)'!$D$72,IF([1]shee2!D1118='[1]Sheet1 (2)'!$C$70,'[1]Sheet1 (2)'!$D$70*('[1]Sheet1 (2)'!$D$72-crack_t_index)/'[1]Sheet1 (2)'!$D$72,IF([1]shee2!D1118='[1]Sheet1 (2)'!$C$71,'[1]Sheet1 (2)'!$D$71*('[1]Sheet1 (2)'!$D$72-crack_t_index)/'[1]Sheet1 (2)'!$D$72))))</f>
        <v>5</v>
      </c>
      <c r="AX1178" s="157">
        <f>IF(IF(D1178='[1]Sheet1 (2)'!$C$69,'[1]Sheet1 (2)'!$D$69*('[1]Sheet1 (2)'!$D$72-rave_index)/'[1]Sheet1 (2)'!$D$72,IF([1]shee2!D1118='[1]Sheet1 (2)'!$C$70,'[1]Sheet1 (2)'!$D$70*('[1]Sheet1 (2)'!$D$72-rave_index)/'[1]Sheet1 (2)'!$D$72,IF([1]shee2!D1118='[1]Sheet1 (2)'!$C$71,'[1]Sheet1 (2)'!$D$71*('[1]Sheet1 (2)'!$D$72-rave_index)/'[1]Sheet1 (2)'!$D$72)))&lt;0,0,IF(D1178='[1]Sheet1 (2)'!$C$69,'[1]Sheet1 (2)'!$D$69*('[1]Sheet1 (2)'!$D$72-rave_index)/'[1]Sheet1 (2)'!$D$72,IF([1]shee2!D1118='[1]Sheet1 (2)'!$C$70,'[1]Sheet1 (2)'!$D$70*('[1]Sheet1 (2)'!$D$72-rave_index)/'[1]Sheet1 (2)'!$D$72,IF([1]shee2!D1118='[1]Sheet1 (2)'!$C$71,'[1]Sheet1 (2)'!$D$71*('[1]Sheet1 (2)'!$D$72-rave_index)/'[1]Sheet1 (2)'!$D$72))))</f>
        <v>5</v>
      </c>
      <c r="AY1178" s="157">
        <f>IF(IF(D1178='[1]Sheet1 (2)'!$C$69,'[1]Sheet1 (2)'!$D$69*('[1]Sheet1 (2)'!$D$72-rough_index)/'[1]Sheet1 (2)'!$D$72,IF([1]shee2!D1118='[1]Sheet1 (2)'!$C$70,'[1]Sheet1 (2)'!$D$70*('[1]Sheet1 (2)'!$D$72-rough_index)/'[1]Sheet1 (2)'!$D$72,IF([1]shee2!D1118='[1]Sheet1 (2)'!$C$71,'[1]Sheet1 (2)'!$D$71*('[1]Sheet1 (2)'!$D$72-rough_index)/'[1]Sheet1 (2)'!$D$72)))&lt;0,0,IF(D1178='[1]Sheet1 (2)'!$C$69,'[1]Sheet1 (2)'!$D$69*('[1]Sheet1 (2)'!$D$72-rough_index)/'[1]Sheet1 (2)'!$D$72,IF([1]shee2!D1118='[1]Sheet1 (2)'!$C$70,'[1]Sheet1 (2)'!$D$70*('[1]Sheet1 (2)'!$D$72-rough_index)/'[1]Sheet1 (2)'!$D$72,IF([1]shee2!D1118='[1]Sheet1 (2)'!$C$71,'[1]Sheet1 (2)'!$D$71*('[1]Sheet1 (2)'!$D$72-rough_index)/'[1]Sheet1 (2)'!$D$72))))</f>
        <v>1.6666666666666667</v>
      </c>
      <c r="AZ1178" s="179">
        <f>+(AU1178*'[1]Sheet1 (2)'!$C$77)+(AV1178*'[1]Sheet1 (2)'!$C$78)+(AW1178*'[1]Sheet1 (2)'!$C$79)+(AX1178*'[1]Sheet1 (2)'!$C$80)+(AY1178*'[1]Sheet1 (2)'!$C$81)</f>
        <v>4</v>
      </c>
      <c r="BA1178" s="213" t="str">
        <f t="shared" si="36"/>
        <v>Good</v>
      </c>
      <c r="BE1178">
        <f>IF(D1178='[1]Sheet1 (2)'!$C$61,'[1]Sheet1 (2)'!$D$61*(counts^2)+'[1]Sheet1 (2)'!$G$61*counts+'[1]Sheet1 (2)'!$J$61,IF(D1178='[1]Sheet1 (2)'!$C$62,'[1]Sheet1 (2)'!$D$62*counts+'[1]Sheet1 (2)'!$G$62,IF(D1178='[1]Sheet1 (2)'!$C$63,'[1]Sheet1 (2)'!$D$63*counts+'[1]Sheet1 (2)'!$G$63,IF(D1178='[1]Sheet1 (2)'!$C$64,'[1]Sheet1 (2)'!$D$64*counts+'[1]Sheet1 (2)'!$G$64))))</f>
        <v>2.0984129299999998</v>
      </c>
    </row>
    <row r="1179" spans="1:57" ht="12.75" customHeight="1">
      <c r="A1179" s="176" t="s">
        <v>282</v>
      </c>
      <c r="B1179" s="145" t="s">
        <v>76</v>
      </c>
      <c r="C1179" s="170">
        <v>1312</v>
      </c>
      <c r="D1179" s="174" t="s">
        <v>77</v>
      </c>
      <c r="E1179" s="171">
        <v>10</v>
      </c>
      <c r="F1179" s="171">
        <v>3</v>
      </c>
      <c r="G1179" s="171" t="s">
        <v>77</v>
      </c>
      <c r="H1179" s="171">
        <v>0.5</v>
      </c>
      <c r="I1179" s="171" t="s">
        <v>77</v>
      </c>
      <c r="J1179" s="173" t="s">
        <v>80</v>
      </c>
      <c r="K1179" s="173" t="s">
        <v>80</v>
      </c>
      <c r="L1179" s="169">
        <f>VLOOKUP(CONCATENATE(J1179,K1179),'Sheet1 (2)'!$J$6:$K$26,2,FALSE)</f>
        <v>0</v>
      </c>
      <c r="M1179" s="173" t="s">
        <v>80</v>
      </c>
      <c r="N1179" s="173" t="s">
        <v>80</v>
      </c>
      <c r="O1179" s="177">
        <f>VLOOKUP(CONCATENATE(M1179,N1179),'[1]Sheet1 (2)'!$L$6:$M$26,2,FALSE)</f>
        <v>0</v>
      </c>
      <c r="P1179" s="173" t="s">
        <v>80</v>
      </c>
      <c r="Q1179" s="173" t="s">
        <v>80</v>
      </c>
      <c r="R1179" s="177">
        <f>VLOOKUP(CONCATENATE(P1179,Q1179),'[1]Sheet1 (2)'!$N$6:$O$26,2,FALSE)</f>
        <v>0</v>
      </c>
      <c r="S1179" s="173" t="s">
        <v>79</v>
      </c>
      <c r="T1179" s="173" t="s">
        <v>83</v>
      </c>
      <c r="U1179" s="177">
        <f>VLOOKUP(CONCATENATE(S1179,T1179),'[1]Sheet1 (2)'!$P$6:$Q$26,2,FALSE)</f>
        <v>50</v>
      </c>
      <c r="V1179" s="173" t="s">
        <v>80</v>
      </c>
      <c r="W1179" s="173" t="s">
        <v>80</v>
      </c>
      <c r="X1179" s="177">
        <f>VLOOKUP(CONCATENATE(V1179,W1179),'[1]Sheet1 (2)'!$R$6:$S$26,2,FALSE)</f>
        <v>0</v>
      </c>
      <c r="Y1179" s="173" t="s">
        <v>80</v>
      </c>
      <c r="Z1179" s="173" t="s">
        <v>80</v>
      </c>
      <c r="AA1179" s="177">
        <f>VLOOKUP(CONCATENATE(Y1179,Z1179),'[1]Sheet1 (2)'!$T$6:$U$26,2,FALSE)</f>
        <v>0</v>
      </c>
      <c r="AB1179" s="173" t="s">
        <v>80</v>
      </c>
      <c r="AC1179" s="173" t="s">
        <v>80</v>
      </c>
      <c r="AD1179" s="177">
        <f>VLOOKUP(CONCATENATE(AB1179,AC1179),'[1]Sheet1 (2)'!$X$6:$Y$26,2,FALSE)</f>
        <v>0</v>
      </c>
      <c r="AE1179" s="173" t="s">
        <v>82</v>
      </c>
      <c r="AF1179" s="173" t="s">
        <v>81</v>
      </c>
      <c r="AG1179" s="177">
        <f>VLOOKUP(CONCATENATE(AE1179,AF1179),'[1]Sheet1 (2)'!$Z$6:$AA$26,2,FALSE)</f>
        <v>66</v>
      </c>
      <c r="AH1179" s="172"/>
      <c r="AI1179" s="178"/>
      <c r="AJ1179" s="140"/>
      <c r="AK1179" s="176" t="s">
        <v>282</v>
      </c>
      <c r="AL1179" s="176" t="s">
        <v>76</v>
      </c>
      <c r="AM1179" s="170">
        <f t="shared" si="37"/>
        <v>1312</v>
      </c>
      <c r="AN1179" s="147"/>
      <c r="AO1179" s="155"/>
      <c r="AP1179" s="156"/>
      <c r="AQ1179" s="157">
        <v>2.1590790019999999</v>
      </c>
      <c r="AR1179" s="158"/>
      <c r="AS1179" s="145">
        <f>LOOKUP(rufmkm,'[1]Sheet1 (2)'!$V$62:$V$71,'[1]Sheet1 (2)'!$W$62:$W$71)</f>
        <v>30</v>
      </c>
      <c r="AT1179" s="140"/>
      <c r="AU1179" s="157">
        <f>IF(IF(D1179='[1]Sheet1 (2)'!$C$69,'[1]Sheet1 (2)'!$D$69*('[1]Sheet1 (2)'!$D$72-rut_index)/'[1]Sheet1 (2)'!$D$72,IF([1]shee2!D1119='[1]Sheet1 (2)'!$C$70,'[1]Sheet1 (2)'!$D$70*('[1]Sheet1 (2)'!$D$72-rut_index)/'[1]Sheet1 (2)'!$D$72,IF([1]shee2!D1119='[1]Sheet1 (2)'!$C$71,'[1]Sheet1 (2)'!$D$71*('[1]Sheet1 (2)'!$D$72-rut_index)/'[1]Sheet1 (2)'!$D$72)))&lt;0,0,IF(D1179='[1]Sheet1 (2)'!$C$69,'[1]Sheet1 (2)'!$D$69*('[1]Sheet1 (2)'!$D$72-rut_index)/'[1]Sheet1 (2)'!$D$72,IF([1]shee2!D1119='[1]Sheet1 (2)'!$C$70,'[1]Sheet1 (2)'!$D$70*('[1]Sheet1 (2)'!$D$72-rut_index)/'[1]Sheet1 (2)'!$D$72,IF([1]shee2!D1119='[1]Sheet1 (2)'!$C$71,'[1]Sheet1 (2)'!$D$71*('[1]Sheet1 (2)'!$D$72-rut_index)/'[1]Sheet1 (2)'!$D$72))))</f>
        <v>5</v>
      </c>
      <c r="AV1179" s="157">
        <f>IF(IF(D1179='[1]Sheet1 (2)'!$C$69,'[1]Sheet1 (2)'!$D$69*('[1]Sheet1 (2)'!$D$72-crack_s_index)/'[1]Sheet1 (2)'!$D$72,IF([1]shee2!D1119='[1]Sheet1 (2)'!$C$70,'[1]Sheet1 (2)'!$D$70*('[1]Sheet1 (2)'!$D$72-crack_s_index)/'[1]Sheet1 (2)'!$D$72,IF([1]shee2!D1119='[1]Sheet1 (2)'!$C$71,'[1]Sheet1 (2)'!$D$71*('[1]Sheet1 (2)'!$D$72-crack_s_index)/'[1]Sheet1 (2)'!$D$72)))&lt;0,0,IF(D1179='[1]Sheet1 (2)'!$C$69,'[1]Sheet1 (2)'!$D$69*('[1]Sheet1 (2)'!$D$72-crack_s_index)/'[1]Sheet1 (2)'!$D$72,IF([1]shee2!D1119='[1]Sheet1 (2)'!$C$70,'[1]Sheet1 (2)'!$D$70*('[1]Sheet1 (2)'!$D$72-crack_s_index)/'[1]Sheet1 (2)'!$D$72,IF([1]shee2!D1119='[1]Sheet1 (2)'!$C$71,'[1]Sheet1 (2)'!$D$71*('[1]Sheet1 (2)'!$D$72-crack_s_index)/'[1]Sheet1 (2)'!$D$72))))</f>
        <v>5</v>
      </c>
      <c r="AW1179" s="157">
        <f>IF(IF(D1179='[1]Sheet1 (2)'!$C$69,'[1]Sheet1 (2)'!$D$69*('[1]Sheet1 (2)'!$D$72-crack_t_index)/'[1]Sheet1 (2)'!$D$72,IF([1]shee2!D1119='[1]Sheet1 (2)'!$C$70,'[1]Sheet1 (2)'!$D$70*('[1]Sheet1 (2)'!$D$72-crack_t_index)/'[1]Sheet1 (2)'!$D$72,IF([1]shee2!D1119='[1]Sheet1 (2)'!$C$71,'[1]Sheet1 (2)'!$D$71*('[1]Sheet1 (2)'!$D$72-crack_t_index)/'[1]Sheet1 (2)'!$D$72)))&lt;0,0,IF(D1179='[1]Sheet1 (2)'!$C$69,'[1]Sheet1 (2)'!$D$69*('[1]Sheet1 (2)'!$D$72-crack_t_index)/'[1]Sheet1 (2)'!$D$72,IF([1]shee2!D1119='[1]Sheet1 (2)'!$C$70,'[1]Sheet1 (2)'!$D$70*('[1]Sheet1 (2)'!$D$72-crack_t_index)/'[1]Sheet1 (2)'!$D$72,IF([1]shee2!D1119='[1]Sheet1 (2)'!$C$71,'[1]Sheet1 (2)'!$D$71*('[1]Sheet1 (2)'!$D$72-crack_t_index)/'[1]Sheet1 (2)'!$D$72))))</f>
        <v>5</v>
      </c>
      <c r="AX1179" s="157">
        <f>IF(IF(D1179='[1]Sheet1 (2)'!$C$69,'[1]Sheet1 (2)'!$D$69*('[1]Sheet1 (2)'!$D$72-rave_index)/'[1]Sheet1 (2)'!$D$72,IF([1]shee2!D1119='[1]Sheet1 (2)'!$C$70,'[1]Sheet1 (2)'!$D$70*('[1]Sheet1 (2)'!$D$72-rave_index)/'[1]Sheet1 (2)'!$D$72,IF([1]shee2!D1119='[1]Sheet1 (2)'!$C$71,'[1]Sheet1 (2)'!$D$71*('[1]Sheet1 (2)'!$D$72-rave_index)/'[1]Sheet1 (2)'!$D$72)))&lt;0,0,IF(D1179='[1]Sheet1 (2)'!$C$69,'[1]Sheet1 (2)'!$D$69*('[1]Sheet1 (2)'!$D$72-rave_index)/'[1]Sheet1 (2)'!$D$72,IF([1]shee2!D1119='[1]Sheet1 (2)'!$C$70,'[1]Sheet1 (2)'!$D$70*('[1]Sheet1 (2)'!$D$72-rave_index)/'[1]Sheet1 (2)'!$D$72,IF([1]shee2!D1119='[1]Sheet1 (2)'!$C$71,'[1]Sheet1 (2)'!$D$71*('[1]Sheet1 (2)'!$D$72-rave_index)/'[1]Sheet1 (2)'!$D$72))))</f>
        <v>5</v>
      </c>
      <c r="AY1179" s="157">
        <f>IF(IF(D1179='[1]Sheet1 (2)'!$C$69,'[1]Sheet1 (2)'!$D$69*('[1]Sheet1 (2)'!$D$72-rough_index)/'[1]Sheet1 (2)'!$D$72,IF([1]shee2!D1119='[1]Sheet1 (2)'!$C$70,'[1]Sheet1 (2)'!$D$70*('[1]Sheet1 (2)'!$D$72-rough_index)/'[1]Sheet1 (2)'!$D$72,IF([1]shee2!D1119='[1]Sheet1 (2)'!$C$71,'[1]Sheet1 (2)'!$D$71*('[1]Sheet1 (2)'!$D$72-rough_index)/'[1]Sheet1 (2)'!$D$72)))&lt;0,0,IF(D1179='[1]Sheet1 (2)'!$C$69,'[1]Sheet1 (2)'!$D$69*('[1]Sheet1 (2)'!$D$72-rough_index)/'[1]Sheet1 (2)'!$D$72,IF([1]shee2!D1119='[1]Sheet1 (2)'!$C$70,'[1]Sheet1 (2)'!$D$70*('[1]Sheet1 (2)'!$D$72-rough_index)/'[1]Sheet1 (2)'!$D$72,IF([1]shee2!D1119='[1]Sheet1 (2)'!$C$71,'[1]Sheet1 (2)'!$D$71*('[1]Sheet1 (2)'!$D$72-rough_index)/'[1]Sheet1 (2)'!$D$72))))</f>
        <v>2.5</v>
      </c>
      <c r="AZ1179" s="179">
        <f>+(AU1179*'[1]Sheet1 (2)'!$C$77)+(AV1179*'[1]Sheet1 (2)'!$C$78)+(AW1179*'[1]Sheet1 (2)'!$C$79)+(AX1179*'[1]Sheet1 (2)'!$C$80)+(AY1179*'[1]Sheet1 (2)'!$C$81)</f>
        <v>4.25</v>
      </c>
      <c r="BA1179" s="213" t="str">
        <f t="shared" si="36"/>
        <v>Good</v>
      </c>
      <c r="BE1179">
        <f>IF(D1179='[1]Sheet1 (2)'!$C$61,'[1]Sheet1 (2)'!$D$61*(counts^2)+'[1]Sheet1 (2)'!$G$61*counts+'[1]Sheet1 (2)'!$J$61,IF(D1179='[1]Sheet1 (2)'!$C$62,'[1]Sheet1 (2)'!$D$62*counts+'[1]Sheet1 (2)'!$G$62,IF(D1179='[1]Sheet1 (2)'!$C$63,'[1]Sheet1 (2)'!$D$63*counts+'[1]Sheet1 (2)'!$G$63,IF(D1179='[1]Sheet1 (2)'!$C$64,'[1]Sheet1 (2)'!$D$64*counts+'[1]Sheet1 (2)'!$G$64))))</f>
        <v>2.0984129299999998</v>
      </c>
    </row>
    <row r="1180" spans="1:57" ht="12.75" customHeight="1">
      <c r="A1180" s="176" t="s">
        <v>282</v>
      </c>
      <c r="B1180" s="145" t="s">
        <v>76</v>
      </c>
      <c r="C1180" s="170">
        <v>1313</v>
      </c>
      <c r="D1180" s="174" t="s">
        <v>77</v>
      </c>
      <c r="E1180" s="171">
        <v>10</v>
      </c>
      <c r="F1180" s="171">
        <v>3</v>
      </c>
      <c r="G1180" s="171" t="s">
        <v>77</v>
      </c>
      <c r="H1180" s="171">
        <v>0.5</v>
      </c>
      <c r="I1180" s="171" t="s">
        <v>77</v>
      </c>
      <c r="J1180" s="173" t="s">
        <v>80</v>
      </c>
      <c r="K1180" s="173" t="s">
        <v>80</v>
      </c>
      <c r="L1180" s="169">
        <f>VLOOKUP(CONCATENATE(J1180,K1180),'Sheet1 (2)'!$J$6:$K$26,2,FALSE)</f>
        <v>0</v>
      </c>
      <c r="M1180" s="173" t="s">
        <v>80</v>
      </c>
      <c r="N1180" s="173" t="s">
        <v>80</v>
      </c>
      <c r="O1180" s="177">
        <f>VLOOKUP(CONCATENATE(M1180,N1180),'[1]Sheet1 (2)'!$L$6:$M$26,2,FALSE)</f>
        <v>0</v>
      </c>
      <c r="P1180" s="173" t="s">
        <v>80</v>
      </c>
      <c r="Q1180" s="173" t="s">
        <v>80</v>
      </c>
      <c r="R1180" s="177">
        <f>VLOOKUP(CONCATENATE(P1180,Q1180),'[1]Sheet1 (2)'!$N$6:$O$26,2,FALSE)</f>
        <v>0</v>
      </c>
      <c r="S1180" s="173" t="s">
        <v>80</v>
      </c>
      <c r="T1180" s="173" t="s">
        <v>80</v>
      </c>
      <c r="U1180" s="177">
        <f>VLOOKUP(CONCATENATE(S1180,T1180),'[1]Sheet1 (2)'!$P$6:$Q$26,2,FALSE)</f>
        <v>0</v>
      </c>
      <c r="V1180" s="173" t="s">
        <v>80</v>
      </c>
      <c r="W1180" s="173" t="s">
        <v>80</v>
      </c>
      <c r="X1180" s="177">
        <f>VLOOKUP(CONCATENATE(V1180,W1180),'[1]Sheet1 (2)'!$R$6:$S$26,2,FALSE)</f>
        <v>0</v>
      </c>
      <c r="Y1180" s="173" t="s">
        <v>80</v>
      </c>
      <c r="Z1180" s="173" t="s">
        <v>80</v>
      </c>
      <c r="AA1180" s="177">
        <f>VLOOKUP(CONCATENATE(Y1180,Z1180),'[1]Sheet1 (2)'!$T$6:$U$26,2,FALSE)</f>
        <v>0</v>
      </c>
      <c r="AB1180" s="173" t="s">
        <v>80</v>
      </c>
      <c r="AC1180" s="173" t="s">
        <v>80</v>
      </c>
      <c r="AD1180" s="177">
        <f>VLOOKUP(CONCATENATE(AB1180,AC1180),'[1]Sheet1 (2)'!$X$6:$Y$26,2,FALSE)</f>
        <v>0</v>
      </c>
      <c r="AE1180" s="173" t="s">
        <v>82</v>
      </c>
      <c r="AF1180" s="173" t="s">
        <v>81</v>
      </c>
      <c r="AG1180" s="177">
        <f>VLOOKUP(CONCATENATE(AE1180,AF1180),'[1]Sheet1 (2)'!$Z$6:$AA$26,2,FALSE)</f>
        <v>66</v>
      </c>
      <c r="AH1180" s="172"/>
      <c r="AI1180" s="178"/>
      <c r="AJ1180" s="140"/>
      <c r="AK1180" s="176" t="s">
        <v>282</v>
      </c>
      <c r="AL1180" s="176" t="s">
        <v>76</v>
      </c>
      <c r="AM1180" s="170">
        <f t="shared" si="37"/>
        <v>1313</v>
      </c>
      <c r="AN1180" s="147"/>
      <c r="AO1180" s="155"/>
      <c r="AP1180" s="156"/>
      <c r="AQ1180" s="157">
        <v>2.4386036029999998</v>
      </c>
      <c r="AR1180" s="158"/>
      <c r="AS1180" s="145">
        <f>LOOKUP(rufmkm,'[1]Sheet1 (2)'!$V$62:$V$71,'[1]Sheet1 (2)'!$W$62:$W$71)</f>
        <v>30</v>
      </c>
      <c r="AT1180" s="140"/>
      <c r="AU1180" s="157">
        <f>IF(IF(D1180='[1]Sheet1 (2)'!$C$69,'[1]Sheet1 (2)'!$D$69*('[1]Sheet1 (2)'!$D$72-rut_index)/'[1]Sheet1 (2)'!$D$72,IF([1]shee2!D1120='[1]Sheet1 (2)'!$C$70,'[1]Sheet1 (2)'!$D$70*('[1]Sheet1 (2)'!$D$72-rut_index)/'[1]Sheet1 (2)'!$D$72,IF([1]shee2!D1120='[1]Sheet1 (2)'!$C$71,'[1]Sheet1 (2)'!$D$71*('[1]Sheet1 (2)'!$D$72-rut_index)/'[1]Sheet1 (2)'!$D$72)))&lt;0,0,IF(D1180='[1]Sheet1 (2)'!$C$69,'[1]Sheet1 (2)'!$D$69*('[1]Sheet1 (2)'!$D$72-rut_index)/'[1]Sheet1 (2)'!$D$72,IF([1]shee2!D1120='[1]Sheet1 (2)'!$C$70,'[1]Sheet1 (2)'!$D$70*('[1]Sheet1 (2)'!$D$72-rut_index)/'[1]Sheet1 (2)'!$D$72,IF([1]shee2!D1120='[1]Sheet1 (2)'!$C$71,'[1]Sheet1 (2)'!$D$71*('[1]Sheet1 (2)'!$D$72-rut_index)/'[1]Sheet1 (2)'!$D$72))))</f>
        <v>5</v>
      </c>
      <c r="AV1180" s="157">
        <f>IF(IF(D1180='[1]Sheet1 (2)'!$C$69,'[1]Sheet1 (2)'!$D$69*('[1]Sheet1 (2)'!$D$72-crack_s_index)/'[1]Sheet1 (2)'!$D$72,IF([1]shee2!D1120='[1]Sheet1 (2)'!$C$70,'[1]Sheet1 (2)'!$D$70*('[1]Sheet1 (2)'!$D$72-crack_s_index)/'[1]Sheet1 (2)'!$D$72,IF([1]shee2!D1120='[1]Sheet1 (2)'!$C$71,'[1]Sheet1 (2)'!$D$71*('[1]Sheet1 (2)'!$D$72-crack_s_index)/'[1]Sheet1 (2)'!$D$72)))&lt;0,0,IF(D1180='[1]Sheet1 (2)'!$C$69,'[1]Sheet1 (2)'!$D$69*('[1]Sheet1 (2)'!$D$72-crack_s_index)/'[1]Sheet1 (2)'!$D$72,IF([1]shee2!D1120='[1]Sheet1 (2)'!$C$70,'[1]Sheet1 (2)'!$D$70*('[1]Sheet1 (2)'!$D$72-crack_s_index)/'[1]Sheet1 (2)'!$D$72,IF([1]shee2!D1120='[1]Sheet1 (2)'!$C$71,'[1]Sheet1 (2)'!$D$71*('[1]Sheet1 (2)'!$D$72-crack_s_index)/'[1]Sheet1 (2)'!$D$72))))</f>
        <v>5</v>
      </c>
      <c r="AW1180" s="157">
        <f>IF(IF(D1180='[1]Sheet1 (2)'!$C$69,'[1]Sheet1 (2)'!$D$69*('[1]Sheet1 (2)'!$D$72-crack_t_index)/'[1]Sheet1 (2)'!$D$72,IF([1]shee2!D1120='[1]Sheet1 (2)'!$C$70,'[1]Sheet1 (2)'!$D$70*('[1]Sheet1 (2)'!$D$72-crack_t_index)/'[1]Sheet1 (2)'!$D$72,IF([1]shee2!D1120='[1]Sheet1 (2)'!$C$71,'[1]Sheet1 (2)'!$D$71*('[1]Sheet1 (2)'!$D$72-crack_t_index)/'[1]Sheet1 (2)'!$D$72)))&lt;0,0,IF(D1180='[1]Sheet1 (2)'!$C$69,'[1]Sheet1 (2)'!$D$69*('[1]Sheet1 (2)'!$D$72-crack_t_index)/'[1]Sheet1 (2)'!$D$72,IF([1]shee2!D1120='[1]Sheet1 (2)'!$C$70,'[1]Sheet1 (2)'!$D$70*('[1]Sheet1 (2)'!$D$72-crack_t_index)/'[1]Sheet1 (2)'!$D$72,IF([1]shee2!D1120='[1]Sheet1 (2)'!$C$71,'[1]Sheet1 (2)'!$D$71*('[1]Sheet1 (2)'!$D$72-crack_t_index)/'[1]Sheet1 (2)'!$D$72))))</f>
        <v>5</v>
      </c>
      <c r="AX1180" s="157">
        <f>IF(IF(D1180='[1]Sheet1 (2)'!$C$69,'[1]Sheet1 (2)'!$D$69*('[1]Sheet1 (2)'!$D$72-rave_index)/'[1]Sheet1 (2)'!$D$72,IF([1]shee2!D1120='[1]Sheet1 (2)'!$C$70,'[1]Sheet1 (2)'!$D$70*('[1]Sheet1 (2)'!$D$72-rave_index)/'[1]Sheet1 (2)'!$D$72,IF([1]shee2!D1120='[1]Sheet1 (2)'!$C$71,'[1]Sheet1 (2)'!$D$71*('[1]Sheet1 (2)'!$D$72-rave_index)/'[1]Sheet1 (2)'!$D$72)))&lt;0,0,IF(D1180='[1]Sheet1 (2)'!$C$69,'[1]Sheet1 (2)'!$D$69*('[1]Sheet1 (2)'!$D$72-rave_index)/'[1]Sheet1 (2)'!$D$72,IF([1]shee2!D1120='[1]Sheet1 (2)'!$C$70,'[1]Sheet1 (2)'!$D$70*('[1]Sheet1 (2)'!$D$72-rave_index)/'[1]Sheet1 (2)'!$D$72,IF([1]shee2!D1120='[1]Sheet1 (2)'!$C$71,'[1]Sheet1 (2)'!$D$71*('[1]Sheet1 (2)'!$D$72-rave_index)/'[1]Sheet1 (2)'!$D$72))))</f>
        <v>5</v>
      </c>
      <c r="AY1180" s="157">
        <f>IF(IF(D1180='[1]Sheet1 (2)'!$C$69,'[1]Sheet1 (2)'!$D$69*('[1]Sheet1 (2)'!$D$72-rough_index)/'[1]Sheet1 (2)'!$D$72,IF([1]shee2!D1120='[1]Sheet1 (2)'!$C$70,'[1]Sheet1 (2)'!$D$70*('[1]Sheet1 (2)'!$D$72-rough_index)/'[1]Sheet1 (2)'!$D$72,IF([1]shee2!D1120='[1]Sheet1 (2)'!$C$71,'[1]Sheet1 (2)'!$D$71*('[1]Sheet1 (2)'!$D$72-rough_index)/'[1]Sheet1 (2)'!$D$72)))&lt;0,0,IF(D1180='[1]Sheet1 (2)'!$C$69,'[1]Sheet1 (2)'!$D$69*('[1]Sheet1 (2)'!$D$72-rough_index)/'[1]Sheet1 (2)'!$D$72,IF([1]shee2!D1120='[1]Sheet1 (2)'!$C$70,'[1]Sheet1 (2)'!$D$70*('[1]Sheet1 (2)'!$D$72-rough_index)/'[1]Sheet1 (2)'!$D$72,IF([1]shee2!D1120='[1]Sheet1 (2)'!$C$71,'[1]Sheet1 (2)'!$D$71*('[1]Sheet1 (2)'!$D$72-rough_index)/'[1]Sheet1 (2)'!$D$72))))</f>
        <v>2.5</v>
      </c>
      <c r="AZ1180" s="179">
        <f>+(AU1180*'[1]Sheet1 (2)'!$C$77)+(AV1180*'[1]Sheet1 (2)'!$C$78)+(AW1180*'[1]Sheet1 (2)'!$C$79)+(AX1180*'[1]Sheet1 (2)'!$C$80)+(AY1180*'[1]Sheet1 (2)'!$C$81)</f>
        <v>4.25</v>
      </c>
      <c r="BA1180" s="213" t="str">
        <f t="shared" si="36"/>
        <v>Good</v>
      </c>
      <c r="BE1180">
        <f>IF(D1180='[1]Sheet1 (2)'!$C$61,'[1]Sheet1 (2)'!$D$61*(counts^2)+'[1]Sheet1 (2)'!$G$61*counts+'[1]Sheet1 (2)'!$J$61,IF(D1180='[1]Sheet1 (2)'!$C$62,'[1]Sheet1 (2)'!$D$62*counts+'[1]Sheet1 (2)'!$G$62,IF(D1180='[1]Sheet1 (2)'!$C$63,'[1]Sheet1 (2)'!$D$63*counts+'[1]Sheet1 (2)'!$G$63,IF(D1180='[1]Sheet1 (2)'!$C$64,'[1]Sheet1 (2)'!$D$64*counts+'[1]Sheet1 (2)'!$G$64))))</f>
        <v>2.0984129299999998</v>
      </c>
    </row>
    <row r="1181" spans="1:57" ht="12.75" customHeight="1">
      <c r="A1181" s="176" t="s">
        <v>282</v>
      </c>
      <c r="B1181" s="145" t="s">
        <v>76</v>
      </c>
      <c r="C1181" s="170">
        <v>1314</v>
      </c>
      <c r="D1181" s="174" t="s">
        <v>77</v>
      </c>
      <c r="E1181" s="171">
        <v>10</v>
      </c>
      <c r="F1181" s="171">
        <v>3</v>
      </c>
      <c r="G1181" s="171" t="s">
        <v>77</v>
      </c>
      <c r="H1181" s="171">
        <v>0.5</v>
      </c>
      <c r="I1181" s="171" t="s">
        <v>77</v>
      </c>
      <c r="J1181" s="173" t="s">
        <v>80</v>
      </c>
      <c r="K1181" s="173" t="s">
        <v>80</v>
      </c>
      <c r="L1181" s="169">
        <f>VLOOKUP(CONCATENATE(J1181,K1181),'Sheet1 (2)'!$J$6:$K$26,2,FALSE)</f>
        <v>0</v>
      </c>
      <c r="M1181" s="173" t="s">
        <v>80</v>
      </c>
      <c r="N1181" s="173" t="s">
        <v>80</v>
      </c>
      <c r="O1181" s="177">
        <f>VLOOKUP(CONCATENATE(M1181,N1181),'[1]Sheet1 (2)'!$L$6:$M$26,2,FALSE)</f>
        <v>0</v>
      </c>
      <c r="P1181" s="173" t="s">
        <v>80</v>
      </c>
      <c r="Q1181" s="173" t="s">
        <v>80</v>
      </c>
      <c r="R1181" s="177">
        <f>VLOOKUP(CONCATENATE(P1181,Q1181),'[1]Sheet1 (2)'!$N$6:$O$26,2,FALSE)</f>
        <v>0</v>
      </c>
      <c r="S1181" s="173" t="s">
        <v>80</v>
      </c>
      <c r="T1181" s="173" t="s">
        <v>80</v>
      </c>
      <c r="U1181" s="177">
        <f>VLOOKUP(CONCATENATE(S1181,T1181),'[1]Sheet1 (2)'!$P$6:$Q$26,2,FALSE)</f>
        <v>0</v>
      </c>
      <c r="V1181" s="173" t="s">
        <v>80</v>
      </c>
      <c r="W1181" s="173" t="s">
        <v>80</v>
      </c>
      <c r="X1181" s="177">
        <f>VLOOKUP(CONCATENATE(V1181,W1181),'[1]Sheet1 (2)'!$R$6:$S$26,2,FALSE)</f>
        <v>0</v>
      </c>
      <c r="Y1181" s="173" t="s">
        <v>80</v>
      </c>
      <c r="Z1181" s="173" t="s">
        <v>80</v>
      </c>
      <c r="AA1181" s="177">
        <f>VLOOKUP(CONCATENATE(Y1181,Z1181),'[1]Sheet1 (2)'!$T$6:$U$26,2,FALSE)</f>
        <v>0</v>
      </c>
      <c r="AB1181" s="173" t="s">
        <v>80</v>
      </c>
      <c r="AC1181" s="173" t="s">
        <v>80</v>
      </c>
      <c r="AD1181" s="177">
        <f>VLOOKUP(CONCATENATE(AB1181,AC1181),'[1]Sheet1 (2)'!$X$6:$Y$26,2,FALSE)</f>
        <v>0</v>
      </c>
      <c r="AE1181" s="173" t="s">
        <v>82</v>
      </c>
      <c r="AF1181" s="173" t="s">
        <v>81</v>
      </c>
      <c r="AG1181" s="177">
        <f>VLOOKUP(CONCATENATE(AE1181,AF1181),'[1]Sheet1 (2)'!$Z$6:$AA$26,2,FALSE)</f>
        <v>66</v>
      </c>
      <c r="AH1181" s="172"/>
      <c r="AI1181" s="178"/>
      <c r="AJ1181" s="140"/>
      <c r="AK1181" s="176" t="s">
        <v>282</v>
      </c>
      <c r="AL1181" s="176" t="s">
        <v>76</v>
      </c>
      <c r="AM1181" s="170">
        <f t="shared" si="37"/>
        <v>1314</v>
      </c>
      <c r="AN1181" s="147"/>
      <c r="AO1181" s="155"/>
      <c r="AP1181" s="156"/>
      <c r="AQ1181" s="157">
        <v>2.2727152957999999</v>
      </c>
      <c r="AR1181" s="158"/>
      <c r="AS1181" s="145">
        <f>LOOKUP(rufmkm,'[1]Sheet1 (2)'!$V$62:$V$71,'[1]Sheet1 (2)'!$W$62:$W$71)</f>
        <v>30</v>
      </c>
      <c r="AT1181" s="140"/>
      <c r="AU1181" s="157">
        <f>IF(IF(D1181='[1]Sheet1 (2)'!$C$69,'[1]Sheet1 (2)'!$D$69*('[1]Sheet1 (2)'!$D$72-rut_index)/'[1]Sheet1 (2)'!$D$72,IF([1]shee2!D1121='[1]Sheet1 (2)'!$C$70,'[1]Sheet1 (2)'!$D$70*('[1]Sheet1 (2)'!$D$72-rut_index)/'[1]Sheet1 (2)'!$D$72,IF([1]shee2!D1121='[1]Sheet1 (2)'!$C$71,'[1]Sheet1 (2)'!$D$71*('[1]Sheet1 (2)'!$D$72-rut_index)/'[1]Sheet1 (2)'!$D$72)))&lt;0,0,IF(D1181='[1]Sheet1 (2)'!$C$69,'[1]Sheet1 (2)'!$D$69*('[1]Sheet1 (2)'!$D$72-rut_index)/'[1]Sheet1 (2)'!$D$72,IF([1]shee2!D1121='[1]Sheet1 (2)'!$C$70,'[1]Sheet1 (2)'!$D$70*('[1]Sheet1 (2)'!$D$72-rut_index)/'[1]Sheet1 (2)'!$D$72,IF([1]shee2!D1121='[1]Sheet1 (2)'!$C$71,'[1]Sheet1 (2)'!$D$71*('[1]Sheet1 (2)'!$D$72-rut_index)/'[1]Sheet1 (2)'!$D$72))))</f>
        <v>5</v>
      </c>
      <c r="AV1181" s="157">
        <f>IF(IF(D1181='[1]Sheet1 (2)'!$C$69,'[1]Sheet1 (2)'!$D$69*('[1]Sheet1 (2)'!$D$72-crack_s_index)/'[1]Sheet1 (2)'!$D$72,IF([1]shee2!D1121='[1]Sheet1 (2)'!$C$70,'[1]Sheet1 (2)'!$D$70*('[1]Sheet1 (2)'!$D$72-crack_s_index)/'[1]Sheet1 (2)'!$D$72,IF([1]shee2!D1121='[1]Sheet1 (2)'!$C$71,'[1]Sheet1 (2)'!$D$71*('[1]Sheet1 (2)'!$D$72-crack_s_index)/'[1]Sheet1 (2)'!$D$72)))&lt;0,0,IF(D1181='[1]Sheet1 (2)'!$C$69,'[1]Sheet1 (2)'!$D$69*('[1]Sheet1 (2)'!$D$72-crack_s_index)/'[1]Sheet1 (2)'!$D$72,IF([1]shee2!D1121='[1]Sheet1 (2)'!$C$70,'[1]Sheet1 (2)'!$D$70*('[1]Sheet1 (2)'!$D$72-crack_s_index)/'[1]Sheet1 (2)'!$D$72,IF([1]shee2!D1121='[1]Sheet1 (2)'!$C$71,'[1]Sheet1 (2)'!$D$71*('[1]Sheet1 (2)'!$D$72-crack_s_index)/'[1]Sheet1 (2)'!$D$72))))</f>
        <v>5</v>
      </c>
      <c r="AW1181" s="157">
        <f>IF(IF(D1181='[1]Sheet1 (2)'!$C$69,'[1]Sheet1 (2)'!$D$69*('[1]Sheet1 (2)'!$D$72-crack_t_index)/'[1]Sheet1 (2)'!$D$72,IF([1]shee2!D1121='[1]Sheet1 (2)'!$C$70,'[1]Sheet1 (2)'!$D$70*('[1]Sheet1 (2)'!$D$72-crack_t_index)/'[1]Sheet1 (2)'!$D$72,IF([1]shee2!D1121='[1]Sheet1 (2)'!$C$71,'[1]Sheet1 (2)'!$D$71*('[1]Sheet1 (2)'!$D$72-crack_t_index)/'[1]Sheet1 (2)'!$D$72)))&lt;0,0,IF(D1181='[1]Sheet1 (2)'!$C$69,'[1]Sheet1 (2)'!$D$69*('[1]Sheet1 (2)'!$D$72-crack_t_index)/'[1]Sheet1 (2)'!$D$72,IF([1]shee2!D1121='[1]Sheet1 (2)'!$C$70,'[1]Sheet1 (2)'!$D$70*('[1]Sheet1 (2)'!$D$72-crack_t_index)/'[1]Sheet1 (2)'!$D$72,IF([1]shee2!D1121='[1]Sheet1 (2)'!$C$71,'[1]Sheet1 (2)'!$D$71*('[1]Sheet1 (2)'!$D$72-crack_t_index)/'[1]Sheet1 (2)'!$D$72))))</f>
        <v>5</v>
      </c>
      <c r="AX1181" s="157">
        <f>IF(IF(D1181='[1]Sheet1 (2)'!$C$69,'[1]Sheet1 (2)'!$D$69*('[1]Sheet1 (2)'!$D$72-rave_index)/'[1]Sheet1 (2)'!$D$72,IF([1]shee2!D1121='[1]Sheet1 (2)'!$C$70,'[1]Sheet1 (2)'!$D$70*('[1]Sheet1 (2)'!$D$72-rave_index)/'[1]Sheet1 (2)'!$D$72,IF([1]shee2!D1121='[1]Sheet1 (2)'!$C$71,'[1]Sheet1 (2)'!$D$71*('[1]Sheet1 (2)'!$D$72-rave_index)/'[1]Sheet1 (2)'!$D$72)))&lt;0,0,IF(D1181='[1]Sheet1 (2)'!$C$69,'[1]Sheet1 (2)'!$D$69*('[1]Sheet1 (2)'!$D$72-rave_index)/'[1]Sheet1 (2)'!$D$72,IF([1]shee2!D1121='[1]Sheet1 (2)'!$C$70,'[1]Sheet1 (2)'!$D$70*('[1]Sheet1 (2)'!$D$72-rave_index)/'[1]Sheet1 (2)'!$D$72,IF([1]shee2!D1121='[1]Sheet1 (2)'!$C$71,'[1]Sheet1 (2)'!$D$71*('[1]Sheet1 (2)'!$D$72-rave_index)/'[1]Sheet1 (2)'!$D$72))))</f>
        <v>5</v>
      </c>
      <c r="AY1181" s="157">
        <f>IF(IF(D1181='[1]Sheet1 (2)'!$C$69,'[1]Sheet1 (2)'!$D$69*('[1]Sheet1 (2)'!$D$72-rough_index)/'[1]Sheet1 (2)'!$D$72,IF([1]shee2!D1121='[1]Sheet1 (2)'!$C$70,'[1]Sheet1 (2)'!$D$70*('[1]Sheet1 (2)'!$D$72-rough_index)/'[1]Sheet1 (2)'!$D$72,IF([1]shee2!D1121='[1]Sheet1 (2)'!$C$71,'[1]Sheet1 (2)'!$D$71*('[1]Sheet1 (2)'!$D$72-rough_index)/'[1]Sheet1 (2)'!$D$72)))&lt;0,0,IF(D1181='[1]Sheet1 (2)'!$C$69,'[1]Sheet1 (2)'!$D$69*('[1]Sheet1 (2)'!$D$72-rough_index)/'[1]Sheet1 (2)'!$D$72,IF([1]shee2!D1121='[1]Sheet1 (2)'!$C$70,'[1]Sheet1 (2)'!$D$70*('[1]Sheet1 (2)'!$D$72-rough_index)/'[1]Sheet1 (2)'!$D$72,IF([1]shee2!D1121='[1]Sheet1 (2)'!$C$71,'[1]Sheet1 (2)'!$D$71*('[1]Sheet1 (2)'!$D$72-rough_index)/'[1]Sheet1 (2)'!$D$72))))</f>
        <v>2.5</v>
      </c>
      <c r="AZ1181" s="179">
        <f>+(AU1181*'[1]Sheet1 (2)'!$C$77)+(AV1181*'[1]Sheet1 (2)'!$C$78)+(AW1181*'[1]Sheet1 (2)'!$C$79)+(AX1181*'[1]Sheet1 (2)'!$C$80)+(AY1181*'[1]Sheet1 (2)'!$C$81)</f>
        <v>4.25</v>
      </c>
      <c r="BA1181" s="213" t="str">
        <f t="shared" si="36"/>
        <v>Good</v>
      </c>
      <c r="BE1181">
        <f>IF(D1181='[1]Sheet1 (2)'!$C$61,'[1]Sheet1 (2)'!$D$61*(counts^2)+'[1]Sheet1 (2)'!$G$61*counts+'[1]Sheet1 (2)'!$J$61,IF(D1181='[1]Sheet1 (2)'!$C$62,'[1]Sheet1 (2)'!$D$62*counts+'[1]Sheet1 (2)'!$G$62,IF(D1181='[1]Sheet1 (2)'!$C$63,'[1]Sheet1 (2)'!$D$63*counts+'[1]Sheet1 (2)'!$G$63,IF(D1181='[1]Sheet1 (2)'!$C$64,'[1]Sheet1 (2)'!$D$64*counts+'[1]Sheet1 (2)'!$G$64))))</f>
        <v>2.0984129299999998</v>
      </c>
    </row>
    <row r="1182" spans="1:57" ht="12.75" customHeight="1">
      <c r="A1182" s="176" t="s">
        <v>282</v>
      </c>
      <c r="B1182" s="145" t="s">
        <v>76</v>
      </c>
      <c r="C1182" s="170">
        <v>1315</v>
      </c>
      <c r="D1182" s="174" t="s">
        <v>77</v>
      </c>
      <c r="E1182" s="171">
        <v>8</v>
      </c>
      <c r="F1182" s="171">
        <v>2</v>
      </c>
      <c r="G1182" s="171" t="s">
        <v>77</v>
      </c>
      <c r="H1182" s="171">
        <v>0.5</v>
      </c>
      <c r="I1182" s="171" t="s">
        <v>77</v>
      </c>
      <c r="J1182" s="173" t="s">
        <v>80</v>
      </c>
      <c r="K1182" s="173" t="s">
        <v>80</v>
      </c>
      <c r="L1182" s="169">
        <f>VLOOKUP(CONCATENATE(J1182,K1182),'Sheet1 (2)'!$J$6:$K$26,2,FALSE)</f>
        <v>0</v>
      </c>
      <c r="M1182" s="173" t="s">
        <v>83</v>
      </c>
      <c r="N1182" s="173" t="s">
        <v>79</v>
      </c>
      <c r="O1182" s="177">
        <f>VLOOKUP(CONCATENATE(M1182,N1182),'[1]Sheet1 (2)'!$L$6:$M$26,2,FALSE)</f>
        <v>56.25</v>
      </c>
      <c r="P1182" s="173" t="s">
        <v>83</v>
      </c>
      <c r="Q1182" s="173" t="s">
        <v>82</v>
      </c>
      <c r="R1182" s="177">
        <f>VLOOKUP(CONCATENATE(P1182,Q1182),'[1]Sheet1 (2)'!$N$6:$O$26,2,FALSE)</f>
        <v>18.75</v>
      </c>
      <c r="S1182" s="173" t="s">
        <v>80</v>
      </c>
      <c r="T1182" s="173" t="s">
        <v>80</v>
      </c>
      <c r="U1182" s="177">
        <f>VLOOKUP(CONCATENATE(S1182,T1182),'[1]Sheet1 (2)'!$P$6:$Q$26,2,FALSE)</f>
        <v>0</v>
      </c>
      <c r="V1182" s="173" t="s">
        <v>80</v>
      </c>
      <c r="W1182" s="173" t="s">
        <v>80</v>
      </c>
      <c r="X1182" s="177">
        <f>VLOOKUP(CONCATENATE(V1182,W1182),'[1]Sheet1 (2)'!$R$6:$S$26,2,FALSE)</f>
        <v>0</v>
      </c>
      <c r="Y1182" s="173" t="s">
        <v>80</v>
      </c>
      <c r="Z1182" s="173" t="s">
        <v>80</v>
      </c>
      <c r="AA1182" s="177">
        <f>VLOOKUP(CONCATENATE(Y1182,Z1182),'[1]Sheet1 (2)'!$T$6:$U$26,2,FALSE)</f>
        <v>0</v>
      </c>
      <c r="AB1182" s="173" t="s">
        <v>80</v>
      </c>
      <c r="AC1182" s="173" t="s">
        <v>80</v>
      </c>
      <c r="AD1182" s="177">
        <f>VLOOKUP(CONCATENATE(AB1182,AC1182),'[1]Sheet1 (2)'!$X$6:$Y$26,2,FALSE)</f>
        <v>0</v>
      </c>
      <c r="AE1182" s="173" t="s">
        <v>82</v>
      </c>
      <c r="AF1182" s="173" t="s">
        <v>81</v>
      </c>
      <c r="AG1182" s="177">
        <f>VLOOKUP(CONCATENATE(AE1182,AF1182),'[1]Sheet1 (2)'!$Z$6:$AA$26,2,FALSE)</f>
        <v>66</v>
      </c>
      <c r="AH1182" s="172"/>
      <c r="AI1182" s="178"/>
      <c r="AJ1182" s="140"/>
      <c r="AK1182" s="176" t="s">
        <v>282</v>
      </c>
      <c r="AL1182" s="176" t="s">
        <v>76</v>
      </c>
      <c r="AM1182" s="170">
        <f t="shared" si="37"/>
        <v>1315</v>
      </c>
      <c r="AN1182" s="147"/>
      <c r="AO1182" s="155"/>
      <c r="AP1182" s="156"/>
      <c r="AQ1182" s="157">
        <v>2.4507263379999999</v>
      </c>
      <c r="AR1182" s="158"/>
      <c r="AS1182" s="145">
        <f>LOOKUP(rufmkm,'[1]Sheet1 (2)'!$V$62:$V$71,'[1]Sheet1 (2)'!$W$62:$W$71)</f>
        <v>30</v>
      </c>
      <c r="AT1182" s="140"/>
      <c r="AU1182" s="157">
        <f>IF(IF(D1182='[1]Sheet1 (2)'!$C$69,'[1]Sheet1 (2)'!$D$69*('[1]Sheet1 (2)'!$D$72-rut_index)/'[1]Sheet1 (2)'!$D$72,IF([1]shee2!D1122='[1]Sheet1 (2)'!$C$70,'[1]Sheet1 (2)'!$D$70*('[1]Sheet1 (2)'!$D$72-rut_index)/'[1]Sheet1 (2)'!$D$72,IF([1]shee2!D1122='[1]Sheet1 (2)'!$C$71,'[1]Sheet1 (2)'!$D$71*('[1]Sheet1 (2)'!$D$72-rut_index)/'[1]Sheet1 (2)'!$D$72)))&lt;0,0,IF(D1182='[1]Sheet1 (2)'!$C$69,'[1]Sheet1 (2)'!$D$69*('[1]Sheet1 (2)'!$D$72-rut_index)/'[1]Sheet1 (2)'!$D$72,IF([1]shee2!D1122='[1]Sheet1 (2)'!$C$70,'[1]Sheet1 (2)'!$D$70*('[1]Sheet1 (2)'!$D$72-rut_index)/'[1]Sheet1 (2)'!$D$72,IF([1]shee2!D1122='[1]Sheet1 (2)'!$C$71,'[1]Sheet1 (2)'!$D$71*('[1]Sheet1 (2)'!$D$72-rut_index)/'[1]Sheet1 (2)'!$D$72))))</f>
        <v>5</v>
      </c>
      <c r="AV1182" s="157">
        <f>IF(IF(D1182='[1]Sheet1 (2)'!$C$69,'[1]Sheet1 (2)'!$D$69*('[1]Sheet1 (2)'!$D$72-crack_s_index)/'[1]Sheet1 (2)'!$D$72,IF([1]shee2!D1122='[1]Sheet1 (2)'!$C$70,'[1]Sheet1 (2)'!$D$70*('[1]Sheet1 (2)'!$D$72-crack_s_index)/'[1]Sheet1 (2)'!$D$72,IF([1]shee2!D1122='[1]Sheet1 (2)'!$C$71,'[1]Sheet1 (2)'!$D$71*('[1]Sheet1 (2)'!$D$72-crack_s_index)/'[1]Sheet1 (2)'!$D$72)))&lt;0,0,IF(D1182='[1]Sheet1 (2)'!$C$69,'[1]Sheet1 (2)'!$D$69*('[1]Sheet1 (2)'!$D$72-crack_s_index)/'[1]Sheet1 (2)'!$D$72,IF([1]shee2!D1122='[1]Sheet1 (2)'!$C$70,'[1]Sheet1 (2)'!$D$70*('[1]Sheet1 (2)'!$D$72-crack_s_index)/'[1]Sheet1 (2)'!$D$72,IF([1]shee2!D1122='[1]Sheet1 (2)'!$C$71,'[1]Sheet1 (2)'!$D$71*('[1]Sheet1 (2)'!$D$72-crack_s_index)/'[1]Sheet1 (2)'!$D$72))))</f>
        <v>0.3125</v>
      </c>
      <c r="AW1182" s="157">
        <f>IF(IF(D1182='[1]Sheet1 (2)'!$C$69,'[1]Sheet1 (2)'!$D$69*('[1]Sheet1 (2)'!$D$72-crack_t_index)/'[1]Sheet1 (2)'!$D$72,IF([1]shee2!D1122='[1]Sheet1 (2)'!$C$70,'[1]Sheet1 (2)'!$D$70*('[1]Sheet1 (2)'!$D$72-crack_t_index)/'[1]Sheet1 (2)'!$D$72,IF([1]shee2!D1122='[1]Sheet1 (2)'!$C$71,'[1]Sheet1 (2)'!$D$71*('[1]Sheet1 (2)'!$D$72-crack_t_index)/'[1]Sheet1 (2)'!$D$72)))&lt;0,0,IF(D1182='[1]Sheet1 (2)'!$C$69,'[1]Sheet1 (2)'!$D$69*('[1]Sheet1 (2)'!$D$72-crack_t_index)/'[1]Sheet1 (2)'!$D$72,IF([1]shee2!D1122='[1]Sheet1 (2)'!$C$70,'[1]Sheet1 (2)'!$D$70*('[1]Sheet1 (2)'!$D$72-crack_t_index)/'[1]Sheet1 (2)'!$D$72,IF([1]shee2!D1122='[1]Sheet1 (2)'!$C$71,'[1]Sheet1 (2)'!$D$71*('[1]Sheet1 (2)'!$D$72-crack_t_index)/'[1]Sheet1 (2)'!$D$72))))</f>
        <v>3.4375</v>
      </c>
      <c r="AX1182" s="157">
        <f>IF(IF(D1182='[1]Sheet1 (2)'!$C$69,'[1]Sheet1 (2)'!$D$69*('[1]Sheet1 (2)'!$D$72-rave_index)/'[1]Sheet1 (2)'!$D$72,IF([1]shee2!D1122='[1]Sheet1 (2)'!$C$70,'[1]Sheet1 (2)'!$D$70*('[1]Sheet1 (2)'!$D$72-rave_index)/'[1]Sheet1 (2)'!$D$72,IF([1]shee2!D1122='[1]Sheet1 (2)'!$C$71,'[1]Sheet1 (2)'!$D$71*('[1]Sheet1 (2)'!$D$72-rave_index)/'[1]Sheet1 (2)'!$D$72)))&lt;0,0,IF(D1182='[1]Sheet1 (2)'!$C$69,'[1]Sheet1 (2)'!$D$69*('[1]Sheet1 (2)'!$D$72-rave_index)/'[1]Sheet1 (2)'!$D$72,IF([1]shee2!D1122='[1]Sheet1 (2)'!$C$70,'[1]Sheet1 (2)'!$D$70*('[1]Sheet1 (2)'!$D$72-rave_index)/'[1]Sheet1 (2)'!$D$72,IF([1]shee2!D1122='[1]Sheet1 (2)'!$C$71,'[1]Sheet1 (2)'!$D$71*('[1]Sheet1 (2)'!$D$72-rave_index)/'[1]Sheet1 (2)'!$D$72))))</f>
        <v>5</v>
      </c>
      <c r="AY1182" s="157">
        <f>IF(IF(D1182='[1]Sheet1 (2)'!$C$69,'[1]Sheet1 (2)'!$D$69*('[1]Sheet1 (2)'!$D$72-rough_index)/'[1]Sheet1 (2)'!$D$72,IF([1]shee2!D1122='[1]Sheet1 (2)'!$C$70,'[1]Sheet1 (2)'!$D$70*('[1]Sheet1 (2)'!$D$72-rough_index)/'[1]Sheet1 (2)'!$D$72,IF([1]shee2!D1122='[1]Sheet1 (2)'!$C$71,'[1]Sheet1 (2)'!$D$71*('[1]Sheet1 (2)'!$D$72-rough_index)/'[1]Sheet1 (2)'!$D$72)))&lt;0,0,IF(D1182='[1]Sheet1 (2)'!$C$69,'[1]Sheet1 (2)'!$D$69*('[1]Sheet1 (2)'!$D$72-rough_index)/'[1]Sheet1 (2)'!$D$72,IF([1]shee2!D1122='[1]Sheet1 (2)'!$C$70,'[1]Sheet1 (2)'!$D$70*('[1]Sheet1 (2)'!$D$72-rough_index)/'[1]Sheet1 (2)'!$D$72,IF([1]shee2!D1122='[1]Sheet1 (2)'!$C$71,'[1]Sheet1 (2)'!$D$71*('[1]Sheet1 (2)'!$D$72-rough_index)/'[1]Sheet1 (2)'!$D$72))))</f>
        <v>2.5</v>
      </c>
      <c r="AZ1182" s="179">
        <f>+(AU1182*'[1]Sheet1 (2)'!$C$77)+(AV1182*'[1]Sheet1 (2)'!$C$78)+(AW1182*'[1]Sheet1 (2)'!$C$79)+(AX1182*'[1]Sheet1 (2)'!$C$80)+(AY1182*'[1]Sheet1 (2)'!$C$81)</f>
        <v>2.5</v>
      </c>
      <c r="BA1182" s="213" t="str">
        <f t="shared" si="36"/>
        <v>Fair</v>
      </c>
      <c r="BE1182">
        <f>IF(D1182='[1]Sheet1 (2)'!$C$61,'[1]Sheet1 (2)'!$D$61*(counts^2)+'[1]Sheet1 (2)'!$G$61*counts+'[1]Sheet1 (2)'!$J$61,IF(D1182='[1]Sheet1 (2)'!$C$62,'[1]Sheet1 (2)'!$D$62*counts+'[1]Sheet1 (2)'!$G$62,IF(D1182='[1]Sheet1 (2)'!$C$63,'[1]Sheet1 (2)'!$D$63*counts+'[1]Sheet1 (2)'!$G$63,IF(D1182='[1]Sheet1 (2)'!$C$64,'[1]Sheet1 (2)'!$D$64*counts+'[1]Sheet1 (2)'!$G$64))))</f>
        <v>2.0984129299999998</v>
      </c>
    </row>
    <row r="1183" spans="1:57" ht="12.75" customHeight="1">
      <c r="A1183" s="176" t="s">
        <v>282</v>
      </c>
      <c r="B1183" s="145" t="s">
        <v>76</v>
      </c>
      <c r="C1183" s="170">
        <v>1316</v>
      </c>
      <c r="D1183" s="174" t="s">
        <v>77</v>
      </c>
      <c r="E1183" s="171">
        <v>8</v>
      </c>
      <c r="F1183" s="171">
        <v>2</v>
      </c>
      <c r="G1183" s="171" t="s">
        <v>77</v>
      </c>
      <c r="H1183" s="171">
        <v>0.5</v>
      </c>
      <c r="I1183" s="171" t="s">
        <v>77</v>
      </c>
      <c r="J1183" s="173" t="s">
        <v>80</v>
      </c>
      <c r="K1183" s="173" t="s">
        <v>80</v>
      </c>
      <c r="L1183" s="169">
        <f>VLOOKUP(CONCATENATE(J1183,K1183),'Sheet1 (2)'!$J$6:$K$26,2,FALSE)</f>
        <v>0</v>
      </c>
      <c r="M1183" s="173" t="s">
        <v>83</v>
      </c>
      <c r="N1183" s="173" t="s">
        <v>79</v>
      </c>
      <c r="O1183" s="177">
        <f>VLOOKUP(CONCATENATE(M1183,N1183),'[1]Sheet1 (2)'!$L$6:$M$26,2,FALSE)</f>
        <v>56.25</v>
      </c>
      <c r="P1183" s="173" t="s">
        <v>83</v>
      </c>
      <c r="Q1183" s="173" t="s">
        <v>82</v>
      </c>
      <c r="R1183" s="177">
        <f>VLOOKUP(CONCATENATE(P1183,Q1183),'[1]Sheet1 (2)'!$N$6:$O$26,2,FALSE)</f>
        <v>18.75</v>
      </c>
      <c r="S1183" s="173" t="s">
        <v>80</v>
      </c>
      <c r="T1183" s="173" t="s">
        <v>80</v>
      </c>
      <c r="U1183" s="177">
        <f>VLOOKUP(CONCATENATE(S1183,T1183),'[1]Sheet1 (2)'!$P$6:$Q$26,2,FALSE)</f>
        <v>0</v>
      </c>
      <c r="V1183" s="173" t="s">
        <v>80</v>
      </c>
      <c r="W1183" s="173" t="s">
        <v>80</v>
      </c>
      <c r="X1183" s="177">
        <f>VLOOKUP(CONCATENATE(V1183,W1183),'[1]Sheet1 (2)'!$R$6:$S$26,2,FALSE)</f>
        <v>0</v>
      </c>
      <c r="Y1183" s="173" t="s">
        <v>80</v>
      </c>
      <c r="Z1183" s="173" t="s">
        <v>80</v>
      </c>
      <c r="AA1183" s="177">
        <f>VLOOKUP(CONCATENATE(Y1183,Z1183),'[1]Sheet1 (2)'!$T$6:$U$26,2,FALSE)</f>
        <v>0</v>
      </c>
      <c r="AB1183" s="173" t="s">
        <v>80</v>
      </c>
      <c r="AC1183" s="173" t="s">
        <v>80</v>
      </c>
      <c r="AD1183" s="177">
        <f>VLOOKUP(CONCATENATE(AB1183,AC1183),'[1]Sheet1 (2)'!$X$6:$Y$26,2,FALSE)</f>
        <v>0</v>
      </c>
      <c r="AE1183" s="173" t="s">
        <v>82</v>
      </c>
      <c r="AF1183" s="173" t="s">
        <v>81</v>
      </c>
      <c r="AG1183" s="177">
        <f>VLOOKUP(CONCATENATE(AE1183,AF1183),'[1]Sheet1 (2)'!$Z$6:$AA$26,2,FALSE)</f>
        <v>66</v>
      </c>
      <c r="AH1183" s="172"/>
      <c r="AI1183" s="178"/>
      <c r="AJ1183" s="140"/>
      <c r="AK1183" s="176" t="s">
        <v>282</v>
      </c>
      <c r="AL1183" s="176" t="s">
        <v>76</v>
      </c>
      <c r="AM1183" s="170">
        <f t="shared" si="37"/>
        <v>1316</v>
      </c>
      <c r="AN1183" s="147"/>
      <c r="AO1183" s="155"/>
      <c r="AP1183" s="156"/>
      <c r="AQ1183" s="157">
        <v>2.2964253345999999</v>
      </c>
      <c r="AR1183" s="158"/>
      <c r="AS1183" s="145">
        <f>LOOKUP(rufmkm,'[1]Sheet1 (2)'!$V$62:$V$71,'[1]Sheet1 (2)'!$W$62:$W$71)</f>
        <v>30</v>
      </c>
      <c r="AT1183" s="140"/>
      <c r="AU1183" s="157">
        <f>IF(IF(D1183='[1]Sheet1 (2)'!$C$69,'[1]Sheet1 (2)'!$D$69*('[1]Sheet1 (2)'!$D$72-rut_index)/'[1]Sheet1 (2)'!$D$72,IF([1]shee2!D1123='[1]Sheet1 (2)'!$C$70,'[1]Sheet1 (2)'!$D$70*('[1]Sheet1 (2)'!$D$72-rut_index)/'[1]Sheet1 (2)'!$D$72,IF([1]shee2!D1123='[1]Sheet1 (2)'!$C$71,'[1]Sheet1 (2)'!$D$71*('[1]Sheet1 (2)'!$D$72-rut_index)/'[1]Sheet1 (2)'!$D$72)))&lt;0,0,IF(D1183='[1]Sheet1 (2)'!$C$69,'[1]Sheet1 (2)'!$D$69*('[1]Sheet1 (2)'!$D$72-rut_index)/'[1]Sheet1 (2)'!$D$72,IF([1]shee2!D1123='[1]Sheet1 (2)'!$C$70,'[1]Sheet1 (2)'!$D$70*('[1]Sheet1 (2)'!$D$72-rut_index)/'[1]Sheet1 (2)'!$D$72,IF([1]shee2!D1123='[1]Sheet1 (2)'!$C$71,'[1]Sheet1 (2)'!$D$71*('[1]Sheet1 (2)'!$D$72-rut_index)/'[1]Sheet1 (2)'!$D$72))))</f>
        <v>5</v>
      </c>
      <c r="AV1183" s="157">
        <f>IF(IF(D1183='[1]Sheet1 (2)'!$C$69,'[1]Sheet1 (2)'!$D$69*('[1]Sheet1 (2)'!$D$72-crack_s_index)/'[1]Sheet1 (2)'!$D$72,IF([1]shee2!D1123='[1]Sheet1 (2)'!$C$70,'[1]Sheet1 (2)'!$D$70*('[1]Sheet1 (2)'!$D$72-crack_s_index)/'[1]Sheet1 (2)'!$D$72,IF([1]shee2!D1123='[1]Sheet1 (2)'!$C$71,'[1]Sheet1 (2)'!$D$71*('[1]Sheet1 (2)'!$D$72-crack_s_index)/'[1]Sheet1 (2)'!$D$72)))&lt;0,0,IF(D1183='[1]Sheet1 (2)'!$C$69,'[1]Sheet1 (2)'!$D$69*('[1]Sheet1 (2)'!$D$72-crack_s_index)/'[1]Sheet1 (2)'!$D$72,IF([1]shee2!D1123='[1]Sheet1 (2)'!$C$70,'[1]Sheet1 (2)'!$D$70*('[1]Sheet1 (2)'!$D$72-crack_s_index)/'[1]Sheet1 (2)'!$D$72,IF([1]shee2!D1123='[1]Sheet1 (2)'!$C$71,'[1]Sheet1 (2)'!$D$71*('[1]Sheet1 (2)'!$D$72-crack_s_index)/'[1]Sheet1 (2)'!$D$72))))</f>
        <v>0.3125</v>
      </c>
      <c r="AW1183" s="157">
        <f>IF(IF(D1183='[1]Sheet1 (2)'!$C$69,'[1]Sheet1 (2)'!$D$69*('[1]Sheet1 (2)'!$D$72-crack_t_index)/'[1]Sheet1 (2)'!$D$72,IF([1]shee2!D1123='[1]Sheet1 (2)'!$C$70,'[1]Sheet1 (2)'!$D$70*('[1]Sheet1 (2)'!$D$72-crack_t_index)/'[1]Sheet1 (2)'!$D$72,IF([1]shee2!D1123='[1]Sheet1 (2)'!$C$71,'[1]Sheet1 (2)'!$D$71*('[1]Sheet1 (2)'!$D$72-crack_t_index)/'[1]Sheet1 (2)'!$D$72)))&lt;0,0,IF(D1183='[1]Sheet1 (2)'!$C$69,'[1]Sheet1 (2)'!$D$69*('[1]Sheet1 (2)'!$D$72-crack_t_index)/'[1]Sheet1 (2)'!$D$72,IF([1]shee2!D1123='[1]Sheet1 (2)'!$C$70,'[1]Sheet1 (2)'!$D$70*('[1]Sheet1 (2)'!$D$72-crack_t_index)/'[1]Sheet1 (2)'!$D$72,IF([1]shee2!D1123='[1]Sheet1 (2)'!$C$71,'[1]Sheet1 (2)'!$D$71*('[1]Sheet1 (2)'!$D$72-crack_t_index)/'[1]Sheet1 (2)'!$D$72))))</f>
        <v>3.4375</v>
      </c>
      <c r="AX1183" s="157">
        <f>IF(IF(D1183='[1]Sheet1 (2)'!$C$69,'[1]Sheet1 (2)'!$D$69*('[1]Sheet1 (2)'!$D$72-rave_index)/'[1]Sheet1 (2)'!$D$72,IF([1]shee2!D1123='[1]Sheet1 (2)'!$C$70,'[1]Sheet1 (2)'!$D$70*('[1]Sheet1 (2)'!$D$72-rave_index)/'[1]Sheet1 (2)'!$D$72,IF([1]shee2!D1123='[1]Sheet1 (2)'!$C$71,'[1]Sheet1 (2)'!$D$71*('[1]Sheet1 (2)'!$D$72-rave_index)/'[1]Sheet1 (2)'!$D$72)))&lt;0,0,IF(D1183='[1]Sheet1 (2)'!$C$69,'[1]Sheet1 (2)'!$D$69*('[1]Sheet1 (2)'!$D$72-rave_index)/'[1]Sheet1 (2)'!$D$72,IF([1]shee2!D1123='[1]Sheet1 (2)'!$C$70,'[1]Sheet1 (2)'!$D$70*('[1]Sheet1 (2)'!$D$72-rave_index)/'[1]Sheet1 (2)'!$D$72,IF([1]shee2!D1123='[1]Sheet1 (2)'!$C$71,'[1]Sheet1 (2)'!$D$71*('[1]Sheet1 (2)'!$D$72-rave_index)/'[1]Sheet1 (2)'!$D$72))))</f>
        <v>5</v>
      </c>
      <c r="AY1183" s="157">
        <f>IF(IF(D1183='[1]Sheet1 (2)'!$C$69,'[1]Sheet1 (2)'!$D$69*('[1]Sheet1 (2)'!$D$72-rough_index)/'[1]Sheet1 (2)'!$D$72,IF([1]shee2!D1123='[1]Sheet1 (2)'!$C$70,'[1]Sheet1 (2)'!$D$70*('[1]Sheet1 (2)'!$D$72-rough_index)/'[1]Sheet1 (2)'!$D$72,IF([1]shee2!D1123='[1]Sheet1 (2)'!$C$71,'[1]Sheet1 (2)'!$D$71*('[1]Sheet1 (2)'!$D$72-rough_index)/'[1]Sheet1 (2)'!$D$72)))&lt;0,0,IF(D1183='[1]Sheet1 (2)'!$C$69,'[1]Sheet1 (2)'!$D$69*('[1]Sheet1 (2)'!$D$72-rough_index)/'[1]Sheet1 (2)'!$D$72,IF([1]shee2!D1123='[1]Sheet1 (2)'!$C$70,'[1]Sheet1 (2)'!$D$70*('[1]Sheet1 (2)'!$D$72-rough_index)/'[1]Sheet1 (2)'!$D$72,IF([1]shee2!D1123='[1]Sheet1 (2)'!$C$71,'[1]Sheet1 (2)'!$D$71*('[1]Sheet1 (2)'!$D$72-rough_index)/'[1]Sheet1 (2)'!$D$72))))</f>
        <v>2.5</v>
      </c>
      <c r="AZ1183" s="179">
        <f>+(AU1183*'[1]Sheet1 (2)'!$C$77)+(AV1183*'[1]Sheet1 (2)'!$C$78)+(AW1183*'[1]Sheet1 (2)'!$C$79)+(AX1183*'[1]Sheet1 (2)'!$C$80)+(AY1183*'[1]Sheet1 (2)'!$C$81)</f>
        <v>2.5</v>
      </c>
      <c r="BA1183" s="213" t="str">
        <f t="shared" si="36"/>
        <v>Fair</v>
      </c>
      <c r="BE1183">
        <f>IF(D1183='[1]Sheet1 (2)'!$C$61,'[1]Sheet1 (2)'!$D$61*(counts^2)+'[1]Sheet1 (2)'!$G$61*counts+'[1]Sheet1 (2)'!$J$61,IF(D1183='[1]Sheet1 (2)'!$C$62,'[1]Sheet1 (2)'!$D$62*counts+'[1]Sheet1 (2)'!$G$62,IF(D1183='[1]Sheet1 (2)'!$C$63,'[1]Sheet1 (2)'!$D$63*counts+'[1]Sheet1 (2)'!$G$63,IF(D1183='[1]Sheet1 (2)'!$C$64,'[1]Sheet1 (2)'!$D$64*counts+'[1]Sheet1 (2)'!$G$64))))</f>
        <v>2.0984129299999998</v>
      </c>
    </row>
    <row r="1184" spans="1:57" ht="12.75" customHeight="1">
      <c r="A1184" s="176" t="s">
        <v>282</v>
      </c>
      <c r="B1184" s="145" t="s">
        <v>76</v>
      </c>
      <c r="C1184" s="170">
        <v>1317</v>
      </c>
      <c r="D1184" s="174" t="s">
        <v>77</v>
      </c>
      <c r="E1184" s="171">
        <v>10</v>
      </c>
      <c r="F1184" s="171">
        <v>2</v>
      </c>
      <c r="G1184" s="171" t="s">
        <v>77</v>
      </c>
      <c r="H1184" s="171">
        <v>0.5</v>
      </c>
      <c r="I1184" s="171" t="s">
        <v>77</v>
      </c>
      <c r="J1184" s="173" t="s">
        <v>80</v>
      </c>
      <c r="K1184" s="173" t="s">
        <v>80</v>
      </c>
      <c r="L1184" s="169">
        <f>VLOOKUP(CONCATENATE(J1184,K1184),'Sheet1 (2)'!$J$6:$K$26,2,FALSE)</f>
        <v>0</v>
      </c>
      <c r="M1184" s="173" t="s">
        <v>80</v>
      </c>
      <c r="N1184" s="173" t="s">
        <v>80</v>
      </c>
      <c r="O1184" s="177">
        <f>VLOOKUP(CONCATENATE(M1184,N1184),'[1]Sheet1 (2)'!$L$6:$M$26,2,FALSE)</f>
        <v>0</v>
      </c>
      <c r="P1184" s="173" t="s">
        <v>80</v>
      </c>
      <c r="Q1184" s="173" t="s">
        <v>80</v>
      </c>
      <c r="R1184" s="177">
        <f>VLOOKUP(CONCATENATE(P1184,Q1184),'[1]Sheet1 (2)'!$N$6:$O$26,2,FALSE)</f>
        <v>0</v>
      </c>
      <c r="S1184" s="173" t="s">
        <v>80</v>
      </c>
      <c r="T1184" s="173" t="s">
        <v>80</v>
      </c>
      <c r="U1184" s="177">
        <f>VLOOKUP(CONCATENATE(S1184,T1184),'[1]Sheet1 (2)'!$P$6:$Q$26,2,FALSE)</f>
        <v>0</v>
      </c>
      <c r="V1184" s="173" t="s">
        <v>80</v>
      </c>
      <c r="W1184" s="173" t="s">
        <v>80</v>
      </c>
      <c r="X1184" s="177">
        <f>VLOOKUP(CONCATENATE(V1184,W1184),'[1]Sheet1 (2)'!$R$6:$S$26,2,FALSE)</f>
        <v>0</v>
      </c>
      <c r="Y1184" s="173" t="s">
        <v>80</v>
      </c>
      <c r="Z1184" s="173" t="s">
        <v>80</v>
      </c>
      <c r="AA1184" s="177">
        <f>VLOOKUP(CONCATENATE(Y1184,Z1184),'[1]Sheet1 (2)'!$T$6:$U$26,2,FALSE)</f>
        <v>0</v>
      </c>
      <c r="AB1184" s="173" t="s">
        <v>80</v>
      </c>
      <c r="AC1184" s="173" t="s">
        <v>80</v>
      </c>
      <c r="AD1184" s="177">
        <f>VLOOKUP(CONCATENATE(AB1184,AC1184),'[1]Sheet1 (2)'!$X$6:$Y$26,2,FALSE)</f>
        <v>0</v>
      </c>
      <c r="AE1184" s="173" t="s">
        <v>82</v>
      </c>
      <c r="AF1184" s="173" t="s">
        <v>81</v>
      </c>
      <c r="AG1184" s="177">
        <f>VLOOKUP(CONCATENATE(AE1184,AF1184),'[1]Sheet1 (2)'!$Z$6:$AA$26,2,FALSE)</f>
        <v>66</v>
      </c>
      <c r="AH1184" s="172"/>
      <c r="AI1184" s="178"/>
      <c r="AJ1184" s="140"/>
      <c r="AK1184" s="176" t="s">
        <v>282</v>
      </c>
      <c r="AL1184" s="176" t="s">
        <v>76</v>
      </c>
      <c r="AM1184" s="170">
        <f t="shared" si="37"/>
        <v>1317</v>
      </c>
      <c r="AN1184" s="147"/>
      <c r="AO1184" s="155" t="s">
        <v>478</v>
      </c>
      <c r="AP1184" s="156"/>
      <c r="AQ1184" s="157">
        <v>1.9481104928000001</v>
      </c>
      <c r="AR1184" s="158"/>
      <c r="AS1184" s="145">
        <f>LOOKUP(rufmkm,'[1]Sheet1 (2)'!$V$62:$V$71,'[1]Sheet1 (2)'!$W$62:$W$71)</f>
        <v>20</v>
      </c>
      <c r="AT1184" s="140"/>
      <c r="AU1184" s="157">
        <f>IF(IF(D1184='[1]Sheet1 (2)'!$C$69,'[1]Sheet1 (2)'!$D$69*('[1]Sheet1 (2)'!$D$72-rut_index)/'[1]Sheet1 (2)'!$D$72,IF([1]shee2!D1124='[1]Sheet1 (2)'!$C$70,'[1]Sheet1 (2)'!$D$70*('[1]Sheet1 (2)'!$D$72-rut_index)/'[1]Sheet1 (2)'!$D$72,IF([1]shee2!D1124='[1]Sheet1 (2)'!$C$71,'[1]Sheet1 (2)'!$D$71*('[1]Sheet1 (2)'!$D$72-rut_index)/'[1]Sheet1 (2)'!$D$72)))&lt;0,0,IF(D1184='[1]Sheet1 (2)'!$C$69,'[1]Sheet1 (2)'!$D$69*('[1]Sheet1 (2)'!$D$72-rut_index)/'[1]Sheet1 (2)'!$D$72,IF([1]shee2!D1124='[1]Sheet1 (2)'!$C$70,'[1]Sheet1 (2)'!$D$70*('[1]Sheet1 (2)'!$D$72-rut_index)/'[1]Sheet1 (2)'!$D$72,IF([1]shee2!D1124='[1]Sheet1 (2)'!$C$71,'[1]Sheet1 (2)'!$D$71*('[1]Sheet1 (2)'!$D$72-rut_index)/'[1]Sheet1 (2)'!$D$72))))</f>
        <v>5</v>
      </c>
      <c r="AV1184" s="157">
        <f>IF(IF(D1184='[1]Sheet1 (2)'!$C$69,'[1]Sheet1 (2)'!$D$69*('[1]Sheet1 (2)'!$D$72-crack_s_index)/'[1]Sheet1 (2)'!$D$72,IF([1]shee2!D1124='[1]Sheet1 (2)'!$C$70,'[1]Sheet1 (2)'!$D$70*('[1]Sheet1 (2)'!$D$72-crack_s_index)/'[1]Sheet1 (2)'!$D$72,IF([1]shee2!D1124='[1]Sheet1 (2)'!$C$71,'[1]Sheet1 (2)'!$D$71*('[1]Sheet1 (2)'!$D$72-crack_s_index)/'[1]Sheet1 (2)'!$D$72)))&lt;0,0,IF(D1184='[1]Sheet1 (2)'!$C$69,'[1]Sheet1 (2)'!$D$69*('[1]Sheet1 (2)'!$D$72-crack_s_index)/'[1]Sheet1 (2)'!$D$72,IF([1]shee2!D1124='[1]Sheet1 (2)'!$C$70,'[1]Sheet1 (2)'!$D$70*('[1]Sheet1 (2)'!$D$72-crack_s_index)/'[1]Sheet1 (2)'!$D$72,IF([1]shee2!D1124='[1]Sheet1 (2)'!$C$71,'[1]Sheet1 (2)'!$D$71*('[1]Sheet1 (2)'!$D$72-crack_s_index)/'[1]Sheet1 (2)'!$D$72))))</f>
        <v>5</v>
      </c>
      <c r="AW1184" s="157">
        <f>IF(IF(D1184='[1]Sheet1 (2)'!$C$69,'[1]Sheet1 (2)'!$D$69*('[1]Sheet1 (2)'!$D$72-crack_t_index)/'[1]Sheet1 (2)'!$D$72,IF([1]shee2!D1124='[1]Sheet1 (2)'!$C$70,'[1]Sheet1 (2)'!$D$70*('[1]Sheet1 (2)'!$D$72-crack_t_index)/'[1]Sheet1 (2)'!$D$72,IF([1]shee2!D1124='[1]Sheet1 (2)'!$C$71,'[1]Sheet1 (2)'!$D$71*('[1]Sheet1 (2)'!$D$72-crack_t_index)/'[1]Sheet1 (2)'!$D$72)))&lt;0,0,IF(D1184='[1]Sheet1 (2)'!$C$69,'[1]Sheet1 (2)'!$D$69*('[1]Sheet1 (2)'!$D$72-crack_t_index)/'[1]Sheet1 (2)'!$D$72,IF([1]shee2!D1124='[1]Sheet1 (2)'!$C$70,'[1]Sheet1 (2)'!$D$70*('[1]Sheet1 (2)'!$D$72-crack_t_index)/'[1]Sheet1 (2)'!$D$72,IF([1]shee2!D1124='[1]Sheet1 (2)'!$C$71,'[1]Sheet1 (2)'!$D$71*('[1]Sheet1 (2)'!$D$72-crack_t_index)/'[1]Sheet1 (2)'!$D$72))))</f>
        <v>5</v>
      </c>
      <c r="AX1184" s="157">
        <f>IF(IF(D1184='[1]Sheet1 (2)'!$C$69,'[1]Sheet1 (2)'!$D$69*('[1]Sheet1 (2)'!$D$72-rave_index)/'[1]Sheet1 (2)'!$D$72,IF([1]shee2!D1124='[1]Sheet1 (2)'!$C$70,'[1]Sheet1 (2)'!$D$70*('[1]Sheet1 (2)'!$D$72-rave_index)/'[1]Sheet1 (2)'!$D$72,IF([1]shee2!D1124='[1]Sheet1 (2)'!$C$71,'[1]Sheet1 (2)'!$D$71*('[1]Sheet1 (2)'!$D$72-rave_index)/'[1]Sheet1 (2)'!$D$72)))&lt;0,0,IF(D1184='[1]Sheet1 (2)'!$C$69,'[1]Sheet1 (2)'!$D$69*('[1]Sheet1 (2)'!$D$72-rave_index)/'[1]Sheet1 (2)'!$D$72,IF([1]shee2!D1124='[1]Sheet1 (2)'!$C$70,'[1]Sheet1 (2)'!$D$70*('[1]Sheet1 (2)'!$D$72-rave_index)/'[1]Sheet1 (2)'!$D$72,IF([1]shee2!D1124='[1]Sheet1 (2)'!$C$71,'[1]Sheet1 (2)'!$D$71*('[1]Sheet1 (2)'!$D$72-rave_index)/'[1]Sheet1 (2)'!$D$72))))</f>
        <v>5</v>
      </c>
      <c r="AY1184" s="157">
        <f>IF(IF(D1184='[1]Sheet1 (2)'!$C$69,'[1]Sheet1 (2)'!$D$69*('[1]Sheet1 (2)'!$D$72-rough_index)/'[1]Sheet1 (2)'!$D$72,IF([1]shee2!D1124='[1]Sheet1 (2)'!$C$70,'[1]Sheet1 (2)'!$D$70*('[1]Sheet1 (2)'!$D$72-rough_index)/'[1]Sheet1 (2)'!$D$72,IF([1]shee2!D1124='[1]Sheet1 (2)'!$C$71,'[1]Sheet1 (2)'!$D$71*('[1]Sheet1 (2)'!$D$72-rough_index)/'[1]Sheet1 (2)'!$D$72)))&lt;0,0,IF(D1184='[1]Sheet1 (2)'!$C$69,'[1]Sheet1 (2)'!$D$69*('[1]Sheet1 (2)'!$D$72-rough_index)/'[1]Sheet1 (2)'!$D$72,IF([1]shee2!D1124='[1]Sheet1 (2)'!$C$70,'[1]Sheet1 (2)'!$D$70*('[1]Sheet1 (2)'!$D$72-rough_index)/'[1]Sheet1 (2)'!$D$72,IF([1]shee2!D1124='[1]Sheet1 (2)'!$C$71,'[1]Sheet1 (2)'!$D$71*('[1]Sheet1 (2)'!$D$72-rough_index)/'[1]Sheet1 (2)'!$D$72))))</f>
        <v>3.3333333333333335</v>
      </c>
      <c r="AZ1184" s="179">
        <f>+(AU1184*'[1]Sheet1 (2)'!$C$77)+(AV1184*'[1]Sheet1 (2)'!$C$78)+(AW1184*'[1]Sheet1 (2)'!$C$79)+(AX1184*'[1]Sheet1 (2)'!$C$80)+(AY1184*'[1]Sheet1 (2)'!$C$81)</f>
        <v>4.5</v>
      </c>
      <c r="BA1184" s="213" t="str">
        <f t="shared" si="36"/>
        <v>Good</v>
      </c>
      <c r="BE1184">
        <f>IF(D1184='[1]Sheet1 (2)'!$C$61,'[1]Sheet1 (2)'!$D$61*(counts^2)+'[1]Sheet1 (2)'!$G$61*counts+'[1]Sheet1 (2)'!$J$61,IF(D1184='[1]Sheet1 (2)'!$C$62,'[1]Sheet1 (2)'!$D$62*counts+'[1]Sheet1 (2)'!$G$62,IF(D1184='[1]Sheet1 (2)'!$C$63,'[1]Sheet1 (2)'!$D$63*counts+'[1]Sheet1 (2)'!$G$63,IF(D1184='[1]Sheet1 (2)'!$C$64,'[1]Sheet1 (2)'!$D$64*counts+'[1]Sheet1 (2)'!$G$64))))</f>
        <v>2.0984129299999998</v>
      </c>
    </row>
    <row r="1185" spans="1:57" ht="12.75" customHeight="1">
      <c r="A1185" s="176" t="s">
        <v>282</v>
      </c>
      <c r="B1185" s="145" t="s">
        <v>76</v>
      </c>
      <c r="C1185" s="170">
        <v>1318</v>
      </c>
      <c r="D1185" s="174" t="s">
        <v>77</v>
      </c>
      <c r="E1185" s="171">
        <v>10</v>
      </c>
      <c r="F1185" s="171">
        <v>2</v>
      </c>
      <c r="G1185" s="171" t="s">
        <v>77</v>
      </c>
      <c r="H1185" s="171">
        <v>0.5</v>
      </c>
      <c r="I1185" s="171" t="s">
        <v>77</v>
      </c>
      <c r="J1185" s="173" t="s">
        <v>80</v>
      </c>
      <c r="K1185" s="173" t="s">
        <v>80</v>
      </c>
      <c r="L1185" s="169">
        <f>VLOOKUP(CONCATENATE(J1185,K1185),'Sheet1 (2)'!$J$6:$K$26,2,FALSE)</f>
        <v>0</v>
      </c>
      <c r="M1185" s="173" t="s">
        <v>83</v>
      </c>
      <c r="N1185" s="173" t="s">
        <v>79</v>
      </c>
      <c r="O1185" s="177">
        <f>VLOOKUP(CONCATENATE(M1185,N1185),'[1]Sheet1 (2)'!$L$6:$M$26,2,FALSE)</f>
        <v>56.25</v>
      </c>
      <c r="P1185" s="173" t="s">
        <v>83</v>
      </c>
      <c r="Q1185" s="173" t="s">
        <v>83</v>
      </c>
      <c r="R1185" s="177">
        <f>VLOOKUP(CONCATENATE(P1185,Q1185),'[1]Sheet1 (2)'!$N$6:$O$26,2,FALSE)</f>
        <v>37.5</v>
      </c>
      <c r="S1185" s="173" t="s">
        <v>80</v>
      </c>
      <c r="T1185" s="173" t="s">
        <v>80</v>
      </c>
      <c r="U1185" s="177">
        <f>VLOOKUP(CONCATENATE(S1185,T1185),'[1]Sheet1 (2)'!$P$6:$Q$26,2,FALSE)</f>
        <v>0</v>
      </c>
      <c r="V1185" s="173" t="s">
        <v>80</v>
      </c>
      <c r="W1185" s="173" t="s">
        <v>80</v>
      </c>
      <c r="X1185" s="177">
        <f>VLOOKUP(CONCATENATE(V1185,W1185),'[1]Sheet1 (2)'!$R$6:$S$26,2,FALSE)</f>
        <v>0</v>
      </c>
      <c r="Y1185" s="173" t="s">
        <v>83</v>
      </c>
      <c r="Z1185" s="173" t="s">
        <v>82</v>
      </c>
      <c r="AA1185" s="177">
        <f>VLOOKUP(CONCATENATE(Y1185,Z1185),'[1]Sheet1 (2)'!$T$6:$U$26,2,FALSE)</f>
        <v>18.75</v>
      </c>
      <c r="AB1185" s="173" t="s">
        <v>80</v>
      </c>
      <c r="AC1185" s="173" t="s">
        <v>80</v>
      </c>
      <c r="AD1185" s="177">
        <f>VLOOKUP(CONCATENATE(AB1185,AC1185),'[1]Sheet1 (2)'!$X$6:$Y$26,2,FALSE)</f>
        <v>0</v>
      </c>
      <c r="AE1185" s="173" t="s">
        <v>82</v>
      </c>
      <c r="AF1185" s="173" t="s">
        <v>81</v>
      </c>
      <c r="AG1185" s="177">
        <f>VLOOKUP(CONCATENATE(AE1185,AF1185),'[1]Sheet1 (2)'!$Z$6:$AA$26,2,FALSE)</f>
        <v>66</v>
      </c>
      <c r="AH1185" s="172"/>
      <c r="AI1185" s="178"/>
      <c r="AJ1185" s="140"/>
      <c r="AK1185" s="176" t="s">
        <v>282</v>
      </c>
      <c r="AL1185" s="176" t="s">
        <v>76</v>
      </c>
      <c r="AM1185" s="170">
        <f t="shared" si="37"/>
        <v>1318</v>
      </c>
      <c r="AN1185" s="147"/>
      <c r="AO1185" s="155"/>
      <c r="AP1185" s="156"/>
      <c r="AQ1185" s="157">
        <v>2.1727832769999997</v>
      </c>
      <c r="AR1185" s="158"/>
      <c r="AS1185" s="145">
        <f>LOOKUP(rufmkm,'[1]Sheet1 (2)'!$V$62:$V$71,'[1]Sheet1 (2)'!$W$62:$W$71)</f>
        <v>30</v>
      </c>
      <c r="AT1185" s="140"/>
      <c r="AU1185" s="157">
        <f>IF(IF(D1185='[1]Sheet1 (2)'!$C$69,'[1]Sheet1 (2)'!$D$69*('[1]Sheet1 (2)'!$D$72-rut_index)/'[1]Sheet1 (2)'!$D$72,IF([1]shee2!D1125='[1]Sheet1 (2)'!$C$70,'[1]Sheet1 (2)'!$D$70*('[1]Sheet1 (2)'!$D$72-rut_index)/'[1]Sheet1 (2)'!$D$72,IF([1]shee2!D1125='[1]Sheet1 (2)'!$C$71,'[1]Sheet1 (2)'!$D$71*('[1]Sheet1 (2)'!$D$72-rut_index)/'[1]Sheet1 (2)'!$D$72)))&lt;0,0,IF(D1185='[1]Sheet1 (2)'!$C$69,'[1]Sheet1 (2)'!$D$69*('[1]Sheet1 (2)'!$D$72-rut_index)/'[1]Sheet1 (2)'!$D$72,IF([1]shee2!D1125='[1]Sheet1 (2)'!$C$70,'[1]Sheet1 (2)'!$D$70*('[1]Sheet1 (2)'!$D$72-rut_index)/'[1]Sheet1 (2)'!$D$72,IF([1]shee2!D1125='[1]Sheet1 (2)'!$C$71,'[1]Sheet1 (2)'!$D$71*('[1]Sheet1 (2)'!$D$72-rut_index)/'[1]Sheet1 (2)'!$D$72))))</f>
        <v>5</v>
      </c>
      <c r="AV1185" s="157">
        <f>IF(IF(D1185='[1]Sheet1 (2)'!$C$69,'[1]Sheet1 (2)'!$D$69*('[1]Sheet1 (2)'!$D$72-crack_s_index)/'[1]Sheet1 (2)'!$D$72,IF([1]shee2!D1125='[1]Sheet1 (2)'!$C$70,'[1]Sheet1 (2)'!$D$70*('[1]Sheet1 (2)'!$D$72-crack_s_index)/'[1]Sheet1 (2)'!$D$72,IF([1]shee2!D1125='[1]Sheet1 (2)'!$C$71,'[1]Sheet1 (2)'!$D$71*('[1]Sheet1 (2)'!$D$72-crack_s_index)/'[1]Sheet1 (2)'!$D$72)))&lt;0,0,IF(D1185='[1]Sheet1 (2)'!$C$69,'[1]Sheet1 (2)'!$D$69*('[1]Sheet1 (2)'!$D$72-crack_s_index)/'[1]Sheet1 (2)'!$D$72,IF([1]shee2!D1125='[1]Sheet1 (2)'!$C$70,'[1]Sheet1 (2)'!$D$70*('[1]Sheet1 (2)'!$D$72-crack_s_index)/'[1]Sheet1 (2)'!$D$72,IF([1]shee2!D1125='[1]Sheet1 (2)'!$C$71,'[1]Sheet1 (2)'!$D$71*('[1]Sheet1 (2)'!$D$72-crack_s_index)/'[1]Sheet1 (2)'!$D$72))))</f>
        <v>0.3125</v>
      </c>
      <c r="AW1185" s="157">
        <f>IF(IF(D1185='[1]Sheet1 (2)'!$C$69,'[1]Sheet1 (2)'!$D$69*('[1]Sheet1 (2)'!$D$72-crack_t_index)/'[1]Sheet1 (2)'!$D$72,IF([1]shee2!D1125='[1]Sheet1 (2)'!$C$70,'[1]Sheet1 (2)'!$D$70*('[1]Sheet1 (2)'!$D$72-crack_t_index)/'[1]Sheet1 (2)'!$D$72,IF([1]shee2!D1125='[1]Sheet1 (2)'!$C$71,'[1]Sheet1 (2)'!$D$71*('[1]Sheet1 (2)'!$D$72-crack_t_index)/'[1]Sheet1 (2)'!$D$72)))&lt;0,0,IF(D1185='[1]Sheet1 (2)'!$C$69,'[1]Sheet1 (2)'!$D$69*('[1]Sheet1 (2)'!$D$72-crack_t_index)/'[1]Sheet1 (2)'!$D$72,IF([1]shee2!D1125='[1]Sheet1 (2)'!$C$70,'[1]Sheet1 (2)'!$D$70*('[1]Sheet1 (2)'!$D$72-crack_t_index)/'[1]Sheet1 (2)'!$D$72,IF([1]shee2!D1125='[1]Sheet1 (2)'!$C$71,'[1]Sheet1 (2)'!$D$71*('[1]Sheet1 (2)'!$D$72-crack_t_index)/'[1]Sheet1 (2)'!$D$72))))</f>
        <v>1.875</v>
      </c>
      <c r="AX1185" s="157">
        <f>IF(IF(D1185='[1]Sheet1 (2)'!$C$69,'[1]Sheet1 (2)'!$D$69*('[1]Sheet1 (2)'!$D$72-rave_index)/'[1]Sheet1 (2)'!$D$72,IF([1]shee2!D1125='[1]Sheet1 (2)'!$C$70,'[1]Sheet1 (2)'!$D$70*('[1]Sheet1 (2)'!$D$72-rave_index)/'[1]Sheet1 (2)'!$D$72,IF([1]shee2!D1125='[1]Sheet1 (2)'!$C$71,'[1]Sheet1 (2)'!$D$71*('[1]Sheet1 (2)'!$D$72-rave_index)/'[1]Sheet1 (2)'!$D$72)))&lt;0,0,IF(D1185='[1]Sheet1 (2)'!$C$69,'[1]Sheet1 (2)'!$D$69*('[1]Sheet1 (2)'!$D$72-rave_index)/'[1]Sheet1 (2)'!$D$72,IF([1]shee2!D1125='[1]Sheet1 (2)'!$C$70,'[1]Sheet1 (2)'!$D$70*('[1]Sheet1 (2)'!$D$72-rave_index)/'[1]Sheet1 (2)'!$D$72,IF([1]shee2!D1125='[1]Sheet1 (2)'!$C$71,'[1]Sheet1 (2)'!$D$71*('[1]Sheet1 (2)'!$D$72-rave_index)/'[1]Sheet1 (2)'!$D$72))))</f>
        <v>3.4375</v>
      </c>
      <c r="AY1185" s="157">
        <f>IF(IF(D1185='[1]Sheet1 (2)'!$C$69,'[1]Sheet1 (2)'!$D$69*('[1]Sheet1 (2)'!$D$72-rough_index)/'[1]Sheet1 (2)'!$D$72,IF([1]shee2!D1125='[1]Sheet1 (2)'!$C$70,'[1]Sheet1 (2)'!$D$70*('[1]Sheet1 (2)'!$D$72-rough_index)/'[1]Sheet1 (2)'!$D$72,IF([1]shee2!D1125='[1]Sheet1 (2)'!$C$71,'[1]Sheet1 (2)'!$D$71*('[1]Sheet1 (2)'!$D$72-rough_index)/'[1]Sheet1 (2)'!$D$72)))&lt;0,0,IF(D1185='[1]Sheet1 (2)'!$C$69,'[1]Sheet1 (2)'!$D$69*('[1]Sheet1 (2)'!$D$72-rough_index)/'[1]Sheet1 (2)'!$D$72,IF([1]shee2!D1125='[1]Sheet1 (2)'!$C$70,'[1]Sheet1 (2)'!$D$70*('[1]Sheet1 (2)'!$D$72-rough_index)/'[1]Sheet1 (2)'!$D$72,IF([1]shee2!D1125='[1]Sheet1 (2)'!$C$71,'[1]Sheet1 (2)'!$D$71*('[1]Sheet1 (2)'!$D$72-rough_index)/'[1]Sheet1 (2)'!$D$72))))</f>
        <v>2.5</v>
      </c>
      <c r="AZ1185" s="179">
        <f>+(AU1185*'[1]Sheet1 (2)'!$C$77)+(AV1185*'[1]Sheet1 (2)'!$C$78)+(AW1185*'[1]Sheet1 (2)'!$C$79)+(AX1185*'[1]Sheet1 (2)'!$C$80)+(AY1185*'[1]Sheet1 (2)'!$C$81)</f>
        <v>2.28125</v>
      </c>
      <c r="BA1185" s="213" t="str">
        <f t="shared" si="36"/>
        <v>Poor</v>
      </c>
      <c r="BE1185">
        <f>IF(D1185='[1]Sheet1 (2)'!$C$61,'[1]Sheet1 (2)'!$D$61*(counts^2)+'[1]Sheet1 (2)'!$G$61*counts+'[1]Sheet1 (2)'!$J$61,IF(D1185='[1]Sheet1 (2)'!$C$62,'[1]Sheet1 (2)'!$D$62*counts+'[1]Sheet1 (2)'!$G$62,IF(D1185='[1]Sheet1 (2)'!$C$63,'[1]Sheet1 (2)'!$D$63*counts+'[1]Sheet1 (2)'!$G$63,IF(D1185='[1]Sheet1 (2)'!$C$64,'[1]Sheet1 (2)'!$D$64*counts+'[1]Sheet1 (2)'!$G$64))))</f>
        <v>2.0984129299999998</v>
      </c>
    </row>
    <row r="1186" spans="1:57" ht="12.75" customHeight="1">
      <c r="A1186" s="176" t="s">
        <v>282</v>
      </c>
      <c r="B1186" s="145" t="s">
        <v>76</v>
      </c>
      <c r="C1186" s="170">
        <v>1319</v>
      </c>
      <c r="D1186" s="174" t="s">
        <v>77</v>
      </c>
      <c r="E1186" s="171">
        <v>10</v>
      </c>
      <c r="F1186" s="171">
        <v>2</v>
      </c>
      <c r="G1186" s="171" t="s">
        <v>77</v>
      </c>
      <c r="H1186" s="171">
        <v>0.5</v>
      </c>
      <c r="I1186" s="171" t="s">
        <v>77</v>
      </c>
      <c r="J1186" s="173" t="s">
        <v>80</v>
      </c>
      <c r="K1186" s="173" t="s">
        <v>80</v>
      </c>
      <c r="L1186" s="169">
        <f>VLOOKUP(CONCATENATE(J1186,K1186),'Sheet1 (2)'!$J$6:$K$26,2,FALSE)</f>
        <v>0</v>
      </c>
      <c r="M1186" s="173" t="s">
        <v>83</v>
      </c>
      <c r="N1186" s="173" t="s">
        <v>81</v>
      </c>
      <c r="O1186" s="177">
        <f>VLOOKUP(CONCATENATE(M1186,N1186),'[1]Sheet1 (2)'!$L$6:$M$26,2,FALSE)</f>
        <v>75</v>
      </c>
      <c r="P1186" s="173" t="s">
        <v>83</v>
      </c>
      <c r="Q1186" s="173" t="s">
        <v>82</v>
      </c>
      <c r="R1186" s="177">
        <f>VLOOKUP(CONCATENATE(P1186,Q1186),'[1]Sheet1 (2)'!$N$6:$O$26,2,FALSE)</f>
        <v>18.75</v>
      </c>
      <c r="S1186" s="173" t="s">
        <v>78</v>
      </c>
      <c r="T1186" s="173" t="s">
        <v>82</v>
      </c>
      <c r="U1186" s="177">
        <f>VLOOKUP(CONCATENATE(S1186,T1186),'[1]Sheet1 (2)'!$P$6:$Q$26,2,FALSE)</f>
        <v>6.25</v>
      </c>
      <c r="V1186" s="173" t="s">
        <v>80</v>
      </c>
      <c r="W1186" s="173" t="s">
        <v>80</v>
      </c>
      <c r="X1186" s="177">
        <f>VLOOKUP(CONCATENATE(V1186,W1186),'[1]Sheet1 (2)'!$R$6:$S$26,2,FALSE)</f>
        <v>0</v>
      </c>
      <c r="Y1186" s="173" t="s">
        <v>83</v>
      </c>
      <c r="Z1186" s="173" t="s">
        <v>83</v>
      </c>
      <c r="AA1186" s="177">
        <f>VLOOKUP(CONCATENATE(Y1186,Z1186),'[1]Sheet1 (2)'!$T$6:$U$26,2,FALSE)</f>
        <v>37.5</v>
      </c>
      <c r="AB1186" s="173" t="s">
        <v>80</v>
      </c>
      <c r="AC1186" s="173" t="s">
        <v>80</v>
      </c>
      <c r="AD1186" s="177">
        <f>VLOOKUP(CONCATENATE(AB1186,AC1186),'[1]Sheet1 (2)'!$X$6:$Y$26,2,FALSE)</f>
        <v>0</v>
      </c>
      <c r="AE1186" s="173" t="s">
        <v>82</v>
      </c>
      <c r="AF1186" s="173" t="s">
        <v>81</v>
      </c>
      <c r="AG1186" s="177">
        <f>VLOOKUP(CONCATENATE(AE1186,AF1186),'[1]Sheet1 (2)'!$Z$6:$AA$26,2,FALSE)</f>
        <v>66</v>
      </c>
      <c r="AH1186" s="172"/>
      <c r="AI1186" s="178"/>
      <c r="AJ1186" s="140"/>
      <c r="AK1186" s="176" t="s">
        <v>282</v>
      </c>
      <c r="AL1186" s="176" t="s">
        <v>76</v>
      </c>
      <c r="AM1186" s="170">
        <f t="shared" si="37"/>
        <v>1319</v>
      </c>
      <c r="AN1186" s="147"/>
      <c r="AO1186" s="155"/>
      <c r="AP1186" s="156"/>
      <c r="AQ1186" s="157">
        <v>2.1035997607999999</v>
      </c>
      <c r="AR1186" s="158"/>
      <c r="AS1186" s="145">
        <f>LOOKUP(rufmkm,'[1]Sheet1 (2)'!$V$62:$V$71,'[1]Sheet1 (2)'!$W$62:$W$71)</f>
        <v>30</v>
      </c>
      <c r="AT1186" s="140"/>
      <c r="AU1186" s="157">
        <f>IF(IF(D1186='[1]Sheet1 (2)'!$C$69,'[1]Sheet1 (2)'!$D$69*('[1]Sheet1 (2)'!$D$72-rut_index)/'[1]Sheet1 (2)'!$D$72,IF([1]shee2!D1126='[1]Sheet1 (2)'!$C$70,'[1]Sheet1 (2)'!$D$70*('[1]Sheet1 (2)'!$D$72-rut_index)/'[1]Sheet1 (2)'!$D$72,IF([1]shee2!D1126='[1]Sheet1 (2)'!$C$71,'[1]Sheet1 (2)'!$D$71*('[1]Sheet1 (2)'!$D$72-rut_index)/'[1]Sheet1 (2)'!$D$72)))&lt;0,0,IF(D1186='[1]Sheet1 (2)'!$C$69,'[1]Sheet1 (2)'!$D$69*('[1]Sheet1 (2)'!$D$72-rut_index)/'[1]Sheet1 (2)'!$D$72,IF([1]shee2!D1126='[1]Sheet1 (2)'!$C$70,'[1]Sheet1 (2)'!$D$70*('[1]Sheet1 (2)'!$D$72-rut_index)/'[1]Sheet1 (2)'!$D$72,IF([1]shee2!D1126='[1]Sheet1 (2)'!$C$71,'[1]Sheet1 (2)'!$D$71*('[1]Sheet1 (2)'!$D$72-rut_index)/'[1]Sheet1 (2)'!$D$72))))</f>
        <v>5</v>
      </c>
      <c r="AV1186" s="157">
        <f>IF(IF(D1186='[1]Sheet1 (2)'!$C$69,'[1]Sheet1 (2)'!$D$69*('[1]Sheet1 (2)'!$D$72-crack_s_index)/'[1]Sheet1 (2)'!$D$72,IF([1]shee2!D1126='[1]Sheet1 (2)'!$C$70,'[1]Sheet1 (2)'!$D$70*('[1]Sheet1 (2)'!$D$72-crack_s_index)/'[1]Sheet1 (2)'!$D$72,IF([1]shee2!D1126='[1]Sheet1 (2)'!$C$71,'[1]Sheet1 (2)'!$D$71*('[1]Sheet1 (2)'!$D$72-crack_s_index)/'[1]Sheet1 (2)'!$D$72)))&lt;0,0,IF(D1186='[1]Sheet1 (2)'!$C$69,'[1]Sheet1 (2)'!$D$69*('[1]Sheet1 (2)'!$D$72-crack_s_index)/'[1]Sheet1 (2)'!$D$72,IF([1]shee2!D1126='[1]Sheet1 (2)'!$C$70,'[1]Sheet1 (2)'!$D$70*('[1]Sheet1 (2)'!$D$72-crack_s_index)/'[1]Sheet1 (2)'!$D$72,IF([1]shee2!D1126='[1]Sheet1 (2)'!$C$71,'[1]Sheet1 (2)'!$D$71*('[1]Sheet1 (2)'!$D$72-crack_s_index)/'[1]Sheet1 (2)'!$D$72))))</f>
        <v>0</v>
      </c>
      <c r="AW1186" s="157">
        <f>IF(IF(D1186='[1]Sheet1 (2)'!$C$69,'[1]Sheet1 (2)'!$D$69*('[1]Sheet1 (2)'!$D$72-crack_t_index)/'[1]Sheet1 (2)'!$D$72,IF([1]shee2!D1126='[1]Sheet1 (2)'!$C$70,'[1]Sheet1 (2)'!$D$70*('[1]Sheet1 (2)'!$D$72-crack_t_index)/'[1]Sheet1 (2)'!$D$72,IF([1]shee2!D1126='[1]Sheet1 (2)'!$C$71,'[1]Sheet1 (2)'!$D$71*('[1]Sheet1 (2)'!$D$72-crack_t_index)/'[1]Sheet1 (2)'!$D$72)))&lt;0,0,IF(D1186='[1]Sheet1 (2)'!$C$69,'[1]Sheet1 (2)'!$D$69*('[1]Sheet1 (2)'!$D$72-crack_t_index)/'[1]Sheet1 (2)'!$D$72,IF([1]shee2!D1126='[1]Sheet1 (2)'!$C$70,'[1]Sheet1 (2)'!$D$70*('[1]Sheet1 (2)'!$D$72-crack_t_index)/'[1]Sheet1 (2)'!$D$72,IF([1]shee2!D1126='[1]Sheet1 (2)'!$C$71,'[1]Sheet1 (2)'!$D$71*('[1]Sheet1 (2)'!$D$72-crack_t_index)/'[1]Sheet1 (2)'!$D$72))))</f>
        <v>3.4375</v>
      </c>
      <c r="AX1186" s="157">
        <f>IF(IF(D1186='[1]Sheet1 (2)'!$C$69,'[1]Sheet1 (2)'!$D$69*('[1]Sheet1 (2)'!$D$72-rave_index)/'[1]Sheet1 (2)'!$D$72,IF([1]shee2!D1126='[1]Sheet1 (2)'!$C$70,'[1]Sheet1 (2)'!$D$70*('[1]Sheet1 (2)'!$D$72-rave_index)/'[1]Sheet1 (2)'!$D$72,IF([1]shee2!D1126='[1]Sheet1 (2)'!$C$71,'[1]Sheet1 (2)'!$D$71*('[1]Sheet1 (2)'!$D$72-rave_index)/'[1]Sheet1 (2)'!$D$72)))&lt;0,0,IF(D1186='[1]Sheet1 (2)'!$C$69,'[1]Sheet1 (2)'!$D$69*('[1]Sheet1 (2)'!$D$72-rave_index)/'[1]Sheet1 (2)'!$D$72,IF([1]shee2!D1126='[1]Sheet1 (2)'!$C$70,'[1]Sheet1 (2)'!$D$70*('[1]Sheet1 (2)'!$D$72-rave_index)/'[1]Sheet1 (2)'!$D$72,IF([1]shee2!D1126='[1]Sheet1 (2)'!$C$71,'[1]Sheet1 (2)'!$D$71*('[1]Sheet1 (2)'!$D$72-rave_index)/'[1]Sheet1 (2)'!$D$72))))</f>
        <v>1.875</v>
      </c>
      <c r="AY1186" s="157">
        <f>IF(IF(D1186='[1]Sheet1 (2)'!$C$69,'[1]Sheet1 (2)'!$D$69*('[1]Sheet1 (2)'!$D$72-rough_index)/'[1]Sheet1 (2)'!$D$72,IF([1]shee2!D1126='[1]Sheet1 (2)'!$C$70,'[1]Sheet1 (2)'!$D$70*('[1]Sheet1 (2)'!$D$72-rough_index)/'[1]Sheet1 (2)'!$D$72,IF([1]shee2!D1126='[1]Sheet1 (2)'!$C$71,'[1]Sheet1 (2)'!$D$71*('[1]Sheet1 (2)'!$D$72-rough_index)/'[1]Sheet1 (2)'!$D$72)))&lt;0,0,IF(D1186='[1]Sheet1 (2)'!$C$69,'[1]Sheet1 (2)'!$D$69*('[1]Sheet1 (2)'!$D$72-rough_index)/'[1]Sheet1 (2)'!$D$72,IF([1]shee2!D1126='[1]Sheet1 (2)'!$C$70,'[1]Sheet1 (2)'!$D$70*('[1]Sheet1 (2)'!$D$72-rough_index)/'[1]Sheet1 (2)'!$D$72,IF([1]shee2!D1126='[1]Sheet1 (2)'!$C$71,'[1]Sheet1 (2)'!$D$71*('[1]Sheet1 (2)'!$D$72-rough_index)/'[1]Sheet1 (2)'!$D$72))))</f>
        <v>2.5</v>
      </c>
      <c r="AZ1186" s="179">
        <f>+(AU1186*'[1]Sheet1 (2)'!$C$77)+(AV1186*'[1]Sheet1 (2)'!$C$78)+(AW1186*'[1]Sheet1 (2)'!$C$79)+(AX1186*'[1]Sheet1 (2)'!$C$80)+(AY1186*'[1]Sheet1 (2)'!$C$81)</f>
        <v>2.0750000000000002</v>
      </c>
      <c r="BA1186" s="213" t="str">
        <f t="shared" si="36"/>
        <v>Poor</v>
      </c>
      <c r="BE1186">
        <f>IF(D1186='[1]Sheet1 (2)'!$C$61,'[1]Sheet1 (2)'!$D$61*(counts^2)+'[1]Sheet1 (2)'!$G$61*counts+'[1]Sheet1 (2)'!$J$61,IF(D1186='[1]Sheet1 (2)'!$C$62,'[1]Sheet1 (2)'!$D$62*counts+'[1]Sheet1 (2)'!$G$62,IF(D1186='[1]Sheet1 (2)'!$C$63,'[1]Sheet1 (2)'!$D$63*counts+'[1]Sheet1 (2)'!$G$63,IF(D1186='[1]Sheet1 (2)'!$C$64,'[1]Sheet1 (2)'!$D$64*counts+'[1]Sheet1 (2)'!$G$64))))</f>
        <v>2.0984129299999998</v>
      </c>
    </row>
    <row r="1187" spans="1:57" ht="12.75" customHeight="1">
      <c r="A1187" s="176" t="s">
        <v>282</v>
      </c>
      <c r="B1187" s="145" t="s">
        <v>76</v>
      </c>
      <c r="C1187" s="170">
        <v>1320</v>
      </c>
      <c r="D1187" s="174" t="s">
        <v>77</v>
      </c>
      <c r="E1187" s="171">
        <v>10</v>
      </c>
      <c r="F1187" s="171">
        <v>2</v>
      </c>
      <c r="G1187" s="171" t="s">
        <v>77</v>
      </c>
      <c r="H1187" s="171">
        <v>0.5</v>
      </c>
      <c r="I1187" s="171" t="s">
        <v>77</v>
      </c>
      <c r="J1187" s="173" t="s">
        <v>80</v>
      </c>
      <c r="K1187" s="173" t="s">
        <v>80</v>
      </c>
      <c r="L1187" s="169">
        <f>VLOOKUP(CONCATENATE(J1187,K1187),'Sheet1 (2)'!$J$6:$K$26,2,FALSE)</f>
        <v>0</v>
      </c>
      <c r="M1187" s="173" t="s">
        <v>80</v>
      </c>
      <c r="N1187" s="173" t="s">
        <v>80</v>
      </c>
      <c r="O1187" s="177">
        <f>VLOOKUP(CONCATENATE(M1187,N1187),'[1]Sheet1 (2)'!$L$6:$M$26,2,FALSE)</f>
        <v>0</v>
      </c>
      <c r="P1187" s="173" t="s">
        <v>80</v>
      </c>
      <c r="Q1187" s="173" t="s">
        <v>80</v>
      </c>
      <c r="R1187" s="177">
        <f>VLOOKUP(CONCATENATE(P1187,Q1187),'[1]Sheet1 (2)'!$N$6:$O$26,2,FALSE)</f>
        <v>0</v>
      </c>
      <c r="S1187" s="173" t="s">
        <v>80</v>
      </c>
      <c r="T1187" s="173" t="s">
        <v>80</v>
      </c>
      <c r="U1187" s="177">
        <f>VLOOKUP(CONCATENATE(S1187,T1187),'[1]Sheet1 (2)'!$P$6:$Q$26,2,FALSE)</f>
        <v>0</v>
      </c>
      <c r="V1187" s="173" t="s">
        <v>80</v>
      </c>
      <c r="W1187" s="173" t="s">
        <v>80</v>
      </c>
      <c r="X1187" s="177">
        <f>VLOOKUP(CONCATENATE(V1187,W1187),'[1]Sheet1 (2)'!$R$6:$S$26,2,FALSE)</f>
        <v>0</v>
      </c>
      <c r="Y1187" s="173" t="s">
        <v>80</v>
      </c>
      <c r="Z1187" s="173" t="s">
        <v>80</v>
      </c>
      <c r="AA1187" s="177">
        <f>VLOOKUP(CONCATENATE(Y1187,Z1187),'[1]Sheet1 (2)'!$T$6:$U$26,2,FALSE)</f>
        <v>0</v>
      </c>
      <c r="AB1187" s="173" t="s">
        <v>80</v>
      </c>
      <c r="AC1187" s="173" t="s">
        <v>80</v>
      </c>
      <c r="AD1187" s="177">
        <f>VLOOKUP(CONCATENATE(AB1187,AC1187),'[1]Sheet1 (2)'!$X$6:$Y$26,2,FALSE)</f>
        <v>0</v>
      </c>
      <c r="AE1187" s="173" t="s">
        <v>82</v>
      </c>
      <c r="AF1187" s="173" t="s">
        <v>81</v>
      </c>
      <c r="AG1187" s="177">
        <f>VLOOKUP(CONCATENATE(AE1187,AF1187),'[1]Sheet1 (2)'!$Z$6:$AA$26,2,FALSE)</f>
        <v>66</v>
      </c>
      <c r="AH1187" s="172"/>
      <c r="AI1187" s="178"/>
      <c r="AJ1187" s="140"/>
      <c r="AK1187" s="176" t="s">
        <v>282</v>
      </c>
      <c r="AL1187" s="176" t="s">
        <v>76</v>
      </c>
      <c r="AM1187" s="170">
        <f t="shared" si="37"/>
        <v>1320</v>
      </c>
      <c r="AN1187" s="147"/>
      <c r="AO1187" s="155" t="s">
        <v>419</v>
      </c>
      <c r="AP1187" s="156"/>
      <c r="AQ1187" s="157">
        <v>1.9837061869999999</v>
      </c>
      <c r="AR1187" s="158"/>
      <c r="AS1187" s="145">
        <f>LOOKUP(rufmkm,'[1]Sheet1 (2)'!$V$62:$V$71,'[1]Sheet1 (2)'!$W$62:$W$71)</f>
        <v>20</v>
      </c>
      <c r="AT1187" s="140"/>
      <c r="AU1187" s="157">
        <f>IF(IF(D1187='[1]Sheet1 (2)'!$C$69,'[1]Sheet1 (2)'!$D$69*('[1]Sheet1 (2)'!$D$72-rut_index)/'[1]Sheet1 (2)'!$D$72,IF([1]shee2!D1127='[1]Sheet1 (2)'!$C$70,'[1]Sheet1 (2)'!$D$70*('[1]Sheet1 (2)'!$D$72-rut_index)/'[1]Sheet1 (2)'!$D$72,IF([1]shee2!D1127='[1]Sheet1 (2)'!$C$71,'[1]Sheet1 (2)'!$D$71*('[1]Sheet1 (2)'!$D$72-rut_index)/'[1]Sheet1 (2)'!$D$72)))&lt;0,0,IF(D1187='[1]Sheet1 (2)'!$C$69,'[1]Sheet1 (2)'!$D$69*('[1]Sheet1 (2)'!$D$72-rut_index)/'[1]Sheet1 (2)'!$D$72,IF([1]shee2!D1127='[1]Sheet1 (2)'!$C$70,'[1]Sheet1 (2)'!$D$70*('[1]Sheet1 (2)'!$D$72-rut_index)/'[1]Sheet1 (2)'!$D$72,IF([1]shee2!D1127='[1]Sheet1 (2)'!$C$71,'[1]Sheet1 (2)'!$D$71*('[1]Sheet1 (2)'!$D$72-rut_index)/'[1]Sheet1 (2)'!$D$72))))</f>
        <v>5</v>
      </c>
      <c r="AV1187" s="157">
        <f>IF(IF(D1187='[1]Sheet1 (2)'!$C$69,'[1]Sheet1 (2)'!$D$69*('[1]Sheet1 (2)'!$D$72-crack_s_index)/'[1]Sheet1 (2)'!$D$72,IF([1]shee2!D1127='[1]Sheet1 (2)'!$C$70,'[1]Sheet1 (2)'!$D$70*('[1]Sheet1 (2)'!$D$72-crack_s_index)/'[1]Sheet1 (2)'!$D$72,IF([1]shee2!D1127='[1]Sheet1 (2)'!$C$71,'[1]Sheet1 (2)'!$D$71*('[1]Sheet1 (2)'!$D$72-crack_s_index)/'[1]Sheet1 (2)'!$D$72)))&lt;0,0,IF(D1187='[1]Sheet1 (2)'!$C$69,'[1]Sheet1 (2)'!$D$69*('[1]Sheet1 (2)'!$D$72-crack_s_index)/'[1]Sheet1 (2)'!$D$72,IF([1]shee2!D1127='[1]Sheet1 (2)'!$C$70,'[1]Sheet1 (2)'!$D$70*('[1]Sheet1 (2)'!$D$72-crack_s_index)/'[1]Sheet1 (2)'!$D$72,IF([1]shee2!D1127='[1]Sheet1 (2)'!$C$71,'[1]Sheet1 (2)'!$D$71*('[1]Sheet1 (2)'!$D$72-crack_s_index)/'[1]Sheet1 (2)'!$D$72))))</f>
        <v>5</v>
      </c>
      <c r="AW1187" s="157">
        <f>IF(IF(D1187='[1]Sheet1 (2)'!$C$69,'[1]Sheet1 (2)'!$D$69*('[1]Sheet1 (2)'!$D$72-crack_t_index)/'[1]Sheet1 (2)'!$D$72,IF([1]shee2!D1127='[1]Sheet1 (2)'!$C$70,'[1]Sheet1 (2)'!$D$70*('[1]Sheet1 (2)'!$D$72-crack_t_index)/'[1]Sheet1 (2)'!$D$72,IF([1]shee2!D1127='[1]Sheet1 (2)'!$C$71,'[1]Sheet1 (2)'!$D$71*('[1]Sheet1 (2)'!$D$72-crack_t_index)/'[1]Sheet1 (2)'!$D$72)))&lt;0,0,IF(D1187='[1]Sheet1 (2)'!$C$69,'[1]Sheet1 (2)'!$D$69*('[1]Sheet1 (2)'!$D$72-crack_t_index)/'[1]Sheet1 (2)'!$D$72,IF([1]shee2!D1127='[1]Sheet1 (2)'!$C$70,'[1]Sheet1 (2)'!$D$70*('[1]Sheet1 (2)'!$D$72-crack_t_index)/'[1]Sheet1 (2)'!$D$72,IF([1]shee2!D1127='[1]Sheet1 (2)'!$C$71,'[1]Sheet1 (2)'!$D$71*('[1]Sheet1 (2)'!$D$72-crack_t_index)/'[1]Sheet1 (2)'!$D$72))))</f>
        <v>5</v>
      </c>
      <c r="AX1187" s="157">
        <f>IF(IF(D1187='[1]Sheet1 (2)'!$C$69,'[1]Sheet1 (2)'!$D$69*('[1]Sheet1 (2)'!$D$72-rave_index)/'[1]Sheet1 (2)'!$D$72,IF([1]shee2!D1127='[1]Sheet1 (2)'!$C$70,'[1]Sheet1 (2)'!$D$70*('[1]Sheet1 (2)'!$D$72-rave_index)/'[1]Sheet1 (2)'!$D$72,IF([1]shee2!D1127='[1]Sheet1 (2)'!$C$71,'[1]Sheet1 (2)'!$D$71*('[1]Sheet1 (2)'!$D$72-rave_index)/'[1]Sheet1 (2)'!$D$72)))&lt;0,0,IF(D1187='[1]Sheet1 (2)'!$C$69,'[1]Sheet1 (2)'!$D$69*('[1]Sheet1 (2)'!$D$72-rave_index)/'[1]Sheet1 (2)'!$D$72,IF([1]shee2!D1127='[1]Sheet1 (2)'!$C$70,'[1]Sheet1 (2)'!$D$70*('[1]Sheet1 (2)'!$D$72-rave_index)/'[1]Sheet1 (2)'!$D$72,IF([1]shee2!D1127='[1]Sheet1 (2)'!$C$71,'[1]Sheet1 (2)'!$D$71*('[1]Sheet1 (2)'!$D$72-rave_index)/'[1]Sheet1 (2)'!$D$72))))</f>
        <v>5</v>
      </c>
      <c r="AY1187" s="157">
        <f>IF(IF(D1187='[1]Sheet1 (2)'!$C$69,'[1]Sheet1 (2)'!$D$69*('[1]Sheet1 (2)'!$D$72-rough_index)/'[1]Sheet1 (2)'!$D$72,IF([1]shee2!D1127='[1]Sheet1 (2)'!$C$70,'[1]Sheet1 (2)'!$D$70*('[1]Sheet1 (2)'!$D$72-rough_index)/'[1]Sheet1 (2)'!$D$72,IF([1]shee2!D1127='[1]Sheet1 (2)'!$C$71,'[1]Sheet1 (2)'!$D$71*('[1]Sheet1 (2)'!$D$72-rough_index)/'[1]Sheet1 (2)'!$D$72)))&lt;0,0,IF(D1187='[1]Sheet1 (2)'!$C$69,'[1]Sheet1 (2)'!$D$69*('[1]Sheet1 (2)'!$D$72-rough_index)/'[1]Sheet1 (2)'!$D$72,IF([1]shee2!D1127='[1]Sheet1 (2)'!$C$70,'[1]Sheet1 (2)'!$D$70*('[1]Sheet1 (2)'!$D$72-rough_index)/'[1]Sheet1 (2)'!$D$72,IF([1]shee2!D1127='[1]Sheet1 (2)'!$C$71,'[1]Sheet1 (2)'!$D$71*('[1]Sheet1 (2)'!$D$72-rough_index)/'[1]Sheet1 (2)'!$D$72))))</f>
        <v>3.3333333333333335</v>
      </c>
      <c r="AZ1187" s="179">
        <f>+(AU1187*'[1]Sheet1 (2)'!$C$77)+(AV1187*'[1]Sheet1 (2)'!$C$78)+(AW1187*'[1]Sheet1 (2)'!$C$79)+(AX1187*'[1]Sheet1 (2)'!$C$80)+(AY1187*'[1]Sheet1 (2)'!$C$81)</f>
        <v>4.5</v>
      </c>
      <c r="BA1187" s="213" t="str">
        <f t="shared" si="36"/>
        <v>Good</v>
      </c>
      <c r="BE1187">
        <f>IF(D1187='[1]Sheet1 (2)'!$C$61,'[1]Sheet1 (2)'!$D$61*(counts^2)+'[1]Sheet1 (2)'!$G$61*counts+'[1]Sheet1 (2)'!$J$61,IF(D1187='[1]Sheet1 (2)'!$C$62,'[1]Sheet1 (2)'!$D$62*counts+'[1]Sheet1 (2)'!$G$62,IF(D1187='[1]Sheet1 (2)'!$C$63,'[1]Sheet1 (2)'!$D$63*counts+'[1]Sheet1 (2)'!$G$63,IF(D1187='[1]Sheet1 (2)'!$C$64,'[1]Sheet1 (2)'!$D$64*counts+'[1]Sheet1 (2)'!$G$64))))</f>
        <v>2.0984129299999998</v>
      </c>
    </row>
    <row r="1188" spans="1:57" ht="12.75" customHeight="1">
      <c r="A1188" s="176" t="s">
        <v>282</v>
      </c>
      <c r="B1188" s="145" t="s">
        <v>76</v>
      </c>
      <c r="C1188" s="170">
        <v>1321</v>
      </c>
      <c r="D1188" s="174" t="s">
        <v>77</v>
      </c>
      <c r="E1188" s="171">
        <v>10</v>
      </c>
      <c r="F1188" s="171">
        <v>2</v>
      </c>
      <c r="G1188" s="171" t="s">
        <v>77</v>
      </c>
      <c r="H1188" s="171">
        <v>0.5</v>
      </c>
      <c r="I1188" s="171" t="s">
        <v>77</v>
      </c>
      <c r="J1188" s="173" t="s">
        <v>80</v>
      </c>
      <c r="K1188" s="173" t="s">
        <v>80</v>
      </c>
      <c r="L1188" s="169">
        <f>VLOOKUP(CONCATENATE(J1188,K1188),'Sheet1 (2)'!$J$6:$K$26,2,FALSE)</f>
        <v>0</v>
      </c>
      <c r="M1188" s="173" t="s">
        <v>83</v>
      </c>
      <c r="N1188" s="173" t="s">
        <v>79</v>
      </c>
      <c r="O1188" s="177">
        <f>VLOOKUP(CONCATENATE(M1188,N1188),'[1]Sheet1 (2)'!$L$6:$M$26,2,FALSE)</f>
        <v>56.25</v>
      </c>
      <c r="P1188" s="173" t="s">
        <v>83</v>
      </c>
      <c r="Q1188" s="173" t="s">
        <v>83</v>
      </c>
      <c r="R1188" s="177">
        <f>VLOOKUP(CONCATENATE(P1188,Q1188),'[1]Sheet1 (2)'!$N$6:$O$26,2,FALSE)</f>
        <v>37.5</v>
      </c>
      <c r="S1188" s="173" t="s">
        <v>80</v>
      </c>
      <c r="T1188" s="173" t="s">
        <v>80</v>
      </c>
      <c r="U1188" s="177">
        <f>VLOOKUP(CONCATENATE(S1188,T1188),'[1]Sheet1 (2)'!$P$6:$Q$26,2,FALSE)</f>
        <v>0</v>
      </c>
      <c r="V1188" s="173" t="s">
        <v>80</v>
      </c>
      <c r="W1188" s="173" t="s">
        <v>80</v>
      </c>
      <c r="X1188" s="177">
        <f>VLOOKUP(CONCATENATE(V1188,W1188),'[1]Sheet1 (2)'!$R$6:$S$26,2,FALSE)</f>
        <v>0</v>
      </c>
      <c r="Y1188" s="173" t="s">
        <v>80</v>
      </c>
      <c r="Z1188" s="173" t="s">
        <v>80</v>
      </c>
      <c r="AA1188" s="177">
        <f>VLOOKUP(CONCATENATE(Y1188,Z1188),'[1]Sheet1 (2)'!$T$6:$U$26,2,FALSE)</f>
        <v>0</v>
      </c>
      <c r="AB1188" s="173" t="s">
        <v>80</v>
      </c>
      <c r="AC1188" s="173" t="s">
        <v>80</v>
      </c>
      <c r="AD1188" s="177">
        <f>VLOOKUP(CONCATENATE(AB1188,AC1188),'[1]Sheet1 (2)'!$X$6:$Y$26,2,FALSE)</f>
        <v>0</v>
      </c>
      <c r="AE1188" s="173" t="s">
        <v>82</v>
      </c>
      <c r="AF1188" s="173" t="s">
        <v>81</v>
      </c>
      <c r="AG1188" s="177">
        <f>VLOOKUP(CONCATENATE(AE1188,AF1188),'[1]Sheet1 (2)'!$Z$6:$AA$26,2,FALSE)</f>
        <v>66</v>
      </c>
      <c r="AH1188" s="172"/>
      <c r="AI1188" s="178"/>
      <c r="AJ1188" s="140"/>
      <c r="AK1188" s="176" t="s">
        <v>282</v>
      </c>
      <c r="AL1188" s="176" t="s">
        <v>76</v>
      </c>
      <c r="AM1188" s="170">
        <f t="shared" si="37"/>
        <v>1321</v>
      </c>
      <c r="AN1188" s="147"/>
      <c r="AO1188" s="155" t="s">
        <v>479</v>
      </c>
      <c r="AP1188" s="156"/>
      <c r="AQ1188" s="157">
        <v>2.1532894869999999</v>
      </c>
      <c r="AR1188" s="158"/>
      <c r="AS1188" s="145">
        <f>LOOKUP(rufmkm,'[1]Sheet1 (2)'!$V$62:$V$71,'[1]Sheet1 (2)'!$W$62:$W$71)</f>
        <v>30</v>
      </c>
      <c r="AT1188" s="140"/>
      <c r="AU1188" s="157">
        <f>IF(IF(D1188='[1]Sheet1 (2)'!$C$69,'[1]Sheet1 (2)'!$D$69*('[1]Sheet1 (2)'!$D$72-rut_index)/'[1]Sheet1 (2)'!$D$72,IF([1]shee2!D1128='[1]Sheet1 (2)'!$C$70,'[1]Sheet1 (2)'!$D$70*('[1]Sheet1 (2)'!$D$72-rut_index)/'[1]Sheet1 (2)'!$D$72,IF([1]shee2!D1128='[1]Sheet1 (2)'!$C$71,'[1]Sheet1 (2)'!$D$71*('[1]Sheet1 (2)'!$D$72-rut_index)/'[1]Sheet1 (2)'!$D$72)))&lt;0,0,IF(D1188='[1]Sheet1 (2)'!$C$69,'[1]Sheet1 (2)'!$D$69*('[1]Sheet1 (2)'!$D$72-rut_index)/'[1]Sheet1 (2)'!$D$72,IF([1]shee2!D1128='[1]Sheet1 (2)'!$C$70,'[1]Sheet1 (2)'!$D$70*('[1]Sheet1 (2)'!$D$72-rut_index)/'[1]Sheet1 (2)'!$D$72,IF([1]shee2!D1128='[1]Sheet1 (2)'!$C$71,'[1]Sheet1 (2)'!$D$71*('[1]Sheet1 (2)'!$D$72-rut_index)/'[1]Sheet1 (2)'!$D$72))))</f>
        <v>5</v>
      </c>
      <c r="AV1188" s="157">
        <f>IF(IF(D1188='[1]Sheet1 (2)'!$C$69,'[1]Sheet1 (2)'!$D$69*('[1]Sheet1 (2)'!$D$72-crack_s_index)/'[1]Sheet1 (2)'!$D$72,IF([1]shee2!D1128='[1]Sheet1 (2)'!$C$70,'[1]Sheet1 (2)'!$D$70*('[1]Sheet1 (2)'!$D$72-crack_s_index)/'[1]Sheet1 (2)'!$D$72,IF([1]shee2!D1128='[1]Sheet1 (2)'!$C$71,'[1]Sheet1 (2)'!$D$71*('[1]Sheet1 (2)'!$D$72-crack_s_index)/'[1]Sheet1 (2)'!$D$72)))&lt;0,0,IF(D1188='[1]Sheet1 (2)'!$C$69,'[1]Sheet1 (2)'!$D$69*('[1]Sheet1 (2)'!$D$72-crack_s_index)/'[1]Sheet1 (2)'!$D$72,IF([1]shee2!D1128='[1]Sheet1 (2)'!$C$70,'[1]Sheet1 (2)'!$D$70*('[1]Sheet1 (2)'!$D$72-crack_s_index)/'[1]Sheet1 (2)'!$D$72,IF([1]shee2!D1128='[1]Sheet1 (2)'!$C$71,'[1]Sheet1 (2)'!$D$71*('[1]Sheet1 (2)'!$D$72-crack_s_index)/'[1]Sheet1 (2)'!$D$72))))</f>
        <v>0.3125</v>
      </c>
      <c r="AW1188" s="157">
        <f>IF(IF(D1188='[1]Sheet1 (2)'!$C$69,'[1]Sheet1 (2)'!$D$69*('[1]Sheet1 (2)'!$D$72-crack_t_index)/'[1]Sheet1 (2)'!$D$72,IF([1]shee2!D1128='[1]Sheet1 (2)'!$C$70,'[1]Sheet1 (2)'!$D$70*('[1]Sheet1 (2)'!$D$72-crack_t_index)/'[1]Sheet1 (2)'!$D$72,IF([1]shee2!D1128='[1]Sheet1 (2)'!$C$71,'[1]Sheet1 (2)'!$D$71*('[1]Sheet1 (2)'!$D$72-crack_t_index)/'[1]Sheet1 (2)'!$D$72)))&lt;0,0,IF(D1188='[1]Sheet1 (2)'!$C$69,'[1]Sheet1 (2)'!$D$69*('[1]Sheet1 (2)'!$D$72-crack_t_index)/'[1]Sheet1 (2)'!$D$72,IF([1]shee2!D1128='[1]Sheet1 (2)'!$C$70,'[1]Sheet1 (2)'!$D$70*('[1]Sheet1 (2)'!$D$72-crack_t_index)/'[1]Sheet1 (2)'!$D$72,IF([1]shee2!D1128='[1]Sheet1 (2)'!$C$71,'[1]Sheet1 (2)'!$D$71*('[1]Sheet1 (2)'!$D$72-crack_t_index)/'[1]Sheet1 (2)'!$D$72))))</f>
        <v>1.875</v>
      </c>
      <c r="AX1188" s="157">
        <f>IF(IF(D1188='[1]Sheet1 (2)'!$C$69,'[1]Sheet1 (2)'!$D$69*('[1]Sheet1 (2)'!$D$72-rave_index)/'[1]Sheet1 (2)'!$D$72,IF([1]shee2!D1128='[1]Sheet1 (2)'!$C$70,'[1]Sheet1 (2)'!$D$70*('[1]Sheet1 (2)'!$D$72-rave_index)/'[1]Sheet1 (2)'!$D$72,IF([1]shee2!D1128='[1]Sheet1 (2)'!$C$71,'[1]Sheet1 (2)'!$D$71*('[1]Sheet1 (2)'!$D$72-rave_index)/'[1]Sheet1 (2)'!$D$72)))&lt;0,0,IF(D1188='[1]Sheet1 (2)'!$C$69,'[1]Sheet1 (2)'!$D$69*('[1]Sheet1 (2)'!$D$72-rave_index)/'[1]Sheet1 (2)'!$D$72,IF([1]shee2!D1128='[1]Sheet1 (2)'!$C$70,'[1]Sheet1 (2)'!$D$70*('[1]Sheet1 (2)'!$D$72-rave_index)/'[1]Sheet1 (2)'!$D$72,IF([1]shee2!D1128='[1]Sheet1 (2)'!$C$71,'[1]Sheet1 (2)'!$D$71*('[1]Sheet1 (2)'!$D$72-rave_index)/'[1]Sheet1 (2)'!$D$72))))</f>
        <v>5</v>
      </c>
      <c r="AY1188" s="157">
        <f>IF(IF(D1188='[1]Sheet1 (2)'!$C$69,'[1]Sheet1 (2)'!$D$69*('[1]Sheet1 (2)'!$D$72-rough_index)/'[1]Sheet1 (2)'!$D$72,IF([1]shee2!D1128='[1]Sheet1 (2)'!$C$70,'[1]Sheet1 (2)'!$D$70*('[1]Sheet1 (2)'!$D$72-rough_index)/'[1]Sheet1 (2)'!$D$72,IF([1]shee2!D1128='[1]Sheet1 (2)'!$C$71,'[1]Sheet1 (2)'!$D$71*('[1]Sheet1 (2)'!$D$72-rough_index)/'[1]Sheet1 (2)'!$D$72)))&lt;0,0,IF(D1188='[1]Sheet1 (2)'!$C$69,'[1]Sheet1 (2)'!$D$69*('[1]Sheet1 (2)'!$D$72-rough_index)/'[1]Sheet1 (2)'!$D$72,IF([1]shee2!D1128='[1]Sheet1 (2)'!$C$70,'[1]Sheet1 (2)'!$D$70*('[1]Sheet1 (2)'!$D$72-rough_index)/'[1]Sheet1 (2)'!$D$72,IF([1]shee2!D1128='[1]Sheet1 (2)'!$C$71,'[1]Sheet1 (2)'!$D$71*('[1]Sheet1 (2)'!$D$72-rough_index)/'[1]Sheet1 (2)'!$D$72))))</f>
        <v>2.5</v>
      </c>
      <c r="AZ1188" s="179">
        <f>+(AU1188*'[1]Sheet1 (2)'!$C$77)+(AV1188*'[1]Sheet1 (2)'!$C$78)+(AW1188*'[1]Sheet1 (2)'!$C$79)+(AX1188*'[1]Sheet1 (2)'!$C$80)+(AY1188*'[1]Sheet1 (2)'!$C$81)</f>
        <v>2.4375</v>
      </c>
      <c r="BA1188" s="213" t="str">
        <f t="shared" si="36"/>
        <v>Poor</v>
      </c>
      <c r="BE1188">
        <f>IF(D1188='[1]Sheet1 (2)'!$C$61,'[1]Sheet1 (2)'!$D$61*(counts^2)+'[1]Sheet1 (2)'!$G$61*counts+'[1]Sheet1 (2)'!$J$61,IF(D1188='[1]Sheet1 (2)'!$C$62,'[1]Sheet1 (2)'!$D$62*counts+'[1]Sheet1 (2)'!$G$62,IF(D1188='[1]Sheet1 (2)'!$C$63,'[1]Sheet1 (2)'!$D$63*counts+'[1]Sheet1 (2)'!$G$63,IF(D1188='[1]Sheet1 (2)'!$C$64,'[1]Sheet1 (2)'!$D$64*counts+'[1]Sheet1 (2)'!$G$64))))</f>
        <v>2.0984129299999998</v>
      </c>
    </row>
    <row r="1189" spans="1:57" ht="12.75" customHeight="1">
      <c r="A1189" s="176" t="s">
        <v>282</v>
      </c>
      <c r="B1189" s="145" t="s">
        <v>76</v>
      </c>
      <c r="C1189" s="170">
        <v>1322</v>
      </c>
      <c r="D1189" s="174" t="s">
        <v>77</v>
      </c>
      <c r="E1189" s="171">
        <v>10</v>
      </c>
      <c r="F1189" s="171">
        <v>2</v>
      </c>
      <c r="G1189" s="171" t="s">
        <v>77</v>
      </c>
      <c r="H1189" s="171">
        <v>0.5</v>
      </c>
      <c r="I1189" s="171" t="s">
        <v>77</v>
      </c>
      <c r="J1189" s="173" t="s">
        <v>80</v>
      </c>
      <c r="K1189" s="173" t="s">
        <v>80</v>
      </c>
      <c r="L1189" s="169">
        <f>VLOOKUP(CONCATENATE(J1189,K1189),'Sheet1 (2)'!$J$6:$K$26,2,FALSE)</f>
        <v>0</v>
      </c>
      <c r="M1189" s="173" t="s">
        <v>83</v>
      </c>
      <c r="N1189" s="173" t="s">
        <v>81</v>
      </c>
      <c r="O1189" s="177">
        <f>VLOOKUP(CONCATENATE(M1189,N1189),'[1]Sheet1 (2)'!$L$6:$M$26,2,FALSE)</f>
        <v>75</v>
      </c>
      <c r="P1189" s="173" t="s">
        <v>83</v>
      </c>
      <c r="Q1189" s="173" t="s">
        <v>83</v>
      </c>
      <c r="R1189" s="177">
        <f>VLOOKUP(CONCATENATE(P1189,Q1189),'[1]Sheet1 (2)'!$N$6:$O$26,2,FALSE)</f>
        <v>37.5</v>
      </c>
      <c r="S1189" s="173" t="s">
        <v>80</v>
      </c>
      <c r="T1189" s="173" t="s">
        <v>80</v>
      </c>
      <c r="U1189" s="177">
        <f>VLOOKUP(CONCATENATE(S1189,T1189),'[1]Sheet1 (2)'!$P$6:$Q$26,2,FALSE)</f>
        <v>0</v>
      </c>
      <c r="V1189" s="173" t="s">
        <v>80</v>
      </c>
      <c r="W1189" s="173" t="s">
        <v>80</v>
      </c>
      <c r="X1189" s="177">
        <f>VLOOKUP(CONCATENATE(V1189,W1189),'[1]Sheet1 (2)'!$R$6:$S$26,2,FALSE)</f>
        <v>0</v>
      </c>
      <c r="Y1189" s="173" t="s">
        <v>80</v>
      </c>
      <c r="Z1189" s="173" t="s">
        <v>80</v>
      </c>
      <c r="AA1189" s="177">
        <f>VLOOKUP(CONCATENATE(Y1189,Z1189),'[1]Sheet1 (2)'!$T$6:$U$26,2,FALSE)</f>
        <v>0</v>
      </c>
      <c r="AB1189" s="173" t="s">
        <v>80</v>
      </c>
      <c r="AC1189" s="173" t="s">
        <v>80</v>
      </c>
      <c r="AD1189" s="177">
        <f>VLOOKUP(CONCATENATE(AB1189,AC1189),'[1]Sheet1 (2)'!$X$6:$Y$26,2,FALSE)</f>
        <v>0</v>
      </c>
      <c r="AE1189" s="173" t="s">
        <v>82</v>
      </c>
      <c r="AF1189" s="173" t="s">
        <v>81</v>
      </c>
      <c r="AG1189" s="177">
        <f>VLOOKUP(CONCATENATE(AE1189,AF1189),'[1]Sheet1 (2)'!$Z$6:$AA$26,2,FALSE)</f>
        <v>66</v>
      </c>
      <c r="AH1189" s="172"/>
      <c r="AI1189" s="178"/>
      <c r="AJ1189" s="140"/>
      <c r="AK1189" s="176" t="s">
        <v>282</v>
      </c>
      <c r="AL1189" s="176" t="s">
        <v>76</v>
      </c>
      <c r="AM1189" s="170">
        <f t="shared" si="37"/>
        <v>1322</v>
      </c>
      <c r="AN1189" s="147"/>
      <c r="AO1189" s="155"/>
      <c r="AP1189" s="156"/>
      <c r="AQ1189" s="157">
        <v>2.9540891119999997</v>
      </c>
      <c r="AR1189" s="158"/>
      <c r="AS1189" s="145">
        <f>LOOKUP(rufmkm,'[1]Sheet1 (2)'!$V$62:$V$71,'[1]Sheet1 (2)'!$W$62:$W$71)</f>
        <v>30</v>
      </c>
      <c r="AT1189" s="140"/>
      <c r="AU1189" s="157">
        <f>IF(IF(D1189='[1]Sheet1 (2)'!$C$69,'[1]Sheet1 (2)'!$D$69*('[1]Sheet1 (2)'!$D$72-rut_index)/'[1]Sheet1 (2)'!$D$72,IF([1]shee2!D1129='[1]Sheet1 (2)'!$C$70,'[1]Sheet1 (2)'!$D$70*('[1]Sheet1 (2)'!$D$72-rut_index)/'[1]Sheet1 (2)'!$D$72,IF([1]shee2!D1129='[1]Sheet1 (2)'!$C$71,'[1]Sheet1 (2)'!$D$71*('[1]Sheet1 (2)'!$D$72-rut_index)/'[1]Sheet1 (2)'!$D$72)))&lt;0,0,IF(D1189='[1]Sheet1 (2)'!$C$69,'[1]Sheet1 (2)'!$D$69*('[1]Sheet1 (2)'!$D$72-rut_index)/'[1]Sheet1 (2)'!$D$72,IF([1]shee2!D1129='[1]Sheet1 (2)'!$C$70,'[1]Sheet1 (2)'!$D$70*('[1]Sheet1 (2)'!$D$72-rut_index)/'[1]Sheet1 (2)'!$D$72,IF([1]shee2!D1129='[1]Sheet1 (2)'!$C$71,'[1]Sheet1 (2)'!$D$71*('[1]Sheet1 (2)'!$D$72-rut_index)/'[1]Sheet1 (2)'!$D$72))))</f>
        <v>5</v>
      </c>
      <c r="AV1189" s="157">
        <f>IF(IF(D1189='[1]Sheet1 (2)'!$C$69,'[1]Sheet1 (2)'!$D$69*('[1]Sheet1 (2)'!$D$72-crack_s_index)/'[1]Sheet1 (2)'!$D$72,IF([1]shee2!D1129='[1]Sheet1 (2)'!$C$70,'[1]Sheet1 (2)'!$D$70*('[1]Sheet1 (2)'!$D$72-crack_s_index)/'[1]Sheet1 (2)'!$D$72,IF([1]shee2!D1129='[1]Sheet1 (2)'!$C$71,'[1]Sheet1 (2)'!$D$71*('[1]Sheet1 (2)'!$D$72-crack_s_index)/'[1]Sheet1 (2)'!$D$72)))&lt;0,0,IF(D1189='[1]Sheet1 (2)'!$C$69,'[1]Sheet1 (2)'!$D$69*('[1]Sheet1 (2)'!$D$72-crack_s_index)/'[1]Sheet1 (2)'!$D$72,IF([1]shee2!D1129='[1]Sheet1 (2)'!$C$70,'[1]Sheet1 (2)'!$D$70*('[1]Sheet1 (2)'!$D$72-crack_s_index)/'[1]Sheet1 (2)'!$D$72,IF([1]shee2!D1129='[1]Sheet1 (2)'!$C$71,'[1]Sheet1 (2)'!$D$71*('[1]Sheet1 (2)'!$D$72-crack_s_index)/'[1]Sheet1 (2)'!$D$72))))</f>
        <v>0</v>
      </c>
      <c r="AW1189" s="157">
        <f>IF(IF(D1189='[1]Sheet1 (2)'!$C$69,'[1]Sheet1 (2)'!$D$69*('[1]Sheet1 (2)'!$D$72-crack_t_index)/'[1]Sheet1 (2)'!$D$72,IF([1]shee2!D1129='[1]Sheet1 (2)'!$C$70,'[1]Sheet1 (2)'!$D$70*('[1]Sheet1 (2)'!$D$72-crack_t_index)/'[1]Sheet1 (2)'!$D$72,IF([1]shee2!D1129='[1]Sheet1 (2)'!$C$71,'[1]Sheet1 (2)'!$D$71*('[1]Sheet1 (2)'!$D$72-crack_t_index)/'[1]Sheet1 (2)'!$D$72)))&lt;0,0,IF(D1189='[1]Sheet1 (2)'!$C$69,'[1]Sheet1 (2)'!$D$69*('[1]Sheet1 (2)'!$D$72-crack_t_index)/'[1]Sheet1 (2)'!$D$72,IF([1]shee2!D1129='[1]Sheet1 (2)'!$C$70,'[1]Sheet1 (2)'!$D$70*('[1]Sheet1 (2)'!$D$72-crack_t_index)/'[1]Sheet1 (2)'!$D$72,IF([1]shee2!D1129='[1]Sheet1 (2)'!$C$71,'[1]Sheet1 (2)'!$D$71*('[1]Sheet1 (2)'!$D$72-crack_t_index)/'[1]Sheet1 (2)'!$D$72))))</f>
        <v>1.875</v>
      </c>
      <c r="AX1189" s="157">
        <f>IF(IF(D1189='[1]Sheet1 (2)'!$C$69,'[1]Sheet1 (2)'!$D$69*('[1]Sheet1 (2)'!$D$72-rave_index)/'[1]Sheet1 (2)'!$D$72,IF([1]shee2!D1129='[1]Sheet1 (2)'!$C$70,'[1]Sheet1 (2)'!$D$70*('[1]Sheet1 (2)'!$D$72-rave_index)/'[1]Sheet1 (2)'!$D$72,IF([1]shee2!D1129='[1]Sheet1 (2)'!$C$71,'[1]Sheet1 (2)'!$D$71*('[1]Sheet1 (2)'!$D$72-rave_index)/'[1]Sheet1 (2)'!$D$72)))&lt;0,0,IF(D1189='[1]Sheet1 (2)'!$C$69,'[1]Sheet1 (2)'!$D$69*('[1]Sheet1 (2)'!$D$72-rave_index)/'[1]Sheet1 (2)'!$D$72,IF([1]shee2!D1129='[1]Sheet1 (2)'!$C$70,'[1]Sheet1 (2)'!$D$70*('[1]Sheet1 (2)'!$D$72-rave_index)/'[1]Sheet1 (2)'!$D$72,IF([1]shee2!D1129='[1]Sheet1 (2)'!$C$71,'[1]Sheet1 (2)'!$D$71*('[1]Sheet1 (2)'!$D$72-rave_index)/'[1]Sheet1 (2)'!$D$72))))</f>
        <v>5</v>
      </c>
      <c r="AY1189" s="157">
        <f>IF(IF(D1189='[1]Sheet1 (2)'!$C$69,'[1]Sheet1 (2)'!$D$69*('[1]Sheet1 (2)'!$D$72-rough_index)/'[1]Sheet1 (2)'!$D$72,IF([1]shee2!D1129='[1]Sheet1 (2)'!$C$70,'[1]Sheet1 (2)'!$D$70*('[1]Sheet1 (2)'!$D$72-rough_index)/'[1]Sheet1 (2)'!$D$72,IF([1]shee2!D1129='[1]Sheet1 (2)'!$C$71,'[1]Sheet1 (2)'!$D$71*('[1]Sheet1 (2)'!$D$72-rough_index)/'[1]Sheet1 (2)'!$D$72)))&lt;0,0,IF(D1189='[1]Sheet1 (2)'!$C$69,'[1]Sheet1 (2)'!$D$69*('[1]Sheet1 (2)'!$D$72-rough_index)/'[1]Sheet1 (2)'!$D$72,IF([1]shee2!D1129='[1]Sheet1 (2)'!$C$70,'[1]Sheet1 (2)'!$D$70*('[1]Sheet1 (2)'!$D$72-rough_index)/'[1]Sheet1 (2)'!$D$72,IF([1]shee2!D1129='[1]Sheet1 (2)'!$C$71,'[1]Sheet1 (2)'!$D$71*('[1]Sheet1 (2)'!$D$72-rough_index)/'[1]Sheet1 (2)'!$D$72))))</f>
        <v>2.5</v>
      </c>
      <c r="AZ1189" s="179">
        <f>+(AU1189*'[1]Sheet1 (2)'!$C$77)+(AV1189*'[1]Sheet1 (2)'!$C$78)+(AW1189*'[1]Sheet1 (2)'!$C$79)+(AX1189*'[1]Sheet1 (2)'!$C$80)+(AY1189*'[1]Sheet1 (2)'!$C$81)</f>
        <v>2.3250000000000002</v>
      </c>
      <c r="BA1189" s="213" t="str">
        <f t="shared" si="36"/>
        <v>Poor</v>
      </c>
      <c r="BE1189">
        <f>IF(D1189='[1]Sheet1 (2)'!$C$61,'[1]Sheet1 (2)'!$D$61*(counts^2)+'[1]Sheet1 (2)'!$G$61*counts+'[1]Sheet1 (2)'!$J$61,IF(D1189='[1]Sheet1 (2)'!$C$62,'[1]Sheet1 (2)'!$D$62*counts+'[1]Sheet1 (2)'!$G$62,IF(D1189='[1]Sheet1 (2)'!$C$63,'[1]Sheet1 (2)'!$D$63*counts+'[1]Sheet1 (2)'!$G$63,IF(D1189='[1]Sheet1 (2)'!$C$64,'[1]Sheet1 (2)'!$D$64*counts+'[1]Sheet1 (2)'!$G$64))))</f>
        <v>2.0984129299999998</v>
      </c>
    </row>
    <row r="1190" spans="1:57" ht="12.75" customHeight="1">
      <c r="A1190" s="176" t="s">
        <v>282</v>
      </c>
      <c r="B1190" s="145" t="s">
        <v>76</v>
      </c>
      <c r="C1190" s="170">
        <v>1323</v>
      </c>
      <c r="D1190" s="174" t="s">
        <v>77</v>
      </c>
      <c r="E1190" s="171">
        <v>10</v>
      </c>
      <c r="F1190" s="171">
        <v>2</v>
      </c>
      <c r="G1190" s="171" t="s">
        <v>77</v>
      </c>
      <c r="H1190" s="171">
        <v>0.5</v>
      </c>
      <c r="I1190" s="171" t="s">
        <v>77</v>
      </c>
      <c r="J1190" s="173" t="s">
        <v>80</v>
      </c>
      <c r="K1190" s="173" t="s">
        <v>80</v>
      </c>
      <c r="L1190" s="169">
        <f>VLOOKUP(CONCATENATE(J1190,K1190),'Sheet1 (2)'!$J$6:$K$26,2,FALSE)</f>
        <v>0</v>
      </c>
      <c r="M1190" s="173" t="s">
        <v>83</v>
      </c>
      <c r="N1190" s="173" t="s">
        <v>81</v>
      </c>
      <c r="O1190" s="177">
        <f>VLOOKUP(CONCATENATE(M1190,N1190),'[1]Sheet1 (2)'!$L$6:$M$26,2,FALSE)</f>
        <v>75</v>
      </c>
      <c r="P1190" s="173" t="s">
        <v>83</v>
      </c>
      <c r="Q1190" s="173" t="s">
        <v>78</v>
      </c>
      <c r="R1190" s="177">
        <f>VLOOKUP(CONCATENATE(P1190,Q1190),'[1]Sheet1 (2)'!$N$6:$O$26,2,FALSE)</f>
        <v>7.5</v>
      </c>
      <c r="S1190" s="173" t="s">
        <v>80</v>
      </c>
      <c r="T1190" s="173" t="s">
        <v>80</v>
      </c>
      <c r="U1190" s="177">
        <f>VLOOKUP(CONCATENATE(S1190,T1190),'[1]Sheet1 (2)'!$P$6:$Q$26,2,FALSE)</f>
        <v>0</v>
      </c>
      <c r="V1190" s="173" t="s">
        <v>80</v>
      </c>
      <c r="W1190" s="173" t="s">
        <v>80</v>
      </c>
      <c r="X1190" s="177">
        <f>VLOOKUP(CONCATENATE(V1190,W1190),'[1]Sheet1 (2)'!$R$6:$S$26,2,FALSE)</f>
        <v>0</v>
      </c>
      <c r="Y1190" s="173" t="s">
        <v>80</v>
      </c>
      <c r="Z1190" s="173" t="s">
        <v>80</v>
      </c>
      <c r="AA1190" s="177">
        <f>VLOOKUP(CONCATENATE(Y1190,Z1190),'[1]Sheet1 (2)'!$T$6:$U$26,2,FALSE)</f>
        <v>0</v>
      </c>
      <c r="AB1190" s="173" t="s">
        <v>80</v>
      </c>
      <c r="AC1190" s="173" t="s">
        <v>80</v>
      </c>
      <c r="AD1190" s="177">
        <f>VLOOKUP(CONCATENATE(AB1190,AC1190),'[1]Sheet1 (2)'!$X$6:$Y$26,2,FALSE)</f>
        <v>0</v>
      </c>
      <c r="AE1190" s="173" t="s">
        <v>82</v>
      </c>
      <c r="AF1190" s="173" t="s">
        <v>81</v>
      </c>
      <c r="AG1190" s="177">
        <f>VLOOKUP(CONCATENATE(AE1190,AF1190),'[1]Sheet1 (2)'!$Z$6:$AA$26,2,FALSE)</f>
        <v>66</v>
      </c>
      <c r="AH1190" s="172"/>
      <c r="AI1190" s="178"/>
      <c r="AJ1190" s="140"/>
      <c r="AK1190" s="176" t="s">
        <v>282</v>
      </c>
      <c r="AL1190" s="176" t="s">
        <v>76</v>
      </c>
      <c r="AM1190" s="170">
        <f t="shared" si="37"/>
        <v>1323</v>
      </c>
      <c r="AN1190" s="147"/>
      <c r="AO1190" s="155"/>
      <c r="AP1190" s="156"/>
      <c r="AQ1190" s="157">
        <v>2.6608139034000002</v>
      </c>
      <c r="AR1190" s="158"/>
      <c r="AS1190" s="145">
        <f>LOOKUP(rufmkm,'[1]Sheet1 (2)'!$V$62:$V$71,'[1]Sheet1 (2)'!$W$62:$W$71)</f>
        <v>30</v>
      </c>
      <c r="AT1190" s="140"/>
      <c r="AU1190" s="157">
        <f>IF(IF(D1190='[1]Sheet1 (2)'!$C$69,'[1]Sheet1 (2)'!$D$69*('[1]Sheet1 (2)'!$D$72-rut_index)/'[1]Sheet1 (2)'!$D$72,IF([1]shee2!D1130='[1]Sheet1 (2)'!$C$70,'[1]Sheet1 (2)'!$D$70*('[1]Sheet1 (2)'!$D$72-rut_index)/'[1]Sheet1 (2)'!$D$72,IF([1]shee2!D1130='[1]Sheet1 (2)'!$C$71,'[1]Sheet1 (2)'!$D$71*('[1]Sheet1 (2)'!$D$72-rut_index)/'[1]Sheet1 (2)'!$D$72)))&lt;0,0,IF(D1190='[1]Sheet1 (2)'!$C$69,'[1]Sheet1 (2)'!$D$69*('[1]Sheet1 (2)'!$D$72-rut_index)/'[1]Sheet1 (2)'!$D$72,IF([1]shee2!D1130='[1]Sheet1 (2)'!$C$70,'[1]Sheet1 (2)'!$D$70*('[1]Sheet1 (2)'!$D$72-rut_index)/'[1]Sheet1 (2)'!$D$72,IF([1]shee2!D1130='[1]Sheet1 (2)'!$C$71,'[1]Sheet1 (2)'!$D$71*('[1]Sheet1 (2)'!$D$72-rut_index)/'[1]Sheet1 (2)'!$D$72))))</f>
        <v>5</v>
      </c>
      <c r="AV1190" s="157">
        <f>IF(IF(D1190='[1]Sheet1 (2)'!$C$69,'[1]Sheet1 (2)'!$D$69*('[1]Sheet1 (2)'!$D$72-crack_s_index)/'[1]Sheet1 (2)'!$D$72,IF([1]shee2!D1130='[1]Sheet1 (2)'!$C$70,'[1]Sheet1 (2)'!$D$70*('[1]Sheet1 (2)'!$D$72-crack_s_index)/'[1]Sheet1 (2)'!$D$72,IF([1]shee2!D1130='[1]Sheet1 (2)'!$C$71,'[1]Sheet1 (2)'!$D$71*('[1]Sheet1 (2)'!$D$72-crack_s_index)/'[1]Sheet1 (2)'!$D$72)))&lt;0,0,IF(D1190='[1]Sheet1 (2)'!$C$69,'[1]Sheet1 (2)'!$D$69*('[1]Sheet1 (2)'!$D$72-crack_s_index)/'[1]Sheet1 (2)'!$D$72,IF([1]shee2!D1130='[1]Sheet1 (2)'!$C$70,'[1]Sheet1 (2)'!$D$70*('[1]Sheet1 (2)'!$D$72-crack_s_index)/'[1]Sheet1 (2)'!$D$72,IF([1]shee2!D1130='[1]Sheet1 (2)'!$C$71,'[1]Sheet1 (2)'!$D$71*('[1]Sheet1 (2)'!$D$72-crack_s_index)/'[1]Sheet1 (2)'!$D$72))))</f>
        <v>0</v>
      </c>
      <c r="AW1190" s="157">
        <f>IF(IF(D1190='[1]Sheet1 (2)'!$C$69,'[1]Sheet1 (2)'!$D$69*('[1]Sheet1 (2)'!$D$72-crack_t_index)/'[1]Sheet1 (2)'!$D$72,IF([1]shee2!D1130='[1]Sheet1 (2)'!$C$70,'[1]Sheet1 (2)'!$D$70*('[1]Sheet1 (2)'!$D$72-crack_t_index)/'[1]Sheet1 (2)'!$D$72,IF([1]shee2!D1130='[1]Sheet1 (2)'!$C$71,'[1]Sheet1 (2)'!$D$71*('[1]Sheet1 (2)'!$D$72-crack_t_index)/'[1]Sheet1 (2)'!$D$72)))&lt;0,0,IF(D1190='[1]Sheet1 (2)'!$C$69,'[1]Sheet1 (2)'!$D$69*('[1]Sheet1 (2)'!$D$72-crack_t_index)/'[1]Sheet1 (2)'!$D$72,IF([1]shee2!D1130='[1]Sheet1 (2)'!$C$70,'[1]Sheet1 (2)'!$D$70*('[1]Sheet1 (2)'!$D$72-crack_t_index)/'[1]Sheet1 (2)'!$D$72,IF([1]shee2!D1130='[1]Sheet1 (2)'!$C$71,'[1]Sheet1 (2)'!$D$71*('[1]Sheet1 (2)'!$D$72-crack_t_index)/'[1]Sheet1 (2)'!$D$72))))</f>
        <v>4.375</v>
      </c>
      <c r="AX1190" s="157">
        <f>IF(IF(D1190='[1]Sheet1 (2)'!$C$69,'[1]Sheet1 (2)'!$D$69*('[1]Sheet1 (2)'!$D$72-rave_index)/'[1]Sheet1 (2)'!$D$72,IF([1]shee2!D1130='[1]Sheet1 (2)'!$C$70,'[1]Sheet1 (2)'!$D$70*('[1]Sheet1 (2)'!$D$72-rave_index)/'[1]Sheet1 (2)'!$D$72,IF([1]shee2!D1130='[1]Sheet1 (2)'!$C$71,'[1]Sheet1 (2)'!$D$71*('[1]Sheet1 (2)'!$D$72-rave_index)/'[1]Sheet1 (2)'!$D$72)))&lt;0,0,IF(D1190='[1]Sheet1 (2)'!$C$69,'[1]Sheet1 (2)'!$D$69*('[1]Sheet1 (2)'!$D$72-rave_index)/'[1]Sheet1 (2)'!$D$72,IF([1]shee2!D1130='[1]Sheet1 (2)'!$C$70,'[1]Sheet1 (2)'!$D$70*('[1]Sheet1 (2)'!$D$72-rave_index)/'[1]Sheet1 (2)'!$D$72,IF([1]shee2!D1130='[1]Sheet1 (2)'!$C$71,'[1]Sheet1 (2)'!$D$71*('[1]Sheet1 (2)'!$D$72-rave_index)/'[1]Sheet1 (2)'!$D$72))))</f>
        <v>5</v>
      </c>
      <c r="AY1190" s="157">
        <f>IF(IF(D1190='[1]Sheet1 (2)'!$C$69,'[1]Sheet1 (2)'!$D$69*('[1]Sheet1 (2)'!$D$72-rough_index)/'[1]Sheet1 (2)'!$D$72,IF([1]shee2!D1130='[1]Sheet1 (2)'!$C$70,'[1]Sheet1 (2)'!$D$70*('[1]Sheet1 (2)'!$D$72-rough_index)/'[1]Sheet1 (2)'!$D$72,IF([1]shee2!D1130='[1]Sheet1 (2)'!$C$71,'[1]Sheet1 (2)'!$D$71*('[1]Sheet1 (2)'!$D$72-rough_index)/'[1]Sheet1 (2)'!$D$72)))&lt;0,0,IF(D1190='[1]Sheet1 (2)'!$C$69,'[1]Sheet1 (2)'!$D$69*('[1]Sheet1 (2)'!$D$72-rough_index)/'[1]Sheet1 (2)'!$D$72,IF([1]shee2!D1130='[1]Sheet1 (2)'!$C$70,'[1]Sheet1 (2)'!$D$70*('[1]Sheet1 (2)'!$D$72-rough_index)/'[1]Sheet1 (2)'!$D$72,IF([1]shee2!D1130='[1]Sheet1 (2)'!$C$71,'[1]Sheet1 (2)'!$D$71*('[1]Sheet1 (2)'!$D$72-rough_index)/'[1]Sheet1 (2)'!$D$72))))</f>
        <v>2.5</v>
      </c>
      <c r="AZ1190" s="179">
        <f>+(AU1190*'[1]Sheet1 (2)'!$C$77)+(AV1190*'[1]Sheet1 (2)'!$C$78)+(AW1190*'[1]Sheet1 (2)'!$C$79)+(AX1190*'[1]Sheet1 (2)'!$C$80)+(AY1190*'[1]Sheet1 (2)'!$C$81)</f>
        <v>2.4249999999999998</v>
      </c>
      <c r="BA1190" s="213" t="str">
        <f t="shared" si="36"/>
        <v>Poor</v>
      </c>
      <c r="BE1190">
        <f>IF(D1190='[1]Sheet1 (2)'!$C$61,'[1]Sheet1 (2)'!$D$61*(counts^2)+'[1]Sheet1 (2)'!$G$61*counts+'[1]Sheet1 (2)'!$J$61,IF(D1190='[1]Sheet1 (2)'!$C$62,'[1]Sheet1 (2)'!$D$62*counts+'[1]Sheet1 (2)'!$G$62,IF(D1190='[1]Sheet1 (2)'!$C$63,'[1]Sheet1 (2)'!$D$63*counts+'[1]Sheet1 (2)'!$G$63,IF(D1190='[1]Sheet1 (2)'!$C$64,'[1]Sheet1 (2)'!$D$64*counts+'[1]Sheet1 (2)'!$G$64))))</f>
        <v>2.0984129299999998</v>
      </c>
    </row>
    <row r="1191" spans="1:57" ht="12.75" customHeight="1">
      <c r="A1191" s="176" t="s">
        <v>282</v>
      </c>
      <c r="B1191" s="145" t="s">
        <v>76</v>
      </c>
      <c r="C1191" s="170">
        <v>1324</v>
      </c>
      <c r="D1191" s="174" t="s">
        <v>77</v>
      </c>
      <c r="E1191" s="171">
        <v>10</v>
      </c>
      <c r="F1191" s="171">
        <v>2</v>
      </c>
      <c r="G1191" s="171" t="s">
        <v>77</v>
      </c>
      <c r="H1191" s="171">
        <v>0.5</v>
      </c>
      <c r="I1191" s="171" t="s">
        <v>77</v>
      </c>
      <c r="J1191" s="173" t="s">
        <v>80</v>
      </c>
      <c r="K1191" s="173" t="s">
        <v>80</v>
      </c>
      <c r="L1191" s="169">
        <f>VLOOKUP(CONCATENATE(J1191,K1191),'Sheet1 (2)'!$J$6:$K$26,2,FALSE)</f>
        <v>0</v>
      </c>
      <c r="M1191" s="173" t="s">
        <v>83</v>
      </c>
      <c r="N1191" s="173" t="s">
        <v>81</v>
      </c>
      <c r="O1191" s="177">
        <f>VLOOKUP(CONCATENATE(M1191,N1191),'[1]Sheet1 (2)'!$L$6:$M$26,2,FALSE)</f>
        <v>75</v>
      </c>
      <c r="P1191" s="173" t="s">
        <v>83</v>
      </c>
      <c r="Q1191" s="173" t="s">
        <v>78</v>
      </c>
      <c r="R1191" s="177">
        <f>VLOOKUP(CONCATENATE(P1191,Q1191),'[1]Sheet1 (2)'!$N$6:$O$26,2,FALSE)</f>
        <v>7.5</v>
      </c>
      <c r="S1191" s="173" t="s">
        <v>80</v>
      </c>
      <c r="T1191" s="173" t="s">
        <v>80</v>
      </c>
      <c r="U1191" s="177">
        <f>VLOOKUP(CONCATENATE(S1191,T1191),'[1]Sheet1 (2)'!$P$6:$Q$26,2,FALSE)</f>
        <v>0</v>
      </c>
      <c r="V1191" s="173" t="s">
        <v>82</v>
      </c>
      <c r="W1191" s="173" t="s">
        <v>81</v>
      </c>
      <c r="X1191" s="177">
        <f>VLOOKUP(CONCATENATE(V1191,W1191),'[1]Sheet1 (2)'!$R$6:$S$26,2,FALSE)</f>
        <v>50</v>
      </c>
      <c r="Y1191" s="173" t="s">
        <v>83</v>
      </c>
      <c r="Z1191" s="173" t="s">
        <v>79</v>
      </c>
      <c r="AA1191" s="177">
        <f>VLOOKUP(CONCATENATE(Y1191,Z1191),'[1]Sheet1 (2)'!$T$6:$U$26,2,FALSE)</f>
        <v>56.25</v>
      </c>
      <c r="AB1191" s="173" t="s">
        <v>80</v>
      </c>
      <c r="AC1191" s="173" t="s">
        <v>80</v>
      </c>
      <c r="AD1191" s="177">
        <f>VLOOKUP(CONCATENATE(AB1191,AC1191),'[1]Sheet1 (2)'!$X$6:$Y$26,2,FALSE)</f>
        <v>0</v>
      </c>
      <c r="AE1191" s="173" t="s">
        <v>82</v>
      </c>
      <c r="AF1191" s="173" t="s">
        <v>81</v>
      </c>
      <c r="AG1191" s="177">
        <f>VLOOKUP(CONCATENATE(AE1191,AF1191),'[1]Sheet1 (2)'!$Z$6:$AA$26,2,FALSE)</f>
        <v>66</v>
      </c>
      <c r="AH1191" s="172"/>
      <c r="AI1191" s="178"/>
      <c r="AJ1191" s="140"/>
      <c r="AK1191" s="176" t="s">
        <v>282</v>
      </c>
      <c r="AL1191" s="176" t="s">
        <v>76</v>
      </c>
      <c r="AM1191" s="170">
        <f t="shared" si="37"/>
        <v>1324</v>
      </c>
      <c r="AN1191" s="147"/>
      <c r="AO1191" s="155"/>
      <c r="AP1191" s="156"/>
      <c r="AQ1191" s="157">
        <v>2.5645978048</v>
      </c>
      <c r="AR1191" s="158"/>
      <c r="AS1191" s="145">
        <f>LOOKUP(rufmkm,'[1]Sheet1 (2)'!$V$62:$V$71,'[1]Sheet1 (2)'!$W$62:$W$71)</f>
        <v>30</v>
      </c>
      <c r="AT1191" s="140"/>
      <c r="AU1191" s="157">
        <f>IF(IF(D1191='[1]Sheet1 (2)'!$C$69,'[1]Sheet1 (2)'!$D$69*('[1]Sheet1 (2)'!$D$72-rut_index)/'[1]Sheet1 (2)'!$D$72,IF([1]shee2!D1131='[1]Sheet1 (2)'!$C$70,'[1]Sheet1 (2)'!$D$70*('[1]Sheet1 (2)'!$D$72-rut_index)/'[1]Sheet1 (2)'!$D$72,IF([1]shee2!D1131='[1]Sheet1 (2)'!$C$71,'[1]Sheet1 (2)'!$D$71*('[1]Sheet1 (2)'!$D$72-rut_index)/'[1]Sheet1 (2)'!$D$72)))&lt;0,0,IF(D1191='[1]Sheet1 (2)'!$C$69,'[1]Sheet1 (2)'!$D$69*('[1]Sheet1 (2)'!$D$72-rut_index)/'[1]Sheet1 (2)'!$D$72,IF([1]shee2!D1131='[1]Sheet1 (2)'!$C$70,'[1]Sheet1 (2)'!$D$70*('[1]Sheet1 (2)'!$D$72-rut_index)/'[1]Sheet1 (2)'!$D$72,IF([1]shee2!D1131='[1]Sheet1 (2)'!$C$71,'[1]Sheet1 (2)'!$D$71*('[1]Sheet1 (2)'!$D$72-rut_index)/'[1]Sheet1 (2)'!$D$72))))</f>
        <v>5</v>
      </c>
      <c r="AV1191" s="157">
        <f>IF(IF(D1191='[1]Sheet1 (2)'!$C$69,'[1]Sheet1 (2)'!$D$69*('[1]Sheet1 (2)'!$D$72-crack_s_index)/'[1]Sheet1 (2)'!$D$72,IF([1]shee2!D1131='[1]Sheet1 (2)'!$C$70,'[1]Sheet1 (2)'!$D$70*('[1]Sheet1 (2)'!$D$72-crack_s_index)/'[1]Sheet1 (2)'!$D$72,IF([1]shee2!D1131='[1]Sheet1 (2)'!$C$71,'[1]Sheet1 (2)'!$D$71*('[1]Sheet1 (2)'!$D$72-crack_s_index)/'[1]Sheet1 (2)'!$D$72)))&lt;0,0,IF(D1191='[1]Sheet1 (2)'!$C$69,'[1]Sheet1 (2)'!$D$69*('[1]Sheet1 (2)'!$D$72-crack_s_index)/'[1]Sheet1 (2)'!$D$72,IF([1]shee2!D1131='[1]Sheet1 (2)'!$C$70,'[1]Sheet1 (2)'!$D$70*('[1]Sheet1 (2)'!$D$72-crack_s_index)/'[1]Sheet1 (2)'!$D$72,IF([1]shee2!D1131='[1]Sheet1 (2)'!$C$71,'[1]Sheet1 (2)'!$D$71*('[1]Sheet1 (2)'!$D$72-crack_s_index)/'[1]Sheet1 (2)'!$D$72))))</f>
        <v>0</v>
      </c>
      <c r="AW1191" s="157">
        <f>IF(IF(D1191='[1]Sheet1 (2)'!$C$69,'[1]Sheet1 (2)'!$D$69*('[1]Sheet1 (2)'!$D$72-crack_t_index)/'[1]Sheet1 (2)'!$D$72,IF([1]shee2!D1131='[1]Sheet1 (2)'!$C$70,'[1]Sheet1 (2)'!$D$70*('[1]Sheet1 (2)'!$D$72-crack_t_index)/'[1]Sheet1 (2)'!$D$72,IF([1]shee2!D1131='[1]Sheet1 (2)'!$C$71,'[1]Sheet1 (2)'!$D$71*('[1]Sheet1 (2)'!$D$72-crack_t_index)/'[1]Sheet1 (2)'!$D$72)))&lt;0,0,IF(D1191='[1]Sheet1 (2)'!$C$69,'[1]Sheet1 (2)'!$D$69*('[1]Sheet1 (2)'!$D$72-crack_t_index)/'[1]Sheet1 (2)'!$D$72,IF([1]shee2!D1131='[1]Sheet1 (2)'!$C$70,'[1]Sheet1 (2)'!$D$70*('[1]Sheet1 (2)'!$D$72-crack_t_index)/'[1]Sheet1 (2)'!$D$72,IF([1]shee2!D1131='[1]Sheet1 (2)'!$C$71,'[1]Sheet1 (2)'!$D$71*('[1]Sheet1 (2)'!$D$72-crack_t_index)/'[1]Sheet1 (2)'!$D$72))))</f>
        <v>4.375</v>
      </c>
      <c r="AX1191" s="157">
        <f>IF(IF(D1191='[1]Sheet1 (2)'!$C$69,'[1]Sheet1 (2)'!$D$69*('[1]Sheet1 (2)'!$D$72-rave_index)/'[1]Sheet1 (2)'!$D$72,IF([1]shee2!D1131='[1]Sheet1 (2)'!$C$70,'[1]Sheet1 (2)'!$D$70*('[1]Sheet1 (2)'!$D$72-rave_index)/'[1]Sheet1 (2)'!$D$72,IF([1]shee2!D1131='[1]Sheet1 (2)'!$C$71,'[1]Sheet1 (2)'!$D$71*('[1]Sheet1 (2)'!$D$72-rave_index)/'[1]Sheet1 (2)'!$D$72)))&lt;0,0,IF(D1191='[1]Sheet1 (2)'!$C$69,'[1]Sheet1 (2)'!$D$69*('[1]Sheet1 (2)'!$D$72-rave_index)/'[1]Sheet1 (2)'!$D$72,IF([1]shee2!D1131='[1]Sheet1 (2)'!$C$70,'[1]Sheet1 (2)'!$D$70*('[1]Sheet1 (2)'!$D$72-rave_index)/'[1]Sheet1 (2)'!$D$72,IF([1]shee2!D1131='[1]Sheet1 (2)'!$C$71,'[1]Sheet1 (2)'!$D$71*('[1]Sheet1 (2)'!$D$72-rave_index)/'[1]Sheet1 (2)'!$D$72))))</f>
        <v>0.3125</v>
      </c>
      <c r="AY1191" s="157">
        <f>IF(IF(D1191='[1]Sheet1 (2)'!$C$69,'[1]Sheet1 (2)'!$D$69*('[1]Sheet1 (2)'!$D$72-rough_index)/'[1]Sheet1 (2)'!$D$72,IF([1]shee2!D1131='[1]Sheet1 (2)'!$C$70,'[1]Sheet1 (2)'!$D$70*('[1]Sheet1 (2)'!$D$72-rough_index)/'[1]Sheet1 (2)'!$D$72,IF([1]shee2!D1131='[1]Sheet1 (2)'!$C$71,'[1]Sheet1 (2)'!$D$71*('[1]Sheet1 (2)'!$D$72-rough_index)/'[1]Sheet1 (2)'!$D$72)))&lt;0,0,IF(D1191='[1]Sheet1 (2)'!$C$69,'[1]Sheet1 (2)'!$D$69*('[1]Sheet1 (2)'!$D$72-rough_index)/'[1]Sheet1 (2)'!$D$72,IF([1]shee2!D1131='[1]Sheet1 (2)'!$C$70,'[1]Sheet1 (2)'!$D$70*('[1]Sheet1 (2)'!$D$72-rough_index)/'[1]Sheet1 (2)'!$D$72,IF([1]shee2!D1131='[1]Sheet1 (2)'!$C$71,'[1]Sheet1 (2)'!$D$71*('[1]Sheet1 (2)'!$D$72-rough_index)/'[1]Sheet1 (2)'!$D$72))))</f>
        <v>2.5</v>
      </c>
      <c r="AZ1191" s="179">
        <f>+(AU1191*'[1]Sheet1 (2)'!$C$77)+(AV1191*'[1]Sheet1 (2)'!$C$78)+(AW1191*'[1]Sheet1 (2)'!$C$79)+(AX1191*'[1]Sheet1 (2)'!$C$80)+(AY1191*'[1]Sheet1 (2)'!$C$81)</f>
        <v>1.95625</v>
      </c>
      <c r="BA1191" s="213" t="str">
        <f t="shared" si="36"/>
        <v>Poor</v>
      </c>
      <c r="BE1191">
        <f>IF(D1191='[1]Sheet1 (2)'!$C$61,'[1]Sheet1 (2)'!$D$61*(counts^2)+'[1]Sheet1 (2)'!$G$61*counts+'[1]Sheet1 (2)'!$J$61,IF(D1191='[1]Sheet1 (2)'!$C$62,'[1]Sheet1 (2)'!$D$62*counts+'[1]Sheet1 (2)'!$G$62,IF(D1191='[1]Sheet1 (2)'!$C$63,'[1]Sheet1 (2)'!$D$63*counts+'[1]Sheet1 (2)'!$G$63,IF(D1191='[1]Sheet1 (2)'!$C$64,'[1]Sheet1 (2)'!$D$64*counts+'[1]Sheet1 (2)'!$G$64))))</f>
        <v>2.0984129299999998</v>
      </c>
    </row>
    <row r="1192" spans="1:57" ht="12.75" customHeight="1">
      <c r="A1192" s="176" t="s">
        <v>282</v>
      </c>
      <c r="B1192" s="145" t="s">
        <v>76</v>
      </c>
      <c r="C1192" s="170">
        <v>1325</v>
      </c>
      <c r="D1192" s="174" t="s">
        <v>77</v>
      </c>
      <c r="E1192" s="171">
        <v>10</v>
      </c>
      <c r="F1192" s="171">
        <v>2</v>
      </c>
      <c r="G1192" s="171" t="s">
        <v>77</v>
      </c>
      <c r="H1192" s="171">
        <v>0.5</v>
      </c>
      <c r="I1192" s="171" t="s">
        <v>77</v>
      </c>
      <c r="J1192" s="173" t="s">
        <v>80</v>
      </c>
      <c r="K1192" s="173" t="s">
        <v>80</v>
      </c>
      <c r="L1192" s="169">
        <f>VLOOKUP(CONCATENATE(J1192,K1192),'Sheet1 (2)'!$J$6:$K$26,2,FALSE)</f>
        <v>0</v>
      </c>
      <c r="M1192" s="173" t="s">
        <v>83</v>
      </c>
      <c r="N1192" s="173" t="s">
        <v>81</v>
      </c>
      <c r="O1192" s="177">
        <f>VLOOKUP(CONCATENATE(M1192,N1192),'[1]Sheet1 (2)'!$L$6:$M$26,2,FALSE)</f>
        <v>75</v>
      </c>
      <c r="P1192" s="173" t="s">
        <v>83</v>
      </c>
      <c r="Q1192" s="173" t="s">
        <v>82</v>
      </c>
      <c r="R1192" s="177">
        <f>VLOOKUP(CONCATENATE(P1192,Q1192),'[1]Sheet1 (2)'!$N$6:$O$26,2,FALSE)</f>
        <v>18.75</v>
      </c>
      <c r="S1192" s="173" t="s">
        <v>80</v>
      </c>
      <c r="T1192" s="173" t="s">
        <v>80</v>
      </c>
      <c r="U1192" s="177">
        <f>VLOOKUP(CONCATENATE(S1192,T1192),'[1]Sheet1 (2)'!$P$6:$Q$26,2,FALSE)</f>
        <v>0</v>
      </c>
      <c r="V1192" s="173" t="s">
        <v>82</v>
      </c>
      <c r="W1192" s="173" t="s">
        <v>81</v>
      </c>
      <c r="X1192" s="177">
        <f>VLOOKUP(CONCATENATE(V1192,W1192),'[1]Sheet1 (2)'!$R$6:$S$26,2,FALSE)</f>
        <v>50</v>
      </c>
      <c r="Y1192" s="173" t="s">
        <v>83</v>
      </c>
      <c r="Z1192" s="173" t="s">
        <v>83</v>
      </c>
      <c r="AA1192" s="177">
        <f>VLOOKUP(CONCATENATE(Y1192,Z1192),'[1]Sheet1 (2)'!$T$6:$U$26,2,FALSE)</f>
        <v>37.5</v>
      </c>
      <c r="AB1192" s="173" t="s">
        <v>80</v>
      </c>
      <c r="AC1192" s="173" t="s">
        <v>80</v>
      </c>
      <c r="AD1192" s="177">
        <f>VLOOKUP(CONCATENATE(AB1192,AC1192),'[1]Sheet1 (2)'!$X$6:$Y$26,2,FALSE)</f>
        <v>0</v>
      </c>
      <c r="AE1192" s="173" t="s">
        <v>82</v>
      </c>
      <c r="AF1192" s="173" t="s">
        <v>81</v>
      </c>
      <c r="AG1192" s="177">
        <f>VLOOKUP(CONCATENATE(AE1192,AF1192),'[1]Sheet1 (2)'!$Z$6:$AA$26,2,FALSE)</f>
        <v>66</v>
      </c>
      <c r="AH1192" s="172"/>
      <c r="AI1192" s="178"/>
      <c r="AJ1192" s="140"/>
      <c r="AK1192" s="176" t="s">
        <v>282</v>
      </c>
      <c r="AL1192" s="176" t="s">
        <v>76</v>
      </c>
      <c r="AM1192" s="170">
        <f t="shared" si="37"/>
        <v>1325</v>
      </c>
      <c r="AN1192" s="147"/>
      <c r="AO1192" s="155"/>
      <c r="AP1192" s="156"/>
      <c r="AQ1192" s="157">
        <v>3.5087745644000004</v>
      </c>
      <c r="AR1192" s="158"/>
      <c r="AS1192" s="145">
        <f>LOOKUP(rufmkm,'[1]Sheet1 (2)'!$V$62:$V$71,'[1]Sheet1 (2)'!$W$62:$W$71)</f>
        <v>40</v>
      </c>
      <c r="AT1192" s="140"/>
      <c r="AU1192" s="157">
        <f>IF(IF(D1192='[1]Sheet1 (2)'!$C$69,'[1]Sheet1 (2)'!$D$69*('[1]Sheet1 (2)'!$D$72-rut_index)/'[1]Sheet1 (2)'!$D$72,IF([1]shee2!D1132='[1]Sheet1 (2)'!$C$70,'[1]Sheet1 (2)'!$D$70*('[1]Sheet1 (2)'!$D$72-rut_index)/'[1]Sheet1 (2)'!$D$72,IF([1]shee2!D1132='[1]Sheet1 (2)'!$C$71,'[1]Sheet1 (2)'!$D$71*('[1]Sheet1 (2)'!$D$72-rut_index)/'[1]Sheet1 (2)'!$D$72)))&lt;0,0,IF(D1192='[1]Sheet1 (2)'!$C$69,'[1]Sheet1 (2)'!$D$69*('[1]Sheet1 (2)'!$D$72-rut_index)/'[1]Sheet1 (2)'!$D$72,IF([1]shee2!D1132='[1]Sheet1 (2)'!$C$70,'[1]Sheet1 (2)'!$D$70*('[1]Sheet1 (2)'!$D$72-rut_index)/'[1]Sheet1 (2)'!$D$72,IF([1]shee2!D1132='[1]Sheet1 (2)'!$C$71,'[1]Sheet1 (2)'!$D$71*('[1]Sheet1 (2)'!$D$72-rut_index)/'[1]Sheet1 (2)'!$D$72))))</f>
        <v>5</v>
      </c>
      <c r="AV1192" s="157">
        <f>IF(IF(D1192='[1]Sheet1 (2)'!$C$69,'[1]Sheet1 (2)'!$D$69*('[1]Sheet1 (2)'!$D$72-crack_s_index)/'[1]Sheet1 (2)'!$D$72,IF([1]shee2!D1132='[1]Sheet1 (2)'!$C$70,'[1]Sheet1 (2)'!$D$70*('[1]Sheet1 (2)'!$D$72-crack_s_index)/'[1]Sheet1 (2)'!$D$72,IF([1]shee2!D1132='[1]Sheet1 (2)'!$C$71,'[1]Sheet1 (2)'!$D$71*('[1]Sheet1 (2)'!$D$72-crack_s_index)/'[1]Sheet1 (2)'!$D$72)))&lt;0,0,IF(D1192='[1]Sheet1 (2)'!$C$69,'[1]Sheet1 (2)'!$D$69*('[1]Sheet1 (2)'!$D$72-crack_s_index)/'[1]Sheet1 (2)'!$D$72,IF([1]shee2!D1132='[1]Sheet1 (2)'!$C$70,'[1]Sheet1 (2)'!$D$70*('[1]Sheet1 (2)'!$D$72-crack_s_index)/'[1]Sheet1 (2)'!$D$72,IF([1]shee2!D1132='[1]Sheet1 (2)'!$C$71,'[1]Sheet1 (2)'!$D$71*('[1]Sheet1 (2)'!$D$72-crack_s_index)/'[1]Sheet1 (2)'!$D$72))))</f>
        <v>0</v>
      </c>
      <c r="AW1192" s="157">
        <f>IF(IF(D1192='[1]Sheet1 (2)'!$C$69,'[1]Sheet1 (2)'!$D$69*('[1]Sheet1 (2)'!$D$72-crack_t_index)/'[1]Sheet1 (2)'!$D$72,IF([1]shee2!D1132='[1]Sheet1 (2)'!$C$70,'[1]Sheet1 (2)'!$D$70*('[1]Sheet1 (2)'!$D$72-crack_t_index)/'[1]Sheet1 (2)'!$D$72,IF([1]shee2!D1132='[1]Sheet1 (2)'!$C$71,'[1]Sheet1 (2)'!$D$71*('[1]Sheet1 (2)'!$D$72-crack_t_index)/'[1]Sheet1 (2)'!$D$72)))&lt;0,0,IF(D1192='[1]Sheet1 (2)'!$C$69,'[1]Sheet1 (2)'!$D$69*('[1]Sheet1 (2)'!$D$72-crack_t_index)/'[1]Sheet1 (2)'!$D$72,IF([1]shee2!D1132='[1]Sheet1 (2)'!$C$70,'[1]Sheet1 (2)'!$D$70*('[1]Sheet1 (2)'!$D$72-crack_t_index)/'[1]Sheet1 (2)'!$D$72,IF([1]shee2!D1132='[1]Sheet1 (2)'!$C$71,'[1]Sheet1 (2)'!$D$71*('[1]Sheet1 (2)'!$D$72-crack_t_index)/'[1]Sheet1 (2)'!$D$72))))</f>
        <v>3.4375</v>
      </c>
      <c r="AX1192" s="157">
        <f>IF(IF(D1192='[1]Sheet1 (2)'!$C$69,'[1]Sheet1 (2)'!$D$69*('[1]Sheet1 (2)'!$D$72-rave_index)/'[1]Sheet1 (2)'!$D$72,IF([1]shee2!D1132='[1]Sheet1 (2)'!$C$70,'[1]Sheet1 (2)'!$D$70*('[1]Sheet1 (2)'!$D$72-rave_index)/'[1]Sheet1 (2)'!$D$72,IF([1]shee2!D1132='[1]Sheet1 (2)'!$C$71,'[1]Sheet1 (2)'!$D$71*('[1]Sheet1 (2)'!$D$72-rave_index)/'[1]Sheet1 (2)'!$D$72)))&lt;0,0,IF(D1192='[1]Sheet1 (2)'!$C$69,'[1]Sheet1 (2)'!$D$69*('[1]Sheet1 (2)'!$D$72-rave_index)/'[1]Sheet1 (2)'!$D$72,IF([1]shee2!D1132='[1]Sheet1 (2)'!$C$70,'[1]Sheet1 (2)'!$D$70*('[1]Sheet1 (2)'!$D$72-rave_index)/'[1]Sheet1 (2)'!$D$72,IF([1]shee2!D1132='[1]Sheet1 (2)'!$C$71,'[1]Sheet1 (2)'!$D$71*('[1]Sheet1 (2)'!$D$72-rave_index)/'[1]Sheet1 (2)'!$D$72))))</f>
        <v>1.875</v>
      </c>
      <c r="AY1192" s="157">
        <f>IF(IF(D1192='[1]Sheet1 (2)'!$C$69,'[1]Sheet1 (2)'!$D$69*('[1]Sheet1 (2)'!$D$72-rough_index)/'[1]Sheet1 (2)'!$D$72,IF([1]shee2!D1132='[1]Sheet1 (2)'!$C$70,'[1]Sheet1 (2)'!$D$70*('[1]Sheet1 (2)'!$D$72-rough_index)/'[1]Sheet1 (2)'!$D$72,IF([1]shee2!D1132='[1]Sheet1 (2)'!$C$71,'[1]Sheet1 (2)'!$D$71*('[1]Sheet1 (2)'!$D$72-rough_index)/'[1]Sheet1 (2)'!$D$72)))&lt;0,0,IF(D1192='[1]Sheet1 (2)'!$C$69,'[1]Sheet1 (2)'!$D$69*('[1]Sheet1 (2)'!$D$72-rough_index)/'[1]Sheet1 (2)'!$D$72,IF([1]shee2!D1132='[1]Sheet1 (2)'!$C$70,'[1]Sheet1 (2)'!$D$70*('[1]Sheet1 (2)'!$D$72-rough_index)/'[1]Sheet1 (2)'!$D$72,IF([1]shee2!D1132='[1]Sheet1 (2)'!$C$71,'[1]Sheet1 (2)'!$D$71*('[1]Sheet1 (2)'!$D$72-rough_index)/'[1]Sheet1 (2)'!$D$72))))</f>
        <v>1.6666666666666667</v>
      </c>
      <c r="AZ1192" s="179">
        <f>+(AU1192*'[1]Sheet1 (2)'!$C$77)+(AV1192*'[1]Sheet1 (2)'!$C$78)+(AW1192*'[1]Sheet1 (2)'!$C$79)+(AX1192*'[1]Sheet1 (2)'!$C$80)+(AY1192*'[1]Sheet1 (2)'!$C$81)</f>
        <v>1.825</v>
      </c>
      <c r="BA1192" s="213" t="str">
        <f t="shared" si="36"/>
        <v>Poor</v>
      </c>
      <c r="BE1192">
        <f>IF(D1192='[1]Sheet1 (2)'!$C$61,'[1]Sheet1 (2)'!$D$61*(counts^2)+'[1]Sheet1 (2)'!$G$61*counts+'[1]Sheet1 (2)'!$J$61,IF(D1192='[1]Sheet1 (2)'!$C$62,'[1]Sheet1 (2)'!$D$62*counts+'[1]Sheet1 (2)'!$G$62,IF(D1192='[1]Sheet1 (2)'!$C$63,'[1]Sheet1 (2)'!$D$63*counts+'[1]Sheet1 (2)'!$G$63,IF(D1192='[1]Sheet1 (2)'!$C$64,'[1]Sheet1 (2)'!$D$64*counts+'[1]Sheet1 (2)'!$G$64))))</f>
        <v>2.0984129299999998</v>
      </c>
    </row>
    <row r="1193" spans="1:57" ht="12.75" customHeight="1">
      <c r="A1193" s="176" t="s">
        <v>282</v>
      </c>
      <c r="B1193" s="145" t="s">
        <v>76</v>
      </c>
      <c r="C1193" s="170">
        <v>1326</v>
      </c>
      <c r="D1193" s="174" t="s">
        <v>77</v>
      </c>
      <c r="E1193" s="171">
        <v>10</v>
      </c>
      <c r="F1193" s="171">
        <v>2</v>
      </c>
      <c r="G1193" s="171" t="s">
        <v>77</v>
      </c>
      <c r="H1193" s="171">
        <v>0.5</v>
      </c>
      <c r="I1193" s="171" t="s">
        <v>77</v>
      </c>
      <c r="J1193" s="173" t="s">
        <v>80</v>
      </c>
      <c r="K1193" s="173" t="s">
        <v>80</v>
      </c>
      <c r="L1193" s="169">
        <f>VLOOKUP(CONCATENATE(J1193,K1193),'Sheet1 (2)'!$J$6:$K$26,2,FALSE)</f>
        <v>0</v>
      </c>
      <c r="M1193" s="173" t="s">
        <v>83</v>
      </c>
      <c r="N1193" s="173" t="s">
        <v>81</v>
      </c>
      <c r="O1193" s="177">
        <f>VLOOKUP(CONCATENATE(M1193,N1193),'[1]Sheet1 (2)'!$L$6:$M$26,2,FALSE)</f>
        <v>75</v>
      </c>
      <c r="P1193" s="173" t="s">
        <v>83</v>
      </c>
      <c r="Q1193" s="173" t="s">
        <v>82</v>
      </c>
      <c r="R1193" s="177">
        <f>VLOOKUP(CONCATENATE(P1193,Q1193),'[1]Sheet1 (2)'!$N$6:$O$26,2,FALSE)</f>
        <v>18.75</v>
      </c>
      <c r="S1193" s="173" t="s">
        <v>78</v>
      </c>
      <c r="T1193" s="173" t="s">
        <v>82</v>
      </c>
      <c r="U1193" s="177">
        <f>VLOOKUP(CONCATENATE(S1193,T1193),'[1]Sheet1 (2)'!$P$6:$Q$26,2,FALSE)</f>
        <v>6.25</v>
      </c>
      <c r="V1193" s="173" t="s">
        <v>80</v>
      </c>
      <c r="W1193" s="173" t="s">
        <v>80</v>
      </c>
      <c r="X1193" s="177">
        <f>VLOOKUP(CONCATENATE(V1193,W1193),'[1]Sheet1 (2)'!$R$6:$S$26,2,FALSE)</f>
        <v>0</v>
      </c>
      <c r="Y1193" s="173" t="s">
        <v>83</v>
      </c>
      <c r="Z1193" s="173" t="s">
        <v>79</v>
      </c>
      <c r="AA1193" s="177">
        <f>VLOOKUP(CONCATENATE(Y1193,Z1193),'[1]Sheet1 (2)'!$T$6:$U$26,2,FALSE)</f>
        <v>56.25</v>
      </c>
      <c r="AB1193" s="173" t="s">
        <v>80</v>
      </c>
      <c r="AC1193" s="173" t="s">
        <v>80</v>
      </c>
      <c r="AD1193" s="177">
        <f>VLOOKUP(CONCATENATE(AB1193,AC1193),'[1]Sheet1 (2)'!$X$6:$Y$26,2,FALSE)</f>
        <v>0</v>
      </c>
      <c r="AE1193" s="173" t="s">
        <v>82</v>
      </c>
      <c r="AF1193" s="173" t="s">
        <v>81</v>
      </c>
      <c r="AG1193" s="177">
        <f>VLOOKUP(CONCATENATE(AE1193,AF1193),'[1]Sheet1 (2)'!$Z$6:$AA$26,2,FALSE)</f>
        <v>66</v>
      </c>
      <c r="AH1193" s="172"/>
      <c r="AI1193" s="178"/>
      <c r="AJ1193" s="140"/>
      <c r="AK1193" s="176" t="s">
        <v>282</v>
      </c>
      <c r="AL1193" s="176" t="s">
        <v>76</v>
      </c>
      <c r="AM1193" s="170">
        <f t="shared" si="37"/>
        <v>1326</v>
      </c>
      <c r="AN1193" s="147"/>
      <c r="AO1193" s="155"/>
      <c r="AP1193" s="156"/>
      <c r="AQ1193" s="157">
        <v>2.1455852296</v>
      </c>
      <c r="AR1193" s="158"/>
      <c r="AS1193" s="145">
        <f>LOOKUP(rufmkm,'[1]Sheet1 (2)'!$V$62:$V$71,'[1]Sheet1 (2)'!$W$62:$W$71)</f>
        <v>30</v>
      </c>
      <c r="AT1193" s="140"/>
      <c r="AU1193" s="157">
        <f>IF(IF(D1193='[1]Sheet1 (2)'!$C$69,'[1]Sheet1 (2)'!$D$69*('[1]Sheet1 (2)'!$D$72-rut_index)/'[1]Sheet1 (2)'!$D$72,IF([1]shee2!D1133='[1]Sheet1 (2)'!$C$70,'[1]Sheet1 (2)'!$D$70*('[1]Sheet1 (2)'!$D$72-rut_index)/'[1]Sheet1 (2)'!$D$72,IF([1]shee2!D1133='[1]Sheet1 (2)'!$C$71,'[1]Sheet1 (2)'!$D$71*('[1]Sheet1 (2)'!$D$72-rut_index)/'[1]Sheet1 (2)'!$D$72)))&lt;0,0,IF(D1193='[1]Sheet1 (2)'!$C$69,'[1]Sheet1 (2)'!$D$69*('[1]Sheet1 (2)'!$D$72-rut_index)/'[1]Sheet1 (2)'!$D$72,IF([1]shee2!D1133='[1]Sheet1 (2)'!$C$70,'[1]Sheet1 (2)'!$D$70*('[1]Sheet1 (2)'!$D$72-rut_index)/'[1]Sheet1 (2)'!$D$72,IF([1]shee2!D1133='[1]Sheet1 (2)'!$C$71,'[1]Sheet1 (2)'!$D$71*('[1]Sheet1 (2)'!$D$72-rut_index)/'[1]Sheet1 (2)'!$D$72))))</f>
        <v>5</v>
      </c>
      <c r="AV1193" s="157">
        <f>IF(IF(D1193='[1]Sheet1 (2)'!$C$69,'[1]Sheet1 (2)'!$D$69*('[1]Sheet1 (2)'!$D$72-crack_s_index)/'[1]Sheet1 (2)'!$D$72,IF([1]shee2!D1133='[1]Sheet1 (2)'!$C$70,'[1]Sheet1 (2)'!$D$70*('[1]Sheet1 (2)'!$D$72-crack_s_index)/'[1]Sheet1 (2)'!$D$72,IF([1]shee2!D1133='[1]Sheet1 (2)'!$C$71,'[1]Sheet1 (2)'!$D$71*('[1]Sheet1 (2)'!$D$72-crack_s_index)/'[1]Sheet1 (2)'!$D$72)))&lt;0,0,IF(D1193='[1]Sheet1 (2)'!$C$69,'[1]Sheet1 (2)'!$D$69*('[1]Sheet1 (2)'!$D$72-crack_s_index)/'[1]Sheet1 (2)'!$D$72,IF([1]shee2!D1133='[1]Sheet1 (2)'!$C$70,'[1]Sheet1 (2)'!$D$70*('[1]Sheet1 (2)'!$D$72-crack_s_index)/'[1]Sheet1 (2)'!$D$72,IF([1]shee2!D1133='[1]Sheet1 (2)'!$C$71,'[1]Sheet1 (2)'!$D$71*('[1]Sheet1 (2)'!$D$72-crack_s_index)/'[1]Sheet1 (2)'!$D$72))))</f>
        <v>0</v>
      </c>
      <c r="AW1193" s="157">
        <f>IF(IF(D1193='[1]Sheet1 (2)'!$C$69,'[1]Sheet1 (2)'!$D$69*('[1]Sheet1 (2)'!$D$72-crack_t_index)/'[1]Sheet1 (2)'!$D$72,IF([1]shee2!D1133='[1]Sheet1 (2)'!$C$70,'[1]Sheet1 (2)'!$D$70*('[1]Sheet1 (2)'!$D$72-crack_t_index)/'[1]Sheet1 (2)'!$D$72,IF([1]shee2!D1133='[1]Sheet1 (2)'!$C$71,'[1]Sheet1 (2)'!$D$71*('[1]Sheet1 (2)'!$D$72-crack_t_index)/'[1]Sheet1 (2)'!$D$72)))&lt;0,0,IF(D1193='[1]Sheet1 (2)'!$C$69,'[1]Sheet1 (2)'!$D$69*('[1]Sheet1 (2)'!$D$72-crack_t_index)/'[1]Sheet1 (2)'!$D$72,IF([1]shee2!D1133='[1]Sheet1 (2)'!$C$70,'[1]Sheet1 (2)'!$D$70*('[1]Sheet1 (2)'!$D$72-crack_t_index)/'[1]Sheet1 (2)'!$D$72,IF([1]shee2!D1133='[1]Sheet1 (2)'!$C$71,'[1]Sheet1 (2)'!$D$71*('[1]Sheet1 (2)'!$D$72-crack_t_index)/'[1]Sheet1 (2)'!$D$72))))</f>
        <v>3.4375</v>
      </c>
      <c r="AX1193" s="157">
        <f>IF(IF(D1193='[1]Sheet1 (2)'!$C$69,'[1]Sheet1 (2)'!$D$69*('[1]Sheet1 (2)'!$D$72-rave_index)/'[1]Sheet1 (2)'!$D$72,IF([1]shee2!D1133='[1]Sheet1 (2)'!$C$70,'[1]Sheet1 (2)'!$D$70*('[1]Sheet1 (2)'!$D$72-rave_index)/'[1]Sheet1 (2)'!$D$72,IF([1]shee2!D1133='[1]Sheet1 (2)'!$C$71,'[1]Sheet1 (2)'!$D$71*('[1]Sheet1 (2)'!$D$72-rave_index)/'[1]Sheet1 (2)'!$D$72)))&lt;0,0,IF(D1193='[1]Sheet1 (2)'!$C$69,'[1]Sheet1 (2)'!$D$69*('[1]Sheet1 (2)'!$D$72-rave_index)/'[1]Sheet1 (2)'!$D$72,IF([1]shee2!D1133='[1]Sheet1 (2)'!$C$70,'[1]Sheet1 (2)'!$D$70*('[1]Sheet1 (2)'!$D$72-rave_index)/'[1]Sheet1 (2)'!$D$72,IF([1]shee2!D1133='[1]Sheet1 (2)'!$C$71,'[1]Sheet1 (2)'!$D$71*('[1]Sheet1 (2)'!$D$72-rave_index)/'[1]Sheet1 (2)'!$D$72))))</f>
        <v>0.3125</v>
      </c>
      <c r="AY1193" s="157">
        <f>IF(IF(D1193='[1]Sheet1 (2)'!$C$69,'[1]Sheet1 (2)'!$D$69*('[1]Sheet1 (2)'!$D$72-rough_index)/'[1]Sheet1 (2)'!$D$72,IF([1]shee2!D1133='[1]Sheet1 (2)'!$C$70,'[1]Sheet1 (2)'!$D$70*('[1]Sheet1 (2)'!$D$72-rough_index)/'[1]Sheet1 (2)'!$D$72,IF([1]shee2!D1133='[1]Sheet1 (2)'!$C$71,'[1]Sheet1 (2)'!$D$71*('[1]Sheet1 (2)'!$D$72-rough_index)/'[1]Sheet1 (2)'!$D$72)))&lt;0,0,IF(D1193='[1]Sheet1 (2)'!$C$69,'[1]Sheet1 (2)'!$D$69*('[1]Sheet1 (2)'!$D$72-rough_index)/'[1]Sheet1 (2)'!$D$72,IF([1]shee2!D1133='[1]Sheet1 (2)'!$C$70,'[1]Sheet1 (2)'!$D$70*('[1]Sheet1 (2)'!$D$72-rough_index)/'[1]Sheet1 (2)'!$D$72,IF([1]shee2!D1133='[1]Sheet1 (2)'!$C$71,'[1]Sheet1 (2)'!$D$71*('[1]Sheet1 (2)'!$D$72-rough_index)/'[1]Sheet1 (2)'!$D$72))))</f>
        <v>2.5</v>
      </c>
      <c r="AZ1193" s="179">
        <f>+(AU1193*'[1]Sheet1 (2)'!$C$77)+(AV1193*'[1]Sheet1 (2)'!$C$78)+(AW1193*'[1]Sheet1 (2)'!$C$79)+(AX1193*'[1]Sheet1 (2)'!$C$80)+(AY1193*'[1]Sheet1 (2)'!$C$81)</f>
        <v>1.91875</v>
      </c>
      <c r="BA1193" s="213" t="str">
        <f t="shared" si="36"/>
        <v>Poor</v>
      </c>
      <c r="BE1193">
        <f>IF(D1193='[1]Sheet1 (2)'!$C$61,'[1]Sheet1 (2)'!$D$61*(counts^2)+'[1]Sheet1 (2)'!$G$61*counts+'[1]Sheet1 (2)'!$J$61,IF(D1193='[1]Sheet1 (2)'!$C$62,'[1]Sheet1 (2)'!$D$62*counts+'[1]Sheet1 (2)'!$G$62,IF(D1193='[1]Sheet1 (2)'!$C$63,'[1]Sheet1 (2)'!$D$63*counts+'[1]Sheet1 (2)'!$G$63,IF(D1193='[1]Sheet1 (2)'!$C$64,'[1]Sheet1 (2)'!$D$64*counts+'[1]Sheet1 (2)'!$G$64))))</f>
        <v>2.0984129299999998</v>
      </c>
    </row>
    <row r="1194" spans="1:57" ht="12.75" customHeight="1">
      <c r="A1194" s="176" t="s">
        <v>282</v>
      </c>
      <c r="B1194" s="145" t="s">
        <v>76</v>
      </c>
      <c r="C1194" s="170">
        <v>1327</v>
      </c>
      <c r="D1194" s="174" t="s">
        <v>77</v>
      </c>
      <c r="E1194" s="171">
        <v>10</v>
      </c>
      <c r="F1194" s="171">
        <v>2</v>
      </c>
      <c r="G1194" s="171" t="s">
        <v>77</v>
      </c>
      <c r="H1194" s="171">
        <v>0.5</v>
      </c>
      <c r="I1194" s="171" t="s">
        <v>77</v>
      </c>
      <c r="J1194" s="173" t="s">
        <v>80</v>
      </c>
      <c r="K1194" s="173" t="s">
        <v>80</v>
      </c>
      <c r="L1194" s="169">
        <f>VLOOKUP(CONCATENATE(J1194,K1194),'Sheet1 (2)'!$J$6:$K$26,2,FALSE)</f>
        <v>0</v>
      </c>
      <c r="M1194" s="173" t="s">
        <v>83</v>
      </c>
      <c r="N1194" s="173" t="s">
        <v>81</v>
      </c>
      <c r="O1194" s="177">
        <f>VLOOKUP(CONCATENATE(M1194,N1194),'[1]Sheet1 (2)'!$L$6:$M$26,2,FALSE)</f>
        <v>75</v>
      </c>
      <c r="P1194" s="173" t="s">
        <v>83</v>
      </c>
      <c r="Q1194" s="173" t="s">
        <v>83</v>
      </c>
      <c r="R1194" s="177">
        <f>VLOOKUP(CONCATENATE(P1194,Q1194),'[1]Sheet1 (2)'!$N$6:$O$26,2,FALSE)</f>
        <v>37.5</v>
      </c>
      <c r="S1194" s="173" t="s">
        <v>80</v>
      </c>
      <c r="T1194" s="173" t="s">
        <v>80</v>
      </c>
      <c r="U1194" s="177">
        <f>VLOOKUP(CONCATENATE(S1194,T1194),'[1]Sheet1 (2)'!$P$6:$Q$26,2,FALSE)</f>
        <v>0</v>
      </c>
      <c r="V1194" s="173" t="s">
        <v>80</v>
      </c>
      <c r="W1194" s="173" t="s">
        <v>80</v>
      </c>
      <c r="X1194" s="177">
        <f>VLOOKUP(CONCATENATE(V1194,W1194),'[1]Sheet1 (2)'!$R$6:$S$26,2,FALSE)</f>
        <v>0</v>
      </c>
      <c r="Y1194" s="173" t="s">
        <v>80</v>
      </c>
      <c r="Z1194" s="173" t="s">
        <v>80</v>
      </c>
      <c r="AA1194" s="177">
        <f>VLOOKUP(CONCATENATE(Y1194,Z1194),'[1]Sheet1 (2)'!$T$6:$U$26,2,FALSE)</f>
        <v>0</v>
      </c>
      <c r="AB1194" s="173" t="s">
        <v>80</v>
      </c>
      <c r="AC1194" s="173" t="s">
        <v>80</v>
      </c>
      <c r="AD1194" s="177">
        <f>VLOOKUP(CONCATENATE(AB1194,AC1194),'[1]Sheet1 (2)'!$X$6:$Y$26,2,FALSE)</f>
        <v>0</v>
      </c>
      <c r="AE1194" s="173" t="s">
        <v>82</v>
      </c>
      <c r="AF1194" s="173" t="s">
        <v>81</v>
      </c>
      <c r="AG1194" s="177">
        <f>VLOOKUP(CONCATENATE(AE1194,AF1194),'[1]Sheet1 (2)'!$Z$6:$AA$26,2,FALSE)</f>
        <v>66</v>
      </c>
      <c r="AH1194" s="172"/>
      <c r="AI1194" s="178"/>
      <c r="AJ1194" s="140"/>
      <c r="AK1194" s="176" t="s">
        <v>282</v>
      </c>
      <c r="AL1194" s="176" t="s">
        <v>76</v>
      </c>
      <c r="AM1194" s="170">
        <f t="shared" si="37"/>
        <v>1327</v>
      </c>
      <c r="AN1194" s="147"/>
      <c r="AO1194" s="155"/>
      <c r="AP1194" s="156"/>
      <c r="AQ1194" s="157">
        <v>1.729793685</v>
      </c>
      <c r="AR1194" s="158"/>
      <c r="AS1194" s="145">
        <f>LOOKUP(rufmkm,'[1]Sheet1 (2)'!$V$62:$V$71,'[1]Sheet1 (2)'!$W$62:$W$71)</f>
        <v>20</v>
      </c>
      <c r="AT1194" s="140"/>
      <c r="AU1194" s="157">
        <f>IF(IF(D1194='[1]Sheet1 (2)'!$C$69,'[1]Sheet1 (2)'!$D$69*('[1]Sheet1 (2)'!$D$72-rut_index)/'[1]Sheet1 (2)'!$D$72,IF([1]shee2!D1134='[1]Sheet1 (2)'!$C$70,'[1]Sheet1 (2)'!$D$70*('[1]Sheet1 (2)'!$D$72-rut_index)/'[1]Sheet1 (2)'!$D$72,IF([1]shee2!D1134='[1]Sheet1 (2)'!$C$71,'[1]Sheet1 (2)'!$D$71*('[1]Sheet1 (2)'!$D$72-rut_index)/'[1]Sheet1 (2)'!$D$72)))&lt;0,0,IF(D1194='[1]Sheet1 (2)'!$C$69,'[1]Sheet1 (2)'!$D$69*('[1]Sheet1 (2)'!$D$72-rut_index)/'[1]Sheet1 (2)'!$D$72,IF([1]shee2!D1134='[1]Sheet1 (2)'!$C$70,'[1]Sheet1 (2)'!$D$70*('[1]Sheet1 (2)'!$D$72-rut_index)/'[1]Sheet1 (2)'!$D$72,IF([1]shee2!D1134='[1]Sheet1 (2)'!$C$71,'[1]Sheet1 (2)'!$D$71*('[1]Sheet1 (2)'!$D$72-rut_index)/'[1]Sheet1 (2)'!$D$72))))</f>
        <v>5</v>
      </c>
      <c r="AV1194" s="157">
        <f>IF(IF(D1194='[1]Sheet1 (2)'!$C$69,'[1]Sheet1 (2)'!$D$69*('[1]Sheet1 (2)'!$D$72-crack_s_index)/'[1]Sheet1 (2)'!$D$72,IF([1]shee2!D1134='[1]Sheet1 (2)'!$C$70,'[1]Sheet1 (2)'!$D$70*('[1]Sheet1 (2)'!$D$72-crack_s_index)/'[1]Sheet1 (2)'!$D$72,IF([1]shee2!D1134='[1]Sheet1 (2)'!$C$71,'[1]Sheet1 (2)'!$D$71*('[1]Sheet1 (2)'!$D$72-crack_s_index)/'[1]Sheet1 (2)'!$D$72)))&lt;0,0,IF(D1194='[1]Sheet1 (2)'!$C$69,'[1]Sheet1 (2)'!$D$69*('[1]Sheet1 (2)'!$D$72-crack_s_index)/'[1]Sheet1 (2)'!$D$72,IF([1]shee2!D1134='[1]Sheet1 (2)'!$C$70,'[1]Sheet1 (2)'!$D$70*('[1]Sheet1 (2)'!$D$72-crack_s_index)/'[1]Sheet1 (2)'!$D$72,IF([1]shee2!D1134='[1]Sheet1 (2)'!$C$71,'[1]Sheet1 (2)'!$D$71*('[1]Sheet1 (2)'!$D$72-crack_s_index)/'[1]Sheet1 (2)'!$D$72))))</f>
        <v>0</v>
      </c>
      <c r="AW1194" s="157">
        <f>IF(IF(D1194='[1]Sheet1 (2)'!$C$69,'[1]Sheet1 (2)'!$D$69*('[1]Sheet1 (2)'!$D$72-crack_t_index)/'[1]Sheet1 (2)'!$D$72,IF([1]shee2!D1134='[1]Sheet1 (2)'!$C$70,'[1]Sheet1 (2)'!$D$70*('[1]Sheet1 (2)'!$D$72-crack_t_index)/'[1]Sheet1 (2)'!$D$72,IF([1]shee2!D1134='[1]Sheet1 (2)'!$C$71,'[1]Sheet1 (2)'!$D$71*('[1]Sheet1 (2)'!$D$72-crack_t_index)/'[1]Sheet1 (2)'!$D$72)))&lt;0,0,IF(D1194='[1]Sheet1 (2)'!$C$69,'[1]Sheet1 (2)'!$D$69*('[1]Sheet1 (2)'!$D$72-crack_t_index)/'[1]Sheet1 (2)'!$D$72,IF([1]shee2!D1134='[1]Sheet1 (2)'!$C$70,'[1]Sheet1 (2)'!$D$70*('[1]Sheet1 (2)'!$D$72-crack_t_index)/'[1]Sheet1 (2)'!$D$72,IF([1]shee2!D1134='[1]Sheet1 (2)'!$C$71,'[1]Sheet1 (2)'!$D$71*('[1]Sheet1 (2)'!$D$72-crack_t_index)/'[1]Sheet1 (2)'!$D$72))))</f>
        <v>1.875</v>
      </c>
      <c r="AX1194" s="157">
        <f>IF(IF(D1194='[1]Sheet1 (2)'!$C$69,'[1]Sheet1 (2)'!$D$69*('[1]Sheet1 (2)'!$D$72-rave_index)/'[1]Sheet1 (2)'!$D$72,IF([1]shee2!D1134='[1]Sheet1 (2)'!$C$70,'[1]Sheet1 (2)'!$D$70*('[1]Sheet1 (2)'!$D$72-rave_index)/'[1]Sheet1 (2)'!$D$72,IF([1]shee2!D1134='[1]Sheet1 (2)'!$C$71,'[1]Sheet1 (2)'!$D$71*('[1]Sheet1 (2)'!$D$72-rave_index)/'[1]Sheet1 (2)'!$D$72)))&lt;0,0,IF(D1194='[1]Sheet1 (2)'!$C$69,'[1]Sheet1 (2)'!$D$69*('[1]Sheet1 (2)'!$D$72-rave_index)/'[1]Sheet1 (2)'!$D$72,IF([1]shee2!D1134='[1]Sheet1 (2)'!$C$70,'[1]Sheet1 (2)'!$D$70*('[1]Sheet1 (2)'!$D$72-rave_index)/'[1]Sheet1 (2)'!$D$72,IF([1]shee2!D1134='[1]Sheet1 (2)'!$C$71,'[1]Sheet1 (2)'!$D$71*('[1]Sheet1 (2)'!$D$72-rave_index)/'[1]Sheet1 (2)'!$D$72))))</f>
        <v>5</v>
      </c>
      <c r="AY1194" s="157">
        <f>IF(IF(D1194='[1]Sheet1 (2)'!$C$69,'[1]Sheet1 (2)'!$D$69*('[1]Sheet1 (2)'!$D$72-rough_index)/'[1]Sheet1 (2)'!$D$72,IF([1]shee2!D1134='[1]Sheet1 (2)'!$C$70,'[1]Sheet1 (2)'!$D$70*('[1]Sheet1 (2)'!$D$72-rough_index)/'[1]Sheet1 (2)'!$D$72,IF([1]shee2!D1134='[1]Sheet1 (2)'!$C$71,'[1]Sheet1 (2)'!$D$71*('[1]Sheet1 (2)'!$D$72-rough_index)/'[1]Sheet1 (2)'!$D$72)))&lt;0,0,IF(D1194='[1]Sheet1 (2)'!$C$69,'[1]Sheet1 (2)'!$D$69*('[1]Sheet1 (2)'!$D$72-rough_index)/'[1]Sheet1 (2)'!$D$72,IF([1]shee2!D1134='[1]Sheet1 (2)'!$C$70,'[1]Sheet1 (2)'!$D$70*('[1]Sheet1 (2)'!$D$72-rough_index)/'[1]Sheet1 (2)'!$D$72,IF([1]shee2!D1134='[1]Sheet1 (2)'!$C$71,'[1]Sheet1 (2)'!$D$71*('[1]Sheet1 (2)'!$D$72-rough_index)/'[1]Sheet1 (2)'!$D$72))))</f>
        <v>3.3333333333333335</v>
      </c>
      <c r="AZ1194" s="179">
        <f>+(AU1194*'[1]Sheet1 (2)'!$C$77)+(AV1194*'[1]Sheet1 (2)'!$C$78)+(AW1194*'[1]Sheet1 (2)'!$C$79)+(AX1194*'[1]Sheet1 (2)'!$C$80)+(AY1194*'[1]Sheet1 (2)'!$C$81)</f>
        <v>2.5750000000000002</v>
      </c>
      <c r="BA1194" s="213" t="str">
        <f t="shared" si="36"/>
        <v>Fair</v>
      </c>
      <c r="BE1194">
        <f>IF(D1194='[1]Sheet1 (2)'!$C$61,'[1]Sheet1 (2)'!$D$61*(counts^2)+'[1]Sheet1 (2)'!$G$61*counts+'[1]Sheet1 (2)'!$J$61,IF(D1194='[1]Sheet1 (2)'!$C$62,'[1]Sheet1 (2)'!$D$62*counts+'[1]Sheet1 (2)'!$G$62,IF(D1194='[1]Sheet1 (2)'!$C$63,'[1]Sheet1 (2)'!$D$63*counts+'[1]Sheet1 (2)'!$G$63,IF(D1194='[1]Sheet1 (2)'!$C$64,'[1]Sheet1 (2)'!$D$64*counts+'[1]Sheet1 (2)'!$G$64))))</f>
        <v>2.0984129299999998</v>
      </c>
    </row>
    <row r="1195" spans="1:57" ht="12.75" customHeight="1">
      <c r="A1195" s="176" t="s">
        <v>282</v>
      </c>
      <c r="B1195" s="145" t="s">
        <v>76</v>
      </c>
      <c r="C1195" s="170">
        <v>1328</v>
      </c>
      <c r="D1195" s="174" t="s">
        <v>77</v>
      </c>
      <c r="E1195" s="171">
        <v>10</v>
      </c>
      <c r="F1195" s="171">
        <v>2</v>
      </c>
      <c r="G1195" s="171" t="s">
        <v>77</v>
      </c>
      <c r="H1195" s="171">
        <v>0.5</v>
      </c>
      <c r="I1195" s="171" t="s">
        <v>77</v>
      </c>
      <c r="J1195" s="173" t="s">
        <v>80</v>
      </c>
      <c r="K1195" s="173" t="s">
        <v>80</v>
      </c>
      <c r="L1195" s="169">
        <f>VLOOKUP(CONCATENATE(J1195,K1195),'Sheet1 (2)'!$J$6:$K$26,2,FALSE)</f>
        <v>0</v>
      </c>
      <c r="M1195" s="173" t="s">
        <v>83</v>
      </c>
      <c r="N1195" s="173" t="s">
        <v>79</v>
      </c>
      <c r="O1195" s="177">
        <f>VLOOKUP(CONCATENATE(M1195,N1195),'[1]Sheet1 (2)'!$L$6:$M$26,2,FALSE)</f>
        <v>56.25</v>
      </c>
      <c r="P1195" s="173" t="s">
        <v>83</v>
      </c>
      <c r="Q1195" s="173" t="s">
        <v>83</v>
      </c>
      <c r="R1195" s="177">
        <f>VLOOKUP(CONCATENATE(P1195,Q1195),'[1]Sheet1 (2)'!$N$6:$O$26,2,FALSE)</f>
        <v>37.5</v>
      </c>
      <c r="S1195" s="173" t="s">
        <v>80</v>
      </c>
      <c r="T1195" s="173" t="s">
        <v>80</v>
      </c>
      <c r="U1195" s="177">
        <f>VLOOKUP(CONCATENATE(S1195,T1195),'[1]Sheet1 (2)'!$P$6:$Q$26,2,FALSE)</f>
        <v>0</v>
      </c>
      <c r="V1195" s="173" t="s">
        <v>80</v>
      </c>
      <c r="W1195" s="173" t="s">
        <v>80</v>
      </c>
      <c r="X1195" s="177">
        <f>VLOOKUP(CONCATENATE(V1195,W1195),'[1]Sheet1 (2)'!$R$6:$S$26,2,FALSE)</f>
        <v>0</v>
      </c>
      <c r="Y1195" s="173" t="s">
        <v>83</v>
      </c>
      <c r="Z1195" s="173" t="s">
        <v>79</v>
      </c>
      <c r="AA1195" s="177">
        <f>VLOOKUP(CONCATENATE(Y1195,Z1195),'[1]Sheet1 (2)'!$T$6:$U$26,2,FALSE)</f>
        <v>56.25</v>
      </c>
      <c r="AB1195" s="173" t="s">
        <v>80</v>
      </c>
      <c r="AC1195" s="173" t="s">
        <v>80</v>
      </c>
      <c r="AD1195" s="177">
        <f>VLOOKUP(CONCATENATE(AB1195,AC1195),'[1]Sheet1 (2)'!$X$6:$Y$26,2,FALSE)</f>
        <v>0</v>
      </c>
      <c r="AE1195" s="173" t="s">
        <v>82</v>
      </c>
      <c r="AF1195" s="173" t="s">
        <v>81</v>
      </c>
      <c r="AG1195" s="177">
        <f>VLOOKUP(CONCATENATE(AE1195,AF1195),'[1]Sheet1 (2)'!$Z$6:$AA$26,2,FALSE)</f>
        <v>66</v>
      </c>
      <c r="AH1195" s="172"/>
      <c r="AI1195" s="178"/>
      <c r="AJ1195" s="140"/>
      <c r="AK1195" s="176" t="s">
        <v>282</v>
      </c>
      <c r="AL1195" s="176" t="s">
        <v>76</v>
      </c>
      <c r="AM1195" s="170">
        <f t="shared" si="37"/>
        <v>1328</v>
      </c>
      <c r="AN1195" s="147"/>
      <c r="AO1195" s="155"/>
      <c r="AP1195" s="156"/>
      <c r="AQ1195" s="157">
        <v>4.303338136999999</v>
      </c>
      <c r="AR1195" s="158"/>
      <c r="AS1195" s="145">
        <f>LOOKUP(rufmkm,'[1]Sheet1 (2)'!$V$62:$V$71,'[1]Sheet1 (2)'!$W$62:$W$71)</f>
        <v>50</v>
      </c>
      <c r="AT1195" s="140"/>
      <c r="AU1195" s="157">
        <f>IF(IF(D1195='[1]Sheet1 (2)'!$C$69,'[1]Sheet1 (2)'!$D$69*('[1]Sheet1 (2)'!$D$72-rut_index)/'[1]Sheet1 (2)'!$D$72,IF([1]shee2!D1135='[1]Sheet1 (2)'!$C$70,'[1]Sheet1 (2)'!$D$70*('[1]Sheet1 (2)'!$D$72-rut_index)/'[1]Sheet1 (2)'!$D$72,IF([1]shee2!D1135='[1]Sheet1 (2)'!$C$71,'[1]Sheet1 (2)'!$D$71*('[1]Sheet1 (2)'!$D$72-rut_index)/'[1]Sheet1 (2)'!$D$72)))&lt;0,0,IF(D1195='[1]Sheet1 (2)'!$C$69,'[1]Sheet1 (2)'!$D$69*('[1]Sheet1 (2)'!$D$72-rut_index)/'[1]Sheet1 (2)'!$D$72,IF([1]shee2!D1135='[1]Sheet1 (2)'!$C$70,'[1]Sheet1 (2)'!$D$70*('[1]Sheet1 (2)'!$D$72-rut_index)/'[1]Sheet1 (2)'!$D$72,IF([1]shee2!D1135='[1]Sheet1 (2)'!$C$71,'[1]Sheet1 (2)'!$D$71*('[1]Sheet1 (2)'!$D$72-rut_index)/'[1]Sheet1 (2)'!$D$72))))</f>
        <v>5</v>
      </c>
      <c r="AV1195" s="157">
        <f>IF(IF(D1195='[1]Sheet1 (2)'!$C$69,'[1]Sheet1 (2)'!$D$69*('[1]Sheet1 (2)'!$D$72-crack_s_index)/'[1]Sheet1 (2)'!$D$72,IF([1]shee2!D1135='[1]Sheet1 (2)'!$C$70,'[1]Sheet1 (2)'!$D$70*('[1]Sheet1 (2)'!$D$72-crack_s_index)/'[1]Sheet1 (2)'!$D$72,IF([1]shee2!D1135='[1]Sheet1 (2)'!$C$71,'[1]Sheet1 (2)'!$D$71*('[1]Sheet1 (2)'!$D$72-crack_s_index)/'[1]Sheet1 (2)'!$D$72)))&lt;0,0,IF(D1195='[1]Sheet1 (2)'!$C$69,'[1]Sheet1 (2)'!$D$69*('[1]Sheet1 (2)'!$D$72-crack_s_index)/'[1]Sheet1 (2)'!$D$72,IF([1]shee2!D1135='[1]Sheet1 (2)'!$C$70,'[1]Sheet1 (2)'!$D$70*('[1]Sheet1 (2)'!$D$72-crack_s_index)/'[1]Sheet1 (2)'!$D$72,IF([1]shee2!D1135='[1]Sheet1 (2)'!$C$71,'[1]Sheet1 (2)'!$D$71*('[1]Sheet1 (2)'!$D$72-crack_s_index)/'[1]Sheet1 (2)'!$D$72))))</f>
        <v>0.3125</v>
      </c>
      <c r="AW1195" s="157">
        <f>IF(IF(D1195='[1]Sheet1 (2)'!$C$69,'[1]Sheet1 (2)'!$D$69*('[1]Sheet1 (2)'!$D$72-crack_t_index)/'[1]Sheet1 (2)'!$D$72,IF([1]shee2!D1135='[1]Sheet1 (2)'!$C$70,'[1]Sheet1 (2)'!$D$70*('[1]Sheet1 (2)'!$D$72-crack_t_index)/'[1]Sheet1 (2)'!$D$72,IF([1]shee2!D1135='[1]Sheet1 (2)'!$C$71,'[1]Sheet1 (2)'!$D$71*('[1]Sheet1 (2)'!$D$72-crack_t_index)/'[1]Sheet1 (2)'!$D$72)))&lt;0,0,IF(D1195='[1]Sheet1 (2)'!$C$69,'[1]Sheet1 (2)'!$D$69*('[1]Sheet1 (2)'!$D$72-crack_t_index)/'[1]Sheet1 (2)'!$D$72,IF([1]shee2!D1135='[1]Sheet1 (2)'!$C$70,'[1]Sheet1 (2)'!$D$70*('[1]Sheet1 (2)'!$D$72-crack_t_index)/'[1]Sheet1 (2)'!$D$72,IF([1]shee2!D1135='[1]Sheet1 (2)'!$C$71,'[1]Sheet1 (2)'!$D$71*('[1]Sheet1 (2)'!$D$72-crack_t_index)/'[1]Sheet1 (2)'!$D$72))))</f>
        <v>1.875</v>
      </c>
      <c r="AX1195" s="157">
        <f>IF(IF(D1195='[1]Sheet1 (2)'!$C$69,'[1]Sheet1 (2)'!$D$69*('[1]Sheet1 (2)'!$D$72-rave_index)/'[1]Sheet1 (2)'!$D$72,IF([1]shee2!D1135='[1]Sheet1 (2)'!$C$70,'[1]Sheet1 (2)'!$D$70*('[1]Sheet1 (2)'!$D$72-rave_index)/'[1]Sheet1 (2)'!$D$72,IF([1]shee2!D1135='[1]Sheet1 (2)'!$C$71,'[1]Sheet1 (2)'!$D$71*('[1]Sheet1 (2)'!$D$72-rave_index)/'[1]Sheet1 (2)'!$D$72)))&lt;0,0,IF(D1195='[1]Sheet1 (2)'!$C$69,'[1]Sheet1 (2)'!$D$69*('[1]Sheet1 (2)'!$D$72-rave_index)/'[1]Sheet1 (2)'!$D$72,IF([1]shee2!D1135='[1]Sheet1 (2)'!$C$70,'[1]Sheet1 (2)'!$D$70*('[1]Sheet1 (2)'!$D$72-rave_index)/'[1]Sheet1 (2)'!$D$72,IF([1]shee2!D1135='[1]Sheet1 (2)'!$C$71,'[1]Sheet1 (2)'!$D$71*('[1]Sheet1 (2)'!$D$72-rave_index)/'[1]Sheet1 (2)'!$D$72))))</f>
        <v>0.3125</v>
      </c>
      <c r="AY1195" s="157">
        <f>IF(IF(D1195='[1]Sheet1 (2)'!$C$69,'[1]Sheet1 (2)'!$D$69*('[1]Sheet1 (2)'!$D$72-rough_index)/'[1]Sheet1 (2)'!$D$72,IF([1]shee2!D1135='[1]Sheet1 (2)'!$C$70,'[1]Sheet1 (2)'!$D$70*('[1]Sheet1 (2)'!$D$72-rough_index)/'[1]Sheet1 (2)'!$D$72,IF([1]shee2!D1135='[1]Sheet1 (2)'!$C$71,'[1]Sheet1 (2)'!$D$71*('[1]Sheet1 (2)'!$D$72-rough_index)/'[1]Sheet1 (2)'!$D$72)))&lt;0,0,IF(D1195='[1]Sheet1 (2)'!$C$69,'[1]Sheet1 (2)'!$D$69*('[1]Sheet1 (2)'!$D$72-rough_index)/'[1]Sheet1 (2)'!$D$72,IF([1]shee2!D1135='[1]Sheet1 (2)'!$C$70,'[1]Sheet1 (2)'!$D$70*('[1]Sheet1 (2)'!$D$72-rough_index)/'[1]Sheet1 (2)'!$D$72,IF([1]shee2!D1135='[1]Sheet1 (2)'!$C$71,'[1]Sheet1 (2)'!$D$71*('[1]Sheet1 (2)'!$D$72-rough_index)/'[1]Sheet1 (2)'!$D$72))))</f>
        <v>0.83333333333333337</v>
      </c>
      <c r="AZ1195" s="179">
        <f>+(AU1195*'[1]Sheet1 (2)'!$C$77)+(AV1195*'[1]Sheet1 (2)'!$C$78)+(AW1195*'[1]Sheet1 (2)'!$C$79)+(AX1195*'[1]Sheet1 (2)'!$C$80)+(AY1195*'[1]Sheet1 (2)'!$C$81)</f>
        <v>1.46875</v>
      </c>
      <c r="BA1195" s="213" t="str">
        <f t="shared" si="36"/>
        <v>Poor</v>
      </c>
      <c r="BE1195">
        <f>IF(D1195='[1]Sheet1 (2)'!$C$61,'[1]Sheet1 (2)'!$D$61*(counts^2)+'[1]Sheet1 (2)'!$G$61*counts+'[1]Sheet1 (2)'!$J$61,IF(D1195='[1]Sheet1 (2)'!$C$62,'[1]Sheet1 (2)'!$D$62*counts+'[1]Sheet1 (2)'!$G$62,IF(D1195='[1]Sheet1 (2)'!$C$63,'[1]Sheet1 (2)'!$D$63*counts+'[1]Sheet1 (2)'!$G$63,IF(D1195='[1]Sheet1 (2)'!$C$64,'[1]Sheet1 (2)'!$D$64*counts+'[1]Sheet1 (2)'!$G$64))))</f>
        <v>2.0984129299999998</v>
      </c>
    </row>
    <row r="1196" spans="1:57" ht="12.75" customHeight="1">
      <c r="A1196" s="176" t="s">
        <v>282</v>
      </c>
      <c r="B1196" s="145" t="s">
        <v>76</v>
      </c>
      <c r="C1196" s="170">
        <v>1329</v>
      </c>
      <c r="D1196" s="174" t="s">
        <v>77</v>
      </c>
      <c r="E1196" s="171">
        <v>10</v>
      </c>
      <c r="F1196" s="171">
        <v>2</v>
      </c>
      <c r="G1196" s="171" t="s">
        <v>77</v>
      </c>
      <c r="H1196" s="171">
        <v>0.5</v>
      </c>
      <c r="I1196" s="171" t="s">
        <v>77</v>
      </c>
      <c r="J1196" s="173" t="s">
        <v>80</v>
      </c>
      <c r="K1196" s="173" t="s">
        <v>80</v>
      </c>
      <c r="L1196" s="169">
        <f>VLOOKUP(CONCATENATE(J1196,K1196),'Sheet1 (2)'!$J$6:$K$26,2,FALSE)</f>
        <v>0</v>
      </c>
      <c r="M1196" s="173" t="s">
        <v>83</v>
      </c>
      <c r="N1196" s="173" t="s">
        <v>81</v>
      </c>
      <c r="O1196" s="177">
        <f>VLOOKUP(CONCATENATE(M1196,N1196),'[1]Sheet1 (2)'!$L$6:$M$26,2,FALSE)</f>
        <v>75</v>
      </c>
      <c r="P1196" s="173" t="s">
        <v>83</v>
      </c>
      <c r="Q1196" s="173" t="s">
        <v>82</v>
      </c>
      <c r="R1196" s="177">
        <f>VLOOKUP(CONCATENATE(P1196,Q1196),'[1]Sheet1 (2)'!$N$6:$O$26,2,FALSE)</f>
        <v>18.75</v>
      </c>
      <c r="S1196" s="173" t="s">
        <v>80</v>
      </c>
      <c r="T1196" s="173" t="s">
        <v>80</v>
      </c>
      <c r="U1196" s="177">
        <f>VLOOKUP(CONCATENATE(S1196,T1196),'[1]Sheet1 (2)'!$P$6:$Q$26,2,FALSE)</f>
        <v>0</v>
      </c>
      <c r="V1196" s="173" t="s">
        <v>82</v>
      </c>
      <c r="W1196" s="173" t="s">
        <v>81</v>
      </c>
      <c r="X1196" s="177">
        <f>VLOOKUP(CONCATENATE(V1196,W1196),'[1]Sheet1 (2)'!$R$6:$S$26,2,FALSE)</f>
        <v>50</v>
      </c>
      <c r="Y1196" s="173" t="s">
        <v>83</v>
      </c>
      <c r="Z1196" s="173" t="s">
        <v>79</v>
      </c>
      <c r="AA1196" s="177">
        <f>VLOOKUP(CONCATENATE(Y1196,Z1196),'[1]Sheet1 (2)'!$T$6:$U$26,2,FALSE)</f>
        <v>56.25</v>
      </c>
      <c r="AB1196" s="173" t="s">
        <v>80</v>
      </c>
      <c r="AC1196" s="173" t="s">
        <v>80</v>
      </c>
      <c r="AD1196" s="177">
        <f>VLOOKUP(CONCATENATE(AB1196,AC1196),'[1]Sheet1 (2)'!$X$6:$Y$26,2,FALSE)</f>
        <v>0</v>
      </c>
      <c r="AE1196" s="173" t="s">
        <v>82</v>
      </c>
      <c r="AF1196" s="173" t="s">
        <v>81</v>
      </c>
      <c r="AG1196" s="177">
        <f>VLOOKUP(CONCATENATE(AE1196,AF1196),'[1]Sheet1 (2)'!$Z$6:$AA$26,2,FALSE)</f>
        <v>66</v>
      </c>
      <c r="AH1196" s="172"/>
      <c r="AI1196" s="178"/>
      <c r="AJ1196" s="140"/>
      <c r="AK1196" s="176" t="s">
        <v>282</v>
      </c>
      <c r="AL1196" s="176" t="s">
        <v>76</v>
      </c>
      <c r="AM1196" s="170">
        <f t="shared" si="37"/>
        <v>1329</v>
      </c>
      <c r="AN1196" s="147"/>
      <c r="AO1196" s="155"/>
      <c r="AP1196" s="156"/>
      <c r="AQ1196" s="157">
        <v>3.0917576756000003</v>
      </c>
      <c r="AR1196" s="158"/>
      <c r="AS1196" s="145">
        <f>LOOKUP(rufmkm,'[1]Sheet1 (2)'!$V$62:$V$71,'[1]Sheet1 (2)'!$W$62:$W$71)</f>
        <v>40</v>
      </c>
      <c r="AT1196" s="140"/>
      <c r="AU1196" s="157">
        <f>IF(IF(D1196='[1]Sheet1 (2)'!$C$69,'[1]Sheet1 (2)'!$D$69*('[1]Sheet1 (2)'!$D$72-rut_index)/'[1]Sheet1 (2)'!$D$72,IF([1]shee2!D1136='[1]Sheet1 (2)'!$C$70,'[1]Sheet1 (2)'!$D$70*('[1]Sheet1 (2)'!$D$72-rut_index)/'[1]Sheet1 (2)'!$D$72,IF([1]shee2!D1136='[1]Sheet1 (2)'!$C$71,'[1]Sheet1 (2)'!$D$71*('[1]Sheet1 (2)'!$D$72-rut_index)/'[1]Sheet1 (2)'!$D$72)))&lt;0,0,IF(D1196='[1]Sheet1 (2)'!$C$69,'[1]Sheet1 (2)'!$D$69*('[1]Sheet1 (2)'!$D$72-rut_index)/'[1]Sheet1 (2)'!$D$72,IF([1]shee2!D1136='[1]Sheet1 (2)'!$C$70,'[1]Sheet1 (2)'!$D$70*('[1]Sheet1 (2)'!$D$72-rut_index)/'[1]Sheet1 (2)'!$D$72,IF([1]shee2!D1136='[1]Sheet1 (2)'!$C$71,'[1]Sheet1 (2)'!$D$71*('[1]Sheet1 (2)'!$D$72-rut_index)/'[1]Sheet1 (2)'!$D$72))))</f>
        <v>5</v>
      </c>
      <c r="AV1196" s="157">
        <f>IF(IF(D1196='[1]Sheet1 (2)'!$C$69,'[1]Sheet1 (2)'!$D$69*('[1]Sheet1 (2)'!$D$72-crack_s_index)/'[1]Sheet1 (2)'!$D$72,IF([1]shee2!D1136='[1]Sheet1 (2)'!$C$70,'[1]Sheet1 (2)'!$D$70*('[1]Sheet1 (2)'!$D$72-crack_s_index)/'[1]Sheet1 (2)'!$D$72,IF([1]shee2!D1136='[1]Sheet1 (2)'!$C$71,'[1]Sheet1 (2)'!$D$71*('[1]Sheet1 (2)'!$D$72-crack_s_index)/'[1]Sheet1 (2)'!$D$72)))&lt;0,0,IF(D1196='[1]Sheet1 (2)'!$C$69,'[1]Sheet1 (2)'!$D$69*('[1]Sheet1 (2)'!$D$72-crack_s_index)/'[1]Sheet1 (2)'!$D$72,IF([1]shee2!D1136='[1]Sheet1 (2)'!$C$70,'[1]Sheet1 (2)'!$D$70*('[1]Sheet1 (2)'!$D$72-crack_s_index)/'[1]Sheet1 (2)'!$D$72,IF([1]shee2!D1136='[1]Sheet1 (2)'!$C$71,'[1]Sheet1 (2)'!$D$71*('[1]Sheet1 (2)'!$D$72-crack_s_index)/'[1]Sheet1 (2)'!$D$72))))</f>
        <v>0</v>
      </c>
      <c r="AW1196" s="157">
        <f>IF(IF(D1196='[1]Sheet1 (2)'!$C$69,'[1]Sheet1 (2)'!$D$69*('[1]Sheet1 (2)'!$D$72-crack_t_index)/'[1]Sheet1 (2)'!$D$72,IF([1]shee2!D1136='[1]Sheet1 (2)'!$C$70,'[1]Sheet1 (2)'!$D$70*('[1]Sheet1 (2)'!$D$72-crack_t_index)/'[1]Sheet1 (2)'!$D$72,IF([1]shee2!D1136='[1]Sheet1 (2)'!$C$71,'[1]Sheet1 (2)'!$D$71*('[1]Sheet1 (2)'!$D$72-crack_t_index)/'[1]Sheet1 (2)'!$D$72)))&lt;0,0,IF(D1196='[1]Sheet1 (2)'!$C$69,'[1]Sheet1 (2)'!$D$69*('[1]Sheet1 (2)'!$D$72-crack_t_index)/'[1]Sheet1 (2)'!$D$72,IF([1]shee2!D1136='[1]Sheet1 (2)'!$C$70,'[1]Sheet1 (2)'!$D$70*('[1]Sheet1 (2)'!$D$72-crack_t_index)/'[1]Sheet1 (2)'!$D$72,IF([1]shee2!D1136='[1]Sheet1 (2)'!$C$71,'[1]Sheet1 (2)'!$D$71*('[1]Sheet1 (2)'!$D$72-crack_t_index)/'[1]Sheet1 (2)'!$D$72))))</f>
        <v>3.4375</v>
      </c>
      <c r="AX1196" s="157">
        <f>IF(IF(D1196='[1]Sheet1 (2)'!$C$69,'[1]Sheet1 (2)'!$D$69*('[1]Sheet1 (2)'!$D$72-rave_index)/'[1]Sheet1 (2)'!$D$72,IF([1]shee2!D1136='[1]Sheet1 (2)'!$C$70,'[1]Sheet1 (2)'!$D$70*('[1]Sheet1 (2)'!$D$72-rave_index)/'[1]Sheet1 (2)'!$D$72,IF([1]shee2!D1136='[1]Sheet1 (2)'!$C$71,'[1]Sheet1 (2)'!$D$71*('[1]Sheet1 (2)'!$D$72-rave_index)/'[1]Sheet1 (2)'!$D$72)))&lt;0,0,IF(D1196='[1]Sheet1 (2)'!$C$69,'[1]Sheet1 (2)'!$D$69*('[1]Sheet1 (2)'!$D$72-rave_index)/'[1]Sheet1 (2)'!$D$72,IF([1]shee2!D1136='[1]Sheet1 (2)'!$C$70,'[1]Sheet1 (2)'!$D$70*('[1]Sheet1 (2)'!$D$72-rave_index)/'[1]Sheet1 (2)'!$D$72,IF([1]shee2!D1136='[1]Sheet1 (2)'!$C$71,'[1]Sheet1 (2)'!$D$71*('[1]Sheet1 (2)'!$D$72-rave_index)/'[1]Sheet1 (2)'!$D$72))))</f>
        <v>0.3125</v>
      </c>
      <c r="AY1196" s="157">
        <f>IF(IF(D1196='[1]Sheet1 (2)'!$C$69,'[1]Sheet1 (2)'!$D$69*('[1]Sheet1 (2)'!$D$72-rough_index)/'[1]Sheet1 (2)'!$D$72,IF([1]shee2!D1136='[1]Sheet1 (2)'!$C$70,'[1]Sheet1 (2)'!$D$70*('[1]Sheet1 (2)'!$D$72-rough_index)/'[1]Sheet1 (2)'!$D$72,IF([1]shee2!D1136='[1]Sheet1 (2)'!$C$71,'[1]Sheet1 (2)'!$D$71*('[1]Sheet1 (2)'!$D$72-rough_index)/'[1]Sheet1 (2)'!$D$72)))&lt;0,0,IF(D1196='[1]Sheet1 (2)'!$C$69,'[1]Sheet1 (2)'!$D$69*('[1]Sheet1 (2)'!$D$72-rough_index)/'[1]Sheet1 (2)'!$D$72,IF([1]shee2!D1136='[1]Sheet1 (2)'!$C$70,'[1]Sheet1 (2)'!$D$70*('[1]Sheet1 (2)'!$D$72-rough_index)/'[1]Sheet1 (2)'!$D$72,IF([1]shee2!D1136='[1]Sheet1 (2)'!$C$71,'[1]Sheet1 (2)'!$D$71*('[1]Sheet1 (2)'!$D$72-rough_index)/'[1]Sheet1 (2)'!$D$72))))</f>
        <v>1.6666666666666667</v>
      </c>
      <c r="AZ1196" s="179">
        <f>+(AU1196*'[1]Sheet1 (2)'!$C$77)+(AV1196*'[1]Sheet1 (2)'!$C$78)+(AW1196*'[1]Sheet1 (2)'!$C$79)+(AX1196*'[1]Sheet1 (2)'!$C$80)+(AY1196*'[1]Sheet1 (2)'!$C$81)</f>
        <v>1.66875</v>
      </c>
      <c r="BA1196" s="213" t="str">
        <f t="shared" si="36"/>
        <v>Poor</v>
      </c>
      <c r="BE1196">
        <f>IF(D1196='[1]Sheet1 (2)'!$C$61,'[1]Sheet1 (2)'!$D$61*(counts^2)+'[1]Sheet1 (2)'!$G$61*counts+'[1]Sheet1 (2)'!$J$61,IF(D1196='[1]Sheet1 (2)'!$C$62,'[1]Sheet1 (2)'!$D$62*counts+'[1]Sheet1 (2)'!$G$62,IF(D1196='[1]Sheet1 (2)'!$C$63,'[1]Sheet1 (2)'!$D$63*counts+'[1]Sheet1 (2)'!$G$63,IF(D1196='[1]Sheet1 (2)'!$C$64,'[1]Sheet1 (2)'!$D$64*counts+'[1]Sheet1 (2)'!$G$64))))</f>
        <v>2.0984129299999998</v>
      </c>
    </row>
    <row r="1197" spans="1:57" ht="12.75" customHeight="1">
      <c r="A1197" s="176" t="s">
        <v>282</v>
      </c>
      <c r="B1197" s="145" t="s">
        <v>76</v>
      </c>
      <c r="C1197" s="170">
        <v>1330</v>
      </c>
      <c r="D1197" s="174" t="s">
        <v>77</v>
      </c>
      <c r="E1197" s="171">
        <v>10</v>
      </c>
      <c r="F1197" s="171">
        <v>2</v>
      </c>
      <c r="G1197" s="171" t="s">
        <v>77</v>
      </c>
      <c r="H1197" s="171">
        <v>0.5</v>
      </c>
      <c r="I1197" s="171" t="s">
        <v>77</v>
      </c>
      <c r="J1197" s="173" t="s">
        <v>80</v>
      </c>
      <c r="K1197" s="173" t="s">
        <v>80</v>
      </c>
      <c r="L1197" s="169">
        <f>VLOOKUP(CONCATENATE(J1197,K1197),'Sheet1 (2)'!$J$6:$K$26,2,FALSE)</f>
        <v>0</v>
      </c>
      <c r="M1197" s="173" t="s">
        <v>80</v>
      </c>
      <c r="N1197" s="173" t="s">
        <v>80</v>
      </c>
      <c r="O1197" s="177">
        <f>VLOOKUP(CONCATENATE(M1197,N1197),'[1]Sheet1 (2)'!$L$6:$M$26,2,FALSE)</f>
        <v>0</v>
      </c>
      <c r="P1197" s="173" t="s">
        <v>80</v>
      </c>
      <c r="Q1197" s="173" t="s">
        <v>80</v>
      </c>
      <c r="R1197" s="177">
        <f>VLOOKUP(CONCATENATE(P1197,Q1197),'[1]Sheet1 (2)'!$N$6:$O$26,2,FALSE)</f>
        <v>0</v>
      </c>
      <c r="S1197" s="173" t="s">
        <v>80</v>
      </c>
      <c r="T1197" s="173" t="s">
        <v>80</v>
      </c>
      <c r="U1197" s="177">
        <f>VLOOKUP(CONCATENATE(S1197,T1197),'[1]Sheet1 (2)'!$P$6:$Q$26,2,FALSE)</f>
        <v>0</v>
      </c>
      <c r="V1197" s="173" t="s">
        <v>82</v>
      </c>
      <c r="W1197" s="173" t="s">
        <v>81</v>
      </c>
      <c r="X1197" s="177">
        <f>VLOOKUP(CONCATENATE(V1197,W1197),'[1]Sheet1 (2)'!$R$6:$S$26,2,FALSE)</f>
        <v>50</v>
      </c>
      <c r="Y1197" s="173" t="s">
        <v>80</v>
      </c>
      <c r="Z1197" s="173" t="s">
        <v>80</v>
      </c>
      <c r="AA1197" s="177">
        <f>VLOOKUP(CONCATENATE(Y1197,Z1197),'[1]Sheet1 (2)'!$T$6:$U$26,2,FALSE)</f>
        <v>0</v>
      </c>
      <c r="AB1197" s="173" t="s">
        <v>80</v>
      </c>
      <c r="AC1197" s="173" t="s">
        <v>80</v>
      </c>
      <c r="AD1197" s="177">
        <f>VLOOKUP(CONCATENATE(AB1197,AC1197),'[1]Sheet1 (2)'!$X$6:$Y$26,2,FALSE)</f>
        <v>0</v>
      </c>
      <c r="AE1197" s="173" t="s">
        <v>82</v>
      </c>
      <c r="AF1197" s="173" t="s">
        <v>81</v>
      </c>
      <c r="AG1197" s="177">
        <f>VLOOKUP(CONCATENATE(AE1197,AF1197),'[1]Sheet1 (2)'!$Z$6:$AA$26,2,FALSE)</f>
        <v>66</v>
      </c>
      <c r="AH1197" s="172"/>
      <c r="AI1197" s="178"/>
      <c r="AJ1197" s="140"/>
      <c r="AK1197" s="176" t="s">
        <v>282</v>
      </c>
      <c r="AL1197" s="176" t="s">
        <v>76</v>
      </c>
      <c r="AM1197" s="170">
        <f t="shared" si="37"/>
        <v>1330</v>
      </c>
      <c r="AN1197" s="147"/>
      <c r="AO1197" s="155"/>
      <c r="AP1197" s="156"/>
      <c r="AQ1197" s="157">
        <v>3.0578411349999999</v>
      </c>
      <c r="AR1197" s="158"/>
      <c r="AS1197" s="145">
        <f>LOOKUP(rufmkm,'[1]Sheet1 (2)'!$V$62:$V$71,'[1]Sheet1 (2)'!$W$62:$W$71)</f>
        <v>40</v>
      </c>
      <c r="AT1197" s="140"/>
      <c r="AU1197" s="157">
        <f>IF(IF(D1197='[1]Sheet1 (2)'!$C$69,'[1]Sheet1 (2)'!$D$69*('[1]Sheet1 (2)'!$D$72-rut_index)/'[1]Sheet1 (2)'!$D$72,IF([1]shee2!D1137='[1]Sheet1 (2)'!$C$70,'[1]Sheet1 (2)'!$D$70*('[1]Sheet1 (2)'!$D$72-rut_index)/'[1]Sheet1 (2)'!$D$72,IF([1]shee2!D1137='[1]Sheet1 (2)'!$C$71,'[1]Sheet1 (2)'!$D$71*('[1]Sheet1 (2)'!$D$72-rut_index)/'[1]Sheet1 (2)'!$D$72)))&lt;0,0,IF(D1197='[1]Sheet1 (2)'!$C$69,'[1]Sheet1 (2)'!$D$69*('[1]Sheet1 (2)'!$D$72-rut_index)/'[1]Sheet1 (2)'!$D$72,IF([1]shee2!D1137='[1]Sheet1 (2)'!$C$70,'[1]Sheet1 (2)'!$D$70*('[1]Sheet1 (2)'!$D$72-rut_index)/'[1]Sheet1 (2)'!$D$72,IF([1]shee2!D1137='[1]Sheet1 (2)'!$C$71,'[1]Sheet1 (2)'!$D$71*('[1]Sheet1 (2)'!$D$72-rut_index)/'[1]Sheet1 (2)'!$D$72))))</f>
        <v>5</v>
      </c>
      <c r="AV1197" s="157">
        <f>IF(IF(D1197='[1]Sheet1 (2)'!$C$69,'[1]Sheet1 (2)'!$D$69*('[1]Sheet1 (2)'!$D$72-crack_s_index)/'[1]Sheet1 (2)'!$D$72,IF([1]shee2!D1137='[1]Sheet1 (2)'!$C$70,'[1]Sheet1 (2)'!$D$70*('[1]Sheet1 (2)'!$D$72-crack_s_index)/'[1]Sheet1 (2)'!$D$72,IF([1]shee2!D1137='[1]Sheet1 (2)'!$C$71,'[1]Sheet1 (2)'!$D$71*('[1]Sheet1 (2)'!$D$72-crack_s_index)/'[1]Sheet1 (2)'!$D$72)))&lt;0,0,IF(D1197='[1]Sheet1 (2)'!$C$69,'[1]Sheet1 (2)'!$D$69*('[1]Sheet1 (2)'!$D$72-crack_s_index)/'[1]Sheet1 (2)'!$D$72,IF([1]shee2!D1137='[1]Sheet1 (2)'!$C$70,'[1]Sheet1 (2)'!$D$70*('[1]Sheet1 (2)'!$D$72-crack_s_index)/'[1]Sheet1 (2)'!$D$72,IF([1]shee2!D1137='[1]Sheet1 (2)'!$C$71,'[1]Sheet1 (2)'!$D$71*('[1]Sheet1 (2)'!$D$72-crack_s_index)/'[1]Sheet1 (2)'!$D$72))))</f>
        <v>5</v>
      </c>
      <c r="AW1197" s="157">
        <f>IF(IF(D1197='[1]Sheet1 (2)'!$C$69,'[1]Sheet1 (2)'!$D$69*('[1]Sheet1 (2)'!$D$72-crack_t_index)/'[1]Sheet1 (2)'!$D$72,IF([1]shee2!D1137='[1]Sheet1 (2)'!$C$70,'[1]Sheet1 (2)'!$D$70*('[1]Sheet1 (2)'!$D$72-crack_t_index)/'[1]Sheet1 (2)'!$D$72,IF([1]shee2!D1137='[1]Sheet1 (2)'!$C$71,'[1]Sheet1 (2)'!$D$71*('[1]Sheet1 (2)'!$D$72-crack_t_index)/'[1]Sheet1 (2)'!$D$72)))&lt;0,0,IF(D1197='[1]Sheet1 (2)'!$C$69,'[1]Sheet1 (2)'!$D$69*('[1]Sheet1 (2)'!$D$72-crack_t_index)/'[1]Sheet1 (2)'!$D$72,IF([1]shee2!D1137='[1]Sheet1 (2)'!$C$70,'[1]Sheet1 (2)'!$D$70*('[1]Sheet1 (2)'!$D$72-crack_t_index)/'[1]Sheet1 (2)'!$D$72,IF([1]shee2!D1137='[1]Sheet1 (2)'!$C$71,'[1]Sheet1 (2)'!$D$71*('[1]Sheet1 (2)'!$D$72-crack_t_index)/'[1]Sheet1 (2)'!$D$72))))</f>
        <v>5</v>
      </c>
      <c r="AX1197" s="157">
        <f>IF(IF(D1197='[1]Sheet1 (2)'!$C$69,'[1]Sheet1 (2)'!$D$69*('[1]Sheet1 (2)'!$D$72-rave_index)/'[1]Sheet1 (2)'!$D$72,IF([1]shee2!D1137='[1]Sheet1 (2)'!$C$70,'[1]Sheet1 (2)'!$D$70*('[1]Sheet1 (2)'!$D$72-rave_index)/'[1]Sheet1 (2)'!$D$72,IF([1]shee2!D1137='[1]Sheet1 (2)'!$C$71,'[1]Sheet1 (2)'!$D$71*('[1]Sheet1 (2)'!$D$72-rave_index)/'[1]Sheet1 (2)'!$D$72)))&lt;0,0,IF(D1197='[1]Sheet1 (2)'!$C$69,'[1]Sheet1 (2)'!$D$69*('[1]Sheet1 (2)'!$D$72-rave_index)/'[1]Sheet1 (2)'!$D$72,IF([1]shee2!D1137='[1]Sheet1 (2)'!$C$70,'[1]Sheet1 (2)'!$D$70*('[1]Sheet1 (2)'!$D$72-rave_index)/'[1]Sheet1 (2)'!$D$72,IF([1]shee2!D1137='[1]Sheet1 (2)'!$C$71,'[1]Sheet1 (2)'!$D$71*('[1]Sheet1 (2)'!$D$72-rave_index)/'[1]Sheet1 (2)'!$D$72))))</f>
        <v>5</v>
      </c>
      <c r="AY1197" s="157">
        <f>IF(IF(D1197='[1]Sheet1 (2)'!$C$69,'[1]Sheet1 (2)'!$D$69*('[1]Sheet1 (2)'!$D$72-rough_index)/'[1]Sheet1 (2)'!$D$72,IF([1]shee2!D1137='[1]Sheet1 (2)'!$C$70,'[1]Sheet1 (2)'!$D$70*('[1]Sheet1 (2)'!$D$72-rough_index)/'[1]Sheet1 (2)'!$D$72,IF([1]shee2!D1137='[1]Sheet1 (2)'!$C$71,'[1]Sheet1 (2)'!$D$71*('[1]Sheet1 (2)'!$D$72-rough_index)/'[1]Sheet1 (2)'!$D$72)))&lt;0,0,IF(D1197='[1]Sheet1 (2)'!$C$69,'[1]Sheet1 (2)'!$D$69*('[1]Sheet1 (2)'!$D$72-rough_index)/'[1]Sheet1 (2)'!$D$72,IF([1]shee2!D1137='[1]Sheet1 (2)'!$C$70,'[1]Sheet1 (2)'!$D$70*('[1]Sheet1 (2)'!$D$72-rough_index)/'[1]Sheet1 (2)'!$D$72,IF([1]shee2!D1137='[1]Sheet1 (2)'!$C$71,'[1]Sheet1 (2)'!$D$71*('[1]Sheet1 (2)'!$D$72-rough_index)/'[1]Sheet1 (2)'!$D$72))))</f>
        <v>1.6666666666666667</v>
      </c>
      <c r="AZ1197" s="179">
        <f>+(AU1197*'[1]Sheet1 (2)'!$C$77)+(AV1197*'[1]Sheet1 (2)'!$C$78)+(AW1197*'[1]Sheet1 (2)'!$C$79)+(AX1197*'[1]Sheet1 (2)'!$C$80)+(AY1197*'[1]Sheet1 (2)'!$C$81)</f>
        <v>4</v>
      </c>
      <c r="BA1197" s="213" t="str">
        <f t="shared" si="36"/>
        <v>Good</v>
      </c>
      <c r="BE1197">
        <f>IF(D1197='[1]Sheet1 (2)'!$C$61,'[1]Sheet1 (2)'!$D$61*(counts^2)+'[1]Sheet1 (2)'!$G$61*counts+'[1]Sheet1 (2)'!$J$61,IF(D1197='[1]Sheet1 (2)'!$C$62,'[1]Sheet1 (2)'!$D$62*counts+'[1]Sheet1 (2)'!$G$62,IF(D1197='[1]Sheet1 (2)'!$C$63,'[1]Sheet1 (2)'!$D$63*counts+'[1]Sheet1 (2)'!$G$63,IF(D1197='[1]Sheet1 (2)'!$C$64,'[1]Sheet1 (2)'!$D$64*counts+'[1]Sheet1 (2)'!$G$64))))</f>
        <v>2.0984129299999998</v>
      </c>
    </row>
    <row r="1198" spans="1:57" ht="12.75" customHeight="1">
      <c r="A1198" s="176" t="s">
        <v>282</v>
      </c>
      <c r="B1198" s="145" t="s">
        <v>76</v>
      </c>
      <c r="C1198" s="170">
        <v>1331</v>
      </c>
      <c r="D1198" s="174" t="s">
        <v>77</v>
      </c>
      <c r="E1198" s="171">
        <v>10</v>
      </c>
      <c r="F1198" s="171">
        <v>2</v>
      </c>
      <c r="G1198" s="171" t="s">
        <v>77</v>
      </c>
      <c r="H1198" s="171">
        <v>0.5</v>
      </c>
      <c r="I1198" s="171" t="s">
        <v>77</v>
      </c>
      <c r="J1198" s="173" t="s">
        <v>80</v>
      </c>
      <c r="K1198" s="173" t="s">
        <v>80</v>
      </c>
      <c r="L1198" s="169">
        <f>VLOOKUP(CONCATENATE(J1198,K1198),'Sheet1 (2)'!$J$6:$K$26,2,FALSE)</f>
        <v>0</v>
      </c>
      <c r="M1198" s="173" t="s">
        <v>83</v>
      </c>
      <c r="N1198" s="173" t="s">
        <v>81</v>
      </c>
      <c r="O1198" s="177">
        <f>VLOOKUP(CONCATENATE(M1198,N1198),'[1]Sheet1 (2)'!$L$6:$M$26,2,FALSE)</f>
        <v>75</v>
      </c>
      <c r="P1198" s="173" t="s">
        <v>83</v>
      </c>
      <c r="Q1198" s="173" t="s">
        <v>83</v>
      </c>
      <c r="R1198" s="177">
        <f>VLOOKUP(CONCATENATE(P1198,Q1198),'[1]Sheet1 (2)'!$N$6:$O$26,2,FALSE)</f>
        <v>37.5</v>
      </c>
      <c r="S1198" s="173" t="s">
        <v>80</v>
      </c>
      <c r="T1198" s="173" t="s">
        <v>80</v>
      </c>
      <c r="U1198" s="177">
        <f>VLOOKUP(CONCATENATE(S1198,T1198),'[1]Sheet1 (2)'!$P$6:$Q$26,2,FALSE)</f>
        <v>0</v>
      </c>
      <c r="V1198" s="173" t="s">
        <v>82</v>
      </c>
      <c r="W1198" s="173" t="s">
        <v>81</v>
      </c>
      <c r="X1198" s="177">
        <f>VLOOKUP(CONCATENATE(V1198,W1198),'[1]Sheet1 (2)'!$R$6:$S$26,2,FALSE)</f>
        <v>50</v>
      </c>
      <c r="Y1198" s="173" t="s">
        <v>80</v>
      </c>
      <c r="Z1198" s="173" t="s">
        <v>80</v>
      </c>
      <c r="AA1198" s="177">
        <f>VLOOKUP(CONCATENATE(Y1198,Z1198),'[1]Sheet1 (2)'!$T$6:$U$26,2,FALSE)</f>
        <v>0</v>
      </c>
      <c r="AB1198" s="173" t="s">
        <v>80</v>
      </c>
      <c r="AC1198" s="173" t="s">
        <v>80</v>
      </c>
      <c r="AD1198" s="177">
        <f>VLOOKUP(CONCATENATE(AB1198,AC1198),'[1]Sheet1 (2)'!$X$6:$Y$26,2,FALSE)</f>
        <v>0</v>
      </c>
      <c r="AE1198" s="173" t="s">
        <v>82</v>
      </c>
      <c r="AF1198" s="173" t="s">
        <v>81</v>
      </c>
      <c r="AG1198" s="177">
        <f>VLOOKUP(CONCATENATE(AE1198,AF1198),'[1]Sheet1 (2)'!$Z$6:$AA$26,2,FALSE)</f>
        <v>66</v>
      </c>
      <c r="AH1198" s="172"/>
      <c r="AI1198" s="178"/>
      <c r="AJ1198" s="140"/>
      <c r="AK1198" s="176" t="s">
        <v>282</v>
      </c>
      <c r="AL1198" s="176" t="s">
        <v>76</v>
      </c>
      <c r="AM1198" s="170">
        <f t="shared" si="37"/>
        <v>1331</v>
      </c>
      <c r="AN1198" s="147"/>
      <c r="AO1198" s="155"/>
      <c r="AP1198" s="156"/>
      <c r="AQ1198" s="157">
        <v>2.478237671</v>
      </c>
      <c r="AR1198" s="158"/>
      <c r="AS1198" s="145">
        <f>LOOKUP(rufmkm,'[1]Sheet1 (2)'!$V$62:$V$71,'[1]Sheet1 (2)'!$W$62:$W$71)</f>
        <v>30</v>
      </c>
      <c r="AT1198" s="140"/>
      <c r="AU1198" s="157">
        <f>IF(IF(D1198='[1]Sheet1 (2)'!$C$69,'[1]Sheet1 (2)'!$D$69*('[1]Sheet1 (2)'!$D$72-rut_index)/'[1]Sheet1 (2)'!$D$72,IF([1]shee2!D1138='[1]Sheet1 (2)'!$C$70,'[1]Sheet1 (2)'!$D$70*('[1]Sheet1 (2)'!$D$72-rut_index)/'[1]Sheet1 (2)'!$D$72,IF([1]shee2!D1138='[1]Sheet1 (2)'!$C$71,'[1]Sheet1 (2)'!$D$71*('[1]Sheet1 (2)'!$D$72-rut_index)/'[1]Sheet1 (2)'!$D$72)))&lt;0,0,IF(D1198='[1]Sheet1 (2)'!$C$69,'[1]Sheet1 (2)'!$D$69*('[1]Sheet1 (2)'!$D$72-rut_index)/'[1]Sheet1 (2)'!$D$72,IF([1]shee2!D1138='[1]Sheet1 (2)'!$C$70,'[1]Sheet1 (2)'!$D$70*('[1]Sheet1 (2)'!$D$72-rut_index)/'[1]Sheet1 (2)'!$D$72,IF([1]shee2!D1138='[1]Sheet1 (2)'!$C$71,'[1]Sheet1 (2)'!$D$71*('[1]Sheet1 (2)'!$D$72-rut_index)/'[1]Sheet1 (2)'!$D$72))))</f>
        <v>5</v>
      </c>
      <c r="AV1198" s="157">
        <f>IF(IF(D1198='[1]Sheet1 (2)'!$C$69,'[1]Sheet1 (2)'!$D$69*('[1]Sheet1 (2)'!$D$72-crack_s_index)/'[1]Sheet1 (2)'!$D$72,IF([1]shee2!D1138='[1]Sheet1 (2)'!$C$70,'[1]Sheet1 (2)'!$D$70*('[1]Sheet1 (2)'!$D$72-crack_s_index)/'[1]Sheet1 (2)'!$D$72,IF([1]shee2!D1138='[1]Sheet1 (2)'!$C$71,'[1]Sheet1 (2)'!$D$71*('[1]Sheet1 (2)'!$D$72-crack_s_index)/'[1]Sheet1 (2)'!$D$72)))&lt;0,0,IF(D1198='[1]Sheet1 (2)'!$C$69,'[1]Sheet1 (2)'!$D$69*('[1]Sheet1 (2)'!$D$72-crack_s_index)/'[1]Sheet1 (2)'!$D$72,IF([1]shee2!D1138='[1]Sheet1 (2)'!$C$70,'[1]Sheet1 (2)'!$D$70*('[1]Sheet1 (2)'!$D$72-crack_s_index)/'[1]Sheet1 (2)'!$D$72,IF([1]shee2!D1138='[1]Sheet1 (2)'!$C$71,'[1]Sheet1 (2)'!$D$71*('[1]Sheet1 (2)'!$D$72-crack_s_index)/'[1]Sheet1 (2)'!$D$72))))</f>
        <v>0</v>
      </c>
      <c r="AW1198" s="157">
        <f>IF(IF(D1198='[1]Sheet1 (2)'!$C$69,'[1]Sheet1 (2)'!$D$69*('[1]Sheet1 (2)'!$D$72-crack_t_index)/'[1]Sheet1 (2)'!$D$72,IF([1]shee2!D1138='[1]Sheet1 (2)'!$C$70,'[1]Sheet1 (2)'!$D$70*('[1]Sheet1 (2)'!$D$72-crack_t_index)/'[1]Sheet1 (2)'!$D$72,IF([1]shee2!D1138='[1]Sheet1 (2)'!$C$71,'[1]Sheet1 (2)'!$D$71*('[1]Sheet1 (2)'!$D$72-crack_t_index)/'[1]Sheet1 (2)'!$D$72)))&lt;0,0,IF(D1198='[1]Sheet1 (2)'!$C$69,'[1]Sheet1 (2)'!$D$69*('[1]Sheet1 (2)'!$D$72-crack_t_index)/'[1]Sheet1 (2)'!$D$72,IF([1]shee2!D1138='[1]Sheet1 (2)'!$C$70,'[1]Sheet1 (2)'!$D$70*('[1]Sheet1 (2)'!$D$72-crack_t_index)/'[1]Sheet1 (2)'!$D$72,IF([1]shee2!D1138='[1]Sheet1 (2)'!$C$71,'[1]Sheet1 (2)'!$D$71*('[1]Sheet1 (2)'!$D$72-crack_t_index)/'[1]Sheet1 (2)'!$D$72))))</f>
        <v>1.875</v>
      </c>
      <c r="AX1198" s="157">
        <f>IF(IF(D1198='[1]Sheet1 (2)'!$C$69,'[1]Sheet1 (2)'!$D$69*('[1]Sheet1 (2)'!$D$72-rave_index)/'[1]Sheet1 (2)'!$D$72,IF([1]shee2!D1138='[1]Sheet1 (2)'!$C$70,'[1]Sheet1 (2)'!$D$70*('[1]Sheet1 (2)'!$D$72-rave_index)/'[1]Sheet1 (2)'!$D$72,IF([1]shee2!D1138='[1]Sheet1 (2)'!$C$71,'[1]Sheet1 (2)'!$D$71*('[1]Sheet1 (2)'!$D$72-rave_index)/'[1]Sheet1 (2)'!$D$72)))&lt;0,0,IF(D1198='[1]Sheet1 (2)'!$C$69,'[1]Sheet1 (2)'!$D$69*('[1]Sheet1 (2)'!$D$72-rave_index)/'[1]Sheet1 (2)'!$D$72,IF([1]shee2!D1138='[1]Sheet1 (2)'!$C$70,'[1]Sheet1 (2)'!$D$70*('[1]Sheet1 (2)'!$D$72-rave_index)/'[1]Sheet1 (2)'!$D$72,IF([1]shee2!D1138='[1]Sheet1 (2)'!$C$71,'[1]Sheet1 (2)'!$D$71*('[1]Sheet1 (2)'!$D$72-rave_index)/'[1]Sheet1 (2)'!$D$72))))</f>
        <v>5</v>
      </c>
      <c r="AY1198" s="157">
        <f>IF(IF(D1198='[1]Sheet1 (2)'!$C$69,'[1]Sheet1 (2)'!$D$69*('[1]Sheet1 (2)'!$D$72-rough_index)/'[1]Sheet1 (2)'!$D$72,IF([1]shee2!D1138='[1]Sheet1 (2)'!$C$70,'[1]Sheet1 (2)'!$D$70*('[1]Sheet1 (2)'!$D$72-rough_index)/'[1]Sheet1 (2)'!$D$72,IF([1]shee2!D1138='[1]Sheet1 (2)'!$C$71,'[1]Sheet1 (2)'!$D$71*('[1]Sheet1 (2)'!$D$72-rough_index)/'[1]Sheet1 (2)'!$D$72)))&lt;0,0,IF(D1198='[1]Sheet1 (2)'!$C$69,'[1]Sheet1 (2)'!$D$69*('[1]Sheet1 (2)'!$D$72-rough_index)/'[1]Sheet1 (2)'!$D$72,IF([1]shee2!D1138='[1]Sheet1 (2)'!$C$70,'[1]Sheet1 (2)'!$D$70*('[1]Sheet1 (2)'!$D$72-rough_index)/'[1]Sheet1 (2)'!$D$72,IF([1]shee2!D1138='[1]Sheet1 (2)'!$C$71,'[1]Sheet1 (2)'!$D$71*('[1]Sheet1 (2)'!$D$72-rough_index)/'[1]Sheet1 (2)'!$D$72))))</f>
        <v>2.5</v>
      </c>
      <c r="AZ1198" s="179">
        <f>+(AU1198*'[1]Sheet1 (2)'!$C$77)+(AV1198*'[1]Sheet1 (2)'!$C$78)+(AW1198*'[1]Sheet1 (2)'!$C$79)+(AX1198*'[1]Sheet1 (2)'!$C$80)+(AY1198*'[1]Sheet1 (2)'!$C$81)</f>
        <v>2.3250000000000002</v>
      </c>
      <c r="BA1198" s="213" t="str">
        <f t="shared" si="36"/>
        <v>Poor</v>
      </c>
      <c r="BE1198">
        <f>IF(D1198='[1]Sheet1 (2)'!$C$61,'[1]Sheet1 (2)'!$D$61*(counts^2)+'[1]Sheet1 (2)'!$G$61*counts+'[1]Sheet1 (2)'!$J$61,IF(D1198='[1]Sheet1 (2)'!$C$62,'[1]Sheet1 (2)'!$D$62*counts+'[1]Sheet1 (2)'!$G$62,IF(D1198='[1]Sheet1 (2)'!$C$63,'[1]Sheet1 (2)'!$D$63*counts+'[1]Sheet1 (2)'!$G$63,IF(D1198='[1]Sheet1 (2)'!$C$64,'[1]Sheet1 (2)'!$D$64*counts+'[1]Sheet1 (2)'!$G$64))))</f>
        <v>2.0984129299999998</v>
      </c>
    </row>
    <row r="1199" spans="1:57" ht="12.75" customHeight="1">
      <c r="A1199" s="176" t="s">
        <v>282</v>
      </c>
      <c r="B1199" s="145" t="s">
        <v>76</v>
      </c>
      <c r="C1199" s="170">
        <v>1332</v>
      </c>
      <c r="D1199" s="174" t="s">
        <v>77</v>
      </c>
      <c r="E1199" s="171">
        <v>10</v>
      </c>
      <c r="F1199" s="171">
        <v>2</v>
      </c>
      <c r="G1199" s="171" t="s">
        <v>77</v>
      </c>
      <c r="H1199" s="171">
        <v>0.5</v>
      </c>
      <c r="I1199" s="171" t="s">
        <v>77</v>
      </c>
      <c r="J1199" s="173" t="s">
        <v>80</v>
      </c>
      <c r="K1199" s="173" t="s">
        <v>80</v>
      </c>
      <c r="L1199" s="169">
        <f>VLOOKUP(CONCATENATE(J1199,K1199),'Sheet1 (2)'!$J$6:$K$26,2,FALSE)</f>
        <v>0</v>
      </c>
      <c r="M1199" s="173" t="s">
        <v>83</v>
      </c>
      <c r="N1199" s="173" t="s">
        <v>79</v>
      </c>
      <c r="O1199" s="177">
        <f>VLOOKUP(CONCATENATE(M1199,N1199),'[1]Sheet1 (2)'!$L$6:$M$26,2,FALSE)</f>
        <v>56.25</v>
      </c>
      <c r="P1199" s="173" t="s">
        <v>83</v>
      </c>
      <c r="Q1199" s="173" t="s">
        <v>83</v>
      </c>
      <c r="R1199" s="177">
        <f>VLOOKUP(CONCATENATE(P1199,Q1199),'[1]Sheet1 (2)'!$N$6:$O$26,2,FALSE)</f>
        <v>37.5</v>
      </c>
      <c r="S1199" s="173" t="s">
        <v>80</v>
      </c>
      <c r="T1199" s="173" t="s">
        <v>80</v>
      </c>
      <c r="U1199" s="177">
        <f>VLOOKUP(CONCATENATE(S1199,T1199),'[1]Sheet1 (2)'!$P$6:$Q$26,2,FALSE)</f>
        <v>0</v>
      </c>
      <c r="V1199" s="173" t="s">
        <v>83</v>
      </c>
      <c r="W1199" s="173" t="s">
        <v>81</v>
      </c>
      <c r="X1199" s="177">
        <f>VLOOKUP(CONCATENATE(V1199,W1199),'[1]Sheet1 (2)'!$R$6:$S$26,2,FALSE)</f>
        <v>75</v>
      </c>
      <c r="Y1199" s="173" t="s">
        <v>80</v>
      </c>
      <c r="Z1199" s="173" t="s">
        <v>80</v>
      </c>
      <c r="AA1199" s="177">
        <f>VLOOKUP(CONCATENATE(Y1199,Z1199),'[1]Sheet1 (2)'!$T$6:$U$26,2,FALSE)</f>
        <v>0</v>
      </c>
      <c r="AB1199" s="173" t="s">
        <v>80</v>
      </c>
      <c r="AC1199" s="173" t="s">
        <v>80</v>
      </c>
      <c r="AD1199" s="177">
        <f>VLOOKUP(CONCATENATE(AB1199,AC1199),'[1]Sheet1 (2)'!$X$6:$Y$26,2,FALSE)</f>
        <v>0</v>
      </c>
      <c r="AE1199" s="173" t="s">
        <v>82</v>
      </c>
      <c r="AF1199" s="173" t="s">
        <v>81</v>
      </c>
      <c r="AG1199" s="177">
        <f>VLOOKUP(CONCATENATE(AE1199,AF1199),'[1]Sheet1 (2)'!$Z$6:$AA$26,2,FALSE)</f>
        <v>66</v>
      </c>
      <c r="AH1199" s="172"/>
      <c r="AI1199" s="178"/>
      <c r="AJ1199" s="140"/>
      <c r="AK1199" s="176" t="s">
        <v>282</v>
      </c>
      <c r="AL1199" s="176" t="s">
        <v>76</v>
      </c>
      <c r="AM1199" s="170">
        <f t="shared" si="37"/>
        <v>1332</v>
      </c>
      <c r="AN1199" s="147"/>
      <c r="AO1199" s="155" t="s">
        <v>480</v>
      </c>
      <c r="AP1199" s="156"/>
      <c r="AQ1199" s="157">
        <v>2.9924651080000002</v>
      </c>
      <c r="AR1199" s="158"/>
      <c r="AS1199" s="145">
        <f>LOOKUP(rufmkm,'[1]Sheet1 (2)'!$V$62:$V$71,'[1]Sheet1 (2)'!$W$62:$W$71)</f>
        <v>30</v>
      </c>
      <c r="AT1199" s="140"/>
      <c r="AU1199" s="157">
        <f>IF(IF(D1199='[1]Sheet1 (2)'!$C$69,'[1]Sheet1 (2)'!$D$69*('[1]Sheet1 (2)'!$D$72-rut_index)/'[1]Sheet1 (2)'!$D$72,IF([1]shee2!D1139='[1]Sheet1 (2)'!$C$70,'[1]Sheet1 (2)'!$D$70*('[1]Sheet1 (2)'!$D$72-rut_index)/'[1]Sheet1 (2)'!$D$72,IF([1]shee2!D1139='[1]Sheet1 (2)'!$C$71,'[1]Sheet1 (2)'!$D$71*('[1]Sheet1 (2)'!$D$72-rut_index)/'[1]Sheet1 (2)'!$D$72)))&lt;0,0,IF(D1199='[1]Sheet1 (2)'!$C$69,'[1]Sheet1 (2)'!$D$69*('[1]Sheet1 (2)'!$D$72-rut_index)/'[1]Sheet1 (2)'!$D$72,IF([1]shee2!D1139='[1]Sheet1 (2)'!$C$70,'[1]Sheet1 (2)'!$D$70*('[1]Sheet1 (2)'!$D$72-rut_index)/'[1]Sheet1 (2)'!$D$72,IF([1]shee2!D1139='[1]Sheet1 (2)'!$C$71,'[1]Sheet1 (2)'!$D$71*('[1]Sheet1 (2)'!$D$72-rut_index)/'[1]Sheet1 (2)'!$D$72))))</f>
        <v>5</v>
      </c>
      <c r="AV1199" s="157">
        <f>IF(IF(D1199='[1]Sheet1 (2)'!$C$69,'[1]Sheet1 (2)'!$D$69*('[1]Sheet1 (2)'!$D$72-crack_s_index)/'[1]Sheet1 (2)'!$D$72,IF([1]shee2!D1139='[1]Sheet1 (2)'!$C$70,'[1]Sheet1 (2)'!$D$70*('[1]Sheet1 (2)'!$D$72-crack_s_index)/'[1]Sheet1 (2)'!$D$72,IF([1]shee2!D1139='[1]Sheet1 (2)'!$C$71,'[1]Sheet1 (2)'!$D$71*('[1]Sheet1 (2)'!$D$72-crack_s_index)/'[1]Sheet1 (2)'!$D$72)))&lt;0,0,IF(D1199='[1]Sheet1 (2)'!$C$69,'[1]Sheet1 (2)'!$D$69*('[1]Sheet1 (2)'!$D$72-crack_s_index)/'[1]Sheet1 (2)'!$D$72,IF([1]shee2!D1139='[1]Sheet1 (2)'!$C$70,'[1]Sheet1 (2)'!$D$70*('[1]Sheet1 (2)'!$D$72-crack_s_index)/'[1]Sheet1 (2)'!$D$72,IF([1]shee2!D1139='[1]Sheet1 (2)'!$C$71,'[1]Sheet1 (2)'!$D$71*('[1]Sheet1 (2)'!$D$72-crack_s_index)/'[1]Sheet1 (2)'!$D$72))))</f>
        <v>0.3125</v>
      </c>
      <c r="AW1199" s="157">
        <f>IF(IF(D1199='[1]Sheet1 (2)'!$C$69,'[1]Sheet1 (2)'!$D$69*('[1]Sheet1 (2)'!$D$72-crack_t_index)/'[1]Sheet1 (2)'!$D$72,IF([1]shee2!D1139='[1]Sheet1 (2)'!$C$70,'[1]Sheet1 (2)'!$D$70*('[1]Sheet1 (2)'!$D$72-crack_t_index)/'[1]Sheet1 (2)'!$D$72,IF([1]shee2!D1139='[1]Sheet1 (2)'!$C$71,'[1]Sheet1 (2)'!$D$71*('[1]Sheet1 (2)'!$D$72-crack_t_index)/'[1]Sheet1 (2)'!$D$72)))&lt;0,0,IF(D1199='[1]Sheet1 (2)'!$C$69,'[1]Sheet1 (2)'!$D$69*('[1]Sheet1 (2)'!$D$72-crack_t_index)/'[1]Sheet1 (2)'!$D$72,IF([1]shee2!D1139='[1]Sheet1 (2)'!$C$70,'[1]Sheet1 (2)'!$D$70*('[1]Sheet1 (2)'!$D$72-crack_t_index)/'[1]Sheet1 (2)'!$D$72,IF([1]shee2!D1139='[1]Sheet1 (2)'!$C$71,'[1]Sheet1 (2)'!$D$71*('[1]Sheet1 (2)'!$D$72-crack_t_index)/'[1]Sheet1 (2)'!$D$72))))</f>
        <v>1.875</v>
      </c>
      <c r="AX1199" s="157">
        <f>IF(IF(D1199='[1]Sheet1 (2)'!$C$69,'[1]Sheet1 (2)'!$D$69*('[1]Sheet1 (2)'!$D$72-rave_index)/'[1]Sheet1 (2)'!$D$72,IF([1]shee2!D1139='[1]Sheet1 (2)'!$C$70,'[1]Sheet1 (2)'!$D$70*('[1]Sheet1 (2)'!$D$72-rave_index)/'[1]Sheet1 (2)'!$D$72,IF([1]shee2!D1139='[1]Sheet1 (2)'!$C$71,'[1]Sheet1 (2)'!$D$71*('[1]Sheet1 (2)'!$D$72-rave_index)/'[1]Sheet1 (2)'!$D$72)))&lt;0,0,IF(D1199='[1]Sheet1 (2)'!$C$69,'[1]Sheet1 (2)'!$D$69*('[1]Sheet1 (2)'!$D$72-rave_index)/'[1]Sheet1 (2)'!$D$72,IF([1]shee2!D1139='[1]Sheet1 (2)'!$C$70,'[1]Sheet1 (2)'!$D$70*('[1]Sheet1 (2)'!$D$72-rave_index)/'[1]Sheet1 (2)'!$D$72,IF([1]shee2!D1139='[1]Sheet1 (2)'!$C$71,'[1]Sheet1 (2)'!$D$71*('[1]Sheet1 (2)'!$D$72-rave_index)/'[1]Sheet1 (2)'!$D$72))))</f>
        <v>5</v>
      </c>
      <c r="AY1199" s="157">
        <f>IF(IF(D1199='[1]Sheet1 (2)'!$C$69,'[1]Sheet1 (2)'!$D$69*('[1]Sheet1 (2)'!$D$72-rough_index)/'[1]Sheet1 (2)'!$D$72,IF([1]shee2!D1139='[1]Sheet1 (2)'!$C$70,'[1]Sheet1 (2)'!$D$70*('[1]Sheet1 (2)'!$D$72-rough_index)/'[1]Sheet1 (2)'!$D$72,IF([1]shee2!D1139='[1]Sheet1 (2)'!$C$71,'[1]Sheet1 (2)'!$D$71*('[1]Sheet1 (2)'!$D$72-rough_index)/'[1]Sheet1 (2)'!$D$72)))&lt;0,0,IF(D1199='[1]Sheet1 (2)'!$C$69,'[1]Sheet1 (2)'!$D$69*('[1]Sheet1 (2)'!$D$72-rough_index)/'[1]Sheet1 (2)'!$D$72,IF([1]shee2!D1139='[1]Sheet1 (2)'!$C$70,'[1]Sheet1 (2)'!$D$70*('[1]Sheet1 (2)'!$D$72-rough_index)/'[1]Sheet1 (2)'!$D$72,IF([1]shee2!D1139='[1]Sheet1 (2)'!$C$71,'[1]Sheet1 (2)'!$D$71*('[1]Sheet1 (2)'!$D$72-rough_index)/'[1]Sheet1 (2)'!$D$72))))</f>
        <v>2.5</v>
      </c>
      <c r="AZ1199" s="179">
        <f>+(AU1199*'[1]Sheet1 (2)'!$C$77)+(AV1199*'[1]Sheet1 (2)'!$C$78)+(AW1199*'[1]Sheet1 (2)'!$C$79)+(AX1199*'[1]Sheet1 (2)'!$C$80)+(AY1199*'[1]Sheet1 (2)'!$C$81)</f>
        <v>2.4375</v>
      </c>
      <c r="BA1199" s="213" t="str">
        <f t="shared" si="36"/>
        <v>Poor</v>
      </c>
      <c r="BE1199">
        <f>IF(D1199='[1]Sheet1 (2)'!$C$61,'[1]Sheet1 (2)'!$D$61*(counts^2)+'[1]Sheet1 (2)'!$G$61*counts+'[1]Sheet1 (2)'!$J$61,IF(D1199='[1]Sheet1 (2)'!$C$62,'[1]Sheet1 (2)'!$D$62*counts+'[1]Sheet1 (2)'!$G$62,IF(D1199='[1]Sheet1 (2)'!$C$63,'[1]Sheet1 (2)'!$D$63*counts+'[1]Sheet1 (2)'!$G$63,IF(D1199='[1]Sheet1 (2)'!$C$64,'[1]Sheet1 (2)'!$D$64*counts+'[1]Sheet1 (2)'!$G$64))))</f>
        <v>2.0984129299999998</v>
      </c>
    </row>
    <row r="1200" spans="1:57" ht="12.75" customHeight="1">
      <c r="A1200" s="176" t="s">
        <v>282</v>
      </c>
      <c r="B1200" s="145" t="s">
        <v>76</v>
      </c>
      <c r="C1200" s="170">
        <v>1333</v>
      </c>
      <c r="D1200" s="174" t="s">
        <v>77</v>
      </c>
      <c r="E1200" s="171">
        <v>10</v>
      </c>
      <c r="F1200" s="171">
        <v>2</v>
      </c>
      <c r="G1200" s="171" t="s">
        <v>77</v>
      </c>
      <c r="H1200" s="171">
        <v>0.5</v>
      </c>
      <c r="I1200" s="171" t="s">
        <v>77</v>
      </c>
      <c r="J1200" s="173" t="s">
        <v>80</v>
      </c>
      <c r="K1200" s="173" t="s">
        <v>80</v>
      </c>
      <c r="L1200" s="169">
        <f>VLOOKUP(CONCATENATE(J1200,K1200),'Sheet1 (2)'!$J$6:$K$26,2,FALSE)</f>
        <v>0</v>
      </c>
      <c r="M1200" s="173" t="s">
        <v>83</v>
      </c>
      <c r="N1200" s="173" t="s">
        <v>79</v>
      </c>
      <c r="O1200" s="177">
        <f>VLOOKUP(CONCATENATE(M1200,N1200),'[1]Sheet1 (2)'!$L$6:$M$26,2,FALSE)</f>
        <v>56.25</v>
      </c>
      <c r="P1200" s="173" t="s">
        <v>83</v>
      </c>
      <c r="Q1200" s="173" t="s">
        <v>83</v>
      </c>
      <c r="R1200" s="177">
        <f>VLOOKUP(CONCATENATE(P1200,Q1200),'[1]Sheet1 (2)'!$N$6:$O$26,2,FALSE)</f>
        <v>37.5</v>
      </c>
      <c r="S1200" s="173" t="s">
        <v>80</v>
      </c>
      <c r="T1200" s="173" t="s">
        <v>80</v>
      </c>
      <c r="U1200" s="177">
        <f>VLOOKUP(CONCATENATE(S1200,T1200),'[1]Sheet1 (2)'!$P$6:$Q$26,2,FALSE)</f>
        <v>0</v>
      </c>
      <c r="V1200" s="173" t="s">
        <v>83</v>
      </c>
      <c r="W1200" s="173" t="s">
        <v>81</v>
      </c>
      <c r="X1200" s="177">
        <f>VLOOKUP(CONCATENATE(V1200,W1200),'[1]Sheet1 (2)'!$R$6:$S$26,2,FALSE)</f>
        <v>75</v>
      </c>
      <c r="Y1200" s="173" t="s">
        <v>80</v>
      </c>
      <c r="Z1200" s="173" t="s">
        <v>80</v>
      </c>
      <c r="AA1200" s="177">
        <f>VLOOKUP(CONCATENATE(Y1200,Z1200),'[1]Sheet1 (2)'!$T$6:$U$26,2,FALSE)</f>
        <v>0</v>
      </c>
      <c r="AB1200" s="173" t="s">
        <v>80</v>
      </c>
      <c r="AC1200" s="173" t="s">
        <v>80</v>
      </c>
      <c r="AD1200" s="177">
        <f>VLOOKUP(CONCATENATE(AB1200,AC1200),'[1]Sheet1 (2)'!$X$6:$Y$26,2,FALSE)</f>
        <v>0</v>
      </c>
      <c r="AE1200" s="173" t="s">
        <v>82</v>
      </c>
      <c r="AF1200" s="173" t="s">
        <v>81</v>
      </c>
      <c r="AG1200" s="177">
        <f>VLOOKUP(CONCATENATE(AE1200,AF1200),'[1]Sheet1 (2)'!$Z$6:$AA$26,2,FALSE)</f>
        <v>66</v>
      </c>
      <c r="AH1200" s="172"/>
      <c r="AI1200" s="178"/>
      <c r="AJ1200" s="140"/>
      <c r="AK1200" s="176" t="s">
        <v>282</v>
      </c>
      <c r="AL1200" s="176" t="s">
        <v>76</v>
      </c>
      <c r="AM1200" s="170">
        <f t="shared" si="37"/>
        <v>1333</v>
      </c>
      <c r="AN1200" s="147"/>
      <c r="AO1200" s="155"/>
      <c r="AP1200" s="156"/>
      <c r="AQ1200" s="157">
        <v>2.7196884136000001</v>
      </c>
      <c r="AR1200" s="158"/>
      <c r="AS1200" s="145">
        <f>LOOKUP(rufmkm,'[1]Sheet1 (2)'!$V$62:$V$71,'[1]Sheet1 (2)'!$W$62:$W$71)</f>
        <v>30</v>
      </c>
      <c r="AT1200" s="140"/>
      <c r="AU1200" s="157">
        <f>IF(IF(D1200='[1]Sheet1 (2)'!$C$69,'[1]Sheet1 (2)'!$D$69*('[1]Sheet1 (2)'!$D$72-rut_index)/'[1]Sheet1 (2)'!$D$72,IF([1]shee2!D1140='[1]Sheet1 (2)'!$C$70,'[1]Sheet1 (2)'!$D$70*('[1]Sheet1 (2)'!$D$72-rut_index)/'[1]Sheet1 (2)'!$D$72,IF([1]shee2!D1140='[1]Sheet1 (2)'!$C$71,'[1]Sheet1 (2)'!$D$71*('[1]Sheet1 (2)'!$D$72-rut_index)/'[1]Sheet1 (2)'!$D$72)))&lt;0,0,IF(D1200='[1]Sheet1 (2)'!$C$69,'[1]Sheet1 (2)'!$D$69*('[1]Sheet1 (2)'!$D$72-rut_index)/'[1]Sheet1 (2)'!$D$72,IF([1]shee2!D1140='[1]Sheet1 (2)'!$C$70,'[1]Sheet1 (2)'!$D$70*('[1]Sheet1 (2)'!$D$72-rut_index)/'[1]Sheet1 (2)'!$D$72,IF([1]shee2!D1140='[1]Sheet1 (2)'!$C$71,'[1]Sheet1 (2)'!$D$71*('[1]Sheet1 (2)'!$D$72-rut_index)/'[1]Sheet1 (2)'!$D$72))))</f>
        <v>5</v>
      </c>
      <c r="AV1200" s="157">
        <f>IF(IF(D1200='[1]Sheet1 (2)'!$C$69,'[1]Sheet1 (2)'!$D$69*('[1]Sheet1 (2)'!$D$72-crack_s_index)/'[1]Sheet1 (2)'!$D$72,IF([1]shee2!D1140='[1]Sheet1 (2)'!$C$70,'[1]Sheet1 (2)'!$D$70*('[1]Sheet1 (2)'!$D$72-crack_s_index)/'[1]Sheet1 (2)'!$D$72,IF([1]shee2!D1140='[1]Sheet1 (2)'!$C$71,'[1]Sheet1 (2)'!$D$71*('[1]Sheet1 (2)'!$D$72-crack_s_index)/'[1]Sheet1 (2)'!$D$72)))&lt;0,0,IF(D1200='[1]Sheet1 (2)'!$C$69,'[1]Sheet1 (2)'!$D$69*('[1]Sheet1 (2)'!$D$72-crack_s_index)/'[1]Sheet1 (2)'!$D$72,IF([1]shee2!D1140='[1]Sheet1 (2)'!$C$70,'[1]Sheet1 (2)'!$D$70*('[1]Sheet1 (2)'!$D$72-crack_s_index)/'[1]Sheet1 (2)'!$D$72,IF([1]shee2!D1140='[1]Sheet1 (2)'!$C$71,'[1]Sheet1 (2)'!$D$71*('[1]Sheet1 (2)'!$D$72-crack_s_index)/'[1]Sheet1 (2)'!$D$72))))</f>
        <v>0.3125</v>
      </c>
      <c r="AW1200" s="157">
        <f>IF(IF(D1200='[1]Sheet1 (2)'!$C$69,'[1]Sheet1 (2)'!$D$69*('[1]Sheet1 (2)'!$D$72-crack_t_index)/'[1]Sheet1 (2)'!$D$72,IF([1]shee2!D1140='[1]Sheet1 (2)'!$C$70,'[1]Sheet1 (2)'!$D$70*('[1]Sheet1 (2)'!$D$72-crack_t_index)/'[1]Sheet1 (2)'!$D$72,IF([1]shee2!D1140='[1]Sheet1 (2)'!$C$71,'[1]Sheet1 (2)'!$D$71*('[1]Sheet1 (2)'!$D$72-crack_t_index)/'[1]Sheet1 (2)'!$D$72)))&lt;0,0,IF(D1200='[1]Sheet1 (2)'!$C$69,'[1]Sheet1 (2)'!$D$69*('[1]Sheet1 (2)'!$D$72-crack_t_index)/'[1]Sheet1 (2)'!$D$72,IF([1]shee2!D1140='[1]Sheet1 (2)'!$C$70,'[1]Sheet1 (2)'!$D$70*('[1]Sheet1 (2)'!$D$72-crack_t_index)/'[1]Sheet1 (2)'!$D$72,IF([1]shee2!D1140='[1]Sheet1 (2)'!$C$71,'[1]Sheet1 (2)'!$D$71*('[1]Sheet1 (2)'!$D$72-crack_t_index)/'[1]Sheet1 (2)'!$D$72))))</f>
        <v>1.875</v>
      </c>
      <c r="AX1200" s="157">
        <f>IF(IF(D1200='[1]Sheet1 (2)'!$C$69,'[1]Sheet1 (2)'!$D$69*('[1]Sheet1 (2)'!$D$72-rave_index)/'[1]Sheet1 (2)'!$D$72,IF([1]shee2!D1140='[1]Sheet1 (2)'!$C$70,'[1]Sheet1 (2)'!$D$70*('[1]Sheet1 (2)'!$D$72-rave_index)/'[1]Sheet1 (2)'!$D$72,IF([1]shee2!D1140='[1]Sheet1 (2)'!$C$71,'[1]Sheet1 (2)'!$D$71*('[1]Sheet1 (2)'!$D$72-rave_index)/'[1]Sheet1 (2)'!$D$72)))&lt;0,0,IF(D1200='[1]Sheet1 (2)'!$C$69,'[1]Sheet1 (2)'!$D$69*('[1]Sheet1 (2)'!$D$72-rave_index)/'[1]Sheet1 (2)'!$D$72,IF([1]shee2!D1140='[1]Sheet1 (2)'!$C$70,'[1]Sheet1 (2)'!$D$70*('[1]Sheet1 (2)'!$D$72-rave_index)/'[1]Sheet1 (2)'!$D$72,IF([1]shee2!D1140='[1]Sheet1 (2)'!$C$71,'[1]Sheet1 (2)'!$D$71*('[1]Sheet1 (2)'!$D$72-rave_index)/'[1]Sheet1 (2)'!$D$72))))</f>
        <v>5</v>
      </c>
      <c r="AY1200" s="157">
        <f>IF(IF(D1200='[1]Sheet1 (2)'!$C$69,'[1]Sheet1 (2)'!$D$69*('[1]Sheet1 (2)'!$D$72-rough_index)/'[1]Sheet1 (2)'!$D$72,IF([1]shee2!D1140='[1]Sheet1 (2)'!$C$70,'[1]Sheet1 (2)'!$D$70*('[1]Sheet1 (2)'!$D$72-rough_index)/'[1]Sheet1 (2)'!$D$72,IF([1]shee2!D1140='[1]Sheet1 (2)'!$C$71,'[1]Sheet1 (2)'!$D$71*('[1]Sheet1 (2)'!$D$72-rough_index)/'[1]Sheet1 (2)'!$D$72)))&lt;0,0,IF(D1200='[1]Sheet1 (2)'!$C$69,'[1]Sheet1 (2)'!$D$69*('[1]Sheet1 (2)'!$D$72-rough_index)/'[1]Sheet1 (2)'!$D$72,IF([1]shee2!D1140='[1]Sheet1 (2)'!$C$70,'[1]Sheet1 (2)'!$D$70*('[1]Sheet1 (2)'!$D$72-rough_index)/'[1]Sheet1 (2)'!$D$72,IF([1]shee2!D1140='[1]Sheet1 (2)'!$C$71,'[1]Sheet1 (2)'!$D$71*('[1]Sheet1 (2)'!$D$72-rough_index)/'[1]Sheet1 (2)'!$D$72))))</f>
        <v>2.5</v>
      </c>
      <c r="AZ1200" s="179">
        <f>+(AU1200*'[1]Sheet1 (2)'!$C$77)+(AV1200*'[1]Sheet1 (2)'!$C$78)+(AW1200*'[1]Sheet1 (2)'!$C$79)+(AX1200*'[1]Sheet1 (2)'!$C$80)+(AY1200*'[1]Sheet1 (2)'!$C$81)</f>
        <v>2.4375</v>
      </c>
      <c r="BA1200" s="213" t="str">
        <f t="shared" si="36"/>
        <v>Poor</v>
      </c>
      <c r="BE1200">
        <f>IF(D1200='[1]Sheet1 (2)'!$C$61,'[1]Sheet1 (2)'!$D$61*(counts^2)+'[1]Sheet1 (2)'!$G$61*counts+'[1]Sheet1 (2)'!$J$61,IF(D1200='[1]Sheet1 (2)'!$C$62,'[1]Sheet1 (2)'!$D$62*counts+'[1]Sheet1 (2)'!$G$62,IF(D1200='[1]Sheet1 (2)'!$C$63,'[1]Sheet1 (2)'!$D$63*counts+'[1]Sheet1 (2)'!$G$63,IF(D1200='[1]Sheet1 (2)'!$C$64,'[1]Sheet1 (2)'!$D$64*counts+'[1]Sheet1 (2)'!$G$64))))</f>
        <v>2.0984129299999998</v>
      </c>
    </row>
    <row r="1201" spans="1:57" ht="12.75" customHeight="1">
      <c r="A1201" s="176" t="s">
        <v>282</v>
      </c>
      <c r="B1201" s="145" t="s">
        <v>76</v>
      </c>
      <c r="C1201" s="170">
        <v>1334</v>
      </c>
      <c r="D1201" s="174" t="s">
        <v>77</v>
      </c>
      <c r="E1201" s="171">
        <v>10</v>
      </c>
      <c r="F1201" s="171">
        <v>2</v>
      </c>
      <c r="G1201" s="171" t="s">
        <v>77</v>
      </c>
      <c r="H1201" s="171">
        <v>0.5</v>
      </c>
      <c r="I1201" s="171" t="s">
        <v>77</v>
      </c>
      <c r="J1201" s="173" t="s">
        <v>80</v>
      </c>
      <c r="K1201" s="173" t="s">
        <v>80</v>
      </c>
      <c r="L1201" s="169">
        <f>VLOOKUP(CONCATENATE(J1201,K1201),'Sheet1 (2)'!$J$6:$K$26,2,FALSE)</f>
        <v>0</v>
      </c>
      <c r="M1201" s="173" t="s">
        <v>83</v>
      </c>
      <c r="N1201" s="173" t="s">
        <v>81</v>
      </c>
      <c r="O1201" s="177">
        <f>VLOOKUP(CONCATENATE(M1201,N1201),'[1]Sheet1 (2)'!$L$6:$M$26,2,FALSE)</f>
        <v>75</v>
      </c>
      <c r="P1201" s="173" t="s">
        <v>83</v>
      </c>
      <c r="Q1201" s="173" t="s">
        <v>79</v>
      </c>
      <c r="R1201" s="177">
        <f>VLOOKUP(CONCATENATE(P1201,Q1201),'[1]Sheet1 (2)'!$N$6:$O$26,2,FALSE)</f>
        <v>56.25</v>
      </c>
      <c r="S1201" s="173" t="s">
        <v>80</v>
      </c>
      <c r="T1201" s="173" t="s">
        <v>80</v>
      </c>
      <c r="U1201" s="177">
        <f>VLOOKUP(CONCATENATE(S1201,T1201),'[1]Sheet1 (2)'!$P$6:$Q$26,2,FALSE)</f>
        <v>0</v>
      </c>
      <c r="V1201" s="173" t="s">
        <v>82</v>
      </c>
      <c r="W1201" s="173" t="s">
        <v>81</v>
      </c>
      <c r="X1201" s="177">
        <f>VLOOKUP(CONCATENATE(V1201,W1201),'[1]Sheet1 (2)'!$R$6:$S$26,2,FALSE)</f>
        <v>50</v>
      </c>
      <c r="Y1201" s="173" t="s">
        <v>80</v>
      </c>
      <c r="Z1201" s="173" t="s">
        <v>80</v>
      </c>
      <c r="AA1201" s="177">
        <f>VLOOKUP(CONCATENATE(Y1201,Z1201),'[1]Sheet1 (2)'!$T$6:$U$26,2,FALSE)</f>
        <v>0</v>
      </c>
      <c r="AB1201" s="173" t="s">
        <v>80</v>
      </c>
      <c r="AC1201" s="173" t="s">
        <v>80</v>
      </c>
      <c r="AD1201" s="177">
        <f>VLOOKUP(CONCATENATE(AB1201,AC1201),'[1]Sheet1 (2)'!$X$6:$Y$26,2,FALSE)</f>
        <v>0</v>
      </c>
      <c r="AE1201" s="173" t="s">
        <v>82</v>
      </c>
      <c r="AF1201" s="173" t="s">
        <v>81</v>
      </c>
      <c r="AG1201" s="177">
        <f>VLOOKUP(CONCATENATE(AE1201,AF1201),'[1]Sheet1 (2)'!$Z$6:$AA$26,2,FALSE)</f>
        <v>66</v>
      </c>
      <c r="AH1201" s="172"/>
      <c r="AI1201" s="178"/>
      <c r="AJ1201" s="140"/>
      <c r="AK1201" s="176" t="s">
        <v>282</v>
      </c>
      <c r="AL1201" s="176" t="s">
        <v>76</v>
      </c>
      <c r="AM1201" s="170">
        <f t="shared" si="37"/>
        <v>1334</v>
      </c>
      <c r="AN1201" s="147"/>
      <c r="AO1201" s="155"/>
      <c r="AP1201" s="156"/>
      <c r="AQ1201" s="157">
        <v>2.3246201568000004</v>
      </c>
      <c r="AR1201" s="158"/>
      <c r="AS1201" s="145">
        <f>LOOKUP(rufmkm,'[1]Sheet1 (2)'!$V$62:$V$71,'[1]Sheet1 (2)'!$W$62:$W$71)</f>
        <v>30</v>
      </c>
      <c r="AT1201" s="140"/>
      <c r="AU1201" s="157">
        <f>IF(IF(D1201='[1]Sheet1 (2)'!$C$69,'[1]Sheet1 (2)'!$D$69*('[1]Sheet1 (2)'!$D$72-rut_index)/'[1]Sheet1 (2)'!$D$72,IF([1]shee2!D1141='[1]Sheet1 (2)'!$C$70,'[1]Sheet1 (2)'!$D$70*('[1]Sheet1 (2)'!$D$72-rut_index)/'[1]Sheet1 (2)'!$D$72,IF([1]shee2!D1141='[1]Sheet1 (2)'!$C$71,'[1]Sheet1 (2)'!$D$71*('[1]Sheet1 (2)'!$D$72-rut_index)/'[1]Sheet1 (2)'!$D$72)))&lt;0,0,IF(D1201='[1]Sheet1 (2)'!$C$69,'[1]Sheet1 (2)'!$D$69*('[1]Sheet1 (2)'!$D$72-rut_index)/'[1]Sheet1 (2)'!$D$72,IF([1]shee2!D1141='[1]Sheet1 (2)'!$C$70,'[1]Sheet1 (2)'!$D$70*('[1]Sheet1 (2)'!$D$72-rut_index)/'[1]Sheet1 (2)'!$D$72,IF([1]shee2!D1141='[1]Sheet1 (2)'!$C$71,'[1]Sheet1 (2)'!$D$71*('[1]Sheet1 (2)'!$D$72-rut_index)/'[1]Sheet1 (2)'!$D$72))))</f>
        <v>5</v>
      </c>
      <c r="AV1201" s="157">
        <f>IF(IF(D1201='[1]Sheet1 (2)'!$C$69,'[1]Sheet1 (2)'!$D$69*('[1]Sheet1 (2)'!$D$72-crack_s_index)/'[1]Sheet1 (2)'!$D$72,IF([1]shee2!D1141='[1]Sheet1 (2)'!$C$70,'[1]Sheet1 (2)'!$D$70*('[1]Sheet1 (2)'!$D$72-crack_s_index)/'[1]Sheet1 (2)'!$D$72,IF([1]shee2!D1141='[1]Sheet1 (2)'!$C$71,'[1]Sheet1 (2)'!$D$71*('[1]Sheet1 (2)'!$D$72-crack_s_index)/'[1]Sheet1 (2)'!$D$72)))&lt;0,0,IF(D1201='[1]Sheet1 (2)'!$C$69,'[1]Sheet1 (2)'!$D$69*('[1]Sheet1 (2)'!$D$72-crack_s_index)/'[1]Sheet1 (2)'!$D$72,IF([1]shee2!D1141='[1]Sheet1 (2)'!$C$70,'[1]Sheet1 (2)'!$D$70*('[1]Sheet1 (2)'!$D$72-crack_s_index)/'[1]Sheet1 (2)'!$D$72,IF([1]shee2!D1141='[1]Sheet1 (2)'!$C$71,'[1]Sheet1 (2)'!$D$71*('[1]Sheet1 (2)'!$D$72-crack_s_index)/'[1]Sheet1 (2)'!$D$72))))</f>
        <v>0</v>
      </c>
      <c r="AW1201" s="157">
        <f>IF(IF(D1201='[1]Sheet1 (2)'!$C$69,'[1]Sheet1 (2)'!$D$69*('[1]Sheet1 (2)'!$D$72-crack_t_index)/'[1]Sheet1 (2)'!$D$72,IF([1]shee2!D1141='[1]Sheet1 (2)'!$C$70,'[1]Sheet1 (2)'!$D$70*('[1]Sheet1 (2)'!$D$72-crack_t_index)/'[1]Sheet1 (2)'!$D$72,IF([1]shee2!D1141='[1]Sheet1 (2)'!$C$71,'[1]Sheet1 (2)'!$D$71*('[1]Sheet1 (2)'!$D$72-crack_t_index)/'[1]Sheet1 (2)'!$D$72)))&lt;0,0,IF(D1201='[1]Sheet1 (2)'!$C$69,'[1]Sheet1 (2)'!$D$69*('[1]Sheet1 (2)'!$D$72-crack_t_index)/'[1]Sheet1 (2)'!$D$72,IF([1]shee2!D1141='[1]Sheet1 (2)'!$C$70,'[1]Sheet1 (2)'!$D$70*('[1]Sheet1 (2)'!$D$72-crack_t_index)/'[1]Sheet1 (2)'!$D$72,IF([1]shee2!D1141='[1]Sheet1 (2)'!$C$71,'[1]Sheet1 (2)'!$D$71*('[1]Sheet1 (2)'!$D$72-crack_t_index)/'[1]Sheet1 (2)'!$D$72))))</f>
        <v>0.3125</v>
      </c>
      <c r="AX1201" s="157">
        <f>IF(IF(D1201='[1]Sheet1 (2)'!$C$69,'[1]Sheet1 (2)'!$D$69*('[1]Sheet1 (2)'!$D$72-rave_index)/'[1]Sheet1 (2)'!$D$72,IF([1]shee2!D1141='[1]Sheet1 (2)'!$C$70,'[1]Sheet1 (2)'!$D$70*('[1]Sheet1 (2)'!$D$72-rave_index)/'[1]Sheet1 (2)'!$D$72,IF([1]shee2!D1141='[1]Sheet1 (2)'!$C$71,'[1]Sheet1 (2)'!$D$71*('[1]Sheet1 (2)'!$D$72-rave_index)/'[1]Sheet1 (2)'!$D$72)))&lt;0,0,IF(D1201='[1]Sheet1 (2)'!$C$69,'[1]Sheet1 (2)'!$D$69*('[1]Sheet1 (2)'!$D$72-rave_index)/'[1]Sheet1 (2)'!$D$72,IF([1]shee2!D1141='[1]Sheet1 (2)'!$C$70,'[1]Sheet1 (2)'!$D$70*('[1]Sheet1 (2)'!$D$72-rave_index)/'[1]Sheet1 (2)'!$D$72,IF([1]shee2!D1141='[1]Sheet1 (2)'!$C$71,'[1]Sheet1 (2)'!$D$71*('[1]Sheet1 (2)'!$D$72-rave_index)/'[1]Sheet1 (2)'!$D$72))))</f>
        <v>5</v>
      </c>
      <c r="AY1201" s="157">
        <f>IF(IF(D1201='[1]Sheet1 (2)'!$C$69,'[1]Sheet1 (2)'!$D$69*('[1]Sheet1 (2)'!$D$72-rough_index)/'[1]Sheet1 (2)'!$D$72,IF([1]shee2!D1141='[1]Sheet1 (2)'!$C$70,'[1]Sheet1 (2)'!$D$70*('[1]Sheet1 (2)'!$D$72-rough_index)/'[1]Sheet1 (2)'!$D$72,IF([1]shee2!D1141='[1]Sheet1 (2)'!$C$71,'[1]Sheet1 (2)'!$D$71*('[1]Sheet1 (2)'!$D$72-rough_index)/'[1]Sheet1 (2)'!$D$72)))&lt;0,0,IF(D1201='[1]Sheet1 (2)'!$C$69,'[1]Sheet1 (2)'!$D$69*('[1]Sheet1 (2)'!$D$72-rough_index)/'[1]Sheet1 (2)'!$D$72,IF([1]shee2!D1141='[1]Sheet1 (2)'!$C$70,'[1]Sheet1 (2)'!$D$70*('[1]Sheet1 (2)'!$D$72-rough_index)/'[1]Sheet1 (2)'!$D$72,IF([1]shee2!D1141='[1]Sheet1 (2)'!$C$71,'[1]Sheet1 (2)'!$D$71*('[1]Sheet1 (2)'!$D$72-rough_index)/'[1]Sheet1 (2)'!$D$72))))</f>
        <v>2.5</v>
      </c>
      <c r="AZ1201" s="179">
        <f>+(AU1201*'[1]Sheet1 (2)'!$C$77)+(AV1201*'[1]Sheet1 (2)'!$C$78)+(AW1201*'[1]Sheet1 (2)'!$C$79)+(AX1201*'[1]Sheet1 (2)'!$C$80)+(AY1201*'[1]Sheet1 (2)'!$C$81)</f>
        <v>2.2625000000000002</v>
      </c>
      <c r="BA1201" s="213" t="str">
        <f t="shared" si="36"/>
        <v>Poor</v>
      </c>
      <c r="BE1201">
        <f>IF(D1201='[1]Sheet1 (2)'!$C$61,'[1]Sheet1 (2)'!$D$61*(counts^2)+'[1]Sheet1 (2)'!$G$61*counts+'[1]Sheet1 (2)'!$J$61,IF(D1201='[1]Sheet1 (2)'!$C$62,'[1]Sheet1 (2)'!$D$62*counts+'[1]Sheet1 (2)'!$G$62,IF(D1201='[1]Sheet1 (2)'!$C$63,'[1]Sheet1 (2)'!$D$63*counts+'[1]Sheet1 (2)'!$G$63,IF(D1201='[1]Sheet1 (2)'!$C$64,'[1]Sheet1 (2)'!$D$64*counts+'[1]Sheet1 (2)'!$G$64))))</f>
        <v>2.0984129299999998</v>
      </c>
    </row>
    <row r="1202" spans="1:57" ht="12.75" customHeight="1">
      <c r="A1202" s="176" t="s">
        <v>282</v>
      </c>
      <c r="B1202" s="145" t="s">
        <v>76</v>
      </c>
      <c r="C1202" s="170">
        <v>1335</v>
      </c>
      <c r="D1202" s="174" t="s">
        <v>77</v>
      </c>
      <c r="E1202" s="171">
        <v>10</v>
      </c>
      <c r="F1202" s="171">
        <v>2</v>
      </c>
      <c r="G1202" s="171" t="s">
        <v>77</v>
      </c>
      <c r="H1202" s="171">
        <v>0.5</v>
      </c>
      <c r="I1202" s="171" t="s">
        <v>77</v>
      </c>
      <c r="J1202" s="173" t="s">
        <v>80</v>
      </c>
      <c r="K1202" s="173" t="s">
        <v>80</v>
      </c>
      <c r="L1202" s="169">
        <f>VLOOKUP(CONCATENATE(J1202,K1202),'Sheet1 (2)'!$J$6:$K$26,2,FALSE)</f>
        <v>0</v>
      </c>
      <c r="M1202" s="173" t="s">
        <v>83</v>
      </c>
      <c r="N1202" s="173" t="s">
        <v>79</v>
      </c>
      <c r="O1202" s="177">
        <f>VLOOKUP(CONCATENATE(M1202,N1202),'[1]Sheet1 (2)'!$L$6:$M$26,2,FALSE)</f>
        <v>56.25</v>
      </c>
      <c r="P1202" s="173" t="s">
        <v>83</v>
      </c>
      <c r="Q1202" s="173" t="s">
        <v>83</v>
      </c>
      <c r="R1202" s="177">
        <f>VLOOKUP(CONCATENATE(P1202,Q1202),'[1]Sheet1 (2)'!$N$6:$O$26,2,FALSE)</f>
        <v>37.5</v>
      </c>
      <c r="S1202" s="173" t="s">
        <v>80</v>
      </c>
      <c r="T1202" s="173" t="s">
        <v>80</v>
      </c>
      <c r="U1202" s="177">
        <f>VLOOKUP(CONCATENATE(S1202,T1202),'[1]Sheet1 (2)'!$P$6:$Q$26,2,FALSE)</f>
        <v>0</v>
      </c>
      <c r="V1202" s="173" t="s">
        <v>80</v>
      </c>
      <c r="W1202" s="173" t="s">
        <v>80</v>
      </c>
      <c r="X1202" s="177">
        <f>VLOOKUP(CONCATENATE(V1202,W1202),'[1]Sheet1 (2)'!$R$6:$S$26,2,FALSE)</f>
        <v>0</v>
      </c>
      <c r="Y1202" s="173" t="s">
        <v>83</v>
      </c>
      <c r="Z1202" s="173" t="s">
        <v>83</v>
      </c>
      <c r="AA1202" s="177">
        <f>VLOOKUP(CONCATENATE(Y1202,Z1202),'[1]Sheet1 (2)'!$T$6:$U$26,2,FALSE)</f>
        <v>37.5</v>
      </c>
      <c r="AB1202" s="173" t="s">
        <v>80</v>
      </c>
      <c r="AC1202" s="173" t="s">
        <v>80</v>
      </c>
      <c r="AD1202" s="177">
        <f>VLOOKUP(CONCATENATE(AB1202,AC1202),'[1]Sheet1 (2)'!$X$6:$Y$26,2,FALSE)</f>
        <v>0</v>
      </c>
      <c r="AE1202" s="173" t="s">
        <v>82</v>
      </c>
      <c r="AF1202" s="173" t="s">
        <v>81</v>
      </c>
      <c r="AG1202" s="177">
        <f>VLOOKUP(CONCATENATE(AE1202,AF1202),'[1]Sheet1 (2)'!$Z$6:$AA$26,2,FALSE)</f>
        <v>66</v>
      </c>
      <c r="AH1202" s="172"/>
      <c r="AI1202" s="178"/>
      <c r="AJ1202" s="140"/>
      <c r="AK1202" s="176" t="s">
        <v>282</v>
      </c>
      <c r="AL1202" s="176" t="s">
        <v>76</v>
      </c>
      <c r="AM1202" s="170">
        <f t="shared" si="37"/>
        <v>1335</v>
      </c>
      <c r="AN1202" s="147"/>
      <c r="AO1202" s="155" t="s">
        <v>439</v>
      </c>
      <c r="AP1202" s="156"/>
      <c r="AQ1202" s="157">
        <v>2.2507696107999999</v>
      </c>
      <c r="AR1202" s="158"/>
      <c r="AS1202" s="145">
        <f>LOOKUP(rufmkm,'[1]Sheet1 (2)'!$V$62:$V$71,'[1]Sheet1 (2)'!$W$62:$W$71)</f>
        <v>30</v>
      </c>
      <c r="AT1202" s="140"/>
      <c r="AU1202" s="157">
        <f>IF(IF(D1202='[1]Sheet1 (2)'!$C$69,'[1]Sheet1 (2)'!$D$69*('[1]Sheet1 (2)'!$D$72-rut_index)/'[1]Sheet1 (2)'!$D$72,IF([1]shee2!D1142='[1]Sheet1 (2)'!$C$70,'[1]Sheet1 (2)'!$D$70*('[1]Sheet1 (2)'!$D$72-rut_index)/'[1]Sheet1 (2)'!$D$72,IF([1]shee2!D1142='[1]Sheet1 (2)'!$C$71,'[1]Sheet1 (2)'!$D$71*('[1]Sheet1 (2)'!$D$72-rut_index)/'[1]Sheet1 (2)'!$D$72)))&lt;0,0,IF(D1202='[1]Sheet1 (2)'!$C$69,'[1]Sheet1 (2)'!$D$69*('[1]Sheet1 (2)'!$D$72-rut_index)/'[1]Sheet1 (2)'!$D$72,IF([1]shee2!D1142='[1]Sheet1 (2)'!$C$70,'[1]Sheet1 (2)'!$D$70*('[1]Sheet1 (2)'!$D$72-rut_index)/'[1]Sheet1 (2)'!$D$72,IF([1]shee2!D1142='[1]Sheet1 (2)'!$C$71,'[1]Sheet1 (2)'!$D$71*('[1]Sheet1 (2)'!$D$72-rut_index)/'[1]Sheet1 (2)'!$D$72))))</f>
        <v>5</v>
      </c>
      <c r="AV1202" s="157">
        <f>IF(IF(D1202='[1]Sheet1 (2)'!$C$69,'[1]Sheet1 (2)'!$D$69*('[1]Sheet1 (2)'!$D$72-crack_s_index)/'[1]Sheet1 (2)'!$D$72,IF([1]shee2!D1142='[1]Sheet1 (2)'!$C$70,'[1]Sheet1 (2)'!$D$70*('[1]Sheet1 (2)'!$D$72-crack_s_index)/'[1]Sheet1 (2)'!$D$72,IF([1]shee2!D1142='[1]Sheet1 (2)'!$C$71,'[1]Sheet1 (2)'!$D$71*('[1]Sheet1 (2)'!$D$72-crack_s_index)/'[1]Sheet1 (2)'!$D$72)))&lt;0,0,IF(D1202='[1]Sheet1 (2)'!$C$69,'[1]Sheet1 (2)'!$D$69*('[1]Sheet1 (2)'!$D$72-crack_s_index)/'[1]Sheet1 (2)'!$D$72,IF([1]shee2!D1142='[1]Sheet1 (2)'!$C$70,'[1]Sheet1 (2)'!$D$70*('[1]Sheet1 (2)'!$D$72-crack_s_index)/'[1]Sheet1 (2)'!$D$72,IF([1]shee2!D1142='[1]Sheet1 (2)'!$C$71,'[1]Sheet1 (2)'!$D$71*('[1]Sheet1 (2)'!$D$72-crack_s_index)/'[1]Sheet1 (2)'!$D$72))))</f>
        <v>0.3125</v>
      </c>
      <c r="AW1202" s="157">
        <f>IF(IF(D1202='[1]Sheet1 (2)'!$C$69,'[1]Sheet1 (2)'!$D$69*('[1]Sheet1 (2)'!$D$72-crack_t_index)/'[1]Sheet1 (2)'!$D$72,IF([1]shee2!D1142='[1]Sheet1 (2)'!$C$70,'[1]Sheet1 (2)'!$D$70*('[1]Sheet1 (2)'!$D$72-crack_t_index)/'[1]Sheet1 (2)'!$D$72,IF([1]shee2!D1142='[1]Sheet1 (2)'!$C$71,'[1]Sheet1 (2)'!$D$71*('[1]Sheet1 (2)'!$D$72-crack_t_index)/'[1]Sheet1 (2)'!$D$72)))&lt;0,0,IF(D1202='[1]Sheet1 (2)'!$C$69,'[1]Sheet1 (2)'!$D$69*('[1]Sheet1 (2)'!$D$72-crack_t_index)/'[1]Sheet1 (2)'!$D$72,IF([1]shee2!D1142='[1]Sheet1 (2)'!$C$70,'[1]Sheet1 (2)'!$D$70*('[1]Sheet1 (2)'!$D$72-crack_t_index)/'[1]Sheet1 (2)'!$D$72,IF([1]shee2!D1142='[1]Sheet1 (2)'!$C$71,'[1]Sheet1 (2)'!$D$71*('[1]Sheet1 (2)'!$D$72-crack_t_index)/'[1]Sheet1 (2)'!$D$72))))</f>
        <v>1.875</v>
      </c>
      <c r="AX1202" s="157">
        <f>IF(IF(D1202='[1]Sheet1 (2)'!$C$69,'[1]Sheet1 (2)'!$D$69*('[1]Sheet1 (2)'!$D$72-rave_index)/'[1]Sheet1 (2)'!$D$72,IF([1]shee2!D1142='[1]Sheet1 (2)'!$C$70,'[1]Sheet1 (2)'!$D$70*('[1]Sheet1 (2)'!$D$72-rave_index)/'[1]Sheet1 (2)'!$D$72,IF([1]shee2!D1142='[1]Sheet1 (2)'!$C$71,'[1]Sheet1 (2)'!$D$71*('[1]Sheet1 (2)'!$D$72-rave_index)/'[1]Sheet1 (2)'!$D$72)))&lt;0,0,IF(D1202='[1]Sheet1 (2)'!$C$69,'[1]Sheet1 (2)'!$D$69*('[1]Sheet1 (2)'!$D$72-rave_index)/'[1]Sheet1 (2)'!$D$72,IF([1]shee2!D1142='[1]Sheet1 (2)'!$C$70,'[1]Sheet1 (2)'!$D$70*('[1]Sheet1 (2)'!$D$72-rave_index)/'[1]Sheet1 (2)'!$D$72,IF([1]shee2!D1142='[1]Sheet1 (2)'!$C$71,'[1]Sheet1 (2)'!$D$71*('[1]Sheet1 (2)'!$D$72-rave_index)/'[1]Sheet1 (2)'!$D$72))))</f>
        <v>1.875</v>
      </c>
      <c r="AY1202" s="157">
        <f>IF(IF(D1202='[1]Sheet1 (2)'!$C$69,'[1]Sheet1 (2)'!$D$69*('[1]Sheet1 (2)'!$D$72-rough_index)/'[1]Sheet1 (2)'!$D$72,IF([1]shee2!D1142='[1]Sheet1 (2)'!$C$70,'[1]Sheet1 (2)'!$D$70*('[1]Sheet1 (2)'!$D$72-rough_index)/'[1]Sheet1 (2)'!$D$72,IF([1]shee2!D1142='[1]Sheet1 (2)'!$C$71,'[1]Sheet1 (2)'!$D$71*('[1]Sheet1 (2)'!$D$72-rough_index)/'[1]Sheet1 (2)'!$D$72)))&lt;0,0,IF(D1202='[1]Sheet1 (2)'!$C$69,'[1]Sheet1 (2)'!$D$69*('[1]Sheet1 (2)'!$D$72-rough_index)/'[1]Sheet1 (2)'!$D$72,IF([1]shee2!D1142='[1]Sheet1 (2)'!$C$70,'[1]Sheet1 (2)'!$D$70*('[1]Sheet1 (2)'!$D$72-rough_index)/'[1]Sheet1 (2)'!$D$72,IF([1]shee2!D1142='[1]Sheet1 (2)'!$C$71,'[1]Sheet1 (2)'!$D$71*('[1]Sheet1 (2)'!$D$72-rough_index)/'[1]Sheet1 (2)'!$D$72))))</f>
        <v>2.5</v>
      </c>
      <c r="AZ1202" s="179">
        <f>+(AU1202*'[1]Sheet1 (2)'!$C$77)+(AV1202*'[1]Sheet1 (2)'!$C$78)+(AW1202*'[1]Sheet1 (2)'!$C$79)+(AX1202*'[1]Sheet1 (2)'!$C$80)+(AY1202*'[1]Sheet1 (2)'!$C$81)</f>
        <v>2.125</v>
      </c>
      <c r="BA1202" s="213" t="str">
        <f t="shared" si="36"/>
        <v>Poor</v>
      </c>
      <c r="BE1202">
        <f>IF(D1202='[1]Sheet1 (2)'!$C$61,'[1]Sheet1 (2)'!$D$61*(counts^2)+'[1]Sheet1 (2)'!$G$61*counts+'[1]Sheet1 (2)'!$J$61,IF(D1202='[1]Sheet1 (2)'!$C$62,'[1]Sheet1 (2)'!$D$62*counts+'[1]Sheet1 (2)'!$G$62,IF(D1202='[1]Sheet1 (2)'!$C$63,'[1]Sheet1 (2)'!$D$63*counts+'[1]Sheet1 (2)'!$G$63,IF(D1202='[1]Sheet1 (2)'!$C$64,'[1]Sheet1 (2)'!$D$64*counts+'[1]Sheet1 (2)'!$G$64))))</f>
        <v>2.0984129299999998</v>
      </c>
    </row>
    <row r="1203" spans="1:57" ht="12.75" customHeight="1">
      <c r="A1203" s="176" t="s">
        <v>282</v>
      </c>
      <c r="B1203" s="145" t="s">
        <v>76</v>
      </c>
      <c r="C1203" s="170">
        <v>1336</v>
      </c>
      <c r="D1203" s="174" t="s">
        <v>77</v>
      </c>
      <c r="E1203" s="171">
        <v>10</v>
      </c>
      <c r="F1203" s="171">
        <v>2</v>
      </c>
      <c r="G1203" s="171" t="s">
        <v>77</v>
      </c>
      <c r="H1203" s="171">
        <v>0.5</v>
      </c>
      <c r="I1203" s="171" t="s">
        <v>77</v>
      </c>
      <c r="J1203" s="173" t="s">
        <v>80</v>
      </c>
      <c r="K1203" s="173" t="s">
        <v>80</v>
      </c>
      <c r="L1203" s="169">
        <f>VLOOKUP(CONCATENATE(J1203,K1203),'Sheet1 (2)'!$J$6:$K$26,2,FALSE)</f>
        <v>0</v>
      </c>
      <c r="M1203" s="173" t="s">
        <v>83</v>
      </c>
      <c r="N1203" s="173" t="s">
        <v>83</v>
      </c>
      <c r="O1203" s="177">
        <f>VLOOKUP(CONCATENATE(M1203,N1203),'[1]Sheet1 (2)'!$L$6:$M$26,2,FALSE)</f>
        <v>37.5</v>
      </c>
      <c r="P1203" s="173" t="s">
        <v>83</v>
      </c>
      <c r="Q1203" s="173" t="s">
        <v>83</v>
      </c>
      <c r="R1203" s="177">
        <f>VLOOKUP(CONCATENATE(P1203,Q1203),'[1]Sheet1 (2)'!$N$6:$O$26,2,FALSE)</f>
        <v>37.5</v>
      </c>
      <c r="S1203" s="173" t="s">
        <v>80</v>
      </c>
      <c r="T1203" s="173" t="s">
        <v>80</v>
      </c>
      <c r="U1203" s="177">
        <f>VLOOKUP(CONCATENATE(S1203,T1203),'[1]Sheet1 (2)'!$P$6:$Q$26,2,FALSE)</f>
        <v>0</v>
      </c>
      <c r="V1203" s="173" t="s">
        <v>82</v>
      </c>
      <c r="W1203" s="173" t="s">
        <v>79</v>
      </c>
      <c r="X1203" s="177">
        <f>VLOOKUP(CONCATENATE(V1203,W1203),'[1]Sheet1 (2)'!$R$6:$S$26,2,FALSE)</f>
        <v>37.5</v>
      </c>
      <c r="Y1203" s="173" t="s">
        <v>80</v>
      </c>
      <c r="Z1203" s="173" t="s">
        <v>80</v>
      </c>
      <c r="AA1203" s="177">
        <f>VLOOKUP(CONCATENATE(Y1203,Z1203),'[1]Sheet1 (2)'!$T$6:$U$26,2,FALSE)</f>
        <v>0</v>
      </c>
      <c r="AB1203" s="173" t="s">
        <v>80</v>
      </c>
      <c r="AC1203" s="173" t="s">
        <v>80</v>
      </c>
      <c r="AD1203" s="177">
        <f>VLOOKUP(CONCATENATE(AB1203,AC1203),'[1]Sheet1 (2)'!$X$6:$Y$26,2,FALSE)</f>
        <v>0</v>
      </c>
      <c r="AE1203" s="173" t="s">
        <v>82</v>
      </c>
      <c r="AF1203" s="173" t="s">
        <v>81</v>
      </c>
      <c r="AG1203" s="177">
        <f>VLOOKUP(CONCATENATE(AE1203,AF1203),'[1]Sheet1 (2)'!$Z$6:$AA$26,2,FALSE)</f>
        <v>66</v>
      </c>
      <c r="AH1203" s="172"/>
      <c r="AI1203" s="178"/>
      <c r="AJ1203" s="140"/>
      <c r="AK1203" s="176" t="s">
        <v>282</v>
      </c>
      <c r="AL1203" s="176" t="s">
        <v>76</v>
      </c>
      <c r="AM1203" s="170">
        <f t="shared" si="37"/>
        <v>1336</v>
      </c>
      <c r="AN1203" s="147"/>
      <c r="AO1203" s="155"/>
      <c r="AP1203" s="156"/>
      <c r="AQ1203" s="157">
        <v>1.9393093999507447</v>
      </c>
      <c r="AR1203" s="158"/>
      <c r="AS1203" s="145">
        <f>LOOKUP(rufmkm,'[1]Sheet1 (2)'!$V$62:$V$71,'[1]Sheet1 (2)'!$W$62:$W$71)</f>
        <v>20</v>
      </c>
      <c r="AT1203" s="140"/>
      <c r="AU1203" s="157">
        <f>IF(IF(D1203='[1]Sheet1 (2)'!$C$69,'[1]Sheet1 (2)'!$D$69*('[1]Sheet1 (2)'!$D$72-rut_index)/'[1]Sheet1 (2)'!$D$72,IF([1]shee2!D1143='[1]Sheet1 (2)'!$C$70,'[1]Sheet1 (2)'!$D$70*('[1]Sheet1 (2)'!$D$72-rut_index)/'[1]Sheet1 (2)'!$D$72,IF([1]shee2!D1143='[1]Sheet1 (2)'!$C$71,'[1]Sheet1 (2)'!$D$71*('[1]Sheet1 (2)'!$D$72-rut_index)/'[1]Sheet1 (2)'!$D$72)))&lt;0,0,IF(D1203='[1]Sheet1 (2)'!$C$69,'[1]Sheet1 (2)'!$D$69*('[1]Sheet1 (2)'!$D$72-rut_index)/'[1]Sheet1 (2)'!$D$72,IF([1]shee2!D1143='[1]Sheet1 (2)'!$C$70,'[1]Sheet1 (2)'!$D$70*('[1]Sheet1 (2)'!$D$72-rut_index)/'[1]Sheet1 (2)'!$D$72,IF([1]shee2!D1143='[1]Sheet1 (2)'!$C$71,'[1]Sheet1 (2)'!$D$71*('[1]Sheet1 (2)'!$D$72-rut_index)/'[1]Sheet1 (2)'!$D$72))))</f>
        <v>5</v>
      </c>
      <c r="AV1203" s="157">
        <f>IF(IF(D1203='[1]Sheet1 (2)'!$C$69,'[1]Sheet1 (2)'!$D$69*('[1]Sheet1 (2)'!$D$72-crack_s_index)/'[1]Sheet1 (2)'!$D$72,IF([1]shee2!D1143='[1]Sheet1 (2)'!$C$70,'[1]Sheet1 (2)'!$D$70*('[1]Sheet1 (2)'!$D$72-crack_s_index)/'[1]Sheet1 (2)'!$D$72,IF([1]shee2!D1143='[1]Sheet1 (2)'!$C$71,'[1]Sheet1 (2)'!$D$71*('[1]Sheet1 (2)'!$D$72-crack_s_index)/'[1]Sheet1 (2)'!$D$72)))&lt;0,0,IF(D1203='[1]Sheet1 (2)'!$C$69,'[1]Sheet1 (2)'!$D$69*('[1]Sheet1 (2)'!$D$72-crack_s_index)/'[1]Sheet1 (2)'!$D$72,IF([1]shee2!D1143='[1]Sheet1 (2)'!$C$70,'[1]Sheet1 (2)'!$D$70*('[1]Sheet1 (2)'!$D$72-crack_s_index)/'[1]Sheet1 (2)'!$D$72,IF([1]shee2!D1143='[1]Sheet1 (2)'!$C$71,'[1]Sheet1 (2)'!$D$71*('[1]Sheet1 (2)'!$D$72-crack_s_index)/'[1]Sheet1 (2)'!$D$72))))</f>
        <v>1.875</v>
      </c>
      <c r="AW1203" s="157">
        <f>IF(IF(D1203='[1]Sheet1 (2)'!$C$69,'[1]Sheet1 (2)'!$D$69*('[1]Sheet1 (2)'!$D$72-crack_t_index)/'[1]Sheet1 (2)'!$D$72,IF([1]shee2!D1143='[1]Sheet1 (2)'!$C$70,'[1]Sheet1 (2)'!$D$70*('[1]Sheet1 (2)'!$D$72-crack_t_index)/'[1]Sheet1 (2)'!$D$72,IF([1]shee2!D1143='[1]Sheet1 (2)'!$C$71,'[1]Sheet1 (2)'!$D$71*('[1]Sheet1 (2)'!$D$72-crack_t_index)/'[1]Sheet1 (2)'!$D$72)))&lt;0,0,IF(D1203='[1]Sheet1 (2)'!$C$69,'[1]Sheet1 (2)'!$D$69*('[1]Sheet1 (2)'!$D$72-crack_t_index)/'[1]Sheet1 (2)'!$D$72,IF([1]shee2!D1143='[1]Sheet1 (2)'!$C$70,'[1]Sheet1 (2)'!$D$70*('[1]Sheet1 (2)'!$D$72-crack_t_index)/'[1]Sheet1 (2)'!$D$72,IF([1]shee2!D1143='[1]Sheet1 (2)'!$C$71,'[1]Sheet1 (2)'!$D$71*('[1]Sheet1 (2)'!$D$72-crack_t_index)/'[1]Sheet1 (2)'!$D$72))))</f>
        <v>1.875</v>
      </c>
      <c r="AX1203" s="157">
        <f>IF(IF(D1203='[1]Sheet1 (2)'!$C$69,'[1]Sheet1 (2)'!$D$69*('[1]Sheet1 (2)'!$D$72-rave_index)/'[1]Sheet1 (2)'!$D$72,IF([1]shee2!D1143='[1]Sheet1 (2)'!$C$70,'[1]Sheet1 (2)'!$D$70*('[1]Sheet1 (2)'!$D$72-rave_index)/'[1]Sheet1 (2)'!$D$72,IF([1]shee2!D1143='[1]Sheet1 (2)'!$C$71,'[1]Sheet1 (2)'!$D$71*('[1]Sheet1 (2)'!$D$72-rave_index)/'[1]Sheet1 (2)'!$D$72)))&lt;0,0,IF(D1203='[1]Sheet1 (2)'!$C$69,'[1]Sheet1 (2)'!$D$69*('[1]Sheet1 (2)'!$D$72-rave_index)/'[1]Sheet1 (2)'!$D$72,IF([1]shee2!D1143='[1]Sheet1 (2)'!$C$70,'[1]Sheet1 (2)'!$D$70*('[1]Sheet1 (2)'!$D$72-rave_index)/'[1]Sheet1 (2)'!$D$72,IF([1]shee2!D1143='[1]Sheet1 (2)'!$C$71,'[1]Sheet1 (2)'!$D$71*('[1]Sheet1 (2)'!$D$72-rave_index)/'[1]Sheet1 (2)'!$D$72))))</f>
        <v>5</v>
      </c>
      <c r="AY1203" s="157">
        <f>IF(IF(D1203='[1]Sheet1 (2)'!$C$69,'[1]Sheet1 (2)'!$D$69*('[1]Sheet1 (2)'!$D$72-rough_index)/'[1]Sheet1 (2)'!$D$72,IF([1]shee2!D1143='[1]Sheet1 (2)'!$C$70,'[1]Sheet1 (2)'!$D$70*('[1]Sheet1 (2)'!$D$72-rough_index)/'[1]Sheet1 (2)'!$D$72,IF([1]shee2!D1143='[1]Sheet1 (2)'!$C$71,'[1]Sheet1 (2)'!$D$71*('[1]Sheet1 (2)'!$D$72-rough_index)/'[1]Sheet1 (2)'!$D$72)))&lt;0,0,IF(D1203='[1]Sheet1 (2)'!$C$69,'[1]Sheet1 (2)'!$D$69*('[1]Sheet1 (2)'!$D$72-rough_index)/'[1]Sheet1 (2)'!$D$72,IF([1]shee2!D1143='[1]Sheet1 (2)'!$C$70,'[1]Sheet1 (2)'!$D$70*('[1]Sheet1 (2)'!$D$72-rough_index)/'[1]Sheet1 (2)'!$D$72,IF([1]shee2!D1143='[1]Sheet1 (2)'!$C$71,'[1]Sheet1 (2)'!$D$71*('[1]Sheet1 (2)'!$D$72-rough_index)/'[1]Sheet1 (2)'!$D$72))))</f>
        <v>3.3333333333333335</v>
      </c>
      <c r="AZ1203" s="179">
        <f>+(AU1203*'[1]Sheet1 (2)'!$C$77)+(AV1203*'[1]Sheet1 (2)'!$C$78)+(AW1203*'[1]Sheet1 (2)'!$C$79)+(AX1203*'[1]Sheet1 (2)'!$C$80)+(AY1203*'[1]Sheet1 (2)'!$C$81)</f>
        <v>3.25</v>
      </c>
      <c r="BA1203" s="213" t="str">
        <f t="shared" si="36"/>
        <v>Fair</v>
      </c>
      <c r="BE1203">
        <f>IF(D1203='[1]Sheet1 (2)'!$C$61,'[1]Sheet1 (2)'!$D$61*(counts^2)+'[1]Sheet1 (2)'!$G$61*counts+'[1]Sheet1 (2)'!$J$61,IF(D1203='[1]Sheet1 (2)'!$C$62,'[1]Sheet1 (2)'!$D$62*counts+'[1]Sheet1 (2)'!$G$62,IF(D1203='[1]Sheet1 (2)'!$C$63,'[1]Sheet1 (2)'!$D$63*counts+'[1]Sheet1 (2)'!$G$63,IF(D1203='[1]Sheet1 (2)'!$C$64,'[1]Sheet1 (2)'!$D$64*counts+'[1]Sheet1 (2)'!$G$64))))</f>
        <v>2.0984129299999998</v>
      </c>
    </row>
    <row r="1204" spans="1:57" ht="12.75" customHeight="1">
      <c r="A1204" s="176" t="s">
        <v>282</v>
      </c>
      <c r="B1204" s="145" t="s">
        <v>76</v>
      </c>
      <c r="C1204" s="170">
        <v>1337</v>
      </c>
      <c r="D1204" s="174" t="s">
        <v>77</v>
      </c>
      <c r="E1204" s="171">
        <v>10</v>
      </c>
      <c r="F1204" s="171">
        <v>2</v>
      </c>
      <c r="G1204" s="171" t="s">
        <v>77</v>
      </c>
      <c r="H1204" s="171">
        <v>0.5</v>
      </c>
      <c r="I1204" s="171" t="s">
        <v>77</v>
      </c>
      <c r="J1204" s="173" t="s">
        <v>80</v>
      </c>
      <c r="K1204" s="173" t="s">
        <v>80</v>
      </c>
      <c r="L1204" s="169">
        <f>VLOOKUP(CONCATENATE(J1204,K1204),'Sheet1 (2)'!$J$6:$K$26,2,FALSE)</f>
        <v>0</v>
      </c>
      <c r="M1204" s="173" t="s">
        <v>83</v>
      </c>
      <c r="N1204" s="173" t="s">
        <v>83</v>
      </c>
      <c r="O1204" s="177">
        <f>VLOOKUP(CONCATENATE(M1204,N1204),'[1]Sheet1 (2)'!$L$6:$M$26,2,FALSE)</f>
        <v>37.5</v>
      </c>
      <c r="P1204" s="173" t="s">
        <v>83</v>
      </c>
      <c r="Q1204" s="173" t="s">
        <v>83</v>
      </c>
      <c r="R1204" s="177">
        <f>VLOOKUP(CONCATENATE(P1204,Q1204),'[1]Sheet1 (2)'!$N$6:$O$26,2,FALSE)</f>
        <v>37.5</v>
      </c>
      <c r="S1204" s="173" t="s">
        <v>80</v>
      </c>
      <c r="T1204" s="173" t="s">
        <v>80</v>
      </c>
      <c r="U1204" s="177">
        <f>VLOOKUP(CONCATENATE(S1204,T1204),'[1]Sheet1 (2)'!$P$6:$Q$26,2,FALSE)</f>
        <v>0</v>
      </c>
      <c r="V1204" s="173" t="s">
        <v>82</v>
      </c>
      <c r="W1204" s="173" t="s">
        <v>83</v>
      </c>
      <c r="X1204" s="177">
        <f>VLOOKUP(CONCATENATE(V1204,W1204),'[1]Sheet1 (2)'!$R$6:$S$26,2,FALSE)</f>
        <v>25</v>
      </c>
      <c r="Y1204" s="173" t="s">
        <v>80</v>
      </c>
      <c r="Z1204" s="173" t="s">
        <v>80</v>
      </c>
      <c r="AA1204" s="177">
        <f>VLOOKUP(CONCATENATE(Y1204,Z1204),'[1]Sheet1 (2)'!$T$6:$U$26,2,FALSE)</f>
        <v>0</v>
      </c>
      <c r="AB1204" s="173" t="s">
        <v>80</v>
      </c>
      <c r="AC1204" s="173" t="s">
        <v>80</v>
      </c>
      <c r="AD1204" s="177">
        <f>VLOOKUP(CONCATENATE(AB1204,AC1204),'[1]Sheet1 (2)'!$X$6:$Y$26,2,FALSE)</f>
        <v>0</v>
      </c>
      <c r="AE1204" s="173" t="s">
        <v>82</v>
      </c>
      <c r="AF1204" s="173" t="s">
        <v>81</v>
      </c>
      <c r="AG1204" s="177">
        <f>VLOOKUP(CONCATENATE(AE1204,AF1204),'[1]Sheet1 (2)'!$Z$6:$AA$26,2,FALSE)</f>
        <v>66</v>
      </c>
      <c r="AH1204" s="172"/>
      <c r="AI1204" s="178"/>
      <c r="AJ1204" s="140"/>
      <c r="AK1204" s="176" t="s">
        <v>282</v>
      </c>
      <c r="AL1204" s="176" t="s">
        <v>76</v>
      </c>
      <c r="AM1204" s="170">
        <f t="shared" si="37"/>
        <v>1337</v>
      </c>
      <c r="AN1204" s="147"/>
      <c r="AO1204" s="155"/>
      <c r="AP1204" s="156"/>
      <c r="AQ1204" s="157">
        <v>3.5972405140071992</v>
      </c>
      <c r="AR1204" s="158"/>
      <c r="AS1204" s="145">
        <f>LOOKUP(rufmkm,'[1]Sheet1 (2)'!$V$62:$V$71,'[1]Sheet1 (2)'!$W$62:$W$71)</f>
        <v>40</v>
      </c>
      <c r="AT1204" s="140"/>
      <c r="AU1204" s="157">
        <f>IF(IF(D1204='[1]Sheet1 (2)'!$C$69,'[1]Sheet1 (2)'!$D$69*('[1]Sheet1 (2)'!$D$72-rut_index)/'[1]Sheet1 (2)'!$D$72,IF([1]shee2!D1144='[1]Sheet1 (2)'!$C$70,'[1]Sheet1 (2)'!$D$70*('[1]Sheet1 (2)'!$D$72-rut_index)/'[1]Sheet1 (2)'!$D$72,IF([1]shee2!D1144='[1]Sheet1 (2)'!$C$71,'[1]Sheet1 (2)'!$D$71*('[1]Sheet1 (2)'!$D$72-rut_index)/'[1]Sheet1 (2)'!$D$72)))&lt;0,0,IF(D1204='[1]Sheet1 (2)'!$C$69,'[1]Sheet1 (2)'!$D$69*('[1]Sheet1 (2)'!$D$72-rut_index)/'[1]Sheet1 (2)'!$D$72,IF([1]shee2!D1144='[1]Sheet1 (2)'!$C$70,'[1]Sheet1 (2)'!$D$70*('[1]Sheet1 (2)'!$D$72-rut_index)/'[1]Sheet1 (2)'!$D$72,IF([1]shee2!D1144='[1]Sheet1 (2)'!$C$71,'[1]Sheet1 (2)'!$D$71*('[1]Sheet1 (2)'!$D$72-rut_index)/'[1]Sheet1 (2)'!$D$72))))</f>
        <v>5</v>
      </c>
      <c r="AV1204" s="157">
        <f>IF(IF(D1204='[1]Sheet1 (2)'!$C$69,'[1]Sheet1 (2)'!$D$69*('[1]Sheet1 (2)'!$D$72-crack_s_index)/'[1]Sheet1 (2)'!$D$72,IF([1]shee2!D1144='[1]Sheet1 (2)'!$C$70,'[1]Sheet1 (2)'!$D$70*('[1]Sheet1 (2)'!$D$72-crack_s_index)/'[1]Sheet1 (2)'!$D$72,IF([1]shee2!D1144='[1]Sheet1 (2)'!$C$71,'[1]Sheet1 (2)'!$D$71*('[1]Sheet1 (2)'!$D$72-crack_s_index)/'[1]Sheet1 (2)'!$D$72)))&lt;0,0,IF(D1204='[1]Sheet1 (2)'!$C$69,'[1]Sheet1 (2)'!$D$69*('[1]Sheet1 (2)'!$D$72-crack_s_index)/'[1]Sheet1 (2)'!$D$72,IF([1]shee2!D1144='[1]Sheet1 (2)'!$C$70,'[1]Sheet1 (2)'!$D$70*('[1]Sheet1 (2)'!$D$72-crack_s_index)/'[1]Sheet1 (2)'!$D$72,IF([1]shee2!D1144='[1]Sheet1 (2)'!$C$71,'[1]Sheet1 (2)'!$D$71*('[1]Sheet1 (2)'!$D$72-crack_s_index)/'[1]Sheet1 (2)'!$D$72))))</f>
        <v>1.875</v>
      </c>
      <c r="AW1204" s="157">
        <f>IF(IF(D1204='[1]Sheet1 (2)'!$C$69,'[1]Sheet1 (2)'!$D$69*('[1]Sheet1 (2)'!$D$72-crack_t_index)/'[1]Sheet1 (2)'!$D$72,IF([1]shee2!D1144='[1]Sheet1 (2)'!$C$70,'[1]Sheet1 (2)'!$D$70*('[1]Sheet1 (2)'!$D$72-crack_t_index)/'[1]Sheet1 (2)'!$D$72,IF([1]shee2!D1144='[1]Sheet1 (2)'!$C$71,'[1]Sheet1 (2)'!$D$71*('[1]Sheet1 (2)'!$D$72-crack_t_index)/'[1]Sheet1 (2)'!$D$72)))&lt;0,0,IF(D1204='[1]Sheet1 (2)'!$C$69,'[1]Sheet1 (2)'!$D$69*('[1]Sheet1 (2)'!$D$72-crack_t_index)/'[1]Sheet1 (2)'!$D$72,IF([1]shee2!D1144='[1]Sheet1 (2)'!$C$70,'[1]Sheet1 (2)'!$D$70*('[1]Sheet1 (2)'!$D$72-crack_t_index)/'[1]Sheet1 (2)'!$D$72,IF([1]shee2!D1144='[1]Sheet1 (2)'!$C$71,'[1]Sheet1 (2)'!$D$71*('[1]Sheet1 (2)'!$D$72-crack_t_index)/'[1]Sheet1 (2)'!$D$72))))</f>
        <v>1.875</v>
      </c>
      <c r="AX1204" s="157">
        <f>IF(IF(D1204='[1]Sheet1 (2)'!$C$69,'[1]Sheet1 (2)'!$D$69*('[1]Sheet1 (2)'!$D$72-rave_index)/'[1]Sheet1 (2)'!$D$72,IF([1]shee2!D1144='[1]Sheet1 (2)'!$C$70,'[1]Sheet1 (2)'!$D$70*('[1]Sheet1 (2)'!$D$72-rave_index)/'[1]Sheet1 (2)'!$D$72,IF([1]shee2!D1144='[1]Sheet1 (2)'!$C$71,'[1]Sheet1 (2)'!$D$71*('[1]Sheet1 (2)'!$D$72-rave_index)/'[1]Sheet1 (2)'!$D$72)))&lt;0,0,IF(D1204='[1]Sheet1 (2)'!$C$69,'[1]Sheet1 (2)'!$D$69*('[1]Sheet1 (2)'!$D$72-rave_index)/'[1]Sheet1 (2)'!$D$72,IF([1]shee2!D1144='[1]Sheet1 (2)'!$C$70,'[1]Sheet1 (2)'!$D$70*('[1]Sheet1 (2)'!$D$72-rave_index)/'[1]Sheet1 (2)'!$D$72,IF([1]shee2!D1144='[1]Sheet1 (2)'!$C$71,'[1]Sheet1 (2)'!$D$71*('[1]Sheet1 (2)'!$D$72-rave_index)/'[1]Sheet1 (2)'!$D$72))))</f>
        <v>5</v>
      </c>
      <c r="AY1204" s="157">
        <f>IF(IF(D1204='[1]Sheet1 (2)'!$C$69,'[1]Sheet1 (2)'!$D$69*('[1]Sheet1 (2)'!$D$72-rough_index)/'[1]Sheet1 (2)'!$D$72,IF([1]shee2!D1144='[1]Sheet1 (2)'!$C$70,'[1]Sheet1 (2)'!$D$70*('[1]Sheet1 (2)'!$D$72-rough_index)/'[1]Sheet1 (2)'!$D$72,IF([1]shee2!D1144='[1]Sheet1 (2)'!$C$71,'[1]Sheet1 (2)'!$D$71*('[1]Sheet1 (2)'!$D$72-rough_index)/'[1]Sheet1 (2)'!$D$72)))&lt;0,0,IF(D1204='[1]Sheet1 (2)'!$C$69,'[1]Sheet1 (2)'!$D$69*('[1]Sheet1 (2)'!$D$72-rough_index)/'[1]Sheet1 (2)'!$D$72,IF([1]shee2!D1144='[1]Sheet1 (2)'!$C$70,'[1]Sheet1 (2)'!$D$70*('[1]Sheet1 (2)'!$D$72-rough_index)/'[1]Sheet1 (2)'!$D$72,IF([1]shee2!D1144='[1]Sheet1 (2)'!$C$71,'[1]Sheet1 (2)'!$D$71*('[1]Sheet1 (2)'!$D$72-rough_index)/'[1]Sheet1 (2)'!$D$72))))</f>
        <v>1.6666666666666667</v>
      </c>
      <c r="AZ1204" s="179">
        <f>+(AU1204*'[1]Sheet1 (2)'!$C$77)+(AV1204*'[1]Sheet1 (2)'!$C$78)+(AW1204*'[1]Sheet1 (2)'!$C$79)+(AX1204*'[1]Sheet1 (2)'!$C$80)+(AY1204*'[1]Sheet1 (2)'!$C$81)</f>
        <v>2.75</v>
      </c>
      <c r="BA1204" s="213" t="str">
        <f t="shared" si="36"/>
        <v>Fair</v>
      </c>
      <c r="BE1204">
        <f>IF(D1204='[1]Sheet1 (2)'!$C$61,'[1]Sheet1 (2)'!$D$61*(counts^2)+'[1]Sheet1 (2)'!$G$61*counts+'[1]Sheet1 (2)'!$J$61,IF(D1204='[1]Sheet1 (2)'!$C$62,'[1]Sheet1 (2)'!$D$62*counts+'[1]Sheet1 (2)'!$G$62,IF(D1204='[1]Sheet1 (2)'!$C$63,'[1]Sheet1 (2)'!$D$63*counts+'[1]Sheet1 (2)'!$G$63,IF(D1204='[1]Sheet1 (2)'!$C$64,'[1]Sheet1 (2)'!$D$64*counts+'[1]Sheet1 (2)'!$G$64))))</f>
        <v>2.0984129299999998</v>
      </c>
    </row>
    <row r="1205" spans="1:57" ht="12.75" customHeight="1">
      <c r="A1205" s="176" t="s">
        <v>282</v>
      </c>
      <c r="B1205" s="145" t="s">
        <v>76</v>
      </c>
      <c r="C1205" s="170">
        <v>1338</v>
      </c>
      <c r="D1205" s="174" t="s">
        <v>77</v>
      </c>
      <c r="E1205" s="171">
        <v>10</v>
      </c>
      <c r="F1205" s="171">
        <v>2</v>
      </c>
      <c r="G1205" s="171" t="s">
        <v>77</v>
      </c>
      <c r="H1205" s="171">
        <v>0.5</v>
      </c>
      <c r="I1205" s="171" t="s">
        <v>77</v>
      </c>
      <c r="J1205" s="173" t="s">
        <v>80</v>
      </c>
      <c r="K1205" s="173" t="s">
        <v>80</v>
      </c>
      <c r="L1205" s="169">
        <f>VLOOKUP(CONCATENATE(J1205,K1205),'Sheet1 (2)'!$J$6:$K$26,2,FALSE)</f>
        <v>0</v>
      </c>
      <c r="M1205" s="173" t="s">
        <v>83</v>
      </c>
      <c r="N1205" s="173" t="s">
        <v>83</v>
      </c>
      <c r="O1205" s="177">
        <f>VLOOKUP(CONCATENATE(M1205,N1205),'[1]Sheet1 (2)'!$L$6:$M$26,2,FALSE)</f>
        <v>37.5</v>
      </c>
      <c r="P1205" s="173" t="s">
        <v>83</v>
      </c>
      <c r="Q1205" s="173" t="s">
        <v>83</v>
      </c>
      <c r="R1205" s="177">
        <f>VLOOKUP(CONCATENATE(P1205,Q1205),'[1]Sheet1 (2)'!$N$6:$O$26,2,FALSE)</f>
        <v>37.5</v>
      </c>
      <c r="S1205" s="173" t="s">
        <v>80</v>
      </c>
      <c r="T1205" s="173" t="s">
        <v>80</v>
      </c>
      <c r="U1205" s="177">
        <f>VLOOKUP(CONCATENATE(S1205,T1205),'[1]Sheet1 (2)'!$P$6:$Q$26,2,FALSE)</f>
        <v>0</v>
      </c>
      <c r="V1205" s="173" t="s">
        <v>82</v>
      </c>
      <c r="W1205" s="173" t="s">
        <v>83</v>
      </c>
      <c r="X1205" s="177">
        <f>VLOOKUP(CONCATENATE(V1205,W1205),'[1]Sheet1 (2)'!$R$6:$S$26,2,FALSE)</f>
        <v>25</v>
      </c>
      <c r="Y1205" s="173" t="s">
        <v>80</v>
      </c>
      <c r="Z1205" s="173" t="s">
        <v>80</v>
      </c>
      <c r="AA1205" s="177">
        <f>VLOOKUP(CONCATENATE(Y1205,Z1205),'[1]Sheet1 (2)'!$T$6:$U$26,2,FALSE)</f>
        <v>0</v>
      </c>
      <c r="AB1205" s="173" t="s">
        <v>80</v>
      </c>
      <c r="AC1205" s="173" t="s">
        <v>80</v>
      </c>
      <c r="AD1205" s="177">
        <f>VLOOKUP(CONCATENATE(AB1205,AC1205),'[1]Sheet1 (2)'!$X$6:$Y$26,2,FALSE)</f>
        <v>0</v>
      </c>
      <c r="AE1205" s="173" t="s">
        <v>82</v>
      </c>
      <c r="AF1205" s="173" t="s">
        <v>81</v>
      </c>
      <c r="AG1205" s="177">
        <f>VLOOKUP(CONCATENATE(AE1205,AF1205),'[1]Sheet1 (2)'!$Z$6:$AA$26,2,FALSE)</f>
        <v>66</v>
      </c>
      <c r="AH1205" s="172"/>
      <c r="AI1205" s="178"/>
      <c r="AJ1205" s="140"/>
      <c r="AK1205" s="176" t="s">
        <v>282</v>
      </c>
      <c r="AL1205" s="176" t="s">
        <v>76</v>
      </c>
      <c r="AM1205" s="170">
        <f t="shared" si="37"/>
        <v>1338</v>
      </c>
      <c r="AN1205" s="147"/>
      <c r="AO1205" s="155"/>
      <c r="AP1205" s="156"/>
      <c r="AQ1205" s="157">
        <v>2.9946318493294046</v>
      </c>
      <c r="AR1205" s="158"/>
      <c r="AS1205" s="145">
        <f>LOOKUP(rufmkm,'[1]Sheet1 (2)'!$V$62:$V$71,'[1]Sheet1 (2)'!$W$62:$W$71)</f>
        <v>30</v>
      </c>
      <c r="AT1205" s="140"/>
      <c r="AU1205" s="157">
        <f>IF(IF(D1205='[1]Sheet1 (2)'!$C$69,'[1]Sheet1 (2)'!$D$69*('[1]Sheet1 (2)'!$D$72-rut_index)/'[1]Sheet1 (2)'!$D$72,IF([1]shee2!D1145='[1]Sheet1 (2)'!$C$70,'[1]Sheet1 (2)'!$D$70*('[1]Sheet1 (2)'!$D$72-rut_index)/'[1]Sheet1 (2)'!$D$72,IF([1]shee2!D1145='[1]Sheet1 (2)'!$C$71,'[1]Sheet1 (2)'!$D$71*('[1]Sheet1 (2)'!$D$72-rut_index)/'[1]Sheet1 (2)'!$D$72)))&lt;0,0,IF(D1205='[1]Sheet1 (2)'!$C$69,'[1]Sheet1 (2)'!$D$69*('[1]Sheet1 (2)'!$D$72-rut_index)/'[1]Sheet1 (2)'!$D$72,IF([1]shee2!D1145='[1]Sheet1 (2)'!$C$70,'[1]Sheet1 (2)'!$D$70*('[1]Sheet1 (2)'!$D$72-rut_index)/'[1]Sheet1 (2)'!$D$72,IF([1]shee2!D1145='[1]Sheet1 (2)'!$C$71,'[1]Sheet1 (2)'!$D$71*('[1]Sheet1 (2)'!$D$72-rut_index)/'[1]Sheet1 (2)'!$D$72))))</f>
        <v>5</v>
      </c>
      <c r="AV1205" s="157">
        <f>IF(IF(D1205='[1]Sheet1 (2)'!$C$69,'[1]Sheet1 (2)'!$D$69*('[1]Sheet1 (2)'!$D$72-crack_s_index)/'[1]Sheet1 (2)'!$D$72,IF([1]shee2!D1145='[1]Sheet1 (2)'!$C$70,'[1]Sheet1 (2)'!$D$70*('[1]Sheet1 (2)'!$D$72-crack_s_index)/'[1]Sheet1 (2)'!$D$72,IF([1]shee2!D1145='[1]Sheet1 (2)'!$C$71,'[1]Sheet1 (2)'!$D$71*('[1]Sheet1 (2)'!$D$72-crack_s_index)/'[1]Sheet1 (2)'!$D$72)))&lt;0,0,IF(D1205='[1]Sheet1 (2)'!$C$69,'[1]Sheet1 (2)'!$D$69*('[1]Sheet1 (2)'!$D$72-crack_s_index)/'[1]Sheet1 (2)'!$D$72,IF([1]shee2!D1145='[1]Sheet1 (2)'!$C$70,'[1]Sheet1 (2)'!$D$70*('[1]Sheet1 (2)'!$D$72-crack_s_index)/'[1]Sheet1 (2)'!$D$72,IF([1]shee2!D1145='[1]Sheet1 (2)'!$C$71,'[1]Sheet1 (2)'!$D$71*('[1]Sheet1 (2)'!$D$72-crack_s_index)/'[1]Sheet1 (2)'!$D$72))))</f>
        <v>1.875</v>
      </c>
      <c r="AW1205" s="157">
        <f>IF(IF(D1205='[1]Sheet1 (2)'!$C$69,'[1]Sheet1 (2)'!$D$69*('[1]Sheet1 (2)'!$D$72-crack_t_index)/'[1]Sheet1 (2)'!$D$72,IF([1]shee2!D1145='[1]Sheet1 (2)'!$C$70,'[1]Sheet1 (2)'!$D$70*('[1]Sheet1 (2)'!$D$72-crack_t_index)/'[1]Sheet1 (2)'!$D$72,IF([1]shee2!D1145='[1]Sheet1 (2)'!$C$71,'[1]Sheet1 (2)'!$D$71*('[1]Sheet1 (2)'!$D$72-crack_t_index)/'[1]Sheet1 (2)'!$D$72)))&lt;0,0,IF(D1205='[1]Sheet1 (2)'!$C$69,'[1]Sheet1 (2)'!$D$69*('[1]Sheet1 (2)'!$D$72-crack_t_index)/'[1]Sheet1 (2)'!$D$72,IF([1]shee2!D1145='[1]Sheet1 (2)'!$C$70,'[1]Sheet1 (2)'!$D$70*('[1]Sheet1 (2)'!$D$72-crack_t_index)/'[1]Sheet1 (2)'!$D$72,IF([1]shee2!D1145='[1]Sheet1 (2)'!$C$71,'[1]Sheet1 (2)'!$D$71*('[1]Sheet1 (2)'!$D$72-crack_t_index)/'[1]Sheet1 (2)'!$D$72))))</f>
        <v>1.875</v>
      </c>
      <c r="AX1205" s="157">
        <f>IF(IF(D1205='[1]Sheet1 (2)'!$C$69,'[1]Sheet1 (2)'!$D$69*('[1]Sheet1 (2)'!$D$72-rave_index)/'[1]Sheet1 (2)'!$D$72,IF([1]shee2!D1145='[1]Sheet1 (2)'!$C$70,'[1]Sheet1 (2)'!$D$70*('[1]Sheet1 (2)'!$D$72-rave_index)/'[1]Sheet1 (2)'!$D$72,IF([1]shee2!D1145='[1]Sheet1 (2)'!$C$71,'[1]Sheet1 (2)'!$D$71*('[1]Sheet1 (2)'!$D$72-rave_index)/'[1]Sheet1 (2)'!$D$72)))&lt;0,0,IF(D1205='[1]Sheet1 (2)'!$C$69,'[1]Sheet1 (2)'!$D$69*('[1]Sheet1 (2)'!$D$72-rave_index)/'[1]Sheet1 (2)'!$D$72,IF([1]shee2!D1145='[1]Sheet1 (2)'!$C$70,'[1]Sheet1 (2)'!$D$70*('[1]Sheet1 (2)'!$D$72-rave_index)/'[1]Sheet1 (2)'!$D$72,IF([1]shee2!D1145='[1]Sheet1 (2)'!$C$71,'[1]Sheet1 (2)'!$D$71*('[1]Sheet1 (2)'!$D$72-rave_index)/'[1]Sheet1 (2)'!$D$72))))</f>
        <v>5</v>
      </c>
      <c r="AY1205" s="157">
        <f>IF(IF(D1205='[1]Sheet1 (2)'!$C$69,'[1]Sheet1 (2)'!$D$69*('[1]Sheet1 (2)'!$D$72-rough_index)/'[1]Sheet1 (2)'!$D$72,IF([1]shee2!D1145='[1]Sheet1 (2)'!$C$70,'[1]Sheet1 (2)'!$D$70*('[1]Sheet1 (2)'!$D$72-rough_index)/'[1]Sheet1 (2)'!$D$72,IF([1]shee2!D1145='[1]Sheet1 (2)'!$C$71,'[1]Sheet1 (2)'!$D$71*('[1]Sheet1 (2)'!$D$72-rough_index)/'[1]Sheet1 (2)'!$D$72)))&lt;0,0,IF(D1205='[1]Sheet1 (2)'!$C$69,'[1]Sheet1 (2)'!$D$69*('[1]Sheet1 (2)'!$D$72-rough_index)/'[1]Sheet1 (2)'!$D$72,IF([1]shee2!D1145='[1]Sheet1 (2)'!$C$70,'[1]Sheet1 (2)'!$D$70*('[1]Sheet1 (2)'!$D$72-rough_index)/'[1]Sheet1 (2)'!$D$72,IF([1]shee2!D1145='[1]Sheet1 (2)'!$C$71,'[1]Sheet1 (2)'!$D$71*('[1]Sheet1 (2)'!$D$72-rough_index)/'[1]Sheet1 (2)'!$D$72))))</f>
        <v>2.5</v>
      </c>
      <c r="AZ1205" s="179">
        <f>+(AU1205*'[1]Sheet1 (2)'!$C$77)+(AV1205*'[1]Sheet1 (2)'!$C$78)+(AW1205*'[1]Sheet1 (2)'!$C$79)+(AX1205*'[1]Sheet1 (2)'!$C$80)+(AY1205*'[1]Sheet1 (2)'!$C$81)</f>
        <v>3</v>
      </c>
      <c r="BA1205" s="213" t="str">
        <f t="shared" si="36"/>
        <v>Fair</v>
      </c>
      <c r="BE1205">
        <f>IF(D1205='[1]Sheet1 (2)'!$C$61,'[1]Sheet1 (2)'!$D$61*(counts^2)+'[1]Sheet1 (2)'!$G$61*counts+'[1]Sheet1 (2)'!$J$61,IF(D1205='[1]Sheet1 (2)'!$C$62,'[1]Sheet1 (2)'!$D$62*counts+'[1]Sheet1 (2)'!$G$62,IF(D1205='[1]Sheet1 (2)'!$C$63,'[1]Sheet1 (2)'!$D$63*counts+'[1]Sheet1 (2)'!$G$63,IF(D1205='[1]Sheet1 (2)'!$C$64,'[1]Sheet1 (2)'!$D$64*counts+'[1]Sheet1 (2)'!$G$64))))</f>
        <v>2.0984129299999998</v>
      </c>
    </row>
    <row r="1206" spans="1:57" ht="12.75" customHeight="1">
      <c r="A1206" s="176" t="s">
        <v>282</v>
      </c>
      <c r="B1206" s="145" t="s">
        <v>76</v>
      </c>
      <c r="C1206" s="170">
        <v>1339</v>
      </c>
      <c r="D1206" s="174" t="s">
        <v>77</v>
      </c>
      <c r="E1206" s="171">
        <v>10</v>
      </c>
      <c r="F1206" s="171">
        <v>2</v>
      </c>
      <c r="G1206" s="171" t="s">
        <v>77</v>
      </c>
      <c r="H1206" s="171">
        <v>0.5</v>
      </c>
      <c r="I1206" s="171" t="s">
        <v>77</v>
      </c>
      <c r="J1206" s="173" t="s">
        <v>80</v>
      </c>
      <c r="K1206" s="173" t="s">
        <v>80</v>
      </c>
      <c r="L1206" s="169">
        <f>VLOOKUP(CONCATENATE(J1206,K1206),'Sheet1 (2)'!$J$6:$K$26,2,FALSE)</f>
        <v>0</v>
      </c>
      <c r="M1206" s="173" t="s">
        <v>83</v>
      </c>
      <c r="N1206" s="173" t="s">
        <v>83</v>
      </c>
      <c r="O1206" s="177">
        <f>VLOOKUP(CONCATENATE(M1206,N1206),'[1]Sheet1 (2)'!$L$6:$M$26,2,FALSE)</f>
        <v>37.5</v>
      </c>
      <c r="P1206" s="173" t="s">
        <v>83</v>
      </c>
      <c r="Q1206" s="173" t="s">
        <v>83</v>
      </c>
      <c r="R1206" s="177">
        <f>VLOOKUP(CONCATENATE(P1206,Q1206),'[1]Sheet1 (2)'!$N$6:$O$26,2,FALSE)</f>
        <v>37.5</v>
      </c>
      <c r="S1206" s="173" t="s">
        <v>80</v>
      </c>
      <c r="T1206" s="173" t="s">
        <v>80</v>
      </c>
      <c r="U1206" s="177">
        <f>VLOOKUP(CONCATENATE(S1206,T1206),'[1]Sheet1 (2)'!$P$6:$Q$26,2,FALSE)</f>
        <v>0</v>
      </c>
      <c r="V1206" s="173" t="s">
        <v>82</v>
      </c>
      <c r="W1206" s="173" t="s">
        <v>81</v>
      </c>
      <c r="X1206" s="177">
        <f>VLOOKUP(CONCATENATE(V1206,W1206),'[1]Sheet1 (2)'!$R$6:$S$26,2,FALSE)</f>
        <v>50</v>
      </c>
      <c r="Y1206" s="173" t="s">
        <v>83</v>
      </c>
      <c r="Z1206" s="173" t="s">
        <v>82</v>
      </c>
      <c r="AA1206" s="177">
        <f>VLOOKUP(CONCATENATE(Y1206,Z1206),'[1]Sheet1 (2)'!$T$6:$U$26,2,FALSE)</f>
        <v>18.75</v>
      </c>
      <c r="AB1206" s="173" t="s">
        <v>80</v>
      </c>
      <c r="AC1206" s="173" t="s">
        <v>80</v>
      </c>
      <c r="AD1206" s="177">
        <f>VLOOKUP(CONCATENATE(AB1206,AC1206),'[1]Sheet1 (2)'!$X$6:$Y$26,2,FALSE)</f>
        <v>0</v>
      </c>
      <c r="AE1206" s="173" t="s">
        <v>82</v>
      </c>
      <c r="AF1206" s="173" t="s">
        <v>81</v>
      </c>
      <c r="AG1206" s="177">
        <f>VLOOKUP(CONCATENATE(AE1206,AF1206),'[1]Sheet1 (2)'!$Z$6:$AA$26,2,FALSE)</f>
        <v>66</v>
      </c>
      <c r="AH1206" s="172"/>
      <c r="AI1206" s="178"/>
      <c r="AJ1206" s="140"/>
      <c r="AK1206" s="176" t="s">
        <v>282</v>
      </c>
      <c r="AL1206" s="176" t="s">
        <v>76</v>
      </c>
      <c r="AM1206" s="170">
        <f t="shared" si="37"/>
        <v>1339</v>
      </c>
      <c r="AN1206" s="147"/>
      <c r="AO1206" s="155" t="s">
        <v>481</v>
      </c>
      <c r="AP1206" s="156"/>
      <c r="AQ1206" s="157">
        <v>3.6066628749302039</v>
      </c>
      <c r="AR1206" s="158"/>
      <c r="AS1206" s="145">
        <f>LOOKUP(rufmkm,'[1]Sheet1 (2)'!$V$62:$V$71,'[1]Sheet1 (2)'!$W$62:$W$71)</f>
        <v>40</v>
      </c>
      <c r="AT1206" s="140"/>
      <c r="AU1206" s="157">
        <f>IF(IF(D1206='[1]Sheet1 (2)'!$C$69,'[1]Sheet1 (2)'!$D$69*('[1]Sheet1 (2)'!$D$72-rut_index)/'[1]Sheet1 (2)'!$D$72,IF([1]shee2!D1146='[1]Sheet1 (2)'!$C$70,'[1]Sheet1 (2)'!$D$70*('[1]Sheet1 (2)'!$D$72-rut_index)/'[1]Sheet1 (2)'!$D$72,IF([1]shee2!D1146='[1]Sheet1 (2)'!$C$71,'[1]Sheet1 (2)'!$D$71*('[1]Sheet1 (2)'!$D$72-rut_index)/'[1]Sheet1 (2)'!$D$72)))&lt;0,0,IF(D1206='[1]Sheet1 (2)'!$C$69,'[1]Sheet1 (2)'!$D$69*('[1]Sheet1 (2)'!$D$72-rut_index)/'[1]Sheet1 (2)'!$D$72,IF([1]shee2!D1146='[1]Sheet1 (2)'!$C$70,'[1]Sheet1 (2)'!$D$70*('[1]Sheet1 (2)'!$D$72-rut_index)/'[1]Sheet1 (2)'!$D$72,IF([1]shee2!D1146='[1]Sheet1 (2)'!$C$71,'[1]Sheet1 (2)'!$D$71*('[1]Sheet1 (2)'!$D$72-rut_index)/'[1]Sheet1 (2)'!$D$72))))</f>
        <v>5</v>
      </c>
      <c r="AV1206" s="157">
        <f>IF(IF(D1206='[1]Sheet1 (2)'!$C$69,'[1]Sheet1 (2)'!$D$69*('[1]Sheet1 (2)'!$D$72-crack_s_index)/'[1]Sheet1 (2)'!$D$72,IF([1]shee2!D1146='[1]Sheet1 (2)'!$C$70,'[1]Sheet1 (2)'!$D$70*('[1]Sheet1 (2)'!$D$72-crack_s_index)/'[1]Sheet1 (2)'!$D$72,IF([1]shee2!D1146='[1]Sheet1 (2)'!$C$71,'[1]Sheet1 (2)'!$D$71*('[1]Sheet1 (2)'!$D$72-crack_s_index)/'[1]Sheet1 (2)'!$D$72)))&lt;0,0,IF(D1206='[1]Sheet1 (2)'!$C$69,'[1]Sheet1 (2)'!$D$69*('[1]Sheet1 (2)'!$D$72-crack_s_index)/'[1]Sheet1 (2)'!$D$72,IF([1]shee2!D1146='[1]Sheet1 (2)'!$C$70,'[1]Sheet1 (2)'!$D$70*('[1]Sheet1 (2)'!$D$72-crack_s_index)/'[1]Sheet1 (2)'!$D$72,IF([1]shee2!D1146='[1]Sheet1 (2)'!$C$71,'[1]Sheet1 (2)'!$D$71*('[1]Sheet1 (2)'!$D$72-crack_s_index)/'[1]Sheet1 (2)'!$D$72))))</f>
        <v>1.875</v>
      </c>
      <c r="AW1206" s="157">
        <f>IF(IF(D1206='[1]Sheet1 (2)'!$C$69,'[1]Sheet1 (2)'!$D$69*('[1]Sheet1 (2)'!$D$72-crack_t_index)/'[1]Sheet1 (2)'!$D$72,IF([1]shee2!D1146='[1]Sheet1 (2)'!$C$70,'[1]Sheet1 (2)'!$D$70*('[1]Sheet1 (2)'!$D$72-crack_t_index)/'[1]Sheet1 (2)'!$D$72,IF([1]shee2!D1146='[1]Sheet1 (2)'!$C$71,'[1]Sheet1 (2)'!$D$71*('[1]Sheet1 (2)'!$D$72-crack_t_index)/'[1]Sheet1 (2)'!$D$72)))&lt;0,0,IF(D1206='[1]Sheet1 (2)'!$C$69,'[1]Sheet1 (2)'!$D$69*('[1]Sheet1 (2)'!$D$72-crack_t_index)/'[1]Sheet1 (2)'!$D$72,IF([1]shee2!D1146='[1]Sheet1 (2)'!$C$70,'[1]Sheet1 (2)'!$D$70*('[1]Sheet1 (2)'!$D$72-crack_t_index)/'[1]Sheet1 (2)'!$D$72,IF([1]shee2!D1146='[1]Sheet1 (2)'!$C$71,'[1]Sheet1 (2)'!$D$71*('[1]Sheet1 (2)'!$D$72-crack_t_index)/'[1]Sheet1 (2)'!$D$72))))</f>
        <v>1.875</v>
      </c>
      <c r="AX1206" s="157">
        <f>IF(IF(D1206='[1]Sheet1 (2)'!$C$69,'[1]Sheet1 (2)'!$D$69*('[1]Sheet1 (2)'!$D$72-rave_index)/'[1]Sheet1 (2)'!$D$72,IF([1]shee2!D1146='[1]Sheet1 (2)'!$C$70,'[1]Sheet1 (2)'!$D$70*('[1]Sheet1 (2)'!$D$72-rave_index)/'[1]Sheet1 (2)'!$D$72,IF([1]shee2!D1146='[1]Sheet1 (2)'!$C$71,'[1]Sheet1 (2)'!$D$71*('[1]Sheet1 (2)'!$D$72-rave_index)/'[1]Sheet1 (2)'!$D$72)))&lt;0,0,IF(D1206='[1]Sheet1 (2)'!$C$69,'[1]Sheet1 (2)'!$D$69*('[1]Sheet1 (2)'!$D$72-rave_index)/'[1]Sheet1 (2)'!$D$72,IF([1]shee2!D1146='[1]Sheet1 (2)'!$C$70,'[1]Sheet1 (2)'!$D$70*('[1]Sheet1 (2)'!$D$72-rave_index)/'[1]Sheet1 (2)'!$D$72,IF([1]shee2!D1146='[1]Sheet1 (2)'!$C$71,'[1]Sheet1 (2)'!$D$71*('[1]Sheet1 (2)'!$D$72-rave_index)/'[1]Sheet1 (2)'!$D$72))))</f>
        <v>3.4375</v>
      </c>
      <c r="AY1206" s="157">
        <f>IF(IF(D1206='[1]Sheet1 (2)'!$C$69,'[1]Sheet1 (2)'!$D$69*('[1]Sheet1 (2)'!$D$72-rough_index)/'[1]Sheet1 (2)'!$D$72,IF([1]shee2!D1146='[1]Sheet1 (2)'!$C$70,'[1]Sheet1 (2)'!$D$70*('[1]Sheet1 (2)'!$D$72-rough_index)/'[1]Sheet1 (2)'!$D$72,IF([1]shee2!D1146='[1]Sheet1 (2)'!$C$71,'[1]Sheet1 (2)'!$D$71*('[1]Sheet1 (2)'!$D$72-rough_index)/'[1]Sheet1 (2)'!$D$72)))&lt;0,0,IF(D1206='[1]Sheet1 (2)'!$C$69,'[1]Sheet1 (2)'!$D$69*('[1]Sheet1 (2)'!$D$72-rough_index)/'[1]Sheet1 (2)'!$D$72,IF([1]shee2!D1146='[1]Sheet1 (2)'!$C$70,'[1]Sheet1 (2)'!$D$70*('[1]Sheet1 (2)'!$D$72-rough_index)/'[1]Sheet1 (2)'!$D$72,IF([1]shee2!D1146='[1]Sheet1 (2)'!$C$71,'[1]Sheet1 (2)'!$D$71*('[1]Sheet1 (2)'!$D$72-rough_index)/'[1]Sheet1 (2)'!$D$72))))</f>
        <v>1.6666666666666667</v>
      </c>
      <c r="AZ1206" s="179">
        <f>+(AU1206*'[1]Sheet1 (2)'!$C$77)+(AV1206*'[1]Sheet1 (2)'!$C$78)+(AW1206*'[1]Sheet1 (2)'!$C$79)+(AX1206*'[1]Sheet1 (2)'!$C$80)+(AY1206*'[1]Sheet1 (2)'!$C$81)</f>
        <v>2.59375</v>
      </c>
      <c r="BA1206" s="213" t="str">
        <f t="shared" si="36"/>
        <v>Fair</v>
      </c>
      <c r="BE1206">
        <f>IF(D1206='[1]Sheet1 (2)'!$C$61,'[1]Sheet1 (2)'!$D$61*(counts^2)+'[1]Sheet1 (2)'!$G$61*counts+'[1]Sheet1 (2)'!$J$61,IF(D1206='[1]Sheet1 (2)'!$C$62,'[1]Sheet1 (2)'!$D$62*counts+'[1]Sheet1 (2)'!$G$62,IF(D1206='[1]Sheet1 (2)'!$C$63,'[1]Sheet1 (2)'!$D$63*counts+'[1]Sheet1 (2)'!$G$63,IF(D1206='[1]Sheet1 (2)'!$C$64,'[1]Sheet1 (2)'!$D$64*counts+'[1]Sheet1 (2)'!$G$64))))</f>
        <v>2.0984129299999998</v>
      </c>
    </row>
    <row r="1207" spans="1:57" ht="12.75" customHeight="1">
      <c r="A1207" s="176" t="s">
        <v>282</v>
      </c>
      <c r="B1207" s="145" t="s">
        <v>76</v>
      </c>
      <c r="C1207" s="170">
        <v>1340</v>
      </c>
      <c r="D1207" s="174" t="s">
        <v>77</v>
      </c>
      <c r="E1207" s="171">
        <v>10</v>
      </c>
      <c r="F1207" s="171">
        <v>2</v>
      </c>
      <c r="G1207" s="171" t="s">
        <v>77</v>
      </c>
      <c r="H1207" s="171">
        <v>0.5</v>
      </c>
      <c r="I1207" s="171" t="s">
        <v>77</v>
      </c>
      <c r="J1207" s="173" t="s">
        <v>80</v>
      </c>
      <c r="K1207" s="173" t="s">
        <v>80</v>
      </c>
      <c r="L1207" s="169">
        <f>VLOOKUP(CONCATENATE(J1207,K1207),'Sheet1 (2)'!$J$6:$K$26,2,FALSE)</f>
        <v>0</v>
      </c>
      <c r="M1207" s="173" t="s">
        <v>83</v>
      </c>
      <c r="N1207" s="173" t="s">
        <v>82</v>
      </c>
      <c r="O1207" s="177">
        <f>VLOOKUP(CONCATENATE(M1207,N1207),'[1]Sheet1 (2)'!$L$6:$M$26,2,FALSE)</f>
        <v>18.75</v>
      </c>
      <c r="P1207" s="173" t="s">
        <v>80</v>
      </c>
      <c r="Q1207" s="173" t="s">
        <v>80</v>
      </c>
      <c r="R1207" s="177">
        <f>VLOOKUP(CONCATENATE(P1207,Q1207),'[1]Sheet1 (2)'!$N$6:$O$26,2,FALSE)</f>
        <v>0</v>
      </c>
      <c r="S1207" s="173" t="s">
        <v>80</v>
      </c>
      <c r="T1207" s="173" t="s">
        <v>80</v>
      </c>
      <c r="U1207" s="177">
        <f>VLOOKUP(CONCATENATE(S1207,T1207),'[1]Sheet1 (2)'!$P$6:$Q$26,2,FALSE)</f>
        <v>0</v>
      </c>
      <c r="V1207" s="173" t="s">
        <v>83</v>
      </c>
      <c r="W1207" s="173" t="s">
        <v>79</v>
      </c>
      <c r="X1207" s="177">
        <f>VLOOKUP(CONCATENATE(V1207,W1207),'[1]Sheet1 (2)'!$R$6:$S$26,2,FALSE)</f>
        <v>56.25</v>
      </c>
      <c r="Y1207" s="173" t="s">
        <v>80</v>
      </c>
      <c r="Z1207" s="173" t="s">
        <v>80</v>
      </c>
      <c r="AA1207" s="177">
        <f>VLOOKUP(CONCATENATE(Y1207,Z1207),'[1]Sheet1 (2)'!$T$6:$U$26,2,FALSE)</f>
        <v>0</v>
      </c>
      <c r="AB1207" s="173" t="s">
        <v>80</v>
      </c>
      <c r="AC1207" s="173" t="s">
        <v>80</v>
      </c>
      <c r="AD1207" s="177">
        <f>VLOOKUP(CONCATENATE(AB1207,AC1207),'[1]Sheet1 (2)'!$X$6:$Y$26,2,FALSE)</f>
        <v>0</v>
      </c>
      <c r="AE1207" s="173" t="s">
        <v>82</v>
      </c>
      <c r="AF1207" s="173" t="s">
        <v>81</v>
      </c>
      <c r="AG1207" s="177">
        <f>VLOOKUP(CONCATENATE(AE1207,AF1207),'[1]Sheet1 (2)'!$Z$6:$AA$26,2,FALSE)</f>
        <v>66</v>
      </c>
      <c r="AH1207" s="172"/>
      <c r="AI1207" s="178"/>
      <c r="AJ1207" s="140"/>
      <c r="AK1207" s="176" t="s">
        <v>282</v>
      </c>
      <c r="AL1207" s="176" t="s">
        <v>76</v>
      </c>
      <c r="AM1207" s="170">
        <f t="shared" si="37"/>
        <v>1340</v>
      </c>
      <c r="AN1207" s="147"/>
      <c r="AO1207" s="155"/>
      <c r="AP1207" s="156"/>
      <c r="AQ1207" s="157">
        <v>4.6084780242590693</v>
      </c>
      <c r="AR1207" s="158"/>
      <c r="AS1207" s="145">
        <f>LOOKUP(rufmkm,'[1]Sheet1 (2)'!$V$62:$V$71,'[1]Sheet1 (2)'!$W$62:$W$71)</f>
        <v>50</v>
      </c>
      <c r="AT1207" s="140"/>
      <c r="AU1207" s="157">
        <f>IF(IF(D1207='[1]Sheet1 (2)'!$C$69,'[1]Sheet1 (2)'!$D$69*('[1]Sheet1 (2)'!$D$72-rut_index)/'[1]Sheet1 (2)'!$D$72,IF([1]shee2!D1147='[1]Sheet1 (2)'!$C$70,'[1]Sheet1 (2)'!$D$70*('[1]Sheet1 (2)'!$D$72-rut_index)/'[1]Sheet1 (2)'!$D$72,IF([1]shee2!D1147='[1]Sheet1 (2)'!$C$71,'[1]Sheet1 (2)'!$D$71*('[1]Sheet1 (2)'!$D$72-rut_index)/'[1]Sheet1 (2)'!$D$72)))&lt;0,0,IF(D1207='[1]Sheet1 (2)'!$C$69,'[1]Sheet1 (2)'!$D$69*('[1]Sheet1 (2)'!$D$72-rut_index)/'[1]Sheet1 (2)'!$D$72,IF([1]shee2!D1147='[1]Sheet1 (2)'!$C$70,'[1]Sheet1 (2)'!$D$70*('[1]Sheet1 (2)'!$D$72-rut_index)/'[1]Sheet1 (2)'!$D$72,IF([1]shee2!D1147='[1]Sheet1 (2)'!$C$71,'[1]Sheet1 (2)'!$D$71*('[1]Sheet1 (2)'!$D$72-rut_index)/'[1]Sheet1 (2)'!$D$72))))</f>
        <v>5</v>
      </c>
      <c r="AV1207" s="157">
        <f>IF(IF(D1207='[1]Sheet1 (2)'!$C$69,'[1]Sheet1 (2)'!$D$69*('[1]Sheet1 (2)'!$D$72-crack_s_index)/'[1]Sheet1 (2)'!$D$72,IF([1]shee2!D1147='[1]Sheet1 (2)'!$C$70,'[1]Sheet1 (2)'!$D$70*('[1]Sheet1 (2)'!$D$72-crack_s_index)/'[1]Sheet1 (2)'!$D$72,IF([1]shee2!D1147='[1]Sheet1 (2)'!$C$71,'[1]Sheet1 (2)'!$D$71*('[1]Sheet1 (2)'!$D$72-crack_s_index)/'[1]Sheet1 (2)'!$D$72)))&lt;0,0,IF(D1207='[1]Sheet1 (2)'!$C$69,'[1]Sheet1 (2)'!$D$69*('[1]Sheet1 (2)'!$D$72-crack_s_index)/'[1]Sheet1 (2)'!$D$72,IF([1]shee2!D1147='[1]Sheet1 (2)'!$C$70,'[1]Sheet1 (2)'!$D$70*('[1]Sheet1 (2)'!$D$72-crack_s_index)/'[1]Sheet1 (2)'!$D$72,IF([1]shee2!D1147='[1]Sheet1 (2)'!$C$71,'[1]Sheet1 (2)'!$D$71*('[1]Sheet1 (2)'!$D$72-crack_s_index)/'[1]Sheet1 (2)'!$D$72))))</f>
        <v>3.4375</v>
      </c>
      <c r="AW1207" s="157">
        <f>IF(IF(D1207='[1]Sheet1 (2)'!$C$69,'[1]Sheet1 (2)'!$D$69*('[1]Sheet1 (2)'!$D$72-crack_t_index)/'[1]Sheet1 (2)'!$D$72,IF([1]shee2!D1147='[1]Sheet1 (2)'!$C$70,'[1]Sheet1 (2)'!$D$70*('[1]Sheet1 (2)'!$D$72-crack_t_index)/'[1]Sheet1 (2)'!$D$72,IF([1]shee2!D1147='[1]Sheet1 (2)'!$C$71,'[1]Sheet1 (2)'!$D$71*('[1]Sheet1 (2)'!$D$72-crack_t_index)/'[1]Sheet1 (2)'!$D$72)))&lt;0,0,IF(D1207='[1]Sheet1 (2)'!$C$69,'[1]Sheet1 (2)'!$D$69*('[1]Sheet1 (2)'!$D$72-crack_t_index)/'[1]Sheet1 (2)'!$D$72,IF([1]shee2!D1147='[1]Sheet1 (2)'!$C$70,'[1]Sheet1 (2)'!$D$70*('[1]Sheet1 (2)'!$D$72-crack_t_index)/'[1]Sheet1 (2)'!$D$72,IF([1]shee2!D1147='[1]Sheet1 (2)'!$C$71,'[1]Sheet1 (2)'!$D$71*('[1]Sheet1 (2)'!$D$72-crack_t_index)/'[1]Sheet1 (2)'!$D$72))))</f>
        <v>5</v>
      </c>
      <c r="AX1207" s="157">
        <f>IF(IF(D1207='[1]Sheet1 (2)'!$C$69,'[1]Sheet1 (2)'!$D$69*('[1]Sheet1 (2)'!$D$72-rave_index)/'[1]Sheet1 (2)'!$D$72,IF([1]shee2!D1147='[1]Sheet1 (2)'!$C$70,'[1]Sheet1 (2)'!$D$70*('[1]Sheet1 (2)'!$D$72-rave_index)/'[1]Sheet1 (2)'!$D$72,IF([1]shee2!D1147='[1]Sheet1 (2)'!$C$71,'[1]Sheet1 (2)'!$D$71*('[1]Sheet1 (2)'!$D$72-rave_index)/'[1]Sheet1 (2)'!$D$72)))&lt;0,0,IF(D1207='[1]Sheet1 (2)'!$C$69,'[1]Sheet1 (2)'!$D$69*('[1]Sheet1 (2)'!$D$72-rave_index)/'[1]Sheet1 (2)'!$D$72,IF([1]shee2!D1147='[1]Sheet1 (2)'!$C$70,'[1]Sheet1 (2)'!$D$70*('[1]Sheet1 (2)'!$D$72-rave_index)/'[1]Sheet1 (2)'!$D$72,IF([1]shee2!D1147='[1]Sheet1 (2)'!$C$71,'[1]Sheet1 (2)'!$D$71*('[1]Sheet1 (2)'!$D$72-rave_index)/'[1]Sheet1 (2)'!$D$72))))</f>
        <v>5</v>
      </c>
      <c r="AY1207" s="157">
        <f>IF(IF(D1207='[1]Sheet1 (2)'!$C$69,'[1]Sheet1 (2)'!$D$69*('[1]Sheet1 (2)'!$D$72-rough_index)/'[1]Sheet1 (2)'!$D$72,IF([1]shee2!D1147='[1]Sheet1 (2)'!$C$70,'[1]Sheet1 (2)'!$D$70*('[1]Sheet1 (2)'!$D$72-rough_index)/'[1]Sheet1 (2)'!$D$72,IF([1]shee2!D1147='[1]Sheet1 (2)'!$C$71,'[1]Sheet1 (2)'!$D$71*('[1]Sheet1 (2)'!$D$72-rough_index)/'[1]Sheet1 (2)'!$D$72)))&lt;0,0,IF(D1207='[1]Sheet1 (2)'!$C$69,'[1]Sheet1 (2)'!$D$69*('[1]Sheet1 (2)'!$D$72-rough_index)/'[1]Sheet1 (2)'!$D$72,IF([1]shee2!D1147='[1]Sheet1 (2)'!$C$70,'[1]Sheet1 (2)'!$D$70*('[1]Sheet1 (2)'!$D$72-rough_index)/'[1]Sheet1 (2)'!$D$72,IF([1]shee2!D1147='[1]Sheet1 (2)'!$C$71,'[1]Sheet1 (2)'!$D$71*('[1]Sheet1 (2)'!$D$72-rough_index)/'[1]Sheet1 (2)'!$D$72))))</f>
        <v>0.83333333333333337</v>
      </c>
      <c r="AZ1207" s="179">
        <f>+(AU1207*'[1]Sheet1 (2)'!$C$77)+(AV1207*'[1]Sheet1 (2)'!$C$78)+(AW1207*'[1]Sheet1 (2)'!$C$79)+(AX1207*'[1]Sheet1 (2)'!$C$80)+(AY1207*'[1]Sheet1 (2)'!$C$81)</f>
        <v>3.1875</v>
      </c>
      <c r="BA1207" s="213" t="str">
        <f t="shared" si="36"/>
        <v>Fair</v>
      </c>
      <c r="BE1207">
        <f>IF(D1207='[1]Sheet1 (2)'!$C$61,'[1]Sheet1 (2)'!$D$61*(counts^2)+'[1]Sheet1 (2)'!$G$61*counts+'[1]Sheet1 (2)'!$J$61,IF(D1207='[1]Sheet1 (2)'!$C$62,'[1]Sheet1 (2)'!$D$62*counts+'[1]Sheet1 (2)'!$G$62,IF(D1207='[1]Sheet1 (2)'!$C$63,'[1]Sheet1 (2)'!$D$63*counts+'[1]Sheet1 (2)'!$G$63,IF(D1207='[1]Sheet1 (2)'!$C$64,'[1]Sheet1 (2)'!$D$64*counts+'[1]Sheet1 (2)'!$G$64))))</f>
        <v>2.0984129299999998</v>
      </c>
    </row>
    <row r="1208" spans="1:57" ht="12.75" customHeight="1">
      <c r="A1208" s="176" t="s">
        <v>282</v>
      </c>
      <c r="B1208" s="145" t="s">
        <v>76</v>
      </c>
      <c r="C1208" s="170">
        <v>1341</v>
      </c>
      <c r="D1208" s="174" t="s">
        <v>77</v>
      </c>
      <c r="E1208" s="171">
        <v>10</v>
      </c>
      <c r="F1208" s="171">
        <v>2</v>
      </c>
      <c r="G1208" s="171" t="s">
        <v>77</v>
      </c>
      <c r="H1208" s="171">
        <v>0.5</v>
      </c>
      <c r="I1208" s="171" t="s">
        <v>77</v>
      </c>
      <c r="J1208" s="173" t="s">
        <v>80</v>
      </c>
      <c r="K1208" s="173" t="s">
        <v>80</v>
      </c>
      <c r="L1208" s="169">
        <f>VLOOKUP(CONCATENATE(J1208,K1208),'Sheet1 (2)'!$J$6:$K$26,2,FALSE)</f>
        <v>0</v>
      </c>
      <c r="M1208" s="173" t="s">
        <v>83</v>
      </c>
      <c r="N1208" s="173" t="s">
        <v>82</v>
      </c>
      <c r="O1208" s="177">
        <f>VLOOKUP(CONCATENATE(M1208,N1208),'[1]Sheet1 (2)'!$L$6:$M$26,2,FALSE)</f>
        <v>18.75</v>
      </c>
      <c r="P1208" s="173" t="s">
        <v>83</v>
      </c>
      <c r="Q1208" s="173" t="s">
        <v>78</v>
      </c>
      <c r="R1208" s="177">
        <f>VLOOKUP(CONCATENATE(P1208,Q1208),'[1]Sheet1 (2)'!$N$6:$O$26,2,FALSE)</f>
        <v>7.5</v>
      </c>
      <c r="S1208" s="173" t="s">
        <v>80</v>
      </c>
      <c r="T1208" s="173" t="s">
        <v>80</v>
      </c>
      <c r="U1208" s="177">
        <f>VLOOKUP(CONCATENATE(S1208,T1208),'[1]Sheet1 (2)'!$P$6:$Q$26,2,FALSE)</f>
        <v>0</v>
      </c>
      <c r="V1208" s="173" t="s">
        <v>82</v>
      </c>
      <c r="W1208" s="173" t="s">
        <v>79</v>
      </c>
      <c r="X1208" s="177">
        <f>VLOOKUP(CONCATENATE(V1208,W1208),'[1]Sheet1 (2)'!$R$6:$S$26,2,FALSE)</f>
        <v>37.5</v>
      </c>
      <c r="Y1208" s="173" t="s">
        <v>80</v>
      </c>
      <c r="Z1208" s="173" t="s">
        <v>80</v>
      </c>
      <c r="AA1208" s="177">
        <f>VLOOKUP(CONCATENATE(Y1208,Z1208),'[1]Sheet1 (2)'!$T$6:$U$26,2,FALSE)</f>
        <v>0</v>
      </c>
      <c r="AB1208" s="173" t="s">
        <v>80</v>
      </c>
      <c r="AC1208" s="173" t="s">
        <v>80</v>
      </c>
      <c r="AD1208" s="177">
        <f>VLOOKUP(CONCATENATE(AB1208,AC1208),'[1]Sheet1 (2)'!$X$6:$Y$26,2,FALSE)</f>
        <v>0</v>
      </c>
      <c r="AE1208" s="173" t="s">
        <v>82</v>
      </c>
      <c r="AF1208" s="173" t="s">
        <v>81</v>
      </c>
      <c r="AG1208" s="177">
        <f>VLOOKUP(CONCATENATE(AE1208,AF1208),'[1]Sheet1 (2)'!$Z$6:$AA$26,2,FALSE)</f>
        <v>66</v>
      </c>
      <c r="AH1208" s="172"/>
      <c r="AI1208" s="178"/>
      <c r="AJ1208" s="140"/>
      <c r="AK1208" s="176" t="s">
        <v>282</v>
      </c>
      <c r="AL1208" s="176" t="s">
        <v>76</v>
      </c>
      <c r="AM1208" s="170">
        <f t="shared" si="37"/>
        <v>1341</v>
      </c>
      <c r="AN1208" s="147"/>
      <c r="AO1208" s="155" t="s">
        <v>482</v>
      </c>
      <c r="AP1208" s="156"/>
      <c r="AQ1208" s="157">
        <v>4.5067631236937746</v>
      </c>
      <c r="AR1208" s="158"/>
      <c r="AS1208" s="145">
        <f>LOOKUP(rufmkm,'[1]Sheet1 (2)'!$V$62:$V$71,'[1]Sheet1 (2)'!$W$62:$W$71)</f>
        <v>50</v>
      </c>
      <c r="AT1208" s="140"/>
      <c r="AU1208" s="157">
        <f>IF(IF(D1208='[1]Sheet1 (2)'!$C$69,'[1]Sheet1 (2)'!$D$69*('[1]Sheet1 (2)'!$D$72-rut_index)/'[1]Sheet1 (2)'!$D$72,IF([1]shee2!D1148='[1]Sheet1 (2)'!$C$70,'[1]Sheet1 (2)'!$D$70*('[1]Sheet1 (2)'!$D$72-rut_index)/'[1]Sheet1 (2)'!$D$72,IF([1]shee2!D1148='[1]Sheet1 (2)'!$C$71,'[1]Sheet1 (2)'!$D$71*('[1]Sheet1 (2)'!$D$72-rut_index)/'[1]Sheet1 (2)'!$D$72)))&lt;0,0,IF(D1208='[1]Sheet1 (2)'!$C$69,'[1]Sheet1 (2)'!$D$69*('[1]Sheet1 (2)'!$D$72-rut_index)/'[1]Sheet1 (2)'!$D$72,IF([1]shee2!D1148='[1]Sheet1 (2)'!$C$70,'[1]Sheet1 (2)'!$D$70*('[1]Sheet1 (2)'!$D$72-rut_index)/'[1]Sheet1 (2)'!$D$72,IF([1]shee2!D1148='[1]Sheet1 (2)'!$C$71,'[1]Sheet1 (2)'!$D$71*('[1]Sheet1 (2)'!$D$72-rut_index)/'[1]Sheet1 (2)'!$D$72))))</f>
        <v>5</v>
      </c>
      <c r="AV1208" s="157">
        <f>IF(IF(D1208='[1]Sheet1 (2)'!$C$69,'[1]Sheet1 (2)'!$D$69*('[1]Sheet1 (2)'!$D$72-crack_s_index)/'[1]Sheet1 (2)'!$D$72,IF([1]shee2!D1148='[1]Sheet1 (2)'!$C$70,'[1]Sheet1 (2)'!$D$70*('[1]Sheet1 (2)'!$D$72-crack_s_index)/'[1]Sheet1 (2)'!$D$72,IF([1]shee2!D1148='[1]Sheet1 (2)'!$C$71,'[1]Sheet1 (2)'!$D$71*('[1]Sheet1 (2)'!$D$72-crack_s_index)/'[1]Sheet1 (2)'!$D$72)))&lt;0,0,IF(D1208='[1]Sheet1 (2)'!$C$69,'[1]Sheet1 (2)'!$D$69*('[1]Sheet1 (2)'!$D$72-crack_s_index)/'[1]Sheet1 (2)'!$D$72,IF([1]shee2!D1148='[1]Sheet1 (2)'!$C$70,'[1]Sheet1 (2)'!$D$70*('[1]Sheet1 (2)'!$D$72-crack_s_index)/'[1]Sheet1 (2)'!$D$72,IF([1]shee2!D1148='[1]Sheet1 (2)'!$C$71,'[1]Sheet1 (2)'!$D$71*('[1]Sheet1 (2)'!$D$72-crack_s_index)/'[1]Sheet1 (2)'!$D$72))))</f>
        <v>3.4375</v>
      </c>
      <c r="AW1208" s="157">
        <f>IF(IF(D1208='[1]Sheet1 (2)'!$C$69,'[1]Sheet1 (2)'!$D$69*('[1]Sheet1 (2)'!$D$72-crack_t_index)/'[1]Sheet1 (2)'!$D$72,IF([1]shee2!D1148='[1]Sheet1 (2)'!$C$70,'[1]Sheet1 (2)'!$D$70*('[1]Sheet1 (2)'!$D$72-crack_t_index)/'[1]Sheet1 (2)'!$D$72,IF([1]shee2!D1148='[1]Sheet1 (2)'!$C$71,'[1]Sheet1 (2)'!$D$71*('[1]Sheet1 (2)'!$D$72-crack_t_index)/'[1]Sheet1 (2)'!$D$72)))&lt;0,0,IF(D1208='[1]Sheet1 (2)'!$C$69,'[1]Sheet1 (2)'!$D$69*('[1]Sheet1 (2)'!$D$72-crack_t_index)/'[1]Sheet1 (2)'!$D$72,IF([1]shee2!D1148='[1]Sheet1 (2)'!$C$70,'[1]Sheet1 (2)'!$D$70*('[1]Sheet1 (2)'!$D$72-crack_t_index)/'[1]Sheet1 (2)'!$D$72,IF([1]shee2!D1148='[1]Sheet1 (2)'!$C$71,'[1]Sheet1 (2)'!$D$71*('[1]Sheet1 (2)'!$D$72-crack_t_index)/'[1]Sheet1 (2)'!$D$72))))</f>
        <v>4.375</v>
      </c>
      <c r="AX1208" s="157">
        <f>IF(IF(D1208='[1]Sheet1 (2)'!$C$69,'[1]Sheet1 (2)'!$D$69*('[1]Sheet1 (2)'!$D$72-rave_index)/'[1]Sheet1 (2)'!$D$72,IF([1]shee2!D1148='[1]Sheet1 (2)'!$C$70,'[1]Sheet1 (2)'!$D$70*('[1]Sheet1 (2)'!$D$72-rave_index)/'[1]Sheet1 (2)'!$D$72,IF([1]shee2!D1148='[1]Sheet1 (2)'!$C$71,'[1]Sheet1 (2)'!$D$71*('[1]Sheet1 (2)'!$D$72-rave_index)/'[1]Sheet1 (2)'!$D$72)))&lt;0,0,IF(D1208='[1]Sheet1 (2)'!$C$69,'[1]Sheet1 (2)'!$D$69*('[1]Sheet1 (2)'!$D$72-rave_index)/'[1]Sheet1 (2)'!$D$72,IF([1]shee2!D1148='[1]Sheet1 (2)'!$C$70,'[1]Sheet1 (2)'!$D$70*('[1]Sheet1 (2)'!$D$72-rave_index)/'[1]Sheet1 (2)'!$D$72,IF([1]shee2!D1148='[1]Sheet1 (2)'!$C$71,'[1]Sheet1 (2)'!$D$71*('[1]Sheet1 (2)'!$D$72-rave_index)/'[1]Sheet1 (2)'!$D$72))))</f>
        <v>5</v>
      </c>
      <c r="AY1208" s="157">
        <f>IF(IF(D1208='[1]Sheet1 (2)'!$C$69,'[1]Sheet1 (2)'!$D$69*('[1]Sheet1 (2)'!$D$72-rough_index)/'[1]Sheet1 (2)'!$D$72,IF([1]shee2!D1148='[1]Sheet1 (2)'!$C$70,'[1]Sheet1 (2)'!$D$70*('[1]Sheet1 (2)'!$D$72-rough_index)/'[1]Sheet1 (2)'!$D$72,IF([1]shee2!D1148='[1]Sheet1 (2)'!$C$71,'[1]Sheet1 (2)'!$D$71*('[1]Sheet1 (2)'!$D$72-rough_index)/'[1]Sheet1 (2)'!$D$72)))&lt;0,0,IF(D1208='[1]Sheet1 (2)'!$C$69,'[1]Sheet1 (2)'!$D$69*('[1]Sheet1 (2)'!$D$72-rough_index)/'[1]Sheet1 (2)'!$D$72,IF([1]shee2!D1148='[1]Sheet1 (2)'!$C$70,'[1]Sheet1 (2)'!$D$70*('[1]Sheet1 (2)'!$D$72-rough_index)/'[1]Sheet1 (2)'!$D$72,IF([1]shee2!D1148='[1]Sheet1 (2)'!$C$71,'[1]Sheet1 (2)'!$D$71*('[1]Sheet1 (2)'!$D$72-rough_index)/'[1]Sheet1 (2)'!$D$72))))</f>
        <v>0.83333333333333337</v>
      </c>
      <c r="AZ1208" s="179">
        <f>+(AU1208*'[1]Sheet1 (2)'!$C$77)+(AV1208*'[1]Sheet1 (2)'!$C$78)+(AW1208*'[1]Sheet1 (2)'!$C$79)+(AX1208*'[1]Sheet1 (2)'!$C$80)+(AY1208*'[1]Sheet1 (2)'!$C$81)</f>
        <v>3.1624999999999996</v>
      </c>
      <c r="BA1208" s="213" t="str">
        <f t="shared" si="36"/>
        <v>Fair</v>
      </c>
      <c r="BE1208">
        <f>IF(D1208='[1]Sheet1 (2)'!$C$61,'[1]Sheet1 (2)'!$D$61*(counts^2)+'[1]Sheet1 (2)'!$G$61*counts+'[1]Sheet1 (2)'!$J$61,IF(D1208='[1]Sheet1 (2)'!$C$62,'[1]Sheet1 (2)'!$D$62*counts+'[1]Sheet1 (2)'!$G$62,IF(D1208='[1]Sheet1 (2)'!$C$63,'[1]Sheet1 (2)'!$D$63*counts+'[1]Sheet1 (2)'!$G$63,IF(D1208='[1]Sheet1 (2)'!$C$64,'[1]Sheet1 (2)'!$D$64*counts+'[1]Sheet1 (2)'!$G$64))))</f>
        <v>2.0984129299999998</v>
      </c>
    </row>
    <row r="1209" spans="1:57" ht="12.75" customHeight="1">
      <c r="A1209" s="176" t="s">
        <v>282</v>
      </c>
      <c r="B1209" s="145" t="s">
        <v>76</v>
      </c>
      <c r="C1209" s="170">
        <v>1342</v>
      </c>
      <c r="D1209" s="174" t="s">
        <v>77</v>
      </c>
      <c r="E1209" s="171">
        <v>10</v>
      </c>
      <c r="F1209" s="171">
        <v>2</v>
      </c>
      <c r="G1209" s="171" t="s">
        <v>77</v>
      </c>
      <c r="H1209" s="171">
        <v>0.5</v>
      </c>
      <c r="I1209" s="171" t="s">
        <v>77</v>
      </c>
      <c r="J1209" s="173" t="s">
        <v>80</v>
      </c>
      <c r="K1209" s="173" t="s">
        <v>80</v>
      </c>
      <c r="L1209" s="169">
        <f>VLOOKUP(CONCATENATE(J1209,K1209),'Sheet1 (2)'!$J$6:$K$26,2,FALSE)</f>
        <v>0</v>
      </c>
      <c r="M1209" s="173" t="s">
        <v>83</v>
      </c>
      <c r="N1209" s="173" t="s">
        <v>83</v>
      </c>
      <c r="O1209" s="177">
        <f>VLOOKUP(CONCATENATE(M1209,N1209),'[1]Sheet1 (2)'!$L$6:$M$26,2,FALSE)</f>
        <v>37.5</v>
      </c>
      <c r="P1209" s="173" t="s">
        <v>83</v>
      </c>
      <c r="Q1209" s="173" t="s">
        <v>82</v>
      </c>
      <c r="R1209" s="177">
        <f>VLOOKUP(CONCATENATE(P1209,Q1209),'[1]Sheet1 (2)'!$N$6:$O$26,2,FALSE)</f>
        <v>18.75</v>
      </c>
      <c r="S1209" s="173" t="s">
        <v>80</v>
      </c>
      <c r="T1209" s="173" t="s">
        <v>80</v>
      </c>
      <c r="U1209" s="177">
        <f>VLOOKUP(CONCATENATE(S1209,T1209),'[1]Sheet1 (2)'!$P$6:$Q$26,2,FALSE)</f>
        <v>0</v>
      </c>
      <c r="V1209" s="173" t="s">
        <v>82</v>
      </c>
      <c r="W1209" s="173" t="s">
        <v>81</v>
      </c>
      <c r="X1209" s="177">
        <f>VLOOKUP(CONCATENATE(V1209,W1209),'[1]Sheet1 (2)'!$R$6:$S$26,2,FALSE)</f>
        <v>50</v>
      </c>
      <c r="Y1209" s="173" t="s">
        <v>80</v>
      </c>
      <c r="Z1209" s="173" t="s">
        <v>80</v>
      </c>
      <c r="AA1209" s="177">
        <f>VLOOKUP(CONCATENATE(Y1209,Z1209),'[1]Sheet1 (2)'!$T$6:$U$26,2,FALSE)</f>
        <v>0</v>
      </c>
      <c r="AB1209" s="173" t="s">
        <v>78</v>
      </c>
      <c r="AC1209" s="173" t="s">
        <v>78</v>
      </c>
      <c r="AD1209" s="177">
        <f>VLOOKUP(CONCATENATE(AB1209,AC1209),'[1]Sheet1 (2)'!$X$6:$Y$26,2,FALSE)</f>
        <v>2.5</v>
      </c>
      <c r="AE1209" s="173" t="s">
        <v>82</v>
      </c>
      <c r="AF1209" s="173" t="s">
        <v>81</v>
      </c>
      <c r="AG1209" s="177">
        <f>VLOOKUP(CONCATENATE(AE1209,AF1209),'[1]Sheet1 (2)'!$Z$6:$AA$26,2,FALSE)</f>
        <v>66</v>
      </c>
      <c r="AH1209" s="172"/>
      <c r="AI1209" s="178"/>
      <c r="AJ1209" s="140"/>
      <c r="AK1209" s="176" t="s">
        <v>282</v>
      </c>
      <c r="AL1209" s="176" t="s">
        <v>76</v>
      </c>
      <c r="AM1209" s="170">
        <f t="shared" si="37"/>
        <v>1342</v>
      </c>
      <c r="AN1209" s="147"/>
      <c r="AO1209" s="155"/>
      <c r="AP1209" s="156"/>
      <c r="AQ1209" s="157">
        <v>4.4806860500183747</v>
      </c>
      <c r="AR1209" s="158"/>
      <c r="AS1209" s="145">
        <f>LOOKUP(rufmkm,'[1]Sheet1 (2)'!$V$62:$V$71,'[1]Sheet1 (2)'!$W$62:$W$71)</f>
        <v>50</v>
      </c>
      <c r="AT1209" s="140"/>
      <c r="AU1209" s="157">
        <f>IF(IF(D1209='[1]Sheet1 (2)'!$C$69,'[1]Sheet1 (2)'!$D$69*('[1]Sheet1 (2)'!$D$72-rut_index)/'[1]Sheet1 (2)'!$D$72,IF([1]shee2!D1149='[1]Sheet1 (2)'!$C$70,'[1]Sheet1 (2)'!$D$70*('[1]Sheet1 (2)'!$D$72-rut_index)/'[1]Sheet1 (2)'!$D$72,IF([1]shee2!D1149='[1]Sheet1 (2)'!$C$71,'[1]Sheet1 (2)'!$D$71*('[1]Sheet1 (2)'!$D$72-rut_index)/'[1]Sheet1 (2)'!$D$72)))&lt;0,0,IF(D1209='[1]Sheet1 (2)'!$C$69,'[1]Sheet1 (2)'!$D$69*('[1]Sheet1 (2)'!$D$72-rut_index)/'[1]Sheet1 (2)'!$D$72,IF([1]shee2!D1149='[1]Sheet1 (2)'!$C$70,'[1]Sheet1 (2)'!$D$70*('[1]Sheet1 (2)'!$D$72-rut_index)/'[1]Sheet1 (2)'!$D$72,IF([1]shee2!D1149='[1]Sheet1 (2)'!$C$71,'[1]Sheet1 (2)'!$D$71*('[1]Sheet1 (2)'!$D$72-rut_index)/'[1]Sheet1 (2)'!$D$72))))</f>
        <v>5</v>
      </c>
      <c r="AV1209" s="157">
        <f>IF(IF(D1209='[1]Sheet1 (2)'!$C$69,'[1]Sheet1 (2)'!$D$69*('[1]Sheet1 (2)'!$D$72-crack_s_index)/'[1]Sheet1 (2)'!$D$72,IF([1]shee2!D1149='[1]Sheet1 (2)'!$C$70,'[1]Sheet1 (2)'!$D$70*('[1]Sheet1 (2)'!$D$72-crack_s_index)/'[1]Sheet1 (2)'!$D$72,IF([1]shee2!D1149='[1]Sheet1 (2)'!$C$71,'[1]Sheet1 (2)'!$D$71*('[1]Sheet1 (2)'!$D$72-crack_s_index)/'[1]Sheet1 (2)'!$D$72)))&lt;0,0,IF(D1209='[1]Sheet1 (2)'!$C$69,'[1]Sheet1 (2)'!$D$69*('[1]Sheet1 (2)'!$D$72-crack_s_index)/'[1]Sheet1 (2)'!$D$72,IF([1]shee2!D1149='[1]Sheet1 (2)'!$C$70,'[1]Sheet1 (2)'!$D$70*('[1]Sheet1 (2)'!$D$72-crack_s_index)/'[1]Sheet1 (2)'!$D$72,IF([1]shee2!D1149='[1]Sheet1 (2)'!$C$71,'[1]Sheet1 (2)'!$D$71*('[1]Sheet1 (2)'!$D$72-crack_s_index)/'[1]Sheet1 (2)'!$D$72))))</f>
        <v>1.875</v>
      </c>
      <c r="AW1209" s="157">
        <f>IF(IF(D1209='[1]Sheet1 (2)'!$C$69,'[1]Sheet1 (2)'!$D$69*('[1]Sheet1 (2)'!$D$72-crack_t_index)/'[1]Sheet1 (2)'!$D$72,IF([1]shee2!D1149='[1]Sheet1 (2)'!$C$70,'[1]Sheet1 (2)'!$D$70*('[1]Sheet1 (2)'!$D$72-crack_t_index)/'[1]Sheet1 (2)'!$D$72,IF([1]shee2!D1149='[1]Sheet1 (2)'!$C$71,'[1]Sheet1 (2)'!$D$71*('[1]Sheet1 (2)'!$D$72-crack_t_index)/'[1]Sheet1 (2)'!$D$72)))&lt;0,0,IF(D1209='[1]Sheet1 (2)'!$C$69,'[1]Sheet1 (2)'!$D$69*('[1]Sheet1 (2)'!$D$72-crack_t_index)/'[1]Sheet1 (2)'!$D$72,IF([1]shee2!D1149='[1]Sheet1 (2)'!$C$70,'[1]Sheet1 (2)'!$D$70*('[1]Sheet1 (2)'!$D$72-crack_t_index)/'[1]Sheet1 (2)'!$D$72,IF([1]shee2!D1149='[1]Sheet1 (2)'!$C$71,'[1]Sheet1 (2)'!$D$71*('[1]Sheet1 (2)'!$D$72-crack_t_index)/'[1]Sheet1 (2)'!$D$72))))</f>
        <v>3.4375</v>
      </c>
      <c r="AX1209" s="157">
        <f>IF(IF(D1209='[1]Sheet1 (2)'!$C$69,'[1]Sheet1 (2)'!$D$69*('[1]Sheet1 (2)'!$D$72-rave_index)/'[1]Sheet1 (2)'!$D$72,IF([1]shee2!D1149='[1]Sheet1 (2)'!$C$70,'[1]Sheet1 (2)'!$D$70*('[1]Sheet1 (2)'!$D$72-rave_index)/'[1]Sheet1 (2)'!$D$72,IF([1]shee2!D1149='[1]Sheet1 (2)'!$C$71,'[1]Sheet1 (2)'!$D$71*('[1]Sheet1 (2)'!$D$72-rave_index)/'[1]Sheet1 (2)'!$D$72)))&lt;0,0,IF(D1209='[1]Sheet1 (2)'!$C$69,'[1]Sheet1 (2)'!$D$69*('[1]Sheet1 (2)'!$D$72-rave_index)/'[1]Sheet1 (2)'!$D$72,IF([1]shee2!D1149='[1]Sheet1 (2)'!$C$70,'[1]Sheet1 (2)'!$D$70*('[1]Sheet1 (2)'!$D$72-rave_index)/'[1]Sheet1 (2)'!$D$72,IF([1]shee2!D1149='[1]Sheet1 (2)'!$C$71,'[1]Sheet1 (2)'!$D$71*('[1]Sheet1 (2)'!$D$72-rave_index)/'[1]Sheet1 (2)'!$D$72))))</f>
        <v>5</v>
      </c>
      <c r="AY1209" s="157">
        <f>IF(IF(D1209='[1]Sheet1 (2)'!$C$69,'[1]Sheet1 (2)'!$D$69*('[1]Sheet1 (2)'!$D$72-rough_index)/'[1]Sheet1 (2)'!$D$72,IF([1]shee2!D1149='[1]Sheet1 (2)'!$C$70,'[1]Sheet1 (2)'!$D$70*('[1]Sheet1 (2)'!$D$72-rough_index)/'[1]Sheet1 (2)'!$D$72,IF([1]shee2!D1149='[1]Sheet1 (2)'!$C$71,'[1]Sheet1 (2)'!$D$71*('[1]Sheet1 (2)'!$D$72-rough_index)/'[1]Sheet1 (2)'!$D$72)))&lt;0,0,IF(D1209='[1]Sheet1 (2)'!$C$69,'[1]Sheet1 (2)'!$D$69*('[1]Sheet1 (2)'!$D$72-rough_index)/'[1]Sheet1 (2)'!$D$72,IF([1]shee2!D1149='[1]Sheet1 (2)'!$C$70,'[1]Sheet1 (2)'!$D$70*('[1]Sheet1 (2)'!$D$72-rough_index)/'[1]Sheet1 (2)'!$D$72,IF([1]shee2!D1149='[1]Sheet1 (2)'!$C$71,'[1]Sheet1 (2)'!$D$71*('[1]Sheet1 (2)'!$D$72-rough_index)/'[1]Sheet1 (2)'!$D$72))))</f>
        <v>0.83333333333333337</v>
      </c>
      <c r="AZ1209" s="179">
        <f>+(AU1209*'[1]Sheet1 (2)'!$C$77)+(AV1209*'[1]Sheet1 (2)'!$C$78)+(AW1209*'[1]Sheet1 (2)'!$C$79)+(AX1209*'[1]Sheet1 (2)'!$C$80)+(AY1209*'[1]Sheet1 (2)'!$C$81)</f>
        <v>2.5625</v>
      </c>
      <c r="BA1209" s="213" t="str">
        <f t="shared" si="36"/>
        <v>Fair</v>
      </c>
      <c r="BE1209">
        <f>IF(D1209='[1]Sheet1 (2)'!$C$61,'[1]Sheet1 (2)'!$D$61*(counts^2)+'[1]Sheet1 (2)'!$G$61*counts+'[1]Sheet1 (2)'!$J$61,IF(D1209='[1]Sheet1 (2)'!$C$62,'[1]Sheet1 (2)'!$D$62*counts+'[1]Sheet1 (2)'!$G$62,IF(D1209='[1]Sheet1 (2)'!$C$63,'[1]Sheet1 (2)'!$D$63*counts+'[1]Sheet1 (2)'!$G$63,IF(D1209='[1]Sheet1 (2)'!$C$64,'[1]Sheet1 (2)'!$D$64*counts+'[1]Sheet1 (2)'!$G$64))))</f>
        <v>2.0984129299999998</v>
      </c>
    </row>
    <row r="1210" spans="1:57" ht="12.75" customHeight="1">
      <c r="A1210" s="176" t="s">
        <v>282</v>
      </c>
      <c r="B1210" s="145" t="s">
        <v>76</v>
      </c>
      <c r="C1210" s="170">
        <v>1343</v>
      </c>
      <c r="D1210" s="174" t="s">
        <v>77</v>
      </c>
      <c r="E1210" s="171">
        <v>10</v>
      </c>
      <c r="F1210" s="171">
        <v>2</v>
      </c>
      <c r="G1210" s="171" t="s">
        <v>77</v>
      </c>
      <c r="H1210" s="171">
        <v>0.5</v>
      </c>
      <c r="I1210" s="171" t="s">
        <v>77</v>
      </c>
      <c r="J1210" s="173" t="s">
        <v>80</v>
      </c>
      <c r="K1210" s="173" t="s">
        <v>80</v>
      </c>
      <c r="L1210" s="169">
        <f>VLOOKUP(CONCATENATE(J1210,K1210),'Sheet1 (2)'!$J$6:$K$26,2,FALSE)</f>
        <v>0</v>
      </c>
      <c r="M1210" s="173" t="s">
        <v>83</v>
      </c>
      <c r="N1210" s="173" t="s">
        <v>83</v>
      </c>
      <c r="O1210" s="177">
        <f>VLOOKUP(CONCATENATE(M1210,N1210),'[1]Sheet1 (2)'!$L$6:$M$26,2,FALSE)</f>
        <v>37.5</v>
      </c>
      <c r="P1210" s="173" t="s">
        <v>83</v>
      </c>
      <c r="Q1210" s="173" t="s">
        <v>83</v>
      </c>
      <c r="R1210" s="177">
        <f>VLOOKUP(CONCATENATE(P1210,Q1210),'[1]Sheet1 (2)'!$N$6:$O$26,2,FALSE)</f>
        <v>37.5</v>
      </c>
      <c r="S1210" s="173" t="s">
        <v>80</v>
      </c>
      <c r="T1210" s="173" t="s">
        <v>80</v>
      </c>
      <c r="U1210" s="177">
        <f>VLOOKUP(CONCATENATE(S1210,T1210),'[1]Sheet1 (2)'!$P$6:$Q$26,2,FALSE)</f>
        <v>0</v>
      </c>
      <c r="V1210" s="173" t="s">
        <v>82</v>
      </c>
      <c r="W1210" s="173" t="s">
        <v>79</v>
      </c>
      <c r="X1210" s="177">
        <f>VLOOKUP(CONCATENATE(V1210,W1210),'[1]Sheet1 (2)'!$R$6:$S$26,2,FALSE)</f>
        <v>37.5</v>
      </c>
      <c r="Y1210" s="173" t="s">
        <v>80</v>
      </c>
      <c r="Z1210" s="173" t="s">
        <v>80</v>
      </c>
      <c r="AA1210" s="177">
        <f>VLOOKUP(CONCATENATE(Y1210,Z1210),'[1]Sheet1 (2)'!$T$6:$U$26,2,FALSE)</f>
        <v>0</v>
      </c>
      <c r="AB1210" s="173" t="s">
        <v>80</v>
      </c>
      <c r="AC1210" s="173" t="s">
        <v>80</v>
      </c>
      <c r="AD1210" s="177">
        <f>VLOOKUP(CONCATENATE(AB1210,AC1210),'[1]Sheet1 (2)'!$X$6:$Y$26,2,FALSE)</f>
        <v>0</v>
      </c>
      <c r="AE1210" s="173" t="s">
        <v>82</v>
      </c>
      <c r="AF1210" s="173" t="s">
        <v>81</v>
      </c>
      <c r="AG1210" s="177">
        <f>VLOOKUP(CONCATENATE(AE1210,AF1210),'[1]Sheet1 (2)'!$Z$6:$AA$26,2,FALSE)</f>
        <v>66</v>
      </c>
      <c r="AH1210" s="172"/>
      <c r="AI1210" s="178"/>
      <c r="AJ1210" s="140"/>
      <c r="AK1210" s="176" t="s">
        <v>282</v>
      </c>
      <c r="AL1210" s="176" t="s">
        <v>76</v>
      </c>
      <c r="AM1210" s="170">
        <f t="shared" si="37"/>
        <v>1343</v>
      </c>
      <c r="AN1210" s="147"/>
      <c r="AO1210" s="155"/>
      <c r="AP1210" s="156"/>
      <c r="AQ1210" s="157">
        <v>3.2366410316458007</v>
      </c>
      <c r="AR1210" s="158"/>
      <c r="AS1210" s="145">
        <f>LOOKUP(rufmkm,'[1]Sheet1 (2)'!$V$62:$V$71,'[1]Sheet1 (2)'!$W$62:$W$71)</f>
        <v>40</v>
      </c>
      <c r="AT1210" s="140"/>
      <c r="AU1210" s="157">
        <f>IF(IF(D1210='[1]Sheet1 (2)'!$C$69,'[1]Sheet1 (2)'!$D$69*('[1]Sheet1 (2)'!$D$72-rut_index)/'[1]Sheet1 (2)'!$D$72,IF([1]shee2!D1150='[1]Sheet1 (2)'!$C$70,'[1]Sheet1 (2)'!$D$70*('[1]Sheet1 (2)'!$D$72-rut_index)/'[1]Sheet1 (2)'!$D$72,IF([1]shee2!D1150='[1]Sheet1 (2)'!$C$71,'[1]Sheet1 (2)'!$D$71*('[1]Sheet1 (2)'!$D$72-rut_index)/'[1]Sheet1 (2)'!$D$72)))&lt;0,0,IF(D1210='[1]Sheet1 (2)'!$C$69,'[1]Sheet1 (2)'!$D$69*('[1]Sheet1 (2)'!$D$72-rut_index)/'[1]Sheet1 (2)'!$D$72,IF([1]shee2!D1150='[1]Sheet1 (2)'!$C$70,'[1]Sheet1 (2)'!$D$70*('[1]Sheet1 (2)'!$D$72-rut_index)/'[1]Sheet1 (2)'!$D$72,IF([1]shee2!D1150='[1]Sheet1 (2)'!$C$71,'[1]Sheet1 (2)'!$D$71*('[1]Sheet1 (2)'!$D$72-rut_index)/'[1]Sheet1 (2)'!$D$72))))</f>
        <v>5</v>
      </c>
      <c r="AV1210" s="157">
        <f>IF(IF(D1210='[1]Sheet1 (2)'!$C$69,'[1]Sheet1 (2)'!$D$69*('[1]Sheet1 (2)'!$D$72-crack_s_index)/'[1]Sheet1 (2)'!$D$72,IF([1]shee2!D1150='[1]Sheet1 (2)'!$C$70,'[1]Sheet1 (2)'!$D$70*('[1]Sheet1 (2)'!$D$72-crack_s_index)/'[1]Sheet1 (2)'!$D$72,IF([1]shee2!D1150='[1]Sheet1 (2)'!$C$71,'[1]Sheet1 (2)'!$D$71*('[1]Sheet1 (2)'!$D$72-crack_s_index)/'[1]Sheet1 (2)'!$D$72)))&lt;0,0,IF(D1210='[1]Sheet1 (2)'!$C$69,'[1]Sheet1 (2)'!$D$69*('[1]Sheet1 (2)'!$D$72-crack_s_index)/'[1]Sheet1 (2)'!$D$72,IF([1]shee2!D1150='[1]Sheet1 (2)'!$C$70,'[1]Sheet1 (2)'!$D$70*('[1]Sheet1 (2)'!$D$72-crack_s_index)/'[1]Sheet1 (2)'!$D$72,IF([1]shee2!D1150='[1]Sheet1 (2)'!$C$71,'[1]Sheet1 (2)'!$D$71*('[1]Sheet1 (2)'!$D$72-crack_s_index)/'[1]Sheet1 (2)'!$D$72))))</f>
        <v>1.875</v>
      </c>
      <c r="AW1210" s="157">
        <f>IF(IF(D1210='[1]Sheet1 (2)'!$C$69,'[1]Sheet1 (2)'!$D$69*('[1]Sheet1 (2)'!$D$72-crack_t_index)/'[1]Sheet1 (2)'!$D$72,IF([1]shee2!D1150='[1]Sheet1 (2)'!$C$70,'[1]Sheet1 (2)'!$D$70*('[1]Sheet1 (2)'!$D$72-crack_t_index)/'[1]Sheet1 (2)'!$D$72,IF([1]shee2!D1150='[1]Sheet1 (2)'!$C$71,'[1]Sheet1 (2)'!$D$71*('[1]Sheet1 (2)'!$D$72-crack_t_index)/'[1]Sheet1 (2)'!$D$72)))&lt;0,0,IF(D1210='[1]Sheet1 (2)'!$C$69,'[1]Sheet1 (2)'!$D$69*('[1]Sheet1 (2)'!$D$72-crack_t_index)/'[1]Sheet1 (2)'!$D$72,IF([1]shee2!D1150='[1]Sheet1 (2)'!$C$70,'[1]Sheet1 (2)'!$D$70*('[1]Sheet1 (2)'!$D$72-crack_t_index)/'[1]Sheet1 (2)'!$D$72,IF([1]shee2!D1150='[1]Sheet1 (2)'!$C$71,'[1]Sheet1 (2)'!$D$71*('[1]Sheet1 (2)'!$D$72-crack_t_index)/'[1]Sheet1 (2)'!$D$72))))</f>
        <v>1.875</v>
      </c>
      <c r="AX1210" s="157">
        <f>IF(IF(D1210='[1]Sheet1 (2)'!$C$69,'[1]Sheet1 (2)'!$D$69*('[1]Sheet1 (2)'!$D$72-rave_index)/'[1]Sheet1 (2)'!$D$72,IF([1]shee2!D1150='[1]Sheet1 (2)'!$C$70,'[1]Sheet1 (2)'!$D$70*('[1]Sheet1 (2)'!$D$72-rave_index)/'[1]Sheet1 (2)'!$D$72,IF([1]shee2!D1150='[1]Sheet1 (2)'!$C$71,'[1]Sheet1 (2)'!$D$71*('[1]Sheet1 (2)'!$D$72-rave_index)/'[1]Sheet1 (2)'!$D$72)))&lt;0,0,IF(D1210='[1]Sheet1 (2)'!$C$69,'[1]Sheet1 (2)'!$D$69*('[1]Sheet1 (2)'!$D$72-rave_index)/'[1]Sheet1 (2)'!$D$72,IF([1]shee2!D1150='[1]Sheet1 (2)'!$C$70,'[1]Sheet1 (2)'!$D$70*('[1]Sheet1 (2)'!$D$72-rave_index)/'[1]Sheet1 (2)'!$D$72,IF([1]shee2!D1150='[1]Sheet1 (2)'!$C$71,'[1]Sheet1 (2)'!$D$71*('[1]Sheet1 (2)'!$D$72-rave_index)/'[1]Sheet1 (2)'!$D$72))))</f>
        <v>5</v>
      </c>
      <c r="AY1210" s="157">
        <f>IF(IF(D1210='[1]Sheet1 (2)'!$C$69,'[1]Sheet1 (2)'!$D$69*('[1]Sheet1 (2)'!$D$72-rough_index)/'[1]Sheet1 (2)'!$D$72,IF([1]shee2!D1150='[1]Sheet1 (2)'!$C$70,'[1]Sheet1 (2)'!$D$70*('[1]Sheet1 (2)'!$D$72-rough_index)/'[1]Sheet1 (2)'!$D$72,IF([1]shee2!D1150='[1]Sheet1 (2)'!$C$71,'[1]Sheet1 (2)'!$D$71*('[1]Sheet1 (2)'!$D$72-rough_index)/'[1]Sheet1 (2)'!$D$72)))&lt;0,0,IF(D1210='[1]Sheet1 (2)'!$C$69,'[1]Sheet1 (2)'!$D$69*('[1]Sheet1 (2)'!$D$72-rough_index)/'[1]Sheet1 (2)'!$D$72,IF([1]shee2!D1150='[1]Sheet1 (2)'!$C$70,'[1]Sheet1 (2)'!$D$70*('[1]Sheet1 (2)'!$D$72-rough_index)/'[1]Sheet1 (2)'!$D$72,IF([1]shee2!D1150='[1]Sheet1 (2)'!$C$71,'[1]Sheet1 (2)'!$D$71*('[1]Sheet1 (2)'!$D$72-rough_index)/'[1]Sheet1 (2)'!$D$72))))</f>
        <v>1.6666666666666667</v>
      </c>
      <c r="AZ1210" s="179">
        <f>+(AU1210*'[1]Sheet1 (2)'!$C$77)+(AV1210*'[1]Sheet1 (2)'!$C$78)+(AW1210*'[1]Sheet1 (2)'!$C$79)+(AX1210*'[1]Sheet1 (2)'!$C$80)+(AY1210*'[1]Sheet1 (2)'!$C$81)</f>
        <v>2.75</v>
      </c>
      <c r="BA1210" s="213" t="str">
        <f t="shared" si="36"/>
        <v>Fair</v>
      </c>
      <c r="BE1210">
        <f>IF(D1210='[1]Sheet1 (2)'!$C$61,'[1]Sheet1 (2)'!$D$61*(counts^2)+'[1]Sheet1 (2)'!$G$61*counts+'[1]Sheet1 (2)'!$J$61,IF(D1210='[1]Sheet1 (2)'!$C$62,'[1]Sheet1 (2)'!$D$62*counts+'[1]Sheet1 (2)'!$G$62,IF(D1210='[1]Sheet1 (2)'!$C$63,'[1]Sheet1 (2)'!$D$63*counts+'[1]Sheet1 (2)'!$G$63,IF(D1210='[1]Sheet1 (2)'!$C$64,'[1]Sheet1 (2)'!$D$64*counts+'[1]Sheet1 (2)'!$G$64))))</f>
        <v>2.0984129299999998</v>
      </c>
    </row>
    <row r="1211" spans="1:57" ht="12.75" customHeight="1">
      <c r="A1211" s="176" t="s">
        <v>282</v>
      </c>
      <c r="B1211" s="145" t="s">
        <v>76</v>
      </c>
      <c r="C1211" s="170">
        <v>1344</v>
      </c>
      <c r="D1211" s="174" t="s">
        <v>77</v>
      </c>
      <c r="E1211" s="171">
        <v>10</v>
      </c>
      <c r="F1211" s="171">
        <v>2</v>
      </c>
      <c r="G1211" s="171" t="s">
        <v>77</v>
      </c>
      <c r="H1211" s="171">
        <v>0.5</v>
      </c>
      <c r="I1211" s="171" t="s">
        <v>77</v>
      </c>
      <c r="J1211" s="173" t="s">
        <v>80</v>
      </c>
      <c r="K1211" s="173" t="s">
        <v>80</v>
      </c>
      <c r="L1211" s="169">
        <f>VLOOKUP(CONCATENATE(J1211,K1211),'Sheet1 (2)'!$J$6:$K$26,2,FALSE)</f>
        <v>0</v>
      </c>
      <c r="M1211" s="173" t="s">
        <v>83</v>
      </c>
      <c r="N1211" s="173" t="s">
        <v>82</v>
      </c>
      <c r="O1211" s="177">
        <f>VLOOKUP(CONCATENATE(M1211,N1211),'[1]Sheet1 (2)'!$L$6:$M$26,2,FALSE)</f>
        <v>18.75</v>
      </c>
      <c r="P1211" s="173" t="s">
        <v>80</v>
      </c>
      <c r="Q1211" s="173" t="s">
        <v>80</v>
      </c>
      <c r="R1211" s="177">
        <f>VLOOKUP(CONCATENATE(P1211,Q1211),'[1]Sheet1 (2)'!$N$6:$O$26,2,FALSE)</f>
        <v>0</v>
      </c>
      <c r="S1211" s="173" t="s">
        <v>80</v>
      </c>
      <c r="T1211" s="173" t="s">
        <v>80</v>
      </c>
      <c r="U1211" s="177">
        <f>VLOOKUP(CONCATENATE(S1211,T1211),'[1]Sheet1 (2)'!$P$6:$Q$26,2,FALSE)</f>
        <v>0</v>
      </c>
      <c r="V1211" s="173" t="s">
        <v>80</v>
      </c>
      <c r="W1211" s="173" t="s">
        <v>80</v>
      </c>
      <c r="X1211" s="177">
        <f>VLOOKUP(CONCATENATE(V1211,W1211),'[1]Sheet1 (2)'!$R$6:$S$26,2,FALSE)</f>
        <v>0</v>
      </c>
      <c r="Y1211" s="173" t="s">
        <v>80</v>
      </c>
      <c r="Z1211" s="173" t="s">
        <v>80</v>
      </c>
      <c r="AA1211" s="177">
        <f>VLOOKUP(CONCATENATE(Y1211,Z1211),'[1]Sheet1 (2)'!$T$6:$U$26,2,FALSE)</f>
        <v>0</v>
      </c>
      <c r="AB1211" s="173" t="s">
        <v>80</v>
      </c>
      <c r="AC1211" s="173" t="s">
        <v>80</v>
      </c>
      <c r="AD1211" s="177">
        <f>VLOOKUP(CONCATENATE(AB1211,AC1211),'[1]Sheet1 (2)'!$X$6:$Y$26,2,FALSE)</f>
        <v>0</v>
      </c>
      <c r="AE1211" s="173" t="s">
        <v>82</v>
      </c>
      <c r="AF1211" s="173" t="s">
        <v>81</v>
      </c>
      <c r="AG1211" s="177">
        <f>VLOOKUP(CONCATENATE(AE1211,AF1211),'[1]Sheet1 (2)'!$Z$6:$AA$26,2,FALSE)</f>
        <v>66</v>
      </c>
      <c r="AH1211" s="172"/>
      <c r="AI1211" s="178"/>
      <c r="AJ1211" s="140"/>
      <c r="AK1211" s="176" t="s">
        <v>282</v>
      </c>
      <c r="AL1211" s="176" t="s">
        <v>76</v>
      </c>
      <c r="AM1211" s="170">
        <f t="shared" si="37"/>
        <v>1344</v>
      </c>
      <c r="AN1211" s="147"/>
      <c r="AO1211" s="155"/>
      <c r="AP1211" s="156"/>
      <c r="AQ1211" s="157">
        <v>4.0459649842665639</v>
      </c>
      <c r="AR1211" s="158"/>
      <c r="AS1211" s="145">
        <f>LOOKUP(rufmkm,'[1]Sheet1 (2)'!$V$62:$V$71,'[1]Sheet1 (2)'!$W$62:$W$71)</f>
        <v>50</v>
      </c>
      <c r="AT1211" s="140"/>
      <c r="AU1211" s="157">
        <f>IF(IF(D1211='[1]Sheet1 (2)'!$C$69,'[1]Sheet1 (2)'!$D$69*('[1]Sheet1 (2)'!$D$72-rut_index)/'[1]Sheet1 (2)'!$D$72,IF([1]shee2!D1151='[1]Sheet1 (2)'!$C$70,'[1]Sheet1 (2)'!$D$70*('[1]Sheet1 (2)'!$D$72-rut_index)/'[1]Sheet1 (2)'!$D$72,IF([1]shee2!D1151='[1]Sheet1 (2)'!$C$71,'[1]Sheet1 (2)'!$D$71*('[1]Sheet1 (2)'!$D$72-rut_index)/'[1]Sheet1 (2)'!$D$72)))&lt;0,0,IF(D1211='[1]Sheet1 (2)'!$C$69,'[1]Sheet1 (2)'!$D$69*('[1]Sheet1 (2)'!$D$72-rut_index)/'[1]Sheet1 (2)'!$D$72,IF([1]shee2!D1151='[1]Sheet1 (2)'!$C$70,'[1]Sheet1 (2)'!$D$70*('[1]Sheet1 (2)'!$D$72-rut_index)/'[1]Sheet1 (2)'!$D$72,IF([1]shee2!D1151='[1]Sheet1 (2)'!$C$71,'[1]Sheet1 (2)'!$D$71*('[1]Sheet1 (2)'!$D$72-rut_index)/'[1]Sheet1 (2)'!$D$72))))</f>
        <v>5</v>
      </c>
      <c r="AV1211" s="157">
        <f>IF(IF(D1211='[1]Sheet1 (2)'!$C$69,'[1]Sheet1 (2)'!$D$69*('[1]Sheet1 (2)'!$D$72-crack_s_index)/'[1]Sheet1 (2)'!$D$72,IF([1]shee2!D1151='[1]Sheet1 (2)'!$C$70,'[1]Sheet1 (2)'!$D$70*('[1]Sheet1 (2)'!$D$72-crack_s_index)/'[1]Sheet1 (2)'!$D$72,IF([1]shee2!D1151='[1]Sheet1 (2)'!$C$71,'[1]Sheet1 (2)'!$D$71*('[1]Sheet1 (2)'!$D$72-crack_s_index)/'[1]Sheet1 (2)'!$D$72)))&lt;0,0,IF(D1211='[1]Sheet1 (2)'!$C$69,'[1]Sheet1 (2)'!$D$69*('[1]Sheet1 (2)'!$D$72-crack_s_index)/'[1]Sheet1 (2)'!$D$72,IF([1]shee2!D1151='[1]Sheet1 (2)'!$C$70,'[1]Sheet1 (2)'!$D$70*('[1]Sheet1 (2)'!$D$72-crack_s_index)/'[1]Sheet1 (2)'!$D$72,IF([1]shee2!D1151='[1]Sheet1 (2)'!$C$71,'[1]Sheet1 (2)'!$D$71*('[1]Sheet1 (2)'!$D$72-crack_s_index)/'[1]Sheet1 (2)'!$D$72))))</f>
        <v>3.4375</v>
      </c>
      <c r="AW1211" s="157">
        <f>IF(IF(D1211='[1]Sheet1 (2)'!$C$69,'[1]Sheet1 (2)'!$D$69*('[1]Sheet1 (2)'!$D$72-crack_t_index)/'[1]Sheet1 (2)'!$D$72,IF([1]shee2!D1151='[1]Sheet1 (2)'!$C$70,'[1]Sheet1 (2)'!$D$70*('[1]Sheet1 (2)'!$D$72-crack_t_index)/'[1]Sheet1 (2)'!$D$72,IF([1]shee2!D1151='[1]Sheet1 (2)'!$C$71,'[1]Sheet1 (2)'!$D$71*('[1]Sheet1 (2)'!$D$72-crack_t_index)/'[1]Sheet1 (2)'!$D$72)))&lt;0,0,IF(D1211='[1]Sheet1 (2)'!$C$69,'[1]Sheet1 (2)'!$D$69*('[1]Sheet1 (2)'!$D$72-crack_t_index)/'[1]Sheet1 (2)'!$D$72,IF([1]shee2!D1151='[1]Sheet1 (2)'!$C$70,'[1]Sheet1 (2)'!$D$70*('[1]Sheet1 (2)'!$D$72-crack_t_index)/'[1]Sheet1 (2)'!$D$72,IF([1]shee2!D1151='[1]Sheet1 (2)'!$C$71,'[1]Sheet1 (2)'!$D$71*('[1]Sheet1 (2)'!$D$72-crack_t_index)/'[1]Sheet1 (2)'!$D$72))))</f>
        <v>5</v>
      </c>
      <c r="AX1211" s="157">
        <f>IF(IF(D1211='[1]Sheet1 (2)'!$C$69,'[1]Sheet1 (2)'!$D$69*('[1]Sheet1 (2)'!$D$72-rave_index)/'[1]Sheet1 (2)'!$D$72,IF([1]shee2!D1151='[1]Sheet1 (2)'!$C$70,'[1]Sheet1 (2)'!$D$70*('[1]Sheet1 (2)'!$D$72-rave_index)/'[1]Sheet1 (2)'!$D$72,IF([1]shee2!D1151='[1]Sheet1 (2)'!$C$71,'[1]Sheet1 (2)'!$D$71*('[1]Sheet1 (2)'!$D$72-rave_index)/'[1]Sheet1 (2)'!$D$72)))&lt;0,0,IF(D1211='[1]Sheet1 (2)'!$C$69,'[1]Sheet1 (2)'!$D$69*('[1]Sheet1 (2)'!$D$72-rave_index)/'[1]Sheet1 (2)'!$D$72,IF([1]shee2!D1151='[1]Sheet1 (2)'!$C$70,'[1]Sheet1 (2)'!$D$70*('[1]Sheet1 (2)'!$D$72-rave_index)/'[1]Sheet1 (2)'!$D$72,IF([1]shee2!D1151='[1]Sheet1 (2)'!$C$71,'[1]Sheet1 (2)'!$D$71*('[1]Sheet1 (2)'!$D$72-rave_index)/'[1]Sheet1 (2)'!$D$72))))</f>
        <v>5</v>
      </c>
      <c r="AY1211" s="157">
        <f>IF(IF(D1211='[1]Sheet1 (2)'!$C$69,'[1]Sheet1 (2)'!$D$69*('[1]Sheet1 (2)'!$D$72-rough_index)/'[1]Sheet1 (2)'!$D$72,IF([1]shee2!D1151='[1]Sheet1 (2)'!$C$70,'[1]Sheet1 (2)'!$D$70*('[1]Sheet1 (2)'!$D$72-rough_index)/'[1]Sheet1 (2)'!$D$72,IF([1]shee2!D1151='[1]Sheet1 (2)'!$C$71,'[1]Sheet1 (2)'!$D$71*('[1]Sheet1 (2)'!$D$72-rough_index)/'[1]Sheet1 (2)'!$D$72)))&lt;0,0,IF(D1211='[1]Sheet1 (2)'!$C$69,'[1]Sheet1 (2)'!$D$69*('[1]Sheet1 (2)'!$D$72-rough_index)/'[1]Sheet1 (2)'!$D$72,IF([1]shee2!D1151='[1]Sheet1 (2)'!$C$70,'[1]Sheet1 (2)'!$D$70*('[1]Sheet1 (2)'!$D$72-rough_index)/'[1]Sheet1 (2)'!$D$72,IF([1]shee2!D1151='[1]Sheet1 (2)'!$C$71,'[1]Sheet1 (2)'!$D$71*('[1]Sheet1 (2)'!$D$72-rough_index)/'[1]Sheet1 (2)'!$D$72))))</f>
        <v>0.83333333333333337</v>
      </c>
      <c r="AZ1211" s="179">
        <f>+(AU1211*'[1]Sheet1 (2)'!$C$77)+(AV1211*'[1]Sheet1 (2)'!$C$78)+(AW1211*'[1]Sheet1 (2)'!$C$79)+(AX1211*'[1]Sheet1 (2)'!$C$80)+(AY1211*'[1]Sheet1 (2)'!$C$81)</f>
        <v>3.1875</v>
      </c>
      <c r="BA1211" s="213" t="str">
        <f t="shared" si="36"/>
        <v>Fair</v>
      </c>
      <c r="BE1211">
        <f>IF(D1211='[1]Sheet1 (2)'!$C$61,'[1]Sheet1 (2)'!$D$61*(counts^2)+'[1]Sheet1 (2)'!$G$61*counts+'[1]Sheet1 (2)'!$J$61,IF(D1211='[1]Sheet1 (2)'!$C$62,'[1]Sheet1 (2)'!$D$62*counts+'[1]Sheet1 (2)'!$G$62,IF(D1211='[1]Sheet1 (2)'!$C$63,'[1]Sheet1 (2)'!$D$63*counts+'[1]Sheet1 (2)'!$G$63,IF(D1211='[1]Sheet1 (2)'!$C$64,'[1]Sheet1 (2)'!$D$64*counts+'[1]Sheet1 (2)'!$G$64))))</f>
        <v>2.0984129299999998</v>
      </c>
    </row>
    <row r="1212" spans="1:57" ht="12.75" customHeight="1">
      <c r="A1212" s="176" t="s">
        <v>282</v>
      </c>
      <c r="B1212" s="145" t="s">
        <v>76</v>
      </c>
      <c r="C1212" s="170">
        <v>1345</v>
      </c>
      <c r="D1212" s="174" t="s">
        <v>77</v>
      </c>
      <c r="E1212" s="171">
        <v>10</v>
      </c>
      <c r="F1212" s="171">
        <v>2</v>
      </c>
      <c r="G1212" s="171" t="s">
        <v>77</v>
      </c>
      <c r="H1212" s="171">
        <v>0.5</v>
      </c>
      <c r="I1212" s="171" t="s">
        <v>77</v>
      </c>
      <c r="J1212" s="173" t="s">
        <v>80</v>
      </c>
      <c r="K1212" s="173" t="s">
        <v>80</v>
      </c>
      <c r="L1212" s="169">
        <f>VLOOKUP(CONCATENATE(J1212,K1212),'Sheet1 (2)'!$J$6:$K$26,2,FALSE)</f>
        <v>0</v>
      </c>
      <c r="M1212" s="173" t="s">
        <v>83</v>
      </c>
      <c r="N1212" s="173" t="s">
        <v>83</v>
      </c>
      <c r="O1212" s="177">
        <f>VLOOKUP(CONCATENATE(M1212,N1212),'[1]Sheet1 (2)'!$L$6:$M$26,2,FALSE)</f>
        <v>37.5</v>
      </c>
      <c r="P1212" s="173" t="s">
        <v>83</v>
      </c>
      <c r="Q1212" s="173" t="s">
        <v>82</v>
      </c>
      <c r="R1212" s="177">
        <f>VLOOKUP(CONCATENATE(P1212,Q1212),'[1]Sheet1 (2)'!$N$6:$O$26,2,FALSE)</f>
        <v>18.75</v>
      </c>
      <c r="S1212" s="173" t="s">
        <v>80</v>
      </c>
      <c r="T1212" s="173" t="s">
        <v>80</v>
      </c>
      <c r="U1212" s="177">
        <f>VLOOKUP(CONCATENATE(S1212,T1212),'[1]Sheet1 (2)'!$P$6:$Q$26,2,FALSE)</f>
        <v>0</v>
      </c>
      <c r="V1212" s="173" t="s">
        <v>80</v>
      </c>
      <c r="W1212" s="173" t="s">
        <v>80</v>
      </c>
      <c r="X1212" s="177">
        <f>VLOOKUP(CONCATENATE(V1212,W1212),'[1]Sheet1 (2)'!$R$6:$S$26,2,FALSE)</f>
        <v>0</v>
      </c>
      <c r="Y1212" s="173" t="s">
        <v>80</v>
      </c>
      <c r="Z1212" s="173" t="s">
        <v>80</v>
      </c>
      <c r="AA1212" s="177">
        <f>VLOOKUP(CONCATENATE(Y1212,Z1212),'[1]Sheet1 (2)'!$T$6:$U$26,2,FALSE)</f>
        <v>0</v>
      </c>
      <c r="AB1212" s="173" t="s">
        <v>80</v>
      </c>
      <c r="AC1212" s="173" t="s">
        <v>80</v>
      </c>
      <c r="AD1212" s="177">
        <f>VLOOKUP(CONCATENATE(AB1212,AC1212),'[1]Sheet1 (2)'!$X$6:$Y$26,2,FALSE)</f>
        <v>0</v>
      </c>
      <c r="AE1212" s="173" t="s">
        <v>82</v>
      </c>
      <c r="AF1212" s="173" t="s">
        <v>81</v>
      </c>
      <c r="AG1212" s="177">
        <f>VLOOKUP(CONCATENATE(AE1212,AF1212),'[1]Sheet1 (2)'!$Z$6:$AA$26,2,FALSE)</f>
        <v>66</v>
      </c>
      <c r="AH1212" s="172"/>
      <c r="AI1212" s="178"/>
      <c r="AJ1212" s="140"/>
      <c r="AK1212" s="176" t="s">
        <v>282</v>
      </c>
      <c r="AL1212" s="176" t="s">
        <v>76</v>
      </c>
      <c r="AM1212" s="170">
        <f t="shared" si="37"/>
        <v>1345</v>
      </c>
      <c r="AN1212" s="147"/>
      <c r="AO1212" s="155"/>
      <c r="AP1212" s="156"/>
      <c r="AQ1212" s="157">
        <v>3.2313224893164296</v>
      </c>
      <c r="AR1212" s="158"/>
      <c r="AS1212" s="145">
        <f>LOOKUP(rufmkm,'[1]Sheet1 (2)'!$V$62:$V$71,'[1]Sheet1 (2)'!$W$62:$W$71)</f>
        <v>40</v>
      </c>
      <c r="AT1212" s="140"/>
      <c r="AU1212" s="157">
        <f>IF(IF(D1212='[1]Sheet1 (2)'!$C$69,'[1]Sheet1 (2)'!$D$69*('[1]Sheet1 (2)'!$D$72-rut_index)/'[1]Sheet1 (2)'!$D$72,IF([1]shee2!D1152='[1]Sheet1 (2)'!$C$70,'[1]Sheet1 (2)'!$D$70*('[1]Sheet1 (2)'!$D$72-rut_index)/'[1]Sheet1 (2)'!$D$72,IF([1]shee2!D1152='[1]Sheet1 (2)'!$C$71,'[1]Sheet1 (2)'!$D$71*('[1]Sheet1 (2)'!$D$72-rut_index)/'[1]Sheet1 (2)'!$D$72)))&lt;0,0,IF(D1212='[1]Sheet1 (2)'!$C$69,'[1]Sheet1 (2)'!$D$69*('[1]Sheet1 (2)'!$D$72-rut_index)/'[1]Sheet1 (2)'!$D$72,IF([1]shee2!D1152='[1]Sheet1 (2)'!$C$70,'[1]Sheet1 (2)'!$D$70*('[1]Sheet1 (2)'!$D$72-rut_index)/'[1]Sheet1 (2)'!$D$72,IF([1]shee2!D1152='[1]Sheet1 (2)'!$C$71,'[1]Sheet1 (2)'!$D$71*('[1]Sheet1 (2)'!$D$72-rut_index)/'[1]Sheet1 (2)'!$D$72))))</f>
        <v>5</v>
      </c>
      <c r="AV1212" s="157">
        <f>IF(IF(D1212='[1]Sheet1 (2)'!$C$69,'[1]Sheet1 (2)'!$D$69*('[1]Sheet1 (2)'!$D$72-crack_s_index)/'[1]Sheet1 (2)'!$D$72,IF([1]shee2!D1152='[1]Sheet1 (2)'!$C$70,'[1]Sheet1 (2)'!$D$70*('[1]Sheet1 (2)'!$D$72-crack_s_index)/'[1]Sheet1 (2)'!$D$72,IF([1]shee2!D1152='[1]Sheet1 (2)'!$C$71,'[1]Sheet1 (2)'!$D$71*('[1]Sheet1 (2)'!$D$72-crack_s_index)/'[1]Sheet1 (2)'!$D$72)))&lt;0,0,IF(D1212='[1]Sheet1 (2)'!$C$69,'[1]Sheet1 (2)'!$D$69*('[1]Sheet1 (2)'!$D$72-crack_s_index)/'[1]Sheet1 (2)'!$D$72,IF([1]shee2!D1152='[1]Sheet1 (2)'!$C$70,'[1]Sheet1 (2)'!$D$70*('[1]Sheet1 (2)'!$D$72-crack_s_index)/'[1]Sheet1 (2)'!$D$72,IF([1]shee2!D1152='[1]Sheet1 (2)'!$C$71,'[1]Sheet1 (2)'!$D$71*('[1]Sheet1 (2)'!$D$72-crack_s_index)/'[1]Sheet1 (2)'!$D$72))))</f>
        <v>1.875</v>
      </c>
      <c r="AW1212" s="157">
        <f>IF(IF(D1212='[1]Sheet1 (2)'!$C$69,'[1]Sheet1 (2)'!$D$69*('[1]Sheet1 (2)'!$D$72-crack_t_index)/'[1]Sheet1 (2)'!$D$72,IF([1]shee2!D1152='[1]Sheet1 (2)'!$C$70,'[1]Sheet1 (2)'!$D$70*('[1]Sheet1 (2)'!$D$72-crack_t_index)/'[1]Sheet1 (2)'!$D$72,IF([1]shee2!D1152='[1]Sheet1 (2)'!$C$71,'[1]Sheet1 (2)'!$D$71*('[1]Sheet1 (2)'!$D$72-crack_t_index)/'[1]Sheet1 (2)'!$D$72)))&lt;0,0,IF(D1212='[1]Sheet1 (2)'!$C$69,'[1]Sheet1 (2)'!$D$69*('[1]Sheet1 (2)'!$D$72-crack_t_index)/'[1]Sheet1 (2)'!$D$72,IF([1]shee2!D1152='[1]Sheet1 (2)'!$C$70,'[1]Sheet1 (2)'!$D$70*('[1]Sheet1 (2)'!$D$72-crack_t_index)/'[1]Sheet1 (2)'!$D$72,IF([1]shee2!D1152='[1]Sheet1 (2)'!$C$71,'[1]Sheet1 (2)'!$D$71*('[1]Sheet1 (2)'!$D$72-crack_t_index)/'[1]Sheet1 (2)'!$D$72))))</f>
        <v>3.4375</v>
      </c>
      <c r="AX1212" s="157">
        <f>IF(IF(D1212='[1]Sheet1 (2)'!$C$69,'[1]Sheet1 (2)'!$D$69*('[1]Sheet1 (2)'!$D$72-rave_index)/'[1]Sheet1 (2)'!$D$72,IF([1]shee2!D1152='[1]Sheet1 (2)'!$C$70,'[1]Sheet1 (2)'!$D$70*('[1]Sheet1 (2)'!$D$72-rave_index)/'[1]Sheet1 (2)'!$D$72,IF([1]shee2!D1152='[1]Sheet1 (2)'!$C$71,'[1]Sheet1 (2)'!$D$71*('[1]Sheet1 (2)'!$D$72-rave_index)/'[1]Sheet1 (2)'!$D$72)))&lt;0,0,IF(D1212='[1]Sheet1 (2)'!$C$69,'[1]Sheet1 (2)'!$D$69*('[1]Sheet1 (2)'!$D$72-rave_index)/'[1]Sheet1 (2)'!$D$72,IF([1]shee2!D1152='[1]Sheet1 (2)'!$C$70,'[1]Sheet1 (2)'!$D$70*('[1]Sheet1 (2)'!$D$72-rave_index)/'[1]Sheet1 (2)'!$D$72,IF([1]shee2!D1152='[1]Sheet1 (2)'!$C$71,'[1]Sheet1 (2)'!$D$71*('[1]Sheet1 (2)'!$D$72-rave_index)/'[1]Sheet1 (2)'!$D$72))))</f>
        <v>5</v>
      </c>
      <c r="AY1212" s="157">
        <f>IF(IF(D1212='[1]Sheet1 (2)'!$C$69,'[1]Sheet1 (2)'!$D$69*('[1]Sheet1 (2)'!$D$72-rough_index)/'[1]Sheet1 (2)'!$D$72,IF([1]shee2!D1152='[1]Sheet1 (2)'!$C$70,'[1]Sheet1 (2)'!$D$70*('[1]Sheet1 (2)'!$D$72-rough_index)/'[1]Sheet1 (2)'!$D$72,IF([1]shee2!D1152='[1]Sheet1 (2)'!$C$71,'[1]Sheet1 (2)'!$D$71*('[1]Sheet1 (2)'!$D$72-rough_index)/'[1]Sheet1 (2)'!$D$72)))&lt;0,0,IF(D1212='[1]Sheet1 (2)'!$C$69,'[1]Sheet1 (2)'!$D$69*('[1]Sheet1 (2)'!$D$72-rough_index)/'[1]Sheet1 (2)'!$D$72,IF([1]shee2!D1152='[1]Sheet1 (2)'!$C$70,'[1]Sheet1 (2)'!$D$70*('[1]Sheet1 (2)'!$D$72-rough_index)/'[1]Sheet1 (2)'!$D$72,IF([1]shee2!D1152='[1]Sheet1 (2)'!$C$71,'[1]Sheet1 (2)'!$D$71*('[1]Sheet1 (2)'!$D$72-rough_index)/'[1]Sheet1 (2)'!$D$72))))</f>
        <v>1.6666666666666667</v>
      </c>
      <c r="AZ1212" s="179">
        <f>+(AU1212*'[1]Sheet1 (2)'!$C$77)+(AV1212*'[1]Sheet1 (2)'!$C$78)+(AW1212*'[1]Sheet1 (2)'!$C$79)+(AX1212*'[1]Sheet1 (2)'!$C$80)+(AY1212*'[1]Sheet1 (2)'!$C$81)</f>
        <v>2.8125</v>
      </c>
      <c r="BA1212" s="213" t="str">
        <f t="shared" si="36"/>
        <v>Fair</v>
      </c>
      <c r="BE1212">
        <f>IF(D1212='[1]Sheet1 (2)'!$C$61,'[1]Sheet1 (2)'!$D$61*(counts^2)+'[1]Sheet1 (2)'!$G$61*counts+'[1]Sheet1 (2)'!$J$61,IF(D1212='[1]Sheet1 (2)'!$C$62,'[1]Sheet1 (2)'!$D$62*counts+'[1]Sheet1 (2)'!$G$62,IF(D1212='[1]Sheet1 (2)'!$C$63,'[1]Sheet1 (2)'!$D$63*counts+'[1]Sheet1 (2)'!$G$63,IF(D1212='[1]Sheet1 (2)'!$C$64,'[1]Sheet1 (2)'!$D$64*counts+'[1]Sheet1 (2)'!$G$64))))</f>
        <v>2.0984129299999998</v>
      </c>
    </row>
    <row r="1213" spans="1:57" ht="12.75" customHeight="1">
      <c r="A1213" s="176" t="s">
        <v>282</v>
      </c>
      <c r="B1213" s="145" t="s">
        <v>76</v>
      </c>
      <c r="C1213" s="170">
        <v>1346</v>
      </c>
      <c r="D1213" s="174" t="s">
        <v>77</v>
      </c>
      <c r="E1213" s="171">
        <v>10</v>
      </c>
      <c r="F1213" s="171">
        <v>2</v>
      </c>
      <c r="G1213" s="171" t="s">
        <v>77</v>
      </c>
      <c r="H1213" s="171">
        <v>0.5</v>
      </c>
      <c r="I1213" s="171" t="s">
        <v>77</v>
      </c>
      <c r="J1213" s="173" t="s">
        <v>80</v>
      </c>
      <c r="K1213" s="173" t="s">
        <v>80</v>
      </c>
      <c r="L1213" s="169">
        <f>VLOOKUP(CONCATENATE(J1213,K1213),'Sheet1 (2)'!$J$6:$K$26,2,FALSE)</f>
        <v>0</v>
      </c>
      <c r="M1213" s="173" t="s">
        <v>83</v>
      </c>
      <c r="N1213" s="173" t="s">
        <v>79</v>
      </c>
      <c r="O1213" s="177">
        <f>VLOOKUP(CONCATENATE(M1213,N1213),'[1]Sheet1 (2)'!$L$6:$M$26,2,FALSE)</f>
        <v>56.25</v>
      </c>
      <c r="P1213" s="173" t="s">
        <v>83</v>
      </c>
      <c r="Q1213" s="173" t="s">
        <v>82</v>
      </c>
      <c r="R1213" s="177">
        <f>VLOOKUP(CONCATENATE(P1213,Q1213),'[1]Sheet1 (2)'!$N$6:$O$26,2,FALSE)</f>
        <v>18.75</v>
      </c>
      <c r="S1213" s="173" t="s">
        <v>82</v>
      </c>
      <c r="T1213" s="173" t="s">
        <v>82</v>
      </c>
      <c r="U1213" s="177">
        <f>VLOOKUP(CONCATENATE(S1213,T1213),'[1]Sheet1 (2)'!$P$6:$Q$26,2,FALSE)</f>
        <v>12.5</v>
      </c>
      <c r="V1213" s="173" t="s">
        <v>80</v>
      </c>
      <c r="W1213" s="173" t="s">
        <v>80</v>
      </c>
      <c r="X1213" s="177">
        <f>VLOOKUP(CONCATENATE(V1213,W1213),'[1]Sheet1 (2)'!$R$6:$S$26,2,FALSE)</f>
        <v>0</v>
      </c>
      <c r="Y1213" s="173" t="s">
        <v>80</v>
      </c>
      <c r="Z1213" s="173" t="s">
        <v>80</v>
      </c>
      <c r="AA1213" s="177">
        <f>VLOOKUP(CONCATENATE(Y1213,Z1213),'[1]Sheet1 (2)'!$T$6:$U$26,2,FALSE)</f>
        <v>0</v>
      </c>
      <c r="AB1213" s="173" t="s">
        <v>78</v>
      </c>
      <c r="AC1213" s="173" t="s">
        <v>83</v>
      </c>
      <c r="AD1213" s="177">
        <f>VLOOKUP(CONCATENATE(AB1213,AC1213),'[1]Sheet1 (2)'!$X$6:$Y$26,2,FALSE)</f>
        <v>12.5</v>
      </c>
      <c r="AE1213" s="173" t="s">
        <v>82</v>
      </c>
      <c r="AF1213" s="173" t="s">
        <v>81</v>
      </c>
      <c r="AG1213" s="177">
        <f>VLOOKUP(CONCATENATE(AE1213,AF1213),'[1]Sheet1 (2)'!$Z$6:$AA$26,2,FALSE)</f>
        <v>66</v>
      </c>
      <c r="AH1213" s="172"/>
      <c r="AI1213" s="178"/>
      <c r="AJ1213" s="140"/>
      <c r="AK1213" s="176" t="s">
        <v>282</v>
      </c>
      <c r="AL1213" s="176" t="s">
        <v>76</v>
      </c>
      <c r="AM1213" s="170">
        <f t="shared" si="37"/>
        <v>1346</v>
      </c>
      <c r="AN1213" s="147"/>
      <c r="AO1213" s="155"/>
      <c r="AP1213" s="156"/>
      <c r="AQ1213" s="157">
        <v>3.7979428734274059</v>
      </c>
      <c r="AR1213" s="158"/>
      <c r="AS1213" s="145">
        <f>LOOKUP(rufmkm,'[1]Sheet1 (2)'!$V$62:$V$71,'[1]Sheet1 (2)'!$W$62:$W$71)</f>
        <v>40</v>
      </c>
      <c r="AT1213" s="140"/>
      <c r="AU1213" s="157">
        <f>IF(IF(D1213='[1]Sheet1 (2)'!$C$69,'[1]Sheet1 (2)'!$D$69*('[1]Sheet1 (2)'!$D$72-rut_index)/'[1]Sheet1 (2)'!$D$72,IF([1]shee2!D1153='[1]Sheet1 (2)'!$C$70,'[1]Sheet1 (2)'!$D$70*('[1]Sheet1 (2)'!$D$72-rut_index)/'[1]Sheet1 (2)'!$D$72,IF([1]shee2!D1153='[1]Sheet1 (2)'!$C$71,'[1]Sheet1 (2)'!$D$71*('[1]Sheet1 (2)'!$D$72-rut_index)/'[1]Sheet1 (2)'!$D$72)))&lt;0,0,IF(D1213='[1]Sheet1 (2)'!$C$69,'[1]Sheet1 (2)'!$D$69*('[1]Sheet1 (2)'!$D$72-rut_index)/'[1]Sheet1 (2)'!$D$72,IF([1]shee2!D1153='[1]Sheet1 (2)'!$C$70,'[1]Sheet1 (2)'!$D$70*('[1]Sheet1 (2)'!$D$72-rut_index)/'[1]Sheet1 (2)'!$D$72,IF([1]shee2!D1153='[1]Sheet1 (2)'!$C$71,'[1]Sheet1 (2)'!$D$71*('[1]Sheet1 (2)'!$D$72-rut_index)/'[1]Sheet1 (2)'!$D$72))))</f>
        <v>5</v>
      </c>
      <c r="AV1213" s="157">
        <f>IF(IF(D1213='[1]Sheet1 (2)'!$C$69,'[1]Sheet1 (2)'!$D$69*('[1]Sheet1 (2)'!$D$72-crack_s_index)/'[1]Sheet1 (2)'!$D$72,IF([1]shee2!D1153='[1]Sheet1 (2)'!$C$70,'[1]Sheet1 (2)'!$D$70*('[1]Sheet1 (2)'!$D$72-crack_s_index)/'[1]Sheet1 (2)'!$D$72,IF([1]shee2!D1153='[1]Sheet1 (2)'!$C$71,'[1]Sheet1 (2)'!$D$71*('[1]Sheet1 (2)'!$D$72-crack_s_index)/'[1]Sheet1 (2)'!$D$72)))&lt;0,0,IF(D1213='[1]Sheet1 (2)'!$C$69,'[1]Sheet1 (2)'!$D$69*('[1]Sheet1 (2)'!$D$72-crack_s_index)/'[1]Sheet1 (2)'!$D$72,IF([1]shee2!D1153='[1]Sheet1 (2)'!$C$70,'[1]Sheet1 (2)'!$D$70*('[1]Sheet1 (2)'!$D$72-crack_s_index)/'[1]Sheet1 (2)'!$D$72,IF([1]shee2!D1153='[1]Sheet1 (2)'!$C$71,'[1]Sheet1 (2)'!$D$71*('[1]Sheet1 (2)'!$D$72-crack_s_index)/'[1]Sheet1 (2)'!$D$72))))</f>
        <v>0.3125</v>
      </c>
      <c r="AW1213" s="157">
        <f>IF(IF(D1213='[1]Sheet1 (2)'!$C$69,'[1]Sheet1 (2)'!$D$69*('[1]Sheet1 (2)'!$D$72-crack_t_index)/'[1]Sheet1 (2)'!$D$72,IF([1]shee2!D1153='[1]Sheet1 (2)'!$C$70,'[1]Sheet1 (2)'!$D$70*('[1]Sheet1 (2)'!$D$72-crack_t_index)/'[1]Sheet1 (2)'!$D$72,IF([1]shee2!D1153='[1]Sheet1 (2)'!$C$71,'[1]Sheet1 (2)'!$D$71*('[1]Sheet1 (2)'!$D$72-crack_t_index)/'[1]Sheet1 (2)'!$D$72)))&lt;0,0,IF(D1213='[1]Sheet1 (2)'!$C$69,'[1]Sheet1 (2)'!$D$69*('[1]Sheet1 (2)'!$D$72-crack_t_index)/'[1]Sheet1 (2)'!$D$72,IF([1]shee2!D1153='[1]Sheet1 (2)'!$C$70,'[1]Sheet1 (2)'!$D$70*('[1]Sheet1 (2)'!$D$72-crack_t_index)/'[1]Sheet1 (2)'!$D$72,IF([1]shee2!D1153='[1]Sheet1 (2)'!$C$71,'[1]Sheet1 (2)'!$D$71*('[1]Sheet1 (2)'!$D$72-crack_t_index)/'[1]Sheet1 (2)'!$D$72))))</f>
        <v>3.4375</v>
      </c>
      <c r="AX1213" s="157">
        <f>IF(IF(D1213='[1]Sheet1 (2)'!$C$69,'[1]Sheet1 (2)'!$D$69*('[1]Sheet1 (2)'!$D$72-rave_index)/'[1]Sheet1 (2)'!$D$72,IF([1]shee2!D1153='[1]Sheet1 (2)'!$C$70,'[1]Sheet1 (2)'!$D$70*('[1]Sheet1 (2)'!$D$72-rave_index)/'[1]Sheet1 (2)'!$D$72,IF([1]shee2!D1153='[1]Sheet1 (2)'!$C$71,'[1]Sheet1 (2)'!$D$71*('[1]Sheet1 (2)'!$D$72-rave_index)/'[1]Sheet1 (2)'!$D$72)))&lt;0,0,IF(D1213='[1]Sheet1 (2)'!$C$69,'[1]Sheet1 (2)'!$D$69*('[1]Sheet1 (2)'!$D$72-rave_index)/'[1]Sheet1 (2)'!$D$72,IF([1]shee2!D1153='[1]Sheet1 (2)'!$C$70,'[1]Sheet1 (2)'!$D$70*('[1]Sheet1 (2)'!$D$72-rave_index)/'[1]Sheet1 (2)'!$D$72,IF([1]shee2!D1153='[1]Sheet1 (2)'!$C$71,'[1]Sheet1 (2)'!$D$71*('[1]Sheet1 (2)'!$D$72-rave_index)/'[1]Sheet1 (2)'!$D$72))))</f>
        <v>5</v>
      </c>
      <c r="AY1213" s="157">
        <f>IF(IF(D1213='[1]Sheet1 (2)'!$C$69,'[1]Sheet1 (2)'!$D$69*('[1]Sheet1 (2)'!$D$72-rough_index)/'[1]Sheet1 (2)'!$D$72,IF([1]shee2!D1153='[1]Sheet1 (2)'!$C$70,'[1]Sheet1 (2)'!$D$70*('[1]Sheet1 (2)'!$D$72-rough_index)/'[1]Sheet1 (2)'!$D$72,IF([1]shee2!D1153='[1]Sheet1 (2)'!$C$71,'[1]Sheet1 (2)'!$D$71*('[1]Sheet1 (2)'!$D$72-rough_index)/'[1]Sheet1 (2)'!$D$72)))&lt;0,0,IF(D1213='[1]Sheet1 (2)'!$C$69,'[1]Sheet1 (2)'!$D$69*('[1]Sheet1 (2)'!$D$72-rough_index)/'[1]Sheet1 (2)'!$D$72,IF([1]shee2!D1153='[1]Sheet1 (2)'!$C$70,'[1]Sheet1 (2)'!$D$70*('[1]Sheet1 (2)'!$D$72-rough_index)/'[1]Sheet1 (2)'!$D$72,IF([1]shee2!D1153='[1]Sheet1 (2)'!$C$71,'[1]Sheet1 (2)'!$D$71*('[1]Sheet1 (2)'!$D$72-rough_index)/'[1]Sheet1 (2)'!$D$72))))</f>
        <v>1.6666666666666667</v>
      </c>
      <c r="AZ1213" s="179">
        <f>+(AU1213*'[1]Sheet1 (2)'!$C$77)+(AV1213*'[1]Sheet1 (2)'!$C$78)+(AW1213*'[1]Sheet1 (2)'!$C$79)+(AX1213*'[1]Sheet1 (2)'!$C$80)+(AY1213*'[1]Sheet1 (2)'!$C$81)</f>
        <v>2.25</v>
      </c>
      <c r="BA1213" s="213" t="str">
        <f t="shared" si="36"/>
        <v>Poor</v>
      </c>
      <c r="BE1213">
        <f>IF(D1213='[1]Sheet1 (2)'!$C$61,'[1]Sheet1 (2)'!$D$61*(counts^2)+'[1]Sheet1 (2)'!$G$61*counts+'[1]Sheet1 (2)'!$J$61,IF(D1213='[1]Sheet1 (2)'!$C$62,'[1]Sheet1 (2)'!$D$62*counts+'[1]Sheet1 (2)'!$G$62,IF(D1213='[1]Sheet1 (2)'!$C$63,'[1]Sheet1 (2)'!$D$63*counts+'[1]Sheet1 (2)'!$G$63,IF(D1213='[1]Sheet1 (2)'!$C$64,'[1]Sheet1 (2)'!$D$64*counts+'[1]Sheet1 (2)'!$G$64))))</f>
        <v>2.0984129299999998</v>
      </c>
    </row>
    <row r="1214" spans="1:57" ht="12.75" customHeight="1">
      <c r="A1214" s="176" t="s">
        <v>282</v>
      </c>
      <c r="B1214" s="145" t="s">
        <v>76</v>
      </c>
      <c r="C1214" s="170">
        <v>1347</v>
      </c>
      <c r="D1214" s="174" t="s">
        <v>77</v>
      </c>
      <c r="E1214" s="171">
        <v>10</v>
      </c>
      <c r="F1214" s="171">
        <v>2</v>
      </c>
      <c r="G1214" s="171" t="s">
        <v>77</v>
      </c>
      <c r="H1214" s="171">
        <v>0.5</v>
      </c>
      <c r="I1214" s="171" t="s">
        <v>77</v>
      </c>
      <c r="J1214" s="173" t="s">
        <v>80</v>
      </c>
      <c r="K1214" s="173" t="s">
        <v>80</v>
      </c>
      <c r="L1214" s="169">
        <f>VLOOKUP(CONCATENATE(J1214,K1214),'Sheet1 (2)'!$J$6:$K$26,2,FALSE)</f>
        <v>0</v>
      </c>
      <c r="M1214" s="173" t="s">
        <v>83</v>
      </c>
      <c r="N1214" s="173" t="s">
        <v>81</v>
      </c>
      <c r="O1214" s="177">
        <f>VLOOKUP(CONCATENATE(M1214,N1214),'[1]Sheet1 (2)'!$L$6:$M$26,2,FALSE)</f>
        <v>75</v>
      </c>
      <c r="P1214" s="173" t="s">
        <v>83</v>
      </c>
      <c r="Q1214" s="173" t="s">
        <v>83</v>
      </c>
      <c r="R1214" s="177">
        <f>VLOOKUP(CONCATENATE(P1214,Q1214),'[1]Sheet1 (2)'!$N$6:$O$26,2,FALSE)</f>
        <v>37.5</v>
      </c>
      <c r="S1214" s="173" t="s">
        <v>82</v>
      </c>
      <c r="T1214" s="173" t="s">
        <v>82</v>
      </c>
      <c r="U1214" s="177">
        <f>VLOOKUP(CONCATENATE(S1214,T1214),'[1]Sheet1 (2)'!$P$6:$Q$26,2,FALSE)</f>
        <v>12.5</v>
      </c>
      <c r="V1214" s="173" t="s">
        <v>80</v>
      </c>
      <c r="W1214" s="173" t="s">
        <v>80</v>
      </c>
      <c r="X1214" s="177">
        <f>VLOOKUP(CONCATENATE(V1214,W1214),'[1]Sheet1 (2)'!$R$6:$S$26,2,FALSE)</f>
        <v>0</v>
      </c>
      <c r="Y1214" s="173" t="s">
        <v>82</v>
      </c>
      <c r="Z1214" s="173" t="s">
        <v>83</v>
      </c>
      <c r="AA1214" s="177">
        <f>VLOOKUP(CONCATENATE(Y1214,Z1214),'[1]Sheet1 (2)'!$T$6:$U$26,2,FALSE)</f>
        <v>25</v>
      </c>
      <c r="AB1214" s="173" t="s">
        <v>80</v>
      </c>
      <c r="AC1214" s="173" t="s">
        <v>80</v>
      </c>
      <c r="AD1214" s="177">
        <f>VLOOKUP(CONCATENATE(AB1214,AC1214),'[1]Sheet1 (2)'!$X$6:$Y$26,2,FALSE)</f>
        <v>0</v>
      </c>
      <c r="AE1214" s="173" t="s">
        <v>82</v>
      </c>
      <c r="AF1214" s="173" t="s">
        <v>81</v>
      </c>
      <c r="AG1214" s="177">
        <f>VLOOKUP(CONCATENATE(AE1214,AF1214),'[1]Sheet1 (2)'!$Z$6:$AA$26,2,FALSE)</f>
        <v>66</v>
      </c>
      <c r="AH1214" s="172"/>
      <c r="AI1214" s="178"/>
      <c r="AJ1214" s="140"/>
      <c r="AK1214" s="176" t="s">
        <v>282</v>
      </c>
      <c r="AL1214" s="176" t="s">
        <v>76</v>
      </c>
      <c r="AM1214" s="170">
        <f t="shared" si="37"/>
        <v>1347</v>
      </c>
      <c r="AN1214" s="147"/>
      <c r="AO1214" s="155"/>
      <c r="AP1214" s="156"/>
      <c r="AQ1214" s="157">
        <v>4.1449892035822931</v>
      </c>
      <c r="AR1214" s="158"/>
      <c r="AS1214" s="145">
        <f>LOOKUP(rufmkm,'[1]Sheet1 (2)'!$V$62:$V$71,'[1]Sheet1 (2)'!$W$62:$W$71)</f>
        <v>50</v>
      </c>
      <c r="AT1214" s="140"/>
      <c r="AU1214" s="157">
        <f>IF(IF(D1214='[1]Sheet1 (2)'!$C$69,'[1]Sheet1 (2)'!$D$69*('[1]Sheet1 (2)'!$D$72-rut_index)/'[1]Sheet1 (2)'!$D$72,IF([1]shee2!D1154='[1]Sheet1 (2)'!$C$70,'[1]Sheet1 (2)'!$D$70*('[1]Sheet1 (2)'!$D$72-rut_index)/'[1]Sheet1 (2)'!$D$72,IF([1]shee2!D1154='[1]Sheet1 (2)'!$C$71,'[1]Sheet1 (2)'!$D$71*('[1]Sheet1 (2)'!$D$72-rut_index)/'[1]Sheet1 (2)'!$D$72)))&lt;0,0,IF(D1214='[1]Sheet1 (2)'!$C$69,'[1]Sheet1 (2)'!$D$69*('[1]Sheet1 (2)'!$D$72-rut_index)/'[1]Sheet1 (2)'!$D$72,IF([1]shee2!D1154='[1]Sheet1 (2)'!$C$70,'[1]Sheet1 (2)'!$D$70*('[1]Sheet1 (2)'!$D$72-rut_index)/'[1]Sheet1 (2)'!$D$72,IF([1]shee2!D1154='[1]Sheet1 (2)'!$C$71,'[1]Sheet1 (2)'!$D$71*('[1]Sheet1 (2)'!$D$72-rut_index)/'[1]Sheet1 (2)'!$D$72))))</f>
        <v>5</v>
      </c>
      <c r="AV1214" s="157">
        <f>IF(IF(D1214='[1]Sheet1 (2)'!$C$69,'[1]Sheet1 (2)'!$D$69*('[1]Sheet1 (2)'!$D$72-crack_s_index)/'[1]Sheet1 (2)'!$D$72,IF([1]shee2!D1154='[1]Sheet1 (2)'!$C$70,'[1]Sheet1 (2)'!$D$70*('[1]Sheet1 (2)'!$D$72-crack_s_index)/'[1]Sheet1 (2)'!$D$72,IF([1]shee2!D1154='[1]Sheet1 (2)'!$C$71,'[1]Sheet1 (2)'!$D$71*('[1]Sheet1 (2)'!$D$72-crack_s_index)/'[1]Sheet1 (2)'!$D$72)))&lt;0,0,IF(D1214='[1]Sheet1 (2)'!$C$69,'[1]Sheet1 (2)'!$D$69*('[1]Sheet1 (2)'!$D$72-crack_s_index)/'[1]Sheet1 (2)'!$D$72,IF([1]shee2!D1154='[1]Sheet1 (2)'!$C$70,'[1]Sheet1 (2)'!$D$70*('[1]Sheet1 (2)'!$D$72-crack_s_index)/'[1]Sheet1 (2)'!$D$72,IF([1]shee2!D1154='[1]Sheet1 (2)'!$C$71,'[1]Sheet1 (2)'!$D$71*('[1]Sheet1 (2)'!$D$72-crack_s_index)/'[1]Sheet1 (2)'!$D$72))))</f>
        <v>0</v>
      </c>
      <c r="AW1214" s="157">
        <f>IF(IF(D1214='[1]Sheet1 (2)'!$C$69,'[1]Sheet1 (2)'!$D$69*('[1]Sheet1 (2)'!$D$72-crack_t_index)/'[1]Sheet1 (2)'!$D$72,IF([1]shee2!D1154='[1]Sheet1 (2)'!$C$70,'[1]Sheet1 (2)'!$D$70*('[1]Sheet1 (2)'!$D$72-crack_t_index)/'[1]Sheet1 (2)'!$D$72,IF([1]shee2!D1154='[1]Sheet1 (2)'!$C$71,'[1]Sheet1 (2)'!$D$71*('[1]Sheet1 (2)'!$D$72-crack_t_index)/'[1]Sheet1 (2)'!$D$72)))&lt;0,0,IF(D1214='[1]Sheet1 (2)'!$C$69,'[1]Sheet1 (2)'!$D$69*('[1]Sheet1 (2)'!$D$72-crack_t_index)/'[1]Sheet1 (2)'!$D$72,IF([1]shee2!D1154='[1]Sheet1 (2)'!$C$70,'[1]Sheet1 (2)'!$D$70*('[1]Sheet1 (2)'!$D$72-crack_t_index)/'[1]Sheet1 (2)'!$D$72,IF([1]shee2!D1154='[1]Sheet1 (2)'!$C$71,'[1]Sheet1 (2)'!$D$71*('[1]Sheet1 (2)'!$D$72-crack_t_index)/'[1]Sheet1 (2)'!$D$72))))</f>
        <v>1.875</v>
      </c>
      <c r="AX1214" s="157">
        <f>IF(IF(D1214='[1]Sheet1 (2)'!$C$69,'[1]Sheet1 (2)'!$D$69*('[1]Sheet1 (2)'!$D$72-rave_index)/'[1]Sheet1 (2)'!$D$72,IF([1]shee2!D1154='[1]Sheet1 (2)'!$C$70,'[1]Sheet1 (2)'!$D$70*('[1]Sheet1 (2)'!$D$72-rave_index)/'[1]Sheet1 (2)'!$D$72,IF([1]shee2!D1154='[1]Sheet1 (2)'!$C$71,'[1]Sheet1 (2)'!$D$71*('[1]Sheet1 (2)'!$D$72-rave_index)/'[1]Sheet1 (2)'!$D$72)))&lt;0,0,IF(D1214='[1]Sheet1 (2)'!$C$69,'[1]Sheet1 (2)'!$D$69*('[1]Sheet1 (2)'!$D$72-rave_index)/'[1]Sheet1 (2)'!$D$72,IF([1]shee2!D1154='[1]Sheet1 (2)'!$C$70,'[1]Sheet1 (2)'!$D$70*('[1]Sheet1 (2)'!$D$72-rave_index)/'[1]Sheet1 (2)'!$D$72,IF([1]shee2!D1154='[1]Sheet1 (2)'!$C$71,'[1]Sheet1 (2)'!$D$71*('[1]Sheet1 (2)'!$D$72-rave_index)/'[1]Sheet1 (2)'!$D$72))))</f>
        <v>2.9166666666666665</v>
      </c>
      <c r="AY1214" s="157">
        <f>IF(IF(D1214='[1]Sheet1 (2)'!$C$69,'[1]Sheet1 (2)'!$D$69*('[1]Sheet1 (2)'!$D$72-rough_index)/'[1]Sheet1 (2)'!$D$72,IF([1]shee2!D1154='[1]Sheet1 (2)'!$C$70,'[1]Sheet1 (2)'!$D$70*('[1]Sheet1 (2)'!$D$72-rough_index)/'[1]Sheet1 (2)'!$D$72,IF([1]shee2!D1154='[1]Sheet1 (2)'!$C$71,'[1]Sheet1 (2)'!$D$71*('[1]Sheet1 (2)'!$D$72-rough_index)/'[1]Sheet1 (2)'!$D$72)))&lt;0,0,IF(D1214='[1]Sheet1 (2)'!$C$69,'[1]Sheet1 (2)'!$D$69*('[1]Sheet1 (2)'!$D$72-rough_index)/'[1]Sheet1 (2)'!$D$72,IF([1]shee2!D1154='[1]Sheet1 (2)'!$C$70,'[1]Sheet1 (2)'!$D$70*('[1]Sheet1 (2)'!$D$72-rough_index)/'[1]Sheet1 (2)'!$D$72,IF([1]shee2!D1154='[1]Sheet1 (2)'!$C$71,'[1]Sheet1 (2)'!$D$71*('[1]Sheet1 (2)'!$D$72-rough_index)/'[1]Sheet1 (2)'!$D$72))))</f>
        <v>0.83333333333333337</v>
      </c>
      <c r="AZ1214" s="179">
        <f>+(AU1214*'[1]Sheet1 (2)'!$C$77)+(AV1214*'[1]Sheet1 (2)'!$C$78)+(AW1214*'[1]Sheet1 (2)'!$C$79)+(AX1214*'[1]Sheet1 (2)'!$C$80)+(AY1214*'[1]Sheet1 (2)'!$C$81)</f>
        <v>1.6166666666666667</v>
      </c>
      <c r="BA1214" s="213" t="str">
        <f t="shared" si="36"/>
        <v>Poor</v>
      </c>
      <c r="BE1214">
        <f>IF(D1214='[1]Sheet1 (2)'!$C$61,'[1]Sheet1 (2)'!$D$61*(counts^2)+'[1]Sheet1 (2)'!$G$61*counts+'[1]Sheet1 (2)'!$J$61,IF(D1214='[1]Sheet1 (2)'!$C$62,'[1]Sheet1 (2)'!$D$62*counts+'[1]Sheet1 (2)'!$G$62,IF(D1214='[1]Sheet1 (2)'!$C$63,'[1]Sheet1 (2)'!$D$63*counts+'[1]Sheet1 (2)'!$G$63,IF(D1214='[1]Sheet1 (2)'!$C$64,'[1]Sheet1 (2)'!$D$64*counts+'[1]Sheet1 (2)'!$G$64))))</f>
        <v>2.0984129299999998</v>
      </c>
    </row>
    <row r="1215" spans="1:57" ht="12.75" customHeight="1">
      <c r="A1215" s="176" t="s">
        <v>282</v>
      </c>
      <c r="B1215" s="145" t="s">
        <v>76</v>
      </c>
      <c r="C1215" s="170">
        <v>1348</v>
      </c>
      <c r="D1215" s="174" t="s">
        <v>77</v>
      </c>
      <c r="E1215" s="171">
        <v>10</v>
      </c>
      <c r="F1215" s="171">
        <v>2</v>
      </c>
      <c r="G1215" s="171" t="s">
        <v>77</v>
      </c>
      <c r="H1215" s="171">
        <v>0.5</v>
      </c>
      <c r="I1215" s="171" t="s">
        <v>77</v>
      </c>
      <c r="J1215" s="173" t="s">
        <v>80</v>
      </c>
      <c r="K1215" s="173" t="s">
        <v>80</v>
      </c>
      <c r="L1215" s="169">
        <f>VLOOKUP(CONCATENATE(J1215,K1215),'Sheet1 (2)'!$J$6:$K$26,2,FALSE)</f>
        <v>0</v>
      </c>
      <c r="M1215" s="173" t="s">
        <v>79</v>
      </c>
      <c r="N1215" s="173" t="s">
        <v>81</v>
      </c>
      <c r="O1215" s="177">
        <f>VLOOKUP(CONCATENATE(M1215,N1215),'[1]Sheet1 (2)'!$L$6:$M$26,2,FALSE)</f>
        <v>100</v>
      </c>
      <c r="P1215" s="173" t="s">
        <v>83</v>
      </c>
      <c r="Q1215" s="173" t="s">
        <v>83</v>
      </c>
      <c r="R1215" s="177">
        <f>VLOOKUP(CONCATENATE(P1215,Q1215),'[1]Sheet1 (2)'!$N$6:$O$26,2,FALSE)</f>
        <v>37.5</v>
      </c>
      <c r="S1215" s="173" t="s">
        <v>80</v>
      </c>
      <c r="T1215" s="173" t="s">
        <v>80</v>
      </c>
      <c r="U1215" s="177">
        <f>VLOOKUP(CONCATENATE(S1215,T1215),'[1]Sheet1 (2)'!$P$6:$Q$26,2,FALSE)</f>
        <v>0</v>
      </c>
      <c r="V1215" s="173" t="s">
        <v>80</v>
      </c>
      <c r="W1215" s="173" t="s">
        <v>80</v>
      </c>
      <c r="X1215" s="177">
        <f>VLOOKUP(CONCATENATE(V1215,W1215),'[1]Sheet1 (2)'!$R$6:$S$26,2,FALSE)</f>
        <v>0</v>
      </c>
      <c r="Y1215" s="173" t="s">
        <v>78</v>
      </c>
      <c r="Z1215" s="173" t="s">
        <v>79</v>
      </c>
      <c r="AA1215" s="177">
        <f>VLOOKUP(CONCATENATE(Y1215,Z1215),'[1]Sheet1 (2)'!$T$6:$U$26,2,FALSE)</f>
        <v>18.75</v>
      </c>
      <c r="AB1215" s="173" t="s">
        <v>80</v>
      </c>
      <c r="AC1215" s="173" t="s">
        <v>80</v>
      </c>
      <c r="AD1215" s="177">
        <f>VLOOKUP(CONCATENATE(AB1215,AC1215),'[1]Sheet1 (2)'!$X$6:$Y$26,2,FALSE)</f>
        <v>0</v>
      </c>
      <c r="AE1215" s="173" t="s">
        <v>82</v>
      </c>
      <c r="AF1215" s="173" t="s">
        <v>81</v>
      </c>
      <c r="AG1215" s="177">
        <f>VLOOKUP(CONCATENATE(AE1215,AF1215),'[1]Sheet1 (2)'!$Z$6:$AA$26,2,FALSE)</f>
        <v>66</v>
      </c>
      <c r="AH1215" s="172"/>
      <c r="AI1215" s="178"/>
      <c r="AJ1215" s="140"/>
      <c r="AK1215" s="176" t="s">
        <v>282</v>
      </c>
      <c r="AL1215" s="176" t="s">
        <v>76</v>
      </c>
      <c r="AM1215" s="170">
        <f t="shared" si="37"/>
        <v>1348</v>
      </c>
      <c r="AN1215" s="147"/>
      <c r="AO1215" s="155" t="s">
        <v>409</v>
      </c>
      <c r="AP1215" s="156"/>
      <c r="AQ1215" s="157">
        <v>4.6657304875506433</v>
      </c>
      <c r="AR1215" s="158"/>
      <c r="AS1215" s="145">
        <f>LOOKUP(rufmkm,'[1]Sheet1 (2)'!$V$62:$V$71,'[1]Sheet1 (2)'!$W$62:$W$71)</f>
        <v>50</v>
      </c>
      <c r="AT1215" s="140"/>
      <c r="AU1215" s="157">
        <f>IF(IF(D1215='[1]Sheet1 (2)'!$C$69,'[1]Sheet1 (2)'!$D$69*('[1]Sheet1 (2)'!$D$72-rut_index)/'[1]Sheet1 (2)'!$D$72,IF([1]shee2!D1155='[1]Sheet1 (2)'!$C$70,'[1]Sheet1 (2)'!$D$70*('[1]Sheet1 (2)'!$D$72-rut_index)/'[1]Sheet1 (2)'!$D$72,IF([1]shee2!D1155='[1]Sheet1 (2)'!$C$71,'[1]Sheet1 (2)'!$D$71*('[1]Sheet1 (2)'!$D$72-rut_index)/'[1]Sheet1 (2)'!$D$72)))&lt;0,0,IF(D1215='[1]Sheet1 (2)'!$C$69,'[1]Sheet1 (2)'!$D$69*('[1]Sheet1 (2)'!$D$72-rut_index)/'[1]Sheet1 (2)'!$D$72,IF([1]shee2!D1155='[1]Sheet1 (2)'!$C$70,'[1]Sheet1 (2)'!$D$70*('[1]Sheet1 (2)'!$D$72-rut_index)/'[1]Sheet1 (2)'!$D$72,IF([1]shee2!D1155='[1]Sheet1 (2)'!$C$71,'[1]Sheet1 (2)'!$D$71*('[1]Sheet1 (2)'!$D$72-rut_index)/'[1]Sheet1 (2)'!$D$72))))</f>
        <v>5</v>
      </c>
      <c r="AV1215" s="157">
        <f>IF(IF(D1215='[1]Sheet1 (2)'!$C$69,'[1]Sheet1 (2)'!$D$69*('[1]Sheet1 (2)'!$D$72-crack_s_index)/'[1]Sheet1 (2)'!$D$72,IF([1]shee2!D1155='[1]Sheet1 (2)'!$C$70,'[1]Sheet1 (2)'!$D$70*('[1]Sheet1 (2)'!$D$72-crack_s_index)/'[1]Sheet1 (2)'!$D$72,IF([1]shee2!D1155='[1]Sheet1 (2)'!$C$71,'[1]Sheet1 (2)'!$D$71*('[1]Sheet1 (2)'!$D$72-crack_s_index)/'[1]Sheet1 (2)'!$D$72)))&lt;0,0,IF(D1215='[1]Sheet1 (2)'!$C$69,'[1]Sheet1 (2)'!$D$69*('[1]Sheet1 (2)'!$D$72-crack_s_index)/'[1]Sheet1 (2)'!$D$72,IF([1]shee2!D1155='[1]Sheet1 (2)'!$C$70,'[1]Sheet1 (2)'!$D$70*('[1]Sheet1 (2)'!$D$72-crack_s_index)/'[1]Sheet1 (2)'!$D$72,IF([1]shee2!D1155='[1]Sheet1 (2)'!$C$71,'[1]Sheet1 (2)'!$D$71*('[1]Sheet1 (2)'!$D$72-crack_s_index)/'[1]Sheet1 (2)'!$D$72))))</f>
        <v>0</v>
      </c>
      <c r="AW1215" s="157">
        <f>IF(IF(D1215='[1]Sheet1 (2)'!$C$69,'[1]Sheet1 (2)'!$D$69*('[1]Sheet1 (2)'!$D$72-crack_t_index)/'[1]Sheet1 (2)'!$D$72,IF([1]shee2!D1155='[1]Sheet1 (2)'!$C$70,'[1]Sheet1 (2)'!$D$70*('[1]Sheet1 (2)'!$D$72-crack_t_index)/'[1]Sheet1 (2)'!$D$72,IF([1]shee2!D1155='[1]Sheet1 (2)'!$C$71,'[1]Sheet1 (2)'!$D$71*('[1]Sheet1 (2)'!$D$72-crack_t_index)/'[1]Sheet1 (2)'!$D$72)))&lt;0,0,IF(D1215='[1]Sheet1 (2)'!$C$69,'[1]Sheet1 (2)'!$D$69*('[1]Sheet1 (2)'!$D$72-crack_t_index)/'[1]Sheet1 (2)'!$D$72,IF([1]shee2!D1155='[1]Sheet1 (2)'!$C$70,'[1]Sheet1 (2)'!$D$70*('[1]Sheet1 (2)'!$D$72-crack_t_index)/'[1]Sheet1 (2)'!$D$72,IF([1]shee2!D1155='[1]Sheet1 (2)'!$C$71,'[1]Sheet1 (2)'!$D$71*('[1]Sheet1 (2)'!$D$72-crack_t_index)/'[1]Sheet1 (2)'!$D$72))))</f>
        <v>1.875</v>
      </c>
      <c r="AX1215" s="157">
        <f>IF(IF(D1215='[1]Sheet1 (2)'!$C$69,'[1]Sheet1 (2)'!$D$69*('[1]Sheet1 (2)'!$D$72-rave_index)/'[1]Sheet1 (2)'!$D$72,IF([1]shee2!D1155='[1]Sheet1 (2)'!$C$70,'[1]Sheet1 (2)'!$D$70*('[1]Sheet1 (2)'!$D$72-rave_index)/'[1]Sheet1 (2)'!$D$72,IF([1]shee2!D1155='[1]Sheet1 (2)'!$C$71,'[1]Sheet1 (2)'!$D$71*('[1]Sheet1 (2)'!$D$72-rave_index)/'[1]Sheet1 (2)'!$D$72)))&lt;0,0,IF(D1215='[1]Sheet1 (2)'!$C$69,'[1]Sheet1 (2)'!$D$69*('[1]Sheet1 (2)'!$D$72-rave_index)/'[1]Sheet1 (2)'!$D$72,IF([1]shee2!D1155='[1]Sheet1 (2)'!$C$70,'[1]Sheet1 (2)'!$D$70*('[1]Sheet1 (2)'!$D$72-rave_index)/'[1]Sheet1 (2)'!$D$72,IF([1]shee2!D1155='[1]Sheet1 (2)'!$C$71,'[1]Sheet1 (2)'!$D$71*('[1]Sheet1 (2)'!$D$72-rave_index)/'[1]Sheet1 (2)'!$D$72))))</f>
        <v>3.4375</v>
      </c>
      <c r="AY1215" s="157">
        <f>IF(IF(D1215='[1]Sheet1 (2)'!$C$69,'[1]Sheet1 (2)'!$D$69*('[1]Sheet1 (2)'!$D$72-rough_index)/'[1]Sheet1 (2)'!$D$72,IF([1]shee2!D1155='[1]Sheet1 (2)'!$C$70,'[1]Sheet1 (2)'!$D$70*('[1]Sheet1 (2)'!$D$72-rough_index)/'[1]Sheet1 (2)'!$D$72,IF([1]shee2!D1155='[1]Sheet1 (2)'!$C$71,'[1]Sheet1 (2)'!$D$71*('[1]Sheet1 (2)'!$D$72-rough_index)/'[1]Sheet1 (2)'!$D$72)))&lt;0,0,IF(D1215='[1]Sheet1 (2)'!$C$69,'[1]Sheet1 (2)'!$D$69*('[1]Sheet1 (2)'!$D$72-rough_index)/'[1]Sheet1 (2)'!$D$72,IF([1]shee2!D1155='[1]Sheet1 (2)'!$C$70,'[1]Sheet1 (2)'!$D$70*('[1]Sheet1 (2)'!$D$72-rough_index)/'[1]Sheet1 (2)'!$D$72,IF([1]shee2!D1155='[1]Sheet1 (2)'!$C$71,'[1]Sheet1 (2)'!$D$71*('[1]Sheet1 (2)'!$D$72-rough_index)/'[1]Sheet1 (2)'!$D$72))))</f>
        <v>0.83333333333333337</v>
      </c>
      <c r="AZ1215" s="179">
        <f>+(AU1215*'[1]Sheet1 (2)'!$C$77)+(AV1215*'[1]Sheet1 (2)'!$C$78)+(AW1215*'[1]Sheet1 (2)'!$C$79)+(AX1215*'[1]Sheet1 (2)'!$C$80)+(AY1215*'[1]Sheet1 (2)'!$C$81)</f>
        <v>1.66875</v>
      </c>
      <c r="BA1215" s="213" t="str">
        <f t="shared" si="36"/>
        <v>Poor</v>
      </c>
      <c r="BE1215">
        <f>IF(D1215='[1]Sheet1 (2)'!$C$61,'[1]Sheet1 (2)'!$D$61*(counts^2)+'[1]Sheet1 (2)'!$G$61*counts+'[1]Sheet1 (2)'!$J$61,IF(D1215='[1]Sheet1 (2)'!$C$62,'[1]Sheet1 (2)'!$D$62*counts+'[1]Sheet1 (2)'!$G$62,IF(D1215='[1]Sheet1 (2)'!$C$63,'[1]Sheet1 (2)'!$D$63*counts+'[1]Sheet1 (2)'!$G$63,IF(D1215='[1]Sheet1 (2)'!$C$64,'[1]Sheet1 (2)'!$D$64*counts+'[1]Sheet1 (2)'!$G$64))))</f>
        <v>2.0984129299999998</v>
      </c>
    </row>
    <row r="1216" spans="1:57" ht="12.75" customHeight="1">
      <c r="A1216" s="176" t="s">
        <v>282</v>
      </c>
      <c r="B1216" s="145" t="s">
        <v>76</v>
      </c>
      <c r="C1216" s="170">
        <v>1349</v>
      </c>
      <c r="D1216" s="174" t="s">
        <v>77</v>
      </c>
      <c r="E1216" s="171">
        <v>10</v>
      </c>
      <c r="F1216" s="171">
        <v>2</v>
      </c>
      <c r="G1216" s="171" t="s">
        <v>77</v>
      </c>
      <c r="H1216" s="171">
        <v>0.5</v>
      </c>
      <c r="I1216" s="171" t="s">
        <v>77</v>
      </c>
      <c r="J1216" s="173" t="s">
        <v>80</v>
      </c>
      <c r="K1216" s="173" t="s">
        <v>80</v>
      </c>
      <c r="L1216" s="169">
        <f>VLOOKUP(CONCATENATE(J1216,K1216),'Sheet1 (2)'!$J$6:$K$26,2,FALSE)</f>
        <v>0</v>
      </c>
      <c r="M1216" s="173" t="s">
        <v>79</v>
      </c>
      <c r="N1216" s="173" t="s">
        <v>83</v>
      </c>
      <c r="O1216" s="177">
        <f>VLOOKUP(CONCATENATE(M1216,N1216),'[1]Sheet1 (2)'!$L$6:$M$26,2,FALSE)</f>
        <v>50</v>
      </c>
      <c r="P1216" s="173" t="s">
        <v>80</v>
      </c>
      <c r="Q1216" s="173" t="s">
        <v>80</v>
      </c>
      <c r="R1216" s="177">
        <f>VLOOKUP(CONCATENATE(P1216,Q1216),'[1]Sheet1 (2)'!$N$6:$O$26,2,FALSE)</f>
        <v>0</v>
      </c>
      <c r="S1216" s="173" t="s">
        <v>80</v>
      </c>
      <c r="T1216" s="173" t="s">
        <v>80</v>
      </c>
      <c r="U1216" s="177">
        <f>VLOOKUP(CONCATENATE(S1216,T1216),'[1]Sheet1 (2)'!$P$6:$Q$26,2,FALSE)</f>
        <v>0</v>
      </c>
      <c r="V1216" s="173" t="s">
        <v>80</v>
      </c>
      <c r="W1216" s="173" t="s">
        <v>80</v>
      </c>
      <c r="X1216" s="177">
        <f>VLOOKUP(CONCATENATE(V1216,W1216),'[1]Sheet1 (2)'!$R$6:$S$26,2,FALSE)</f>
        <v>0</v>
      </c>
      <c r="Y1216" s="173" t="s">
        <v>80</v>
      </c>
      <c r="Z1216" s="173" t="s">
        <v>80</v>
      </c>
      <c r="AA1216" s="177">
        <f>VLOOKUP(CONCATENATE(Y1216,Z1216),'[1]Sheet1 (2)'!$T$6:$U$26,2,FALSE)</f>
        <v>0</v>
      </c>
      <c r="AB1216" s="173" t="s">
        <v>80</v>
      </c>
      <c r="AC1216" s="173" t="s">
        <v>80</v>
      </c>
      <c r="AD1216" s="177">
        <f>VLOOKUP(CONCATENATE(AB1216,AC1216),'[1]Sheet1 (2)'!$X$6:$Y$26,2,FALSE)</f>
        <v>0</v>
      </c>
      <c r="AE1216" s="173" t="s">
        <v>82</v>
      </c>
      <c r="AF1216" s="173" t="s">
        <v>81</v>
      </c>
      <c r="AG1216" s="177">
        <f>VLOOKUP(CONCATENATE(AE1216,AF1216),'[1]Sheet1 (2)'!$Z$6:$AA$26,2,FALSE)</f>
        <v>66</v>
      </c>
      <c r="AH1216" s="172"/>
      <c r="AI1216" s="178"/>
      <c r="AJ1216" s="140"/>
      <c r="AK1216" s="176" t="s">
        <v>282</v>
      </c>
      <c r="AL1216" s="176" t="s">
        <v>76</v>
      </c>
      <c r="AM1216" s="170">
        <f t="shared" si="37"/>
        <v>1349</v>
      </c>
      <c r="AN1216" s="147"/>
      <c r="AO1216" s="155"/>
      <c r="AP1216" s="156"/>
      <c r="AQ1216" s="157">
        <v>3.083875441451716</v>
      </c>
      <c r="AR1216" s="158"/>
      <c r="AS1216" s="145">
        <f>LOOKUP(rufmkm,'[1]Sheet1 (2)'!$V$62:$V$71,'[1]Sheet1 (2)'!$W$62:$W$71)</f>
        <v>40</v>
      </c>
      <c r="AT1216" s="140"/>
      <c r="AU1216" s="157">
        <f>IF(IF(D1216='[1]Sheet1 (2)'!$C$69,'[1]Sheet1 (2)'!$D$69*('[1]Sheet1 (2)'!$D$72-rut_index)/'[1]Sheet1 (2)'!$D$72,IF([1]shee2!D1156='[1]Sheet1 (2)'!$C$70,'[1]Sheet1 (2)'!$D$70*('[1]Sheet1 (2)'!$D$72-rut_index)/'[1]Sheet1 (2)'!$D$72,IF([1]shee2!D1156='[1]Sheet1 (2)'!$C$71,'[1]Sheet1 (2)'!$D$71*('[1]Sheet1 (2)'!$D$72-rut_index)/'[1]Sheet1 (2)'!$D$72)))&lt;0,0,IF(D1216='[1]Sheet1 (2)'!$C$69,'[1]Sheet1 (2)'!$D$69*('[1]Sheet1 (2)'!$D$72-rut_index)/'[1]Sheet1 (2)'!$D$72,IF([1]shee2!D1156='[1]Sheet1 (2)'!$C$70,'[1]Sheet1 (2)'!$D$70*('[1]Sheet1 (2)'!$D$72-rut_index)/'[1]Sheet1 (2)'!$D$72,IF([1]shee2!D1156='[1]Sheet1 (2)'!$C$71,'[1]Sheet1 (2)'!$D$71*('[1]Sheet1 (2)'!$D$72-rut_index)/'[1]Sheet1 (2)'!$D$72))))</f>
        <v>5</v>
      </c>
      <c r="AV1216" s="157">
        <f>IF(IF(D1216='[1]Sheet1 (2)'!$C$69,'[1]Sheet1 (2)'!$D$69*('[1]Sheet1 (2)'!$D$72-crack_s_index)/'[1]Sheet1 (2)'!$D$72,IF([1]shee2!D1156='[1]Sheet1 (2)'!$C$70,'[1]Sheet1 (2)'!$D$70*('[1]Sheet1 (2)'!$D$72-crack_s_index)/'[1]Sheet1 (2)'!$D$72,IF([1]shee2!D1156='[1]Sheet1 (2)'!$C$71,'[1]Sheet1 (2)'!$D$71*('[1]Sheet1 (2)'!$D$72-crack_s_index)/'[1]Sheet1 (2)'!$D$72)))&lt;0,0,IF(D1216='[1]Sheet1 (2)'!$C$69,'[1]Sheet1 (2)'!$D$69*('[1]Sheet1 (2)'!$D$72-crack_s_index)/'[1]Sheet1 (2)'!$D$72,IF([1]shee2!D1156='[1]Sheet1 (2)'!$C$70,'[1]Sheet1 (2)'!$D$70*('[1]Sheet1 (2)'!$D$72-crack_s_index)/'[1]Sheet1 (2)'!$D$72,IF([1]shee2!D1156='[1]Sheet1 (2)'!$C$71,'[1]Sheet1 (2)'!$D$71*('[1]Sheet1 (2)'!$D$72-crack_s_index)/'[1]Sheet1 (2)'!$D$72))))</f>
        <v>0.83333333333333337</v>
      </c>
      <c r="AW1216" s="157">
        <f>IF(IF(D1216='[1]Sheet1 (2)'!$C$69,'[1]Sheet1 (2)'!$D$69*('[1]Sheet1 (2)'!$D$72-crack_t_index)/'[1]Sheet1 (2)'!$D$72,IF([1]shee2!D1156='[1]Sheet1 (2)'!$C$70,'[1]Sheet1 (2)'!$D$70*('[1]Sheet1 (2)'!$D$72-crack_t_index)/'[1]Sheet1 (2)'!$D$72,IF([1]shee2!D1156='[1]Sheet1 (2)'!$C$71,'[1]Sheet1 (2)'!$D$71*('[1]Sheet1 (2)'!$D$72-crack_t_index)/'[1]Sheet1 (2)'!$D$72)))&lt;0,0,IF(D1216='[1]Sheet1 (2)'!$C$69,'[1]Sheet1 (2)'!$D$69*('[1]Sheet1 (2)'!$D$72-crack_t_index)/'[1]Sheet1 (2)'!$D$72,IF([1]shee2!D1156='[1]Sheet1 (2)'!$C$70,'[1]Sheet1 (2)'!$D$70*('[1]Sheet1 (2)'!$D$72-crack_t_index)/'[1]Sheet1 (2)'!$D$72,IF([1]shee2!D1156='[1]Sheet1 (2)'!$C$71,'[1]Sheet1 (2)'!$D$71*('[1]Sheet1 (2)'!$D$72-crack_t_index)/'[1]Sheet1 (2)'!$D$72))))</f>
        <v>5</v>
      </c>
      <c r="AX1216" s="157">
        <f>IF(IF(D1216='[1]Sheet1 (2)'!$C$69,'[1]Sheet1 (2)'!$D$69*('[1]Sheet1 (2)'!$D$72-rave_index)/'[1]Sheet1 (2)'!$D$72,IF([1]shee2!D1156='[1]Sheet1 (2)'!$C$70,'[1]Sheet1 (2)'!$D$70*('[1]Sheet1 (2)'!$D$72-rave_index)/'[1]Sheet1 (2)'!$D$72,IF([1]shee2!D1156='[1]Sheet1 (2)'!$C$71,'[1]Sheet1 (2)'!$D$71*('[1]Sheet1 (2)'!$D$72-rave_index)/'[1]Sheet1 (2)'!$D$72)))&lt;0,0,IF(D1216='[1]Sheet1 (2)'!$C$69,'[1]Sheet1 (2)'!$D$69*('[1]Sheet1 (2)'!$D$72-rave_index)/'[1]Sheet1 (2)'!$D$72,IF([1]shee2!D1156='[1]Sheet1 (2)'!$C$70,'[1]Sheet1 (2)'!$D$70*('[1]Sheet1 (2)'!$D$72-rave_index)/'[1]Sheet1 (2)'!$D$72,IF([1]shee2!D1156='[1]Sheet1 (2)'!$C$71,'[1]Sheet1 (2)'!$D$71*('[1]Sheet1 (2)'!$D$72-rave_index)/'[1]Sheet1 (2)'!$D$72))))</f>
        <v>5</v>
      </c>
      <c r="AY1216" s="157">
        <f>IF(IF(D1216='[1]Sheet1 (2)'!$C$69,'[1]Sheet1 (2)'!$D$69*('[1]Sheet1 (2)'!$D$72-rough_index)/'[1]Sheet1 (2)'!$D$72,IF([1]shee2!D1156='[1]Sheet1 (2)'!$C$70,'[1]Sheet1 (2)'!$D$70*('[1]Sheet1 (2)'!$D$72-rough_index)/'[1]Sheet1 (2)'!$D$72,IF([1]shee2!D1156='[1]Sheet1 (2)'!$C$71,'[1]Sheet1 (2)'!$D$71*('[1]Sheet1 (2)'!$D$72-rough_index)/'[1]Sheet1 (2)'!$D$72)))&lt;0,0,IF(D1216='[1]Sheet1 (2)'!$C$69,'[1]Sheet1 (2)'!$D$69*('[1]Sheet1 (2)'!$D$72-rough_index)/'[1]Sheet1 (2)'!$D$72,IF([1]shee2!D1156='[1]Sheet1 (2)'!$C$70,'[1]Sheet1 (2)'!$D$70*('[1]Sheet1 (2)'!$D$72-rough_index)/'[1]Sheet1 (2)'!$D$72,IF([1]shee2!D1156='[1]Sheet1 (2)'!$C$71,'[1]Sheet1 (2)'!$D$71*('[1]Sheet1 (2)'!$D$72-rough_index)/'[1]Sheet1 (2)'!$D$72))))</f>
        <v>1.6666666666666667</v>
      </c>
      <c r="AZ1216" s="179">
        <f>+(AU1216*'[1]Sheet1 (2)'!$C$77)+(AV1216*'[1]Sheet1 (2)'!$C$78)+(AW1216*'[1]Sheet1 (2)'!$C$79)+(AX1216*'[1]Sheet1 (2)'!$C$80)+(AY1216*'[1]Sheet1 (2)'!$C$81)</f>
        <v>2.5</v>
      </c>
      <c r="BA1216" s="213" t="str">
        <f t="shared" si="36"/>
        <v>Fair</v>
      </c>
      <c r="BE1216">
        <f>IF(D1216='[1]Sheet1 (2)'!$C$61,'[1]Sheet1 (2)'!$D$61*(counts^2)+'[1]Sheet1 (2)'!$G$61*counts+'[1]Sheet1 (2)'!$J$61,IF(D1216='[1]Sheet1 (2)'!$C$62,'[1]Sheet1 (2)'!$D$62*counts+'[1]Sheet1 (2)'!$G$62,IF(D1216='[1]Sheet1 (2)'!$C$63,'[1]Sheet1 (2)'!$D$63*counts+'[1]Sheet1 (2)'!$G$63,IF(D1216='[1]Sheet1 (2)'!$C$64,'[1]Sheet1 (2)'!$D$64*counts+'[1]Sheet1 (2)'!$G$64))))</f>
        <v>2.0984129299999998</v>
      </c>
    </row>
    <row r="1217" spans="1:57" ht="12.75" customHeight="1">
      <c r="A1217" s="176" t="s">
        <v>282</v>
      </c>
      <c r="B1217" s="145" t="s">
        <v>76</v>
      </c>
      <c r="C1217" s="170">
        <v>1350</v>
      </c>
      <c r="D1217" s="174" t="s">
        <v>77</v>
      </c>
      <c r="E1217" s="171">
        <v>10</v>
      </c>
      <c r="F1217" s="171">
        <v>2</v>
      </c>
      <c r="G1217" s="171" t="s">
        <v>77</v>
      </c>
      <c r="H1217" s="171">
        <v>0.5</v>
      </c>
      <c r="I1217" s="171" t="s">
        <v>77</v>
      </c>
      <c r="J1217" s="173" t="s">
        <v>80</v>
      </c>
      <c r="K1217" s="173" t="s">
        <v>80</v>
      </c>
      <c r="L1217" s="169">
        <f>VLOOKUP(CONCATENATE(J1217,K1217),'Sheet1 (2)'!$J$6:$K$26,2,FALSE)</f>
        <v>0</v>
      </c>
      <c r="M1217" s="173" t="s">
        <v>80</v>
      </c>
      <c r="N1217" s="173" t="s">
        <v>80</v>
      </c>
      <c r="O1217" s="177">
        <f>VLOOKUP(CONCATENATE(M1217,N1217),'[1]Sheet1 (2)'!$L$6:$M$26,2,FALSE)</f>
        <v>0</v>
      </c>
      <c r="P1217" s="173" t="s">
        <v>80</v>
      </c>
      <c r="Q1217" s="173" t="s">
        <v>80</v>
      </c>
      <c r="R1217" s="177">
        <f>VLOOKUP(CONCATENATE(P1217,Q1217),'[1]Sheet1 (2)'!$N$6:$O$26,2,FALSE)</f>
        <v>0</v>
      </c>
      <c r="S1217" s="173" t="s">
        <v>80</v>
      </c>
      <c r="T1217" s="173" t="s">
        <v>80</v>
      </c>
      <c r="U1217" s="177">
        <f>VLOOKUP(CONCATENATE(S1217,T1217),'[1]Sheet1 (2)'!$P$6:$Q$26,2,FALSE)</f>
        <v>0</v>
      </c>
      <c r="V1217" s="173" t="s">
        <v>80</v>
      </c>
      <c r="W1217" s="173" t="s">
        <v>80</v>
      </c>
      <c r="X1217" s="177">
        <f>VLOOKUP(CONCATENATE(V1217,W1217),'[1]Sheet1 (2)'!$R$6:$S$26,2,FALSE)</f>
        <v>0</v>
      </c>
      <c r="Y1217" s="173" t="s">
        <v>80</v>
      </c>
      <c r="Z1217" s="173" t="s">
        <v>80</v>
      </c>
      <c r="AA1217" s="177">
        <f>VLOOKUP(CONCATENATE(Y1217,Z1217),'[1]Sheet1 (2)'!$T$6:$U$26,2,FALSE)</f>
        <v>0</v>
      </c>
      <c r="AB1217" s="173" t="s">
        <v>80</v>
      </c>
      <c r="AC1217" s="173" t="s">
        <v>80</v>
      </c>
      <c r="AD1217" s="177">
        <f>VLOOKUP(CONCATENATE(AB1217,AC1217),'[1]Sheet1 (2)'!$X$6:$Y$26,2,FALSE)</f>
        <v>0</v>
      </c>
      <c r="AE1217" s="173" t="s">
        <v>82</v>
      </c>
      <c r="AF1217" s="173" t="s">
        <v>81</v>
      </c>
      <c r="AG1217" s="177">
        <f>VLOOKUP(CONCATENATE(AE1217,AF1217),'[1]Sheet1 (2)'!$Z$6:$AA$26,2,FALSE)</f>
        <v>66</v>
      </c>
      <c r="AH1217" s="172"/>
      <c r="AI1217" s="178"/>
      <c r="AJ1217" s="140"/>
      <c r="AK1217" s="176" t="s">
        <v>282</v>
      </c>
      <c r="AL1217" s="176" t="s">
        <v>76</v>
      </c>
      <c r="AM1217" s="170">
        <f t="shared" si="37"/>
        <v>1350</v>
      </c>
      <c r="AN1217" s="147"/>
      <c r="AO1217" s="155"/>
      <c r="AP1217" s="156"/>
      <c r="AQ1217" s="157">
        <v>2.8490774058548056</v>
      </c>
      <c r="AR1217" s="158"/>
      <c r="AS1217" s="145">
        <f>LOOKUP(rufmkm,'[1]Sheet1 (2)'!$V$62:$V$71,'[1]Sheet1 (2)'!$W$62:$W$71)</f>
        <v>30</v>
      </c>
      <c r="AT1217" s="140"/>
      <c r="AU1217" s="157">
        <f>IF(IF(D1217='[1]Sheet1 (2)'!$C$69,'[1]Sheet1 (2)'!$D$69*('[1]Sheet1 (2)'!$D$72-rut_index)/'[1]Sheet1 (2)'!$D$72,IF([1]shee2!D1157='[1]Sheet1 (2)'!$C$70,'[1]Sheet1 (2)'!$D$70*('[1]Sheet1 (2)'!$D$72-rut_index)/'[1]Sheet1 (2)'!$D$72,IF([1]shee2!D1157='[1]Sheet1 (2)'!$C$71,'[1]Sheet1 (2)'!$D$71*('[1]Sheet1 (2)'!$D$72-rut_index)/'[1]Sheet1 (2)'!$D$72)))&lt;0,0,IF(D1217='[1]Sheet1 (2)'!$C$69,'[1]Sheet1 (2)'!$D$69*('[1]Sheet1 (2)'!$D$72-rut_index)/'[1]Sheet1 (2)'!$D$72,IF([1]shee2!D1157='[1]Sheet1 (2)'!$C$70,'[1]Sheet1 (2)'!$D$70*('[1]Sheet1 (2)'!$D$72-rut_index)/'[1]Sheet1 (2)'!$D$72,IF([1]shee2!D1157='[1]Sheet1 (2)'!$C$71,'[1]Sheet1 (2)'!$D$71*('[1]Sheet1 (2)'!$D$72-rut_index)/'[1]Sheet1 (2)'!$D$72))))</f>
        <v>5</v>
      </c>
      <c r="AV1217" s="157">
        <f>IF(IF(D1217='[1]Sheet1 (2)'!$C$69,'[1]Sheet1 (2)'!$D$69*('[1]Sheet1 (2)'!$D$72-crack_s_index)/'[1]Sheet1 (2)'!$D$72,IF([1]shee2!D1157='[1]Sheet1 (2)'!$C$70,'[1]Sheet1 (2)'!$D$70*('[1]Sheet1 (2)'!$D$72-crack_s_index)/'[1]Sheet1 (2)'!$D$72,IF([1]shee2!D1157='[1]Sheet1 (2)'!$C$71,'[1]Sheet1 (2)'!$D$71*('[1]Sheet1 (2)'!$D$72-crack_s_index)/'[1]Sheet1 (2)'!$D$72)))&lt;0,0,IF(D1217='[1]Sheet1 (2)'!$C$69,'[1]Sheet1 (2)'!$D$69*('[1]Sheet1 (2)'!$D$72-crack_s_index)/'[1]Sheet1 (2)'!$D$72,IF([1]shee2!D1157='[1]Sheet1 (2)'!$C$70,'[1]Sheet1 (2)'!$D$70*('[1]Sheet1 (2)'!$D$72-crack_s_index)/'[1]Sheet1 (2)'!$D$72,IF([1]shee2!D1157='[1]Sheet1 (2)'!$C$71,'[1]Sheet1 (2)'!$D$71*('[1]Sheet1 (2)'!$D$72-crack_s_index)/'[1]Sheet1 (2)'!$D$72))))</f>
        <v>5</v>
      </c>
      <c r="AW1217" s="157">
        <f>IF(IF(D1217='[1]Sheet1 (2)'!$C$69,'[1]Sheet1 (2)'!$D$69*('[1]Sheet1 (2)'!$D$72-crack_t_index)/'[1]Sheet1 (2)'!$D$72,IF([1]shee2!D1157='[1]Sheet1 (2)'!$C$70,'[1]Sheet1 (2)'!$D$70*('[1]Sheet1 (2)'!$D$72-crack_t_index)/'[1]Sheet1 (2)'!$D$72,IF([1]shee2!D1157='[1]Sheet1 (2)'!$C$71,'[1]Sheet1 (2)'!$D$71*('[1]Sheet1 (2)'!$D$72-crack_t_index)/'[1]Sheet1 (2)'!$D$72)))&lt;0,0,IF(D1217='[1]Sheet1 (2)'!$C$69,'[1]Sheet1 (2)'!$D$69*('[1]Sheet1 (2)'!$D$72-crack_t_index)/'[1]Sheet1 (2)'!$D$72,IF([1]shee2!D1157='[1]Sheet1 (2)'!$C$70,'[1]Sheet1 (2)'!$D$70*('[1]Sheet1 (2)'!$D$72-crack_t_index)/'[1]Sheet1 (2)'!$D$72,IF([1]shee2!D1157='[1]Sheet1 (2)'!$C$71,'[1]Sheet1 (2)'!$D$71*('[1]Sheet1 (2)'!$D$72-crack_t_index)/'[1]Sheet1 (2)'!$D$72))))</f>
        <v>5</v>
      </c>
      <c r="AX1217" s="157">
        <f>IF(IF(D1217='[1]Sheet1 (2)'!$C$69,'[1]Sheet1 (2)'!$D$69*('[1]Sheet1 (2)'!$D$72-rave_index)/'[1]Sheet1 (2)'!$D$72,IF([1]shee2!D1157='[1]Sheet1 (2)'!$C$70,'[1]Sheet1 (2)'!$D$70*('[1]Sheet1 (2)'!$D$72-rave_index)/'[1]Sheet1 (2)'!$D$72,IF([1]shee2!D1157='[1]Sheet1 (2)'!$C$71,'[1]Sheet1 (2)'!$D$71*('[1]Sheet1 (2)'!$D$72-rave_index)/'[1]Sheet1 (2)'!$D$72)))&lt;0,0,IF(D1217='[1]Sheet1 (2)'!$C$69,'[1]Sheet1 (2)'!$D$69*('[1]Sheet1 (2)'!$D$72-rave_index)/'[1]Sheet1 (2)'!$D$72,IF([1]shee2!D1157='[1]Sheet1 (2)'!$C$70,'[1]Sheet1 (2)'!$D$70*('[1]Sheet1 (2)'!$D$72-rave_index)/'[1]Sheet1 (2)'!$D$72,IF([1]shee2!D1157='[1]Sheet1 (2)'!$C$71,'[1]Sheet1 (2)'!$D$71*('[1]Sheet1 (2)'!$D$72-rave_index)/'[1]Sheet1 (2)'!$D$72))))</f>
        <v>5</v>
      </c>
      <c r="AY1217" s="157">
        <f>IF(IF(D1217='[1]Sheet1 (2)'!$C$69,'[1]Sheet1 (2)'!$D$69*('[1]Sheet1 (2)'!$D$72-rough_index)/'[1]Sheet1 (2)'!$D$72,IF([1]shee2!D1157='[1]Sheet1 (2)'!$C$70,'[1]Sheet1 (2)'!$D$70*('[1]Sheet1 (2)'!$D$72-rough_index)/'[1]Sheet1 (2)'!$D$72,IF([1]shee2!D1157='[1]Sheet1 (2)'!$C$71,'[1]Sheet1 (2)'!$D$71*('[1]Sheet1 (2)'!$D$72-rough_index)/'[1]Sheet1 (2)'!$D$72)))&lt;0,0,IF(D1217='[1]Sheet1 (2)'!$C$69,'[1]Sheet1 (2)'!$D$69*('[1]Sheet1 (2)'!$D$72-rough_index)/'[1]Sheet1 (2)'!$D$72,IF([1]shee2!D1157='[1]Sheet1 (2)'!$C$70,'[1]Sheet1 (2)'!$D$70*('[1]Sheet1 (2)'!$D$72-rough_index)/'[1]Sheet1 (2)'!$D$72,IF([1]shee2!D1157='[1]Sheet1 (2)'!$C$71,'[1]Sheet1 (2)'!$D$71*('[1]Sheet1 (2)'!$D$72-rough_index)/'[1]Sheet1 (2)'!$D$72))))</f>
        <v>2.5</v>
      </c>
      <c r="AZ1217" s="179">
        <f>+(AU1217*'[1]Sheet1 (2)'!$C$77)+(AV1217*'[1]Sheet1 (2)'!$C$78)+(AW1217*'[1]Sheet1 (2)'!$C$79)+(AX1217*'[1]Sheet1 (2)'!$C$80)+(AY1217*'[1]Sheet1 (2)'!$C$81)</f>
        <v>4.25</v>
      </c>
      <c r="BA1217" s="213" t="str">
        <f t="shared" ref="BA1217:BA1280" si="38">IF(AZ1217="",$AH1217,IF(AZ1217&gt;=4,"Good",IF(AZ1217&gt;=2.5,"Fair",IF(AZ1217&gt;=1,"Poor",IF(AZ1217&gt;=0,"Very Poor","")))))</f>
        <v>Good</v>
      </c>
      <c r="BE1217">
        <f>IF(D1217='[1]Sheet1 (2)'!$C$61,'[1]Sheet1 (2)'!$D$61*(counts^2)+'[1]Sheet1 (2)'!$G$61*counts+'[1]Sheet1 (2)'!$J$61,IF(D1217='[1]Sheet1 (2)'!$C$62,'[1]Sheet1 (2)'!$D$62*counts+'[1]Sheet1 (2)'!$G$62,IF(D1217='[1]Sheet1 (2)'!$C$63,'[1]Sheet1 (2)'!$D$63*counts+'[1]Sheet1 (2)'!$G$63,IF(D1217='[1]Sheet1 (2)'!$C$64,'[1]Sheet1 (2)'!$D$64*counts+'[1]Sheet1 (2)'!$G$64))))</f>
        <v>2.0984129299999998</v>
      </c>
    </row>
    <row r="1218" spans="1:57" ht="12.75" customHeight="1">
      <c r="A1218" s="176" t="s">
        <v>282</v>
      </c>
      <c r="B1218" s="145" t="s">
        <v>76</v>
      </c>
      <c r="C1218" s="170">
        <v>1351</v>
      </c>
      <c r="D1218" s="174" t="s">
        <v>77</v>
      </c>
      <c r="E1218" s="171">
        <v>10</v>
      </c>
      <c r="F1218" s="171">
        <v>2</v>
      </c>
      <c r="G1218" s="171" t="s">
        <v>77</v>
      </c>
      <c r="H1218" s="171">
        <v>0.5</v>
      </c>
      <c r="I1218" s="171" t="s">
        <v>77</v>
      </c>
      <c r="J1218" s="173" t="s">
        <v>80</v>
      </c>
      <c r="K1218" s="173" t="s">
        <v>80</v>
      </c>
      <c r="L1218" s="169">
        <f>VLOOKUP(CONCATENATE(J1218,K1218),'Sheet1 (2)'!$J$6:$K$26,2,FALSE)</f>
        <v>0</v>
      </c>
      <c r="M1218" s="173" t="s">
        <v>80</v>
      </c>
      <c r="N1218" s="173" t="s">
        <v>80</v>
      </c>
      <c r="O1218" s="177">
        <f>VLOOKUP(CONCATENATE(M1218,N1218),'[1]Sheet1 (2)'!$L$6:$M$26,2,FALSE)</f>
        <v>0</v>
      </c>
      <c r="P1218" s="173" t="s">
        <v>80</v>
      </c>
      <c r="Q1218" s="173" t="s">
        <v>80</v>
      </c>
      <c r="R1218" s="177">
        <f>VLOOKUP(CONCATENATE(P1218,Q1218),'[1]Sheet1 (2)'!$N$6:$O$26,2,FALSE)</f>
        <v>0</v>
      </c>
      <c r="S1218" s="173" t="s">
        <v>80</v>
      </c>
      <c r="T1218" s="173" t="s">
        <v>80</v>
      </c>
      <c r="U1218" s="177">
        <f>VLOOKUP(CONCATENATE(S1218,T1218),'[1]Sheet1 (2)'!$P$6:$Q$26,2,FALSE)</f>
        <v>0</v>
      </c>
      <c r="V1218" s="173" t="s">
        <v>80</v>
      </c>
      <c r="W1218" s="173" t="s">
        <v>80</v>
      </c>
      <c r="X1218" s="177">
        <f>VLOOKUP(CONCATENATE(V1218,W1218),'[1]Sheet1 (2)'!$R$6:$S$26,2,FALSE)</f>
        <v>0</v>
      </c>
      <c r="Y1218" s="173" t="s">
        <v>80</v>
      </c>
      <c r="Z1218" s="173" t="s">
        <v>80</v>
      </c>
      <c r="AA1218" s="177">
        <f>VLOOKUP(CONCATENATE(Y1218,Z1218),'[1]Sheet1 (2)'!$T$6:$U$26,2,FALSE)</f>
        <v>0</v>
      </c>
      <c r="AB1218" s="173" t="s">
        <v>80</v>
      </c>
      <c r="AC1218" s="173" t="s">
        <v>80</v>
      </c>
      <c r="AD1218" s="177">
        <f>VLOOKUP(CONCATENATE(AB1218,AC1218),'[1]Sheet1 (2)'!$X$6:$Y$26,2,FALSE)</f>
        <v>0</v>
      </c>
      <c r="AE1218" s="173" t="s">
        <v>82</v>
      </c>
      <c r="AF1218" s="173" t="s">
        <v>81</v>
      </c>
      <c r="AG1218" s="177">
        <f>VLOOKUP(CONCATENATE(AE1218,AF1218),'[1]Sheet1 (2)'!$Z$6:$AA$26,2,FALSE)</f>
        <v>66</v>
      </c>
      <c r="AH1218" s="172"/>
      <c r="AI1218" s="178"/>
      <c r="AJ1218" s="140"/>
      <c r="AK1218" s="176" t="s">
        <v>282</v>
      </c>
      <c r="AL1218" s="176" t="s">
        <v>76</v>
      </c>
      <c r="AM1218" s="170">
        <f t="shared" ref="AM1218:AM1281" si="39">C1218</f>
        <v>1351</v>
      </c>
      <c r="AN1218" s="147"/>
      <c r="AO1218" s="155"/>
      <c r="AP1218" s="156"/>
      <c r="AQ1218" s="157">
        <v>1.3994073087759591</v>
      </c>
      <c r="AR1218" s="158"/>
      <c r="AS1218" s="145">
        <f>LOOKUP(rufmkm,'[1]Sheet1 (2)'!$V$62:$V$71,'[1]Sheet1 (2)'!$W$62:$W$71)</f>
        <v>20</v>
      </c>
      <c r="AT1218" s="140"/>
      <c r="AU1218" s="157">
        <f>IF(IF(D1218='[1]Sheet1 (2)'!$C$69,'[1]Sheet1 (2)'!$D$69*('[1]Sheet1 (2)'!$D$72-rut_index)/'[1]Sheet1 (2)'!$D$72,IF([1]shee2!D1158='[1]Sheet1 (2)'!$C$70,'[1]Sheet1 (2)'!$D$70*('[1]Sheet1 (2)'!$D$72-rut_index)/'[1]Sheet1 (2)'!$D$72,IF([1]shee2!D1158='[1]Sheet1 (2)'!$C$71,'[1]Sheet1 (2)'!$D$71*('[1]Sheet1 (2)'!$D$72-rut_index)/'[1]Sheet1 (2)'!$D$72)))&lt;0,0,IF(D1218='[1]Sheet1 (2)'!$C$69,'[1]Sheet1 (2)'!$D$69*('[1]Sheet1 (2)'!$D$72-rut_index)/'[1]Sheet1 (2)'!$D$72,IF([1]shee2!D1158='[1]Sheet1 (2)'!$C$70,'[1]Sheet1 (2)'!$D$70*('[1]Sheet1 (2)'!$D$72-rut_index)/'[1]Sheet1 (2)'!$D$72,IF([1]shee2!D1158='[1]Sheet1 (2)'!$C$71,'[1]Sheet1 (2)'!$D$71*('[1]Sheet1 (2)'!$D$72-rut_index)/'[1]Sheet1 (2)'!$D$72))))</f>
        <v>5</v>
      </c>
      <c r="AV1218" s="157">
        <f>IF(IF(D1218='[1]Sheet1 (2)'!$C$69,'[1]Sheet1 (2)'!$D$69*('[1]Sheet1 (2)'!$D$72-crack_s_index)/'[1]Sheet1 (2)'!$D$72,IF([1]shee2!D1158='[1]Sheet1 (2)'!$C$70,'[1]Sheet1 (2)'!$D$70*('[1]Sheet1 (2)'!$D$72-crack_s_index)/'[1]Sheet1 (2)'!$D$72,IF([1]shee2!D1158='[1]Sheet1 (2)'!$C$71,'[1]Sheet1 (2)'!$D$71*('[1]Sheet1 (2)'!$D$72-crack_s_index)/'[1]Sheet1 (2)'!$D$72)))&lt;0,0,IF(D1218='[1]Sheet1 (2)'!$C$69,'[1]Sheet1 (2)'!$D$69*('[1]Sheet1 (2)'!$D$72-crack_s_index)/'[1]Sheet1 (2)'!$D$72,IF([1]shee2!D1158='[1]Sheet1 (2)'!$C$70,'[1]Sheet1 (2)'!$D$70*('[1]Sheet1 (2)'!$D$72-crack_s_index)/'[1]Sheet1 (2)'!$D$72,IF([1]shee2!D1158='[1]Sheet1 (2)'!$C$71,'[1]Sheet1 (2)'!$D$71*('[1]Sheet1 (2)'!$D$72-crack_s_index)/'[1]Sheet1 (2)'!$D$72))))</f>
        <v>5</v>
      </c>
      <c r="AW1218" s="157">
        <f>IF(IF(D1218='[1]Sheet1 (2)'!$C$69,'[1]Sheet1 (2)'!$D$69*('[1]Sheet1 (2)'!$D$72-crack_t_index)/'[1]Sheet1 (2)'!$D$72,IF([1]shee2!D1158='[1]Sheet1 (2)'!$C$70,'[1]Sheet1 (2)'!$D$70*('[1]Sheet1 (2)'!$D$72-crack_t_index)/'[1]Sheet1 (2)'!$D$72,IF([1]shee2!D1158='[1]Sheet1 (2)'!$C$71,'[1]Sheet1 (2)'!$D$71*('[1]Sheet1 (2)'!$D$72-crack_t_index)/'[1]Sheet1 (2)'!$D$72)))&lt;0,0,IF(D1218='[1]Sheet1 (2)'!$C$69,'[1]Sheet1 (2)'!$D$69*('[1]Sheet1 (2)'!$D$72-crack_t_index)/'[1]Sheet1 (2)'!$D$72,IF([1]shee2!D1158='[1]Sheet1 (2)'!$C$70,'[1]Sheet1 (2)'!$D$70*('[1]Sheet1 (2)'!$D$72-crack_t_index)/'[1]Sheet1 (2)'!$D$72,IF([1]shee2!D1158='[1]Sheet1 (2)'!$C$71,'[1]Sheet1 (2)'!$D$71*('[1]Sheet1 (2)'!$D$72-crack_t_index)/'[1]Sheet1 (2)'!$D$72))))</f>
        <v>5</v>
      </c>
      <c r="AX1218" s="157">
        <f>IF(IF(D1218='[1]Sheet1 (2)'!$C$69,'[1]Sheet1 (2)'!$D$69*('[1]Sheet1 (2)'!$D$72-rave_index)/'[1]Sheet1 (2)'!$D$72,IF([1]shee2!D1158='[1]Sheet1 (2)'!$C$70,'[1]Sheet1 (2)'!$D$70*('[1]Sheet1 (2)'!$D$72-rave_index)/'[1]Sheet1 (2)'!$D$72,IF([1]shee2!D1158='[1]Sheet1 (2)'!$C$71,'[1]Sheet1 (2)'!$D$71*('[1]Sheet1 (2)'!$D$72-rave_index)/'[1]Sheet1 (2)'!$D$72)))&lt;0,0,IF(D1218='[1]Sheet1 (2)'!$C$69,'[1]Sheet1 (2)'!$D$69*('[1]Sheet1 (2)'!$D$72-rave_index)/'[1]Sheet1 (2)'!$D$72,IF([1]shee2!D1158='[1]Sheet1 (2)'!$C$70,'[1]Sheet1 (2)'!$D$70*('[1]Sheet1 (2)'!$D$72-rave_index)/'[1]Sheet1 (2)'!$D$72,IF([1]shee2!D1158='[1]Sheet1 (2)'!$C$71,'[1]Sheet1 (2)'!$D$71*('[1]Sheet1 (2)'!$D$72-rave_index)/'[1]Sheet1 (2)'!$D$72))))</f>
        <v>5</v>
      </c>
      <c r="AY1218" s="157">
        <f>IF(IF(D1218='[1]Sheet1 (2)'!$C$69,'[1]Sheet1 (2)'!$D$69*('[1]Sheet1 (2)'!$D$72-rough_index)/'[1]Sheet1 (2)'!$D$72,IF([1]shee2!D1158='[1]Sheet1 (2)'!$C$70,'[1]Sheet1 (2)'!$D$70*('[1]Sheet1 (2)'!$D$72-rough_index)/'[1]Sheet1 (2)'!$D$72,IF([1]shee2!D1158='[1]Sheet1 (2)'!$C$71,'[1]Sheet1 (2)'!$D$71*('[1]Sheet1 (2)'!$D$72-rough_index)/'[1]Sheet1 (2)'!$D$72)))&lt;0,0,IF(D1218='[1]Sheet1 (2)'!$C$69,'[1]Sheet1 (2)'!$D$69*('[1]Sheet1 (2)'!$D$72-rough_index)/'[1]Sheet1 (2)'!$D$72,IF([1]shee2!D1158='[1]Sheet1 (2)'!$C$70,'[1]Sheet1 (2)'!$D$70*('[1]Sheet1 (2)'!$D$72-rough_index)/'[1]Sheet1 (2)'!$D$72,IF([1]shee2!D1158='[1]Sheet1 (2)'!$C$71,'[1]Sheet1 (2)'!$D$71*('[1]Sheet1 (2)'!$D$72-rough_index)/'[1]Sheet1 (2)'!$D$72))))</f>
        <v>3.3333333333333335</v>
      </c>
      <c r="AZ1218" s="179">
        <f>+(AU1218*'[1]Sheet1 (2)'!$C$77)+(AV1218*'[1]Sheet1 (2)'!$C$78)+(AW1218*'[1]Sheet1 (2)'!$C$79)+(AX1218*'[1]Sheet1 (2)'!$C$80)+(AY1218*'[1]Sheet1 (2)'!$C$81)</f>
        <v>4.5</v>
      </c>
      <c r="BA1218" s="213" t="str">
        <f t="shared" si="38"/>
        <v>Good</v>
      </c>
      <c r="BE1218">
        <f>IF(D1218='[1]Sheet1 (2)'!$C$61,'[1]Sheet1 (2)'!$D$61*(counts^2)+'[1]Sheet1 (2)'!$G$61*counts+'[1]Sheet1 (2)'!$J$61,IF(D1218='[1]Sheet1 (2)'!$C$62,'[1]Sheet1 (2)'!$D$62*counts+'[1]Sheet1 (2)'!$G$62,IF(D1218='[1]Sheet1 (2)'!$C$63,'[1]Sheet1 (2)'!$D$63*counts+'[1]Sheet1 (2)'!$G$63,IF(D1218='[1]Sheet1 (2)'!$C$64,'[1]Sheet1 (2)'!$D$64*counts+'[1]Sheet1 (2)'!$G$64))))</f>
        <v>2.0984129299999998</v>
      </c>
    </row>
    <row r="1219" spans="1:57" ht="12.75" customHeight="1">
      <c r="A1219" s="176" t="s">
        <v>282</v>
      </c>
      <c r="B1219" s="145" t="s">
        <v>76</v>
      </c>
      <c r="C1219" s="170">
        <v>1352</v>
      </c>
      <c r="D1219" s="174" t="s">
        <v>77</v>
      </c>
      <c r="E1219" s="171">
        <v>10</v>
      </c>
      <c r="F1219" s="171">
        <v>2</v>
      </c>
      <c r="G1219" s="171" t="s">
        <v>77</v>
      </c>
      <c r="H1219" s="171">
        <v>0.5</v>
      </c>
      <c r="I1219" s="171" t="s">
        <v>77</v>
      </c>
      <c r="J1219" s="173" t="s">
        <v>80</v>
      </c>
      <c r="K1219" s="173" t="s">
        <v>80</v>
      </c>
      <c r="L1219" s="169">
        <f>VLOOKUP(CONCATENATE(J1219,K1219),'Sheet1 (2)'!$J$6:$K$26,2,FALSE)</f>
        <v>0</v>
      </c>
      <c r="M1219" s="173" t="s">
        <v>80</v>
      </c>
      <c r="N1219" s="173" t="s">
        <v>80</v>
      </c>
      <c r="O1219" s="177">
        <f>VLOOKUP(CONCATENATE(M1219,N1219),'[1]Sheet1 (2)'!$L$6:$M$26,2,FALSE)</f>
        <v>0</v>
      </c>
      <c r="P1219" s="173" t="s">
        <v>80</v>
      </c>
      <c r="Q1219" s="173" t="s">
        <v>80</v>
      </c>
      <c r="R1219" s="177">
        <f>VLOOKUP(CONCATENATE(P1219,Q1219),'[1]Sheet1 (2)'!$N$6:$O$26,2,FALSE)</f>
        <v>0</v>
      </c>
      <c r="S1219" s="173" t="s">
        <v>80</v>
      </c>
      <c r="T1219" s="173" t="s">
        <v>80</v>
      </c>
      <c r="U1219" s="177">
        <f>VLOOKUP(CONCATENATE(S1219,T1219),'[1]Sheet1 (2)'!$P$6:$Q$26,2,FALSE)</f>
        <v>0</v>
      </c>
      <c r="V1219" s="173" t="s">
        <v>80</v>
      </c>
      <c r="W1219" s="173" t="s">
        <v>80</v>
      </c>
      <c r="X1219" s="177">
        <f>VLOOKUP(CONCATENATE(V1219,W1219),'[1]Sheet1 (2)'!$R$6:$S$26,2,FALSE)</f>
        <v>0</v>
      </c>
      <c r="Y1219" s="173" t="s">
        <v>80</v>
      </c>
      <c r="Z1219" s="173" t="s">
        <v>80</v>
      </c>
      <c r="AA1219" s="177">
        <f>VLOOKUP(CONCATENATE(Y1219,Z1219),'[1]Sheet1 (2)'!$T$6:$U$26,2,FALSE)</f>
        <v>0</v>
      </c>
      <c r="AB1219" s="173" t="s">
        <v>80</v>
      </c>
      <c r="AC1219" s="173" t="s">
        <v>80</v>
      </c>
      <c r="AD1219" s="177">
        <f>VLOOKUP(CONCATENATE(AB1219,AC1219),'[1]Sheet1 (2)'!$X$6:$Y$26,2,FALSE)</f>
        <v>0</v>
      </c>
      <c r="AE1219" s="173" t="s">
        <v>82</v>
      </c>
      <c r="AF1219" s="173" t="s">
        <v>81</v>
      </c>
      <c r="AG1219" s="177">
        <f>VLOOKUP(CONCATENATE(AE1219,AF1219),'[1]Sheet1 (2)'!$Z$6:$AA$26,2,FALSE)</f>
        <v>66</v>
      </c>
      <c r="AH1219" s="172"/>
      <c r="AI1219" s="178"/>
      <c r="AJ1219" s="140"/>
      <c r="AK1219" s="176" t="s">
        <v>282</v>
      </c>
      <c r="AL1219" s="176" t="s">
        <v>76</v>
      </c>
      <c r="AM1219" s="170">
        <f t="shared" si="39"/>
        <v>1352</v>
      </c>
      <c r="AN1219" s="147"/>
      <c r="AO1219" s="155"/>
      <c r="AP1219" s="156"/>
      <c r="AQ1219" s="157">
        <v>2.1528190696656369</v>
      </c>
      <c r="AR1219" s="158"/>
      <c r="AS1219" s="145">
        <f>LOOKUP(rufmkm,'[1]Sheet1 (2)'!$V$62:$V$71,'[1]Sheet1 (2)'!$W$62:$W$71)</f>
        <v>30</v>
      </c>
      <c r="AT1219" s="140"/>
      <c r="AU1219" s="157">
        <f>IF(IF(D1219='[1]Sheet1 (2)'!$C$69,'[1]Sheet1 (2)'!$D$69*('[1]Sheet1 (2)'!$D$72-rut_index)/'[1]Sheet1 (2)'!$D$72,IF([1]shee2!D1159='[1]Sheet1 (2)'!$C$70,'[1]Sheet1 (2)'!$D$70*('[1]Sheet1 (2)'!$D$72-rut_index)/'[1]Sheet1 (2)'!$D$72,IF([1]shee2!D1159='[1]Sheet1 (2)'!$C$71,'[1]Sheet1 (2)'!$D$71*('[1]Sheet1 (2)'!$D$72-rut_index)/'[1]Sheet1 (2)'!$D$72)))&lt;0,0,IF(D1219='[1]Sheet1 (2)'!$C$69,'[1]Sheet1 (2)'!$D$69*('[1]Sheet1 (2)'!$D$72-rut_index)/'[1]Sheet1 (2)'!$D$72,IF([1]shee2!D1159='[1]Sheet1 (2)'!$C$70,'[1]Sheet1 (2)'!$D$70*('[1]Sheet1 (2)'!$D$72-rut_index)/'[1]Sheet1 (2)'!$D$72,IF([1]shee2!D1159='[1]Sheet1 (2)'!$C$71,'[1]Sheet1 (2)'!$D$71*('[1]Sheet1 (2)'!$D$72-rut_index)/'[1]Sheet1 (2)'!$D$72))))</f>
        <v>5</v>
      </c>
      <c r="AV1219" s="157">
        <f>IF(IF(D1219='[1]Sheet1 (2)'!$C$69,'[1]Sheet1 (2)'!$D$69*('[1]Sheet1 (2)'!$D$72-crack_s_index)/'[1]Sheet1 (2)'!$D$72,IF([1]shee2!D1159='[1]Sheet1 (2)'!$C$70,'[1]Sheet1 (2)'!$D$70*('[1]Sheet1 (2)'!$D$72-crack_s_index)/'[1]Sheet1 (2)'!$D$72,IF([1]shee2!D1159='[1]Sheet1 (2)'!$C$71,'[1]Sheet1 (2)'!$D$71*('[1]Sheet1 (2)'!$D$72-crack_s_index)/'[1]Sheet1 (2)'!$D$72)))&lt;0,0,IF(D1219='[1]Sheet1 (2)'!$C$69,'[1]Sheet1 (2)'!$D$69*('[1]Sheet1 (2)'!$D$72-crack_s_index)/'[1]Sheet1 (2)'!$D$72,IF([1]shee2!D1159='[1]Sheet1 (2)'!$C$70,'[1]Sheet1 (2)'!$D$70*('[1]Sheet1 (2)'!$D$72-crack_s_index)/'[1]Sheet1 (2)'!$D$72,IF([1]shee2!D1159='[1]Sheet1 (2)'!$C$71,'[1]Sheet1 (2)'!$D$71*('[1]Sheet1 (2)'!$D$72-crack_s_index)/'[1]Sheet1 (2)'!$D$72))))</f>
        <v>5</v>
      </c>
      <c r="AW1219" s="157">
        <f>IF(IF(D1219='[1]Sheet1 (2)'!$C$69,'[1]Sheet1 (2)'!$D$69*('[1]Sheet1 (2)'!$D$72-crack_t_index)/'[1]Sheet1 (2)'!$D$72,IF([1]shee2!D1159='[1]Sheet1 (2)'!$C$70,'[1]Sheet1 (2)'!$D$70*('[1]Sheet1 (2)'!$D$72-crack_t_index)/'[1]Sheet1 (2)'!$D$72,IF([1]shee2!D1159='[1]Sheet1 (2)'!$C$71,'[1]Sheet1 (2)'!$D$71*('[1]Sheet1 (2)'!$D$72-crack_t_index)/'[1]Sheet1 (2)'!$D$72)))&lt;0,0,IF(D1219='[1]Sheet1 (2)'!$C$69,'[1]Sheet1 (2)'!$D$69*('[1]Sheet1 (2)'!$D$72-crack_t_index)/'[1]Sheet1 (2)'!$D$72,IF([1]shee2!D1159='[1]Sheet1 (2)'!$C$70,'[1]Sheet1 (2)'!$D$70*('[1]Sheet1 (2)'!$D$72-crack_t_index)/'[1]Sheet1 (2)'!$D$72,IF([1]shee2!D1159='[1]Sheet1 (2)'!$C$71,'[1]Sheet1 (2)'!$D$71*('[1]Sheet1 (2)'!$D$72-crack_t_index)/'[1]Sheet1 (2)'!$D$72))))</f>
        <v>5</v>
      </c>
      <c r="AX1219" s="157">
        <f>IF(IF(D1219='[1]Sheet1 (2)'!$C$69,'[1]Sheet1 (2)'!$D$69*('[1]Sheet1 (2)'!$D$72-rave_index)/'[1]Sheet1 (2)'!$D$72,IF([1]shee2!D1159='[1]Sheet1 (2)'!$C$70,'[1]Sheet1 (2)'!$D$70*('[1]Sheet1 (2)'!$D$72-rave_index)/'[1]Sheet1 (2)'!$D$72,IF([1]shee2!D1159='[1]Sheet1 (2)'!$C$71,'[1]Sheet1 (2)'!$D$71*('[1]Sheet1 (2)'!$D$72-rave_index)/'[1]Sheet1 (2)'!$D$72)))&lt;0,0,IF(D1219='[1]Sheet1 (2)'!$C$69,'[1]Sheet1 (2)'!$D$69*('[1]Sheet1 (2)'!$D$72-rave_index)/'[1]Sheet1 (2)'!$D$72,IF([1]shee2!D1159='[1]Sheet1 (2)'!$C$70,'[1]Sheet1 (2)'!$D$70*('[1]Sheet1 (2)'!$D$72-rave_index)/'[1]Sheet1 (2)'!$D$72,IF([1]shee2!D1159='[1]Sheet1 (2)'!$C$71,'[1]Sheet1 (2)'!$D$71*('[1]Sheet1 (2)'!$D$72-rave_index)/'[1]Sheet1 (2)'!$D$72))))</f>
        <v>5</v>
      </c>
      <c r="AY1219" s="157">
        <f>IF(IF(D1219='[1]Sheet1 (2)'!$C$69,'[1]Sheet1 (2)'!$D$69*('[1]Sheet1 (2)'!$D$72-rough_index)/'[1]Sheet1 (2)'!$D$72,IF([1]shee2!D1159='[1]Sheet1 (2)'!$C$70,'[1]Sheet1 (2)'!$D$70*('[1]Sheet1 (2)'!$D$72-rough_index)/'[1]Sheet1 (2)'!$D$72,IF([1]shee2!D1159='[1]Sheet1 (2)'!$C$71,'[1]Sheet1 (2)'!$D$71*('[1]Sheet1 (2)'!$D$72-rough_index)/'[1]Sheet1 (2)'!$D$72)))&lt;0,0,IF(D1219='[1]Sheet1 (2)'!$C$69,'[1]Sheet1 (2)'!$D$69*('[1]Sheet1 (2)'!$D$72-rough_index)/'[1]Sheet1 (2)'!$D$72,IF([1]shee2!D1159='[1]Sheet1 (2)'!$C$70,'[1]Sheet1 (2)'!$D$70*('[1]Sheet1 (2)'!$D$72-rough_index)/'[1]Sheet1 (2)'!$D$72,IF([1]shee2!D1159='[1]Sheet1 (2)'!$C$71,'[1]Sheet1 (2)'!$D$71*('[1]Sheet1 (2)'!$D$72-rough_index)/'[1]Sheet1 (2)'!$D$72))))</f>
        <v>2.5</v>
      </c>
      <c r="AZ1219" s="179">
        <f>+(AU1219*'[1]Sheet1 (2)'!$C$77)+(AV1219*'[1]Sheet1 (2)'!$C$78)+(AW1219*'[1]Sheet1 (2)'!$C$79)+(AX1219*'[1]Sheet1 (2)'!$C$80)+(AY1219*'[1]Sheet1 (2)'!$C$81)</f>
        <v>4.25</v>
      </c>
      <c r="BA1219" s="213" t="str">
        <f t="shared" si="38"/>
        <v>Good</v>
      </c>
      <c r="BE1219">
        <f>IF(D1219='[1]Sheet1 (2)'!$C$61,'[1]Sheet1 (2)'!$D$61*(counts^2)+'[1]Sheet1 (2)'!$G$61*counts+'[1]Sheet1 (2)'!$J$61,IF(D1219='[1]Sheet1 (2)'!$C$62,'[1]Sheet1 (2)'!$D$62*counts+'[1]Sheet1 (2)'!$G$62,IF(D1219='[1]Sheet1 (2)'!$C$63,'[1]Sheet1 (2)'!$D$63*counts+'[1]Sheet1 (2)'!$G$63,IF(D1219='[1]Sheet1 (2)'!$C$64,'[1]Sheet1 (2)'!$D$64*counts+'[1]Sheet1 (2)'!$G$64))))</f>
        <v>2.0984129299999998</v>
      </c>
    </row>
    <row r="1220" spans="1:57" ht="12.75" customHeight="1">
      <c r="A1220" s="176" t="s">
        <v>282</v>
      </c>
      <c r="B1220" s="145" t="s">
        <v>76</v>
      </c>
      <c r="C1220" s="170">
        <v>1353</v>
      </c>
      <c r="D1220" s="174" t="s">
        <v>77</v>
      </c>
      <c r="E1220" s="171">
        <v>8</v>
      </c>
      <c r="F1220" s="171">
        <v>2</v>
      </c>
      <c r="G1220" s="171" t="s">
        <v>77</v>
      </c>
      <c r="H1220" s="171">
        <v>0.5</v>
      </c>
      <c r="I1220" s="171" t="s">
        <v>77</v>
      </c>
      <c r="J1220" s="173" t="s">
        <v>80</v>
      </c>
      <c r="K1220" s="173" t="s">
        <v>80</v>
      </c>
      <c r="L1220" s="169">
        <f>VLOOKUP(CONCATENATE(J1220,K1220),'Sheet1 (2)'!$J$6:$K$26,2,FALSE)</f>
        <v>0</v>
      </c>
      <c r="M1220" s="173" t="s">
        <v>80</v>
      </c>
      <c r="N1220" s="173" t="s">
        <v>80</v>
      </c>
      <c r="O1220" s="177">
        <f>VLOOKUP(CONCATENATE(M1220,N1220),'[1]Sheet1 (2)'!$L$6:$M$26,2,FALSE)</f>
        <v>0</v>
      </c>
      <c r="P1220" s="173" t="s">
        <v>80</v>
      </c>
      <c r="Q1220" s="173" t="s">
        <v>80</v>
      </c>
      <c r="R1220" s="177">
        <f>VLOOKUP(CONCATENATE(P1220,Q1220),'[1]Sheet1 (2)'!$N$6:$O$26,2,FALSE)</f>
        <v>0</v>
      </c>
      <c r="S1220" s="173" t="s">
        <v>80</v>
      </c>
      <c r="T1220" s="173" t="s">
        <v>80</v>
      </c>
      <c r="U1220" s="177">
        <f>VLOOKUP(CONCATENATE(S1220,T1220),'[1]Sheet1 (2)'!$P$6:$Q$26,2,FALSE)</f>
        <v>0</v>
      </c>
      <c r="V1220" s="173" t="s">
        <v>80</v>
      </c>
      <c r="W1220" s="173" t="s">
        <v>80</v>
      </c>
      <c r="X1220" s="177">
        <f>VLOOKUP(CONCATENATE(V1220,W1220),'[1]Sheet1 (2)'!$R$6:$S$26,2,FALSE)</f>
        <v>0</v>
      </c>
      <c r="Y1220" s="173" t="s">
        <v>80</v>
      </c>
      <c r="Z1220" s="173" t="s">
        <v>80</v>
      </c>
      <c r="AA1220" s="177">
        <f>VLOOKUP(CONCATENATE(Y1220,Z1220),'[1]Sheet1 (2)'!$T$6:$U$26,2,FALSE)</f>
        <v>0</v>
      </c>
      <c r="AB1220" s="173" t="s">
        <v>80</v>
      </c>
      <c r="AC1220" s="173" t="s">
        <v>80</v>
      </c>
      <c r="AD1220" s="177">
        <f>VLOOKUP(CONCATENATE(AB1220,AC1220),'[1]Sheet1 (2)'!$X$6:$Y$26,2,FALSE)</f>
        <v>0</v>
      </c>
      <c r="AE1220" s="173" t="s">
        <v>82</v>
      </c>
      <c r="AF1220" s="173" t="s">
        <v>81</v>
      </c>
      <c r="AG1220" s="177">
        <f>VLOOKUP(CONCATENATE(AE1220,AF1220),'[1]Sheet1 (2)'!$Z$6:$AA$26,2,FALSE)</f>
        <v>66</v>
      </c>
      <c r="AH1220" s="172"/>
      <c r="AI1220" s="178"/>
      <c r="AJ1220" s="140"/>
      <c r="AK1220" s="176" t="s">
        <v>282</v>
      </c>
      <c r="AL1220" s="176" t="s">
        <v>76</v>
      </c>
      <c r="AM1220" s="170">
        <f t="shared" si="39"/>
        <v>1353</v>
      </c>
      <c r="AN1220" s="147"/>
      <c r="AO1220" s="155"/>
      <c r="AP1220" s="156"/>
      <c r="AQ1220" s="157">
        <v>1.5799901539973722</v>
      </c>
      <c r="AR1220" s="158"/>
      <c r="AS1220" s="145">
        <f>LOOKUP(rufmkm,'[1]Sheet1 (2)'!$V$62:$V$71,'[1]Sheet1 (2)'!$W$62:$W$71)</f>
        <v>20</v>
      </c>
      <c r="AT1220" s="140"/>
      <c r="AU1220" s="157">
        <f>IF(IF(D1220='[1]Sheet1 (2)'!$C$69,'[1]Sheet1 (2)'!$D$69*('[1]Sheet1 (2)'!$D$72-rut_index)/'[1]Sheet1 (2)'!$D$72,IF([1]shee2!D1160='[1]Sheet1 (2)'!$C$70,'[1]Sheet1 (2)'!$D$70*('[1]Sheet1 (2)'!$D$72-rut_index)/'[1]Sheet1 (2)'!$D$72,IF([1]shee2!D1160='[1]Sheet1 (2)'!$C$71,'[1]Sheet1 (2)'!$D$71*('[1]Sheet1 (2)'!$D$72-rut_index)/'[1]Sheet1 (2)'!$D$72)))&lt;0,0,IF(D1220='[1]Sheet1 (2)'!$C$69,'[1]Sheet1 (2)'!$D$69*('[1]Sheet1 (2)'!$D$72-rut_index)/'[1]Sheet1 (2)'!$D$72,IF([1]shee2!D1160='[1]Sheet1 (2)'!$C$70,'[1]Sheet1 (2)'!$D$70*('[1]Sheet1 (2)'!$D$72-rut_index)/'[1]Sheet1 (2)'!$D$72,IF([1]shee2!D1160='[1]Sheet1 (2)'!$C$71,'[1]Sheet1 (2)'!$D$71*('[1]Sheet1 (2)'!$D$72-rut_index)/'[1]Sheet1 (2)'!$D$72))))</f>
        <v>5</v>
      </c>
      <c r="AV1220" s="157">
        <f>IF(IF(D1220='[1]Sheet1 (2)'!$C$69,'[1]Sheet1 (2)'!$D$69*('[1]Sheet1 (2)'!$D$72-crack_s_index)/'[1]Sheet1 (2)'!$D$72,IF([1]shee2!D1160='[1]Sheet1 (2)'!$C$70,'[1]Sheet1 (2)'!$D$70*('[1]Sheet1 (2)'!$D$72-crack_s_index)/'[1]Sheet1 (2)'!$D$72,IF([1]shee2!D1160='[1]Sheet1 (2)'!$C$71,'[1]Sheet1 (2)'!$D$71*('[1]Sheet1 (2)'!$D$72-crack_s_index)/'[1]Sheet1 (2)'!$D$72)))&lt;0,0,IF(D1220='[1]Sheet1 (2)'!$C$69,'[1]Sheet1 (2)'!$D$69*('[1]Sheet1 (2)'!$D$72-crack_s_index)/'[1]Sheet1 (2)'!$D$72,IF([1]shee2!D1160='[1]Sheet1 (2)'!$C$70,'[1]Sheet1 (2)'!$D$70*('[1]Sheet1 (2)'!$D$72-crack_s_index)/'[1]Sheet1 (2)'!$D$72,IF([1]shee2!D1160='[1]Sheet1 (2)'!$C$71,'[1]Sheet1 (2)'!$D$71*('[1]Sheet1 (2)'!$D$72-crack_s_index)/'[1]Sheet1 (2)'!$D$72))))</f>
        <v>5</v>
      </c>
      <c r="AW1220" s="157">
        <f>IF(IF(D1220='[1]Sheet1 (2)'!$C$69,'[1]Sheet1 (2)'!$D$69*('[1]Sheet1 (2)'!$D$72-crack_t_index)/'[1]Sheet1 (2)'!$D$72,IF([1]shee2!D1160='[1]Sheet1 (2)'!$C$70,'[1]Sheet1 (2)'!$D$70*('[1]Sheet1 (2)'!$D$72-crack_t_index)/'[1]Sheet1 (2)'!$D$72,IF([1]shee2!D1160='[1]Sheet1 (2)'!$C$71,'[1]Sheet1 (2)'!$D$71*('[1]Sheet1 (2)'!$D$72-crack_t_index)/'[1]Sheet1 (2)'!$D$72)))&lt;0,0,IF(D1220='[1]Sheet1 (2)'!$C$69,'[1]Sheet1 (2)'!$D$69*('[1]Sheet1 (2)'!$D$72-crack_t_index)/'[1]Sheet1 (2)'!$D$72,IF([1]shee2!D1160='[1]Sheet1 (2)'!$C$70,'[1]Sheet1 (2)'!$D$70*('[1]Sheet1 (2)'!$D$72-crack_t_index)/'[1]Sheet1 (2)'!$D$72,IF([1]shee2!D1160='[1]Sheet1 (2)'!$C$71,'[1]Sheet1 (2)'!$D$71*('[1]Sheet1 (2)'!$D$72-crack_t_index)/'[1]Sheet1 (2)'!$D$72))))</f>
        <v>5</v>
      </c>
      <c r="AX1220" s="157">
        <f>IF(IF(D1220='[1]Sheet1 (2)'!$C$69,'[1]Sheet1 (2)'!$D$69*('[1]Sheet1 (2)'!$D$72-rave_index)/'[1]Sheet1 (2)'!$D$72,IF([1]shee2!D1160='[1]Sheet1 (2)'!$C$70,'[1]Sheet1 (2)'!$D$70*('[1]Sheet1 (2)'!$D$72-rave_index)/'[1]Sheet1 (2)'!$D$72,IF([1]shee2!D1160='[1]Sheet1 (2)'!$C$71,'[1]Sheet1 (2)'!$D$71*('[1]Sheet1 (2)'!$D$72-rave_index)/'[1]Sheet1 (2)'!$D$72)))&lt;0,0,IF(D1220='[1]Sheet1 (2)'!$C$69,'[1]Sheet1 (2)'!$D$69*('[1]Sheet1 (2)'!$D$72-rave_index)/'[1]Sheet1 (2)'!$D$72,IF([1]shee2!D1160='[1]Sheet1 (2)'!$C$70,'[1]Sheet1 (2)'!$D$70*('[1]Sheet1 (2)'!$D$72-rave_index)/'[1]Sheet1 (2)'!$D$72,IF([1]shee2!D1160='[1]Sheet1 (2)'!$C$71,'[1]Sheet1 (2)'!$D$71*('[1]Sheet1 (2)'!$D$72-rave_index)/'[1]Sheet1 (2)'!$D$72))))</f>
        <v>5</v>
      </c>
      <c r="AY1220" s="157">
        <f>IF(IF(D1220='[1]Sheet1 (2)'!$C$69,'[1]Sheet1 (2)'!$D$69*('[1]Sheet1 (2)'!$D$72-rough_index)/'[1]Sheet1 (2)'!$D$72,IF([1]shee2!D1160='[1]Sheet1 (2)'!$C$70,'[1]Sheet1 (2)'!$D$70*('[1]Sheet1 (2)'!$D$72-rough_index)/'[1]Sheet1 (2)'!$D$72,IF([1]shee2!D1160='[1]Sheet1 (2)'!$C$71,'[1]Sheet1 (2)'!$D$71*('[1]Sheet1 (2)'!$D$72-rough_index)/'[1]Sheet1 (2)'!$D$72)))&lt;0,0,IF(D1220='[1]Sheet1 (2)'!$C$69,'[1]Sheet1 (2)'!$D$69*('[1]Sheet1 (2)'!$D$72-rough_index)/'[1]Sheet1 (2)'!$D$72,IF([1]shee2!D1160='[1]Sheet1 (2)'!$C$70,'[1]Sheet1 (2)'!$D$70*('[1]Sheet1 (2)'!$D$72-rough_index)/'[1]Sheet1 (2)'!$D$72,IF([1]shee2!D1160='[1]Sheet1 (2)'!$C$71,'[1]Sheet1 (2)'!$D$71*('[1]Sheet1 (2)'!$D$72-rough_index)/'[1]Sheet1 (2)'!$D$72))))</f>
        <v>3.3333333333333335</v>
      </c>
      <c r="AZ1220" s="179">
        <f>+(AU1220*'[1]Sheet1 (2)'!$C$77)+(AV1220*'[1]Sheet1 (2)'!$C$78)+(AW1220*'[1]Sheet1 (2)'!$C$79)+(AX1220*'[1]Sheet1 (2)'!$C$80)+(AY1220*'[1]Sheet1 (2)'!$C$81)</f>
        <v>4.5</v>
      </c>
      <c r="BA1220" s="213" t="str">
        <f t="shared" si="38"/>
        <v>Good</v>
      </c>
      <c r="BE1220">
        <f>IF(D1220='[1]Sheet1 (2)'!$C$61,'[1]Sheet1 (2)'!$D$61*(counts^2)+'[1]Sheet1 (2)'!$G$61*counts+'[1]Sheet1 (2)'!$J$61,IF(D1220='[1]Sheet1 (2)'!$C$62,'[1]Sheet1 (2)'!$D$62*counts+'[1]Sheet1 (2)'!$G$62,IF(D1220='[1]Sheet1 (2)'!$C$63,'[1]Sheet1 (2)'!$D$63*counts+'[1]Sheet1 (2)'!$G$63,IF(D1220='[1]Sheet1 (2)'!$C$64,'[1]Sheet1 (2)'!$D$64*counts+'[1]Sheet1 (2)'!$G$64))))</f>
        <v>2.0984129299999998</v>
      </c>
    </row>
    <row r="1221" spans="1:57" ht="12.75" customHeight="1">
      <c r="A1221" s="176" t="s">
        <v>282</v>
      </c>
      <c r="B1221" s="145" t="s">
        <v>76</v>
      </c>
      <c r="C1221" s="170">
        <v>1354</v>
      </c>
      <c r="D1221" s="174" t="s">
        <v>77</v>
      </c>
      <c r="E1221" s="171">
        <v>8</v>
      </c>
      <c r="F1221" s="171">
        <v>2</v>
      </c>
      <c r="G1221" s="171" t="s">
        <v>77</v>
      </c>
      <c r="H1221" s="171">
        <v>0.5</v>
      </c>
      <c r="I1221" s="171" t="s">
        <v>77</v>
      </c>
      <c r="J1221" s="173" t="s">
        <v>80</v>
      </c>
      <c r="K1221" s="173" t="s">
        <v>80</v>
      </c>
      <c r="L1221" s="169">
        <f>VLOOKUP(CONCATENATE(J1221,K1221),'Sheet1 (2)'!$J$6:$K$26,2,FALSE)</f>
        <v>0</v>
      </c>
      <c r="M1221" s="173" t="s">
        <v>80</v>
      </c>
      <c r="N1221" s="173" t="s">
        <v>80</v>
      </c>
      <c r="O1221" s="177">
        <f>VLOOKUP(CONCATENATE(M1221,N1221),'[1]Sheet1 (2)'!$L$6:$M$26,2,FALSE)</f>
        <v>0</v>
      </c>
      <c r="P1221" s="173" t="s">
        <v>80</v>
      </c>
      <c r="Q1221" s="173" t="s">
        <v>80</v>
      </c>
      <c r="R1221" s="177">
        <f>VLOOKUP(CONCATENATE(P1221,Q1221),'[1]Sheet1 (2)'!$N$6:$O$26,2,FALSE)</f>
        <v>0</v>
      </c>
      <c r="S1221" s="173" t="s">
        <v>82</v>
      </c>
      <c r="T1221" s="173" t="s">
        <v>83</v>
      </c>
      <c r="U1221" s="177">
        <f>VLOOKUP(CONCATENATE(S1221,T1221),'[1]Sheet1 (2)'!$P$6:$Q$26,2,FALSE)</f>
        <v>25</v>
      </c>
      <c r="V1221" s="173" t="s">
        <v>80</v>
      </c>
      <c r="W1221" s="173" t="s">
        <v>80</v>
      </c>
      <c r="X1221" s="177">
        <f>VLOOKUP(CONCATENATE(V1221,W1221),'[1]Sheet1 (2)'!$R$6:$S$26,2,FALSE)</f>
        <v>0</v>
      </c>
      <c r="Y1221" s="173" t="s">
        <v>80</v>
      </c>
      <c r="Z1221" s="173" t="s">
        <v>80</v>
      </c>
      <c r="AA1221" s="177">
        <f>VLOOKUP(CONCATENATE(Y1221,Z1221),'[1]Sheet1 (2)'!$T$6:$U$26,2,FALSE)</f>
        <v>0</v>
      </c>
      <c r="AB1221" s="173" t="s">
        <v>80</v>
      </c>
      <c r="AC1221" s="173" t="s">
        <v>80</v>
      </c>
      <c r="AD1221" s="177">
        <f>VLOOKUP(CONCATENATE(AB1221,AC1221),'[1]Sheet1 (2)'!$X$6:$Y$26,2,FALSE)</f>
        <v>0</v>
      </c>
      <c r="AE1221" s="173" t="s">
        <v>82</v>
      </c>
      <c r="AF1221" s="173" t="s">
        <v>81</v>
      </c>
      <c r="AG1221" s="177">
        <f>VLOOKUP(CONCATENATE(AE1221,AF1221),'[1]Sheet1 (2)'!$Z$6:$AA$26,2,FALSE)</f>
        <v>66</v>
      </c>
      <c r="AH1221" s="172"/>
      <c r="AI1221" s="178"/>
      <c r="AJ1221" s="140"/>
      <c r="AK1221" s="176" t="s">
        <v>282</v>
      </c>
      <c r="AL1221" s="176" t="s">
        <v>76</v>
      </c>
      <c r="AM1221" s="170">
        <f t="shared" si="39"/>
        <v>1354</v>
      </c>
      <c r="AN1221" s="147"/>
      <c r="AO1221" s="155"/>
      <c r="AP1221" s="156"/>
      <c r="AQ1221" s="157">
        <v>1.9903461509707454</v>
      </c>
      <c r="AR1221" s="158"/>
      <c r="AS1221" s="145">
        <f>LOOKUP(rufmkm,'[1]Sheet1 (2)'!$V$62:$V$71,'[1]Sheet1 (2)'!$W$62:$W$71)</f>
        <v>20</v>
      </c>
      <c r="AT1221" s="140"/>
      <c r="AU1221" s="157">
        <f>IF(IF(D1221='[1]Sheet1 (2)'!$C$69,'[1]Sheet1 (2)'!$D$69*('[1]Sheet1 (2)'!$D$72-rut_index)/'[1]Sheet1 (2)'!$D$72,IF([1]shee2!D1161='[1]Sheet1 (2)'!$C$70,'[1]Sheet1 (2)'!$D$70*('[1]Sheet1 (2)'!$D$72-rut_index)/'[1]Sheet1 (2)'!$D$72,IF([1]shee2!D1161='[1]Sheet1 (2)'!$C$71,'[1]Sheet1 (2)'!$D$71*('[1]Sheet1 (2)'!$D$72-rut_index)/'[1]Sheet1 (2)'!$D$72)))&lt;0,0,IF(D1221='[1]Sheet1 (2)'!$C$69,'[1]Sheet1 (2)'!$D$69*('[1]Sheet1 (2)'!$D$72-rut_index)/'[1]Sheet1 (2)'!$D$72,IF([1]shee2!D1161='[1]Sheet1 (2)'!$C$70,'[1]Sheet1 (2)'!$D$70*('[1]Sheet1 (2)'!$D$72-rut_index)/'[1]Sheet1 (2)'!$D$72,IF([1]shee2!D1161='[1]Sheet1 (2)'!$C$71,'[1]Sheet1 (2)'!$D$71*('[1]Sheet1 (2)'!$D$72-rut_index)/'[1]Sheet1 (2)'!$D$72))))</f>
        <v>5</v>
      </c>
      <c r="AV1221" s="157">
        <f>IF(IF(D1221='[1]Sheet1 (2)'!$C$69,'[1]Sheet1 (2)'!$D$69*('[1]Sheet1 (2)'!$D$72-crack_s_index)/'[1]Sheet1 (2)'!$D$72,IF([1]shee2!D1161='[1]Sheet1 (2)'!$C$70,'[1]Sheet1 (2)'!$D$70*('[1]Sheet1 (2)'!$D$72-crack_s_index)/'[1]Sheet1 (2)'!$D$72,IF([1]shee2!D1161='[1]Sheet1 (2)'!$C$71,'[1]Sheet1 (2)'!$D$71*('[1]Sheet1 (2)'!$D$72-crack_s_index)/'[1]Sheet1 (2)'!$D$72)))&lt;0,0,IF(D1221='[1]Sheet1 (2)'!$C$69,'[1]Sheet1 (2)'!$D$69*('[1]Sheet1 (2)'!$D$72-crack_s_index)/'[1]Sheet1 (2)'!$D$72,IF([1]shee2!D1161='[1]Sheet1 (2)'!$C$70,'[1]Sheet1 (2)'!$D$70*('[1]Sheet1 (2)'!$D$72-crack_s_index)/'[1]Sheet1 (2)'!$D$72,IF([1]shee2!D1161='[1]Sheet1 (2)'!$C$71,'[1]Sheet1 (2)'!$D$71*('[1]Sheet1 (2)'!$D$72-crack_s_index)/'[1]Sheet1 (2)'!$D$72))))</f>
        <v>5</v>
      </c>
      <c r="AW1221" s="157">
        <f>IF(IF(D1221='[1]Sheet1 (2)'!$C$69,'[1]Sheet1 (2)'!$D$69*('[1]Sheet1 (2)'!$D$72-crack_t_index)/'[1]Sheet1 (2)'!$D$72,IF([1]shee2!D1161='[1]Sheet1 (2)'!$C$70,'[1]Sheet1 (2)'!$D$70*('[1]Sheet1 (2)'!$D$72-crack_t_index)/'[1]Sheet1 (2)'!$D$72,IF([1]shee2!D1161='[1]Sheet1 (2)'!$C$71,'[1]Sheet1 (2)'!$D$71*('[1]Sheet1 (2)'!$D$72-crack_t_index)/'[1]Sheet1 (2)'!$D$72)))&lt;0,0,IF(D1221='[1]Sheet1 (2)'!$C$69,'[1]Sheet1 (2)'!$D$69*('[1]Sheet1 (2)'!$D$72-crack_t_index)/'[1]Sheet1 (2)'!$D$72,IF([1]shee2!D1161='[1]Sheet1 (2)'!$C$70,'[1]Sheet1 (2)'!$D$70*('[1]Sheet1 (2)'!$D$72-crack_t_index)/'[1]Sheet1 (2)'!$D$72,IF([1]shee2!D1161='[1]Sheet1 (2)'!$C$71,'[1]Sheet1 (2)'!$D$71*('[1]Sheet1 (2)'!$D$72-crack_t_index)/'[1]Sheet1 (2)'!$D$72))))</f>
        <v>5</v>
      </c>
      <c r="AX1221" s="157">
        <f>IF(IF(D1221='[1]Sheet1 (2)'!$C$69,'[1]Sheet1 (2)'!$D$69*('[1]Sheet1 (2)'!$D$72-rave_index)/'[1]Sheet1 (2)'!$D$72,IF([1]shee2!D1161='[1]Sheet1 (2)'!$C$70,'[1]Sheet1 (2)'!$D$70*('[1]Sheet1 (2)'!$D$72-rave_index)/'[1]Sheet1 (2)'!$D$72,IF([1]shee2!D1161='[1]Sheet1 (2)'!$C$71,'[1]Sheet1 (2)'!$D$71*('[1]Sheet1 (2)'!$D$72-rave_index)/'[1]Sheet1 (2)'!$D$72)))&lt;0,0,IF(D1221='[1]Sheet1 (2)'!$C$69,'[1]Sheet1 (2)'!$D$69*('[1]Sheet1 (2)'!$D$72-rave_index)/'[1]Sheet1 (2)'!$D$72,IF([1]shee2!D1161='[1]Sheet1 (2)'!$C$70,'[1]Sheet1 (2)'!$D$70*('[1]Sheet1 (2)'!$D$72-rave_index)/'[1]Sheet1 (2)'!$D$72,IF([1]shee2!D1161='[1]Sheet1 (2)'!$C$71,'[1]Sheet1 (2)'!$D$71*('[1]Sheet1 (2)'!$D$72-rave_index)/'[1]Sheet1 (2)'!$D$72))))</f>
        <v>5</v>
      </c>
      <c r="AY1221" s="157">
        <f>IF(IF(D1221='[1]Sheet1 (2)'!$C$69,'[1]Sheet1 (2)'!$D$69*('[1]Sheet1 (2)'!$D$72-rough_index)/'[1]Sheet1 (2)'!$D$72,IF([1]shee2!D1161='[1]Sheet1 (2)'!$C$70,'[1]Sheet1 (2)'!$D$70*('[1]Sheet1 (2)'!$D$72-rough_index)/'[1]Sheet1 (2)'!$D$72,IF([1]shee2!D1161='[1]Sheet1 (2)'!$C$71,'[1]Sheet1 (2)'!$D$71*('[1]Sheet1 (2)'!$D$72-rough_index)/'[1]Sheet1 (2)'!$D$72)))&lt;0,0,IF(D1221='[1]Sheet1 (2)'!$C$69,'[1]Sheet1 (2)'!$D$69*('[1]Sheet1 (2)'!$D$72-rough_index)/'[1]Sheet1 (2)'!$D$72,IF([1]shee2!D1161='[1]Sheet1 (2)'!$C$70,'[1]Sheet1 (2)'!$D$70*('[1]Sheet1 (2)'!$D$72-rough_index)/'[1]Sheet1 (2)'!$D$72,IF([1]shee2!D1161='[1]Sheet1 (2)'!$C$71,'[1]Sheet1 (2)'!$D$71*('[1]Sheet1 (2)'!$D$72-rough_index)/'[1]Sheet1 (2)'!$D$72))))</f>
        <v>3.3333333333333335</v>
      </c>
      <c r="AZ1221" s="179">
        <f>+(AU1221*'[1]Sheet1 (2)'!$C$77)+(AV1221*'[1]Sheet1 (2)'!$C$78)+(AW1221*'[1]Sheet1 (2)'!$C$79)+(AX1221*'[1]Sheet1 (2)'!$C$80)+(AY1221*'[1]Sheet1 (2)'!$C$81)</f>
        <v>4.5</v>
      </c>
      <c r="BA1221" s="213" t="str">
        <f t="shared" si="38"/>
        <v>Good</v>
      </c>
      <c r="BE1221">
        <f>IF(D1221='[1]Sheet1 (2)'!$C$61,'[1]Sheet1 (2)'!$D$61*(counts^2)+'[1]Sheet1 (2)'!$G$61*counts+'[1]Sheet1 (2)'!$J$61,IF(D1221='[1]Sheet1 (2)'!$C$62,'[1]Sheet1 (2)'!$D$62*counts+'[1]Sheet1 (2)'!$G$62,IF(D1221='[1]Sheet1 (2)'!$C$63,'[1]Sheet1 (2)'!$D$63*counts+'[1]Sheet1 (2)'!$G$63,IF(D1221='[1]Sheet1 (2)'!$C$64,'[1]Sheet1 (2)'!$D$64*counts+'[1]Sheet1 (2)'!$G$64))))</f>
        <v>2.0984129299999998</v>
      </c>
    </row>
    <row r="1222" spans="1:57" ht="12.75" customHeight="1">
      <c r="A1222" s="176" t="s">
        <v>282</v>
      </c>
      <c r="B1222" s="145" t="s">
        <v>76</v>
      </c>
      <c r="C1222" s="170">
        <v>1355</v>
      </c>
      <c r="D1222" s="174" t="s">
        <v>77</v>
      </c>
      <c r="E1222" s="171">
        <v>8</v>
      </c>
      <c r="F1222" s="171">
        <v>2</v>
      </c>
      <c r="G1222" s="171" t="s">
        <v>77</v>
      </c>
      <c r="H1222" s="171">
        <v>0.5</v>
      </c>
      <c r="I1222" s="171" t="s">
        <v>77</v>
      </c>
      <c r="J1222" s="173" t="s">
        <v>80</v>
      </c>
      <c r="K1222" s="173" t="s">
        <v>80</v>
      </c>
      <c r="L1222" s="169">
        <f>VLOOKUP(CONCATENATE(J1222,K1222),'Sheet1 (2)'!$J$6:$K$26,2,FALSE)</f>
        <v>0</v>
      </c>
      <c r="M1222" s="173" t="s">
        <v>83</v>
      </c>
      <c r="N1222" s="173" t="s">
        <v>79</v>
      </c>
      <c r="O1222" s="177">
        <f>VLOOKUP(CONCATENATE(M1222,N1222),'[1]Sheet1 (2)'!$L$6:$M$26,2,FALSE)</f>
        <v>56.25</v>
      </c>
      <c r="P1222" s="173" t="s">
        <v>80</v>
      </c>
      <c r="Q1222" s="173" t="s">
        <v>80</v>
      </c>
      <c r="R1222" s="177">
        <f>VLOOKUP(CONCATENATE(P1222,Q1222),'[1]Sheet1 (2)'!$N$6:$O$26,2,FALSE)</f>
        <v>0</v>
      </c>
      <c r="S1222" s="173" t="s">
        <v>80</v>
      </c>
      <c r="T1222" s="173" t="s">
        <v>80</v>
      </c>
      <c r="U1222" s="177">
        <f>VLOOKUP(CONCATENATE(S1222,T1222),'[1]Sheet1 (2)'!$P$6:$Q$26,2,FALSE)</f>
        <v>0</v>
      </c>
      <c r="V1222" s="173" t="s">
        <v>80</v>
      </c>
      <c r="W1222" s="173" t="s">
        <v>80</v>
      </c>
      <c r="X1222" s="177">
        <f>VLOOKUP(CONCATENATE(V1222,W1222),'[1]Sheet1 (2)'!$R$6:$S$26,2,FALSE)</f>
        <v>0</v>
      </c>
      <c r="Y1222" s="173" t="s">
        <v>80</v>
      </c>
      <c r="Z1222" s="173" t="s">
        <v>80</v>
      </c>
      <c r="AA1222" s="177">
        <f>VLOOKUP(CONCATENATE(Y1222,Z1222),'[1]Sheet1 (2)'!$T$6:$U$26,2,FALSE)</f>
        <v>0</v>
      </c>
      <c r="AB1222" s="173" t="s">
        <v>80</v>
      </c>
      <c r="AC1222" s="173" t="s">
        <v>80</v>
      </c>
      <c r="AD1222" s="177">
        <f>VLOOKUP(CONCATENATE(AB1222,AC1222),'[1]Sheet1 (2)'!$X$6:$Y$26,2,FALSE)</f>
        <v>0</v>
      </c>
      <c r="AE1222" s="173" t="s">
        <v>82</v>
      </c>
      <c r="AF1222" s="173" t="s">
        <v>81</v>
      </c>
      <c r="AG1222" s="177">
        <f>VLOOKUP(CONCATENATE(AE1222,AF1222),'[1]Sheet1 (2)'!$Z$6:$AA$26,2,FALSE)</f>
        <v>66</v>
      </c>
      <c r="AH1222" s="172"/>
      <c r="AI1222" s="178"/>
      <c r="AJ1222" s="140"/>
      <c r="AK1222" s="176" t="s">
        <v>282</v>
      </c>
      <c r="AL1222" s="176" t="s">
        <v>76</v>
      </c>
      <c r="AM1222" s="170">
        <f t="shared" si="39"/>
        <v>1355</v>
      </c>
      <c r="AN1222" s="147"/>
      <c r="AO1222" s="155" t="s">
        <v>483</v>
      </c>
      <c r="AP1222" s="156"/>
      <c r="AQ1222" s="157">
        <v>2.4872770927380006</v>
      </c>
      <c r="AR1222" s="158"/>
      <c r="AS1222" s="145">
        <f>LOOKUP(rufmkm,'[1]Sheet1 (2)'!$V$62:$V$71,'[1]Sheet1 (2)'!$W$62:$W$71)</f>
        <v>30</v>
      </c>
      <c r="AT1222" s="140"/>
      <c r="AU1222" s="157">
        <f>IF(IF(D1222='[1]Sheet1 (2)'!$C$69,'[1]Sheet1 (2)'!$D$69*('[1]Sheet1 (2)'!$D$72-rut_index)/'[1]Sheet1 (2)'!$D$72,IF([1]shee2!D1162='[1]Sheet1 (2)'!$C$70,'[1]Sheet1 (2)'!$D$70*('[1]Sheet1 (2)'!$D$72-rut_index)/'[1]Sheet1 (2)'!$D$72,IF([1]shee2!D1162='[1]Sheet1 (2)'!$C$71,'[1]Sheet1 (2)'!$D$71*('[1]Sheet1 (2)'!$D$72-rut_index)/'[1]Sheet1 (2)'!$D$72)))&lt;0,0,IF(D1222='[1]Sheet1 (2)'!$C$69,'[1]Sheet1 (2)'!$D$69*('[1]Sheet1 (2)'!$D$72-rut_index)/'[1]Sheet1 (2)'!$D$72,IF([1]shee2!D1162='[1]Sheet1 (2)'!$C$70,'[1]Sheet1 (2)'!$D$70*('[1]Sheet1 (2)'!$D$72-rut_index)/'[1]Sheet1 (2)'!$D$72,IF([1]shee2!D1162='[1]Sheet1 (2)'!$C$71,'[1]Sheet1 (2)'!$D$71*('[1]Sheet1 (2)'!$D$72-rut_index)/'[1]Sheet1 (2)'!$D$72))))</f>
        <v>5</v>
      </c>
      <c r="AV1222" s="157">
        <f>IF(IF(D1222='[1]Sheet1 (2)'!$C$69,'[1]Sheet1 (2)'!$D$69*('[1]Sheet1 (2)'!$D$72-crack_s_index)/'[1]Sheet1 (2)'!$D$72,IF([1]shee2!D1162='[1]Sheet1 (2)'!$C$70,'[1]Sheet1 (2)'!$D$70*('[1]Sheet1 (2)'!$D$72-crack_s_index)/'[1]Sheet1 (2)'!$D$72,IF([1]shee2!D1162='[1]Sheet1 (2)'!$C$71,'[1]Sheet1 (2)'!$D$71*('[1]Sheet1 (2)'!$D$72-crack_s_index)/'[1]Sheet1 (2)'!$D$72)))&lt;0,0,IF(D1222='[1]Sheet1 (2)'!$C$69,'[1]Sheet1 (2)'!$D$69*('[1]Sheet1 (2)'!$D$72-crack_s_index)/'[1]Sheet1 (2)'!$D$72,IF([1]shee2!D1162='[1]Sheet1 (2)'!$C$70,'[1]Sheet1 (2)'!$D$70*('[1]Sheet1 (2)'!$D$72-crack_s_index)/'[1]Sheet1 (2)'!$D$72,IF([1]shee2!D1162='[1]Sheet1 (2)'!$C$71,'[1]Sheet1 (2)'!$D$71*('[1]Sheet1 (2)'!$D$72-crack_s_index)/'[1]Sheet1 (2)'!$D$72))))</f>
        <v>0.3125</v>
      </c>
      <c r="AW1222" s="157">
        <f>IF(IF(D1222='[1]Sheet1 (2)'!$C$69,'[1]Sheet1 (2)'!$D$69*('[1]Sheet1 (2)'!$D$72-crack_t_index)/'[1]Sheet1 (2)'!$D$72,IF([1]shee2!D1162='[1]Sheet1 (2)'!$C$70,'[1]Sheet1 (2)'!$D$70*('[1]Sheet1 (2)'!$D$72-crack_t_index)/'[1]Sheet1 (2)'!$D$72,IF([1]shee2!D1162='[1]Sheet1 (2)'!$C$71,'[1]Sheet1 (2)'!$D$71*('[1]Sheet1 (2)'!$D$72-crack_t_index)/'[1]Sheet1 (2)'!$D$72)))&lt;0,0,IF(D1222='[1]Sheet1 (2)'!$C$69,'[1]Sheet1 (2)'!$D$69*('[1]Sheet1 (2)'!$D$72-crack_t_index)/'[1]Sheet1 (2)'!$D$72,IF([1]shee2!D1162='[1]Sheet1 (2)'!$C$70,'[1]Sheet1 (2)'!$D$70*('[1]Sheet1 (2)'!$D$72-crack_t_index)/'[1]Sheet1 (2)'!$D$72,IF([1]shee2!D1162='[1]Sheet1 (2)'!$C$71,'[1]Sheet1 (2)'!$D$71*('[1]Sheet1 (2)'!$D$72-crack_t_index)/'[1]Sheet1 (2)'!$D$72))))</f>
        <v>5</v>
      </c>
      <c r="AX1222" s="157">
        <f>IF(IF(D1222='[1]Sheet1 (2)'!$C$69,'[1]Sheet1 (2)'!$D$69*('[1]Sheet1 (2)'!$D$72-rave_index)/'[1]Sheet1 (2)'!$D$72,IF([1]shee2!D1162='[1]Sheet1 (2)'!$C$70,'[1]Sheet1 (2)'!$D$70*('[1]Sheet1 (2)'!$D$72-rave_index)/'[1]Sheet1 (2)'!$D$72,IF([1]shee2!D1162='[1]Sheet1 (2)'!$C$71,'[1]Sheet1 (2)'!$D$71*('[1]Sheet1 (2)'!$D$72-rave_index)/'[1]Sheet1 (2)'!$D$72)))&lt;0,0,IF(D1222='[1]Sheet1 (2)'!$C$69,'[1]Sheet1 (2)'!$D$69*('[1]Sheet1 (2)'!$D$72-rave_index)/'[1]Sheet1 (2)'!$D$72,IF([1]shee2!D1162='[1]Sheet1 (2)'!$C$70,'[1]Sheet1 (2)'!$D$70*('[1]Sheet1 (2)'!$D$72-rave_index)/'[1]Sheet1 (2)'!$D$72,IF([1]shee2!D1162='[1]Sheet1 (2)'!$C$71,'[1]Sheet1 (2)'!$D$71*('[1]Sheet1 (2)'!$D$72-rave_index)/'[1]Sheet1 (2)'!$D$72))))</f>
        <v>5</v>
      </c>
      <c r="AY1222" s="157">
        <f>IF(IF(D1222='[1]Sheet1 (2)'!$C$69,'[1]Sheet1 (2)'!$D$69*('[1]Sheet1 (2)'!$D$72-rough_index)/'[1]Sheet1 (2)'!$D$72,IF([1]shee2!D1162='[1]Sheet1 (2)'!$C$70,'[1]Sheet1 (2)'!$D$70*('[1]Sheet1 (2)'!$D$72-rough_index)/'[1]Sheet1 (2)'!$D$72,IF([1]shee2!D1162='[1]Sheet1 (2)'!$C$71,'[1]Sheet1 (2)'!$D$71*('[1]Sheet1 (2)'!$D$72-rough_index)/'[1]Sheet1 (2)'!$D$72)))&lt;0,0,IF(D1222='[1]Sheet1 (2)'!$C$69,'[1]Sheet1 (2)'!$D$69*('[1]Sheet1 (2)'!$D$72-rough_index)/'[1]Sheet1 (2)'!$D$72,IF([1]shee2!D1162='[1]Sheet1 (2)'!$C$70,'[1]Sheet1 (2)'!$D$70*('[1]Sheet1 (2)'!$D$72-rough_index)/'[1]Sheet1 (2)'!$D$72,IF([1]shee2!D1162='[1]Sheet1 (2)'!$C$71,'[1]Sheet1 (2)'!$D$71*('[1]Sheet1 (2)'!$D$72-rough_index)/'[1]Sheet1 (2)'!$D$72))))</f>
        <v>2.5</v>
      </c>
      <c r="AZ1222" s="179">
        <f>+(AU1222*'[1]Sheet1 (2)'!$C$77)+(AV1222*'[1]Sheet1 (2)'!$C$78)+(AW1222*'[1]Sheet1 (2)'!$C$79)+(AX1222*'[1]Sheet1 (2)'!$C$80)+(AY1222*'[1]Sheet1 (2)'!$C$81)</f>
        <v>2.5625</v>
      </c>
      <c r="BA1222" s="213" t="str">
        <f t="shared" si="38"/>
        <v>Fair</v>
      </c>
      <c r="BE1222">
        <f>IF(D1222='[1]Sheet1 (2)'!$C$61,'[1]Sheet1 (2)'!$D$61*(counts^2)+'[1]Sheet1 (2)'!$G$61*counts+'[1]Sheet1 (2)'!$J$61,IF(D1222='[1]Sheet1 (2)'!$C$62,'[1]Sheet1 (2)'!$D$62*counts+'[1]Sheet1 (2)'!$G$62,IF(D1222='[1]Sheet1 (2)'!$C$63,'[1]Sheet1 (2)'!$D$63*counts+'[1]Sheet1 (2)'!$G$63,IF(D1222='[1]Sheet1 (2)'!$C$64,'[1]Sheet1 (2)'!$D$64*counts+'[1]Sheet1 (2)'!$G$64))))</f>
        <v>2.0984129299999998</v>
      </c>
    </row>
    <row r="1223" spans="1:57" ht="12.75" customHeight="1">
      <c r="A1223" s="176" t="s">
        <v>282</v>
      </c>
      <c r="B1223" s="145" t="s">
        <v>76</v>
      </c>
      <c r="C1223" s="170">
        <v>1356</v>
      </c>
      <c r="D1223" s="174" t="s">
        <v>77</v>
      </c>
      <c r="E1223" s="171">
        <v>8</v>
      </c>
      <c r="F1223" s="171">
        <v>2</v>
      </c>
      <c r="G1223" s="171" t="s">
        <v>77</v>
      </c>
      <c r="H1223" s="171">
        <v>0.5</v>
      </c>
      <c r="I1223" s="171" t="s">
        <v>77</v>
      </c>
      <c r="J1223" s="173" t="s">
        <v>80</v>
      </c>
      <c r="K1223" s="173" t="s">
        <v>80</v>
      </c>
      <c r="L1223" s="169">
        <f>VLOOKUP(CONCATENATE(J1223,K1223),'Sheet1 (2)'!$J$6:$K$26,2,FALSE)</f>
        <v>0</v>
      </c>
      <c r="M1223" s="173" t="s">
        <v>83</v>
      </c>
      <c r="N1223" s="173" t="s">
        <v>81</v>
      </c>
      <c r="O1223" s="177">
        <f>VLOOKUP(CONCATENATE(M1223,N1223),'[1]Sheet1 (2)'!$L$6:$M$26,2,FALSE)</f>
        <v>75</v>
      </c>
      <c r="P1223" s="173" t="s">
        <v>83</v>
      </c>
      <c r="Q1223" s="173" t="s">
        <v>83</v>
      </c>
      <c r="R1223" s="177">
        <f>VLOOKUP(CONCATENATE(P1223,Q1223),'[1]Sheet1 (2)'!$N$6:$O$26,2,FALSE)</f>
        <v>37.5</v>
      </c>
      <c r="S1223" s="173" t="s">
        <v>80</v>
      </c>
      <c r="T1223" s="173" t="s">
        <v>80</v>
      </c>
      <c r="U1223" s="177">
        <f>VLOOKUP(CONCATENATE(S1223,T1223),'[1]Sheet1 (2)'!$P$6:$Q$26,2,FALSE)</f>
        <v>0</v>
      </c>
      <c r="V1223" s="173" t="s">
        <v>80</v>
      </c>
      <c r="W1223" s="173" t="s">
        <v>80</v>
      </c>
      <c r="X1223" s="177">
        <f>VLOOKUP(CONCATENATE(V1223,W1223),'[1]Sheet1 (2)'!$R$6:$S$26,2,FALSE)</f>
        <v>0</v>
      </c>
      <c r="Y1223" s="173" t="s">
        <v>82</v>
      </c>
      <c r="Z1223" s="173" t="s">
        <v>83</v>
      </c>
      <c r="AA1223" s="177">
        <f>VLOOKUP(CONCATENATE(Y1223,Z1223),'[1]Sheet1 (2)'!$T$6:$U$26,2,FALSE)</f>
        <v>25</v>
      </c>
      <c r="AB1223" s="173" t="s">
        <v>80</v>
      </c>
      <c r="AC1223" s="173" t="s">
        <v>80</v>
      </c>
      <c r="AD1223" s="177">
        <f>VLOOKUP(CONCATENATE(AB1223,AC1223),'[1]Sheet1 (2)'!$X$6:$Y$26,2,FALSE)</f>
        <v>0</v>
      </c>
      <c r="AE1223" s="173" t="s">
        <v>82</v>
      </c>
      <c r="AF1223" s="173" t="s">
        <v>81</v>
      </c>
      <c r="AG1223" s="177">
        <f>VLOOKUP(CONCATENATE(AE1223,AF1223),'[1]Sheet1 (2)'!$Z$6:$AA$26,2,FALSE)</f>
        <v>66</v>
      </c>
      <c r="AH1223" s="172"/>
      <c r="AI1223" s="178"/>
      <c r="AJ1223" s="140"/>
      <c r="AK1223" s="176" t="s">
        <v>282</v>
      </c>
      <c r="AL1223" s="176" t="s">
        <v>76</v>
      </c>
      <c r="AM1223" s="170">
        <f t="shared" si="39"/>
        <v>1356</v>
      </c>
      <c r="AN1223" s="147"/>
      <c r="AO1223" s="155"/>
      <c r="AP1223" s="156"/>
      <c r="AQ1223" s="157">
        <v>6.8998537106488529</v>
      </c>
      <c r="AR1223" s="158"/>
      <c r="AS1223" s="145">
        <f>LOOKUP(rufmkm,'[1]Sheet1 (2)'!$V$62:$V$71,'[1]Sheet1 (2)'!$W$62:$W$71)</f>
        <v>70</v>
      </c>
      <c r="AT1223" s="140"/>
      <c r="AU1223" s="157">
        <f>IF(IF(D1223='[1]Sheet1 (2)'!$C$69,'[1]Sheet1 (2)'!$D$69*('[1]Sheet1 (2)'!$D$72-rut_index)/'[1]Sheet1 (2)'!$D$72,IF([1]shee2!D1163='[1]Sheet1 (2)'!$C$70,'[1]Sheet1 (2)'!$D$70*('[1]Sheet1 (2)'!$D$72-rut_index)/'[1]Sheet1 (2)'!$D$72,IF([1]shee2!D1163='[1]Sheet1 (2)'!$C$71,'[1]Sheet1 (2)'!$D$71*('[1]Sheet1 (2)'!$D$72-rut_index)/'[1]Sheet1 (2)'!$D$72)))&lt;0,0,IF(D1223='[1]Sheet1 (2)'!$C$69,'[1]Sheet1 (2)'!$D$69*('[1]Sheet1 (2)'!$D$72-rut_index)/'[1]Sheet1 (2)'!$D$72,IF([1]shee2!D1163='[1]Sheet1 (2)'!$C$70,'[1]Sheet1 (2)'!$D$70*('[1]Sheet1 (2)'!$D$72-rut_index)/'[1]Sheet1 (2)'!$D$72,IF([1]shee2!D1163='[1]Sheet1 (2)'!$C$71,'[1]Sheet1 (2)'!$D$71*('[1]Sheet1 (2)'!$D$72-rut_index)/'[1]Sheet1 (2)'!$D$72))))</f>
        <v>5</v>
      </c>
      <c r="AV1223" s="157">
        <f>IF(IF(D1223='[1]Sheet1 (2)'!$C$69,'[1]Sheet1 (2)'!$D$69*('[1]Sheet1 (2)'!$D$72-crack_s_index)/'[1]Sheet1 (2)'!$D$72,IF([1]shee2!D1163='[1]Sheet1 (2)'!$C$70,'[1]Sheet1 (2)'!$D$70*('[1]Sheet1 (2)'!$D$72-crack_s_index)/'[1]Sheet1 (2)'!$D$72,IF([1]shee2!D1163='[1]Sheet1 (2)'!$C$71,'[1]Sheet1 (2)'!$D$71*('[1]Sheet1 (2)'!$D$72-crack_s_index)/'[1]Sheet1 (2)'!$D$72)))&lt;0,0,IF(D1223='[1]Sheet1 (2)'!$C$69,'[1]Sheet1 (2)'!$D$69*('[1]Sheet1 (2)'!$D$72-crack_s_index)/'[1]Sheet1 (2)'!$D$72,IF([1]shee2!D1163='[1]Sheet1 (2)'!$C$70,'[1]Sheet1 (2)'!$D$70*('[1]Sheet1 (2)'!$D$72-crack_s_index)/'[1]Sheet1 (2)'!$D$72,IF([1]shee2!D1163='[1]Sheet1 (2)'!$C$71,'[1]Sheet1 (2)'!$D$71*('[1]Sheet1 (2)'!$D$72-crack_s_index)/'[1]Sheet1 (2)'!$D$72))))</f>
        <v>0</v>
      </c>
      <c r="AW1223" s="157">
        <f>IF(IF(D1223='[1]Sheet1 (2)'!$C$69,'[1]Sheet1 (2)'!$D$69*('[1]Sheet1 (2)'!$D$72-crack_t_index)/'[1]Sheet1 (2)'!$D$72,IF([1]shee2!D1163='[1]Sheet1 (2)'!$C$70,'[1]Sheet1 (2)'!$D$70*('[1]Sheet1 (2)'!$D$72-crack_t_index)/'[1]Sheet1 (2)'!$D$72,IF([1]shee2!D1163='[1]Sheet1 (2)'!$C$71,'[1]Sheet1 (2)'!$D$71*('[1]Sheet1 (2)'!$D$72-crack_t_index)/'[1]Sheet1 (2)'!$D$72)))&lt;0,0,IF(D1223='[1]Sheet1 (2)'!$C$69,'[1]Sheet1 (2)'!$D$69*('[1]Sheet1 (2)'!$D$72-crack_t_index)/'[1]Sheet1 (2)'!$D$72,IF([1]shee2!D1163='[1]Sheet1 (2)'!$C$70,'[1]Sheet1 (2)'!$D$70*('[1]Sheet1 (2)'!$D$72-crack_t_index)/'[1]Sheet1 (2)'!$D$72,IF([1]shee2!D1163='[1]Sheet1 (2)'!$C$71,'[1]Sheet1 (2)'!$D$71*('[1]Sheet1 (2)'!$D$72-crack_t_index)/'[1]Sheet1 (2)'!$D$72))))</f>
        <v>1.875</v>
      </c>
      <c r="AX1223" s="157">
        <f>IF(IF(D1223='[1]Sheet1 (2)'!$C$69,'[1]Sheet1 (2)'!$D$69*('[1]Sheet1 (2)'!$D$72-rave_index)/'[1]Sheet1 (2)'!$D$72,IF([1]shee2!D1163='[1]Sheet1 (2)'!$C$70,'[1]Sheet1 (2)'!$D$70*('[1]Sheet1 (2)'!$D$72-rave_index)/'[1]Sheet1 (2)'!$D$72,IF([1]shee2!D1163='[1]Sheet1 (2)'!$C$71,'[1]Sheet1 (2)'!$D$71*('[1]Sheet1 (2)'!$D$72-rave_index)/'[1]Sheet1 (2)'!$D$72)))&lt;0,0,IF(D1223='[1]Sheet1 (2)'!$C$69,'[1]Sheet1 (2)'!$D$69*('[1]Sheet1 (2)'!$D$72-rave_index)/'[1]Sheet1 (2)'!$D$72,IF([1]shee2!D1163='[1]Sheet1 (2)'!$C$70,'[1]Sheet1 (2)'!$D$70*('[1]Sheet1 (2)'!$D$72-rave_index)/'[1]Sheet1 (2)'!$D$72,IF([1]shee2!D1163='[1]Sheet1 (2)'!$C$71,'[1]Sheet1 (2)'!$D$71*('[1]Sheet1 (2)'!$D$72-rave_index)/'[1]Sheet1 (2)'!$D$72))))</f>
        <v>2.9166666666666665</v>
      </c>
      <c r="AY1223" s="157">
        <f>IF(IF(D1223='[1]Sheet1 (2)'!$C$69,'[1]Sheet1 (2)'!$D$69*('[1]Sheet1 (2)'!$D$72-rough_index)/'[1]Sheet1 (2)'!$D$72,IF([1]shee2!D1163='[1]Sheet1 (2)'!$C$70,'[1]Sheet1 (2)'!$D$70*('[1]Sheet1 (2)'!$D$72-rough_index)/'[1]Sheet1 (2)'!$D$72,IF([1]shee2!D1163='[1]Sheet1 (2)'!$C$71,'[1]Sheet1 (2)'!$D$71*('[1]Sheet1 (2)'!$D$72-rough_index)/'[1]Sheet1 (2)'!$D$72)))&lt;0,0,IF(D1223='[1]Sheet1 (2)'!$C$69,'[1]Sheet1 (2)'!$D$69*('[1]Sheet1 (2)'!$D$72-rough_index)/'[1]Sheet1 (2)'!$D$72,IF([1]shee2!D1163='[1]Sheet1 (2)'!$C$70,'[1]Sheet1 (2)'!$D$70*('[1]Sheet1 (2)'!$D$72-rough_index)/'[1]Sheet1 (2)'!$D$72,IF([1]shee2!D1163='[1]Sheet1 (2)'!$C$71,'[1]Sheet1 (2)'!$D$71*('[1]Sheet1 (2)'!$D$72-rough_index)/'[1]Sheet1 (2)'!$D$72))))</f>
        <v>0</v>
      </c>
      <c r="AZ1223" s="179">
        <f>+(AU1223*'[1]Sheet1 (2)'!$C$77)+(AV1223*'[1]Sheet1 (2)'!$C$78)+(AW1223*'[1]Sheet1 (2)'!$C$79)+(AX1223*'[1]Sheet1 (2)'!$C$80)+(AY1223*'[1]Sheet1 (2)'!$C$81)</f>
        <v>1.3666666666666667</v>
      </c>
      <c r="BA1223" s="213" t="str">
        <f t="shared" si="38"/>
        <v>Poor</v>
      </c>
      <c r="BE1223">
        <f>IF(D1223='[1]Sheet1 (2)'!$C$61,'[1]Sheet1 (2)'!$D$61*(counts^2)+'[1]Sheet1 (2)'!$G$61*counts+'[1]Sheet1 (2)'!$J$61,IF(D1223='[1]Sheet1 (2)'!$C$62,'[1]Sheet1 (2)'!$D$62*counts+'[1]Sheet1 (2)'!$G$62,IF(D1223='[1]Sheet1 (2)'!$C$63,'[1]Sheet1 (2)'!$D$63*counts+'[1]Sheet1 (2)'!$G$63,IF(D1223='[1]Sheet1 (2)'!$C$64,'[1]Sheet1 (2)'!$D$64*counts+'[1]Sheet1 (2)'!$G$64))))</f>
        <v>2.0984129299999998</v>
      </c>
    </row>
    <row r="1224" spans="1:57" ht="12.75" customHeight="1">
      <c r="A1224" s="176" t="s">
        <v>282</v>
      </c>
      <c r="B1224" s="145" t="s">
        <v>76</v>
      </c>
      <c r="C1224" s="170">
        <v>1357</v>
      </c>
      <c r="D1224" s="174" t="s">
        <v>77</v>
      </c>
      <c r="E1224" s="171">
        <v>8</v>
      </c>
      <c r="F1224" s="171">
        <v>2</v>
      </c>
      <c r="G1224" s="171" t="s">
        <v>77</v>
      </c>
      <c r="H1224" s="171">
        <v>0.5</v>
      </c>
      <c r="I1224" s="171" t="s">
        <v>77</v>
      </c>
      <c r="J1224" s="173" t="s">
        <v>80</v>
      </c>
      <c r="K1224" s="173" t="s">
        <v>80</v>
      </c>
      <c r="L1224" s="169">
        <f>VLOOKUP(CONCATENATE(J1224,K1224),'Sheet1 (2)'!$J$6:$K$26,2,FALSE)</f>
        <v>0</v>
      </c>
      <c r="M1224" s="173" t="s">
        <v>79</v>
      </c>
      <c r="N1224" s="173" t="s">
        <v>81</v>
      </c>
      <c r="O1224" s="177">
        <f>VLOOKUP(CONCATENATE(M1224,N1224),'[1]Sheet1 (2)'!$L$6:$M$26,2,FALSE)</f>
        <v>100</v>
      </c>
      <c r="P1224" s="173" t="s">
        <v>83</v>
      </c>
      <c r="Q1224" s="173" t="s">
        <v>83</v>
      </c>
      <c r="R1224" s="177">
        <f>VLOOKUP(CONCATENATE(P1224,Q1224),'[1]Sheet1 (2)'!$N$6:$O$26,2,FALSE)</f>
        <v>37.5</v>
      </c>
      <c r="S1224" s="173" t="s">
        <v>80</v>
      </c>
      <c r="T1224" s="173" t="s">
        <v>80</v>
      </c>
      <c r="U1224" s="177">
        <f>VLOOKUP(CONCATENATE(S1224,T1224),'[1]Sheet1 (2)'!$P$6:$Q$26,2,FALSE)</f>
        <v>0</v>
      </c>
      <c r="V1224" s="173" t="s">
        <v>82</v>
      </c>
      <c r="W1224" s="173" t="s">
        <v>81</v>
      </c>
      <c r="X1224" s="177">
        <f>VLOOKUP(CONCATENATE(V1224,W1224),'[1]Sheet1 (2)'!$R$6:$S$26,2,FALSE)</f>
        <v>50</v>
      </c>
      <c r="Y1224" s="173" t="s">
        <v>79</v>
      </c>
      <c r="Z1224" s="173" t="s">
        <v>83</v>
      </c>
      <c r="AA1224" s="177">
        <f>VLOOKUP(CONCATENATE(Y1224,Z1224),'[1]Sheet1 (2)'!$T$6:$U$26,2,FALSE)</f>
        <v>50</v>
      </c>
      <c r="AB1224" s="173" t="s">
        <v>80</v>
      </c>
      <c r="AC1224" s="173" t="s">
        <v>80</v>
      </c>
      <c r="AD1224" s="177">
        <f>VLOOKUP(CONCATENATE(AB1224,AC1224),'[1]Sheet1 (2)'!$X$6:$Y$26,2,FALSE)</f>
        <v>0</v>
      </c>
      <c r="AE1224" s="173" t="s">
        <v>82</v>
      </c>
      <c r="AF1224" s="173" t="s">
        <v>81</v>
      </c>
      <c r="AG1224" s="177">
        <f>VLOOKUP(CONCATENATE(AE1224,AF1224),'[1]Sheet1 (2)'!$Z$6:$AA$26,2,FALSE)</f>
        <v>66</v>
      </c>
      <c r="AH1224" s="172"/>
      <c r="AI1224" s="178"/>
      <c r="AJ1224" s="140"/>
      <c r="AK1224" s="176" t="s">
        <v>282</v>
      </c>
      <c r="AL1224" s="176" t="s">
        <v>76</v>
      </c>
      <c r="AM1224" s="170">
        <f t="shared" si="39"/>
        <v>1357</v>
      </c>
      <c r="AN1224" s="147"/>
      <c r="AO1224" s="155"/>
      <c r="AP1224" s="156"/>
      <c r="AQ1224" s="157">
        <v>10.413790219927225</v>
      </c>
      <c r="AR1224" s="158"/>
      <c r="AS1224" s="145">
        <f>LOOKUP(rufmkm,'[1]Sheet1 (2)'!$V$62:$V$71,'[1]Sheet1 (2)'!$W$62:$W$71)</f>
        <v>100</v>
      </c>
      <c r="AT1224" s="140"/>
      <c r="AU1224" s="157">
        <f>IF(IF(D1224='[1]Sheet1 (2)'!$C$69,'[1]Sheet1 (2)'!$D$69*('[1]Sheet1 (2)'!$D$72-rut_index)/'[1]Sheet1 (2)'!$D$72,IF([1]shee2!D1164='[1]Sheet1 (2)'!$C$70,'[1]Sheet1 (2)'!$D$70*('[1]Sheet1 (2)'!$D$72-rut_index)/'[1]Sheet1 (2)'!$D$72,IF([1]shee2!D1164='[1]Sheet1 (2)'!$C$71,'[1]Sheet1 (2)'!$D$71*('[1]Sheet1 (2)'!$D$72-rut_index)/'[1]Sheet1 (2)'!$D$72)))&lt;0,0,IF(D1224='[1]Sheet1 (2)'!$C$69,'[1]Sheet1 (2)'!$D$69*('[1]Sheet1 (2)'!$D$72-rut_index)/'[1]Sheet1 (2)'!$D$72,IF([1]shee2!D1164='[1]Sheet1 (2)'!$C$70,'[1]Sheet1 (2)'!$D$70*('[1]Sheet1 (2)'!$D$72-rut_index)/'[1]Sheet1 (2)'!$D$72,IF([1]shee2!D1164='[1]Sheet1 (2)'!$C$71,'[1]Sheet1 (2)'!$D$71*('[1]Sheet1 (2)'!$D$72-rut_index)/'[1]Sheet1 (2)'!$D$72))))</f>
        <v>5</v>
      </c>
      <c r="AV1224" s="157">
        <f>IF(IF(D1224='[1]Sheet1 (2)'!$C$69,'[1]Sheet1 (2)'!$D$69*('[1]Sheet1 (2)'!$D$72-crack_s_index)/'[1]Sheet1 (2)'!$D$72,IF([1]shee2!D1164='[1]Sheet1 (2)'!$C$70,'[1]Sheet1 (2)'!$D$70*('[1]Sheet1 (2)'!$D$72-crack_s_index)/'[1]Sheet1 (2)'!$D$72,IF([1]shee2!D1164='[1]Sheet1 (2)'!$C$71,'[1]Sheet1 (2)'!$D$71*('[1]Sheet1 (2)'!$D$72-crack_s_index)/'[1]Sheet1 (2)'!$D$72)))&lt;0,0,IF(D1224='[1]Sheet1 (2)'!$C$69,'[1]Sheet1 (2)'!$D$69*('[1]Sheet1 (2)'!$D$72-crack_s_index)/'[1]Sheet1 (2)'!$D$72,IF([1]shee2!D1164='[1]Sheet1 (2)'!$C$70,'[1]Sheet1 (2)'!$D$70*('[1]Sheet1 (2)'!$D$72-crack_s_index)/'[1]Sheet1 (2)'!$D$72,IF([1]shee2!D1164='[1]Sheet1 (2)'!$C$71,'[1]Sheet1 (2)'!$D$71*('[1]Sheet1 (2)'!$D$72-crack_s_index)/'[1]Sheet1 (2)'!$D$72))))</f>
        <v>0</v>
      </c>
      <c r="AW1224" s="157">
        <f>IF(IF(D1224='[1]Sheet1 (2)'!$C$69,'[1]Sheet1 (2)'!$D$69*('[1]Sheet1 (2)'!$D$72-crack_t_index)/'[1]Sheet1 (2)'!$D$72,IF([1]shee2!D1164='[1]Sheet1 (2)'!$C$70,'[1]Sheet1 (2)'!$D$70*('[1]Sheet1 (2)'!$D$72-crack_t_index)/'[1]Sheet1 (2)'!$D$72,IF([1]shee2!D1164='[1]Sheet1 (2)'!$C$71,'[1]Sheet1 (2)'!$D$71*('[1]Sheet1 (2)'!$D$72-crack_t_index)/'[1]Sheet1 (2)'!$D$72)))&lt;0,0,IF(D1224='[1]Sheet1 (2)'!$C$69,'[1]Sheet1 (2)'!$D$69*('[1]Sheet1 (2)'!$D$72-crack_t_index)/'[1]Sheet1 (2)'!$D$72,IF([1]shee2!D1164='[1]Sheet1 (2)'!$C$70,'[1]Sheet1 (2)'!$D$70*('[1]Sheet1 (2)'!$D$72-crack_t_index)/'[1]Sheet1 (2)'!$D$72,IF([1]shee2!D1164='[1]Sheet1 (2)'!$C$71,'[1]Sheet1 (2)'!$D$71*('[1]Sheet1 (2)'!$D$72-crack_t_index)/'[1]Sheet1 (2)'!$D$72))))</f>
        <v>1.875</v>
      </c>
      <c r="AX1224" s="157">
        <f>IF(IF(D1224='[1]Sheet1 (2)'!$C$69,'[1]Sheet1 (2)'!$D$69*('[1]Sheet1 (2)'!$D$72-rave_index)/'[1]Sheet1 (2)'!$D$72,IF([1]shee2!D1164='[1]Sheet1 (2)'!$C$70,'[1]Sheet1 (2)'!$D$70*('[1]Sheet1 (2)'!$D$72-rave_index)/'[1]Sheet1 (2)'!$D$72,IF([1]shee2!D1164='[1]Sheet1 (2)'!$C$71,'[1]Sheet1 (2)'!$D$71*('[1]Sheet1 (2)'!$D$72-rave_index)/'[1]Sheet1 (2)'!$D$72)))&lt;0,0,IF(D1224='[1]Sheet1 (2)'!$C$69,'[1]Sheet1 (2)'!$D$69*('[1]Sheet1 (2)'!$D$72-rave_index)/'[1]Sheet1 (2)'!$D$72,IF([1]shee2!D1164='[1]Sheet1 (2)'!$C$70,'[1]Sheet1 (2)'!$D$70*('[1]Sheet1 (2)'!$D$72-rave_index)/'[1]Sheet1 (2)'!$D$72,IF([1]shee2!D1164='[1]Sheet1 (2)'!$C$71,'[1]Sheet1 (2)'!$D$71*('[1]Sheet1 (2)'!$D$72-rave_index)/'[1]Sheet1 (2)'!$D$72))))</f>
        <v>0.83333333333333337</v>
      </c>
      <c r="AY1224" s="157">
        <f>IF(IF(D1224='[1]Sheet1 (2)'!$C$69,'[1]Sheet1 (2)'!$D$69*('[1]Sheet1 (2)'!$D$72-rough_index)/'[1]Sheet1 (2)'!$D$72,IF([1]shee2!D1164='[1]Sheet1 (2)'!$C$70,'[1]Sheet1 (2)'!$D$70*('[1]Sheet1 (2)'!$D$72-rough_index)/'[1]Sheet1 (2)'!$D$72,IF([1]shee2!D1164='[1]Sheet1 (2)'!$C$71,'[1]Sheet1 (2)'!$D$71*('[1]Sheet1 (2)'!$D$72-rough_index)/'[1]Sheet1 (2)'!$D$72)))&lt;0,0,IF(D1224='[1]Sheet1 (2)'!$C$69,'[1]Sheet1 (2)'!$D$69*('[1]Sheet1 (2)'!$D$72-rough_index)/'[1]Sheet1 (2)'!$D$72,IF([1]shee2!D1164='[1]Sheet1 (2)'!$C$70,'[1]Sheet1 (2)'!$D$70*('[1]Sheet1 (2)'!$D$72-rough_index)/'[1]Sheet1 (2)'!$D$72,IF([1]shee2!D1164='[1]Sheet1 (2)'!$C$71,'[1]Sheet1 (2)'!$D$71*('[1]Sheet1 (2)'!$D$72-rough_index)/'[1]Sheet1 (2)'!$D$72))))</f>
        <v>0</v>
      </c>
      <c r="AZ1224" s="179">
        <f>+(AU1224*'[1]Sheet1 (2)'!$C$77)+(AV1224*'[1]Sheet1 (2)'!$C$78)+(AW1224*'[1]Sheet1 (2)'!$C$79)+(AX1224*'[1]Sheet1 (2)'!$C$80)+(AY1224*'[1]Sheet1 (2)'!$C$81)</f>
        <v>1.1583333333333332</v>
      </c>
      <c r="BA1224" s="213" t="str">
        <f t="shared" si="38"/>
        <v>Poor</v>
      </c>
      <c r="BE1224">
        <f>IF(D1224='[1]Sheet1 (2)'!$C$61,'[1]Sheet1 (2)'!$D$61*(counts^2)+'[1]Sheet1 (2)'!$G$61*counts+'[1]Sheet1 (2)'!$J$61,IF(D1224='[1]Sheet1 (2)'!$C$62,'[1]Sheet1 (2)'!$D$62*counts+'[1]Sheet1 (2)'!$G$62,IF(D1224='[1]Sheet1 (2)'!$C$63,'[1]Sheet1 (2)'!$D$63*counts+'[1]Sheet1 (2)'!$G$63,IF(D1224='[1]Sheet1 (2)'!$C$64,'[1]Sheet1 (2)'!$D$64*counts+'[1]Sheet1 (2)'!$G$64))))</f>
        <v>2.0984129299999998</v>
      </c>
    </row>
    <row r="1225" spans="1:57" ht="12.75" customHeight="1">
      <c r="A1225" s="176" t="s">
        <v>282</v>
      </c>
      <c r="B1225" s="145" t="s">
        <v>76</v>
      </c>
      <c r="C1225" s="170">
        <v>1358</v>
      </c>
      <c r="D1225" s="174" t="s">
        <v>77</v>
      </c>
      <c r="E1225" s="171">
        <v>8</v>
      </c>
      <c r="F1225" s="171">
        <v>2</v>
      </c>
      <c r="G1225" s="171" t="s">
        <v>77</v>
      </c>
      <c r="H1225" s="171">
        <v>0.5</v>
      </c>
      <c r="I1225" s="171" t="s">
        <v>77</v>
      </c>
      <c r="J1225" s="173" t="s">
        <v>80</v>
      </c>
      <c r="K1225" s="173" t="s">
        <v>80</v>
      </c>
      <c r="L1225" s="169">
        <f>VLOOKUP(CONCATENATE(J1225,K1225),'Sheet1 (2)'!$J$6:$K$26,2,FALSE)</f>
        <v>0</v>
      </c>
      <c r="M1225" s="173" t="s">
        <v>79</v>
      </c>
      <c r="N1225" s="173" t="s">
        <v>81</v>
      </c>
      <c r="O1225" s="177">
        <f>VLOOKUP(CONCATENATE(M1225,N1225),'[1]Sheet1 (2)'!$L$6:$M$26,2,FALSE)</f>
        <v>100</v>
      </c>
      <c r="P1225" s="173" t="s">
        <v>83</v>
      </c>
      <c r="Q1225" s="173" t="s">
        <v>83</v>
      </c>
      <c r="R1225" s="177">
        <f>VLOOKUP(CONCATENATE(P1225,Q1225),'[1]Sheet1 (2)'!$N$6:$O$26,2,FALSE)</f>
        <v>37.5</v>
      </c>
      <c r="S1225" s="173" t="s">
        <v>80</v>
      </c>
      <c r="T1225" s="173" t="s">
        <v>80</v>
      </c>
      <c r="U1225" s="177">
        <f>VLOOKUP(CONCATENATE(S1225,T1225),'[1]Sheet1 (2)'!$P$6:$Q$26,2,FALSE)</f>
        <v>0</v>
      </c>
      <c r="V1225" s="173" t="s">
        <v>80</v>
      </c>
      <c r="W1225" s="173" t="s">
        <v>80</v>
      </c>
      <c r="X1225" s="177">
        <f>VLOOKUP(CONCATENATE(V1225,W1225),'[1]Sheet1 (2)'!$R$6:$S$26,2,FALSE)</f>
        <v>0</v>
      </c>
      <c r="Y1225" s="173" t="s">
        <v>83</v>
      </c>
      <c r="Z1225" s="173" t="s">
        <v>79</v>
      </c>
      <c r="AA1225" s="177">
        <f>VLOOKUP(CONCATENATE(Y1225,Z1225),'[1]Sheet1 (2)'!$T$6:$U$26,2,FALSE)</f>
        <v>56.25</v>
      </c>
      <c r="AB1225" s="173" t="s">
        <v>80</v>
      </c>
      <c r="AC1225" s="173" t="s">
        <v>80</v>
      </c>
      <c r="AD1225" s="177">
        <f>VLOOKUP(CONCATENATE(AB1225,AC1225),'[1]Sheet1 (2)'!$X$6:$Y$26,2,FALSE)</f>
        <v>0</v>
      </c>
      <c r="AE1225" s="173" t="s">
        <v>82</v>
      </c>
      <c r="AF1225" s="173" t="s">
        <v>81</v>
      </c>
      <c r="AG1225" s="177">
        <f>VLOOKUP(CONCATENATE(AE1225,AF1225),'[1]Sheet1 (2)'!$Z$6:$AA$26,2,FALSE)</f>
        <v>66</v>
      </c>
      <c r="AH1225" s="172"/>
      <c r="AI1225" s="178"/>
      <c r="AJ1225" s="140"/>
      <c r="AK1225" s="176" t="s">
        <v>282</v>
      </c>
      <c r="AL1225" s="176" t="s">
        <v>76</v>
      </c>
      <c r="AM1225" s="170">
        <f t="shared" si="39"/>
        <v>1358</v>
      </c>
      <c r="AN1225" s="147"/>
      <c r="AO1225" s="155" t="s">
        <v>484</v>
      </c>
      <c r="AP1225" s="156"/>
      <c r="AQ1225" s="157">
        <v>10.394090081643601</v>
      </c>
      <c r="AR1225" s="158"/>
      <c r="AS1225" s="145">
        <f>LOOKUP(rufmkm,'[1]Sheet1 (2)'!$V$62:$V$71,'[1]Sheet1 (2)'!$W$62:$W$71)</f>
        <v>100</v>
      </c>
      <c r="AT1225" s="140"/>
      <c r="AU1225" s="157">
        <f>IF(IF(D1225='[1]Sheet1 (2)'!$C$69,'[1]Sheet1 (2)'!$D$69*('[1]Sheet1 (2)'!$D$72-rut_index)/'[1]Sheet1 (2)'!$D$72,IF([1]shee2!D1165='[1]Sheet1 (2)'!$C$70,'[1]Sheet1 (2)'!$D$70*('[1]Sheet1 (2)'!$D$72-rut_index)/'[1]Sheet1 (2)'!$D$72,IF([1]shee2!D1165='[1]Sheet1 (2)'!$C$71,'[1]Sheet1 (2)'!$D$71*('[1]Sheet1 (2)'!$D$72-rut_index)/'[1]Sheet1 (2)'!$D$72)))&lt;0,0,IF(D1225='[1]Sheet1 (2)'!$C$69,'[1]Sheet1 (2)'!$D$69*('[1]Sheet1 (2)'!$D$72-rut_index)/'[1]Sheet1 (2)'!$D$72,IF([1]shee2!D1165='[1]Sheet1 (2)'!$C$70,'[1]Sheet1 (2)'!$D$70*('[1]Sheet1 (2)'!$D$72-rut_index)/'[1]Sheet1 (2)'!$D$72,IF([1]shee2!D1165='[1]Sheet1 (2)'!$C$71,'[1]Sheet1 (2)'!$D$71*('[1]Sheet1 (2)'!$D$72-rut_index)/'[1]Sheet1 (2)'!$D$72))))</f>
        <v>5</v>
      </c>
      <c r="AV1225" s="157">
        <f>IF(IF(D1225='[1]Sheet1 (2)'!$C$69,'[1]Sheet1 (2)'!$D$69*('[1]Sheet1 (2)'!$D$72-crack_s_index)/'[1]Sheet1 (2)'!$D$72,IF([1]shee2!D1165='[1]Sheet1 (2)'!$C$70,'[1]Sheet1 (2)'!$D$70*('[1]Sheet1 (2)'!$D$72-crack_s_index)/'[1]Sheet1 (2)'!$D$72,IF([1]shee2!D1165='[1]Sheet1 (2)'!$C$71,'[1]Sheet1 (2)'!$D$71*('[1]Sheet1 (2)'!$D$72-crack_s_index)/'[1]Sheet1 (2)'!$D$72)))&lt;0,0,IF(D1225='[1]Sheet1 (2)'!$C$69,'[1]Sheet1 (2)'!$D$69*('[1]Sheet1 (2)'!$D$72-crack_s_index)/'[1]Sheet1 (2)'!$D$72,IF([1]shee2!D1165='[1]Sheet1 (2)'!$C$70,'[1]Sheet1 (2)'!$D$70*('[1]Sheet1 (2)'!$D$72-crack_s_index)/'[1]Sheet1 (2)'!$D$72,IF([1]shee2!D1165='[1]Sheet1 (2)'!$C$71,'[1]Sheet1 (2)'!$D$71*('[1]Sheet1 (2)'!$D$72-crack_s_index)/'[1]Sheet1 (2)'!$D$72))))</f>
        <v>0</v>
      </c>
      <c r="AW1225" s="157">
        <f>IF(IF(D1225='[1]Sheet1 (2)'!$C$69,'[1]Sheet1 (2)'!$D$69*('[1]Sheet1 (2)'!$D$72-crack_t_index)/'[1]Sheet1 (2)'!$D$72,IF([1]shee2!D1165='[1]Sheet1 (2)'!$C$70,'[1]Sheet1 (2)'!$D$70*('[1]Sheet1 (2)'!$D$72-crack_t_index)/'[1]Sheet1 (2)'!$D$72,IF([1]shee2!D1165='[1]Sheet1 (2)'!$C$71,'[1]Sheet1 (2)'!$D$71*('[1]Sheet1 (2)'!$D$72-crack_t_index)/'[1]Sheet1 (2)'!$D$72)))&lt;0,0,IF(D1225='[1]Sheet1 (2)'!$C$69,'[1]Sheet1 (2)'!$D$69*('[1]Sheet1 (2)'!$D$72-crack_t_index)/'[1]Sheet1 (2)'!$D$72,IF([1]shee2!D1165='[1]Sheet1 (2)'!$C$70,'[1]Sheet1 (2)'!$D$70*('[1]Sheet1 (2)'!$D$72-crack_t_index)/'[1]Sheet1 (2)'!$D$72,IF([1]shee2!D1165='[1]Sheet1 (2)'!$C$71,'[1]Sheet1 (2)'!$D$71*('[1]Sheet1 (2)'!$D$72-crack_t_index)/'[1]Sheet1 (2)'!$D$72))))</f>
        <v>1.875</v>
      </c>
      <c r="AX1225" s="157">
        <f>IF(IF(D1225='[1]Sheet1 (2)'!$C$69,'[1]Sheet1 (2)'!$D$69*('[1]Sheet1 (2)'!$D$72-rave_index)/'[1]Sheet1 (2)'!$D$72,IF([1]shee2!D1165='[1]Sheet1 (2)'!$C$70,'[1]Sheet1 (2)'!$D$70*('[1]Sheet1 (2)'!$D$72-rave_index)/'[1]Sheet1 (2)'!$D$72,IF([1]shee2!D1165='[1]Sheet1 (2)'!$C$71,'[1]Sheet1 (2)'!$D$71*('[1]Sheet1 (2)'!$D$72-rave_index)/'[1]Sheet1 (2)'!$D$72)))&lt;0,0,IF(D1225='[1]Sheet1 (2)'!$C$69,'[1]Sheet1 (2)'!$D$69*('[1]Sheet1 (2)'!$D$72-rave_index)/'[1]Sheet1 (2)'!$D$72,IF([1]shee2!D1165='[1]Sheet1 (2)'!$C$70,'[1]Sheet1 (2)'!$D$70*('[1]Sheet1 (2)'!$D$72-rave_index)/'[1]Sheet1 (2)'!$D$72,IF([1]shee2!D1165='[1]Sheet1 (2)'!$C$71,'[1]Sheet1 (2)'!$D$71*('[1]Sheet1 (2)'!$D$72-rave_index)/'[1]Sheet1 (2)'!$D$72))))</f>
        <v>0.3125</v>
      </c>
      <c r="AY1225" s="157">
        <f>IF(IF(D1225='[1]Sheet1 (2)'!$C$69,'[1]Sheet1 (2)'!$D$69*('[1]Sheet1 (2)'!$D$72-rough_index)/'[1]Sheet1 (2)'!$D$72,IF([1]shee2!D1165='[1]Sheet1 (2)'!$C$70,'[1]Sheet1 (2)'!$D$70*('[1]Sheet1 (2)'!$D$72-rough_index)/'[1]Sheet1 (2)'!$D$72,IF([1]shee2!D1165='[1]Sheet1 (2)'!$C$71,'[1]Sheet1 (2)'!$D$71*('[1]Sheet1 (2)'!$D$72-rough_index)/'[1]Sheet1 (2)'!$D$72)))&lt;0,0,IF(D1225='[1]Sheet1 (2)'!$C$69,'[1]Sheet1 (2)'!$D$69*('[1]Sheet1 (2)'!$D$72-rough_index)/'[1]Sheet1 (2)'!$D$72,IF([1]shee2!D1165='[1]Sheet1 (2)'!$C$70,'[1]Sheet1 (2)'!$D$70*('[1]Sheet1 (2)'!$D$72-rough_index)/'[1]Sheet1 (2)'!$D$72,IF([1]shee2!D1165='[1]Sheet1 (2)'!$C$71,'[1]Sheet1 (2)'!$D$71*('[1]Sheet1 (2)'!$D$72-rough_index)/'[1]Sheet1 (2)'!$D$72))))</f>
        <v>0</v>
      </c>
      <c r="AZ1225" s="179">
        <f>+(AU1225*'[1]Sheet1 (2)'!$C$77)+(AV1225*'[1]Sheet1 (2)'!$C$78)+(AW1225*'[1]Sheet1 (2)'!$C$79)+(AX1225*'[1]Sheet1 (2)'!$C$80)+(AY1225*'[1]Sheet1 (2)'!$C$81)</f>
        <v>1.10625</v>
      </c>
      <c r="BA1225" s="213" t="str">
        <f t="shared" si="38"/>
        <v>Poor</v>
      </c>
      <c r="BE1225">
        <f>IF(D1225='[1]Sheet1 (2)'!$C$61,'[1]Sheet1 (2)'!$D$61*(counts^2)+'[1]Sheet1 (2)'!$G$61*counts+'[1]Sheet1 (2)'!$J$61,IF(D1225='[1]Sheet1 (2)'!$C$62,'[1]Sheet1 (2)'!$D$62*counts+'[1]Sheet1 (2)'!$G$62,IF(D1225='[1]Sheet1 (2)'!$C$63,'[1]Sheet1 (2)'!$D$63*counts+'[1]Sheet1 (2)'!$G$63,IF(D1225='[1]Sheet1 (2)'!$C$64,'[1]Sheet1 (2)'!$D$64*counts+'[1]Sheet1 (2)'!$G$64))))</f>
        <v>2.0984129299999998</v>
      </c>
    </row>
    <row r="1226" spans="1:57" ht="12.75" customHeight="1">
      <c r="A1226" s="176" t="s">
        <v>282</v>
      </c>
      <c r="B1226" s="145" t="s">
        <v>76</v>
      </c>
      <c r="C1226" s="170">
        <v>1359</v>
      </c>
      <c r="D1226" s="174" t="s">
        <v>77</v>
      </c>
      <c r="E1226" s="171">
        <v>8</v>
      </c>
      <c r="F1226" s="171">
        <v>2</v>
      </c>
      <c r="G1226" s="171" t="s">
        <v>77</v>
      </c>
      <c r="H1226" s="171">
        <v>0.5</v>
      </c>
      <c r="I1226" s="171" t="s">
        <v>77</v>
      </c>
      <c r="J1226" s="173" t="s">
        <v>80</v>
      </c>
      <c r="K1226" s="173" t="s">
        <v>80</v>
      </c>
      <c r="L1226" s="169">
        <f>VLOOKUP(CONCATENATE(J1226,K1226),'Sheet1 (2)'!$J$6:$K$26,2,FALSE)</f>
        <v>0</v>
      </c>
      <c r="M1226" s="173" t="s">
        <v>79</v>
      </c>
      <c r="N1226" s="173" t="s">
        <v>79</v>
      </c>
      <c r="O1226" s="177">
        <f>VLOOKUP(CONCATENATE(M1226,N1226),'[1]Sheet1 (2)'!$L$6:$M$26,2,FALSE)</f>
        <v>75</v>
      </c>
      <c r="P1226" s="173" t="s">
        <v>83</v>
      </c>
      <c r="Q1226" s="173" t="s">
        <v>79</v>
      </c>
      <c r="R1226" s="177">
        <f>VLOOKUP(CONCATENATE(P1226,Q1226),'[1]Sheet1 (2)'!$N$6:$O$26,2,FALSE)</f>
        <v>56.25</v>
      </c>
      <c r="S1226" s="173" t="s">
        <v>80</v>
      </c>
      <c r="T1226" s="173" t="s">
        <v>80</v>
      </c>
      <c r="U1226" s="177">
        <f>VLOOKUP(CONCATENATE(S1226,T1226),'[1]Sheet1 (2)'!$P$6:$Q$26,2,FALSE)</f>
        <v>0</v>
      </c>
      <c r="V1226" s="173" t="s">
        <v>80</v>
      </c>
      <c r="W1226" s="173" t="s">
        <v>80</v>
      </c>
      <c r="X1226" s="177">
        <f>VLOOKUP(CONCATENATE(V1226,W1226),'[1]Sheet1 (2)'!$R$6:$S$26,2,FALSE)</f>
        <v>0</v>
      </c>
      <c r="Y1226" s="173" t="s">
        <v>82</v>
      </c>
      <c r="Z1226" s="173" t="s">
        <v>82</v>
      </c>
      <c r="AA1226" s="177">
        <f>VLOOKUP(CONCATENATE(Y1226,Z1226),'[1]Sheet1 (2)'!$T$6:$U$26,2,FALSE)</f>
        <v>12.5</v>
      </c>
      <c r="AB1226" s="173" t="s">
        <v>80</v>
      </c>
      <c r="AC1226" s="173" t="s">
        <v>80</v>
      </c>
      <c r="AD1226" s="177">
        <f>VLOOKUP(CONCATENATE(AB1226,AC1226),'[1]Sheet1 (2)'!$X$6:$Y$26,2,FALSE)</f>
        <v>0</v>
      </c>
      <c r="AE1226" s="173" t="s">
        <v>82</v>
      </c>
      <c r="AF1226" s="173" t="s">
        <v>81</v>
      </c>
      <c r="AG1226" s="177">
        <f>VLOOKUP(CONCATENATE(AE1226,AF1226),'[1]Sheet1 (2)'!$Z$6:$AA$26,2,FALSE)</f>
        <v>66</v>
      </c>
      <c r="AH1226" s="172"/>
      <c r="AI1226" s="178"/>
      <c r="AJ1226" s="140"/>
      <c r="AK1226" s="176" t="s">
        <v>282</v>
      </c>
      <c r="AL1226" s="176" t="s">
        <v>76</v>
      </c>
      <c r="AM1226" s="170">
        <f t="shared" si="39"/>
        <v>1359</v>
      </c>
      <c r="AN1226" s="147"/>
      <c r="AO1226" s="155"/>
      <c r="AP1226" s="156"/>
      <c r="AQ1226" s="157">
        <v>5.8428817325154228</v>
      </c>
      <c r="AR1226" s="158"/>
      <c r="AS1226" s="145">
        <f>LOOKUP(rufmkm,'[1]Sheet1 (2)'!$V$62:$V$71,'[1]Sheet1 (2)'!$W$62:$W$71)</f>
        <v>60</v>
      </c>
      <c r="AT1226" s="140"/>
      <c r="AU1226" s="157">
        <f>IF(IF(D1226='[1]Sheet1 (2)'!$C$69,'[1]Sheet1 (2)'!$D$69*('[1]Sheet1 (2)'!$D$72-rut_index)/'[1]Sheet1 (2)'!$D$72,IF([1]shee2!D1166='[1]Sheet1 (2)'!$C$70,'[1]Sheet1 (2)'!$D$70*('[1]Sheet1 (2)'!$D$72-rut_index)/'[1]Sheet1 (2)'!$D$72,IF([1]shee2!D1166='[1]Sheet1 (2)'!$C$71,'[1]Sheet1 (2)'!$D$71*('[1]Sheet1 (2)'!$D$72-rut_index)/'[1]Sheet1 (2)'!$D$72)))&lt;0,0,IF(D1226='[1]Sheet1 (2)'!$C$69,'[1]Sheet1 (2)'!$D$69*('[1]Sheet1 (2)'!$D$72-rut_index)/'[1]Sheet1 (2)'!$D$72,IF([1]shee2!D1166='[1]Sheet1 (2)'!$C$70,'[1]Sheet1 (2)'!$D$70*('[1]Sheet1 (2)'!$D$72-rut_index)/'[1]Sheet1 (2)'!$D$72,IF([1]shee2!D1166='[1]Sheet1 (2)'!$C$71,'[1]Sheet1 (2)'!$D$71*('[1]Sheet1 (2)'!$D$72-rut_index)/'[1]Sheet1 (2)'!$D$72))))</f>
        <v>5</v>
      </c>
      <c r="AV1226" s="157">
        <f>IF(IF(D1226='[1]Sheet1 (2)'!$C$69,'[1]Sheet1 (2)'!$D$69*('[1]Sheet1 (2)'!$D$72-crack_s_index)/'[1]Sheet1 (2)'!$D$72,IF([1]shee2!D1166='[1]Sheet1 (2)'!$C$70,'[1]Sheet1 (2)'!$D$70*('[1]Sheet1 (2)'!$D$72-crack_s_index)/'[1]Sheet1 (2)'!$D$72,IF([1]shee2!D1166='[1]Sheet1 (2)'!$C$71,'[1]Sheet1 (2)'!$D$71*('[1]Sheet1 (2)'!$D$72-crack_s_index)/'[1]Sheet1 (2)'!$D$72)))&lt;0,0,IF(D1226='[1]Sheet1 (2)'!$C$69,'[1]Sheet1 (2)'!$D$69*('[1]Sheet1 (2)'!$D$72-crack_s_index)/'[1]Sheet1 (2)'!$D$72,IF([1]shee2!D1166='[1]Sheet1 (2)'!$C$70,'[1]Sheet1 (2)'!$D$70*('[1]Sheet1 (2)'!$D$72-crack_s_index)/'[1]Sheet1 (2)'!$D$72,IF([1]shee2!D1166='[1]Sheet1 (2)'!$C$71,'[1]Sheet1 (2)'!$D$71*('[1]Sheet1 (2)'!$D$72-crack_s_index)/'[1]Sheet1 (2)'!$D$72))))</f>
        <v>0</v>
      </c>
      <c r="AW1226" s="157">
        <f>IF(IF(D1226='[1]Sheet1 (2)'!$C$69,'[1]Sheet1 (2)'!$D$69*('[1]Sheet1 (2)'!$D$72-crack_t_index)/'[1]Sheet1 (2)'!$D$72,IF([1]shee2!D1166='[1]Sheet1 (2)'!$C$70,'[1]Sheet1 (2)'!$D$70*('[1]Sheet1 (2)'!$D$72-crack_t_index)/'[1]Sheet1 (2)'!$D$72,IF([1]shee2!D1166='[1]Sheet1 (2)'!$C$71,'[1]Sheet1 (2)'!$D$71*('[1]Sheet1 (2)'!$D$72-crack_t_index)/'[1]Sheet1 (2)'!$D$72)))&lt;0,0,IF(D1226='[1]Sheet1 (2)'!$C$69,'[1]Sheet1 (2)'!$D$69*('[1]Sheet1 (2)'!$D$72-crack_t_index)/'[1]Sheet1 (2)'!$D$72,IF([1]shee2!D1166='[1]Sheet1 (2)'!$C$70,'[1]Sheet1 (2)'!$D$70*('[1]Sheet1 (2)'!$D$72-crack_t_index)/'[1]Sheet1 (2)'!$D$72,IF([1]shee2!D1166='[1]Sheet1 (2)'!$C$71,'[1]Sheet1 (2)'!$D$71*('[1]Sheet1 (2)'!$D$72-crack_t_index)/'[1]Sheet1 (2)'!$D$72))))</f>
        <v>0.3125</v>
      </c>
      <c r="AX1226" s="157">
        <f>IF(IF(D1226='[1]Sheet1 (2)'!$C$69,'[1]Sheet1 (2)'!$D$69*('[1]Sheet1 (2)'!$D$72-rave_index)/'[1]Sheet1 (2)'!$D$72,IF([1]shee2!D1166='[1]Sheet1 (2)'!$C$70,'[1]Sheet1 (2)'!$D$70*('[1]Sheet1 (2)'!$D$72-rave_index)/'[1]Sheet1 (2)'!$D$72,IF([1]shee2!D1166='[1]Sheet1 (2)'!$C$71,'[1]Sheet1 (2)'!$D$71*('[1]Sheet1 (2)'!$D$72-rave_index)/'[1]Sheet1 (2)'!$D$72)))&lt;0,0,IF(D1226='[1]Sheet1 (2)'!$C$69,'[1]Sheet1 (2)'!$D$69*('[1]Sheet1 (2)'!$D$72-rave_index)/'[1]Sheet1 (2)'!$D$72,IF([1]shee2!D1166='[1]Sheet1 (2)'!$C$70,'[1]Sheet1 (2)'!$D$70*('[1]Sheet1 (2)'!$D$72-rave_index)/'[1]Sheet1 (2)'!$D$72,IF([1]shee2!D1166='[1]Sheet1 (2)'!$C$71,'[1]Sheet1 (2)'!$D$71*('[1]Sheet1 (2)'!$D$72-rave_index)/'[1]Sheet1 (2)'!$D$72))))</f>
        <v>3.9583333333333335</v>
      </c>
      <c r="AY1226" s="157">
        <f>IF(IF(D1226='[1]Sheet1 (2)'!$C$69,'[1]Sheet1 (2)'!$D$69*('[1]Sheet1 (2)'!$D$72-rough_index)/'[1]Sheet1 (2)'!$D$72,IF([1]shee2!D1166='[1]Sheet1 (2)'!$C$70,'[1]Sheet1 (2)'!$D$70*('[1]Sheet1 (2)'!$D$72-rough_index)/'[1]Sheet1 (2)'!$D$72,IF([1]shee2!D1166='[1]Sheet1 (2)'!$C$71,'[1]Sheet1 (2)'!$D$71*('[1]Sheet1 (2)'!$D$72-rough_index)/'[1]Sheet1 (2)'!$D$72)))&lt;0,0,IF(D1226='[1]Sheet1 (2)'!$C$69,'[1]Sheet1 (2)'!$D$69*('[1]Sheet1 (2)'!$D$72-rough_index)/'[1]Sheet1 (2)'!$D$72,IF([1]shee2!D1166='[1]Sheet1 (2)'!$C$70,'[1]Sheet1 (2)'!$D$70*('[1]Sheet1 (2)'!$D$72-rough_index)/'[1]Sheet1 (2)'!$D$72,IF([1]shee2!D1166='[1]Sheet1 (2)'!$C$71,'[1]Sheet1 (2)'!$D$71*('[1]Sheet1 (2)'!$D$72-rough_index)/'[1]Sheet1 (2)'!$D$72))))</f>
        <v>0</v>
      </c>
      <c r="AZ1226" s="179">
        <f>+(AU1226*'[1]Sheet1 (2)'!$C$77)+(AV1226*'[1]Sheet1 (2)'!$C$78)+(AW1226*'[1]Sheet1 (2)'!$C$79)+(AX1226*'[1]Sheet1 (2)'!$C$80)+(AY1226*'[1]Sheet1 (2)'!$C$81)</f>
        <v>1.4083333333333332</v>
      </c>
      <c r="BA1226" s="213" t="str">
        <f t="shared" si="38"/>
        <v>Poor</v>
      </c>
      <c r="BE1226">
        <f>IF(D1226='[1]Sheet1 (2)'!$C$61,'[1]Sheet1 (2)'!$D$61*(counts^2)+'[1]Sheet1 (2)'!$G$61*counts+'[1]Sheet1 (2)'!$J$61,IF(D1226='[1]Sheet1 (2)'!$C$62,'[1]Sheet1 (2)'!$D$62*counts+'[1]Sheet1 (2)'!$G$62,IF(D1226='[1]Sheet1 (2)'!$C$63,'[1]Sheet1 (2)'!$D$63*counts+'[1]Sheet1 (2)'!$G$63,IF(D1226='[1]Sheet1 (2)'!$C$64,'[1]Sheet1 (2)'!$D$64*counts+'[1]Sheet1 (2)'!$G$64))))</f>
        <v>2.0984129299999998</v>
      </c>
    </row>
    <row r="1227" spans="1:57" ht="12.75" customHeight="1">
      <c r="A1227" s="176" t="s">
        <v>282</v>
      </c>
      <c r="B1227" s="145" t="s">
        <v>76</v>
      </c>
      <c r="C1227" s="170">
        <v>1360</v>
      </c>
      <c r="D1227" s="174" t="s">
        <v>77</v>
      </c>
      <c r="E1227" s="171">
        <v>8</v>
      </c>
      <c r="F1227" s="171">
        <v>2</v>
      </c>
      <c r="G1227" s="171" t="s">
        <v>77</v>
      </c>
      <c r="H1227" s="171">
        <v>0.5</v>
      </c>
      <c r="I1227" s="171" t="s">
        <v>77</v>
      </c>
      <c r="J1227" s="173" t="s">
        <v>80</v>
      </c>
      <c r="K1227" s="173" t="s">
        <v>80</v>
      </c>
      <c r="L1227" s="169">
        <f>VLOOKUP(CONCATENATE(J1227,K1227),'Sheet1 (2)'!$J$6:$K$26,2,FALSE)</f>
        <v>0</v>
      </c>
      <c r="M1227" s="173" t="s">
        <v>83</v>
      </c>
      <c r="N1227" s="173" t="s">
        <v>79</v>
      </c>
      <c r="O1227" s="177">
        <f>VLOOKUP(CONCATENATE(M1227,N1227),'[1]Sheet1 (2)'!$L$6:$M$26,2,FALSE)</f>
        <v>56.25</v>
      </c>
      <c r="P1227" s="173" t="s">
        <v>83</v>
      </c>
      <c r="Q1227" s="173" t="s">
        <v>83</v>
      </c>
      <c r="R1227" s="177">
        <f>VLOOKUP(CONCATENATE(P1227,Q1227),'[1]Sheet1 (2)'!$N$6:$O$26,2,FALSE)</f>
        <v>37.5</v>
      </c>
      <c r="S1227" s="173" t="s">
        <v>80</v>
      </c>
      <c r="T1227" s="173" t="s">
        <v>80</v>
      </c>
      <c r="U1227" s="177">
        <f>VLOOKUP(CONCATENATE(S1227,T1227),'[1]Sheet1 (2)'!$P$6:$Q$26,2,FALSE)</f>
        <v>0</v>
      </c>
      <c r="V1227" s="173" t="s">
        <v>82</v>
      </c>
      <c r="W1227" s="173" t="s">
        <v>81</v>
      </c>
      <c r="X1227" s="177">
        <f>VLOOKUP(CONCATENATE(V1227,W1227),'[1]Sheet1 (2)'!$R$6:$S$26,2,FALSE)</f>
        <v>50</v>
      </c>
      <c r="Y1227" s="173" t="s">
        <v>80</v>
      </c>
      <c r="Z1227" s="173" t="s">
        <v>80</v>
      </c>
      <c r="AA1227" s="177">
        <f>VLOOKUP(CONCATENATE(Y1227,Z1227),'[1]Sheet1 (2)'!$T$6:$U$26,2,FALSE)</f>
        <v>0</v>
      </c>
      <c r="AB1227" s="173" t="s">
        <v>80</v>
      </c>
      <c r="AC1227" s="173" t="s">
        <v>80</v>
      </c>
      <c r="AD1227" s="177">
        <f>VLOOKUP(CONCATENATE(AB1227,AC1227),'[1]Sheet1 (2)'!$X$6:$Y$26,2,FALSE)</f>
        <v>0</v>
      </c>
      <c r="AE1227" s="173" t="s">
        <v>82</v>
      </c>
      <c r="AF1227" s="173" t="s">
        <v>81</v>
      </c>
      <c r="AG1227" s="177">
        <f>VLOOKUP(CONCATENATE(AE1227,AF1227),'[1]Sheet1 (2)'!$Z$6:$AA$26,2,FALSE)</f>
        <v>66</v>
      </c>
      <c r="AH1227" s="172"/>
      <c r="AI1227" s="178"/>
      <c r="AJ1227" s="140"/>
      <c r="AK1227" s="176" t="s">
        <v>282</v>
      </c>
      <c r="AL1227" s="176" t="s">
        <v>76</v>
      </c>
      <c r="AM1227" s="170">
        <f t="shared" si="39"/>
        <v>1360</v>
      </c>
      <c r="AN1227" s="147"/>
      <c r="AO1227" s="155"/>
      <c r="AP1227" s="156"/>
      <c r="AQ1227" s="157">
        <v>4.0762677593626027</v>
      </c>
      <c r="AR1227" s="158"/>
      <c r="AS1227" s="145">
        <f>LOOKUP(rufmkm,'[1]Sheet1 (2)'!$V$62:$V$71,'[1]Sheet1 (2)'!$W$62:$W$71)</f>
        <v>50</v>
      </c>
      <c r="AT1227" s="140"/>
      <c r="AU1227" s="157">
        <f>IF(IF(D1227='[1]Sheet1 (2)'!$C$69,'[1]Sheet1 (2)'!$D$69*('[1]Sheet1 (2)'!$D$72-rut_index)/'[1]Sheet1 (2)'!$D$72,IF([1]shee2!D1167='[1]Sheet1 (2)'!$C$70,'[1]Sheet1 (2)'!$D$70*('[1]Sheet1 (2)'!$D$72-rut_index)/'[1]Sheet1 (2)'!$D$72,IF([1]shee2!D1167='[1]Sheet1 (2)'!$C$71,'[1]Sheet1 (2)'!$D$71*('[1]Sheet1 (2)'!$D$72-rut_index)/'[1]Sheet1 (2)'!$D$72)))&lt;0,0,IF(D1227='[1]Sheet1 (2)'!$C$69,'[1]Sheet1 (2)'!$D$69*('[1]Sheet1 (2)'!$D$72-rut_index)/'[1]Sheet1 (2)'!$D$72,IF([1]shee2!D1167='[1]Sheet1 (2)'!$C$70,'[1]Sheet1 (2)'!$D$70*('[1]Sheet1 (2)'!$D$72-rut_index)/'[1]Sheet1 (2)'!$D$72,IF([1]shee2!D1167='[1]Sheet1 (2)'!$C$71,'[1]Sheet1 (2)'!$D$71*('[1]Sheet1 (2)'!$D$72-rut_index)/'[1]Sheet1 (2)'!$D$72))))</f>
        <v>5</v>
      </c>
      <c r="AV1227" s="157">
        <f>IF(IF(D1227='[1]Sheet1 (2)'!$C$69,'[1]Sheet1 (2)'!$D$69*('[1]Sheet1 (2)'!$D$72-crack_s_index)/'[1]Sheet1 (2)'!$D$72,IF([1]shee2!D1167='[1]Sheet1 (2)'!$C$70,'[1]Sheet1 (2)'!$D$70*('[1]Sheet1 (2)'!$D$72-crack_s_index)/'[1]Sheet1 (2)'!$D$72,IF([1]shee2!D1167='[1]Sheet1 (2)'!$C$71,'[1]Sheet1 (2)'!$D$71*('[1]Sheet1 (2)'!$D$72-crack_s_index)/'[1]Sheet1 (2)'!$D$72)))&lt;0,0,IF(D1227='[1]Sheet1 (2)'!$C$69,'[1]Sheet1 (2)'!$D$69*('[1]Sheet1 (2)'!$D$72-crack_s_index)/'[1]Sheet1 (2)'!$D$72,IF([1]shee2!D1167='[1]Sheet1 (2)'!$C$70,'[1]Sheet1 (2)'!$D$70*('[1]Sheet1 (2)'!$D$72-crack_s_index)/'[1]Sheet1 (2)'!$D$72,IF([1]shee2!D1167='[1]Sheet1 (2)'!$C$71,'[1]Sheet1 (2)'!$D$71*('[1]Sheet1 (2)'!$D$72-crack_s_index)/'[1]Sheet1 (2)'!$D$72))))</f>
        <v>0.3125</v>
      </c>
      <c r="AW1227" s="157">
        <f>IF(IF(D1227='[1]Sheet1 (2)'!$C$69,'[1]Sheet1 (2)'!$D$69*('[1]Sheet1 (2)'!$D$72-crack_t_index)/'[1]Sheet1 (2)'!$D$72,IF([1]shee2!D1167='[1]Sheet1 (2)'!$C$70,'[1]Sheet1 (2)'!$D$70*('[1]Sheet1 (2)'!$D$72-crack_t_index)/'[1]Sheet1 (2)'!$D$72,IF([1]shee2!D1167='[1]Sheet1 (2)'!$C$71,'[1]Sheet1 (2)'!$D$71*('[1]Sheet1 (2)'!$D$72-crack_t_index)/'[1]Sheet1 (2)'!$D$72)))&lt;0,0,IF(D1227='[1]Sheet1 (2)'!$C$69,'[1]Sheet1 (2)'!$D$69*('[1]Sheet1 (2)'!$D$72-crack_t_index)/'[1]Sheet1 (2)'!$D$72,IF([1]shee2!D1167='[1]Sheet1 (2)'!$C$70,'[1]Sheet1 (2)'!$D$70*('[1]Sheet1 (2)'!$D$72-crack_t_index)/'[1]Sheet1 (2)'!$D$72,IF([1]shee2!D1167='[1]Sheet1 (2)'!$C$71,'[1]Sheet1 (2)'!$D$71*('[1]Sheet1 (2)'!$D$72-crack_t_index)/'[1]Sheet1 (2)'!$D$72))))</f>
        <v>1.875</v>
      </c>
      <c r="AX1227" s="157">
        <f>IF(IF(D1227='[1]Sheet1 (2)'!$C$69,'[1]Sheet1 (2)'!$D$69*('[1]Sheet1 (2)'!$D$72-rave_index)/'[1]Sheet1 (2)'!$D$72,IF([1]shee2!D1167='[1]Sheet1 (2)'!$C$70,'[1]Sheet1 (2)'!$D$70*('[1]Sheet1 (2)'!$D$72-rave_index)/'[1]Sheet1 (2)'!$D$72,IF([1]shee2!D1167='[1]Sheet1 (2)'!$C$71,'[1]Sheet1 (2)'!$D$71*('[1]Sheet1 (2)'!$D$72-rave_index)/'[1]Sheet1 (2)'!$D$72)))&lt;0,0,IF(D1227='[1]Sheet1 (2)'!$C$69,'[1]Sheet1 (2)'!$D$69*('[1]Sheet1 (2)'!$D$72-rave_index)/'[1]Sheet1 (2)'!$D$72,IF([1]shee2!D1167='[1]Sheet1 (2)'!$C$70,'[1]Sheet1 (2)'!$D$70*('[1]Sheet1 (2)'!$D$72-rave_index)/'[1]Sheet1 (2)'!$D$72,IF([1]shee2!D1167='[1]Sheet1 (2)'!$C$71,'[1]Sheet1 (2)'!$D$71*('[1]Sheet1 (2)'!$D$72-rave_index)/'[1]Sheet1 (2)'!$D$72))))</f>
        <v>5</v>
      </c>
      <c r="AY1227" s="157">
        <f>IF(IF(D1227='[1]Sheet1 (2)'!$C$69,'[1]Sheet1 (2)'!$D$69*('[1]Sheet1 (2)'!$D$72-rough_index)/'[1]Sheet1 (2)'!$D$72,IF([1]shee2!D1167='[1]Sheet1 (2)'!$C$70,'[1]Sheet1 (2)'!$D$70*('[1]Sheet1 (2)'!$D$72-rough_index)/'[1]Sheet1 (2)'!$D$72,IF([1]shee2!D1167='[1]Sheet1 (2)'!$C$71,'[1]Sheet1 (2)'!$D$71*('[1]Sheet1 (2)'!$D$72-rough_index)/'[1]Sheet1 (2)'!$D$72)))&lt;0,0,IF(D1227='[1]Sheet1 (2)'!$C$69,'[1]Sheet1 (2)'!$D$69*('[1]Sheet1 (2)'!$D$72-rough_index)/'[1]Sheet1 (2)'!$D$72,IF([1]shee2!D1167='[1]Sheet1 (2)'!$C$70,'[1]Sheet1 (2)'!$D$70*('[1]Sheet1 (2)'!$D$72-rough_index)/'[1]Sheet1 (2)'!$D$72,IF([1]shee2!D1167='[1]Sheet1 (2)'!$C$71,'[1]Sheet1 (2)'!$D$71*('[1]Sheet1 (2)'!$D$72-rough_index)/'[1]Sheet1 (2)'!$D$72))))</f>
        <v>0.83333333333333337</v>
      </c>
      <c r="AZ1227" s="179">
        <f>+(AU1227*'[1]Sheet1 (2)'!$C$77)+(AV1227*'[1]Sheet1 (2)'!$C$78)+(AW1227*'[1]Sheet1 (2)'!$C$79)+(AX1227*'[1]Sheet1 (2)'!$C$80)+(AY1227*'[1]Sheet1 (2)'!$C$81)</f>
        <v>1.9375</v>
      </c>
      <c r="BA1227" s="213" t="str">
        <f t="shared" si="38"/>
        <v>Poor</v>
      </c>
      <c r="BE1227">
        <f>IF(D1227='[1]Sheet1 (2)'!$C$61,'[1]Sheet1 (2)'!$D$61*(counts^2)+'[1]Sheet1 (2)'!$G$61*counts+'[1]Sheet1 (2)'!$J$61,IF(D1227='[1]Sheet1 (2)'!$C$62,'[1]Sheet1 (2)'!$D$62*counts+'[1]Sheet1 (2)'!$G$62,IF(D1227='[1]Sheet1 (2)'!$C$63,'[1]Sheet1 (2)'!$D$63*counts+'[1]Sheet1 (2)'!$G$63,IF(D1227='[1]Sheet1 (2)'!$C$64,'[1]Sheet1 (2)'!$D$64*counts+'[1]Sheet1 (2)'!$G$64))))</f>
        <v>2.0984129299999998</v>
      </c>
    </row>
    <row r="1228" spans="1:57" ht="12.75" customHeight="1">
      <c r="A1228" s="176" t="s">
        <v>282</v>
      </c>
      <c r="B1228" s="145" t="s">
        <v>76</v>
      </c>
      <c r="C1228" s="170">
        <v>1361</v>
      </c>
      <c r="D1228" s="174" t="s">
        <v>77</v>
      </c>
      <c r="E1228" s="171">
        <v>8</v>
      </c>
      <c r="F1228" s="171">
        <v>2</v>
      </c>
      <c r="G1228" s="171" t="s">
        <v>77</v>
      </c>
      <c r="H1228" s="171">
        <v>0.5</v>
      </c>
      <c r="I1228" s="171" t="s">
        <v>77</v>
      </c>
      <c r="J1228" s="173" t="s">
        <v>80</v>
      </c>
      <c r="K1228" s="173" t="s">
        <v>80</v>
      </c>
      <c r="L1228" s="169">
        <f>VLOOKUP(CONCATENATE(J1228,K1228),'Sheet1 (2)'!$J$6:$K$26,2,FALSE)</f>
        <v>0</v>
      </c>
      <c r="M1228" s="173" t="s">
        <v>83</v>
      </c>
      <c r="N1228" s="173" t="s">
        <v>83</v>
      </c>
      <c r="O1228" s="177">
        <f>VLOOKUP(CONCATENATE(M1228,N1228),'[1]Sheet1 (2)'!$L$6:$M$26,2,FALSE)</f>
        <v>37.5</v>
      </c>
      <c r="P1228" s="173" t="s">
        <v>83</v>
      </c>
      <c r="Q1228" s="173" t="s">
        <v>83</v>
      </c>
      <c r="R1228" s="177">
        <f>VLOOKUP(CONCATENATE(P1228,Q1228),'[1]Sheet1 (2)'!$N$6:$O$26,2,FALSE)</f>
        <v>37.5</v>
      </c>
      <c r="S1228" s="173" t="s">
        <v>80</v>
      </c>
      <c r="T1228" s="173" t="s">
        <v>80</v>
      </c>
      <c r="U1228" s="177">
        <f>VLOOKUP(CONCATENATE(S1228,T1228),'[1]Sheet1 (2)'!$P$6:$Q$26,2,FALSE)</f>
        <v>0</v>
      </c>
      <c r="V1228" s="173" t="s">
        <v>82</v>
      </c>
      <c r="W1228" s="173" t="s">
        <v>81</v>
      </c>
      <c r="X1228" s="177">
        <f>VLOOKUP(CONCATENATE(V1228,W1228),'[1]Sheet1 (2)'!$R$6:$S$26,2,FALSE)</f>
        <v>50</v>
      </c>
      <c r="Y1228" s="173" t="s">
        <v>80</v>
      </c>
      <c r="Z1228" s="173" t="s">
        <v>80</v>
      </c>
      <c r="AA1228" s="177">
        <f>VLOOKUP(CONCATENATE(Y1228,Z1228),'[1]Sheet1 (2)'!$T$6:$U$26,2,FALSE)</f>
        <v>0</v>
      </c>
      <c r="AB1228" s="173" t="s">
        <v>80</v>
      </c>
      <c r="AC1228" s="173" t="s">
        <v>80</v>
      </c>
      <c r="AD1228" s="177">
        <f>VLOOKUP(CONCATENATE(AB1228,AC1228),'[1]Sheet1 (2)'!$X$6:$Y$26,2,FALSE)</f>
        <v>0</v>
      </c>
      <c r="AE1228" s="173" t="s">
        <v>82</v>
      </c>
      <c r="AF1228" s="173" t="s">
        <v>81</v>
      </c>
      <c r="AG1228" s="177">
        <f>VLOOKUP(CONCATENATE(AE1228,AF1228),'[1]Sheet1 (2)'!$Z$6:$AA$26,2,FALSE)</f>
        <v>66</v>
      </c>
      <c r="AH1228" s="172"/>
      <c r="AI1228" s="178"/>
      <c r="AJ1228" s="140"/>
      <c r="AK1228" s="176" t="s">
        <v>282</v>
      </c>
      <c r="AL1228" s="176" t="s">
        <v>76</v>
      </c>
      <c r="AM1228" s="170">
        <f t="shared" si="39"/>
        <v>1361</v>
      </c>
      <c r="AN1228" s="147"/>
      <c r="AO1228" s="155"/>
      <c r="AP1228" s="156"/>
      <c r="AQ1228" s="157">
        <v>5.0584192648209356</v>
      </c>
      <c r="AR1228" s="158"/>
      <c r="AS1228" s="145">
        <f>LOOKUP(rufmkm,'[1]Sheet1 (2)'!$V$62:$V$71,'[1]Sheet1 (2)'!$W$62:$W$71)</f>
        <v>60</v>
      </c>
      <c r="AT1228" s="140"/>
      <c r="AU1228" s="157">
        <f>IF(IF(D1228='[1]Sheet1 (2)'!$C$69,'[1]Sheet1 (2)'!$D$69*('[1]Sheet1 (2)'!$D$72-rut_index)/'[1]Sheet1 (2)'!$D$72,IF([1]shee2!D1168='[1]Sheet1 (2)'!$C$70,'[1]Sheet1 (2)'!$D$70*('[1]Sheet1 (2)'!$D$72-rut_index)/'[1]Sheet1 (2)'!$D$72,IF([1]shee2!D1168='[1]Sheet1 (2)'!$C$71,'[1]Sheet1 (2)'!$D$71*('[1]Sheet1 (2)'!$D$72-rut_index)/'[1]Sheet1 (2)'!$D$72)))&lt;0,0,IF(D1228='[1]Sheet1 (2)'!$C$69,'[1]Sheet1 (2)'!$D$69*('[1]Sheet1 (2)'!$D$72-rut_index)/'[1]Sheet1 (2)'!$D$72,IF([1]shee2!D1168='[1]Sheet1 (2)'!$C$70,'[1]Sheet1 (2)'!$D$70*('[1]Sheet1 (2)'!$D$72-rut_index)/'[1]Sheet1 (2)'!$D$72,IF([1]shee2!D1168='[1]Sheet1 (2)'!$C$71,'[1]Sheet1 (2)'!$D$71*('[1]Sheet1 (2)'!$D$72-rut_index)/'[1]Sheet1 (2)'!$D$72))))</f>
        <v>5</v>
      </c>
      <c r="AV1228" s="157">
        <f>IF(IF(D1228='[1]Sheet1 (2)'!$C$69,'[1]Sheet1 (2)'!$D$69*('[1]Sheet1 (2)'!$D$72-crack_s_index)/'[1]Sheet1 (2)'!$D$72,IF([1]shee2!D1168='[1]Sheet1 (2)'!$C$70,'[1]Sheet1 (2)'!$D$70*('[1]Sheet1 (2)'!$D$72-crack_s_index)/'[1]Sheet1 (2)'!$D$72,IF([1]shee2!D1168='[1]Sheet1 (2)'!$C$71,'[1]Sheet1 (2)'!$D$71*('[1]Sheet1 (2)'!$D$72-crack_s_index)/'[1]Sheet1 (2)'!$D$72)))&lt;0,0,IF(D1228='[1]Sheet1 (2)'!$C$69,'[1]Sheet1 (2)'!$D$69*('[1]Sheet1 (2)'!$D$72-crack_s_index)/'[1]Sheet1 (2)'!$D$72,IF([1]shee2!D1168='[1]Sheet1 (2)'!$C$70,'[1]Sheet1 (2)'!$D$70*('[1]Sheet1 (2)'!$D$72-crack_s_index)/'[1]Sheet1 (2)'!$D$72,IF([1]shee2!D1168='[1]Sheet1 (2)'!$C$71,'[1]Sheet1 (2)'!$D$71*('[1]Sheet1 (2)'!$D$72-crack_s_index)/'[1]Sheet1 (2)'!$D$72))))</f>
        <v>1.875</v>
      </c>
      <c r="AW1228" s="157">
        <f>IF(IF(D1228='[1]Sheet1 (2)'!$C$69,'[1]Sheet1 (2)'!$D$69*('[1]Sheet1 (2)'!$D$72-crack_t_index)/'[1]Sheet1 (2)'!$D$72,IF([1]shee2!D1168='[1]Sheet1 (2)'!$C$70,'[1]Sheet1 (2)'!$D$70*('[1]Sheet1 (2)'!$D$72-crack_t_index)/'[1]Sheet1 (2)'!$D$72,IF([1]shee2!D1168='[1]Sheet1 (2)'!$C$71,'[1]Sheet1 (2)'!$D$71*('[1]Sheet1 (2)'!$D$72-crack_t_index)/'[1]Sheet1 (2)'!$D$72)))&lt;0,0,IF(D1228='[1]Sheet1 (2)'!$C$69,'[1]Sheet1 (2)'!$D$69*('[1]Sheet1 (2)'!$D$72-crack_t_index)/'[1]Sheet1 (2)'!$D$72,IF([1]shee2!D1168='[1]Sheet1 (2)'!$C$70,'[1]Sheet1 (2)'!$D$70*('[1]Sheet1 (2)'!$D$72-crack_t_index)/'[1]Sheet1 (2)'!$D$72,IF([1]shee2!D1168='[1]Sheet1 (2)'!$C$71,'[1]Sheet1 (2)'!$D$71*('[1]Sheet1 (2)'!$D$72-crack_t_index)/'[1]Sheet1 (2)'!$D$72))))</f>
        <v>1.875</v>
      </c>
      <c r="AX1228" s="157">
        <f>IF(IF(D1228='[1]Sheet1 (2)'!$C$69,'[1]Sheet1 (2)'!$D$69*('[1]Sheet1 (2)'!$D$72-rave_index)/'[1]Sheet1 (2)'!$D$72,IF([1]shee2!D1168='[1]Sheet1 (2)'!$C$70,'[1]Sheet1 (2)'!$D$70*('[1]Sheet1 (2)'!$D$72-rave_index)/'[1]Sheet1 (2)'!$D$72,IF([1]shee2!D1168='[1]Sheet1 (2)'!$C$71,'[1]Sheet1 (2)'!$D$71*('[1]Sheet1 (2)'!$D$72-rave_index)/'[1]Sheet1 (2)'!$D$72)))&lt;0,0,IF(D1228='[1]Sheet1 (2)'!$C$69,'[1]Sheet1 (2)'!$D$69*('[1]Sheet1 (2)'!$D$72-rave_index)/'[1]Sheet1 (2)'!$D$72,IF([1]shee2!D1168='[1]Sheet1 (2)'!$C$70,'[1]Sheet1 (2)'!$D$70*('[1]Sheet1 (2)'!$D$72-rave_index)/'[1]Sheet1 (2)'!$D$72,IF([1]shee2!D1168='[1]Sheet1 (2)'!$C$71,'[1]Sheet1 (2)'!$D$71*('[1]Sheet1 (2)'!$D$72-rave_index)/'[1]Sheet1 (2)'!$D$72))))</f>
        <v>5</v>
      </c>
      <c r="AY1228" s="157">
        <f>IF(IF(D1228='[1]Sheet1 (2)'!$C$69,'[1]Sheet1 (2)'!$D$69*('[1]Sheet1 (2)'!$D$72-rough_index)/'[1]Sheet1 (2)'!$D$72,IF([1]shee2!D1168='[1]Sheet1 (2)'!$C$70,'[1]Sheet1 (2)'!$D$70*('[1]Sheet1 (2)'!$D$72-rough_index)/'[1]Sheet1 (2)'!$D$72,IF([1]shee2!D1168='[1]Sheet1 (2)'!$C$71,'[1]Sheet1 (2)'!$D$71*('[1]Sheet1 (2)'!$D$72-rough_index)/'[1]Sheet1 (2)'!$D$72)))&lt;0,0,IF(D1228='[1]Sheet1 (2)'!$C$69,'[1]Sheet1 (2)'!$D$69*('[1]Sheet1 (2)'!$D$72-rough_index)/'[1]Sheet1 (2)'!$D$72,IF([1]shee2!D1168='[1]Sheet1 (2)'!$C$70,'[1]Sheet1 (2)'!$D$70*('[1]Sheet1 (2)'!$D$72-rough_index)/'[1]Sheet1 (2)'!$D$72,IF([1]shee2!D1168='[1]Sheet1 (2)'!$C$71,'[1]Sheet1 (2)'!$D$71*('[1]Sheet1 (2)'!$D$72-rough_index)/'[1]Sheet1 (2)'!$D$72))))</f>
        <v>0</v>
      </c>
      <c r="AZ1228" s="179">
        <f>+(AU1228*'[1]Sheet1 (2)'!$C$77)+(AV1228*'[1]Sheet1 (2)'!$C$78)+(AW1228*'[1]Sheet1 (2)'!$C$79)+(AX1228*'[1]Sheet1 (2)'!$C$80)+(AY1228*'[1]Sheet1 (2)'!$C$81)</f>
        <v>2.25</v>
      </c>
      <c r="BA1228" s="213" t="str">
        <f t="shared" si="38"/>
        <v>Poor</v>
      </c>
      <c r="BE1228">
        <f>IF(D1228='[1]Sheet1 (2)'!$C$61,'[1]Sheet1 (2)'!$D$61*(counts^2)+'[1]Sheet1 (2)'!$G$61*counts+'[1]Sheet1 (2)'!$J$61,IF(D1228='[1]Sheet1 (2)'!$C$62,'[1]Sheet1 (2)'!$D$62*counts+'[1]Sheet1 (2)'!$G$62,IF(D1228='[1]Sheet1 (2)'!$C$63,'[1]Sheet1 (2)'!$D$63*counts+'[1]Sheet1 (2)'!$G$63,IF(D1228='[1]Sheet1 (2)'!$C$64,'[1]Sheet1 (2)'!$D$64*counts+'[1]Sheet1 (2)'!$G$64))))</f>
        <v>2.0984129299999998</v>
      </c>
    </row>
    <row r="1229" spans="1:57" ht="12.75" customHeight="1">
      <c r="A1229" s="176" t="s">
        <v>282</v>
      </c>
      <c r="B1229" s="145" t="s">
        <v>76</v>
      </c>
      <c r="C1229" s="170">
        <v>1362</v>
      </c>
      <c r="D1229" s="174" t="s">
        <v>77</v>
      </c>
      <c r="E1229" s="171">
        <v>8</v>
      </c>
      <c r="F1229" s="171">
        <v>2</v>
      </c>
      <c r="G1229" s="171" t="s">
        <v>77</v>
      </c>
      <c r="H1229" s="171">
        <v>0.5</v>
      </c>
      <c r="I1229" s="171" t="s">
        <v>77</v>
      </c>
      <c r="J1229" s="173" t="s">
        <v>80</v>
      </c>
      <c r="K1229" s="173" t="s">
        <v>80</v>
      </c>
      <c r="L1229" s="169">
        <f>VLOOKUP(CONCATENATE(J1229,K1229),'Sheet1 (2)'!$J$6:$K$26,2,FALSE)</f>
        <v>0</v>
      </c>
      <c r="M1229" s="173" t="s">
        <v>83</v>
      </c>
      <c r="N1229" s="173" t="s">
        <v>83</v>
      </c>
      <c r="O1229" s="177">
        <f>VLOOKUP(CONCATENATE(M1229,N1229),'[1]Sheet1 (2)'!$L$6:$M$26,2,FALSE)</f>
        <v>37.5</v>
      </c>
      <c r="P1229" s="173" t="s">
        <v>83</v>
      </c>
      <c r="Q1229" s="173" t="s">
        <v>83</v>
      </c>
      <c r="R1229" s="177">
        <f>VLOOKUP(CONCATENATE(P1229,Q1229),'[1]Sheet1 (2)'!$N$6:$O$26,2,FALSE)</f>
        <v>37.5</v>
      </c>
      <c r="S1229" s="173" t="s">
        <v>80</v>
      </c>
      <c r="T1229" s="173" t="s">
        <v>80</v>
      </c>
      <c r="U1229" s="177">
        <f>VLOOKUP(CONCATENATE(S1229,T1229),'[1]Sheet1 (2)'!$P$6:$Q$26,2,FALSE)</f>
        <v>0</v>
      </c>
      <c r="V1229" s="173" t="s">
        <v>80</v>
      </c>
      <c r="W1229" s="173" t="s">
        <v>80</v>
      </c>
      <c r="X1229" s="177">
        <f>VLOOKUP(CONCATENATE(V1229,W1229),'[1]Sheet1 (2)'!$R$6:$S$26,2,FALSE)</f>
        <v>0</v>
      </c>
      <c r="Y1229" s="173" t="s">
        <v>80</v>
      </c>
      <c r="Z1229" s="173" t="s">
        <v>80</v>
      </c>
      <c r="AA1229" s="177">
        <f>VLOOKUP(CONCATENATE(Y1229,Z1229),'[1]Sheet1 (2)'!$T$6:$U$26,2,FALSE)</f>
        <v>0</v>
      </c>
      <c r="AB1229" s="173" t="s">
        <v>80</v>
      </c>
      <c r="AC1229" s="173" t="s">
        <v>80</v>
      </c>
      <c r="AD1229" s="177">
        <f>VLOOKUP(CONCATENATE(AB1229,AC1229),'[1]Sheet1 (2)'!$X$6:$Y$26,2,FALSE)</f>
        <v>0</v>
      </c>
      <c r="AE1229" s="173" t="s">
        <v>82</v>
      </c>
      <c r="AF1229" s="173" t="s">
        <v>81</v>
      </c>
      <c r="AG1229" s="177">
        <f>VLOOKUP(CONCATENATE(AE1229,AF1229),'[1]Sheet1 (2)'!$Z$6:$AA$26,2,FALSE)</f>
        <v>66</v>
      </c>
      <c r="AH1229" s="172"/>
      <c r="AI1229" s="178"/>
      <c r="AJ1229" s="140"/>
      <c r="AK1229" s="176" t="s">
        <v>282</v>
      </c>
      <c r="AL1229" s="176" t="s">
        <v>76</v>
      </c>
      <c r="AM1229" s="170">
        <f t="shared" si="39"/>
        <v>1362</v>
      </c>
      <c r="AN1229" s="147"/>
      <c r="AO1229" s="155" t="s">
        <v>409</v>
      </c>
      <c r="AP1229" s="156"/>
      <c r="AQ1229" s="157">
        <v>5.3470040078949328</v>
      </c>
      <c r="AR1229" s="158"/>
      <c r="AS1229" s="145">
        <f>LOOKUP(rufmkm,'[1]Sheet1 (2)'!$V$62:$V$71,'[1]Sheet1 (2)'!$W$62:$W$71)</f>
        <v>60</v>
      </c>
      <c r="AT1229" s="140"/>
      <c r="AU1229" s="157">
        <f>IF(IF(D1229='[1]Sheet1 (2)'!$C$69,'[1]Sheet1 (2)'!$D$69*('[1]Sheet1 (2)'!$D$72-rut_index)/'[1]Sheet1 (2)'!$D$72,IF([1]shee2!D1169='[1]Sheet1 (2)'!$C$70,'[1]Sheet1 (2)'!$D$70*('[1]Sheet1 (2)'!$D$72-rut_index)/'[1]Sheet1 (2)'!$D$72,IF([1]shee2!D1169='[1]Sheet1 (2)'!$C$71,'[1]Sheet1 (2)'!$D$71*('[1]Sheet1 (2)'!$D$72-rut_index)/'[1]Sheet1 (2)'!$D$72)))&lt;0,0,IF(D1229='[1]Sheet1 (2)'!$C$69,'[1]Sheet1 (2)'!$D$69*('[1]Sheet1 (2)'!$D$72-rut_index)/'[1]Sheet1 (2)'!$D$72,IF([1]shee2!D1169='[1]Sheet1 (2)'!$C$70,'[1]Sheet1 (2)'!$D$70*('[1]Sheet1 (2)'!$D$72-rut_index)/'[1]Sheet1 (2)'!$D$72,IF([1]shee2!D1169='[1]Sheet1 (2)'!$C$71,'[1]Sheet1 (2)'!$D$71*('[1]Sheet1 (2)'!$D$72-rut_index)/'[1]Sheet1 (2)'!$D$72))))</f>
        <v>5</v>
      </c>
      <c r="AV1229" s="157">
        <f>IF(IF(D1229='[1]Sheet1 (2)'!$C$69,'[1]Sheet1 (2)'!$D$69*('[1]Sheet1 (2)'!$D$72-crack_s_index)/'[1]Sheet1 (2)'!$D$72,IF([1]shee2!D1169='[1]Sheet1 (2)'!$C$70,'[1]Sheet1 (2)'!$D$70*('[1]Sheet1 (2)'!$D$72-crack_s_index)/'[1]Sheet1 (2)'!$D$72,IF([1]shee2!D1169='[1]Sheet1 (2)'!$C$71,'[1]Sheet1 (2)'!$D$71*('[1]Sheet1 (2)'!$D$72-crack_s_index)/'[1]Sheet1 (2)'!$D$72)))&lt;0,0,IF(D1229='[1]Sheet1 (2)'!$C$69,'[1]Sheet1 (2)'!$D$69*('[1]Sheet1 (2)'!$D$72-crack_s_index)/'[1]Sheet1 (2)'!$D$72,IF([1]shee2!D1169='[1]Sheet1 (2)'!$C$70,'[1]Sheet1 (2)'!$D$70*('[1]Sheet1 (2)'!$D$72-crack_s_index)/'[1]Sheet1 (2)'!$D$72,IF([1]shee2!D1169='[1]Sheet1 (2)'!$C$71,'[1]Sheet1 (2)'!$D$71*('[1]Sheet1 (2)'!$D$72-crack_s_index)/'[1]Sheet1 (2)'!$D$72))))</f>
        <v>1.875</v>
      </c>
      <c r="AW1229" s="157">
        <f>IF(IF(D1229='[1]Sheet1 (2)'!$C$69,'[1]Sheet1 (2)'!$D$69*('[1]Sheet1 (2)'!$D$72-crack_t_index)/'[1]Sheet1 (2)'!$D$72,IF([1]shee2!D1169='[1]Sheet1 (2)'!$C$70,'[1]Sheet1 (2)'!$D$70*('[1]Sheet1 (2)'!$D$72-crack_t_index)/'[1]Sheet1 (2)'!$D$72,IF([1]shee2!D1169='[1]Sheet1 (2)'!$C$71,'[1]Sheet1 (2)'!$D$71*('[1]Sheet1 (2)'!$D$72-crack_t_index)/'[1]Sheet1 (2)'!$D$72)))&lt;0,0,IF(D1229='[1]Sheet1 (2)'!$C$69,'[1]Sheet1 (2)'!$D$69*('[1]Sheet1 (2)'!$D$72-crack_t_index)/'[1]Sheet1 (2)'!$D$72,IF([1]shee2!D1169='[1]Sheet1 (2)'!$C$70,'[1]Sheet1 (2)'!$D$70*('[1]Sheet1 (2)'!$D$72-crack_t_index)/'[1]Sheet1 (2)'!$D$72,IF([1]shee2!D1169='[1]Sheet1 (2)'!$C$71,'[1]Sheet1 (2)'!$D$71*('[1]Sheet1 (2)'!$D$72-crack_t_index)/'[1]Sheet1 (2)'!$D$72))))</f>
        <v>1.875</v>
      </c>
      <c r="AX1229" s="157">
        <f>IF(IF(D1229='[1]Sheet1 (2)'!$C$69,'[1]Sheet1 (2)'!$D$69*('[1]Sheet1 (2)'!$D$72-rave_index)/'[1]Sheet1 (2)'!$D$72,IF([1]shee2!D1169='[1]Sheet1 (2)'!$C$70,'[1]Sheet1 (2)'!$D$70*('[1]Sheet1 (2)'!$D$72-rave_index)/'[1]Sheet1 (2)'!$D$72,IF([1]shee2!D1169='[1]Sheet1 (2)'!$C$71,'[1]Sheet1 (2)'!$D$71*('[1]Sheet1 (2)'!$D$72-rave_index)/'[1]Sheet1 (2)'!$D$72)))&lt;0,0,IF(D1229='[1]Sheet1 (2)'!$C$69,'[1]Sheet1 (2)'!$D$69*('[1]Sheet1 (2)'!$D$72-rave_index)/'[1]Sheet1 (2)'!$D$72,IF([1]shee2!D1169='[1]Sheet1 (2)'!$C$70,'[1]Sheet1 (2)'!$D$70*('[1]Sheet1 (2)'!$D$72-rave_index)/'[1]Sheet1 (2)'!$D$72,IF([1]shee2!D1169='[1]Sheet1 (2)'!$C$71,'[1]Sheet1 (2)'!$D$71*('[1]Sheet1 (2)'!$D$72-rave_index)/'[1]Sheet1 (2)'!$D$72))))</f>
        <v>5</v>
      </c>
      <c r="AY1229" s="157">
        <f>IF(IF(D1229='[1]Sheet1 (2)'!$C$69,'[1]Sheet1 (2)'!$D$69*('[1]Sheet1 (2)'!$D$72-rough_index)/'[1]Sheet1 (2)'!$D$72,IF([1]shee2!D1169='[1]Sheet1 (2)'!$C$70,'[1]Sheet1 (2)'!$D$70*('[1]Sheet1 (2)'!$D$72-rough_index)/'[1]Sheet1 (2)'!$D$72,IF([1]shee2!D1169='[1]Sheet1 (2)'!$C$71,'[1]Sheet1 (2)'!$D$71*('[1]Sheet1 (2)'!$D$72-rough_index)/'[1]Sheet1 (2)'!$D$72)))&lt;0,0,IF(D1229='[1]Sheet1 (2)'!$C$69,'[1]Sheet1 (2)'!$D$69*('[1]Sheet1 (2)'!$D$72-rough_index)/'[1]Sheet1 (2)'!$D$72,IF([1]shee2!D1169='[1]Sheet1 (2)'!$C$70,'[1]Sheet1 (2)'!$D$70*('[1]Sheet1 (2)'!$D$72-rough_index)/'[1]Sheet1 (2)'!$D$72,IF([1]shee2!D1169='[1]Sheet1 (2)'!$C$71,'[1]Sheet1 (2)'!$D$71*('[1]Sheet1 (2)'!$D$72-rough_index)/'[1]Sheet1 (2)'!$D$72))))</f>
        <v>0</v>
      </c>
      <c r="AZ1229" s="179">
        <f>+(AU1229*'[1]Sheet1 (2)'!$C$77)+(AV1229*'[1]Sheet1 (2)'!$C$78)+(AW1229*'[1]Sheet1 (2)'!$C$79)+(AX1229*'[1]Sheet1 (2)'!$C$80)+(AY1229*'[1]Sheet1 (2)'!$C$81)</f>
        <v>2.25</v>
      </c>
      <c r="BA1229" s="213" t="str">
        <f t="shared" si="38"/>
        <v>Poor</v>
      </c>
      <c r="BE1229">
        <f>IF(D1229='[1]Sheet1 (2)'!$C$61,'[1]Sheet1 (2)'!$D$61*(counts^2)+'[1]Sheet1 (2)'!$G$61*counts+'[1]Sheet1 (2)'!$J$61,IF(D1229='[1]Sheet1 (2)'!$C$62,'[1]Sheet1 (2)'!$D$62*counts+'[1]Sheet1 (2)'!$G$62,IF(D1229='[1]Sheet1 (2)'!$C$63,'[1]Sheet1 (2)'!$D$63*counts+'[1]Sheet1 (2)'!$G$63,IF(D1229='[1]Sheet1 (2)'!$C$64,'[1]Sheet1 (2)'!$D$64*counts+'[1]Sheet1 (2)'!$G$64))))</f>
        <v>2.0984129299999998</v>
      </c>
    </row>
    <row r="1230" spans="1:57" ht="12.75" customHeight="1">
      <c r="A1230" s="176" t="s">
        <v>282</v>
      </c>
      <c r="B1230" s="145" t="s">
        <v>76</v>
      </c>
      <c r="C1230" s="170">
        <v>1363</v>
      </c>
      <c r="D1230" s="174" t="s">
        <v>77</v>
      </c>
      <c r="E1230" s="171">
        <v>8</v>
      </c>
      <c r="F1230" s="171">
        <v>2</v>
      </c>
      <c r="G1230" s="171" t="s">
        <v>77</v>
      </c>
      <c r="H1230" s="171">
        <v>0.5</v>
      </c>
      <c r="I1230" s="171" t="s">
        <v>77</v>
      </c>
      <c r="J1230" s="173" t="s">
        <v>80</v>
      </c>
      <c r="K1230" s="173" t="s">
        <v>80</v>
      </c>
      <c r="L1230" s="169">
        <f>VLOOKUP(CONCATENATE(J1230,K1230),'Sheet1 (2)'!$J$6:$K$26,2,FALSE)</f>
        <v>0</v>
      </c>
      <c r="M1230" s="173" t="s">
        <v>83</v>
      </c>
      <c r="N1230" s="173" t="s">
        <v>79</v>
      </c>
      <c r="O1230" s="177">
        <f>VLOOKUP(CONCATENATE(M1230,N1230),'[1]Sheet1 (2)'!$L$6:$M$26,2,FALSE)</f>
        <v>56.25</v>
      </c>
      <c r="P1230" s="173" t="s">
        <v>83</v>
      </c>
      <c r="Q1230" s="173" t="s">
        <v>83</v>
      </c>
      <c r="R1230" s="177">
        <f>VLOOKUP(CONCATENATE(P1230,Q1230),'[1]Sheet1 (2)'!$N$6:$O$26,2,FALSE)</f>
        <v>37.5</v>
      </c>
      <c r="S1230" s="173" t="s">
        <v>80</v>
      </c>
      <c r="T1230" s="173" t="s">
        <v>80</v>
      </c>
      <c r="U1230" s="177">
        <f>VLOOKUP(CONCATENATE(S1230,T1230),'[1]Sheet1 (2)'!$P$6:$Q$26,2,FALSE)</f>
        <v>0</v>
      </c>
      <c r="V1230" s="173" t="s">
        <v>80</v>
      </c>
      <c r="W1230" s="173" t="s">
        <v>80</v>
      </c>
      <c r="X1230" s="177">
        <f>VLOOKUP(CONCATENATE(V1230,W1230),'[1]Sheet1 (2)'!$R$6:$S$26,2,FALSE)</f>
        <v>0</v>
      </c>
      <c r="Y1230" s="173" t="s">
        <v>82</v>
      </c>
      <c r="Z1230" s="173" t="s">
        <v>82</v>
      </c>
      <c r="AA1230" s="177">
        <f>VLOOKUP(CONCATENATE(Y1230,Z1230),'[1]Sheet1 (2)'!$T$6:$U$26,2,FALSE)</f>
        <v>12.5</v>
      </c>
      <c r="AB1230" s="173" t="s">
        <v>80</v>
      </c>
      <c r="AC1230" s="173" t="s">
        <v>80</v>
      </c>
      <c r="AD1230" s="177">
        <f>VLOOKUP(CONCATENATE(AB1230,AC1230),'[1]Sheet1 (2)'!$X$6:$Y$26,2,FALSE)</f>
        <v>0</v>
      </c>
      <c r="AE1230" s="173" t="s">
        <v>82</v>
      </c>
      <c r="AF1230" s="173" t="s">
        <v>81</v>
      </c>
      <c r="AG1230" s="177">
        <f>VLOOKUP(CONCATENATE(AE1230,AF1230),'[1]Sheet1 (2)'!$Z$6:$AA$26,2,FALSE)</f>
        <v>66</v>
      </c>
      <c r="AH1230" s="172"/>
      <c r="AI1230" s="178"/>
      <c r="AJ1230" s="140"/>
      <c r="AK1230" s="176" t="s">
        <v>282</v>
      </c>
      <c r="AL1230" s="176" t="s">
        <v>76</v>
      </c>
      <c r="AM1230" s="170">
        <f t="shared" si="39"/>
        <v>1363</v>
      </c>
      <c r="AN1230" s="147"/>
      <c r="AO1230" s="155"/>
      <c r="AP1230" s="156"/>
      <c r="AQ1230" s="157">
        <v>2.4335736160258992</v>
      </c>
      <c r="AR1230" s="158"/>
      <c r="AS1230" s="145">
        <f>LOOKUP(rufmkm,'[1]Sheet1 (2)'!$V$62:$V$71,'[1]Sheet1 (2)'!$W$62:$W$71)</f>
        <v>30</v>
      </c>
      <c r="AT1230" s="140"/>
      <c r="AU1230" s="157">
        <f>IF(IF(D1230='[1]Sheet1 (2)'!$C$69,'[1]Sheet1 (2)'!$D$69*('[1]Sheet1 (2)'!$D$72-rut_index)/'[1]Sheet1 (2)'!$D$72,IF([1]shee2!D1170='[1]Sheet1 (2)'!$C$70,'[1]Sheet1 (2)'!$D$70*('[1]Sheet1 (2)'!$D$72-rut_index)/'[1]Sheet1 (2)'!$D$72,IF([1]shee2!D1170='[1]Sheet1 (2)'!$C$71,'[1]Sheet1 (2)'!$D$71*('[1]Sheet1 (2)'!$D$72-rut_index)/'[1]Sheet1 (2)'!$D$72)))&lt;0,0,IF(D1230='[1]Sheet1 (2)'!$C$69,'[1]Sheet1 (2)'!$D$69*('[1]Sheet1 (2)'!$D$72-rut_index)/'[1]Sheet1 (2)'!$D$72,IF([1]shee2!D1170='[1]Sheet1 (2)'!$C$70,'[1]Sheet1 (2)'!$D$70*('[1]Sheet1 (2)'!$D$72-rut_index)/'[1]Sheet1 (2)'!$D$72,IF([1]shee2!D1170='[1]Sheet1 (2)'!$C$71,'[1]Sheet1 (2)'!$D$71*('[1]Sheet1 (2)'!$D$72-rut_index)/'[1]Sheet1 (2)'!$D$72))))</f>
        <v>5</v>
      </c>
      <c r="AV1230" s="157">
        <f>IF(IF(D1230='[1]Sheet1 (2)'!$C$69,'[1]Sheet1 (2)'!$D$69*('[1]Sheet1 (2)'!$D$72-crack_s_index)/'[1]Sheet1 (2)'!$D$72,IF([1]shee2!D1170='[1]Sheet1 (2)'!$C$70,'[1]Sheet1 (2)'!$D$70*('[1]Sheet1 (2)'!$D$72-crack_s_index)/'[1]Sheet1 (2)'!$D$72,IF([1]shee2!D1170='[1]Sheet1 (2)'!$C$71,'[1]Sheet1 (2)'!$D$71*('[1]Sheet1 (2)'!$D$72-crack_s_index)/'[1]Sheet1 (2)'!$D$72)))&lt;0,0,IF(D1230='[1]Sheet1 (2)'!$C$69,'[1]Sheet1 (2)'!$D$69*('[1]Sheet1 (2)'!$D$72-crack_s_index)/'[1]Sheet1 (2)'!$D$72,IF([1]shee2!D1170='[1]Sheet1 (2)'!$C$70,'[1]Sheet1 (2)'!$D$70*('[1]Sheet1 (2)'!$D$72-crack_s_index)/'[1]Sheet1 (2)'!$D$72,IF([1]shee2!D1170='[1]Sheet1 (2)'!$C$71,'[1]Sheet1 (2)'!$D$71*('[1]Sheet1 (2)'!$D$72-crack_s_index)/'[1]Sheet1 (2)'!$D$72))))</f>
        <v>0.3125</v>
      </c>
      <c r="AW1230" s="157">
        <f>IF(IF(D1230='[1]Sheet1 (2)'!$C$69,'[1]Sheet1 (2)'!$D$69*('[1]Sheet1 (2)'!$D$72-crack_t_index)/'[1]Sheet1 (2)'!$D$72,IF([1]shee2!D1170='[1]Sheet1 (2)'!$C$70,'[1]Sheet1 (2)'!$D$70*('[1]Sheet1 (2)'!$D$72-crack_t_index)/'[1]Sheet1 (2)'!$D$72,IF([1]shee2!D1170='[1]Sheet1 (2)'!$C$71,'[1]Sheet1 (2)'!$D$71*('[1]Sheet1 (2)'!$D$72-crack_t_index)/'[1]Sheet1 (2)'!$D$72)))&lt;0,0,IF(D1230='[1]Sheet1 (2)'!$C$69,'[1]Sheet1 (2)'!$D$69*('[1]Sheet1 (2)'!$D$72-crack_t_index)/'[1]Sheet1 (2)'!$D$72,IF([1]shee2!D1170='[1]Sheet1 (2)'!$C$70,'[1]Sheet1 (2)'!$D$70*('[1]Sheet1 (2)'!$D$72-crack_t_index)/'[1]Sheet1 (2)'!$D$72,IF([1]shee2!D1170='[1]Sheet1 (2)'!$C$71,'[1]Sheet1 (2)'!$D$71*('[1]Sheet1 (2)'!$D$72-crack_t_index)/'[1]Sheet1 (2)'!$D$72))))</f>
        <v>1.875</v>
      </c>
      <c r="AX1230" s="157">
        <f>IF(IF(D1230='[1]Sheet1 (2)'!$C$69,'[1]Sheet1 (2)'!$D$69*('[1]Sheet1 (2)'!$D$72-rave_index)/'[1]Sheet1 (2)'!$D$72,IF([1]shee2!D1170='[1]Sheet1 (2)'!$C$70,'[1]Sheet1 (2)'!$D$70*('[1]Sheet1 (2)'!$D$72-rave_index)/'[1]Sheet1 (2)'!$D$72,IF([1]shee2!D1170='[1]Sheet1 (2)'!$C$71,'[1]Sheet1 (2)'!$D$71*('[1]Sheet1 (2)'!$D$72-rave_index)/'[1]Sheet1 (2)'!$D$72)))&lt;0,0,IF(D1230='[1]Sheet1 (2)'!$C$69,'[1]Sheet1 (2)'!$D$69*('[1]Sheet1 (2)'!$D$72-rave_index)/'[1]Sheet1 (2)'!$D$72,IF([1]shee2!D1170='[1]Sheet1 (2)'!$C$70,'[1]Sheet1 (2)'!$D$70*('[1]Sheet1 (2)'!$D$72-rave_index)/'[1]Sheet1 (2)'!$D$72,IF([1]shee2!D1170='[1]Sheet1 (2)'!$C$71,'[1]Sheet1 (2)'!$D$71*('[1]Sheet1 (2)'!$D$72-rave_index)/'[1]Sheet1 (2)'!$D$72))))</f>
        <v>3.9583333333333335</v>
      </c>
      <c r="AY1230" s="157">
        <f>IF(IF(D1230='[1]Sheet1 (2)'!$C$69,'[1]Sheet1 (2)'!$D$69*('[1]Sheet1 (2)'!$D$72-rough_index)/'[1]Sheet1 (2)'!$D$72,IF([1]shee2!D1170='[1]Sheet1 (2)'!$C$70,'[1]Sheet1 (2)'!$D$70*('[1]Sheet1 (2)'!$D$72-rough_index)/'[1]Sheet1 (2)'!$D$72,IF([1]shee2!D1170='[1]Sheet1 (2)'!$C$71,'[1]Sheet1 (2)'!$D$71*('[1]Sheet1 (2)'!$D$72-rough_index)/'[1]Sheet1 (2)'!$D$72)))&lt;0,0,IF(D1230='[1]Sheet1 (2)'!$C$69,'[1]Sheet1 (2)'!$D$69*('[1]Sheet1 (2)'!$D$72-rough_index)/'[1]Sheet1 (2)'!$D$72,IF([1]shee2!D1170='[1]Sheet1 (2)'!$C$70,'[1]Sheet1 (2)'!$D$70*('[1]Sheet1 (2)'!$D$72-rough_index)/'[1]Sheet1 (2)'!$D$72,IF([1]shee2!D1170='[1]Sheet1 (2)'!$C$71,'[1]Sheet1 (2)'!$D$71*('[1]Sheet1 (2)'!$D$72-rough_index)/'[1]Sheet1 (2)'!$D$72))))</f>
        <v>2.5</v>
      </c>
      <c r="AZ1230" s="179">
        <f>+(AU1230*'[1]Sheet1 (2)'!$C$77)+(AV1230*'[1]Sheet1 (2)'!$C$78)+(AW1230*'[1]Sheet1 (2)'!$C$79)+(AX1230*'[1]Sheet1 (2)'!$C$80)+(AY1230*'[1]Sheet1 (2)'!$C$81)</f>
        <v>2.3333333333333335</v>
      </c>
      <c r="BA1230" s="213" t="str">
        <f t="shared" si="38"/>
        <v>Poor</v>
      </c>
      <c r="BE1230">
        <f>IF(D1230='[1]Sheet1 (2)'!$C$61,'[1]Sheet1 (2)'!$D$61*(counts^2)+'[1]Sheet1 (2)'!$G$61*counts+'[1]Sheet1 (2)'!$J$61,IF(D1230='[1]Sheet1 (2)'!$C$62,'[1]Sheet1 (2)'!$D$62*counts+'[1]Sheet1 (2)'!$G$62,IF(D1230='[1]Sheet1 (2)'!$C$63,'[1]Sheet1 (2)'!$D$63*counts+'[1]Sheet1 (2)'!$G$63,IF(D1230='[1]Sheet1 (2)'!$C$64,'[1]Sheet1 (2)'!$D$64*counts+'[1]Sheet1 (2)'!$G$64))))</f>
        <v>2.0984129299999998</v>
      </c>
    </row>
    <row r="1231" spans="1:57" ht="12.75" customHeight="1">
      <c r="A1231" s="176" t="s">
        <v>282</v>
      </c>
      <c r="B1231" s="145" t="s">
        <v>76</v>
      </c>
      <c r="C1231" s="170">
        <v>1364</v>
      </c>
      <c r="D1231" s="174" t="s">
        <v>77</v>
      </c>
      <c r="E1231" s="171">
        <v>8</v>
      </c>
      <c r="F1231" s="171">
        <v>2</v>
      </c>
      <c r="G1231" s="171" t="s">
        <v>77</v>
      </c>
      <c r="H1231" s="171">
        <v>0.5</v>
      </c>
      <c r="I1231" s="171" t="s">
        <v>77</v>
      </c>
      <c r="J1231" s="173" t="s">
        <v>80</v>
      </c>
      <c r="K1231" s="173" t="s">
        <v>80</v>
      </c>
      <c r="L1231" s="169">
        <f>VLOOKUP(CONCATENATE(J1231,K1231),'Sheet1 (2)'!$J$6:$K$26,2,FALSE)</f>
        <v>0</v>
      </c>
      <c r="M1231" s="173" t="s">
        <v>82</v>
      </c>
      <c r="N1231" s="173" t="s">
        <v>81</v>
      </c>
      <c r="O1231" s="177">
        <f>VLOOKUP(CONCATENATE(M1231,N1231),'[1]Sheet1 (2)'!$L$6:$M$26,2,FALSE)</f>
        <v>50</v>
      </c>
      <c r="P1231" s="173" t="s">
        <v>82</v>
      </c>
      <c r="Q1231" s="173" t="s">
        <v>79</v>
      </c>
      <c r="R1231" s="177">
        <f>VLOOKUP(CONCATENATE(P1231,Q1231),'[1]Sheet1 (2)'!$N$6:$O$26,2,FALSE)</f>
        <v>37.5</v>
      </c>
      <c r="S1231" s="173" t="s">
        <v>80</v>
      </c>
      <c r="T1231" s="173" t="s">
        <v>80</v>
      </c>
      <c r="U1231" s="177">
        <f>VLOOKUP(CONCATENATE(S1231,T1231),'[1]Sheet1 (2)'!$P$6:$Q$26,2,FALSE)</f>
        <v>0</v>
      </c>
      <c r="V1231" s="173" t="s">
        <v>82</v>
      </c>
      <c r="W1231" s="173" t="s">
        <v>81</v>
      </c>
      <c r="X1231" s="177">
        <f>VLOOKUP(CONCATENATE(V1231,W1231),'[1]Sheet1 (2)'!$R$6:$S$26,2,FALSE)</f>
        <v>50</v>
      </c>
      <c r="Y1231" s="173" t="s">
        <v>80</v>
      </c>
      <c r="Z1231" s="173" t="s">
        <v>80</v>
      </c>
      <c r="AA1231" s="177">
        <f>VLOOKUP(CONCATENATE(Y1231,Z1231),'[1]Sheet1 (2)'!$T$6:$U$26,2,FALSE)</f>
        <v>0</v>
      </c>
      <c r="AB1231" s="173" t="s">
        <v>80</v>
      </c>
      <c r="AC1231" s="173" t="s">
        <v>80</v>
      </c>
      <c r="AD1231" s="177">
        <f>VLOOKUP(CONCATENATE(AB1231,AC1231),'[1]Sheet1 (2)'!$X$6:$Y$26,2,FALSE)</f>
        <v>0</v>
      </c>
      <c r="AE1231" s="173" t="s">
        <v>82</v>
      </c>
      <c r="AF1231" s="173" t="s">
        <v>81</v>
      </c>
      <c r="AG1231" s="177">
        <f>VLOOKUP(CONCATENATE(AE1231,AF1231),'[1]Sheet1 (2)'!$Z$6:$AA$26,2,FALSE)</f>
        <v>66</v>
      </c>
      <c r="AH1231" s="172"/>
      <c r="AI1231" s="178"/>
      <c r="AJ1231" s="140"/>
      <c r="AK1231" s="176" t="s">
        <v>282</v>
      </c>
      <c r="AL1231" s="176" t="s">
        <v>76</v>
      </c>
      <c r="AM1231" s="170">
        <f t="shared" si="39"/>
        <v>1364</v>
      </c>
      <c r="AN1231" s="147"/>
      <c r="AO1231" s="155"/>
      <c r="AP1231" s="156"/>
      <c r="AQ1231" s="157">
        <v>2.045341479648644</v>
      </c>
      <c r="AR1231" s="158"/>
      <c r="AS1231" s="145">
        <f>LOOKUP(rufmkm,'[1]Sheet1 (2)'!$V$62:$V$71,'[1]Sheet1 (2)'!$W$62:$W$71)</f>
        <v>30</v>
      </c>
      <c r="AT1231" s="140"/>
      <c r="AU1231" s="157">
        <f>IF(IF(D1231='[1]Sheet1 (2)'!$C$69,'[1]Sheet1 (2)'!$D$69*('[1]Sheet1 (2)'!$D$72-rut_index)/'[1]Sheet1 (2)'!$D$72,IF([1]shee2!D1171='[1]Sheet1 (2)'!$C$70,'[1]Sheet1 (2)'!$D$70*('[1]Sheet1 (2)'!$D$72-rut_index)/'[1]Sheet1 (2)'!$D$72,IF([1]shee2!D1171='[1]Sheet1 (2)'!$C$71,'[1]Sheet1 (2)'!$D$71*('[1]Sheet1 (2)'!$D$72-rut_index)/'[1]Sheet1 (2)'!$D$72)))&lt;0,0,IF(D1231='[1]Sheet1 (2)'!$C$69,'[1]Sheet1 (2)'!$D$69*('[1]Sheet1 (2)'!$D$72-rut_index)/'[1]Sheet1 (2)'!$D$72,IF([1]shee2!D1171='[1]Sheet1 (2)'!$C$70,'[1]Sheet1 (2)'!$D$70*('[1]Sheet1 (2)'!$D$72-rut_index)/'[1]Sheet1 (2)'!$D$72,IF([1]shee2!D1171='[1]Sheet1 (2)'!$C$71,'[1]Sheet1 (2)'!$D$71*('[1]Sheet1 (2)'!$D$72-rut_index)/'[1]Sheet1 (2)'!$D$72))))</f>
        <v>5</v>
      </c>
      <c r="AV1231" s="157">
        <f>IF(IF(D1231='[1]Sheet1 (2)'!$C$69,'[1]Sheet1 (2)'!$D$69*('[1]Sheet1 (2)'!$D$72-crack_s_index)/'[1]Sheet1 (2)'!$D$72,IF([1]shee2!D1171='[1]Sheet1 (2)'!$C$70,'[1]Sheet1 (2)'!$D$70*('[1]Sheet1 (2)'!$D$72-crack_s_index)/'[1]Sheet1 (2)'!$D$72,IF([1]shee2!D1171='[1]Sheet1 (2)'!$C$71,'[1]Sheet1 (2)'!$D$71*('[1]Sheet1 (2)'!$D$72-crack_s_index)/'[1]Sheet1 (2)'!$D$72)))&lt;0,0,IF(D1231='[1]Sheet1 (2)'!$C$69,'[1]Sheet1 (2)'!$D$69*('[1]Sheet1 (2)'!$D$72-crack_s_index)/'[1]Sheet1 (2)'!$D$72,IF([1]shee2!D1171='[1]Sheet1 (2)'!$C$70,'[1]Sheet1 (2)'!$D$70*('[1]Sheet1 (2)'!$D$72-crack_s_index)/'[1]Sheet1 (2)'!$D$72,IF([1]shee2!D1171='[1]Sheet1 (2)'!$C$71,'[1]Sheet1 (2)'!$D$71*('[1]Sheet1 (2)'!$D$72-crack_s_index)/'[1]Sheet1 (2)'!$D$72))))</f>
        <v>0.83333333333333337</v>
      </c>
      <c r="AW1231" s="157">
        <f>IF(IF(D1231='[1]Sheet1 (2)'!$C$69,'[1]Sheet1 (2)'!$D$69*('[1]Sheet1 (2)'!$D$72-crack_t_index)/'[1]Sheet1 (2)'!$D$72,IF([1]shee2!D1171='[1]Sheet1 (2)'!$C$70,'[1]Sheet1 (2)'!$D$70*('[1]Sheet1 (2)'!$D$72-crack_t_index)/'[1]Sheet1 (2)'!$D$72,IF([1]shee2!D1171='[1]Sheet1 (2)'!$C$71,'[1]Sheet1 (2)'!$D$71*('[1]Sheet1 (2)'!$D$72-crack_t_index)/'[1]Sheet1 (2)'!$D$72)))&lt;0,0,IF(D1231='[1]Sheet1 (2)'!$C$69,'[1]Sheet1 (2)'!$D$69*('[1]Sheet1 (2)'!$D$72-crack_t_index)/'[1]Sheet1 (2)'!$D$72,IF([1]shee2!D1171='[1]Sheet1 (2)'!$C$70,'[1]Sheet1 (2)'!$D$70*('[1]Sheet1 (2)'!$D$72-crack_t_index)/'[1]Sheet1 (2)'!$D$72,IF([1]shee2!D1171='[1]Sheet1 (2)'!$C$71,'[1]Sheet1 (2)'!$D$71*('[1]Sheet1 (2)'!$D$72-crack_t_index)/'[1]Sheet1 (2)'!$D$72))))</f>
        <v>1.875</v>
      </c>
      <c r="AX1231" s="157">
        <f>IF(IF(D1231='[1]Sheet1 (2)'!$C$69,'[1]Sheet1 (2)'!$D$69*('[1]Sheet1 (2)'!$D$72-rave_index)/'[1]Sheet1 (2)'!$D$72,IF([1]shee2!D1171='[1]Sheet1 (2)'!$C$70,'[1]Sheet1 (2)'!$D$70*('[1]Sheet1 (2)'!$D$72-rave_index)/'[1]Sheet1 (2)'!$D$72,IF([1]shee2!D1171='[1]Sheet1 (2)'!$C$71,'[1]Sheet1 (2)'!$D$71*('[1]Sheet1 (2)'!$D$72-rave_index)/'[1]Sheet1 (2)'!$D$72)))&lt;0,0,IF(D1231='[1]Sheet1 (2)'!$C$69,'[1]Sheet1 (2)'!$D$69*('[1]Sheet1 (2)'!$D$72-rave_index)/'[1]Sheet1 (2)'!$D$72,IF([1]shee2!D1171='[1]Sheet1 (2)'!$C$70,'[1]Sheet1 (2)'!$D$70*('[1]Sheet1 (2)'!$D$72-rave_index)/'[1]Sheet1 (2)'!$D$72,IF([1]shee2!D1171='[1]Sheet1 (2)'!$C$71,'[1]Sheet1 (2)'!$D$71*('[1]Sheet1 (2)'!$D$72-rave_index)/'[1]Sheet1 (2)'!$D$72))))</f>
        <v>5</v>
      </c>
      <c r="AY1231" s="157">
        <f>IF(IF(D1231='[1]Sheet1 (2)'!$C$69,'[1]Sheet1 (2)'!$D$69*('[1]Sheet1 (2)'!$D$72-rough_index)/'[1]Sheet1 (2)'!$D$72,IF([1]shee2!D1171='[1]Sheet1 (2)'!$C$70,'[1]Sheet1 (2)'!$D$70*('[1]Sheet1 (2)'!$D$72-rough_index)/'[1]Sheet1 (2)'!$D$72,IF([1]shee2!D1171='[1]Sheet1 (2)'!$C$71,'[1]Sheet1 (2)'!$D$71*('[1]Sheet1 (2)'!$D$72-rough_index)/'[1]Sheet1 (2)'!$D$72)))&lt;0,0,IF(D1231='[1]Sheet1 (2)'!$C$69,'[1]Sheet1 (2)'!$D$69*('[1]Sheet1 (2)'!$D$72-rough_index)/'[1]Sheet1 (2)'!$D$72,IF([1]shee2!D1171='[1]Sheet1 (2)'!$C$70,'[1]Sheet1 (2)'!$D$70*('[1]Sheet1 (2)'!$D$72-rough_index)/'[1]Sheet1 (2)'!$D$72,IF([1]shee2!D1171='[1]Sheet1 (2)'!$C$71,'[1]Sheet1 (2)'!$D$71*('[1]Sheet1 (2)'!$D$72-rough_index)/'[1]Sheet1 (2)'!$D$72))))</f>
        <v>2.5</v>
      </c>
      <c r="AZ1231" s="179">
        <f>+(AU1231*'[1]Sheet1 (2)'!$C$77)+(AV1231*'[1]Sheet1 (2)'!$C$78)+(AW1231*'[1]Sheet1 (2)'!$C$79)+(AX1231*'[1]Sheet1 (2)'!$C$80)+(AY1231*'[1]Sheet1 (2)'!$C$81)</f>
        <v>2.625</v>
      </c>
      <c r="BA1231" s="213" t="str">
        <f t="shared" si="38"/>
        <v>Fair</v>
      </c>
      <c r="BE1231">
        <f>IF(D1231='[1]Sheet1 (2)'!$C$61,'[1]Sheet1 (2)'!$D$61*(counts^2)+'[1]Sheet1 (2)'!$G$61*counts+'[1]Sheet1 (2)'!$J$61,IF(D1231='[1]Sheet1 (2)'!$C$62,'[1]Sheet1 (2)'!$D$62*counts+'[1]Sheet1 (2)'!$G$62,IF(D1231='[1]Sheet1 (2)'!$C$63,'[1]Sheet1 (2)'!$D$63*counts+'[1]Sheet1 (2)'!$G$63,IF(D1231='[1]Sheet1 (2)'!$C$64,'[1]Sheet1 (2)'!$D$64*counts+'[1]Sheet1 (2)'!$G$64))))</f>
        <v>2.0984129299999998</v>
      </c>
    </row>
    <row r="1232" spans="1:57" ht="12.75" customHeight="1">
      <c r="A1232" s="176" t="s">
        <v>282</v>
      </c>
      <c r="B1232" s="145" t="s">
        <v>76</v>
      </c>
      <c r="C1232" s="170">
        <v>1365</v>
      </c>
      <c r="D1232" s="174" t="s">
        <v>77</v>
      </c>
      <c r="E1232" s="171">
        <v>8</v>
      </c>
      <c r="F1232" s="171">
        <v>2</v>
      </c>
      <c r="G1232" s="171" t="s">
        <v>77</v>
      </c>
      <c r="H1232" s="171">
        <v>0.5</v>
      </c>
      <c r="I1232" s="171" t="s">
        <v>77</v>
      </c>
      <c r="J1232" s="173" t="s">
        <v>78</v>
      </c>
      <c r="K1232" s="173" t="s">
        <v>83</v>
      </c>
      <c r="L1232" s="169">
        <f>VLOOKUP(CONCATENATE(J1232,K1232),'Sheet1 (2)'!$J$6:$K$26,2,FALSE)</f>
        <v>12.5</v>
      </c>
      <c r="M1232" s="173" t="s">
        <v>82</v>
      </c>
      <c r="N1232" s="173" t="s">
        <v>79</v>
      </c>
      <c r="O1232" s="177">
        <f>VLOOKUP(CONCATENATE(M1232,N1232),'[1]Sheet1 (2)'!$L$6:$M$26,2,FALSE)</f>
        <v>37.5</v>
      </c>
      <c r="P1232" s="173" t="s">
        <v>82</v>
      </c>
      <c r="Q1232" s="173" t="s">
        <v>79</v>
      </c>
      <c r="R1232" s="177">
        <f>VLOOKUP(CONCATENATE(P1232,Q1232),'[1]Sheet1 (2)'!$N$6:$O$26,2,FALSE)</f>
        <v>37.5</v>
      </c>
      <c r="S1232" s="173" t="s">
        <v>80</v>
      </c>
      <c r="T1232" s="173" t="s">
        <v>80</v>
      </c>
      <c r="U1232" s="177">
        <f>VLOOKUP(CONCATENATE(S1232,T1232),'[1]Sheet1 (2)'!$P$6:$Q$26,2,FALSE)</f>
        <v>0</v>
      </c>
      <c r="V1232" s="173" t="s">
        <v>82</v>
      </c>
      <c r="W1232" s="173" t="s">
        <v>81</v>
      </c>
      <c r="X1232" s="177">
        <f>VLOOKUP(CONCATENATE(V1232,W1232),'[1]Sheet1 (2)'!$R$6:$S$26,2,FALSE)</f>
        <v>50</v>
      </c>
      <c r="Y1232" s="173" t="s">
        <v>82</v>
      </c>
      <c r="Z1232" s="173" t="s">
        <v>83</v>
      </c>
      <c r="AA1232" s="177">
        <f>VLOOKUP(CONCATENATE(Y1232,Z1232),'[1]Sheet1 (2)'!$T$6:$U$26,2,FALSE)</f>
        <v>25</v>
      </c>
      <c r="AB1232" s="173" t="s">
        <v>80</v>
      </c>
      <c r="AC1232" s="173" t="s">
        <v>80</v>
      </c>
      <c r="AD1232" s="177">
        <f>VLOOKUP(CONCATENATE(AB1232,AC1232),'[1]Sheet1 (2)'!$X$6:$Y$26,2,FALSE)</f>
        <v>0</v>
      </c>
      <c r="AE1232" s="173" t="s">
        <v>82</v>
      </c>
      <c r="AF1232" s="173" t="s">
        <v>81</v>
      </c>
      <c r="AG1232" s="177">
        <f>VLOOKUP(CONCATENATE(AE1232,AF1232),'[1]Sheet1 (2)'!$Z$6:$AA$26,2,FALSE)</f>
        <v>66</v>
      </c>
      <c r="AH1232" s="172"/>
      <c r="AI1232" s="178"/>
      <c r="AJ1232" s="140"/>
      <c r="AK1232" s="176" t="s">
        <v>282</v>
      </c>
      <c r="AL1232" s="176" t="s">
        <v>76</v>
      </c>
      <c r="AM1232" s="170">
        <f t="shared" si="39"/>
        <v>1365</v>
      </c>
      <c r="AN1232" s="147"/>
      <c r="AO1232" s="155" t="s">
        <v>411</v>
      </c>
      <c r="AP1232" s="156"/>
      <c r="AQ1232" s="157">
        <v>1.7213792200667182</v>
      </c>
      <c r="AR1232" s="158"/>
      <c r="AS1232" s="145">
        <f>LOOKUP(rufmkm,'[1]Sheet1 (2)'!$V$62:$V$71,'[1]Sheet1 (2)'!$W$62:$W$71)</f>
        <v>20</v>
      </c>
      <c r="AT1232" s="140"/>
      <c r="AU1232" s="157">
        <f>IF(IF(D1232='[1]Sheet1 (2)'!$C$69,'[1]Sheet1 (2)'!$D$69*('[1]Sheet1 (2)'!$D$72-rut_index)/'[1]Sheet1 (2)'!$D$72,IF([1]shee2!D1172='[1]Sheet1 (2)'!$C$70,'[1]Sheet1 (2)'!$D$70*('[1]Sheet1 (2)'!$D$72-rut_index)/'[1]Sheet1 (2)'!$D$72,IF([1]shee2!D1172='[1]Sheet1 (2)'!$C$71,'[1]Sheet1 (2)'!$D$71*('[1]Sheet1 (2)'!$D$72-rut_index)/'[1]Sheet1 (2)'!$D$72)))&lt;0,0,IF(D1232='[1]Sheet1 (2)'!$C$69,'[1]Sheet1 (2)'!$D$69*('[1]Sheet1 (2)'!$D$72-rut_index)/'[1]Sheet1 (2)'!$D$72,IF([1]shee2!D1172='[1]Sheet1 (2)'!$C$70,'[1]Sheet1 (2)'!$D$70*('[1]Sheet1 (2)'!$D$72-rut_index)/'[1]Sheet1 (2)'!$D$72,IF([1]shee2!D1172='[1]Sheet1 (2)'!$C$71,'[1]Sheet1 (2)'!$D$71*('[1]Sheet1 (2)'!$D$72-rut_index)/'[1]Sheet1 (2)'!$D$72))))</f>
        <v>3.9583333333333335</v>
      </c>
      <c r="AV1232" s="157">
        <f>IF(IF(D1232='[1]Sheet1 (2)'!$C$69,'[1]Sheet1 (2)'!$D$69*('[1]Sheet1 (2)'!$D$72-crack_s_index)/'[1]Sheet1 (2)'!$D$72,IF([1]shee2!D1172='[1]Sheet1 (2)'!$C$70,'[1]Sheet1 (2)'!$D$70*('[1]Sheet1 (2)'!$D$72-crack_s_index)/'[1]Sheet1 (2)'!$D$72,IF([1]shee2!D1172='[1]Sheet1 (2)'!$C$71,'[1]Sheet1 (2)'!$D$71*('[1]Sheet1 (2)'!$D$72-crack_s_index)/'[1]Sheet1 (2)'!$D$72)))&lt;0,0,IF(D1232='[1]Sheet1 (2)'!$C$69,'[1]Sheet1 (2)'!$D$69*('[1]Sheet1 (2)'!$D$72-crack_s_index)/'[1]Sheet1 (2)'!$D$72,IF([1]shee2!D1172='[1]Sheet1 (2)'!$C$70,'[1]Sheet1 (2)'!$D$70*('[1]Sheet1 (2)'!$D$72-crack_s_index)/'[1]Sheet1 (2)'!$D$72,IF([1]shee2!D1172='[1]Sheet1 (2)'!$C$71,'[1]Sheet1 (2)'!$D$71*('[1]Sheet1 (2)'!$D$72-crack_s_index)/'[1]Sheet1 (2)'!$D$72))))</f>
        <v>1.875</v>
      </c>
      <c r="AW1232" s="157">
        <f>IF(IF(D1232='[1]Sheet1 (2)'!$C$69,'[1]Sheet1 (2)'!$D$69*('[1]Sheet1 (2)'!$D$72-crack_t_index)/'[1]Sheet1 (2)'!$D$72,IF([1]shee2!D1172='[1]Sheet1 (2)'!$C$70,'[1]Sheet1 (2)'!$D$70*('[1]Sheet1 (2)'!$D$72-crack_t_index)/'[1]Sheet1 (2)'!$D$72,IF([1]shee2!D1172='[1]Sheet1 (2)'!$C$71,'[1]Sheet1 (2)'!$D$71*('[1]Sheet1 (2)'!$D$72-crack_t_index)/'[1]Sheet1 (2)'!$D$72)))&lt;0,0,IF(D1232='[1]Sheet1 (2)'!$C$69,'[1]Sheet1 (2)'!$D$69*('[1]Sheet1 (2)'!$D$72-crack_t_index)/'[1]Sheet1 (2)'!$D$72,IF([1]shee2!D1172='[1]Sheet1 (2)'!$C$70,'[1]Sheet1 (2)'!$D$70*('[1]Sheet1 (2)'!$D$72-crack_t_index)/'[1]Sheet1 (2)'!$D$72,IF([1]shee2!D1172='[1]Sheet1 (2)'!$C$71,'[1]Sheet1 (2)'!$D$71*('[1]Sheet1 (2)'!$D$72-crack_t_index)/'[1]Sheet1 (2)'!$D$72))))</f>
        <v>1.875</v>
      </c>
      <c r="AX1232" s="157">
        <f>IF(IF(D1232='[1]Sheet1 (2)'!$C$69,'[1]Sheet1 (2)'!$D$69*('[1]Sheet1 (2)'!$D$72-rave_index)/'[1]Sheet1 (2)'!$D$72,IF([1]shee2!D1172='[1]Sheet1 (2)'!$C$70,'[1]Sheet1 (2)'!$D$70*('[1]Sheet1 (2)'!$D$72-rave_index)/'[1]Sheet1 (2)'!$D$72,IF([1]shee2!D1172='[1]Sheet1 (2)'!$C$71,'[1]Sheet1 (2)'!$D$71*('[1]Sheet1 (2)'!$D$72-rave_index)/'[1]Sheet1 (2)'!$D$72)))&lt;0,0,IF(D1232='[1]Sheet1 (2)'!$C$69,'[1]Sheet1 (2)'!$D$69*('[1]Sheet1 (2)'!$D$72-rave_index)/'[1]Sheet1 (2)'!$D$72,IF([1]shee2!D1172='[1]Sheet1 (2)'!$C$70,'[1]Sheet1 (2)'!$D$70*('[1]Sheet1 (2)'!$D$72-rave_index)/'[1]Sheet1 (2)'!$D$72,IF([1]shee2!D1172='[1]Sheet1 (2)'!$C$71,'[1]Sheet1 (2)'!$D$71*('[1]Sheet1 (2)'!$D$72-rave_index)/'[1]Sheet1 (2)'!$D$72))))</f>
        <v>2.9166666666666665</v>
      </c>
      <c r="AY1232" s="157">
        <f>IF(IF(D1232='[1]Sheet1 (2)'!$C$69,'[1]Sheet1 (2)'!$D$69*('[1]Sheet1 (2)'!$D$72-rough_index)/'[1]Sheet1 (2)'!$D$72,IF([1]shee2!D1172='[1]Sheet1 (2)'!$C$70,'[1]Sheet1 (2)'!$D$70*('[1]Sheet1 (2)'!$D$72-rough_index)/'[1]Sheet1 (2)'!$D$72,IF([1]shee2!D1172='[1]Sheet1 (2)'!$C$71,'[1]Sheet1 (2)'!$D$71*('[1]Sheet1 (2)'!$D$72-rough_index)/'[1]Sheet1 (2)'!$D$72)))&lt;0,0,IF(D1232='[1]Sheet1 (2)'!$C$69,'[1]Sheet1 (2)'!$D$69*('[1]Sheet1 (2)'!$D$72-rough_index)/'[1]Sheet1 (2)'!$D$72,IF([1]shee2!D1172='[1]Sheet1 (2)'!$C$70,'[1]Sheet1 (2)'!$D$70*('[1]Sheet1 (2)'!$D$72-rough_index)/'[1]Sheet1 (2)'!$D$72,IF([1]shee2!D1172='[1]Sheet1 (2)'!$C$71,'[1]Sheet1 (2)'!$D$71*('[1]Sheet1 (2)'!$D$72-rough_index)/'[1]Sheet1 (2)'!$D$72))))</f>
        <v>3.3333333333333335</v>
      </c>
      <c r="AZ1232" s="179">
        <f>+(AU1232*'[1]Sheet1 (2)'!$C$77)+(AV1232*'[1]Sheet1 (2)'!$C$78)+(AW1232*'[1]Sheet1 (2)'!$C$79)+(AX1232*'[1]Sheet1 (2)'!$C$80)+(AY1232*'[1]Sheet1 (2)'!$C$81)</f>
        <v>2.8333333333333335</v>
      </c>
      <c r="BA1232" s="213" t="str">
        <f t="shared" si="38"/>
        <v>Fair</v>
      </c>
      <c r="BE1232">
        <f>IF(D1232='[1]Sheet1 (2)'!$C$61,'[1]Sheet1 (2)'!$D$61*(counts^2)+'[1]Sheet1 (2)'!$G$61*counts+'[1]Sheet1 (2)'!$J$61,IF(D1232='[1]Sheet1 (2)'!$C$62,'[1]Sheet1 (2)'!$D$62*counts+'[1]Sheet1 (2)'!$G$62,IF(D1232='[1]Sheet1 (2)'!$C$63,'[1]Sheet1 (2)'!$D$63*counts+'[1]Sheet1 (2)'!$G$63,IF(D1232='[1]Sheet1 (2)'!$C$64,'[1]Sheet1 (2)'!$D$64*counts+'[1]Sheet1 (2)'!$G$64))))</f>
        <v>2.0984129299999998</v>
      </c>
    </row>
    <row r="1233" spans="1:57" ht="12.75" customHeight="1">
      <c r="A1233" s="176" t="s">
        <v>282</v>
      </c>
      <c r="B1233" s="145" t="s">
        <v>76</v>
      </c>
      <c r="C1233" s="170">
        <v>1366</v>
      </c>
      <c r="D1233" s="174" t="s">
        <v>77</v>
      </c>
      <c r="E1233" s="171">
        <v>8</v>
      </c>
      <c r="F1233" s="171">
        <v>2</v>
      </c>
      <c r="G1233" s="171" t="s">
        <v>77</v>
      </c>
      <c r="H1233" s="171">
        <v>0.5</v>
      </c>
      <c r="I1233" s="171" t="s">
        <v>77</v>
      </c>
      <c r="J1233" s="173" t="s">
        <v>78</v>
      </c>
      <c r="K1233" s="173" t="s">
        <v>83</v>
      </c>
      <c r="L1233" s="169">
        <f>VLOOKUP(CONCATENATE(J1233,K1233),'Sheet1 (2)'!$J$6:$K$26,2,FALSE)</f>
        <v>12.5</v>
      </c>
      <c r="M1233" s="173" t="s">
        <v>82</v>
      </c>
      <c r="N1233" s="173" t="s">
        <v>79</v>
      </c>
      <c r="O1233" s="177">
        <f>VLOOKUP(CONCATENATE(M1233,N1233),'[1]Sheet1 (2)'!$L$6:$M$26,2,FALSE)</f>
        <v>37.5</v>
      </c>
      <c r="P1233" s="173" t="s">
        <v>83</v>
      </c>
      <c r="Q1233" s="173" t="s">
        <v>83</v>
      </c>
      <c r="R1233" s="177">
        <f>VLOOKUP(CONCATENATE(P1233,Q1233),'[1]Sheet1 (2)'!$N$6:$O$26,2,FALSE)</f>
        <v>37.5</v>
      </c>
      <c r="S1233" s="173" t="s">
        <v>80</v>
      </c>
      <c r="T1233" s="173" t="s">
        <v>80</v>
      </c>
      <c r="U1233" s="177">
        <f>VLOOKUP(CONCATENATE(S1233,T1233),'[1]Sheet1 (2)'!$P$6:$Q$26,2,FALSE)</f>
        <v>0</v>
      </c>
      <c r="V1233" s="173" t="s">
        <v>80</v>
      </c>
      <c r="W1233" s="173" t="s">
        <v>80</v>
      </c>
      <c r="X1233" s="177">
        <f>VLOOKUP(CONCATENATE(V1233,W1233),'[1]Sheet1 (2)'!$R$6:$S$26,2,FALSE)</f>
        <v>0</v>
      </c>
      <c r="Y1233" s="173" t="s">
        <v>80</v>
      </c>
      <c r="Z1233" s="173" t="s">
        <v>80</v>
      </c>
      <c r="AA1233" s="177">
        <f>VLOOKUP(CONCATENATE(Y1233,Z1233),'[1]Sheet1 (2)'!$T$6:$U$26,2,FALSE)</f>
        <v>0</v>
      </c>
      <c r="AB1233" s="173" t="s">
        <v>80</v>
      </c>
      <c r="AC1233" s="173" t="s">
        <v>80</v>
      </c>
      <c r="AD1233" s="177">
        <f>VLOOKUP(CONCATENATE(AB1233,AC1233),'[1]Sheet1 (2)'!$X$6:$Y$26,2,FALSE)</f>
        <v>0</v>
      </c>
      <c r="AE1233" s="173" t="s">
        <v>82</v>
      </c>
      <c r="AF1233" s="173" t="s">
        <v>81</v>
      </c>
      <c r="AG1233" s="177">
        <f>VLOOKUP(CONCATENATE(AE1233,AF1233),'[1]Sheet1 (2)'!$Z$6:$AA$26,2,FALSE)</f>
        <v>66</v>
      </c>
      <c r="AH1233" s="172"/>
      <c r="AI1233" s="178"/>
      <c r="AJ1233" s="140"/>
      <c r="AK1233" s="176" t="s">
        <v>282</v>
      </c>
      <c r="AL1233" s="176" t="s">
        <v>76</v>
      </c>
      <c r="AM1233" s="170">
        <f t="shared" si="39"/>
        <v>1366</v>
      </c>
      <c r="AN1233" s="147"/>
      <c r="AO1233" s="155"/>
      <c r="AP1233" s="156"/>
      <c r="AQ1233" s="157">
        <v>1.9695055084700042</v>
      </c>
      <c r="AR1233" s="158"/>
      <c r="AS1233" s="145">
        <f>LOOKUP(rufmkm,'[1]Sheet1 (2)'!$V$62:$V$71,'[1]Sheet1 (2)'!$W$62:$W$71)</f>
        <v>20</v>
      </c>
      <c r="AT1233" s="140"/>
      <c r="AU1233" s="157">
        <f>IF(IF(D1233='[1]Sheet1 (2)'!$C$69,'[1]Sheet1 (2)'!$D$69*('[1]Sheet1 (2)'!$D$72-rut_index)/'[1]Sheet1 (2)'!$D$72,IF([1]shee2!D1173='[1]Sheet1 (2)'!$C$70,'[1]Sheet1 (2)'!$D$70*('[1]Sheet1 (2)'!$D$72-rut_index)/'[1]Sheet1 (2)'!$D$72,IF([1]shee2!D1173='[1]Sheet1 (2)'!$C$71,'[1]Sheet1 (2)'!$D$71*('[1]Sheet1 (2)'!$D$72-rut_index)/'[1]Sheet1 (2)'!$D$72)))&lt;0,0,IF(D1233='[1]Sheet1 (2)'!$C$69,'[1]Sheet1 (2)'!$D$69*('[1]Sheet1 (2)'!$D$72-rut_index)/'[1]Sheet1 (2)'!$D$72,IF([1]shee2!D1173='[1]Sheet1 (2)'!$C$70,'[1]Sheet1 (2)'!$D$70*('[1]Sheet1 (2)'!$D$72-rut_index)/'[1]Sheet1 (2)'!$D$72,IF([1]shee2!D1173='[1]Sheet1 (2)'!$C$71,'[1]Sheet1 (2)'!$D$71*('[1]Sheet1 (2)'!$D$72-rut_index)/'[1]Sheet1 (2)'!$D$72))))</f>
        <v>3.9583333333333335</v>
      </c>
      <c r="AV1233" s="157">
        <f>IF(IF(D1233='[1]Sheet1 (2)'!$C$69,'[1]Sheet1 (2)'!$D$69*('[1]Sheet1 (2)'!$D$72-crack_s_index)/'[1]Sheet1 (2)'!$D$72,IF([1]shee2!D1173='[1]Sheet1 (2)'!$C$70,'[1]Sheet1 (2)'!$D$70*('[1]Sheet1 (2)'!$D$72-crack_s_index)/'[1]Sheet1 (2)'!$D$72,IF([1]shee2!D1173='[1]Sheet1 (2)'!$C$71,'[1]Sheet1 (2)'!$D$71*('[1]Sheet1 (2)'!$D$72-crack_s_index)/'[1]Sheet1 (2)'!$D$72)))&lt;0,0,IF(D1233='[1]Sheet1 (2)'!$C$69,'[1]Sheet1 (2)'!$D$69*('[1]Sheet1 (2)'!$D$72-crack_s_index)/'[1]Sheet1 (2)'!$D$72,IF([1]shee2!D1173='[1]Sheet1 (2)'!$C$70,'[1]Sheet1 (2)'!$D$70*('[1]Sheet1 (2)'!$D$72-crack_s_index)/'[1]Sheet1 (2)'!$D$72,IF([1]shee2!D1173='[1]Sheet1 (2)'!$C$71,'[1]Sheet1 (2)'!$D$71*('[1]Sheet1 (2)'!$D$72-crack_s_index)/'[1]Sheet1 (2)'!$D$72))))</f>
        <v>1.875</v>
      </c>
      <c r="AW1233" s="157">
        <f>IF(IF(D1233='[1]Sheet1 (2)'!$C$69,'[1]Sheet1 (2)'!$D$69*('[1]Sheet1 (2)'!$D$72-crack_t_index)/'[1]Sheet1 (2)'!$D$72,IF([1]shee2!D1173='[1]Sheet1 (2)'!$C$70,'[1]Sheet1 (2)'!$D$70*('[1]Sheet1 (2)'!$D$72-crack_t_index)/'[1]Sheet1 (2)'!$D$72,IF([1]shee2!D1173='[1]Sheet1 (2)'!$C$71,'[1]Sheet1 (2)'!$D$71*('[1]Sheet1 (2)'!$D$72-crack_t_index)/'[1]Sheet1 (2)'!$D$72)))&lt;0,0,IF(D1233='[1]Sheet1 (2)'!$C$69,'[1]Sheet1 (2)'!$D$69*('[1]Sheet1 (2)'!$D$72-crack_t_index)/'[1]Sheet1 (2)'!$D$72,IF([1]shee2!D1173='[1]Sheet1 (2)'!$C$70,'[1]Sheet1 (2)'!$D$70*('[1]Sheet1 (2)'!$D$72-crack_t_index)/'[1]Sheet1 (2)'!$D$72,IF([1]shee2!D1173='[1]Sheet1 (2)'!$C$71,'[1]Sheet1 (2)'!$D$71*('[1]Sheet1 (2)'!$D$72-crack_t_index)/'[1]Sheet1 (2)'!$D$72))))</f>
        <v>1.875</v>
      </c>
      <c r="AX1233" s="157">
        <f>IF(IF(D1233='[1]Sheet1 (2)'!$C$69,'[1]Sheet1 (2)'!$D$69*('[1]Sheet1 (2)'!$D$72-rave_index)/'[1]Sheet1 (2)'!$D$72,IF([1]shee2!D1173='[1]Sheet1 (2)'!$C$70,'[1]Sheet1 (2)'!$D$70*('[1]Sheet1 (2)'!$D$72-rave_index)/'[1]Sheet1 (2)'!$D$72,IF([1]shee2!D1173='[1]Sheet1 (2)'!$C$71,'[1]Sheet1 (2)'!$D$71*('[1]Sheet1 (2)'!$D$72-rave_index)/'[1]Sheet1 (2)'!$D$72)))&lt;0,0,IF(D1233='[1]Sheet1 (2)'!$C$69,'[1]Sheet1 (2)'!$D$69*('[1]Sheet1 (2)'!$D$72-rave_index)/'[1]Sheet1 (2)'!$D$72,IF([1]shee2!D1173='[1]Sheet1 (2)'!$C$70,'[1]Sheet1 (2)'!$D$70*('[1]Sheet1 (2)'!$D$72-rave_index)/'[1]Sheet1 (2)'!$D$72,IF([1]shee2!D1173='[1]Sheet1 (2)'!$C$71,'[1]Sheet1 (2)'!$D$71*('[1]Sheet1 (2)'!$D$72-rave_index)/'[1]Sheet1 (2)'!$D$72))))</f>
        <v>5</v>
      </c>
      <c r="AY1233" s="157">
        <f>IF(IF(D1233='[1]Sheet1 (2)'!$C$69,'[1]Sheet1 (2)'!$D$69*('[1]Sheet1 (2)'!$D$72-rough_index)/'[1]Sheet1 (2)'!$D$72,IF([1]shee2!D1173='[1]Sheet1 (2)'!$C$70,'[1]Sheet1 (2)'!$D$70*('[1]Sheet1 (2)'!$D$72-rough_index)/'[1]Sheet1 (2)'!$D$72,IF([1]shee2!D1173='[1]Sheet1 (2)'!$C$71,'[1]Sheet1 (2)'!$D$71*('[1]Sheet1 (2)'!$D$72-rough_index)/'[1]Sheet1 (2)'!$D$72)))&lt;0,0,IF(D1233='[1]Sheet1 (2)'!$C$69,'[1]Sheet1 (2)'!$D$69*('[1]Sheet1 (2)'!$D$72-rough_index)/'[1]Sheet1 (2)'!$D$72,IF([1]shee2!D1173='[1]Sheet1 (2)'!$C$70,'[1]Sheet1 (2)'!$D$70*('[1]Sheet1 (2)'!$D$72-rough_index)/'[1]Sheet1 (2)'!$D$72,IF([1]shee2!D1173='[1]Sheet1 (2)'!$C$71,'[1]Sheet1 (2)'!$D$71*('[1]Sheet1 (2)'!$D$72-rough_index)/'[1]Sheet1 (2)'!$D$72))))</f>
        <v>3.3333333333333335</v>
      </c>
      <c r="AZ1233" s="179">
        <f>+(AU1233*'[1]Sheet1 (2)'!$C$77)+(AV1233*'[1]Sheet1 (2)'!$C$78)+(AW1233*'[1]Sheet1 (2)'!$C$79)+(AX1233*'[1]Sheet1 (2)'!$C$80)+(AY1233*'[1]Sheet1 (2)'!$C$81)</f>
        <v>3.041666666666667</v>
      </c>
      <c r="BA1233" s="213" t="str">
        <f t="shared" si="38"/>
        <v>Fair</v>
      </c>
      <c r="BE1233">
        <f>IF(D1233='[1]Sheet1 (2)'!$C$61,'[1]Sheet1 (2)'!$D$61*(counts^2)+'[1]Sheet1 (2)'!$G$61*counts+'[1]Sheet1 (2)'!$J$61,IF(D1233='[1]Sheet1 (2)'!$C$62,'[1]Sheet1 (2)'!$D$62*counts+'[1]Sheet1 (2)'!$G$62,IF(D1233='[1]Sheet1 (2)'!$C$63,'[1]Sheet1 (2)'!$D$63*counts+'[1]Sheet1 (2)'!$G$63,IF(D1233='[1]Sheet1 (2)'!$C$64,'[1]Sheet1 (2)'!$D$64*counts+'[1]Sheet1 (2)'!$G$64))))</f>
        <v>2.0984129299999998</v>
      </c>
    </row>
    <row r="1234" spans="1:57" ht="12.75" customHeight="1">
      <c r="A1234" s="176" t="s">
        <v>282</v>
      </c>
      <c r="B1234" s="145" t="s">
        <v>76</v>
      </c>
      <c r="C1234" s="170">
        <v>1367</v>
      </c>
      <c r="D1234" s="174" t="s">
        <v>77</v>
      </c>
      <c r="E1234" s="171">
        <v>8</v>
      </c>
      <c r="F1234" s="171">
        <v>2</v>
      </c>
      <c r="G1234" s="171" t="s">
        <v>77</v>
      </c>
      <c r="H1234" s="171">
        <v>0.5</v>
      </c>
      <c r="I1234" s="171" t="s">
        <v>77</v>
      </c>
      <c r="J1234" s="173" t="s">
        <v>80</v>
      </c>
      <c r="K1234" s="173" t="s">
        <v>80</v>
      </c>
      <c r="L1234" s="169">
        <f>VLOOKUP(CONCATENATE(J1234,K1234),'Sheet1 (2)'!$J$6:$K$26,2,FALSE)</f>
        <v>0</v>
      </c>
      <c r="M1234" s="173" t="s">
        <v>82</v>
      </c>
      <c r="N1234" s="173" t="s">
        <v>79</v>
      </c>
      <c r="O1234" s="177">
        <f>VLOOKUP(CONCATENATE(M1234,N1234),'[1]Sheet1 (2)'!$L$6:$M$26,2,FALSE)</f>
        <v>37.5</v>
      </c>
      <c r="P1234" s="173" t="s">
        <v>82</v>
      </c>
      <c r="Q1234" s="173" t="s">
        <v>79</v>
      </c>
      <c r="R1234" s="177">
        <f>VLOOKUP(CONCATENATE(P1234,Q1234),'[1]Sheet1 (2)'!$N$6:$O$26,2,FALSE)</f>
        <v>37.5</v>
      </c>
      <c r="S1234" s="173" t="s">
        <v>80</v>
      </c>
      <c r="T1234" s="173" t="s">
        <v>80</v>
      </c>
      <c r="U1234" s="177">
        <f>VLOOKUP(CONCATENATE(S1234,T1234),'[1]Sheet1 (2)'!$P$6:$Q$26,2,FALSE)</f>
        <v>0</v>
      </c>
      <c r="V1234" s="173" t="s">
        <v>80</v>
      </c>
      <c r="W1234" s="173" t="s">
        <v>80</v>
      </c>
      <c r="X1234" s="177">
        <f>VLOOKUP(CONCATENATE(V1234,W1234),'[1]Sheet1 (2)'!$R$6:$S$26,2,FALSE)</f>
        <v>0</v>
      </c>
      <c r="Y1234" s="173" t="s">
        <v>80</v>
      </c>
      <c r="Z1234" s="173" t="s">
        <v>80</v>
      </c>
      <c r="AA1234" s="177">
        <f>VLOOKUP(CONCATENATE(Y1234,Z1234),'[1]Sheet1 (2)'!$T$6:$U$26,2,FALSE)</f>
        <v>0</v>
      </c>
      <c r="AB1234" s="173" t="s">
        <v>80</v>
      </c>
      <c r="AC1234" s="173" t="s">
        <v>80</v>
      </c>
      <c r="AD1234" s="177">
        <f>VLOOKUP(CONCATENATE(AB1234,AC1234),'[1]Sheet1 (2)'!$X$6:$Y$26,2,FALSE)</f>
        <v>0</v>
      </c>
      <c r="AE1234" s="173" t="s">
        <v>82</v>
      </c>
      <c r="AF1234" s="173" t="s">
        <v>81</v>
      </c>
      <c r="AG1234" s="177">
        <f>VLOOKUP(CONCATENATE(AE1234,AF1234),'[1]Sheet1 (2)'!$Z$6:$AA$26,2,FALSE)</f>
        <v>66</v>
      </c>
      <c r="AH1234" s="172"/>
      <c r="AI1234" s="178"/>
      <c r="AJ1234" s="140"/>
      <c r="AK1234" s="176" t="s">
        <v>282</v>
      </c>
      <c r="AL1234" s="176" t="s">
        <v>76</v>
      </c>
      <c r="AM1234" s="170">
        <f t="shared" si="39"/>
        <v>1367</v>
      </c>
      <c r="AN1234" s="147"/>
      <c r="AO1234" s="155"/>
      <c r="AP1234" s="156"/>
      <c r="AQ1234" s="157">
        <v>1.6290218669898522</v>
      </c>
      <c r="AR1234" s="158"/>
      <c r="AS1234" s="145">
        <f>LOOKUP(rufmkm,'[1]Sheet1 (2)'!$V$62:$V$71,'[1]Sheet1 (2)'!$W$62:$W$71)</f>
        <v>20</v>
      </c>
      <c r="AT1234" s="140"/>
      <c r="AU1234" s="157">
        <f>IF(IF(D1234='[1]Sheet1 (2)'!$C$69,'[1]Sheet1 (2)'!$D$69*('[1]Sheet1 (2)'!$D$72-rut_index)/'[1]Sheet1 (2)'!$D$72,IF([1]shee2!D1174='[1]Sheet1 (2)'!$C$70,'[1]Sheet1 (2)'!$D$70*('[1]Sheet1 (2)'!$D$72-rut_index)/'[1]Sheet1 (2)'!$D$72,IF([1]shee2!D1174='[1]Sheet1 (2)'!$C$71,'[1]Sheet1 (2)'!$D$71*('[1]Sheet1 (2)'!$D$72-rut_index)/'[1]Sheet1 (2)'!$D$72)))&lt;0,0,IF(D1234='[1]Sheet1 (2)'!$C$69,'[1]Sheet1 (2)'!$D$69*('[1]Sheet1 (2)'!$D$72-rut_index)/'[1]Sheet1 (2)'!$D$72,IF([1]shee2!D1174='[1]Sheet1 (2)'!$C$70,'[1]Sheet1 (2)'!$D$70*('[1]Sheet1 (2)'!$D$72-rut_index)/'[1]Sheet1 (2)'!$D$72,IF([1]shee2!D1174='[1]Sheet1 (2)'!$C$71,'[1]Sheet1 (2)'!$D$71*('[1]Sheet1 (2)'!$D$72-rut_index)/'[1]Sheet1 (2)'!$D$72))))</f>
        <v>5</v>
      </c>
      <c r="AV1234" s="157">
        <f>IF(IF(D1234='[1]Sheet1 (2)'!$C$69,'[1]Sheet1 (2)'!$D$69*('[1]Sheet1 (2)'!$D$72-crack_s_index)/'[1]Sheet1 (2)'!$D$72,IF([1]shee2!D1174='[1]Sheet1 (2)'!$C$70,'[1]Sheet1 (2)'!$D$70*('[1]Sheet1 (2)'!$D$72-crack_s_index)/'[1]Sheet1 (2)'!$D$72,IF([1]shee2!D1174='[1]Sheet1 (2)'!$C$71,'[1]Sheet1 (2)'!$D$71*('[1]Sheet1 (2)'!$D$72-crack_s_index)/'[1]Sheet1 (2)'!$D$72)))&lt;0,0,IF(D1234='[1]Sheet1 (2)'!$C$69,'[1]Sheet1 (2)'!$D$69*('[1]Sheet1 (2)'!$D$72-crack_s_index)/'[1]Sheet1 (2)'!$D$72,IF([1]shee2!D1174='[1]Sheet1 (2)'!$C$70,'[1]Sheet1 (2)'!$D$70*('[1]Sheet1 (2)'!$D$72-crack_s_index)/'[1]Sheet1 (2)'!$D$72,IF([1]shee2!D1174='[1]Sheet1 (2)'!$C$71,'[1]Sheet1 (2)'!$D$71*('[1]Sheet1 (2)'!$D$72-crack_s_index)/'[1]Sheet1 (2)'!$D$72))))</f>
        <v>1.875</v>
      </c>
      <c r="AW1234" s="157">
        <f>IF(IF(D1234='[1]Sheet1 (2)'!$C$69,'[1]Sheet1 (2)'!$D$69*('[1]Sheet1 (2)'!$D$72-crack_t_index)/'[1]Sheet1 (2)'!$D$72,IF([1]shee2!D1174='[1]Sheet1 (2)'!$C$70,'[1]Sheet1 (2)'!$D$70*('[1]Sheet1 (2)'!$D$72-crack_t_index)/'[1]Sheet1 (2)'!$D$72,IF([1]shee2!D1174='[1]Sheet1 (2)'!$C$71,'[1]Sheet1 (2)'!$D$71*('[1]Sheet1 (2)'!$D$72-crack_t_index)/'[1]Sheet1 (2)'!$D$72)))&lt;0,0,IF(D1234='[1]Sheet1 (2)'!$C$69,'[1]Sheet1 (2)'!$D$69*('[1]Sheet1 (2)'!$D$72-crack_t_index)/'[1]Sheet1 (2)'!$D$72,IF([1]shee2!D1174='[1]Sheet1 (2)'!$C$70,'[1]Sheet1 (2)'!$D$70*('[1]Sheet1 (2)'!$D$72-crack_t_index)/'[1]Sheet1 (2)'!$D$72,IF([1]shee2!D1174='[1]Sheet1 (2)'!$C$71,'[1]Sheet1 (2)'!$D$71*('[1]Sheet1 (2)'!$D$72-crack_t_index)/'[1]Sheet1 (2)'!$D$72))))</f>
        <v>1.875</v>
      </c>
      <c r="AX1234" s="157">
        <f>IF(IF(D1234='[1]Sheet1 (2)'!$C$69,'[1]Sheet1 (2)'!$D$69*('[1]Sheet1 (2)'!$D$72-rave_index)/'[1]Sheet1 (2)'!$D$72,IF([1]shee2!D1174='[1]Sheet1 (2)'!$C$70,'[1]Sheet1 (2)'!$D$70*('[1]Sheet1 (2)'!$D$72-rave_index)/'[1]Sheet1 (2)'!$D$72,IF([1]shee2!D1174='[1]Sheet1 (2)'!$C$71,'[1]Sheet1 (2)'!$D$71*('[1]Sheet1 (2)'!$D$72-rave_index)/'[1]Sheet1 (2)'!$D$72)))&lt;0,0,IF(D1234='[1]Sheet1 (2)'!$C$69,'[1]Sheet1 (2)'!$D$69*('[1]Sheet1 (2)'!$D$72-rave_index)/'[1]Sheet1 (2)'!$D$72,IF([1]shee2!D1174='[1]Sheet1 (2)'!$C$70,'[1]Sheet1 (2)'!$D$70*('[1]Sheet1 (2)'!$D$72-rave_index)/'[1]Sheet1 (2)'!$D$72,IF([1]shee2!D1174='[1]Sheet1 (2)'!$C$71,'[1]Sheet1 (2)'!$D$71*('[1]Sheet1 (2)'!$D$72-rave_index)/'[1]Sheet1 (2)'!$D$72))))</f>
        <v>5</v>
      </c>
      <c r="AY1234" s="157">
        <f>IF(IF(D1234='[1]Sheet1 (2)'!$C$69,'[1]Sheet1 (2)'!$D$69*('[1]Sheet1 (2)'!$D$72-rough_index)/'[1]Sheet1 (2)'!$D$72,IF([1]shee2!D1174='[1]Sheet1 (2)'!$C$70,'[1]Sheet1 (2)'!$D$70*('[1]Sheet1 (2)'!$D$72-rough_index)/'[1]Sheet1 (2)'!$D$72,IF([1]shee2!D1174='[1]Sheet1 (2)'!$C$71,'[1]Sheet1 (2)'!$D$71*('[1]Sheet1 (2)'!$D$72-rough_index)/'[1]Sheet1 (2)'!$D$72)))&lt;0,0,IF(D1234='[1]Sheet1 (2)'!$C$69,'[1]Sheet1 (2)'!$D$69*('[1]Sheet1 (2)'!$D$72-rough_index)/'[1]Sheet1 (2)'!$D$72,IF([1]shee2!D1174='[1]Sheet1 (2)'!$C$70,'[1]Sheet1 (2)'!$D$70*('[1]Sheet1 (2)'!$D$72-rough_index)/'[1]Sheet1 (2)'!$D$72,IF([1]shee2!D1174='[1]Sheet1 (2)'!$C$71,'[1]Sheet1 (2)'!$D$71*('[1]Sheet1 (2)'!$D$72-rough_index)/'[1]Sheet1 (2)'!$D$72))))</f>
        <v>3.3333333333333335</v>
      </c>
      <c r="AZ1234" s="179">
        <f>+(AU1234*'[1]Sheet1 (2)'!$C$77)+(AV1234*'[1]Sheet1 (2)'!$C$78)+(AW1234*'[1]Sheet1 (2)'!$C$79)+(AX1234*'[1]Sheet1 (2)'!$C$80)+(AY1234*'[1]Sheet1 (2)'!$C$81)</f>
        <v>3.25</v>
      </c>
      <c r="BA1234" s="213" t="str">
        <f t="shared" si="38"/>
        <v>Fair</v>
      </c>
      <c r="BE1234">
        <f>IF(D1234='[1]Sheet1 (2)'!$C$61,'[1]Sheet1 (2)'!$D$61*(counts^2)+'[1]Sheet1 (2)'!$G$61*counts+'[1]Sheet1 (2)'!$J$61,IF(D1234='[1]Sheet1 (2)'!$C$62,'[1]Sheet1 (2)'!$D$62*counts+'[1]Sheet1 (2)'!$G$62,IF(D1234='[1]Sheet1 (2)'!$C$63,'[1]Sheet1 (2)'!$D$63*counts+'[1]Sheet1 (2)'!$G$63,IF(D1234='[1]Sheet1 (2)'!$C$64,'[1]Sheet1 (2)'!$D$64*counts+'[1]Sheet1 (2)'!$G$64))))</f>
        <v>2.0984129299999998</v>
      </c>
    </row>
    <row r="1235" spans="1:57" ht="12.75" customHeight="1">
      <c r="A1235" s="176" t="s">
        <v>282</v>
      </c>
      <c r="B1235" s="145" t="s">
        <v>76</v>
      </c>
      <c r="C1235" s="170">
        <v>1368</v>
      </c>
      <c r="D1235" s="174" t="s">
        <v>77</v>
      </c>
      <c r="E1235" s="171">
        <v>8</v>
      </c>
      <c r="F1235" s="171">
        <v>2</v>
      </c>
      <c r="G1235" s="171" t="s">
        <v>77</v>
      </c>
      <c r="H1235" s="171">
        <v>0.5</v>
      </c>
      <c r="I1235" s="171" t="s">
        <v>77</v>
      </c>
      <c r="J1235" s="173" t="s">
        <v>80</v>
      </c>
      <c r="K1235" s="173" t="s">
        <v>80</v>
      </c>
      <c r="L1235" s="169">
        <f>VLOOKUP(CONCATENATE(J1235,K1235),'Sheet1 (2)'!$J$6:$K$26,2,FALSE)</f>
        <v>0</v>
      </c>
      <c r="M1235" s="173" t="s">
        <v>83</v>
      </c>
      <c r="N1235" s="173" t="s">
        <v>79</v>
      </c>
      <c r="O1235" s="177">
        <f>VLOOKUP(CONCATENATE(M1235,N1235),'[1]Sheet1 (2)'!$L$6:$M$26,2,FALSE)</f>
        <v>56.25</v>
      </c>
      <c r="P1235" s="173" t="s">
        <v>83</v>
      </c>
      <c r="Q1235" s="173" t="s">
        <v>83</v>
      </c>
      <c r="R1235" s="177">
        <f>VLOOKUP(CONCATENATE(P1235,Q1235),'[1]Sheet1 (2)'!$N$6:$O$26,2,FALSE)</f>
        <v>37.5</v>
      </c>
      <c r="S1235" s="173" t="s">
        <v>80</v>
      </c>
      <c r="T1235" s="173" t="s">
        <v>80</v>
      </c>
      <c r="U1235" s="177">
        <f>VLOOKUP(CONCATENATE(S1235,T1235),'[1]Sheet1 (2)'!$P$6:$Q$26,2,FALSE)</f>
        <v>0</v>
      </c>
      <c r="V1235" s="173" t="s">
        <v>80</v>
      </c>
      <c r="W1235" s="173" t="s">
        <v>80</v>
      </c>
      <c r="X1235" s="177">
        <f>VLOOKUP(CONCATENATE(V1235,W1235),'[1]Sheet1 (2)'!$R$6:$S$26,2,FALSE)</f>
        <v>0</v>
      </c>
      <c r="Y1235" s="173" t="s">
        <v>80</v>
      </c>
      <c r="Z1235" s="173" t="s">
        <v>80</v>
      </c>
      <c r="AA1235" s="177">
        <f>VLOOKUP(CONCATENATE(Y1235,Z1235),'[1]Sheet1 (2)'!$T$6:$U$26,2,FALSE)</f>
        <v>0</v>
      </c>
      <c r="AB1235" s="173" t="s">
        <v>80</v>
      </c>
      <c r="AC1235" s="173" t="s">
        <v>80</v>
      </c>
      <c r="AD1235" s="177">
        <f>VLOOKUP(CONCATENATE(AB1235,AC1235),'[1]Sheet1 (2)'!$X$6:$Y$26,2,FALSE)</f>
        <v>0</v>
      </c>
      <c r="AE1235" s="173" t="s">
        <v>82</v>
      </c>
      <c r="AF1235" s="173" t="s">
        <v>81</v>
      </c>
      <c r="AG1235" s="177">
        <f>VLOOKUP(CONCATENATE(AE1235,AF1235),'[1]Sheet1 (2)'!$Z$6:$AA$26,2,FALSE)</f>
        <v>66</v>
      </c>
      <c r="AH1235" s="172"/>
      <c r="AI1235" s="178"/>
      <c r="AJ1235" s="140"/>
      <c r="AK1235" s="176" t="s">
        <v>282</v>
      </c>
      <c r="AL1235" s="176" t="s">
        <v>76</v>
      </c>
      <c r="AM1235" s="170">
        <f t="shared" si="39"/>
        <v>1368</v>
      </c>
      <c r="AN1235" s="147"/>
      <c r="AO1235" s="155"/>
      <c r="AP1235" s="156"/>
      <c r="AQ1235" s="157">
        <v>1.988482670397379</v>
      </c>
      <c r="AR1235" s="158"/>
      <c r="AS1235" s="145">
        <f>LOOKUP(rufmkm,'[1]Sheet1 (2)'!$V$62:$V$71,'[1]Sheet1 (2)'!$W$62:$W$71)</f>
        <v>20</v>
      </c>
      <c r="AT1235" s="140"/>
      <c r="AU1235" s="157">
        <f>IF(IF(D1235='[1]Sheet1 (2)'!$C$69,'[1]Sheet1 (2)'!$D$69*('[1]Sheet1 (2)'!$D$72-rut_index)/'[1]Sheet1 (2)'!$D$72,IF([1]shee2!D1175='[1]Sheet1 (2)'!$C$70,'[1]Sheet1 (2)'!$D$70*('[1]Sheet1 (2)'!$D$72-rut_index)/'[1]Sheet1 (2)'!$D$72,IF([1]shee2!D1175='[1]Sheet1 (2)'!$C$71,'[1]Sheet1 (2)'!$D$71*('[1]Sheet1 (2)'!$D$72-rut_index)/'[1]Sheet1 (2)'!$D$72)))&lt;0,0,IF(D1235='[1]Sheet1 (2)'!$C$69,'[1]Sheet1 (2)'!$D$69*('[1]Sheet1 (2)'!$D$72-rut_index)/'[1]Sheet1 (2)'!$D$72,IF([1]shee2!D1175='[1]Sheet1 (2)'!$C$70,'[1]Sheet1 (2)'!$D$70*('[1]Sheet1 (2)'!$D$72-rut_index)/'[1]Sheet1 (2)'!$D$72,IF([1]shee2!D1175='[1]Sheet1 (2)'!$C$71,'[1]Sheet1 (2)'!$D$71*('[1]Sheet1 (2)'!$D$72-rut_index)/'[1]Sheet1 (2)'!$D$72))))</f>
        <v>5</v>
      </c>
      <c r="AV1235" s="157">
        <f>IF(IF(D1235='[1]Sheet1 (2)'!$C$69,'[1]Sheet1 (2)'!$D$69*('[1]Sheet1 (2)'!$D$72-crack_s_index)/'[1]Sheet1 (2)'!$D$72,IF([1]shee2!D1175='[1]Sheet1 (2)'!$C$70,'[1]Sheet1 (2)'!$D$70*('[1]Sheet1 (2)'!$D$72-crack_s_index)/'[1]Sheet1 (2)'!$D$72,IF([1]shee2!D1175='[1]Sheet1 (2)'!$C$71,'[1]Sheet1 (2)'!$D$71*('[1]Sheet1 (2)'!$D$72-crack_s_index)/'[1]Sheet1 (2)'!$D$72)))&lt;0,0,IF(D1235='[1]Sheet1 (2)'!$C$69,'[1]Sheet1 (2)'!$D$69*('[1]Sheet1 (2)'!$D$72-crack_s_index)/'[1]Sheet1 (2)'!$D$72,IF([1]shee2!D1175='[1]Sheet1 (2)'!$C$70,'[1]Sheet1 (2)'!$D$70*('[1]Sheet1 (2)'!$D$72-crack_s_index)/'[1]Sheet1 (2)'!$D$72,IF([1]shee2!D1175='[1]Sheet1 (2)'!$C$71,'[1]Sheet1 (2)'!$D$71*('[1]Sheet1 (2)'!$D$72-crack_s_index)/'[1]Sheet1 (2)'!$D$72))))</f>
        <v>0.3125</v>
      </c>
      <c r="AW1235" s="157">
        <f>IF(IF(D1235='[1]Sheet1 (2)'!$C$69,'[1]Sheet1 (2)'!$D$69*('[1]Sheet1 (2)'!$D$72-crack_t_index)/'[1]Sheet1 (2)'!$D$72,IF([1]shee2!D1175='[1]Sheet1 (2)'!$C$70,'[1]Sheet1 (2)'!$D$70*('[1]Sheet1 (2)'!$D$72-crack_t_index)/'[1]Sheet1 (2)'!$D$72,IF([1]shee2!D1175='[1]Sheet1 (2)'!$C$71,'[1]Sheet1 (2)'!$D$71*('[1]Sheet1 (2)'!$D$72-crack_t_index)/'[1]Sheet1 (2)'!$D$72)))&lt;0,0,IF(D1235='[1]Sheet1 (2)'!$C$69,'[1]Sheet1 (2)'!$D$69*('[1]Sheet1 (2)'!$D$72-crack_t_index)/'[1]Sheet1 (2)'!$D$72,IF([1]shee2!D1175='[1]Sheet1 (2)'!$C$70,'[1]Sheet1 (2)'!$D$70*('[1]Sheet1 (2)'!$D$72-crack_t_index)/'[1]Sheet1 (2)'!$D$72,IF([1]shee2!D1175='[1]Sheet1 (2)'!$C$71,'[1]Sheet1 (2)'!$D$71*('[1]Sheet1 (2)'!$D$72-crack_t_index)/'[1]Sheet1 (2)'!$D$72))))</f>
        <v>1.875</v>
      </c>
      <c r="AX1235" s="157">
        <f>IF(IF(D1235='[1]Sheet1 (2)'!$C$69,'[1]Sheet1 (2)'!$D$69*('[1]Sheet1 (2)'!$D$72-rave_index)/'[1]Sheet1 (2)'!$D$72,IF([1]shee2!D1175='[1]Sheet1 (2)'!$C$70,'[1]Sheet1 (2)'!$D$70*('[1]Sheet1 (2)'!$D$72-rave_index)/'[1]Sheet1 (2)'!$D$72,IF([1]shee2!D1175='[1]Sheet1 (2)'!$C$71,'[1]Sheet1 (2)'!$D$71*('[1]Sheet1 (2)'!$D$72-rave_index)/'[1]Sheet1 (2)'!$D$72)))&lt;0,0,IF(D1235='[1]Sheet1 (2)'!$C$69,'[1]Sheet1 (2)'!$D$69*('[1]Sheet1 (2)'!$D$72-rave_index)/'[1]Sheet1 (2)'!$D$72,IF([1]shee2!D1175='[1]Sheet1 (2)'!$C$70,'[1]Sheet1 (2)'!$D$70*('[1]Sheet1 (2)'!$D$72-rave_index)/'[1]Sheet1 (2)'!$D$72,IF([1]shee2!D1175='[1]Sheet1 (2)'!$C$71,'[1]Sheet1 (2)'!$D$71*('[1]Sheet1 (2)'!$D$72-rave_index)/'[1]Sheet1 (2)'!$D$72))))</f>
        <v>5</v>
      </c>
      <c r="AY1235" s="157">
        <f>IF(IF(D1235='[1]Sheet1 (2)'!$C$69,'[1]Sheet1 (2)'!$D$69*('[1]Sheet1 (2)'!$D$72-rough_index)/'[1]Sheet1 (2)'!$D$72,IF([1]shee2!D1175='[1]Sheet1 (2)'!$C$70,'[1]Sheet1 (2)'!$D$70*('[1]Sheet1 (2)'!$D$72-rough_index)/'[1]Sheet1 (2)'!$D$72,IF([1]shee2!D1175='[1]Sheet1 (2)'!$C$71,'[1]Sheet1 (2)'!$D$71*('[1]Sheet1 (2)'!$D$72-rough_index)/'[1]Sheet1 (2)'!$D$72)))&lt;0,0,IF(D1235='[1]Sheet1 (2)'!$C$69,'[1]Sheet1 (2)'!$D$69*('[1]Sheet1 (2)'!$D$72-rough_index)/'[1]Sheet1 (2)'!$D$72,IF([1]shee2!D1175='[1]Sheet1 (2)'!$C$70,'[1]Sheet1 (2)'!$D$70*('[1]Sheet1 (2)'!$D$72-rough_index)/'[1]Sheet1 (2)'!$D$72,IF([1]shee2!D1175='[1]Sheet1 (2)'!$C$71,'[1]Sheet1 (2)'!$D$71*('[1]Sheet1 (2)'!$D$72-rough_index)/'[1]Sheet1 (2)'!$D$72))))</f>
        <v>3.3333333333333335</v>
      </c>
      <c r="AZ1235" s="179">
        <f>+(AU1235*'[1]Sheet1 (2)'!$C$77)+(AV1235*'[1]Sheet1 (2)'!$C$78)+(AW1235*'[1]Sheet1 (2)'!$C$79)+(AX1235*'[1]Sheet1 (2)'!$C$80)+(AY1235*'[1]Sheet1 (2)'!$C$81)</f>
        <v>2.6875</v>
      </c>
      <c r="BA1235" s="213" t="str">
        <f t="shared" si="38"/>
        <v>Fair</v>
      </c>
      <c r="BE1235">
        <f>IF(D1235='[1]Sheet1 (2)'!$C$61,'[1]Sheet1 (2)'!$D$61*(counts^2)+'[1]Sheet1 (2)'!$G$61*counts+'[1]Sheet1 (2)'!$J$61,IF(D1235='[1]Sheet1 (2)'!$C$62,'[1]Sheet1 (2)'!$D$62*counts+'[1]Sheet1 (2)'!$G$62,IF(D1235='[1]Sheet1 (2)'!$C$63,'[1]Sheet1 (2)'!$D$63*counts+'[1]Sheet1 (2)'!$G$63,IF(D1235='[1]Sheet1 (2)'!$C$64,'[1]Sheet1 (2)'!$D$64*counts+'[1]Sheet1 (2)'!$G$64))))</f>
        <v>2.0984129299999998</v>
      </c>
    </row>
    <row r="1236" spans="1:57" ht="12.75" customHeight="1">
      <c r="A1236" s="176" t="s">
        <v>282</v>
      </c>
      <c r="B1236" s="145" t="s">
        <v>76</v>
      </c>
      <c r="C1236" s="170">
        <v>1369</v>
      </c>
      <c r="D1236" s="174" t="s">
        <v>77</v>
      </c>
      <c r="E1236" s="171">
        <v>8</v>
      </c>
      <c r="F1236" s="171">
        <v>2</v>
      </c>
      <c r="G1236" s="171" t="s">
        <v>77</v>
      </c>
      <c r="H1236" s="171">
        <v>0.5</v>
      </c>
      <c r="I1236" s="171" t="s">
        <v>77</v>
      </c>
      <c r="J1236" s="173" t="s">
        <v>80</v>
      </c>
      <c r="K1236" s="173" t="s">
        <v>80</v>
      </c>
      <c r="L1236" s="169">
        <f>VLOOKUP(CONCATENATE(J1236,K1236),'Sheet1 (2)'!$J$6:$K$26,2,FALSE)</f>
        <v>0</v>
      </c>
      <c r="M1236" s="173" t="s">
        <v>83</v>
      </c>
      <c r="N1236" s="173" t="s">
        <v>83</v>
      </c>
      <c r="O1236" s="177">
        <f>VLOOKUP(CONCATENATE(M1236,N1236),'[1]Sheet1 (2)'!$L$6:$M$26,2,FALSE)</f>
        <v>37.5</v>
      </c>
      <c r="P1236" s="173" t="s">
        <v>80</v>
      </c>
      <c r="Q1236" s="173" t="s">
        <v>80</v>
      </c>
      <c r="R1236" s="177">
        <f>VLOOKUP(CONCATENATE(P1236,Q1236),'[1]Sheet1 (2)'!$N$6:$O$26,2,FALSE)</f>
        <v>0</v>
      </c>
      <c r="S1236" s="173" t="s">
        <v>80</v>
      </c>
      <c r="T1236" s="173" t="s">
        <v>80</v>
      </c>
      <c r="U1236" s="177">
        <f>VLOOKUP(CONCATENATE(S1236,T1236),'[1]Sheet1 (2)'!$P$6:$Q$26,2,FALSE)</f>
        <v>0</v>
      </c>
      <c r="V1236" s="173" t="s">
        <v>80</v>
      </c>
      <c r="W1236" s="173" t="s">
        <v>80</v>
      </c>
      <c r="X1236" s="177">
        <f>VLOOKUP(CONCATENATE(V1236,W1236),'[1]Sheet1 (2)'!$R$6:$S$26,2,FALSE)</f>
        <v>0</v>
      </c>
      <c r="Y1236" s="173" t="s">
        <v>82</v>
      </c>
      <c r="Z1236" s="173" t="s">
        <v>81</v>
      </c>
      <c r="AA1236" s="177">
        <f>VLOOKUP(CONCATENATE(Y1236,Z1236),'[1]Sheet1 (2)'!$T$6:$U$26,2,FALSE)</f>
        <v>50</v>
      </c>
      <c r="AB1236" s="173" t="s">
        <v>80</v>
      </c>
      <c r="AC1236" s="173" t="s">
        <v>80</v>
      </c>
      <c r="AD1236" s="177">
        <f>VLOOKUP(CONCATENATE(AB1236,AC1236),'[1]Sheet1 (2)'!$X$6:$Y$26,2,FALSE)</f>
        <v>0</v>
      </c>
      <c r="AE1236" s="173" t="s">
        <v>82</v>
      </c>
      <c r="AF1236" s="173" t="s">
        <v>81</v>
      </c>
      <c r="AG1236" s="177">
        <f>VLOOKUP(CONCATENATE(AE1236,AF1236),'[1]Sheet1 (2)'!$Z$6:$AA$26,2,FALSE)</f>
        <v>66</v>
      </c>
      <c r="AH1236" s="172"/>
      <c r="AI1236" s="178"/>
      <c r="AJ1236" s="140"/>
      <c r="AK1236" s="176" t="s">
        <v>282</v>
      </c>
      <c r="AL1236" s="176" t="s">
        <v>76</v>
      </c>
      <c r="AM1236" s="170">
        <f t="shared" si="39"/>
        <v>1369</v>
      </c>
      <c r="AN1236" s="147"/>
      <c r="AO1236" s="155" t="s">
        <v>439</v>
      </c>
      <c r="AP1236" s="156"/>
      <c r="AQ1236" s="157">
        <v>1.9306774360279733</v>
      </c>
      <c r="AR1236" s="158"/>
      <c r="AS1236" s="145">
        <f>LOOKUP(rufmkm,'[1]Sheet1 (2)'!$V$62:$V$71,'[1]Sheet1 (2)'!$W$62:$W$71)</f>
        <v>20</v>
      </c>
      <c r="AT1236" s="140"/>
      <c r="AU1236" s="157">
        <f>IF(IF(D1236='[1]Sheet1 (2)'!$C$69,'[1]Sheet1 (2)'!$D$69*('[1]Sheet1 (2)'!$D$72-rut_index)/'[1]Sheet1 (2)'!$D$72,IF([1]shee2!D1176='[1]Sheet1 (2)'!$C$70,'[1]Sheet1 (2)'!$D$70*('[1]Sheet1 (2)'!$D$72-rut_index)/'[1]Sheet1 (2)'!$D$72,IF([1]shee2!D1176='[1]Sheet1 (2)'!$C$71,'[1]Sheet1 (2)'!$D$71*('[1]Sheet1 (2)'!$D$72-rut_index)/'[1]Sheet1 (2)'!$D$72)))&lt;0,0,IF(D1236='[1]Sheet1 (2)'!$C$69,'[1]Sheet1 (2)'!$D$69*('[1]Sheet1 (2)'!$D$72-rut_index)/'[1]Sheet1 (2)'!$D$72,IF([1]shee2!D1176='[1]Sheet1 (2)'!$C$70,'[1]Sheet1 (2)'!$D$70*('[1]Sheet1 (2)'!$D$72-rut_index)/'[1]Sheet1 (2)'!$D$72,IF([1]shee2!D1176='[1]Sheet1 (2)'!$C$71,'[1]Sheet1 (2)'!$D$71*('[1]Sheet1 (2)'!$D$72-rut_index)/'[1]Sheet1 (2)'!$D$72))))</f>
        <v>5</v>
      </c>
      <c r="AV1236" s="157">
        <f>IF(IF(D1236='[1]Sheet1 (2)'!$C$69,'[1]Sheet1 (2)'!$D$69*('[1]Sheet1 (2)'!$D$72-crack_s_index)/'[1]Sheet1 (2)'!$D$72,IF([1]shee2!D1176='[1]Sheet1 (2)'!$C$70,'[1]Sheet1 (2)'!$D$70*('[1]Sheet1 (2)'!$D$72-crack_s_index)/'[1]Sheet1 (2)'!$D$72,IF([1]shee2!D1176='[1]Sheet1 (2)'!$C$71,'[1]Sheet1 (2)'!$D$71*('[1]Sheet1 (2)'!$D$72-crack_s_index)/'[1]Sheet1 (2)'!$D$72)))&lt;0,0,IF(D1236='[1]Sheet1 (2)'!$C$69,'[1]Sheet1 (2)'!$D$69*('[1]Sheet1 (2)'!$D$72-crack_s_index)/'[1]Sheet1 (2)'!$D$72,IF([1]shee2!D1176='[1]Sheet1 (2)'!$C$70,'[1]Sheet1 (2)'!$D$70*('[1]Sheet1 (2)'!$D$72-crack_s_index)/'[1]Sheet1 (2)'!$D$72,IF([1]shee2!D1176='[1]Sheet1 (2)'!$C$71,'[1]Sheet1 (2)'!$D$71*('[1]Sheet1 (2)'!$D$72-crack_s_index)/'[1]Sheet1 (2)'!$D$72))))</f>
        <v>1.875</v>
      </c>
      <c r="AW1236" s="157">
        <f>IF(IF(D1236='[1]Sheet1 (2)'!$C$69,'[1]Sheet1 (2)'!$D$69*('[1]Sheet1 (2)'!$D$72-crack_t_index)/'[1]Sheet1 (2)'!$D$72,IF([1]shee2!D1176='[1]Sheet1 (2)'!$C$70,'[1]Sheet1 (2)'!$D$70*('[1]Sheet1 (2)'!$D$72-crack_t_index)/'[1]Sheet1 (2)'!$D$72,IF([1]shee2!D1176='[1]Sheet1 (2)'!$C$71,'[1]Sheet1 (2)'!$D$71*('[1]Sheet1 (2)'!$D$72-crack_t_index)/'[1]Sheet1 (2)'!$D$72)))&lt;0,0,IF(D1236='[1]Sheet1 (2)'!$C$69,'[1]Sheet1 (2)'!$D$69*('[1]Sheet1 (2)'!$D$72-crack_t_index)/'[1]Sheet1 (2)'!$D$72,IF([1]shee2!D1176='[1]Sheet1 (2)'!$C$70,'[1]Sheet1 (2)'!$D$70*('[1]Sheet1 (2)'!$D$72-crack_t_index)/'[1]Sheet1 (2)'!$D$72,IF([1]shee2!D1176='[1]Sheet1 (2)'!$C$71,'[1]Sheet1 (2)'!$D$71*('[1]Sheet1 (2)'!$D$72-crack_t_index)/'[1]Sheet1 (2)'!$D$72))))</f>
        <v>5</v>
      </c>
      <c r="AX1236" s="157">
        <f>IF(IF(D1236='[1]Sheet1 (2)'!$C$69,'[1]Sheet1 (2)'!$D$69*('[1]Sheet1 (2)'!$D$72-rave_index)/'[1]Sheet1 (2)'!$D$72,IF([1]shee2!D1176='[1]Sheet1 (2)'!$C$70,'[1]Sheet1 (2)'!$D$70*('[1]Sheet1 (2)'!$D$72-rave_index)/'[1]Sheet1 (2)'!$D$72,IF([1]shee2!D1176='[1]Sheet1 (2)'!$C$71,'[1]Sheet1 (2)'!$D$71*('[1]Sheet1 (2)'!$D$72-rave_index)/'[1]Sheet1 (2)'!$D$72)))&lt;0,0,IF(D1236='[1]Sheet1 (2)'!$C$69,'[1]Sheet1 (2)'!$D$69*('[1]Sheet1 (2)'!$D$72-rave_index)/'[1]Sheet1 (2)'!$D$72,IF([1]shee2!D1176='[1]Sheet1 (2)'!$C$70,'[1]Sheet1 (2)'!$D$70*('[1]Sheet1 (2)'!$D$72-rave_index)/'[1]Sheet1 (2)'!$D$72,IF([1]shee2!D1176='[1]Sheet1 (2)'!$C$71,'[1]Sheet1 (2)'!$D$71*('[1]Sheet1 (2)'!$D$72-rave_index)/'[1]Sheet1 (2)'!$D$72))))</f>
        <v>0.83333333333333337</v>
      </c>
      <c r="AY1236" s="157">
        <f>IF(IF(D1236='[1]Sheet1 (2)'!$C$69,'[1]Sheet1 (2)'!$D$69*('[1]Sheet1 (2)'!$D$72-rough_index)/'[1]Sheet1 (2)'!$D$72,IF([1]shee2!D1176='[1]Sheet1 (2)'!$C$70,'[1]Sheet1 (2)'!$D$70*('[1]Sheet1 (2)'!$D$72-rough_index)/'[1]Sheet1 (2)'!$D$72,IF([1]shee2!D1176='[1]Sheet1 (2)'!$C$71,'[1]Sheet1 (2)'!$D$71*('[1]Sheet1 (2)'!$D$72-rough_index)/'[1]Sheet1 (2)'!$D$72)))&lt;0,0,IF(D1236='[1]Sheet1 (2)'!$C$69,'[1]Sheet1 (2)'!$D$69*('[1]Sheet1 (2)'!$D$72-rough_index)/'[1]Sheet1 (2)'!$D$72,IF([1]shee2!D1176='[1]Sheet1 (2)'!$C$70,'[1]Sheet1 (2)'!$D$70*('[1]Sheet1 (2)'!$D$72-rough_index)/'[1]Sheet1 (2)'!$D$72,IF([1]shee2!D1176='[1]Sheet1 (2)'!$C$71,'[1]Sheet1 (2)'!$D$71*('[1]Sheet1 (2)'!$D$72-rough_index)/'[1]Sheet1 (2)'!$D$72))))</f>
        <v>3.3333333333333335</v>
      </c>
      <c r="AZ1236" s="179">
        <f>+(AU1236*'[1]Sheet1 (2)'!$C$77)+(AV1236*'[1]Sheet1 (2)'!$C$78)+(AW1236*'[1]Sheet1 (2)'!$C$79)+(AX1236*'[1]Sheet1 (2)'!$C$80)+(AY1236*'[1]Sheet1 (2)'!$C$81)</f>
        <v>2.958333333333333</v>
      </c>
      <c r="BA1236" s="213" t="str">
        <f t="shared" si="38"/>
        <v>Fair</v>
      </c>
      <c r="BE1236">
        <f>IF(D1236='[1]Sheet1 (2)'!$C$61,'[1]Sheet1 (2)'!$D$61*(counts^2)+'[1]Sheet1 (2)'!$G$61*counts+'[1]Sheet1 (2)'!$J$61,IF(D1236='[1]Sheet1 (2)'!$C$62,'[1]Sheet1 (2)'!$D$62*counts+'[1]Sheet1 (2)'!$G$62,IF(D1236='[1]Sheet1 (2)'!$C$63,'[1]Sheet1 (2)'!$D$63*counts+'[1]Sheet1 (2)'!$G$63,IF(D1236='[1]Sheet1 (2)'!$C$64,'[1]Sheet1 (2)'!$D$64*counts+'[1]Sheet1 (2)'!$G$64))))</f>
        <v>2.0984129299999998</v>
      </c>
    </row>
    <row r="1237" spans="1:57" ht="12.75" customHeight="1">
      <c r="A1237" s="176" t="s">
        <v>282</v>
      </c>
      <c r="B1237" s="145" t="s">
        <v>76</v>
      </c>
      <c r="C1237" s="170">
        <v>1370</v>
      </c>
      <c r="D1237" s="174" t="s">
        <v>77</v>
      </c>
      <c r="E1237" s="171">
        <v>8</v>
      </c>
      <c r="F1237" s="171">
        <v>2</v>
      </c>
      <c r="G1237" s="171" t="s">
        <v>77</v>
      </c>
      <c r="H1237" s="171">
        <v>0.5</v>
      </c>
      <c r="I1237" s="171" t="s">
        <v>77</v>
      </c>
      <c r="J1237" s="173" t="s">
        <v>80</v>
      </c>
      <c r="K1237" s="173" t="s">
        <v>80</v>
      </c>
      <c r="L1237" s="169">
        <f>VLOOKUP(CONCATENATE(J1237,K1237),'Sheet1 (2)'!$J$6:$K$26,2,FALSE)</f>
        <v>0</v>
      </c>
      <c r="M1237" s="173" t="s">
        <v>83</v>
      </c>
      <c r="N1237" s="173" t="s">
        <v>83</v>
      </c>
      <c r="O1237" s="177">
        <f>VLOOKUP(CONCATENATE(M1237,N1237),'[1]Sheet1 (2)'!$L$6:$M$26,2,FALSE)</f>
        <v>37.5</v>
      </c>
      <c r="P1237" s="173" t="s">
        <v>80</v>
      </c>
      <c r="Q1237" s="173" t="s">
        <v>80</v>
      </c>
      <c r="R1237" s="177">
        <f>VLOOKUP(CONCATENATE(P1237,Q1237),'[1]Sheet1 (2)'!$N$6:$O$26,2,FALSE)</f>
        <v>0</v>
      </c>
      <c r="S1237" s="173" t="s">
        <v>80</v>
      </c>
      <c r="T1237" s="173" t="s">
        <v>80</v>
      </c>
      <c r="U1237" s="177">
        <f>VLOOKUP(CONCATENATE(S1237,T1237),'[1]Sheet1 (2)'!$P$6:$Q$26,2,FALSE)</f>
        <v>0</v>
      </c>
      <c r="V1237" s="173" t="s">
        <v>80</v>
      </c>
      <c r="W1237" s="173" t="s">
        <v>80</v>
      </c>
      <c r="X1237" s="177">
        <f>VLOOKUP(CONCATENATE(V1237,W1237),'[1]Sheet1 (2)'!$R$6:$S$26,2,FALSE)</f>
        <v>0</v>
      </c>
      <c r="Y1237" s="173" t="s">
        <v>80</v>
      </c>
      <c r="Z1237" s="173" t="s">
        <v>80</v>
      </c>
      <c r="AA1237" s="177">
        <f>VLOOKUP(CONCATENATE(Y1237,Z1237),'[1]Sheet1 (2)'!$T$6:$U$26,2,FALSE)</f>
        <v>0</v>
      </c>
      <c r="AB1237" s="173" t="s">
        <v>80</v>
      </c>
      <c r="AC1237" s="173" t="s">
        <v>80</v>
      </c>
      <c r="AD1237" s="177">
        <f>VLOOKUP(CONCATENATE(AB1237,AC1237),'[1]Sheet1 (2)'!$X$6:$Y$26,2,FALSE)</f>
        <v>0</v>
      </c>
      <c r="AE1237" s="173" t="s">
        <v>82</v>
      </c>
      <c r="AF1237" s="173" t="s">
        <v>81</v>
      </c>
      <c r="AG1237" s="177">
        <f>VLOOKUP(CONCATENATE(AE1237,AF1237),'[1]Sheet1 (2)'!$Z$6:$AA$26,2,FALSE)</f>
        <v>66</v>
      </c>
      <c r="AH1237" s="172"/>
      <c r="AI1237" s="178"/>
      <c r="AJ1237" s="140"/>
      <c r="AK1237" s="176" t="s">
        <v>282</v>
      </c>
      <c r="AL1237" s="176" t="s">
        <v>76</v>
      </c>
      <c r="AM1237" s="170">
        <f t="shared" si="39"/>
        <v>1370</v>
      </c>
      <c r="AN1237" s="147"/>
      <c r="AO1237" s="155"/>
      <c r="AP1237" s="156"/>
      <c r="AQ1237" s="157">
        <v>1.8593144539496194</v>
      </c>
      <c r="AR1237" s="158"/>
      <c r="AS1237" s="145">
        <f>LOOKUP(rufmkm,'[1]Sheet1 (2)'!$V$62:$V$71,'[1]Sheet1 (2)'!$W$62:$W$71)</f>
        <v>20</v>
      </c>
      <c r="AT1237" s="140"/>
      <c r="AU1237" s="157">
        <f>IF(IF(D1237='[1]Sheet1 (2)'!$C$69,'[1]Sheet1 (2)'!$D$69*('[1]Sheet1 (2)'!$D$72-rut_index)/'[1]Sheet1 (2)'!$D$72,IF([1]shee2!D1177='[1]Sheet1 (2)'!$C$70,'[1]Sheet1 (2)'!$D$70*('[1]Sheet1 (2)'!$D$72-rut_index)/'[1]Sheet1 (2)'!$D$72,IF([1]shee2!D1177='[1]Sheet1 (2)'!$C$71,'[1]Sheet1 (2)'!$D$71*('[1]Sheet1 (2)'!$D$72-rut_index)/'[1]Sheet1 (2)'!$D$72)))&lt;0,0,IF(D1237='[1]Sheet1 (2)'!$C$69,'[1]Sheet1 (2)'!$D$69*('[1]Sheet1 (2)'!$D$72-rut_index)/'[1]Sheet1 (2)'!$D$72,IF([1]shee2!D1177='[1]Sheet1 (2)'!$C$70,'[1]Sheet1 (2)'!$D$70*('[1]Sheet1 (2)'!$D$72-rut_index)/'[1]Sheet1 (2)'!$D$72,IF([1]shee2!D1177='[1]Sheet1 (2)'!$C$71,'[1]Sheet1 (2)'!$D$71*('[1]Sheet1 (2)'!$D$72-rut_index)/'[1]Sheet1 (2)'!$D$72))))</f>
        <v>5</v>
      </c>
      <c r="AV1237" s="157">
        <f>IF(IF(D1237='[1]Sheet1 (2)'!$C$69,'[1]Sheet1 (2)'!$D$69*('[1]Sheet1 (2)'!$D$72-crack_s_index)/'[1]Sheet1 (2)'!$D$72,IF([1]shee2!D1177='[1]Sheet1 (2)'!$C$70,'[1]Sheet1 (2)'!$D$70*('[1]Sheet1 (2)'!$D$72-crack_s_index)/'[1]Sheet1 (2)'!$D$72,IF([1]shee2!D1177='[1]Sheet1 (2)'!$C$71,'[1]Sheet1 (2)'!$D$71*('[1]Sheet1 (2)'!$D$72-crack_s_index)/'[1]Sheet1 (2)'!$D$72)))&lt;0,0,IF(D1237='[1]Sheet1 (2)'!$C$69,'[1]Sheet1 (2)'!$D$69*('[1]Sheet1 (2)'!$D$72-crack_s_index)/'[1]Sheet1 (2)'!$D$72,IF([1]shee2!D1177='[1]Sheet1 (2)'!$C$70,'[1]Sheet1 (2)'!$D$70*('[1]Sheet1 (2)'!$D$72-crack_s_index)/'[1]Sheet1 (2)'!$D$72,IF([1]shee2!D1177='[1]Sheet1 (2)'!$C$71,'[1]Sheet1 (2)'!$D$71*('[1]Sheet1 (2)'!$D$72-crack_s_index)/'[1]Sheet1 (2)'!$D$72))))</f>
        <v>1.875</v>
      </c>
      <c r="AW1237" s="157">
        <f>IF(IF(D1237='[1]Sheet1 (2)'!$C$69,'[1]Sheet1 (2)'!$D$69*('[1]Sheet1 (2)'!$D$72-crack_t_index)/'[1]Sheet1 (2)'!$D$72,IF([1]shee2!D1177='[1]Sheet1 (2)'!$C$70,'[1]Sheet1 (2)'!$D$70*('[1]Sheet1 (2)'!$D$72-crack_t_index)/'[1]Sheet1 (2)'!$D$72,IF([1]shee2!D1177='[1]Sheet1 (2)'!$C$71,'[1]Sheet1 (2)'!$D$71*('[1]Sheet1 (2)'!$D$72-crack_t_index)/'[1]Sheet1 (2)'!$D$72)))&lt;0,0,IF(D1237='[1]Sheet1 (2)'!$C$69,'[1]Sheet1 (2)'!$D$69*('[1]Sheet1 (2)'!$D$72-crack_t_index)/'[1]Sheet1 (2)'!$D$72,IF([1]shee2!D1177='[1]Sheet1 (2)'!$C$70,'[1]Sheet1 (2)'!$D$70*('[1]Sheet1 (2)'!$D$72-crack_t_index)/'[1]Sheet1 (2)'!$D$72,IF([1]shee2!D1177='[1]Sheet1 (2)'!$C$71,'[1]Sheet1 (2)'!$D$71*('[1]Sheet1 (2)'!$D$72-crack_t_index)/'[1]Sheet1 (2)'!$D$72))))</f>
        <v>5</v>
      </c>
      <c r="AX1237" s="157">
        <f>IF(IF(D1237='[1]Sheet1 (2)'!$C$69,'[1]Sheet1 (2)'!$D$69*('[1]Sheet1 (2)'!$D$72-rave_index)/'[1]Sheet1 (2)'!$D$72,IF([1]shee2!D1177='[1]Sheet1 (2)'!$C$70,'[1]Sheet1 (2)'!$D$70*('[1]Sheet1 (2)'!$D$72-rave_index)/'[1]Sheet1 (2)'!$D$72,IF([1]shee2!D1177='[1]Sheet1 (2)'!$C$71,'[1]Sheet1 (2)'!$D$71*('[1]Sheet1 (2)'!$D$72-rave_index)/'[1]Sheet1 (2)'!$D$72)))&lt;0,0,IF(D1237='[1]Sheet1 (2)'!$C$69,'[1]Sheet1 (2)'!$D$69*('[1]Sheet1 (2)'!$D$72-rave_index)/'[1]Sheet1 (2)'!$D$72,IF([1]shee2!D1177='[1]Sheet1 (2)'!$C$70,'[1]Sheet1 (2)'!$D$70*('[1]Sheet1 (2)'!$D$72-rave_index)/'[1]Sheet1 (2)'!$D$72,IF([1]shee2!D1177='[1]Sheet1 (2)'!$C$71,'[1]Sheet1 (2)'!$D$71*('[1]Sheet1 (2)'!$D$72-rave_index)/'[1]Sheet1 (2)'!$D$72))))</f>
        <v>5</v>
      </c>
      <c r="AY1237" s="157">
        <f>IF(IF(D1237='[1]Sheet1 (2)'!$C$69,'[1]Sheet1 (2)'!$D$69*('[1]Sheet1 (2)'!$D$72-rough_index)/'[1]Sheet1 (2)'!$D$72,IF([1]shee2!D1177='[1]Sheet1 (2)'!$C$70,'[1]Sheet1 (2)'!$D$70*('[1]Sheet1 (2)'!$D$72-rough_index)/'[1]Sheet1 (2)'!$D$72,IF([1]shee2!D1177='[1]Sheet1 (2)'!$C$71,'[1]Sheet1 (2)'!$D$71*('[1]Sheet1 (2)'!$D$72-rough_index)/'[1]Sheet1 (2)'!$D$72)))&lt;0,0,IF(D1237='[1]Sheet1 (2)'!$C$69,'[1]Sheet1 (2)'!$D$69*('[1]Sheet1 (2)'!$D$72-rough_index)/'[1]Sheet1 (2)'!$D$72,IF([1]shee2!D1177='[1]Sheet1 (2)'!$C$70,'[1]Sheet1 (2)'!$D$70*('[1]Sheet1 (2)'!$D$72-rough_index)/'[1]Sheet1 (2)'!$D$72,IF([1]shee2!D1177='[1]Sheet1 (2)'!$C$71,'[1]Sheet1 (2)'!$D$71*('[1]Sheet1 (2)'!$D$72-rough_index)/'[1]Sheet1 (2)'!$D$72))))</f>
        <v>3.3333333333333335</v>
      </c>
      <c r="AZ1237" s="179">
        <f>+(AU1237*'[1]Sheet1 (2)'!$C$77)+(AV1237*'[1]Sheet1 (2)'!$C$78)+(AW1237*'[1]Sheet1 (2)'!$C$79)+(AX1237*'[1]Sheet1 (2)'!$C$80)+(AY1237*'[1]Sheet1 (2)'!$C$81)</f>
        <v>3.375</v>
      </c>
      <c r="BA1237" s="213" t="str">
        <f t="shared" si="38"/>
        <v>Fair</v>
      </c>
      <c r="BE1237">
        <f>IF(D1237='[1]Sheet1 (2)'!$C$61,'[1]Sheet1 (2)'!$D$61*(counts^2)+'[1]Sheet1 (2)'!$G$61*counts+'[1]Sheet1 (2)'!$J$61,IF(D1237='[1]Sheet1 (2)'!$C$62,'[1]Sheet1 (2)'!$D$62*counts+'[1]Sheet1 (2)'!$G$62,IF(D1237='[1]Sheet1 (2)'!$C$63,'[1]Sheet1 (2)'!$D$63*counts+'[1]Sheet1 (2)'!$G$63,IF(D1237='[1]Sheet1 (2)'!$C$64,'[1]Sheet1 (2)'!$D$64*counts+'[1]Sheet1 (2)'!$G$64))))</f>
        <v>2.0984129299999998</v>
      </c>
    </row>
    <row r="1238" spans="1:57" ht="12.75" customHeight="1">
      <c r="A1238" s="176" t="s">
        <v>282</v>
      </c>
      <c r="B1238" s="145" t="s">
        <v>76</v>
      </c>
      <c r="C1238" s="170">
        <v>1371</v>
      </c>
      <c r="D1238" s="174" t="s">
        <v>77</v>
      </c>
      <c r="E1238" s="171">
        <v>8</v>
      </c>
      <c r="F1238" s="171">
        <v>2</v>
      </c>
      <c r="G1238" s="171" t="s">
        <v>77</v>
      </c>
      <c r="H1238" s="171">
        <v>0.5</v>
      </c>
      <c r="I1238" s="171" t="s">
        <v>77</v>
      </c>
      <c r="J1238" s="173" t="s">
        <v>80</v>
      </c>
      <c r="K1238" s="173" t="s">
        <v>80</v>
      </c>
      <c r="L1238" s="169">
        <f>VLOOKUP(CONCATENATE(J1238,K1238),'Sheet1 (2)'!$J$6:$K$26,2,FALSE)</f>
        <v>0</v>
      </c>
      <c r="M1238" s="173" t="s">
        <v>83</v>
      </c>
      <c r="N1238" s="173" t="s">
        <v>83</v>
      </c>
      <c r="O1238" s="177">
        <f>VLOOKUP(CONCATENATE(M1238,N1238),'[1]Sheet1 (2)'!$L$6:$M$26,2,FALSE)</f>
        <v>37.5</v>
      </c>
      <c r="P1238" s="173" t="s">
        <v>83</v>
      </c>
      <c r="Q1238" s="173" t="s">
        <v>83</v>
      </c>
      <c r="R1238" s="177">
        <f>VLOOKUP(CONCATENATE(P1238,Q1238),'[1]Sheet1 (2)'!$N$6:$O$26,2,FALSE)</f>
        <v>37.5</v>
      </c>
      <c r="S1238" s="173" t="s">
        <v>80</v>
      </c>
      <c r="T1238" s="173" t="s">
        <v>80</v>
      </c>
      <c r="U1238" s="177">
        <f>VLOOKUP(CONCATENATE(S1238,T1238),'[1]Sheet1 (2)'!$P$6:$Q$26,2,FALSE)</f>
        <v>0</v>
      </c>
      <c r="V1238" s="173" t="s">
        <v>80</v>
      </c>
      <c r="W1238" s="173" t="s">
        <v>80</v>
      </c>
      <c r="X1238" s="177">
        <f>VLOOKUP(CONCATENATE(V1238,W1238),'[1]Sheet1 (2)'!$R$6:$S$26,2,FALSE)</f>
        <v>0</v>
      </c>
      <c r="Y1238" s="173" t="s">
        <v>80</v>
      </c>
      <c r="Z1238" s="173" t="s">
        <v>80</v>
      </c>
      <c r="AA1238" s="177">
        <f>VLOOKUP(CONCATENATE(Y1238,Z1238),'[1]Sheet1 (2)'!$T$6:$U$26,2,FALSE)</f>
        <v>0</v>
      </c>
      <c r="AB1238" s="173" t="s">
        <v>80</v>
      </c>
      <c r="AC1238" s="173" t="s">
        <v>80</v>
      </c>
      <c r="AD1238" s="177">
        <f>VLOOKUP(CONCATENATE(AB1238,AC1238),'[1]Sheet1 (2)'!$X$6:$Y$26,2,FALSE)</f>
        <v>0</v>
      </c>
      <c r="AE1238" s="173" t="s">
        <v>82</v>
      </c>
      <c r="AF1238" s="173" t="s">
        <v>81</v>
      </c>
      <c r="AG1238" s="177">
        <f>VLOOKUP(CONCATENATE(AE1238,AF1238),'[1]Sheet1 (2)'!$Z$6:$AA$26,2,FALSE)</f>
        <v>66</v>
      </c>
      <c r="AH1238" s="172"/>
      <c r="AI1238" s="178"/>
      <c r="AJ1238" s="140"/>
      <c r="AK1238" s="176" t="s">
        <v>282</v>
      </c>
      <c r="AL1238" s="176" t="s">
        <v>76</v>
      </c>
      <c r="AM1238" s="170">
        <f t="shared" si="39"/>
        <v>1371</v>
      </c>
      <c r="AN1238" s="147"/>
      <c r="AO1238" s="155"/>
      <c r="AP1238" s="156"/>
      <c r="AQ1238" s="157">
        <v>2.0058395007771117</v>
      </c>
      <c r="AR1238" s="158"/>
      <c r="AS1238" s="145">
        <f>LOOKUP(rufmkm,'[1]Sheet1 (2)'!$V$62:$V$71,'[1]Sheet1 (2)'!$W$62:$W$71)</f>
        <v>30</v>
      </c>
      <c r="AT1238" s="140"/>
      <c r="AU1238" s="157">
        <f>IF(IF(D1238='[1]Sheet1 (2)'!$C$69,'[1]Sheet1 (2)'!$D$69*('[1]Sheet1 (2)'!$D$72-rut_index)/'[1]Sheet1 (2)'!$D$72,IF([1]shee2!D1178='[1]Sheet1 (2)'!$C$70,'[1]Sheet1 (2)'!$D$70*('[1]Sheet1 (2)'!$D$72-rut_index)/'[1]Sheet1 (2)'!$D$72,IF([1]shee2!D1178='[1]Sheet1 (2)'!$C$71,'[1]Sheet1 (2)'!$D$71*('[1]Sheet1 (2)'!$D$72-rut_index)/'[1]Sheet1 (2)'!$D$72)))&lt;0,0,IF(D1238='[1]Sheet1 (2)'!$C$69,'[1]Sheet1 (2)'!$D$69*('[1]Sheet1 (2)'!$D$72-rut_index)/'[1]Sheet1 (2)'!$D$72,IF([1]shee2!D1178='[1]Sheet1 (2)'!$C$70,'[1]Sheet1 (2)'!$D$70*('[1]Sheet1 (2)'!$D$72-rut_index)/'[1]Sheet1 (2)'!$D$72,IF([1]shee2!D1178='[1]Sheet1 (2)'!$C$71,'[1]Sheet1 (2)'!$D$71*('[1]Sheet1 (2)'!$D$72-rut_index)/'[1]Sheet1 (2)'!$D$72))))</f>
        <v>5</v>
      </c>
      <c r="AV1238" s="157">
        <f>IF(IF(D1238='[1]Sheet1 (2)'!$C$69,'[1]Sheet1 (2)'!$D$69*('[1]Sheet1 (2)'!$D$72-crack_s_index)/'[1]Sheet1 (2)'!$D$72,IF([1]shee2!D1178='[1]Sheet1 (2)'!$C$70,'[1]Sheet1 (2)'!$D$70*('[1]Sheet1 (2)'!$D$72-crack_s_index)/'[1]Sheet1 (2)'!$D$72,IF([1]shee2!D1178='[1]Sheet1 (2)'!$C$71,'[1]Sheet1 (2)'!$D$71*('[1]Sheet1 (2)'!$D$72-crack_s_index)/'[1]Sheet1 (2)'!$D$72)))&lt;0,0,IF(D1238='[1]Sheet1 (2)'!$C$69,'[1]Sheet1 (2)'!$D$69*('[1]Sheet1 (2)'!$D$72-crack_s_index)/'[1]Sheet1 (2)'!$D$72,IF([1]shee2!D1178='[1]Sheet1 (2)'!$C$70,'[1]Sheet1 (2)'!$D$70*('[1]Sheet1 (2)'!$D$72-crack_s_index)/'[1]Sheet1 (2)'!$D$72,IF([1]shee2!D1178='[1]Sheet1 (2)'!$C$71,'[1]Sheet1 (2)'!$D$71*('[1]Sheet1 (2)'!$D$72-crack_s_index)/'[1]Sheet1 (2)'!$D$72))))</f>
        <v>1.875</v>
      </c>
      <c r="AW1238" s="157">
        <f>IF(IF(D1238='[1]Sheet1 (2)'!$C$69,'[1]Sheet1 (2)'!$D$69*('[1]Sheet1 (2)'!$D$72-crack_t_index)/'[1]Sheet1 (2)'!$D$72,IF([1]shee2!D1178='[1]Sheet1 (2)'!$C$70,'[1]Sheet1 (2)'!$D$70*('[1]Sheet1 (2)'!$D$72-crack_t_index)/'[1]Sheet1 (2)'!$D$72,IF([1]shee2!D1178='[1]Sheet1 (2)'!$C$71,'[1]Sheet1 (2)'!$D$71*('[1]Sheet1 (2)'!$D$72-crack_t_index)/'[1]Sheet1 (2)'!$D$72)))&lt;0,0,IF(D1238='[1]Sheet1 (2)'!$C$69,'[1]Sheet1 (2)'!$D$69*('[1]Sheet1 (2)'!$D$72-crack_t_index)/'[1]Sheet1 (2)'!$D$72,IF([1]shee2!D1178='[1]Sheet1 (2)'!$C$70,'[1]Sheet1 (2)'!$D$70*('[1]Sheet1 (2)'!$D$72-crack_t_index)/'[1]Sheet1 (2)'!$D$72,IF([1]shee2!D1178='[1]Sheet1 (2)'!$C$71,'[1]Sheet1 (2)'!$D$71*('[1]Sheet1 (2)'!$D$72-crack_t_index)/'[1]Sheet1 (2)'!$D$72))))</f>
        <v>1.875</v>
      </c>
      <c r="AX1238" s="157">
        <f>IF(IF(D1238='[1]Sheet1 (2)'!$C$69,'[1]Sheet1 (2)'!$D$69*('[1]Sheet1 (2)'!$D$72-rave_index)/'[1]Sheet1 (2)'!$D$72,IF([1]shee2!D1178='[1]Sheet1 (2)'!$C$70,'[1]Sheet1 (2)'!$D$70*('[1]Sheet1 (2)'!$D$72-rave_index)/'[1]Sheet1 (2)'!$D$72,IF([1]shee2!D1178='[1]Sheet1 (2)'!$C$71,'[1]Sheet1 (2)'!$D$71*('[1]Sheet1 (2)'!$D$72-rave_index)/'[1]Sheet1 (2)'!$D$72)))&lt;0,0,IF(D1238='[1]Sheet1 (2)'!$C$69,'[1]Sheet1 (2)'!$D$69*('[1]Sheet1 (2)'!$D$72-rave_index)/'[1]Sheet1 (2)'!$D$72,IF([1]shee2!D1178='[1]Sheet1 (2)'!$C$70,'[1]Sheet1 (2)'!$D$70*('[1]Sheet1 (2)'!$D$72-rave_index)/'[1]Sheet1 (2)'!$D$72,IF([1]shee2!D1178='[1]Sheet1 (2)'!$C$71,'[1]Sheet1 (2)'!$D$71*('[1]Sheet1 (2)'!$D$72-rave_index)/'[1]Sheet1 (2)'!$D$72))))</f>
        <v>5</v>
      </c>
      <c r="AY1238" s="157">
        <f>IF(IF(D1238='[1]Sheet1 (2)'!$C$69,'[1]Sheet1 (2)'!$D$69*('[1]Sheet1 (2)'!$D$72-rough_index)/'[1]Sheet1 (2)'!$D$72,IF([1]shee2!D1178='[1]Sheet1 (2)'!$C$70,'[1]Sheet1 (2)'!$D$70*('[1]Sheet1 (2)'!$D$72-rough_index)/'[1]Sheet1 (2)'!$D$72,IF([1]shee2!D1178='[1]Sheet1 (2)'!$C$71,'[1]Sheet1 (2)'!$D$71*('[1]Sheet1 (2)'!$D$72-rough_index)/'[1]Sheet1 (2)'!$D$72)))&lt;0,0,IF(D1238='[1]Sheet1 (2)'!$C$69,'[1]Sheet1 (2)'!$D$69*('[1]Sheet1 (2)'!$D$72-rough_index)/'[1]Sheet1 (2)'!$D$72,IF([1]shee2!D1178='[1]Sheet1 (2)'!$C$70,'[1]Sheet1 (2)'!$D$70*('[1]Sheet1 (2)'!$D$72-rough_index)/'[1]Sheet1 (2)'!$D$72,IF([1]shee2!D1178='[1]Sheet1 (2)'!$C$71,'[1]Sheet1 (2)'!$D$71*('[1]Sheet1 (2)'!$D$72-rough_index)/'[1]Sheet1 (2)'!$D$72))))</f>
        <v>2.5</v>
      </c>
      <c r="AZ1238" s="179">
        <f>+(AU1238*'[1]Sheet1 (2)'!$C$77)+(AV1238*'[1]Sheet1 (2)'!$C$78)+(AW1238*'[1]Sheet1 (2)'!$C$79)+(AX1238*'[1]Sheet1 (2)'!$C$80)+(AY1238*'[1]Sheet1 (2)'!$C$81)</f>
        <v>3</v>
      </c>
      <c r="BA1238" s="213" t="str">
        <f t="shared" si="38"/>
        <v>Fair</v>
      </c>
      <c r="BE1238">
        <f>IF(D1238='[1]Sheet1 (2)'!$C$61,'[1]Sheet1 (2)'!$D$61*(counts^2)+'[1]Sheet1 (2)'!$G$61*counts+'[1]Sheet1 (2)'!$J$61,IF(D1238='[1]Sheet1 (2)'!$C$62,'[1]Sheet1 (2)'!$D$62*counts+'[1]Sheet1 (2)'!$G$62,IF(D1238='[1]Sheet1 (2)'!$C$63,'[1]Sheet1 (2)'!$D$63*counts+'[1]Sheet1 (2)'!$G$63,IF(D1238='[1]Sheet1 (2)'!$C$64,'[1]Sheet1 (2)'!$D$64*counts+'[1]Sheet1 (2)'!$G$64))))</f>
        <v>2.0984129299999998</v>
      </c>
    </row>
    <row r="1239" spans="1:57" ht="12.75" customHeight="1">
      <c r="A1239" s="176" t="s">
        <v>282</v>
      </c>
      <c r="B1239" s="145" t="s">
        <v>76</v>
      </c>
      <c r="C1239" s="170">
        <v>1372</v>
      </c>
      <c r="D1239" s="174" t="s">
        <v>77</v>
      </c>
      <c r="E1239" s="171">
        <v>8</v>
      </c>
      <c r="F1239" s="171">
        <v>2</v>
      </c>
      <c r="G1239" s="171" t="s">
        <v>77</v>
      </c>
      <c r="H1239" s="171">
        <v>0.5</v>
      </c>
      <c r="I1239" s="171" t="s">
        <v>77</v>
      </c>
      <c r="J1239" s="173" t="s">
        <v>80</v>
      </c>
      <c r="K1239" s="173" t="s">
        <v>80</v>
      </c>
      <c r="L1239" s="169">
        <f>VLOOKUP(CONCATENATE(J1239,K1239),'Sheet1 (2)'!$J$6:$K$26,2,FALSE)</f>
        <v>0</v>
      </c>
      <c r="M1239" s="173" t="s">
        <v>83</v>
      </c>
      <c r="N1239" s="173" t="s">
        <v>81</v>
      </c>
      <c r="O1239" s="177">
        <f>VLOOKUP(CONCATENATE(M1239,N1239),'[1]Sheet1 (2)'!$L$6:$M$26,2,FALSE)</f>
        <v>75</v>
      </c>
      <c r="P1239" s="173" t="s">
        <v>83</v>
      </c>
      <c r="Q1239" s="173" t="s">
        <v>79</v>
      </c>
      <c r="R1239" s="177">
        <f>VLOOKUP(CONCATENATE(P1239,Q1239),'[1]Sheet1 (2)'!$N$6:$O$26,2,FALSE)</f>
        <v>56.25</v>
      </c>
      <c r="S1239" s="173" t="s">
        <v>80</v>
      </c>
      <c r="T1239" s="173" t="s">
        <v>80</v>
      </c>
      <c r="U1239" s="177">
        <f>VLOOKUP(CONCATENATE(S1239,T1239),'[1]Sheet1 (2)'!$P$6:$Q$26,2,FALSE)</f>
        <v>0</v>
      </c>
      <c r="V1239" s="173" t="s">
        <v>80</v>
      </c>
      <c r="W1239" s="173" t="s">
        <v>80</v>
      </c>
      <c r="X1239" s="177">
        <f>VLOOKUP(CONCATENATE(V1239,W1239),'[1]Sheet1 (2)'!$R$6:$S$26,2,FALSE)</f>
        <v>0</v>
      </c>
      <c r="Y1239" s="173" t="s">
        <v>80</v>
      </c>
      <c r="Z1239" s="173" t="s">
        <v>80</v>
      </c>
      <c r="AA1239" s="177">
        <f>VLOOKUP(CONCATENATE(Y1239,Z1239),'[1]Sheet1 (2)'!$T$6:$U$26,2,FALSE)</f>
        <v>0</v>
      </c>
      <c r="AB1239" s="173" t="s">
        <v>80</v>
      </c>
      <c r="AC1239" s="173" t="s">
        <v>80</v>
      </c>
      <c r="AD1239" s="177">
        <f>VLOOKUP(CONCATENATE(AB1239,AC1239),'[1]Sheet1 (2)'!$X$6:$Y$26,2,FALSE)</f>
        <v>0</v>
      </c>
      <c r="AE1239" s="173" t="s">
        <v>82</v>
      </c>
      <c r="AF1239" s="173" t="s">
        <v>81</v>
      </c>
      <c r="AG1239" s="177">
        <f>VLOOKUP(CONCATENATE(AE1239,AF1239),'[1]Sheet1 (2)'!$Z$6:$AA$26,2,FALSE)</f>
        <v>66</v>
      </c>
      <c r="AH1239" s="172"/>
      <c r="AI1239" s="178"/>
      <c r="AJ1239" s="140"/>
      <c r="AK1239" s="176" t="s">
        <v>282</v>
      </c>
      <c r="AL1239" s="176" t="s">
        <v>76</v>
      </c>
      <c r="AM1239" s="170">
        <f t="shared" si="39"/>
        <v>1372</v>
      </c>
      <c r="AN1239" s="147"/>
      <c r="AO1239" s="155"/>
      <c r="AP1239" s="156"/>
      <c r="AQ1239" s="157">
        <v>2.2548165751261364</v>
      </c>
      <c r="AR1239" s="158"/>
      <c r="AS1239" s="145">
        <f>LOOKUP(rufmkm,'[1]Sheet1 (2)'!$V$62:$V$71,'[1]Sheet1 (2)'!$W$62:$W$71)</f>
        <v>30</v>
      </c>
      <c r="AT1239" s="140"/>
      <c r="AU1239" s="157">
        <f>IF(IF(D1239='[1]Sheet1 (2)'!$C$69,'[1]Sheet1 (2)'!$D$69*('[1]Sheet1 (2)'!$D$72-rut_index)/'[1]Sheet1 (2)'!$D$72,IF([1]shee2!D1179='[1]Sheet1 (2)'!$C$70,'[1]Sheet1 (2)'!$D$70*('[1]Sheet1 (2)'!$D$72-rut_index)/'[1]Sheet1 (2)'!$D$72,IF([1]shee2!D1179='[1]Sheet1 (2)'!$C$71,'[1]Sheet1 (2)'!$D$71*('[1]Sheet1 (2)'!$D$72-rut_index)/'[1]Sheet1 (2)'!$D$72)))&lt;0,0,IF(D1239='[1]Sheet1 (2)'!$C$69,'[1]Sheet1 (2)'!$D$69*('[1]Sheet1 (2)'!$D$72-rut_index)/'[1]Sheet1 (2)'!$D$72,IF([1]shee2!D1179='[1]Sheet1 (2)'!$C$70,'[1]Sheet1 (2)'!$D$70*('[1]Sheet1 (2)'!$D$72-rut_index)/'[1]Sheet1 (2)'!$D$72,IF([1]shee2!D1179='[1]Sheet1 (2)'!$C$71,'[1]Sheet1 (2)'!$D$71*('[1]Sheet1 (2)'!$D$72-rut_index)/'[1]Sheet1 (2)'!$D$72))))</f>
        <v>5</v>
      </c>
      <c r="AV1239" s="157">
        <f>IF(IF(D1239='[1]Sheet1 (2)'!$C$69,'[1]Sheet1 (2)'!$D$69*('[1]Sheet1 (2)'!$D$72-crack_s_index)/'[1]Sheet1 (2)'!$D$72,IF([1]shee2!D1179='[1]Sheet1 (2)'!$C$70,'[1]Sheet1 (2)'!$D$70*('[1]Sheet1 (2)'!$D$72-crack_s_index)/'[1]Sheet1 (2)'!$D$72,IF([1]shee2!D1179='[1]Sheet1 (2)'!$C$71,'[1]Sheet1 (2)'!$D$71*('[1]Sheet1 (2)'!$D$72-crack_s_index)/'[1]Sheet1 (2)'!$D$72)))&lt;0,0,IF(D1239='[1]Sheet1 (2)'!$C$69,'[1]Sheet1 (2)'!$D$69*('[1]Sheet1 (2)'!$D$72-crack_s_index)/'[1]Sheet1 (2)'!$D$72,IF([1]shee2!D1179='[1]Sheet1 (2)'!$C$70,'[1]Sheet1 (2)'!$D$70*('[1]Sheet1 (2)'!$D$72-crack_s_index)/'[1]Sheet1 (2)'!$D$72,IF([1]shee2!D1179='[1]Sheet1 (2)'!$C$71,'[1]Sheet1 (2)'!$D$71*('[1]Sheet1 (2)'!$D$72-crack_s_index)/'[1]Sheet1 (2)'!$D$72))))</f>
        <v>0</v>
      </c>
      <c r="AW1239" s="157">
        <f>IF(IF(D1239='[1]Sheet1 (2)'!$C$69,'[1]Sheet1 (2)'!$D$69*('[1]Sheet1 (2)'!$D$72-crack_t_index)/'[1]Sheet1 (2)'!$D$72,IF([1]shee2!D1179='[1]Sheet1 (2)'!$C$70,'[1]Sheet1 (2)'!$D$70*('[1]Sheet1 (2)'!$D$72-crack_t_index)/'[1]Sheet1 (2)'!$D$72,IF([1]shee2!D1179='[1]Sheet1 (2)'!$C$71,'[1]Sheet1 (2)'!$D$71*('[1]Sheet1 (2)'!$D$72-crack_t_index)/'[1]Sheet1 (2)'!$D$72)))&lt;0,0,IF(D1239='[1]Sheet1 (2)'!$C$69,'[1]Sheet1 (2)'!$D$69*('[1]Sheet1 (2)'!$D$72-crack_t_index)/'[1]Sheet1 (2)'!$D$72,IF([1]shee2!D1179='[1]Sheet1 (2)'!$C$70,'[1]Sheet1 (2)'!$D$70*('[1]Sheet1 (2)'!$D$72-crack_t_index)/'[1]Sheet1 (2)'!$D$72,IF([1]shee2!D1179='[1]Sheet1 (2)'!$C$71,'[1]Sheet1 (2)'!$D$71*('[1]Sheet1 (2)'!$D$72-crack_t_index)/'[1]Sheet1 (2)'!$D$72))))</f>
        <v>0.3125</v>
      </c>
      <c r="AX1239" s="157">
        <f>IF(IF(D1239='[1]Sheet1 (2)'!$C$69,'[1]Sheet1 (2)'!$D$69*('[1]Sheet1 (2)'!$D$72-rave_index)/'[1]Sheet1 (2)'!$D$72,IF([1]shee2!D1179='[1]Sheet1 (2)'!$C$70,'[1]Sheet1 (2)'!$D$70*('[1]Sheet1 (2)'!$D$72-rave_index)/'[1]Sheet1 (2)'!$D$72,IF([1]shee2!D1179='[1]Sheet1 (2)'!$C$71,'[1]Sheet1 (2)'!$D$71*('[1]Sheet1 (2)'!$D$72-rave_index)/'[1]Sheet1 (2)'!$D$72)))&lt;0,0,IF(D1239='[1]Sheet1 (2)'!$C$69,'[1]Sheet1 (2)'!$D$69*('[1]Sheet1 (2)'!$D$72-rave_index)/'[1]Sheet1 (2)'!$D$72,IF([1]shee2!D1179='[1]Sheet1 (2)'!$C$70,'[1]Sheet1 (2)'!$D$70*('[1]Sheet1 (2)'!$D$72-rave_index)/'[1]Sheet1 (2)'!$D$72,IF([1]shee2!D1179='[1]Sheet1 (2)'!$C$71,'[1]Sheet1 (2)'!$D$71*('[1]Sheet1 (2)'!$D$72-rave_index)/'[1]Sheet1 (2)'!$D$72))))</f>
        <v>5</v>
      </c>
      <c r="AY1239" s="157">
        <f>IF(IF(D1239='[1]Sheet1 (2)'!$C$69,'[1]Sheet1 (2)'!$D$69*('[1]Sheet1 (2)'!$D$72-rough_index)/'[1]Sheet1 (2)'!$D$72,IF([1]shee2!D1179='[1]Sheet1 (2)'!$C$70,'[1]Sheet1 (2)'!$D$70*('[1]Sheet1 (2)'!$D$72-rough_index)/'[1]Sheet1 (2)'!$D$72,IF([1]shee2!D1179='[1]Sheet1 (2)'!$C$71,'[1]Sheet1 (2)'!$D$71*('[1]Sheet1 (2)'!$D$72-rough_index)/'[1]Sheet1 (2)'!$D$72)))&lt;0,0,IF(D1239='[1]Sheet1 (2)'!$C$69,'[1]Sheet1 (2)'!$D$69*('[1]Sheet1 (2)'!$D$72-rough_index)/'[1]Sheet1 (2)'!$D$72,IF([1]shee2!D1179='[1]Sheet1 (2)'!$C$70,'[1]Sheet1 (2)'!$D$70*('[1]Sheet1 (2)'!$D$72-rough_index)/'[1]Sheet1 (2)'!$D$72,IF([1]shee2!D1179='[1]Sheet1 (2)'!$C$71,'[1]Sheet1 (2)'!$D$71*('[1]Sheet1 (2)'!$D$72-rough_index)/'[1]Sheet1 (2)'!$D$72))))</f>
        <v>2.5</v>
      </c>
      <c r="AZ1239" s="179">
        <f>+(AU1239*'[1]Sheet1 (2)'!$C$77)+(AV1239*'[1]Sheet1 (2)'!$C$78)+(AW1239*'[1]Sheet1 (2)'!$C$79)+(AX1239*'[1]Sheet1 (2)'!$C$80)+(AY1239*'[1]Sheet1 (2)'!$C$81)</f>
        <v>2.2625000000000002</v>
      </c>
      <c r="BA1239" s="213" t="str">
        <f t="shared" si="38"/>
        <v>Poor</v>
      </c>
      <c r="BE1239">
        <f>IF(D1239='[1]Sheet1 (2)'!$C$61,'[1]Sheet1 (2)'!$D$61*(counts^2)+'[1]Sheet1 (2)'!$G$61*counts+'[1]Sheet1 (2)'!$J$61,IF(D1239='[1]Sheet1 (2)'!$C$62,'[1]Sheet1 (2)'!$D$62*counts+'[1]Sheet1 (2)'!$G$62,IF(D1239='[1]Sheet1 (2)'!$C$63,'[1]Sheet1 (2)'!$D$63*counts+'[1]Sheet1 (2)'!$G$63,IF(D1239='[1]Sheet1 (2)'!$C$64,'[1]Sheet1 (2)'!$D$64*counts+'[1]Sheet1 (2)'!$G$64))))</f>
        <v>2.0984129299999998</v>
      </c>
    </row>
    <row r="1240" spans="1:57" ht="12.75" customHeight="1">
      <c r="A1240" s="176" t="s">
        <v>282</v>
      </c>
      <c r="B1240" s="145" t="s">
        <v>76</v>
      </c>
      <c r="C1240" s="170">
        <v>1373</v>
      </c>
      <c r="D1240" s="174" t="s">
        <v>77</v>
      </c>
      <c r="E1240" s="171">
        <v>8</v>
      </c>
      <c r="F1240" s="171">
        <v>2</v>
      </c>
      <c r="G1240" s="171" t="s">
        <v>77</v>
      </c>
      <c r="H1240" s="171">
        <v>0.5</v>
      </c>
      <c r="I1240" s="171" t="s">
        <v>77</v>
      </c>
      <c r="J1240" s="173" t="s">
        <v>80</v>
      </c>
      <c r="K1240" s="173" t="s">
        <v>80</v>
      </c>
      <c r="L1240" s="169">
        <f>VLOOKUP(CONCATENATE(J1240,K1240),'Sheet1 (2)'!$J$6:$K$26,2,FALSE)</f>
        <v>0</v>
      </c>
      <c r="M1240" s="173" t="s">
        <v>83</v>
      </c>
      <c r="N1240" s="173" t="s">
        <v>83</v>
      </c>
      <c r="O1240" s="177">
        <f>VLOOKUP(CONCATENATE(M1240,N1240),'[1]Sheet1 (2)'!$L$6:$M$26,2,FALSE)</f>
        <v>37.5</v>
      </c>
      <c r="P1240" s="173" t="s">
        <v>83</v>
      </c>
      <c r="Q1240" s="173" t="s">
        <v>83</v>
      </c>
      <c r="R1240" s="177">
        <f>VLOOKUP(CONCATENATE(P1240,Q1240),'[1]Sheet1 (2)'!$N$6:$O$26,2,FALSE)</f>
        <v>37.5</v>
      </c>
      <c r="S1240" s="173" t="s">
        <v>80</v>
      </c>
      <c r="T1240" s="173" t="s">
        <v>80</v>
      </c>
      <c r="U1240" s="177">
        <f>VLOOKUP(CONCATENATE(S1240,T1240),'[1]Sheet1 (2)'!$P$6:$Q$26,2,FALSE)</f>
        <v>0</v>
      </c>
      <c r="V1240" s="173" t="s">
        <v>80</v>
      </c>
      <c r="W1240" s="173" t="s">
        <v>80</v>
      </c>
      <c r="X1240" s="177">
        <f>VLOOKUP(CONCATENATE(V1240,W1240),'[1]Sheet1 (2)'!$R$6:$S$26,2,FALSE)</f>
        <v>0</v>
      </c>
      <c r="Y1240" s="173" t="s">
        <v>80</v>
      </c>
      <c r="Z1240" s="173" t="s">
        <v>80</v>
      </c>
      <c r="AA1240" s="177">
        <f>VLOOKUP(CONCATENATE(Y1240,Z1240),'[1]Sheet1 (2)'!$T$6:$U$26,2,FALSE)</f>
        <v>0</v>
      </c>
      <c r="AB1240" s="173" t="s">
        <v>80</v>
      </c>
      <c r="AC1240" s="173" t="s">
        <v>80</v>
      </c>
      <c r="AD1240" s="177">
        <f>VLOOKUP(CONCATENATE(AB1240,AC1240),'[1]Sheet1 (2)'!$X$6:$Y$26,2,FALSE)</f>
        <v>0</v>
      </c>
      <c r="AE1240" s="173" t="s">
        <v>82</v>
      </c>
      <c r="AF1240" s="173" t="s">
        <v>81</v>
      </c>
      <c r="AG1240" s="177">
        <f>VLOOKUP(CONCATENATE(AE1240,AF1240),'[1]Sheet1 (2)'!$Z$6:$AA$26,2,FALSE)</f>
        <v>66</v>
      </c>
      <c r="AH1240" s="172"/>
      <c r="AI1240" s="178"/>
      <c r="AJ1240" s="140"/>
      <c r="AK1240" s="176" t="s">
        <v>282</v>
      </c>
      <c r="AL1240" s="176" t="s">
        <v>76</v>
      </c>
      <c r="AM1240" s="170">
        <f t="shared" si="39"/>
        <v>1373</v>
      </c>
      <c r="AN1240" s="147"/>
      <c r="AO1240" s="155"/>
      <c r="AP1240" s="156"/>
      <c r="AQ1240" s="157">
        <v>1.7941539214627606</v>
      </c>
      <c r="AR1240" s="158"/>
      <c r="AS1240" s="145">
        <f>LOOKUP(rufmkm,'[1]Sheet1 (2)'!$V$62:$V$71,'[1]Sheet1 (2)'!$W$62:$W$71)</f>
        <v>20</v>
      </c>
      <c r="AT1240" s="140"/>
      <c r="AU1240" s="157">
        <f>IF(IF(D1240='[1]Sheet1 (2)'!$C$69,'[1]Sheet1 (2)'!$D$69*('[1]Sheet1 (2)'!$D$72-rut_index)/'[1]Sheet1 (2)'!$D$72,IF([1]shee2!D1180='[1]Sheet1 (2)'!$C$70,'[1]Sheet1 (2)'!$D$70*('[1]Sheet1 (2)'!$D$72-rut_index)/'[1]Sheet1 (2)'!$D$72,IF([1]shee2!D1180='[1]Sheet1 (2)'!$C$71,'[1]Sheet1 (2)'!$D$71*('[1]Sheet1 (2)'!$D$72-rut_index)/'[1]Sheet1 (2)'!$D$72)))&lt;0,0,IF(D1240='[1]Sheet1 (2)'!$C$69,'[1]Sheet1 (2)'!$D$69*('[1]Sheet1 (2)'!$D$72-rut_index)/'[1]Sheet1 (2)'!$D$72,IF([1]shee2!D1180='[1]Sheet1 (2)'!$C$70,'[1]Sheet1 (2)'!$D$70*('[1]Sheet1 (2)'!$D$72-rut_index)/'[1]Sheet1 (2)'!$D$72,IF([1]shee2!D1180='[1]Sheet1 (2)'!$C$71,'[1]Sheet1 (2)'!$D$71*('[1]Sheet1 (2)'!$D$72-rut_index)/'[1]Sheet1 (2)'!$D$72))))</f>
        <v>5</v>
      </c>
      <c r="AV1240" s="157">
        <f>IF(IF(D1240='[1]Sheet1 (2)'!$C$69,'[1]Sheet1 (2)'!$D$69*('[1]Sheet1 (2)'!$D$72-crack_s_index)/'[1]Sheet1 (2)'!$D$72,IF([1]shee2!D1180='[1]Sheet1 (2)'!$C$70,'[1]Sheet1 (2)'!$D$70*('[1]Sheet1 (2)'!$D$72-crack_s_index)/'[1]Sheet1 (2)'!$D$72,IF([1]shee2!D1180='[1]Sheet1 (2)'!$C$71,'[1]Sheet1 (2)'!$D$71*('[1]Sheet1 (2)'!$D$72-crack_s_index)/'[1]Sheet1 (2)'!$D$72)))&lt;0,0,IF(D1240='[1]Sheet1 (2)'!$C$69,'[1]Sheet1 (2)'!$D$69*('[1]Sheet1 (2)'!$D$72-crack_s_index)/'[1]Sheet1 (2)'!$D$72,IF([1]shee2!D1180='[1]Sheet1 (2)'!$C$70,'[1]Sheet1 (2)'!$D$70*('[1]Sheet1 (2)'!$D$72-crack_s_index)/'[1]Sheet1 (2)'!$D$72,IF([1]shee2!D1180='[1]Sheet1 (2)'!$C$71,'[1]Sheet1 (2)'!$D$71*('[1]Sheet1 (2)'!$D$72-crack_s_index)/'[1]Sheet1 (2)'!$D$72))))</f>
        <v>1.875</v>
      </c>
      <c r="AW1240" s="157">
        <f>IF(IF(D1240='[1]Sheet1 (2)'!$C$69,'[1]Sheet1 (2)'!$D$69*('[1]Sheet1 (2)'!$D$72-crack_t_index)/'[1]Sheet1 (2)'!$D$72,IF([1]shee2!D1180='[1]Sheet1 (2)'!$C$70,'[1]Sheet1 (2)'!$D$70*('[1]Sheet1 (2)'!$D$72-crack_t_index)/'[1]Sheet1 (2)'!$D$72,IF([1]shee2!D1180='[1]Sheet1 (2)'!$C$71,'[1]Sheet1 (2)'!$D$71*('[1]Sheet1 (2)'!$D$72-crack_t_index)/'[1]Sheet1 (2)'!$D$72)))&lt;0,0,IF(D1240='[1]Sheet1 (2)'!$C$69,'[1]Sheet1 (2)'!$D$69*('[1]Sheet1 (2)'!$D$72-crack_t_index)/'[1]Sheet1 (2)'!$D$72,IF([1]shee2!D1180='[1]Sheet1 (2)'!$C$70,'[1]Sheet1 (2)'!$D$70*('[1]Sheet1 (2)'!$D$72-crack_t_index)/'[1]Sheet1 (2)'!$D$72,IF([1]shee2!D1180='[1]Sheet1 (2)'!$C$71,'[1]Sheet1 (2)'!$D$71*('[1]Sheet1 (2)'!$D$72-crack_t_index)/'[1]Sheet1 (2)'!$D$72))))</f>
        <v>1.875</v>
      </c>
      <c r="AX1240" s="157">
        <f>IF(IF(D1240='[1]Sheet1 (2)'!$C$69,'[1]Sheet1 (2)'!$D$69*('[1]Sheet1 (2)'!$D$72-rave_index)/'[1]Sheet1 (2)'!$D$72,IF([1]shee2!D1180='[1]Sheet1 (2)'!$C$70,'[1]Sheet1 (2)'!$D$70*('[1]Sheet1 (2)'!$D$72-rave_index)/'[1]Sheet1 (2)'!$D$72,IF([1]shee2!D1180='[1]Sheet1 (2)'!$C$71,'[1]Sheet1 (2)'!$D$71*('[1]Sheet1 (2)'!$D$72-rave_index)/'[1]Sheet1 (2)'!$D$72)))&lt;0,0,IF(D1240='[1]Sheet1 (2)'!$C$69,'[1]Sheet1 (2)'!$D$69*('[1]Sheet1 (2)'!$D$72-rave_index)/'[1]Sheet1 (2)'!$D$72,IF([1]shee2!D1180='[1]Sheet1 (2)'!$C$70,'[1]Sheet1 (2)'!$D$70*('[1]Sheet1 (2)'!$D$72-rave_index)/'[1]Sheet1 (2)'!$D$72,IF([1]shee2!D1180='[1]Sheet1 (2)'!$C$71,'[1]Sheet1 (2)'!$D$71*('[1]Sheet1 (2)'!$D$72-rave_index)/'[1]Sheet1 (2)'!$D$72))))</f>
        <v>5</v>
      </c>
      <c r="AY1240" s="157">
        <f>IF(IF(D1240='[1]Sheet1 (2)'!$C$69,'[1]Sheet1 (2)'!$D$69*('[1]Sheet1 (2)'!$D$72-rough_index)/'[1]Sheet1 (2)'!$D$72,IF([1]shee2!D1180='[1]Sheet1 (2)'!$C$70,'[1]Sheet1 (2)'!$D$70*('[1]Sheet1 (2)'!$D$72-rough_index)/'[1]Sheet1 (2)'!$D$72,IF([1]shee2!D1180='[1]Sheet1 (2)'!$C$71,'[1]Sheet1 (2)'!$D$71*('[1]Sheet1 (2)'!$D$72-rough_index)/'[1]Sheet1 (2)'!$D$72)))&lt;0,0,IF(D1240='[1]Sheet1 (2)'!$C$69,'[1]Sheet1 (2)'!$D$69*('[1]Sheet1 (2)'!$D$72-rough_index)/'[1]Sheet1 (2)'!$D$72,IF([1]shee2!D1180='[1]Sheet1 (2)'!$C$70,'[1]Sheet1 (2)'!$D$70*('[1]Sheet1 (2)'!$D$72-rough_index)/'[1]Sheet1 (2)'!$D$72,IF([1]shee2!D1180='[1]Sheet1 (2)'!$C$71,'[1]Sheet1 (2)'!$D$71*('[1]Sheet1 (2)'!$D$72-rough_index)/'[1]Sheet1 (2)'!$D$72))))</f>
        <v>3.3333333333333335</v>
      </c>
      <c r="AZ1240" s="179">
        <f>+(AU1240*'[1]Sheet1 (2)'!$C$77)+(AV1240*'[1]Sheet1 (2)'!$C$78)+(AW1240*'[1]Sheet1 (2)'!$C$79)+(AX1240*'[1]Sheet1 (2)'!$C$80)+(AY1240*'[1]Sheet1 (2)'!$C$81)</f>
        <v>3.25</v>
      </c>
      <c r="BA1240" s="213" t="str">
        <f t="shared" si="38"/>
        <v>Fair</v>
      </c>
      <c r="BE1240">
        <f>IF(D1240='[1]Sheet1 (2)'!$C$61,'[1]Sheet1 (2)'!$D$61*(counts^2)+'[1]Sheet1 (2)'!$G$61*counts+'[1]Sheet1 (2)'!$J$61,IF(D1240='[1]Sheet1 (2)'!$C$62,'[1]Sheet1 (2)'!$D$62*counts+'[1]Sheet1 (2)'!$G$62,IF(D1240='[1]Sheet1 (2)'!$C$63,'[1]Sheet1 (2)'!$D$63*counts+'[1]Sheet1 (2)'!$G$63,IF(D1240='[1]Sheet1 (2)'!$C$64,'[1]Sheet1 (2)'!$D$64*counts+'[1]Sheet1 (2)'!$G$64))))</f>
        <v>2.0984129299999998</v>
      </c>
    </row>
    <row r="1241" spans="1:57" ht="12.75" customHeight="1">
      <c r="A1241" s="176" t="s">
        <v>282</v>
      </c>
      <c r="B1241" s="145" t="s">
        <v>76</v>
      </c>
      <c r="C1241" s="170">
        <v>1374</v>
      </c>
      <c r="D1241" s="174" t="s">
        <v>77</v>
      </c>
      <c r="E1241" s="171">
        <v>8</v>
      </c>
      <c r="F1241" s="171">
        <v>2</v>
      </c>
      <c r="G1241" s="171" t="s">
        <v>77</v>
      </c>
      <c r="H1241" s="171">
        <v>0.5</v>
      </c>
      <c r="I1241" s="171" t="s">
        <v>77</v>
      </c>
      <c r="J1241" s="173" t="s">
        <v>80</v>
      </c>
      <c r="K1241" s="173" t="s">
        <v>80</v>
      </c>
      <c r="L1241" s="169">
        <f>VLOOKUP(CONCATENATE(J1241,K1241),'Sheet1 (2)'!$J$6:$K$26,2,FALSE)</f>
        <v>0</v>
      </c>
      <c r="M1241" s="173" t="s">
        <v>83</v>
      </c>
      <c r="N1241" s="173" t="s">
        <v>79</v>
      </c>
      <c r="O1241" s="177">
        <f>VLOOKUP(CONCATENATE(M1241,N1241),'[1]Sheet1 (2)'!$L$6:$M$26,2,FALSE)</f>
        <v>56.25</v>
      </c>
      <c r="P1241" s="173" t="s">
        <v>83</v>
      </c>
      <c r="Q1241" s="173" t="s">
        <v>83</v>
      </c>
      <c r="R1241" s="177">
        <f>VLOOKUP(CONCATENATE(P1241,Q1241),'[1]Sheet1 (2)'!$N$6:$O$26,2,FALSE)</f>
        <v>37.5</v>
      </c>
      <c r="S1241" s="173" t="s">
        <v>80</v>
      </c>
      <c r="T1241" s="173" t="s">
        <v>80</v>
      </c>
      <c r="U1241" s="177">
        <f>VLOOKUP(CONCATENATE(S1241,T1241),'[1]Sheet1 (2)'!$P$6:$Q$26,2,FALSE)</f>
        <v>0</v>
      </c>
      <c r="V1241" s="173" t="s">
        <v>80</v>
      </c>
      <c r="W1241" s="173" t="s">
        <v>80</v>
      </c>
      <c r="X1241" s="177">
        <f>VLOOKUP(CONCATENATE(V1241,W1241),'[1]Sheet1 (2)'!$R$6:$S$26,2,FALSE)</f>
        <v>0</v>
      </c>
      <c r="Y1241" s="173" t="s">
        <v>80</v>
      </c>
      <c r="Z1241" s="173" t="s">
        <v>80</v>
      </c>
      <c r="AA1241" s="177">
        <f>VLOOKUP(CONCATENATE(Y1241,Z1241),'[1]Sheet1 (2)'!$T$6:$U$26,2,FALSE)</f>
        <v>0</v>
      </c>
      <c r="AB1241" s="173" t="s">
        <v>80</v>
      </c>
      <c r="AC1241" s="173" t="s">
        <v>80</v>
      </c>
      <c r="AD1241" s="177">
        <f>VLOOKUP(CONCATENATE(AB1241,AC1241),'[1]Sheet1 (2)'!$X$6:$Y$26,2,FALSE)</f>
        <v>0</v>
      </c>
      <c r="AE1241" s="173" t="s">
        <v>82</v>
      </c>
      <c r="AF1241" s="173" t="s">
        <v>81</v>
      </c>
      <c r="AG1241" s="177">
        <f>VLOOKUP(CONCATENATE(AE1241,AF1241),'[1]Sheet1 (2)'!$Z$6:$AA$26,2,FALSE)</f>
        <v>66</v>
      </c>
      <c r="AH1241" s="172"/>
      <c r="AI1241" s="178"/>
      <c r="AJ1241" s="140"/>
      <c r="AK1241" s="176" t="s">
        <v>282</v>
      </c>
      <c r="AL1241" s="176" t="s">
        <v>76</v>
      </c>
      <c r="AM1241" s="170">
        <f t="shared" si="39"/>
        <v>1374</v>
      </c>
      <c r="AN1241" s="147"/>
      <c r="AO1241" s="155"/>
      <c r="AP1241" s="156"/>
      <c r="AQ1241" s="157">
        <v>2.0672733863383348</v>
      </c>
      <c r="AR1241" s="158"/>
      <c r="AS1241" s="145">
        <f>LOOKUP(rufmkm,'[1]Sheet1 (2)'!$V$62:$V$71,'[1]Sheet1 (2)'!$W$62:$W$71)</f>
        <v>30</v>
      </c>
      <c r="AT1241" s="140"/>
      <c r="AU1241" s="157">
        <f>IF(IF(D1241='[1]Sheet1 (2)'!$C$69,'[1]Sheet1 (2)'!$D$69*('[1]Sheet1 (2)'!$D$72-rut_index)/'[1]Sheet1 (2)'!$D$72,IF([1]shee2!D1181='[1]Sheet1 (2)'!$C$70,'[1]Sheet1 (2)'!$D$70*('[1]Sheet1 (2)'!$D$72-rut_index)/'[1]Sheet1 (2)'!$D$72,IF([1]shee2!D1181='[1]Sheet1 (2)'!$C$71,'[1]Sheet1 (2)'!$D$71*('[1]Sheet1 (2)'!$D$72-rut_index)/'[1]Sheet1 (2)'!$D$72)))&lt;0,0,IF(D1241='[1]Sheet1 (2)'!$C$69,'[1]Sheet1 (2)'!$D$69*('[1]Sheet1 (2)'!$D$72-rut_index)/'[1]Sheet1 (2)'!$D$72,IF([1]shee2!D1181='[1]Sheet1 (2)'!$C$70,'[1]Sheet1 (2)'!$D$70*('[1]Sheet1 (2)'!$D$72-rut_index)/'[1]Sheet1 (2)'!$D$72,IF([1]shee2!D1181='[1]Sheet1 (2)'!$C$71,'[1]Sheet1 (2)'!$D$71*('[1]Sheet1 (2)'!$D$72-rut_index)/'[1]Sheet1 (2)'!$D$72))))</f>
        <v>5</v>
      </c>
      <c r="AV1241" s="157">
        <f>IF(IF(D1241='[1]Sheet1 (2)'!$C$69,'[1]Sheet1 (2)'!$D$69*('[1]Sheet1 (2)'!$D$72-crack_s_index)/'[1]Sheet1 (2)'!$D$72,IF([1]shee2!D1181='[1]Sheet1 (2)'!$C$70,'[1]Sheet1 (2)'!$D$70*('[1]Sheet1 (2)'!$D$72-crack_s_index)/'[1]Sheet1 (2)'!$D$72,IF([1]shee2!D1181='[1]Sheet1 (2)'!$C$71,'[1]Sheet1 (2)'!$D$71*('[1]Sheet1 (2)'!$D$72-crack_s_index)/'[1]Sheet1 (2)'!$D$72)))&lt;0,0,IF(D1241='[1]Sheet1 (2)'!$C$69,'[1]Sheet1 (2)'!$D$69*('[1]Sheet1 (2)'!$D$72-crack_s_index)/'[1]Sheet1 (2)'!$D$72,IF([1]shee2!D1181='[1]Sheet1 (2)'!$C$70,'[1]Sheet1 (2)'!$D$70*('[1]Sheet1 (2)'!$D$72-crack_s_index)/'[1]Sheet1 (2)'!$D$72,IF([1]shee2!D1181='[1]Sheet1 (2)'!$C$71,'[1]Sheet1 (2)'!$D$71*('[1]Sheet1 (2)'!$D$72-crack_s_index)/'[1]Sheet1 (2)'!$D$72))))</f>
        <v>0.3125</v>
      </c>
      <c r="AW1241" s="157">
        <f>IF(IF(D1241='[1]Sheet1 (2)'!$C$69,'[1]Sheet1 (2)'!$D$69*('[1]Sheet1 (2)'!$D$72-crack_t_index)/'[1]Sheet1 (2)'!$D$72,IF([1]shee2!D1181='[1]Sheet1 (2)'!$C$70,'[1]Sheet1 (2)'!$D$70*('[1]Sheet1 (2)'!$D$72-crack_t_index)/'[1]Sheet1 (2)'!$D$72,IF([1]shee2!D1181='[1]Sheet1 (2)'!$C$71,'[1]Sheet1 (2)'!$D$71*('[1]Sheet1 (2)'!$D$72-crack_t_index)/'[1]Sheet1 (2)'!$D$72)))&lt;0,0,IF(D1241='[1]Sheet1 (2)'!$C$69,'[1]Sheet1 (2)'!$D$69*('[1]Sheet1 (2)'!$D$72-crack_t_index)/'[1]Sheet1 (2)'!$D$72,IF([1]shee2!D1181='[1]Sheet1 (2)'!$C$70,'[1]Sheet1 (2)'!$D$70*('[1]Sheet1 (2)'!$D$72-crack_t_index)/'[1]Sheet1 (2)'!$D$72,IF([1]shee2!D1181='[1]Sheet1 (2)'!$C$71,'[1]Sheet1 (2)'!$D$71*('[1]Sheet1 (2)'!$D$72-crack_t_index)/'[1]Sheet1 (2)'!$D$72))))</f>
        <v>1.875</v>
      </c>
      <c r="AX1241" s="157">
        <f>IF(IF(D1241='[1]Sheet1 (2)'!$C$69,'[1]Sheet1 (2)'!$D$69*('[1]Sheet1 (2)'!$D$72-rave_index)/'[1]Sheet1 (2)'!$D$72,IF([1]shee2!D1181='[1]Sheet1 (2)'!$C$70,'[1]Sheet1 (2)'!$D$70*('[1]Sheet1 (2)'!$D$72-rave_index)/'[1]Sheet1 (2)'!$D$72,IF([1]shee2!D1181='[1]Sheet1 (2)'!$C$71,'[1]Sheet1 (2)'!$D$71*('[1]Sheet1 (2)'!$D$72-rave_index)/'[1]Sheet1 (2)'!$D$72)))&lt;0,0,IF(D1241='[1]Sheet1 (2)'!$C$69,'[1]Sheet1 (2)'!$D$69*('[1]Sheet1 (2)'!$D$72-rave_index)/'[1]Sheet1 (2)'!$D$72,IF([1]shee2!D1181='[1]Sheet1 (2)'!$C$70,'[1]Sheet1 (2)'!$D$70*('[1]Sheet1 (2)'!$D$72-rave_index)/'[1]Sheet1 (2)'!$D$72,IF([1]shee2!D1181='[1]Sheet1 (2)'!$C$71,'[1]Sheet1 (2)'!$D$71*('[1]Sheet1 (2)'!$D$72-rave_index)/'[1]Sheet1 (2)'!$D$72))))</f>
        <v>5</v>
      </c>
      <c r="AY1241" s="157">
        <f>IF(IF(D1241='[1]Sheet1 (2)'!$C$69,'[1]Sheet1 (2)'!$D$69*('[1]Sheet1 (2)'!$D$72-rough_index)/'[1]Sheet1 (2)'!$D$72,IF([1]shee2!D1181='[1]Sheet1 (2)'!$C$70,'[1]Sheet1 (2)'!$D$70*('[1]Sheet1 (2)'!$D$72-rough_index)/'[1]Sheet1 (2)'!$D$72,IF([1]shee2!D1181='[1]Sheet1 (2)'!$C$71,'[1]Sheet1 (2)'!$D$71*('[1]Sheet1 (2)'!$D$72-rough_index)/'[1]Sheet1 (2)'!$D$72)))&lt;0,0,IF(D1241='[1]Sheet1 (2)'!$C$69,'[1]Sheet1 (2)'!$D$69*('[1]Sheet1 (2)'!$D$72-rough_index)/'[1]Sheet1 (2)'!$D$72,IF([1]shee2!D1181='[1]Sheet1 (2)'!$C$70,'[1]Sheet1 (2)'!$D$70*('[1]Sheet1 (2)'!$D$72-rough_index)/'[1]Sheet1 (2)'!$D$72,IF([1]shee2!D1181='[1]Sheet1 (2)'!$C$71,'[1]Sheet1 (2)'!$D$71*('[1]Sheet1 (2)'!$D$72-rough_index)/'[1]Sheet1 (2)'!$D$72))))</f>
        <v>2.5</v>
      </c>
      <c r="AZ1241" s="179">
        <f>+(AU1241*'[1]Sheet1 (2)'!$C$77)+(AV1241*'[1]Sheet1 (2)'!$C$78)+(AW1241*'[1]Sheet1 (2)'!$C$79)+(AX1241*'[1]Sheet1 (2)'!$C$80)+(AY1241*'[1]Sheet1 (2)'!$C$81)</f>
        <v>2.4375</v>
      </c>
      <c r="BA1241" s="213" t="str">
        <f t="shared" si="38"/>
        <v>Poor</v>
      </c>
      <c r="BE1241">
        <f>IF(D1241='[1]Sheet1 (2)'!$C$61,'[1]Sheet1 (2)'!$D$61*(counts^2)+'[1]Sheet1 (2)'!$G$61*counts+'[1]Sheet1 (2)'!$J$61,IF(D1241='[1]Sheet1 (2)'!$C$62,'[1]Sheet1 (2)'!$D$62*counts+'[1]Sheet1 (2)'!$G$62,IF(D1241='[1]Sheet1 (2)'!$C$63,'[1]Sheet1 (2)'!$D$63*counts+'[1]Sheet1 (2)'!$G$63,IF(D1241='[1]Sheet1 (2)'!$C$64,'[1]Sheet1 (2)'!$D$64*counts+'[1]Sheet1 (2)'!$G$64))))</f>
        <v>2.0984129299999998</v>
      </c>
    </row>
    <row r="1242" spans="1:57" ht="12.75" customHeight="1">
      <c r="A1242" s="176" t="s">
        <v>282</v>
      </c>
      <c r="B1242" s="145" t="s">
        <v>76</v>
      </c>
      <c r="C1242" s="170">
        <v>1375</v>
      </c>
      <c r="D1242" s="174" t="s">
        <v>77</v>
      </c>
      <c r="E1242" s="171">
        <v>8</v>
      </c>
      <c r="F1242" s="171">
        <v>2</v>
      </c>
      <c r="G1242" s="171" t="s">
        <v>77</v>
      </c>
      <c r="H1242" s="171">
        <v>0.5</v>
      </c>
      <c r="I1242" s="171" t="s">
        <v>77</v>
      </c>
      <c r="J1242" s="173" t="s">
        <v>80</v>
      </c>
      <c r="K1242" s="173" t="s">
        <v>80</v>
      </c>
      <c r="L1242" s="169">
        <f>VLOOKUP(CONCATENATE(J1242,K1242),'Sheet1 (2)'!$J$6:$K$26,2,FALSE)</f>
        <v>0</v>
      </c>
      <c r="M1242" s="173" t="s">
        <v>82</v>
      </c>
      <c r="N1242" s="173" t="s">
        <v>79</v>
      </c>
      <c r="O1242" s="177">
        <f>VLOOKUP(CONCATENATE(M1242,N1242),'[1]Sheet1 (2)'!$L$6:$M$26,2,FALSE)</f>
        <v>37.5</v>
      </c>
      <c r="P1242" s="173" t="s">
        <v>82</v>
      </c>
      <c r="Q1242" s="173" t="s">
        <v>83</v>
      </c>
      <c r="R1242" s="177">
        <f>VLOOKUP(CONCATENATE(P1242,Q1242),'[1]Sheet1 (2)'!$N$6:$O$26,2,FALSE)</f>
        <v>25</v>
      </c>
      <c r="S1242" s="173" t="s">
        <v>80</v>
      </c>
      <c r="T1242" s="173" t="s">
        <v>80</v>
      </c>
      <c r="U1242" s="177">
        <f>VLOOKUP(CONCATENATE(S1242,T1242),'[1]Sheet1 (2)'!$P$6:$Q$26,2,FALSE)</f>
        <v>0</v>
      </c>
      <c r="V1242" s="173" t="s">
        <v>78</v>
      </c>
      <c r="W1242" s="173" t="s">
        <v>82</v>
      </c>
      <c r="X1242" s="177">
        <f>VLOOKUP(CONCATENATE(V1242,W1242),'[1]Sheet1 (2)'!$R$6:$S$26,2,FALSE)</f>
        <v>6.25</v>
      </c>
      <c r="Y1242" s="173" t="s">
        <v>80</v>
      </c>
      <c r="Z1242" s="173" t="s">
        <v>80</v>
      </c>
      <c r="AA1242" s="177">
        <f>VLOOKUP(CONCATENATE(Y1242,Z1242),'[1]Sheet1 (2)'!$T$6:$U$26,2,FALSE)</f>
        <v>0</v>
      </c>
      <c r="AB1242" s="173" t="s">
        <v>80</v>
      </c>
      <c r="AC1242" s="173" t="s">
        <v>80</v>
      </c>
      <c r="AD1242" s="177">
        <f>VLOOKUP(CONCATENATE(AB1242,AC1242),'[1]Sheet1 (2)'!$X$6:$Y$26,2,FALSE)</f>
        <v>0</v>
      </c>
      <c r="AE1242" s="173" t="s">
        <v>82</v>
      </c>
      <c r="AF1242" s="173" t="s">
        <v>81</v>
      </c>
      <c r="AG1242" s="177">
        <f>VLOOKUP(CONCATENATE(AE1242,AF1242),'[1]Sheet1 (2)'!$Z$6:$AA$26,2,FALSE)</f>
        <v>66</v>
      </c>
      <c r="AH1242" s="172"/>
      <c r="AI1242" s="178"/>
      <c r="AJ1242" s="140"/>
      <c r="AK1242" s="176" t="s">
        <v>282</v>
      </c>
      <c r="AL1242" s="176" t="s">
        <v>76</v>
      </c>
      <c r="AM1242" s="170">
        <f t="shared" si="39"/>
        <v>1375</v>
      </c>
      <c r="AN1242" s="147"/>
      <c r="AO1242" s="155"/>
      <c r="AP1242" s="156"/>
      <c r="AQ1242" s="157">
        <v>2.2162181758761528</v>
      </c>
      <c r="AR1242" s="158"/>
      <c r="AS1242" s="145">
        <f>LOOKUP(rufmkm,'[1]Sheet1 (2)'!$V$62:$V$71,'[1]Sheet1 (2)'!$W$62:$W$71)</f>
        <v>30</v>
      </c>
      <c r="AT1242" s="140"/>
      <c r="AU1242" s="157">
        <f>IF(IF(D1242='[1]Sheet1 (2)'!$C$69,'[1]Sheet1 (2)'!$D$69*('[1]Sheet1 (2)'!$D$72-rut_index)/'[1]Sheet1 (2)'!$D$72,IF([1]shee2!D1182='[1]Sheet1 (2)'!$C$70,'[1]Sheet1 (2)'!$D$70*('[1]Sheet1 (2)'!$D$72-rut_index)/'[1]Sheet1 (2)'!$D$72,IF([1]shee2!D1182='[1]Sheet1 (2)'!$C$71,'[1]Sheet1 (2)'!$D$71*('[1]Sheet1 (2)'!$D$72-rut_index)/'[1]Sheet1 (2)'!$D$72)))&lt;0,0,IF(D1242='[1]Sheet1 (2)'!$C$69,'[1]Sheet1 (2)'!$D$69*('[1]Sheet1 (2)'!$D$72-rut_index)/'[1]Sheet1 (2)'!$D$72,IF([1]shee2!D1182='[1]Sheet1 (2)'!$C$70,'[1]Sheet1 (2)'!$D$70*('[1]Sheet1 (2)'!$D$72-rut_index)/'[1]Sheet1 (2)'!$D$72,IF([1]shee2!D1182='[1]Sheet1 (2)'!$C$71,'[1]Sheet1 (2)'!$D$71*('[1]Sheet1 (2)'!$D$72-rut_index)/'[1]Sheet1 (2)'!$D$72))))</f>
        <v>5</v>
      </c>
      <c r="AV1242" s="157">
        <f>IF(IF(D1242='[1]Sheet1 (2)'!$C$69,'[1]Sheet1 (2)'!$D$69*('[1]Sheet1 (2)'!$D$72-crack_s_index)/'[1]Sheet1 (2)'!$D$72,IF([1]shee2!D1182='[1]Sheet1 (2)'!$C$70,'[1]Sheet1 (2)'!$D$70*('[1]Sheet1 (2)'!$D$72-crack_s_index)/'[1]Sheet1 (2)'!$D$72,IF([1]shee2!D1182='[1]Sheet1 (2)'!$C$71,'[1]Sheet1 (2)'!$D$71*('[1]Sheet1 (2)'!$D$72-crack_s_index)/'[1]Sheet1 (2)'!$D$72)))&lt;0,0,IF(D1242='[1]Sheet1 (2)'!$C$69,'[1]Sheet1 (2)'!$D$69*('[1]Sheet1 (2)'!$D$72-crack_s_index)/'[1]Sheet1 (2)'!$D$72,IF([1]shee2!D1182='[1]Sheet1 (2)'!$C$70,'[1]Sheet1 (2)'!$D$70*('[1]Sheet1 (2)'!$D$72-crack_s_index)/'[1]Sheet1 (2)'!$D$72,IF([1]shee2!D1182='[1]Sheet1 (2)'!$C$71,'[1]Sheet1 (2)'!$D$71*('[1]Sheet1 (2)'!$D$72-crack_s_index)/'[1]Sheet1 (2)'!$D$72))))</f>
        <v>1.875</v>
      </c>
      <c r="AW1242" s="157">
        <f>IF(IF(D1242='[1]Sheet1 (2)'!$C$69,'[1]Sheet1 (2)'!$D$69*('[1]Sheet1 (2)'!$D$72-crack_t_index)/'[1]Sheet1 (2)'!$D$72,IF([1]shee2!D1182='[1]Sheet1 (2)'!$C$70,'[1]Sheet1 (2)'!$D$70*('[1]Sheet1 (2)'!$D$72-crack_t_index)/'[1]Sheet1 (2)'!$D$72,IF([1]shee2!D1182='[1]Sheet1 (2)'!$C$71,'[1]Sheet1 (2)'!$D$71*('[1]Sheet1 (2)'!$D$72-crack_t_index)/'[1]Sheet1 (2)'!$D$72)))&lt;0,0,IF(D1242='[1]Sheet1 (2)'!$C$69,'[1]Sheet1 (2)'!$D$69*('[1]Sheet1 (2)'!$D$72-crack_t_index)/'[1]Sheet1 (2)'!$D$72,IF([1]shee2!D1182='[1]Sheet1 (2)'!$C$70,'[1]Sheet1 (2)'!$D$70*('[1]Sheet1 (2)'!$D$72-crack_t_index)/'[1]Sheet1 (2)'!$D$72,IF([1]shee2!D1182='[1]Sheet1 (2)'!$C$71,'[1]Sheet1 (2)'!$D$71*('[1]Sheet1 (2)'!$D$72-crack_t_index)/'[1]Sheet1 (2)'!$D$72))))</f>
        <v>2.9166666666666665</v>
      </c>
      <c r="AX1242" s="157">
        <f>IF(IF(D1242='[1]Sheet1 (2)'!$C$69,'[1]Sheet1 (2)'!$D$69*('[1]Sheet1 (2)'!$D$72-rave_index)/'[1]Sheet1 (2)'!$D$72,IF([1]shee2!D1182='[1]Sheet1 (2)'!$C$70,'[1]Sheet1 (2)'!$D$70*('[1]Sheet1 (2)'!$D$72-rave_index)/'[1]Sheet1 (2)'!$D$72,IF([1]shee2!D1182='[1]Sheet1 (2)'!$C$71,'[1]Sheet1 (2)'!$D$71*('[1]Sheet1 (2)'!$D$72-rave_index)/'[1]Sheet1 (2)'!$D$72)))&lt;0,0,IF(D1242='[1]Sheet1 (2)'!$C$69,'[1]Sheet1 (2)'!$D$69*('[1]Sheet1 (2)'!$D$72-rave_index)/'[1]Sheet1 (2)'!$D$72,IF([1]shee2!D1182='[1]Sheet1 (2)'!$C$70,'[1]Sheet1 (2)'!$D$70*('[1]Sheet1 (2)'!$D$72-rave_index)/'[1]Sheet1 (2)'!$D$72,IF([1]shee2!D1182='[1]Sheet1 (2)'!$C$71,'[1]Sheet1 (2)'!$D$71*('[1]Sheet1 (2)'!$D$72-rave_index)/'[1]Sheet1 (2)'!$D$72))))</f>
        <v>5</v>
      </c>
      <c r="AY1242" s="157">
        <f>IF(IF(D1242='[1]Sheet1 (2)'!$C$69,'[1]Sheet1 (2)'!$D$69*('[1]Sheet1 (2)'!$D$72-rough_index)/'[1]Sheet1 (2)'!$D$72,IF([1]shee2!D1182='[1]Sheet1 (2)'!$C$70,'[1]Sheet1 (2)'!$D$70*('[1]Sheet1 (2)'!$D$72-rough_index)/'[1]Sheet1 (2)'!$D$72,IF([1]shee2!D1182='[1]Sheet1 (2)'!$C$71,'[1]Sheet1 (2)'!$D$71*('[1]Sheet1 (2)'!$D$72-rough_index)/'[1]Sheet1 (2)'!$D$72)))&lt;0,0,IF(D1242='[1]Sheet1 (2)'!$C$69,'[1]Sheet1 (2)'!$D$69*('[1]Sheet1 (2)'!$D$72-rough_index)/'[1]Sheet1 (2)'!$D$72,IF([1]shee2!D1182='[1]Sheet1 (2)'!$C$70,'[1]Sheet1 (2)'!$D$70*('[1]Sheet1 (2)'!$D$72-rough_index)/'[1]Sheet1 (2)'!$D$72,IF([1]shee2!D1182='[1]Sheet1 (2)'!$C$71,'[1]Sheet1 (2)'!$D$71*('[1]Sheet1 (2)'!$D$72-rough_index)/'[1]Sheet1 (2)'!$D$72))))</f>
        <v>2.5</v>
      </c>
      <c r="AZ1242" s="179">
        <f>+(AU1242*'[1]Sheet1 (2)'!$C$77)+(AV1242*'[1]Sheet1 (2)'!$C$78)+(AW1242*'[1]Sheet1 (2)'!$C$79)+(AX1242*'[1]Sheet1 (2)'!$C$80)+(AY1242*'[1]Sheet1 (2)'!$C$81)</f>
        <v>3.0416666666666665</v>
      </c>
      <c r="BA1242" s="213" t="str">
        <f t="shared" si="38"/>
        <v>Fair</v>
      </c>
      <c r="BE1242">
        <f>IF(D1242='[1]Sheet1 (2)'!$C$61,'[1]Sheet1 (2)'!$D$61*(counts^2)+'[1]Sheet1 (2)'!$G$61*counts+'[1]Sheet1 (2)'!$J$61,IF(D1242='[1]Sheet1 (2)'!$C$62,'[1]Sheet1 (2)'!$D$62*counts+'[1]Sheet1 (2)'!$G$62,IF(D1242='[1]Sheet1 (2)'!$C$63,'[1]Sheet1 (2)'!$D$63*counts+'[1]Sheet1 (2)'!$G$63,IF(D1242='[1]Sheet1 (2)'!$C$64,'[1]Sheet1 (2)'!$D$64*counts+'[1]Sheet1 (2)'!$G$64))))</f>
        <v>2.0984129299999998</v>
      </c>
    </row>
    <row r="1243" spans="1:57" ht="12.75" customHeight="1">
      <c r="A1243" s="176" t="s">
        <v>282</v>
      </c>
      <c r="B1243" s="145" t="s">
        <v>76</v>
      </c>
      <c r="C1243" s="170">
        <v>1376</v>
      </c>
      <c r="D1243" s="174" t="s">
        <v>77</v>
      </c>
      <c r="E1243" s="171">
        <v>8</v>
      </c>
      <c r="F1243" s="171">
        <v>2</v>
      </c>
      <c r="G1243" s="171" t="s">
        <v>77</v>
      </c>
      <c r="H1243" s="171">
        <v>0.5</v>
      </c>
      <c r="I1243" s="171" t="s">
        <v>77</v>
      </c>
      <c r="J1243" s="173" t="s">
        <v>80</v>
      </c>
      <c r="K1243" s="173" t="s">
        <v>80</v>
      </c>
      <c r="L1243" s="169">
        <f>VLOOKUP(CONCATENATE(J1243,K1243),'Sheet1 (2)'!$J$6:$K$26,2,FALSE)</f>
        <v>0</v>
      </c>
      <c r="M1243" s="173" t="s">
        <v>83</v>
      </c>
      <c r="N1243" s="173" t="s">
        <v>83</v>
      </c>
      <c r="O1243" s="177">
        <f>VLOOKUP(CONCATENATE(M1243,N1243),'[1]Sheet1 (2)'!$L$6:$M$26,2,FALSE)</f>
        <v>37.5</v>
      </c>
      <c r="P1243" s="173" t="s">
        <v>83</v>
      </c>
      <c r="Q1243" s="173" t="s">
        <v>83</v>
      </c>
      <c r="R1243" s="177">
        <f>VLOOKUP(CONCATENATE(P1243,Q1243),'[1]Sheet1 (2)'!$N$6:$O$26,2,FALSE)</f>
        <v>37.5</v>
      </c>
      <c r="S1243" s="173" t="s">
        <v>80</v>
      </c>
      <c r="T1243" s="173" t="s">
        <v>80</v>
      </c>
      <c r="U1243" s="177">
        <f>VLOOKUP(CONCATENATE(S1243,T1243),'[1]Sheet1 (2)'!$P$6:$Q$26,2,FALSE)</f>
        <v>0</v>
      </c>
      <c r="V1243" s="173" t="s">
        <v>80</v>
      </c>
      <c r="W1243" s="173" t="s">
        <v>80</v>
      </c>
      <c r="X1243" s="177">
        <f>VLOOKUP(CONCATENATE(V1243,W1243),'[1]Sheet1 (2)'!$R$6:$S$26,2,FALSE)</f>
        <v>0</v>
      </c>
      <c r="Y1243" s="173" t="s">
        <v>80</v>
      </c>
      <c r="Z1243" s="173" t="s">
        <v>80</v>
      </c>
      <c r="AA1243" s="177">
        <f>VLOOKUP(CONCATENATE(Y1243,Z1243),'[1]Sheet1 (2)'!$T$6:$U$26,2,FALSE)</f>
        <v>0</v>
      </c>
      <c r="AB1243" s="173" t="s">
        <v>80</v>
      </c>
      <c r="AC1243" s="173" t="s">
        <v>80</v>
      </c>
      <c r="AD1243" s="177">
        <f>VLOOKUP(CONCATENATE(AB1243,AC1243),'[1]Sheet1 (2)'!$X$6:$Y$26,2,FALSE)</f>
        <v>0</v>
      </c>
      <c r="AE1243" s="173" t="s">
        <v>82</v>
      </c>
      <c r="AF1243" s="173" t="s">
        <v>81</v>
      </c>
      <c r="AG1243" s="177">
        <f>VLOOKUP(CONCATENATE(AE1243,AF1243),'[1]Sheet1 (2)'!$Z$6:$AA$26,2,FALSE)</f>
        <v>66</v>
      </c>
      <c r="AH1243" s="172"/>
      <c r="AI1243" s="178"/>
      <c r="AJ1243" s="140"/>
      <c r="AK1243" s="176" t="s">
        <v>282</v>
      </c>
      <c r="AL1243" s="176" t="s">
        <v>76</v>
      </c>
      <c r="AM1243" s="170">
        <f t="shared" si="39"/>
        <v>1376</v>
      </c>
      <c r="AN1243" s="147"/>
      <c r="AO1243" s="155"/>
      <c r="AP1243" s="156"/>
      <c r="AQ1243" s="157">
        <v>2.4785837150447398</v>
      </c>
      <c r="AR1243" s="158"/>
      <c r="AS1243" s="145">
        <f>LOOKUP(rufmkm,'[1]Sheet1 (2)'!$V$62:$V$71,'[1]Sheet1 (2)'!$W$62:$W$71)</f>
        <v>30</v>
      </c>
      <c r="AT1243" s="140"/>
      <c r="AU1243" s="157">
        <f>IF(IF(D1243='[1]Sheet1 (2)'!$C$69,'[1]Sheet1 (2)'!$D$69*('[1]Sheet1 (2)'!$D$72-rut_index)/'[1]Sheet1 (2)'!$D$72,IF([1]shee2!D1183='[1]Sheet1 (2)'!$C$70,'[1]Sheet1 (2)'!$D$70*('[1]Sheet1 (2)'!$D$72-rut_index)/'[1]Sheet1 (2)'!$D$72,IF([1]shee2!D1183='[1]Sheet1 (2)'!$C$71,'[1]Sheet1 (2)'!$D$71*('[1]Sheet1 (2)'!$D$72-rut_index)/'[1]Sheet1 (2)'!$D$72)))&lt;0,0,IF(D1243='[1]Sheet1 (2)'!$C$69,'[1]Sheet1 (2)'!$D$69*('[1]Sheet1 (2)'!$D$72-rut_index)/'[1]Sheet1 (2)'!$D$72,IF([1]shee2!D1183='[1]Sheet1 (2)'!$C$70,'[1]Sheet1 (2)'!$D$70*('[1]Sheet1 (2)'!$D$72-rut_index)/'[1]Sheet1 (2)'!$D$72,IF([1]shee2!D1183='[1]Sheet1 (2)'!$C$71,'[1]Sheet1 (2)'!$D$71*('[1]Sheet1 (2)'!$D$72-rut_index)/'[1]Sheet1 (2)'!$D$72))))</f>
        <v>5</v>
      </c>
      <c r="AV1243" s="157">
        <f>IF(IF(D1243='[1]Sheet1 (2)'!$C$69,'[1]Sheet1 (2)'!$D$69*('[1]Sheet1 (2)'!$D$72-crack_s_index)/'[1]Sheet1 (2)'!$D$72,IF([1]shee2!D1183='[1]Sheet1 (2)'!$C$70,'[1]Sheet1 (2)'!$D$70*('[1]Sheet1 (2)'!$D$72-crack_s_index)/'[1]Sheet1 (2)'!$D$72,IF([1]shee2!D1183='[1]Sheet1 (2)'!$C$71,'[1]Sheet1 (2)'!$D$71*('[1]Sheet1 (2)'!$D$72-crack_s_index)/'[1]Sheet1 (2)'!$D$72)))&lt;0,0,IF(D1243='[1]Sheet1 (2)'!$C$69,'[1]Sheet1 (2)'!$D$69*('[1]Sheet1 (2)'!$D$72-crack_s_index)/'[1]Sheet1 (2)'!$D$72,IF([1]shee2!D1183='[1]Sheet1 (2)'!$C$70,'[1]Sheet1 (2)'!$D$70*('[1]Sheet1 (2)'!$D$72-crack_s_index)/'[1]Sheet1 (2)'!$D$72,IF([1]shee2!D1183='[1]Sheet1 (2)'!$C$71,'[1]Sheet1 (2)'!$D$71*('[1]Sheet1 (2)'!$D$72-crack_s_index)/'[1]Sheet1 (2)'!$D$72))))</f>
        <v>1.875</v>
      </c>
      <c r="AW1243" s="157">
        <f>IF(IF(D1243='[1]Sheet1 (2)'!$C$69,'[1]Sheet1 (2)'!$D$69*('[1]Sheet1 (2)'!$D$72-crack_t_index)/'[1]Sheet1 (2)'!$D$72,IF([1]shee2!D1183='[1]Sheet1 (2)'!$C$70,'[1]Sheet1 (2)'!$D$70*('[1]Sheet1 (2)'!$D$72-crack_t_index)/'[1]Sheet1 (2)'!$D$72,IF([1]shee2!D1183='[1]Sheet1 (2)'!$C$71,'[1]Sheet1 (2)'!$D$71*('[1]Sheet1 (2)'!$D$72-crack_t_index)/'[1]Sheet1 (2)'!$D$72)))&lt;0,0,IF(D1243='[1]Sheet1 (2)'!$C$69,'[1]Sheet1 (2)'!$D$69*('[1]Sheet1 (2)'!$D$72-crack_t_index)/'[1]Sheet1 (2)'!$D$72,IF([1]shee2!D1183='[1]Sheet1 (2)'!$C$70,'[1]Sheet1 (2)'!$D$70*('[1]Sheet1 (2)'!$D$72-crack_t_index)/'[1]Sheet1 (2)'!$D$72,IF([1]shee2!D1183='[1]Sheet1 (2)'!$C$71,'[1]Sheet1 (2)'!$D$71*('[1]Sheet1 (2)'!$D$72-crack_t_index)/'[1]Sheet1 (2)'!$D$72))))</f>
        <v>1.875</v>
      </c>
      <c r="AX1243" s="157">
        <f>IF(IF(D1243='[1]Sheet1 (2)'!$C$69,'[1]Sheet1 (2)'!$D$69*('[1]Sheet1 (2)'!$D$72-rave_index)/'[1]Sheet1 (2)'!$D$72,IF([1]shee2!D1183='[1]Sheet1 (2)'!$C$70,'[1]Sheet1 (2)'!$D$70*('[1]Sheet1 (2)'!$D$72-rave_index)/'[1]Sheet1 (2)'!$D$72,IF([1]shee2!D1183='[1]Sheet1 (2)'!$C$71,'[1]Sheet1 (2)'!$D$71*('[1]Sheet1 (2)'!$D$72-rave_index)/'[1]Sheet1 (2)'!$D$72)))&lt;0,0,IF(D1243='[1]Sheet1 (2)'!$C$69,'[1]Sheet1 (2)'!$D$69*('[1]Sheet1 (2)'!$D$72-rave_index)/'[1]Sheet1 (2)'!$D$72,IF([1]shee2!D1183='[1]Sheet1 (2)'!$C$70,'[1]Sheet1 (2)'!$D$70*('[1]Sheet1 (2)'!$D$72-rave_index)/'[1]Sheet1 (2)'!$D$72,IF([1]shee2!D1183='[1]Sheet1 (2)'!$C$71,'[1]Sheet1 (2)'!$D$71*('[1]Sheet1 (2)'!$D$72-rave_index)/'[1]Sheet1 (2)'!$D$72))))</f>
        <v>5</v>
      </c>
      <c r="AY1243" s="157">
        <f>IF(IF(D1243='[1]Sheet1 (2)'!$C$69,'[1]Sheet1 (2)'!$D$69*('[1]Sheet1 (2)'!$D$72-rough_index)/'[1]Sheet1 (2)'!$D$72,IF([1]shee2!D1183='[1]Sheet1 (2)'!$C$70,'[1]Sheet1 (2)'!$D$70*('[1]Sheet1 (2)'!$D$72-rough_index)/'[1]Sheet1 (2)'!$D$72,IF([1]shee2!D1183='[1]Sheet1 (2)'!$C$71,'[1]Sheet1 (2)'!$D$71*('[1]Sheet1 (2)'!$D$72-rough_index)/'[1]Sheet1 (2)'!$D$72)))&lt;0,0,IF(D1243='[1]Sheet1 (2)'!$C$69,'[1]Sheet1 (2)'!$D$69*('[1]Sheet1 (2)'!$D$72-rough_index)/'[1]Sheet1 (2)'!$D$72,IF([1]shee2!D1183='[1]Sheet1 (2)'!$C$70,'[1]Sheet1 (2)'!$D$70*('[1]Sheet1 (2)'!$D$72-rough_index)/'[1]Sheet1 (2)'!$D$72,IF([1]shee2!D1183='[1]Sheet1 (2)'!$C$71,'[1]Sheet1 (2)'!$D$71*('[1]Sheet1 (2)'!$D$72-rough_index)/'[1]Sheet1 (2)'!$D$72))))</f>
        <v>2.5</v>
      </c>
      <c r="AZ1243" s="179">
        <f>+(AU1243*'[1]Sheet1 (2)'!$C$77)+(AV1243*'[1]Sheet1 (2)'!$C$78)+(AW1243*'[1]Sheet1 (2)'!$C$79)+(AX1243*'[1]Sheet1 (2)'!$C$80)+(AY1243*'[1]Sheet1 (2)'!$C$81)</f>
        <v>3</v>
      </c>
      <c r="BA1243" s="213" t="str">
        <f t="shared" si="38"/>
        <v>Fair</v>
      </c>
      <c r="BE1243">
        <f>IF(D1243='[1]Sheet1 (2)'!$C$61,'[1]Sheet1 (2)'!$D$61*(counts^2)+'[1]Sheet1 (2)'!$G$61*counts+'[1]Sheet1 (2)'!$J$61,IF(D1243='[1]Sheet1 (2)'!$C$62,'[1]Sheet1 (2)'!$D$62*counts+'[1]Sheet1 (2)'!$G$62,IF(D1243='[1]Sheet1 (2)'!$C$63,'[1]Sheet1 (2)'!$D$63*counts+'[1]Sheet1 (2)'!$G$63,IF(D1243='[1]Sheet1 (2)'!$C$64,'[1]Sheet1 (2)'!$D$64*counts+'[1]Sheet1 (2)'!$G$64))))</f>
        <v>2.0984129299999998</v>
      </c>
    </row>
    <row r="1244" spans="1:57" ht="12.75" customHeight="1">
      <c r="A1244" s="176" t="s">
        <v>282</v>
      </c>
      <c r="B1244" s="145" t="s">
        <v>76</v>
      </c>
      <c r="C1244" s="170">
        <v>1377</v>
      </c>
      <c r="D1244" s="174" t="s">
        <v>77</v>
      </c>
      <c r="E1244" s="171">
        <v>8</v>
      </c>
      <c r="F1244" s="171">
        <v>2</v>
      </c>
      <c r="G1244" s="171" t="s">
        <v>77</v>
      </c>
      <c r="H1244" s="171">
        <v>0.5</v>
      </c>
      <c r="I1244" s="171" t="s">
        <v>77</v>
      </c>
      <c r="J1244" s="173" t="s">
        <v>80</v>
      </c>
      <c r="K1244" s="173" t="s">
        <v>80</v>
      </c>
      <c r="L1244" s="169">
        <f>VLOOKUP(CONCATENATE(J1244,K1244),'Sheet1 (2)'!$J$6:$K$26,2,FALSE)</f>
        <v>0</v>
      </c>
      <c r="M1244" s="173" t="s">
        <v>83</v>
      </c>
      <c r="N1244" s="173" t="s">
        <v>79</v>
      </c>
      <c r="O1244" s="177">
        <f>VLOOKUP(CONCATENATE(M1244,N1244),'[1]Sheet1 (2)'!$L$6:$M$26,2,FALSE)</f>
        <v>56.25</v>
      </c>
      <c r="P1244" s="173" t="s">
        <v>82</v>
      </c>
      <c r="Q1244" s="173" t="s">
        <v>83</v>
      </c>
      <c r="R1244" s="177">
        <f>VLOOKUP(CONCATENATE(P1244,Q1244),'[1]Sheet1 (2)'!$N$6:$O$26,2,FALSE)</f>
        <v>25</v>
      </c>
      <c r="S1244" s="173" t="s">
        <v>80</v>
      </c>
      <c r="T1244" s="173" t="s">
        <v>80</v>
      </c>
      <c r="U1244" s="177">
        <f>VLOOKUP(CONCATENATE(S1244,T1244),'[1]Sheet1 (2)'!$P$6:$Q$26,2,FALSE)</f>
        <v>0</v>
      </c>
      <c r="V1244" s="173" t="s">
        <v>80</v>
      </c>
      <c r="W1244" s="173" t="s">
        <v>80</v>
      </c>
      <c r="X1244" s="177">
        <f>VLOOKUP(CONCATENATE(V1244,W1244),'[1]Sheet1 (2)'!$R$6:$S$26,2,FALSE)</f>
        <v>0</v>
      </c>
      <c r="Y1244" s="173" t="s">
        <v>78</v>
      </c>
      <c r="Z1244" s="173" t="s">
        <v>83</v>
      </c>
      <c r="AA1244" s="177">
        <f>VLOOKUP(CONCATENATE(Y1244,Z1244),'[1]Sheet1 (2)'!$T$6:$U$26,2,FALSE)</f>
        <v>12.5</v>
      </c>
      <c r="AB1244" s="173" t="s">
        <v>80</v>
      </c>
      <c r="AC1244" s="173" t="s">
        <v>80</v>
      </c>
      <c r="AD1244" s="177">
        <f>VLOOKUP(CONCATENATE(AB1244,AC1244),'[1]Sheet1 (2)'!$X$6:$Y$26,2,FALSE)</f>
        <v>0</v>
      </c>
      <c r="AE1244" s="173" t="s">
        <v>82</v>
      </c>
      <c r="AF1244" s="173" t="s">
        <v>81</v>
      </c>
      <c r="AG1244" s="177">
        <f>VLOOKUP(CONCATENATE(AE1244,AF1244),'[1]Sheet1 (2)'!$Z$6:$AA$26,2,FALSE)</f>
        <v>66</v>
      </c>
      <c r="AH1244" s="172"/>
      <c r="AI1244" s="178"/>
      <c r="AJ1244" s="140"/>
      <c r="AK1244" s="176" t="s">
        <v>282</v>
      </c>
      <c r="AL1244" s="176" t="s">
        <v>76</v>
      </c>
      <c r="AM1244" s="170">
        <f t="shared" si="39"/>
        <v>1377</v>
      </c>
      <c r="AN1244" s="147"/>
      <c r="AO1244" s="155"/>
      <c r="AP1244" s="156"/>
      <c r="AQ1244" s="157">
        <v>2.2914473917881066</v>
      </c>
      <c r="AR1244" s="158"/>
      <c r="AS1244" s="145">
        <f>LOOKUP(rufmkm,'[1]Sheet1 (2)'!$V$62:$V$71,'[1]Sheet1 (2)'!$W$62:$W$71)</f>
        <v>30</v>
      </c>
      <c r="AT1244" s="140"/>
      <c r="AU1244" s="157">
        <f>IF(IF(D1244='[1]Sheet1 (2)'!$C$69,'[1]Sheet1 (2)'!$D$69*('[1]Sheet1 (2)'!$D$72-rut_index)/'[1]Sheet1 (2)'!$D$72,IF([1]shee2!D1184='[1]Sheet1 (2)'!$C$70,'[1]Sheet1 (2)'!$D$70*('[1]Sheet1 (2)'!$D$72-rut_index)/'[1]Sheet1 (2)'!$D$72,IF([1]shee2!D1184='[1]Sheet1 (2)'!$C$71,'[1]Sheet1 (2)'!$D$71*('[1]Sheet1 (2)'!$D$72-rut_index)/'[1]Sheet1 (2)'!$D$72)))&lt;0,0,IF(D1244='[1]Sheet1 (2)'!$C$69,'[1]Sheet1 (2)'!$D$69*('[1]Sheet1 (2)'!$D$72-rut_index)/'[1]Sheet1 (2)'!$D$72,IF([1]shee2!D1184='[1]Sheet1 (2)'!$C$70,'[1]Sheet1 (2)'!$D$70*('[1]Sheet1 (2)'!$D$72-rut_index)/'[1]Sheet1 (2)'!$D$72,IF([1]shee2!D1184='[1]Sheet1 (2)'!$C$71,'[1]Sheet1 (2)'!$D$71*('[1]Sheet1 (2)'!$D$72-rut_index)/'[1]Sheet1 (2)'!$D$72))))</f>
        <v>5</v>
      </c>
      <c r="AV1244" s="157">
        <f>IF(IF(D1244='[1]Sheet1 (2)'!$C$69,'[1]Sheet1 (2)'!$D$69*('[1]Sheet1 (2)'!$D$72-crack_s_index)/'[1]Sheet1 (2)'!$D$72,IF([1]shee2!D1184='[1]Sheet1 (2)'!$C$70,'[1]Sheet1 (2)'!$D$70*('[1]Sheet1 (2)'!$D$72-crack_s_index)/'[1]Sheet1 (2)'!$D$72,IF([1]shee2!D1184='[1]Sheet1 (2)'!$C$71,'[1]Sheet1 (2)'!$D$71*('[1]Sheet1 (2)'!$D$72-crack_s_index)/'[1]Sheet1 (2)'!$D$72)))&lt;0,0,IF(D1244='[1]Sheet1 (2)'!$C$69,'[1]Sheet1 (2)'!$D$69*('[1]Sheet1 (2)'!$D$72-crack_s_index)/'[1]Sheet1 (2)'!$D$72,IF([1]shee2!D1184='[1]Sheet1 (2)'!$C$70,'[1]Sheet1 (2)'!$D$70*('[1]Sheet1 (2)'!$D$72-crack_s_index)/'[1]Sheet1 (2)'!$D$72,IF([1]shee2!D1184='[1]Sheet1 (2)'!$C$71,'[1]Sheet1 (2)'!$D$71*('[1]Sheet1 (2)'!$D$72-crack_s_index)/'[1]Sheet1 (2)'!$D$72))))</f>
        <v>0.3125</v>
      </c>
      <c r="AW1244" s="157">
        <f>IF(IF(D1244='[1]Sheet1 (2)'!$C$69,'[1]Sheet1 (2)'!$D$69*('[1]Sheet1 (2)'!$D$72-crack_t_index)/'[1]Sheet1 (2)'!$D$72,IF([1]shee2!D1184='[1]Sheet1 (2)'!$C$70,'[1]Sheet1 (2)'!$D$70*('[1]Sheet1 (2)'!$D$72-crack_t_index)/'[1]Sheet1 (2)'!$D$72,IF([1]shee2!D1184='[1]Sheet1 (2)'!$C$71,'[1]Sheet1 (2)'!$D$71*('[1]Sheet1 (2)'!$D$72-crack_t_index)/'[1]Sheet1 (2)'!$D$72)))&lt;0,0,IF(D1244='[1]Sheet1 (2)'!$C$69,'[1]Sheet1 (2)'!$D$69*('[1]Sheet1 (2)'!$D$72-crack_t_index)/'[1]Sheet1 (2)'!$D$72,IF([1]shee2!D1184='[1]Sheet1 (2)'!$C$70,'[1]Sheet1 (2)'!$D$70*('[1]Sheet1 (2)'!$D$72-crack_t_index)/'[1]Sheet1 (2)'!$D$72,IF([1]shee2!D1184='[1]Sheet1 (2)'!$C$71,'[1]Sheet1 (2)'!$D$71*('[1]Sheet1 (2)'!$D$72-crack_t_index)/'[1]Sheet1 (2)'!$D$72))))</f>
        <v>2.9166666666666665</v>
      </c>
      <c r="AX1244" s="157">
        <f>IF(IF(D1244='[1]Sheet1 (2)'!$C$69,'[1]Sheet1 (2)'!$D$69*('[1]Sheet1 (2)'!$D$72-rave_index)/'[1]Sheet1 (2)'!$D$72,IF([1]shee2!D1184='[1]Sheet1 (2)'!$C$70,'[1]Sheet1 (2)'!$D$70*('[1]Sheet1 (2)'!$D$72-rave_index)/'[1]Sheet1 (2)'!$D$72,IF([1]shee2!D1184='[1]Sheet1 (2)'!$C$71,'[1]Sheet1 (2)'!$D$71*('[1]Sheet1 (2)'!$D$72-rave_index)/'[1]Sheet1 (2)'!$D$72)))&lt;0,0,IF(D1244='[1]Sheet1 (2)'!$C$69,'[1]Sheet1 (2)'!$D$69*('[1]Sheet1 (2)'!$D$72-rave_index)/'[1]Sheet1 (2)'!$D$72,IF([1]shee2!D1184='[1]Sheet1 (2)'!$C$70,'[1]Sheet1 (2)'!$D$70*('[1]Sheet1 (2)'!$D$72-rave_index)/'[1]Sheet1 (2)'!$D$72,IF([1]shee2!D1184='[1]Sheet1 (2)'!$C$71,'[1]Sheet1 (2)'!$D$71*('[1]Sheet1 (2)'!$D$72-rave_index)/'[1]Sheet1 (2)'!$D$72))))</f>
        <v>3.9583333333333335</v>
      </c>
      <c r="AY1244" s="157">
        <f>IF(IF(D1244='[1]Sheet1 (2)'!$C$69,'[1]Sheet1 (2)'!$D$69*('[1]Sheet1 (2)'!$D$72-rough_index)/'[1]Sheet1 (2)'!$D$72,IF([1]shee2!D1184='[1]Sheet1 (2)'!$C$70,'[1]Sheet1 (2)'!$D$70*('[1]Sheet1 (2)'!$D$72-rough_index)/'[1]Sheet1 (2)'!$D$72,IF([1]shee2!D1184='[1]Sheet1 (2)'!$C$71,'[1]Sheet1 (2)'!$D$71*('[1]Sheet1 (2)'!$D$72-rough_index)/'[1]Sheet1 (2)'!$D$72)))&lt;0,0,IF(D1244='[1]Sheet1 (2)'!$C$69,'[1]Sheet1 (2)'!$D$69*('[1]Sheet1 (2)'!$D$72-rough_index)/'[1]Sheet1 (2)'!$D$72,IF([1]shee2!D1184='[1]Sheet1 (2)'!$C$70,'[1]Sheet1 (2)'!$D$70*('[1]Sheet1 (2)'!$D$72-rough_index)/'[1]Sheet1 (2)'!$D$72,IF([1]shee2!D1184='[1]Sheet1 (2)'!$C$71,'[1]Sheet1 (2)'!$D$71*('[1]Sheet1 (2)'!$D$72-rough_index)/'[1]Sheet1 (2)'!$D$72))))</f>
        <v>2.5</v>
      </c>
      <c r="AZ1244" s="179">
        <f>+(AU1244*'[1]Sheet1 (2)'!$C$77)+(AV1244*'[1]Sheet1 (2)'!$C$78)+(AW1244*'[1]Sheet1 (2)'!$C$79)+(AX1244*'[1]Sheet1 (2)'!$C$80)+(AY1244*'[1]Sheet1 (2)'!$C$81)</f>
        <v>2.375</v>
      </c>
      <c r="BA1244" s="213" t="str">
        <f t="shared" si="38"/>
        <v>Poor</v>
      </c>
      <c r="BE1244">
        <f>IF(D1244='[1]Sheet1 (2)'!$C$61,'[1]Sheet1 (2)'!$D$61*(counts^2)+'[1]Sheet1 (2)'!$G$61*counts+'[1]Sheet1 (2)'!$J$61,IF(D1244='[1]Sheet1 (2)'!$C$62,'[1]Sheet1 (2)'!$D$62*counts+'[1]Sheet1 (2)'!$G$62,IF(D1244='[1]Sheet1 (2)'!$C$63,'[1]Sheet1 (2)'!$D$63*counts+'[1]Sheet1 (2)'!$G$63,IF(D1244='[1]Sheet1 (2)'!$C$64,'[1]Sheet1 (2)'!$D$64*counts+'[1]Sheet1 (2)'!$G$64))))</f>
        <v>2.0984129299999998</v>
      </c>
    </row>
    <row r="1245" spans="1:57" ht="12.75" customHeight="1">
      <c r="A1245" s="176" t="s">
        <v>282</v>
      </c>
      <c r="B1245" s="145" t="s">
        <v>76</v>
      </c>
      <c r="C1245" s="170">
        <v>1378</v>
      </c>
      <c r="D1245" s="174" t="s">
        <v>77</v>
      </c>
      <c r="E1245" s="171">
        <v>8</v>
      </c>
      <c r="F1245" s="171">
        <v>2</v>
      </c>
      <c r="G1245" s="171" t="s">
        <v>77</v>
      </c>
      <c r="H1245" s="171">
        <v>0.5</v>
      </c>
      <c r="I1245" s="171" t="s">
        <v>77</v>
      </c>
      <c r="J1245" s="173" t="s">
        <v>80</v>
      </c>
      <c r="K1245" s="173" t="s">
        <v>80</v>
      </c>
      <c r="L1245" s="169">
        <f>VLOOKUP(CONCATENATE(J1245,K1245),'Sheet1 (2)'!$J$6:$K$26,2,FALSE)</f>
        <v>0</v>
      </c>
      <c r="M1245" s="173" t="s">
        <v>83</v>
      </c>
      <c r="N1245" s="173" t="s">
        <v>83</v>
      </c>
      <c r="O1245" s="177">
        <f>VLOOKUP(CONCATENATE(M1245,N1245),'[1]Sheet1 (2)'!$L$6:$M$26,2,FALSE)</f>
        <v>37.5</v>
      </c>
      <c r="P1245" s="173" t="s">
        <v>83</v>
      </c>
      <c r="Q1245" s="173" t="s">
        <v>83</v>
      </c>
      <c r="R1245" s="177">
        <f>VLOOKUP(CONCATENATE(P1245,Q1245),'[1]Sheet1 (2)'!$N$6:$O$26,2,FALSE)</f>
        <v>37.5</v>
      </c>
      <c r="S1245" s="173" t="s">
        <v>80</v>
      </c>
      <c r="T1245" s="173" t="s">
        <v>80</v>
      </c>
      <c r="U1245" s="177">
        <f>VLOOKUP(CONCATENATE(S1245,T1245),'[1]Sheet1 (2)'!$P$6:$Q$26,2,FALSE)</f>
        <v>0</v>
      </c>
      <c r="V1245" s="173" t="s">
        <v>80</v>
      </c>
      <c r="W1245" s="173" t="s">
        <v>80</v>
      </c>
      <c r="X1245" s="177">
        <f>VLOOKUP(CONCATENATE(V1245,W1245),'[1]Sheet1 (2)'!$R$6:$S$26,2,FALSE)</f>
        <v>0</v>
      </c>
      <c r="Y1245" s="173" t="s">
        <v>78</v>
      </c>
      <c r="Z1245" s="173" t="s">
        <v>79</v>
      </c>
      <c r="AA1245" s="177">
        <f>VLOOKUP(CONCATENATE(Y1245,Z1245),'[1]Sheet1 (2)'!$T$6:$U$26,2,FALSE)</f>
        <v>18.75</v>
      </c>
      <c r="AB1245" s="173" t="s">
        <v>80</v>
      </c>
      <c r="AC1245" s="173" t="s">
        <v>80</v>
      </c>
      <c r="AD1245" s="177">
        <f>VLOOKUP(CONCATENATE(AB1245,AC1245),'[1]Sheet1 (2)'!$X$6:$Y$26,2,FALSE)</f>
        <v>0</v>
      </c>
      <c r="AE1245" s="173" t="s">
        <v>82</v>
      </c>
      <c r="AF1245" s="173" t="s">
        <v>81</v>
      </c>
      <c r="AG1245" s="177">
        <f>VLOOKUP(CONCATENATE(AE1245,AF1245),'[1]Sheet1 (2)'!$Z$6:$AA$26,2,FALSE)</f>
        <v>66</v>
      </c>
      <c r="AH1245" s="172"/>
      <c r="AI1245" s="178"/>
      <c r="AJ1245" s="140"/>
      <c r="AK1245" s="176" t="s">
        <v>282</v>
      </c>
      <c r="AL1245" s="176" t="s">
        <v>76</v>
      </c>
      <c r="AM1245" s="170">
        <f t="shared" si="39"/>
        <v>1378</v>
      </c>
      <c r="AN1245" s="147"/>
      <c r="AO1245" s="155"/>
      <c r="AP1245" s="156"/>
      <c r="AQ1245" s="157">
        <v>2.725187788805723</v>
      </c>
      <c r="AR1245" s="158"/>
      <c r="AS1245" s="145">
        <f>LOOKUP(rufmkm,'[1]Sheet1 (2)'!$V$62:$V$71,'[1]Sheet1 (2)'!$W$62:$W$71)</f>
        <v>30</v>
      </c>
      <c r="AT1245" s="140"/>
      <c r="AU1245" s="157">
        <f>IF(IF(D1245='[1]Sheet1 (2)'!$C$69,'[1]Sheet1 (2)'!$D$69*('[1]Sheet1 (2)'!$D$72-rut_index)/'[1]Sheet1 (2)'!$D$72,IF([1]shee2!D1185='[1]Sheet1 (2)'!$C$70,'[1]Sheet1 (2)'!$D$70*('[1]Sheet1 (2)'!$D$72-rut_index)/'[1]Sheet1 (2)'!$D$72,IF([1]shee2!D1185='[1]Sheet1 (2)'!$C$71,'[1]Sheet1 (2)'!$D$71*('[1]Sheet1 (2)'!$D$72-rut_index)/'[1]Sheet1 (2)'!$D$72)))&lt;0,0,IF(D1245='[1]Sheet1 (2)'!$C$69,'[1]Sheet1 (2)'!$D$69*('[1]Sheet1 (2)'!$D$72-rut_index)/'[1]Sheet1 (2)'!$D$72,IF([1]shee2!D1185='[1]Sheet1 (2)'!$C$70,'[1]Sheet1 (2)'!$D$70*('[1]Sheet1 (2)'!$D$72-rut_index)/'[1]Sheet1 (2)'!$D$72,IF([1]shee2!D1185='[1]Sheet1 (2)'!$C$71,'[1]Sheet1 (2)'!$D$71*('[1]Sheet1 (2)'!$D$72-rut_index)/'[1]Sheet1 (2)'!$D$72))))</f>
        <v>5</v>
      </c>
      <c r="AV1245" s="157">
        <f>IF(IF(D1245='[1]Sheet1 (2)'!$C$69,'[1]Sheet1 (2)'!$D$69*('[1]Sheet1 (2)'!$D$72-crack_s_index)/'[1]Sheet1 (2)'!$D$72,IF([1]shee2!D1185='[1]Sheet1 (2)'!$C$70,'[1]Sheet1 (2)'!$D$70*('[1]Sheet1 (2)'!$D$72-crack_s_index)/'[1]Sheet1 (2)'!$D$72,IF([1]shee2!D1185='[1]Sheet1 (2)'!$C$71,'[1]Sheet1 (2)'!$D$71*('[1]Sheet1 (2)'!$D$72-crack_s_index)/'[1]Sheet1 (2)'!$D$72)))&lt;0,0,IF(D1245='[1]Sheet1 (2)'!$C$69,'[1]Sheet1 (2)'!$D$69*('[1]Sheet1 (2)'!$D$72-crack_s_index)/'[1]Sheet1 (2)'!$D$72,IF([1]shee2!D1185='[1]Sheet1 (2)'!$C$70,'[1]Sheet1 (2)'!$D$70*('[1]Sheet1 (2)'!$D$72-crack_s_index)/'[1]Sheet1 (2)'!$D$72,IF([1]shee2!D1185='[1]Sheet1 (2)'!$C$71,'[1]Sheet1 (2)'!$D$71*('[1]Sheet1 (2)'!$D$72-crack_s_index)/'[1]Sheet1 (2)'!$D$72))))</f>
        <v>1.875</v>
      </c>
      <c r="AW1245" s="157">
        <f>IF(IF(D1245='[1]Sheet1 (2)'!$C$69,'[1]Sheet1 (2)'!$D$69*('[1]Sheet1 (2)'!$D$72-crack_t_index)/'[1]Sheet1 (2)'!$D$72,IF([1]shee2!D1185='[1]Sheet1 (2)'!$C$70,'[1]Sheet1 (2)'!$D$70*('[1]Sheet1 (2)'!$D$72-crack_t_index)/'[1]Sheet1 (2)'!$D$72,IF([1]shee2!D1185='[1]Sheet1 (2)'!$C$71,'[1]Sheet1 (2)'!$D$71*('[1]Sheet1 (2)'!$D$72-crack_t_index)/'[1]Sheet1 (2)'!$D$72)))&lt;0,0,IF(D1245='[1]Sheet1 (2)'!$C$69,'[1]Sheet1 (2)'!$D$69*('[1]Sheet1 (2)'!$D$72-crack_t_index)/'[1]Sheet1 (2)'!$D$72,IF([1]shee2!D1185='[1]Sheet1 (2)'!$C$70,'[1]Sheet1 (2)'!$D$70*('[1]Sheet1 (2)'!$D$72-crack_t_index)/'[1]Sheet1 (2)'!$D$72,IF([1]shee2!D1185='[1]Sheet1 (2)'!$C$71,'[1]Sheet1 (2)'!$D$71*('[1]Sheet1 (2)'!$D$72-crack_t_index)/'[1]Sheet1 (2)'!$D$72))))</f>
        <v>1.875</v>
      </c>
      <c r="AX1245" s="157">
        <f>IF(IF(D1245='[1]Sheet1 (2)'!$C$69,'[1]Sheet1 (2)'!$D$69*('[1]Sheet1 (2)'!$D$72-rave_index)/'[1]Sheet1 (2)'!$D$72,IF([1]shee2!D1185='[1]Sheet1 (2)'!$C$70,'[1]Sheet1 (2)'!$D$70*('[1]Sheet1 (2)'!$D$72-rave_index)/'[1]Sheet1 (2)'!$D$72,IF([1]shee2!D1185='[1]Sheet1 (2)'!$C$71,'[1]Sheet1 (2)'!$D$71*('[1]Sheet1 (2)'!$D$72-rave_index)/'[1]Sheet1 (2)'!$D$72)))&lt;0,0,IF(D1245='[1]Sheet1 (2)'!$C$69,'[1]Sheet1 (2)'!$D$69*('[1]Sheet1 (2)'!$D$72-rave_index)/'[1]Sheet1 (2)'!$D$72,IF([1]shee2!D1185='[1]Sheet1 (2)'!$C$70,'[1]Sheet1 (2)'!$D$70*('[1]Sheet1 (2)'!$D$72-rave_index)/'[1]Sheet1 (2)'!$D$72,IF([1]shee2!D1185='[1]Sheet1 (2)'!$C$71,'[1]Sheet1 (2)'!$D$71*('[1]Sheet1 (2)'!$D$72-rave_index)/'[1]Sheet1 (2)'!$D$72))))</f>
        <v>3.4375</v>
      </c>
      <c r="AY1245" s="157">
        <f>IF(IF(D1245='[1]Sheet1 (2)'!$C$69,'[1]Sheet1 (2)'!$D$69*('[1]Sheet1 (2)'!$D$72-rough_index)/'[1]Sheet1 (2)'!$D$72,IF([1]shee2!D1185='[1]Sheet1 (2)'!$C$70,'[1]Sheet1 (2)'!$D$70*('[1]Sheet1 (2)'!$D$72-rough_index)/'[1]Sheet1 (2)'!$D$72,IF([1]shee2!D1185='[1]Sheet1 (2)'!$C$71,'[1]Sheet1 (2)'!$D$71*('[1]Sheet1 (2)'!$D$72-rough_index)/'[1]Sheet1 (2)'!$D$72)))&lt;0,0,IF(D1245='[1]Sheet1 (2)'!$C$69,'[1]Sheet1 (2)'!$D$69*('[1]Sheet1 (2)'!$D$72-rough_index)/'[1]Sheet1 (2)'!$D$72,IF([1]shee2!D1185='[1]Sheet1 (2)'!$C$70,'[1]Sheet1 (2)'!$D$70*('[1]Sheet1 (2)'!$D$72-rough_index)/'[1]Sheet1 (2)'!$D$72,IF([1]shee2!D1185='[1]Sheet1 (2)'!$C$71,'[1]Sheet1 (2)'!$D$71*('[1]Sheet1 (2)'!$D$72-rough_index)/'[1]Sheet1 (2)'!$D$72))))</f>
        <v>2.5</v>
      </c>
      <c r="AZ1245" s="179">
        <f>+(AU1245*'[1]Sheet1 (2)'!$C$77)+(AV1245*'[1]Sheet1 (2)'!$C$78)+(AW1245*'[1]Sheet1 (2)'!$C$79)+(AX1245*'[1]Sheet1 (2)'!$C$80)+(AY1245*'[1]Sheet1 (2)'!$C$81)</f>
        <v>2.84375</v>
      </c>
      <c r="BA1245" s="213" t="str">
        <f t="shared" si="38"/>
        <v>Fair</v>
      </c>
      <c r="BE1245">
        <f>IF(D1245='[1]Sheet1 (2)'!$C$61,'[1]Sheet1 (2)'!$D$61*(counts^2)+'[1]Sheet1 (2)'!$G$61*counts+'[1]Sheet1 (2)'!$J$61,IF(D1245='[1]Sheet1 (2)'!$C$62,'[1]Sheet1 (2)'!$D$62*counts+'[1]Sheet1 (2)'!$G$62,IF(D1245='[1]Sheet1 (2)'!$C$63,'[1]Sheet1 (2)'!$D$63*counts+'[1]Sheet1 (2)'!$G$63,IF(D1245='[1]Sheet1 (2)'!$C$64,'[1]Sheet1 (2)'!$D$64*counts+'[1]Sheet1 (2)'!$G$64))))</f>
        <v>2.0984129299999998</v>
      </c>
    </row>
    <row r="1246" spans="1:57" ht="12.75" customHeight="1">
      <c r="A1246" s="176" t="s">
        <v>282</v>
      </c>
      <c r="B1246" s="145" t="s">
        <v>76</v>
      </c>
      <c r="C1246" s="170">
        <v>1379</v>
      </c>
      <c r="D1246" s="174" t="s">
        <v>77</v>
      </c>
      <c r="E1246" s="171">
        <v>8</v>
      </c>
      <c r="F1246" s="171">
        <v>2</v>
      </c>
      <c r="G1246" s="171" t="s">
        <v>77</v>
      </c>
      <c r="H1246" s="171">
        <v>0.5</v>
      </c>
      <c r="I1246" s="171" t="s">
        <v>77</v>
      </c>
      <c r="J1246" s="173" t="s">
        <v>80</v>
      </c>
      <c r="K1246" s="173" t="s">
        <v>80</v>
      </c>
      <c r="L1246" s="169">
        <f>VLOOKUP(CONCATENATE(J1246,K1246),'Sheet1 (2)'!$J$6:$K$26,2,FALSE)</f>
        <v>0</v>
      </c>
      <c r="M1246" s="173" t="s">
        <v>83</v>
      </c>
      <c r="N1246" s="173" t="s">
        <v>79</v>
      </c>
      <c r="O1246" s="177">
        <f>VLOOKUP(CONCATENATE(M1246,N1246),'[1]Sheet1 (2)'!$L$6:$M$26,2,FALSE)</f>
        <v>56.25</v>
      </c>
      <c r="P1246" s="173" t="s">
        <v>83</v>
      </c>
      <c r="Q1246" s="173" t="s">
        <v>83</v>
      </c>
      <c r="R1246" s="177">
        <f>VLOOKUP(CONCATENATE(P1246,Q1246),'[1]Sheet1 (2)'!$N$6:$O$26,2,FALSE)</f>
        <v>37.5</v>
      </c>
      <c r="S1246" s="173" t="s">
        <v>80</v>
      </c>
      <c r="T1246" s="173" t="s">
        <v>80</v>
      </c>
      <c r="U1246" s="177">
        <f>VLOOKUP(CONCATENATE(S1246,T1246),'[1]Sheet1 (2)'!$P$6:$Q$26,2,FALSE)</f>
        <v>0</v>
      </c>
      <c r="V1246" s="173" t="s">
        <v>82</v>
      </c>
      <c r="W1246" s="173" t="s">
        <v>81</v>
      </c>
      <c r="X1246" s="177">
        <f>VLOOKUP(CONCATENATE(V1246,W1246),'[1]Sheet1 (2)'!$R$6:$S$26,2,FALSE)</f>
        <v>50</v>
      </c>
      <c r="Y1246" s="173" t="s">
        <v>80</v>
      </c>
      <c r="Z1246" s="173" t="s">
        <v>80</v>
      </c>
      <c r="AA1246" s="177">
        <f>VLOOKUP(CONCATENATE(Y1246,Z1246),'[1]Sheet1 (2)'!$T$6:$U$26,2,FALSE)</f>
        <v>0</v>
      </c>
      <c r="AB1246" s="173" t="s">
        <v>80</v>
      </c>
      <c r="AC1246" s="173" t="s">
        <v>80</v>
      </c>
      <c r="AD1246" s="177">
        <f>VLOOKUP(CONCATENATE(AB1246,AC1246),'[1]Sheet1 (2)'!$X$6:$Y$26,2,FALSE)</f>
        <v>0</v>
      </c>
      <c r="AE1246" s="173" t="s">
        <v>82</v>
      </c>
      <c r="AF1246" s="173" t="s">
        <v>81</v>
      </c>
      <c r="AG1246" s="177">
        <f>VLOOKUP(CONCATENATE(AE1246,AF1246),'[1]Sheet1 (2)'!$Z$6:$AA$26,2,FALSE)</f>
        <v>66</v>
      </c>
      <c r="AH1246" s="172"/>
      <c r="AI1246" s="178"/>
      <c r="AJ1246" s="140"/>
      <c r="AK1246" s="176" t="s">
        <v>282</v>
      </c>
      <c r="AL1246" s="176" t="s">
        <v>76</v>
      </c>
      <c r="AM1246" s="170">
        <f t="shared" si="39"/>
        <v>1379</v>
      </c>
      <c r="AN1246" s="147"/>
      <c r="AO1246" s="155"/>
      <c r="AP1246" s="156"/>
      <c r="AQ1246" s="157">
        <v>3.0923005044472349</v>
      </c>
      <c r="AR1246" s="158"/>
      <c r="AS1246" s="145">
        <f>LOOKUP(rufmkm,'[1]Sheet1 (2)'!$V$62:$V$71,'[1]Sheet1 (2)'!$W$62:$W$71)</f>
        <v>40</v>
      </c>
      <c r="AT1246" s="140"/>
      <c r="AU1246" s="157">
        <f>IF(IF(D1246='[1]Sheet1 (2)'!$C$69,'[1]Sheet1 (2)'!$D$69*('[1]Sheet1 (2)'!$D$72-rut_index)/'[1]Sheet1 (2)'!$D$72,IF([1]shee2!D1186='[1]Sheet1 (2)'!$C$70,'[1]Sheet1 (2)'!$D$70*('[1]Sheet1 (2)'!$D$72-rut_index)/'[1]Sheet1 (2)'!$D$72,IF([1]shee2!D1186='[1]Sheet1 (2)'!$C$71,'[1]Sheet1 (2)'!$D$71*('[1]Sheet1 (2)'!$D$72-rut_index)/'[1]Sheet1 (2)'!$D$72)))&lt;0,0,IF(D1246='[1]Sheet1 (2)'!$C$69,'[1]Sheet1 (2)'!$D$69*('[1]Sheet1 (2)'!$D$72-rut_index)/'[1]Sheet1 (2)'!$D$72,IF([1]shee2!D1186='[1]Sheet1 (2)'!$C$70,'[1]Sheet1 (2)'!$D$70*('[1]Sheet1 (2)'!$D$72-rut_index)/'[1]Sheet1 (2)'!$D$72,IF([1]shee2!D1186='[1]Sheet1 (2)'!$C$71,'[1]Sheet1 (2)'!$D$71*('[1]Sheet1 (2)'!$D$72-rut_index)/'[1]Sheet1 (2)'!$D$72))))</f>
        <v>5</v>
      </c>
      <c r="AV1246" s="157">
        <f>IF(IF(D1246='[1]Sheet1 (2)'!$C$69,'[1]Sheet1 (2)'!$D$69*('[1]Sheet1 (2)'!$D$72-crack_s_index)/'[1]Sheet1 (2)'!$D$72,IF([1]shee2!D1186='[1]Sheet1 (2)'!$C$70,'[1]Sheet1 (2)'!$D$70*('[1]Sheet1 (2)'!$D$72-crack_s_index)/'[1]Sheet1 (2)'!$D$72,IF([1]shee2!D1186='[1]Sheet1 (2)'!$C$71,'[1]Sheet1 (2)'!$D$71*('[1]Sheet1 (2)'!$D$72-crack_s_index)/'[1]Sheet1 (2)'!$D$72)))&lt;0,0,IF(D1246='[1]Sheet1 (2)'!$C$69,'[1]Sheet1 (2)'!$D$69*('[1]Sheet1 (2)'!$D$72-crack_s_index)/'[1]Sheet1 (2)'!$D$72,IF([1]shee2!D1186='[1]Sheet1 (2)'!$C$70,'[1]Sheet1 (2)'!$D$70*('[1]Sheet1 (2)'!$D$72-crack_s_index)/'[1]Sheet1 (2)'!$D$72,IF([1]shee2!D1186='[1]Sheet1 (2)'!$C$71,'[1]Sheet1 (2)'!$D$71*('[1]Sheet1 (2)'!$D$72-crack_s_index)/'[1]Sheet1 (2)'!$D$72))))</f>
        <v>0.3125</v>
      </c>
      <c r="AW1246" s="157">
        <f>IF(IF(D1246='[1]Sheet1 (2)'!$C$69,'[1]Sheet1 (2)'!$D$69*('[1]Sheet1 (2)'!$D$72-crack_t_index)/'[1]Sheet1 (2)'!$D$72,IF([1]shee2!D1186='[1]Sheet1 (2)'!$C$70,'[1]Sheet1 (2)'!$D$70*('[1]Sheet1 (2)'!$D$72-crack_t_index)/'[1]Sheet1 (2)'!$D$72,IF([1]shee2!D1186='[1]Sheet1 (2)'!$C$71,'[1]Sheet1 (2)'!$D$71*('[1]Sheet1 (2)'!$D$72-crack_t_index)/'[1]Sheet1 (2)'!$D$72)))&lt;0,0,IF(D1246='[1]Sheet1 (2)'!$C$69,'[1]Sheet1 (2)'!$D$69*('[1]Sheet1 (2)'!$D$72-crack_t_index)/'[1]Sheet1 (2)'!$D$72,IF([1]shee2!D1186='[1]Sheet1 (2)'!$C$70,'[1]Sheet1 (2)'!$D$70*('[1]Sheet1 (2)'!$D$72-crack_t_index)/'[1]Sheet1 (2)'!$D$72,IF([1]shee2!D1186='[1]Sheet1 (2)'!$C$71,'[1]Sheet1 (2)'!$D$71*('[1]Sheet1 (2)'!$D$72-crack_t_index)/'[1]Sheet1 (2)'!$D$72))))</f>
        <v>1.875</v>
      </c>
      <c r="AX1246" s="157">
        <f>IF(IF(D1246='[1]Sheet1 (2)'!$C$69,'[1]Sheet1 (2)'!$D$69*('[1]Sheet1 (2)'!$D$72-rave_index)/'[1]Sheet1 (2)'!$D$72,IF([1]shee2!D1186='[1]Sheet1 (2)'!$C$70,'[1]Sheet1 (2)'!$D$70*('[1]Sheet1 (2)'!$D$72-rave_index)/'[1]Sheet1 (2)'!$D$72,IF([1]shee2!D1186='[1]Sheet1 (2)'!$C$71,'[1]Sheet1 (2)'!$D$71*('[1]Sheet1 (2)'!$D$72-rave_index)/'[1]Sheet1 (2)'!$D$72)))&lt;0,0,IF(D1246='[1]Sheet1 (2)'!$C$69,'[1]Sheet1 (2)'!$D$69*('[1]Sheet1 (2)'!$D$72-rave_index)/'[1]Sheet1 (2)'!$D$72,IF([1]shee2!D1186='[1]Sheet1 (2)'!$C$70,'[1]Sheet1 (2)'!$D$70*('[1]Sheet1 (2)'!$D$72-rave_index)/'[1]Sheet1 (2)'!$D$72,IF([1]shee2!D1186='[1]Sheet1 (2)'!$C$71,'[1]Sheet1 (2)'!$D$71*('[1]Sheet1 (2)'!$D$72-rave_index)/'[1]Sheet1 (2)'!$D$72))))</f>
        <v>5</v>
      </c>
      <c r="AY1246" s="157">
        <f>IF(IF(D1246='[1]Sheet1 (2)'!$C$69,'[1]Sheet1 (2)'!$D$69*('[1]Sheet1 (2)'!$D$72-rough_index)/'[1]Sheet1 (2)'!$D$72,IF([1]shee2!D1186='[1]Sheet1 (2)'!$C$70,'[1]Sheet1 (2)'!$D$70*('[1]Sheet1 (2)'!$D$72-rough_index)/'[1]Sheet1 (2)'!$D$72,IF([1]shee2!D1186='[1]Sheet1 (2)'!$C$71,'[1]Sheet1 (2)'!$D$71*('[1]Sheet1 (2)'!$D$72-rough_index)/'[1]Sheet1 (2)'!$D$72)))&lt;0,0,IF(D1246='[1]Sheet1 (2)'!$C$69,'[1]Sheet1 (2)'!$D$69*('[1]Sheet1 (2)'!$D$72-rough_index)/'[1]Sheet1 (2)'!$D$72,IF([1]shee2!D1186='[1]Sheet1 (2)'!$C$70,'[1]Sheet1 (2)'!$D$70*('[1]Sheet1 (2)'!$D$72-rough_index)/'[1]Sheet1 (2)'!$D$72,IF([1]shee2!D1186='[1]Sheet1 (2)'!$C$71,'[1]Sheet1 (2)'!$D$71*('[1]Sheet1 (2)'!$D$72-rough_index)/'[1]Sheet1 (2)'!$D$72))))</f>
        <v>1.6666666666666667</v>
      </c>
      <c r="AZ1246" s="179">
        <f>+(AU1246*'[1]Sheet1 (2)'!$C$77)+(AV1246*'[1]Sheet1 (2)'!$C$78)+(AW1246*'[1]Sheet1 (2)'!$C$79)+(AX1246*'[1]Sheet1 (2)'!$C$80)+(AY1246*'[1]Sheet1 (2)'!$C$81)</f>
        <v>2.1875</v>
      </c>
      <c r="BA1246" s="213" t="str">
        <f t="shared" si="38"/>
        <v>Poor</v>
      </c>
      <c r="BE1246">
        <f>IF(D1246='[1]Sheet1 (2)'!$C$61,'[1]Sheet1 (2)'!$D$61*(counts^2)+'[1]Sheet1 (2)'!$G$61*counts+'[1]Sheet1 (2)'!$J$61,IF(D1246='[1]Sheet1 (2)'!$C$62,'[1]Sheet1 (2)'!$D$62*counts+'[1]Sheet1 (2)'!$G$62,IF(D1246='[1]Sheet1 (2)'!$C$63,'[1]Sheet1 (2)'!$D$63*counts+'[1]Sheet1 (2)'!$G$63,IF(D1246='[1]Sheet1 (2)'!$C$64,'[1]Sheet1 (2)'!$D$64*counts+'[1]Sheet1 (2)'!$G$64))))</f>
        <v>2.0984129299999998</v>
      </c>
    </row>
    <row r="1247" spans="1:57" ht="12.75" customHeight="1">
      <c r="A1247" s="176" t="s">
        <v>282</v>
      </c>
      <c r="B1247" s="145" t="s">
        <v>76</v>
      </c>
      <c r="C1247" s="170">
        <v>1380</v>
      </c>
      <c r="D1247" s="174" t="s">
        <v>77</v>
      </c>
      <c r="E1247" s="171">
        <v>8</v>
      </c>
      <c r="F1247" s="171">
        <v>2</v>
      </c>
      <c r="G1247" s="171" t="s">
        <v>77</v>
      </c>
      <c r="H1247" s="171">
        <v>0.5</v>
      </c>
      <c r="I1247" s="171" t="s">
        <v>77</v>
      </c>
      <c r="J1247" s="173" t="s">
        <v>80</v>
      </c>
      <c r="K1247" s="173" t="s">
        <v>80</v>
      </c>
      <c r="L1247" s="169">
        <f>VLOOKUP(CONCATENATE(J1247,K1247),'Sheet1 (2)'!$J$6:$K$26,2,FALSE)</f>
        <v>0</v>
      </c>
      <c r="M1247" s="173" t="s">
        <v>82</v>
      </c>
      <c r="N1247" s="173" t="s">
        <v>79</v>
      </c>
      <c r="O1247" s="177">
        <f>VLOOKUP(CONCATENATE(M1247,N1247),'[1]Sheet1 (2)'!$L$6:$M$26,2,FALSE)</f>
        <v>37.5</v>
      </c>
      <c r="P1247" s="173" t="s">
        <v>82</v>
      </c>
      <c r="Q1247" s="173" t="s">
        <v>79</v>
      </c>
      <c r="R1247" s="177">
        <f>VLOOKUP(CONCATENATE(P1247,Q1247),'[1]Sheet1 (2)'!$N$6:$O$26,2,FALSE)</f>
        <v>37.5</v>
      </c>
      <c r="S1247" s="173" t="s">
        <v>80</v>
      </c>
      <c r="T1247" s="173" t="s">
        <v>80</v>
      </c>
      <c r="U1247" s="177">
        <f>VLOOKUP(CONCATENATE(S1247,T1247),'[1]Sheet1 (2)'!$P$6:$Q$26,2,FALSE)</f>
        <v>0</v>
      </c>
      <c r="V1247" s="173" t="s">
        <v>80</v>
      </c>
      <c r="W1247" s="173" t="s">
        <v>80</v>
      </c>
      <c r="X1247" s="177">
        <f>VLOOKUP(CONCATENATE(V1247,W1247),'[1]Sheet1 (2)'!$R$6:$S$26,2,FALSE)</f>
        <v>0</v>
      </c>
      <c r="Y1247" s="173" t="s">
        <v>80</v>
      </c>
      <c r="Z1247" s="173" t="s">
        <v>80</v>
      </c>
      <c r="AA1247" s="177">
        <f>VLOOKUP(CONCATENATE(Y1247,Z1247),'[1]Sheet1 (2)'!$T$6:$U$26,2,FALSE)</f>
        <v>0</v>
      </c>
      <c r="AB1247" s="173" t="s">
        <v>80</v>
      </c>
      <c r="AC1247" s="173" t="s">
        <v>80</v>
      </c>
      <c r="AD1247" s="177">
        <f>VLOOKUP(CONCATENATE(AB1247,AC1247),'[1]Sheet1 (2)'!$X$6:$Y$26,2,FALSE)</f>
        <v>0</v>
      </c>
      <c r="AE1247" s="173" t="s">
        <v>82</v>
      </c>
      <c r="AF1247" s="173" t="s">
        <v>81</v>
      </c>
      <c r="AG1247" s="177">
        <f>VLOOKUP(CONCATENATE(AE1247,AF1247),'[1]Sheet1 (2)'!$Z$6:$AA$26,2,FALSE)</f>
        <v>66</v>
      </c>
      <c r="AH1247" s="172"/>
      <c r="AI1247" s="178"/>
      <c r="AJ1247" s="140"/>
      <c r="AK1247" s="176" t="s">
        <v>282</v>
      </c>
      <c r="AL1247" s="176" t="s">
        <v>76</v>
      </c>
      <c r="AM1247" s="170">
        <f t="shared" si="39"/>
        <v>1380</v>
      </c>
      <c r="AN1247" s="147"/>
      <c r="AO1247" s="155"/>
      <c r="AP1247" s="156"/>
      <c r="AQ1247" s="157">
        <v>2.252478375807482</v>
      </c>
      <c r="AR1247" s="158"/>
      <c r="AS1247" s="145">
        <f>LOOKUP(rufmkm,'[1]Sheet1 (2)'!$V$62:$V$71,'[1]Sheet1 (2)'!$W$62:$W$71)</f>
        <v>30</v>
      </c>
      <c r="AT1247" s="140"/>
      <c r="AU1247" s="157">
        <f>IF(IF(D1247='[1]Sheet1 (2)'!$C$69,'[1]Sheet1 (2)'!$D$69*('[1]Sheet1 (2)'!$D$72-rut_index)/'[1]Sheet1 (2)'!$D$72,IF([1]shee2!D1187='[1]Sheet1 (2)'!$C$70,'[1]Sheet1 (2)'!$D$70*('[1]Sheet1 (2)'!$D$72-rut_index)/'[1]Sheet1 (2)'!$D$72,IF([1]shee2!D1187='[1]Sheet1 (2)'!$C$71,'[1]Sheet1 (2)'!$D$71*('[1]Sheet1 (2)'!$D$72-rut_index)/'[1]Sheet1 (2)'!$D$72)))&lt;0,0,IF(D1247='[1]Sheet1 (2)'!$C$69,'[1]Sheet1 (2)'!$D$69*('[1]Sheet1 (2)'!$D$72-rut_index)/'[1]Sheet1 (2)'!$D$72,IF([1]shee2!D1187='[1]Sheet1 (2)'!$C$70,'[1]Sheet1 (2)'!$D$70*('[1]Sheet1 (2)'!$D$72-rut_index)/'[1]Sheet1 (2)'!$D$72,IF([1]shee2!D1187='[1]Sheet1 (2)'!$C$71,'[1]Sheet1 (2)'!$D$71*('[1]Sheet1 (2)'!$D$72-rut_index)/'[1]Sheet1 (2)'!$D$72))))</f>
        <v>5</v>
      </c>
      <c r="AV1247" s="157">
        <f>IF(IF(D1247='[1]Sheet1 (2)'!$C$69,'[1]Sheet1 (2)'!$D$69*('[1]Sheet1 (2)'!$D$72-crack_s_index)/'[1]Sheet1 (2)'!$D$72,IF([1]shee2!D1187='[1]Sheet1 (2)'!$C$70,'[1]Sheet1 (2)'!$D$70*('[1]Sheet1 (2)'!$D$72-crack_s_index)/'[1]Sheet1 (2)'!$D$72,IF([1]shee2!D1187='[1]Sheet1 (2)'!$C$71,'[1]Sheet1 (2)'!$D$71*('[1]Sheet1 (2)'!$D$72-crack_s_index)/'[1]Sheet1 (2)'!$D$72)))&lt;0,0,IF(D1247='[1]Sheet1 (2)'!$C$69,'[1]Sheet1 (2)'!$D$69*('[1]Sheet1 (2)'!$D$72-crack_s_index)/'[1]Sheet1 (2)'!$D$72,IF([1]shee2!D1187='[1]Sheet1 (2)'!$C$70,'[1]Sheet1 (2)'!$D$70*('[1]Sheet1 (2)'!$D$72-crack_s_index)/'[1]Sheet1 (2)'!$D$72,IF([1]shee2!D1187='[1]Sheet1 (2)'!$C$71,'[1]Sheet1 (2)'!$D$71*('[1]Sheet1 (2)'!$D$72-crack_s_index)/'[1]Sheet1 (2)'!$D$72))))</f>
        <v>1.875</v>
      </c>
      <c r="AW1247" s="157">
        <f>IF(IF(D1247='[1]Sheet1 (2)'!$C$69,'[1]Sheet1 (2)'!$D$69*('[1]Sheet1 (2)'!$D$72-crack_t_index)/'[1]Sheet1 (2)'!$D$72,IF([1]shee2!D1187='[1]Sheet1 (2)'!$C$70,'[1]Sheet1 (2)'!$D$70*('[1]Sheet1 (2)'!$D$72-crack_t_index)/'[1]Sheet1 (2)'!$D$72,IF([1]shee2!D1187='[1]Sheet1 (2)'!$C$71,'[1]Sheet1 (2)'!$D$71*('[1]Sheet1 (2)'!$D$72-crack_t_index)/'[1]Sheet1 (2)'!$D$72)))&lt;0,0,IF(D1247='[1]Sheet1 (2)'!$C$69,'[1]Sheet1 (2)'!$D$69*('[1]Sheet1 (2)'!$D$72-crack_t_index)/'[1]Sheet1 (2)'!$D$72,IF([1]shee2!D1187='[1]Sheet1 (2)'!$C$70,'[1]Sheet1 (2)'!$D$70*('[1]Sheet1 (2)'!$D$72-crack_t_index)/'[1]Sheet1 (2)'!$D$72,IF([1]shee2!D1187='[1]Sheet1 (2)'!$C$71,'[1]Sheet1 (2)'!$D$71*('[1]Sheet1 (2)'!$D$72-crack_t_index)/'[1]Sheet1 (2)'!$D$72))))</f>
        <v>1.875</v>
      </c>
      <c r="AX1247" s="157">
        <f>IF(IF(D1247='[1]Sheet1 (2)'!$C$69,'[1]Sheet1 (2)'!$D$69*('[1]Sheet1 (2)'!$D$72-rave_index)/'[1]Sheet1 (2)'!$D$72,IF([1]shee2!D1187='[1]Sheet1 (2)'!$C$70,'[1]Sheet1 (2)'!$D$70*('[1]Sheet1 (2)'!$D$72-rave_index)/'[1]Sheet1 (2)'!$D$72,IF([1]shee2!D1187='[1]Sheet1 (2)'!$C$71,'[1]Sheet1 (2)'!$D$71*('[1]Sheet1 (2)'!$D$72-rave_index)/'[1]Sheet1 (2)'!$D$72)))&lt;0,0,IF(D1247='[1]Sheet1 (2)'!$C$69,'[1]Sheet1 (2)'!$D$69*('[1]Sheet1 (2)'!$D$72-rave_index)/'[1]Sheet1 (2)'!$D$72,IF([1]shee2!D1187='[1]Sheet1 (2)'!$C$70,'[1]Sheet1 (2)'!$D$70*('[1]Sheet1 (2)'!$D$72-rave_index)/'[1]Sheet1 (2)'!$D$72,IF([1]shee2!D1187='[1]Sheet1 (2)'!$C$71,'[1]Sheet1 (2)'!$D$71*('[1]Sheet1 (2)'!$D$72-rave_index)/'[1]Sheet1 (2)'!$D$72))))</f>
        <v>5</v>
      </c>
      <c r="AY1247" s="157">
        <f>IF(IF(D1247='[1]Sheet1 (2)'!$C$69,'[1]Sheet1 (2)'!$D$69*('[1]Sheet1 (2)'!$D$72-rough_index)/'[1]Sheet1 (2)'!$D$72,IF([1]shee2!D1187='[1]Sheet1 (2)'!$C$70,'[1]Sheet1 (2)'!$D$70*('[1]Sheet1 (2)'!$D$72-rough_index)/'[1]Sheet1 (2)'!$D$72,IF([1]shee2!D1187='[1]Sheet1 (2)'!$C$71,'[1]Sheet1 (2)'!$D$71*('[1]Sheet1 (2)'!$D$72-rough_index)/'[1]Sheet1 (2)'!$D$72)))&lt;0,0,IF(D1247='[1]Sheet1 (2)'!$C$69,'[1]Sheet1 (2)'!$D$69*('[1]Sheet1 (2)'!$D$72-rough_index)/'[1]Sheet1 (2)'!$D$72,IF([1]shee2!D1187='[1]Sheet1 (2)'!$C$70,'[1]Sheet1 (2)'!$D$70*('[1]Sheet1 (2)'!$D$72-rough_index)/'[1]Sheet1 (2)'!$D$72,IF([1]shee2!D1187='[1]Sheet1 (2)'!$C$71,'[1]Sheet1 (2)'!$D$71*('[1]Sheet1 (2)'!$D$72-rough_index)/'[1]Sheet1 (2)'!$D$72))))</f>
        <v>2.5</v>
      </c>
      <c r="AZ1247" s="179">
        <f>+(AU1247*'[1]Sheet1 (2)'!$C$77)+(AV1247*'[1]Sheet1 (2)'!$C$78)+(AW1247*'[1]Sheet1 (2)'!$C$79)+(AX1247*'[1]Sheet1 (2)'!$C$80)+(AY1247*'[1]Sheet1 (2)'!$C$81)</f>
        <v>3</v>
      </c>
      <c r="BA1247" s="213" t="str">
        <f t="shared" si="38"/>
        <v>Fair</v>
      </c>
      <c r="BE1247">
        <f>IF(D1247='[1]Sheet1 (2)'!$C$61,'[1]Sheet1 (2)'!$D$61*(counts^2)+'[1]Sheet1 (2)'!$G$61*counts+'[1]Sheet1 (2)'!$J$61,IF(D1247='[1]Sheet1 (2)'!$C$62,'[1]Sheet1 (2)'!$D$62*counts+'[1]Sheet1 (2)'!$G$62,IF(D1247='[1]Sheet1 (2)'!$C$63,'[1]Sheet1 (2)'!$D$63*counts+'[1]Sheet1 (2)'!$G$63,IF(D1247='[1]Sheet1 (2)'!$C$64,'[1]Sheet1 (2)'!$D$64*counts+'[1]Sheet1 (2)'!$G$64))))</f>
        <v>2.0984129299999998</v>
      </c>
    </row>
    <row r="1248" spans="1:57" ht="12.75" customHeight="1">
      <c r="A1248" s="176" t="s">
        <v>282</v>
      </c>
      <c r="B1248" s="145" t="s">
        <v>76</v>
      </c>
      <c r="C1248" s="170">
        <v>1381</v>
      </c>
      <c r="D1248" s="174" t="s">
        <v>77</v>
      </c>
      <c r="E1248" s="171">
        <v>8</v>
      </c>
      <c r="F1248" s="171">
        <v>2</v>
      </c>
      <c r="G1248" s="171" t="s">
        <v>77</v>
      </c>
      <c r="H1248" s="171">
        <v>0.5</v>
      </c>
      <c r="I1248" s="171" t="s">
        <v>77</v>
      </c>
      <c r="J1248" s="173" t="s">
        <v>80</v>
      </c>
      <c r="K1248" s="173" t="s">
        <v>80</v>
      </c>
      <c r="L1248" s="169">
        <f>VLOOKUP(CONCATENATE(J1248,K1248),'Sheet1 (2)'!$J$6:$K$26,2,FALSE)</f>
        <v>0</v>
      </c>
      <c r="M1248" s="173" t="s">
        <v>83</v>
      </c>
      <c r="N1248" s="173" t="s">
        <v>83</v>
      </c>
      <c r="O1248" s="177">
        <f>VLOOKUP(CONCATENATE(M1248,N1248),'[1]Sheet1 (2)'!$L$6:$M$26,2,FALSE)</f>
        <v>37.5</v>
      </c>
      <c r="P1248" s="173" t="s">
        <v>83</v>
      </c>
      <c r="Q1248" s="173" t="s">
        <v>83</v>
      </c>
      <c r="R1248" s="177">
        <f>VLOOKUP(CONCATENATE(P1248,Q1248),'[1]Sheet1 (2)'!$N$6:$O$26,2,FALSE)</f>
        <v>37.5</v>
      </c>
      <c r="S1248" s="173" t="s">
        <v>80</v>
      </c>
      <c r="T1248" s="173" t="s">
        <v>80</v>
      </c>
      <c r="U1248" s="177">
        <f>VLOOKUP(CONCATENATE(S1248,T1248),'[1]Sheet1 (2)'!$P$6:$Q$26,2,FALSE)</f>
        <v>0</v>
      </c>
      <c r="V1248" s="173" t="s">
        <v>83</v>
      </c>
      <c r="W1248" s="173" t="s">
        <v>83</v>
      </c>
      <c r="X1248" s="177">
        <f>VLOOKUP(CONCATENATE(V1248,W1248),'[1]Sheet1 (2)'!$R$6:$S$26,2,FALSE)</f>
        <v>37.5</v>
      </c>
      <c r="Y1248" s="173" t="s">
        <v>80</v>
      </c>
      <c r="Z1248" s="173" t="s">
        <v>80</v>
      </c>
      <c r="AA1248" s="177">
        <f>VLOOKUP(CONCATENATE(Y1248,Z1248),'[1]Sheet1 (2)'!$T$6:$U$26,2,FALSE)</f>
        <v>0</v>
      </c>
      <c r="AB1248" s="173" t="s">
        <v>80</v>
      </c>
      <c r="AC1248" s="173" t="s">
        <v>80</v>
      </c>
      <c r="AD1248" s="177">
        <f>VLOOKUP(CONCATENATE(AB1248,AC1248),'[1]Sheet1 (2)'!$X$6:$Y$26,2,FALSE)</f>
        <v>0</v>
      </c>
      <c r="AE1248" s="173" t="s">
        <v>82</v>
      </c>
      <c r="AF1248" s="173" t="s">
        <v>81</v>
      </c>
      <c r="AG1248" s="177">
        <f>VLOOKUP(CONCATENATE(AE1248,AF1248),'[1]Sheet1 (2)'!$Z$6:$AA$26,2,FALSE)</f>
        <v>66</v>
      </c>
      <c r="AH1248" s="172"/>
      <c r="AI1248" s="178"/>
      <c r="AJ1248" s="140"/>
      <c r="AK1248" s="176" t="s">
        <v>282</v>
      </c>
      <c r="AL1248" s="176" t="s">
        <v>76</v>
      </c>
      <c r="AM1248" s="170">
        <f t="shared" si="39"/>
        <v>1381</v>
      </c>
      <c r="AN1248" s="147"/>
      <c r="AO1248" s="155"/>
      <c r="AP1248" s="156"/>
      <c r="AQ1248" s="157">
        <v>2.2493324114256756</v>
      </c>
      <c r="AR1248" s="158"/>
      <c r="AS1248" s="145">
        <f>LOOKUP(rufmkm,'[1]Sheet1 (2)'!$V$62:$V$71,'[1]Sheet1 (2)'!$W$62:$W$71)</f>
        <v>30</v>
      </c>
      <c r="AT1248" s="140"/>
      <c r="AU1248" s="157">
        <f>IF(IF(D1248='[1]Sheet1 (2)'!$C$69,'[1]Sheet1 (2)'!$D$69*('[1]Sheet1 (2)'!$D$72-rut_index)/'[1]Sheet1 (2)'!$D$72,IF([1]shee2!D1188='[1]Sheet1 (2)'!$C$70,'[1]Sheet1 (2)'!$D$70*('[1]Sheet1 (2)'!$D$72-rut_index)/'[1]Sheet1 (2)'!$D$72,IF([1]shee2!D1188='[1]Sheet1 (2)'!$C$71,'[1]Sheet1 (2)'!$D$71*('[1]Sheet1 (2)'!$D$72-rut_index)/'[1]Sheet1 (2)'!$D$72)))&lt;0,0,IF(D1248='[1]Sheet1 (2)'!$C$69,'[1]Sheet1 (2)'!$D$69*('[1]Sheet1 (2)'!$D$72-rut_index)/'[1]Sheet1 (2)'!$D$72,IF([1]shee2!D1188='[1]Sheet1 (2)'!$C$70,'[1]Sheet1 (2)'!$D$70*('[1]Sheet1 (2)'!$D$72-rut_index)/'[1]Sheet1 (2)'!$D$72,IF([1]shee2!D1188='[1]Sheet1 (2)'!$C$71,'[1]Sheet1 (2)'!$D$71*('[1]Sheet1 (2)'!$D$72-rut_index)/'[1]Sheet1 (2)'!$D$72))))</f>
        <v>5</v>
      </c>
      <c r="AV1248" s="157">
        <f>IF(IF(D1248='[1]Sheet1 (2)'!$C$69,'[1]Sheet1 (2)'!$D$69*('[1]Sheet1 (2)'!$D$72-crack_s_index)/'[1]Sheet1 (2)'!$D$72,IF([1]shee2!D1188='[1]Sheet1 (2)'!$C$70,'[1]Sheet1 (2)'!$D$70*('[1]Sheet1 (2)'!$D$72-crack_s_index)/'[1]Sheet1 (2)'!$D$72,IF([1]shee2!D1188='[1]Sheet1 (2)'!$C$71,'[1]Sheet1 (2)'!$D$71*('[1]Sheet1 (2)'!$D$72-crack_s_index)/'[1]Sheet1 (2)'!$D$72)))&lt;0,0,IF(D1248='[1]Sheet1 (2)'!$C$69,'[1]Sheet1 (2)'!$D$69*('[1]Sheet1 (2)'!$D$72-crack_s_index)/'[1]Sheet1 (2)'!$D$72,IF([1]shee2!D1188='[1]Sheet1 (2)'!$C$70,'[1]Sheet1 (2)'!$D$70*('[1]Sheet1 (2)'!$D$72-crack_s_index)/'[1]Sheet1 (2)'!$D$72,IF([1]shee2!D1188='[1]Sheet1 (2)'!$C$71,'[1]Sheet1 (2)'!$D$71*('[1]Sheet1 (2)'!$D$72-crack_s_index)/'[1]Sheet1 (2)'!$D$72))))</f>
        <v>1.875</v>
      </c>
      <c r="AW1248" s="157">
        <f>IF(IF(D1248='[1]Sheet1 (2)'!$C$69,'[1]Sheet1 (2)'!$D$69*('[1]Sheet1 (2)'!$D$72-crack_t_index)/'[1]Sheet1 (2)'!$D$72,IF([1]shee2!D1188='[1]Sheet1 (2)'!$C$70,'[1]Sheet1 (2)'!$D$70*('[1]Sheet1 (2)'!$D$72-crack_t_index)/'[1]Sheet1 (2)'!$D$72,IF([1]shee2!D1188='[1]Sheet1 (2)'!$C$71,'[1]Sheet1 (2)'!$D$71*('[1]Sheet1 (2)'!$D$72-crack_t_index)/'[1]Sheet1 (2)'!$D$72)))&lt;0,0,IF(D1248='[1]Sheet1 (2)'!$C$69,'[1]Sheet1 (2)'!$D$69*('[1]Sheet1 (2)'!$D$72-crack_t_index)/'[1]Sheet1 (2)'!$D$72,IF([1]shee2!D1188='[1]Sheet1 (2)'!$C$70,'[1]Sheet1 (2)'!$D$70*('[1]Sheet1 (2)'!$D$72-crack_t_index)/'[1]Sheet1 (2)'!$D$72,IF([1]shee2!D1188='[1]Sheet1 (2)'!$C$71,'[1]Sheet1 (2)'!$D$71*('[1]Sheet1 (2)'!$D$72-crack_t_index)/'[1]Sheet1 (2)'!$D$72))))</f>
        <v>1.875</v>
      </c>
      <c r="AX1248" s="157">
        <f>IF(IF(D1248='[1]Sheet1 (2)'!$C$69,'[1]Sheet1 (2)'!$D$69*('[1]Sheet1 (2)'!$D$72-rave_index)/'[1]Sheet1 (2)'!$D$72,IF([1]shee2!D1188='[1]Sheet1 (2)'!$C$70,'[1]Sheet1 (2)'!$D$70*('[1]Sheet1 (2)'!$D$72-rave_index)/'[1]Sheet1 (2)'!$D$72,IF([1]shee2!D1188='[1]Sheet1 (2)'!$C$71,'[1]Sheet1 (2)'!$D$71*('[1]Sheet1 (2)'!$D$72-rave_index)/'[1]Sheet1 (2)'!$D$72)))&lt;0,0,IF(D1248='[1]Sheet1 (2)'!$C$69,'[1]Sheet1 (2)'!$D$69*('[1]Sheet1 (2)'!$D$72-rave_index)/'[1]Sheet1 (2)'!$D$72,IF([1]shee2!D1188='[1]Sheet1 (2)'!$C$70,'[1]Sheet1 (2)'!$D$70*('[1]Sheet1 (2)'!$D$72-rave_index)/'[1]Sheet1 (2)'!$D$72,IF([1]shee2!D1188='[1]Sheet1 (2)'!$C$71,'[1]Sheet1 (2)'!$D$71*('[1]Sheet1 (2)'!$D$72-rave_index)/'[1]Sheet1 (2)'!$D$72))))</f>
        <v>5</v>
      </c>
      <c r="AY1248" s="157">
        <f>IF(IF(D1248='[1]Sheet1 (2)'!$C$69,'[1]Sheet1 (2)'!$D$69*('[1]Sheet1 (2)'!$D$72-rough_index)/'[1]Sheet1 (2)'!$D$72,IF([1]shee2!D1188='[1]Sheet1 (2)'!$C$70,'[1]Sheet1 (2)'!$D$70*('[1]Sheet1 (2)'!$D$72-rough_index)/'[1]Sheet1 (2)'!$D$72,IF([1]shee2!D1188='[1]Sheet1 (2)'!$C$71,'[1]Sheet1 (2)'!$D$71*('[1]Sheet1 (2)'!$D$72-rough_index)/'[1]Sheet1 (2)'!$D$72)))&lt;0,0,IF(D1248='[1]Sheet1 (2)'!$C$69,'[1]Sheet1 (2)'!$D$69*('[1]Sheet1 (2)'!$D$72-rough_index)/'[1]Sheet1 (2)'!$D$72,IF([1]shee2!D1188='[1]Sheet1 (2)'!$C$70,'[1]Sheet1 (2)'!$D$70*('[1]Sheet1 (2)'!$D$72-rough_index)/'[1]Sheet1 (2)'!$D$72,IF([1]shee2!D1188='[1]Sheet1 (2)'!$C$71,'[1]Sheet1 (2)'!$D$71*('[1]Sheet1 (2)'!$D$72-rough_index)/'[1]Sheet1 (2)'!$D$72))))</f>
        <v>2.5</v>
      </c>
      <c r="AZ1248" s="179">
        <f>+(AU1248*'[1]Sheet1 (2)'!$C$77)+(AV1248*'[1]Sheet1 (2)'!$C$78)+(AW1248*'[1]Sheet1 (2)'!$C$79)+(AX1248*'[1]Sheet1 (2)'!$C$80)+(AY1248*'[1]Sheet1 (2)'!$C$81)</f>
        <v>3</v>
      </c>
      <c r="BA1248" s="213" t="str">
        <f t="shared" si="38"/>
        <v>Fair</v>
      </c>
      <c r="BE1248">
        <f>IF(D1248='[1]Sheet1 (2)'!$C$61,'[1]Sheet1 (2)'!$D$61*(counts^2)+'[1]Sheet1 (2)'!$G$61*counts+'[1]Sheet1 (2)'!$J$61,IF(D1248='[1]Sheet1 (2)'!$C$62,'[1]Sheet1 (2)'!$D$62*counts+'[1]Sheet1 (2)'!$G$62,IF(D1248='[1]Sheet1 (2)'!$C$63,'[1]Sheet1 (2)'!$D$63*counts+'[1]Sheet1 (2)'!$G$63,IF(D1248='[1]Sheet1 (2)'!$C$64,'[1]Sheet1 (2)'!$D$64*counts+'[1]Sheet1 (2)'!$G$64))))</f>
        <v>2.0984129299999998</v>
      </c>
    </row>
    <row r="1249" spans="1:57" ht="12.75" customHeight="1">
      <c r="A1249" s="176" t="s">
        <v>282</v>
      </c>
      <c r="B1249" s="145" t="s">
        <v>76</v>
      </c>
      <c r="C1249" s="170">
        <v>1382</v>
      </c>
      <c r="D1249" s="174" t="s">
        <v>77</v>
      </c>
      <c r="E1249" s="171">
        <v>8</v>
      </c>
      <c r="F1249" s="171">
        <v>2</v>
      </c>
      <c r="G1249" s="171" t="s">
        <v>77</v>
      </c>
      <c r="H1249" s="171">
        <v>0.5</v>
      </c>
      <c r="I1249" s="171" t="s">
        <v>77</v>
      </c>
      <c r="J1249" s="173" t="s">
        <v>80</v>
      </c>
      <c r="K1249" s="173" t="s">
        <v>80</v>
      </c>
      <c r="L1249" s="169">
        <f>VLOOKUP(CONCATENATE(J1249,K1249),'Sheet1 (2)'!$J$6:$K$26,2,FALSE)</f>
        <v>0</v>
      </c>
      <c r="M1249" s="173" t="s">
        <v>83</v>
      </c>
      <c r="N1249" s="173" t="s">
        <v>82</v>
      </c>
      <c r="O1249" s="177">
        <f>VLOOKUP(CONCATENATE(M1249,N1249),'[1]Sheet1 (2)'!$L$6:$M$26,2,FALSE)</f>
        <v>18.75</v>
      </c>
      <c r="P1249" s="173" t="s">
        <v>83</v>
      </c>
      <c r="Q1249" s="173" t="s">
        <v>82</v>
      </c>
      <c r="R1249" s="177">
        <f>VLOOKUP(CONCATENATE(P1249,Q1249),'[1]Sheet1 (2)'!$N$6:$O$26,2,FALSE)</f>
        <v>18.75</v>
      </c>
      <c r="S1249" s="173" t="s">
        <v>80</v>
      </c>
      <c r="T1249" s="173" t="s">
        <v>80</v>
      </c>
      <c r="U1249" s="177">
        <f>VLOOKUP(CONCATENATE(S1249,T1249),'[1]Sheet1 (2)'!$P$6:$Q$26,2,FALSE)</f>
        <v>0</v>
      </c>
      <c r="V1249" s="173" t="s">
        <v>82</v>
      </c>
      <c r="W1249" s="173" t="s">
        <v>81</v>
      </c>
      <c r="X1249" s="177">
        <f>VLOOKUP(CONCATENATE(V1249,W1249),'[1]Sheet1 (2)'!$R$6:$S$26,2,FALSE)</f>
        <v>50</v>
      </c>
      <c r="Y1249" s="173" t="s">
        <v>80</v>
      </c>
      <c r="Z1249" s="173" t="s">
        <v>80</v>
      </c>
      <c r="AA1249" s="177">
        <f>VLOOKUP(CONCATENATE(Y1249,Z1249),'[1]Sheet1 (2)'!$T$6:$U$26,2,FALSE)</f>
        <v>0</v>
      </c>
      <c r="AB1249" s="173" t="s">
        <v>80</v>
      </c>
      <c r="AC1249" s="173" t="s">
        <v>80</v>
      </c>
      <c r="AD1249" s="177">
        <f>VLOOKUP(CONCATENATE(AB1249,AC1249),'[1]Sheet1 (2)'!$X$6:$Y$26,2,FALSE)</f>
        <v>0</v>
      </c>
      <c r="AE1249" s="173" t="s">
        <v>82</v>
      </c>
      <c r="AF1249" s="173" t="s">
        <v>81</v>
      </c>
      <c r="AG1249" s="177">
        <f>VLOOKUP(CONCATENATE(AE1249,AF1249),'[1]Sheet1 (2)'!$Z$6:$AA$26,2,FALSE)</f>
        <v>66</v>
      </c>
      <c r="AH1249" s="172"/>
      <c r="AI1249" s="178"/>
      <c r="AJ1249" s="140"/>
      <c r="AK1249" s="176" t="s">
        <v>282</v>
      </c>
      <c r="AL1249" s="176" t="s">
        <v>76</v>
      </c>
      <c r="AM1249" s="170">
        <f t="shared" si="39"/>
        <v>1382</v>
      </c>
      <c r="AN1249" s="147"/>
      <c r="AO1249" s="155"/>
      <c r="AP1249" s="156"/>
      <c r="AQ1249" s="157">
        <v>4.8603689125283323</v>
      </c>
      <c r="AR1249" s="158"/>
      <c r="AS1249" s="145">
        <f>LOOKUP(rufmkm,'[1]Sheet1 (2)'!$V$62:$V$71,'[1]Sheet1 (2)'!$W$62:$W$71)</f>
        <v>50</v>
      </c>
      <c r="AT1249" s="140"/>
      <c r="AU1249" s="157">
        <f>IF(IF(D1249='[1]Sheet1 (2)'!$C$69,'[1]Sheet1 (2)'!$D$69*('[1]Sheet1 (2)'!$D$72-rut_index)/'[1]Sheet1 (2)'!$D$72,IF([1]shee2!D1189='[1]Sheet1 (2)'!$C$70,'[1]Sheet1 (2)'!$D$70*('[1]Sheet1 (2)'!$D$72-rut_index)/'[1]Sheet1 (2)'!$D$72,IF([1]shee2!D1189='[1]Sheet1 (2)'!$C$71,'[1]Sheet1 (2)'!$D$71*('[1]Sheet1 (2)'!$D$72-rut_index)/'[1]Sheet1 (2)'!$D$72)))&lt;0,0,IF(D1249='[1]Sheet1 (2)'!$C$69,'[1]Sheet1 (2)'!$D$69*('[1]Sheet1 (2)'!$D$72-rut_index)/'[1]Sheet1 (2)'!$D$72,IF([1]shee2!D1189='[1]Sheet1 (2)'!$C$70,'[1]Sheet1 (2)'!$D$70*('[1]Sheet1 (2)'!$D$72-rut_index)/'[1]Sheet1 (2)'!$D$72,IF([1]shee2!D1189='[1]Sheet1 (2)'!$C$71,'[1]Sheet1 (2)'!$D$71*('[1]Sheet1 (2)'!$D$72-rut_index)/'[1]Sheet1 (2)'!$D$72))))</f>
        <v>5</v>
      </c>
      <c r="AV1249" s="157">
        <f>IF(IF(D1249='[1]Sheet1 (2)'!$C$69,'[1]Sheet1 (2)'!$D$69*('[1]Sheet1 (2)'!$D$72-crack_s_index)/'[1]Sheet1 (2)'!$D$72,IF([1]shee2!D1189='[1]Sheet1 (2)'!$C$70,'[1]Sheet1 (2)'!$D$70*('[1]Sheet1 (2)'!$D$72-crack_s_index)/'[1]Sheet1 (2)'!$D$72,IF([1]shee2!D1189='[1]Sheet1 (2)'!$C$71,'[1]Sheet1 (2)'!$D$71*('[1]Sheet1 (2)'!$D$72-crack_s_index)/'[1]Sheet1 (2)'!$D$72)))&lt;0,0,IF(D1249='[1]Sheet1 (2)'!$C$69,'[1]Sheet1 (2)'!$D$69*('[1]Sheet1 (2)'!$D$72-crack_s_index)/'[1]Sheet1 (2)'!$D$72,IF([1]shee2!D1189='[1]Sheet1 (2)'!$C$70,'[1]Sheet1 (2)'!$D$70*('[1]Sheet1 (2)'!$D$72-crack_s_index)/'[1]Sheet1 (2)'!$D$72,IF([1]shee2!D1189='[1]Sheet1 (2)'!$C$71,'[1]Sheet1 (2)'!$D$71*('[1]Sheet1 (2)'!$D$72-crack_s_index)/'[1]Sheet1 (2)'!$D$72))))</f>
        <v>3.4375</v>
      </c>
      <c r="AW1249" s="157">
        <f>IF(IF(D1249='[1]Sheet1 (2)'!$C$69,'[1]Sheet1 (2)'!$D$69*('[1]Sheet1 (2)'!$D$72-crack_t_index)/'[1]Sheet1 (2)'!$D$72,IF([1]shee2!D1189='[1]Sheet1 (2)'!$C$70,'[1]Sheet1 (2)'!$D$70*('[1]Sheet1 (2)'!$D$72-crack_t_index)/'[1]Sheet1 (2)'!$D$72,IF([1]shee2!D1189='[1]Sheet1 (2)'!$C$71,'[1]Sheet1 (2)'!$D$71*('[1]Sheet1 (2)'!$D$72-crack_t_index)/'[1]Sheet1 (2)'!$D$72)))&lt;0,0,IF(D1249='[1]Sheet1 (2)'!$C$69,'[1]Sheet1 (2)'!$D$69*('[1]Sheet1 (2)'!$D$72-crack_t_index)/'[1]Sheet1 (2)'!$D$72,IF([1]shee2!D1189='[1]Sheet1 (2)'!$C$70,'[1]Sheet1 (2)'!$D$70*('[1]Sheet1 (2)'!$D$72-crack_t_index)/'[1]Sheet1 (2)'!$D$72,IF([1]shee2!D1189='[1]Sheet1 (2)'!$C$71,'[1]Sheet1 (2)'!$D$71*('[1]Sheet1 (2)'!$D$72-crack_t_index)/'[1]Sheet1 (2)'!$D$72))))</f>
        <v>3.4375</v>
      </c>
      <c r="AX1249" s="157">
        <f>IF(IF(D1249='[1]Sheet1 (2)'!$C$69,'[1]Sheet1 (2)'!$D$69*('[1]Sheet1 (2)'!$D$72-rave_index)/'[1]Sheet1 (2)'!$D$72,IF([1]shee2!D1189='[1]Sheet1 (2)'!$C$70,'[1]Sheet1 (2)'!$D$70*('[1]Sheet1 (2)'!$D$72-rave_index)/'[1]Sheet1 (2)'!$D$72,IF([1]shee2!D1189='[1]Sheet1 (2)'!$C$71,'[1]Sheet1 (2)'!$D$71*('[1]Sheet1 (2)'!$D$72-rave_index)/'[1]Sheet1 (2)'!$D$72)))&lt;0,0,IF(D1249='[1]Sheet1 (2)'!$C$69,'[1]Sheet1 (2)'!$D$69*('[1]Sheet1 (2)'!$D$72-rave_index)/'[1]Sheet1 (2)'!$D$72,IF([1]shee2!D1189='[1]Sheet1 (2)'!$C$70,'[1]Sheet1 (2)'!$D$70*('[1]Sheet1 (2)'!$D$72-rave_index)/'[1]Sheet1 (2)'!$D$72,IF([1]shee2!D1189='[1]Sheet1 (2)'!$C$71,'[1]Sheet1 (2)'!$D$71*('[1]Sheet1 (2)'!$D$72-rave_index)/'[1]Sheet1 (2)'!$D$72))))</f>
        <v>5</v>
      </c>
      <c r="AY1249" s="157">
        <f>IF(IF(D1249='[1]Sheet1 (2)'!$C$69,'[1]Sheet1 (2)'!$D$69*('[1]Sheet1 (2)'!$D$72-rough_index)/'[1]Sheet1 (2)'!$D$72,IF([1]shee2!D1189='[1]Sheet1 (2)'!$C$70,'[1]Sheet1 (2)'!$D$70*('[1]Sheet1 (2)'!$D$72-rough_index)/'[1]Sheet1 (2)'!$D$72,IF([1]shee2!D1189='[1]Sheet1 (2)'!$C$71,'[1]Sheet1 (2)'!$D$71*('[1]Sheet1 (2)'!$D$72-rough_index)/'[1]Sheet1 (2)'!$D$72)))&lt;0,0,IF(D1249='[1]Sheet1 (2)'!$C$69,'[1]Sheet1 (2)'!$D$69*('[1]Sheet1 (2)'!$D$72-rough_index)/'[1]Sheet1 (2)'!$D$72,IF([1]shee2!D1189='[1]Sheet1 (2)'!$C$70,'[1]Sheet1 (2)'!$D$70*('[1]Sheet1 (2)'!$D$72-rough_index)/'[1]Sheet1 (2)'!$D$72,IF([1]shee2!D1189='[1]Sheet1 (2)'!$C$71,'[1]Sheet1 (2)'!$D$71*('[1]Sheet1 (2)'!$D$72-rough_index)/'[1]Sheet1 (2)'!$D$72))))</f>
        <v>0.83333333333333337</v>
      </c>
      <c r="AZ1249" s="179">
        <f>+(AU1249*'[1]Sheet1 (2)'!$C$77)+(AV1249*'[1]Sheet1 (2)'!$C$78)+(AW1249*'[1]Sheet1 (2)'!$C$79)+(AX1249*'[1]Sheet1 (2)'!$C$80)+(AY1249*'[1]Sheet1 (2)'!$C$81)</f>
        <v>3.125</v>
      </c>
      <c r="BA1249" s="213" t="str">
        <f t="shared" si="38"/>
        <v>Fair</v>
      </c>
      <c r="BE1249">
        <f>IF(D1249='[1]Sheet1 (2)'!$C$61,'[1]Sheet1 (2)'!$D$61*(counts^2)+'[1]Sheet1 (2)'!$G$61*counts+'[1]Sheet1 (2)'!$J$61,IF(D1249='[1]Sheet1 (2)'!$C$62,'[1]Sheet1 (2)'!$D$62*counts+'[1]Sheet1 (2)'!$G$62,IF(D1249='[1]Sheet1 (2)'!$C$63,'[1]Sheet1 (2)'!$D$63*counts+'[1]Sheet1 (2)'!$G$63,IF(D1249='[1]Sheet1 (2)'!$C$64,'[1]Sheet1 (2)'!$D$64*counts+'[1]Sheet1 (2)'!$G$64))))</f>
        <v>2.0984129299999998</v>
      </c>
    </row>
    <row r="1250" spans="1:57" ht="12.75" customHeight="1">
      <c r="A1250" s="176" t="s">
        <v>282</v>
      </c>
      <c r="B1250" s="145" t="s">
        <v>76</v>
      </c>
      <c r="C1250" s="170">
        <v>1383</v>
      </c>
      <c r="D1250" s="174" t="s">
        <v>77</v>
      </c>
      <c r="E1250" s="171">
        <v>8</v>
      </c>
      <c r="F1250" s="171">
        <v>2</v>
      </c>
      <c r="G1250" s="171" t="s">
        <v>77</v>
      </c>
      <c r="H1250" s="171">
        <v>0.5</v>
      </c>
      <c r="I1250" s="171" t="s">
        <v>77</v>
      </c>
      <c r="J1250" s="173" t="s">
        <v>80</v>
      </c>
      <c r="K1250" s="173" t="s">
        <v>80</v>
      </c>
      <c r="L1250" s="169">
        <f>VLOOKUP(CONCATENATE(J1250,K1250),'Sheet1 (2)'!$J$6:$K$26,2,FALSE)</f>
        <v>0</v>
      </c>
      <c r="M1250" s="173" t="s">
        <v>83</v>
      </c>
      <c r="N1250" s="173" t="s">
        <v>82</v>
      </c>
      <c r="O1250" s="177">
        <f>VLOOKUP(CONCATENATE(M1250,N1250),'[1]Sheet1 (2)'!$L$6:$M$26,2,FALSE)</f>
        <v>18.75</v>
      </c>
      <c r="P1250" s="173" t="s">
        <v>83</v>
      </c>
      <c r="Q1250" s="173" t="s">
        <v>82</v>
      </c>
      <c r="R1250" s="177">
        <f>VLOOKUP(CONCATENATE(P1250,Q1250),'[1]Sheet1 (2)'!$N$6:$O$26,2,FALSE)</f>
        <v>18.75</v>
      </c>
      <c r="S1250" s="173" t="s">
        <v>80</v>
      </c>
      <c r="T1250" s="173" t="s">
        <v>80</v>
      </c>
      <c r="U1250" s="177">
        <f>VLOOKUP(CONCATENATE(S1250,T1250),'[1]Sheet1 (2)'!$P$6:$Q$26,2,FALSE)</f>
        <v>0</v>
      </c>
      <c r="V1250" s="173" t="s">
        <v>83</v>
      </c>
      <c r="W1250" s="173" t="s">
        <v>83</v>
      </c>
      <c r="X1250" s="177">
        <f>VLOOKUP(CONCATENATE(V1250,W1250),'[1]Sheet1 (2)'!$R$6:$S$26,2,FALSE)</f>
        <v>37.5</v>
      </c>
      <c r="Y1250" s="173" t="s">
        <v>80</v>
      </c>
      <c r="Z1250" s="173" t="s">
        <v>80</v>
      </c>
      <c r="AA1250" s="177">
        <f>VLOOKUP(CONCATENATE(Y1250,Z1250),'[1]Sheet1 (2)'!$T$6:$U$26,2,FALSE)</f>
        <v>0</v>
      </c>
      <c r="AB1250" s="173" t="s">
        <v>80</v>
      </c>
      <c r="AC1250" s="173" t="s">
        <v>80</v>
      </c>
      <c r="AD1250" s="177">
        <f>VLOOKUP(CONCATENATE(AB1250,AC1250),'[1]Sheet1 (2)'!$X$6:$Y$26,2,FALSE)</f>
        <v>0</v>
      </c>
      <c r="AE1250" s="173" t="s">
        <v>82</v>
      </c>
      <c r="AF1250" s="173" t="s">
        <v>81</v>
      </c>
      <c r="AG1250" s="177">
        <f>VLOOKUP(CONCATENATE(AE1250,AF1250),'[1]Sheet1 (2)'!$Z$6:$AA$26,2,FALSE)</f>
        <v>66</v>
      </c>
      <c r="AH1250" s="172"/>
      <c r="AI1250" s="178"/>
      <c r="AJ1250" s="140"/>
      <c r="AK1250" s="176" t="s">
        <v>282</v>
      </c>
      <c r="AL1250" s="176" t="s">
        <v>76</v>
      </c>
      <c r="AM1250" s="170">
        <f t="shared" si="39"/>
        <v>1383</v>
      </c>
      <c r="AN1250" s="147"/>
      <c r="AO1250" s="155"/>
      <c r="AP1250" s="156"/>
      <c r="AQ1250" s="157">
        <v>2.5785777007894333</v>
      </c>
      <c r="AR1250" s="158"/>
      <c r="AS1250" s="145">
        <f>LOOKUP(rufmkm,'[1]Sheet1 (2)'!$V$62:$V$71,'[1]Sheet1 (2)'!$W$62:$W$71)</f>
        <v>30</v>
      </c>
      <c r="AT1250" s="140"/>
      <c r="AU1250" s="157">
        <f>IF(IF(D1250='[1]Sheet1 (2)'!$C$69,'[1]Sheet1 (2)'!$D$69*('[1]Sheet1 (2)'!$D$72-rut_index)/'[1]Sheet1 (2)'!$D$72,IF([1]shee2!D1190='[1]Sheet1 (2)'!$C$70,'[1]Sheet1 (2)'!$D$70*('[1]Sheet1 (2)'!$D$72-rut_index)/'[1]Sheet1 (2)'!$D$72,IF([1]shee2!D1190='[1]Sheet1 (2)'!$C$71,'[1]Sheet1 (2)'!$D$71*('[1]Sheet1 (2)'!$D$72-rut_index)/'[1]Sheet1 (2)'!$D$72)))&lt;0,0,IF(D1250='[1]Sheet1 (2)'!$C$69,'[1]Sheet1 (2)'!$D$69*('[1]Sheet1 (2)'!$D$72-rut_index)/'[1]Sheet1 (2)'!$D$72,IF([1]shee2!D1190='[1]Sheet1 (2)'!$C$70,'[1]Sheet1 (2)'!$D$70*('[1]Sheet1 (2)'!$D$72-rut_index)/'[1]Sheet1 (2)'!$D$72,IF([1]shee2!D1190='[1]Sheet1 (2)'!$C$71,'[1]Sheet1 (2)'!$D$71*('[1]Sheet1 (2)'!$D$72-rut_index)/'[1]Sheet1 (2)'!$D$72))))</f>
        <v>5</v>
      </c>
      <c r="AV1250" s="157">
        <f>IF(IF(D1250='[1]Sheet1 (2)'!$C$69,'[1]Sheet1 (2)'!$D$69*('[1]Sheet1 (2)'!$D$72-crack_s_index)/'[1]Sheet1 (2)'!$D$72,IF([1]shee2!D1190='[1]Sheet1 (2)'!$C$70,'[1]Sheet1 (2)'!$D$70*('[1]Sheet1 (2)'!$D$72-crack_s_index)/'[1]Sheet1 (2)'!$D$72,IF([1]shee2!D1190='[1]Sheet1 (2)'!$C$71,'[1]Sheet1 (2)'!$D$71*('[1]Sheet1 (2)'!$D$72-crack_s_index)/'[1]Sheet1 (2)'!$D$72)))&lt;0,0,IF(D1250='[1]Sheet1 (2)'!$C$69,'[1]Sheet1 (2)'!$D$69*('[1]Sheet1 (2)'!$D$72-crack_s_index)/'[1]Sheet1 (2)'!$D$72,IF([1]shee2!D1190='[1]Sheet1 (2)'!$C$70,'[1]Sheet1 (2)'!$D$70*('[1]Sheet1 (2)'!$D$72-crack_s_index)/'[1]Sheet1 (2)'!$D$72,IF([1]shee2!D1190='[1]Sheet1 (2)'!$C$71,'[1]Sheet1 (2)'!$D$71*('[1]Sheet1 (2)'!$D$72-crack_s_index)/'[1]Sheet1 (2)'!$D$72))))</f>
        <v>3.4375</v>
      </c>
      <c r="AW1250" s="157">
        <f>IF(IF(D1250='[1]Sheet1 (2)'!$C$69,'[1]Sheet1 (2)'!$D$69*('[1]Sheet1 (2)'!$D$72-crack_t_index)/'[1]Sheet1 (2)'!$D$72,IF([1]shee2!D1190='[1]Sheet1 (2)'!$C$70,'[1]Sheet1 (2)'!$D$70*('[1]Sheet1 (2)'!$D$72-crack_t_index)/'[1]Sheet1 (2)'!$D$72,IF([1]shee2!D1190='[1]Sheet1 (2)'!$C$71,'[1]Sheet1 (2)'!$D$71*('[1]Sheet1 (2)'!$D$72-crack_t_index)/'[1]Sheet1 (2)'!$D$72)))&lt;0,0,IF(D1250='[1]Sheet1 (2)'!$C$69,'[1]Sheet1 (2)'!$D$69*('[1]Sheet1 (2)'!$D$72-crack_t_index)/'[1]Sheet1 (2)'!$D$72,IF([1]shee2!D1190='[1]Sheet1 (2)'!$C$70,'[1]Sheet1 (2)'!$D$70*('[1]Sheet1 (2)'!$D$72-crack_t_index)/'[1]Sheet1 (2)'!$D$72,IF([1]shee2!D1190='[1]Sheet1 (2)'!$C$71,'[1]Sheet1 (2)'!$D$71*('[1]Sheet1 (2)'!$D$72-crack_t_index)/'[1]Sheet1 (2)'!$D$72))))</f>
        <v>3.4375</v>
      </c>
      <c r="AX1250" s="157">
        <f>IF(IF(D1250='[1]Sheet1 (2)'!$C$69,'[1]Sheet1 (2)'!$D$69*('[1]Sheet1 (2)'!$D$72-rave_index)/'[1]Sheet1 (2)'!$D$72,IF([1]shee2!D1190='[1]Sheet1 (2)'!$C$70,'[1]Sheet1 (2)'!$D$70*('[1]Sheet1 (2)'!$D$72-rave_index)/'[1]Sheet1 (2)'!$D$72,IF([1]shee2!D1190='[1]Sheet1 (2)'!$C$71,'[1]Sheet1 (2)'!$D$71*('[1]Sheet1 (2)'!$D$72-rave_index)/'[1]Sheet1 (2)'!$D$72)))&lt;0,0,IF(D1250='[1]Sheet1 (2)'!$C$69,'[1]Sheet1 (2)'!$D$69*('[1]Sheet1 (2)'!$D$72-rave_index)/'[1]Sheet1 (2)'!$D$72,IF([1]shee2!D1190='[1]Sheet1 (2)'!$C$70,'[1]Sheet1 (2)'!$D$70*('[1]Sheet1 (2)'!$D$72-rave_index)/'[1]Sheet1 (2)'!$D$72,IF([1]shee2!D1190='[1]Sheet1 (2)'!$C$71,'[1]Sheet1 (2)'!$D$71*('[1]Sheet1 (2)'!$D$72-rave_index)/'[1]Sheet1 (2)'!$D$72))))</f>
        <v>5</v>
      </c>
      <c r="AY1250" s="157">
        <f>IF(IF(D1250='[1]Sheet1 (2)'!$C$69,'[1]Sheet1 (2)'!$D$69*('[1]Sheet1 (2)'!$D$72-rough_index)/'[1]Sheet1 (2)'!$D$72,IF([1]shee2!D1190='[1]Sheet1 (2)'!$C$70,'[1]Sheet1 (2)'!$D$70*('[1]Sheet1 (2)'!$D$72-rough_index)/'[1]Sheet1 (2)'!$D$72,IF([1]shee2!D1190='[1]Sheet1 (2)'!$C$71,'[1]Sheet1 (2)'!$D$71*('[1]Sheet1 (2)'!$D$72-rough_index)/'[1]Sheet1 (2)'!$D$72)))&lt;0,0,IF(D1250='[1]Sheet1 (2)'!$C$69,'[1]Sheet1 (2)'!$D$69*('[1]Sheet1 (2)'!$D$72-rough_index)/'[1]Sheet1 (2)'!$D$72,IF([1]shee2!D1190='[1]Sheet1 (2)'!$C$70,'[1]Sheet1 (2)'!$D$70*('[1]Sheet1 (2)'!$D$72-rough_index)/'[1]Sheet1 (2)'!$D$72,IF([1]shee2!D1190='[1]Sheet1 (2)'!$C$71,'[1]Sheet1 (2)'!$D$71*('[1]Sheet1 (2)'!$D$72-rough_index)/'[1]Sheet1 (2)'!$D$72))))</f>
        <v>2.5</v>
      </c>
      <c r="AZ1250" s="179">
        <f>+(AU1250*'[1]Sheet1 (2)'!$C$77)+(AV1250*'[1]Sheet1 (2)'!$C$78)+(AW1250*'[1]Sheet1 (2)'!$C$79)+(AX1250*'[1]Sheet1 (2)'!$C$80)+(AY1250*'[1]Sheet1 (2)'!$C$81)</f>
        <v>3.625</v>
      </c>
      <c r="BA1250" s="213" t="str">
        <f t="shared" si="38"/>
        <v>Fair</v>
      </c>
      <c r="BE1250">
        <f>IF(D1250='[1]Sheet1 (2)'!$C$61,'[1]Sheet1 (2)'!$D$61*(counts^2)+'[1]Sheet1 (2)'!$G$61*counts+'[1]Sheet1 (2)'!$J$61,IF(D1250='[1]Sheet1 (2)'!$C$62,'[1]Sheet1 (2)'!$D$62*counts+'[1]Sheet1 (2)'!$G$62,IF(D1250='[1]Sheet1 (2)'!$C$63,'[1]Sheet1 (2)'!$D$63*counts+'[1]Sheet1 (2)'!$G$63,IF(D1250='[1]Sheet1 (2)'!$C$64,'[1]Sheet1 (2)'!$D$64*counts+'[1]Sheet1 (2)'!$G$64))))</f>
        <v>2.0984129299999998</v>
      </c>
    </row>
    <row r="1251" spans="1:57" ht="12.75" customHeight="1">
      <c r="A1251" s="176" t="s">
        <v>282</v>
      </c>
      <c r="B1251" s="145" t="s">
        <v>76</v>
      </c>
      <c r="C1251" s="170">
        <v>1384</v>
      </c>
      <c r="D1251" s="174" t="s">
        <v>77</v>
      </c>
      <c r="E1251" s="171">
        <v>8</v>
      </c>
      <c r="F1251" s="171">
        <v>2</v>
      </c>
      <c r="G1251" s="171" t="s">
        <v>77</v>
      </c>
      <c r="H1251" s="171">
        <v>0.5</v>
      </c>
      <c r="I1251" s="171" t="s">
        <v>77</v>
      </c>
      <c r="J1251" s="173" t="s">
        <v>80</v>
      </c>
      <c r="K1251" s="173" t="s">
        <v>80</v>
      </c>
      <c r="L1251" s="169">
        <f>VLOOKUP(CONCATENATE(J1251,K1251),'Sheet1 (2)'!$J$6:$K$26,2,FALSE)</f>
        <v>0</v>
      </c>
      <c r="M1251" s="173" t="s">
        <v>83</v>
      </c>
      <c r="N1251" s="173" t="s">
        <v>82</v>
      </c>
      <c r="O1251" s="177">
        <f>VLOOKUP(CONCATENATE(M1251,N1251),'[1]Sheet1 (2)'!$L$6:$M$26,2,FALSE)</f>
        <v>18.75</v>
      </c>
      <c r="P1251" s="173" t="s">
        <v>83</v>
      </c>
      <c r="Q1251" s="173" t="s">
        <v>82</v>
      </c>
      <c r="R1251" s="177">
        <f>VLOOKUP(CONCATENATE(P1251,Q1251),'[1]Sheet1 (2)'!$N$6:$O$26,2,FALSE)</f>
        <v>18.75</v>
      </c>
      <c r="S1251" s="173" t="s">
        <v>80</v>
      </c>
      <c r="T1251" s="173" t="s">
        <v>80</v>
      </c>
      <c r="U1251" s="177">
        <f>VLOOKUP(CONCATENATE(S1251,T1251),'[1]Sheet1 (2)'!$P$6:$Q$26,2,FALSE)</f>
        <v>0</v>
      </c>
      <c r="V1251" s="173" t="s">
        <v>80</v>
      </c>
      <c r="W1251" s="173" t="s">
        <v>80</v>
      </c>
      <c r="X1251" s="177">
        <f>VLOOKUP(CONCATENATE(V1251,W1251),'[1]Sheet1 (2)'!$R$6:$S$26,2,FALSE)</f>
        <v>0</v>
      </c>
      <c r="Y1251" s="173" t="s">
        <v>80</v>
      </c>
      <c r="Z1251" s="173" t="s">
        <v>80</v>
      </c>
      <c r="AA1251" s="177">
        <f>VLOOKUP(CONCATENATE(Y1251,Z1251),'[1]Sheet1 (2)'!$T$6:$U$26,2,FALSE)</f>
        <v>0</v>
      </c>
      <c r="AB1251" s="173" t="s">
        <v>80</v>
      </c>
      <c r="AC1251" s="173" t="s">
        <v>80</v>
      </c>
      <c r="AD1251" s="177">
        <f>VLOOKUP(CONCATENATE(AB1251,AC1251),'[1]Sheet1 (2)'!$X$6:$Y$26,2,FALSE)</f>
        <v>0</v>
      </c>
      <c r="AE1251" s="173" t="s">
        <v>82</v>
      </c>
      <c r="AF1251" s="173" t="s">
        <v>81</v>
      </c>
      <c r="AG1251" s="177">
        <f>VLOOKUP(CONCATENATE(AE1251,AF1251),'[1]Sheet1 (2)'!$Z$6:$AA$26,2,FALSE)</f>
        <v>66</v>
      </c>
      <c r="AH1251" s="172"/>
      <c r="AI1251" s="178"/>
      <c r="AJ1251" s="140"/>
      <c r="AK1251" s="176" t="s">
        <v>282</v>
      </c>
      <c r="AL1251" s="176" t="s">
        <v>76</v>
      </c>
      <c r="AM1251" s="170">
        <f t="shared" si="39"/>
        <v>1384</v>
      </c>
      <c r="AN1251" s="147"/>
      <c r="AO1251" s="155"/>
      <c r="AP1251" s="156"/>
      <c r="AQ1251" s="157">
        <v>2.3276682983236596</v>
      </c>
      <c r="AR1251" s="158"/>
      <c r="AS1251" s="145">
        <f>LOOKUP(rufmkm,'[1]Sheet1 (2)'!$V$62:$V$71,'[1]Sheet1 (2)'!$W$62:$W$71)</f>
        <v>30</v>
      </c>
      <c r="AT1251" s="140"/>
      <c r="AU1251" s="157">
        <f>IF(IF(D1251='[1]Sheet1 (2)'!$C$69,'[1]Sheet1 (2)'!$D$69*('[1]Sheet1 (2)'!$D$72-rut_index)/'[1]Sheet1 (2)'!$D$72,IF([1]shee2!D1191='[1]Sheet1 (2)'!$C$70,'[1]Sheet1 (2)'!$D$70*('[1]Sheet1 (2)'!$D$72-rut_index)/'[1]Sheet1 (2)'!$D$72,IF([1]shee2!D1191='[1]Sheet1 (2)'!$C$71,'[1]Sheet1 (2)'!$D$71*('[1]Sheet1 (2)'!$D$72-rut_index)/'[1]Sheet1 (2)'!$D$72)))&lt;0,0,IF(D1251='[1]Sheet1 (2)'!$C$69,'[1]Sheet1 (2)'!$D$69*('[1]Sheet1 (2)'!$D$72-rut_index)/'[1]Sheet1 (2)'!$D$72,IF([1]shee2!D1191='[1]Sheet1 (2)'!$C$70,'[1]Sheet1 (2)'!$D$70*('[1]Sheet1 (2)'!$D$72-rut_index)/'[1]Sheet1 (2)'!$D$72,IF([1]shee2!D1191='[1]Sheet1 (2)'!$C$71,'[1]Sheet1 (2)'!$D$71*('[1]Sheet1 (2)'!$D$72-rut_index)/'[1]Sheet1 (2)'!$D$72))))</f>
        <v>5</v>
      </c>
      <c r="AV1251" s="157">
        <f>IF(IF(D1251='[1]Sheet1 (2)'!$C$69,'[1]Sheet1 (2)'!$D$69*('[1]Sheet1 (2)'!$D$72-crack_s_index)/'[1]Sheet1 (2)'!$D$72,IF([1]shee2!D1191='[1]Sheet1 (2)'!$C$70,'[1]Sheet1 (2)'!$D$70*('[1]Sheet1 (2)'!$D$72-crack_s_index)/'[1]Sheet1 (2)'!$D$72,IF([1]shee2!D1191='[1]Sheet1 (2)'!$C$71,'[1]Sheet1 (2)'!$D$71*('[1]Sheet1 (2)'!$D$72-crack_s_index)/'[1]Sheet1 (2)'!$D$72)))&lt;0,0,IF(D1251='[1]Sheet1 (2)'!$C$69,'[1]Sheet1 (2)'!$D$69*('[1]Sheet1 (2)'!$D$72-crack_s_index)/'[1]Sheet1 (2)'!$D$72,IF([1]shee2!D1191='[1]Sheet1 (2)'!$C$70,'[1]Sheet1 (2)'!$D$70*('[1]Sheet1 (2)'!$D$72-crack_s_index)/'[1]Sheet1 (2)'!$D$72,IF([1]shee2!D1191='[1]Sheet1 (2)'!$C$71,'[1]Sheet1 (2)'!$D$71*('[1]Sheet1 (2)'!$D$72-crack_s_index)/'[1]Sheet1 (2)'!$D$72))))</f>
        <v>3.4375</v>
      </c>
      <c r="AW1251" s="157">
        <f>IF(IF(D1251='[1]Sheet1 (2)'!$C$69,'[1]Sheet1 (2)'!$D$69*('[1]Sheet1 (2)'!$D$72-crack_t_index)/'[1]Sheet1 (2)'!$D$72,IF([1]shee2!D1191='[1]Sheet1 (2)'!$C$70,'[1]Sheet1 (2)'!$D$70*('[1]Sheet1 (2)'!$D$72-crack_t_index)/'[1]Sheet1 (2)'!$D$72,IF([1]shee2!D1191='[1]Sheet1 (2)'!$C$71,'[1]Sheet1 (2)'!$D$71*('[1]Sheet1 (2)'!$D$72-crack_t_index)/'[1]Sheet1 (2)'!$D$72)))&lt;0,0,IF(D1251='[1]Sheet1 (2)'!$C$69,'[1]Sheet1 (2)'!$D$69*('[1]Sheet1 (2)'!$D$72-crack_t_index)/'[1]Sheet1 (2)'!$D$72,IF([1]shee2!D1191='[1]Sheet1 (2)'!$C$70,'[1]Sheet1 (2)'!$D$70*('[1]Sheet1 (2)'!$D$72-crack_t_index)/'[1]Sheet1 (2)'!$D$72,IF([1]shee2!D1191='[1]Sheet1 (2)'!$C$71,'[1]Sheet1 (2)'!$D$71*('[1]Sheet1 (2)'!$D$72-crack_t_index)/'[1]Sheet1 (2)'!$D$72))))</f>
        <v>3.4375</v>
      </c>
      <c r="AX1251" s="157">
        <f>IF(IF(D1251='[1]Sheet1 (2)'!$C$69,'[1]Sheet1 (2)'!$D$69*('[1]Sheet1 (2)'!$D$72-rave_index)/'[1]Sheet1 (2)'!$D$72,IF([1]shee2!D1191='[1]Sheet1 (2)'!$C$70,'[1]Sheet1 (2)'!$D$70*('[1]Sheet1 (2)'!$D$72-rave_index)/'[1]Sheet1 (2)'!$D$72,IF([1]shee2!D1191='[1]Sheet1 (2)'!$C$71,'[1]Sheet1 (2)'!$D$71*('[1]Sheet1 (2)'!$D$72-rave_index)/'[1]Sheet1 (2)'!$D$72)))&lt;0,0,IF(D1251='[1]Sheet1 (2)'!$C$69,'[1]Sheet1 (2)'!$D$69*('[1]Sheet1 (2)'!$D$72-rave_index)/'[1]Sheet1 (2)'!$D$72,IF([1]shee2!D1191='[1]Sheet1 (2)'!$C$70,'[1]Sheet1 (2)'!$D$70*('[1]Sheet1 (2)'!$D$72-rave_index)/'[1]Sheet1 (2)'!$D$72,IF([1]shee2!D1191='[1]Sheet1 (2)'!$C$71,'[1]Sheet1 (2)'!$D$71*('[1]Sheet1 (2)'!$D$72-rave_index)/'[1]Sheet1 (2)'!$D$72))))</f>
        <v>5</v>
      </c>
      <c r="AY1251" s="157">
        <f>IF(IF(D1251='[1]Sheet1 (2)'!$C$69,'[1]Sheet1 (2)'!$D$69*('[1]Sheet1 (2)'!$D$72-rough_index)/'[1]Sheet1 (2)'!$D$72,IF([1]shee2!D1191='[1]Sheet1 (2)'!$C$70,'[1]Sheet1 (2)'!$D$70*('[1]Sheet1 (2)'!$D$72-rough_index)/'[1]Sheet1 (2)'!$D$72,IF([1]shee2!D1191='[1]Sheet1 (2)'!$C$71,'[1]Sheet1 (2)'!$D$71*('[1]Sheet1 (2)'!$D$72-rough_index)/'[1]Sheet1 (2)'!$D$72)))&lt;0,0,IF(D1251='[1]Sheet1 (2)'!$C$69,'[1]Sheet1 (2)'!$D$69*('[1]Sheet1 (2)'!$D$72-rough_index)/'[1]Sheet1 (2)'!$D$72,IF([1]shee2!D1191='[1]Sheet1 (2)'!$C$70,'[1]Sheet1 (2)'!$D$70*('[1]Sheet1 (2)'!$D$72-rough_index)/'[1]Sheet1 (2)'!$D$72,IF([1]shee2!D1191='[1]Sheet1 (2)'!$C$71,'[1]Sheet1 (2)'!$D$71*('[1]Sheet1 (2)'!$D$72-rough_index)/'[1]Sheet1 (2)'!$D$72))))</f>
        <v>2.5</v>
      </c>
      <c r="AZ1251" s="179">
        <f>+(AU1251*'[1]Sheet1 (2)'!$C$77)+(AV1251*'[1]Sheet1 (2)'!$C$78)+(AW1251*'[1]Sheet1 (2)'!$C$79)+(AX1251*'[1]Sheet1 (2)'!$C$80)+(AY1251*'[1]Sheet1 (2)'!$C$81)</f>
        <v>3.625</v>
      </c>
      <c r="BA1251" s="213" t="str">
        <f t="shared" si="38"/>
        <v>Fair</v>
      </c>
      <c r="BE1251">
        <f>IF(D1251='[1]Sheet1 (2)'!$C$61,'[1]Sheet1 (2)'!$D$61*(counts^2)+'[1]Sheet1 (2)'!$G$61*counts+'[1]Sheet1 (2)'!$J$61,IF(D1251='[1]Sheet1 (2)'!$C$62,'[1]Sheet1 (2)'!$D$62*counts+'[1]Sheet1 (2)'!$G$62,IF(D1251='[1]Sheet1 (2)'!$C$63,'[1]Sheet1 (2)'!$D$63*counts+'[1]Sheet1 (2)'!$G$63,IF(D1251='[1]Sheet1 (2)'!$C$64,'[1]Sheet1 (2)'!$D$64*counts+'[1]Sheet1 (2)'!$G$64))))</f>
        <v>2.0984129299999998</v>
      </c>
    </row>
    <row r="1252" spans="1:57" ht="12.75" customHeight="1">
      <c r="A1252" s="176" t="s">
        <v>282</v>
      </c>
      <c r="B1252" s="145" t="s">
        <v>76</v>
      </c>
      <c r="C1252" s="170">
        <v>1385</v>
      </c>
      <c r="D1252" s="174" t="s">
        <v>77</v>
      </c>
      <c r="E1252" s="171">
        <v>8</v>
      </c>
      <c r="F1252" s="171">
        <v>2</v>
      </c>
      <c r="G1252" s="171" t="s">
        <v>77</v>
      </c>
      <c r="H1252" s="171">
        <v>0.5</v>
      </c>
      <c r="I1252" s="171" t="s">
        <v>77</v>
      </c>
      <c r="J1252" s="173" t="s">
        <v>78</v>
      </c>
      <c r="K1252" s="173" t="s">
        <v>83</v>
      </c>
      <c r="L1252" s="169">
        <f>VLOOKUP(CONCATENATE(J1252,K1252),'Sheet1 (2)'!$J$6:$K$26,2,FALSE)</f>
        <v>12.5</v>
      </c>
      <c r="M1252" s="173" t="s">
        <v>82</v>
      </c>
      <c r="N1252" s="173" t="s">
        <v>79</v>
      </c>
      <c r="O1252" s="177">
        <f>VLOOKUP(CONCATENATE(M1252,N1252),'[1]Sheet1 (2)'!$L$6:$M$26,2,FALSE)</f>
        <v>37.5</v>
      </c>
      <c r="P1252" s="173" t="s">
        <v>82</v>
      </c>
      <c r="Q1252" s="173" t="s">
        <v>83</v>
      </c>
      <c r="R1252" s="177">
        <f>VLOOKUP(CONCATENATE(P1252,Q1252),'[1]Sheet1 (2)'!$N$6:$O$26,2,FALSE)</f>
        <v>25</v>
      </c>
      <c r="S1252" s="173" t="s">
        <v>80</v>
      </c>
      <c r="T1252" s="173" t="s">
        <v>80</v>
      </c>
      <c r="U1252" s="177">
        <f>VLOOKUP(CONCATENATE(S1252,T1252),'[1]Sheet1 (2)'!$P$6:$Q$26,2,FALSE)</f>
        <v>0</v>
      </c>
      <c r="V1252" s="173" t="s">
        <v>80</v>
      </c>
      <c r="W1252" s="173" t="s">
        <v>80</v>
      </c>
      <c r="X1252" s="177">
        <f>VLOOKUP(CONCATENATE(V1252,W1252),'[1]Sheet1 (2)'!$R$6:$S$26,2,FALSE)</f>
        <v>0</v>
      </c>
      <c r="Y1252" s="173" t="s">
        <v>80</v>
      </c>
      <c r="Z1252" s="173" t="s">
        <v>80</v>
      </c>
      <c r="AA1252" s="177">
        <f>VLOOKUP(CONCATENATE(Y1252,Z1252),'[1]Sheet1 (2)'!$T$6:$U$26,2,FALSE)</f>
        <v>0</v>
      </c>
      <c r="AB1252" s="173" t="s">
        <v>80</v>
      </c>
      <c r="AC1252" s="173" t="s">
        <v>80</v>
      </c>
      <c r="AD1252" s="177">
        <f>VLOOKUP(CONCATENATE(AB1252,AC1252),'[1]Sheet1 (2)'!$X$6:$Y$26,2,FALSE)</f>
        <v>0</v>
      </c>
      <c r="AE1252" s="173" t="s">
        <v>82</v>
      </c>
      <c r="AF1252" s="173" t="s">
        <v>81</v>
      </c>
      <c r="AG1252" s="177">
        <f>VLOOKUP(CONCATENATE(AE1252,AF1252),'[1]Sheet1 (2)'!$Z$6:$AA$26,2,FALSE)</f>
        <v>66</v>
      </c>
      <c r="AH1252" s="172"/>
      <c r="AI1252" s="178"/>
      <c r="AJ1252" s="140"/>
      <c r="AK1252" s="176" t="s">
        <v>282</v>
      </c>
      <c r="AL1252" s="176" t="s">
        <v>76</v>
      </c>
      <c r="AM1252" s="170">
        <f t="shared" si="39"/>
        <v>1385</v>
      </c>
      <c r="AN1252" s="147"/>
      <c r="AO1252" s="155"/>
      <c r="AP1252" s="156"/>
      <c r="AQ1252" s="157">
        <v>2.8714551022263683</v>
      </c>
      <c r="AR1252" s="158"/>
      <c r="AS1252" s="145">
        <f>LOOKUP(rufmkm,'[1]Sheet1 (2)'!$V$62:$V$71,'[1]Sheet1 (2)'!$W$62:$W$71)</f>
        <v>30</v>
      </c>
      <c r="AT1252" s="140"/>
      <c r="AU1252" s="157">
        <f>IF(IF(D1252='[1]Sheet1 (2)'!$C$69,'[1]Sheet1 (2)'!$D$69*('[1]Sheet1 (2)'!$D$72-rut_index)/'[1]Sheet1 (2)'!$D$72,IF([1]shee2!D1192='[1]Sheet1 (2)'!$C$70,'[1]Sheet1 (2)'!$D$70*('[1]Sheet1 (2)'!$D$72-rut_index)/'[1]Sheet1 (2)'!$D$72,IF([1]shee2!D1192='[1]Sheet1 (2)'!$C$71,'[1]Sheet1 (2)'!$D$71*('[1]Sheet1 (2)'!$D$72-rut_index)/'[1]Sheet1 (2)'!$D$72)))&lt;0,0,IF(D1252='[1]Sheet1 (2)'!$C$69,'[1]Sheet1 (2)'!$D$69*('[1]Sheet1 (2)'!$D$72-rut_index)/'[1]Sheet1 (2)'!$D$72,IF([1]shee2!D1192='[1]Sheet1 (2)'!$C$70,'[1]Sheet1 (2)'!$D$70*('[1]Sheet1 (2)'!$D$72-rut_index)/'[1]Sheet1 (2)'!$D$72,IF([1]shee2!D1192='[1]Sheet1 (2)'!$C$71,'[1]Sheet1 (2)'!$D$71*('[1]Sheet1 (2)'!$D$72-rut_index)/'[1]Sheet1 (2)'!$D$72))))</f>
        <v>3.9583333333333335</v>
      </c>
      <c r="AV1252" s="157">
        <f>IF(IF(D1252='[1]Sheet1 (2)'!$C$69,'[1]Sheet1 (2)'!$D$69*('[1]Sheet1 (2)'!$D$72-crack_s_index)/'[1]Sheet1 (2)'!$D$72,IF([1]shee2!D1192='[1]Sheet1 (2)'!$C$70,'[1]Sheet1 (2)'!$D$70*('[1]Sheet1 (2)'!$D$72-crack_s_index)/'[1]Sheet1 (2)'!$D$72,IF([1]shee2!D1192='[1]Sheet1 (2)'!$C$71,'[1]Sheet1 (2)'!$D$71*('[1]Sheet1 (2)'!$D$72-crack_s_index)/'[1]Sheet1 (2)'!$D$72)))&lt;0,0,IF(D1252='[1]Sheet1 (2)'!$C$69,'[1]Sheet1 (2)'!$D$69*('[1]Sheet1 (2)'!$D$72-crack_s_index)/'[1]Sheet1 (2)'!$D$72,IF([1]shee2!D1192='[1]Sheet1 (2)'!$C$70,'[1]Sheet1 (2)'!$D$70*('[1]Sheet1 (2)'!$D$72-crack_s_index)/'[1]Sheet1 (2)'!$D$72,IF([1]shee2!D1192='[1]Sheet1 (2)'!$C$71,'[1]Sheet1 (2)'!$D$71*('[1]Sheet1 (2)'!$D$72-crack_s_index)/'[1]Sheet1 (2)'!$D$72))))</f>
        <v>1.875</v>
      </c>
      <c r="AW1252" s="157">
        <f>IF(IF(D1252='[1]Sheet1 (2)'!$C$69,'[1]Sheet1 (2)'!$D$69*('[1]Sheet1 (2)'!$D$72-crack_t_index)/'[1]Sheet1 (2)'!$D$72,IF([1]shee2!D1192='[1]Sheet1 (2)'!$C$70,'[1]Sheet1 (2)'!$D$70*('[1]Sheet1 (2)'!$D$72-crack_t_index)/'[1]Sheet1 (2)'!$D$72,IF([1]shee2!D1192='[1]Sheet1 (2)'!$C$71,'[1]Sheet1 (2)'!$D$71*('[1]Sheet1 (2)'!$D$72-crack_t_index)/'[1]Sheet1 (2)'!$D$72)))&lt;0,0,IF(D1252='[1]Sheet1 (2)'!$C$69,'[1]Sheet1 (2)'!$D$69*('[1]Sheet1 (2)'!$D$72-crack_t_index)/'[1]Sheet1 (2)'!$D$72,IF([1]shee2!D1192='[1]Sheet1 (2)'!$C$70,'[1]Sheet1 (2)'!$D$70*('[1]Sheet1 (2)'!$D$72-crack_t_index)/'[1]Sheet1 (2)'!$D$72,IF([1]shee2!D1192='[1]Sheet1 (2)'!$C$71,'[1]Sheet1 (2)'!$D$71*('[1]Sheet1 (2)'!$D$72-crack_t_index)/'[1]Sheet1 (2)'!$D$72))))</f>
        <v>2.9166666666666665</v>
      </c>
      <c r="AX1252" s="157">
        <f>IF(IF(D1252='[1]Sheet1 (2)'!$C$69,'[1]Sheet1 (2)'!$D$69*('[1]Sheet1 (2)'!$D$72-rave_index)/'[1]Sheet1 (2)'!$D$72,IF([1]shee2!D1192='[1]Sheet1 (2)'!$C$70,'[1]Sheet1 (2)'!$D$70*('[1]Sheet1 (2)'!$D$72-rave_index)/'[1]Sheet1 (2)'!$D$72,IF([1]shee2!D1192='[1]Sheet1 (2)'!$C$71,'[1]Sheet1 (2)'!$D$71*('[1]Sheet1 (2)'!$D$72-rave_index)/'[1]Sheet1 (2)'!$D$72)))&lt;0,0,IF(D1252='[1]Sheet1 (2)'!$C$69,'[1]Sheet1 (2)'!$D$69*('[1]Sheet1 (2)'!$D$72-rave_index)/'[1]Sheet1 (2)'!$D$72,IF([1]shee2!D1192='[1]Sheet1 (2)'!$C$70,'[1]Sheet1 (2)'!$D$70*('[1]Sheet1 (2)'!$D$72-rave_index)/'[1]Sheet1 (2)'!$D$72,IF([1]shee2!D1192='[1]Sheet1 (2)'!$C$71,'[1]Sheet1 (2)'!$D$71*('[1]Sheet1 (2)'!$D$72-rave_index)/'[1]Sheet1 (2)'!$D$72))))</f>
        <v>5</v>
      </c>
      <c r="AY1252" s="157">
        <f>IF(IF(D1252='[1]Sheet1 (2)'!$C$69,'[1]Sheet1 (2)'!$D$69*('[1]Sheet1 (2)'!$D$72-rough_index)/'[1]Sheet1 (2)'!$D$72,IF([1]shee2!D1192='[1]Sheet1 (2)'!$C$70,'[1]Sheet1 (2)'!$D$70*('[1]Sheet1 (2)'!$D$72-rough_index)/'[1]Sheet1 (2)'!$D$72,IF([1]shee2!D1192='[1]Sheet1 (2)'!$C$71,'[1]Sheet1 (2)'!$D$71*('[1]Sheet1 (2)'!$D$72-rough_index)/'[1]Sheet1 (2)'!$D$72)))&lt;0,0,IF(D1252='[1]Sheet1 (2)'!$C$69,'[1]Sheet1 (2)'!$D$69*('[1]Sheet1 (2)'!$D$72-rough_index)/'[1]Sheet1 (2)'!$D$72,IF([1]shee2!D1192='[1]Sheet1 (2)'!$C$70,'[1]Sheet1 (2)'!$D$70*('[1]Sheet1 (2)'!$D$72-rough_index)/'[1]Sheet1 (2)'!$D$72,IF([1]shee2!D1192='[1]Sheet1 (2)'!$C$71,'[1]Sheet1 (2)'!$D$71*('[1]Sheet1 (2)'!$D$72-rough_index)/'[1]Sheet1 (2)'!$D$72))))</f>
        <v>2.5</v>
      </c>
      <c r="AZ1252" s="179">
        <f>+(AU1252*'[1]Sheet1 (2)'!$C$77)+(AV1252*'[1]Sheet1 (2)'!$C$78)+(AW1252*'[1]Sheet1 (2)'!$C$79)+(AX1252*'[1]Sheet1 (2)'!$C$80)+(AY1252*'[1]Sheet1 (2)'!$C$81)</f>
        <v>2.8333333333333335</v>
      </c>
      <c r="BA1252" s="213" t="str">
        <f t="shared" si="38"/>
        <v>Fair</v>
      </c>
      <c r="BE1252">
        <f>IF(D1252='[1]Sheet1 (2)'!$C$61,'[1]Sheet1 (2)'!$D$61*(counts^2)+'[1]Sheet1 (2)'!$G$61*counts+'[1]Sheet1 (2)'!$J$61,IF(D1252='[1]Sheet1 (2)'!$C$62,'[1]Sheet1 (2)'!$D$62*counts+'[1]Sheet1 (2)'!$G$62,IF(D1252='[1]Sheet1 (2)'!$C$63,'[1]Sheet1 (2)'!$D$63*counts+'[1]Sheet1 (2)'!$G$63,IF(D1252='[1]Sheet1 (2)'!$C$64,'[1]Sheet1 (2)'!$D$64*counts+'[1]Sheet1 (2)'!$G$64))))</f>
        <v>2.0984129299999998</v>
      </c>
    </row>
    <row r="1253" spans="1:57" ht="12.75" customHeight="1">
      <c r="A1253" s="176" t="s">
        <v>282</v>
      </c>
      <c r="B1253" s="145" t="s">
        <v>76</v>
      </c>
      <c r="C1253" s="170">
        <v>1386</v>
      </c>
      <c r="D1253" s="174" t="s">
        <v>77</v>
      </c>
      <c r="E1253" s="171">
        <v>8</v>
      </c>
      <c r="F1253" s="171">
        <v>2</v>
      </c>
      <c r="G1253" s="171" t="s">
        <v>77</v>
      </c>
      <c r="H1253" s="171">
        <v>0.5</v>
      </c>
      <c r="I1253" s="171" t="s">
        <v>77</v>
      </c>
      <c r="J1253" s="173" t="s">
        <v>78</v>
      </c>
      <c r="K1253" s="173" t="s">
        <v>79</v>
      </c>
      <c r="L1253" s="169">
        <f>VLOOKUP(CONCATENATE(J1253,K1253),'Sheet1 (2)'!$J$6:$K$26,2,FALSE)</f>
        <v>18.75</v>
      </c>
      <c r="M1253" s="173" t="s">
        <v>83</v>
      </c>
      <c r="N1253" s="173" t="s">
        <v>79</v>
      </c>
      <c r="O1253" s="177">
        <f>VLOOKUP(CONCATENATE(M1253,N1253),'[1]Sheet1 (2)'!$L$6:$M$26,2,FALSE)</f>
        <v>56.25</v>
      </c>
      <c r="P1253" s="173" t="s">
        <v>83</v>
      </c>
      <c r="Q1253" s="173" t="s">
        <v>83</v>
      </c>
      <c r="R1253" s="177">
        <f>VLOOKUP(CONCATENATE(P1253,Q1253),'[1]Sheet1 (2)'!$N$6:$O$26,2,FALSE)</f>
        <v>37.5</v>
      </c>
      <c r="S1253" s="173" t="s">
        <v>80</v>
      </c>
      <c r="T1253" s="173" t="s">
        <v>80</v>
      </c>
      <c r="U1253" s="177">
        <f>VLOOKUP(CONCATENATE(S1253,T1253),'[1]Sheet1 (2)'!$P$6:$Q$26,2,FALSE)</f>
        <v>0</v>
      </c>
      <c r="V1253" s="173" t="s">
        <v>80</v>
      </c>
      <c r="W1253" s="173" t="s">
        <v>80</v>
      </c>
      <c r="X1253" s="177">
        <f>VLOOKUP(CONCATENATE(V1253,W1253),'[1]Sheet1 (2)'!$R$6:$S$26,2,FALSE)</f>
        <v>0</v>
      </c>
      <c r="Y1253" s="173" t="s">
        <v>80</v>
      </c>
      <c r="Z1253" s="173" t="s">
        <v>80</v>
      </c>
      <c r="AA1253" s="177">
        <f>VLOOKUP(CONCATENATE(Y1253,Z1253),'[1]Sheet1 (2)'!$T$6:$U$26,2,FALSE)</f>
        <v>0</v>
      </c>
      <c r="AB1253" s="173" t="s">
        <v>80</v>
      </c>
      <c r="AC1253" s="173" t="s">
        <v>80</v>
      </c>
      <c r="AD1253" s="177">
        <f>VLOOKUP(CONCATENATE(AB1253,AC1253),'[1]Sheet1 (2)'!$X$6:$Y$26,2,FALSE)</f>
        <v>0</v>
      </c>
      <c r="AE1253" s="173" t="s">
        <v>82</v>
      </c>
      <c r="AF1253" s="173" t="s">
        <v>81</v>
      </c>
      <c r="AG1253" s="177">
        <f>VLOOKUP(CONCATENATE(AE1253,AF1253),'[1]Sheet1 (2)'!$Z$6:$AA$26,2,FALSE)</f>
        <v>66</v>
      </c>
      <c r="AH1253" s="172"/>
      <c r="AI1253" s="178"/>
      <c r="AJ1253" s="140"/>
      <c r="AK1253" s="176" t="s">
        <v>282</v>
      </c>
      <c r="AL1253" s="176" t="s">
        <v>76</v>
      </c>
      <c r="AM1253" s="170">
        <f t="shared" si="39"/>
        <v>1386</v>
      </c>
      <c r="AN1253" s="147"/>
      <c r="AO1253" s="155"/>
      <c r="AP1253" s="156"/>
      <c r="AQ1253" s="157">
        <v>2.5920887973999998</v>
      </c>
      <c r="AR1253" s="158"/>
      <c r="AS1253" s="145">
        <f>LOOKUP(rufmkm,'[1]Sheet1 (2)'!$V$62:$V$71,'[1]Sheet1 (2)'!$W$62:$W$71)</f>
        <v>30</v>
      </c>
      <c r="AT1253" s="140"/>
      <c r="AU1253" s="157">
        <f>IF(IF(D1253='[1]Sheet1 (2)'!$C$69,'[1]Sheet1 (2)'!$D$69*('[1]Sheet1 (2)'!$D$72-rut_index)/'[1]Sheet1 (2)'!$D$72,IF([1]shee2!D1193='[1]Sheet1 (2)'!$C$70,'[1]Sheet1 (2)'!$D$70*('[1]Sheet1 (2)'!$D$72-rut_index)/'[1]Sheet1 (2)'!$D$72,IF([1]shee2!D1193='[1]Sheet1 (2)'!$C$71,'[1]Sheet1 (2)'!$D$71*('[1]Sheet1 (2)'!$D$72-rut_index)/'[1]Sheet1 (2)'!$D$72)))&lt;0,0,IF(D1253='[1]Sheet1 (2)'!$C$69,'[1]Sheet1 (2)'!$D$69*('[1]Sheet1 (2)'!$D$72-rut_index)/'[1]Sheet1 (2)'!$D$72,IF([1]shee2!D1193='[1]Sheet1 (2)'!$C$70,'[1]Sheet1 (2)'!$D$70*('[1]Sheet1 (2)'!$D$72-rut_index)/'[1]Sheet1 (2)'!$D$72,IF([1]shee2!D1193='[1]Sheet1 (2)'!$C$71,'[1]Sheet1 (2)'!$D$71*('[1]Sheet1 (2)'!$D$72-rut_index)/'[1]Sheet1 (2)'!$D$72))))</f>
        <v>3.4375</v>
      </c>
      <c r="AV1253" s="157">
        <f>IF(IF(D1253='[1]Sheet1 (2)'!$C$69,'[1]Sheet1 (2)'!$D$69*('[1]Sheet1 (2)'!$D$72-crack_s_index)/'[1]Sheet1 (2)'!$D$72,IF([1]shee2!D1193='[1]Sheet1 (2)'!$C$70,'[1]Sheet1 (2)'!$D$70*('[1]Sheet1 (2)'!$D$72-crack_s_index)/'[1]Sheet1 (2)'!$D$72,IF([1]shee2!D1193='[1]Sheet1 (2)'!$C$71,'[1]Sheet1 (2)'!$D$71*('[1]Sheet1 (2)'!$D$72-crack_s_index)/'[1]Sheet1 (2)'!$D$72)))&lt;0,0,IF(D1253='[1]Sheet1 (2)'!$C$69,'[1]Sheet1 (2)'!$D$69*('[1]Sheet1 (2)'!$D$72-crack_s_index)/'[1]Sheet1 (2)'!$D$72,IF([1]shee2!D1193='[1]Sheet1 (2)'!$C$70,'[1]Sheet1 (2)'!$D$70*('[1]Sheet1 (2)'!$D$72-crack_s_index)/'[1]Sheet1 (2)'!$D$72,IF([1]shee2!D1193='[1]Sheet1 (2)'!$C$71,'[1]Sheet1 (2)'!$D$71*('[1]Sheet1 (2)'!$D$72-crack_s_index)/'[1]Sheet1 (2)'!$D$72))))</f>
        <v>0.3125</v>
      </c>
      <c r="AW1253" s="157">
        <f>IF(IF(D1253='[1]Sheet1 (2)'!$C$69,'[1]Sheet1 (2)'!$D$69*('[1]Sheet1 (2)'!$D$72-crack_t_index)/'[1]Sheet1 (2)'!$D$72,IF([1]shee2!D1193='[1]Sheet1 (2)'!$C$70,'[1]Sheet1 (2)'!$D$70*('[1]Sheet1 (2)'!$D$72-crack_t_index)/'[1]Sheet1 (2)'!$D$72,IF([1]shee2!D1193='[1]Sheet1 (2)'!$C$71,'[1]Sheet1 (2)'!$D$71*('[1]Sheet1 (2)'!$D$72-crack_t_index)/'[1]Sheet1 (2)'!$D$72)))&lt;0,0,IF(D1253='[1]Sheet1 (2)'!$C$69,'[1]Sheet1 (2)'!$D$69*('[1]Sheet1 (2)'!$D$72-crack_t_index)/'[1]Sheet1 (2)'!$D$72,IF([1]shee2!D1193='[1]Sheet1 (2)'!$C$70,'[1]Sheet1 (2)'!$D$70*('[1]Sheet1 (2)'!$D$72-crack_t_index)/'[1]Sheet1 (2)'!$D$72,IF([1]shee2!D1193='[1]Sheet1 (2)'!$C$71,'[1]Sheet1 (2)'!$D$71*('[1]Sheet1 (2)'!$D$72-crack_t_index)/'[1]Sheet1 (2)'!$D$72))))</f>
        <v>1.875</v>
      </c>
      <c r="AX1253" s="157">
        <f>IF(IF(D1253='[1]Sheet1 (2)'!$C$69,'[1]Sheet1 (2)'!$D$69*('[1]Sheet1 (2)'!$D$72-rave_index)/'[1]Sheet1 (2)'!$D$72,IF([1]shee2!D1193='[1]Sheet1 (2)'!$C$70,'[1]Sheet1 (2)'!$D$70*('[1]Sheet1 (2)'!$D$72-rave_index)/'[1]Sheet1 (2)'!$D$72,IF([1]shee2!D1193='[1]Sheet1 (2)'!$C$71,'[1]Sheet1 (2)'!$D$71*('[1]Sheet1 (2)'!$D$72-rave_index)/'[1]Sheet1 (2)'!$D$72)))&lt;0,0,IF(D1253='[1]Sheet1 (2)'!$C$69,'[1]Sheet1 (2)'!$D$69*('[1]Sheet1 (2)'!$D$72-rave_index)/'[1]Sheet1 (2)'!$D$72,IF([1]shee2!D1193='[1]Sheet1 (2)'!$C$70,'[1]Sheet1 (2)'!$D$70*('[1]Sheet1 (2)'!$D$72-rave_index)/'[1]Sheet1 (2)'!$D$72,IF([1]shee2!D1193='[1]Sheet1 (2)'!$C$71,'[1]Sheet1 (2)'!$D$71*('[1]Sheet1 (2)'!$D$72-rave_index)/'[1]Sheet1 (2)'!$D$72))))</f>
        <v>5</v>
      </c>
      <c r="AY1253" s="157">
        <f>IF(IF(D1253='[1]Sheet1 (2)'!$C$69,'[1]Sheet1 (2)'!$D$69*('[1]Sheet1 (2)'!$D$72-rough_index)/'[1]Sheet1 (2)'!$D$72,IF([1]shee2!D1193='[1]Sheet1 (2)'!$C$70,'[1]Sheet1 (2)'!$D$70*('[1]Sheet1 (2)'!$D$72-rough_index)/'[1]Sheet1 (2)'!$D$72,IF([1]shee2!D1193='[1]Sheet1 (2)'!$C$71,'[1]Sheet1 (2)'!$D$71*('[1]Sheet1 (2)'!$D$72-rough_index)/'[1]Sheet1 (2)'!$D$72)))&lt;0,0,IF(D1253='[1]Sheet1 (2)'!$C$69,'[1]Sheet1 (2)'!$D$69*('[1]Sheet1 (2)'!$D$72-rough_index)/'[1]Sheet1 (2)'!$D$72,IF([1]shee2!D1193='[1]Sheet1 (2)'!$C$70,'[1]Sheet1 (2)'!$D$70*('[1]Sheet1 (2)'!$D$72-rough_index)/'[1]Sheet1 (2)'!$D$72,IF([1]shee2!D1193='[1]Sheet1 (2)'!$C$71,'[1]Sheet1 (2)'!$D$71*('[1]Sheet1 (2)'!$D$72-rough_index)/'[1]Sheet1 (2)'!$D$72))))</f>
        <v>2.5</v>
      </c>
      <c r="AZ1253" s="179">
        <f>+(AU1253*'[1]Sheet1 (2)'!$C$77)+(AV1253*'[1]Sheet1 (2)'!$C$78)+(AW1253*'[1]Sheet1 (2)'!$C$79)+(AX1253*'[1]Sheet1 (2)'!$C$80)+(AY1253*'[1]Sheet1 (2)'!$C$81)</f>
        <v>2.125</v>
      </c>
      <c r="BA1253" s="213" t="str">
        <f t="shared" si="38"/>
        <v>Poor</v>
      </c>
      <c r="BE1253">
        <f>IF(D1253='[1]Sheet1 (2)'!$C$61,'[1]Sheet1 (2)'!$D$61*(counts^2)+'[1]Sheet1 (2)'!$G$61*counts+'[1]Sheet1 (2)'!$J$61,IF(D1253='[1]Sheet1 (2)'!$C$62,'[1]Sheet1 (2)'!$D$62*counts+'[1]Sheet1 (2)'!$G$62,IF(D1253='[1]Sheet1 (2)'!$C$63,'[1]Sheet1 (2)'!$D$63*counts+'[1]Sheet1 (2)'!$G$63,IF(D1253='[1]Sheet1 (2)'!$C$64,'[1]Sheet1 (2)'!$D$64*counts+'[1]Sheet1 (2)'!$G$64))))</f>
        <v>2.0984129299999998</v>
      </c>
    </row>
    <row r="1254" spans="1:57" ht="12.75" customHeight="1">
      <c r="A1254" s="176" t="s">
        <v>282</v>
      </c>
      <c r="B1254" s="145" t="s">
        <v>76</v>
      </c>
      <c r="C1254" s="170">
        <v>1387</v>
      </c>
      <c r="D1254" s="174" t="s">
        <v>77</v>
      </c>
      <c r="E1254" s="171">
        <v>8</v>
      </c>
      <c r="F1254" s="171">
        <v>2</v>
      </c>
      <c r="G1254" s="171" t="s">
        <v>77</v>
      </c>
      <c r="H1254" s="171">
        <v>0.5</v>
      </c>
      <c r="I1254" s="171" t="s">
        <v>77</v>
      </c>
      <c r="J1254" s="173" t="s">
        <v>82</v>
      </c>
      <c r="K1254" s="173" t="s">
        <v>79</v>
      </c>
      <c r="L1254" s="169">
        <f>VLOOKUP(CONCATENATE(J1254,K1254),'Sheet1 (2)'!$J$6:$K$26,2,FALSE)</f>
        <v>37.5</v>
      </c>
      <c r="M1254" s="173" t="s">
        <v>83</v>
      </c>
      <c r="N1254" s="173" t="s">
        <v>83</v>
      </c>
      <c r="O1254" s="177">
        <f>VLOOKUP(CONCATENATE(M1254,N1254),'[1]Sheet1 (2)'!$L$6:$M$26,2,FALSE)</f>
        <v>37.5</v>
      </c>
      <c r="P1254" s="173" t="s">
        <v>83</v>
      </c>
      <c r="Q1254" s="173" t="s">
        <v>83</v>
      </c>
      <c r="R1254" s="177">
        <f>VLOOKUP(CONCATENATE(P1254,Q1254),'[1]Sheet1 (2)'!$N$6:$O$26,2,FALSE)</f>
        <v>37.5</v>
      </c>
      <c r="S1254" s="173" t="s">
        <v>80</v>
      </c>
      <c r="T1254" s="173" t="s">
        <v>80</v>
      </c>
      <c r="U1254" s="177">
        <f>VLOOKUP(CONCATENATE(S1254,T1254),'[1]Sheet1 (2)'!$P$6:$Q$26,2,FALSE)</f>
        <v>0</v>
      </c>
      <c r="V1254" s="173" t="s">
        <v>80</v>
      </c>
      <c r="W1254" s="173" t="s">
        <v>80</v>
      </c>
      <c r="X1254" s="177">
        <f>VLOOKUP(CONCATENATE(V1254,W1254),'[1]Sheet1 (2)'!$R$6:$S$26,2,FALSE)</f>
        <v>0</v>
      </c>
      <c r="Y1254" s="173" t="s">
        <v>82</v>
      </c>
      <c r="Z1254" s="173" t="s">
        <v>82</v>
      </c>
      <c r="AA1254" s="177">
        <f>VLOOKUP(CONCATENATE(Y1254,Z1254),'[1]Sheet1 (2)'!$T$6:$U$26,2,FALSE)</f>
        <v>12.5</v>
      </c>
      <c r="AB1254" s="173" t="s">
        <v>80</v>
      </c>
      <c r="AC1254" s="173" t="s">
        <v>80</v>
      </c>
      <c r="AD1254" s="177">
        <f>VLOOKUP(CONCATENATE(AB1254,AC1254),'[1]Sheet1 (2)'!$X$6:$Y$26,2,FALSE)</f>
        <v>0</v>
      </c>
      <c r="AE1254" s="173" t="s">
        <v>82</v>
      </c>
      <c r="AF1254" s="173" t="s">
        <v>81</v>
      </c>
      <c r="AG1254" s="177">
        <f>VLOOKUP(CONCATENATE(AE1254,AF1254),'[1]Sheet1 (2)'!$Z$6:$AA$26,2,FALSE)</f>
        <v>66</v>
      </c>
      <c r="AH1254" s="172"/>
      <c r="AI1254" s="178"/>
      <c r="AJ1254" s="140"/>
      <c r="AK1254" s="176" t="s">
        <v>282</v>
      </c>
      <c r="AL1254" s="176" t="s">
        <v>76</v>
      </c>
      <c r="AM1254" s="170">
        <f t="shared" si="39"/>
        <v>1387</v>
      </c>
      <c r="AN1254" s="147"/>
      <c r="AO1254" s="155"/>
      <c r="AP1254" s="156"/>
      <c r="AQ1254" s="157">
        <v>1.9597313947999999</v>
      </c>
      <c r="AR1254" s="158"/>
      <c r="AS1254" s="145">
        <f>LOOKUP(rufmkm,'[1]Sheet1 (2)'!$V$62:$V$71,'[1]Sheet1 (2)'!$W$62:$W$71)</f>
        <v>20</v>
      </c>
      <c r="AT1254" s="140"/>
      <c r="AU1254" s="157">
        <f>IF(IF(D1254='[1]Sheet1 (2)'!$C$69,'[1]Sheet1 (2)'!$D$69*('[1]Sheet1 (2)'!$D$72-rut_index)/'[1]Sheet1 (2)'!$D$72,IF([1]shee2!D1194='[1]Sheet1 (2)'!$C$70,'[1]Sheet1 (2)'!$D$70*('[1]Sheet1 (2)'!$D$72-rut_index)/'[1]Sheet1 (2)'!$D$72,IF([1]shee2!D1194='[1]Sheet1 (2)'!$C$71,'[1]Sheet1 (2)'!$D$71*('[1]Sheet1 (2)'!$D$72-rut_index)/'[1]Sheet1 (2)'!$D$72)))&lt;0,0,IF(D1254='[1]Sheet1 (2)'!$C$69,'[1]Sheet1 (2)'!$D$69*('[1]Sheet1 (2)'!$D$72-rut_index)/'[1]Sheet1 (2)'!$D$72,IF([1]shee2!D1194='[1]Sheet1 (2)'!$C$70,'[1]Sheet1 (2)'!$D$70*('[1]Sheet1 (2)'!$D$72-rut_index)/'[1]Sheet1 (2)'!$D$72,IF([1]shee2!D1194='[1]Sheet1 (2)'!$C$71,'[1]Sheet1 (2)'!$D$71*('[1]Sheet1 (2)'!$D$72-rut_index)/'[1]Sheet1 (2)'!$D$72))))</f>
        <v>1.875</v>
      </c>
      <c r="AV1254" s="157">
        <f>IF(IF(D1254='[1]Sheet1 (2)'!$C$69,'[1]Sheet1 (2)'!$D$69*('[1]Sheet1 (2)'!$D$72-crack_s_index)/'[1]Sheet1 (2)'!$D$72,IF([1]shee2!D1194='[1]Sheet1 (2)'!$C$70,'[1]Sheet1 (2)'!$D$70*('[1]Sheet1 (2)'!$D$72-crack_s_index)/'[1]Sheet1 (2)'!$D$72,IF([1]shee2!D1194='[1]Sheet1 (2)'!$C$71,'[1]Sheet1 (2)'!$D$71*('[1]Sheet1 (2)'!$D$72-crack_s_index)/'[1]Sheet1 (2)'!$D$72)))&lt;0,0,IF(D1254='[1]Sheet1 (2)'!$C$69,'[1]Sheet1 (2)'!$D$69*('[1]Sheet1 (2)'!$D$72-crack_s_index)/'[1]Sheet1 (2)'!$D$72,IF([1]shee2!D1194='[1]Sheet1 (2)'!$C$70,'[1]Sheet1 (2)'!$D$70*('[1]Sheet1 (2)'!$D$72-crack_s_index)/'[1]Sheet1 (2)'!$D$72,IF([1]shee2!D1194='[1]Sheet1 (2)'!$C$71,'[1]Sheet1 (2)'!$D$71*('[1]Sheet1 (2)'!$D$72-crack_s_index)/'[1]Sheet1 (2)'!$D$72))))</f>
        <v>1.875</v>
      </c>
      <c r="AW1254" s="157">
        <f>IF(IF(D1254='[1]Sheet1 (2)'!$C$69,'[1]Sheet1 (2)'!$D$69*('[1]Sheet1 (2)'!$D$72-crack_t_index)/'[1]Sheet1 (2)'!$D$72,IF([1]shee2!D1194='[1]Sheet1 (2)'!$C$70,'[1]Sheet1 (2)'!$D$70*('[1]Sheet1 (2)'!$D$72-crack_t_index)/'[1]Sheet1 (2)'!$D$72,IF([1]shee2!D1194='[1]Sheet1 (2)'!$C$71,'[1]Sheet1 (2)'!$D$71*('[1]Sheet1 (2)'!$D$72-crack_t_index)/'[1]Sheet1 (2)'!$D$72)))&lt;0,0,IF(D1254='[1]Sheet1 (2)'!$C$69,'[1]Sheet1 (2)'!$D$69*('[1]Sheet1 (2)'!$D$72-crack_t_index)/'[1]Sheet1 (2)'!$D$72,IF([1]shee2!D1194='[1]Sheet1 (2)'!$C$70,'[1]Sheet1 (2)'!$D$70*('[1]Sheet1 (2)'!$D$72-crack_t_index)/'[1]Sheet1 (2)'!$D$72,IF([1]shee2!D1194='[1]Sheet1 (2)'!$C$71,'[1]Sheet1 (2)'!$D$71*('[1]Sheet1 (2)'!$D$72-crack_t_index)/'[1]Sheet1 (2)'!$D$72))))</f>
        <v>1.875</v>
      </c>
      <c r="AX1254" s="157">
        <f>IF(IF(D1254='[1]Sheet1 (2)'!$C$69,'[1]Sheet1 (2)'!$D$69*('[1]Sheet1 (2)'!$D$72-rave_index)/'[1]Sheet1 (2)'!$D$72,IF([1]shee2!D1194='[1]Sheet1 (2)'!$C$70,'[1]Sheet1 (2)'!$D$70*('[1]Sheet1 (2)'!$D$72-rave_index)/'[1]Sheet1 (2)'!$D$72,IF([1]shee2!D1194='[1]Sheet1 (2)'!$C$71,'[1]Sheet1 (2)'!$D$71*('[1]Sheet1 (2)'!$D$72-rave_index)/'[1]Sheet1 (2)'!$D$72)))&lt;0,0,IF(D1254='[1]Sheet1 (2)'!$C$69,'[1]Sheet1 (2)'!$D$69*('[1]Sheet1 (2)'!$D$72-rave_index)/'[1]Sheet1 (2)'!$D$72,IF([1]shee2!D1194='[1]Sheet1 (2)'!$C$70,'[1]Sheet1 (2)'!$D$70*('[1]Sheet1 (2)'!$D$72-rave_index)/'[1]Sheet1 (2)'!$D$72,IF([1]shee2!D1194='[1]Sheet1 (2)'!$C$71,'[1]Sheet1 (2)'!$D$71*('[1]Sheet1 (2)'!$D$72-rave_index)/'[1]Sheet1 (2)'!$D$72))))</f>
        <v>3.9583333333333335</v>
      </c>
      <c r="AY1254" s="157">
        <f>IF(IF(D1254='[1]Sheet1 (2)'!$C$69,'[1]Sheet1 (2)'!$D$69*('[1]Sheet1 (2)'!$D$72-rough_index)/'[1]Sheet1 (2)'!$D$72,IF([1]shee2!D1194='[1]Sheet1 (2)'!$C$70,'[1]Sheet1 (2)'!$D$70*('[1]Sheet1 (2)'!$D$72-rough_index)/'[1]Sheet1 (2)'!$D$72,IF([1]shee2!D1194='[1]Sheet1 (2)'!$C$71,'[1]Sheet1 (2)'!$D$71*('[1]Sheet1 (2)'!$D$72-rough_index)/'[1]Sheet1 (2)'!$D$72)))&lt;0,0,IF(D1254='[1]Sheet1 (2)'!$C$69,'[1]Sheet1 (2)'!$D$69*('[1]Sheet1 (2)'!$D$72-rough_index)/'[1]Sheet1 (2)'!$D$72,IF([1]shee2!D1194='[1]Sheet1 (2)'!$C$70,'[1]Sheet1 (2)'!$D$70*('[1]Sheet1 (2)'!$D$72-rough_index)/'[1]Sheet1 (2)'!$D$72,IF([1]shee2!D1194='[1]Sheet1 (2)'!$C$71,'[1]Sheet1 (2)'!$D$71*('[1]Sheet1 (2)'!$D$72-rough_index)/'[1]Sheet1 (2)'!$D$72))))</f>
        <v>3.3333333333333335</v>
      </c>
      <c r="AZ1254" s="179">
        <f>+(AU1254*'[1]Sheet1 (2)'!$C$77)+(AV1254*'[1]Sheet1 (2)'!$C$78)+(AW1254*'[1]Sheet1 (2)'!$C$79)+(AX1254*'[1]Sheet1 (2)'!$C$80)+(AY1254*'[1]Sheet1 (2)'!$C$81)</f>
        <v>2.520833333333333</v>
      </c>
      <c r="BA1254" s="213" t="str">
        <f t="shared" si="38"/>
        <v>Fair</v>
      </c>
      <c r="BE1254">
        <f>IF(D1254='[1]Sheet1 (2)'!$C$61,'[1]Sheet1 (2)'!$D$61*(counts^2)+'[1]Sheet1 (2)'!$G$61*counts+'[1]Sheet1 (2)'!$J$61,IF(D1254='[1]Sheet1 (2)'!$C$62,'[1]Sheet1 (2)'!$D$62*counts+'[1]Sheet1 (2)'!$G$62,IF(D1254='[1]Sheet1 (2)'!$C$63,'[1]Sheet1 (2)'!$D$63*counts+'[1]Sheet1 (2)'!$G$63,IF(D1254='[1]Sheet1 (2)'!$C$64,'[1]Sheet1 (2)'!$D$64*counts+'[1]Sheet1 (2)'!$G$64))))</f>
        <v>2.0984129299999998</v>
      </c>
    </row>
    <row r="1255" spans="1:57" ht="12.75" customHeight="1">
      <c r="A1255" s="176" t="s">
        <v>282</v>
      </c>
      <c r="B1255" s="145" t="s">
        <v>76</v>
      </c>
      <c r="C1255" s="170">
        <v>1388</v>
      </c>
      <c r="D1255" s="174" t="s">
        <v>77</v>
      </c>
      <c r="E1255" s="171">
        <v>8</v>
      </c>
      <c r="F1255" s="171">
        <v>2</v>
      </c>
      <c r="G1255" s="171" t="s">
        <v>77</v>
      </c>
      <c r="H1255" s="171">
        <v>0.5</v>
      </c>
      <c r="I1255" s="171" t="s">
        <v>77</v>
      </c>
      <c r="J1255" s="173" t="s">
        <v>80</v>
      </c>
      <c r="K1255" s="173" t="s">
        <v>80</v>
      </c>
      <c r="L1255" s="169">
        <f>VLOOKUP(CONCATENATE(J1255,K1255),'Sheet1 (2)'!$J$6:$K$26,2,FALSE)</f>
        <v>0</v>
      </c>
      <c r="M1255" s="173" t="s">
        <v>82</v>
      </c>
      <c r="N1255" s="173" t="s">
        <v>83</v>
      </c>
      <c r="O1255" s="177">
        <f>VLOOKUP(CONCATENATE(M1255,N1255),'[1]Sheet1 (2)'!$L$6:$M$26,2,FALSE)</f>
        <v>25</v>
      </c>
      <c r="P1255" s="173" t="s">
        <v>80</v>
      </c>
      <c r="Q1255" s="173" t="s">
        <v>80</v>
      </c>
      <c r="R1255" s="177">
        <f>VLOOKUP(CONCATENATE(P1255,Q1255),'[1]Sheet1 (2)'!$N$6:$O$26,2,FALSE)</f>
        <v>0</v>
      </c>
      <c r="S1255" s="173" t="s">
        <v>80</v>
      </c>
      <c r="T1255" s="173" t="s">
        <v>80</v>
      </c>
      <c r="U1255" s="177">
        <f>VLOOKUP(CONCATENATE(S1255,T1255),'[1]Sheet1 (2)'!$P$6:$Q$26,2,FALSE)</f>
        <v>0</v>
      </c>
      <c r="V1255" s="173" t="s">
        <v>80</v>
      </c>
      <c r="W1255" s="173" t="s">
        <v>80</v>
      </c>
      <c r="X1255" s="177">
        <f>VLOOKUP(CONCATENATE(V1255,W1255),'[1]Sheet1 (2)'!$R$6:$S$26,2,FALSE)</f>
        <v>0</v>
      </c>
      <c r="Y1255" s="173" t="s">
        <v>78</v>
      </c>
      <c r="Z1255" s="173" t="s">
        <v>78</v>
      </c>
      <c r="AA1255" s="177">
        <f>VLOOKUP(CONCATENATE(Y1255,Z1255),'[1]Sheet1 (2)'!$T$6:$U$26,2,FALSE)</f>
        <v>2.5</v>
      </c>
      <c r="AB1255" s="173" t="s">
        <v>80</v>
      </c>
      <c r="AC1255" s="173" t="s">
        <v>80</v>
      </c>
      <c r="AD1255" s="177">
        <f>VLOOKUP(CONCATENATE(AB1255,AC1255),'[1]Sheet1 (2)'!$X$6:$Y$26,2,FALSE)</f>
        <v>0</v>
      </c>
      <c r="AE1255" s="173" t="s">
        <v>82</v>
      </c>
      <c r="AF1255" s="173" t="s">
        <v>81</v>
      </c>
      <c r="AG1255" s="177">
        <f>VLOOKUP(CONCATENATE(AE1255,AF1255),'[1]Sheet1 (2)'!$Z$6:$AA$26,2,FALSE)</f>
        <v>66</v>
      </c>
      <c r="AH1255" s="172"/>
      <c r="AI1255" s="178"/>
      <c r="AJ1255" s="140"/>
      <c r="AK1255" s="176" t="s">
        <v>282</v>
      </c>
      <c r="AL1255" s="176" t="s">
        <v>76</v>
      </c>
      <c r="AM1255" s="170">
        <f t="shared" si="39"/>
        <v>1388</v>
      </c>
      <c r="AN1255" s="147"/>
      <c r="AO1255" s="155"/>
      <c r="AP1255" s="156"/>
      <c r="AQ1255" s="157">
        <v>1.9415457969999999</v>
      </c>
      <c r="AR1255" s="158"/>
      <c r="AS1255" s="145">
        <f>LOOKUP(rufmkm,'[1]Sheet1 (2)'!$V$62:$V$71,'[1]Sheet1 (2)'!$W$62:$W$71)</f>
        <v>20</v>
      </c>
      <c r="AT1255" s="140"/>
      <c r="AU1255" s="157">
        <f>IF(IF(D1255='[1]Sheet1 (2)'!$C$69,'[1]Sheet1 (2)'!$D$69*('[1]Sheet1 (2)'!$D$72-rut_index)/'[1]Sheet1 (2)'!$D$72,IF([1]shee2!D1195='[1]Sheet1 (2)'!$C$70,'[1]Sheet1 (2)'!$D$70*('[1]Sheet1 (2)'!$D$72-rut_index)/'[1]Sheet1 (2)'!$D$72,IF([1]shee2!D1195='[1]Sheet1 (2)'!$C$71,'[1]Sheet1 (2)'!$D$71*('[1]Sheet1 (2)'!$D$72-rut_index)/'[1]Sheet1 (2)'!$D$72)))&lt;0,0,IF(D1255='[1]Sheet1 (2)'!$C$69,'[1]Sheet1 (2)'!$D$69*('[1]Sheet1 (2)'!$D$72-rut_index)/'[1]Sheet1 (2)'!$D$72,IF([1]shee2!D1195='[1]Sheet1 (2)'!$C$70,'[1]Sheet1 (2)'!$D$70*('[1]Sheet1 (2)'!$D$72-rut_index)/'[1]Sheet1 (2)'!$D$72,IF([1]shee2!D1195='[1]Sheet1 (2)'!$C$71,'[1]Sheet1 (2)'!$D$71*('[1]Sheet1 (2)'!$D$72-rut_index)/'[1]Sheet1 (2)'!$D$72))))</f>
        <v>5</v>
      </c>
      <c r="AV1255" s="157">
        <f>IF(IF(D1255='[1]Sheet1 (2)'!$C$69,'[1]Sheet1 (2)'!$D$69*('[1]Sheet1 (2)'!$D$72-crack_s_index)/'[1]Sheet1 (2)'!$D$72,IF([1]shee2!D1195='[1]Sheet1 (2)'!$C$70,'[1]Sheet1 (2)'!$D$70*('[1]Sheet1 (2)'!$D$72-crack_s_index)/'[1]Sheet1 (2)'!$D$72,IF([1]shee2!D1195='[1]Sheet1 (2)'!$C$71,'[1]Sheet1 (2)'!$D$71*('[1]Sheet1 (2)'!$D$72-crack_s_index)/'[1]Sheet1 (2)'!$D$72)))&lt;0,0,IF(D1255='[1]Sheet1 (2)'!$C$69,'[1]Sheet1 (2)'!$D$69*('[1]Sheet1 (2)'!$D$72-crack_s_index)/'[1]Sheet1 (2)'!$D$72,IF([1]shee2!D1195='[1]Sheet1 (2)'!$C$70,'[1]Sheet1 (2)'!$D$70*('[1]Sheet1 (2)'!$D$72-crack_s_index)/'[1]Sheet1 (2)'!$D$72,IF([1]shee2!D1195='[1]Sheet1 (2)'!$C$71,'[1]Sheet1 (2)'!$D$71*('[1]Sheet1 (2)'!$D$72-crack_s_index)/'[1]Sheet1 (2)'!$D$72))))</f>
        <v>2.9166666666666665</v>
      </c>
      <c r="AW1255" s="157">
        <f>IF(IF(D1255='[1]Sheet1 (2)'!$C$69,'[1]Sheet1 (2)'!$D$69*('[1]Sheet1 (2)'!$D$72-crack_t_index)/'[1]Sheet1 (2)'!$D$72,IF([1]shee2!D1195='[1]Sheet1 (2)'!$C$70,'[1]Sheet1 (2)'!$D$70*('[1]Sheet1 (2)'!$D$72-crack_t_index)/'[1]Sheet1 (2)'!$D$72,IF([1]shee2!D1195='[1]Sheet1 (2)'!$C$71,'[1]Sheet1 (2)'!$D$71*('[1]Sheet1 (2)'!$D$72-crack_t_index)/'[1]Sheet1 (2)'!$D$72)))&lt;0,0,IF(D1255='[1]Sheet1 (2)'!$C$69,'[1]Sheet1 (2)'!$D$69*('[1]Sheet1 (2)'!$D$72-crack_t_index)/'[1]Sheet1 (2)'!$D$72,IF([1]shee2!D1195='[1]Sheet1 (2)'!$C$70,'[1]Sheet1 (2)'!$D$70*('[1]Sheet1 (2)'!$D$72-crack_t_index)/'[1]Sheet1 (2)'!$D$72,IF([1]shee2!D1195='[1]Sheet1 (2)'!$C$71,'[1]Sheet1 (2)'!$D$71*('[1]Sheet1 (2)'!$D$72-crack_t_index)/'[1]Sheet1 (2)'!$D$72))))</f>
        <v>5</v>
      </c>
      <c r="AX1255" s="157">
        <f>IF(IF(D1255='[1]Sheet1 (2)'!$C$69,'[1]Sheet1 (2)'!$D$69*('[1]Sheet1 (2)'!$D$72-rave_index)/'[1]Sheet1 (2)'!$D$72,IF([1]shee2!D1195='[1]Sheet1 (2)'!$C$70,'[1]Sheet1 (2)'!$D$70*('[1]Sheet1 (2)'!$D$72-rave_index)/'[1]Sheet1 (2)'!$D$72,IF([1]shee2!D1195='[1]Sheet1 (2)'!$C$71,'[1]Sheet1 (2)'!$D$71*('[1]Sheet1 (2)'!$D$72-rave_index)/'[1]Sheet1 (2)'!$D$72)))&lt;0,0,IF(D1255='[1]Sheet1 (2)'!$C$69,'[1]Sheet1 (2)'!$D$69*('[1]Sheet1 (2)'!$D$72-rave_index)/'[1]Sheet1 (2)'!$D$72,IF([1]shee2!D1195='[1]Sheet1 (2)'!$C$70,'[1]Sheet1 (2)'!$D$70*('[1]Sheet1 (2)'!$D$72-rave_index)/'[1]Sheet1 (2)'!$D$72,IF([1]shee2!D1195='[1]Sheet1 (2)'!$C$71,'[1]Sheet1 (2)'!$D$71*('[1]Sheet1 (2)'!$D$72-rave_index)/'[1]Sheet1 (2)'!$D$72))))</f>
        <v>4.791666666666667</v>
      </c>
      <c r="AY1255" s="157">
        <f>IF(IF(D1255='[1]Sheet1 (2)'!$C$69,'[1]Sheet1 (2)'!$D$69*('[1]Sheet1 (2)'!$D$72-rough_index)/'[1]Sheet1 (2)'!$D$72,IF([1]shee2!D1195='[1]Sheet1 (2)'!$C$70,'[1]Sheet1 (2)'!$D$70*('[1]Sheet1 (2)'!$D$72-rough_index)/'[1]Sheet1 (2)'!$D$72,IF([1]shee2!D1195='[1]Sheet1 (2)'!$C$71,'[1]Sheet1 (2)'!$D$71*('[1]Sheet1 (2)'!$D$72-rough_index)/'[1]Sheet1 (2)'!$D$72)))&lt;0,0,IF(D1255='[1]Sheet1 (2)'!$C$69,'[1]Sheet1 (2)'!$D$69*('[1]Sheet1 (2)'!$D$72-rough_index)/'[1]Sheet1 (2)'!$D$72,IF([1]shee2!D1195='[1]Sheet1 (2)'!$C$70,'[1]Sheet1 (2)'!$D$70*('[1]Sheet1 (2)'!$D$72-rough_index)/'[1]Sheet1 (2)'!$D$72,IF([1]shee2!D1195='[1]Sheet1 (2)'!$C$71,'[1]Sheet1 (2)'!$D$71*('[1]Sheet1 (2)'!$D$72-rough_index)/'[1]Sheet1 (2)'!$D$72))))</f>
        <v>3.3333333333333335</v>
      </c>
      <c r="AZ1255" s="179">
        <f>+(AU1255*'[1]Sheet1 (2)'!$C$77)+(AV1255*'[1]Sheet1 (2)'!$C$78)+(AW1255*'[1]Sheet1 (2)'!$C$79)+(AX1255*'[1]Sheet1 (2)'!$C$80)+(AY1255*'[1]Sheet1 (2)'!$C$81)</f>
        <v>3.729166666666667</v>
      </c>
      <c r="BA1255" s="213" t="str">
        <f t="shared" si="38"/>
        <v>Fair</v>
      </c>
      <c r="BE1255">
        <f>IF(D1255='[1]Sheet1 (2)'!$C$61,'[1]Sheet1 (2)'!$D$61*(counts^2)+'[1]Sheet1 (2)'!$G$61*counts+'[1]Sheet1 (2)'!$J$61,IF(D1255='[1]Sheet1 (2)'!$C$62,'[1]Sheet1 (2)'!$D$62*counts+'[1]Sheet1 (2)'!$G$62,IF(D1255='[1]Sheet1 (2)'!$C$63,'[1]Sheet1 (2)'!$D$63*counts+'[1]Sheet1 (2)'!$G$63,IF(D1255='[1]Sheet1 (2)'!$C$64,'[1]Sheet1 (2)'!$D$64*counts+'[1]Sheet1 (2)'!$G$64))))</f>
        <v>2.0984129299999998</v>
      </c>
    </row>
    <row r="1256" spans="1:57" ht="12.75" customHeight="1">
      <c r="A1256" s="176" t="s">
        <v>282</v>
      </c>
      <c r="B1256" s="145" t="s">
        <v>76</v>
      </c>
      <c r="C1256" s="170">
        <v>1389</v>
      </c>
      <c r="D1256" s="174" t="s">
        <v>77</v>
      </c>
      <c r="E1256" s="171">
        <v>8</v>
      </c>
      <c r="F1256" s="171">
        <v>2</v>
      </c>
      <c r="G1256" s="171" t="s">
        <v>77</v>
      </c>
      <c r="H1256" s="171">
        <v>0.5</v>
      </c>
      <c r="I1256" s="171" t="s">
        <v>77</v>
      </c>
      <c r="J1256" s="173" t="s">
        <v>82</v>
      </c>
      <c r="K1256" s="173" t="s">
        <v>83</v>
      </c>
      <c r="L1256" s="169">
        <f>VLOOKUP(CONCATENATE(J1256,K1256),'Sheet1 (2)'!$J$6:$K$26,2,FALSE)</f>
        <v>25</v>
      </c>
      <c r="M1256" s="173" t="s">
        <v>83</v>
      </c>
      <c r="N1256" s="173" t="s">
        <v>83</v>
      </c>
      <c r="O1256" s="177">
        <f>VLOOKUP(CONCATENATE(M1256,N1256),'[1]Sheet1 (2)'!$L$6:$M$26,2,FALSE)</f>
        <v>37.5</v>
      </c>
      <c r="P1256" s="173" t="s">
        <v>80</v>
      </c>
      <c r="Q1256" s="173" t="s">
        <v>80</v>
      </c>
      <c r="R1256" s="177">
        <f>VLOOKUP(CONCATENATE(P1256,Q1256),'[1]Sheet1 (2)'!$N$6:$O$26,2,FALSE)</f>
        <v>0</v>
      </c>
      <c r="S1256" s="173" t="s">
        <v>80</v>
      </c>
      <c r="T1256" s="173" t="s">
        <v>80</v>
      </c>
      <c r="U1256" s="177">
        <f>VLOOKUP(CONCATENATE(S1256,T1256),'[1]Sheet1 (2)'!$P$6:$Q$26,2,FALSE)</f>
        <v>0</v>
      </c>
      <c r="V1256" s="173" t="s">
        <v>80</v>
      </c>
      <c r="W1256" s="173" t="s">
        <v>80</v>
      </c>
      <c r="X1256" s="177">
        <f>VLOOKUP(CONCATENATE(V1256,W1256),'[1]Sheet1 (2)'!$R$6:$S$26,2,FALSE)</f>
        <v>0</v>
      </c>
      <c r="Y1256" s="173" t="s">
        <v>80</v>
      </c>
      <c r="Z1256" s="173" t="s">
        <v>80</v>
      </c>
      <c r="AA1256" s="177">
        <f>VLOOKUP(CONCATENATE(Y1256,Z1256),'[1]Sheet1 (2)'!$T$6:$U$26,2,FALSE)</f>
        <v>0</v>
      </c>
      <c r="AB1256" s="173" t="s">
        <v>80</v>
      </c>
      <c r="AC1256" s="173" t="s">
        <v>80</v>
      </c>
      <c r="AD1256" s="177">
        <f>VLOOKUP(CONCATENATE(AB1256,AC1256),'[1]Sheet1 (2)'!$X$6:$Y$26,2,FALSE)</f>
        <v>0</v>
      </c>
      <c r="AE1256" s="173" t="s">
        <v>82</v>
      </c>
      <c r="AF1256" s="173" t="s">
        <v>81</v>
      </c>
      <c r="AG1256" s="177">
        <f>VLOOKUP(CONCATENATE(AE1256,AF1256),'[1]Sheet1 (2)'!$Z$6:$AA$26,2,FALSE)</f>
        <v>66</v>
      </c>
      <c r="AH1256" s="172"/>
      <c r="AI1256" s="178"/>
      <c r="AJ1256" s="140"/>
      <c r="AK1256" s="176" t="s">
        <v>282</v>
      </c>
      <c r="AL1256" s="176" t="s">
        <v>76</v>
      </c>
      <c r="AM1256" s="170">
        <f t="shared" si="39"/>
        <v>1389</v>
      </c>
      <c r="AN1256" s="147"/>
      <c r="AO1256" s="155"/>
      <c r="AP1256" s="156"/>
      <c r="AQ1256" s="157">
        <v>2.1327731027999999</v>
      </c>
      <c r="AR1256" s="158"/>
      <c r="AS1256" s="145">
        <f>LOOKUP(rufmkm,'[1]Sheet1 (2)'!$V$62:$V$71,'[1]Sheet1 (2)'!$W$62:$W$71)</f>
        <v>30</v>
      </c>
      <c r="AT1256" s="140"/>
      <c r="AU1256" s="157">
        <f>IF(IF(D1256='[1]Sheet1 (2)'!$C$69,'[1]Sheet1 (2)'!$D$69*('[1]Sheet1 (2)'!$D$72-rut_index)/'[1]Sheet1 (2)'!$D$72,IF([1]shee2!D1196='[1]Sheet1 (2)'!$C$70,'[1]Sheet1 (2)'!$D$70*('[1]Sheet1 (2)'!$D$72-rut_index)/'[1]Sheet1 (2)'!$D$72,IF([1]shee2!D1196='[1]Sheet1 (2)'!$C$71,'[1]Sheet1 (2)'!$D$71*('[1]Sheet1 (2)'!$D$72-rut_index)/'[1]Sheet1 (2)'!$D$72)))&lt;0,0,IF(D1256='[1]Sheet1 (2)'!$C$69,'[1]Sheet1 (2)'!$D$69*('[1]Sheet1 (2)'!$D$72-rut_index)/'[1]Sheet1 (2)'!$D$72,IF([1]shee2!D1196='[1]Sheet1 (2)'!$C$70,'[1]Sheet1 (2)'!$D$70*('[1]Sheet1 (2)'!$D$72-rut_index)/'[1]Sheet1 (2)'!$D$72,IF([1]shee2!D1196='[1]Sheet1 (2)'!$C$71,'[1]Sheet1 (2)'!$D$71*('[1]Sheet1 (2)'!$D$72-rut_index)/'[1]Sheet1 (2)'!$D$72))))</f>
        <v>2.9166666666666665</v>
      </c>
      <c r="AV1256" s="157">
        <f>IF(IF(D1256='[1]Sheet1 (2)'!$C$69,'[1]Sheet1 (2)'!$D$69*('[1]Sheet1 (2)'!$D$72-crack_s_index)/'[1]Sheet1 (2)'!$D$72,IF([1]shee2!D1196='[1]Sheet1 (2)'!$C$70,'[1]Sheet1 (2)'!$D$70*('[1]Sheet1 (2)'!$D$72-crack_s_index)/'[1]Sheet1 (2)'!$D$72,IF([1]shee2!D1196='[1]Sheet1 (2)'!$C$71,'[1]Sheet1 (2)'!$D$71*('[1]Sheet1 (2)'!$D$72-crack_s_index)/'[1]Sheet1 (2)'!$D$72)))&lt;0,0,IF(D1256='[1]Sheet1 (2)'!$C$69,'[1]Sheet1 (2)'!$D$69*('[1]Sheet1 (2)'!$D$72-crack_s_index)/'[1]Sheet1 (2)'!$D$72,IF([1]shee2!D1196='[1]Sheet1 (2)'!$C$70,'[1]Sheet1 (2)'!$D$70*('[1]Sheet1 (2)'!$D$72-crack_s_index)/'[1]Sheet1 (2)'!$D$72,IF([1]shee2!D1196='[1]Sheet1 (2)'!$C$71,'[1]Sheet1 (2)'!$D$71*('[1]Sheet1 (2)'!$D$72-crack_s_index)/'[1]Sheet1 (2)'!$D$72))))</f>
        <v>1.875</v>
      </c>
      <c r="AW1256" s="157">
        <f>IF(IF(D1256='[1]Sheet1 (2)'!$C$69,'[1]Sheet1 (2)'!$D$69*('[1]Sheet1 (2)'!$D$72-crack_t_index)/'[1]Sheet1 (2)'!$D$72,IF([1]shee2!D1196='[1]Sheet1 (2)'!$C$70,'[1]Sheet1 (2)'!$D$70*('[1]Sheet1 (2)'!$D$72-crack_t_index)/'[1]Sheet1 (2)'!$D$72,IF([1]shee2!D1196='[1]Sheet1 (2)'!$C$71,'[1]Sheet1 (2)'!$D$71*('[1]Sheet1 (2)'!$D$72-crack_t_index)/'[1]Sheet1 (2)'!$D$72)))&lt;0,0,IF(D1256='[1]Sheet1 (2)'!$C$69,'[1]Sheet1 (2)'!$D$69*('[1]Sheet1 (2)'!$D$72-crack_t_index)/'[1]Sheet1 (2)'!$D$72,IF([1]shee2!D1196='[1]Sheet1 (2)'!$C$70,'[1]Sheet1 (2)'!$D$70*('[1]Sheet1 (2)'!$D$72-crack_t_index)/'[1]Sheet1 (2)'!$D$72,IF([1]shee2!D1196='[1]Sheet1 (2)'!$C$71,'[1]Sheet1 (2)'!$D$71*('[1]Sheet1 (2)'!$D$72-crack_t_index)/'[1]Sheet1 (2)'!$D$72))))</f>
        <v>5</v>
      </c>
      <c r="AX1256" s="157">
        <f>IF(IF(D1256='[1]Sheet1 (2)'!$C$69,'[1]Sheet1 (2)'!$D$69*('[1]Sheet1 (2)'!$D$72-rave_index)/'[1]Sheet1 (2)'!$D$72,IF([1]shee2!D1196='[1]Sheet1 (2)'!$C$70,'[1]Sheet1 (2)'!$D$70*('[1]Sheet1 (2)'!$D$72-rave_index)/'[1]Sheet1 (2)'!$D$72,IF([1]shee2!D1196='[1]Sheet1 (2)'!$C$71,'[1]Sheet1 (2)'!$D$71*('[1]Sheet1 (2)'!$D$72-rave_index)/'[1]Sheet1 (2)'!$D$72)))&lt;0,0,IF(D1256='[1]Sheet1 (2)'!$C$69,'[1]Sheet1 (2)'!$D$69*('[1]Sheet1 (2)'!$D$72-rave_index)/'[1]Sheet1 (2)'!$D$72,IF([1]shee2!D1196='[1]Sheet1 (2)'!$C$70,'[1]Sheet1 (2)'!$D$70*('[1]Sheet1 (2)'!$D$72-rave_index)/'[1]Sheet1 (2)'!$D$72,IF([1]shee2!D1196='[1]Sheet1 (2)'!$C$71,'[1]Sheet1 (2)'!$D$71*('[1]Sheet1 (2)'!$D$72-rave_index)/'[1]Sheet1 (2)'!$D$72))))</f>
        <v>5</v>
      </c>
      <c r="AY1256" s="157">
        <f>IF(IF(D1256='[1]Sheet1 (2)'!$C$69,'[1]Sheet1 (2)'!$D$69*('[1]Sheet1 (2)'!$D$72-rough_index)/'[1]Sheet1 (2)'!$D$72,IF([1]shee2!D1196='[1]Sheet1 (2)'!$C$70,'[1]Sheet1 (2)'!$D$70*('[1]Sheet1 (2)'!$D$72-rough_index)/'[1]Sheet1 (2)'!$D$72,IF([1]shee2!D1196='[1]Sheet1 (2)'!$C$71,'[1]Sheet1 (2)'!$D$71*('[1]Sheet1 (2)'!$D$72-rough_index)/'[1]Sheet1 (2)'!$D$72)))&lt;0,0,IF(D1256='[1]Sheet1 (2)'!$C$69,'[1]Sheet1 (2)'!$D$69*('[1]Sheet1 (2)'!$D$72-rough_index)/'[1]Sheet1 (2)'!$D$72,IF([1]shee2!D1196='[1]Sheet1 (2)'!$C$70,'[1]Sheet1 (2)'!$D$70*('[1]Sheet1 (2)'!$D$72-rough_index)/'[1]Sheet1 (2)'!$D$72,IF([1]shee2!D1196='[1]Sheet1 (2)'!$C$71,'[1]Sheet1 (2)'!$D$71*('[1]Sheet1 (2)'!$D$72-rough_index)/'[1]Sheet1 (2)'!$D$72))))</f>
        <v>2.5</v>
      </c>
      <c r="AZ1256" s="179">
        <f>+(AU1256*'[1]Sheet1 (2)'!$C$77)+(AV1256*'[1]Sheet1 (2)'!$C$78)+(AW1256*'[1]Sheet1 (2)'!$C$79)+(AX1256*'[1]Sheet1 (2)'!$C$80)+(AY1256*'[1]Sheet1 (2)'!$C$81)</f>
        <v>2.708333333333333</v>
      </c>
      <c r="BA1256" s="213" t="str">
        <f t="shared" si="38"/>
        <v>Fair</v>
      </c>
      <c r="BE1256">
        <f>IF(D1256='[1]Sheet1 (2)'!$C$61,'[1]Sheet1 (2)'!$D$61*(counts^2)+'[1]Sheet1 (2)'!$G$61*counts+'[1]Sheet1 (2)'!$J$61,IF(D1256='[1]Sheet1 (2)'!$C$62,'[1]Sheet1 (2)'!$D$62*counts+'[1]Sheet1 (2)'!$G$62,IF(D1256='[1]Sheet1 (2)'!$C$63,'[1]Sheet1 (2)'!$D$63*counts+'[1]Sheet1 (2)'!$G$63,IF(D1256='[1]Sheet1 (2)'!$C$64,'[1]Sheet1 (2)'!$D$64*counts+'[1]Sheet1 (2)'!$G$64))))</f>
        <v>2.0984129299999998</v>
      </c>
    </row>
    <row r="1257" spans="1:57" ht="12.75" customHeight="1">
      <c r="A1257" s="176" t="s">
        <v>282</v>
      </c>
      <c r="B1257" s="145" t="s">
        <v>76</v>
      </c>
      <c r="C1257" s="170">
        <v>1390</v>
      </c>
      <c r="D1257" s="174" t="s">
        <v>77</v>
      </c>
      <c r="E1257" s="171">
        <v>8</v>
      </c>
      <c r="F1257" s="171">
        <v>2</v>
      </c>
      <c r="G1257" s="171" t="s">
        <v>77</v>
      </c>
      <c r="H1257" s="171">
        <v>0.5</v>
      </c>
      <c r="I1257" s="171" t="s">
        <v>77</v>
      </c>
      <c r="J1257" s="173" t="s">
        <v>82</v>
      </c>
      <c r="K1257" s="173" t="s">
        <v>83</v>
      </c>
      <c r="L1257" s="169">
        <f>VLOOKUP(CONCATENATE(J1257,K1257),'Sheet1 (2)'!$J$6:$K$26,2,FALSE)</f>
        <v>25</v>
      </c>
      <c r="M1257" s="173" t="s">
        <v>83</v>
      </c>
      <c r="N1257" s="173" t="s">
        <v>83</v>
      </c>
      <c r="O1257" s="177">
        <f>VLOOKUP(CONCATENATE(M1257,N1257),'[1]Sheet1 (2)'!$L$6:$M$26,2,FALSE)</f>
        <v>37.5</v>
      </c>
      <c r="P1257" s="173" t="s">
        <v>80</v>
      </c>
      <c r="Q1257" s="173" t="s">
        <v>80</v>
      </c>
      <c r="R1257" s="177">
        <f>VLOOKUP(CONCATENATE(P1257,Q1257),'[1]Sheet1 (2)'!$N$6:$O$26,2,FALSE)</f>
        <v>0</v>
      </c>
      <c r="S1257" s="173" t="s">
        <v>80</v>
      </c>
      <c r="T1257" s="173" t="s">
        <v>80</v>
      </c>
      <c r="U1257" s="177">
        <f>VLOOKUP(CONCATENATE(S1257,T1257),'[1]Sheet1 (2)'!$P$6:$Q$26,2,FALSE)</f>
        <v>0</v>
      </c>
      <c r="V1257" s="173" t="s">
        <v>80</v>
      </c>
      <c r="W1257" s="173" t="s">
        <v>80</v>
      </c>
      <c r="X1257" s="177">
        <f>VLOOKUP(CONCATENATE(V1257,W1257),'[1]Sheet1 (2)'!$R$6:$S$26,2,FALSE)</f>
        <v>0</v>
      </c>
      <c r="Y1257" s="173" t="s">
        <v>80</v>
      </c>
      <c r="Z1257" s="173" t="s">
        <v>80</v>
      </c>
      <c r="AA1257" s="177">
        <f>VLOOKUP(CONCATENATE(Y1257,Z1257),'[1]Sheet1 (2)'!$T$6:$U$26,2,FALSE)</f>
        <v>0</v>
      </c>
      <c r="AB1257" s="173" t="s">
        <v>80</v>
      </c>
      <c r="AC1257" s="173" t="s">
        <v>80</v>
      </c>
      <c r="AD1257" s="177">
        <f>VLOOKUP(CONCATENATE(AB1257,AC1257),'[1]Sheet1 (2)'!$X$6:$Y$26,2,FALSE)</f>
        <v>0</v>
      </c>
      <c r="AE1257" s="173" t="s">
        <v>82</v>
      </c>
      <c r="AF1257" s="173" t="s">
        <v>81</v>
      </c>
      <c r="AG1257" s="177">
        <f>VLOOKUP(CONCATENATE(AE1257,AF1257),'[1]Sheet1 (2)'!$Z$6:$AA$26,2,FALSE)</f>
        <v>66</v>
      </c>
      <c r="AH1257" s="172"/>
      <c r="AI1257" s="178"/>
      <c r="AJ1257" s="140"/>
      <c r="AK1257" s="176" t="s">
        <v>282</v>
      </c>
      <c r="AL1257" s="176" t="s">
        <v>76</v>
      </c>
      <c r="AM1257" s="170">
        <f t="shared" si="39"/>
        <v>1390</v>
      </c>
      <c r="AN1257" s="147"/>
      <c r="AO1257" s="155"/>
      <c r="AP1257" s="156"/>
      <c r="AQ1257" s="157">
        <v>2.0641619414000001</v>
      </c>
      <c r="AR1257" s="158"/>
      <c r="AS1257" s="145">
        <f>LOOKUP(rufmkm,'[1]Sheet1 (2)'!$V$62:$V$71,'[1]Sheet1 (2)'!$W$62:$W$71)</f>
        <v>30</v>
      </c>
      <c r="AT1257" s="140"/>
      <c r="AU1257" s="157">
        <f>IF(IF(D1257='[1]Sheet1 (2)'!$C$69,'[1]Sheet1 (2)'!$D$69*('[1]Sheet1 (2)'!$D$72-rut_index)/'[1]Sheet1 (2)'!$D$72,IF([1]shee2!D1197='[1]Sheet1 (2)'!$C$70,'[1]Sheet1 (2)'!$D$70*('[1]Sheet1 (2)'!$D$72-rut_index)/'[1]Sheet1 (2)'!$D$72,IF([1]shee2!D1197='[1]Sheet1 (2)'!$C$71,'[1]Sheet1 (2)'!$D$71*('[1]Sheet1 (2)'!$D$72-rut_index)/'[1]Sheet1 (2)'!$D$72)))&lt;0,0,IF(D1257='[1]Sheet1 (2)'!$C$69,'[1]Sheet1 (2)'!$D$69*('[1]Sheet1 (2)'!$D$72-rut_index)/'[1]Sheet1 (2)'!$D$72,IF([1]shee2!D1197='[1]Sheet1 (2)'!$C$70,'[1]Sheet1 (2)'!$D$70*('[1]Sheet1 (2)'!$D$72-rut_index)/'[1]Sheet1 (2)'!$D$72,IF([1]shee2!D1197='[1]Sheet1 (2)'!$C$71,'[1]Sheet1 (2)'!$D$71*('[1]Sheet1 (2)'!$D$72-rut_index)/'[1]Sheet1 (2)'!$D$72))))</f>
        <v>2.9166666666666665</v>
      </c>
      <c r="AV1257" s="157">
        <f>IF(IF(D1257='[1]Sheet1 (2)'!$C$69,'[1]Sheet1 (2)'!$D$69*('[1]Sheet1 (2)'!$D$72-crack_s_index)/'[1]Sheet1 (2)'!$D$72,IF([1]shee2!D1197='[1]Sheet1 (2)'!$C$70,'[1]Sheet1 (2)'!$D$70*('[1]Sheet1 (2)'!$D$72-crack_s_index)/'[1]Sheet1 (2)'!$D$72,IF([1]shee2!D1197='[1]Sheet1 (2)'!$C$71,'[1]Sheet1 (2)'!$D$71*('[1]Sheet1 (2)'!$D$72-crack_s_index)/'[1]Sheet1 (2)'!$D$72)))&lt;0,0,IF(D1257='[1]Sheet1 (2)'!$C$69,'[1]Sheet1 (2)'!$D$69*('[1]Sheet1 (2)'!$D$72-crack_s_index)/'[1]Sheet1 (2)'!$D$72,IF([1]shee2!D1197='[1]Sheet1 (2)'!$C$70,'[1]Sheet1 (2)'!$D$70*('[1]Sheet1 (2)'!$D$72-crack_s_index)/'[1]Sheet1 (2)'!$D$72,IF([1]shee2!D1197='[1]Sheet1 (2)'!$C$71,'[1]Sheet1 (2)'!$D$71*('[1]Sheet1 (2)'!$D$72-crack_s_index)/'[1]Sheet1 (2)'!$D$72))))</f>
        <v>1.875</v>
      </c>
      <c r="AW1257" s="157">
        <f>IF(IF(D1257='[1]Sheet1 (2)'!$C$69,'[1]Sheet1 (2)'!$D$69*('[1]Sheet1 (2)'!$D$72-crack_t_index)/'[1]Sheet1 (2)'!$D$72,IF([1]shee2!D1197='[1]Sheet1 (2)'!$C$70,'[1]Sheet1 (2)'!$D$70*('[1]Sheet1 (2)'!$D$72-crack_t_index)/'[1]Sheet1 (2)'!$D$72,IF([1]shee2!D1197='[1]Sheet1 (2)'!$C$71,'[1]Sheet1 (2)'!$D$71*('[1]Sheet1 (2)'!$D$72-crack_t_index)/'[1]Sheet1 (2)'!$D$72)))&lt;0,0,IF(D1257='[1]Sheet1 (2)'!$C$69,'[1]Sheet1 (2)'!$D$69*('[1]Sheet1 (2)'!$D$72-crack_t_index)/'[1]Sheet1 (2)'!$D$72,IF([1]shee2!D1197='[1]Sheet1 (2)'!$C$70,'[1]Sheet1 (2)'!$D$70*('[1]Sheet1 (2)'!$D$72-crack_t_index)/'[1]Sheet1 (2)'!$D$72,IF([1]shee2!D1197='[1]Sheet1 (2)'!$C$71,'[1]Sheet1 (2)'!$D$71*('[1]Sheet1 (2)'!$D$72-crack_t_index)/'[1]Sheet1 (2)'!$D$72))))</f>
        <v>5</v>
      </c>
      <c r="AX1257" s="157">
        <f>IF(IF(D1257='[1]Sheet1 (2)'!$C$69,'[1]Sheet1 (2)'!$D$69*('[1]Sheet1 (2)'!$D$72-rave_index)/'[1]Sheet1 (2)'!$D$72,IF([1]shee2!D1197='[1]Sheet1 (2)'!$C$70,'[1]Sheet1 (2)'!$D$70*('[1]Sheet1 (2)'!$D$72-rave_index)/'[1]Sheet1 (2)'!$D$72,IF([1]shee2!D1197='[1]Sheet1 (2)'!$C$71,'[1]Sheet1 (2)'!$D$71*('[1]Sheet1 (2)'!$D$72-rave_index)/'[1]Sheet1 (2)'!$D$72)))&lt;0,0,IF(D1257='[1]Sheet1 (2)'!$C$69,'[1]Sheet1 (2)'!$D$69*('[1]Sheet1 (2)'!$D$72-rave_index)/'[1]Sheet1 (2)'!$D$72,IF([1]shee2!D1197='[1]Sheet1 (2)'!$C$70,'[1]Sheet1 (2)'!$D$70*('[1]Sheet1 (2)'!$D$72-rave_index)/'[1]Sheet1 (2)'!$D$72,IF([1]shee2!D1197='[1]Sheet1 (2)'!$C$71,'[1]Sheet1 (2)'!$D$71*('[1]Sheet1 (2)'!$D$72-rave_index)/'[1]Sheet1 (2)'!$D$72))))</f>
        <v>5</v>
      </c>
      <c r="AY1257" s="157">
        <f>IF(IF(D1257='[1]Sheet1 (2)'!$C$69,'[1]Sheet1 (2)'!$D$69*('[1]Sheet1 (2)'!$D$72-rough_index)/'[1]Sheet1 (2)'!$D$72,IF([1]shee2!D1197='[1]Sheet1 (2)'!$C$70,'[1]Sheet1 (2)'!$D$70*('[1]Sheet1 (2)'!$D$72-rough_index)/'[1]Sheet1 (2)'!$D$72,IF([1]shee2!D1197='[1]Sheet1 (2)'!$C$71,'[1]Sheet1 (2)'!$D$71*('[1]Sheet1 (2)'!$D$72-rough_index)/'[1]Sheet1 (2)'!$D$72)))&lt;0,0,IF(D1257='[1]Sheet1 (2)'!$C$69,'[1]Sheet1 (2)'!$D$69*('[1]Sheet1 (2)'!$D$72-rough_index)/'[1]Sheet1 (2)'!$D$72,IF([1]shee2!D1197='[1]Sheet1 (2)'!$C$70,'[1]Sheet1 (2)'!$D$70*('[1]Sheet1 (2)'!$D$72-rough_index)/'[1]Sheet1 (2)'!$D$72,IF([1]shee2!D1197='[1]Sheet1 (2)'!$C$71,'[1]Sheet1 (2)'!$D$71*('[1]Sheet1 (2)'!$D$72-rough_index)/'[1]Sheet1 (2)'!$D$72))))</f>
        <v>2.5</v>
      </c>
      <c r="AZ1257" s="179">
        <f>+(AU1257*'[1]Sheet1 (2)'!$C$77)+(AV1257*'[1]Sheet1 (2)'!$C$78)+(AW1257*'[1]Sheet1 (2)'!$C$79)+(AX1257*'[1]Sheet1 (2)'!$C$80)+(AY1257*'[1]Sheet1 (2)'!$C$81)</f>
        <v>2.708333333333333</v>
      </c>
      <c r="BA1257" s="213" t="str">
        <f t="shared" si="38"/>
        <v>Fair</v>
      </c>
      <c r="BE1257">
        <f>IF(D1257='[1]Sheet1 (2)'!$C$61,'[1]Sheet1 (2)'!$D$61*(counts^2)+'[1]Sheet1 (2)'!$G$61*counts+'[1]Sheet1 (2)'!$J$61,IF(D1257='[1]Sheet1 (2)'!$C$62,'[1]Sheet1 (2)'!$D$62*counts+'[1]Sheet1 (2)'!$G$62,IF(D1257='[1]Sheet1 (2)'!$C$63,'[1]Sheet1 (2)'!$D$63*counts+'[1]Sheet1 (2)'!$G$63,IF(D1257='[1]Sheet1 (2)'!$C$64,'[1]Sheet1 (2)'!$D$64*counts+'[1]Sheet1 (2)'!$G$64))))</f>
        <v>2.0984129299999998</v>
      </c>
    </row>
    <row r="1258" spans="1:57" ht="12.75" customHeight="1">
      <c r="A1258" s="176" t="s">
        <v>282</v>
      </c>
      <c r="B1258" s="145" t="s">
        <v>76</v>
      </c>
      <c r="C1258" s="170">
        <v>1391</v>
      </c>
      <c r="D1258" s="174" t="s">
        <v>77</v>
      </c>
      <c r="E1258" s="171">
        <v>8</v>
      </c>
      <c r="F1258" s="171">
        <v>2</v>
      </c>
      <c r="G1258" s="171" t="s">
        <v>77</v>
      </c>
      <c r="H1258" s="171">
        <v>0.5</v>
      </c>
      <c r="I1258" s="171" t="s">
        <v>77</v>
      </c>
      <c r="J1258" s="173" t="s">
        <v>80</v>
      </c>
      <c r="K1258" s="173" t="s">
        <v>80</v>
      </c>
      <c r="L1258" s="169">
        <f>VLOOKUP(CONCATENATE(J1258,K1258),'Sheet1 (2)'!$J$6:$K$26,2,FALSE)</f>
        <v>0</v>
      </c>
      <c r="M1258" s="173" t="s">
        <v>83</v>
      </c>
      <c r="N1258" s="173" t="s">
        <v>78</v>
      </c>
      <c r="O1258" s="177">
        <f>VLOOKUP(CONCATENATE(M1258,N1258),'[1]Sheet1 (2)'!$L$6:$M$26,2,FALSE)</f>
        <v>7.5</v>
      </c>
      <c r="P1258" s="173" t="s">
        <v>83</v>
      </c>
      <c r="Q1258" s="173" t="s">
        <v>78</v>
      </c>
      <c r="R1258" s="177">
        <f>VLOOKUP(CONCATENATE(P1258,Q1258),'[1]Sheet1 (2)'!$N$6:$O$26,2,FALSE)</f>
        <v>7.5</v>
      </c>
      <c r="S1258" s="173" t="s">
        <v>80</v>
      </c>
      <c r="T1258" s="173" t="s">
        <v>80</v>
      </c>
      <c r="U1258" s="177">
        <f>VLOOKUP(CONCATENATE(S1258,T1258),'[1]Sheet1 (2)'!$P$6:$Q$26,2,FALSE)</f>
        <v>0</v>
      </c>
      <c r="V1258" s="173" t="s">
        <v>83</v>
      </c>
      <c r="W1258" s="173" t="s">
        <v>81</v>
      </c>
      <c r="X1258" s="177">
        <f>VLOOKUP(CONCATENATE(V1258,W1258),'[1]Sheet1 (2)'!$R$6:$S$26,2,FALSE)</f>
        <v>75</v>
      </c>
      <c r="Y1258" s="173" t="s">
        <v>80</v>
      </c>
      <c r="Z1258" s="173" t="s">
        <v>80</v>
      </c>
      <c r="AA1258" s="177">
        <f>VLOOKUP(CONCATENATE(Y1258,Z1258),'[1]Sheet1 (2)'!$T$6:$U$26,2,FALSE)</f>
        <v>0</v>
      </c>
      <c r="AB1258" s="173" t="s">
        <v>80</v>
      </c>
      <c r="AC1258" s="173" t="s">
        <v>80</v>
      </c>
      <c r="AD1258" s="177">
        <f>VLOOKUP(CONCATENATE(AB1258,AC1258),'[1]Sheet1 (2)'!$X$6:$Y$26,2,FALSE)</f>
        <v>0</v>
      </c>
      <c r="AE1258" s="173" t="s">
        <v>82</v>
      </c>
      <c r="AF1258" s="173" t="s">
        <v>81</v>
      </c>
      <c r="AG1258" s="177">
        <f>VLOOKUP(CONCATENATE(AE1258,AF1258),'[1]Sheet1 (2)'!$Z$6:$AA$26,2,FALSE)</f>
        <v>66</v>
      </c>
      <c r="AH1258" s="172"/>
      <c r="AI1258" s="178"/>
      <c r="AJ1258" s="140"/>
      <c r="AK1258" s="176" t="s">
        <v>282</v>
      </c>
      <c r="AL1258" s="176" t="s">
        <v>76</v>
      </c>
      <c r="AM1258" s="170">
        <f t="shared" si="39"/>
        <v>1391</v>
      </c>
      <c r="AN1258" s="147"/>
      <c r="AO1258" s="155"/>
      <c r="AP1258" s="156"/>
      <c r="AQ1258" s="157">
        <v>2.6116994604000001</v>
      </c>
      <c r="AR1258" s="158"/>
      <c r="AS1258" s="145">
        <f>LOOKUP(rufmkm,'[1]Sheet1 (2)'!$V$62:$V$71,'[1]Sheet1 (2)'!$W$62:$W$71)</f>
        <v>30</v>
      </c>
      <c r="AT1258" s="140"/>
      <c r="AU1258" s="157">
        <f>IF(IF(D1258='[1]Sheet1 (2)'!$C$69,'[1]Sheet1 (2)'!$D$69*('[1]Sheet1 (2)'!$D$72-rut_index)/'[1]Sheet1 (2)'!$D$72,IF([1]shee2!D1198='[1]Sheet1 (2)'!$C$70,'[1]Sheet1 (2)'!$D$70*('[1]Sheet1 (2)'!$D$72-rut_index)/'[1]Sheet1 (2)'!$D$72,IF([1]shee2!D1198='[1]Sheet1 (2)'!$C$71,'[1]Sheet1 (2)'!$D$71*('[1]Sheet1 (2)'!$D$72-rut_index)/'[1]Sheet1 (2)'!$D$72)))&lt;0,0,IF(D1258='[1]Sheet1 (2)'!$C$69,'[1]Sheet1 (2)'!$D$69*('[1]Sheet1 (2)'!$D$72-rut_index)/'[1]Sheet1 (2)'!$D$72,IF([1]shee2!D1198='[1]Sheet1 (2)'!$C$70,'[1]Sheet1 (2)'!$D$70*('[1]Sheet1 (2)'!$D$72-rut_index)/'[1]Sheet1 (2)'!$D$72,IF([1]shee2!D1198='[1]Sheet1 (2)'!$C$71,'[1]Sheet1 (2)'!$D$71*('[1]Sheet1 (2)'!$D$72-rut_index)/'[1]Sheet1 (2)'!$D$72))))</f>
        <v>5</v>
      </c>
      <c r="AV1258" s="157">
        <f>IF(IF(D1258='[1]Sheet1 (2)'!$C$69,'[1]Sheet1 (2)'!$D$69*('[1]Sheet1 (2)'!$D$72-crack_s_index)/'[1]Sheet1 (2)'!$D$72,IF([1]shee2!D1198='[1]Sheet1 (2)'!$C$70,'[1]Sheet1 (2)'!$D$70*('[1]Sheet1 (2)'!$D$72-crack_s_index)/'[1]Sheet1 (2)'!$D$72,IF([1]shee2!D1198='[1]Sheet1 (2)'!$C$71,'[1]Sheet1 (2)'!$D$71*('[1]Sheet1 (2)'!$D$72-crack_s_index)/'[1]Sheet1 (2)'!$D$72)))&lt;0,0,IF(D1258='[1]Sheet1 (2)'!$C$69,'[1]Sheet1 (2)'!$D$69*('[1]Sheet1 (2)'!$D$72-crack_s_index)/'[1]Sheet1 (2)'!$D$72,IF([1]shee2!D1198='[1]Sheet1 (2)'!$C$70,'[1]Sheet1 (2)'!$D$70*('[1]Sheet1 (2)'!$D$72-crack_s_index)/'[1]Sheet1 (2)'!$D$72,IF([1]shee2!D1198='[1]Sheet1 (2)'!$C$71,'[1]Sheet1 (2)'!$D$71*('[1]Sheet1 (2)'!$D$72-crack_s_index)/'[1]Sheet1 (2)'!$D$72))))</f>
        <v>4.375</v>
      </c>
      <c r="AW1258" s="157">
        <f>IF(IF(D1258='[1]Sheet1 (2)'!$C$69,'[1]Sheet1 (2)'!$D$69*('[1]Sheet1 (2)'!$D$72-crack_t_index)/'[1]Sheet1 (2)'!$D$72,IF([1]shee2!D1198='[1]Sheet1 (2)'!$C$70,'[1]Sheet1 (2)'!$D$70*('[1]Sheet1 (2)'!$D$72-crack_t_index)/'[1]Sheet1 (2)'!$D$72,IF([1]shee2!D1198='[1]Sheet1 (2)'!$C$71,'[1]Sheet1 (2)'!$D$71*('[1]Sheet1 (2)'!$D$72-crack_t_index)/'[1]Sheet1 (2)'!$D$72)))&lt;0,0,IF(D1258='[1]Sheet1 (2)'!$C$69,'[1]Sheet1 (2)'!$D$69*('[1]Sheet1 (2)'!$D$72-crack_t_index)/'[1]Sheet1 (2)'!$D$72,IF([1]shee2!D1198='[1]Sheet1 (2)'!$C$70,'[1]Sheet1 (2)'!$D$70*('[1]Sheet1 (2)'!$D$72-crack_t_index)/'[1]Sheet1 (2)'!$D$72,IF([1]shee2!D1198='[1]Sheet1 (2)'!$C$71,'[1]Sheet1 (2)'!$D$71*('[1]Sheet1 (2)'!$D$72-crack_t_index)/'[1]Sheet1 (2)'!$D$72))))</f>
        <v>4.375</v>
      </c>
      <c r="AX1258" s="157">
        <f>IF(IF(D1258='[1]Sheet1 (2)'!$C$69,'[1]Sheet1 (2)'!$D$69*('[1]Sheet1 (2)'!$D$72-rave_index)/'[1]Sheet1 (2)'!$D$72,IF([1]shee2!D1198='[1]Sheet1 (2)'!$C$70,'[1]Sheet1 (2)'!$D$70*('[1]Sheet1 (2)'!$D$72-rave_index)/'[1]Sheet1 (2)'!$D$72,IF([1]shee2!D1198='[1]Sheet1 (2)'!$C$71,'[1]Sheet1 (2)'!$D$71*('[1]Sheet1 (2)'!$D$72-rave_index)/'[1]Sheet1 (2)'!$D$72)))&lt;0,0,IF(D1258='[1]Sheet1 (2)'!$C$69,'[1]Sheet1 (2)'!$D$69*('[1]Sheet1 (2)'!$D$72-rave_index)/'[1]Sheet1 (2)'!$D$72,IF([1]shee2!D1198='[1]Sheet1 (2)'!$C$70,'[1]Sheet1 (2)'!$D$70*('[1]Sheet1 (2)'!$D$72-rave_index)/'[1]Sheet1 (2)'!$D$72,IF([1]shee2!D1198='[1]Sheet1 (2)'!$C$71,'[1]Sheet1 (2)'!$D$71*('[1]Sheet1 (2)'!$D$72-rave_index)/'[1]Sheet1 (2)'!$D$72))))</f>
        <v>5</v>
      </c>
      <c r="AY1258" s="157">
        <f>IF(IF(D1258='[1]Sheet1 (2)'!$C$69,'[1]Sheet1 (2)'!$D$69*('[1]Sheet1 (2)'!$D$72-rough_index)/'[1]Sheet1 (2)'!$D$72,IF([1]shee2!D1198='[1]Sheet1 (2)'!$C$70,'[1]Sheet1 (2)'!$D$70*('[1]Sheet1 (2)'!$D$72-rough_index)/'[1]Sheet1 (2)'!$D$72,IF([1]shee2!D1198='[1]Sheet1 (2)'!$C$71,'[1]Sheet1 (2)'!$D$71*('[1]Sheet1 (2)'!$D$72-rough_index)/'[1]Sheet1 (2)'!$D$72)))&lt;0,0,IF(D1258='[1]Sheet1 (2)'!$C$69,'[1]Sheet1 (2)'!$D$69*('[1]Sheet1 (2)'!$D$72-rough_index)/'[1]Sheet1 (2)'!$D$72,IF([1]shee2!D1198='[1]Sheet1 (2)'!$C$70,'[1]Sheet1 (2)'!$D$70*('[1]Sheet1 (2)'!$D$72-rough_index)/'[1]Sheet1 (2)'!$D$72,IF([1]shee2!D1198='[1]Sheet1 (2)'!$C$71,'[1]Sheet1 (2)'!$D$71*('[1]Sheet1 (2)'!$D$72-rough_index)/'[1]Sheet1 (2)'!$D$72))))</f>
        <v>2.5</v>
      </c>
      <c r="AZ1258" s="179">
        <f>+(AU1258*'[1]Sheet1 (2)'!$C$77)+(AV1258*'[1]Sheet1 (2)'!$C$78)+(AW1258*'[1]Sheet1 (2)'!$C$79)+(AX1258*'[1]Sheet1 (2)'!$C$80)+(AY1258*'[1]Sheet1 (2)'!$C$81)</f>
        <v>4</v>
      </c>
      <c r="BA1258" s="213" t="str">
        <f t="shared" si="38"/>
        <v>Good</v>
      </c>
      <c r="BE1258">
        <f>IF(D1258='[1]Sheet1 (2)'!$C$61,'[1]Sheet1 (2)'!$D$61*(counts^2)+'[1]Sheet1 (2)'!$G$61*counts+'[1]Sheet1 (2)'!$J$61,IF(D1258='[1]Sheet1 (2)'!$C$62,'[1]Sheet1 (2)'!$D$62*counts+'[1]Sheet1 (2)'!$G$62,IF(D1258='[1]Sheet1 (2)'!$C$63,'[1]Sheet1 (2)'!$D$63*counts+'[1]Sheet1 (2)'!$G$63,IF(D1258='[1]Sheet1 (2)'!$C$64,'[1]Sheet1 (2)'!$D$64*counts+'[1]Sheet1 (2)'!$G$64))))</f>
        <v>2.0984129299999998</v>
      </c>
    </row>
    <row r="1259" spans="1:57" ht="12.75" customHeight="1">
      <c r="A1259" s="176" t="s">
        <v>282</v>
      </c>
      <c r="B1259" s="145" t="s">
        <v>76</v>
      </c>
      <c r="C1259" s="170">
        <v>1392</v>
      </c>
      <c r="D1259" s="174" t="s">
        <v>77</v>
      </c>
      <c r="E1259" s="171">
        <v>8</v>
      </c>
      <c r="F1259" s="171">
        <v>2</v>
      </c>
      <c r="G1259" s="171" t="s">
        <v>77</v>
      </c>
      <c r="H1259" s="171">
        <v>0.5</v>
      </c>
      <c r="I1259" s="171" t="s">
        <v>77</v>
      </c>
      <c r="J1259" s="173" t="s">
        <v>78</v>
      </c>
      <c r="K1259" s="173" t="s">
        <v>83</v>
      </c>
      <c r="L1259" s="169">
        <f>VLOOKUP(CONCATENATE(J1259,K1259),'Sheet1 (2)'!$J$6:$K$26,2,FALSE)</f>
        <v>12.5</v>
      </c>
      <c r="M1259" s="173" t="s">
        <v>83</v>
      </c>
      <c r="N1259" s="173" t="s">
        <v>82</v>
      </c>
      <c r="O1259" s="177">
        <f>VLOOKUP(CONCATENATE(M1259,N1259),'[1]Sheet1 (2)'!$L$6:$M$26,2,FALSE)</f>
        <v>18.75</v>
      </c>
      <c r="P1259" s="173" t="s">
        <v>83</v>
      </c>
      <c r="Q1259" s="173" t="s">
        <v>82</v>
      </c>
      <c r="R1259" s="177">
        <f>VLOOKUP(CONCATENATE(P1259,Q1259),'[1]Sheet1 (2)'!$N$6:$O$26,2,FALSE)</f>
        <v>18.75</v>
      </c>
      <c r="S1259" s="173" t="s">
        <v>80</v>
      </c>
      <c r="T1259" s="173" t="s">
        <v>80</v>
      </c>
      <c r="U1259" s="177">
        <f>VLOOKUP(CONCATENATE(S1259,T1259),'[1]Sheet1 (2)'!$P$6:$Q$26,2,FALSE)</f>
        <v>0</v>
      </c>
      <c r="V1259" s="173" t="s">
        <v>82</v>
      </c>
      <c r="W1259" s="173" t="s">
        <v>81</v>
      </c>
      <c r="X1259" s="177">
        <f>VLOOKUP(CONCATENATE(V1259,W1259),'[1]Sheet1 (2)'!$R$6:$S$26,2,FALSE)</f>
        <v>50</v>
      </c>
      <c r="Y1259" s="173" t="s">
        <v>80</v>
      </c>
      <c r="Z1259" s="173" t="s">
        <v>80</v>
      </c>
      <c r="AA1259" s="177">
        <f>VLOOKUP(CONCATENATE(Y1259,Z1259),'[1]Sheet1 (2)'!$T$6:$U$26,2,FALSE)</f>
        <v>0</v>
      </c>
      <c r="AB1259" s="173" t="s">
        <v>80</v>
      </c>
      <c r="AC1259" s="173" t="s">
        <v>80</v>
      </c>
      <c r="AD1259" s="177">
        <f>VLOOKUP(CONCATENATE(AB1259,AC1259),'[1]Sheet1 (2)'!$X$6:$Y$26,2,FALSE)</f>
        <v>0</v>
      </c>
      <c r="AE1259" s="173" t="s">
        <v>82</v>
      </c>
      <c r="AF1259" s="173" t="s">
        <v>81</v>
      </c>
      <c r="AG1259" s="177">
        <f>VLOOKUP(CONCATENATE(AE1259,AF1259),'[1]Sheet1 (2)'!$Z$6:$AA$26,2,FALSE)</f>
        <v>66</v>
      </c>
      <c r="AH1259" s="172"/>
      <c r="AI1259" s="178"/>
      <c r="AJ1259" s="140"/>
      <c r="AK1259" s="176" t="s">
        <v>282</v>
      </c>
      <c r="AL1259" s="176" t="s">
        <v>76</v>
      </c>
      <c r="AM1259" s="170">
        <f t="shared" si="39"/>
        <v>1392</v>
      </c>
      <c r="AN1259" s="147"/>
      <c r="AO1259" s="155"/>
      <c r="AP1259" s="156"/>
      <c r="AQ1259" s="157">
        <v>3.0295872427999999</v>
      </c>
      <c r="AR1259" s="158"/>
      <c r="AS1259" s="145">
        <f>LOOKUP(rufmkm,'[1]Sheet1 (2)'!$V$62:$V$71,'[1]Sheet1 (2)'!$W$62:$W$71)</f>
        <v>40</v>
      </c>
      <c r="AT1259" s="140"/>
      <c r="AU1259" s="157">
        <f>IF(IF(D1259='[1]Sheet1 (2)'!$C$69,'[1]Sheet1 (2)'!$D$69*('[1]Sheet1 (2)'!$D$72-rut_index)/'[1]Sheet1 (2)'!$D$72,IF([1]shee2!D1199='[1]Sheet1 (2)'!$C$70,'[1]Sheet1 (2)'!$D$70*('[1]Sheet1 (2)'!$D$72-rut_index)/'[1]Sheet1 (2)'!$D$72,IF([1]shee2!D1199='[1]Sheet1 (2)'!$C$71,'[1]Sheet1 (2)'!$D$71*('[1]Sheet1 (2)'!$D$72-rut_index)/'[1]Sheet1 (2)'!$D$72)))&lt;0,0,IF(D1259='[1]Sheet1 (2)'!$C$69,'[1]Sheet1 (2)'!$D$69*('[1]Sheet1 (2)'!$D$72-rut_index)/'[1]Sheet1 (2)'!$D$72,IF([1]shee2!D1199='[1]Sheet1 (2)'!$C$70,'[1]Sheet1 (2)'!$D$70*('[1]Sheet1 (2)'!$D$72-rut_index)/'[1]Sheet1 (2)'!$D$72,IF([1]shee2!D1199='[1]Sheet1 (2)'!$C$71,'[1]Sheet1 (2)'!$D$71*('[1]Sheet1 (2)'!$D$72-rut_index)/'[1]Sheet1 (2)'!$D$72))))</f>
        <v>3.9583333333333335</v>
      </c>
      <c r="AV1259" s="157">
        <f>IF(IF(D1259='[1]Sheet1 (2)'!$C$69,'[1]Sheet1 (2)'!$D$69*('[1]Sheet1 (2)'!$D$72-crack_s_index)/'[1]Sheet1 (2)'!$D$72,IF([1]shee2!D1199='[1]Sheet1 (2)'!$C$70,'[1]Sheet1 (2)'!$D$70*('[1]Sheet1 (2)'!$D$72-crack_s_index)/'[1]Sheet1 (2)'!$D$72,IF([1]shee2!D1199='[1]Sheet1 (2)'!$C$71,'[1]Sheet1 (2)'!$D$71*('[1]Sheet1 (2)'!$D$72-crack_s_index)/'[1]Sheet1 (2)'!$D$72)))&lt;0,0,IF(D1259='[1]Sheet1 (2)'!$C$69,'[1]Sheet1 (2)'!$D$69*('[1]Sheet1 (2)'!$D$72-crack_s_index)/'[1]Sheet1 (2)'!$D$72,IF([1]shee2!D1199='[1]Sheet1 (2)'!$C$70,'[1]Sheet1 (2)'!$D$70*('[1]Sheet1 (2)'!$D$72-crack_s_index)/'[1]Sheet1 (2)'!$D$72,IF([1]shee2!D1199='[1]Sheet1 (2)'!$C$71,'[1]Sheet1 (2)'!$D$71*('[1]Sheet1 (2)'!$D$72-crack_s_index)/'[1]Sheet1 (2)'!$D$72))))</f>
        <v>3.4375</v>
      </c>
      <c r="AW1259" s="157">
        <f>IF(IF(D1259='[1]Sheet1 (2)'!$C$69,'[1]Sheet1 (2)'!$D$69*('[1]Sheet1 (2)'!$D$72-crack_t_index)/'[1]Sheet1 (2)'!$D$72,IF([1]shee2!D1199='[1]Sheet1 (2)'!$C$70,'[1]Sheet1 (2)'!$D$70*('[1]Sheet1 (2)'!$D$72-crack_t_index)/'[1]Sheet1 (2)'!$D$72,IF([1]shee2!D1199='[1]Sheet1 (2)'!$C$71,'[1]Sheet1 (2)'!$D$71*('[1]Sheet1 (2)'!$D$72-crack_t_index)/'[1]Sheet1 (2)'!$D$72)))&lt;0,0,IF(D1259='[1]Sheet1 (2)'!$C$69,'[1]Sheet1 (2)'!$D$69*('[1]Sheet1 (2)'!$D$72-crack_t_index)/'[1]Sheet1 (2)'!$D$72,IF([1]shee2!D1199='[1]Sheet1 (2)'!$C$70,'[1]Sheet1 (2)'!$D$70*('[1]Sheet1 (2)'!$D$72-crack_t_index)/'[1]Sheet1 (2)'!$D$72,IF([1]shee2!D1199='[1]Sheet1 (2)'!$C$71,'[1]Sheet1 (2)'!$D$71*('[1]Sheet1 (2)'!$D$72-crack_t_index)/'[1]Sheet1 (2)'!$D$72))))</f>
        <v>3.4375</v>
      </c>
      <c r="AX1259" s="157">
        <f>IF(IF(D1259='[1]Sheet1 (2)'!$C$69,'[1]Sheet1 (2)'!$D$69*('[1]Sheet1 (2)'!$D$72-rave_index)/'[1]Sheet1 (2)'!$D$72,IF([1]shee2!D1199='[1]Sheet1 (2)'!$C$70,'[1]Sheet1 (2)'!$D$70*('[1]Sheet1 (2)'!$D$72-rave_index)/'[1]Sheet1 (2)'!$D$72,IF([1]shee2!D1199='[1]Sheet1 (2)'!$C$71,'[1]Sheet1 (2)'!$D$71*('[1]Sheet1 (2)'!$D$72-rave_index)/'[1]Sheet1 (2)'!$D$72)))&lt;0,0,IF(D1259='[1]Sheet1 (2)'!$C$69,'[1]Sheet1 (2)'!$D$69*('[1]Sheet1 (2)'!$D$72-rave_index)/'[1]Sheet1 (2)'!$D$72,IF([1]shee2!D1199='[1]Sheet1 (2)'!$C$70,'[1]Sheet1 (2)'!$D$70*('[1]Sheet1 (2)'!$D$72-rave_index)/'[1]Sheet1 (2)'!$D$72,IF([1]shee2!D1199='[1]Sheet1 (2)'!$C$71,'[1]Sheet1 (2)'!$D$71*('[1]Sheet1 (2)'!$D$72-rave_index)/'[1]Sheet1 (2)'!$D$72))))</f>
        <v>5</v>
      </c>
      <c r="AY1259" s="157">
        <f>IF(IF(D1259='[1]Sheet1 (2)'!$C$69,'[1]Sheet1 (2)'!$D$69*('[1]Sheet1 (2)'!$D$72-rough_index)/'[1]Sheet1 (2)'!$D$72,IF([1]shee2!D1199='[1]Sheet1 (2)'!$C$70,'[1]Sheet1 (2)'!$D$70*('[1]Sheet1 (2)'!$D$72-rough_index)/'[1]Sheet1 (2)'!$D$72,IF([1]shee2!D1199='[1]Sheet1 (2)'!$C$71,'[1]Sheet1 (2)'!$D$71*('[1]Sheet1 (2)'!$D$72-rough_index)/'[1]Sheet1 (2)'!$D$72)))&lt;0,0,IF(D1259='[1]Sheet1 (2)'!$C$69,'[1]Sheet1 (2)'!$D$69*('[1]Sheet1 (2)'!$D$72-rough_index)/'[1]Sheet1 (2)'!$D$72,IF([1]shee2!D1199='[1]Sheet1 (2)'!$C$70,'[1]Sheet1 (2)'!$D$70*('[1]Sheet1 (2)'!$D$72-rough_index)/'[1]Sheet1 (2)'!$D$72,IF([1]shee2!D1199='[1]Sheet1 (2)'!$C$71,'[1]Sheet1 (2)'!$D$71*('[1]Sheet1 (2)'!$D$72-rough_index)/'[1]Sheet1 (2)'!$D$72))))</f>
        <v>1.6666666666666667</v>
      </c>
      <c r="AZ1259" s="179">
        <f>+(AU1259*'[1]Sheet1 (2)'!$C$77)+(AV1259*'[1]Sheet1 (2)'!$C$78)+(AW1259*'[1]Sheet1 (2)'!$C$79)+(AX1259*'[1]Sheet1 (2)'!$C$80)+(AY1259*'[1]Sheet1 (2)'!$C$81)</f>
        <v>3.166666666666667</v>
      </c>
      <c r="BA1259" s="213" t="str">
        <f t="shared" si="38"/>
        <v>Fair</v>
      </c>
      <c r="BE1259">
        <f>IF(D1259='[1]Sheet1 (2)'!$C$61,'[1]Sheet1 (2)'!$D$61*(counts^2)+'[1]Sheet1 (2)'!$G$61*counts+'[1]Sheet1 (2)'!$J$61,IF(D1259='[1]Sheet1 (2)'!$C$62,'[1]Sheet1 (2)'!$D$62*counts+'[1]Sheet1 (2)'!$G$62,IF(D1259='[1]Sheet1 (2)'!$C$63,'[1]Sheet1 (2)'!$D$63*counts+'[1]Sheet1 (2)'!$G$63,IF(D1259='[1]Sheet1 (2)'!$C$64,'[1]Sheet1 (2)'!$D$64*counts+'[1]Sheet1 (2)'!$G$64))))</f>
        <v>2.0984129299999998</v>
      </c>
    </row>
    <row r="1260" spans="1:57" ht="12.75" customHeight="1">
      <c r="A1260" s="176" t="s">
        <v>282</v>
      </c>
      <c r="B1260" s="145" t="s">
        <v>76</v>
      </c>
      <c r="C1260" s="170">
        <v>1393</v>
      </c>
      <c r="D1260" s="174" t="s">
        <v>77</v>
      </c>
      <c r="E1260" s="171">
        <v>8</v>
      </c>
      <c r="F1260" s="171">
        <v>2</v>
      </c>
      <c r="G1260" s="171" t="s">
        <v>77</v>
      </c>
      <c r="H1260" s="171">
        <v>0.5</v>
      </c>
      <c r="I1260" s="171" t="s">
        <v>77</v>
      </c>
      <c r="J1260" s="173" t="s">
        <v>80</v>
      </c>
      <c r="K1260" s="173" t="s">
        <v>80</v>
      </c>
      <c r="L1260" s="169">
        <f>VLOOKUP(CONCATENATE(J1260,K1260),'Sheet1 (2)'!$J$6:$K$26,2,FALSE)</f>
        <v>0</v>
      </c>
      <c r="M1260" s="173" t="s">
        <v>83</v>
      </c>
      <c r="N1260" s="173" t="s">
        <v>82</v>
      </c>
      <c r="O1260" s="177">
        <f>VLOOKUP(CONCATENATE(M1260,N1260),'[1]Sheet1 (2)'!$L$6:$M$26,2,FALSE)</f>
        <v>18.75</v>
      </c>
      <c r="P1260" s="173" t="s">
        <v>80</v>
      </c>
      <c r="Q1260" s="173" t="s">
        <v>80</v>
      </c>
      <c r="R1260" s="177">
        <f>VLOOKUP(CONCATENATE(P1260,Q1260),'[1]Sheet1 (2)'!$N$6:$O$26,2,FALSE)</f>
        <v>0</v>
      </c>
      <c r="S1260" s="173" t="s">
        <v>80</v>
      </c>
      <c r="T1260" s="173" t="s">
        <v>80</v>
      </c>
      <c r="U1260" s="177">
        <f>VLOOKUP(CONCATENATE(S1260,T1260),'[1]Sheet1 (2)'!$P$6:$Q$26,2,FALSE)</f>
        <v>0</v>
      </c>
      <c r="V1260" s="173" t="s">
        <v>82</v>
      </c>
      <c r="W1260" s="173" t="s">
        <v>81</v>
      </c>
      <c r="X1260" s="177">
        <f>VLOOKUP(CONCATENATE(V1260,W1260),'[1]Sheet1 (2)'!$R$6:$S$26,2,FALSE)</f>
        <v>50</v>
      </c>
      <c r="Y1260" s="173" t="s">
        <v>80</v>
      </c>
      <c r="Z1260" s="173" t="s">
        <v>80</v>
      </c>
      <c r="AA1260" s="177">
        <f>VLOOKUP(CONCATENATE(Y1260,Z1260),'[1]Sheet1 (2)'!$T$6:$U$26,2,FALSE)</f>
        <v>0</v>
      </c>
      <c r="AB1260" s="173" t="s">
        <v>80</v>
      </c>
      <c r="AC1260" s="173" t="s">
        <v>80</v>
      </c>
      <c r="AD1260" s="177">
        <f>VLOOKUP(CONCATENATE(AB1260,AC1260),'[1]Sheet1 (2)'!$X$6:$Y$26,2,FALSE)</f>
        <v>0</v>
      </c>
      <c r="AE1260" s="173" t="s">
        <v>82</v>
      </c>
      <c r="AF1260" s="173" t="s">
        <v>81</v>
      </c>
      <c r="AG1260" s="177">
        <f>VLOOKUP(CONCATENATE(AE1260,AF1260),'[1]Sheet1 (2)'!$Z$6:$AA$26,2,FALSE)</f>
        <v>66</v>
      </c>
      <c r="AH1260" s="172"/>
      <c r="AI1260" s="178"/>
      <c r="AJ1260" s="140"/>
      <c r="AK1260" s="176" t="s">
        <v>282</v>
      </c>
      <c r="AL1260" s="176" t="s">
        <v>76</v>
      </c>
      <c r="AM1260" s="170">
        <f t="shared" si="39"/>
        <v>1393</v>
      </c>
      <c r="AN1260" s="147"/>
      <c r="AO1260" s="155"/>
      <c r="AP1260" s="156"/>
      <c r="AQ1260" s="157">
        <v>2.669504721</v>
      </c>
      <c r="AR1260" s="158"/>
      <c r="AS1260" s="145">
        <f>LOOKUP(rufmkm,'[1]Sheet1 (2)'!$V$62:$V$71,'[1]Sheet1 (2)'!$W$62:$W$71)</f>
        <v>30</v>
      </c>
      <c r="AT1260" s="140"/>
      <c r="AU1260" s="157">
        <f>IF(IF(D1260='[1]Sheet1 (2)'!$C$69,'[1]Sheet1 (2)'!$D$69*('[1]Sheet1 (2)'!$D$72-rut_index)/'[1]Sheet1 (2)'!$D$72,IF([1]shee2!D1200='[1]Sheet1 (2)'!$C$70,'[1]Sheet1 (2)'!$D$70*('[1]Sheet1 (2)'!$D$72-rut_index)/'[1]Sheet1 (2)'!$D$72,IF([1]shee2!D1200='[1]Sheet1 (2)'!$C$71,'[1]Sheet1 (2)'!$D$71*('[1]Sheet1 (2)'!$D$72-rut_index)/'[1]Sheet1 (2)'!$D$72)))&lt;0,0,IF(D1260='[1]Sheet1 (2)'!$C$69,'[1]Sheet1 (2)'!$D$69*('[1]Sheet1 (2)'!$D$72-rut_index)/'[1]Sheet1 (2)'!$D$72,IF([1]shee2!D1200='[1]Sheet1 (2)'!$C$70,'[1]Sheet1 (2)'!$D$70*('[1]Sheet1 (2)'!$D$72-rut_index)/'[1]Sheet1 (2)'!$D$72,IF([1]shee2!D1200='[1]Sheet1 (2)'!$C$71,'[1]Sheet1 (2)'!$D$71*('[1]Sheet1 (2)'!$D$72-rut_index)/'[1]Sheet1 (2)'!$D$72))))</f>
        <v>5</v>
      </c>
      <c r="AV1260" s="157">
        <f>IF(IF(D1260='[1]Sheet1 (2)'!$C$69,'[1]Sheet1 (2)'!$D$69*('[1]Sheet1 (2)'!$D$72-crack_s_index)/'[1]Sheet1 (2)'!$D$72,IF([1]shee2!D1200='[1]Sheet1 (2)'!$C$70,'[1]Sheet1 (2)'!$D$70*('[1]Sheet1 (2)'!$D$72-crack_s_index)/'[1]Sheet1 (2)'!$D$72,IF([1]shee2!D1200='[1]Sheet1 (2)'!$C$71,'[1]Sheet1 (2)'!$D$71*('[1]Sheet1 (2)'!$D$72-crack_s_index)/'[1]Sheet1 (2)'!$D$72)))&lt;0,0,IF(D1260='[1]Sheet1 (2)'!$C$69,'[1]Sheet1 (2)'!$D$69*('[1]Sheet1 (2)'!$D$72-crack_s_index)/'[1]Sheet1 (2)'!$D$72,IF([1]shee2!D1200='[1]Sheet1 (2)'!$C$70,'[1]Sheet1 (2)'!$D$70*('[1]Sheet1 (2)'!$D$72-crack_s_index)/'[1]Sheet1 (2)'!$D$72,IF([1]shee2!D1200='[1]Sheet1 (2)'!$C$71,'[1]Sheet1 (2)'!$D$71*('[1]Sheet1 (2)'!$D$72-crack_s_index)/'[1]Sheet1 (2)'!$D$72))))</f>
        <v>3.4375</v>
      </c>
      <c r="AW1260" s="157">
        <f>IF(IF(D1260='[1]Sheet1 (2)'!$C$69,'[1]Sheet1 (2)'!$D$69*('[1]Sheet1 (2)'!$D$72-crack_t_index)/'[1]Sheet1 (2)'!$D$72,IF([1]shee2!D1200='[1]Sheet1 (2)'!$C$70,'[1]Sheet1 (2)'!$D$70*('[1]Sheet1 (2)'!$D$72-crack_t_index)/'[1]Sheet1 (2)'!$D$72,IF([1]shee2!D1200='[1]Sheet1 (2)'!$C$71,'[1]Sheet1 (2)'!$D$71*('[1]Sheet1 (2)'!$D$72-crack_t_index)/'[1]Sheet1 (2)'!$D$72)))&lt;0,0,IF(D1260='[1]Sheet1 (2)'!$C$69,'[1]Sheet1 (2)'!$D$69*('[1]Sheet1 (2)'!$D$72-crack_t_index)/'[1]Sheet1 (2)'!$D$72,IF([1]shee2!D1200='[1]Sheet1 (2)'!$C$70,'[1]Sheet1 (2)'!$D$70*('[1]Sheet1 (2)'!$D$72-crack_t_index)/'[1]Sheet1 (2)'!$D$72,IF([1]shee2!D1200='[1]Sheet1 (2)'!$C$71,'[1]Sheet1 (2)'!$D$71*('[1]Sheet1 (2)'!$D$72-crack_t_index)/'[1]Sheet1 (2)'!$D$72))))</f>
        <v>5</v>
      </c>
      <c r="AX1260" s="157">
        <f>IF(IF(D1260='[1]Sheet1 (2)'!$C$69,'[1]Sheet1 (2)'!$D$69*('[1]Sheet1 (2)'!$D$72-rave_index)/'[1]Sheet1 (2)'!$D$72,IF([1]shee2!D1200='[1]Sheet1 (2)'!$C$70,'[1]Sheet1 (2)'!$D$70*('[1]Sheet1 (2)'!$D$72-rave_index)/'[1]Sheet1 (2)'!$D$72,IF([1]shee2!D1200='[1]Sheet1 (2)'!$C$71,'[1]Sheet1 (2)'!$D$71*('[1]Sheet1 (2)'!$D$72-rave_index)/'[1]Sheet1 (2)'!$D$72)))&lt;0,0,IF(D1260='[1]Sheet1 (2)'!$C$69,'[1]Sheet1 (2)'!$D$69*('[1]Sheet1 (2)'!$D$72-rave_index)/'[1]Sheet1 (2)'!$D$72,IF([1]shee2!D1200='[1]Sheet1 (2)'!$C$70,'[1]Sheet1 (2)'!$D$70*('[1]Sheet1 (2)'!$D$72-rave_index)/'[1]Sheet1 (2)'!$D$72,IF([1]shee2!D1200='[1]Sheet1 (2)'!$C$71,'[1]Sheet1 (2)'!$D$71*('[1]Sheet1 (2)'!$D$72-rave_index)/'[1]Sheet1 (2)'!$D$72))))</f>
        <v>5</v>
      </c>
      <c r="AY1260" s="157">
        <f>IF(IF(D1260='[1]Sheet1 (2)'!$C$69,'[1]Sheet1 (2)'!$D$69*('[1]Sheet1 (2)'!$D$72-rough_index)/'[1]Sheet1 (2)'!$D$72,IF([1]shee2!D1200='[1]Sheet1 (2)'!$C$70,'[1]Sheet1 (2)'!$D$70*('[1]Sheet1 (2)'!$D$72-rough_index)/'[1]Sheet1 (2)'!$D$72,IF([1]shee2!D1200='[1]Sheet1 (2)'!$C$71,'[1]Sheet1 (2)'!$D$71*('[1]Sheet1 (2)'!$D$72-rough_index)/'[1]Sheet1 (2)'!$D$72)))&lt;0,0,IF(D1260='[1]Sheet1 (2)'!$C$69,'[1]Sheet1 (2)'!$D$69*('[1]Sheet1 (2)'!$D$72-rough_index)/'[1]Sheet1 (2)'!$D$72,IF([1]shee2!D1200='[1]Sheet1 (2)'!$C$70,'[1]Sheet1 (2)'!$D$70*('[1]Sheet1 (2)'!$D$72-rough_index)/'[1]Sheet1 (2)'!$D$72,IF([1]shee2!D1200='[1]Sheet1 (2)'!$C$71,'[1]Sheet1 (2)'!$D$71*('[1]Sheet1 (2)'!$D$72-rough_index)/'[1]Sheet1 (2)'!$D$72))))</f>
        <v>2.5</v>
      </c>
      <c r="AZ1260" s="179">
        <f>+(AU1260*'[1]Sheet1 (2)'!$C$77)+(AV1260*'[1]Sheet1 (2)'!$C$78)+(AW1260*'[1]Sheet1 (2)'!$C$79)+(AX1260*'[1]Sheet1 (2)'!$C$80)+(AY1260*'[1]Sheet1 (2)'!$C$81)</f>
        <v>3.6875</v>
      </c>
      <c r="BA1260" s="213" t="str">
        <f t="shared" si="38"/>
        <v>Fair</v>
      </c>
      <c r="BE1260">
        <f>IF(D1260='[1]Sheet1 (2)'!$C$61,'[1]Sheet1 (2)'!$D$61*(counts^2)+'[1]Sheet1 (2)'!$G$61*counts+'[1]Sheet1 (2)'!$J$61,IF(D1260='[1]Sheet1 (2)'!$C$62,'[1]Sheet1 (2)'!$D$62*counts+'[1]Sheet1 (2)'!$G$62,IF(D1260='[1]Sheet1 (2)'!$C$63,'[1]Sheet1 (2)'!$D$63*counts+'[1]Sheet1 (2)'!$G$63,IF(D1260='[1]Sheet1 (2)'!$C$64,'[1]Sheet1 (2)'!$D$64*counts+'[1]Sheet1 (2)'!$G$64))))</f>
        <v>2.0984129299999998</v>
      </c>
    </row>
    <row r="1261" spans="1:57" ht="12.75" customHeight="1">
      <c r="A1261" s="176" t="s">
        <v>282</v>
      </c>
      <c r="B1261" s="145" t="s">
        <v>76</v>
      </c>
      <c r="C1261" s="170">
        <v>1394</v>
      </c>
      <c r="D1261" s="174" t="s">
        <v>77</v>
      </c>
      <c r="E1261" s="171">
        <v>8</v>
      </c>
      <c r="F1261" s="171">
        <v>2</v>
      </c>
      <c r="G1261" s="171" t="s">
        <v>77</v>
      </c>
      <c r="H1261" s="171">
        <v>0.5</v>
      </c>
      <c r="I1261" s="171" t="s">
        <v>77</v>
      </c>
      <c r="J1261" s="173" t="s">
        <v>78</v>
      </c>
      <c r="K1261" s="173" t="s">
        <v>83</v>
      </c>
      <c r="L1261" s="169">
        <f>VLOOKUP(CONCATENATE(J1261,K1261),'Sheet1 (2)'!$J$6:$K$26,2,FALSE)</f>
        <v>12.5</v>
      </c>
      <c r="M1261" s="173" t="s">
        <v>83</v>
      </c>
      <c r="N1261" s="173" t="s">
        <v>82</v>
      </c>
      <c r="O1261" s="177">
        <f>VLOOKUP(CONCATENATE(M1261,N1261),'[1]Sheet1 (2)'!$L$6:$M$26,2,FALSE)</f>
        <v>18.75</v>
      </c>
      <c r="P1261" s="173" t="s">
        <v>80</v>
      </c>
      <c r="Q1261" s="173" t="s">
        <v>80</v>
      </c>
      <c r="R1261" s="177">
        <f>VLOOKUP(CONCATENATE(P1261,Q1261),'[1]Sheet1 (2)'!$N$6:$O$26,2,FALSE)</f>
        <v>0</v>
      </c>
      <c r="S1261" s="173" t="s">
        <v>80</v>
      </c>
      <c r="T1261" s="173" t="s">
        <v>80</v>
      </c>
      <c r="U1261" s="177">
        <f>VLOOKUP(CONCATENATE(S1261,T1261),'[1]Sheet1 (2)'!$P$6:$Q$26,2,FALSE)</f>
        <v>0</v>
      </c>
      <c r="V1261" s="173" t="s">
        <v>82</v>
      </c>
      <c r="W1261" s="173" t="s">
        <v>81</v>
      </c>
      <c r="X1261" s="177">
        <f>VLOOKUP(CONCATENATE(V1261,W1261),'[1]Sheet1 (2)'!$R$6:$S$26,2,FALSE)</f>
        <v>50</v>
      </c>
      <c r="Y1261" s="173" t="s">
        <v>80</v>
      </c>
      <c r="Z1261" s="173" t="s">
        <v>80</v>
      </c>
      <c r="AA1261" s="177">
        <f>VLOOKUP(CONCATENATE(Y1261,Z1261),'[1]Sheet1 (2)'!$T$6:$U$26,2,FALSE)</f>
        <v>0</v>
      </c>
      <c r="AB1261" s="173" t="s">
        <v>80</v>
      </c>
      <c r="AC1261" s="173" t="s">
        <v>80</v>
      </c>
      <c r="AD1261" s="177">
        <f>VLOOKUP(CONCATENATE(AB1261,AC1261),'[1]Sheet1 (2)'!$X$6:$Y$26,2,FALSE)</f>
        <v>0</v>
      </c>
      <c r="AE1261" s="173" t="s">
        <v>82</v>
      </c>
      <c r="AF1261" s="173" t="s">
        <v>81</v>
      </c>
      <c r="AG1261" s="177">
        <f>VLOOKUP(CONCATENATE(AE1261,AF1261),'[1]Sheet1 (2)'!$Z$6:$AA$26,2,FALSE)</f>
        <v>66</v>
      </c>
      <c r="AH1261" s="172"/>
      <c r="AI1261" s="178"/>
      <c r="AJ1261" s="140"/>
      <c r="AK1261" s="176" t="s">
        <v>282</v>
      </c>
      <c r="AL1261" s="176" t="s">
        <v>76</v>
      </c>
      <c r="AM1261" s="170">
        <f t="shared" si="39"/>
        <v>1394</v>
      </c>
      <c r="AN1261" s="147"/>
      <c r="AO1261" s="155"/>
      <c r="AP1261" s="156"/>
      <c r="AQ1261" s="157">
        <v>2.5997107358</v>
      </c>
      <c r="AR1261" s="158"/>
      <c r="AS1261" s="145">
        <f>LOOKUP(rufmkm,'[1]Sheet1 (2)'!$V$62:$V$71,'[1]Sheet1 (2)'!$W$62:$W$71)</f>
        <v>30</v>
      </c>
      <c r="AT1261" s="140"/>
      <c r="AU1261" s="157">
        <f>IF(IF(D1261='[1]Sheet1 (2)'!$C$69,'[1]Sheet1 (2)'!$D$69*('[1]Sheet1 (2)'!$D$72-rut_index)/'[1]Sheet1 (2)'!$D$72,IF([1]shee2!D1201='[1]Sheet1 (2)'!$C$70,'[1]Sheet1 (2)'!$D$70*('[1]Sheet1 (2)'!$D$72-rut_index)/'[1]Sheet1 (2)'!$D$72,IF([1]shee2!D1201='[1]Sheet1 (2)'!$C$71,'[1]Sheet1 (2)'!$D$71*('[1]Sheet1 (2)'!$D$72-rut_index)/'[1]Sheet1 (2)'!$D$72)))&lt;0,0,IF(D1261='[1]Sheet1 (2)'!$C$69,'[1]Sheet1 (2)'!$D$69*('[1]Sheet1 (2)'!$D$72-rut_index)/'[1]Sheet1 (2)'!$D$72,IF([1]shee2!D1201='[1]Sheet1 (2)'!$C$70,'[1]Sheet1 (2)'!$D$70*('[1]Sheet1 (2)'!$D$72-rut_index)/'[1]Sheet1 (2)'!$D$72,IF([1]shee2!D1201='[1]Sheet1 (2)'!$C$71,'[1]Sheet1 (2)'!$D$71*('[1]Sheet1 (2)'!$D$72-rut_index)/'[1]Sheet1 (2)'!$D$72))))</f>
        <v>3.9583333333333335</v>
      </c>
      <c r="AV1261" s="157">
        <f>IF(IF(D1261='[1]Sheet1 (2)'!$C$69,'[1]Sheet1 (2)'!$D$69*('[1]Sheet1 (2)'!$D$72-crack_s_index)/'[1]Sheet1 (2)'!$D$72,IF([1]shee2!D1201='[1]Sheet1 (2)'!$C$70,'[1]Sheet1 (2)'!$D$70*('[1]Sheet1 (2)'!$D$72-crack_s_index)/'[1]Sheet1 (2)'!$D$72,IF([1]shee2!D1201='[1]Sheet1 (2)'!$C$71,'[1]Sheet1 (2)'!$D$71*('[1]Sheet1 (2)'!$D$72-crack_s_index)/'[1]Sheet1 (2)'!$D$72)))&lt;0,0,IF(D1261='[1]Sheet1 (2)'!$C$69,'[1]Sheet1 (2)'!$D$69*('[1]Sheet1 (2)'!$D$72-crack_s_index)/'[1]Sheet1 (2)'!$D$72,IF([1]shee2!D1201='[1]Sheet1 (2)'!$C$70,'[1]Sheet1 (2)'!$D$70*('[1]Sheet1 (2)'!$D$72-crack_s_index)/'[1]Sheet1 (2)'!$D$72,IF([1]shee2!D1201='[1]Sheet1 (2)'!$C$71,'[1]Sheet1 (2)'!$D$71*('[1]Sheet1 (2)'!$D$72-crack_s_index)/'[1]Sheet1 (2)'!$D$72))))</f>
        <v>3.4375</v>
      </c>
      <c r="AW1261" s="157">
        <f>IF(IF(D1261='[1]Sheet1 (2)'!$C$69,'[1]Sheet1 (2)'!$D$69*('[1]Sheet1 (2)'!$D$72-crack_t_index)/'[1]Sheet1 (2)'!$D$72,IF([1]shee2!D1201='[1]Sheet1 (2)'!$C$70,'[1]Sheet1 (2)'!$D$70*('[1]Sheet1 (2)'!$D$72-crack_t_index)/'[1]Sheet1 (2)'!$D$72,IF([1]shee2!D1201='[1]Sheet1 (2)'!$C$71,'[1]Sheet1 (2)'!$D$71*('[1]Sheet1 (2)'!$D$72-crack_t_index)/'[1]Sheet1 (2)'!$D$72)))&lt;0,0,IF(D1261='[1]Sheet1 (2)'!$C$69,'[1]Sheet1 (2)'!$D$69*('[1]Sheet1 (2)'!$D$72-crack_t_index)/'[1]Sheet1 (2)'!$D$72,IF([1]shee2!D1201='[1]Sheet1 (2)'!$C$70,'[1]Sheet1 (2)'!$D$70*('[1]Sheet1 (2)'!$D$72-crack_t_index)/'[1]Sheet1 (2)'!$D$72,IF([1]shee2!D1201='[1]Sheet1 (2)'!$C$71,'[1]Sheet1 (2)'!$D$71*('[1]Sheet1 (2)'!$D$72-crack_t_index)/'[1]Sheet1 (2)'!$D$72))))</f>
        <v>5</v>
      </c>
      <c r="AX1261" s="157">
        <f>IF(IF(D1261='[1]Sheet1 (2)'!$C$69,'[1]Sheet1 (2)'!$D$69*('[1]Sheet1 (2)'!$D$72-rave_index)/'[1]Sheet1 (2)'!$D$72,IF([1]shee2!D1201='[1]Sheet1 (2)'!$C$70,'[1]Sheet1 (2)'!$D$70*('[1]Sheet1 (2)'!$D$72-rave_index)/'[1]Sheet1 (2)'!$D$72,IF([1]shee2!D1201='[1]Sheet1 (2)'!$C$71,'[1]Sheet1 (2)'!$D$71*('[1]Sheet1 (2)'!$D$72-rave_index)/'[1]Sheet1 (2)'!$D$72)))&lt;0,0,IF(D1261='[1]Sheet1 (2)'!$C$69,'[1]Sheet1 (2)'!$D$69*('[1]Sheet1 (2)'!$D$72-rave_index)/'[1]Sheet1 (2)'!$D$72,IF([1]shee2!D1201='[1]Sheet1 (2)'!$C$70,'[1]Sheet1 (2)'!$D$70*('[1]Sheet1 (2)'!$D$72-rave_index)/'[1]Sheet1 (2)'!$D$72,IF([1]shee2!D1201='[1]Sheet1 (2)'!$C$71,'[1]Sheet1 (2)'!$D$71*('[1]Sheet1 (2)'!$D$72-rave_index)/'[1]Sheet1 (2)'!$D$72))))</f>
        <v>5</v>
      </c>
      <c r="AY1261" s="157">
        <f>IF(IF(D1261='[1]Sheet1 (2)'!$C$69,'[1]Sheet1 (2)'!$D$69*('[1]Sheet1 (2)'!$D$72-rough_index)/'[1]Sheet1 (2)'!$D$72,IF([1]shee2!D1201='[1]Sheet1 (2)'!$C$70,'[1]Sheet1 (2)'!$D$70*('[1]Sheet1 (2)'!$D$72-rough_index)/'[1]Sheet1 (2)'!$D$72,IF([1]shee2!D1201='[1]Sheet1 (2)'!$C$71,'[1]Sheet1 (2)'!$D$71*('[1]Sheet1 (2)'!$D$72-rough_index)/'[1]Sheet1 (2)'!$D$72)))&lt;0,0,IF(D1261='[1]Sheet1 (2)'!$C$69,'[1]Sheet1 (2)'!$D$69*('[1]Sheet1 (2)'!$D$72-rough_index)/'[1]Sheet1 (2)'!$D$72,IF([1]shee2!D1201='[1]Sheet1 (2)'!$C$70,'[1]Sheet1 (2)'!$D$70*('[1]Sheet1 (2)'!$D$72-rough_index)/'[1]Sheet1 (2)'!$D$72,IF([1]shee2!D1201='[1]Sheet1 (2)'!$C$71,'[1]Sheet1 (2)'!$D$71*('[1]Sheet1 (2)'!$D$72-rough_index)/'[1]Sheet1 (2)'!$D$72))))</f>
        <v>2.5</v>
      </c>
      <c r="AZ1261" s="179">
        <f>+(AU1261*'[1]Sheet1 (2)'!$C$77)+(AV1261*'[1]Sheet1 (2)'!$C$78)+(AW1261*'[1]Sheet1 (2)'!$C$79)+(AX1261*'[1]Sheet1 (2)'!$C$80)+(AY1261*'[1]Sheet1 (2)'!$C$81)</f>
        <v>3.479166666666667</v>
      </c>
      <c r="BA1261" s="213" t="str">
        <f t="shared" si="38"/>
        <v>Fair</v>
      </c>
      <c r="BE1261">
        <f>IF(D1261='[1]Sheet1 (2)'!$C$61,'[1]Sheet1 (2)'!$D$61*(counts^2)+'[1]Sheet1 (2)'!$G$61*counts+'[1]Sheet1 (2)'!$J$61,IF(D1261='[1]Sheet1 (2)'!$C$62,'[1]Sheet1 (2)'!$D$62*counts+'[1]Sheet1 (2)'!$G$62,IF(D1261='[1]Sheet1 (2)'!$C$63,'[1]Sheet1 (2)'!$D$63*counts+'[1]Sheet1 (2)'!$G$63,IF(D1261='[1]Sheet1 (2)'!$C$64,'[1]Sheet1 (2)'!$D$64*counts+'[1]Sheet1 (2)'!$G$64))))</f>
        <v>2.0984129299999998</v>
      </c>
    </row>
    <row r="1262" spans="1:57" ht="12.75" customHeight="1">
      <c r="A1262" s="176" t="s">
        <v>282</v>
      </c>
      <c r="B1262" s="145" t="s">
        <v>76</v>
      </c>
      <c r="C1262" s="170">
        <v>1395</v>
      </c>
      <c r="D1262" s="174" t="s">
        <v>77</v>
      </c>
      <c r="E1262" s="171">
        <v>8</v>
      </c>
      <c r="F1262" s="171">
        <v>2</v>
      </c>
      <c r="G1262" s="171" t="s">
        <v>77</v>
      </c>
      <c r="H1262" s="171">
        <v>0.5</v>
      </c>
      <c r="I1262" s="171" t="s">
        <v>77</v>
      </c>
      <c r="J1262" s="173" t="s">
        <v>80</v>
      </c>
      <c r="K1262" s="173" t="s">
        <v>80</v>
      </c>
      <c r="L1262" s="169">
        <f>VLOOKUP(CONCATENATE(J1262,K1262),'Sheet1 (2)'!$J$6:$K$26,2,FALSE)</f>
        <v>0</v>
      </c>
      <c r="M1262" s="173" t="s">
        <v>79</v>
      </c>
      <c r="N1262" s="173" t="s">
        <v>83</v>
      </c>
      <c r="O1262" s="177">
        <f>VLOOKUP(CONCATENATE(M1262,N1262),'[1]Sheet1 (2)'!$L$6:$M$26,2,FALSE)</f>
        <v>50</v>
      </c>
      <c r="P1262" s="173" t="s">
        <v>83</v>
      </c>
      <c r="Q1262" s="173" t="s">
        <v>82</v>
      </c>
      <c r="R1262" s="177">
        <f>VLOOKUP(CONCATENATE(P1262,Q1262),'[1]Sheet1 (2)'!$N$6:$O$26,2,FALSE)</f>
        <v>18.75</v>
      </c>
      <c r="S1262" s="173" t="s">
        <v>80</v>
      </c>
      <c r="T1262" s="173" t="s">
        <v>80</v>
      </c>
      <c r="U1262" s="177">
        <f>VLOOKUP(CONCATENATE(S1262,T1262),'[1]Sheet1 (2)'!$P$6:$Q$26,2,FALSE)</f>
        <v>0</v>
      </c>
      <c r="V1262" s="173" t="s">
        <v>80</v>
      </c>
      <c r="W1262" s="173" t="s">
        <v>80</v>
      </c>
      <c r="X1262" s="177">
        <f>VLOOKUP(CONCATENATE(V1262,W1262),'[1]Sheet1 (2)'!$R$6:$S$26,2,FALSE)</f>
        <v>0</v>
      </c>
      <c r="Y1262" s="173" t="s">
        <v>80</v>
      </c>
      <c r="Z1262" s="173" t="s">
        <v>80</v>
      </c>
      <c r="AA1262" s="177">
        <f>VLOOKUP(CONCATENATE(Y1262,Z1262),'[1]Sheet1 (2)'!$T$6:$U$26,2,FALSE)</f>
        <v>0</v>
      </c>
      <c r="AB1262" s="173" t="s">
        <v>80</v>
      </c>
      <c r="AC1262" s="173" t="s">
        <v>80</v>
      </c>
      <c r="AD1262" s="177">
        <f>VLOOKUP(CONCATENATE(AB1262,AC1262),'[1]Sheet1 (2)'!$X$6:$Y$26,2,FALSE)</f>
        <v>0</v>
      </c>
      <c r="AE1262" s="173" t="s">
        <v>82</v>
      </c>
      <c r="AF1262" s="173" t="s">
        <v>81</v>
      </c>
      <c r="AG1262" s="177">
        <f>VLOOKUP(CONCATENATE(AE1262,AF1262),'[1]Sheet1 (2)'!$Z$6:$AA$26,2,FALSE)</f>
        <v>66</v>
      </c>
      <c r="AH1262" s="172"/>
      <c r="AI1262" s="178"/>
      <c r="AJ1262" s="140"/>
      <c r="AK1262" s="176" t="s">
        <v>282</v>
      </c>
      <c r="AL1262" s="176" t="s">
        <v>76</v>
      </c>
      <c r="AM1262" s="170">
        <f t="shared" si="39"/>
        <v>1395</v>
      </c>
      <c r="AN1262" s="147"/>
      <c r="AO1262" s="155" t="s">
        <v>409</v>
      </c>
      <c r="AP1262" s="156"/>
      <c r="AQ1262" s="157">
        <v>2.2789244811999998</v>
      </c>
      <c r="AR1262" s="158"/>
      <c r="AS1262" s="145">
        <f>LOOKUP(rufmkm,'[1]Sheet1 (2)'!$V$62:$V$71,'[1]Sheet1 (2)'!$W$62:$W$71)</f>
        <v>30</v>
      </c>
      <c r="AT1262" s="140"/>
      <c r="AU1262" s="157">
        <f>IF(IF(D1262='[1]Sheet1 (2)'!$C$69,'[1]Sheet1 (2)'!$D$69*('[1]Sheet1 (2)'!$D$72-rut_index)/'[1]Sheet1 (2)'!$D$72,IF([1]shee2!D1202='[1]Sheet1 (2)'!$C$70,'[1]Sheet1 (2)'!$D$70*('[1]Sheet1 (2)'!$D$72-rut_index)/'[1]Sheet1 (2)'!$D$72,IF([1]shee2!D1202='[1]Sheet1 (2)'!$C$71,'[1]Sheet1 (2)'!$D$71*('[1]Sheet1 (2)'!$D$72-rut_index)/'[1]Sheet1 (2)'!$D$72)))&lt;0,0,IF(D1262='[1]Sheet1 (2)'!$C$69,'[1]Sheet1 (2)'!$D$69*('[1]Sheet1 (2)'!$D$72-rut_index)/'[1]Sheet1 (2)'!$D$72,IF([1]shee2!D1202='[1]Sheet1 (2)'!$C$70,'[1]Sheet1 (2)'!$D$70*('[1]Sheet1 (2)'!$D$72-rut_index)/'[1]Sheet1 (2)'!$D$72,IF([1]shee2!D1202='[1]Sheet1 (2)'!$C$71,'[1]Sheet1 (2)'!$D$71*('[1]Sheet1 (2)'!$D$72-rut_index)/'[1]Sheet1 (2)'!$D$72))))</f>
        <v>5</v>
      </c>
      <c r="AV1262" s="157">
        <f>IF(IF(D1262='[1]Sheet1 (2)'!$C$69,'[1]Sheet1 (2)'!$D$69*('[1]Sheet1 (2)'!$D$72-crack_s_index)/'[1]Sheet1 (2)'!$D$72,IF([1]shee2!D1202='[1]Sheet1 (2)'!$C$70,'[1]Sheet1 (2)'!$D$70*('[1]Sheet1 (2)'!$D$72-crack_s_index)/'[1]Sheet1 (2)'!$D$72,IF([1]shee2!D1202='[1]Sheet1 (2)'!$C$71,'[1]Sheet1 (2)'!$D$71*('[1]Sheet1 (2)'!$D$72-crack_s_index)/'[1]Sheet1 (2)'!$D$72)))&lt;0,0,IF(D1262='[1]Sheet1 (2)'!$C$69,'[1]Sheet1 (2)'!$D$69*('[1]Sheet1 (2)'!$D$72-crack_s_index)/'[1]Sheet1 (2)'!$D$72,IF([1]shee2!D1202='[1]Sheet1 (2)'!$C$70,'[1]Sheet1 (2)'!$D$70*('[1]Sheet1 (2)'!$D$72-crack_s_index)/'[1]Sheet1 (2)'!$D$72,IF([1]shee2!D1202='[1]Sheet1 (2)'!$C$71,'[1]Sheet1 (2)'!$D$71*('[1]Sheet1 (2)'!$D$72-crack_s_index)/'[1]Sheet1 (2)'!$D$72))))</f>
        <v>0.83333333333333337</v>
      </c>
      <c r="AW1262" s="157">
        <f>IF(IF(D1262='[1]Sheet1 (2)'!$C$69,'[1]Sheet1 (2)'!$D$69*('[1]Sheet1 (2)'!$D$72-crack_t_index)/'[1]Sheet1 (2)'!$D$72,IF([1]shee2!D1202='[1]Sheet1 (2)'!$C$70,'[1]Sheet1 (2)'!$D$70*('[1]Sheet1 (2)'!$D$72-crack_t_index)/'[1]Sheet1 (2)'!$D$72,IF([1]shee2!D1202='[1]Sheet1 (2)'!$C$71,'[1]Sheet1 (2)'!$D$71*('[1]Sheet1 (2)'!$D$72-crack_t_index)/'[1]Sheet1 (2)'!$D$72)))&lt;0,0,IF(D1262='[1]Sheet1 (2)'!$C$69,'[1]Sheet1 (2)'!$D$69*('[1]Sheet1 (2)'!$D$72-crack_t_index)/'[1]Sheet1 (2)'!$D$72,IF([1]shee2!D1202='[1]Sheet1 (2)'!$C$70,'[1]Sheet1 (2)'!$D$70*('[1]Sheet1 (2)'!$D$72-crack_t_index)/'[1]Sheet1 (2)'!$D$72,IF([1]shee2!D1202='[1]Sheet1 (2)'!$C$71,'[1]Sheet1 (2)'!$D$71*('[1]Sheet1 (2)'!$D$72-crack_t_index)/'[1]Sheet1 (2)'!$D$72))))</f>
        <v>3.4375</v>
      </c>
      <c r="AX1262" s="157">
        <f>IF(IF(D1262='[1]Sheet1 (2)'!$C$69,'[1]Sheet1 (2)'!$D$69*('[1]Sheet1 (2)'!$D$72-rave_index)/'[1]Sheet1 (2)'!$D$72,IF([1]shee2!D1202='[1]Sheet1 (2)'!$C$70,'[1]Sheet1 (2)'!$D$70*('[1]Sheet1 (2)'!$D$72-rave_index)/'[1]Sheet1 (2)'!$D$72,IF([1]shee2!D1202='[1]Sheet1 (2)'!$C$71,'[1]Sheet1 (2)'!$D$71*('[1]Sheet1 (2)'!$D$72-rave_index)/'[1]Sheet1 (2)'!$D$72)))&lt;0,0,IF(D1262='[1]Sheet1 (2)'!$C$69,'[1]Sheet1 (2)'!$D$69*('[1]Sheet1 (2)'!$D$72-rave_index)/'[1]Sheet1 (2)'!$D$72,IF([1]shee2!D1202='[1]Sheet1 (2)'!$C$70,'[1]Sheet1 (2)'!$D$70*('[1]Sheet1 (2)'!$D$72-rave_index)/'[1]Sheet1 (2)'!$D$72,IF([1]shee2!D1202='[1]Sheet1 (2)'!$C$71,'[1]Sheet1 (2)'!$D$71*('[1]Sheet1 (2)'!$D$72-rave_index)/'[1]Sheet1 (2)'!$D$72))))</f>
        <v>5</v>
      </c>
      <c r="AY1262" s="157">
        <f>IF(IF(D1262='[1]Sheet1 (2)'!$C$69,'[1]Sheet1 (2)'!$D$69*('[1]Sheet1 (2)'!$D$72-rough_index)/'[1]Sheet1 (2)'!$D$72,IF([1]shee2!D1202='[1]Sheet1 (2)'!$C$70,'[1]Sheet1 (2)'!$D$70*('[1]Sheet1 (2)'!$D$72-rough_index)/'[1]Sheet1 (2)'!$D$72,IF([1]shee2!D1202='[1]Sheet1 (2)'!$C$71,'[1]Sheet1 (2)'!$D$71*('[1]Sheet1 (2)'!$D$72-rough_index)/'[1]Sheet1 (2)'!$D$72)))&lt;0,0,IF(D1262='[1]Sheet1 (2)'!$C$69,'[1]Sheet1 (2)'!$D$69*('[1]Sheet1 (2)'!$D$72-rough_index)/'[1]Sheet1 (2)'!$D$72,IF([1]shee2!D1202='[1]Sheet1 (2)'!$C$70,'[1]Sheet1 (2)'!$D$70*('[1]Sheet1 (2)'!$D$72-rough_index)/'[1]Sheet1 (2)'!$D$72,IF([1]shee2!D1202='[1]Sheet1 (2)'!$C$71,'[1]Sheet1 (2)'!$D$71*('[1]Sheet1 (2)'!$D$72-rough_index)/'[1]Sheet1 (2)'!$D$72))))</f>
        <v>2.5</v>
      </c>
      <c r="AZ1262" s="179">
        <f>+(AU1262*'[1]Sheet1 (2)'!$C$77)+(AV1262*'[1]Sheet1 (2)'!$C$78)+(AW1262*'[1]Sheet1 (2)'!$C$79)+(AX1262*'[1]Sheet1 (2)'!$C$80)+(AY1262*'[1]Sheet1 (2)'!$C$81)</f>
        <v>2.6875</v>
      </c>
      <c r="BA1262" s="213" t="str">
        <f t="shared" si="38"/>
        <v>Fair</v>
      </c>
      <c r="BE1262">
        <f>IF(D1262='[1]Sheet1 (2)'!$C$61,'[1]Sheet1 (2)'!$D$61*(counts^2)+'[1]Sheet1 (2)'!$G$61*counts+'[1]Sheet1 (2)'!$J$61,IF(D1262='[1]Sheet1 (2)'!$C$62,'[1]Sheet1 (2)'!$D$62*counts+'[1]Sheet1 (2)'!$G$62,IF(D1262='[1]Sheet1 (2)'!$C$63,'[1]Sheet1 (2)'!$D$63*counts+'[1]Sheet1 (2)'!$G$63,IF(D1262='[1]Sheet1 (2)'!$C$64,'[1]Sheet1 (2)'!$D$64*counts+'[1]Sheet1 (2)'!$G$64))))</f>
        <v>2.0984129299999998</v>
      </c>
    </row>
    <row r="1263" spans="1:57" ht="12.75" customHeight="1">
      <c r="A1263" s="176" t="s">
        <v>282</v>
      </c>
      <c r="B1263" s="145" t="s">
        <v>76</v>
      </c>
      <c r="C1263" s="170">
        <v>1396</v>
      </c>
      <c r="D1263" s="174" t="s">
        <v>77</v>
      </c>
      <c r="E1263" s="171">
        <v>8</v>
      </c>
      <c r="F1263" s="171">
        <v>2</v>
      </c>
      <c r="G1263" s="171" t="s">
        <v>77</v>
      </c>
      <c r="H1263" s="171">
        <v>0.5</v>
      </c>
      <c r="I1263" s="171" t="s">
        <v>77</v>
      </c>
      <c r="J1263" s="173" t="s">
        <v>80</v>
      </c>
      <c r="K1263" s="173" t="s">
        <v>80</v>
      </c>
      <c r="L1263" s="169">
        <f>VLOOKUP(CONCATENATE(J1263,K1263),'Sheet1 (2)'!$J$6:$K$26,2,FALSE)</f>
        <v>0</v>
      </c>
      <c r="M1263" s="173" t="s">
        <v>82</v>
      </c>
      <c r="N1263" s="173" t="s">
        <v>78</v>
      </c>
      <c r="O1263" s="177">
        <f>VLOOKUP(CONCATENATE(M1263,N1263),'[1]Sheet1 (2)'!$L$6:$M$26,2,FALSE)</f>
        <v>5</v>
      </c>
      <c r="P1263" s="173" t="s">
        <v>80</v>
      </c>
      <c r="Q1263" s="173" t="s">
        <v>80</v>
      </c>
      <c r="R1263" s="177">
        <f>VLOOKUP(CONCATENATE(P1263,Q1263),'[1]Sheet1 (2)'!$N$6:$O$26,2,FALSE)</f>
        <v>0</v>
      </c>
      <c r="S1263" s="173" t="s">
        <v>80</v>
      </c>
      <c r="T1263" s="173" t="s">
        <v>80</v>
      </c>
      <c r="U1263" s="177">
        <f>VLOOKUP(CONCATENATE(S1263,T1263),'[1]Sheet1 (2)'!$P$6:$Q$26,2,FALSE)</f>
        <v>0</v>
      </c>
      <c r="V1263" s="173" t="s">
        <v>80</v>
      </c>
      <c r="W1263" s="173" t="s">
        <v>80</v>
      </c>
      <c r="X1263" s="177">
        <f>VLOOKUP(CONCATENATE(V1263,W1263),'[1]Sheet1 (2)'!$R$6:$S$26,2,FALSE)</f>
        <v>0</v>
      </c>
      <c r="Y1263" s="173" t="s">
        <v>80</v>
      </c>
      <c r="Z1263" s="173" t="s">
        <v>80</v>
      </c>
      <c r="AA1263" s="177">
        <f>VLOOKUP(CONCATENATE(Y1263,Z1263),'[1]Sheet1 (2)'!$T$6:$U$26,2,FALSE)</f>
        <v>0</v>
      </c>
      <c r="AB1263" s="173" t="s">
        <v>80</v>
      </c>
      <c r="AC1263" s="173" t="s">
        <v>80</v>
      </c>
      <c r="AD1263" s="177">
        <f>VLOOKUP(CONCATENATE(AB1263,AC1263),'[1]Sheet1 (2)'!$X$6:$Y$26,2,FALSE)</f>
        <v>0</v>
      </c>
      <c r="AE1263" s="173" t="s">
        <v>82</v>
      </c>
      <c r="AF1263" s="173" t="s">
        <v>81</v>
      </c>
      <c r="AG1263" s="177">
        <f>VLOOKUP(CONCATENATE(AE1263,AF1263),'[1]Sheet1 (2)'!$Z$6:$AA$26,2,FALSE)</f>
        <v>66</v>
      </c>
      <c r="AH1263" s="172"/>
      <c r="AI1263" s="178"/>
      <c r="AJ1263" s="140"/>
      <c r="AK1263" s="176" t="s">
        <v>282</v>
      </c>
      <c r="AL1263" s="176" t="s">
        <v>76</v>
      </c>
      <c r="AM1263" s="170">
        <f t="shared" si="39"/>
        <v>1396</v>
      </c>
      <c r="AN1263" s="147"/>
      <c r="AO1263" s="155"/>
      <c r="AP1263" s="156"/>
      <c r="AQ1263" s="157">
        <v>2.1089643938</v>
      </c>
      <c r="AR1263" s="158"/>
      <c r="AS1263" s="145">
        <f>LOOKUP(rufmkm,'[1]Sheet1 (2)'!$V$62:$V$71,'[1]Sheet1 (2)'!$W$62:$W$71)</f>
        <v>30</v>
      </c>
      <c r="AT1263" s="140"/>
      <c r="AU1263" s="157">
        <f>IF(IF(D1263='[1]Sheet1 (2)'!$C$69,'[1]Sheet1 (2)'!$D$69*('[1]Sheet1 (2)'!$D$72-rut_index)/'[1]Sheet1 (2)'!$D$72,IF([1]shee2!D1203='[1]Sheet1 (2)'!$C$70,'[1]Sheet1 (2)'!$D$70*('[1]Sheet1 (2)'!$D$72-rut_index)/'[1]Sheet1 (2)'!$D$72,IF([1]shee2!D1203='[1]Sheet1 (2)'!$C$71,'[1]Sheet1 (2)'!$D$71*('[1]Sheet1 (2)'!$D$72-rut_index)/'[1]Sheet1 (2)'!$D$72)))&lt;0,0,IF(D1263='[1]Sheet1 (2)'!$C$69,'[1]Sheet1 (2)'!$D$69*('[1]Sheet1 (2)'!$D$72-rut_index)/'[1]Sheet1 (2)'!$D$72,IF([1]shee2!D1203='[1]Sheet1 (2)'!$C$70,'[1]Sheet1 (2)'!$D$70*('[1]Sheet1 (2)'!$D$72-rut_index)/'[1]Sheet1 (2)'!$D$72,IF([1]shee2!D1203='[1]Sheet1 (2)'!$C$71,'[1]Sheet1 (2)'!$D$71*('[1]Sheet1 (2)'!$D$72-rut_index)/'[1]Sheet1 (2)'!$D$72))))</f>
        <v>5</v>
      </c>
      <c r="AV1263" s="157">
        <f>IF(IF(D1263='[1]Sheet1 (2)'!$C$69,'[1]Sheet1 (2)'!$D$69*('[1]Sheet1 (2)'!$D$72-crack_s_index)/'[1]Sheet1 (2)'!$D$72,IF([1]shee2!D1203='[1]Sheet1 (2)'!$C$70,'[1]Sheet1 (2)'!$D$70*('[1]Sheet1 (2)'!$D$72-crack_s_index)/'[1]Sheet1 (2)'!$D$72,IF([1]shee2!D1203='[1]Sheet1 (2)'!$C$71,'[1]Sheet1 (2)'!$D$71*('[1]Sheet1 (2)'!$D$72-crack_s_index)/'[1]Sheet1 (2)'!$D$72)))&lt;0,0,IF(D1263='[1]Sheet1 (2)'!$C$69,'[1]Sheet1 (2)'!$D$69*('[1]Sheet1 (2)'!$D$72-crack_s_index)/'[1]Sheet1 (2)'!$D$72,IF([1]shee2!D1203='[1]Sheet1 (2)'!$C$70,'[1]Sheet1 (2)'!$D$70*('[1]Sheet1 (2)'!$D$72-crack_s_index)/'[1]Sheet1 (2)'!$D$72,IF([1]shee2!D1203='[1]Sheet1 (2)'!$C$71,'[1]Sheet1 (2)'!$D$71*('[1]Sheet1 (2)'!$D$72-crack_s_index)/'[1]Sheet1 (2)'!$D$72))))</f>
        <v>4.583333333333333</v>
      </c>
      <c r="AW1263" s="157">
        <f>IF(IF(D1263='[1]Sheet1 (2)'!$C$69,'[1]Sheet1 (2)'!$D$69*('[1]Sheet1 (2)'!$D$72-crack_t_index)/'[1]Sheet1 (2)'!$D$72,IF([1]shee2!D1203='[1]Sheet1 (2)'!$C$70,'[1]Sheet1 (2)'!$D$70*('[1]Sheet1 (2)'!$D$72-crack_t_index)/'[1]Sheet1 (2)'!$D$72,IF([1]shee2!D1203='[1]Sheet1 (2)'!$C$71,'[1]Sheet1 (2)'!$D$71*('[1]Sheet1 (2)'!$D$72-crack_t_index)/'[1]Sheet1 (2)'!$D$72)))&lt;0,0,IF(D1263='[1]Sheet1 (2)'!$C$69,'[1]Sheet1 (2)'!$D$69*('[1]Sheet1 (2)'!$D$72-crack_t_index)/'[1]Sheet1 (2)'!$D$72,IF([1]shee2!D1203='[1]Sheet1 (2)'!$C$70,'[1]Sheet1 (2)'!$D$70*('[1]Sheet1 (2)'!$D$72-crack_t_index)/'[1]Sheet1 (2)'!$D$72,IF([1]shee2!D1203='[1]Sheet1 (2)'!$C$71,'[1]Sheet1 (2)'!$D$71*('[1]Sheet1 (2)'!$D$72-crack_t_index)/'[1]Sheet1 (2)'!$D$72))))</f>
        <v>5</v>
      </c>
      <c r="AX1263" s="157">
        <f>IF(IF(D1263='[1]Sheet1 (2)'!$C$69,'[1]Sheet1 (2)'!$D$69*('[1]Sheet1 (2)'!$D$72-rave_index)/'[1]Sheet1 (2)'!$D$72,IF([1]shee2!D1203='[1]Sheet1 (2)'!$C$70,'[1]Sheet1 (2)'!$D$70*('[1]Sheet1 (2)'!$D$72-rave_index)/'[1]Sheet1 (2)'!$D$72,IF([1]shee2!D1203='[1]Sheet1 (2)'!$C$71,'[1]Sheet1 (2)'!$D$71*('[1]Sheet1 (2)'!$D$72-rave_index)/'[1]Sheet1 (2)'!$D$72)))&lt;0,0,IF(D1263='[1]Sheet1 (2)'!$C$69,'[1]Sheet1 (2)'!$D$69*('[1]Sheet1 (2)'!$D$72-rave_index)/'[1]Sheet1 (2)'!$D$72,IF([1]shee2!D1203='[1]Sheet1 (2)'!$C$70,'[1]Sheet1 (2)'!$D$70*('[1]Sheet1 (2)'!$D$72-rave_index)/'[1]Sheet1 (2)'!$D$72,IF([1]shee2!D1203='[1]Sheet1 (2)'!$C$71,'[1]Sheet1 (2)'!$D$71*('[1]Sheet1 (2)'!$D$72-rave_index)/'[1]Sheet1 (2)'!$D$72))))</f>
        <v>5</v>
      </c>
      <c r="AY1263" s="157">
        <f>IF(IF(D1263='[1]Sheet1 (2)'!$C$69,'[1]Sheet1 (2)'!$D$69*('[1]Sheet1 (2)'!$D$72-rough_index)/'[1]Sheet1 (2)'!$D$72,IF([1]shee2!D1203='[1]Sheet1 (2)'!$C$70,'[1]Sheet1 (2)'!$D$70*('[1]Sheet1 (2)'!$D$72-rough_index)/'[1]Sheet1 (2)'!$D$72,IF([1]shee2!D1203='[1]Sheet1 (2)'!$C$71,'[1]Sheet1 (2)'!$D$71*('[1]Sheet1 (2)'!$D$72-rough_index)/'[1]Sheet1 (2)'!$D$72)))&lt;0,0,IF(D1263='[1]Sheet1 (2)'!$C$69,'[1]Sheet1 (2)'!$D$69*('[1]Sheet1 (2)'!$D$72-rough_index)/'[1]Sheet1 (2)'!$D$72,IF([1]shee2!D1203='[1]Sheet1 (2)'!$C$70,'[1]Sheet1 (2)'!$D$70*('[1]Sheet1 (2)'!$D$72-rough_index)/'[1]Sheet1 (2)'!$D$72,IF([1]shee2!D1203='[1]Sheet1 (2)'!$C$71,'[1]Sheet1 (2)'!$D$71*('[1]Sheet1 (2)'!$D$72-rough_index)/'[1]Sheet1 (2)'!$D$72))))</f>
        <v>2.5</v>
      </c>
      <c r="AZ1263" s="179">
        <f>+(AU1263*'[1]Sheet1 (2)'!$C$77)+(AV1263*'[1]Sheet1 (2)'!$C$78)+(AW1263*'[1]Sheet1 (2)'!$C$79)+(AX1263*'[1]Sheet1 (2)'!$C$80)+(AY1263*'[1]Sheet1 (2)'!$C$81)</f>
        <v>4.0999999999999996</v>
      </c>
      <c r="BA1263" s="213" t="str">
        <f t="shared" si="38"/>
        <v>Good</v>
      </c>
      <c r="BE1263">
        <f>IF(D1263='[1]Sheet1 (2)'!$C$61,'[1]Sheet1 (2)'!$D$61*(counts^2)+'[1]Sheet1 (2)'!$G$61*counts+'[1]Sheet1 (2)'!$J$61,IF(D1263='[1]Sheet1 (2)'!$C$62,'[1]Sheet1 (2)'!$D$62*counts+'[1]Sheet1 (2)'!$G$62,IF(D1263='[1]Sheet1 (2)'!$C$63,'[1]Sheet1 (2)'!$D$63*counts+'[1]Sheet1 (2)'!$G$63,IF(D1263='[1]Sheet1 (2)'!$C$64,'[1]Sheet1 (2)'!$D$64*counts+'[1]Sheet1 (2)'!$G$64))))</f>
        <v>2.0984129299999998</v>
      </c>
    </row>
    <row r="1264" spans="1:57" ht="12.75" customHeight="1">
      <c r="A1264" s="176" t="s">
        <v>282</v>
      </c>
      <c r="B1264" s="145" t="s">
        <v>76</v>
      </c>
      <c r="C1264" s="170">
        <v>1397</v>
      </c>
      <c r="D1264" s="174" t="s">
        <v>77</v>
      </c>
      <c r="E1264" s="171">
        <v>8</v>
      </c>
      <c r="F1264" s="171">
        <v>2</v>
      </c>
      <c r="G1264" s="171" t="s">
        <v>77</v>
      </c>
      <c r="H1264" s="171">
        <v>0.5</v>
      </c>
      <c r="I1264" s="171" t="s">
        <v>77</v>
      </c>
      <c r="J1264" s="173" t="s">
        <v>80</v>
      </c>
      <c r="K1264" s="173" t="s">
        <v>80</v>
      </c>
      <c r="L1264" s="169">
        <f>VLOOKUP(CONCATENATE(J1264,K1264),'Sheet1 (2)'!$J$6:$K$26,2,FALSE)</f>
        <v>0</v>
      </c>
      <c r="M1264" s="173" t="s">
        <v>83</v>
      </c>
      <c r="N1264" s="173" t="s">
        <v>78</v>
      </c>
      <c r="O1264" s="177">
        <f>VLOOKUP(CONCATENATE(M1264,N1264),'[1]Sheet1 (2)'!$L$6:$M$26,2,FALSE)</f>
        <v>7.5</v>
      </c>
      <c r="P1264" s="173" t="s">
        <v>80</v>
      </c>
      <c r="Q1264" s="173" t="s">
        <v>80</v>
      </c>
      <c r="R1264" s="177">
        <f>VLOOKUP(CONCATENATE(P1264,Q1264),'[1]Sheet1 (2)'!$N$6:$O$26,2,FALSE)</f>
        <v>0</v>
      </c>
      <c r="S1264" s="173" t="s">
        <v>80</v>
      </c>
      <c r="T1264" s="173" t="s">
        <v>80</v>
      </c>
      <c r="U1264" s="177">
        <f>VLOOKUP(CONCATENATE(S1264,T1264),'[1]Sheet1 (2)'!$P$6:$Q$26,2,FALSE)</f>
        <v>0</v>
      </c>
      <c r="V1264" s="173" t="s">
        <v>80</v>
      </c>
      <c r="W1264" s="173" t="s">
        <v>80</v>
      </c>
      <c r="X1264" s="177">
        <f>VLOOKUP(CONCATENATE(V1264,W1264),'[1]Sheet1 (2)'!$R$6:$S$26,2,FALSE)</f>
        <v>0</v>
      </c>
      <c r="Y1264" s="173" t="s">
        <v>80</v>
      </c>
      <c r="Z1264" s="173" t="s">
        <v>80</v>
      </c>
      <c r="AA1264" s="177">
        <f>VLOOKUP(CONCATENATE(Y1264,Z1264),'[1]Sheet1 (2)'!$T$6:$U$26,2,FALSE)</f>
        <v>0</v>
      </c>
      <c r="AB1264" s="173" t="s">
        <v>80</v>
      </c>
      <c r="AC1264" s="173" t="s">
        <v>80</v>
      </c>
      <c r="AD1264" s="177">
        <f>VLOOKUP(CONCATENATE(AB1264,AC1264),'[1]Sheet1 (2)'!$X$6:$Y$26,2,FALSE)</f>
        <v>0</v>
      </c>
      <c r="AE1264" s="173" t="s">
        <v>82</v>
      </c>
      <c r="AF1264" s="173" t="s">
        <v>81</v>
      </c>
      <c r="AG1264" s="177">
        <f>VLOOKUP(CONCATENATE(AE1264,AF1264),'[1]Sheet1 (2)'!$Z$6:$AA$26,2,FALSE)</f>
        <v>66</v>
      </c>
      <c r="AH1264" s="172"/>
      <c r="AI1264" s="178"/>
      <c r="AJ1264" s="140"/>
      <c r="AK1264" s="176" t="s">
        <v>282</v>
      </c>
      <c r="AL1264" s="176" t="s">
        <v>76</v>
      </c>
      <c r="AM1264" s="170">
        <f t="shared" si="39"/>
        <v>1397</v>
      </c>
      <c r="AN1264" s="147"/>
      <c r="AO1264" s="155"/>
      <c r="AP1264" s="156"/>
      <c r="AQ1264" s="157">
        <v>2.9669797168000001</v>
      </c>
      <c r="AR1264" s="158"/>
      <c r="AS1264" s="145">
        <f>LOOKUP(rufmkm,'[1]Sheet1 (2)'!$V$62:$V$71,'[1]Sheet1 (2)'!$W$62:$W$71)</f>
        <v>30</v>
      </c>
      <c r="AT1264" s="140"/>
      <c r="AU1264" s="157">
        <f>IF(IF(D1264='[1]Sheet1 (2)'!$C$69,'[1]Sheet1 (2)'!$D$69*('[1]Sheet1 (2)'!$D$72-rut_index)/'[1]Sheet1 (2)'!$D$72,IF([1]shee2!D1204='[1]Sheet1 (2)'!$C$70,'[1]Sheet1 (2)'!$D$70*('[1]Sheet1 (2)'!$D$72-rut_index)/'[1]Sheet1 (2)'!$D$72,IF([1]shee2!D1204='[1]Sheet1 (2)'!$C$71,'[1]Sheet1 (2)'!$D$71*('[1]Sheet1 (2)'!$D$72-rut_index)/'[1]Sheet1 (2)'!$D$72)))&lt;0,0,IF(D1264='[1]Sheet1 (2)'!$C$69,'[1]Sheet1 (2)'!$D$69*('[1]Sheet1 (2)'!$D$72-rut_index)/'[1]Sheet1 (2)'!$D$72,IF([1]shee2!D1204='[1]Sheet1 (2)'!$C$70,'[1]Sheet1 (2)'!$D$70*('[1]Sheet1 (2)'!$D$72-rut_index)/'[1]Sheet1 (2)'!$D$72,IF([1]shee2!D1204='[1]Sheet1 (2)'!$C$71,'[1]Sheet1 (2)'!$D$71*('[1]Sheet1 (2)'!$D$72-rut_index)/'[1]Sheet1 (2)'!$D$72))))</f>
        <v>5</v>
      </c>
      <c r="AV1264" s="157">
        <f>IF(IF(D1264='[1]Sheet1 (2)'!$C$69,'[1]Sheet1 (2)'!$D$69*('[1]Sheet1 (2)'!$D$72-crack_s_index)/'[1]Sheet1 (2)'!$D$72,IF([1]shee2!D1204='[1]Sheet1 (2)'!$C$70,'[1]Sheet1 (2)'!$D$70*('[1]Sheet1 (2)'!$D$72-crack_s_index)/'[1]Sheet1 (2)'!$D$72,IF([1]shee2!D1204='[1]Sheet1 (2)'!$C$71,'[1]Sheet1 (2)'!$D$71*('[1]Sheet1 (2)'!$D$72-crack_s_index)/'[1]Sheet1 (2)'!$D$72)))&lt;0,0,IF(D1264='[1]Sheet1 (2)'!$C$69,'[1]Sheet1 (2)'!$D$69*('[1]Sheet1 (2)'!$D$72-crack_s_index)/'[1]Sheet1 (2)'!$D$72,IF([1]shee2!D1204='[1]Sheet1 (2)'!$C$70,'[1]Sheet1 (2)'!$D$70*('[1]Sheet1 (2)'!$D$72-crack_s_index)/'[1]Sheet1 (2)'!$D$72,IF([1]shee2!D1204='[1]Sheet1 (2)'!$C$71,'[1]Sheet1 (2)'!$D$71*('[1]Sheet1 (2)'!$D$72-crack_s_index)/'[1]Sheet1 (2)'!$D$72))))</f>
        <v>4.375</v>
      </c>
      <c r="AW1264" s="157">
        <f>IF(IF(D1264='[1]Sheet1 (2)'!$C$69,'[1]Sheet1 (2)'!$D$69*('[1]Sheet1 (2)'!$D$72-crack_t_index)/'[1]Sheet1 (2)'!$D$72,IF([1]shee2!D1204='[1]Sheet1 (2)'!$C$70,'[1]Sheet1 (2)'!$D$70*('[1]Sheet1 (2)'!$D$72-crack_t_index)/'[1]Sheet1 (2)'!$D$72,IF([1]shee2!D1204='[1]Sheet1 (2)'!$C$71,'[1]Sheet1 (2)'!$D$71*('[1]Sheet1 (2)'!$D$72-crack_t_index)/'[1]Sheet1 (2)'!$D$72)))&lt;0,0,IF(D1264='[1]Sheet1 (2)'!$C$69,'[1]Sheet1 (2)'!$D$69*('[1]Sheet1 (2)'!$D$72-crack_t_index)/'[1]Sheet1 (2)'!$D$72,IF([1]shee2!D1204='[1]Sheet1 (2)'!$C$70,'[1]Sheet1 (2)'!$D$70*('[1]Sheet1 (2)'!$D$72-crack_t_index)/'[1]Sheet1 (2)'!$D$72,IF([1]shee2!D1204='[1]Sheet1 (2)'!$C$71,'[1]Sheet1 (2)'!$D$71*('[1]Sheet1 (2)'!$D$72-crack_t_index)/'[1]Sheet1 (2)'!$D$72))))</f>
        <v>5</v>
      </c>
      <c r="AX1264" s="157">
        <f>IF(IF(D1264='[1]Sheet1 (2)'!$C$69,'[1]Sheet1 (2)'!$D$69*('[1]Sheet1 (2)'!$D$72-rave_index)/'[1]Sheet1 (2)'!$D$72,IF([1]shee2!D1204='[1]Sheet1 (2)'!$C$70,'[1]Sheet1 (2)'!$D$70*('[1]Sheet1 (2)'!$D$72-rave_index)/'[1]Sheet1 (2)'!$D$72,IF([1]shee2!D1204='[1]Sheet1 (2)'!$C$71,'[1]Sheet1 (2)'!$D$71*('[1]Sheet1 (2)'!$D$72-rave_index)/'[1]Sheet1 (2)'!$D$72)))&lt;0,0,IF(D1264='[1]Sheet1 (2)'!$C$69,'[1]Sheet1 (2)'!$D$69*('[1]Sheet1 (2)'!$D$72-rave_index)/'[1]Sheet1 (2)'!$D$72,IF([1]shee2!D1204='[1]Sheet1 (2)'!$C$70,'[1]Sheet1 (2)'!$D$70*('[1]Sheet1 (2)'!$D$72-rave_index)/'[1]Sheet1 (2)'!$D$72,IF([1]shee2!D1204='[1]Sheet1 (2)'!$C$71,'[1]Sheet1 (2)'!$D$71*('[1]Sheet1 (2)'!$D$72-rave_index)/'[1]Sheet1 (2)'!$D$72))))</f>
        <v>5</v>
      </c>
      <c r="AY1264" s="157">
        <f>IF(IF(D1264='[1]Sheet1 (2)'!$C$69,'[1]Sheet1 (2)'!$D$69*('[1]Sheet1 (2)'!$D$72-rough_index)/'[1]Sheet1 (2)'!$D$72,IF([1]shee2!D1204='[1]Sheet1 (2)'!$C$70,'[1]Sheet1 (2)'!$D$70*('[1]Sheet1 (2)'!$D$72-rough_index)/'[1]Sheet1 (2)'!$D$72,IF([1]shee2!D1204='[1]Sheet1 (2)'!$C$71,'[1]Sheet1 (2)'!$D$71*('[1]Sheet1 (2)'!$D$72-rough_index)/'[1]Sheet1 (2)'!$D$72)))&lt;0,0,IF(D1264='[1]Sheet1 (2)'!$C$69,'[1]Sheet1 (2)'!$D$69*('[1]Sheet1 (2)'!$D$72-rough_index)/'[1]Sheet1 (2)'!$D$72,IF([1]shee2!D1204='[1]Sheet1 (2)'!$C$70,'[1]Sheet1 (2)'!$D$70*('[1]Sheet1 (2)'!$D$72-rough_index)/'[1]Sheet1 (2)'!$D$72,IF([1]shee2!D1204='[1]Sheet1 (2)'!$C$71,'[1]Sheet1 (2)'!$D$71*('[1]Sheet1 (2)'!$D$72-rough_index)/'[1]Sheet1 (2)'!$D$72))))</f>
        <v>2.5</v>
      </c>
      <c r="AZ1264" s="179">
        <f>+(AU1264*'[1]Sheet1 (2)'!$C$77)+(AV1264*'[1]Sheet1 (2)'!$C$78)+(AW1264*'[1]Sheet1 (2)'!$C$79)+(AX1264*'[1]Sheet1 (2)'!$C$80)+(AY1264*'[1]Sheet1 (2)'!$C$81)</f>
        <v>4.0250000000000004</v>
      </c>
      <c r="BA1264" s="213" t="str">
        <f t="shared" si="38"/>
        <v>Good</v>
      </c>
      <c r="BE1264">
        <f>IF(D1264='[1]Sheet1 (2)'!$C$61,'[1]Sheet1 (2)'!$D$61*(counts^2)+'[1]Sheet1 (2)'!$G$61*counts+'[1]Sheet1 (2)'!$J$61,IF(D1264='[1]Sheet1 (2)'!$C$62,'[1]Sheet1 (2)'!$D$62*counts+'[1]Sheet1 (2)'!$G$62,IF(D1264='[1]Sheet1 (2)'!$C$63,'[1]Sheet1 (2)'!$D$63*counts+'[1]Sheet1 (2)'!$G$63,IF(D1264='[1]Sheet1 (2)'!$C$64,'[1]Sheet1 (2)'!$D$64*counts+'[1]Sheet1 (2)'!$G$64))))</f>
        <v>2.0984129299999998</v>
      </c>
    </row>
    <row r="1265" spans="1:57" ht="12.75" customHeight="1">
      <c r="A1265" s="176" t="s">
        <v>282</v>
      </c>
      <c r="B1265" s="145" t="s">
        <v>76</v>
      </c>
      <c r="C1265" s="170">
        <v>1398</v>
      </c>
      <c r="D1265" s="174" t="s">
        <v>77</v>
      </c>
      <c r="E1265" s="171">
        <v>8</v>
      </c>
      <c r="F1265" s="171">
        <v>2</v>
      </c>
      <c r="G1265" s="171" t="s">
        <v>77</v>
      </c>
      <c r="H1265" s="171">
        <v>0.5</v>
      </c>
      <c r="I1265" s="171" t="s">
        <v>77</v>
      </c>
      <c r="J1265" s="173" t="s">
        <v>80</v>
      </c>
      <c r="K1265" s="173" t="s">
        <v>80</v>
      </c>
      <c r="L1265" s="169">
        <f>VLOOKUP(CONCATENATE(J1265,K1265),'Sheet1 (2)'!$J$6:$K$26,2,FALSE)</f>
        <v>0</v>
      </c>
      <c r="M1265" s="173" t="s">
        <v>83</v>
      </c>
      <c r="N1265" s="173" t="s">
        <v>78</v>
      </c>
      <c r="O1265" s="177">
        <f>VLOOKUP(CONCATENATE(M1265,N1265),'[1]Sheet1 (2)'!$L$6:$M$26,2,FALSE)</f>
        <v>7.5</v>
      </c>
      <c r="P1265" s="173" t="s">
        <v>80</v>
      </c>
      <c r="Q1265" s="173" t="s">
        <v>80</v>
      </c>
      <c r="R1265" s="177">
        <f>VLOOKUP(CONCATENATE(P1265,Q1265),'[1]Sheet1 (2)'!$N$6:$O$26,2,FALSE)</f>
        <v>0</v>
      </c>
      <c r="S1265" s="173" t="s">
        <v>80</v>
      </c>
      <c r="T1265" s="173" t="s">
        <v>80</v>
      </c>
      <c r="U1265" s="177">
        <f>VLOOKUP(CONCATENATE(S1265,T1265),'[1]Sheet1 (2)'!$P$6:$Q$26,2,FALSE)</f>
        <v>0</v>
      </c>
      <c r="V1265" s="173" t="s">
        <v>80</v>
      </c>
      <c r="W1265" s="173" t="s">
        <v>80</v>
      </c>
      <c r="X1265" s="177">
        <f>VLOOKUP(CONCATENATE(V1265,W1265),'[1]Sheet1 (2)'!$R$6:$S$26,2,FALSE)</f>
        <v>0</v>
      </c>
      <c r="Y1265" s="173" t="s">
        <v>80</v>
      </c>
      <c r="Z1265" s="173" t="s">
        <v>80</v>
      </c>
      <c r="AA1265" s="177">
        <f>VLOOKUP(CONCATENATE(Y1265,Z1265),'[1]Sheet1 (2)'!$T$6:$U$26,2,FALSE)</f>
        <v>0</v>
      </c>
      <c r="AB1265" s="173" t="s">
        <v>80</v>
      </c>
      <c r="AC1265" s="173" t="s">
        <v>80</v>
      </c>
      <c r="AD1265" s="177">
        <f>VLOOKUP(CONCATENATE(AB1265,AC1265),'[1]Sheet1 (2)'!$X$6:$Y$26,2,FALSE)</f>
        <v>0</v>
      </c>
      <c r="AE1265" s="173" t="s">
        <v>82</v>
      </c>
      <c r="AF1265" s="173" t="s">
        <v>81</v>
      </c>
      <c r="AG1265" s="177">
        <f>VLOOKUP(CONCATENATE(AE1265,AF1265),'[1]Sheet1 (2)'!$Z$6:$AA$26,2,FALSE)</f>
        <v>66</v>
      </c>
      <c r="AH1265" s="172"/>
      <c r="AI1265" s="178"/>
      <c r="AJ1265" s="140"/>
      <c r="AK1265" s="176" t="s">
        <v>282</v>
      </c>
      <c r="AL1265" s="176" t="s">
        <v>76</v>
      </c>
      <c r="AM1265" s="170">
        <f t="shared" si="39"/>
        <v>1398</v>
      </c>
      <c r="AN1265" s="147"/>
      <c r="AO1265" s="155"/>
      <c r="AP1265" s="156"/>
      <c r="AQ1265" s="157">
        <v>2.7135954387999996</v>
      </c>
      <c r="AR1265" s="158"/>
      <c r="AS1265" s="145">
        <f>LOOKUP(rufmkm,'[1]Sheet1 (2)'!$V$62:$V$71,'[1]Sheet1 (2)'!$W$62:$W$71)</f>
        <v>30</v>
      </c>
      <c r="AT1265" s="140"/>
      <c r="AU1265" s="157">
        <f>IF(IF(D1265='[1]Sheet1 (2)'!$C$69,'[1]Sheet1 (2)'!$D$69*('[1]Sheet1 (2)'!$D$72-rut_index)/'[1]Sheet1 (2)'!$D$72,IF([1]shee2!D1205='[1]Sheet1 (2)'!$C$70,'[1]Sheet1 (2)'!$D$70*('[1]Sheet1 (2)'!$D$72-rut_index)/'[1]Sheet1 (2)'!$D$72,IF([1]shee2!D1205='[1]Sheet1 (2)'!$C$71,'[1]Sheet1 (2)'!$D$71*('[1]Sheet1 (2)'!$D$72-rut_index)/'[1]Sheet1 (2)'!$D$72)))&lt;0,0,IF(D1265='[1]Sheet1 (2)'!$C$69,'[1]Sheet1 (2)'!$D$69*('[1]Sheet1 (2)'!$D$72-rut_index)/'[1]Sheet1 (2)'!$D$72,IF([1]shee2!D1205='[1]Sheet1 (2)'!$C$70,'[1]Sheet1 (2)'!$D$70*('[1]Sheet1 (2)'!$D$72-rut_index)/'[1]Sheet1 (2)'!$D$72,IF([1]shee2!D1205='[1]Sheet1 (2)'!$C$71,'[1]Sheet1 (2)'!$D$71*('[1]Sheet1 (2)'!$D$72-rut_index)/'[1]Sheet1 (2)'!$D$72))))</f>
        <v>5</v>
      </c>
      <c r="AV1265" s="157">
        <f>IF(IF(D1265='[1]Sheet1 (2)'!$C$69,'[1]Sheet1 (2)'!$D$69*('[1]Sheet1 (2)'!$D$72-crack_s_index)/'[1]Sheet1 (2)'!$D$72,IF([1]shee2!D1205='[1]Sheet1 (2)'!$C$70,'[1]Sheet1 (2)'!$D$70*('[1]Sheet1 (2)'!$D$72-crack_s_index)/'[1]Sheet1 (2)'!$D$72,IF([1]shee2!D1205='[1]Sheet1 (2)'!$C$71,'[1]Sheet1 (2)'!$D$71*('[1]Sheet1 (2)'!$D$72-crack_s_index)/'[1]Sheet1 (2)'!$D$72)))&lt;0,0,IF(D1265='[1]Sheet1 (2)'!$C$69,'[1]Sheet1 (2)'!$D$69*('[1]Sheet1 (2)'!$D$72-crack_s_index)/'[1]Sheet1 (2)'!$D$72,IF([1]shee2!D1205='[1]Sheet1 (2)'!$C$70,'[1]Sheet1 (2)'!$D$70*('[1]Sheet1 (2)'!$D$72-crack_s_index)/'[1]Sheet1 (2)'!$D$72,IF([1]shee2!D1205='[1]Sheet1 (2)'!$C$71,'[1]Sheet1 (2)'!$D$71*('[1]Sheet1 (2)'!$D$72-crack_s_index)/'[1]Sheet1 (2)'!$D$72))))</f>
        <v>4.375</v>
      </c>
      <c r="AW1265" s="157">
        <f>IF(IF(D1265='[1]Sheet1 (2)'!$C$69,'[1]Sheet1 (2)'!$D$69*('[1]Sheet1 (2)'!$D$72-crack_t_index)/'[1]Sheet1 (2)'!$D$72,IF([1]shee2!D1205='[1]Sheet1 (2)'!$C$70,'[1]Sheet1 (2)'!$D$70*('[1]Sheet1 (2)'!$D$72-crack_t_index)/'[1]Sheet1 (2)'!$D$72,IF([1]shee2!D1205='[1]Sheet1 (2)'!$C$71,'[1]Sheet1 (2)'!$D$71*('[1]Sheet1 (2)'!$D$72-crack_t_index)/'[1]Sheet1 (2)'!$D$72)))&lt;0,0,IF(D1265='[1]Sheet1 (2)'!$C$69,'[1]Sheet1 (2)'!$D$69*('[1]Sheet1 (2)'!$D$72-crack_t_index)/'[1]Sheet1 (2)'!$D$72,IF([1]shee2!D1205='[1]Sheet1 (2)'!$C$70,'[1]Sheet1 (2)'!$D$70*('[1]Sheet1 (2)'!$D$72-crack_t_index)/'[1]Sheet1 (2)'!$D$72,IF([1]shee2!D1205='[1]Sheet1 (2)'!$C$71,'[1]Sheet1 (2)'!$D$71*('[1]Sheet1 (2)'!$D$72-crack_t_index)/'[1]Sheet1 (2)'!$D$72))))</f>
        <v>5</v>
      </c>
      <c r="AX1265" s="157">
        <f>IF(IF(D1265='[1]Sheet1 (2)'!$C$69,'[1]Sheet1 (2)'!$D$69*('[1]Sheet1 (2)'!$D$72-rave_index)/'[1]Sheet1 (2)'!$D$72,IF([1]shee2!D1205='[1]Sheet1 (2)'!$C$70,'[1]Sheet1 (2)'!$D$70*('[1]Sheet1 (2)'!$D$72-rave_index)/'[1]Sheet1 (2)'!$D$72,IF([1]shee2!D1205='[1]Sheet1 (2)'!$C$71,'[1]Sheet1 (2)'!$D$71*('[1]Sheet1 (2)'!$D$72-rave_index)/'[1]Sheet1 (2)'!$D$72)))&lt;0,0,IF(D1265='[1]Sheet1 (2)'!$C$69,'[1]Sheet1 (2)'!$D$69*('[1]Sheet1 (2)'!$D$72-rave_index)/'[1]Sheet1 (2)'!$D$72,IF([1]shee2!D1205='[1]Sheet1 (2)'!$C$70,'[1]Sheet1 (2)'!$D$70*('[1]Sheet1 (2)'!$D$72-rave_index)/'[1]Sheet1 (2)'!$D$72,IF([1]shee2!D1205='[1]Sheet1 (2)'!$C$71,'[1]Sheet1 (2)'!$D$71*('[1]Sheet1 (2)'!$D$72-rave_index)/'[1]Sheet1 (2)'!$D$72))))</f>
        <v>5</v>
      </c>
      <c r="AY1265" s="157">
        <f>IF(IF(D1265='[1]Sheet1 (2)'!$C$69,'[1]Sheet1 (2)'!$D$69*('[1]Sheet1 (2)'!$D$72-rough_index)/'[1]Sheet1 (2)'!$D$72,IF([1]shee2!D1205='[1]Sheet1 (2)'!$C$70,'[1]Sheet1 (2)'!$D$70*('[1]Sheet1 (2)'!$D$72-rough_index)/'[1]Sheet1 (2)'!$D$72,IF([1]shee2!D1205='[1]Sheet1 (2)'!$C$71,'[1]Sheet1 (2)'!$D$71*('[1]Sheet1 (2)'!$D$72-rough_index)/'[1]Sheet1 (2)'!$D$72)))&lt;0,0,IF(D1265='[1]Sheet1 (2)'!$C$69,'[1]Sheet1 (2)'!$D$69*('[1]Sheet1 (2)'!$D$72-rough_index)/'[1]Sheet1 (2)'!$D$72,IF([1]shee2!D1205='[1]Sheet1 (2)'!$C$70,'[1]Sheet1 (2)'!$D$70*('[1]Sheet1 (2)'!$D$72-rough_index)/'[1]Sheet1 (2)'!$D$72,IF([1]shee2!D1205='[1]Sheet1 (2)'!$C$71,'[1]Sheet1 (2)'!$D$71*('[1]Sheet1 (2)'!$D$72-rough_index)/'[1]Sheet1 (2)'!$D$72))))</f>
        <v>2.5</v>
      </c>
      <c r="AZ1265" s="179">
        <f>+(AU1265*'[1]Sheet1 (2)'!$C$77)+(AV1265*'[1]Sheet1 (2)'!$C$78)+(AW1265*'[1]Sheet1 (2)'!$C$79)+(AX1265*'[1]Sheet1 (2)'!$C$80)+(AY1265*'[1]Sheet1 (2)'!$C$81)</f>
        <v>4.0250000000000004</v>
      </c>
      <c r="BA1265" s="213" t="str">
        <f t="shared" si="38"/>
        <v>Good</v>
      </c>
      <c r="BE1265">
        <f>IF(D1265='[1]Sheet1 (2)'!$C$61,'[1]Sheet1 (2)'!$D$61*(counts^2)+'[1]Sheet1 (2)'!$G$61*counts+'[1]Sheet1 (2)'!$J$61,IF(D1265='[1]Sheet1 (2)'!$C$62,'[1]Sheet1 (2)'!$D$62*counts+'[1]Sheet1 (2)'!$G$62,IF(D1265='[1]Sheet1 (2)'!$C$63,'[1]Sheet1 (2)'!$D$63*counts+'[1]Sheet1 (2)'!$G$63,IF(D1265='[1]Sheet1 (2)'!$C$64,'[1]Sheet1 (2)'!$D$64*counts+'[1]Sheet1 (2)'!$G$64))))</f>
        <v>2.0984129299999998</v>
      </c>
    </row>
    <row r="1266" spans="1:57" ht="12.75" customHeight="1">
      <c r="A1266" s="176" t="s">
        <v>282</v>
      </c>
      <c r="B1266" s="145" t="s">
        <v>76</v>
      </c>
      <c r="C1266" s="170">
        <v>1399</v>
      </c>
      <c r="D1266" s="174" t="s">
        <v>77</v>
      </c>
      <c r="E1266" s="171">
        <v>8</v>
      </c>
      <c r="F1266" s="171">
        <v>2</v>
      </c>
      <c r="G1266" s="171" t="s">
        <v>77</v>
      </c>
      <c r="H1266" s="171">
        <v>0.5</v>
      </c>
      <c r="I1266" s="171" t="s">
        <v>77</v>
      </c>
      <c r="J1266" s="173" t="s">
        <v>80</v>
      </c>
      <c r="K1266" s="173" t="s">
        <v>80</v>
      </c>
      <c r="L1266" s="169">
        <f>VLOOKUP(CONCATENATE(J1266,K1266),'Sheet1 (2)'!$J$6:$K$26,2,FALSE)</f>
        <v>0</v>
      </c>
      <c r="M1266" s="173" t="s">
        <v>82</v>
      </c>
      <c r="N1266" s="173" t="s">
        <v>83</v>
      </c>
      <c r="O1266" s="177">
        <f>VLOOKUP(CONCATENATE(M1266,N1266),'[1]Sheet1 (2)'!$L$6:$M$26,2,FALSE)</f>
        <v>25</v>
      </c>
      <c r="P1266" s="173" t="s">
        <v>82</v>
      </c>
      <c r="Q1266" s="173" t="s">
        <v>83</v>
      </c>
      <c r="R1266" s="177">
        <f>VLOOKUP(CONCATENATE(P1266,Q1266),'[1]Sheet1 (2)'!$N$6:$O$26,2,FALSE)</f>
        <v>25</v>
      </c>
      <c r="S1266" s="173" t="s">
        <v>80</v>
      </c>
      <c r="T1266" s="173" t="s">
        <v>80</v>
      </c>
      <c r="U1266" s="177">
        <f>VLOOKUP(CONCATENATE(S1266,T1266),'[1]Sheet1 (2)'!$P$6:$Q$26,2,FALSE)</f>
        <v>0</v>
      </c>
      <c r="V1266" s="173" t="s">
        <v>80</v>
      </c>
      <c r="W1266" s="173" t="s">
        <v>80</v>
      </c>
      <c r="X1266" s="177">
        <f>VLOOKUP(CONCATENATE(V1266,W1266),'[1]Sheet1 (2)'!$R$6:$S$26,2,FALSE)</f>
        <v>0</v>
      </c>
      <c r="Y1266" s="173" t="s">
        <v>80</v>
      </c>
      <c r="Z1266" s="173" t="s">
        <v>80</v>
      </c>
      <c r="AA1266" s="177">
        <f>VLOOKUP(CONCATENATE(Y1266,Z1266),'[1]Sheet1 (2)'!$T$6:$U$26,2,FALSE)</f>
        <v>0</v>
      </c>
      <c r="AB1266" s="173" t="s">
        <v>80</v>
      </c>
      <c r="AC1266" s="173" t="s">
        <v>80</v>
      </c>
      <c r="AD1266" s="177">
        <f>VLOOKUP(CONCATENATE(AB1266,AC1266),'[1]Sheet1 (2)'!$X$6:$Y$26,2,FALSE)</f>
        <v>0</v>
      </c>
      <c r="AE1266" s="173" t="s">
        <v>82</v>
      </c>
      <c r="AF1266" s="173" t="s">
        <v>81</v>
      </c>
      <c r="AG1266" s="177">
        <f>VLOOKUP(CONCATENATE(AE1266,AF1266),'[1]Sheet1 (2)'!$Z$6:$AA$26,2,FALSE)</f>
        <v>66</v>
      </c>
      <c r="AH1266" s="172"/>
      <c r="AI1266" s="178"/>
      <c r="AJ1266" s="140"/>
      <c r="AK1266" s="176" t="s">
        <v>282</v>
      </c>
      <c r="AL1266" s="176" t="s">
        <v>76</v>
      </c>
      <c r="AM1266" s="170">
        <f t="shared" si="39"/>
        <v>1399</v>
      </c>
      <c r="AN1266" s="147"/>
      <c r="AO1266" s="155"/>
      <c r="AP1266" s="156"/>
      <c r="AQ1266" s="157">
        <v>2.1796265182000001</v>
      </c>
      <c r="AR1266" s="158"/>
      <c r="AS1266" s="145">
        <f>LOOKUP(rufmkm,'[1]Sheet1 (2)'!$V$62:$V$71,'[1]Sheet1 (2)'!$W$62:$W$71)</f>
        <v>30</v>
      </c>
      <c r="AT1266" s="140"/>
      <c r="AU1266" s="157">
        <f>IF(IF(D1266='[1]Sheet1 (2)'!$C$69,'[1]Sheet1 (2)'!$D$69*('[1]Sheet1 (2)'!$D$72-rut_index)/'[1]Sheet1 (2)'!$D$72,IF([1]shee2!D1206='[1]Sheet1 (2)'!$C$70,'[1]Sheet1 (2)'!$D$70*('[1]Sheet1 (2)'!$D$72-rut_index)/'[1]Sheet1 (2)'!$D$72,IF([1]shee2!D1206='[1]Sheet1 (2)'!$C$71,'[1]Sheet1 (2)'!$D$71*('[1]Sheet1 (2)'!$D$72-rut_index)/'[1]Sheet1 (2)'!$D$72)))&lt;0,0,IF(D1266='[1]Sheet1 (2)'!$C$69,'[1]Sheet1 (2)'!$D$69*('[1]Sheet1 (2)'!$D$72-rut_index)/'[1]Sheet1 (2)'!$D$72,IF([1]shee2!D1206='[1]Sheet1 (2)'!$C$70,'[1]Sheet1 (2)'!$D$70*('[1]Sheet1 (2)'!$D$72-rut_index)/'[1]Sheet1 (2)'!$D$72,IF([1]shee2!D1206='[1]Sheet1 (2)'!$C$71,'[1]Sheet1 (2)'!$D$71*('[1]Sheet1 (2)'!$D$72-rut_index)/'[1]Sheet1 (2)'!$D$72))))</f>
        <v>5</v>
      </c>
      <c r="AV1266" s="157">
        <f>IF(IF(D1266='[1]Sheet1 (2)'!$C$69,'[1]Sheet1 (2)'!$D$69*('[1]Sheet1 (2)'!$D$72-crack_s_index)/'[1]Sheet1 (2)'!$D$72,IF([1]shee2!D1206='[1]Sheet1 (2)'!$C$70,'[1]Sheet1 (2)'!$D$70*('[1]Sheet1 (2)'!$D$72-crack_s_index)/'[1]Sheet1 (2)'!$D$72,IF([1]shee2!D1206='[1]Sheet1 (2)'!$C$71,'[1]Sheet1 (2)'!$D$71*('[1]Sheet1 (2)'!$D$72-crack_s_index)/'[1]Sheet1 (2)'!$D$72)))&lt;0,0,IF(D1266='[1]Sheet1 (2)'!$C$69,'[1]Sheet1 (2)'!$D$69*('[1]Sheet1 (2)'!$D$72-crack_s_index)/'[1]Sheet1 (2)'!$D$72,IF([1]shee2!D1206='[1]Sheet1 (2)'!$C$70,'[1]Sheet1 (2)'!$D$70*('[1]Sheet1 (2)'!$D$72-crack_s_index)/'[1]Sheet1 (2)'!$D$72,IF([1]shee2!D1206='[1]Sheet1 (2)'!$C$71,'[1]Sheet1 (2)'!$D$71*('[1]Sheet1 (2)'!$D$72-crack_s_index)/'[1]Sheet1 (2)'!$D$72))))</f>
        <v>2.9166666666666665</v>
      </c>
      <c r="AW1266" s="157">
        <f>IF(IF(D1266='[1]Sheet1 (2)'!$C$69,'[1]Sheet1 (2)'!$D$69*('[1]Sheet1 (2)'!$D$72-crack_t_index)/'[1]Sheet1 (2)'!$D$72,IF([1]shee2!D1206='[1]Sheet1 (2)'!$C$70,'[1]Sheet1 (2)'!$D$70*('[1]Sheet1 (2)'!$D$72-crack_t_index)/'[1]Sheet1 (2)'!$D$72,IF([1]shee2!D1206='[1]Sheet1 (2)'!$C$71,'[1]Sheet1 (2)'!$D$71*('[1]Sheet1 (2)'!$D$72-crack_t_index)/'[1]Sheet1 (2)'!$D$72)))&lt;0,0,IF(D1266='[1]Sheet1 (2)'!$C$69,'[1]Sheet1 (2)'!$D$69*('[1]Sheet1 (2)'!$D$72-crack_t_index)/'[1]Sheet1 (2)'!$D$72,IF([1]shee2!D1206='[1]Sheet1 (2)'!$C$70,'[1]Sheet1 (2)'!$D$70*('[1]Sheet1 (2)'!$D$72-crack_t_index)/'[1]Sheet1 (2)'!$D$72,IF([1]shee2!D1206='[1]Sheet1 (2)'!$C$71,'[1]Sheet1 (2)'!$D$71*('[1]Sheet1 (2)'!$D$72-crack_t_index)/'[1]Sheet1 (2)'!$D$72))))</f>
        <v>2.9166666666666665</v>
      </c>
      <c r="AX1266" s="157">
        <f>IF(IF(D1266='[1]Sheet1 (2)'!$C$69,'[1]Sheet1 (2)'!$D$69*('[1]Sheet1 (2)'!$D$72-rave_index)/'[1]Sheet1 (2)'!$D$72,IF([1]shee2!D1206='[1]Sheet1 (2)'!$C$70,'[1]Sheet1 (2)'!$D$70*('[1]Sheet1 (2)'!$D$72-rave_index)/'[1]Sheet1 (2)'!$D$72,IF([1]shee2!D1206='[1]Sheet1 (2)'!$C$71,'[1]Sheet1 (2)'!$D$71*('[1]Sheet1 (2)'!$D$72-rave_index)/'[1]Sheet1 (2)'!$D$72)))&lt;0,0,IF(D1266='[1]Sheet1 (2)'!$C$69,'[1]Sheet1 (2)'!$D$69*('[1]Sheet1 (2)'!$D$72-rave_index)/'[1]Sheet1 (2)'!$D$72,IF([1]shee2!D1206='[1]Sheet1 (2)'!$C$70,'[1]Sheet1 (2)'!$D$70*('[1]Sheet1 (2)'!$D$72-rave_index)/'[1]Sheet1 (2)'!$D$72,IF([1]shee2!D1206='[1]Sheet1 (2)'!$C$71,'[1]Sheet1 (2)'!$D$71*('[1]Sheet1 (2)'!$D$72-rave_index)/'[1]Sheet1 (2)'!$D$72))))</f>
        <v>5</v>
      </c>
      <c r="AY1266" s="157">
        <f>IF(IF(D1266='[1]Sheet1 (2)'!$C$69,'[1]Sheet1 (2)'!$D$69*('[1]Sheet1 (2)'!$D$72-rough_index)/'[1]Sheet1 (2)'!$D$72,IF([1]shee2!D1206='[1]Sheet1 (2)'!$C$70,'[1]Sheet1 (2)'!$D$70*('[1]Sheet1 (2)'!$D$72-rough_index)/'[1]Sheet1 (2)'!$D$72,IF([1]shee2!D1206='[1]Sheet1 (2)'!$C$71,'[1]Sheet1 (2)'!$D$71*('[1]Sheet1 (2)'!$D$72-rough_index)/'[1]Sheet1 (2)'!$D$72)))&lt;0,0,IF(D1266='[1]Sheet1 (2)'!$C$69,'[1]Sheet1 (2)'!$D$69*('[1]Sheet1 (2)'!$D$72-rough_index)/'[1]Sheet1 (2)'!$D$72,IF([1]shee2!D1206='[1]Sheet1 (2)'!$C$70,'[1]Sheet1 (2)'!$D$70*('[1]Sheet1 (2)'!$D$72-rough_index)/'[1]Sheet1 (2)'!$D$72,IF([1]shee2!D1206='[1]Sheet1 (2)'!$C$71,'[1]Sheet1 (2)'!$D$71*('[1]Sheet1 (2)'!$D$72-rough_index)/'[1]Sheet1 (2)'!$D$72))))</f>
        <v>2.5</v>
      </c>
      <c r="AZ1266" s="179">
        <f>+(AU1266*'[1]Sheet1 (2)'!$C$77)+(AV1266*'[1]Sheet1 (2)'!$C$78)+(AW1266*'[1]Sheet1 (2)'!$C$79)+(AX1266*'[1]Sheet1 (2)'!$C$80)+(AY1266*'[1]Sheet1 (2)'!$C$81)</f>
        <v>3.4166666666666665</v>
      </c>
      <c r="BA1266" s="213" t="str">
        <f t="shared" si="38"/>
        <v>Fair</v>
      </c>
      <c r="BE1266">
        <f>IF(D1266='[1]Sheet1 (2)'!$C$61,'[1]Sheet1 (2)'!$D$61*(counts^2)+'[1]Sheet1 (2)'!$G$61*counts+'[1]Sheet1 (2)'!$J$61,IF(D1266='[1]Sheet1 (2)'!$C$62,'[1]Sheet1 (2)'!$D$62*counts+'[1]Sheet1 (2)'!$G$62,IF(D1266='[1]Sheet1 (2)'!$C$63,'[1]Sheet1 (2)'!$D$63*counts+'[1]Sheet1 (2)'!$G$63,IF(D1266='[1]Sheet1 (2)'!$C$64,'[1]Sheet1 (2)'!$D$64*counts+'[1]Sheet1 (2)'!$G$64))))</f>
        <v>2.0984129299999998</v>
      </c>
    </row>
    <row r="1267" spans="1:57" ht="12.75" customHeight="1">
      <c r="A1267" s="176" t="s">
        <v>282</v>
      </c>
      <c r="B1267" s="145" t="s">
        <v>76</v>
      </c>
      <c r="C1267" s="170">
        <v>1400</v>
      </c>
      <c r="D1267" s="174" t="s">
        <v>77</v>
      </c>
      <c r="E1267" s="171">
        <v>8</v>
      </c>
      <c r="F1267" s="171">
        <v>2</v>
      </c>
      <c r="G1267" s="171" t="s">
        <v>77</v>
      </c>
      <c r="H1267" s="171">
        <v>0.5</v>
      </c>
      <c r="I1267" s="171" t="s">
        <v>77</v>
      </c>
      <c r="J1267" s="173" t="s">
        <v>80</v>
      </c>
      <c r="K1267" s="173" t="s">
        <v>80</v>
      </c>
      <c r="L1267" s="169">
        <f>VLOOKUP(CONCATENATE(J1267,K1267),'Sheet1 (2)'!$J$6:$K$26,2,FALSE)</f>
        <v>0</v>
      </c>
      <c r="M1267" s="173" t="s">
        <v>83</v>
      </c>
      <c r="N1267" s="173" t="s">
        <v>83</v>
      </c>
      <c r="O1267" s="177">
        <f>VLOOKUP(CONCATENATE(M1267,N1267),'[1]Sheet1 (2)'!$L$6:$M$26,2,FALSE)</f>
        <v>37.5</v>
      </c>
      <c r="P1267" s="173" t="s">
        <v>83</v>
      </c>
      <c r="Q1267" s="173" t="s">
        <v>83</v>
      </c>
      <c r="R1267" s="177">
        <f>VLOOKUP(CONCATENATE(P1267,Q1267),'[1]Sheet1 (2)'!$N$6:$O$26,2,FALSE)</f>
        <v>37.5</v>
      </c>
      <c r="S1267" s="173" t="s">
        <v>80</v>
      </c>
      <c r="T1267" s="173" t="s">
        <v>80</v>
      </c>
      <c r="U1267" s="177">
        <f>VLOOKUP(CONCATENATE(S1267,T1267),'[1]Sheet1 (2)'!$P$6:$Q$26,2,FALSE)</f>
        <v>0</v>
      </c>
      <c r="V1267" s="173" t="s">
        <v>80</v>
      </c>
      <c r="W1267" s="173" t="s">
        <v>80</v>
      </c>
      <c r="X1267" s="177">
        <f>VLOOKUP(CONCATENATE(V1267,W1267),'[1]Sheet1 (2)'!$R$6:$S$26,2,FALSE)</f>
        <v>0</v>
      </c>
      <c r="Y1267" s="173" t="s">
        <v>80</v>
      </c>
      <c r="Z1267" s="173" t="s">
        <v>80</v>
      </c>
      <c r="AA1267" s="177">
        <f>VLOOKUP(CONCATENATE(Y1267,Z1267),'[1]Sheet1 (2)'!$T$6:$U$26,2,FALSE)</f>
        <v>0</v>
      </c>
      <c r="AB1267" s="173" t="s">
        <v>80</v>
      </c>
      <c r="AC1267" s="173" t="s">
        <v>80</v>
      </c>
      <c r="AD1267" s="177">
        <f>VLOOKUP(CONCATENATE(AB1267,AC1267),'[1]Sheet1 (2)'!$X$6:$Y$26,2,FALSE)</f>
        <v>0</v>
      </c>
      <c r="AE1267" s="173" t="s">
        <v>82</v>
      </c>
      <c r="AF1267" s="173" t="s">
        <v>81</v>
      </c>
      <c r="AG1267" s="177">
        <f>VLOOKUP(CONCATENATE(AE1267,AF1267),'[1]Sheet1 (2)'!$Z$6:$AA$26,2,FALSE)</f>
        <v>66</v>
      </c>
      <c r="AH1267" s="172"/>
      <c r="AI1267" s="178"/>
      <c r="AJ1267" s="140"/>
      <c r="AK1267" s="176" t="s">
        <v>282</v>
      </c>
      <c r="AL1267" s="176" t="s">
        <v>76</v>
      </c>
      <c r="AM1267" s="170">
        <f t="shared" si="39"/>
        <v>1400</v>
      </c>
      <c r="AN1267" s="147"/>
      <c r="AO1267" s="155" t="s">
        <v>409</v>
      </c>
      <c r="AP1267" s="156"/>
      <c r="AQ1267" s="157">
        <v>2.4954110288000004</v>
      </c>
      <c r="AR1267" s="158"/>
      <c r="AS1267" s="145">
        <f>LOOKUP(rufmkm,'[1]Sheet1 (2)'!$V$62:$V$71,'[1]Sheet1 (2)'!$W$62:$W$71)</f>
        <v>30</v>
      </c>
      <c r="AT1267" s="140"/>
      <c r="AU1267" s="157">
        <f>IF(IF(D1267='[1]Sheet1 (2)'!$C$69,'[1]Sheet1 (2)'!$D$69*('[1]Sheet1 (2)'!$D$72-rut_index)/'[1]Sheet1 (2)'!$D$72,IF([1]shee2!D1207='[1]Sheet1 (2)'!$C$70,'[1]Sheet1 (2)'!$D$70*('[1]Sheet1 (2)'!$D$72-rut_index)/'[1]Sheet1 (2)'!$D$72,IF([1]shee2!D1207='[1]Sheet1 (2)'!$C$71,'[1]Sheet1 (2)'!$D$71*('[1]Sheet1 (2)'!$D$72-rut_index)/'[1]Sheet1 (2)'!$D$72)))&lt;0,0,IF(D1267='[1]Sheet1 (2)'!$C$69,'[1]Sheet1 (2)'!$D$69*('[1]Sheet1 (2)'!$D$72-rut_index)/'[1]Sheet1 (2)'!$D$72,IF([1]shee2!D1207='[1]Sheet1 (2)'!$C$70,'[1]Sheet1 (2)'!$D$70*('[1]Sheet1 (2)'!$D$72-rut_index)/'[1]Sheet1 (2)'!$D$72,IF([1]shee2!D1207='[1]Sheet1 (2)'!$C$71,'[1]Sheet1 (2)'!$D$71*('[1]Sheet1 (2)'!$D$72-rut_index)/'[1]Sheet1 (2)'!$D$72))))</f>
        <v>5</v>
      </c>
      <c r="AV1267" s="157">
        <f>IF(IF(D1267='[1]Sheet1 (2)'!$C$69,'[1]Sheet1 (2)'!$D$69*('[1]Sheet1 (2)'!$D$72-crack_s_index)/'[1]Sheet1 (2)'!$D$72,IF([1]shee2!D1207='[1]Sheet1 (2)'!$C$70,'[1]Sheet1 (2)'!$D$70*('[1]Sheet1 (2)'!$D$72-crack_s_index)/'[1]Sheet1 (2)'!$D$72,IF([1]shee2!D1207='[1]Sheet1 (2)'!$C$71,'[1]Sheet1 (2)'!$D$71*('[1]Sheet1 (2)'!$D$72-crack_s_index)/'[1]Sheet1 (2)'!$D$72)))&lt;0,0,IF(D1267='[1]Sheet1 (2)'!$C$69,'[1]Sheet1 (2)'!$D$69*('[1]Sheet1 (2)'!$D$72-crack_s_index)/'[1]Sheet1 (2)'!$D$72,IF([1]shee2!D1207='[1]Sheet1 (2)'!$C$70,'[1]Sheet1 (2)'!$D$70*('[1]Sheet1 (2)'!$D$72-crack_s_index)/'[1]Sheet1 (2)'!$D$72,IF([1]shee2!D1207='[1]Sheet1 (2)'!$C$71,'[1]Sheet1 (2)'!$D$71*('[1]Sheet1 (2)'!$D$72-crack_s_index)/'[1]Sheet1 (2)'!$D$72))))</f>
        <v>1.875</v>
      </c>
      <c r="AW1267" s="157">
        <f>IF(IF(D1267='[1]Sheet1 (2)'!$C$69,'[1]Sheet1 (2)'!$D$69*('[1]Sheet1 (2)'!$D$72-crack_t_index)/'[1]Sheet1 (2)'!$D$72,IF([1]shee2!D1207='[1]Sheet1 (2)'!$C$70,'[1]Sheet1 (2)'!$D$70*('[1]Sheet1 (2)'!$D$72-crack_t_index)/'[1]Sheet1 (2)'!$D$72,IF([1]shee2!D1207='[1]Sheet1 (2)'!$C$71,'[1]Sheet1 (2)'!$D$71*('[1]Sheet1 (2)'!$D$72-crack_t_index)/'[1]Sheet1 (2)'!$D$72)))&lt;0,0,IF(D1267='[1]Sheet1 (2)'!$C$69,'[1]Sheet1 (2)'!$D$69*('[1]Sheet1 (2)'!$D$72-crack_t_index)/'[1]Sheet1 (2)'!$D$72,IF([1]shee2!D1207='[1]Sheet1 (2)'!$C$70,'[1]Sheet1 (2)'!$D$70*('[1]Sheet1 (2)'!$D$72-crack_t_index)/'[1]Sheet1 (2)'!$D$72,IF([1]shee2!D1207='[1]Sheet1 (2)'!$C$71,'[1]Sheet1 (2)'!$D$71*('[1]Sheet1 (2)'!$D$72-crack_t_index)/'[1]Sheet1 (2)'!$D$72))))</f>
        <v>1.875</v>
      </c>
      <c r="AX1267" s="157">
        <f>IF(IF(D1267='[1]Sheet1 (2)'!$C$69,'[1]Sheet1 (2)'!$D$69*('[1]Sheet1 (2)'!$D$72-rave_index)/'[1]Sheet1 (2)'!$D$72,IF([1]shee2!D1207='[1]Sheet1 (2)'!$C$70,'[1]Sheet1 (2)'!$D$70*('[1]Sheet1 (2)'!$D$72-rave_index)/'[1]Sheet1 (2)'!$D$72,IF([1]shee2!D1207='[1]Sheet1 (2)'!$C$71,'[1]Sheet1 (2)'!$D$71*('[1]Sheet1 (2)'!$D$72-rave_index)/'[1]Sheet1 (2)'!$D$72)))&lt;0,0,IF(D1267='[1]Sheet1 (2)'!$C$69,'[1]Sheet1 (2)'!$D$69*('[1]Sheet1 (2)'!$D$72-rave_index)/'[1]Sheet1 (2)'!$D$72,IF([1]shee2!D1207='[1]Sheet1 (2)'!$C$70,'[1]Sheet1 (2)'!$D$70*('[1]Sheet1 (2)'!$D$72-rave_index)/'[1]Sheet1 (2)'!$D$72,IF([1]shee2!D1207='[1]Sheet1 (2)'!$C$71,'[1]Sheet1 (2)'!$D$71*('[1]Sheet1 (2)'!$D$72-rave_index)/'[1]Sheet1 (2)'!$D$72))))</f>
        <v>5</v>
      </c>
      <c r="AY1267" s="157">
        <f>IF(IF(D1267='[1]Sheet1 (2)'!$C$69,'[1]Sheet1 (2)'!$D$69*('[1]Sheet1 (2)'!$D$72-rough_index)/'[1]Sheet1 (2)'!$D$72,IF([1]shee2!D1207='[1]Sheet1 (2)'!$C$70,'[1]Sheet1 (2)'!$D$70*('[1]Sheet1 (2)'!$D$72-rough_index)/'[1]Sheet1 (2)'!$D$72,IF([1]shee2!D1207='[1]Sheet1 (2)'!$C$71,'[1]Sheet1 (2)'!$D$71*('[1]Sheet1 (2)'!$D$72-rough_index)/'[1]Sheet1 (2)'!$D$72)))&lt;0,0,IF(D1267='[1]Sheet1 (2)'!$C$69,'[1]Sheet1 (2)'!$D$69*('[1]Sheet1 (2)'!$D$72-rough_index)/'[1]Sheet1 (2)'!$D$72,IF([1]shee2!D1207='[1]Sheet1 (2)'!$C$70,'[1]Sheet1 (2)'!$D$70*('[1]Sheet1 (2)'!$D$72-rough_index)/'[1]Sheet1 (2)'!$D$72,IF([1]shee2!D1207='[1]Sheet1 (2)'!$C$71,'[1]Sheet1 (2)'!$D$71*('[1]Sheet1 (2)'!$D$72-rough_index)/'[1]Sheet1 (2)'!$D$72))))</f>
        <v>2.5</v>
      </c>
      <c r="AZ1267" s="179">
        <f>+(AU1267*'[1]Sheet1 (2)'!$C$77)+(AV1267*'[1]Sheet1 (2)'!$C$78)+(AW1267*'[1]Sheet1 (2)'!$C$79)+(AX1267*'[1]Sheet1 (2)'!$C$80)+(AY1267*'[1]Sheet1 (2)'!$C$81)</f>
        <v>3</v>
      </c>
      <c r="BA1267" s="213" t="str">
        <f t="shared" si="38"/>
        <v>Fair</v>
      </c>
      <c r="BE1267">
        <f>IF(D1267='[1]Sheet1 (2)'!$C$61,'[1]Sheet1 (2)'!$D$61*(counts^2)+'[1]Sheet1 (2)'!$G$61*counts+'[1]Sheet1 (2)'!$J$61,IF(D1267='[1]Sheet1 (2)'!$C$62,'[1]Sheet1 (2)'!$D$62*counts+'[1]Sheet1 (2)'!$G$62,IF(D1267='[1]Sheet1 (2)'!$C$63,'[1]Sheet1 (2)'!$D$63*counts+'[1]Sheet1 (2)'!$G$63,IF(D1267='[1]Sheet1 (2)'!$C$64,'[1]Sheet1 (2)'!$D$64*counts+'[1]Sheet1 (2)'!$G$64))))</f>
        <v>2.0984129299999998</v>
      </c>
    </row>
    <row r="1268" spans="1:57" ht="12.75" customHeight="1">
      <c r="A1268" s="176" t="s">
        <v>282</v>
      </c>
      <c r="B1268" s="145" t="s">
        <v>76</v>
      </c>
      <c r="C1268" s="170">
        <v>1401</v>
      </c>
      <c r="D1268" s="174" t="s">
        <v>77</v>
      </c>
      <c r="E1268" s="171">
        <v>8</v>
      </c>
      <c r="F1268" s="171">
        <v>2</v>
      </c>
      <c r="G1268" s="171" t="s">
        <v>77</v>
      </c>
      <c r="H1268" s="171">
        <v>0.5</v>
      </c>
      <c r="I1268" s="171" t="s">
        <v>77</v>
      </c>
      <c r="J1268" s="173" t="s">
        <v>83</v>
      </c>
      <c r="K1268" s="173" t="s">
        <v>83</v>
      </c>
      <c r="L1268" s="169">
        <f>VLOOKUP(CONCATENATE(J1268,K1268),'Sheet1 (2)'!$J$6:$K$26,2,FALSE)</f>
        <v>37.5</v>
      </c>
      <c r="M1268" s="173" t="s">
        <v>83</v>
      </c>
      <c r="N1268" s="173" t="s">
        <v>83</v>
      </c>
      <c r="O1268" s="177">
        <f>VLOOKUP(CONCATENATE(M1268,N1268),'[1]Sheet1 (2)'!$L$6:$M$26,2,FALSE)</f>
        <v>37.5</v>
      </c>
      <c r="P1268" s="173" t="s">
        <v>80</v>
      </c>
      <c r="Q1268" s="173" t="s">
        <v>80</v>
      </c>
      <c r="R1268" s="177">
        <f>VLOOKUP(CONCATENATE(P1268,Q1268),'[1]Sheet1 (2)'!$N$6:$O$26,2,FALSE)</f>
        <v>0</v>
      </c>
      <c r="S1268" s="173" t="s">
        <v>80</v>
      </c>
      <c r="T1268" s="173" t="s">
        <v>80</v>
      </c>
      <c r="U1268" s="177">
        <f>VLOOKUP(CONCATENATE(S1268,T1268),'[1]Sheet1 (2)'!$P$6:$Q$26,2,FALSE)</f>
        <v>0</v>
      </c>
      <c r="V1268" s="173" t="s">
        <v>80</v>
      </c>
      <c r="W1268" s="173" t="s">
        <v>80</v>
      </c>
      <c r="X1268" s="177">
        <f>VLOOKUP(CONCATENATE(V1268,W1268),'[1]Sheet1 (2)'!$R$6:$S$26,2,FALSE)</f>
        <v>0</v>
      </c>
      <c r="Y1268" s="173" t="s">
        <v>80</v>
      </c>
      <c r="Z1268" s="173" t="s">
        <v>80</v>
      </c>
      <c r="AA1268" s="177">
        <f>VLOOKUP(CONCATENATE(Y1268,Z1268),'[1]Sheet1 (2)'!$T$6:$U$26,2,FALSE)</f>
        <v>0</v>
      </c>
      <c r="AB1268" s="173" t="s">
        <v>80</v>
      </c>
      <c r="AC1268" s="173" t="s">
        <v>80</v>
      </c>
      <c r="AD1268" s="177">
        <f>VLOOKUP(CONCATENATE(AB1268,AC1268),'[1]Sheet1 (2)'!$X$6:$Y$26,2,FALSE)</f>
        <v>0</v>
      </c>
      <c r="AE1268" s="173" t="s">
        <v>82</v>
      </c>
      <c r="AF1268" s="173" t="s">
        <v>81</v>
      </c>
      <c r="AG1268" s="177">
        <f>VLOOKUP(CONCATENATE(AE1268,AF1268),'[1]Sheet1 (2)'!$Z$6:$AA$26,2,FALSE)</f>
        <v>66</v>
      </c>
      <c r="AH1268" s="172"/>
      <c r="AI1268" s="178"/>
      <c r="AJ1268" s="140"/>
      <c r="AK1268" s="176" t="s">
        <v>282</v>
      </c>
      <c r="AL1268" s="176" t="s">
        <v>76</v>
      </c>
      <c r="AM1268" s="170">
        <f t="shared" si="39"/>
        <v>1401</v>
      </c>
      <c r="AN1268" s="147"/>
      <c r="AO1268" s="155"/>
      <c r="AP1268" s="156"/>
      <c r="AQ1268" s="157">
        <v>2.2261213998000002</v>
      </c>
      <c r="AR1268" s="158"/>
      <c r="AS1268" s="145">
        <f>LOOKUP(rufmkm,'[1]Sheet1 (2)'!$V$62:$V$71,'[1]Sheet1 (2)'!$W$62:$W$71)</f>
        <v>30</v>
      </c>
      <c r="AT1268" s="140"/>
      <c r="AU1268" s="157">
        <f>IF(IF(D1268='[1]Sheet1 (2)'!$C$69,'[1]Sheet1 (2)'!$D$69*('[1]Sheet1 (2)'!$D$72-rut_index)/'[1]Sheet1 (2)'!$D$72,IF([1]shee2!D1208='[1]Sheet1 (2)'!$C$70,'[1]Sheet1 (2)'!$D$70*('[1]Sheet1 (2)'!$D$72-rut_index)/'[1]Sheet1 (2)'!$D$72,IF([1]shee2!D1208='[1]Sheet1 (2)'!$C$71,'[1]Sheet1 (2)'!$D$71*('[1]Sheet1 (2)'!$D$72-rut_index)/'[1]Sheet1 (2)'!$D$72)))&lt;0,0,IF(D1268='[1]Sheet1 (2)'!$C$69,'[1]Sheet1 (2)'!$D$69*('[1]Sheet1 (2)'!$D$72-rut_index)/'[1]Sheet1 (2)'!$D$72,IF([1]shee2!D1208='[1]Sheet1 (2)'!$C$70,'[1]Sheet1 (2)'!$D$70*('[1]Sheet1 (2)'!$D$72-rut_index)/'[1]Sheet1 (2)'!$D$72,IF([1]shee2!D1208='[1]Sheet1 (2)'!$C$71,'[1]Sheet1 (2)'!$D$71*('[1]Sheet1 (2)'!$D$72-rut_index)/'[1]Sheet1 (2)'!$D$72))))</f>
        <v>1.875</v>
      </c>
      <c r="AV1268" s="157">
        <f>IF(IF(D1268='[1]Sheet1 (2)'!$C$69,'[1]Sheet1 (2)'!$D$69*('[1]Sheet1 (2)'!$D$72-crack_s_index)/'[1]Sheet1 (2)'!$D$72,IF([1]shee2!D1208='[1]Sheet1 (2)'!$C$70,'[1]Sheet1 (2)'!$D$70*('[1]Sheet1 (2)'!$D$72-crack_s_index)/'[1]Sheet1 (2)'!$D$72,IF([1]shee2!D1208='[1]Sheet1 (2)'!$C$71,'[1]Sheet1 (2)'!$D$71*('[1]Sheet1 (2)'!$D$72-crack_s_index)/'[1]Sheet1 (2)'!$D$72)))&lt;0,0,IF(D1268='[1]Sheet1 (2)'!$C$69,'[1]Sheet1 (2)'!$D$69*('[1]Sheet1 (2)'!$D$72-crack_s_index)/'[1]Sheet1 (2)'!$D$72,IF([1]shee2!D1208='[1]Sheet1 (2)'!$C$70,'[1]Sheet1 (2)'!$D$70*('[1]Sheet1 (2)'!$D$72-crack_s_index)/'[1]Sheet1 (2)'!$D$72,IF([1]shee2!D1208='[1]Sheet1 (2)'!$C$71,'[1]Sheet1 (2)'!$D$71*('[1]Sheet1 (2)'!$D$72-crack_s_index)/'[1]Sheet1 (2)'!$D$72))))</f>
        <v>1.875</v>
      </c>
      <c r="AW1268" s="157">
        <f>IF(IF(D1268='[1]Sheet1 (2)'!$C$69,'[1]Sheet1 (2)'!$D$69*('[1]Sheet1 (2)'!$D$72-crack_t_index)/'[1]Sheet1 (2)'!$D$72,IF([1]shee2!D1208='[1]Sheet1 (2)'!$C$70,'[1]Sheet1 (2)'!$D$70*('[1]Sheet1 (2)'!$D$72-crack_t_index)/'[1]Sheet1 (2)'!$D$72,IF([1]shee2!D1208='[1]Sheet1 (2)'!$C$71,'[1]Sheet1 (2)'!$D$71*('[1]Sheet1 (2)'!$D$72-crack_t_index)/'[1]Sheet1 (2)'!$D$72)))&lt;0,0,IF(D1268='[1]Sheet1 (2)'!$C$69,'[1]Sheet1 (2)'!$D$69*('[1]Sheet1 (2)'!$D$72-crack_t_index)/'[1]Sheet1 (2)'!$D$72,IF([1]shee2!D1208='[1]Sheet1 (2)'!$C$70,'[1]Sheet1 (2)'!$D$70*('[1]Sheet1 (2)'!$D$72-crack_t_index)/'[1]Sheet1 (2)'!$D$72,IF([1]shee2!D1208='[1]Sheet1 (2)'!$C$71,'[1]Sheet1 (2)'!$D$71*('[1]Sheet1 (2)'!$D$72-crack_t_index)/'[1]Sheet1 (2)'!$D$72))))</f>
        <v>5</v>
      </c>
      <c r="AX1268" s="157">
        <f>IF(IF(D1268='[1]Sheet1 (2)'!$C$69,'[1]Sheet1 (2)'!$D$69*('[1]Sheet1 (2)'!$D$72-rave_index)/'[1]Sheet1 (2)'!$D$72,IF([1]shee2!D1208='[1]Sheet1 (2)'!$C$70,'[1]Sheet1 (2)'!$D$70*('[1]Sheet1 (2)'!$D$72-rave_index)/'[1]Sheet1 (2)'!$D$72,IF([1]shee2!D1208='[1]Sheet1 (2)'!$C$71,'[1]Sheet1 (2)'!$D$71*('[1]Sheet1 (2)'!$D$72-rave_index)/'[1]Sheet1 (2)'!$D$72)))&lt;0,0,IF(D1268='[1]Sheet1 (2)'!$C$69,'[1]Sheet1 (2)'!$D$69*('[1]Sheet1 (2)'!$D$72-rave_index)/'[1]Sheet1 (2)'!$D$72,IF([1]shee2!D1208='[1]Sheet1 (2)'!$C$70,'[1]Sheet1 (2)'!$D$70*('[1]Sheet1 (2)'!$D$72-rave_index)/'[1]Sheet1 (2)'!$D$72,IF([1]shee2!D1208='[1]Sheet1 (2)'!$C$71,'[1]Sheet1 (2)'!$D$71*('[1]Sheet1 (2)'!$D$72-rave_index)/'[1]Sheet1 (2)'!$D$72))))</f>
        <v>5</v>
      </c>
      <c r="AY1268" s="157">
        <f>IF(IF(D1268='[1]Sheet1 (2)'!$C$69,'[1]Sheet1 (2)'!$D$69*('[1]Sheet1 (2)'!$D$72-rough_index)/'[1]Sheet1 (2)'!$D$72,IF([1]shee2!D1208='[1]Sheet1 (2)'!$C$70,'[1]Sheet1 (2)'!$D$70*('[1]Sheet1 (2)'!$D$72-rough_index)/'[1]Sheet1 (2)'!$D$72,IF([1]shee2!D1208='[1]Sheet1 (2)'!$C$71,'[1]Sheet1 (2)'!$D$71*('[1]Sheet1 (2)'!$D$72-rough_index)/'[1]Sheet1 (2)'!$D$72)))&lt;0,0,IF(D1268='[1]Sheet1 (2)'!$C$69,'[1]Sheet1 (2)'!$D$69*('[1]Sheet1 (2)'!$D$72-rough_index)/'[1]Sheet1 (2)'!$D$72,IF([1]shee2!D1208='[1]Sheet1 (2)'!$C$70,'[1]Sheet1 (2)'!$D$70*('[1]Sheet1 (2)'!$D$72-rough_index)/'[1]Sheet1 (2)'!$D$72,IF([1]shee2!D1208='[1]Sheet1 (2)'!$C$71,'[1]Sheet1 (2)'!$D$71*('[1]Sheet1 (2)'!$D$72-rough_index)/'[1]Sheet1 (2)'!$D$72))))</f>
        <v>2.5</v>
      </c>
      <c r="AZ1268" s="179">
        <f>+(AU1268*'[1]Sheet1 (2)'!$C$77)+(AV1268*'[1]Sheet1 (2)'!$C$78)+(AW1268*'[1]Sheet1 (2)'!$C$79)+(AX1268*'[1]Sheet1 (2)'!$C$80)+(AY1268*'[1]Sheet1 (2)'!$C$81)</f>
        <v>2.5</v>
      </c>
      <c r="BA1268" s="213" t="str">
        <f t="shared" si="38"/>
        <v>Fair</v>
      </c>
      <c r="BE1268">
        <f>IF(D1268='[1]Sheet1 (2)'!$C$61,'[1]Sheet1 (2)'!$D$61*(counts^2)+'[1]Sheet1 (2)'!$G$61*counts+'[1]Sheet1 (2)'!$J$61,IF(D1268='[1]Sheet1 (2)'!$C$62,'[1]Sheet1 (2)'!$D$62*counts+'[1]Sheet1 (2)'!$G$62,IF(D1268='[1]Sheet1 (2)'!$C$63,'[1]Sheet1 (2)'!$D$63*counts+'[1]Sheet1 (2)'!$G$63,IF(D1268='[1]Sheet1 (2)'!$C$64,'[1]Sheet1 (2)'!$D$64*counts+'[1]Sheet1 (2)'!$G$64))))</f>
        <v>2.0984129299999998</v>
      </c>
    </row>
    <row r="1269" spans="1:57" ht="12.75" customHeight="1">
      <c r="A1269" s="176" t="s">
        <v>282</v>
      </c>
      <c r="B1269" s="145" t="s">
        <v>76</v>
      </c>
      <c r="C1269" s="170">
        <v>1402</v>
      </c>
      <c r="D1269" s="174" t="s">
        <v>77</v>
      </c>
      <c r="E1269" s="171">
        <v>8</v>
      </c>
      <c r="F1269" s="171">
        <v>2</v>
      </c>
      <c r="G1269" s="171" t="s">
        <v>77</v>
      </c>
      <c r="H1269" s="171">
        <v>0.5</v>
      </c>
      <c r="I1269" s="171" t="s">
        <v>77</v>
      </c>
      <c r="J1269" s="173" t="s">
        <v>80</v>
      </c>
      <c r="K1269" s="173" t="s">
        <v>80</v>
      </c>
      <c r="L1269" s="169">
        <f>VLOOKUP(CONCATENATE(J1269,K1269),'Sheet1 (2)'!$J$6:$K$26,2,FALSE)</f>
        <v>0</v>
      </c>
      <c r="M1269" s="173" t="s">
        <v>83</v>
      </c>
      <c r="N1269" s="173" t="s">
        <v>83</v>
      </c>
      <c r="O1269" s="177">
        <f>VLOOKUP(CONCATENATE(M1269,N1269),'[1]Sheet1 (2)'!$L$6:$M$26,2,FALSE)</f>
        <v>37.5</v>
      </c>
      <c r="P1269" s="173" t="s">
        <v>83</v>
      </c>
      <c r="Q1269" s="173" t="s">
        <v>83</v>
      </c>
      <c r="R1269" s="177">
        <f>VLOOKUP(CONCATENATE(P1269,Q1269),'[1]Sheet1 (2)'!$N$6:$O$26,2,FALSE)</f>
        <v>37.5</v>
      </c>
      <c r="S1269" s="173" t="s">
        <v>80</v>
      </c>
      <c r="T1269" s="173" t="s">
        <v>80</v>
      </c>
      <c r="U1269" s="177">
        <f>VLOOKUP(CONCATENATE(S1269,T1269),'[1]Sheet1 (2)'!$P$6:$Q$26,2,FALSE)</f>
        <v>0</v>
      </c>
      <c r="V1269" s="173" t="s">
        <v>80</v>
      </c>
      <c r="W1269" s="173" t="s">
        <v>80</v>
      </c>
      <c r="X1269" s="177">
        <f>VLOOKUP(CONCATENATE(V1269,W1269),'[1]Sheet1 (2)'!$R$6:$S$26,2,FALSE)</f>
        <v>0</v>
      </c>
      <c r="Y1269" s="173" t="s">
        <v>80</v>
      </c>
      <c r="Z1269" s="173" t="s">
        <v>80</v>
      </c>
      <c r="AA1269" s="177">
        <f>VLOOKUP(CONCATENATE(Y1269,Z1269),'[1]Sheet1 (2)'!$T$6:$U$26,2,FALSE)</f>
        <v>0</v>
      </c>
      <c r="AB1269" s="173" t="s">
        <v>80</v>
      </c>
      <c r="AC1269" s="173" t="s">
        <v>80</v>
      </c>
      <c r="AD1269" s="177">
        <f>VLOOKUP(CONCATENATE(AB1269,AC1269),'[1]Sheet1 (2)'!$X$6:$Y$26,2,FALSE)</f>
        <v>0</v>
      </c>
      <c r="AE1269" s="173" t="s">
        <v>82</v>
      </c>
      <c r="AF1269" s="173" t="s">
        <v>81</v>
      </c>
      <c r="AG1269" s="177">
        <f>VLOOKUP(CONCATENATE(AE1269,AF1269),'[1]Sheet1 (2)'!$Z$6:$AA$26,2,FALSE)</f>
        <v>66</v>
      </c>
      <c r="AH1269" s="172"/>
      <c r="AI1269" s="178"/>
      <c r="AJ1269" s="140"/>
      <c r="AK1269" s="176" t="s">
        <v>282</v>
      </c>
      <c r="AL1269" s="176" t="s">
        <v>76</v>
      </c>
      <c r="AM1269" s="170">
        <f t="shared" si="39"/>
        <v>1402</v>
      </c>
      <c r="AN1269" s="147"/>
      <c r="AO1269" s="155" t="s">
        <v>409</v>
      </c>
      <c r="AP1269" s="156"/>
      <c r="AQ1269" s="157">
        <v>2.2567538657999999</v>
      </c>
      <c r="AR1269" s="158"/>
      <c r="AS1269" s="145">
        <f>LOOKUP(rufmkm,'[1]Sheet1 (2)'!$V$62:$V$71,'[1]Sheet1 (2)'!$W$62:$W$71)</f>
        <v>30</v>
      </c>
      <c r="AT1269" s="140"/>
      <c r="AU1269" s="157">
        <f>IF(IF(D1269='[1]Sheet1 (2)'!$C$69,'[1]Sheet1 (2)'!$D$69*('[1]Sheet1 (2)'!$D$72-rut_index)/'[1]Sheet1 (2)'!$D$72,IF([1]shee2!D1209='[1]Sheet1 (2)'!$C$70,'[1]Sheet1 (2)'!$D$70*('[1]Sheet1 (2)'!$D$72-rut_index)/'[1]Sheet1 (2)'!$D$72,IF([1]shee2!D1209='[1]Sheet1 (2)'!$C$71,'[1]Sheet1 (2)'!$D$71*('[1]Sheet1 (2)'!$D$72-rut_index)/'[1]Sheet1 (2)'!$D$72)))&lt;0,0,IF(D1269='[1]Sheet1 (2)'!$C$69,'[1]Sheet1 (2)'!$D$69*('[1]Sheet1 (2)'!$D$72-rut_index)/'[1]Sheet1 (2)'!$D$72,IF([1]shee2!D1209='[1]Sheet1 (2)'!$C$70,'[1]Sheet1 (2)'!$D$70*('[1]Sheet1 (2)'!$D$72-rut_index)/'[1]Sheet1 (2)'!$D$72,IF([1]shee2!D1209='[1]Sheet1 (2)'!$C$71,'[1]Sheet1 (2)'!$D$71*('[1]Sheet1 (2)'!$D$72-rut_index)/'[1]Sheet1 (2)'!$D$72))))</f>
        <v>5</v>
      </c>
      <c r="AV1269" s="157">
        <f>IF(IF(D1269='[1]Sheet1 (2)'!$C$69,'[1]Sheet1 (2)'!$D$69*('[1]Sheet1 (2)'!$D$72-crack_s_index)/'[1]Sheet1 (2)'!$D$72,IF([1]shee2!D1209='[1]Sheet1 (2)'!$C$70,'[1]Sheet1 (2)'!$D$70*('[1]Sheet1 (2)'!$D$72-crack_s_index)/'[1]Sheet1 (2)'!$D$72,IF([1]shee2!D1209='[1]Sheet1 (2)'!$C$71,'[1]Sheet1 (2)'!$D$71*('[1]Sheet1 (2)'!$D$72-crack_s_index)/'[1]Sheet1 (2)'!$D$72)))&lt;0,0,IF(D1269='[1]Sheet1 (2)'!$C$69,'[1]Sheet1 (2)'!$D$69*('[1]Sheet1 (2)'!$D$72-crack_s_index)/'[1]Sheet1 (2)'!$D$72,IF([1]shee2!D1209='[1]Sheet1 (2)'!$C$70,'[1]Sheet1 (2)'!$D$70*('[1]Sheet1 (2)'!$D$72-crack_s_index)/'[1]Sheet1 (2)'!$D$72,IF([1]shee2!D1209='[1]Sheet1 (2)'!$C$71,'[1]Sheet1 (2)'!$D$71*('[1]Sheet1 (2)'!$D$72-crack_s_index)/'[1]Sheet1 (2)'!$D$72))))</f>
        <v>1.875</v>
      </c>
      <c r="AW1269" s="157">
        <f>IF(IF(D1269='[1]Sheet1 (2)'!$C$69,'[1]Sheet1 (2)'!$D$69*('[1]Sheet1 (2)'!$D$72-crack_t_index)/'[1]Sheet1 (2)'!$D$72,IF([1]shee2!D1209='[1]Sheet1 (2)'!$C$70,'[1]Sheet1 (2)'!$D$70*('[1]Sheet1 (2)'!$D$72-crack_t_index)/'[1]Sheet1 (2)'!$D$72,IF([1]shee2!D1209='[1]Sheet1 (2)'!$C$71,'[1]Sheet1 (2)'!$D$71*('[1]Sheet1 (2)'!$D$72-crack_t_index)/'[1]Sheet1 (2)'!$D$72)))&lt;0,0,IF(D1269='[1]Sheet1 (2)'!$C$69,'[1]Sheet1 (2)'!$D$69*('[1]Sheet1 (2)'!$D$72-crack_t_index)/'[1]Sheet1 (2)'!$D$72,IF([1]shee2!D1209='[1]Sheet1 (2)'!$C$70,'[1]Sheet1 (2)'!$D$70*('[1]Sheet1 (2)'!$D$72-crack_t_index)/'[1]Sheet1 (2)'!$D$72,IF([1]shee2!D1209='[1]Sheet1 (2)'!$C$71,'[1]Sheet1 (2)'!$D$71*('[1]Sheet1 (2)'!$D$72-crack_t_index)/'[1]Sheet1 (2)'!$D$72))))</f>
        <v>1.875</v>
      </c>
      <c r="AX1269" s="157">
        <f>IF(IF(D1269='[1]Sheet1 (2)'!$C$69,'[1]Sheet1 (2)'!$D$69*('[1]Sheet1 (2)'!$D$72-rave_index)/'[1]Sheet1 (2)'!$D$72,IF([1]shee2!D1209='[1]Sheet1 (2)'!$C$70,'[1]Sheet1 (2)'!$D$70*('[1]Sheet1 (2)'!$D$72-rave_index)/'[1]Sheet1 (2)'!$D$72,IF([1]shee2!D1209='[1]Sheet1 (2)'!$C$71,'[1]Sheet1 (2)'!$D$71*('[1]Sheet1 (2)'!$D$72-rave_index)/'[1]Sheet1 (2)'!$D$72)))&lt;0,0,IF(D1269='[1]Sheet1 (2)'!$C$69,'[1]Sheet1 (2)'!$D$69*('[1]Sheet1 (2)'!$D$72-rave_index)/'[1]Sheet1 (2)'!$D$72,IF([1]shee2!D1209='[1]Sheet1 (2)'!$C$70,'[1]Sheet1 (2)'!$D$70*('[1]Sheet1 (2)'!$D$72-rave_index)/'[1]Sheet1 (2)'!$D$72,IF([1]shee2!D1209='[1]Sheet1 (2)'!$C$71,'[1]Sheet1 (2)'!$D$71*('[1]Sheet1 (2)'!$D$72-rave_index)/'[1]Sheet1 (2)'!$D$72))))</f>
        <v>5</v>
      </c>
      <c r="AY1269" s="157">
        <f>IF(IF(D1269='[1]Sheet1 (2)'!$C$69,'[1]Sheet1 (2)'!$D$69*('[1]Sheet1 (2)'!$D$72-rough_index)/'[1]Sheet1 (2)'!$D$72,IF([1]shee2!D1209='[1]Sheet1 (2)'!$C$70,'[1]Sheet1 (2)'!$D$70*('[1]Sheet1 (2)'!$D$72-rough_index)/'[1]Sheet1 (2)'!$D$72,IF([1]shee2!D1209='[1]Sheet1 (2)'!$C$71,'[1]Sheet1 (2)'!$D$71*('[1]Sheet1 (2)'!$D$72-rough_index)/'[1]Sheet1 (2)'!$D$72)))&lt;0,0,IF(D1269='[1]Sheet1 (2)'!$C$69,'[1]Sheet1 (2)'!$D$69*('[1]Sheet1 (2)'!$D$72-rough_index)/'[1]Sheet1 (2)'!$D$72,IF([1]shee2!D1209='[1]Sheet1 (2)'!$C$70,'[1]Sheet1 (2)'!$D$70*('[1]Sheet1 (2)'!$D$72-rough_index)/'[1]Sheet1 (2)'!$D$72,IF([1]shee2!D1209='[1]Sheet1 (2)'!$C$71,'[1]Sheet1 (2)'!$D$71*('[1]Sheet1 (2)'!$D$72-rough_index)/'[1]Sheet1 (2)'!$D$72))))</f>
        <v>2.5</v>
      </c>
      <c r="AZ1269" s="179">
        <f>+(AU1269*'[1]Sheet1 (2)'!$C$77)+(AV1269*'[1]Sheet1 (2)'!$C$78)+(AW1269*'[1]Sheet1 (2)'!$C$79)+(AX1269*'[1]Sheet1 (2)'!$C$80)+(AY1269*'[1]Sheet1 (2)'!$C$81)</f>
        <v>3</v>
      </c>
      <c r="BA1269" s="213" t="str">
        <f t="shared" si="38"/>
        <v>Fair</v>
      </c>
      <c r="BE1269">
        <f>IF(D1269='[1]Sheet1 (2)'!$C$61,'[1]Sheet1 (2)'!$D$61*(counts^2)+'[1]Sheet1 (2)'!$G$61*counts+'[1]Sheet1 (2)'!$J$61,IF(D1269='[1]Sheet1 (2)'!$C$62,'[1]Sheet1 (2)'!$D$62*counts+'[1]Sheet1 (2)'!$G$62,IF(D1269='[1]Sheet1 (2)'!$C$63,'[1]Sheet1 (2)'!$D$63*counts+'[1]Sheet1 (2)'!$G$63,IF(D1269='[1]Sheet1 (2)'!$C$64,'[1]Sheet1 (2)'!$D$64*counts+'[1]Sheet1 (2)'!$G$64))))</f>
        <v>2.0984129299999998</v>
      </c>
    </row>
    <row r="1270" spans="1:57" ht="12.75" customHeight="1">
      <c r="A1270" s="176" t="s">
        <v>282</v>
      </c>
      <c r="B1270" s="145" t="s">
        <v>76</v>
      </c>
      <c r="C1270" s="170">
        <v>1403</v>
      </c>
      <c r="D1270" s="174" t="s">
        <v>77</v>
      </c>
      <c r="E1270" s="171">
        <v>8</v>
      </c>
      <c r="F1270" s="171">
        <v>2</v>
      </c>
      <c r="G1270" s="171" t="s">
        <v>77</v>
      </c>
      <c r="H1270" s="171">
        <v>0.5</v>
      </c>
      <c r="I1270" s="171" t="s">
        <v>77</v>
      </c>
      <c r="J1270" s="173" t="s">
        <v>80</v>
      </c>
      <c r="K1270" s="173" t="s">
        <v>80</v>
      </c>
      <c r="L1270" s="169">
        <f>VLOOKUP(CONCATENATE(J1270,K1270),'Sheet1 (2)'!$J$6:$K$26,2,FALSE)</f>
        <v>0</v>
      </c>
      <c r="M1270" s="173" t="s">
        <v>83</v>
      </c>
      <c r="N1270" s="173" t="s">
        <v>82</v>
      </c>
      <c r="O1270" s="177">
        <f>VLOOKUP(CONCATENATE(M1270,N1270),'[1]Sheet1 (2)'!$L$6:$M$26,2,FALSE)</f>
        <v>18.75</v>
      </c>
      <c r="P1270" s="173" t="s">
        <v>83</v>
      </c>
      <c r="Q1270" s="173" t="s">
        <v>82</v>
      </c>
      <c r="R1270" s="177">
        <f>VLOOKUP(CONCATENATE(P1270,Q1270),'[1]Sheet1 (2)'!$N$6:$O$26,2,FALSE)</f>
        <v>18.75</v>
      </c>
      <c r="S1270" s="173" t="s">
        <v>80</v>
      </c>
      <c r="T1270" s="173" t="s">
        <v>80</v>
      </c>
      <c r="U1270" s="177">
        <f>VLOOKUP(CONCATENATE(S1270,T1270),'[1]Sheet1 (2)'!$P$6:$Q$26,2,FALSE)</f>
        <v>0</v>
      </c>
      <c r="V1270" s="173" t="s">
        <v>80</v>
      </c>
      <c r="W1270" s="173" t="s">
        <v>80</v>
      </c>
      <c r="X1270" s="177">
        <f>VLOOKUP(CONCATENATE(V1270,W1270),'[1]Sheet1 (2)'!$R$6:$S$26,2,FALSE)</f>
        <v>0</v>
      </c>
      <c r="Y1270" s="173" t="s">
        <v>80</v>
      </c>
      <c r="Z1270" s="173" t="s">
        <v>80</v>
      </c>
      <c r="AA1270" s="177">
        <f>VLOOKUP(CONCATENATE(Y1270,Z1270),'[1]Sheet1 (2)'!$T$6:$U$26,2,FALSE)</f>
        <v>0</v>
      </c>
      <c r="AB1270" s="173" t="s">
        <v>80</v>
      </c>
      <c r="AC1270" s="173" t="s">
        <v>80</v>
      </c>
      <c r="AD1270" s="177">
        <f>VLOOKUP(CONCATENATE(AB1270,AC1270),'[1]Sheet1 (2)'!$X$6:$Y$26,2,FALSE)</f>
        <v>0</v>
      </c>
      <c r="AE1270" s="173" t="s">
        <v>82</v>
      </c>
      <c r="AF1270" s="173" t="s">
        <v>81</v>
      </c>
      <c r="AG1270" s="177">
        <f>VLOOKUP(CONCATENATE(AE1270,AF1270),'[1]Sheet1 (2)'!$Z$6:$AA$26,2,FALSE)</f>
        <v>66</v>
      </c>
      <c r="AH1270" s="172"/>
      <c r="AI1270" s="178"/>
      <c r="AJ1270" s="140"/>
      <c r="AK1270" s="176" t="s">
        <v>282</v>
      </c>
      <c r="AL1270" s="176" t="s">
        <v>76</v>
      </c>
      <c r="AM1270" s="170">
        <f t="shared" si="39"/>
        <v>1403</v>
      </c>
      <c r="AN1270" s="147"/>
      <c r="AO1270" s="155"/>
      <c r="AP1270" s="156"/>
      <c r="AQ1270" s="157">
        <v>3.4876744348000002</v>
      </c>
      <c r="AR1270" s="158"/>
      <c r="AS1270" s="145">
        <f>LOOKUP(rufmkm,'[1]Sheet1 (2)'!$V$62:$V$71,'[1]Sheet1 (2)'!$W$62:$W$71)</f>
        <v>40</v>
      </c>
      <c r="AT1270" s="140"/>
      <c r="AU1270" s="157">
        <f>IF(IF(D1270='[1]Sheet1 (2)'!$C$69,'[1]Sheet1 (2)'!$D$69*('[1]Sheet1 (2)'!$D$72-rut_index)/'[1]Sheet1 (2)'!$D$72,IF([1]shee2!D1210='[1]Sheet1 (2)'!$C$70,'[1]Sheet1 (2)'!$D$70*('[1]Sheet1 (2)'!$D$72-rut_index)/'[1]Sheet1 (2)'!$D$72,IF([1]shee2!D1210='[1]Sheet1 (2)'!$C$71,'[1]Sheet1 (2)'!$D$71*('[1]Sheet1 (2)'!$D$72-rut_index)/'[1]Sheet1 (2)'!$D$72)))&lt;0,0,IF(D1270='[1]Sheet1 (2)'!$C$69,'[1]Sheet1 (2)'!$D$69*('[1]Sheet1 (2)'!$D$72-rut_index)/'[1]Sheet1 (2)'!$D$72,IF([1]shee2!D1210='[1]Sheet1 (2)'!$C$70,'[1]Sheet1 (2)'!$D$70*('[1]Sheet1 (2)'!$D$72-rut_index)/'[1]Sheet1 (2)'!$D$72,IF([1]shee2!D1210='[1]Sheet1 (2)'!$C$71,'[1]Sheet1 (2)'!$D$71*('[1]Sheet1 (2)'!$D$72-rut_index)/'[1]Sheet1 (2)'!$D$72))))</f>
        <v>5</v>
      </c>
      <c r="AV1270" s="157">
        <f>IF(IF(D1270='[1]Sheet1 (2)'!$C$69,'[1]Sheet1 (2)'!$D$69*('[1]Sheet1 (2)'!$D$72-crack_s_index)/'[1]Sheet1 (2)'!$D$72,IF([1]shee2!D1210='[1]Sheet1 (2)'!$C$70,'[1]Sheet1 (2)'!$D$70*('[1]Sheet1 (2)'!$D$72-crack_s_index)/'[1]Sheet1 (2)'!$D$72,IF([1]shee2!D1210='[1]Sheet1 (2)'!$C$71,'[1]Sheet1 (2)'!$D$71*('[1]Sheet1 (2)'!$D$72-crack_s_index)/'[1]Sheet1 (2)'!$D$72)))&lt;0,0,IF(D1270='[1]Sheet1 (2)'!$C$69,'[1]Sheet1 (2)'!$D$69*('[1]Sheet1 (2)'!$D$72-crack_s_index)/'[1]Sheet1 (2)'!$D$72,IF([1]shee2!D1210='[1]Sheet1 (2)'!$C$70,'[1]Sheet1 (2)'!$D$70*('[1]Sheet1 (2)'!$D$72-crack_s_index)/'[1]Sheet1 (2)'!$D$72,IF([1]shee2!D1210='[1]Sheet1 (2)'!$C$71,'[1]Sheet1 (2)'!$D$71*('[1]Sheet1 (2)'!$D$72-crack_s_index)/'[1]Sheet1 (2)'!$D$72))))</f>
        <v>3.4375</v>
      </c>
      <c r="AW1270" s="157">
        <f>IF(IF(D1270='[1]Sheet1 (2)'!$C$69,'[1]Sheet1 (2)'!$D$69*('[1]Sheet1 (2)'!$D$72-crack_t_index)/'[1]Sheet1 (2)'!$D$72,IF([1]shee2!D1210='[1]Sheet1 (2)'!$C$70,'[1]Sheet1 (2)'!$D$70*('[1]Sheet1 (2)'!$D$72-crack_t_index)/'[1]Sheet1 (2)'!$D$72,IF([1]shee2!D1210='[1]Sheet1 (2)'!$C$71,'[1]Sheet1 (2)'!$D$71*('[1]Sheet1 (2)'!$D$72-crack_t_index)/'[1]Sheet1 (2)'!$D$72)))&lt;0,0,IF(D1270='[1]Sheet1 (2)'!$C$69,'[1]Sheet1 (2)'!$D$69*('[1]Sheet1 (2)'!$D$72-crack_t_index)/'[1]Sheet1 (2)'!$D$72,IF([1]shee2!D1210='[1]Sheet1 (2)'!$C$70,'[1]Sheet1 (2)'!$D$70*('[1]Sheet1 (2)'!$D$72-crack_t_index)/'[1]Sheet1 (2)'!$D$72,IF([1]shee2!D1210='[1]Sheet1 (2)'!$C$71,'[1]Sheet1 (2)'!$D$71*('[1]Sheet1 (2)'!$D$72-crack_t_index)/'[1]Sheet1 (2)'!$D$72))))</f>
        <v>3.4375</v>
      </c>
      <c r="AX1270" s="157">
        <f>IF(IF(D1270='[1]Sheet1 (2)'!$C$69,'[1]Sheet1 (2)'!$D$69*('[1]Sheet1 (2)'!$D$72-rave_index)/'[1]Sheet1 (2)'!$D$72,IF([1]shee2!D1210='[1]Sheet1 (2)'!$C$70,'[1]Sheet1 (2)'!$D$70*('[1]Sheet1 (2)'!$D$72-rave_index)/'[1]Sheet1 (2)'!$D$72,IF([1]shee2!D1210='[1]Sheet1 (2)'!$C$71,'[1]Sheet1 (2)'!$D$71*('[1]Sheet1 (2)'!$D$72-rave_index)/'[1]Sheet1 (2)'!$D$72)))&lt;0,0,IF(D1270='[1]Sheet1 (2)'!$C$69,'[1]Sheet1 (2)'!$D$69*('[1]Sheet1 (2)'!$D$72-rave_index)/'[1]Sheet1 (2)'!$D$72,IF([1]shee2!D1210='[1]Sheet1 (2)'!$C$70,'[1]Sheet1 (2)'!$D$70*('[1]Sheet1 (2)'!$D$72-rave_index)/'[1]Sheet1 (2)'!$D$72,IF([1]shee2!D1210='[1]Sheet1 (2)'!$C$71,'[1]Sheet1 (2)'!$D$71*('[1]Sheet1 (2)'!$D$72-rave_index)/'[1]Sheet1 (2)'!$D$72))))</f>
        <v>5</v>
      </c>
      <c r="AY1270" s="157">
        <f>IF(IF(D1270='[1]Sheet1 (2)'!$C$69,'[1]Sheet1 (2)'!$D$69*('[1]Sheet1 (2)'!$D$72-rough_index)/'[1]Sheet1 (2)'!$D$72,IF([1]shee2!D1210='[1]Sheet1 (2)'!$C$70,'[1]Sheet1 (2)'!$D$70*('[1]Sheet1 (2)'!$D$72-rough_index)/'[1]Sheet1 (2)'!$D$72,IF([1]shee2!D1210='[1]Sheet1 (2)'!$C$71,'[1]Sheet1 (2)'!$D$71*('[1]Sheet1 (2)'!$D$72-rough_index)/'[1]Sheet1 (2)'!$D$72)))&lt;0,0,IF(D1270='[1]Sheet1 (2)'!$C$69,'[1]Sheet1 (2)'!$D$69*('[1]Sheet1 (2)'!$D$72-rough_index)/'[1]Sheet1 (2)'!$D$72,IF([1]shee2!D1210='[1]Sheet1 (2)'!$C$70,'[1]Sheet1 (2)'!$D$70*('[1]Sheet1 (2)'!$D$72-rough_index)/'[1]Sheet1 (2)'!$D$72,IF([1]shee2!D1210='[1]Sheet1 (2)'!$C$71,'[1]Sheet1 (2)'!$D$71*('[1]Sheet1 (2)'!$D$72-rough_index)/'[1]Sheet1 (2)'!$D$72))))</f>
        <v>1.6666666666666667</v>
      </c>
      <c r="AZ1270" s="179">
        <f>+(AU1270*'[1]Sheet1 (2)'!$C$77)+(AV1270*'[1]Sheet1 (2)'!$C$78)+(AW1270*'[1]Sheet1 (2)'!$C$79)+(AX1270*'[1]Sheet1 (2)'!$C$80)+(AY1270*'[1]Sheet1 (2)'!$C$81)</f>
        <v>3.375</v>
      </c>
      <c r="BA1270" s="213" t="str">
        <f t="shared" si="38"/>
        <v>Fair</v>
      </c>
      <c r="BE1270">
        <f>IF(D1270='[1]Sheet1 (2)'!$C$61,'[1]Sheet1 (2)'!$D$61*(counts^2)+'[1]Sheet1 (2)'!$G$61*counts+'[1]Sheet1 (2)'!$J$61,IF(D1270='[1]Sheet1 (2)'!$C$62,'[1]Sheet1 (2)'!$D$62*counts+'[1]Sheet1 (2)'!$G$62,IF(D1270='[1]Sheet1 (2)'!$C$63,'[1]Sheet1 (2)'!$D$63*counts+'[1]Sheet1 (2)'!$G$63,IF(D1270='[1]Sheet1 (2)'!$C$64,'[1]Sheet1 (2)'!$D$64*counts+'[1]Sheet1 (2)'!$G$64))))</f>
        <v>2.0984129299999998</v>
      </c>
    </row>
    <row r="1271" spans="1:57" ht="12.75" customHeight="1">
      <c r="A1271" s="176" t="s">
        <v>282</v>
      </c>
      <c r="B1271" s="145" t="s">
        <v>76</v>
      </c>
      <c r="C1271" s="170">
        <v>1404</v>
      </c>
      <c r="D1271" s="174" t="s">
        <v>77</v>
      </c>
      <c r="E1271" s="171">
        <v>8</v>
      </c>
      <c r="F1271" s="171">
        <v>2</v>
      </c>
      <c r="G1271" s="171" t="s">
        <v>77</v>
      </c>
      <c r="H1271" s="171">
        <v>0.5</v>
      </c>
      <c r="I1271" s="171" t="s">
        <v>77</v>
      </c>
      <c r="J1271" s="173" t="s">
        <v>80</v>
      </c>
      <c r="K1271" s="173" t="s">
        <v>80</v>
      </c>
      <c r="L1271" s="169">
        <f>VLOOKUP(CONCATENATE(J1271,K1271),'Sheet1 (2)'!$J$6:$K$26,2,FALSE)</f>
        <v>0</v>
      </c>
      <c r="M1271" s="173" t="s">
        <v>83</v>
      </c>
      <c r="N1271" s="173" t="s">
        <v>81</v>
      </c>
      <c r="O1271" s="177">
        <f>VLOOKUP(CONCATENATE(M1271,N1271),'[1]Sheet1 (2)'!$L$6:$M$26,2,FALSE)</f>
        <v>75</v>
      </c>
      <c r="P1271" s="173" t="s">
        <v>83</v>
      </c>
      <c r="Q1271" s="173" t="s">
        <v>79</v>
      </c>
      <c r="R1271" s="177">
        <f>VLOOKUP(CONCATENATE(P1271,Q1271),'[1]Sheet1 (2)'!$N$6:$O$26,2,FALSE)</f>
        <v>56.25</v>
      </c>
      <c r="S1271" s="173" t="s">
        <v>80</v>
      </c>
      <c r="T1271" s="173" t="s">
        <v>80</v>
      </c>
      <c r="U1271" s="177">
        <f>VLOOKUP(CONCATENATE(S1271,T1271),'[1]Sheet1 (2)'!$P$6:$Q$26,2,FALSE)</f>
        <v>0</v>
      </c>
      <c r="V1271" s="173" t="s">
        <v>80</v>
      </c>
      <c r="W1271" s="173" t="s">
        <v>80</v>
      </c>
      <c r="X1271" s="177">
        <f>VLOOKUP(CONCATENATE(V1271,W1271),'[1]Sheet1 (2)'!$R$6:$S$26,2,FALSE)</f>
        <v>0</v>
      </c>
      <c r="Y1271" s="173" t="s">
        <v>80</v>
      </c>
      <c r="Z1271" s="173" t="s">
        <v>80</v>
      </c>
      <c r="AA1271" s="177">
        <f>VLOOKUP(CONCATENATE(Y1271,Z1271),'[1]Sheet1 (2)'!$T$6:$U$26,2,FALSE)</f>
        <v>0</v>
      </c>
      <c r="AB1271" s="173" t="s">
        <v>80</v>
      </c>
      <c r="AC1271" s="173" t="s">
        <v>80</v>
      </c>
      <c r="AD1271" s="177">
        <f>VLOOKUP(CONCATENATE(AB1271,AC1271),'[1]Sheet1 (2)'!$X$6:$Y$26,2,FALSE)</f>
        <v>0</v>
      </c>
      <c r="AE1271" s="173" t="s">
        <v>82</v>
      </c>
      <c r="AF1271" s="173" t="s">
        <v>81</v>
      </c>
      <c r="AG1271" s="177">
        <f>VLOOKUP(CONCATENATE(AE1271,AF1271),'[1]Sheet1 (2)'!$Z$6:$AA$26,2,FALSE)</f>
        <v>66</v>
      </c>
      <c r="AH1271" s="172"/>
      <c r="AI1271" s="178"/>
      <c r="AJ1271" s="140"/>
      <c r="AK1271" s="176" t="s">
        <v>282</v>
      </c>
      <c r="AL1271" s="176" t="s">
        <v>76</v>
      </c>
      <c r="AM1271" s="170">
        <f t="shared" si="39"/>
        <v>1404</v>
      </c>
      <c r="AN1271" s="147"/>
      <c r="AO1271" s="155" t="s">
        <v>409</v>
      </c>
      <c r="AP1271" s="156"/>
      <c r="AQ1271" s="157">
        <v>3.3249510714000001</v>
      </c>
      <c r="AR1271" s="158"/>
      <c r="AS1271" s="145">
        <f>LOOKUP(rufmkm,'[1]Sheet1 (2)'!$V$62:$V$71,'[1]Sheet1 (2)'!$W$62:$W$71)</f>
        <v>40</v>
      </c>
      <c r="AT1271" s="140"/>
      <c r="AU1271" s="157">
        <f>IF(IF(D1271='[1]Sheet1 (2)'!$C$69,'[1]Sheet1 (2)'!$D$69*('[1]Sheet1 (2)'!$D$72-rut_index)/'[1]Sheet1 (2)'!$D$72,IF([1]shee2!D1211='[1]Sheet1 (2)'!$C$70,'[1]Sheet1 (2)'!$D$70*('[1]Sheet1 (2)'!$D$72-rut_index)/'[1]Sheet1 (2)'!$D$72,IF([1]shee2!D1211='[1]Sheet1 (2)'!$C$71,'[1]Sheet1 (2)'!$D$71*('[1]Sheet1 (2)'!$D$72-rut_index)/'[1]Sheet1 (2)'!$D$72)))&lt;0,0,IF(D1271='[1]Sheet1 (2)'!$C$69,'[1]Sheet1 (2)'!$D$69*('[1]Sheet1 (2)'!$D$72-rut_index)/'[1]Sheet1 (2)'!$D$72,IF([1]shee2!D1211='[1]Sheet1 (2)'!$C$70,'[1]Sheet1 (2)'!$D$70*('[1]Sheet1 (2)'!$D$72-rut_index)/'[1]Sheet1 (2)'!$D$72,IF([1]shee2!D1211='[1]Sheet1 (2)'!$C$71,'[1]Sheet1 (2)'!$D$71*('[1]Sheet1 (2)'!$D$72-rut_index)/'[1]Sheet1 (2)'!$D$72))))</f>
        <v>5</v>
      </c>
      <c r="AV1271" s="157">
        <f>IF(IF(D1271='[1]Sheet1 (2)'!$C$69,'[1]Sheet1 (2)'!$D$69*('[1]Sheet1 (2)'!$D$72-crack_s_index)/'[1]Sheet1 (2)'!$D$72,IF([1]shee2!D1211='[1]Sheet1 (2)'!$C$70,'[1]Sheet1 (2)'!$D$70*('[1]Sheet1 (2)'!$D$72-crack_s_index)/'[1]Sheet1 (2)'!$D$72,IF([1]shee2!D1211='[1]Sheet1 (2)'!$C$71,'[1]Sheet1 (2)'!$D$71*('[1]Sheet1 (2)'!$D$72-crack_s_index)/'[1]Sheet1 (2)'!$D$72)))&lt;0,0,IF(D1271='[1]Sheet1 (2)'!$C$69,'[1]Sheet1 (2)'!$D$69*('[1]Sheet1 (2)'!$D$72-crack_s_index)/'[1]Sheet1 (2)'!$D$72,IF([1]shee2!D1211='[1]Sheet1 (2)'!$C$70,'[1]Sheet1 (2)'!$D$70*('[1]Sheet1 (2)'!$D$72-crack_s_index)/'[1]Sheet1 (2)'!$D$72,IF([1]shee2!D1211='[1]Sheet1 (2)'!$C$71,'[1]Sheet1 (2)'!$D$71*('[1]Sheet1 (2)'!$D$72-crack_s_index)/'[1]Sheet1 (2)'!$D$72))))</f>
        <v>0</v>
      </c>
      <c r="AW1271" s="157">
        <f>IF(IF(D1271='[1]Sheet1 (2)'!$C$69,'[1]Sheet1 (2)'!$D$69*('[1]Sheet1 (2)'!$D$72-crack_t_index)/'[1]Sheet1 (2)'!$D$72,IF([1]shee2!D1211='[1]Sheet1 (2)'!$C$70,'[1]Sheet1 (2)'!$D$70*('[1]Sheet1 (2)'!$D$72-crack_t_index)/'[1]Sheet1 (2)'!$D$72,IF([1]shee2!D1211='[1]Sheet1 (2)'!$C$71,'[1]Sheet1 (2)'!$D$71*('[1]Sheet1 (2)'!$D$72-crack_t_index)/'[1]Sheet1 (2)'!$D$72)))&lt;0,0,IF(D1271='[1]Sheet1 (2)'!$C$69,'[1]Sheet1 (2)'!$D$69*('[1]Sheet1 (2)'!$D$72-crack_t_index)/'[1]Sheet1 (2)'!$D$72,IF([1]shee2!D1211='[1]Sheet1 (2)'!$C$70,'[1]Sheet1 (2)'!$D$70*('[1]Sheet1 (2)'!$D$72-crack_t_index)/'[1]Sheet1 (2)'!$D$72,IF([1]shee2!D1211='[1]Sheet1 (2)'!$C$71,'[1]Sheet1 (2)'!$D$71*('[1]Sheet1 (2)'!$D$72-crack_t_index)/'[1]Sheet1 (2)'!$D$72))))</f>
        <v>0.3125</v>
      </c>
      <c r="AX1271" s="157">
        <f>IF(IF(D1271='[1]Sheet1 (2)'!$C$69,'[1]Sheet1 (2)'!$D$69*('[1]Sheet1 (2)'!$D$72-rave_index)/'[1]Sheet1 (2)'!$D$72,IF([1]shee2!D1211='[1]Sheet1 (2)'!$C$70,'[1]Sheet1 (2)'!$D$70*('[1]Sheet1 (2)'!$D$72-rave_index)/'[1]Sheet1 (2)'!$D$72,IF([1]shee2!D1211='[1]Sheet1 (2)'!$C$71,'[1]Sheet1 (2)'!$D$71*('[1]Sheet1 (2)'!$D$72-rave_index)/'[1]Sheet1 (2)'!$D$72)))&lt;0,0,IF(D1271='[1]Sheet1 (2)'!$C$69,'[1]Sheet1 (2)'!$D$69*('[1]Sheet1 (2)'!$D$72-rave_index)/'[1]Sheet1 (2)'!$D$72,IF([1]shee2!D1211='[1]Sheet1 (2)'!$C$70,'[1]Sheet1 (2)'!$D$70*('[1]Sheet1 (2)'!$D$72-rave_index)/'[1]Sheet1 (2)'!$D$72,IF([1]shee2!D1211='[1]Sheet1 (2)'!$C$71,'[1]Sheet1 (2)'!$D$71*('[1]Sheet1 (2)'!$D$72-rave_index)/'[1]Sheet1 (2)'!$D$72))))</f>
        <v>5</v>
      </c>
      <c r="AY1271" s="157">
        <f>IF(IF(D1271='[1]Sheet1 (2)'!$C$69,'[1]Sheet1 (2)'!$D$69*('[1]Sheet1 (2)'!$D$72-rough_index)/'[1]Sheet1 (2)'!$D$72,IF([1]shee2!D1211='[1]Sheet1 (2)'!$C$70,'[1]Sheet1 (2)'!$D$70*('[1]Sheet1 (2)'!$D$72-rough_index)/'[1]Sheet1 (2)'!$D$72,IF([1]shee2!D1211='[1]Sheet1 (2)'!$C$71,'[1]Sheet1 (2)'!$D$71*('[1]Sheet1 (2)'!$D$72-rough_index)/'[1]Sheet1 (2)'!$D$72)))&lt;0,0,IF(D1271='[1]Sheet1 (2)'!$C$69,'[1]Sheet1 (2)'!$D$69*('[1]Sheet1 (2)'!$D$72-rough_index)/'[1]Sheet1 (2)'!$D$72,IF([1]shee2!D1211='[1]Sheet1 (2)'!$C$70,'[1]Sheet1 (2)'!$D$70*('[1]Sheet1 (2)'!$D$72-rough_index)/'[1]Sheet1 (2)'!$D$72,IF([1]shee2!D1211='[1]Sheet1 (2)'!$C$71,'[1]Sheet1 (2)'!$D$71*('[1]Sheet1 (2)'!$D$72-rough_index)/'[1]Sheet1 (2)'!$D$72))))</f>
        <v>1.6666666666666667</v>
      </c>
      <c r="AZ1271" s="179">
        <f>+(AU1271*'[1]Sheet1 (2)'!$C$77)+(AV1271*'[1]Sheet1 (2)'!$C$78)+(AW1271*'[1]Sheet1 (2)'!$C$79)+(AX1271*'[1]Sheet1 (2)'!$C$80)+(AY1271*'[1]Sheet1 (2)'!$C$81)</f>
        <v>2.0125000000000002</v>
      </c>
      <c r="BA1271" s="213" t="str">
        <f t="shared" si="38"/>
        <v>Poor</v>
      </c>
      <c r="BE1271">
        <f>IF(D1271='[1]Sheet1 (2)'!$C$61,'[1]Sheet1 (2)'!$D$61*(counts^2)+'[1]Sheet1 (2)'!$G$61*counts+'[1]Sheet1 (2)'!$J$61,IF(D1271='[1]Sheet1 (2)'!$C$62,'[1]Sheet1 (2)'!$D$62*counts+'[1]Sheet1 (2)'!$G$62,IF(D1271='[1]Sheet1 (2)'!$C$63,'[1]Sheet1 (2)'!$D$63*counts+'[1]Sheet1 (2)'!$G$63,IF(D1271='[1]Sheet1 (2)'!$C$64,'[1]Sheet1 (2)'!$D$64*counts+'[1]Sheet1 (2)'!$G$64))))</f>
        <v>2.0984129299999998</v>
      </c>
    </row>
    <row r="1272" spans="1:57" ht="12.75" customHeight="1">
      <c r="A1272" s="176" t="s">
        <v>282</v>
      </c>
      <c r="B1272" s="145" t="s">
        <v>76</v>
      </c>
      <c r="C1272" s="170">
        <v>1405</v>
      </c>
      <c r="D1272" s="174" t="s">
        <v>77</v>
      </c>
      <c r="E1272" s="171">
        <v>8</v>
      </c>
      <c r="F1272" s="171">
        <v>2</v>
      </c>
      <c r="G1272" s="171" t="s">
        <v>77</v>
      </c>
      <c r="H1272" s="171">
        <v>0.5</v>
      </c>
      <c r="I1272" s="171" t="s">
        <v>77</v>
      </c>
      <c r="J1272" s="173" t="s">
        <v>80</v>
      </c>
      <c r="K1272" s="173" t="s">
        <v>80</v>
      </c>
      <c r="L1272" s="169">
        <f>VLOOKUP(CONCATENATE(J1272,K1272),'Sheet1 (2)'!$J$6:$K$26,2,FALSE)</f>
        <v>0</v>
      </c>
      <c r="M1272" s="173" t="s">
        <v>83</v>
      </c>
      <c r="N1272" s="173" t="s">
        <v>79</v>
      </c>
      <c r="O1272" s="177">
        <f>VLOOKUP(CONCATENATE(M1272,N1272),'[1]Sheet1 (2)'!$L$6:$M$26,2,FALSE)</f>
        <v>56.25</v>
      </c>
      <c r="P1272" s="173" t="s">
        <v>83</v>
      </c>
      <c r="Q1272" s="173" t="s">
        <v>79</v>
      </c>
      <c r="R1272" s="177">
        <f>VLOOKUP(CONCATENATE(P1272,Q1272),'[1]Sheet1 (2)'!$N$6:$O$26,2,FALSE)</f>
        <v>56.25</v>
      </c>
      <c r="S1272" s="173" t="s">
        <v>80</v>
      </c>
      <c r="T1272" s="173" t="s">
        <v>80</v>
      </c>
      <c r="U1272" s="177">
        <f>VLOOKUP(CONCATENATE(S1272,T1272),'[1]Sheet1 (2)'!$P$6:$Q$26,2,FALSE)</f>
        <v>0</v>
      </c>
      <c r="V1272" s="173" t="s">
        <v>80</v>
      </c>
      <c r="W1272" s="173" t="s">
        <v>80</v>
      </c>
      <c r="X1272" s="177">
        <f>VLOOKUP(CONCATENATE(V1272,W1272),'[1]Sheet1 (2)'!$R$6:$S$26,2,FALSE)</f>
        <v>0</v>
      </c>
      <c r="Y1272" s="173" t="s">
        <v>80</v>
      </c>
      <c r="Z1272" s="173" t="s">
        <v>80</v>
      </c>
      <c r="AA1272" s="177">
        <f>VLOOKUP(CONCATENATE(Y1272,Z1272),'[1]Sheet1 (2)'!$T$6:$U$26,2,FALSE)</f>
        <v>0</v>
      </c>
      <c r="AB1272" s="173" t="s">
        <v>80</v>
      </c>
      <c r="AC1272" s="173" t="s">
        <v>80</v>
      </c>
      <c r="AD1272" s="177">
        <f>VLOOKUP(CONCATENATE(AB1272,AC1272),'[1]Sheet1 (2)'!$X$6:$Y$26,2,FALSE)</f>
        <v>0</v>
      </c>
      <c r="AE1272" s="173" t="s">
        <v>82</v>
      </c>
      <c r="AF1272" s="173" t="s">
        <v>81</v>
      </c>
      <c r="AG1272" s="177">
        <f>VLOOKUP(CONCATENATE(AE1272,AF1272),'[1]Sheet1 (2)'!$Z$6:$AA$26,2,FALSE)</f>
        <v>66</v>
      </c>
      <c r="AH1272" s="172"/>
      <c r="AI1272" s="178"/>
      <c r="AJ1272" s="140"/>
      <c r="AK1272" s="176" t="s">
        <v>282</v>
      </c>
      <c r="AL1272" s="176" t="s">
        <v>76</v>
      </c>
      <c r="AM1272" s="170">
        <f t="shared" si="39"/>
        <v>1405</v>
      </c>
      <c r="AN1272" s="147"/>
      <c r="AO1272" s="155"/>
      <c r="AP1272" s="156"/>
      <c r="AQ1272" s="157">
        <v>2.4603803054000002</v>
      </c>
      <c r="AR1272" s="158"/>
      <c r="AS1272" s="145">
        <f>LOOKUP(rufmkm,'[1]Sheet1 (2)'!$V$62:$V$71,'[1]Sheet1 (2)'!$W$62:$W$71)</f>
        <v>30</v>
      </c>
      <c r="AT1272" s="140"/>
      <c r="AU1272" s="157">
        <f>IF(IF(D1272='[1]Sheet1 (2)'!$C$69,'[1]Sheet1 (2)'!$D$69*('[1]Sheet1 (2)'!$D$72-rut_index)/'[1]Sheet1 (2)'!$D$72,IF([1]shee2!D1212='[1]Sheet1 (2)'!$C$70,'[1]Sheet1 (2)'!$D$70*('[1]Sheet1 (2)'!$D$72-rut_index)/'[1]Sheet1 (2)'!$D$72,IF([1]shee2!D1212='[1]Sheet1 (2)'!$C$71,'[1]Sheet1 (2)'!$D$71*('[1]Sheet1 (2)'!$D$72-rut_index)/'[1]Sheet1 (2)'!$D$72)))&lt;0,0,IF(D1272='[1]Sheet1 (2)'!$C$69,'[1]Sheet1 (2)'!$D$69*('[1]Sheet1 (2)'!$D$72-rut_index)/'[1]Sheet1 (2)'!$D$72,IF([1]shee2!D1212='[1]Sheet1 (2)'!$C$70,'[1]Sheet1 (2)'!$D$70*('[1]Sheet1 (2)'!$D$72-rut_index)/'[1]Sheet1 (2)'!$D$72,IF([1]shee2!D1212='[1]Sheet1 (2)'!$C$71,'[1]Sheet1 (2)'!$D$71*('[1]Sheet1 (2)'!$D$72-rut_index)/'[1]Sheet1 (2)'!$D$72))))</f>
        <v>5</v>
      </c>
      <c r="AV1272" s="157">
        <f>IF(IF(D1272='[1]Sheet1 (2)'!$C$69,'[1]Sheet1 (2)'!$D$69*('[1]Sheet1 (2)'!$D$72-crack_s_index)/'[1]Sheet1 (2)'!$D$72,IF([1]shee2!D1212='[1]Sheet1 (2)'!$C$70,'[1]Sheet1 (2)'!$D$70*('[1]Sheet1 (2)'!$D$72-crack_s_index)/'[1]Sheet1 (2)'!$D$72,IF([1]shee2!D1212='[1]Sheet1 (2)'!$C$71,'[1]Sheet1 (2)'!$D$71*('[1]Sheet1 (2)'!$D$72-crack_s_index)/'[1]Sheet1 (2)'!$D$72)))&lt;0,0,IF(D1272='[1]Sheet1 (2)'!$C$69,'[1]Sheet1 (2)'!$D$69*('[1]Sheet1 (2)'!$D$72-crack_s_index)/'[1]Sheet1 (2)'!$D$72,IF([1]shee2!D1212='[1]Sheet1 (2)'!$C$70,'[1]Sheet1 (2)'!$D$70*('[1]Sheet1 (2)'!$D$72-crack_s_index)/'[1]Sheet1 (2)'!$D$72,IF([1]shee2!D1212='[1]Sheet1 (2)'!$C$71,'[1]Sheet1 (2)'!$D$71*('[1]Sheet1 (2)'!$D$72-crack_s_index)/'[1]Sheet1 (2)'!$D$72))))</f>
        <v>0.3125</v>
      </c>
      <c r="AW1272" s="157">
        <f>IF(IF(D1272='[1]Sheet1 (2)'!$C$69,'[1]Sheet1 (2)'!$D$69*('[1]Sheet1 (2)'!$D$72-crack_t_index)/'[1]Sheet1 (2)'!$D$72,IF([1]shee2!D1212='[1]Sheet1 (2)'!$C$70,'[1]Sheet1 (2)'!$D$70*('[1]Sheet1 (2)'!$D$72-crack_t_index)/'[1]Sheet1 (2)'!$D$72,IF([1]shee2!D1212='[1]Sheet1 (2)'!$C$71,'[1]Sheet1 (2)'!$D$71*('[1]Sheet1 (2)'!$D$72-crack_t_index)/'[1]Sheet1 (2)'!$D$72)))&lt;0,0,IF(D1272='[1]Sheet1 (2)'!$C$69,'[1]Sheet1 (2)'!$D$69*('[1]Sheet1 (2)'!$D$72-crack_t_index)/'[1]Sheet1 (2)'!$D$72,IF([1]shee2!D1212='[1]Sheet1 (2)'!$C$70,'[1]Sheet1 (2)'!$D$70*('[1]Sheet1 (2)'!$D$72-crack_t_index)/'[1]Sheet1 (2)'!$D$72,IF([1]shee2!D1212='[1]Sheet1 (2)'!$C$71,'[1]Sheet1 (2)'!$D$71*('[1]Sheet1 (2)'!$D$72-crack_t_index)/'[1]Sheet1 (2)'!$D$72))))</f>
        <v>0.3125</v>
      </c>
      <c r="AX1272" s="157">
        <f>IF(IF(D1272='[1]Sheet1 (2)'!$C$69,'[1]Sheet1 (2)'!$D$69*('[1]Sheet1 (2)'!$D$72-rave_index)/'[1]Sheet1 (2)'!$D$72,IF([1]shee2!D1212='[1]Sheet1 (2)'!$C$70,'[1]Sheet1 (2)'!$D$70*('[1]Sheet1 (2)'!$D$72-rave_index)/'[1]Sheet1 (2)'!$D$72,IF([1]shee2!D1212='[1]Sheet1 (2)'!$C$71,'[1]Sheet1 (2)'!$D$71*('[1]Sheet1 (2)'!$D$72-rave_index)/'[1]Sheet1 (2)'!$D$72)))&lt;0,0,IF(D1272='[1]Sheet1 (2)'!$C$69,'[1]Sheet1 (2)'!$D$69*('[1]Sheet1 (2)'!$D$72-rave_index)/'[1]Sheet1 (2)'!$D$72,IF([1]shee2!D1212='[1]Sheet1 (2)'!$C$70,'[1]Sheet1 (2)'!$D$70*('[1]Sheet1 (2)'!$D$72-rave_index)/'[1]Sheet1 (2)'!$D$72,IF([1]shee2!D1212='[1]Sheet1 (2)'!$C$71,'[1]Sheet1 (2)'!$D$71*('[1]Sheet1 (2)'!$D$72-rave_index)/'[1]Sheet1 (2)'!$D$72))))</f>
        <v>5</v>
      </c>
      <c r="AY1272" s="157">
        <f>IF(IF(D1272='[1]Sheet1 (2)'!$C$69,'[1]Sheet1 (2)'!$D$69*('[1]Sheet1 (2)'!$D$72-rough_index)/'[1]Sheet1 (2)'!$D$72,IF([1]shee2!D1212='[1]Sheet1 (2)'!$C$70,'[1]Sheet1 (2)'!$D$70*('[1]Sheet1 (2)'!$D$72-rough_index)/'[1]Sheet1 (2)'!$D$72,IF([1]shee2!D1212='[1]Sheet1 (2)'!$C$71,'[1]Sheet1 (2)'!$D$71*('[1]Sheet1 (2)'!$D$72-rough_index)/'[1]Sheet1 (2)'!$D$72)))&lt;0,0,IF(D1272='[1]Sheet1 (2)'!$C$69,'[1]Sheet1 (2)'!$D$69*('[1]Sheet1 (2)'!$D$72-rough_index)/'[1]Sheet1 (2)'!$D$72,IF([1]shee2!D1212='[1]Sheet1 (2)'!$C$70,'[1]Sheet1 (2)'!$D$70*('[1]Sheet1 (2)'!$D$72-rough_index)/'[1]Sheet1 (2)'!$D$72,IF([1]shee2!D1212='[1]Sheet1 (2)'!$C$71,'[1]Sheet1 (2)'!$D$71*('[1]Sheet1 (2)'!$D$72-rough_index)/'[1]Sheet1 (2)'!$D$72))))</f>
        <v>2.5</v>
      </c>
      <c r="AZ1272" s="179">
        <f>+(AU1272*'[1]Sheet1 (2)'!$C$77)+(AV1272*'[1]Sheet1 (2)'!$C$78)+(AW1272*'[1]Sheet1 (2)'!$C$79)+(AX1272*'[1]Sheet1 (2)'!$C$80)+(AY1272*'[1]Sheet1 (2)'!$C$81)</f>
        <v>2.375</v>
      </c>
      <c r="BA1272" s="213" t="str">
        <f t="shared" si="38"/>
        <v>Poor</v>
      </c>
      <c r="BE1272">
        <f>IF(D1272='[1]Sheet1 (2)'!$C$61,'[1]Sheet1 (2)'!$D$61*(counts^2)+'[1]Sheet1 (2)'!$G$61*counts+'[1]Sheet1 (2)'!$J$61,IF(D1272='[1]Sheet1 (2)'!$C$62,'[1]Sheet1 (2)'!$D$62*counts+'[1]Sheet1 (2)'!$G$62,IF(D1272='[1]Sheet1 (2)'!$C$63,'[1]Sheet1 (2)'!$D$63*counts+'[1]Sheet1 (2)'!$G$63,IF(D1272='[1]Sheet1 (2)'!$C$64,'[1]Sheet1 (2)'!$D$64*counts+'[1]Sheet1 (2)'!$G$64))))</f>
        <v>2.0984129299999998</v>
      </c>
    </row>
    <row r="1273" spans="1:57" ht="12.75" customHeight="1">
      <c r="A1273" s="176" t="s">
        <v>282</v>
      </c>
      <c r="B1273" s="145" t="s">
        <v>76</v>
      </c>
      <c r="C1273" s="170">
        <v>1406</v>
      </c>
      <c r="D1273" s="174" t="s">
        <v>77</v>
      </c>
      <c r="E1273" s="171">
        <v>8</v>
      </c>
      <c r="F1273" s="171">
        <v>2</v>
      </c>
      <c r="G1273" s="171" t="s">
        <v>77</v>
      </c>
      <c r="H1273" s="171">
        <v>0.5</v>
      </c>
      <c r="I1273" s="171" t="s">
        <v>77</v>
      </c>
      <c r="J1273" s="173" t="s">
        <v>80</v>
      </c>
      <c r="K1273" s="173" t="s">
        <v>80</v>
      </c>
      <c r="L1273" s="169">
        <f>VLOOKUP(CONCATENATE(J1273,K1273),'Sheet1 (2)'!$J$6:$K$26,2,FALSE)</f>
        <v>0</v>
      </c>
      <c r="M1273" s="173" t="s">
        <v>83</v>
      </c>
      <c r="N1273" s="173" t="s">
        <v>79</v>
      </c>
      <c r="O1273" s="177">
        <f>VLOOKUP(CONCATENATE(M1273,N1273),'[1]Sheet1 (2)'!$L$6:$M$26,2,FALSE)</f>
        <v>56.25</v>
      </c>
      <c r="P1273" s="173" t="s">
        <v>83</v>
      </c>
      <c r="Q1273" s="173" t="s">
        <v>83</v>
      </c>
      <c r="R1273" s="177">
        <f>VLOOKUP(CONCATENATE(P1273,Q1273),'[1]Sheet1 (2)'!$N$6:$O$26,2,FALSE)</f>
        <v>37.5</v>
      </c>
      <c r="S1273" s="173" t="s">
        <v>80</v>
      </c>
      <c r="T1273" s="173" t="s">
        <v>80</v>
      </c>
      <c r="U1273" s="177">
        <f>VLOOKUP(CONCATENATE(S1273,T1273),'[1]Sheet1 (2)'!$P$6:$Q$26,2,FALSE)</f>
        <v>0</v>
      </c>
      <c r="V1273" s="173" t="s">
        <v>80</v>
      </c>
      <c r="W1273" s="173" t="s">
        <v>80</v>
      </c>
      <c r="X1273" s="177">
        <f>VLOOKUP(CONCATENATE(V1273,W1273),'[1]Sheet1 (2)'!$R$6:$S$26,2,FALSE)</f>
        <v>0</v>
      </c>
      <c r="Y1273" s="173" t="s">
        <v>80</v>
      </c>
      <c r="Z1273" s="173" t="s">
        <v>80</v>
      </c>
      <c r="AA1273" s="177">
        <f>VLOOKUP(CONCATENATE(Y1273,Z1273),'[1]Sheet1 (2)'!$T$6:$U$26,2,FALSE)</f>
        <v>0</v>
      </c>
      <c r="AB1273" s="173" t="s">
        <v>80</v>
      </c>
      <c r="AC1273" s="173" t="s">
        <v>80</v>
      </c>
      <c r="AD1273" s="177">
        <f>VLOOKUP(CONCATENATE(AB1273,AC1273),'[1]Sheet1 (2)'!$X$6:$Y$26,2,FALSE)</f>
        <v>0</v>
      </c>
      <c r="AE1273" s="173" t="s">
        <v>82</v>
      </c>
      <c r="AF1273" s="173" t="s">
        <v>81</v>
      </c>
      <c r="AG1273" s="177">
        <f>VLOOKUP(CONCATENATE(AE1273,AF1273),'[1]Sheet1 (2)'!$Z$6:$AA$26,2,FALSE)</f>
        <v>66</v>
      </c>
      <c r="AH1273" s="172"/>
      <c r="AI1273" s="178"/>
      <c r="AJ1273" s="140"/>
      <c r="AK1273" s="176" t="s">
        <v>282</v>
      </c>
      <c r="AL1273" s="176" t="s">
        <v>76</v>
      </c>
      <c r="AM1273" s="170">
        <f t="shared" si="39"/>
        <v>1406</v>
      </c>
      <c r="AN1273" s="147"/>
      <c r="AO1273" s="155"/>
      <c r="AP1273" s="156"/>
      <c r="AQ1273" s="157">
        <v>2.8778155205999996</v>
      </c>
      <c r="AR1273" s="158"/>
      <c r="AS1273" s="145">
        <f>LOOKUP(rufmkm,'[1]Sheet1 (2)'!$V$62:$V$71,'[1]Sheet1 (2)'!$W$62:$W$71)</f>
        <v>30</v>
      </c>
      <c r="AT1273" s="140"/>
      <c r="AU1273" s="157">
        <f>IF(IF(D1273='[1]Sheet1 (2)'!$C$69,'[1]Sheet1 (2)'!$D$69*('[1]Sheet1 (2)'!$D$72-rut_index)/'[1]Sheet1 (2)'!$D$72,IF([1]shee2!D1213='[1]Sheet1 (2)'!$C$70,'[1]Sheet1 (2)'!$D$70*('[1]Sheet1 (2)'!$D$72-rut_index)/'[1]Sheet1 (2)'!$D$72,IF([1]shee2!D1213='[1]Sheet1 (2)'!$C$71,'[1]Sheet1 (2)'!$D$71*('[1]Sheet1 (2)'!$D$72-rut_index)/'[1]Sheet1 (2)'!$D$72)))&lt;0,0,IF(D1273='[1]Sheet1 (2)'!$C$69,'[1]Sheet1 (2)'!$D$69*('[1]Sheet1 (2)'!$D$72-rut_index)/'[1]Sheet1 (2)'!$D$72,IF([1]shee2!D1213='[1]Sheet1 (2)'!$C$70,'[1]Sheet1 (2)'!$D$70*('[1]Sheet1 (2)'!$D$72-rut_index)/'[1]Sheet1 (2)'!$D$72,IF([1]shee2!D1213='[1]Sheet1 (2)'!$C$71,'[1]Sheet1 (2)'!$D$71*('[1]Sheet1 (2)'!$D$72-rut_index)/'[1]Sheet1 (2)'!$D$72))))</f>
        <v>5</v>
      </c>
      <c r="AV1273" s="157">
        <f>IF(IF(D1273='[1]Sheet1 (2)'!$C$69,'[1]Sheet1 (2)'!$D$69*('[1]Sheet1 (2)'!$D$72-crack_s_index)/'[1]Sheet1 (2)'!$D$72,IF([1]shee2!D1213='[1]Sheet1 (2)'!$C$70,'[1]Sheet1 (2)'!$D$70*('[1]Sheet1 (2)'!$D$72-crack_s_index)/'[1]Sheet1 (2)'!$D$72,IF([1]shee2!D1213='[1]Sheet1 (2)'!$C$71,'[1]Sheet1 (2)'!$D$71*('[1]Sheet1 (2)'!$D$72-crack_s_index)/'[1]Sheet1 (2)'!$D$72)))&lt;0,0,IF(D1273='[1]Sheet1 (2)'!$C$69,'[1]Sheet1 (2)'!$D$69*('[1]Sheet1 (2)'!$D$72-crack_s_index)/'[1]Sheet1 (2)'!$D$72,IF([1]shee2!D1213='[1]Sheet1 (2)'!$C$70,'[1]Sheet1 (2)'!$D$70*('[1]Sheet1 (2)'!$D$72-crack_s_index)/'[1]Sheet1 (2)'!$D$72,IF([1]shee2!D1213='[1]Sheet1 (2)'!$C$71,'[1]Sheet1 (2)'!$D$71*('[1]Sheet1 (2)'!$D$72-crack_s_index)/'[1]Sheet1 (2)'!$D$72))))</f>
        <v>0.3125</v>
      </c>
      <c r="AW1273" s="157">
        <f>IF(IF(D1273='[1]Sheet1 (2)'!$C$69,'[1]Sheet1 (2)'!$D$69*('[1]Sheet1 (2)'!$D$72-crack_t_index)/'[1]Sheet1 (2)'!$D$72,IF([1]shee2!D1213='[1]Sheet1 (2)'!$C$70,'[1]Sheet1 (2)'!$D$70*('[1]Sheet1 (2)'!$D$72-crack_t_index)/'[1]Sheet1 (2)'!$D$72,IF([1]shee2!D1213='[1]Sheet1 (2)'!$C$71,'[1]Sheet1 (2)'!$D$71*('[1]Sheet1 (2)'!$D$72-crack_t_index)/'[1]Sheet1 (2)'!$D$72)))&lt;0,0,IF(D1273='[1]Sheet1 (2)'!$C$69,'[1]Sheet1 (2)'!$D$69*('[1]Sheet1 (2)'!$D$72-crack_t_index)/'[1]Sheet1 (2)'!$D$72,IF([1]shee2!D1213='[1]Sheet1 (2)'!$C$70,'[1]Sheet1 (2)'!$D$70*('[1]Sheet1 (2)'!$D$72-crack_t_index)/'[1]Sheet1 (2)'!$D$72,IF([1]shee2!D1213='[1]Sheet1 (2)'!$C$71,'[1]Sheet1 (2)'!$D$71*('[1]Sheet1 (2)'!$D$72-crack_t_index)/'[1]Sheet1 (2)'!$D$72))))</f>
        <v>1.875</v>
      </c>
      <c r="AX1273" s="157">
        <f>IF(IF(D1273='[1]Sheet1 (2)'!$C$69,'[1]Sheet1 (2)'!$D$69*('[1]Sheet1 (2)'!$D$72-rave_index)/'[1]Sheet1 (2)'!$D$72,IF([1]shee2!D1213='[1]Sheet1 (2)'!$C$70,'[1]Sheet1 (2)'!$D$70*('[1]Sheet1 (2)'!$D$72-rave_index)/'[1]Sheet1 (2)'!$D$72,IF([1]shee2!D1213='[1]Sheet1 (2)'!$C$71,'[1]Sheet1 (2)'!$D$71*('[1]Sheet1 (2)'!$D$72-rave_index)/'[1]Sheet1 (2)'!$D$72)))&lt;0,0,IF(D1273='[1]Sheet1 (2)'!$C$69,'[1]Sheet1 (2)'!$D$69*('[1]Sheet1 (2)'!$D$72-rave_index)/'[1]Sheet1 (2)'!$D$72,IF([1]shee2!D1213='[1]Sheet1 (2)'!$C$70,'[1]Sheet1 (2)'!$D$70*('[1]Sheet1 (2)'!$D$72-rave_index)/'[1]Sheet1 (2)'!$D$72,IF([1]shee2!D1213='[1]Sheet1 (2)'!$C$71,'[1]Sheet1 (2)'!$D$71*('[1]Sheet1 (2)'!$D$72-rave_index)/'[1]Sheet1 (2)'!$D$72))))</f>
        <v>5</v>
      </c>
      <c r="AY1273" s="157">
        <f>IF(IF(D1273='[1]Sheet1 (2)'!$C$69,'[1]Sheet1 (2)'!$D$69*('[1]Sheet1 (2)'!$D$72-rough_index)/'[1]Sheet1 (2)'!$D$72,IF([1]shee2!D1213='[1]Sheet1 (2)'!$C$70,'[1]Sheet1 (2)'!$D$70*('[1]Sheet1 (2)'!$D$72-rough_index)/'[1]Sheet1 (2)'!$D$72,IF([1]shee2!D1213='[1]Sheet1 (2)'!$C$71,'[1]Sheet1 (2)'!$D$71*('[1]Sheet1 (2)'!$D$72-rough_index)/'[1]Sheet1 (2)'!$D$72)))&lt;0,0,IF(D1273='[1]Sheet1 (2)'!$C$69,'[1]Sheet1 (2)'!$D$69*('[1]Sheet1 (2)'!$D$72-rough_index)/'[1]Sheet1 (2)'!$D$72,IF([1]shee2!D1213='[1]Sheet1 (2)'!$C$70,'[1]Sheet1 (2)'!$D$70*('[1]Sheet1 (2)'!$D$72-rough_index)/'[1]Sheet1 (2)'!$D$72,IF([1]shee2!D1213='[1]Sheet1 (2)'!$C$71,'[1]Sheet1 (2)'!$D$71*('[1]Sheet1 (2)'!$D$72-rough_index)/'[1]Sheet1 (2)'!$D$72))))</f>
        <v>2.5</v>
      </c>
      <c r="AZ1273" s="179">
        <f>+(AU1273*'[1]Sheet1 (2)'!$C$77)+(AV1273*'[1]Sheet1 (2)'!$C$78)+(AW1273*'[1]Sheet1 (2)'!$C$79)+(AX1273*'[1]Sheet1 (2)'!$C$80)+(AY1273*'[1]Sheet1 (2)'!$C$81)</f>
        <v>2.4375</v>
      </c>
      <c r="BA1273" s="213" t="str">
        <f t="shared" si="38"/>
        <v>Poor</v>
      </c>
      <c r="BE1273">
        <f>IF(D1273='[1]Sheet1 (2)'!$C$61,'[1]Sheet1 (2)'!$D$61*(counts^2)+'[1]Sheet1 (2)'!$G$61*counts+'[1]Sheet1 (2)'!$J$61,IF(D1273='[1]Sheet1 (2)'!$C$62,'[1]Sheet1 (2)'!$D$62*counts+'[1]Sheet1 (2)'!$G$62,IF(D1273='[1]Sheet1 (2)'!$C$63,'[1]Sheet1 (2)'!$D$63*counts+'[1]Sheet1 (2)'!$G$63,IF(D1273='[1]Sheet1 (2)'!$C$64,'[1]Sheet1 (2)'!$D$64*counts+'[1]Sheet1 (2)'!$G$64))))</f>
        <v>2.0984129299999998</v>
      </c>
    </row>
    <row r="1274" spans="1:57" ht="12.75" customHeight="1">
      <c r="A1274" s="176" t="s">
        <v>282</v>
      </c>
      <c r="B1274" s="145" t="s">
        <v>76</v>
      </c>
      <c r="C1274" s="170">
        <v>1407</v>
      </c>
      <c r="D1274" s="174" t="s">
        <v>77</v>
      </c>
      <c r="E1274" s="171">
        <v>8</v>
      </c>
      <c r="F1274" s="171">
        <v>2</v>
      </c>
      <c r="G1274" s="171" t="s">
        <v>77</v>
      </c>
      <c r="H1274" s="171">
        <v>0.5</v>
      </c>
      <c r="I1274" s="171" t="s">
        <v>77</v>
      </c>
      <c r="J1274" s="173" t="s">
        <v>78</v>
      </c>
      <c r="K1274" s="173" t="s">
        <v>83</v>
      </c>
      <c r="L1274" s="169">
        <f>VLOOKUP(CONCATENATE(J1274,K1274),'Sheet1 (2)'!$J$6:$K$26,2,FALSE)</f>
        <v>12.5</v>
      </c>
      <c r="M1274" s="173" t="s">
        <v>83</v>
      </c>
      <c r="N1274" s="173" t="s">
        <v>79</v>
      </c>
      <c r="O1274" s="177">
        <f>VLOOKUP(CONCATENATE(M1274,N1274),'[1]Sheet1 (2)'!$L$6:$M$26,2,FALSE)</f>
        <v>56.25</v>
      </c>
      <c r="P1274" s="173" t="s">
        <v>83</v>
      </c>
      <c r="Q1274" s="173" t="s">
        <v>83</v>
      </c>
      <c r="R1274" s="177">
        <f>VLOOKUP(CONCATENATE(P1274,Q1274),'[1]Sheet1 (2)'!$N$6:$O$26,2,FALSE)</f>
        <v>37.5</v>
      </c>
      <c r="S1274" s="173" t="s">
        <v>80</v>
      </c>
      <c r="T1274" s="173" t="s">
        <v>80</v>
      </c>
      <c r="U1274" s="177">
        <f>VLOOKUP(CONCATENATE(S1274,T1274),'[1]Sheet1 (2)'!$P$6:$Q$26,2,FALSE)</f>
        <v>0</v>
      </c>
      <c r="V1274" s="173" t="s">
        <v>80</v>
      </c>
      <c r="W1274" s="173" t="s">
        <v>80</v>
      </c>
      <c r="X1274" s="177">
        <f>VLOOKUP(CONCATENATE(V1274,W1274),'[1]Sheet1 (2)'!$R$6:$S$26,2,FALSE)</f>
        <v>0</v>
      </c>
      <c r="Y1274" s="173" t="s">
        <v>80</v>
      </c>
      <c r="Z1274" s="173" t="s">
        <v>80</v>
      </c>
      <c r="AA1274" s="177">
        <f>VLOOKUP(CONCATENATE(Y1274,Z1274),'[1]Sheet1 (2)'!$T$6:$U$26,2,FALSE)</f>
        <v>0</v>
      </c>
      <c r="AB1274" s="173" t="s">
        <v>80</v>
      </c>
      <c r="AC1274" s="173" t="s">
        <v>80</v>
      </c>
      <c r="AD1274" s="177">
        <f>VLOOKUP(CONCATENATE(AB1274,AC1274),'[1]Sheet1 (2)'!$X$6:$Y$26,2,FALSE)</f>
        <v>0</v>
      </c>
      <c r="AE1274" s="173" t="s">
        <v>82</v>
      </c>
      <c r="AF1274" s="173" t="s">
        <v>81</v>
      </c>
      <c r="AG1274" s="177">
        <f>VLOOKUP(CONCATENATE(AE1274,AF1274),'[1]Sheet1 (2)'!$Z$6:$AA$26,2,FALSE)</f>
        <v>66</v>
      </c>
      <c r="AH1274" s="172"/>
      <c r="AI1274" s="178"/>
      <c r="AJ1274" s="140"/>
      <c r="AK1274" s="176" t="s">
        <v>282</v>
      </c>
      <c r="AL1274" s="176" t="s">
        <v>76</v>
      </c>
      <c r="AM1274" s="170">
        <f t="shared" si="39"/>
        <v>1407</v>
      </c>
      <c r="AN1274" s="147"/>
      <c r="AO1274" s="155"/>
      <c r="AP1274" s="156"/>
      <c r="AQ1274" s="157">
        <v>2.5401490369999999</v>
      </c>
      <c r="AR1274" s="158"/>
      <c r="AS1274" s="145">
        <f>LOOKUP(rufmkm,'[1]Sheet1 (2)'!$V$62:$V$71,'[1]Sheet1 (2)'!$W$62:$W$71)</f>
        <v>30</v>
      </c>
      <c r="AT1274" s="140"/>
      <c r="AU1274" s="157">
        <f>IF(IF(D1274='[1]Sheet1 (2)'!$C$69,'[1]Sheet1 (2)'!$D$69*('[1]Sheet1 (2)'!$D$72-rut_index)/'[1]Sheet1 (2)'!$D$72,IF([1]shee2!D1214='[1]Sheet1 (2)'!$C$70,'[1]Sheet1 (2)'!$D$70*('[1]Sheet1 (2)'!$D$72-rut_index)/'[1]Sheet1 (2)'!$D$72,IF([1]shee2!D1214='[1]Sheet1 (2)'!$C$71,'[1]Sheet1 (2)'!$D$71*('[1]Sheet1 (2)'!$D$72-rut_index)/'[1]Sheet1 (2)'!$D$72)))&lt;0,0,IF(D1274='[1]Sheet1 (2)'!$C$69,'[1]Sheet1 (2)'!$D$69*('[1]Sheet1 (2)'!$D$72-rut_index)/'[1]Sheet1 (2)'!$D$72,IF([1]shee2!D1214='[1]Sheet1 (2)'!$C$70,'[1]Sheet1 (2)'!$D$70*('[1]Sheet1 (2)'!$D$72-rut_index)/'[1]Sheet1 (2)'!$D$72,IF([1]shee2!D1214='[1]Sheet1 (2)'!$C$71,'[1]Sheet1 (2)'!$D$71*('[1]Sheet1 (2)'!$D$72-rut_index)/'[1]Sheet1 (2)'!$D$72))))</f>
        <v>3.9583333333333335</v>
      </c>
      <c r="AV1274" s="157">
        <f>IF(IF(D1274='[1]Sheet1 (2)'!$C$69,'[1]Sheet1 (2)'!$D$69*('[1]Sheet1 (2)'!$D$72-crack_s_index)/'[1]Sheet1 (2)'!$D$72,IF([1]shee2!D1214='[1]Sheet1 (2)'!$C$70,'[1]Sheet1 (2)'!$D$70*('[1]Sheet1 (2)'!$D$72-crack_s_index)/'[1]Sheet1 (2)'!$D$72,IF([1]shee2!D1214='[1]Sheet1 (2)'!$C$71,'[1]Sheet1 (2)'!$D$71*('[1]Sheet1 (2)'!$D$72-crack_s_index)/'[1]Sheet1 (2)'!$D$72)))&lt;0,0,IF(D1274='[1]Sheet1 (2)'!$C$69,'[1]Sheet1 (2)'!$D$69*('[1]Sheet1 (2)'!$D$72-crack_s_index)/'[1]Sheet1 (2)'!$D$72,IF([1]shee2!D1214='[1]Sheet1 (2)'!$C$70,'[1]Sheet1 (2)'!$D$70*('[1]Sheet1 (2)'!$D$72-crack_s_index)/'[1]Sheet1 (2)'!$D$72,IF([1]shee2!D1214='[1]Sheet1 (2)'!$C$71,'[1]Sheet1 (2)'!$D$71*('[1]Sheet1 (2)'!$D$72-crack_s_index)/'[1]Sheet1 (2)'!$D$72))))</f>
        <v>0.3125</v>
      </c>
      <c r="AW1274" s="157">
        <f>IF(IF(D1274='[1]Sheet1 (2)'!$C$69,'[1]Sheet1 (2)'!$D$69*('[1]Sheet1 (2)'!$D$72-crack_t_index)/'[1]Sheet1 (2)'!$D$72,IF([1]shee2!D1214='[1]Sheet1 (2)'!$C$70,'[1]Sheet1 (2)'!$D$70*('[1]Sheet1 (2)'!$D$72-crack_t_index)/'[1]Sheet1 (2)'!$D$72,IF([1]shee2!D1214='[1]Sheet1 (2)'!$C$71,'[1]Sheet1 (2)'!$D$71*('[1]Sheet1 (2)'!$D$72-crack_t_index)/'[1]Sheet1 (2)'!$D$72)))&lt;0,0,IF(D1274='[1]Sheet1 (2)'!$C$69,'[1]Sheet1 (2)'!$D$69*('[1]Sheet1 (2)'!$D$72-crack_t_index)/'[1]Sheet1 (2)'!$D$72,IF([1]shee2!D1214='[1]Sheet1 (2)'!$C$70,'[1]Sheet1 (2)'!$D$70*('[1]Sheet1 (2)'!$D$72-crack_t_index)/'[1]Sheet1 (2)'!$D$72,IF([1]shee2!D1214='[1]Sheet1 (2)'!$C$71,'[1]Sheet1 (2)'!$D$71*('[1]Sheet1 (2)'!$D$72-crack_t_index)/'[1]Sheet1 (2)'!$D$72))))</f>
        <v>1.875</v>
      </c>
      <c r="AX1274" s="157">
        <f>IF(IF(D1274='[1]Sheet1 (2)'!$C$69,'[1]Sheet1 (2)'!$D$69*('[1]Sheet1 (2)'!$D$72-rave_index)/'[1]Sheet1 (2)'!$D$72,IF([1]shee2!D1214='[1]Sheet1 (2)'!$C$70,'[1]Sheet1 (2)'!$D$70*('[1]Sheet1 (2)'!$D$72-rave_index)/'[1]Sheet1 (2)'!$D$72,IF([1]shee2!D1214='[1]Sheet1 (2)'!$C$71,'[1]Sheet1 (2)'!$D$71*('[1]Sheet1 (2)'!$D$72-rave_index)/'[1]Sheet1 (2)'!$D$72)))&lt;0,0,IF(D1274='[1]Sheet1 (2)'!$C$69,'[1]Sheet1 (2)'!$D$69*('[1]Sheet1 (2)'!$D$72-rave_index)/'[1]Sheet1 (2)'!$D$72,IF([1]shee2!D1214='[1]Sheet1 (2)'!$C$70,'[1]Sheet1 (2)'!$D$70*('[1]Sheet1 (2)'!$D$72-rave_index)/'[1]Sheet1 (2)'!$D$72,IF([1]shee2!D1214='[1]Sheet1 (2)'!$C$71,'[1]Sheet1 (2)'!$D$71*('[1]Sheet1 (2)'!$D$72-rave_index)/'[1]Sheet1 (2)'!$D$72))))</f>
        <v>5</v>
      </c>
      <c r="AY1274" s="157">
        <f>IF(IF(D1274='[1]Sheet1 (2)'!$C$69,'[1]Sheet1 (2)'!$D$69*('[1]Sheet1 (2)'!$D$72-rough_index)/'[1]Sheet1 (2)'!$D$72,IF([1]shee2!D1214='[1]Sheet1 (2)'!$C$70,'[1]Sheet1 (2)'!$D$70*('[1]Sheet1 (2)'!$D$72-rough_index)/'[1]Sheet1 (2)'!$D$72,IF([1]shee2!D1214='[1]Sheet1 (2)'!$C$71,'[1]Sheet1 (2)'!$D$71*('[1]Sheet1 (2)'!$D$72-rough_index)/'[1]Sheet1 (2)'!$D$72)))&lt;0,0,IF(D1274='[1]Sheet1 (2)'!$C$69,'[1]Sheet1 (2)'!$D$69*('[1]Sheet1 (2)'!$D$72-rough_index)/'[1]Sheet1 (2)'!$D$72,IF([1]shee2!D1214='[1]Sheet1 (2)'!$C$70,'[1]Sheet1 (2)'!$D$70*('[1]Sheet1 (2)'!$D$72-rough_index)/'[1]Sheet1 (2)'!$D$72,IF([1]shee2!D1214='[1]Sheet1 (2)'!$C$71,'[1]Sheet1 (2)'!$D$71*('[1]Sheet1 (2)'!$D$72-rough_index)/'[1]Sheet1 (2)'!$D$72))))</f>
        <v>2.5</v>
      </c>
      <c r="AZ1274" s="179">
        <f>+(AU1274*'[1]Sheet1 (2)'!$C$77)+(AV1274*'[1]Sheet1 (2)'!$C$78)+(AW1274*'[1]Sheet1 (2)'!$C$79)+(AX1274*'[1]Sheet1 (2)'!$C$80)+(AY1274*'[1]Sheet1 (2)'!$C$81)</f>
        <v>2.229166666666667</v>
      </c>
      <c r="BA1274" s="213" t="str">
        <f t="shared" si="38"/>
        <v>Poor</v>
      </c>
      <c r="BE1274">
        <f>IF(D1274='[1]Sheet1 (2)'!$C$61,'[1]Sheet1 (2)'!$D$61*(counts^2)+'[1]Sheet1 (2)'!$G$61*counts+'[1]Sheet1 (2)'!$J$61,IF(D1274='[1]Sheet1 (2)'!$C$62,'[1]Sheet1 (2)'!$D$62*counts+'[1]Sheet1 (2)'!$G$62,IF(D1274='[1]Sheet1 (2)'!$C$63,'[1]Sheet1 (2)'!$D$63*counts+'[1]Sheet1 (2)'!$G$63,IF(D1274='[1]Sheet1 (2)'!$C$64,'[1]Sheet1 (2)'!$D$64*counts+'[1]Sheet1 (2)'!$G$64))))</f>
        <v>2.0984129299999998</v>
      </c>
    </row>
    <row r="1275" spans="1:57" ht="12.75" customHeight="1">
      <c r="A1275" s="176" t="s">
        <v>282</v>
      </c>
      <c r="B1275" s="145" t="s">
        <v>76</v>
      </c>
      <c r="C1275" s="170">
        <v>1408</v>
      </c>
      <c r="D1275" s="174" t="s">
        <v>77</v>
      </c>
      <c r="E1275" s="171">
        <v>8</v>
      </c>
      <c r="F1275" s="171">
        <v>2</v>
      </c>
      <c r="G1275" s="171" t="s">
        <v>77</v>
      </c>
      <c r="H1275" s="171">
        <v>0.5</v>
      </c>
      <c r="I1275" s="171" t="s">
        <v>77</v>
      </c>
      <c r="J1275" s="173" t="s">
        <v>80</v>
      </c>
      <c r="K1275" s="173" t="s">
        <v>80</v>
      </c>
      <c r="L1275" s="169">
        <f>VLOOKUP(CONCATENATE(J1275,K1275),'Sheet1 (2)'!$J$6:$K$26,2,FALSE)</f>
        <v>0</v>
      </c>
      <c r="M1275" s="173" t="s">
        <v>83</v>
      </c>
      <c r="N1275" s="173" t="s">
        <v>79</v>
      </c>
      <c r="O1275" s="177">
        <f>VLOOKUP(CONCATENATE(M1275,N1275),'[1]Sheet1 (2)'!$L$6:$M$26,2,FALSE)</f>
        <v>56.25</v>
      </c>
      <c r="P1275" s="173" t="s">
        <v>83</v>
      </c>
      <c r="Q1275" s="173" t="s">
        <v>83</v>
      </c>
      <c r="R1275" s="177">
        <f>VLOOKUP(CONCATENATE(P1275,Q1275),'[1]Sheet1 (2)'!$N$6:$O$26,2,FALSE)</f>
        <v>37.5</v>
      </c>
      <c r="S1275" s="173" t="s">
        <v>80</v>
      </c>
      <c r="T1275" s="173" t="s">
        <v>80</v>
      </c>
      <c r="U1275" s="177">
        <f>VLOOKUP(CONCATENATE(S1275,T1275),'[1]Sheet1 (2)'!$P$6:$Q$26,2,FALSE)</f>
        <v>0</v>
      </c>
      <c r="V1275" s="173" t="s">
        <v>80</v>
      </c>
      <c r="W1275" s="173" t="s">
        <v>80</v>
      </c>
      <c r="X1275" s="177">
        <f>VLOOKUP(CONCATENATE(V1275,W1275),'[1]Sheet1 (2)'!$R$6:$S$26,2,FALSE)</f>
        <v>0</v>
      </c>
      <c r="Y1275" s="173" t="s">
        <v>80</v>
      </c>
      <c r="Z1275" s="173" t="s">
        <v>80</v>
      </c>
      <c r="AA1275" s="177">
        <f>VLOOKUP(CONCATENATE(Y1275,Z1275),'[1]Sheet1 (2)'!$T$6:$U$26,2,FALSE)</f>
        <v>0</v>
      </c>
      <c r="AB1275" s="173" t="s">
        <v>80</v>
      </c>
      <c r="AC1275" s="173" t="s">
        <v>80</v>
      </c>
      <c r="AD1275" s="177">
        <f>VLOOKUP(CONCATENATE(AB1275,AC1275),'[1]Sheet1 (2)'!$X$6:$Y$26,2,FALSE)</f>
        <v>0</v>
      </c>
      <c r="AE1275" s="173" t="s">
        <v>82</v>
      </c>
      <c r="AF1275" s="173" t="s">
        <v>81</v>
      </c>
      <c r="AG1275" s="177">
        <f>VLOOKUP(CONCATENATE(AE1275,AF1275),'[1]Sheet1 (2)'!$Z$6:$AA$26,2,FALSE)</f>
        <v>66</v>
      </c>
      <c r="AH1275" s="172"/>
      <c r="AI1275" s="178"/>
      <c r="AJ1275" s="140"/>
      <c r="AK1275" s="176" t="s">
        <v>282</v>
      </c>
      <c r="AL1275" s="176" t="s">
        <v>76</v>
      </c>
      <c r="AM1275" s="170">
        <f t="shared" si="39"/>
        <v>1408</v>
      </c>
      <c r="AN1275" s="147"/>
      <c r="AO1275" s="155"/>
      <c r="AP1275" s="156"/>
      <c r="AQ1275" s="157">
        <v>2.4864831204</v>
      </c>
      <c r="AR1275" s="158"/>
      <c r="AS1275" s="145">
        <f>LOOKUP(rufmkm,'[1]Sheet1 (2)'!$V$62:$V$71,'[1]Sheet1 (2)'!$W$62:$W$71)</f>
        <v>30</v>
      </c>
      <c r="AT1275" s="140"/>
      <c r="AU1275" s="157">
        <f>IF(IF(D1275='[1]Sheet1 (2)'!$C$69,'[1]Sheet1 (2)'!$D$69*('[1]Sheet1 (2)'!$D$72-rut_index)/'[1]Sheet1 (2)'!$D$72,IF([1]shee2!D1215='[1]Sheet1 (2)'!$C$70,'[1]Sheet1 (2)'!$D$70*('[1]Sheet1 (2)'!$D$72-rut_index)/'[1]Sheet1 (2)'!$D$72,IF([1]shee2!D1215='[1]Sheet1 (2)'!$C$71,'[1]Sheet1 (2)'!$D$71*('[1]Sheet1 (2)'!$D$72-rut_index)/'[1]Sheet1 (2)'!$D$72)))&lt;0,0,IF(D1275='[1]Sheet1 (2)'!$C$69,'[1]Sheet1 (2)'!$D$69*('[1]Sheet1 (2)'!$D$72-rut_index)/'[1]Sheet1 (2)'!$D$72,IF([1]shee2!D1215='[1]Sheet1 (2)'!$C$70,'[1]Sheet1 (2)'!$D$70*('[1]Sheet1 (2)'!$D$72-rut_index)/'[1]Sheet1 (2)'!$D$72,IF([1]shee2!D1215='[1]Sheet1 (2)'!$C$71,'[1]Sheet1 (2)'!$D$71*('[1]Sheet1 (2)'!$D$72-rut_index)/'[1]Sheet1 (2)'!$D$72))))</f>
        <v>5</v>
      </c>
      <c r="AV1275" s="157">
        <f>IF(IF(D1275='[1]Sheet1 (2)'!$C$69,'[1]Sheet1 (2)'!$D$69*('[1]Sheet1 (2)'!$D$72-crack_s_index)/'[1]Sheet1 (2)'!$D$72,IF([1]shee2!D1215='[1]Sheet1 (2)'!$C$70,'[1]Sheet1 (2)'!$D$70*('[1]Sheet1 (2)'!$D$72-crack_s_index)/'[1]Sheet1 (2)'!$D$72,IF([1]shee2!D1215='[1]Sheet1 (2)'!$C$71,'[1]Sheet1 (2)'!$D$71*('[1]Sheet1 (2)'!$D$72-crack_s_index)/'[1]Sheet1 (2)'!$D$72)))&lt;0,0,IF(D1275='[1]Sheet1 (2)'!$C$69,'[1]Sheet1 (2)'!$D$69*('[1]Sheet1 (2)'!$D$72-crack_s_index)/'[1]Sheet1 (2)'!$D$72,IF([1]shee2!D1215='[1]Sheet1 (2)'!$C$70,'[1]Sheet1 (2)'!$D$70*('[1]Sheet1 (2)'!$D$72-crack_s_index)/'[1]Sheet1 (2)'!$D$72,IF([1]shee2!D1215='[1]Sheet1 (2)'!$C$71,'[1]Sheet1 (2)'!$D$71*('[1]Sheet1 (2)'!$D$72-crack_s_index)/'[1]Sheet1 (2)'!$D$72))))</f>
        <v>0.3125</v>
      </c>
      <c r="AW1275" s="157">
        <f>IF(IF(D1275='[1]Sheet1 (2)'!$C$69,'[1]Sheet1 (2)'!$D$69*('[1]Sheet1 (2)'!$D$72-crack_t_index)/'[1]Sheet1 (2)'!$D$72,IF([1]shee2!D1215='[1]Sheet1 (2)'!$C$70,'[1]Sheet1 (2)'!$D$70*('[1]Sheet1 (2)'!$D$72-crack_t_index)/'[1]Sheet1 (2)'!$D$72,IF([1]shee2!D1215='[1]Sheet1 (2)'!$C$71,'[1]Sheet1 (2)'!$D$71*('[1]Sheet1 (2)'!$D$72-crack_t_index)/'[1]Sheet1 (2)'!$D$72)))&lt;0,0,IF(D1275='[1]Sheet1 (2)'!$C$69,'[1]Sheet1 (2)'!$D$69*('[1]Sheet1 (2)'!$D$72-crack_t_index)/'[1]Sheet1 (2)'!$D$72,IF([1]shee2!D1215='[1]Sheet1 (2)'!$C$70,'[1]Sheet1 (2)'!$D$70*('[1]Sheet1 (2)'!$D$72-crack_t_index)/'[1]Sheet1 (2)'!$D$72,IF([1]shee2!D1215='[1]Sheet1 (2)'!$C$71,'[1]Sheet1 (2)'!$D$71*('[1]Sheet1 (2)'!$D$72-crack_t_index)/'[1]Sheet1 (2)'!$D$72))))</f>
        <v>1.875</v>
      </c>
      <c r="AX1275" s="157">
        <f>IF(IF(D1275='[1]Sheet1 (2)'!$C$69,'[1]Sheet1 (2)'!$D$69*('[1]Sheet1 (2)'!$D$72-rave_index)/'[1]Sheet1 (2)'!$D$72,IF([1]shee2!D1215='[1]Sheet1 (2)'!$C$70,'[1]Sheet1 (2)'!$D$70*('[1]Sheet1 (2)'!$D$72-rave_index)/'[1]Sheet1 (2)'!$D$72,IF([1]shee2!D1215='[1]Sheet1 (2)'!$C$71,'[1]Sheet1 (2)'!$D$71*('[1]Sheet1 (2)'!$D$72-rave_index)/'[1]Sheet1 (2)'!$D$72)))&lt;0,0,IF(D1275='[1]Sheet1 (2)'!$C$69,'[1]Sheet1 (2)'!$D$69*('[1]Sheet1 (2)'!$D$72-rave_index)/'[1]Sheet1 (2)'!$D$72,IF([1]shee2!D1215='[1]Sheet1 (2)'!$C$70,'[1]Sheet1 (2)'!$D$70*('[1]Sheet1 (2)'!$D$72-rave_index)/'[1]Sheet1 (2)'!$D$72,IF([1]shee2!D1215='[1]Sheet1 (2)'!$C$71,'[1]Sheet1 (2)'!$D$71*('[1]Sheet1 (2)'!$D$72-rave_index)/'[1]Sheet1 (2)'!$D$72))))</f>
        <v>5</v>
      </c>
      <c r="AY1275" s="157">
        <f>IF(IF(D1275='[1]Sheet1 (2)'!$C$69,'[1]Sheet1 (2)'!$D$69*('[1]Sheet1 (2)'!$D$72-rough_index)/'[1]Sheet1 (2)'!$D$72,IF([1]shee2!D1215='[1]Sheet1 (2)'!$C$70,'[1]Sheet1 (2)'!$D$70*('[1]Sheet1 (2)'!$D$72-rough_index)/'[1]Sheet1 (2)'!$D$72,IF([1]shee2!D1215='[1]Sheet1 (2)'!$C$71,'[1]Sheet1 (2)'!$D$71*('[1]Sheet1 (2)'!$D$72-rough_index)/'[1]Sheet1 (2)'!$D$72)))&lt;0,0,IF(D1275='[1]Sheet1 (2)'!$C$69,'[1]Sheet1 (2)'!$D$69*('[1]Sheet1 (2)'!$D$72-rough_index)/'[1]Sheet1 (2)'!$D$72,IF([1]shee2!D1215='[1]Sheet1 (2)'!$C$70,'[1]Sheet1 (2)'!$D$70*('[1]Sheet1 (2)'!$D$72-rough_index)/'[1]Sheet1 (2)'!$D$72,IF([1]shee2!D1215='[1]Sheet1 (2)'!$C$71,'[1]Sheet1 (2)'!$D$71*('[1]Sheet1 (2)'!$D$72-rough_index)/'[1]Sheet1 (2)'!$D$72))))</f>
        <v>2.5</v>
      </c>
      <c r="AZ1275" s="179">
        <f>+(AU1275*'[1]Sheet1 (2)'!$C$77)+(AV1275*'[1]Sheet1 (2)'!$C$78)+(AW1275*'[1]Sheet1 (2)'!$C$79)+(AX1275*'[1]Sheet1 (2)'!$C$80)+(AY1275*'[1]Sheet1 (2)'!$C$81)</f>
        <v>2.4375</v>
      </c>
      <c r="BA1275" s="213" t="str">
        <f t="shared" si="38"/>
        <v>Poor</v>
      </c>
      <c r="BE1275">
        <f>IF(D1275='[1]Sheet1 (2)'!$C$61,'[1]Sheet1 (2)'!$D$61*(counts^2)+'[1]Sheet1 (2)'!$G$61*counts+'[1]Sheet1 (2)'!$J$61,IF(D1275='[1]Sheet1 (2)'!$C$62,'[1]Sheet1 (2)'!$D$62*counts+'[1]Sheet1 (2)'!$G$62,IF(D1275='[1]Sheet1 (2)'!$C$63,'[1]Sheet1 (2)'!$D$63*counts+'[1]Sheet1 (2)'!$G$63,IF(D1275='[1]Sheet1 (2)'!$C$64,'[1]Sheet1 (2)'!$D$64*counts+'[1]Sheet1 (2)'!$G$64))))</f>
        <v>2.0984129299999998</v>
      </c>
    </row>
    <row r="1276" spans="1:57" ht="12.75" customHeight="1">
      <c r="A1276" s="176" t="s">
        <v>282</v>
      </c>
      <c r="B1276" s="145" t="s">
        <v>76</v>
      </c>
      <c r="C1276" s="170">
        <v>1409</v>
      </c>
      <c r="D1276" s="174" t="s">
        <v>77</v>
      </c>
      <c r="E1276" s="171">
        <v>8</v>
      </c>
      <c r="F1276" s="171">
        <v>2</v>
      </c>
      <c r="G1276" s="171" t="s">
        <v>77</v>
      </c>
      <c r="H1276" s="171">
        <v>0.5</v>
      </c>
      <c r="I1276" s="171" t="s">
        <v>77</v>
      </c>
      <c r="J1276" s="173" t="s">
        <v>80</v>
      </c>
      <c r="K1276" s="173" t="s">
        <v>80</v>
      </c>
      <c r="L1276" s="169">
        <f>VLOOKUP(CONCATENATE(J1276,K1276),'Sheet1 (2)'!$J$6:$K$26,2,FALSE)</f>
        <v>0</v>
      </c>
      <c r="M1276" s="173" t="s">
        <v>83</v>
      </c>
      <c r="N1276" s="173" t="s">
        <v>83</v>
      </c>
      <c r="O1276" s="177">
        <f>VLOOKUP(CONCATENATE(M1276,N1276),'[1]Sheet1 (2)'!$L$6:$M$26,2,FALSE)</f>
        <v>37.5</v>
      </c>
      <c r="P1276" s="173" t="s">
        <v>83</v>
      </c>
      <c r="Q1276" s="173" t="s">
        <v>82</v>
      </c>
      <c r="R1276" s="177">
        <f>VLOOKUP(CONCATENATE(P1276,Q1276),'[1]Sheet1 (2)'!$N$6:$O$26,2,FALSE)</f>
        <v>18.75</v>
      </c>
      <c r="S1276" s="173" t="s">
        <v>80</v>
      </c>
      <c r="T1276" s="173" t="s">
        <v>80</v>
      </c>
      <c r="U1276" s="177">
        <f>VLOOKUP(CONCATENATE(S1276,T1276),'[1]Sheet1 (2)'!$P$6:$Q$26,2,FALSE)</f>
        <v>0</v>
      </c>
      <c r="V1276" s="173" t="s">
        <v>80</v>
      </c>
      <c r="W1276" s="173" t="s">
        <v>80</v>
      </c>
      <c r="X1276" s="177">
        <f>VLOOKUP(CONCATENATE(V1276,W1276),'[1]Sheet1 (2)'!$R$6:$S$26,2,FALSE)</f>
        <v>0</v>
      </c>
      <c r="Y1276" s="173" t="s">
        <v>80</v>
      </c>
      <c r="Z1276" s="173" t="s">
        <v>80</v>
      </c>
      <c r="AA1276" s="177">
        <f>VLOOKUP(CONCATENATE(Y1276,Z1276),'[1]Sheet1 (2)'!$T$6:$U$26,2,FALSE)</f>
        <v>0</v>
      </c>
      <c r="AB1276" s="173" t="s">
        <v>80</v>
      </c>
      <c r="AC1276" s="173" t="s">
        <v>80</v>
      </c>
      <c r="AD1276" s="177">
        <f>VLOOKUP(CONCATENATE(AB1276,AC1276),'[1]Sheet1 (2)'!$X$6:$Y$26,2,FALSE)</f>
        <v>0</v>
      </c>
      <c r="AE1276" s="173" t="s">
        <v>82</v>
      </c>
      <c r="AF1276" s="173" t="s">
        <v>81</v>
      </c>
      <c r="AG1276" s="177">
        <f>VLOOKUP(CONCATENATE(AE1276,AF1276),'[1]Sheet1 (2)'!$Z$6:$AA$26,2,FALSE)</f>
        <v>66</v>
      </c>
      <c r="AH1276" s="172"/>
      <c r="AI1276" s="178"/>
      <c r="AJ1276" s="140"/>
      <c r="AK1276" s="176" t="s">
        <v>282</v>
      </c>
      <c r="AL1276" s="176" t="s">
        <v>76</v>
      </c>
      <c r="AM1276" s="170">
        <f t="shared" si="39"/>
        <v>1409</v>
      </c>
      <c r="AN1276" s="147"/>
      <c r="AO1276" s="155"/>
      <c r="AP1276" s="156"/>
      <c r="AQ1276" s="157">
        <v>3.2764659190000005</v>
      </c>
      <c r="AR1276" s="158"/>
      <c r="AS1276" s="145">
        <f>LOOKUP(rufmkm,'[1]Sheet1 (2)'!$V$62:$V$71,'[1]Sheet1 (2)'!$W$62:$W$71)</f>
        <v>40</v>
      </c>
      <c r="AT1276" s="140"/>
      <c r="AU1276" s="157">
        <f>IF(IF(D1276='[1]Sheet1 (2)'!$C$69,'[1]Sheet1 (2)'!$D$69*('[1]Sheet1 (2)'!$D$72-rut_index)/'[1]Sheet1 (2)'!$D$72,IF([1]shee2!D1216='[1]Sheet1 (2)'!$C$70,'[1]Sheet1 (2)'!$D$70*('[1]Sheet1 (2)'!$D$72-rut_index)/'[1]Sheet1 (2)'!$D$72,IF([1]shee2!D1216='[1]Sheet1 (2)'!$C$71,'[1]Sheet1 (2)'!$D$71*('[1]Sheet1 (2)'!$D$72-rut_index)/'[1]Sheet1 (2)'!$D$72)))&lt;0,0,IF(D1276='[1]Sheet1 (2)'!$C$69,'[1]Sheet1 (2)'!$D$69*('[1]Sheet1 (2)'!$D$72-rut_index)/'[1]Sheet1 (2)'!$D$72,IF([1]shee2!D1216='[1]Sheet1 (2)'!$C$70,'[1]Sheet1 (2)'!$D$70*('[1]Sheet1 (2)'!$D$72-rut_index)/'[1]Sheet1 (2)'!$D$72,IF([1]shee2!D1216='[1]Sheet1 (2)'!$C$71,'[1]Sheet1 (2)'!$D$71*('[1]Sheet1 (2)'!$D$72-rut_index)/'[1]Sheet1 (2)'!$D$72))))</f>
        <v>5</v>
      </c>
      <c r="AV1276" s="157">
        <f>IF(IF(D1276='[1]Sheet1 (2)'!$C$69,'[1]Sheet1 (2)'!$D$69*('[1]Sheet1 (2)'!$D$72-crack_s_index)/'[1]Sheet1 (2)'!$D$72,IF([1]shee2!D1216='[1]Sheet1 (2)'!$C$70,'[1]Sheet1 (2)'!$D$70*('[1]Sheet1 (2)'!$D$72-crack_s_index)/'[1]Sheet1 (2)'!$D$72,IF([1]shee2!D1216='[1]Sheet1 (2)'!$C$71,'[1]Sheet1 (2)'!$D$71*('[1]Sheet1 (2)'!$D$72-crack_s_index)/'[1]Sheet1 (2)'!$D$72)))&lt;0,0,IF(D1276='[1]Sheet1 (2)'!$C$69,'[1]Sheet1 (2)'!$D$69*('[1]Sheet1 (2)'!$D$72-crack_s_index)/'[1]Sheet1 (2)'!$D$72,IF([1]shee2!D1216='[1]Sheet1 (2)'!$C$70,'[1]Sheet1 (2)'!$D$70*('[1]Sheet1 (2)'!$D$72-crack_s_index)/'[1]Sheet1 (2)'!$D$72,IF([1]shee2!D1216='[1]Sheet1 (2)'!$C$71,'[1]Sheet1 (2)'!$D$71*('[1]Sheet1 (2)'!$D$72-crack_s_index)/'[1]Sheet1 (2)'!$D$72))))</f>
        <v>1.875</v>
      </c>
      <c r="AW1276" s="157">
        <f>IF(IF(D1276='[1]Sheet1 (2)'!$C$69,'[1]Sheet1 (2)'!$D$69*('[1]Sheet1 (2)'!$D$72-crack_t_index)/'[1]Sheet1 (2)'!$D$72,IF([1]shee2!D1216='[1]Sheet1 (2)'!$C$70,'[1]Sheet1 (2)'!$D$70*('[1]Sheet1 (2)'!$D$72-crack_t_index)/'[1]Sheet1 (2)'!$D$72,IF([1]shee2!D1216='[1]Sheet1 (2)'!$C$71,'[1]Sheet1 (2)'!$D$71*('[1]Sheet1 (2)'!$D$72-crack_t_index)/'[1]Sheet1 (2)'!$D$72)))&lt;0,0,IF(D1276='[1]Sheet1 (2)'!$C$69,'[1]Sheet1 (2)'!$D$69*('[1]Sheet1 (2)'!$D$72-crack_t_index)/'[1]Sheet1 (2)'!$D$72,IF([1]shee2!D1216='[1]Sheet1 (2)'!$C$70,'[1]Sheet1 (2)'!$D$70*('[1]Sheet1 (2)'!$D$72-crack_t_index)/'[1]Sheet1 (2)'!$D$72,IF([1]shee2!D1216='[1]Sheet1 (2)'!$C$71,'[1]Sheet1 (2)'!$D$71*('[1]Sheet1 (2)'!$D$72-crack_t_index)/'[1]Sheet1 (2)'!$D$72))))</f>
        <v>3.4375</v>
      </c>
      <c r="AX1276" s="157">
        <f>IF(IF(D1276='[1]Sheet1 (2)'!$C$69,'[1]Sheet1 (2)'!$D$69*('[1]Sheet1 (2)'!$D$72-rave_index)/'[1]Sheet1 (2)'!$D$72,IF([1]shee2!D1216='[1]Sheet1 (2)'!$C$70,'[1]Sheet1 (2)'!$D$70*('[1]Sheet1 (2)'!$D$72-rave_index)/'[1]Sheet1 (2)'!$D$72,IF([1]shee2!D1216='[1]Sheet1 (2)'!$C$71,'[1]Sheet1 (2)'!$D$71*('[1]Sheet1 (2)'!$D$72-rave_index)/'[1]Sheet1 (2)'!$D$72)))&lt;0,0,IF(D1276='[1]Sheet1 (2)'!$C$69,'[1]Sheet1 (2)'!$D$69*('[1]Sheet1 (2)'!$D$72-rave_index)/'[1]Sheet1 (2)'!$D$72,IF([1]shee2!D1216='[1]Sheet1 (2)'!$C$70,'[1]Sheet1 (2)'!$D$70*('[1]Sheet1 (2)'!$D$72-rave_index)/'[1]Sheet1 (2)'!$D$72,IF([1]shee2!D1216='[1]Sheet1 (2)'!$C$71,'[1]Sheet1 (2)'!$D$71*('[1]Sheet1 (2)'!$D$72-rave_index)/'[1]Sheet1 (2)'!$D$72))))</f>
        <v>5</v>
      </c>
      <c r="AY1276" s="157">
        <f>IF(IF(D1276='[1]Sheet1 (2)'!$C$69,'[1]Sheet1 (2)'!$D$69*('[1]Sheet1 (2)'!$D$72-rough_index)/'[1]Sheet1 (2)'!$D$72,IF([1]shee2!D1216='[1]Sheet1 (2)'!$C$70,'[1]Sheet1 (2)'!$D$70*('[1]Sheet1 (2)'!$D$72-rough_index)/'[1]Sheet1 (2)'!$D$72,IF([1]shee2!D1216='[1]Sheet1 (2)'!$C$71,'[1]Sheet1 (2)'!$D$71*('[1]Sheet1 (2)'!$D$72-rough_index)/'[1]Sheet1 (2)'!$D$72)))&lt;0,0,IF(D1276='[1]Sheet1 (2)'!$C$69,'[1]Sheet1 (2)'!$D$69*('[1]Sheet1 (2)'!$D$72-rough_index)/'[1]Sheet1 (2)'!$D$72,IF([1]shee2!D1216='[1]Sheet1 (2)'!$C$70,'[1]Sheet1 (2)'!$D$70*('[1]Sheet1 (2)'!$D$72-rough_index)/'[1]Sheet1 (2)'!$D$72,IF([1]shee2!D1216='[1]Sheet1 (2)'!$C$71,'[1]Sheet1 (2)'!$D$71*('[1]Sheet1 (2)'!$D$72-rough_index)/'[1]Sheet1 (2)'!$D$72))))</f>
        <v>1.6666666666666667</v>
      </c>
      <c r="AZ1276" s="179">
        <f>+(AU1276*'[1]Sheet1 (2)'!$C$77)+(AV1276*'[1]Sheet1 (2)'!$C$78)+(AW1276*'[1]Sheet1 (2)'!$C$79)+(AX1276*'[1]Sheet1 (2)'!$C$80)+(AY1276*'[1]Sheet1 (2)'!$C$81)</f>
        <v>2.8125</v>
      </c>
      <c r="BA1276" s="213" t="str">
        <f t="shared" si="38"/>
        <v>Fair</v>
      </c>
      <c r="BE1276">
        <f>IF(D1276='[1]Sheet1 (2)'!$C$61,'[1]Sheet1 (2)'!$D$61*(counts^2)+'[1]Sheet1 (2)'!$G$61*counts+'[1]Sheet1 (2)'!$J$61,IF(D1276='[1]Sheet1 (2)'!$C$62,'[1]Sheet1 (2)'!$D$62*counts+'[1]Sheet1 (2)'!$G$62,IF(D1276='[1]Sheet1 (2)'!$C$63,'[1]Sheet1 (2)'!$D$63*counts+'[1]Sheet1 (2)'!$G$63,IF(D1276='[1]Sheet1 (2)'!$C$64,'[1]Sheet1 (2)'!$D$64*counts+'[1]Sheet1 (2)'!$G$64))))</f>
        <v>2.0984129299999998</v>
      </c>
    </row>
    <row r="1277" spans="1:57" ht="12.75" customHeight="1">
      <c r="A1277" s="176" t="s">
        <v>282</v>
      </c>
      <c r="B1277" s="145" t="s">
        <v>76</v>
      </c>
      <c r="C1277" s="170">
        <v>1410</v>
      </c>
      <c r="D1277" s="174" t="s">
        <v>77</v>
      </c>
      <c r="E1277" s="171">
        <v>8</v>
      </c>
      <c r="F1277" s="171">
        <v>2</v>
      </c>
      <c r="G1277" s="171" t="s">
        <v>77</v>
      </c>
      <c r="H1277" s="171">
        <v>0.5</v>
      </c>
      <c r="I1277" s="171" t="s">
        <v>77</v>
      </c>
      <c r="J1277" s="173" t="s">
        <v>80</v>
      </c>
      <c r="K1277" s="173" t="s">
        <v>80</v>
      </c>
      <c r="L1277" s="169">
        <f>VLOOKUP(CONCATENATE(J1277,K1277),'Sheet1 (2)'!$J$6:$K$26,2,FALSE)</f>
        <v>0</v>
      </c>
      <c r="M1277" s="173" t="s">
        <v>83</v>
      </c>
      <c r="N1277" s="173" t="s">
        <v>82</v>
      </c>
      <c r="O1277" s="177">
        <f>VLOOKUP(CONCATENATE(M1277,N1277),'[1]Sheet1 (2)'!$L$6:$M$26,2,FALSE)</f>
        <v>18.75</v>
      </c>
      <c r="P1277" s="173" t="s">
        <v>83</v>
      </c>
      <c r="Q1277" s="173" t="s">
        <v>82</v>
      </c>
      <c r="R1277" s="177">
        <f>VLOOKUP(CONCATENATE(P1277,Q1277),'[1]Sheet1 (2)'!$N$6:$O$26,2,FALSE)</f>
        <v>18.75</v>
      </c>
      <c r="S1277" s="173" t="s">
        <v>80</v>
      </c>
      <c r="T1277" s="173" t="s">
        <v>80</v>
      </c>
      <c r="U1277" s="177">
        <f>VLOOKUP(CONCATENATE(S1277,T1277),'[1]Sheet1 (2)'!$P$6:$Q$26,2,FALSE)</f>
        <v>0</v>
      </c>
      <c r="V1277" s="173" t="s">
        <v>80</v>
      </c>
      <c r="W1277" s="173" t="s">
        <v>80</v>
      </c>
      <c r="X1277" s="177">
        <f>VLOOKUP(CONCATENATE(V1277,W1277),'[1]Sheet1 (2)'!$R$6:$S$26,2,FALSE)</f>
        <v>0</v>
      </c>
      <c r="Y1277" s="173" t="s">
        <v>80</v>
      </c>
      <c r="Z1277" s="173" t="s">
        <v>80</v>
      </c>
      <c r="AA1277" s="177">
        <f>VLOOKUP(CONCATENATE(Y1277,Z1277),'[1]Sheet1 (2)'!$T$6:$U$26,2,FALSE)</f>
        <v>0</v>
      </c>
      <c r="AB1277" s="173" t="s">
        <v>80</v>
      </c>
      <c r="AC1277" s="173" t="s">
        <v>80</v>
      </c>
      <c r="AD1277" s="177">
        <f>VLOOKUP(CONCATENATE(AB1277,AC1277),'[1]Sheet1 (2)'!$X$6:$Y$26,2,FALSE)</f>
        <v>0</v>
      </c>
      <c r="AE1277" s="173" t="s">
        <v>82</v>
      </c>
      <c r="AF1277" s="173" t="s">
        <v>81</v>
      </c>
      <c r="AG1277" s="177">
        <f>VLOOKUP(CONCATENATE(AE1277,AF1277),'[1]Sheet1 (2)'!$Z$6:$AA$26,2,FALSE)</f>
        <v>66</v>
      </c>
      <c r="AH1277" s="172"/>
      <c r="AI1277" s="178"/>
      <c r="AJ1277" s="140"/>
      <c r="AK1277" s="176" t="s">
        <v>282</v>
      </c>
      <c r="AL1277" s="176" t="s">
        <v>76</v>
      </c>
      <c r="AM1277" s="170">
        <f t="shared" si="39"/>
        <v>1410</v>
      </c>
      <c r="AN1277" s="147"/>
      <c r="AO1277" s="155" t="s">
        <v>409</v>
      </c>
      <c r="AP1277" s="156"/>
      <c r="AQ1277" s="157">
        <v>3.5830029158000003</v>
      </c>
      <c r="AR1277" s="158"/>
      <c r="AS1277" s="145">
        <f>LOOKUP(rufmkm,'[1]Sheet1 (2)'!$V$62:$V$71,'[1]Sheet1 (2)'!$W$62:$W$71)</f>
        <v>40</v>
      </c>
      <c r="AT1277" s="140"/>
      <c r="AU1277" s="157">
        <f>IF(IF(D1277='[1]Sheet1 (2)'!$C$69,'[1]Sheet1 (2)'!$D$69*('[1]Sheet1 (2)'!$D$72-rut_index)/'[1]Sheet1 (2)'!$D$72,IF([1]shee2!D1217='[1]Sheet1 (2)'!$C$70,'[1]Sheet1 (2)'!$D$70*('[1]Sheet1 (2)'!$D$72-rut_index)/'[1]Sheet1 (2)'!$D$72,IF([1]shee2!D1217='[1]Sheet1 (2)'!$C$71,'[1]Sheet1 (2)'!$D$71*('[1]Sheet1 (2)'!$D$72-rut_index)/'[1]Sheet1 (2)'!$D$72)))&lt;0,0,IF(D1277='[1]Sheet1 (2)'!$C$69,'[1]Sheet1 (2)'!$D$69*('[1]Sheet1 (2)'!$D$72-rut_index)/'[1]Sheet1 (2)'!$D$72,IF([1]shee2!D1217='[1]Sheet1 (2)'!$C$70,'[1]Sheet1 (2)'!$D$70*('[1]Sheet1 (2)'!$D$72-rut_index)/'[1]Sheet1 (2)'!$D$72,IF([1]shee2!D1217='[1]Sheet1 (2)'!$C$71,'[1]Sheet1 (2)'!$D$71*('[1]Sheet1 (2)'!$D$72-rut_index)/'[1]Sheet1 (2)'!$D$72))))</f>
        <v>5</v>
      </c>
      <c r="AV1277" s="157">
        <f>IF(IF(D1277='[1]Sheet1 (2)'!$C$69,'[1]Sheet1 (2)'!$D$69*('[1]Sheet1 (2)'!$D$72-crack_s_index)/'[1]Sheet1 (2)'!$D$72,IF([1]shee2!D1217='[1]Sheet1 (2)'!$C$70,'[1]Sheet1 (2)'!$D$70*('[1]Sheet1 (2)'!$D$72-crack_s_index)/'[1]Sheet1 (2)'!$D$72,IF([1]shee2!D1217='[1]Sheet1 (2)'!$C$71,'[1]Sheet1 (2)'!$D$71*('[1]Sheet1 (2)'!$D$72-crack_s_index)/'[1]Sheet1 (2)'!$D$72)))&lt;0,0,IF(D1277='[1]Sheet1 (2)'!$C$69,'[1]Sheet1 (2)'!$D$69*('[1]Sheet1 (2)'!$D$72-crack_s_index)/'[1]Sheet1 (2)'!$D$72,IF([1]shee2!D1217='[1]Sheet1 (2)'!$C$70,'[1]Sheet1 (2)'!$D$70*('[1]Sheet1 (2)'!$D$72-crack_s_index)/'[1]Sheet1 (2)'!$D$72,IF([1]shee2!D1217='[1]Sheet1 (2)'!$C$71,'[1]Sheet1 (2)'!$D$71*('[1]Sheet1 (2)'!$D$72-crack_s_index)/'[1]Sheet1 (2)'!$D$72))))</f>
        <v>3.4375</v>
      </c>
      <c r="AW1277" s="157">
        <f>IF(IF(D1277='[1]Sheet1 (2)'!$C$69,'[1]Sheet1 (2)'!$D$69*('[1]Sheet1 (2)'!$D$72-crack_t_index)/'[1]Sheet1 (2)'!$D$72,IF([1]shee2!D1217='[1]Sheet1 (2)'!$C$70,'[1]Sheet1 (2)'!$D$70*('[1]Sheet1 (2)'!$D$72-crack_t_index)/'[1]Sheet1 (2)'!$D$72,IF([1]shee2!D1217='[1]Sheet1 (2)'!$C$71,'[1]Sheet1 (2)'!$D$71*('[1]Sheet1 (2)'!$D$72-crack_t_index)/'[1]Sheet1 (2)'!$D$72)))&lt;0,0,IF(D1277='[1]Sheet1 (2)'!$C$69,'[1]Sheet1 (2)'!$D$69*('[1]Sheet1 (2)'!$D$72-crack_t_index)/'[1]Sheet1 (2)'!$D$72,IF([1]shee2!D1217='[1]Sheet1 (2)'!$C$70,'[1]Sheet1 (2)'!$D$70*('[1]Sheet1 (2)'!$D$72-crack_t_index)/'[1]Sheet1 (2)'!$D$72,IF([1]shee2!D1217='[1]Sheet1 (2)'!$C$71,'[1]Sheet1 (2)'!$D$71*('[1]Sheet1 (2)'!$D$72-crack_t_index)/'[1]Sheet1 (2)'!$D$72))))</f>
        <v>3.4375</v>
      </c>
      <c r="AX1277" s="157">
        <f>IF(IF(D1277='[1]Sheet1 (2)'!$C$69,'[1]Sheet1 (2)'!$D$69*('[1]Sheet1 (2)'!$D$72-rave_index)/'[1]Sheet1 (2)'!$D$72,IF([1]shee2!D1217='[1]Sheet1 (2)'!$C$70,'[1]Sheet1 (2)'!$D$70*('[1]Sheet1 (2)'!$D$72-rave_index)/'[1]Sheet1 (2)'!$D$72,IF([1]shee2!D1217='[1]Sheet1 (2)'!$C$71,'[1]Sheet1 (2)'!$D$71*('[1]Sheet1 (2)'!$D$72-rave_index)/'[1]Sheet1 (2)'!$D$72)))&lt;0,0,IF(D1277='[1]Sheet1 (2)'!$C$69,'[1]Sheet1 (2)'!$D$69*('[1]Sheet1 (2)'!$D$72-rave_index)/'[1]Sheet1 (2)'!$D$72,IF([1]shee2!D1217='[1]Sheet1 (2)'!$C$70,'[1]Sheet1 (2)'!$D$70*('[1]Sheet1 (2)'!$D$72-rave_index)/'[1]Sheet1 (2)'!$D$72,IF([1]shee2!D1217='[1]Sheet1 (2)'!$C$71,'[1]Sheet1 (2)'!$D$71*('[1]Sheet1 (2)'!$D$72-rave_index)/'[1]Sheet1 (2)'!$D$72))))</f>
        <v>5</v>
      </c>
      <c r="AY1277" s="157">
        <f>IF(IF(D1277='[1]Sheet1 (2)'!$C$69,'[1]Sheet1 (2)'!$D$69*('[1]Sheet1 (2)'!$D$72-rough_index)/'[1]Sheet1 (2)'!$D$72,IF([1]shee2!D1217='[1]Sheet1 (2)'!$C$70,'[1]Sheet1 (2)'!$D$70*('[1]Sheet1 (2)'!$D$72-rough_index)/'[1]Sheet1 (2)'!$D$72,IF([1]shee2!D1217='[1]Sheet1 (2)'!$C$71,'[1]Sheet1 (2)'!$D$71*('[1]Sheet1 (2)'!$D$72-rough_index)/'[1]Sheet1 (2)'!$D$72)))&lt;0,0,IF(D1277='[1]Sheet1 (2)'!$C$69,'[1]Sheet1 (2)'!$D$69*('[1]Sheet1 (2)'!$D$72-rough_index)/'[1]Sheet1 (2)'!$D$72,IF([1]shee2!D1217='[1]Sheet1 (2)'!$C$70,'[1]Sheet1 (2)'!$D$70*('[1]Sheet1 (2)'!$D$72-rough_index)/'[1]Sheet1 (2)'!$D$72,IF([1]shee2!D1217='[1]Sheet1 (2)'!$C$71,'[1]Sheet1 (2)'!$D$71*('[1]Sheet1 (2)'!$D$72-rough_index)/'[1]Sheet1 (2)'!$D$72))))</f>
        <v>1.6666666666666667</v>
      </c>
      <c r="AZ1277" s="179">
        <f>+(AU1277*'[1]Sheet1 (2)'!$C$77)+(AV1277*'[1]Sheet1 (2)'!$C$78)+(AW1277*'[1]Sheet1 (2)'!$C$79)+(AX1277*'[1]Sheet1 (2)'!$C$80)+(AY1277*'[1]Sheet1 (2)'!$C$81)</f>
        <v>3.375</v>
      </c>
      <c r="BA1277" s="213" t="str">
        <f t="shared" si="38"/>
        <v>Fair</v>
      </c>
      <c r="BE1277">
        <f>IF(D1277='[1]Sheet1 (2)'!$C$61,'[1]Sheet1 (2)'!$D$61*(counts^2)+'[1]Sheet1 (2)'!$G$61*counts+'[1]Sheet1 (2)'!$J$61,IF(D1277='[1]Sheet1 (2)'!$C$62,'[1]Sheet1 (2)'!$D$62*counts+'[1]Sheet1 (2)'!$G$62,IF(D1277='[1]Sheet1 (2)'!$C$63,'[1]Sheet1 (2)'!$D$63*counts+'[1]Sheet1 (2)'!$G$63,IF(D1277='[1]Sheet1 (2)'!$C$64,'[1]Sheet1 (2)'!$D$64*counts+'[1]Sheet1 (2)'!$G$64))))</f>
        <v>2.0984129299999998</v>
      </c>
    </row>
    <row r="1278" spans="1:57" ht="12.75" customHeight="1">
      <c r="A1278" s="176" t="s">
        <v>282</v>
      </c>
      <c r="B1278" s="145" t="s">
        <v>76</v>
      </c>
      <c r="C1278" s="170">
        <v>1411</v>
      </c>
      <c r="D1278" s="174" t="s">
        <v>77</v>
      </c>
      <c r="E1278" s="171">
        <v>8</v>
      </c>
      <c r="F1278" s="171">
        <v>2</v>
      </c>
      <c r="G1278" s="171" t="s">
        <v>77</v>
      </c>
      <c r="H1278" s="171">
        <v>0.5</v>
      </c>
      <c r="I1278" s="171" t="s">
        <v>77</v>
      </c>
      <c r="J1278" s="173" t="s">
        <v>80</v>
      </c>
      <c r="K1278" s="173" t="s">
        <v>80</v>
      </c>
      <c r="L1278" s="169">
        <f>VLOOKUP(CONCATENATE(J1278,K1278),'Sheet1 (2)'!$J$6:$K$26,2,FALSE)</f>
        <v>0</v>
      </c>
      <c r="M1278" s="173" t="s">
        <v>79</v>
      </c>
      <c r="N1278" s="173" t="s">
        <v>83</v>
      </c>
      <c r="O1278" s="177">
        <f>VLOOKUP(CONCATENATE(M1278,N1278),'[1]Sheet1 (2)'!$L$6:$M$26,2,FALSE)</f>
        <v>50</v>
      </c>
      <c r="P1278" s="173" t="s">
        <v>79</v>
      </c>
      <c r="Q1278" s="173" t="s">
        <v>83</v>
      </c>
      <c r="R1278" s="177">
        <f>VLOOKUP(CONCATENATE(P1278,Q1278),'[1]Sheet1 (2)'!$N$6:$O$26,2,FALSE)</f>
        <v>50</v>
      </c>
      <c r="S1278" s="173" t="s">
        <v>80</v>
      </c>
      <c r="T1278" s="173" t="s">
        <v>80</v>
      </c>
      <c r="U1278" s="177">
        <f>VLOOKUP(CONCATENATE(S1278,T1278),'[1]Sheet1 (2)'!$P$6:$Q$26,2,FALSE)</f>
        <v>0</v>
      </c>
      <c r="V1278" s="173" t="s">
        <v>80</v>
      </c>
      <c r="W1278" s="173" t="s">
        <v>80</v>
      </c>
      <c r="X1278" s="177">
        <f>VLOOKUP(CONCATENATE(V1278,W1278),'[1]Sheet1 (2)'!$R$6:$S$26,2,FALSE)</f>
        <v>0</v>
      </c>
      <c r="Y1278" s="173" t="s">
        <v>80</v>
      </c>
      <c r="Z1278" s="173" t="s">
        <v>80</v>
      </c>
      <c r="AA1278" s="177">
        <f>VLOOKUP(CONCATENATE(Y1278,Z1278),'[1]Sheet1 (2)'!$T$6:$U$26,2,FALSE)</f>
        <v>0</v>
      </c>
      <c r="AB1278" s="173" t="s">
        <v>80</v>
      </c>
      <c r="AC1278" s="173" t="s">
        <v>80</v>
      </c>
      <c r="AD1278" s="177">
        <f>VLOOKUP(CONCATENATE(AB1278,AC1278),'[1]Sheet1 (2)'!$X$6:$Y$26,2,FALSE)</f>
        <v>0</v>
      </c>
      <c r="AE1278" s="173" t="s">
        <v>82</v>
      </c>
      <c r="AF1278" s="173" t="s">
        <v>81</v>
      </c>
      <c r="AG1278" s="177">
        <f>VLOOKUP(CONCATENATE(AE1278,AF1278),'[1]Sheet1 (2)'!$Z$6:$AA$26,2,FALSE)</f>
        <v>66</v>
      </c>
      <c r="AH1278" s="172"/>
      <c r="AI1278" s="178"/>
      <c r="AJ1278" s="140"/>
      <c r="AK1278" s="176" t="s">
        <v>282</v>
      </c>
      <c r="AL1278" s="176" t="s">
        <v>76</v>
      </c>
      <c r="AM1278" s="170">
        <f t="shared" si="39"/>
        <v>1411</v>
      </c>
      <c r="AN1278" s="147"/>
      <c r="AO1278" s="155"/>
      <c r="AP1278" s="156"/>
      <c r="AQ1278" s="157">
        <v>3.7959841986000002</v>
      </c>
      <c r="AR1278" s="158"/>
      <c r="AS1278" s="145">
        <f>LOOKUP(rufmkm,'[1]Sheet1 (2)'!$V$62:$V$71,'[1]Sheet1 (2)'!$W$62:$W$71)</f>
        <v>40</v>
      </c>
      <c r="AT1278" s="140"/>
      <c r="AU1278" s="157">
        <f>IF(IF(D1278='[1]Sheet1 (2)'!$C$69,'[1]Sheet1 (2)'!$D$69*('[1]Sheet1 (2)'!$D$72-rut_index)/'[1]Sheet1 (2)'!$D$72,IF([1]shee2!D1218='[1]Sheet1 (2)'!$C$70,'[1]Sheet1 (2)'!$D$70*('[1]Sheet1 (2)'!$D$72-rut_index)/'[1]Sheet1 (2)'!$D$72,IF([1]shee2!D1218='[1]Sheet1 (2)'!$C$71,'[1]Sheet1 (2)'!$D$71*('[1]Sheet1 (2)'!$D$72-rut_index)/'[1]Sheet1 (2)'!$D$72)))&lt;0,0,IF(D1278='[1]Sheet1 (2)'!$C$69,'[1]Sheet1 (2)'!$D$69*('[1]Sheet1 (2)'!$D$72-rut_index)/'[1]Sheet1 (2)'!$D$72,IF([1]shee2!D1218='[1]Sheet1 (2)'!$C$70,'[1]Sheet1 (2)'!$D$70*('[1]Sheet1 (2)'!$D$72-rut_index)/'[1]Sheet1 (2)'!$D$72,IF([1]shee2!D1218='[1]Sheet1 (2)'!$C$71,'[1]Sheet1 (2)'!$D$71*('[1]Sheet1 (2)'!$D$72-rut_index)/'[1]Sheet1 (2)'!$D$72))))</f>
        <v>5</v>
      </c>
      <c r="AV1278" s="157">
        <f>IF(IF(D1278='[1]Sheet1 (2)'!$C$69,'[1]Sheet1 (2)'!$D$69*('[1]Sheet1 (2)'!$D$72-crack_s_index)/'[1]Sheet1 (2)'!$D$72,IF([1]shee2!D1218='[1]Sheet1 (2)'!$C$70,'[1]Sheet1 (2)'!$D$70*('[1]Sheet1 (2)'!$D$72-crack_s_index)/'[1]Sheet1 (2)'!$D$72,IF([1]shee2!D1218='[1]Sheet1 (2)'!$C$71,'[1]Sheet1 (2)'!$D$71*('[1]Sheet1 (2)'!$D$72-crack_s_index)/'[1]Sheet1 (2)'!$D$72)))&lt;0,0,IF(D1278='[1]Sheet1 (2)'!$C$69,'[1]Sheet1 (2)'!$D$69*('[1]Sheet1 (2)'!$D$72-crack_s_index)/'[1]Sheet1 (2)'!$D$72,IF([1]shee2!D1218='[1]Sheet1 (2)'!$C$70,'[1]Sheet1 (2)'!$D$70*('[1]Sheet1 (2)'!$D$72-crack_s_index)/'[1]Sheet1 (2)'!$D$72,IF([1]shee2!D1218='[1]Sheet1 (2)'!$C$71,'[1]Sheet1 (2)'!$D$71*('[1]Sheet1 (2)'!$D$72-crack_s_index)/'[1]Sheet1 (2)'!$D$72))))</f>
        <v>0.83333333333333337</v>
      </c>
      <c r="AW1278" s="157">
        <f>IF(IF(D1278='[1]Sheet1 (2)'!$C$69,'[1]Sheet1 (2)'!$D$69*('[1]Sheet1 (2)'!$D$72-crack_t_index)/'[1]Sheet1 (2)'!$D$72,IF([1]shee2!D1218='[1]Sheet1 (2)'!$C$70,'[1]Sheet1 (2)'!$D$70*('[1]Sheet1 (2)'!$D$72-crack_t_index)/'[1]Sheet1 (2)'!$D$72,IF([1]shee2!D1218='[1]Sheet1 (2)'!$C$71,'[1]Sheet1 (2)'!$D$71*('[1]Sheet1 (2)'!$D$72-crack_t_index)/'[1]Sheet1 (2)'!$D$72)))&lt;0,0,IF(D1278='[1]Sheet1 (2)'!$C$69,'[1]Sheet1 (2)'!$D$69*('[1]Sheet1 (2)'!$D$72-crack_t_index)/'[1]Sheet1 (2)'!$D$72,IF([1]shee2!D1218='[1]Sheet1 (2)'!$C$70,'[1]Sheet1 (2)'!$D$70*('[1]Sheet1 (2)'!$D$72-crack_t_index)/'[1]Sheet1 (2)'!$D$72,IF([1]shee2!D1218='[1]Sheet1 (2)'!$C$71,'[1]Sheet1 (2)'!$D$71*('[1]Sheet1 (2)'!$D$72-crack_t_index)/'[1]Sheet1 (2)'!$D$72))))</f>
        <v>0.83333333333333337</v>
      </c>
      <c r="AX1278" s="157">
        <f>IF(IF(D1278='[1]Sheet1 (2)'!$C$69,'[1]Sheet1 (2)'!$D$69*('[1]Sheet1 (2)'!$D$72-rave_index)/'[1]Sheet1 (2)'!$D$72,IF([1]shee2!D1218='[1]Sheet1 (2)'!$C$70,'[1]Sheet1 (2)'!$D$70*('[1]Sheet1 (2)'!$D$72-rave_index)/'[1]Sheet1 (2)'!$D$72,IF([1]shee2!D1218='[1]Sheet1 (2)'!$C$71,'[1]Sheet1 (2)'!$D$71*('[1]Sheet1 (2)'!$D$72-rave_index)/'[1]Sheet1 (2)'!$D$72)))&lt;0,0,IF(D1278='[1]Sheet1 (2)'!$C$69,'[1]Sheet1 (2)'!$D$69*('[1]Sheet1 (2)'!$D$72-rave_index)/'[1]Sheet1 (2)'!$D$72,IF([1]shee2!D1218='[1]Sheet1 (2)'!$C$70,'[1]Sheet1 (2)'!$D$70*('[1]Sheet1 (2)'!$D$72-rave_index)/'[1]Sheet1 (2)'!$D$72,IF([1]shee2!D1218='[1]Sheet1 (2)'!$C$71,'[1]Sheet1 (2)'!$D$71*('[1]Sheet1 (2)'!$D$72-rave_index)/'[1]Sheet1 (2)'!$D$72))))</f>
        <v>5</v>
      </c>
      <c r="AY1278" s="157">
        <f>IF(IF(D1278='[1]Sheet1 (2)'!$C$69,'[1]Sheet1 (2)'!$D$69*('[1]Sheet1 (2)'!$D$72-rough_index)/'[1]Sheet1 (2)'!$D$72,IF([1]shee2!D1218='[1]Sheet1 (2)'!$C$70,'[1]Sheet1 (2)'!$D$70*('[1]Sheet1 (2)'!$D$72-rough_index)/'[1]Sheet1 (2)'!$D$72,IF([1]shee2!D1218='[1]Sheet1 (2)'!$C$71,'[1]Sheet1 (2)'!$D$71*('[1]Sheet1 (2)'!$D$72-rough_index)/'[1]Sheet1 (2)'!$D$72)))&lt;0,0,IF(D1278='[1]Sheet1 (2)'!$C$69,'[1]Sheet1 (2)'!$D$69*('[1]Sheet1 (2)'!$D$72-rough_index)/'[1]Sheet1 (2)'!$D$72,IF([1]shee2!D1218='[1]Sheet1 (2)'!$C$70,'[1]Sheet1 (2)'!$D$70*('[1]Sheet1 (2)'!$D$72-rough_index)/'[1]Sheet1 (2)'!$D$72,IF([1]shee2!D1218='[1]Sheet1 (2)'!$C$71,'[1]Sheet1 (2)'!$D$71*('[1]Sheet1 (2)'!$D$72-rough_index)/'[1]Sheet1 (2)'!$D$72))))</f>
        <v>1.6666666666666667</v>
      </c>
      <c r="AZ1278" s="179">
        <f>+(AU1278*'[1]Sheet1 (2)'!$C$77)+(AV1278*'[1]Sheet1 (2)'!$C$78)+(AW1278*'[1]Sheet1 (2)'!$C$79)+(AX1278*'[1]Sheet1 (2)'!$C$80)+(AY1278*'[1]Sheet1 (2)'!$C$81)</f>
        <v>2.3333333333333335</v>
      </c>
      <c r="BA1278" s="213" t="str">
        <f t="shared" si="38"/>
        <v>Poor</v>
      </c>
      <c r="BE1278">
        <f>IF(D1278='[1]Sheet1 (2)'!$C$61,'[1]Sheet1 (2)'!$D$61*(counts^2)+'[1]Sheet1 (2)'!$G$61*counts+'[1]Sheet1 (2)'!$J$61,IF(D1278='[1]Sheet1 (2)'!$C$62,'[1]Sheet1 (2)'!$D$62*counts+'[1]Sheet1 (2)'!$G$62,IF(D1278='[1]Sheet1 (2)'!$C$63,'[1]Sheet1 (2)'!$D$63*counts+'[1]Sheet1 (2)'!$G$63,IF(D1278='[1]Sheet1 (2)'!$C$64,'[1]Sheet1 (2)'!$D$64*counts+'[1]Sheet1 (2)'!$G$64))))</f>
        <v>2.0984129299999998</v>
      </c>
    </row>
    <row r="1279" spans="1:57" ht="12.75" customHeight="1">
      <c r="A1279" s="176" t="s">
        <v>282</v>
      </c>
      <c r="B1279" s="145" t="s">
        <v>76</v>
      </c>
      <c r="C1279" s="170">
        <v>1412</v>
      </c>
      <c r="D1279" s="174" t="s">
        <v>77</v>
      </c>
      <c r="E1279" s="171">
        <v>8</v>
      </c>
      <c r="F1279" s="171">
        <v>2</v>
      </c>
      <c r="G1279" s="171" t="s">
        <v>77</v>
      </c>
      <c r="H1279" s="171">
        <v>0.5</v>
      </c>
      <c r="I1279" s="171" t="s">
        <v>77</v>
      </c>
      <c r="J1279" s="173" t="s">
        <v>80</v>
      </c>
      <c r="K1279" s="173" t="s">
        <v>80</v>
      </c>
      <c r="L1279" s="169">
        <f>VLOOKUP(CONCATENATE(J1279,K1279),'Sheet1 (2)'!$J$6:$K$26,2,FALSE)</f>
        <v>0</v>
      </c>
      <c r="M1279" s="173" t="s">
        <v>79</v>
      </c>
      <c r="N1279" s="173" t="s">
        <v>79</v>
      </c>
      <c r="O1279" s="177">
        <f>VLOOKUP(CONCATENATE(M1279,N1279),'[1]Sheet1 (2)'!$L$6:$M$26,2,FALSE)</f>
        <v>75</v>
      </c>
      <c r="P1279" s="173" t="s">
        <v>83</v>
      </c>
      <c r="Q1279" s="173" t="s">
        <v>79</v>
      </c>
      <c r="R1279" s="177">
        <f>VLOOKUP(CONCATENATE(P1279,Q1279),'[1]Sheet1 (2)'!$N$6:$O$26,2,FALSE)</f>
        <v>56.25</v>
      </c>
      <c r="S1279" s="173" t="s">
        <v>80</v>
      </c>
      <c r="T1279" s="173" t="s">
        <v>80</v>
      </c>
      <c r="U1279" s="177">
        <f>VLOOKUP(CONCATENATE(S1279,T1279),'[1]Sheet1 (2)'!$P$6:$Q$26,2,FALSE)</f>
        <v>0</v>
      </c>
      <c r="V1279" s="173" t="s">
        <v>80</v>
      </c>
      <c r="W1279" s="173" t="s">
        <v>80</v>
      </c>
      <c r="X1279" s="177">
        <f>VLOOKUP(CONCATENATE(V1279,W1279),'[1]Sheet1 (2)'!$R$6:$S$26,2,FALSE)</f>
        <v>0</v>
      </c>
      <c r="Y1279" s="173" t="s">
        <v>80</v>
      </c>
      <c r="Z1279" s="173" t="s">
        <v>80</v>
      </c>
      <c r="AA1279" s="177">
        <f>VLOOKUP(CONCATENATE(Y1279,Z1279),'[1]Sheet1 (2)'!$T$6:$U$26,2,FALSE)</f>
        <v>0</v>
      </c>
      <c r="AB1279" s="173" t="s">
        <v>80</v>
      </c>
      <c r="AC1279" s="173" t="s">
        <v>80</v>
      </c>
      <c r="AD1279" s="177">
        <f>VLOOKUP(CONCATENATE(AB1279,AC1279),'[1]Sheet1 (2)'!$X$6:$Y$26,2,FALSE)</f>
        <v>0</v>
      </c>
      <c r="AE1279" s="173" t="s">
        <v>82</v>
      </c>
      <c r="AF1279" s="173" t="s">
        <v>81</v>
      </c>
      <c r="AG1279" s="177">
        <f>VLOOKUP(CONCATENATE(AE1279,AF1279),'[1]Sheet1 (2)'!$Z$6:$AA$26,2,FALSE)</f>
        <v>66</v>
      </c>
      <c r="AH1279" s="172"/>
      <c r="AI1279" s="178"/>
      <c r="AJ1279" s="140"/>
      <c r="AK1279" s="176" t="s">
        <v>282</v>
      </c>
      <c r="AL1279" s="176" t="s">
        <v>76</v>
      </c>
      <c r="AM1279" s="170">
        <f t="shared" si="39"/>
        <v>1412</v>
      </c>
      <c r="AN1279" s="147"/>
      <c r="AO1279" s="155"/>
      <c r="AP1279" s="156"/>
      <c r="AQ1279" s="157">
        <v>2.8847418647999996</v>
      </c>
      <c r="AR1279" s="158"/>
      <c r="AS1279" s="145">
        <f>LOOKUP(rufmkm,'[1]Sheet1 (2)'!$V$62:$V$71,'[1]Sheet1 (2)'!$W$62:$W$71)</f>
        <v>30</v>
      </c>
      <c r="AT1279" s="140"/>
      <c r="AU1279" s="157">
        <f>IF(IF(D1279='[1]Sheet1 (2)'!$C$69,'[1]Sheet1 (2)'!$D$69*('[1]Sheet1 (2)'!$D$72-rut_index)/'[1]Sheet1 (2)'!$D$72,IF([1]shee2!D1219='[1]Sheet1 (2)'!$C$70,'[1]Sheet1 (2)'!$D$70*('[1]Sheet1 (2)'!$D$72-rut_index)/'[1]Sheet1 (2)'!$D$72,IF([1]shee2!D1219='[1]Sheet1 (2)'!$C$71,'[1]Sheet1 (2)'!$D$71*('[1]Sheet1 (2)'!$D$72-rut_index)/'[1]Sheet1 (2)'!$D$72)))&lt;0,0,IF(D1279='[1]Sheet1 (2)'!$C$69,'[1]Sheet1 (2)'!$D$69*('[1]Sheet1 (2)'!$D$72-rut_index)/'[1]Sheet1 (2)'!$D$72,IF([1]shee2!D1219='[1]Sheet1 (2)'!$C$70,'[1]Sheet1 (2)'!$D$70*('[1]Sheet1 (2)'!$D$72-rut_index)/'[1]Sheet1 (2)'!$D$72,IF([1]shee2!D1219='[1]Sheet1 (2)'!$C$71,'[1]Sheet1 (2)'!$D$71*('[1]Sheet1 (2)'!$D$72-rut_index)/'[1]Sheet1 (2)'!$D$72))))</f>
        <v>5</v>
      </c>
      <c r="AV1279" s="157">
        <f>IF(IF(D1279='[1]Sheet1 (2)'!$C$69,'[1]Sheet1 (2)'!$D$69*('[1]Sheet1 (2)'!$D$72-crack_s_index)/'[1]Sheet1 (2)'!$D$72,IF([1]shee2!D1219='[1]Sheet1 (2)'!$C$70,'[1]Sheet1 (2)'!$D$70*('[1]Sheet1 (2)'!$D$72-crack_s_index)/'[1]Sheet1 (2)'!$D$72,IF([1]shee2!D1219='[1]Sheet1 (2)'!$C$71,'[1]Sheet1 (2)'!$D$71*('[1]Sheet1 (2)'!$D$72-crack_s_index)/'[1]Sheet1 (2)'!$D$72)))&lt;0,0,IF(D1279='[1]Sheet1 (2)'!$C$69,'[1]Sheet1 (2)'!$D$69*('[1]Sheet1 (2)'!$D$72-crack_s_index)/'[1]Sheet1 (2)'!$D$72,IF([1]shee2!D1219='[1]Sheet1 (2)'!$C$70,'[1]Sheet1 (2)'!$D$70*('[1]Sheet1 (2)'!$D$72-crack_s_index)/'[1]Sheet1 (2)'!$D$72,IF([1]shee2!D1219='[1]Sheet1 (2)'!$C$71,'[1]Sheet1 (2)'!$D$71*('[1]Sheet1 (2)'!$D$72-crack_s_index)/'[1]Sheet1 (2)'!$D$72))))</f>
        <v>0</v>
      </c>
      <c r="AW1279" s="157">
        <f>IF(IF(D1279='[1]Sheet1 (2)'!$C$69,'[1]Sheet1 (2)'!$D$69*('[1]Sheet1 (2)'!$D$72-crack_t_index)/'[1]Sheet1 (2)'!$D$72,IF([1]shee2!D1219='[1]Sheet1 (2)'!$C$70,'[1]Sheet1 (2)'!$D$70*('[1]Sheet1 (2)'!$D$72-crack_t_index)/'[1]Sheet1 (2)'!$D$72,IF([1]shee2!D1219='[1]Sheet1 (2)'!$C$71,'[1]Sheet1 (2)'!$D$71*('[1]Sheet1 (2)'!$D$72-crack_t_index)/'[1]Sheet1 (2)'!$D$72)))&lt;0,0,IF(D1279='[1]Sheet1 (2)'!$C$69,'[1]Sheet1 (2)'!$D$69*('[1]Sheet1 (2)'!$D$72-crack_t_index)/'[1]Sheet1 (2)'!$D$72,IF([1]shee2!D1219='[1]Sheet1 (2)'!$C$70,'[1]Sheet1 (2)'!$D$70*('[1]Sheet1 (2)'!$D$72-crack_t_index)/'[1]Sheet1 (2)'!$D$72,IF([1]shee2!D1219='[1]Sheet1 (2)'!$C$71,'[1]Sheet1 (2)'!$D$71*('[1]Sheet1 (2)'!$D$72-crack_t_index)/'[1]Sheet1 (2)'!$D$72))))</f>
        <v>0.3125</v>
      </c>
      <c r="AX1279" s="157">
        <f>IF(IF(D1279='[1]Sheet1 (2)'!$C$69,'[1]Sheet1 (2)'!$D$69*('[1]Sheet1 (2)'!$D$72-rave_index)/'[1]Sheet1 (2)'!$D$72,IF([1]shee2!D1219='[1]Sheet1 (2)'!$C$70,'[1]Sheet1 (2)'!$D$70*('[1]Sheet1 (2)'!$D$72-rave_index)/'[1]Sheet1 (2)'!$D$72,IF([1]shee2!D1219='[1]Sheet1 (2)'!$C$71,'[1]Sheet1 (2)'!$D$71*('[1]Sheet1 (2)'!$D$72-rave_index)/'[1]Sheet1 (2)'!$D$72)))&lt;0,0,IF(D1279='[1]Sheet1 (2)'!$C$69,'[1]Sheet1 (2)'!$D$69*('[1]Sheet1 (2)'!$D$72-rave_index)/'[1]Sheet1 (2)'!$D$72,IF([1]shee2!D1219='[1]Sheet1 (2)'!$C$70,'[1]Sheet1 (2)'!$D$70*('[1]Sheet1 (2)'!$D$72-rave_index)/'[1]Sheet1 (2)'!$D$72,IF([1]shee2!D1219='[1]Sheet1 (2)'!$C$71,'[1]Sheet1 (2)'!$D$71*('[1]Sheet1 (2)'!$D$72-rave_index)/'[1]Sheet1 (2)'!$D$72))))</f>
        <v>5</v>
      </c>
      <c r="AY1279" s="157">
        <f>IF(IF(D1279='[1]Sheet1 (2)'!$C$69,'[1]Sheet1 (2)'!$D$69*('[1]Sheet1 (2)'!$D$72-rough_index)/'[1]Sheet1 (2)'!$D$72,IF([1]shee2!D1219='[1]Sheet1 (2)'!$C$70,'[1]Sheet1 (2)'!$D$70*('[1]Sheet1 (2)'!$D$72-rough_index)/'[1]Sheet1 (2)'!$D$72,IF([1]shee2!D1219='[1]Sheet1 (2)'!$C$71,'[1]Sheet1 (2)'!$D$71*('[1]Sheet1 (2)'!$D$72-rough_index)/'[1]Sheet1 (2)'!$D$72)))&lt;0,0,IF(D1279='[1]Sheet1 (2)'!$C$69,'[1]Sheet1 (2)'!$D$69*('[1]Sheet1 (2)'!$D$72-rough_index)/'[1]Sheet1 (2)'!$D$72,IF([1]shee2!D1219='[1]Sheet1 (2)'!$C$70,'[1]Sheet1 (2)'!$D$70*('[1]Sheet1 (2)'!$D$72-rough_index)/'[1]Sheet1 (2)'!$D$72,IF([1]shee2!D1219='[1]Sheet1 (2)'!$C$71,'[1]Sheet1 (2)'!$D$71*('[1]Sheet1 (2)'!$D$72-rough_index)/'[1]Sheet1 (2)'!$D$72))))</f>
        <v>2.5</v>
      </c>
      <c r="AZ1279" s="179">
        <f>+(AU1279*'[1]Sheet1 (2)'!$C$77)+(AV1279*'[1]Sheet1 (2)'!$C$78)+(AW1279*'[1]Sheet1 (2)'!$C$79)+(AX1279*'[1]Sheet1 (2)'!$C$80)+(AY1279*'[1]Sheet1 (2)'!$C$81)</f>
        <v>2.2625000000000002</v>
      </c>
      <c r="BA1279" s="213" t="str">
        <f t="shared" si="38"/>
        <v>Poor</v>
      </c>
      <c r="BE1279">
        <f>IF(D1279='[1]Sheet1 (2)'!$C$61,'[1]Sheet1 (2)'!$D$61*(counts^2)+'[1]Sheet1 (2)'!$G$61*counts+'[1]Sheet1 (2)'!$J$61,IF(D1279='[1]Sheet1 (2)'!$C$62,'[1]Sheet1 (2)'!$D$62*counts+'[1]Sheet1 (2)'!$G$62,IF(D1279='[1]Sheet1 (2)'!$C$63,'[1]Sheet1 (2)'!$D$63*counts+'[1]Sheet1 (2)'!$G$63,IF(D1279='[1]Sheet1 (2)'!$C$64,'[1]Sheet1 (2)'!$D$64*counts+'[1]Sheet1 (2)'!$G$64))))</f>
        <v>2.0984129299999998</v>
      </c>
    </row>
    <row r="1280" spans="1:57" ht="12.75" customHeight="1">
      <c r="A1280" s="176" t="s">
        <v>282</v>
      </c>
      <c r="B1280" s="145" t="s">
        <v>76</v>
      </c>
      <c r="C1280" s="170">
        <v>1413</v>
      </c>
      <c r="D1280" s="174" t="s">
        <v>77</v>
      </c>
      <c r="E1280" s="171">
        <v>8</v>
      </c>
      <c r="F1280" s="171">
        <v>2</v>
      </c>
      <c r="G1280" s="171" t="s">
        <v>77</v>
      </c>
      <c r="H1280" s="171">
        <v>0.5</v>
      </c>
      <c r="I1280" s="171" t="s">
        <v>77</v>
      </c>
      <c r="J1280" s="173" t="s">
        <v>80</v>
      </c>
      <c r="K1280" s="173" t="s">
        <v>80</v>
      </c>
      <c r="L1280" s="169">
        <f>VLOOKUP(CONCATENATE(J1280,K1280),'Sheet1 (2)'!$J$6:$K$26,2,FALSE)</f>
        <v>0</v>
      </c>
      <c r="M1280" s="173" t="s">
        <v>83</v>
      </c>
      <c r="N1280" s="173" t="s">
        <v>79</v>
      </c>
      <c r="O1280" s="177">
        <f>VLOOKUP(CONCATENATE(M1280,N1280),'[1]Sheet1 (2)'!$L$6:$M$26,2,FALSE)</f>
        <v>56.25</v>
      </c>
      <c r="P1280" s="173" t="s">
        <v>83</v>
      </c>
      <c r="Q1280" s="173" t="s">
        <v>83</v>
      </c>
      <c r="R1280" s="177">
        <f>VLOOKUP(CONCATENATE(P1280,Q1280),'[1]Sheet1 (2)'!$N$6:$O$26,2,FALSE)</f>
        <v>37.5</v>
      </c>
      <c r="S1280" s="173" t="s">
        <v>80</v>
      </c>
      <c r="T1280" s="173" t="s">
        <v>80</v>
      </c>
      <c r="U1280" s="177">
        <f>VLOOKUP(CONCATENATE(S1280,T1280),'[1]Sheet1 (2)'!$P$6:$Q$26,2,FALSE)</f>
        <v>0</v>
      </c>
      <c r="V1280" s="173" t="s">
        <v>80</v>
      </c>
      <c r="W1280" s="173" t="s">
        <v>80</v>
      </c>
      <c r="X1280" s="177">
        <f>VLOOKUP(CONCATENATE(V1280,W1280),'[1]Sheet1 (2)'!$R$6:$S$26,2,FALSE)</f>
        <v>0</v>
      </c>
      <c r="Y1280" s="173" t="s">
        <v>80</v>
      </c>
      <c r="Z1280" s="173" t="s">
        <v>80</v>
      </c>
      <c r="AA1280" s="177">
        <f>VLOOKUP(CONCATENATE(Y1280,Z1280),'[1]Sheet1 (2)'!$T$6:$U$26,2,FALSE)</f>
        <v>0</v>
      </c>
      <c r="AB1280" s="173" t="s">
        <v>80</v>
      </c>
      <c r="AC1280" s="173" t="s">
        <v>80</v>
      </c>
      <c r="AD1280" s="177">
        <f>VLOOKUP(CONCATENATE(AB1280,AC1280),'[1]Sheet1 (2)'!$X$6:$Y$26,2,FALSE)</f>
        <v>0</v>
      </c>
      <c r="AE1280" s="173" t="s">
        <v>82</v>
      </c>
      <c r="AF1280" s="173" t="s">
        <v>81</v>
      </c>
      <c r="AG1280" s="177">
        <f>VLOOKUP(CONCATENATE(AE1280,AF1280),'[1]Sheet1 (2)'!$Z$6:$AA$26,2,FALSE)</f>
        <v>66</v>
      </c>
      <c r="AH1280" s="172"/>
      <c r="AI1280" s="178"/>
      <c r="AJ1280" s="140"/>
      <c r="AK1280" s="176" t="s">
        <v>282</v>
      </c>
      <c r="AL1280" s="176" t="s">
        <v>76</v>
      </c>
      <c r="AM1280" s="170">
        <f t="shared" si="39"/>
        <v>1413</v>
      </c>
      <c r="AN1280" s="147"/>
      <c r="AO1280" s="155"/>
      <c r="AP1280" s="156"/>
      <c r="AQ1280" s="157">
        <v>2.4240664105999996</v>
      </c>
      <c r="AR1280" s="158"/>
      <c r="AS1280" s="145">
        <f>LOOKUP(rufmkm,'[1]Sheet1 (2)'!$V$62:$V$71,'[1]Sheet1 (2)'!$W$62:$W$71)</f>
        <v>30</v>
      </c>
      <c r="AT1280" s="140"/>
      <c r="AU1280" s="157">
        <f>IF(IF(D1280='[1]Sheet1 (2)'!$C$69,'[1]Sheet1 (2)'!$D$69*('[1]Sheet1 (2)'!$D$72-rut_index)/'[1]Sheet1 (2)'!$D$72,IF([1]shee2!D1220='[1]Sheet1 (2)'!$C$70,'[1]Sheet1 (2)'!$D$70*('[1]Sheet1 (2)'!$D$72-rut_index)/'[1]Sheet1 (2)'!$D$72,IF([1]shee2!D1220='[1]Sheet1 (2)'!$C$71,'[1]Sheet1 (2)'!$D$71*('[1]Sheet1 (2)'!$D$72-rut_index)/'[1]Sheet1 (2)'!$D$72)))&lt;0,0,IF(D1280='[1]Sheet1 (2)'!$C$69,'[1]Sheet1 (2)'!$D$69*('[1]Sheet1 (2)'!$D$72-rut_index)/'[1]Sheet1 (2)'!$D$72,IF([1]shee2!D1220='[1]Sheet1 (2)'!$C$70,'[1]Sheet1 (2)'!$D$70*('[1]Sheet1 (2)'!$D$72-rut_index)/'[1]Sheet1 (2)'!$D$72,IF([1]shee2!D1220='[1]Sheet1 (2)'!$C$71,'[1]Sheet1 (2)'!$D$71*('[1]Sheet1 (2)'!$D$72-rut_index)/'[1]Sheet1 (2)'!$D$72))))</f>
        <v>5</v>
      </c>
      <c r="AV1280" s="157">
        <f>IF(IF(D1280='[1]Sheet1 (2)'!$C$69,'[1]Sheet1 (2)'!$D$69*('[1]Sheet1 (2)'!$D$72-crack_s_index)/'[1]Sheet1 (2)'!$D$72,IF([1]shee2!D1220='[1]Sheet1 (2)'!$C$70,'[1]Sheet1 (2)'!$D$70*('[1]Sheet1 (2)'!$D$72-crack_s_index)/'[1]Sheet1 (2)'!$D$72,IF([1]shee2!D1220='[1]Sheet1 (2)'!$C$71,'[1]Sheet1 (2)'!$D$71*('[1]Sheet1 (2)'!$D$72-crack_s_index)/'[1]Sheet1 (2)'!$D$72)))&lt;0,0,IF(D1280='[1]Sheet1 (2)'!$C$69,'[1]Sheet1 (2)'!$D$69*('[1]Sheet1 (2)'!$D$72-crack_s_index)/'[1]Sheet1 (2)'!$D$72,IF([1]shee2!D1220='[1]Sheet1 (2)'!$C$70,'[1]Sheet1 (2)'!$D$70*('[1]Sheet1 (2)'!$D$72-crack_s_index)/'[1]Sheet1 (2)'!$D$72,IF([1]shee2!D1220='[1]Sheet1 (2)'!$C$71,'[1]Sheet1 (2)'!$D$71*('[1]Sheet1 (2)'!$D$72-crack_s_index)/'[1]Sheet1 (2)'!$D$72))))</f>
        <v>0.3125</v>
      </c>
      <c r="AW1280" s="157">
        <f>IF(IF(D1280='[1]Sheet1 (2)'!$C$69,'[1]Sheet1 (2)'!$D$69*('[1]Sheet1 (2)'!$D$72-crack_t_index)/'[1]Sheet1 (2)'!$D$72,IF([1]shee2!D1220='[1]Sheet1 (2)'!$C$70,'[1]Sheet1 (2)'!$D$70*('[1]Sheet1 (2)'!$D$72-crack_t_index)/'[1]Sheet1 (2)'!$D$72,IF([1]shee2!D1220='[1]Sheet1 (2)'!$C$71,'[1]Sheet1 (2)'!$D$71*('[1]Sheet1 (2)'!$D$72-crack_t_index)/'[1]Sheet1 (2)'!$D$72)))&lt;0,0,IF(D1280='[1]Sheet1 (2)'!$C$69,'[1]Sheet1 (2)'!$D$69*('[1]Sheet1 (2)'!$D$72-crack_t_index)/'[1]Sheet1 (2)'!$D$72,IF([1]shee2!D1220='[1]Sheet1 (2)'!$C$70,'[1]Sheet1 (2)'!$D$70*('[1]Sheet1 (2)'!$D$72-crack_t_index)/'[1]Sheet1 (2)'!$D$72,IF([1]shee2!D1220='[1]Sheet1 (2)'!$C$71,'[1]Sheet1 (2)'!$D$71*('[1]Sheet1 (2)'!$D$72-crack_t_index)/'[1]Sheet1 (2)'!$D$72))))</f>
        <v>1.875</v>
      </c>
      <c r="AX1280" s="157">
        <f>IF(IF(D1280='[1]Sheet1 (2)'!$C$69,'[1]Sheet1 (2)'!$D$69*('[1]Sheet1 (2)'!$D$72-rave_index)/'[1]Sheet1 (2)'!$D$72,IF([1]shee2!D1220='[1]Sheet1 (2)'!$C$70,'[1]Sheet1 (2)'!$D$70*('[1]Sheet1 (2)'!$D$72-rave_index)/'[1]Sheet1 (2)'!$D$72,IF([1]shee2!D1220='[1]Sheet1 (2)'!$C$71,'[1]Sheet1 (2)'!$D$71*('[1]Sheet1 (2)'!$D$72-rave_index)/'[1]Sheet1 (2)'!$D$72)))&lt;0,0,IF(D1280='[1]Sheet1 (2)'!$C$69,'[1]Sheet1 (2)'!$D$69*('[1]Sheet1 (2)'!$D$72-rave_index)/'[1]Sheet1 (2)'!$D$72,IF([1]shee2!D1220='[1]Sheet1 (2)'!$C$70,'[1]Sheet1 (2)'!$D$70*('[1]Sheet1 (2)'!$D$72-rave_index)/'[1]Sheet1 (2)'!$D$72,IF([1]shee2!D1220='[1]Sheet1 (2)'!$C$71,'[1]Sheet1 (2)'!$D$71*('[1]Sheet1 (2)'!$D$72-rave_index)/'[1]Sheet1 (2)'!$D$72))))</f>
        <v>5</v>
      </c>
      <c r="AY1280" s="157">
        <f>IF(IF(D1280='[1]Sheet1 (2)'!$C$69,'[1]Sheet1 (2)'!$D$69*('[1]Sheet1 (2)'!$D$72-rough_index)/'[1]Sheet1 (2)'!$D$72,IF([1]shee2!D1220='[1]Sheet1 (2)'!$C$70,'[1]Sheet1 (2)'!$D$70*('[1]Sheet1 (2)'!$D$72-rough_index)/'[1]Sheet1 (2)'!$D$72,IF([1]shee2!D1220='[1]Sheet1 (2)'!$C$71,'[1]Sheet1 (2)'!$D$71*('[1]Sheet1 (2)'!$D$72-rough_index)/'[1]Sheet1 (2)'!$D$72)))&lt;0,0,IF(D1280='[1]Sheet1 (2)'!$C$69,'[1]Sheet1 (2)'!$D$69*('[1]Sheet1 (2)'!$D$72-rough_index)/'[1]Sheet1 (2)'!$D$72,IF([1]shee2!D1220='[1]Sheet1 (2)'!$C$70,'[1]Sheet1 (2)'!$D$70*('[1]Sheet1 (2)'!$D$72-rough_index)/'[1]Sheet1 (2)'!$D$72,IF([1]shee2!D1220='[1]Sheet1 (2)'!$C$71,'[1]Sheet1 (2)'!$D$71*('[1]Sheet1 (2)'!$D$72-rough_index)/'[1]Sheet1 (2)'!$D$72))))</f>
        <v>2.5</v>
      </c>
      <c r="AZ1280" s="179">
        <f>+(AU1280*'[1]Sheet1 (2)'!$C$77)+(AV1280*'[1]Sheet1 (2)'!$C$78)+(AW1280*'[1]Sheet1 (2)'!$C$79)+(AX1280*'[1]Sheet1 (2)'!$C$80)+(AY1280*'[1]Sheet1 (2)'!$C$81)</f>
        <v>2.4375</v>
      </c>
      <c r="BA1280" s="213" t="str">
        <f t="shared" si="38"/>
        <v>Poor</v>
      </c>
      <c r="BE1280">
        <f>IF(D1280='[1]Sheet1 (2)'!$C$61,'[1]Sheet1 (2)'!$D$61*(counts^2)+'[1]Sheet1 (2)'!$G$61*counts+'[1]Sheet1 (2)'!$J$61,IF(D1280='[1]Sheet1 (2)'!$C$62,'[1]Sheet1 (2)'!$D$62*counts+'[1]Sheet1 (2)'!$G$62,IF(D1280='[1]Sheet1 (2)'!$C$63,'[1]Sheet1 (2)'!$D$63*counts+'[1]Sheet1 (2)'!$G$63,IF(D1280='[1]Sheet1 (2)'!$C$64,'[1]Sheet1 (2)'!$D$64*counts+'[1]Sheet1 (2)'!$G$64))))</f>
        <v>2.0984129299999998</v>
      </c>
    </row>
    <row r="1281" spans="1:57" ht="12.75" customHeight="1">
      <c r="A1281" s="176" t="s">
        <v>282</v>
      </c>
      <c r="B1281" s="145" t="s">
        <v>76</v>
      </c>
      <c r="C1281" s="170">
        <v>1414</v>
      </c>
      <c r="D1281" s="174" t="s">
        <v>77</v>
      </c>
      <c r="E1281" s="171">
        <v>8</v>
      </c>
      <c r="F1281" s="171">
        <v>2</v>
      </c>
      <c r="G1281" s="171" t="s">
        <v>77</v>
      </c>
      <c r="H1281" s="171">
        <v>0.5</v>
      </c>
      <c r="I1281" s="171" t="s">
        <v>77</v>
      </c>
      <c r="J1281" s="173" t="s">
        <v>80</v>
      </c>
      <c r="K1281" s="173" t="s">
        <v>80</v>
      </c>
      <c r="L1281" s="169">
        <f>VLOOKUP(CONCATENATE(J1281,K1281),'Sheet1 (2)'!$J$6:$K$26,2,FALSE)</f>
        <v>0</v>
      </c>
      <c r="M1281" s="173" t="s">
        <v>83</v>
      </c>
      <c r="N1281" s="173" t="s">
        <v>79</v>
      </c>
      <c r="O1281" s="177">
        <f>VLOOKUP(CONCATENATE(M1281,N1281),'[1]Sheet1 (2)'!$L$6:$M$26,2,FALSE)</f>
        <v>56.25</v>
      </c>
      <c r="P1281" s="173" t="s">
        <v>83</v>
      </c>
      <c r="Q1281" s="173" t="s">
        <v>83</v>
      </c>
      <c r="R1281" s="177">
        <f>VLOOKUP(CONCATENATE(P1281,Q1281),'[1]Sheet1 (2)'!$N$6:$O$26,2,FALSE)</f>
        <v>37.5</v>
      </c>
      <c r="S1281" s="173" t="s">
        <v>80</v>
      </c>
      <c r="T1281" s="173" t="s">
        <v>80</v>
      </c>
      <c r="U1281" s="177">
        <f>VLOOKUP(CONCATENATE(S1281,T1281),'[1]Sheet1 (2)'!$P$6:$Q$26,2,FALSE)</f>
        <v>0</v>
      </c>
      <c r="V1281" s="173" t="s">
        <v>80</v>
      </c>
      <c r="W1281" s="173" t="s">
        <v>80</v>
      </c>
      <c r="X1281" s="177">
        <f>VLOOKUP(CONCATENATE(V1281,W1281),'[1]Sheet1 (2)'!$R$6:$S$26,2,FALSE)</f>
        <v>0</v>
      </c>
      <c r="Y1281" s="173" t="s">
        <v>80</v>
      </c>
      <c r="Z1281" s="173" t="s">
        <v>80</v>
      </c>
      <c r="AA1281" s="177">
        <f>VLOOKUP(CONCATENATE(Y1281,Z1281),'[1]Sheet1 (2)'!$T$6:$U$26,2,FALSE)</f>
        <v>0</v>
      </c>
      <c r="AB1281" s="173" t="s">
        <v>80</v>
      </c>
      <c r="AC1281" s="173" t="s">
        <v>80</v>
      </c>
      <c r="AD1281" s="177">
        <f>VLOOKUP(CONCATENATE(AB1281,AC1281),'[1]Sheet1 (2)'!$X$6:$Y$26,2,FALSE)</f>
        <v>0</v>
      </c>
      <c r="AE1281" s="173" t="s">
        <v>82</v>
      </c>
      <c r="AF1281" s="173" t="s">
        <v>81</v>
      </c>
      <c r="AG1281" s="177">
        <f>VLOOKUP(CONCATENATE(AE1281,AF1281),'[1]Sheet1 (2)'!$Z$6:$AA$26,2,FALSE)</f>
        <v>66</v>
      </c>
      <c r="AH1281" s="172"/>
      <c r="AI1281" s="178"/>
      <c r="AJ1281" s="140"/>
      <c r="AK1281" s="176" t="s">
        <v>282</v>
      </c>
      <c r="AL1281" s="176" t="s">
        <v>76</v>
      </c>
      <c r="AM1281" s="170">
        <f t="shared" si="39"/>
        <v>1414</v>
      </c>
      <c r="AN1281" s="147"/>
      <c r="AO1281" s="155"/>
      <c r="AP1281" s="156"/>
      <c r="AQ1281" s="157">
        <v>2.1347735598000002</v>
      </c>
      <c r="AR1281" s="158"/>
      <c r="AS1281" s="145">
        <f>LOOKUP(rufmkm,'[1]Sheet1 (2)'!$V$62:$V$71,'[1]Sheet1 (2)'!$W$62:$W$71)</f>
        <v>30</v>
      </c>
      <c r="AT1281" s="140"/>
      <c r="AU1281" s="157">
        <f>IF(IF(D1281='[1]Sheet1 (2)'!$C$69,'[1]Sheet1 (2)'!$D$69*('[1]Sheet1 (2)'!$D$72-rut_index)/'[1]Sheet1 (2)'!$D$72,IF([1]shee2!D1221='[1]Sheet1 (2)'!$C$70,'[1]Sheet1 (2)'!$D$70*('[1]Sheet1 (2)'!$D$72-rut_index)/'[1]Sheet1 (2)'!$D$72,IF([1]shee2!D1221='[1]Sheet1 (2)'!$C$71,'[1]Sheet1 (2)'!$D$71*('[1]Sheet1 (2)'!$D$72-rut_index)/'[1]Sheet1 (2)'!$D$72)))&lt;0,0,IF(D1281='[1]Sheet1 (2)'!$C$69,'[1]Sheet1 (2)'!$D$69*('[1]Sheet1 (2)'!$D$72-rut_index)/'[1]Sheet1 (2)'!$D$72,IF([1]shee2!D1221='[1]Sheet1 (2)'!$C$70,'[1]Sheet1 (2)'!$D$70*('[1]Sheet1 (2)'!$D$72-rut_index)/'[1]Sheet1 (2)'!$D$72,IF([1]shee2!D1221='[1]Sheet1 (2)'!$C$71,'[1]Sheet1 (2)'!$D$71*('[1]Sheet1 (2)'!$D$72-rut_index)/'[1]Sheet1 (2)'!$D$72))))</f>
        <v>5</v>
      </c>
      <c r="AV1281" s="157">
        <f>IF(IF(D1281='[1]Sheet1 (2)'!$C$69,'[1]Sheet1 (2)'!$D$69*('[1]Sheet1 (2)'!$D$72-crack_s_index)/'[1]Sheet1 (2)'!$D$72,IF([1]shee2!D1221='[1]Sheet1 (2)'!$C$70,'[1]Sheet1 (2)'!$D$70*('[1]Sheet1 (2)'!$D$72-crack_s_index)/'[1]Sheet1 (2)'!$D$72,IF([1]shee2!D1221='[1]Sheet1 (2)'!$C$71,'[1]Sheet1 (2)'!$D$71*('[1]Sheet1 (2)'!$D$72-crack_s_index)/'[1]Sheet1 (2)'!$D$72)))&lt;0,0,IF(D1281='[1]Sheet1 (2)'!$C$69,'[1]Sheet1 (2)'!$D$69*('[1]Sheet1 (2)'!$D$72-crack_s_index)/'[1]Sheet1 (2)'!$D$72,IF([1]shee2!D1221='[1]Sheet1 (2)'!$C$70,'[1]Sheet1 (2)'!$D$70*('[1]Sheet1 (2)'!$D$72-crack_s_index)/'[1]Sheet1 (2)'!$D$72,IF([1]shee2!D1221='[1]Sheet1 (2)'!$C$71,'[1]Sheet1 (2)'!$D$71*('[1]Sheet1 (2)'!$D$72-crack_s_index)/'[1]Sheet1 (2)'!$D$72))))</f>
        <v>0.3125</v>
      </c>
      <c r="AW1281" s="157">
        <f>IF(IF(D1281='[1]Sheet1 (2)'!$C$69,'[1]Sheet1 (2)'!$D$69*('[1]Sheet1 (2)'!$D$72-crack_t_index)/'[1]Sheet1 (2)'!$D$72,IF([1]shee2!D1221='[1]Sheet1 (2)'!$C$70,'[1]Sheet1 (2)'!$D$70*('[1]Sheet1 (2)'!$D$72-crack_t_index)/'[1]Sheet1 (2)'!$D$72,IF([1]shee2!D1221='[1]Sheet1 (2)'!$C$71,'[1]Sheet1 (2)'!$D$71*('[1]Sheet1 (2)'!$D$72-crack_t_index)/'[1]Sheet1 (2)'!$D$72)))&lt;0,0,IF(D1281='[1]Sheet1 (2)'!$C$69,'[1]Sheet1 (2)'!$D$69*('[1]Sheet1 (2)'!$D$72-crack_t_index)/'[1]Sheet1 (2)'!$D$72,IF([1]shee2!D1221='[1]Sheet1 (2)'!$C$70,'[1]Sheet1 (2)'!$D$70*('[1]Sheet1 (2)'!$D$72-crack_t_index)/'[1]Sheet1 (2)'!$D$72,IF([1]shee2!D1221='[1]Sheet1 (2)'!$C$71,'[1]Sheet1 (2)'!$D$71*('[1]Sheet1 (2)'!$D$72-crack_t_index)/'[1]Sheet1 (2)'!$D$72))))</f>
        <v>1.875</v>
      </c>
      <c r="AX1281" s="157">
        <f>IF(IF(D1281='[1]Sheet1 (2)'!$C$69,'[1]Sheet1 (2)'!$D$69*('[1]Sheet1 (2)'!$D$72-rave_index)/'[1]Sheet1 (2)'!$D$72,IF([1]shee2!D1221='[1]Sheet1 (2)'!$C$70,'[1]Sheet1 (2)'!$D$70*('[1]Sheet1 (2)'!$D$72-rave_index)/'[1]Sheet1 (2)'!$D$72,IF([1]shee2!D1221='[1]Sheet1 (2)'!$C$71,'[1]Sheet1 (2)'!$D$71*('[1]Sheet1 (2)'!$D$72-rave_index)/'[1]Sheet1 (2)'!$D$72)))&lt;0,0,IF(D1281='[1]Sheet1 (2)'!$C$69,'[1]Sheet1 (2)'!$D$69*('[1]Sheet1 (2)'!$D$72-rave_index)/'[1]Sheet1 (2)'!$D$72,IF([1]shee2!D1221='[1]Sheet1 (2)'!$C$70,'[1]Sheet1 (2)'!$D$70*('[1]Sheet1 (2)'!$D$72-rave_index)/'[1]Sheet1 (2)'!$D$72,IF([1]shee2!D1221='[1]Sheet1 (2)'!$C$71,'[1]Sheet1 (2)'!$D$71*('[1]Sheet1 (2)'!$D$72-rave_index)/'[1]Sheet1 (2)'!$D$72))))</f>
        <v>5</v>
      </c>
      <c r="AY1281" s="157">
        <f>IF(IF(D1281='[1]Sheet1 (2)'!$C$69,'[1]Sheet1 (2)'!$D$69*('[1]Sheet1 (2)'!$D$72-rough_index)/'[1]Sheet1 (2)'!$D$72,IF([1]shee2!D1221='[1]Sheet1 (2)'!$C$70,'[1]Sheet1 (2)'!$D$70*('[1]Sheet1 (2)'!$D$72-rough_index)/'[1]Sheet1 (2)'!$D$72,IF([1]shee2!D1221='[1]Sheet1 (2)'!$C$71,'[1]Sheet1 (2)'!$D$71*('[1]Sheet1 (2)'!$D$72-rough_index)/'[1]Sheet1 (2)'!$D$72)))&lt;0,0,IF(D1281='[1]Sheet1 (2)'!$C$69,'[1]Sheet1 (2)'!$D$69*('[1]Sheet1 (2)'!$D$72-rough_index)/'[1]Sheet1 (2)'!$D$72,IF([1]shee2!D1221='[1]Sheet1 (2)'!$C$70,'[1]Sheet1 (2)'!$D$70*('[1]Sheet1 (2)'!$D$72-rough_index)/'[1]Sheet1 (2)'!$D$72,IF([1]shee2!D1221='[1]Sheet1 (2)'!$C$71,'[1]Sheet1 (2)'!$D$71*('[1]Sheet1 (2)'!$D$72-rough_index)/'[1]Sheet1 (2)'!$D$72))))</f>
        <v>2.5</v>
      </c>
      <c r="AZ1281" s="179">
        <f>+(AU1281*'[1]Sheet1 (2)'!$C$77)+(AV1281*'[1]Sheet1 (2)'!$C$78)+(AW1281*'[1]Sheet1 (2)'!$C$79)+(AX1281*'[1]Sheet1 (2)'!$C$80)+(AY1281*'[1]Sheet1 (2)'!$C$81)</f>
        <v>2.4375</v>
      </c>
      <c r="BA1281" s="213" t="str">
        <f t="shared" ref="BA1281:BA1344" si="40">IF(AZ1281="",$AH1281,IF(AZ1281&gt;=4,"Good",IF(AZ1281&gt;=2.5,"Fair",IF(AZ1281&gt;=1,"Poor",IF(AZ1281&gt;=0,"Very Poor","")))))</f>
        <v>Poor</v>
      </c>
      <c r="BE1281">
        <f>IF(D1281='[1]Sheet1 (2)'!$C$61,'[1]Sheet1 (2)'!$D$61*(counts^2)+'[1]Sheet1 (2)'!$G$61*counts+'[1]Sheet1 (2)'!$J$61,IF(D1281='[1]Sheet1 (2)'!$C$62,'[1]Sheet1 (2)'!$D$62*counts+'[1]Sheet1 (2)'!$G$62,IF(D1281='[1]Sheet1 (2)'!$C$63,'[1]Sheet1 (2)'!$D$63*counts+'[1]Sheet1 (2)'!$G$63,IF(D1281='[1]Sheet1 (2)'!$C$64,'[1]Sheet1 (2)'!$D$64*counts+'[1]Sheet1 (2)'!$G$64))))</f>
        <v>2.0984129299999998</v>
      </c>
    </row>
    <row r="1282" spans="1:57" ht="12.75" customHeight="1">
      <c r="A1282" s="176" t="s">
        <v>282</v>
      </c>
      <c r="B1282" s="145" t="s">
        <v>76</v>
      </c>
      <c r="C1282" s="170">
        <v>1415</v>
      </c>
      <c r="D1282" s="174" t="s">
        <v>77</v>
      </c>
      <c r="E1282" s="171">
        <v>8</v>
      </c>
      <c r="F1282" s="171">
        <v>2</v>
      </c>
      <c r="G1282" s="171" t="s">
        <v>77</v>
      </c>
      <c r="H1282" s="171">
        <v>0.5</v>
      </c>
      <c r="I1282" s="171" t="s">
        <v>77</v>
      </c>
      <c r="J1282" s="173" t="s">
        <v>80</v>
      </c>
      <c r="K1282" s="173" t="s">
        <v>80</v>
      </c>
      <c r="L1282" s="169">
        <f>VLOOKUP(CONCATENATE(J1282,K1282),'Sheet1 (2)'!$J$6:$K$26,2,FALSE)</f>
        <v>0</v>
      </c>
      <c r="M1282" s="173" t="s">
        <v>83</v>
      </c>
      <c r="N1282" s="173" t="s">
        <v>83</v>
      </c>
      <c r="O1282" s="177">
        <f>VLOOKUP(CONCATENATE(M1282,N1282),'[1]Sheet1 (2)'!$L$6:$M$26,2,FALSE)</f>
        <v>37.5</v>
      </c>
      <c r="P1282" s="173" t="s">
        <v>83</v>
      </c>
      <c r="Q1282" s="173" t="s">
        <v>82</v>
      </c>
      <c r="R1282" s="177">
        <f>VLOOKUP(CONCATENATE(P1282,Q1282),'[1]Sheet1 (2)'!$N$6:$O$26,2,FALSE)</f>
        <v>18.75</v>
      </c>
      <c r="S1282" s="173" t="s">
        <v>80</v>
      </c>
      <c r="T1282" s="173" t="s">
        <v>80</v>
      </c>
      <c r="U1282" s="177">
        <f>VLOOKUP(CONCATENATE(S1282,T1282),'[1]Sheet1 (2)'!$P$6:$Q$26,2,FALSE)</f>
        <v>0</v>
      </c>
      <c r="V1282" s="173" t="s">
        <v>80</v>
      </c>
      <c r="W1282" s="173" t="s">
        <v>80</v>
      </c>
      <c r="X1282" s="177">
        <f>VLOOKUP(CONCATENATE(V1282,W1282),'[1]Sheet1 (2)'!$R$6:$S$26,2,FALSE)</f>
        <v>0</v>
      </c>
      <c r="Y1282" s="173" t="s">
        <v>79</v>
      </c>
      <c r="Z1282" s="173" t="s">
        <v>82</v>
      </c>
      <c r="AA1282" s="177">
        <f>VLOOKUP(CONCATENATE(Y1282,Z1282),'[1]Sheet1 (2)'!$T$6:$U$26,2,FALSE)</f>
        <v>25</v>
      </c>
      <c r="AB1282" s="173" t="s">
        <v>80</v>
      </c>
      <c r="AC1282" s="173" t="s">
        <v>80</v>
      </c>
      <c r="AD1282" s="177">
        <f>VLOOKUP(CONCATENATE(AB1282,AC1282),'[1]Sheet1 (2)'!$X$6:$Y$26,2,FALSE)</f>
        <v>0</v>
      </c>
      <c r="AE1282" s="173" t="s">
        <v>82</v>
      </c>
      <c r="AF1282" s="173" t="s">
        <v>81</v>
      </c>
      <c r="AG1282" s="177">
        <f>VLOOKUP(CONCATENATE(AE1282,AF1282),'[1]Sheet1 (2)'!$Z$6:$AA$26,2,FALSE)</f>
        <v>66</v>
      </c>
      <c r="AH1282" s="172"/>
      <c r="AI1282" s="178"/>
      <c r="AJ1282" s="140"/>
      <c r="AK1282" s="176" t="s">
        <v>282</v>
      </c>
      <c r="AL1282" s="176" t="s">
        <v>76</v>
      </c>
      <c r="AM1282" s="170">
        <f t="shared" ref="AM1282:AM1345" si="41">C1282</f>
        <v>1415</v>
      </c>
      <c r="AN1282" s="147"/>
      <c r="AO1282" s="155" t="s">
        <v>485</v>
      </c>
      <c r="AP1282" s="156"/>
      <c r="AQ1282" s="157">
        <v>1.8919474922000004</v>
      </c>
      <c r="AR1282" s="158"/>
      <c r="AS1282" s="145">
        <f>LOOKUP(rufmkm,'[1]Sheet1 (2)'!$V$62:$V$71,'[1]Sheet1 (2)'!$W$62:$W$71)</f>
        <v>20</v>
      </c>
      <c r="AT1282" s="140"/>
      <c r="AU1282" s="157">
        <f>IF(IF(D1282='[1]Sheet1 (2)'!$C$69,'[1]Sheet1 (2)'!$D$69*('[1]Sheet1 (2)'!$D$72-rut_index)/'[1]Sheet1 (2)'!$D$72,IF([1]shee2!D1222='[1]Sheet1 (2)'!$C$70,'[1]Sheet1 (2)'!$D$70*('[1]Sheet1 (2)'!$D$72-rut_index)/'[1]Sheet1 (2)'!$D$72,IF([1]shee2!D1222='[1]Sheet1 (2)'!$C$71,'[1]Sheet1 (2)'!$D$71*('[1]Sheet1 (2)'!$D$72-rut_index)/'[1]Sheet1 (2)'!$D$72)))&lt;0,0,IF(D1282='[1]Sheet1 (2)'!$C$69,'[1]Sheet1 (2)'!$D$69*('[1]Sheet1 (2)'!$D$72-rut_index)/'[1]Sheet1 (2)'!$D$72,IF([1]shee2!D1222='[1]Sheet1 (2)'!$C$70,'[1]Sheet1 (2)'!$D$70*('[1]Sheet1 (2)'!$D$72-rut_index)/'[1]Sheet1 (2)'!$D$72,IF([1]shee2!D1222='[1]Sheet1 (2)'!$C$71,'[1]Sheet1 (2)'!$D$71*('[1]Sheet1 (2)'!$D$72-rut_index)/'[1]Sheet1 (2)'!$D$72))))</f>
        <v>5</v>
      </c>
      <c r="AV1282" s="157">
        <f>IF(IF(D1282='[1]Sheet1 (2)'!$C$69,'[1]Sheet1 (2)'!$D$69*('[1]Sheet1 (2)'!$D$72-crack_s_index)/'[1]Sheet1 (2)'!$D$72,IF([1]shee2!D1222='[1]Sheet1 (2)'!$C$70,'[1]Sheet1 (2)'!$D$70*('[1]Sheet1 (2)'!$D$72-crack_s_index)/'[1]Sheet1 (2)'!$D$72,IF([1]shee2!D1222='[1]Sheet1 (2)'!$C$71,'[1]Sheet1 (2)'!$D$71*('[1]Sheet1 (2)'!$D$72-crack_s_index)/'[1]Sheet1 (2)'!$D$72)))&lt;0,0,IF(D1282='[1]Sheet1 (2)'!$C$69,'[1]Sheet1 (2)'!$D$69*('[1]Sheet1 (2)'!$D$72-crack_s_index)/'[1]Sheet1 (2)'!$D$72,IF([1]shee2!D1222='[1]Sheet1 (2)'!$C$70,'[1]Sheet1 (2)'!$D$70*('[1]Sheet1 (2)'!$D$72-crack_s_index)/'[1]Sheet1 (2)'!$D$72,IF([1]shee2!D1222='[1]Sheet1 (2)'!$C$71,'[1]Sheet1 (2)'!$D$71*('[1]Sheet1 (2)'!$D$72-crack_s_index)/'[1]Sheet1 (2)'!$D$72))))</f>
        <v>1.875</v>
      </c>
      <c r="AW1282" s="157">
        <f>IF(IF(D1282='[1]Sheet1 (2)'!$C$69,'[1]Sheet1 (2)'!$D$69*('[1]Sheet1 (2)'!$D$72-crack_t_index)/'[1]Sheet1 (2)'!$D$72,IF([1]shee2!D1222='[1]Sheet1 (2)'!$C$70,'[1]Sheet1 (2)'!$D$70*('[1]Sheet1 (2)'!$D$72-crack_t_index)/'[1]Sheet1 (2)'!$D$72,IF([1]shee2!D1222='[1]Sheet1 (2)'!$C$71,'[1]Sheet1 (2)'!$D$71*('[1]Sheet1 (2)'!$D$72-crack_t_index)/'[1]Sheet1 (2)'!$D$72)))&lt;0,0,IF(D1282='[1]Sheet1 (2)'!$C$69,'[1]Sheet1 (2)'!$D$69*('[1]Sheet1 (2)'!$D$72-crack_t_index)/'[1]Sheet1 (2)'!$D$72,IF([1]shee2!D1222='[1]Sheet1 (2)'!$C$70,'[1]Sheet1 (2)'!$D$70*('[1]Sheet1 (2)'!$D$72-crack_t_index)/'[1]Sheet1 (2)'!$D$72,IF([1]shee2!D1222='[1]Sheet1 (2)'!$C$71,'[1]Sheet1 (2)'!$D$71*('[1]Sheet1 (2)'!$D$72-crack_t_index)/'[1]Sheet1 (2)'!$D$72))))</f>
        <v>3.4375</v>
      </c>
      <c r="AX1282" s="157">
        <f>IF(IF(D1282='[1]Sheet1 (2)'!$C$69,'[1]Sheet1 (2)'!$D$69*('[1]Sheet1 (2)'!$D$72-rave_index)/'[1]Sheet1 (2)'!$D$72,IF([1]shee2!D1222='[1]Sheet1 (2)'!$C$70,'[1]Sheet1 (2)'!$D$70*('[1]Sheet1 (2)'!$D$72-rave_index)/'[1]Sheet1 (2)'!$D$72,IF([1]shee2!D1222='[1]Sheet1 (2)'!$C$71,'[1]Sheet1 (2)'!$D$71*('[1]Sheet1 (2)'!$D$72-rave_index)/'[1]Sheet1 (2)'!$D$72)))&lt;0,0,IF(D1282='[1]Sheet1 (2)'!$C$69,'[1]Sheet1 (2)'!$D$69*('[1]Sheet1 (2)'!$D$72-rave_index)/'[1]Sheet1 (2)'!$D$72,IF([1]shee2!D1222='[1]Sheet1 (2)'!$C$70,'[1]Sheet1 (2)'!$D$70*('[1]Sheet1 (2)'!$D$72-rave_index)/'[1]Sheet1 (2)'!$D$72,IF([1]shee2!D1222='[1]Sheet1 (2)'!$C$71,'[1]Sheet1 (2)'!$D$71*('[1]Sheet1 (2)'!$D$72-rave_index)/'[1]Sheet1 (2)'!$D$72))))</f>
        <v>2.9166666666666665</v>
      </c>
      <c r="AY1282" s="157">
        <f>IF(IF(D1282='[1]Sheet1 (2)'!$C$69,'[1]Sheet1 (2)'!$D$69*('[1]Sheet1 (2)'!$D$72-rough_index)/'[1]Sheet1 (2)'!$D$72,IF([1]shee2!D1222='[1]Sheet1 (2)'!$C$70,'[1]Sheet1 (2)'!$D$70*('[1]Sheet1 (2)'!$D$72-rough_index)/'[1]Sheet1 (2)'!$D$72,IF([1]shee2!D1222='[1]Sheet1 (2)'!$C$71,'[1]Sheet1 (2)'!$D$71*('[1]Sheet1 (2)'!$D$72-rough_index)/'[1]Sheet1 (2)'!$D$72)))&lt;0,0,IF(D1282='[1]Sheet1 (2)'!$C$69,'[1]Sheet1 (2)'!$D$69*('[1]Sheet1 (2)'!$D$72-rough_index)/'[1]Sheet1 (2)'!$D$72,IF([1]shee2!D1222='[1]Sheet1 (2)'!$C$70,'[1]Sheet1 (2)'!$D$70*('[1]Sheet1 (2)'!$D$72-rough_index)/'[1]Sheet1 (2)'!$D$72,IF([1]shee2!D1222='[1]Sheet1 (2)'!$C$71,'[1]Sheet1 (2)'!$D$71*('[1]Sheet1 (2)'!$D$72-rough_index)/'[1]Sheet1 (2)'!$D$72))))</f>
        <v>3.3333333333333335</v>
      </c>
      <c r="AZ1282" s="179">
        <f>+(AU1282*'[1]Sheet1 (2)'!$C$77)+(AV1282*'[1]Sheet1 (2)'!$C$78)+(AW1282*'[1]Sheet1 (2)'!$C$79)+(AX1282*'[1]Sheet1 (2)'!$C$80)+(AY1282*'[1]Sheet1 (2)'!$C$81)</f>
        <v>3.1041666666666665</v>
      </c>
      <c r="BA1282" s="213" t="str">
        <f t="shared" si="40"/>
        <v>Fair</v>
      </c>
      <c r="BE1282">
        <f>IF(D1282='[1]Sheet1 (2)'!$C$61,'[1]Sheet1 (2)'!$D$61*(counts^2)+'[1]Sheet1 (2)'!$G$61*counts+'[1]Sheet1 (2)'!$J$61,IF(D1282='[1]Sheet1 (2)'!$C$62,'[1]Sheet1 (2)'!$D$62*counts+'[1]Sheet1 (2)'!$G$62,IF(D1282='[1]Sheet1 (2)'!$C$63,'[1]Sheet1 (2)'!$D$63*counts+'[1]Sheet1 (2)'!$G$63,IF(D1282='[1]Sheet1 (2)'!$C$64,'[1]Sheet1 (2)'!$D$64*counts+'[1]Sheet1 (2)'!$G$64))))</f>
        <v>2.0984129299999998</v>
      </c>
    </row>
    <row r="1283" spans="1:57" ht="12.75" customHeight="1">
      <c r="A1283" s="176" t="s">
        <v>282</v>
      </c>
      <c r="B1283" s="145" t="s">
        <v>76</v>
      </c>
      <c r="C1283" s="170">
        <v>1416</v>
      </c>
      <c r="D1283" s="174" t="s">
        <v>77</v>
      </c>
      <c r="E1283" s="171">
        <v>8</v>
      </c>
      <c r="F1283" s="171">
        <v>2</v>
      </c>
      <c r="G1283" s="171" t="s">
        <v>77</v>
      </c>
      <c r="H1283" s="171">
        <v>0.5</v>
      </c>
      <c r="I1283" s="171" t="s">
        <v>77</v>
      </c>
      <c r="J1283" s="173" t="s">
        <v>80</v>
      </c>
      <c r="K1283" s="173" t="s">
        <v>80</v>
      </c>
      <c r="L1283" s="169">
        <f>VLOOKUP(CONCATENATE(J1283,K1283),'Sheet1 (2)'!$J$6:$K$26,2,FALSE)</f>
        <v>0</v>
      </c>
      <c r="M1283" s="173" t="s">
        <v>79</v>
      </c>
      <c r="N1283" s="173" t="s">
        <v>83</v>
      </c>
      <c r="O1283" s="177">
        <f>VLOOKUP(CONCATENATE(M1283,N1283),'[1]Sheet1 (2)'!$L$6:$M$26,2,FALSE)</f>
        <v>50</v>
      </c>
      <c r="P1283" s="173" t="s">
        <v>83</v>
      </c>
      <c r="Q1283" s="173" t="s">
        <v>83</v>
      </c>
      <c r="R1283" s="177">
        <f>VLOOKUP(CONCATENATE(P1283,Q1283),'[1]Sheet1 (2)'!$N$6:$O$26,2,FALSE)</f>
        <v>37.5</v>
      </c>
      <c r="S1283" s="173" t="s">
        <v>80</v>
      </c>
      <c r="T1283" s="173" t="s">
        <v>80</v>
      </c>
      <c r="U1283" s="177">
        <f>VLOOKUP(CONCATENATE(S1283,T1283),'[1]Sheet1 (2)'!$P$6:$Q$26,2,FALSE)</f>
        <v>0</v>
      </c>
      <c r="V1283" s="173" t="s">
        <v>80</v>
      </c>
      <c r="W1283" s="173" t="s">
        <v>80</v>
      </c>
      <c r="X1283" s="177">
        <f>VLOOKUP(CONCATENATE(V1283,W1283),'[1]Sheet1 (2)'!$R$6:$S$26,2,FALSE)</f>
        <v>0</v>
      </c>
      <c r="Y1283" s="173" t="s">
        <v>80</v>
      </c>
      <c r="Z1283" s="173" t="s">
        <v>80</v>
      </c>
      <c r="AA1283" s="177">
        <f>VLOOKUP(CONCATENATE(Y1283,Z1283),'[1]Sheet1 (2)'!$T$6:$U$26,2,FALSE)</f>
        <v>0</v>
      </c>
      <c r="AB1283" s="173" t="s">
        <v>80</v>
      </c>
      <c r="AC1283" s="173" t="s">
        <v>80</v>
      </c>
      <c r="AD1283" s="177">
        <f>VLOOKUP(CONCATENATE(AB1283,AC1283),'[1]Sheet1 (2)'!$X$6:$Y$26,2,FALSE)</f>
        <v>0</v>
      </c>
      <c r="AE1283" s="173" t="s">
        <v>82</v>
      </c>
      <c r="AF1283" s="173" t="s">
        <v>81</v>
      </c>
      <c r="AG1283" s="177">
        <f>VLOOKUP(CONCATENATE(AE1283,AF1283),'[1]Sheet1 (2)'!$Z$6:$AA$26,2,FALSE)</f>
        <v>66</v>
      </c>
      <c r="AH1283" s="172"/>
      <c r="AI1283" s="178"/>
      <c r="AJ1283" s="140"/>
      <c r="AK1283" s="176" t="s">
        <v>282</v>
      </c>
      <c r="AL1283" s="176" t="s">
        <v>76</v>
      </c>
      <c r="AM1283" s="170">
        <f t="shared" si="41"/>
        <v>1416</v>
      </c>
      <c r="AN1283" s="147"/>
      <c r="AO1283" s="155"/>
      <c r="AP1283" s="156"/>
      <c r="AQ1283" s="157">
        <v>2.2339711471999997</v>
      </c>
      <c r="AR1283" s="158"/>
      <c r="AS1283" s="145">
        <f>LOOKUP(rufmkm,'[1]Sheet1 (2)'!$V$62:$V$71,'[1]Sheet1 (2)'!$W$62:$W$71)</f>
        <v>30</v>
      </c>
      <c r="AT1283" s="140"/>
      <c r="AU1283" s="157">
        <f>IF(IF(D1283='[1]Sheet1 (2)'!$C$69,'[1]Sheet1 (2)'!$D$69*('[1]Sheet1 (2)'!$D$72-rut_index)/'[1]Sheet1 (2)'!$D$72,IF([1]shee2!D1223='[1]Sheet1 (2)'!$C$70,'[1]Sheet1 (2)'!$D$70*('[1]Sheet1 (2)'!$D$72-rut_index)/'[1]Sheet1 (2)'!$D$72,IF([1]shee2!D1223='[1]Sheet1 (2)'!$C$71,'[1]Sheet1 (2)'!$D$71*('[1]Sheet1 (2)'!$D$72-rut_index)/'[1]Sheet1 (2)'!$D$72)))&lt;0,0,IF(D1283='[1]Sheet1 (2)'!$C$69,'[1]Sheet1 (2)'!$D$69*('[1]Sheet1 (2)'!$D$72-rut_index)/'[1]Sheet1 (2)'!$D$72,IF([1]shee2!D1223='[1]Sheet1 (2)'!$C$70,'[1]Sheet1 (2)'!$D$70*('[1]Sheet1 (2)'!$D$72-rut_index)/'[1]Sheet1 (2)'!$D$72,IF([1]shee2!D1223='[1]Sheet1 (2)'!$C$71,'[1]Sheet1 (2)'!$D$71*('[1]Sheet1 (2)'!$D$72-rut_index)/'[1]Sheet1 (2)'!$D$72))))</f>
        <v>5</v>
      </c>
      <c r="AV1283" s="157">
        <f>IF(IF(D1283='[1]Sheet1 (2)'!$C$69,'[1]Sheet1 (2)'!$D$69*('[1]Sheet1 (2)'!$D$72-crack_s_index)/'[1]Sheet1 (2)'!$D$72,IF([1]shee2!D1223='[1]Sheet1 (2)'!$C$70,'[1]Sheet1 (2)'!$D$70*('[1]Sheet1 (2)'!$D$72-crack_s_index)/'[1]Sheet1 (2)'!$D$72,IF([1]shee2!D1223='[1]Sheet1 (2)'!$C$71,'[1]Sheet1 (2)'!$D$71*('[1]Sheet1 (2)'!$D$72-crack_s_index)/'[1]Sheet1 (2)'!$D$72)))&lt;0,0,IF(D1283='[1]Sheet1 (2)'!$C$69,'[1]Sheet1 (2)'!$D$69*('[1]Sheet1 (2)'!$D$72-crack_s_index)/'[1]Sheet1 (2)'!$D$72,IF([1]shee2!D1223='[1]Sheet1 (2)'!$C$70,'[1]Sheet1 (2)'!$D$70*('[1]Sheet1 (2)'!$D$72-crack_s_index)/'[1]Sheet1 (2)'!$D$72,IF([1]shee2!D1223='[1]Sheet1 (2)'!$C$71,'[1]Sheet1 (2)'!$D$71*('[1]Sheet1 (2)'!$D$72-crack_s_index)/'[1]Sheet1 (2)'!$D$72))))</f>
        <v>0.83333333333333337</v>
      </c>
      <c r="AW1283" s="157">
        <f>IF(IF(D1283='[1]Sheet1 (2)'!$C$69,'[1]Sheet1 (2)'!$D$69*('[1]Sheet1 (2)'!$D$72-crack_t_index)/'[1]Sheet1 (2)'!$D$72,IF([1]shee2!D1223='[1]Sheet1 (2)'!$C$70,'[1]Sheet1 (2)'!$D$70*('[1]Sheet1 (2)'!$D$72-crack_t_index)/'[1]Sheet1 (2)'!$D$72,IF([1]shee2!D1223='[1]Sheet1 (2)'!$C$71,'[1]Sheet1 (2)'!$D$71*('[1]Sheet1 (2)'!$D$72-crack_t_index)/'[1]Sheet1 (2)'!$D$72)))&lt;0,0,IF(D1283='[1]Sheet1 (2)'!$C$69,'[1]Sheet1 (2)'!$D$69*('[1]Sheet1 (2)'!$D$72-crack_t_index)/'[1]Sheet1 (2)'!$D$72,IF([1]shee2!D1223='[1]Sheet1 (2)'!$C$70,'[1]Sheet1 (2)'!$D$70*('[1]Sheet1 (2)'!$D$72-crack_t_index)/'[1]Sheet1 (2)'!$D$72,IF([1]shee2!D1223='[1]Sheet1 (2)'!$C$71,'[1]Sheet1 (2)'!$D$71*('[1]Sheet1 (2)'!$D$72-crack_t_index)/'[1]Sheet1 (2)'!$D$72))))</f>
        <v>1.875</v>
      </c>
      <c r="AX1283" s="157">
        <f>IF(IF(D1283='[1]Sheet1 (2)'!$C$69,'[1]Sheet1 (2)'!$D$69*('[1]Sheet1 (2)'!$D$72-rave_index)/'[1]Sheet1 (2)'!$D$72,IF([1]shee2!D1223='[1]Sheet1 (2)'!$C$70,'[1]Sheet1 (2)'!$D$70*('[1]Sheet1 (2)'!$D$72-rave_index)/'[1]Sheet1 (2)'!$D$72,IF([1]shee2!D1223='[1]Sheet1 (2)'!$C$71,'[1]Sheet1 (2)'!$D$71*('[1]Sheet1 (2)'!$D$72-rave_index)/'[1]Sheet1 (2)'!$D$72)))&lt;0,0,IF(D1283='[1]Sheet1 (2)'!$C$69,'[1]Sheet1 (2)'!$D$69*('[1]Sheet1 (2)'!$D$72-rave_index)/'[1]Sheet1 (2)'!$D$72,IF([1]shee2!D1223='[1]Sheet1 (2)'!$C$70,'[1]Sheet1 (2)'!$D$70*('[1]Sheet1 (2)'!$D$72-rave_index)/'[1]Sheet1 (2)'!$D$72,IF([1]shee2!D1223='[1]Sheet1 (2)'!$C$71,'[1]Sheet1 (2)'!$D$71*('[1]Sheet1 (2)'!$D$72-rave_index)/'[1]Sheet1 (2)'!$D$72))))</f>
        <v>5</v>
      </c>
      <c r="AY1283" s="157">
        <f>IF(IF(D1283='[1]Sheet1 (2)'!$C$69,'[1]Sheet1 (2)'!$D$69*('[1]Sheet1 (2)'!$D$72-rough_index)/'[1]Sheet1 (2)'!$D$72,IF([1]shee2!D1223='[1]Sheet1 (2)'!$C$70,'[1]Sheet1 (2)'!$D$70*('[1]Sheet1 (2)'!$D$72-rough_index)/'[1]Sheet1 (2)'!$D$72,IF([1]shee2!D1223='[1]Sheet1 (2)'!$C$71,'[1]Sheet1 (2)'!$D$71*('[1]Sheet1 (2)'!$D$72-rough_index)/'[1]Sheet1 (2)'!$D$72)))&lt;0,0,IF(D1283='[1]Sheet1 (2)'!$C$69,'[1]Sheet1 (2)'!$D$69*('[1]Sheet1 (2)'!$D$72-rough_index)/'[1]Sheet1 (2)'!$D$72,IF([1]shee2!D1223='[1]Sheet1 (2)'!$C$70,'[1]Sheet1 (2)'!$D$70*('[1]Sheet1 (2)'!$D$72-rough_index)/'[1]Sheet1 (2)'!$D$72,IF([1]shee2!D1223='[1]Sheet1 (2)'!$C$71,'[1]Sheet1 (2)'!$D$71*('[1]Sheet1 (2)'!$D$72-rough_index)/'[1]Sheet1 (2)'!$D$72))))</f>
        <v>2.5</v>
      </c>
      <c r="AZ1283" s="179">
        <f>+(AU1283*'[1]Sheet1 (2)'!$C$77)+(AV1283*'[1]Sheet1 (2)'!$C$78)+(AW1283*'[1]Sheet1 (2)'!$C$79)+(AX1283*'[1]Sheet1 (2)'!$C$80)+(AY1283*'[1]Sheet1 (2)'!$C$81)</f>
        <v>2.625</v>
      </c>
      <c r="BA1283" s="213" t="str">
        <f t="shared" si="40"/>
        <v>Fair</v>
      </c>
      <c r="BE1283">
        <f>IF(D1283='[1]Sheet1 (2)'!$C$61,'[1]Sheet1 (2)'!$D$61*(counts^2)+'[1]Sheet1 (2)'!$G$61*counts+'[1]Sheet1 (2)'!$J$61,IF(D1283='[1]Sheet1 (2)'!$C$62,'[1]Sheet1 (2)'!$D$62*counts+'[1]Sheet1 (2)'!$G$62,IF(D1283='[1]Sheet1 (2)'!$C$63,'[1]Sheet1 (2)'!$D$63*counts+'[1]Sheet1 (2)'!$G$63,IF(D1283='[1]Sheet1 (2)'!$C$64,'[1]Sheet1 (2)'!$D$64*counts+'[1]Sheet1 (2)'!$G$64))))</f>
        <v>2.0984129299999998</v>
      </c>
    </row>
    <row r="1284" spans="1:57" ht="12.75" customHeight="1">
      <c r="A1284" s="176" t="s">
        <v>282</v>
      </c>
      <c r="B1284" s="145" t="s">
        <v>76</v>
      </c>
      <c r="C1284" s="170">
        <v>1417</v>
      </c>
      <c r="D1284" s="174" t="s">
        <v>77</v>
      </c>
      <c r="E1284" s="171">
        <v>8</v>
      </c>
      <c r="F1284" s="171">
        <v>2</v>
      </c>
      <c r="G1284" s="171" t="s">
        <v>77</v>
      </c>
      <c r="H1284" s="171">
        <v>0.5</v>
      </c>
      <c r="I1284" s="171" t="s">
        <v>77</v>
      </c>
      <c r="J1284" s="173" t="s">
        <v>82</v>
      </c>
      <c r="K1284" s="173" t="s">
        <v>83</v>
      </c>
      <c r="L1284" s="169">
        <f>VLOOKUP(CONCATENATE(J1284,K1284),'Sheet1 (2)'!$J$6:$K$26,2,FALSE)</f>
        <v>25</v>
      </c>
      <c r="M1284" s="173" t="s">
        <v>83</v>
      </c>
      <c r="N1284" s="173" t="s">
        <v>82</v>
      </c>
      <c r="O1284" s="177">
        <f>VLOOKUP(CONCATENATE(M1284,N1284),'[1]Sheet1 (2)'!$L$6:$M$26,2,FALSE)</f>
        <v>18.75</v>
      </c>
      <c r="P1284" s="173" t="s">
        <v>83</v>
      </c>
      <c r="Q1284" s="173" t="s">
        <v>82</v>
      </c>
      <c r="R1284" s="177">
        <f>VLOOKUP(CONCATENATE(P1284,Q1284),'[1]Sheet1 (2)'!$N$6:$O$26,2,FALSE)</f>
        <v>18.75</v>
      </c>
      <c r="S1284" s="173" t="s">
        <v>80</v>
      </c>
      <c r="T1284" s="173" t="s">
        <v>80</v>
      </c>
      <c r="U1284" s="177">
        <f>VLOOKUP(CONCATENATE(S1284,T1284),'[1]Sheet1 (2)'!$P$6:$Q$26,2,FALSE)</f>
        <v>0</v>
      </c>
      <c r="V1284" s="173" t="s">
        <v>80</v>
      </c>
      <c r="W1284" s="173" t="s">
        <v>80</v>
      </c>
      <c r="X1284" s="177">
        <f>VLOOKUP(CONCATENATE(V1284,W1284),'[1]Sheet1 (2)'!$R$6:$S$26,2,FALSE)</f>
        <v>0</v>
      </c>
      <c r="Y1284" s="173" t="s">
        <v>80</v>
      </c>
      <c r="Z1284" s="173" t="s">
        <v>80</v>
      </c>
      <c r="AA1284" s="177">
        <f>VLOOKUP(CONCATENATE(Y1284,Z1284),'[1]Sheet1 (2)'!$T$6:$U$26,2,FALSE)</f>
        <v>0</v>
      </c>
      <c r="AB1284" s="173" t="s">
        <v>80</v>
      </c>
      <c r="AC1284" s="173" t="s">
        <v>80</v>
      </c>
      <c r="AD1284" s="177">
        <f>VLOOKUP(CONCATENATE(AB1284,AC1284),'[1]Sheet1 (2)'!$X$6:$Y$26,2,FALSE)</f>
        <v>0</v>
      </c>
      <c r="AE1284" s="173" t="s">
        <v>82</v>
      </c>
      <c r="AF1284" s="173" t="s">
        <v>81</v>
      </c>
      <c r="AG1284" s="177">
        <f>VLOOKUP(CONCATENATE(AE1284,AF1284),'[1]Sheet1 (2)'!$Z$6:$AA$26,2,FALSE)</f>
        <v>66</v>
      </c>
      <c r="AH1284" s="172"/>
      <c r="AI1284" s="178"/>
      <c r="AJ1284" s="140"/>
      <c r="AK1284" s="176" t="s">
        <v>282</v>
      </c>
      <c r="AL1284" s="176" t="s">
        <v>76</v>
      </c>
      <c r="AM1284" s="170">
        <f t="shared" si="41"/>
        <v>1417</v>
      </c>
      <c r="AN1284" s="147"/>
      <c r="AO1284" s="155"/>
      <c r="AP1284" s="156"/>
      <c r="AQ1284" s="157">
        <v>2.4793246436</v>
      </c>
      <c r="AR1284" s="158"/>
      <c r="AS1284" s="145">
        <f>LOOKUP(rufmkm,'[1]Sheet1 (2)'!$V$62:$V$71,'[1]Sheet1 (2)'!$W$62:$W$71)</f>
        <v>30</v>
      </c>
      <c r="AT1284" s="140"/>
      <c r="AU1284" s="157">
        <f>IF(IF(D1284='[1]Sheet1 (2)'!$C$69,'[1]Sheet1 (2)'!$D$69*('[1]Sheet1 (2)'!$D$72-rut_index)/'[1]Sheet1 (2)'!$D$72,IF([1]shee2!D1224='[1]Sheet1 (2)'!$C$70,'[1]Sheet1 (2)'!$D$70*('[1]Sheet1 (2)'!$D$72-rut_index)/'[1]Sheet1 (2)'!$D$72,IF([1]shee2!D1224='[1]Sheet1 (2)'!$C$71,'[1]Sheet1 (2)'!$D$71*('[1]Sheet1 (2)'!$D$72-rut_index)/'[1]Sheet1 (2)'!$D$72)))&lt;0,0,IF(D1284='[1]Sheet1 (2)'!$C$69,'[1]Sheet1 (2)'!$D$69*('[1]Sheet1 (2)'!$D$72-rut_index)/'[1]Sheet1 (2)'!$D$72,IF([1]shee2!D1224='[1]Sheet1 (2)'!$C$70,'[1]Sheet1 (2)'!$D$70*('[1]Sheet1 (2)'!$D$72-rut_index)/'[1]Sheet1 (2)'!$D$72,IF([1]shee2!D1224='[1]Sheet1 (2)'!$C$71,'[1]Sheet1 (2)'!$D$71*('[1]Sheet1 (2)'!$D$72-rut_index)/'[1]Sheet1 (2)'!$D$72))))</f>
        <v>2.9166666666666665</v>
      </c>
      <c r="AV1284" s="157">
        <f>IF(IF(D1284='[1]Sheet1 (2)'!$C$69,'[1]Sheet1 (2)'!$D$69*('[1]Sheet1 (2)'!$D$72-crack_s_index)/'[1]Sheet1 (2)'!$D$72,IF([1]shee2!D1224='[1]Sheet1 (2)'!$C$70,'[1]Sheet1 (2)'!$D$70*('[1]Sheet1 (2)'!$D$72-crack_s_index)/'[1]Sheet1 (2)'!$D$72,IF([1]shee2!D1224='[1]Sheet1 (2)'!$C$71,'[1]Sheet1 (2)'!$D$71*('[1]Sheet1 (2)'!$D$72-crack_s_index)/'[1]Sheet1 (2)'!$D$72)))&lt;0,0,IF(D1284='[1]Sheet1 (2)'!$C$69,'[1]Sheet1 (2)'!$D$69*('[1]Sheet1 (2)'!$D$72-crack_s_index)/'[1]Sheet1 (2)'!$D$72,IF([1]shee2!D1224='[1]Sheet1 (2)'!$C$70,'[1]Sheet1 (2)'!$D$70*('[1]Sheet1 (2)'!$D$72-crack_s_index)/'[1]Sheet1 (2)'!$D$72,IF([1]shee2!D1224='[1]Sheet1 (2)'!$C$71,'[1]Sheet1 (2)'!$D$71*('[1]Sheet1 (2)'!$D$72-crack_s_index)/'[1]Sheet1 (2)'!$D$72))))</f>
        <v>3.4375</v>
      </c>
      <c r="AW1284" s="157">
        <f>IF(IF(D1284='[1]Sheet1 (2)'!$C$69,'[1]Sheet1 (2)'!$D$69*('[1]Sheet1 (2)'!$D$72-crack_t_index)/'[1]Sheet1 (2)'!$D$72,IF([1]shee2!D1224='[1]Sheet1 (2)'!$C$70,'[1]Sheet1 (2)'!$D$70*('[1]Sheet1 (2)'!$D$72-crack_t_index)/'[1]Sheet1 (2)'!$D$72,IF([1]shee2!D1224='[1]Sheet1 (2)'!$C$71,'[1]Sheet1 (2)'!$D$71*('[1]Sheet1 (2)'!$D$72-crack_t_index)/'[1]Sheet1 (2)'!$D$72)))&lt;0,0,IF(D1284='[1]Sheet1 (2)'!$C$69,'[1]Sheet1 (2)'!$D$69*('[1]Sheet1 (2)'!$D$72-crack_t_index)/'[1]Sheet1 (2)'!$D$72,IF([1]shee2!D1224='[1]Sheet1 (2)'!$C$70,'[1]Sheet1 (2)'!$D$70*('[1]Sheet1 (2)'!$D$72-crack_t_index)/'[1]Sheet1 (2)'!$D$72,IF([1]shee2!D1224='[1]Sheet1 (2)'!$C$71,'[1]Sheet1 (2)'!$D$71*('[1]Sheet1 (2)'!$D$72-crack_t_index)/'[1]Sheet1 (2)'!$D$72))))</f>
        <v>3.4375</v>
      </c>
      <c r="AX1284" s="157">
        <f>IF(IF(D1284='[1]Sheet1 (2)'!$C$69,'[1]Sheet1 (2)'!$D$69*('[1]Sheet1 (2)'!$D$72-rave_index)/'[1]Sheet1 (2)'!$D$72,IF([1]shee2!D1224='[1]Sheet1 (2)'!$C$70,'[1]Sheet1 (2)'!$D$70*('[1]Sheet1 (2)'!$D$72-rave_index)/'[1]Sheet1 (2)'!$D$72,IF([1]shee2!D1224='[1]Sheet1 (2)'!$C$71,'[1]Sheet1 (2)'!$D$71*('[1]Sheet1 (2)'!$D$72-rave_index)/'[1]Sheet1 (2)'!$D$72)))&lt;0,0,IF(D1284='[1]Sheet1 (2)'!$C$69,'[1]Sheet1 (2)'!$D$69*('[1]Sheet1 (2)'!$D$72-rave_index)/'[1]Sheet1 (2)'!$D$72,IF([1]shee2!D1224='[1]Sheet1 (2)'!$C$70,'[1]Sheet1 (2)'!$D$70*('[1]Sheet1 (2)'!$D$72-rave_index)/'[1]Sheet1 (2)'!$D$72,IF([1]shee2!D1224='[1]Sheet1 (2)'!$C$71,'[1]Sheet1 (2)'!$D$71*('[1]Sheet1 (2)'!$D$72-rave_index)/'[1]Sheet1 (2)'!$D$72))))</f>
        <v>5</v>
      </c>
      <c r="AY1284" s="157">
        <f>IF(IF(D1284='[1]Sheet1 (2)'!$C$69,'[1]Sheet1 (2)'!$D$69*('[1]Sheet1 (2)'!$D$72-rough_index)/'[1]Sheet1 (2)'!$D$72,IF([1]shee2!D1224='[1]Sheet1 (2)'!$C$70,'[1]Sheet1 (2)'!$D$70*('[1]Sheet1 (2)'!$D$72-rough_index)/'[1]Sheet1 (2)'!$D$72,IF([1]shee2!D1224='[1]Sheet1 (2)'!$C$71,'[1]Sheet1 (2)'!$D$71*('[1]Sheet1 (2)'!$D$72-rough_index)/'[1]Sheet1 (2)'!$D$72)))&lt;0,0,IF(D1284='[1]Sheet1 (2)'!$C$69,'[1]Sheet1 (2)'!$D$69*('[1]Sheet1 (2)'!$D$72-rough_index)/'[1]Sheet1 (2)'!$D$72,IF([1]shee2!D1224='[1]Sheet1 (2)'!$C$70,'[1]Sheet1 (2)'!$D$70*('[1]Sheet1 (2)'!$D$72-rough_index)/'[1]Sheet1 (2)'!$D$72,IF([1]shee2!D1224='[1]Sheet1 (2)'!$C$71,'[1]Sheet1 (2)'!$D$71*('[1]Sheet1 (2)'!$D$72-rough_index)/'[1]Sheet1 (2)'!$D$72))))</f>
        <v>2.5</v>
      </c>
      <c r="AZ1284" s="179">
        <f>+(AU1284*'[1]Sheet1 (2)'!$C$77)+(AV1284*'[1]Sheet1 (2)'!$C$78)+(AW1284*'[1]Sheet1 (2)'!$C$79)+(AX1284*'[1]Sheet1 (2)'!$C$80)+(AY1284*'[1]Sheet1 (2)'!$C$81)</f>
        <v>3.208333333333333</v>
      </c>
      <c r="BA1284" s="213" t="str">
        <f t="shared" si="40"/>
        <v>Fair</v>
      </c>
      <c r="BE1284">
        <f>IF(D1284='[1]Sheet1 (2)'!$C$61,'[1]Sheet1 (2)'!$D$61*(counts^2)+'[1]Sheet1 (2)'!$G$61*counts+'[1]Sheet1 (2)'!$J$61,IF(D1284='[1]Sheet1 (2)'!$C$62,'[1]Sheet1 (2)'!$D$62*counts+'[1]Sheet1 (2)'!$G$62,IF(D1284='[1]Sheet1 (2)'!$C$63,'[1]Sheet1 (2)'!$D$63*counts+'[1]Sheet1 (2)'!$G$63,IF(D1284='[1]Sheet1 (2)'!$C$64,'[1]Sheet1 (2)'!$D$64*counts+'[1]Sheet1 (2)'!$G$64))))</f>
        <v>2.0984129299999998</v>
      </c>
    </row>
    <row r="1285" spans="1:57" ht="12.75" customHeight="1">
      <c r="A1285" s="176" t="s">
        <v>282</v>
      </c>
      <c r="B1285" s="145" t="s">
        <v>76</v>
      </c>
      <c r="C1285" s="170">
        <v>1418</v>
      </c>
      <c r="D1285" s="174" t="s">
        <v>77</v>
      </c>
      <c r="E1285" s="171">
        <v>8</v>
      </c>
      <c r="F1285" s="171">
        <v>2</v>
      </c>
      <c r="G1285" s="171" t="s">
        <v>77</v>
      </c>
      <c r="H1285" s="171">
        <v>0.5</v>
      </c>
      <c r="I1285" s="171" t="s">
        <v>77</v>
      </c>
      <c r="J1285" s="173" t="s">
        <v>80</v>
      </c>
      <c r="K1285" s="173" t="s">
        <v>80</v>
      </c>
      <c r="L1285" s="169">
        <f>VLOOKUP(CONCATENATE(J1285,K1285),'Sheet1 (2)'!$J$6:$K$26,2,FALSE)</f>
        <v>0</v>
      </c>
      <c r="M1285" s="173" t="s">
        <v>83</v>
      </c>
      <c r="N1285" s="173" t="s">
        <v>82</v>
      </c>
      <c r="O1285" s="177">
        <f>VLOOKUP(CONCATENATE(M1285,N1285),'[1]Sheet1 (2)'!$L$6:$M$26,2,FALSE)</f>
        <v>18.75</v>
      </c>
      <c r="P1285" s="173" t="s">
        <v>83</v>
      </c>
      <c r="Q1285" s="173" t="s">
        <v>82</v>
      </c>
      <c r="R1285" s="177">
        <f>VLOOKUP(CONCATENATE(P1285,Q1285),'[1]Sheet1 (2)'!$N$6:$O$26,2,FALSE)</f>
        <v>18.75</v>
      </c>
      <c r="S1285" s="173" t="s">
        <v>80</v>
      </c>
      <c r="T1285" s="173" t="s">
        <v>80</v>
      </c>
      <c r="U1285" s="177">
        <f>VLOOKUP(CONCATENATE(S1285,T1285),'[1]Sheet1 (2)'!$P$6:$Q$26,2,FALSE)</f>
        <v>0</v>
      </c>
      <c r="V1285" s="173" t="s">
        <v>80</v>
      </c>
      <c r="W1285" s="173" t="s">
        <v>80</v>
      </c>
      <c r="X1285" s="177">
        <f>VLOOKUP(CONCATENATE(V1285,W1285),'[1]Sheet1 (2)'!$R$6:$S$26,2,FALSE)</f>
        <v>0</v>
      </c>
      <c r="Y1285" s="173" t="s">
        <v>80</v>
      </c>
      <c r="Z1285" s="173" t="s">
        <v>80</v>
      </c>
      <c r="AA1285" s="177">
        <f>VLOOKUP(CONCATENATE(Y1285,Z1285),'[1]Sheet1 (2)'!$T$6:$U$26,2,FALSE)</f>
        <v>0</v>
      </c>
      <c r="AB1285" s="173" t="s">
        <v>80</v>
      </c>
      <c r="AC1285" s="173" t="s">
        <v>80</v>
      </c>
      <c r="AD1285" s="177">
        <f>VLOOKUP(CONCATENATE(AB1285,AC1285),'[1]Sheet1 (2)'!$X$6:$Y$26,2,FALSE)</f>
        <v>0</v>
      </c>
      <c r="AE1285" s="173" t="s">
        <v>82</v>
      </c>
      <c r="AF1285" s="173" t="s">
        <v>81</v>
      </c>
      <c r="AG1285" s="177">
        <f>VLOOKUP(CONCATENATE(AE1285,AF1285),'[1]Sheet1 (2)'!$Z$6:$AA$26,2,FALSE)</f>
        <v>66</v>
      </c>
      <c r="AH1285" s="172"/>
      <c r="AI1285" s="178"/>
      <c r="AJ1285" s="140"/>
      <c r="AK1285" s="176" t="s">
        <v>282</v>
      </c>
      <c r="AL1285" s="176" t="s">
        <v>76</v>
      </c>
      <c r="AM1285" s="170">
        <f t="shared" si="41"/>
        <v>1418</v>
      </c>
      <c r="AN1285" s="147"/>
      <c r="AO1285" s="155"/>
      <c r="AP1285" s="156"/>
      <c r="AQ1285" s="157">
        <v>2.5995115173999999</v>
      </c>
      <c r="AR1285" s="158"/>
      <c r="AS1285" s="145">
        <f>LOOKUP(rufmkm,'[1]Sheet1 (2)'!$V$62:$V$71,'[1]Sheet1 (2)'!$W$62:$W$71)</f>
        <v>30</v>
      </c>
      <c r="AT1285" s="140"/>
      <c r="AU1285" s="157">
        <f>IF(IF(D1285='[1]Sheet1 (2)'!$C$69,'[1]Sheet1 (2)'!$D$69*('[1]Sheet1 (2)'!$D$72-rut_index)/'[1]Sheet1 (2)'!$D$72,IF([1]shee2!D1225='[1]Sheet1 (2)'!$C$70,'[1]Sheet1 (2)'!$D$70*('[1]Sheet1 (2)'!$D$72-rut_index)/'[1]Sheet1 (2)'!$D$72,IF([1]shee2!D1225='[1]Sheet1 (2)'!$C$71,'[1]Sheet1 (2)'!$D$71*('[1]Sheet1 (2)'!$D$72-rut_index)/'[1]Sheet1 (2)'!$D$72)))&lt;0,0,IF(D1285='[1]Sheet1 (2)'!$C$69,'[1]Sheet1 (2)'!$D$69*('[1]Sheet1 (2)'!$D$72-rut_index)/'[1]Sheet1 (2)'!$D$72,IF([1]shee2!D1225='[1]Sheet1 (2)'!$C$70,'[1]Sheet1 (2)'!$D$70*('[1]Sheet1 (2)'!$D$72-rut_index)/'[1]Sheet1 (2)'!$D$72,IF([1]shee2!D1225='[1]Sheet1 (2)'!$C$71,'[1]Sheet1 (2)'!$D$71*('[1]Sheet1 (2)'!$D$72-rut_index)/'[1]Sheet1 (2)'!$D$72))))</f>
        <v>5</v>
      </c>
      <c r="AV1285" s="157">
        <f>IF(IF(D1285='[1]Sheet1 (2)'!$C$69,'[1]Sheet1 (2)'!$D$69*('[1]Sheet1 (2)'!$D$72-crack_s_index)/'[1]Sheet1 (2)'!$D$72,IF([1]shee2!D1225='[1]Sheet1 (2)'!$C$70,'[1]Sheet1 (2)'!$D$70*('[1]Sheet1 (2)'!$D$72-crack_s_index)/'[1]Sheet1 (2)'!$D$72,IF([1]shee2!D1225='[1]Sheet1 (2)'!$C$71,'[1]Sheet1 (2)'!$D$71*('[1]Sheet1 (2)'!$D$72-crack_s_index)/'[1]Sheet1 (2)'!$D$72)))&lt;0,0,IF(D1285='[1]Sheet1 (2)'!$C$69,'[1]Sheet1 (2)'!$D$69*('[1]Sheet1 (2)'!$D$72-crack_s_index)/'[1]Sheet1 (2)'!$D$72,IF([1]shee2!D1225='[1]Sheet1 (2)'!$C$70,'[1]Sheet1 (2)'!$D$70*('[1]Sheet1 (2)'!$D$72-crack_s_index)/'[1]Sheet1 (2)'!$D$72,IF([1]shee2!D1225='[1]Sheet1 (2)'!$C$71,'[1]Sheet1 (2)'!$D$71*('[1]Sheet1 (2)'!$D$72-crack_s_index)/'[1]Sheet1 (2)'!$D$72))))</f>
        <v>3.4375</v>
      </c>
      <c r="AW1285" s="157">
        <f>IF(IF(D1285='[1]Sheet1 (2)'!$C$69,'[1]Sheet1 (2)'!$D$69*('[1]Sheet1 (2)'!$D$72-crack_t_index)/'[1]Sheet1 (2)'!$D$72,IF([1]shee2!D1225='[1]Sheet1 (2)'!$C$70,'[1]Sheet1 (2)'!$D$70*('[1]Sheet1 (2)'!$D$72-crack_t_index)/'[1]Sheet1 (2)'!$D$72,IF([1]shee2!D1225='[1]Sheet1 (2)'!$C$71,'[1]Sheet1 (2)'!$D$71*('[1]Sheet1 (2)'!$D$72-crack_t_index)/'[1]Sheet1 (2)'!$D$72)))&lt;0,0,IF(D1285='[1]Sheet1 (2)'!$C$69,'[1]Sheet1 (2)'!$D$69*('[1]Sheet1 (2)'!$D$72-crack_t_index)/'[1]Sheet1 (2)'!$D$72,IF([1]shee2!D1225='[1]Sheet1 (2)'!$C$70,'[1]Sheet1 (2)'!$D$70*('[1]Sheet1 (2)'!$D$72-crack_t_index)/'[1]Sheet1 (2)'!$D$72,IF([1]shee2!D1225='[1]Sheet1 (2)'!$C$71,'[1]Sheet1 (2)'!$D$71*('[1]Sheet1 (2)'!$D$72-crack_t_index)/'[1]Sheet1 (2)'!$D$72))))</f>
        <v>3.4375</v>
      </c>
      <c r="AX1285" s="157">
        <f>IF(IF(D1285='[1]Sheet1 (2)'!$C$69,'[1]Sheet1 (2)'!$D$69*('[1]Sheet1 (2)'!$D$72-rave_index)/'[1]Sheet1 (2)'!$D$72,IF([1]shee2!D1225='[1]Sheet1 (2)'!$C$70,'[1]Sheet1 (2)'!$D$70*('[1]Sheet1 (2)'!$D$72-rave_index)/'[1]Sheet1 (2)'!$D$72,IF([1]shee2!D1225='[1]Sheet1 (2)'!$C$71,'[1]Sheet1 (2)'!$D$71*('[1]Sheet1 (2)'!$D$72-rave_index)/'[1]Sheet1 (2)'!$D$72)))&lt;0,0,IF(D1285='[1]Sheet1 (2)'!$C$69,'[1]Sheet1 (2)'!$D$69*('[1]Sheet1 (2)'!$D$72-rave_index)/'[1]Sheet1 (2)'!$D$72,IF([1]shee2!D1225='[1]Sheet1 (2)'!$C$70,'[1]Sheet1 (2)'!$D$70*('[1]Sheet1 (2)'!$D$72-rave_index)/'[1]Sheet1 (2)'!$D$72,IF([1]shee2!D1225='[1]Sheet1 (2)'!$C$71,'[1]Sheet1 (2)'!$D$71*('[1]Sheet1 (2)'!$D$72-rave_index)/'[1]Sheet1 (2)'!$D$72))))</f>
        <v>5</v>
      </c>
      <c r="AY1285" s="157">
        <f>IF(IF(D1285='[1]Sheet1 (2)'!$C$69,'[1]Sheet1 (2)'!$D$69*('[1]Sheet1 (2)'!$D$72-rough_index)/'[1]Sheet1 (2)'!$D$72,IF([1]shee2!D1225='[1]Sheet1 (2)'!$C$70,'[1]Sheet1 (2)'!$D$70*('[1]Sheet1 (2)'!$D$72-rough_index)/'[1]Sheet1 (2)'!$D$72,IF([1]shee2!D1225='[1]Sheet1 (2)'!$C$71,'[1]Sheet1 (2)'!$D$71*('[1]Sheet1 (2)'!$D$72-rough_index)/'[1]Sheet1 (2)'!$D$72)))&lt;0,0,IF(D1285='[1]Sheet1 (2)'!$C$69,'[1]Sheet1 (2)'!$D$69*('[1]Sheet1 (2)'!$D$72-rough_index)/'[1]Sheet1 (2)'!$D$72,IF([1]shee2!D1225='[1]Sheet1 (2)'!$C$70,'[1]Sheet1 (2)'!$D$70*('[1]Sheet1 (2)'!$D$72-rough_index)/'[1]Sheet1 (2)'!$D$72,IF([1]shee2!D1225='[1]Sheet1 (2)'!$C$71,'[1]Sheet1 (2)'!$D$71*('[1]Sheet1 (2)'!$D$72-rough_index)/'[1]Sheet1 (2)'!$D$72))))</f>
        <v>2.5</v>
      </c>
      <c r="AZ1285" s="179">
        <f>+(AU1285*'[1]Sheet1 (2)'!$C$77)+(AV1285*'[1]Sheet1 (2)'!$C$78)+(AW1285*'[1]Sheet1 (2)'!$C$79)+(AX1285*'[1]Sheet1 (2)'!$C$80)+(AY1285*'[1]Sheet1 (2)'!$C$81)</f>
        <v>3.625</v>
      </c>
      <c r="BA1285" s="213" t="str">
        <f t="shared" si="40"/>
        <v>Fair</v>
      </c>
      <c r="BE1285">
        <f>IF(D1285='[1]Sheet1 (2)'!$C$61,'[1]Sheet1 (2)'!$D$61*(counts^2)+'[1]Sheet1 (2)'!$G$61*counts+'[1]Sheet1 (2)'!$J$61,IF(D1285='[1]Sheet1 (2)'!$C$62,'[1]Sheet1 (2)'!$D$62*counts+'[1]Sheet1 (2)'!$G$62,IF(D1285='[1]Sheet1 (2)'!$C$63,'[1]Sheet1 (2)'!$D$63*counts+'[1]Sheet1 (2)'!$G$63,IF(D1285='[1]Sheet1 (2)'!$C$64,'[1]Sheet1 (2)'!$D$64*counts+'[1]Sheet1 (2)'!$G$64))))</f>
        <v>2.0984129299999998</v>
      </c>
    </row>
    <row r="1286" spans="1:57" ht="12.75" customHeight="1">
      <c r="A1286" s="176" t="s">
        <v>282</v>
      </c>
      <c r="B1286" s="145" t="s">
        <v>76</v>
      </c>
      <c r="C1286" s="170">
        <v>1419</v>
      </c>
      <c r="D1286" s="174" t="s">
        <v>77</v>
      </c>
      <c r="E1286" s="171">
        <v>8</v>
      </c>
      <c r="F1286" s="171">
        <v>2</v>
      </c>
      <c r="G1286" s="171" t="s">
        <v>77</v>
      </c>
      <c r="H1286" s="171">
        <v>0.5</v>
      </c>
      <c r="I1286" s="171" t="s">
        <v>77</v>
      </c>
      <c r="J1286" s="173" t="s">
        <v>80</v>
      </c>
      <c r="K1286" s="173" t="s">
        <v>80</v>
      </c>
      <c r="L1286" s="169">
        <f>VLOOKUP(CONCATENATE(J1286,K1286),'Sheet1 (2)'!$J$6:$K$26,2,FALSE)</f>
        <v>0</v>
      </c>
      <c r="M1286" s="173" t="s">
        <v>82</v>
      </c>
      <c r="N1286" s="173" t="s">
        <v>78</v>
      </c>
      <c r="O1286" s="177">
        <f>VLOOKUP(CONCATENATE(M1286,N1286),'[1]Sheet1 (2)'!$L$6:$M$26,2,FALSE)</f>
        <v>5</v>
      </c>
      <c r="P1286" s="173" t="s">
        <v>82</v>
      </c>
      <c r="Q1286" s="173" t="s">
        <v>78</v>
      </c>
      <c r="R1286" s="177">
        <f>VLOOKUP(CONCATENATE(P1286,Q1286),'[1]Sheet1 (2)'!$N$6:$O$26,2,FALSE)</f>
        <v>5</v>
      </c>
      <c r="S1286" s="173" t="s">
        <v>80</v>
      </c>
      <c r="T1286" s="173" t="s">
        <v>80</v>
      </c>
      <c r="U1286" s="177">
        <f>VLOOKUP(CONCATENATE(S1286,T1286),'[1]Sheet1 (2)'!$P$6:$Q$26,2,FALSE)</f>
        <v>0</v>
      </c>
      <c r="V1286" s="173" t="s">
        <v>80</v>
      </c>
      <c r="W1286" s="173" t="s">
        <v>80</v>
      </c>
      <c r="X1286" s="177">
        <f>VLOOKUP(CONCATENATE(V1286,W1286),'[1]Sheet1 (2)'!$R$6:$S$26,2,FALSE)</f>
        <v>0</v>
      </c>
      <c r="Y1286" s="173" t="s">
        <v>80</v>
      </c>
      <c r="Z1286" s="173" t="s">
        <v>80</v>
      </c>
      <c r="AA1286" s="177">
        <f>VLOOKUP(CONCATENATE(Y1286,Z1286),'[1]Sheet1 (2)'!$T$6:$U$26,2,FALSE)</f>
        <v>0</v>
      </c>
      <c r="AB1286" s="173" t="s">
        <v>80</v>
      </c>
      <c r="AC1286" s="173" t="s">
        <v>80</v>
      </c>
      <c r="AD1286" s="177">
        <f>VLOOKUP(CONCATENATE(AB1286,AC1286),'[1]Sheet1 (2)'!$X$6:$Y$26,2,FALSE)</f>
        <v>0</v>
      </c>
      <c r="AE1286" s="173" t="s">
        <v>82</v>
      </c>
      <c r="AF1286" s="173" t="s">
        <v>81</v>
      </c>
      <c r="AG1286" s="177">
        <f>VLOOKUP(CONCATENATE(AE1286,AF1286),'[1]Sheet1 (2)'!$Z$6:$AA$26,2,FALSE)</f>
        <v>66</v>
      </c>
      <c r="AH1286" s="172"/>
      <c r="AI1286" s="178"/>
      <c r="AJ1286" s="140"/>
      <c r="AK1286" s="176" t="s">
        <v>282</v>
      </c>
      <c r="AL1286" s="176" t="s">
        <v>76</v>
      </c>
      <c r="AM1286" s="170">
        <f t="shared" si="41"/>
        <v>1419</v>
      </c>
      <c r="AN1286" s="147"/>
      <c r="AO1286" s="155"/>
      <c r="AP1286" s="156"/>
      <c r="AQ1286" s="157">
        <v>2.2491664893999999</v>
      </c>
      <c r="AR1286" s="158"/>
      <c r="AS1286" s="145">
        <f>LOOKUP(rufmkm,'[1]Sheet1 (2)'!$V$62:$V$71,'[1]Sheet1 (2)'!$W$62:$W$71)</f>
        <v>30</v>
      </c>
      <c r="AT1286" s="140"/>
      <c r="AU1286" s="157">
        <f>IF(IF(D1286='[1]Sheet1 (2)'!$C$69,'[1]Sheet1 (2)'!$D$69*('[1]Sheet1 (2)'!$D$72-rut_index)/'[1]Sheet1 (2)'!$D$72,IF([1]shee2!D1226='[1]Sheet1 (2)'!$C$70,'[1]Sheet1 (2)'!$D$70*('[1]Sheet1 (2)'!$D$72-rut_index)/'[1]Sheet1 (2)'!$D$72,IF([1]shee2!D1226='[1]Sheet1 (2)'!$C$71,'[1]Sheet1 (2)'!$D$71*('[1]Sheet1 (2)'!$D$72-rut_index)/'[1]Sheet1 (2)'!$D$72)))&lt;0,0,IF(D1286='[1]Sheet1 (2)'!$C$69,'[1]Sheet1 (2)'!$D$69*('[1]Sheet1 (2)'!$D$72-rut_index)/'[1]Sheet1 (2)'!$D$72,IF([1]shee2!D1226='[1]Sheet1 (2)'!$C$70,'[1]Sheet1 (2)'!$D$70*('[1]Sheet1 (2)'!$D$72-rut_index)/'[1]Sheet1 (2)'!$D$72,IF([1]shee2!D1226='[1]Sheet1 (2)'!$C$71,'[1]Sheet1 (2)'!$D$71*('[1]Sheet1 (2)'!$D$72-rut_index)/'[1]Sheet1 (2)'!$D$72))))</f>
        <v>5</v>
      </c>
      <c r="AV1286" s="157">
        <f>IF(IF(D1286='[1]Sheet1 (2)'!$C$69,'[1]Sheet1 (2)'!$D$69*('[1]Sheet1 (2)'!$D$72-crack_s_index)/'[1]Sheet1 (2)'!$D$72,IF([1]shee2!D1226='[1]Sheet1 (2)'!$C$70,'[1]Sheet1 (2)'!$D$70*('[1]Sheet1 (2)'!$D$72-crack_s_index)/'[1]Sheet1 (2)'!$D$72,IF([1]shee2!D1226='[1]Sheet1 (2)'!$C$71,'[1]Sheet1 (2)'!$D$71*('[1]Sheet1 (2)'!$D$72-crack_s_index)/'[1]Sheet1 (2)'!$D$72)))&lt;0,0,IF(D1286='[1]Sheet1 (2)'!$C$69,'[1]Sheet1 (2)'!$D$69*('[1]Sheet1 (2)'!$D$72-crack_s_index)/'[1]Sheet1 (2)'!$D$72,IF([1]shee2!D1226='[1]Sheet1 (2)'!$C$70,'[1]Sheet1 (2)'!$D$70*('[1]Sheet1 (2)'!$D$72-crack_s_index)/'[1]Sheet1 (2)'!$D$72,IF([1]shee2!D1226='[1]Sheet1 (2)'!$C$71,'[1]Sheet1 (2)'!$D$71*('[1]Sheet1 (2)'!$D$72-crack_s_index)/'[1]Sheet1 (2)'!$D$72))))</f>
        <v>4.583333333333333</v>
      </c>
      <c r="AW1286" s="157">
        <f>IF(IF(D1286='[1]Sheet1 (2)'!$C$69,'[1]Sheet1 (2)'!$D$69*('[1]Sheet1 (2)'!$D$72-crack_t_index)/'[1]Sheet1 (2)'!$D$72,IF([1]shee2!D1226='[1]Sheet1 (2)'!$C$70,'[1]Sheet1 (2)'!$D$70*('[1]Sheet1 (2)'!$D$72-crack_t_index)/'[1]Sheet1 (2)'!$D$72,IF([1]shee2!D1226='[1]Sheet1 (2)'!$C$71,'[1]Sheet1 (2)'!$D$71*('[1]Sheet1 (2)'!$D$72-crack_t_index)/'[1]Sheet1 (2)'!$D$72)))&lt;0,0,IF(D1286='[1]Sheet1 (2)'!$C$69,'[1]Sheet1 (2)'!$D$69*('[1]Sheet1 (2)'!$D$72-crack_t_index)/'[1]Sheet1 (2)'!$D$72,IF([1]shee2!D1226='[1]Sheet1 (2)'!$C$70,'[1]Sheet1 (2)'!$D$70*('[1]Sheet1 (2)'!$D$72-crack_t_index)/'[1]Sheet1 (2)'!$D$72,IF([1]shee2!D1226='[1]Sheet1 (2)'!$C$71,'[1]Sheet1 (2)'!$D$71*('[1]Sheet1 (2)'!$D$72-crack_t_index)/'[1]Sheet1 (2)'!$D$72))))</f>
        <v>4.583333333333333</v>
      </c>
      <c r="AX1286" s="157">
        <f>IF(IF(D1286='[1]Sheet1 (2)'!$C$69,'[1]Sheet1 (2)'!$D$69*('[1]Sheet1 (2)'!$D$72-rave_index)/'[1]Sheet1 (2)'!$D$72,IF([1]shee2!D1226='[1]Sheet1 (2)'!$C$70,'[1]Sheet1 (2)'!$D$70*('[1]Sheet1 (2)'!$D$72-rave_index)/'[1]Sheet1 (2)'!$D$72,IF([1]shee2!D1226='[1]Sheet1 (2)'!$C$71,'[1]Sheet1 (2)'!$D$71*('[1]Sheet1 (2)'!$D$72-rave_index)/'[1]Sheet1 (2)'!$D$72)))&lt;0,0,IF(D1286='[1]Sheet1 (2)'!$C$69,'[1]Sheet1 (2)'!$D$69*('[1]Sheet1 (2)'!$D$72-rave_index)/'[1]Sheet1 (2)'!$D$72,IF([1]shee2!D1226='[1]Sheet1 (2)'!$C$70,'[1]Sheet1 (2)'!$D$70*('[1]Sheet1 (2)'!$D$72-rave_index)/'[1]Sheet1 (2)'!$D$72,IF([1]shee2!D1226='[1]Sheet1 (2)'!$C$71,'[1]Sheet1 (2)'!$D$71*('[1]Sheet1 (2)'!$D$72-rave_index)/'[1]Sheet1 (2)'!$D$72))))</f>
        <v>5</v>
      </c>
      <c r="AY1286" s="157">
        <f>IF(IF(D1286='[1]Sheet1 (2)'!$C$69,'[1]Sheet1 (2)'!$D$69*('[1]Sheet1 (2)'!$D$72-rough_index)/'[1]Sheet1 (2)'!$D$72,IF([1]shee2!D1226='[1]Sheet1 (2)'!$C$70,'[1]Sheet1 (2)'!$D$70*('[1]Sheet1 (2)'!$D$72-rough_index)/'[1]Sheet1 (2)'!$D$72,IF([1]shee2!D1226='[1]Sheet1 (2)'!$C$71,'[1]Sheet1 (2)'!$D$71*('[1]Sheet1 (2)'!$D$72-rough_index)/'[1]Sheet1 (2)'!$D$72)))&lt;0,0,IF(D1286='[1]Sheet1 (2)'!$C$69,'[1]Sheet1 (2)'!$D$69*('[1]Sheet1 (2)'!$D$72-rough_index)/'[1]Sheet1 (2)'!$D$72,IF([1]shee2!D1226='[1]Sheet1 (2)'!$C$70,'[1]Sheet1 (2)'!$D$70*('[1]Sheet1 (2)'!$D$72-rough_index)/'[1]Sheet1 (2)'!$D$72,IF([1]shee2!D1226='[1]Sheet1 (2)'!$C$71,'[1]Sheet1 (2)'!$D$71*('[1]Sheet1 (2)'!$D$72-rough_index)/'[1]Sheet1 (2)'!$D$72))))</f>
        <v>2.5</v>
      </c>
      <c r="AZ1286" s="179">
        <f>+(AU1286*'[1]Sheet1 (2)'!$C$77)+(AV1286*'[1]Sheet1 (2)'!$C$78)+(AW1286*'[1]Sheet1 (2)'!$C$79)+(AX1286*'[1]Sheet1 (2)'!$C$80)+(AY1286*'[1]Sheet1 (2)'!$C$81)</f>
        <v>4.083333333333333</v>
      </c>
      <c r="BA1286" s="213" t="str">
        <f t="shared" si="40"/>
        <v>Good</v>
      </c>
      <c r="BE1286">
        <f>IF(D1286='[1]Sheet1 (2)'!$C$61,'[1]Sheet1 (2)'!$D$61*(counts^2)+'[1]Sheet1 (2)'!$G$61*counts+'[1]Sheet1 (2)'!$J$61,IF(D1286='[1]Sheet1 (2)'!$C$62,'[1]Sheet1 (2)'!$D$62*counts+'[1]Sheet1 (2)'!$G$62,IF(D1286='[1]Sheet1 (2)'!$C$63,'[1]Sheet1 (2)'!$D$63*counts+'[1]Sheet1 (2)'!$G$63,IF(D1286='[1]Sheet1 (2)'!$C$64,'[1]Sheet1 (2)'!$D$64*counts+'[1]Sheet1 (2)'!$G$64))))</f>
        <v>2.0984129299999998</v>
      </c>
    </row>
    <row r="1287" spans="1:57" ht="12.75" customHeight="1">
      <c r="A1287" s="176" t="s">
        <v>282</v>
      </c>
      <c r="B1287" s="145" t="s">
        <v>76</v>
      </c>
      <c r="C1287" s="170">
        <v>1420</v>
      </c>
      <c r="D1287" s="174" t="s">
        <v>77</v>
      </c>
      <c r="E1287" s="171">
        <v>8</v>
      </c>
      <c r="F1287" s="171">
        <v>2</v>
      </c>
      <c r="G1287" s="171" t="s">
        <v>77</v>
      </c>
      <c r="H1287" s="171">
        <v>1</v>
      </c>
      <c r="I1287" s="171" t="s">
        <v>77</v>
      </c>
      <c r="J1287" s="173" t="s">
        <v>80</v>
      </c>
      <c r="K1287" s="173" t="s">
        <v>80</v>
      </c>
      <c r="L1287" s="169">
        <f>VLOOKUP(CONCATENATE(J1287,K1287),'Sheet1 (2)'!$J$6:$K$26,2,FALSE)</f>
        <v>0</v>
      </c>
      <c r="M1287" s="173" t="s">
        <v>83</v>
      </c>
      <c r="N1287" s="173" t="s">
        <v>82</v>
      </c>
      <c r="O1287" s="177">
        <f>VLOOKUP(CONCATENATE(M1287,N1287),'[1]Sheet1 (2)'!$L$6:$M$26,2,FALSE)</f>
        <v>18.75</v>
      </c>
      <c r="P1287" s="173" t="s">
        <v>83</v>
      </c>
      <c r="Q1287" s="173" t="s">
        <v>78</v>
      </c>
      <c r="R1287" s="177">
        <f>VLOOKUP(CONCATENATE(P1287,Q1287),'[1]Sheet1 (2)'!$N$6:$O$26,2,FALSE)</f>
        <v>7.5</v>
      </c>
      <c r="S1287" s="173" t="s">
        <v>80</v>
      </c>
      <c r="T1287" s="173" t="s">
        <v>80</v>
      </c>
      <c r="U1287" s="177">
        <f>VLOOKUP(CONCATENATE(S1287,T1287),'[1]Sheet1 (2)'!$P$6:$Q$26,2,FALSE)</f>
        <v>0</v>
      </c>
      <c r="V1287" s="173" t="s">
        <v>80</v>
      </c>
      <c r="W1287" s="173" t="s">
        <v>80</v>
      </c>
      <c r="X1287" s="177">
        <f>VLOOKUP(CONCATENATE(V1287,W1287),'[1]Sheet1 (2)'!$R$6:$S$26,2,FALSE)</f>
        <v>0</v>
      </c>
      <c r="Y1287" s="173" t="s">
        <v>80</v>
      </c>
      <c r="Z1287" s="173" t="s">
        <v>80</v>
      </c>
      <c r="AA1287" s="177">
        <f>VLOOKUP(CONCATENATE(Y1287,Z1287),'[1]Sheet1 (2)'!$T$6:$U$26,2,FALSE)</f>
        <v>0</v>
      </c>
      <c r="AB1287" s="173" t="s">
        <v>80</v>
      </c>
      <c r="AC1287" s="173" t="s">
        <v>80</v>
      </c>
      <c r="AD1287" s="177">
        <f>VLOOKUP(CONCATENATE(AB1287,AC1287),'[1]Sheet1 (2)'!$X$6:$Y$26,2,FALSE)</f>
        <v>0</v>
      </c>
      <c r="AE1287" s="173" t="s">
        <v>82</v>
      </c>
      <c r="AF1287" s="173" t="s">
        <v>81</v>
      </c>
      <c r="AG1287" s="177">
        <f>VLOOKUP(CONCATENATE(AE1287,AF1287),'[1]Sheet1 (2)'!$Z$6:$AA$26,2,FALSE)</f>
        <v>66</v>
      </c>
      <c r="AH1287" s="172"/>
      <c r="AI1287" s="178"/>
      <c r="AJ1287" s="140"/>
      <c r="AK1287" s="176" t="s">
        <v>282</v>
      </c>
      <c r="AL1287" s="176" t="s">
        <v>76</v>
      </c>
      <c r="AM1287" s="170">
        <f t="shared" si="41"/>
        <v>1420</v>
      </c>
      <c r="AN1287" s="147"/>
      <c r="AO1287" s="155"/>
      <c r="AP1287" s="156"/>
      <c r="AQ1287" s="157">
        <v>2.4090552601999997</v>
      </c>
      <c r="AR1287" s="158"/>
      <c r="AS1287" s="145">
        <f>LOOKUP(rufmkm,'[1]Sheet1 (2)'!$V$62:$V$71,'[1]Sheet1 (2)'!$W$62:$W$71)</f>
        <v>30</v>
      </c>
      <c r="AT1287" s="140"/>
      <c r="AU1287" s="157">
        <f>IF(IF(D1287='[1]Sheet1 (2)'!$C$69,'[1]Sheet1 (2)'!$D$69*('[1]Sheet1 (2)'!$D$72-rut_index)/'[1]Sheet1 (2)'!$D$72,IF([1]shee2!D1227='[1]Sheet1 (2)'!$C$70,'[1]Sheet1 (2)'!$D$70*('[1]Sheet1 (2)'!$D$72-rut_index)/'[1]Sheet1 (2)'!$D$72,IF([1]shee2!D1227='[1]Sheet1 (2)'!$C$71,'[1]Sheet1 (2)'!$D$71*('[1]Sheet1 (2)'!$D$72-rut_index)/'[1]Sheet1 (2)'!$D$72)))&lt;0,0,IF(D1287='[1]Sheet1 (2)'!$C$69,'[1]Sheet1 (2)'!$D$69*('[1]Sheet1 (2)'!$D$72-rut_index)/'[1]Sheet1 (2)'!$D$72,IF([1]shee2!D1227='[1]Sheet1 (2)'!$C$70,'[1]Sheet1 (2)'!$D$70*('[1]Sheet1 (2)'!$D$72-rut_index)/'[1]Sheet1 (2)'!$D$72,IF([1]shee2!D1227='[1]Sheet1 (2)'!$C$71,'[1]Sheet1 (2)'!$D$71*('[1]Sheet1 (2)'!$D$72-rut_index)/'[1]Sheet1 (2)'!$D$72))))</f>
        <v>5</v>
      </c>
      <c r="AV1287" s="157">
        <f>IF(IF(D1287='[1]Sheet1 (2)'!$C$69,'[1]Sheet1 (2)'!$D$69*('[1]Sheet1 (2)'!$D$72-crack_s_index)/'[1]Sheet1 (2)'!$D$72,IF([1]shee2!D1227='[1]Sheet1 (2)'!$C$70,'[1]Sheet1 (2)'!$D$70*('[1]Sheet1 (2)'!$D$72-crack_s_index)/'[1]Sheet1 (2)'!$D$72,IF([1]shee2!D1227='[1]Sheet1 (2)'!$C$71,'[1]Sheet1 (2)'!$D$71*('[1]Sheet1 (2)'!$D$72-crack_s_index)/'[1]Sheet1 (2)'!$D$72)))&lt;0,0,IF(D1287='[1]Sheet1 (2)'!$C$69,'[1]Sheet1 (2)'!$D$69*('[1]Sheet1 (2)'!$D$72-crack_s_index)/'[1]Sheet1 (2)'!$D$72,IF([1]shee2!D1227='[1]Sheet1 (2)'!$C$70,'[1]Sheet1 (2)'!$D$70*('[1]Sheet1 (2)'!$D$72-crack_s_index)/'[1]Sheet1 (2)'!$D$72,IF([1]shee2!D1227='[1]Sheet1 (2)'!$C$71,'[1]Sheet1 (2)'!$D$71*('[1]Sheet1 (2)'!$D$72-crack_s_index)/'[1]Sheet1 (2)'!$D$72))))</f>
        <v>3.4375</v>
      </c>
      <c r="AW1287" s="157">
        <f>IF(IF(D1287='[1]Sheet1 (2)'!$C$69,'[1]Sheet1 (2)'!$D$69*('[1]Sheet1 (2)'!$D$72-crack_t_index)/'[1]Sheet1 (2)'!$D$72,IF([1]shee2!D1227='[1]Sheet1 (2)'!$C$70,'[1]Sheet1 (2)'!$D$70*('[1]Sheet1 (2)'!$D$72-crack_t_index)/'[1]Sheet1 (2)'!$D$72,IF([1]shee2!D1227='[1]Sheet1 (2)'!$C$71,'[1]Sheet1 (2)'!$D$71*('[1]Sheet1 (2)'!$D$72-crack_t_index)/'[1]Sheet1 (2)'!$D$72)))&lt;0,0,IF(D1287='[1]Sheet1 (2)'!$C$69,'[1]Sheet1 (2)'!$D$69*('[1]Sheet1 (2)'!$D$72-crack_t_index)/'[1]Sheet1 (2)'!$D$72,IF([1]shee2!D1227='[1]Sheet1 (2)'!$C$70,'[1]Sheet1 (2)'!$D$70*('[1]Sheet1 (2)'!$D$72-crack_t_index)/'[1]Sheet1 (2)'!$D$72,IF([1]shee2!D1227='[1]Sheet1 (2)'!$C$71,'[1]Sheet1 (2)'!$D$71*('[1]Sheet1 (2)'!$D$72-crack_t_index)/'[1]Sheet1 (2)'!$D$72))))</f>
        <v>4.375</v>
      </c>
      <c r="AX1287" s="157">
        <f>IF(IF(D1287='[1]Sheet1 (2)'!$C$69,'[1]Sheet1 (2)'!$D$69*('[1]Sheet1 (2)'!$D$72-rave_index)/'[1]Sheet1 (2)'!$D$72,IF([1]shee2!D1227='[1]Sheet1 (2)'!$C$70,'[1]Sheet1 (2)'!$D$70*('[1]Sheet1 (2)'!$D$72-rave_index)/'[1]Sheet1 (2)'!$D$72,IF([1]shee2!D1227='[1]Sheet1 (2)'!$C$71,'[1]Sheet1 (2)'!$D$71*('[1]Sheet1 (2)'!$D$72-rave_index)/'[1]Sheet1 (2)'!$D$72)))&lt;0,0,IF(D1287='[1]Sheet1 (2)'!$C$69,'[1]Sheet1 (2)'!$D$69*('[1]Sheet1 (2)'!$D$72-rave_index)/'[1]Sheet1 (2)'!$D$72,IF([1]shee2!D1227='[1]Sheet1 (2)'!$C$70,'[1]Sheet1 (2)'!$D$70*('[1]Sheet1 (2)'!$D$72-rave_index)/'[1]Sheet1 (2)'!$D$72,IF([1]shee2!D1227='[1]Sheet1 (2)'!$C$71,'[1]Sheet1 (2)'!$D$71*('[1]Sheet1 (2)'!$D$72-rave_index)/'[1]Sheet1 (2)'!$D$72))))</f>
        <v>5</v>
      </c>
      <c r="AY1287" s="157">
        <f>IF(IF(D1287='[1]Sheet1 (2)'!$C$69,'[1]Sheet1 (2)'!$D$69*('[1]Sheet1 (2)'!$D$72-rough_index)/'[1]Sheet1 (2)'!$D$72,IF([1]shee2!D1227='[1]Sheet1 (2)'!$C$70,'[1]Sheet1 (2)'!$D$70*('[1]Sheet1 (2)'!$D$72-rough_index)/'[1]Sheet1 (2)'!$D$72,IF([1]shee2!D1227='[1]Sheet1 (2)'!$C$71,'[1]Sheet1 (2)'!$D$71*('[1]Sheet1 (2)'!$D$72-rough_index)/'[1]Sheet1 (2)'!$D$72)))&lt;0,0,IF(D1287='[1]Sheet1 (2)'!$C$69,'[1]Sheet1 (2)'!$D$69*('[1]Sheet1 (2)'!$D$72-rough_index)/'[1]Sheet1 (2)'!$D$72,IF([1]shee2!D1227='[1]Sheet1 (2)'!$C$70,'[1]Sheet1 (2)'!$D$70*('[1]Sheet1 (2)'!$D$72-rough_index)/'[1]Sheet1 (2)'!$D$72,IF([1]shee2!D1227='[1]Sheet1 (2)'!$C$71,'[1]Sheet1 (2)'!$D$71*('[1]Sheet1 (2)'!$D$72-rough_index)/'[1]Sheet1 (2)'!$D$72))))</f>
        <v>2.5</v>
      </c>
      <c r="AZ1287" s="179">
        <f>+(AU1287*'[1]Sheet1 (2)'!$C$77)+(AV1287*'[1]Sheet1 (2)'!$C$78)+(AW1287*'[1]Sheet1 (2)'!$C$79)+(AX1287*'[1]Sheet1 (2)'!$C$80)+(AY1287*'[1]Sheet1 (2)'!$C$81)</f>
        <v>3.6624999999999996</v>
      </c>
      <c r="BA1287" s="213" t="str">
        <f t="shared" si="40"/>
        <v>Fair</v>
      </c>
      <c r="BE1287">
        <f>IF(D1287='[1]Sheet1 (2)'!$C$61,'[1]Sheet1 (2)'!$D$61*(counts^2)+'[1]Sheet1 (2)'!$G$61*counts+'[1]Sheet1 (2)'!$J$61,IF(D1287='[1]Sheet1 (2)'!$C$62,'[1]Sheet1 (2)'!$D$62*counts+'[1]Sheet1 (2)'!$G$62,IF(D1287='[1]Sheet1 (2)'!$C$63,'[1]Sheet1 (2)'!$D$63*counts+'[1]Sheet1 (2)'!$G$63,IF(D1287='[1]Sheet1 (2)'!$C$64,'[1]Sheet1 (2)'!$D$64*counts+'[1]Sheet1 (2)'!$G$64))))</f>
        <v>2.0984129299999998</v>
      </c>
    </row>
    <row r="1288" spans="1:57" ht="12.75" customHeight="1">
      <c r="A1288" s="176" t="s">
        <v>282</v>
      </c>
      <c r="B1288" s="145" t="s">
        <v>76</v>
      </c>
      <c r="C1288" s="170">
        <v>1421</v>
      </c>
      <c r="D1288" s="174" t="s">
        <v>77</v>
      </c>
      <c r="E1288" s="171">
        <v>8</v>
      </c>
      <c r="F1288" s="171">
        <v>2</v>
      </c>
      <c r="G1288" s="171" t="s">
        <v>77</v>
      </c>
      <c r="H1288" s="171">
        <v>1</v>
      </c>
      <c r="I1288" s="171" t="s">
        <v>77</v>
      </c>
      <c r="J1288" s="173" t="s">
        <v>78</v>
      </c>
      <c r="K1288" s="173" t="s">
        <v>83</v>
      </c>
      <c r="L1288" s="169">
        <f>VLOOKUP(CONCATENATE(J1288,K1288),'Sheet1 (2)'!$J$6:$K$26,2,FALSE)</f>
        <v>12.5</v>
      </c>
      <c r="M1288" s="173" t="s">
        <v>79</v>
      </c>
      <c r="N1288" s="173" t="s">
        <v>79</v>
      </c>
      <c r="O1288" s="177">
        <f>VLOOKUP(CONCATENATE(M1288,N1288),'[1]Sheet1 (2)'!$L$6:$M$26,2,FALSE)</f>
        <v>75</v>
      </c>
      <c r="P1288" s="173" t="s">
        <v>83</v>
      </c>
      <c r="Q1288" s="173" t="s">
        <v>83</v>
      </c>
      <c r="R1288" s="177">
        <f>VLOOKUP(CONCATENATE(P1288,Q1288),'[1]Sheet1 (2)'!$N$6:$O$26,2,FALSE)</f>
        <v>37.5</v>
      </c>
      <c r="S1288" s="173" t="s">
        <v>80</v>
      </c>
      <c r="T1288" s="173" t="s">
        <v>80</v>
      </c>
      <c r="U1288" s="177">
        <f>VLOOKUP(CONCATENATE(S1288,T1288),'[1]Sheet1 (2)'!$P$6:$Q$26,2,FALSE)</f>
        <v>0</v>
      </c>
      <c r="V1288" s="173" t="s">
        <v>80</v>
      </c>
      <c r="W1288" s="173" t="s">
        <v>80</v>
      </c>
      <c r="X1288" s="177">
        <f>VLOOKUP(CONCATENATE(V1288,W1288),'[1]Sheet1 (2)'!$R$6:$S$26,2,FALSE)</f>
        <v>0</v>
      </c>
      <c r="Y1288" s="173" t="s">
        <v>80</v>
      </c>
      <c r="Z1288" s="173" t="s">
        <v>80</v>
      </c>
      <c r="AA1288" s="177">
        <f>VLOOKUP(CONCATENATE(Y1288,Z1288),'[1]Sheet1 (2)'!$T$6:$U$26,2,FALSE)</f>
        <v>0</v>
      </c>
      <c r="AB1288" s="173" t="s">
        <v>80</v>
      </c>
      <c r="AC1288" s="173" t="s">
        <v>80</v>
      </c>
      <c r="AD1288" s="177">
        <f>VLOOKUP(CONCATENATE(AB1288,AC1288),'[1]Sheet1 (2)'!$X$6:$Y$26,2,FALSE)</f>
        <v>0</v>
      </c>
      <c r="AE1288" s="173" t="s">
        <v>82</v>
      </c>
      <c r="AF1288" s="173" t="s">
        <v>81</v>
      </c>
      <c r="AG1288" s="177">
        <f>VLOOKUP(CONCATENATE(AE1288,AF1288),'[1]Sheet1 (2)'!$Z$6:$AA$26,2,FALSE)</f>
        <v>66</v>
      </c>
      <c r="AH1288" s="172"/>
      <c r="AI1288" s="178"/>
      <c r="AJ1288" s="140"/>
      <c r="AK1288" s="176" t="s">
        <v>282</v>
      </c>
      <c r="AL1288" s="176" t="s">
        <v>76</v>
      </c>
      <c r="AM1288" s="170">
        <f t="shared" si="41"/>
        <v>1421</v>
      </c>
      <c r="AN1288" s="147"/>
      <c r="AO1288" s="155" t="s">
        <v>409</v>
      </c>
      <c r="AP1288" s="156"/>
      <c r="AQ1288" s="157">
        <v>2.2019617976000001</v>
      </c>
      <c r="AR1288" s="158"/>
      <c r="AS1288" s="145">
        <f>LOOKUP(rufmkm,'[1]Sheet1 (2)'!$V$62:$V$71,'[1]Sheet1 (2)'!$W$62:$W$71)</f>
        <v>30</v>
      </c>
      <c r="AT1288" s="140"/>
      <c r="AU1288" s="157">
        <f>IF(IF(D1288='[1]Sheet1 (2)'!$C$69,'[1]Sheet1 (2)'!$D$69*('[1]Sheet1 (2)'!$D$72-rut_index)/'[1]Sheet1 (2)'!$D$72,IF([1]shee2!D1228='[1]Sheet1 (2)'!$C$70,'[1]Sheet1 (2)'!$D$70*('[1]Sheet1 (2)'!$D$72-rut_index)/'[1]Sheet1 (2)'!$D$72,IF([1]shee2!D1228='[1]Sheet1 (2)'!$C$71,'[1]Sheet1 (2)'!$D$71*('[1]Sheet1 (2)'!$D$72-rut_index)/'[1]Sheet1 (2)'!$D$72)))&lt;0,0,IF(D1288='[1]Sheet1 (2)'!$C$69,'[1]Sheet1 (2)'!$D$69*('[1]Sheet1 (2)'!$D$72-rut_index)/'[1]Sheet1 (2)'!$D$72,IF([1]shee2!D1228='[1]Sheet1 (2)'!$C$70,'[1]Sheet1 (2)'!$D$70*('[1]Sheet1 (2)'!$D$72-rut_index)/'[1]Sheet1 (2)'!$D$72,IF([1]shee2!D1228='[1]Sheet1 (2)'!$C$71,'[1]Sheet1 (2)'!$D$71*('[1]Sheet1 (2)'!$D$72-rut_index)/'[1]Sheet1 (2)'!$D$72))))</f>
        <v>3.9583333333333335</v>
      </c>
      <c r="AV1288" s="157">
        <f>IF(IF(D1288='[1]Sheet1 (2)'!$C$69,'[1]Sheet1 (2)'!$D$69*('[1]Sheet1 (2)'!$D$72-crack_s_index)/'[1]Sheet1 (2)'!$D$72,IF([1]shee2!D1228='[1]Sheet1 (2)'!$C$70,'[1]Sheet1 (2)'!$D$70*('[1]Sheet1 (2)'!$D$72-crack_s_index)/'[1]Sheet1 (2)'!$D$72,IF([1]shee2!D1228='[1]Sheet1 (2)'!$C$71,'[1]Sheet1 (2)'!$D$71*('[1]Sheet1 (2)'!$D$72-crack_s_index)/'[1]Sheet1 (2)'!$D$72)))&lt;0,0,IF(D1288='[1]Sheet1 (2)'!$C$69,'[1]Sheet1 (2)'!$D$69*('[1]Sheet1 (2)'!$D$72-crack_s_index)/'[1]Sheet1 (2)'!$D$72,IF([1]shee2!D1228='[1]Sheet1 (2)'!$C$70,'[1]Sheet1 (2)'!$D$70*('[1]Sheet1 (2)'!$D$72-crack_s_index)/'[1]Sheet1 (2)'!$D$72,IF([1]shee2!D1228='[1]Sheet1 (2)'!$C$71,'[1]Sheet1 (2)'!$D$71*('[1]Sheet1 (2)'!$D$72-crack_s_index)/'[1]Sheet1 (2)'!$D$72))))</f>
        <v>0</v>
      </c>
      <c r="AW1288" s="157">
        <f>IF(IF(D1288='[1]Sheet1 (2)'!$C$69,'[1]Sheet1 (2)'!$D$69*('[1]Sheet1 (2)'!$D$72-crack_t_index)/'[1]Sheet1 (2)'!$D$72,IF([1]shee2!D1228='[1]Sheet1 (2)'!$C$70,'[1]Sheet1 (2)'!$D$70*('[1]Sheet1 (2)'!$D$72-crack_t_index)/'[1]Sheet1 (2)'!$D$72,IF([1]shee2!D1228='[1]Sheet1 (2)'!$C$71,'[1]Sheet1 (2)'!$D$71*('[1]Sheet1 (2)'!$D$72-crack_t_index)/'[1]Sheet1 (2)'!$D$72)))&lt;0,0,IF(D1288='[1]Sheet1 (2)'!$C$69,'[1]Sheet1 (2)'!$D$69*('[1]Sheet1 (2)'!$D$72-crack_t_index)/'[1]Sheet1 (2)'!$D$72,IF([1]shee2!D1228='[1]Sheet1 (2)'!$C$70,'[1]Sheet1 (2)'!$D$70*('[1]Sheet1 (2)'!$D$72-crack_t_index)/'[1]Sheet1 (2)'!$D$72,IF([1]shee2!D1228='[1]Sheet1 (2)'!$C$71,'[1]Sheet1 (2)'!$D$71*('[1]Sheet1 (2)'!$D$72-crack_t_index)/'[1]Sheet1 (2)'!$D$72))))</f>
        <v>1.875</v>
      </c>
      <c r="AX1288" s="157">
        <f>IF(IF(D1288='[1]Sheet1 (2)'!$C$69,'[1]Sheet1 (2)'!$D$69*('[1]Sheet1 (2)'!$D$72-rave_index)/'[1]Sheet1 (2)'!$D$72,IF([1]shee2!D1228='[1]Sheet1 (2)'!$C$70,'[1]Sheet1 (2)'!$D$70*('[1]Sheet1 (2)'!$D$72-rave_index)/'[1]Sheet1 (2)'!$D$72,IF([1]shee2!D1228='[1]Sheet1 (2)'!$C$71,'[1]Sheet1 (2)'!$D$71*('[1]Sheet1 (2)'!$D$72-rave_index)/'[1]Sheet1 (2)'!$D$72)))&lt;0,0,IF(D1288='[1]Sheet1 (2)'!$C$69,'[1]Sheet1 (2)'!$D$69*('[1]Sheet1 (2)'!$D$72-rave_index)/'[1]Sheet1 (2)'!$D$72,IF([1]shee2!D1228='[1]Sheet1 (2)'!$C$70,'[1]Sheet1 (2)'!$D$70*('[1]Sheet1 (2)'!$D$72-rave_index)/'[1]Sheet1 (2)'!$D$72,IF([1]shee2!D1228='[1]Sheet1 (2)'!$C$71,'[1]Sheet1 (2)'!$D$71*('[1]Sheet1 (2)'!$D$72-rave_index)/'[1]Sheet1 (2)'!$D$72))))</f>
        <v>5</v>
      </c>
      <c r="AY1288" s="157">
        <f>IF(IF(D1288='[1]Sheet1 (2)'!$C$69,'[1]Sheet1 (2)'!$D$69*('[1]Sheet1 (2)'!$D$72-rough_index)/'[1]Sheet1 (2)'!$D$72,IF([1]shee2!D1228='[1]Sheet1 (2)'!$C$70,'[1]Sheet1 (2)'!$D$70*('[1]Sheet1 (2)'!$D$72-rough_index)/'[1]Sheet1 (2)'!$D$72,IF([1]shee2!D1228='[1]Sheet1 (2)'!$C$71,'[1]Sheet1 (2)'!$D$71*('[1]Sheet1 (2)'!$D$72-rough_index)/'[1]Sheet1 (2)'!$D$72)))&lt;0,0,IF(D1288='[1]Sheet1 (2)'!$C$69,'[1]Sheet1 (2)'!$D$69*('[1]Sheet1 (2)'!$D$72-rough_index)/'[1]Sheet1 (2)'!$D$72,IF([1]shee2!D1228='[1]Sheet1 (2)'!$C$70,'[1]Sheet1 (2)'!$D$70*('[1]Sheet1 (2)'!$D$72-rough_index)/'[1]Sheet1 (2)'!$D$72,IF([1]shee2!D1228='[1]Sheet1 (2)'!$C$71,'[1]Sheet1 (2)'!$D$71*('[1]Sheet1 (2)'!$D$72-rough_index)/'[1]Sheet1 (2)'!$D$72))))</f>
        <v>2.5</v>
      </c>
      <c r="AZ1288" s="179">
        <f>+(AU1288*'[1]Sheet1 (2)'!$C$77)+(AV1288*'[1]Sheet1 (2)'!$C$78)+(AW1288*'[1]Sheet1 (2)'!$C$79)+(AX1288*'[1]Sheet1 (2)'!$C$80)+(AY1288*'[1]Sheet1 (2)'!$C$81)</f>
        <v>2.1166666666666667</v>
      </c>
      <c r="BA1288" s="213" t="str">
        <f t="shared" si="40"/>
        <v>Poor</v>
      </c>
      <c r="BE1288">
        <f>IF(D1288='[1]Sheet1 (2)'!$C$61,'[1]Sheet1 (2)'!$D$61*(counts^2)+'[1]Sheet1 (2)'!$G$61*counts+'[1]Sheet1 (2)'!$J$61,IF(D1288='[1]Sheet1 (2)'!$C$62,'[1]Sheet1 (2)'!$D$62*counts+'[1]Sheet1 (2)'!$G$62,IF(D1288='[1]Sheet1 (2)'!$C$63,'[1]Sheet1 (2)'!$D$63*counts+'[1]Sheet1 (2)'!$G$63,IF(D1288='[1]Sheet1 (2)'!$C$64,'[1]Sheet1 (2)'!$D$64*counts+'[1]Sheet1 (2)'!$G$64))))</f>
        <v>2.0984129299999998</v>
      </c>
    </row>
    <row r="1289" spans="1:57" ht="12.75" customHeight="1">
      <c r="A1289" s="176" t="s">
        <v>282</v>
      </c>
      <c r="B1289" s="145" t="s">
        <v>76</v>
      </c>
      <c r="C1289" s="170">
        <v>1422</v>
      </c>
      <c r="D1289" s="174" t="s">
        <v>77</v>
      </c>
      <c r="E1289" s="171">
        <v>8</v>
      </c>
      <c r="F1289" s="171">
        <v>2</v>
      </c>
      <c r="G1289" s="171" t="s">
        <v>77</v>
      </c>
      <c r="H1289" s="171">
        <v>1</v>
      </c>
      <c r="I1289" s="171" t="s">
        <v>77</v>
      </c>
      <c r="J1289" s="173" t="s">
        <v>78</v>
      </c>
      <c r="K1289" s="173" t="s">
        <v>79</v>
      </c>
      <c r="L1289" s="169">
        <f>VLOOKUP(CONCATENATE(J1289,K1289),'Sheet1 (2)'!$J$6:$K$26,2,FALSE)</f>
        <v>18.75</v>
      </c>
      <c r="M1289" s="173" t="s">
        <v>79</v>
      </c>
      <c r="N1289" s="173" t="s">
        <v>79</v>
      </c>
      <c r="O1289" s="177">
        <f>VLOOKUP(CONCATENATE(M1289,N1289),'[1]Sheet1 (2)'!$L$6:$M$26,2,FALSE)</f>
        <v>75</v>
      </c>
      <c r="P1289" s="173" t="s">
        <v>83</v>
      </c>
      <c r="Q1289" s="173" t="s">
        <v>83</v>
      </c>
      <c r="R1289" s="177">
        <f>VLOOKUP(CONCATENATE(P1289,Q1289),'[1]Sheet1 (2)'!$N$6:$O$26,2,FALSE)</f>
        <v>37.5</v>
      </c>
      <c r="S1289" s="173" t="s">
        <v>80</v>
      </c>
      <c r="T1289" s="173" t="s">
        <v>80</v>
      </c>
      <c r="U1289" s="177">
        <f>VLOOKUP(CONCATENATE(S1289,T1289),'[1]Sheet1 (2)'!$P$6:$Q$26,2,FALSE)</f>
        <v>0</v>
      </c>
      <c r="V1289" s="173" t="s">
        <v>80</v>
      </c>
      <c r="W1289" s="173" t="s">
        <v>80</v>
      </c>
      <c r="X1289" s="177">
        <f>VLOOKUP(CONCATENATE(V1289,W1289),'[1]Sheet1 (2)'!$R$6:$S$26,2,FALSE)</f>
        <v>0</v>
      </c>
      <c r="Y1289" s="173" t="s">
        <v>80</v>
      </c>
      <c r="Z1289" s="173" t="s">
        <v>80</v>
      </c>
      <c r="AA1289" s="177">
        <f>VLOOKUP(CONCATENATE(Y1289,Z1289),'[1]Sheet1 (2)'!$T$6:$U$26,2,FALSE)</f>
        <v>0</v>
      </c>
      <c r="AB1289" s="173" t="s">
        <v>80</v>
      </c>
      <c r="AC1289" s="173" t="s">
        <v>80</v>
      </c>
      <c r="AD1289" s="177">
        <f>VLOOKUP(CONCATENATE(AB1289,AC1289),'[1]Sheet1 (2)'!$X$6:$Y$26,2,FALSE)</f>
        <v>0</v>
      </c>
      <c r="AE1289" s="173" t="s">
        <v>82</v>
      </c>
      <c r="AF1289" s="173" t="s">
        <v>81</v>
      </c>
      <c r="AG1289" s="177">
        <f>VLOOKUP(CONCATENATE(AE1289,AF1289),'[1]Sheet1 (2)'!$Z$6:$AA$26,2,FALSE)</f>
        <v>66</v>
      </c>
      <c r="AH1289" s="172"/>
      <c r="AI1289" s="178"/>
      <c r="AJ1289" s="140"/>
      <c r="AK1289" s="176" t="s">
        <v>282</v>
      </c>
      <c r="AL1289" s="176" t="s">
        <v>76</v>
      </c>
      <c r="AM1289" s="170">
        <f t="shared" si="41"/>
        <v>1422</v>
      </c>
      <c r="AN1289" s="147"/>
      <c r="AO1289" s="155"/>
      <c r="AP1289" s="156"/>
      <c r="AQ1289" s="157">
        <v>1.9252195316000003</v>
      </c>
      <c r="AR1289" s="158"/>
      <c r="AS1289" s="145">
        <f>LOOKUP(rufmkm,'[1]Sheet1 (2)'!$V$62:$V$71,'[1]Sheet1 (2)'!$W$62:$W$71)</f>
        <v>20</v>
      </c>
      <c r="AT1289" s="140"/>
      <c r="AU1289" s="157">
        <f>IF(IF(D1289='[1]Sheet1 (2)'!$C$69,'[1]Sheet1 (2)'!$D$69*('[1]Sheet1 (2)'!$D$72-rut_index)/'[1]Sheet1 (2)'!$D$72,IF([1]shee2!D1229='[1]Sheet1 (2)'!$C$70,'[1]Sheet1 (2)'!$D$70*('[1]Sheet1 (2)'!$D$72-rut_index)/'[1]Sheet1 (2)'!$D$72,IF([1]shee2!D1229='[1]Sheet1 (2)'!$C$71,'[1]Sheet1 (2)'!$D$71*('[1]Sheet1 (2)'!$D$72-rut_index)/'[1]Sheet1 (2)'!$D$72)))&lt;0,0,IF(D1289='[1]Sheet1 (2)'!$C$69,'[1]Sheet1 (2)'!$D$69*('[1]Sheet1 (2)'!$D$72-rut_index)/'[1]Sheet1 (2)'!$D$72,IF([1]shee2!D1229='[1]Sheet1 (2)'!$C$70,'[1]Sheet1 (2)'!$D$70*('[1]Sheet1 (2)'!$D$72-rut_index)/'[1]Sheet1 (2)'!$D$72,IF([1]shee2!D1229='[1]Sheet1 (2)'!$C$71,'[1]Sheet1 (2)'!$D$71*('[1]Sheet1 (2)'!$D$72-rut_index)/'[1]Sheet1 (2)'!$D$72))))</f>
        <v>3.4375</v>
      </c>
      <c r="AV1289" s="157">
        <f>IF(IF(D1289='[1]Sheet1 (2)'!$C$69,'[1]Sheet1 (2)'!$D$69*('[1]Sheet1 (2)'!$D$72-crack_s_index)/'[1]Sheet1 (2)'!$D$72,IF([1]shee2!D1229='[1]Sheet1 (2)'!$C$70,'[1]Sheet1 (2)'!$D$70*('[1]Sheet1 (2)'!$D$72-crack_s_index)/'[1]Sheet1 (2)'!$D$72,IF([1]shee2!D1229='[1]Sheet1 (2)'!$C$71,'[1]Sheet1 (2)'!$D$71*('[1]Sheet1 (2)'!$D$72-crack_s_index)/'[1]Sheet1 (2)'!$D$72)))&lt;0,0,IF(D1289='[1]Sheet1 (2)'!$C$69,'[1]Sheet1 (2)'!$D$69*('[1]Sheet1 (2)'!$D$72-crack_s_index)/'[1]Sheet1 (2)'!$D$72,IF([1]shee2!D1229='[1]Sheet1 (2)'!$C$70,'[1]Sheet1 (2)'!$D$70*('[1]Sheet1 (2)'!$D$72-crack_s_index)/'[1]Sheet1 (2)'!$D$72,IF([1]shee2!D1229='[1]Sheet1 (2)'!$C$71,'[1]Sheet1 (2)'!$D$71*('[1]Sheet1 (2)'!$D$72-crack_s_index)/'[1]Sheet1 (2)'!$D$72))))</f>
        <v>0</v>
      </c>
      <c r="AW1289" s="157">
        <f>IF(IF(D1289='[1]Sheet1 (2)'!$C$69,'[1]Sheet1 (2)'!$D$69*('[1]Sheet1 (2)'!$D$72-crack_t_index)/'[1]Sheet1 (2)'!$D$72,IF([1]shee2!D1229='[1]Sheet1 (2)'!$C$70,'[1]Sheet1 (2)'!$D$70*('[1]Sheet1 (2)'!$D$72-crack_t_index)/'[1]Sheet1 (2)'!$D$72,IF([1]shee2!D1229='[1]Sheet1 (2)'!$C$71,'[1]Sheet1 (2)'!$D$71*('[1]Sheet1 (2)'!$D$72-crack_t_index)/'[1]Sheet1 (2)'!$D$72)))&lt;0,0,IF(D1289='[1]Sheet1 (2)'!$C$69,'[1]Sheet1 (2)'!$D$69*('[1]Sheet1 (2)'!$D$72-crack_t_index)/'[1]Sheet1 (2)'!$D$72,IF([1]shee2!D1229='[1]Sheet1 (2)'!$C$70,'[1]Sheet1 (2)'!$D$70*('[1]Sheet1 (2)'!$D$72-crack_t_index)/'[1]Sheet1 (2)'!$D$72,IF([1]shee2!D1229='[1]Sheet1 (2)'!$C$71,'[1]Sheet1 (2)'!$D$71*('[1]Sheet1 (2)'!$D$72-crack_t_index)/'[1]Sheet1 (2)'!$D$72))))</f>
        <v>1.875</v>
      </c>
      <c r="AX1289" s="157">
        <f>IF(IF(D1289='[1]Sheet1 (2)'!$C$69,'[1]Sheet1 (2)'!$D$69*('[1]Sheet1 (2)'!$D$72-rave_index)/'[1]Sheet1 (2)'!$D$72,IF([1]shee2!D1229='[1]Sheet1 (2)'!$C$70,'[1]Sheet1 (2)'!$D$70*('[1]Sheet1 (2)'!$D$72-rave_index)/'[1]Sheet1 (2)'!$D$72,IF([1]shee2!D1229='[1]Sheet1 (2)'!$C$71,'[1]Sheet1 (2)'!$D$71*('[1]Sheet1 (2)'!$D$72-rave_index)/'[1]Sheet1 (2)'!$D$72)))&lt;0,0,IF(D1289='[1]Sheet1 (2)'!$C$69,'[1]Sheet1 (2)'!$D$69*('[1]Sheet1 (2)'!$D$72-rave_index)/'[1]Sheet1 (2)'!$D$72,IF([1]shee2!D1229='[1]Sheet1 (2)'!$C$70,'[1]Sheet1 (2)'!$D$70*('[1]Sheet1 (2)'!$D$72-rave_index)/'[1]Sheet1 (2)'!$D$72,IF([1]shee2!D1229='[1]Sheet1 (2)'!$C$71,'[1]Sheet1 (2)'!$D$71*('[1]Sheet1 (2)'!$D$72-rave_index)/'[1]Sheet1 (2)'!$D$72))))</f>
        <v>5</v>
      </c>
      <c r="AY1289" s="157">
        <f>IF(IF(D1289='[1]Sheet1 (2)'!$C$69,'[1]Sheet1 (2)'!$D$69*('[1]Sheet1 (2)'!$D$72-rough_index)/'[1]Sheet1 (2)'!$D$72,IF([1]shee2!D1229='[1]Sheet1 (2)'!$C$70,'[1]Sheet1 (2)'!$D$70*('[1]Sheet1 (2)'!$D$72-rough_index)/'[1]Sheet1 (2)'!$D$72,IF([1]shee2!D1229='[1]Sheet1 (2)'!$C$71,'[1]Sheet1 (2)'!$D$71*('[1]Sheet1 (2)'!$D$72-rough_index)/'[1]Sheet1 (2)'!$D$72)))&lt;0,0,IF(D1289='[1]Sheet1 (2)'!$C$69,'[1]Sheet1 (2)'!$D$69*('[1]Sheet1 (2)'!$D$72-rough_index)/'[1]Sheet1 (2)'!$D$72,IF([1]shee2!D1229='[1]Sheet1 (2)'!$C$70,'[1]Sheet1 (2)'!$D$70*('[1]Sheet1 (2)'!$D$72-rough_index)/'[1]Sheet1 (2)'!$D$72,IF([1]shee2!D1229='[1]Sheet1 (2)'!$C$71,'[1]Sheet1 (2)'!$D$71*('[1]Sheet1 (2)'!$D$72-rough_index)/'[1]Sheet1 (2)'!$D$72))))</f>
        <v>3.3333333333333335</v>
      </c>
      <c r="AZ1289" s="179">
        <f>+(AU1289*'[1]Sheet1 (2)'!$C$77)+(AV1289*'[1]Sheet1 (2)'!$C$78)+(AW1289*'[1]Sheet1 (2)'!$C$79)+(AX1289*'[1]Sheet1 (2)'!$C$80)+(AY1289*'[1]Sheet1 (2)'!$C$81)</f>
        <v>2.2625000000000002</v>
      </c>
      <c r="BA1289" s="213" t="str">
        <f t="shared" si="40"/>
        <v>Poor</v>
      </c>
      <c r="BE1289">
        <f>IF(D1289='[1]Sheet1 (2)'!$C$61,'[1]Sheet1 (2)'!$D$61*(counts^2)+'[1]Sheet1 (2)'!$G$61*counts+'[1]Sheet1 (2)'!$J$61,IF(D1289='[1]Sheet1 (2)'!$C$62,'[1]Sheet1 (2)'!$D$62*counts+'[1]Sheet1 (2)'!$G$62,IF(D1289='[1]Sheet1 (2)'!$C$63,'[1]Sheet1 (2)'!$D$63*counts+'[1]Sheet1 (2)'!$G$63,IF(D1289='[1]Sheet1 (2)'!$C$64,'[1]Sheet1 (2)'!$D$64*counts+'[1]Sheet1 (2)'!$G$64))))</f>
        <v>2.0984129299999998</v>
      </c>
    </row>
    <row r="1290" spans="1:57" ht="12.75" customHeight="1">
      <c r="A1290" s="176" t="s">
        <v>282</v>
      </c>
      <c r="B1290" s="145" t="s">
        <v>76</v>
      </c>
      <c r="C1290" s="170">
        <v>1423</v>
      </c>
      <c r="D1290" s="174" t="s">
        <v>77</v>
      </c>
      <c r="E1290" s="171">
        <v>8</v>
      </c>
      <c r="F1290" s="171">
        <v>2</v>
      </c>
      <c r="G1290" s="171" t="s">
        <v>77</v>
      </c>
      <c r="H1290" s="171">
        <v>1</v>
      </c>
      <c r="I1290" s="171" t="s">
        <v>77</v>
      </c>
      <c r="J1290" s="173" t="s">
        <v>82</v>
      </c>
      <c r="K1290" s="173" t="s">
        <v>79</v>
      </c>
      <c r="L1290" s="169">
        <f>VLOOKUP(CONCATENATE(J1290,K1290),'Sheet1 (2)'!$J$6:$K$26,2,FALSE)</f>
        <v>37.5</v>
      </c>
      <c r="M1290" s="173" t="s">
        <v>79</v>
      </c>
      <c r="N1290" s="173" t="s">
        <v>83</v>
      </c>
      <c r="O1290" s="177">
        <f>VLOOKUP(CONCATENATE(M1290,N1290),'[1]Sheet1 (2)'!$L$6:$M$26,2,FALSE)</f>
        <v>50</v>
      </c>
      <c r="P1290" s="173" t="s">
        <v>79</v>
      </c>
      <c r="Q1290" s="173" t="s">
        <v>83</v>
      </c>
      <c r="R1290" s="177">
        <f>VLOOKUP(CONCATENATE(P1290,Q1290),'[1]Sheet1 (2)'!$N$6:$O$26,2,FALSE)</f>
        <v>50</v>
      </c>
      <c r="S1290" s="173" t="s">
        <v>80</v>
      </c>
      <c r="T1290" s="173" t="s">
        <v>80</v>
      </c>
      <c r="U1290" s="177">
        <f>VLOOKUP(CONCATENATE(S1290,T1290),'[1]Sheet1 (2)'!$P$6:$Q$26,2,FALSE)</f>
        <v>0</v>
      </c>
      <c r="V1290" s="173" t="s">
        <v>80</v>
      </c>
      <c r="W1290" s="173" t="s">
        <v>80</v>
      </c>
      <c r="X1290" s="177">
        <f>VLOOKUP(CONCATENATE(V1290,W1290),'[1]Sheet1 (2)'!$R$6:$S$26,2,FALSE)</f>
        <v>0</v>
      </c>
      <c r="Y1290" s="173" t="s">
        <v>83</v>
      </c>
      <c r="Z1290" s="173" t="s">
        <v>82</v>
      </c>
      <c r="AA1290" s="177">
        <f>VLOOKUP(CONCATENATE(Y1290,Z1290),'[1]Sheet1 (2)'!$T$6:$U$26,2,FALSE)</f>
        <v>18.75</v>
      </c>
      <c r="AB1290" s="173" t="s">
        <v>80</v>
      </c>
      <c r="AC1290" s="173" t="s">
        <v>80</v>
      </c>
      <c r="AD1290" s="177">
        <f>VLOOKUP(CONCATENATE(AB1290,AC1290),'[1]Sheet1 (2)'!$X$6:$Y$26,2,FALSE)</f>
        <v>0</v>
      </c>
      <c r="AE1290" s="173" t="s">
        <v>82</v>
      </c>
      <c r="AF1290" s="173" t="s">
        <v>81</v>
      </c>
      <c r="AG1290" s="177">
        <f>VLOOKUP(CONCATENATE(AE1290,AF1290),'[1]Sheet1 (2)'!$Z$6:$AA$26,2,FALSE)</f>
        <v>66</v>
      </c>
      <c r="AH1290" s="172"/>
      <c r="AI1290" s="178"/>
      <c r="AJ1290" s="140"/>
      <c r="AK1290" s="176" t="s">
        <v>282</v>
      </c>
      <c r="AL1290" s="176" t="s">
        <v>76</v>
      </c>
      <c r="AM1290" s="170">
        <f t="shared" si="41"/>
        <v>1423</v>
      </c>
      <c r="AN1290" s="147"/>
      <c r="AO1290" s="155"/>
      <c r="AP1290" s="156"/>
      <c r="AQ1290" s="157">
        <v>2.2340289285999999</v>
      </c>
      <c r="AR1290" s="158"/>
      <c r="AS1290" s="145">
        <f>LOOKUP(rufmkm,'[1]Sheet1 (2)'!$V$62:$V$71,'[1]Sheet1 (2)'!$W$62:$W$71)</f>
        <v>30</v>
      </c>
      <c r="AT1290" s="140"/>
      <c r="AU1290" s="157">
        <f>IF(IF(D1290='[1]Sheet1 (2)'!$C$69,'[1]Sheet1 (2)'!$D$69*('[1]Sheet1 (2)'!$D$72-rut_index)/'[1]Sheet1 (2)'!$D$72,IF([1]shee2!D1230='[1]Sheet1 (2)'!$C$70,'[1]Sheet1 (2)'!$D$70*('[1]Sheet1 (2)'!$D$72-rut_index)/'[1]Sheet1 (2)'!$D$72,IF([1]shee2!D1230='[1]Sheet1 (2)'!$C$71,'[1]Sheet1 (2)'!$D$71*('[1]Sheet1 (2)'!$D$72-rut_index)/'[1]Sheet1 (2)'!$D$72)))&lt;0,0,IF(D1290='[1]Sheet1 (2)'!$C$69,'[1]Sheet1 (2)'!$D$69*('[1]Sheet1 (2)'!$D$72-rut_index)/'[1]Sheet1 (2)'!$D$72,IF([1]shee2!D1230='[1]Sheet1 (2)'!$C$70,'[1]Sheet1 (2)'!$D$70*('[1]Sheet1 (2)'!$D$72-rut_index)/'[1]Sheet1 (2)'!$D$72,IF([1]shee2!D1230='[1]Sheet1 (2)'!$C$71,'[1]Sheet1 (2)'!$D$71*('[1]Sheet1 (2)'!$D$72-rut_index)/'[1]Sheet1 (2)'!$D$72))))</f>
        <v>1.875</v>
      </c>
      <c r="AV1290" s="157">
        <f>IF(IF(D1290='[1]Sheet1 (2)'!$C$69,'[1]Sheet1 (2)'!$D$69*('[1]Sheet1 (2)'!$D$72-crack_s_index)/'[1]Sheet1 (2)'!$D$72,IF([1]shee2!D1230='[1]Sheet1 (2)'!$C$70,'[1]Sheet1 (2)'!$D$70*('[1]Sheet1 (2)'!$D$72-crack_s_index)/'[1]Sheet1 (2)'!$D$72,IF([1]shee2!D1230='[1]Sheet1 (2)'!$C$71,'[1]Sheet1 (2)'!$D$71*('[1]Sheet1 (2)'!$D$72-crack_s_index)/'[1]Sheet1 (2)'!$D$72)))&lt;0,0,IF(D1290='[1]Sheet1 (2)'!$C$69,'[1]Sheet1 (2)'!$D$69*('[1]Sheet1 (2)'!$D$72-crack_s_index)/'[1]Sheet1 (2)'!$D$72,IF([1]shee2!D1230='[1]Sheet1 (2)'!$C$70,'[1]Sheet1 (2)'!$D$70*('[1]Sheet1 (2)'!$D$72-crack_s_index)/'[1]Sheet1 (2)'!$D$72,IF([1]shee2!D1230='[1]Sheet1 (2)'!$C$71,'[1]Sheet1 (2)'!$D$71*('[1]Sheet1 (2)'!$D$72-crack_s_index)/'[1]Sheet1 (2)'!$D$72))))</f>
        <v>0.83333333333333337</v>
      </c>
      <c r="AW1290" s="157">
        <f>IF(IF(D1290='[1]Sheet1 (2)'!$C$69,'[1]Sheet1 (2)'!$D$69*('[1]Sheet1 (2)'!$D$72-crack_t_index)/'[1]Sheet1 (2)'!$D$72,IF([1]shee2!D1230='[1]Sheet1 (2)'!$C$70,'[1]Sheet1 (2)'!$D$70*('[1]Sheet1 (2)'!$D$72-crack_t_index)/'[1]Sheet1 (2)'!$D$72,IF([1]shee2!D1230='[1]Sheet1 (2)'!$C$71,'[1]Sheet1 (2)'!$D$71*('[1]Sheet1 (2)'!$D$72-crack_t_index)/'[1]Sheet1 (2)'!$D$72)))&lt;0,0,IF(D1290='[1]Sheet1 (2)'!$C$69,'[1]Sheet1 (2)'!$D$69*('[1]Sheet1 (2)'!$D$72-crack_t_index)/'[1]Sheet1 (2)'!$D$72,IF([1]shee2!D1230='[1]Sheet1 (2)'!$C$70,'[1]Sheet1 (2)'!$D$70*('[1]Sheet1 (2)'!$D$72-crack_t_index)/'[1]Sheet1 (2)'!$D$72,IF([1]shee2!D1230='[1]Sheet1 (2)'!$C$71,'[1]Sheet1 (2)'!$D$71*('[1]Sheet1 (2)'!$D$72-crack_t_index)/'[1]Sheet1 (2)'!$D$72))))</f>
        <v>0.83333333333333337</v>
      </c>
      <c r="AX1290" s="157">
        <f>IF(IF(D1290='[1]Sheet1 (2)'!$C$69,'[1]Sheet1 (2)'!$D$69*('[1]Sheet1 (2)'!$D$72-rave_index)/'[1]Sheet1 (2)'!$D$72,IF([1]shee2!D1230='[1]Sheet1 (2)'!$C$70,'[1]Sheet1 (2)'!$D$70*('[1]Sheet1 (2)'!$D$72-rave_index)/'[1]Sheet1 (2)'!$D$72,IF([1]shee2!D1230='[1]Sheet1 (2)'!$C$71,'[1]Sheet1 (2)'!$D$71*('[1]Sheet1 (2)'!$D$72-rave_index)/'[1]Sheet1 (2)'!$D$72)))&lt;0,0,IF(D1290='[1]Sheet1 (2)'!$C$69,'[1]Sheet1 (2)'!$D$69*('[1]Sheet1 (2)'!$D$72-rave_index)/'[1]Sheet1 (2)'!$D$72,IF([1]shee2!D1230='[1]Sheet1 (2)'!$C$70,'[1]Sheet1 (2)'!$D$70*('[1]Sheet1 (2)'!$D$72-rave_index)/'[1]Sheet1 (2)'!$D$72,IF([1]shee2!D1230='[1]Sheet1 (2)'!$C$71,'[1]Sheet1 (2)'!$D$71*('[1]Sheet1 (2)'!$D$72-rave_index)/'[1]Sheet1 (2)'!$D$72))))</f>
        <v>3.4375</v>
      </c>
      <c r="AY1290" s="157">
        <f>IF(IF(D1290='[1]Sheet1 (2)'!$C$69,'[1]Sheet1 (2)'!$D$69*('[1]Sheet1 (2)'!$D$72-rough_index)/'[1]Sheet1 (2)'!$D$72,IF([1]shee2!D1230='[1]Sheet1 (2)'!$C$70,'[1]Sheet1 (2)'!$D$70*('[1]Sheet1 (2)'!$D$72-rough_index)/'[1]Sheet1 (2)'!$D$72,IF([1]shee2!D1230='[1]Sheet1 (2)'!$C$71,'[1]Sheet1 (2)'!$D$71*('[1]Sheet1 (2)'!$D$72-rough_index)/'[1]Sheet1 (2)'!$D$72)))&lt;0,0,IF(D1290='[1]Sheet1 (2)'!$C$69,'[1]Sheet1 (2)'!$D$69*('[1]Sheet1 (2)'!$D$72-rough_index)/'[1]Sheet1 (2)'!$D$72,IF([1]shee2!D1230='[1]Sheet1 (2)'!$C$70,'[1]Sheet1 (2)'!$D$70*('[1]Sheet1 (2)'!$D$72-rough_index)/'[1]Sheet1 (2)'!$D$72,IF([1]shee2!D1230='[1]Sheet1 (2)'!$C$71,'[1]Sheet1 (2)'!$D$71*('[1]Sheet1 (2)'!$D$72-rough_index)/'[1]Sheet1 (2)'!$D$72))))</f>
        <v>2.5</v>
      </c>
      <c r="AZ1290" s="179">
        <f>+(AU1290*'[1]Sheet1 (2)'!$C$77)+(AV1290*'[1]Sheet1 (2)'!$C$78)+(AW1290*'[1]Sheet1 (2)'!$C$79)+(AX1290*'[1]Sheet1 (2)'!$C$80)+(AY1290*'[1]Sheet1 (2)'!$C$81)</f>
        <v>1.8020833333333335</v>
      </c>
      <c r="BA1290" s="213" t="str">
        <f t="shared" si="40"/>
        <v>Poor</v>
      </c>
      <c r="BE1290">
        <f>IF(D1290='[1]Sheet1 (2)'!$C$61,'[1]Sheet1 (2)'!$D$61*(counts^2)+'[1]Sheet1 (2)'!$G$61*counts+'[1]Sheet1 (2)'!$J$61,IF(D1290='[1]Sheet1 (2)'!$C$62,'[1]Sheet1 (2)'!$D$62*counts+'[1]Sheet1 (2)'!$G$62,IF(D1290='[1]Sheet1 (2)'!$C$63,'[1]Sheet1 (2)'!$D$63*counts+'[1]Sheet1 (2)'!$G$63,IF(D1290='[1]Sheet1 (2)'!$C$64,'[1]Sheet1 (2)'!$D$64*counts+'[1]Sheet1 (2)'!$G$64))))</f>
        <v>2.0984129299999998</v>
      </c>
    </row>
    <row r="1291" spans="1:57" ht="12.75" customHeight="1">
      <c r="A1291" s="176" t="s">
        <v>282</v>
      </c>
      <c r="B1291" s="145" t="s">
        <v>76</v>
      </c>
      <c r="C1291" s="170">
        <v>1424</v>
      </c>
      <c r="D1291" s="174" t="s">
        <v>77</v>
      </c>
      <c r="E1291" s="171">
        <v>8</v>
      </c>
      <c r="F1291" s="171">
        <v>2</v>
      </c>
      <c r="G1291" s="171" t="s">
        <v>77</v>
      </c>
      <c r="H1291" s="171">
        <v>1</v>
      </c>
      <c r="I1291" s="171" t="s">
        <v>77</v>
      </c>
      <c r="J1291" s="173" t="s">
        <v>80</v>
      </c>
      <c r="K1291" s="173" t="s">
        <v>80</v>
      </c>
      <c r="L1291" s="169">
        <f>VLOOKUP(CONCATENATE(J1291,K1291),'Sheet1 (2)'!$J$6:$K$26,2,FALSE)</f>
        <v>0</v>
      </c>
      <c r="M1291" s="173" t="s">
        <v>79</v>
      </c>
      <c r="N1291" s="173" t="s">
        <v>79</v>
      </c>
      <c r="O1291" s="177">
        <f>VLOOKUP(CONCATENATE(M1291,N1291),'[1]Sheet1 (2)'!$L$6:$M$26,2,FALSE)</f>
        <v>75</v>
      </c>
      <c r="P1291" s="173" t="s">
        <v>83</v>
      </c>
      <c r="Q1291" s="173" t="s">
        <v>83</v>
      </c>
      <c r="R1291" s="177">
        <f>VLOOKUP(CONCATENATE(P1291,Q1291),'[1]Sheet1 (2)'!$N$6:$O$26,2,FALSE)</f>
        <v>37.5</v>
      </c>
      <c r="S1291" s="173" t="s">
        <v>80</v>
      </c>
      <c r="T1291" s="173" t="s">
        <v>80</v>
      </c>
      <c r="U1291" s="177">
        <f>VLOOKUP(CONCATENATE(S1291,T1291),'[1]Sheet1 (2)'!$P$6:$Q$26,2,FALSE)</f>
        <v>0</v>
      </c>
      <c r="V1291" s="173" t="s">
        <v>80</v>
      </c>
      <c r="W1291" s="173" t="s">
        <v>80</v>
      </c>
      <c r="X1291" s="177">
        <f>VLOOKUP(CONCATENATE(V1291,W1291),'[1]Sheet1 (2)'!$R$6:$S$26,2,FALSE)</f>
        <v>0</v>
      </c>
      <c r="Y1291" s="173" t="s">
        <v>83</v>
      </c>
      <c r="Z1291" s="173" t="s">
        <v>82</v>
      </c>
      <c r="AA1291" s="177">
        <f>VLOOKUP(CONCATENATE(Y1291,Z1291),'[1]Sheet1 (2)'!$T$6:$U$26,2,FALSE)</f>
        <v>18.75</v>
      </c>
      <c r="AB1291" s="173" t="s">
        <v>80</v>
      </c>
      <c r="AC1291" s="173" t="s">
        <v>80</v>
      </c>
      <c r="AD1291" s="177">
        <f>VLOOKUP(CONCATENATE(AB1291,AC1291),'[1]Sheet1 (2)'!$X$6:$Y$26,2,FALSE)</f>
        <v>0</v>
      </c>
      <c r="AE1291" s="173" t="s">
        <v>82</v>
      </c>
      <c r="AF1291" s="173" t="s">
        <v>81</v>
      </c>
      <c r="AG1291" s="177">
        <f>VLOOKUP(CONCATENATE(AE1291,AF1291),'[1]Sheet1 (2)'!$Z$6:$AA$26,2,FALSE)</f>
        <v>66</v>
      </c>
      <c r="AH1291" s="172"/>
      <c r="AI1291" s="178"/>
      <c r="AJ1291" s="140"/>
      <c r="AK1291" s="176" t="s">
        <v>282</v>
      </c>
      <c r="AL1291" s="176" t="s">
        <v>76</v>
      </c>
      <c r="AM1291" s="170">
        <f t="shared" si="41"/>
        <v>1424</v>
      </c>
      <c r="AN1291" s="147"/>
      <c r="AO1291" s="155"/>
      <c r="AP1291" s="156"/>
      <c r="AQ1291" s="157">
        <v>2.5255131004</v>
      </c>
      <c r="AR1291" s="158"/>
      <c r="AS1291" s="145">
        <f>LOOKUP(rufmkm,'[1]Sheet1 (2)'!$V$62:$V$71,'[1]Sheet1 (2)'!$W$62:$W$71)</f>
        <v>30</v>
      </c>
      <c r="AT1291" s="140"/>
      <c r="AU1291" s="157">
        <f>IF(IF(D1291='[1]Sheet1 (2)'!$C$69,'[1]Sheet1 (2)'!$D$69*('[1]Sheet1 (2)'!$D$72-rut_index)/'[1]Sheet1 (2)'!$D$72,IF([1]shee2!D1231='[1]Sheet1 (2)'!$C$70,'[1]Sheet1 (2)'!$D$70*('[1]Sheet1 (2)'!$D$72-rut_index)/'[1]Sheet1 (2)'!$D$72,IF([1]shee2!D1231='[1]Sheet1 (2)'!$C$71,'[1]Sheet1 (2)'!$D$71*('[1]Sheet1 (2)'!$D$72-rut_index)/'[1]Sheet1 (2)'!$D$72)))&lt;0,0,IF(D1291='[1]Sheet1 (2)'!$C$69,'[1]Sheet1 (2)'!$D$69*('[1]Sheet1 (2)'!$D$72-rut_index)/'[1]Sheet1 (2)'!$D$72,IF([1]shee2!D1231='[1]Sheet1 (2)'!$C$70,'[1]Sheet1 (2)'!$D$70*('[1]Sheet1 (2)'!$D$72-rut_index)/'[1]Sheet1 (2)'!$D$72,IF([1]shee2!D1231='[1]Sheet1 (2)'!$C$71,'[1]Sheet1 (2)'!$D$71*('[1]Sheet1 (2)'!$D$72-rut_index)/'[1]Sheet1 (2)'!$D$72))))</f>
        <v>5</v>
      </c>
      <c r="AV1291" s="157">
        <f>IF(IF(D1291='[1]Sheet1 (2)'!$C$69,'[1]Sheet1 (2)'!$D$69*('[1]Sheet1 (2)'!$D$72-crack_s_index)/'[1]Sheet1 (2)'!$D$72,IF([1]shee2!D1231='[1]Sheet1 (2)'!$C$70,'[1]Sheet1 (2)'!$D$70*('[1]Sheet1 (2)'!$D$72-crack_s_index)/'[1]Sheet1 (2)'!$D$72,IF([1]shee2!D1231='[1]Sheet1 (2)'!$C$71,'[1]Sheet1 (2)'!$D$71*('[1]Sheet1 (2)'!$D$72-crack_s_index)/'[1]Sheet1 (2)'!$D$72)))&lt;0,0,IF(D1291='[1]Sheet1 (2)'!$C$69,'[1]Sheet1 (2)'!$D$69*('[1]Sheet1 (2)'!$D$72-crack_s_index)/'[1]Sheet1 (2)'!$D$72,IF([1]shee2!D1231='[1]Sheet1 (2)'!$C$70,'[1]Sheet1 (2)'!$D$70*('[1]Sheet1 (2)'!$D$72-crack_s_index)/'[1]Sheet1 (2)'!$D$72,IF([1]shee2!D1231='[1]Sheet1 (2)'!$C$71,'[1]Sheet1 (2)'!$D$71*('[1]Sheet1 (2)'!$D$72-crack_s_index)/'[1]Sheet1 (2)'!$D$72))))</f>
        <v>0</v>
      </c>
      <c r="AW1291" s="157">
        <f>IF(IF(D1291='[1]Sheet1 (2)'!$C$69,'[1]Sheet1 (2)'!$D$69*('[1]Sheet1 (2)'!$D$72-crack_t_index)/'[1]Sheet1 (2)'!$D$72,IF([1]shee2!D1231='[1]Sheet1 (2)'!$C$70,'[1]Sheet1 (2)'!$D$70*('[1]Sheet1 (2)'!$D$72-crack_t_index)/'[1]Sheet1 (2)'!$D$72,IF([1]shee2!D1231='[1]Sheet1 (2)'!$C$71,'[1]Sheet1 (2)'!$D$71*('[1]Sheet1 (2)'!$D$72-crack_t_index)/'[1]Sheet1 (2)'!$D$72)))&lt;0,0,IF(D1291='[1]Sheet1 (2)'!$C$69,'[1]Sheet1 (2)'!$D$69*('[1]Sheet1 (2)'!$D$72-crack_t_index)/'[1]Sheet1 (2)'!$D$72,IF([1]shee2!D1231='[1]Sheet1 (2)'!$C$70,'[1]Sheet1 (2)'!$D$70*('[1]Sheet1 (2)'!$D$72-crack_t_index)/'[1]Sheet1 (2)'!$D$72,IF([1]shee2!D1231='[1]Sheet1 (2)'!$C$71,'[1]Sheet1 (2)'!$D$71*('[1]Sheet1 (2)'!$D$72-crack_t_index)/'[1]Sheet1 (2)'!$D$72))))</f>
        <v>1.875</v>
      </c>
      <c r="AX1291" s="157">
        <f>IF(IF(D1291='[1]Sheet1 (2)'!$C$69,'[1]Sheet1 (2)'!$D$69*('[1]Sheet1 (2)'!$D$72-rave_index)/'[1]Sheet1 (2)'!$D$72,IF([1]shee2!D1231='[1]Sheet1 (2)'!$C$70,'[1]Sheet1 (2)'!$D$70*('[1]Sheet1 (2)'!$D$72-rave_index)/'[1]Sheet1 (2)'!$D$72,IF([1]shee2!D1231='[1]Sheet1 (2)'!$C$71,'[1]Sheet1 (2)'!$D$71*('[1]Sheet1 (2)'!$D$72-rave_index)/'[1]Sheet1 (2)'!$D$72)))&lt;0,0,IF(D1291='[1]Sheet1 (2)'!$C$69,'[1]Sheet1 (2)'!$D$69*('[1]Sheet1 (2)'!$D$72-rave_index)/'[1]Sheet1 (2)'!$D$72,IF([1]shee2!D1231='[1]Sheet1 (2)'!$C$70,'[1]Sheet1 (2)'!$D$70*('[1]Sheet1 (2)'!$D$72-rave_index)/'[1]Sheet1 (2)'!$D$72,IF([1]shee2!D1231='[1]Sheet1 (2)'!$C$71,'[1]Sheet1 (2)'!$D$71*('[1]Sheet1 (2)'!$D$72-rave_index)/'[1]Sheet1 (2)'!$D$72))))</f>
        <v>3.4375</v>
      </c>
      <c r="AY1291" s="157">
        <f>IF(IF(D1291='[1]Sheet1 (2)'!$C$69,'[1]Sheet1 (2)'!$D$69*('[1]Sheet1 (2)'!$D$72-rough_index)/'[1]Sheet1 (2)'!$D$72,IF([1]shee2!D1231='[1]Sheet1 (2)'!$C$70,'[1]Sheet1 (2)'!$D$70*('[1]Sheet1 (2)'!$D$72-rough_index)/'[1]Sheet1 (2)'!$D$72,IF([1]shee2!D1231='[1]Sheet1 (2)'!$C$71,'[1]Sheet1 (2)'!$D$71*('[1]Sheet1 (2)'!$D$72-rough_index)/'[1]Sheet1 (2)'!$D$72)))&lt;0,0,IF(D1291='[1]Sheet1 (2)'!$C$69,'[1]Sheet1 (2)'!$D$69*('[1]Sheet1 (2)'!$D$72-rough_index)/'[1]Sheet1 (2)'!$D$72,IF([1]shee2!D1231='[1]Sheet1 (2)'!$C$70,'[1]Sheet1 (2)'!$D$70*('[1]Sheet1 (2)'!$D$72-rough_index)/'[1]Sheet1 (2)'!$D$72,IF([1]shee2!D1231='[1]Sheet1 (2)'!$C$71,'[1]Sheet1 (2)'!$D$71*('[1]Sheet1 (2)'!$D$72-rough_index)/'[1]Sheet1 (2)'!$D$72))))</f>
        <v>2.5</v>
      </c>
      <c r="AZ1291" s="179">
        <f>+(AU1291*'[1]Sheet1 (2)'!$C$77)+(AV1291*'[1]Sheet1 (2)'!$C$78)+(AW1291*'[1]Sheet1 (2)'!$C$79)+(AX1291*'[1]Sheet1 (2)'!$C$80)+(AY1291*'[1]Sheet1 (2)'!$C$81)</f>
        <v>2.1687500000000002</v>
      </c>
      <c r="BA1291" s="213" t="str">
        <f t="shared" si="40"/>
        <v>Poor</v>
      </c>
      <c r="BE1291">
        <f>IF(D1291='[1]Sheet1 (2)'!$C$61,'[1]Sheet1 (2)'!$D$61*(counts^2)+'[1]Sheet1 (2)'!$G$61*counts+'[1]Sheet1 (2)'!$J$61,IF(D1291='[1]Sheet1 (2)'!$C$62,'[1]Sheet1 (2)'!$D$62*counts+'[1]Sheet1 (2)'!$G$62,IF(D1291='[1]Sheet1 (2)'!$C$63,'[1]Sheet1 (2)'!$D$63*counts+'[1]Sheet1 (2)'!$G$63,IF(D1291='[1]Sheet1 (2)'!$C$64,'[1]Sheet1 (2)'!$D$64*counts+'[1]Sheet1 (2)'!$G$64))))</f>
        <v>2.0984129299999998</v>
      </c>
    </row>
    <row r="1292" spans="1:57" ht="12.75" customHeight="1">
      <c r="A1292" s="176" t="s">
        <v>282</v>
      </c>
      <c r="B1292" s="145" t="s">
        <v>76</v>
      </c>
      <c r="C1292" s="170">
        <v>1425</v>
      </c>
      <c r="D1292" s="174" t="s">
        <v>77</v>
      </c>
      <c r="E1292" s="171">
        <v>8</v>
      </c>
      <c r="F1292" s="171">
        <v>2</v>
      </c>
      <c r="G1292" s="171" t="s">
        <v>77</v>
      </c>
      <c r="H1292" s="171">
        <v>0.5</v>
      </c>
      <c r="I1292" s="171" t="s">
        <v>77</v>
      </c>
      <c r="J1292" s="173" t="s">
        <v>78</v>
      </c>
      <c r="K1292" s="173" t="s">
        <v>83</v>
      </c>
      <c r="L1292" s="169">
        <f>VLOOKUP(CONCATENATE(J1292,K1292),'Sheet1 (2)'!$J$6:$K$26,2,FALSE)</f>
        <v>12.5</v>
      </c>
      <c r="M1292" s="173" t="s">
        <v>79</v>
      </c>
      <c r="N1292" s="173" t="s">
        <v>82</v>
      </c>
      <c r="O1292" s="177">
        <f>VLOOKUP(CONCATENATE(M1292,N1292),'[1]Sheet1 (2)'!$L$6:$M$26,2,FALSE)</f>
        <v>25</v>
      </c>
      <c r="P1292" s="173" t="s">
        <v>83</v>
      </c>
      <c r="Q1292" s="173" t="s">
        <v>82</v>
      </c>
      <c r="R1292" s="177">
        <f>VLOOKUP(CONCATENATE(P1292,Q1292),'[1]Sheet1 (2)'!$N$6:$O$26,2,FALSE)</f>
        <v>18.75</v>
      </c>
      <c r="S1292" s="173" t="s">
        <v>80</v>
      </c>
      <c r="T1292" s="173" t="s">
        <v>80</v>
      </c>
      <c r="U1292" s="177">
        <f>VLOOKUP(CONCATENATE(S1292,T1292),'[1]Sheet1 (2)'!$P$6:$Q$26,2,FALSE)</f>
        <v>0</v>
      </c>
      <c r="V1292" s="173" t="s">
        <v>80</v>
      </c>
      <c r="W1292" s="173" t="s">
        <v>80</v>
      </c>
      <c r="X1292" s="177">
        <f>VLOOKUP(CONCATENATE(V1292,W1292),'[1]Sheet1 (2)'!$R$6:$S$26,2,FALSE)</f>
        <v>0</v>
      </c>
      <c r="Y1292" s="173" t="s">
        <v>80</v>
      </c>
      <c r="Z1292" s="173" t="s">
        <v>80</v>
      </c>
      <c r="AA1292" s="177">
        <f>VLOOKUP(CONCATENATE(Y1292,Z1292),'[1]Sheet1 (2)'!$T$6:$U$26,2,FALSE)</f>
        <v>0</v>
      </c>
      <c r="AB1292" s="173" t="s">
        <v>80</v>
      </c>
      <c r="AC1292" s="173" t="s">
        <v>80</v>
      </c>
      <c r="AD1292" s="177">
        <f>VLOOKUP(CONCATENATE(AB1292,AC1292),'[1]Sheet1 (2)'!$X$6:$Y$26,2,FALSE)</f>
        <v>0</v>
      </c>
      <c r="AE1292" s="173" t="s">
        <v>82</v>
      </c>
      <c r="AF1292" s="173" t="s">
        <v>81</v>
      </c>
      <c r="AG1292" s="177">
        <f>VLOOKUP(CONCATENATE(AE1292,AF1292),'[1]Sheet1 (2)'!$Z$6:$AA$26,2,FALSE)</f>
        <v>66</v>
      </c>
      <c r="AH1292" s="172"/>
      <c r="AI1292" s="178"/>
      <c r="AJ1292" s="140"/>
      <c r="AK1292" s="176" t="s">
        <v>282</v>
      </c>
      <c r="AL1292" s="176" t="s">
        <v>76</v>
      </c>
      <c r="AM1292" s="170">
        <f t="shared" si="41"/>
        <v>1425</v>
      </c>
      <c r="AN1292" s="147"/>
      <c r="AO1292" s="155" t="s">
        <v>409</v>
      </c>
      <c r="AP1292" s="156"/>
      <c r="AQ1292" s="157">
        <v>2.6995612251999996</v>
      </c>
      <c r="AR1292" s="158"/>
      <c r="AS1292" s="145">
        <f>LOOKUP(rufmkm,'[1]Sheet1 (2)'!$V$62:$V$71,'[1]Sheet1 (2)'!$W$62:$W$71)</f>
        <v>30</v>
      </c>
      <c r="AT1292" s="140"/>
      <c r="AU1292" s="157">
        <f>IF(IF(D1292='[1]Sheet1 (2)'!$C$69,'[1]Sheet1 (2)'!$D$69*('[1]Sheet1 (2)'!$D$72-rut_index)/'[1]Sheet1 (2)'!$D$72,IF([1]shee2!D1232='[1]Sheet1 (2)'!$C$70,'[1]Sheet1 (2)'!$D$70*('[1]Sheet1 (2)'!$D$72-rut_index)/'[1]Sheet1 (2)'!$D$72,IF([1]shee2!D1232='[1]Sheet1 (2)'!$C$71,'[1]Sheet1 (2)'!$D$71*('[1]Sheet1 (2)'!$D$72-rut_index)/'[1]Sheet1 (2)'!$D$72)))&lt;0,0,IF(D1292='[1]Sheet1 (2)'!$C$69,'[1]Sheet1 (2)'!$D$69*('[1]Sheet1 (2)'!$D$72-rut_index)/'[1]Sheet1 (2)'!$D$72,IF([1]shee2!D1232='[1]Sheet1 (2)'!$C$70,'[1]Sheet1 (2)'!$D$70*('[1]Sheet1 (2)'!$D$72-rut_index)/'[1]Sheet1 (2)'!$D$72,IF([1]shee2!D1232='[1]Sheet1 (2)'!$C$71,'[1]Sheet1 (2)'!$D$71*('[1]Sheet1 (2)'!$D$72-rut_index)/'[1]Sheet1 (2)'!$D$72))))</f>
        <v>3.9583333333333335</v>
      </c>
      <c r="AV1292" s="157">
        <f>IF(IF(D1292='[1]Sheet1 (2)'!$C$69,'[1]Sheet1 (2)'!$D$69*('[1]Sheet1 (2)'!$D$72-crack_s_index)/'[1]Sheet1 (2)'!$D$72,IF([1]shee2!D1232='[1]Sheet1 (2)'!$C$70,'[1]Sheet1 (2)'!$D$70*('[1]Sheet1 (2)'!$D$72-crack_s_index)/'[1]Sheet1 (2)'!$D$72,IF([1]shee2!D1232='[1]Sheet1 (2)'!$C$71,'[1]Sheet1 (2)'!$D$71*('[1]Sheet1 (2)'!$D$72-crack_s_index)/'[1]Sheet1 (2)'!$D$72)))&lt;0,0,IF(D1292='[1]Sheet1 (2)'!$C$69,'[1]Sheet1 (2)'!$D$69*('[1]Sheet1 (2)'!$D$72-crack_s_index)/'[1]Sheet1 (2)'!$D$72,IF([1]shee2!D1232='[1]Sheet1 (2)'!$C$70,'[1]Sheet1 (2)'!$D$70*('[1]Sheet1 (2)'!$D$72-crack_s_index)/'[1]Sheet1 (2)'!$D$72,IF([1]shee2!D1232='[1]Sheet1 (2)'!$C$71,'[1]Sheet1 (2)'!$D$71*('[1]Sheet1 (2)'!$D$72-crack_s_index)/'[1]Sheet1 (2)'!$D$72))))</f>
        <v>2.9166666666666665</v>
      </c>
      <c r="AW1292" s="157">
        <f>IF(IF(D1292='[1]Sheet1 (2)'!$C$69,'[1]Sheet1 (2)'!$D$69*('[1]Sheet1 (2)'!$D$72-crack_t_index)/'[1]Sheet1 (2)'!$D$72,IF([1]shee2!D1232='[1]Sheet1 (2)'!$C$70,'[1]Sheet1 (2)'!$D$70*('[1]Sheet1 (2)'!$D$72-crack_t_index)/'[1]Sheet1 (2)'!$D$72,IF([1]shee2!D1232='[1]Sheet1 (2)'!$C$71,'[1]Sheet1 (2)'!$D$71*('[1]Sheet1 (2)'!$D$72-crack_t_index)/'[1]Sheet1 (2)'!$D$72)))&lt;0,0,IF(D1292='[1]Sheet1 (2)'!$C$69,'[1]Sheet1 (2)'!$D$69*('[1]Sheet1 (2)'!$D$72-crack_t_index)/'[1]Sheet1 (2)'!$D$72,IF([1]shee2!D1232='[1]Sheet1 (2)'!$C$70,'[1]Sheet1 (2)'!$D$70*('[1]Sheet1 (2)'!$D$72-crack_t_index)/'[1]Sheet1 (2)'!$D$72,IF([1]shee2!D1232='[1]Sheet1 (2)'!$C$71,'[1]Sheet1 (2)'!$D$71*('[1]Sheet1 (2)'!$D$72-crack_t_index)/'[1]Sheet1 (2)'!$D$72))))</f>
        <v>3.4375</v>
      </c>
      <c r="AX1292" s="157">
        <f>IF(IF(D1292='[1]Sheet1 (2)'!$C$69,'[1]Sheet1 (2)'!$D$69*('[1]Sheet1 (2)'!$D$72-rave_index)/'[1]Sheet1 (2)'!$D$72,IF([1]shee2!D1232='[1]Sheet1 (2)'!$C$70,'[1]Sheet1 (2)'!$D$70*('[1]Sheet1 (2)'!$D$72-rave_index)/'[1]Sheet1 (2)'!$D$72,IF([1]shee2!D1232='[1]Sheet1 (2)'!$C$71,'[1]Sheet1 (2)'!$D$71*('[1]Sheet1 (2)'!$D$72-rave_index)/'[1]Sheet1 (2)'!$D$72)))&lt;0,0,IF(D1292='[1]Sheet1 (2)'!$C$69,'[1]Sheet1 (2)'!$D$69*('[1]Sheet1 (2)'!$D$72-rave_index)/'[1]Sheet1 (2)'!$D$72,IF([1]shee2!D1232='[1]Sheet1 (2)'!$C$70,'[1]Sheet1 (2)'!$D$70*('[1]Sheet1 (2)'!$D$72-rave_index)/'[1]Sheet1 (2)'!$D$72,IF([1]shee2!D1232='[1]Sheet1 (2)'!$C$71,'[1]Sheet1 (2)'!$D$71*('[1]Sheet1 (2)'!$D$72-rave_index)/'[1]Sheet1 (2)'!$D$72))))</f>
        <v>5</v>
      </c>
      <c r="AY1292" s="157">
        <f>IF(IF(D1292='[1]Sheet1 (2)'!$C$69,'[1]Sheet1 (2)'!$D$69*('[1]Sheet1 (2)'!$D$72-rough_index)/'[1]Sheet1 (2)'!$D$72,IF([1]shee2!D1232='[1]Sheet1 (2)'!$C$70,'[1]Sheet1 (2)'!$D$70*('[1]Sheet1 (2)'!$D$72-rough_index)/'[1]Sheet1 (2)'!$D$72,IF([1]shee2!D1232='[1]Sheet1 (2)'!$C$71,'[1]Sheet1 (2)'!$D$71*('[1]Sheet1 (2)'!$D$72-rough_index)/'[1]Sheet1 (2)'!$D$72)))&lt;0,0,IF(D1292='[1]Sheet1 (2)'!$C$69,'[1]Sheet1 (2)'!$D$69*('[1]Sheet1 (2)'!$D$72-rough_index)/'[1]Sheet1 (2)'!$D$72,IF([1]shee2!D1232='[1]Sheet1 (2)'!$C$70,'[1]Sheet1 (2)'!$D$70*('[1]Sheet1 (2)'!$D$72-rough_index)/'[1]Sheet1 (2)'!$D$72,IF([1]shee2!D1232='[1]Sheet1 (2)'!$C$71,'[1]Sheet1 (2)'!$D$71*('[1]Sheet1 (2)'!$D$72-rough_index)/'[1]Sheet1 (2)'!$D$72))))</f>
        <v>2.5</v>
      </c>
      <c r="AZ1292" s="179">
        <f>+(AU1292*'[1]Sheet1 (2)'!$C$77)+(AV1292*'[1]Sheet1 (2)'!$C$78)+(AW1292*'[1]Sheet1 (2)'!$C$79)+(AX1292*'[1]Sheet1 (2)'!$C$80)+(AY1292*'[1]Sheet1 (2)'!$C$81)</f>
        <v>3.2291666666666665</v>
      </c>
      <c r="BA1292" s="213" t="str">
        <f t="shared" si="40"/>
        <v>Fair</v>
      </c>
      <c r="BE1292">
        <f>IF(D1292='[1]Sheet1 (2)'!$C$61,'[1]Sheet1 (2)'!$D$61*(counts^2)+'[1]Sheet1 (2)'!$G$61*counts+'[1]Sheet1 (2)'!$J$61,IF(D1292='[1]Sheet1 (2)'!$C$62,'[1]Sheet1 (2)'!$D$62*counts+'[1]Sheet1 (2)'!$G$62,IF(D1292='[1]Sheet1 (2)'!$C$63,'[1]Sheet1 (2)'!$D$63*counts+'[1]Sheet1 (2)'!$G$63,IF(D1292='[1]Sheet1 (2)'!$C$64,'[1]Sheet1 (2)'!$D$64*counts+'[1]Sheet1 (2)'!$G$64))))</f>
        <v>2.0984129299999998</v>
      </c>
    </row>
    <row r="1293" spans="1:57" ht="12.75" customHeight="1">
      <c r="A1293" s="176" t="s">
        <v>282</v>
      </c>
      <c r="B1293" s="145" t="s">
        <v>76</v>
      </c>
      <c r="C1293" s="170">
        <v>1426</v>
      </c>
      <c r="D1293" s="174" t="s">
        <v>77</v>
      </c>
      <c r="E1293" s="171">
        <v>8</v>
      </c>
      <c r="F1293" s="171">
        <v>2</v>
      </c>
      <c r="G1293" s="171" t="s">
        <v>77</v>
      </c>
      <c r="H1293" s="171">
        <v>0.5</v>
      </c>
      <c r="I1293" s="171" t="s">
        <v>77</v>
      </c>
      <c r="J1293" s="173" t="s">
        <v>80</v>
      </c>
      <c r="K1293" s="173" t="s">
        <v>80</v>
      </c>
      <c r="L1293" s="169">
        <f>VLOOKUP(CONCATENATE(J1293,K1293),'Sheet1 (2)'!$J$6:$K$26,2,FALSE)</f>
        <v>0</v>
      </c>
      <c r="M1293" s="173" t="s">
        <v>79</v>
      </c>
      <c r="N1293" s="173" t="s">
        <v>79</v>
      </c>
      <c r="O1293" s="177">
        <f>VLOOKUP(CONCATENATE(M1293,N1293),'[1]Sheet1 (2)'!$L$6:$M$26,2,FALSE)</f>
        <v>75</v>
      </c>
      <c r="P1293" s="173" t="s">
        <v>83</v>
      </c>
      <c r="Q1293" s="173" t="s">
        <v>83</v>
      </c>
      <c r="R1293" s="177">
        <f>VLOOKUP(CONCATENATE(P1293,Q1293),'[1]Sheet1 (2)'!$N$6:$O$26,2,FALSE)</f>
        <v>37.5</v>
      </c>
      <c r="S1293" s="173" t="s">
        <v>80</v>
      </c>
      <c r="T1293" s="173" t="s">
        <v>80</v>
      </c>
      <c r="U1293" s="177">
        <f>VLOOKUP(CONCATENATE(S1293,T1293),'[1]Sheet1 (2)'!$P$6:$Q$26,2,FALSE)</f>
        <v>0</v>
      </c>
      <c r="V1293" s="173" t="s">
        <v>82</v>
      </c>
      <c r="W1293" s="173" t="s">
        <v>81</v>
      </c>
      <c r="X1293" s="177">
        <f>VLOOKUP(CONCATENATE(V1293,W1293),'[1]Sheet1 (2)'!$R$6:$S$26,2,FALSE)</f>
        <v>50</v>
      </c>
      <c r="Y1293" s="173" t="s">
        <v>80</v>
      </c>
      <c r="Z1293" s="173" t="s">
        <v>80</v>
      </c>
      <c r="AA1293" s="177">
        <f>VLOOKUP(CONCATENATE(Y1293,Z1293),'[1]Sheet1 (2)'!$T$6:$U$26,2,FALSE)</f>
        <v>0</v>
      </c>
      <c r="AB1293" s="173" t="s">
        <v>80</v>
      </c>
      <c r="AC1293" s="173" t="s">
        <v>80</v>
      </c>
      <c r="AD1293" s="177">
        <f>VLOOKUP(CONCATENATE(AB1293,AC1293),'[1]Sheet1 (2)'!$X$6:$Y$26,2,FALSE)</f>
        <v>0</v>
      </c>
      <c r="AE1293" s="173" t="s">
        <v>82</v>
      </c>
      <c r="AF1293" s="173" t="s">
        <v>81</v>
      </c>
      <c r="AG1293" s="177">
        <f>VLOOKUP(CONCATENATE(AE1293,AF1293),'[1]Sheet1 (2)'!$Z$6:$AA$26,2,FALSE)</f>
        <v>66</v>
      </c>
      <c r="AH1293" s="172"/>
      <c r="AI1293" s="178"/>
      <c r="AJ1293" s="140"/>
      <c r="AK1293" s="176" t="s">
        <v>282</v>
      </c>
      <c r="AL1293" s="176" t="s">
        <v>76</v>
      </c>
      <c r="AM1293" s="170">
        <f t="shared" si="41"/>
        <v>1426</v>
      </c>
      <c r="AN1293" s="147"/>
      <c r="AO1293" s="155"/>
      <c r="AP1293" s="156"/>
      <c r="AQ1293" s="157">
        <v>2.3181476744</v>
      </c>
      <c r="AR1293" s="158"/>
      <c r="AS1293" s="145">
        <f>LOOKUP(rufmkm,'[1]Sheet1 (2)'!$V$62:$V$71,'[1]Sheet1 (2)'!$W$62:$W$71)</f>
        <v>30</v>
      </c>
      <c r="AT1293" s="140"/>
      <c r="AU1293" s="157">
        <f>IF(IF(D1293='[1]Sheet1 (2)'!$C$69,'[1]Sheet1 (2)'!$D$69*('[1]Sheet1 (2)'!$D$72-rut_index)/'[1]Sheet1 (2)'!$D$72,IF([1]shee2!D1233='[1]Sheet1 (2)'!$C$70,'[1]Sheet1 (2)'!$D$70*('[1]Sheet1 (2)'!$D$72-rut_index)/'[1]Sheet1 (2)'!$D$72,IF([1]shee2!D1233='[1]Sheet1 (2)'!$C$71,'[1]Sheet1 (2)'!$D$71*('[1]Sheet1 (2)'!$D$72-rut_index)/'[1]Sheet1 (2)'!$D$72)))&lt;0,0,IF(D1293='[1]Sheet1 (2)'!$C$69,'[1]Sheet1 (2)'!$D$69*('[1]Sheet1 (2)'!$D$72-rut_index)/'[1]Sheet1 (2)'!$D$72,IF([1]shee2!D1233='[1]Sheet1 (2)'!$C$70,'[1]Sheet1 (2)'!$D$70*('[1]Sheet1 (2)'!$D$72-rut_index)/'[1]Sheet1 (2)'!$D$72,IF([1]shee2!D1233='[1]Sheet1 (2)'!$C$71,'[1]Sheet1 (2)'!$D$71*('[1]Sheet1 (2)'!$D$72-rut_index)/'[1]Sheet1 (2)'!$D$72))))</f>
        <v>5</v>
      </c>
      <c r="AV1293" s="157">
        <f>IF(IF(D1293='[1]Sheet1 (2)'!$C$69,'[1]Sheet1 (2)'!$D$69*('[1]Sheet1 (2)'!$D$72-crack_s_index)/'[1]Sheet1 (2)'!$D$72,IF([1]shee2!D1233='[1]Sheet1 (2)'!$C$70,'[1]Sheet1 (2)'!$D$70*('[1]Sheet1 (2)'!$D$72-crack_s_index)/'[1]Sheet1 (2)'!$D$72,IF([1]shee2!D1233='[1]Sheet1 (2)'!$C$71,'[1]Sheet1 (2)'!$D$71*('[1]Sheet1 (2)'!$D$72-crack_s_index)/'[1]Sheet1 (2)'!$D$72)))&lt;0,0,IF(D1293='[1]Sheet1 (2)'!$C$69,'[1]Sheet1 (2)'!$D$69*('[1]Sheet1 (2)'!$D$72-crack_s_index)/'[1]Sheet1 (2)'!$D$72,IF([1]shee2!D1233='[1]Sheet1 (2)'!$C$70,'[1]Sheet1 (2)'!$D$70*('[1]Sheet1 (2)'!$D$72-crack_s_index)/'[1]Sheet1 (2)'!$D$72,IF([1]shee2!D1233='[1]Sheet1 (2)'!$C$71,'[1]Sheet1 (2)'!$D$71*('[1]Sheet1 (2)'!$D$72-crack_s_index)/'[1]Sheet1 (2)'!$D$72))))</f>
        <v>0</v>
      </c>
      <c r="AW1293" s="157">
        <f>IF(IF(D1293='[1]Sheet1 (2)'!$C$69,'[1]Sheet1 (2)'!$D$69*('[1]Sheet1 (2)'!$D$72-crack_t_index)/'[1]Sheet1 (2)'!$D$72,IF([1]shee2!D1233='[1]Sheet1 (2)'!$C$70,'[1]Sheet1 (2)'!$D$70*('[1]Sheet1 (2)'!$D$72-crack_t_index)/'[1]Sheet1 (2)'!$D$72,IF([1]shee2!D1233='[1]Sheet1 (2)'!$C$71,'[1]Sheet1 (2)'!$D$71*('[1]Sheet1 (2)'!$D$72-crack_t_index)/'[1]Sheet1 (2)'!$D$72)))&lt;0,0,IF(D1293='[1]Sheet1 (2)'!$C$69,'[1]Sheet1 (2)'!$D$69*('[1]Sheet1 (2)'!$D$72-crack_t_index)/'[1]Sheet1 (2)'!$D$72,IF([1]shee2!D1233='[1]Sheet1 (2)'!$C$70,'[1]Sheet1 (2)'!$D$70*('[1]Sheet1 (2)'!$D$72-crack_t_index)/'[1]Sheet1 (2)'!$D$72,IF([1]shee2!D1233='[1]Sheet1 (2)'!$C$71,'[1]Sheet1 (2)'!$D$71*('[1]Sheet1 (2)'!$D$72-crack_t_index)/'[1]Sheet1 (2)'!$D$72))))</f>
        <v>1.875</v>
      </c>
      <c r="AX1293" s="157">
        <f>IF(IF(D1293='[1]Sheet1 (2)'!$C$69,'[1]Sheet1 (2)'!$D$69*('[1]Sheet1 (2)'!$D$72-rave_index)/'[1]Sheet1 (2)'!$D$72,IF([1]shee2!D1233='[1]Sheet1 (2)'!$C$70,'[1]Sheet1 (2)'!$D$70*('[1]Sheet1 (2)'!$D$72-rave_index)/'[1]Sheet1 (2)'!$D$72,IF([1]shee2!D1233='[1]Sheet1 (2)'!$C$71,'[1]Sheet1 (2)'!$D$71*('[1]Sheet1 (2)'!$D$72-rave_index)/'[1]Sheet1 (2)'!$D$72)))&lt;0,0,IF(D1293='[1]Sheet1 (2)'!$C$69,'[1]Sheet1 (2)'!$D$69*('[1]Sheet1 (2)'!$D$72-rave_index)/'[1]Sheet1 (2)'!$D$72,IF([1]shee2!D1233='[1]Sheet1 (2)'!$C$70,'[1]Sheet1 (2)'!$D$70*('[1]Sheet1 (2)'!$D$72-rave_index)/'[1]Sheet1 (2)'!$D$72,IF([1]shee2!D1233='[1]Sheet1 (2)'!$C$71,'[1]Sheet1 (2)'!$D$71*('[1]Sheet1 (2)'!$D$72-rave_index)/'[1]Sheet1 (2)'!$D$72))))</f>
        <v>5</v>
      </c>
      <c r="AY1293" s="157">
        <f>IF(IF(D1293='[1]Sheet1 (2)'!$C$69,'[1]Sheet1 (2)'!$D$69*('[1]Sheet1 (2)'!$D$72-rough_index)/'[1]Sheet1 (2)'!$D$72,IF([1]shee2!D1233='[1]Sheet1 (2)'!$C$70,'[1]Sheet1 (2)'!$D$70*('[1]Sheet1 (2)'!$D$72-rough_index)/'[1]Sheet1 (2)'!$D$72,IF([1]shee2!D1233='[1]Sheet1 (2)'!$C$71,'[1]Sheet1 (2)'!$D$71*('[1]Sheet1 (2)'!$D$72-rough_index)/'[1]Sheet1 (2)'!$D$72)))&lt;0,0,IF(D1293='[1]Sheet1 (2)'!$C$69,'[1]Sheet1 (2)'!$D$69*('[1]Sheet1 (2)'!$D$72-rough_index)/'[1]Sheet1 (2)'!$D$72,IF([1]shee2!D1233='[1]Sheet1 (2)'!$C$70,'[1]Sheet1 (2)'!$D$70*('[1]Sheet1 (2)'!$D$72-rough_index)/'[1]Sheet1 (2)'!$D$72,IF([1]shee2!D1233='[1]Sheet1 (2)'!$C$71,'[1]Sheet1 (2)'!$D$71*('[1]Sheet1 (2)'!$D$72-rough_index)/'[1]Sheet1 (2)'!$D$72))))</f>
        <v>2.5</v>
      </c>
      <c r="AZ1293" s="179">
        <f>+(AU1293*'[1]Sheet1 (2)'!$C$77)+(AV1293*'[1]Sheet1 (2)'!$C$78)+(AW1293*'[1]Sheet1 (2)'!$C$79)+(AX1293*'[1]Sheet1 (2)'!$C$80)+(AY1293*'[1]Sheet1 (2)'!$C$81)</f>
        <v>2.3250000000000002</v>
      </c>
      <c r="BA1293" s="213" t="str">
        <f t="shared" si="40"/>
        <v>Poor</v>
      </c>
      <c r="BE1293">
        <f>IF(D1293='[1]Sheet1 (2)'!$C$61,'[1]Sheet1 (2)'!$D$61*(counts^2)+'[1]Sheet1 (2)'!$G$61*counts+'[1]Sheet1 (2)'!$J$61,IF(D1293='[1]Sheet1 (2)'!$C$62,'[1]Sheet1 (2)'!$D$62*counts+'[1]Sheet1 (2)'!$G$62,IF(D1293='[1]Sheet1 (2)'!$C$63,'[1]Sheet1 (2)'!$D$63*counts+'[1]Sheet1 (2)'!$G$63,IF(D1293='[1]Sheet1 (2)'!$C$64,'[1]Sheet1 (2)'!$D$64*counts+'[1]Sheet1 (2)'!$G$64))))</f>
        <v>2.0984129299999998</v>
      </c>
    </row>
    <row r="1294" spans="1:57" ht="12.75" customHeight="1">
      <c r="A1294" s="176" t="s">
        <v>282</v>
      </c>
      <c r="B1294" s="145" t="s">
        <v>76</v>
      </c>
      <c r="C1294" s="170">
        <v>1427</v>
      </c>
      <c r="D1294" s="174" t="s">
        <v>77</v>
      </c>
      <c r="E1294" s="171">
        <v>8</v>
      </c>
      <c r="F1294" s="171">
        <v>2</v>
      </c>
      <c r="G1294" s="171" t="s">
        <v>77</v>
      </c>
      <c r="H1294" s="171">
        <v>0.5</v>
      </c>
      <c r="I1294" s="171" t="s">
        <v>77</v>
      </c>
      <c r="J1294" s="173" t="s">
        <v>80</v>
      </c>
      <c r="K1294" s="173" t="s">
        <v>80</v>
      </c>
      <c r="L1294" s="169">
        <f>VLOOKUP(CONCATENATE(J1294,K1294),'Sheet1 (2)'!$J$6:$K$26,2,FALSE)</f>
        <v>0</v>
      </c>
      <c r="M1294" s="173" t="s">
        <v>79</v>
      </c>
      <c r="N1294" s="173" t="s">
        <v>79</v>
      </c>
      <c r="O1294" s="177">
        <f>VLOOKUP(CONCATENATE(M1294,N1294),'[1]Sheet1 (2)'!$L$6:$M$26,2,FALSE)</f>
        <v>75</v>
      </c>
      <c r="P1294" s="173" t="s">
        <v>83</v>
      </c>
      <c r="Q1294" s="173" t="s">
        <v>79</v>
      </c>
      <c r="R1294" s="177">
        <f>VLOOKUP(CONCATENATE(P1294,Q1294),'[1]Sheet1 (2)'!$N$6:$O$26,2,FALSE)</f>
        <v>56.25</v>
      </c>
      <c r="S1294" s="173" t="s">
        <v>80</v>
      </c>
      <c r="T1294" s="173" t="s">
        <v>80</v>
      </c>
      <c r="U1294" s="177">
        <f>VLOOKUP(CONCATENATE(S1294,T1294),'[1]Sheet1 (2)'!$P$6:$Q$26,2,FALSE)</f>
        <v>0</v>
      </c>
      <c r="V1294" s="173" t="s">
        <v>80</v>
      </c>
      <c r="W1294" s="173" t="s">
        <v>80</v>
      </c>
      <c r="X1294" s="177">
        <f>VLOOKUP(CONCATENATE(V1294,W1294),'[1]Sheet1 (2)'!$R$6:$S$26,2,FALSE)</f>
        <v>0</v>
      </c>
      <c r="Y1294" s="173" t="s">
        <v>80</v>
      </c>
      <c r="Z1294" s="173" t="s">
        <v>80</v>
      </c>
      <c r="AA1294" s="177">
        <f>VLOOKUP(CONCATENATE(Y1294,Z1294),'[1]Sheet1 (2)'!$T$6:$U$26,2,FALSE)</f>
        <v>0</v>
      </c>
      <c r="AB1294" s="173" t="s">
        <v>80</v>
      </c>
      <c r="AC1294" s="173" t="s">
        <v>80</v>
      </c>
      <c r="AD1294" s="177">
        <f>VLOOKUP(CONCATENATE(AB1294,AC1294),'[1]Sheet1 (2)'!$X$6:$Y$26,2,FALSE)</f>
        <v>0</v>
      </c>
      <c r="AE1294" s="173" t="s">
        <v>82</v>
      </c>
      <c r="AF1294" s="173" t="s">
        <v>81</v>
      </c>
      <c r="AG1294" s="177">
        <f>VLOOKUP(CONCATENATE(AE1294,AF1294),'[1]Sheet1 (2)'!$Z$6:$AA$26,2,FALSE)</f>
        <v>66</v>
      </c>
      <c r="AH1294" s="172"/>
      <c r="AI1294" s="178"/>
      <c r="AJ1294" s="140"/>
      <c r="AK1294" s="176" t="s">
        <v>282</v>
      </c>
      <c r="AL1294" s="176" t="s">
        <v>76</v>
      </c>
      <c r="AM1294" s="170">
        <f t="shared" si="41"/>
        <v>1427</v>
      </c>
      <c r="AN1294" s="147"/>
      <c r="AO1294" s="155"/>
      <c r="AP1294" s="156"/>
      <c r="AQ1294" s="157">
        <v>3.3272489417999997</v>
      </c>
      <c r="AR1294" s="158"/>
      <c r="AS1294" s="145">
        <f>LOOKUP(rufmkm,'[1]Sheet1 (2)'!$V$62:$V$71,'[1]Sheet1 (2)'!$W$62:$W$71)</f>
        <v>40</v>
      </c>
      <c r="AT1294" s="140"/>
      <c r="AU1294" s="157">
        <f>IF(IF(D1294='[1]Sheet1 (2)'!$C$69,'[1]Sheet1 (2)'!$D$69*('[1]Sheet1 (2)'!$D$72-rut_index)/'[1]Sheet1 (2)'!$D$72,IF([1]shee2!D1234='[1]Sheet1 (2)'!$C$70,'[1]Sheet1 (2)'!$D$70*('[1]Sheet1 (2)'!$D$72-rut_index)/'[1]Sheet1 (2)'!$D$72,IF([1]shee2!D1234='[1]Sheet1 (2)'!$C$71,'[1]Sheet1 (2)'!$D$71*('[1]Sheet1 (2)'!$D$72-rut_index)/'[1]Sheet1 (2)'!$D$72)))&lt;0,0,IF(D1294='[1]Sheet1 (2)'!$C$69,'[1]Sheet1 (2)'!$D$69*('[1]Sheet1 (2)'!$D$72-rut_index)/'[1]Sheet1 (2)'!$D$72,IF([1]shee2!D1234='[1]Sheet1 (2)'!$C$70,'[1]Sheet1 (2)'!$D$70*('[1]Sheet1 (2)'!$D$72-rut_index)/'[1]Sheet1 (2)'!$D$72,IF([1]shee2!D1234='[1]Sheet1 (2)'!$C$71,'[1]Sheet1 (2)'!$D$71*('[1]Sheet1 (2)'!$D$72-rut_index)/'[1]Sheet1 (2)'!$D$72))))</f>
        <v>5</v>
      </c>
      <c r="AV1294" s="157">
        <f>IF(IF(D1294='[1]Sheet1 (2)'!$C$69,'[1]Sheet1 (2)'!$D$69*('[1]Sheet1 (2)'!$D$72-crack_s_index)/'[1]Sheet1 (2)'!$D$72,IF([1]shee2!D1234='[1]Sheet1 (2)'!$C$70,'[1]Sheet1 (2)'!$D$70*('[1]Sheet1 (2)'!$D$72-crack_s_index)/'[1]Sheet1 (2)'!$D$72,IF([1]shee2!D1234='[1]Sheet1 (2)'!$C$71,'[1]Sheet1 (2)'!$D$71*('[1]Sheet1 (2)'!$D$72-crack_s_index)/'[1]Sheet1 (2)'!$D$72)))&lt;0,0,IF(D1294='[1]Sheet1 (2)'!$C$69,'[1]Sheet1 (2)'!$D$69*('[1]Sheet1 (2)'!$D$72-crack_s_index)/'[1]Sheet1 (2)'!$D$72,IF([1]shee2!D1234='[1]Sheet1 (2)'!$C$70,'[1]Sheet1 (2)'!$D$70*('[1]Sheet1 (2)'!$D$72-crack_s_index)/'[1]Sheet1 (2)'!$D$72,IF([1]shee2!D1234='[1]Sheet1 (2)'!$C$71,'[1]Sheet1 (2)'!$D$71*('[1]Sheet1 (2)'!$D$72-crack_s_index)/'[1]Sheet1 (2)'!$D$72))))</f>
        <v>0</v>
      </c>
      <c r="AW1294" s="157">
        <f>IF(IF(D1294='[1]Sheet1 (2)'!$C$69,'[1]Sheet1 (2)'!$D$69*('[1]Sheet1 (2)'!$D$72-crack_t_index)/'[1]Sheet1 (2)'!$D$72,IF([1]shee2!D1234='[1]Sheet1 (2)'!$C$70,'[1]Sheet1 (2)'!$D$70*('[1]Sheet1 (2)'!$D$72-crack_t_index)/'[1]Sheet1 (2)'!$D$72,IF([1]shee2!D1234='[1]Sheet1 (2)'!$C$71,'[1]Sheet1 (2)'!$D$71*('[1]Sheet1 (2)'!$D$72-crack_t_index)/'[1]Sheet1 (2)'!$D$72)))&lt;0,0,IF(D1294='[1]Sheet1 (2)'!$C$69,'[1]Sheet1 (2)'!$D$69*('[1]Sheet1 (2)'!$D$72-crack_t_index)/'[1]Sheet1 (2)'!$D$72,IF([1]shee2!D1234='[1]Sheet1 (2)'!$C$70,'[1]Sheet1 (2)'!$D$70*('[1]Sheet1 (2)'!$D$72-crack_t_index)/'[1]Sheet1 (2)'!$D$72,IF([1]shee2!D1234='[1]Sheet1 (2)'!$C$71,'[1]Sheet1 (2)'!$D$71*('[1]Sheet1 (2)'!$D$72-crack_t_index)/'[1]Sheet1 (2)'!$D$72))))</f>
        <v>0.3125</v>
      </c>
      <c r="AX1294" s="157">
        <f>IF(IF(D1294='[1]Sheet1 (2)'!$C$69,'[1]Sheet1 (2)'!$D$69*('[1]Sheet1 (2)'!$D$72-rave_index)/'[1]Sheet1 (2)'!$D$72,IF([1]shee2!D1234='[1]Sheet1 (2)'!$C$70,'[1]Sheet1 (2)'!$D$70*('[1]Sheet1 (2)'!$D$72-rave_index)/'[1]Sheet1 (2)'!$D$72,IF([1]shee2!D1234='[1]Sheet1 (2)'!$C$71,'[1]Sheet1 (2)'!$D$71*('[1]Sheet1 (2)'!$D$72-rave_index)/'[1]Sheet1 (2)'!$D$72)))&lt;0,0,IF(D1294='[1]Sheet1 (2)'!$C$69,'[1]Sheet1 (2)'!$D$69*('[1]Sheet1 (2)'!$D$72-rave_index)/'[1]Sheet1 (2)'!$D$72,IF([1]shee2!D1234='[1]Sheet1 (2)'!$C$70,'[1]Sheet1 (2)'!$D$70*('[1]Sheet1 (2)'!$D$72-rave_index)/'[1]Sheet1 (2)'!$D$72,IF([1]shee2!D1234='[1]Sheet1 (2)'!$C$71,'[1]Sheet1 (2)'!$D$71*('[1]Sheet1 (2)'!$D$72-rave_index)/'[1]Sheet1 (2)'!$D$72))))</f>
        <v>5</v>
      </c>
      <c r="AY1294" s="157">
        <f>IF(IF(D1294='[1]Sheet1 (2)'!$C$69,'[1]Sheet1 (2)'!$D$69*('[1]Sheet1 (2)'!$D$72-rough_index)/'[1]Sheet1 (2)'!$D$72,IF([1]shee2!D1234='[1]Sheet1 (2)'!$C$70,'[1]Sheet1 (2)'!$D$70*('[1]Sheet1 (2)'!$D$72-rough_index)/'[1]Sheet1 (2)'!$D$72,IF([1]shee2!D1234='[1]Sheet1 (2)'!$C$71,'[1]Sheet1 (2)'!$D$71*('[1]Sheet1 (2)'!$D$72-rough_index)/'[1]Sheet1 (2)'!$D$72)))&lt;0,0,IF(D1294='[1]Sheet1 (2)'!$C$69,'[1]Sheet1 (2)'!$D$69*('[1]Sheet1 (2)'!$D$72-rough_index)/'[1]Sheet1 (2)'!$D$72,IF([1]shee2!D1234='[1]Sheet1 (2)'!$C$70,'[1]Sheet1 (2)'!$D$70*('[1]Sheet1 (2)'!$D$72-rough_index)/'[1]Sheet1 (2)'!$D$72,IF([1]shee2!D1234='[1]Sheet1 (2)'!$C$71,'[1]Sheet1 (2)'!$D$71*('[1]Sheet1 (2)'!$D$72-rough_index)/'[1]Sheet1 (2)'!$D$72))))</f>
        <v>1.6666666666666667</v>
      </c>
      <c r="AZ1294" s="179">
        <f>+(AU1294*'[1]Sheet1 (2)'!$C$77)+(AV1294*'[1]Sheet1 (2)'!$C$78)+(AW1294*'[1]Sheet1 (2)'!$C$79)+(AX1294*'[1]Sheet1 (2)'!$C$80)+(AY1294*'[1]Sheet1 (2)'!$C$81)</f>
        <v>2.0125000000000002</v>
      </c>
      <c r="BA1294" s="213" t="str">
        <f t="shared" si="40"/>
        <v>Poor</v>
      </c>
      <c r="BE1294">
        <f>IF(D1294='[1]Sheet1 (2)'!$C$61,'[1]Sheet1 (2)'!$D$61*(counts^2)+'[1]Sheet1 (2)'!$G$61*counts+'[1]Sheet1 (2)'!$J$61,IF(D1294='[1]Sheet1 (2)'!$C$62,'[1]Sheet1 (2)'!$D$62*counts+'[1]Sheet1 (2)'!$G$62,IF(D1294='[1]Sheet1 (2)'!$C$63,'[1]Sheet1 (2)'!$D$63*counts+'[1]Sheet1 (2)'!$G$63,IF(D1294='[1]Sheet1 (2)'!$C$64,'[1]Sheet1 (2)'!$D$64*counts+'[1]Sheet1 (2)'!$G$64))))</f>
        <v>2.0984129299999998</v>
      </c>
    </row>
    <row r="1295" spans="1:57" ht="12.75" customHeight="1">
      <c r="A1295" s="176" t="s">
        <v>282</v>
      </c>
      <c r="B1295" s="145" t="s">
        <v>76</v>
      </c>
      <c r="C1295" s="170">
        <v>1428</v>
      </c>
      <c r="D1295" s="174" t="s">
        <v>77</v>
      </c>
      <c r="E1295" s="171">
        <v>8</v>
      </c>
      <c r="F1295" s="171">
        <v>2</v>
      </c>
      <c r="G1295" s="171" t="s">
        <v>77</v>
      </c>
      <c r="H1295" s="171">
        <v>0.5</v>
      </c>
      <c r="I1295" s="171" t="s">
        <v>77</v>
      </c>
      <c r="J1295" s="173" t="s">
        <v>80</v>
      </c>
      <c r="K1295" s="173" t="s">
        <v>80</v>
      </c>
      <c r="L1295" s="169">
        <f>VLOOKUP(CONCATENATE(J1295,K1295),'Sheet1 (2)'!$J$6:$K$26,2,FALSE)</f>
        <v>0</v>
      </c>
      <c r="M1295" s="173" t="s">
        <v>79</v>
      </c>
      <c r="N1295" s="173" t="s">
        <v>81</v>
      </c>
      <c r="O1295" s="177">
        <f>VLOOKUP(CONCATENATE(M1295,N1295),'[1]Sheet1 (2)'!$L$6:$M$26,2,FALSE)</f>
        <v>100</v>
      </c>
      <c r="P1295" s="173" t="s">
        <v>79</v>
      </c>
      <c r="Q1295" s="173" t="s">
        <v>79</v>
      </c>
      <c r="R1295" s="177">
        <f>VLOOKUP(CONCATENATE(P1295,Q1295),'[1]Sheet1 (2)'!$N$6:$O$26,2,FALSE)</f>
        <v>75</v>
      </c>
      <c r="S1295" s="173" t="s">
        <v>80</v>
      </c>
      <c r="T1295" s="173" t="s">
        <v>80</v>
      </c>
      <c r="U1295" s="177">
        <f>VLOOKUP(CONCATENATE(S1295,T1295),'[1]Sheet1 (2)'!$P$6:$Q$26,2,FALSE)</f>
        <v>0</v>
      </c>
      <c r="V1295" s="173" t="s">
        <v>80</v>
      </c>
      <c r="W1295" s="173" t="s">
        <v>80</v>
      </c>
      <c r="X1295" s="177">
        <f>VLOOKUP(CONCATENATE(V1295,W1295),'[1]Sheet1 (2)'!$R$6:$S$26,2,FALSE)</f>
        <v>0</v>
      </c>
      <c r="Y1295" s="173" t="s">
        <v>80</v>
      </c>
      <c r="Z1295" s="173" t="s">
        <v>80</v>
      </c>
      <c r="AA1295" s="177">
        <f>VLOOKUP(CONCATENATE(Y1295,Z1295),'[1]Sheet1 (2)'!$T$6:$U$26,2,FALSE)</f>
        <v>0</v>
      </c>
      <c r="AB1295" s="173" t="s">
        <v>80</v>
      </c>
      <c r="AC1295" s="173" t="s">
        <v>80</v>
      </c>
      <c r="AD1295" s="177">
        <f>VLOOKUP(CONCATENATE(AB1295,AC1295),'[1]Sheet1 (2)'!$X$6:$Y$26,2,FALSE)</f>
        <v>0</v>
      </c>
      <c r="AE1295" s="173" t="s">
        <v>82</v>
      </c>
      <c r="AF1295" s="173" t="s">
        <v>81</v>
      </c>
      <c r="AG1295" s="177">
        <f>VLOOKUP(CONCATENATE(AE1295,AF1295),'[1]Sheet1 (2)'!$Z$6:$AA$26,2,FALSE)</f>
        <v>66</v>
      </c>
      <c r="AH1295" s="172"/>
      <c r="AI1295" s="178"/>
      <c r="AJ1295" s="140"/>
      <c r="AK1295" s="176" t="s">
        <v>282</v>
      </c>
      <c r="AL1295" s="176" t="s">
        <v>76</v>
      </c>
      <c r="AM1295" s="170">
        <f t="shared" si="41"/>
        <v>1428</v>
      </c>
      <c r="AN1295" s="147"/>
      <c r="AO1295" s="155"/>
      <c r="AP1295" s="156"/>
      <c r="AQ1295" s="157">
        <v>2.6798832401999997</v>
      </c>
      <c r="AR1295" s="158"/>
      <c r="AS1295" s="145">
        <f>LOOKUP(rufmkm,'[1]Sheet1 (2)'!$V$62:$V$71,'[1]Sheet1 (2)'!$W$62:$W$71)</f>
        <v>30</v>
      </c>
      <c r="AT1295" s="140"/>
      <c r="AU1295" s="157">
        <f>IF(IF(D1295='[1]Sheet1 (2)'!$C$69,'[1]Sheet1 (2)'!$D$69*('[1]Sheet1 (2)'!$D$72-rut_index)/'[1]Sheet1 (2)'!$D$72,IF([1]shee2!D1235='[1]Sheet1 (2)'!$C$70,'[1]Sheet1 (2)'!$D$70*('[1]Sheet1 (2)'!$D$72-rut_index)/'[1]Sheet1 (2)'!$D$72,IF([1]shee2!D1235='[1]Sheet1 (2)'!$C$71,'[1]Sheet1 (2)'!$D$71*('[1]Sheet1 (2)'!$D$72-rut_index)/'[1]Sheet1 (2)'!$D$72)))&lt;0,0,IF(D1295='[1]Sheet1 (2)'!$C$69,'[1]Sheet1 (2)'!$D$69*('[1]Sheet1 (2)'!$D$72-rut_index)/'[1]Sheet1 (2)'!$D$72,IF([1]shee2!D1235='[1]Sheet1 (2)'!$C$70,'[1]Sheet1 (2)'!$D$70*('[1]Sheet1 (2)'!$D$72-rut_index)/'[1]Sheet1 (2)'!$D$72,IF([1]shee2!D1235='[1]Sheet1 (2)'!$C$71,'[1]Sheet1 (2)'!$D$71*('[1]Sheet1 (2)'!$D$72-rut_index)/'[1]Sheet1 (2)'!$D$72))))</f>
        <v>5</v>
      </c>
      <c r="AV1295" s="157">
        <f>IF(IF(D1295='[1]Sheet1 (2)'!$C$69,'[1]Sheet1 (2)'!$D$69*('[1]Sheet1 (2)'!$D$72-crack_s_index)/'[1]Sheet1 (2)'!$D$72,IF([1]shee2!D1235='[1]Sheet1 (2)'!$C$70,'[1]Sheet1 (2)'!$D$70*('[1]Sheet1 (2)'!$D$72-crack_s_index)/'[1]Sheet1 (2)'!$D$72,IF([1]shee2!D1235='[1]Sheet1 (2)'!$C$71,'[1]Sheet1 (2)'!$D$71*('[1]Sheet1 (2)'!$D$72-crack_s_index)/'[1]Sheet1 (2)'!$D$72)))&lt;0,0,IF(D1295='[1]Sheet1 (2)'!$C$69,'[1]Sheet1 (2)'!$D$69*('[1]Sheet1 (2)'!$D$72-crack_s_index)/'[1]Sheet1 (2)'!$D$72,IF([1]shee2!D1235='[1]Sheet1 (2)'!$C$70,'[1]Sheet1 (2)'!$D$70*('[1]Sheet1 (2)'!$D$72-crack_s_index)/'[1]Sheet1 (2)'!$D$72,IF([1]shee2!D1235='[1]Sheet1 (2)'!$C$71,'[1]Sheet1 (2)'!$D$71*('[1]Sheet1 (2)'!$D$72-crack_s_index)/'[1]Sheet1 (2)'!$D$72))))</f>
        <v>0</v>
      </c>
      <c r="AW1295" s="157">
        <f>IF(IF(D1295='[1]Sheet1 (2)'!$C$69,'[1]Sheet1 (2)'!$D$69*('[1]Sheet1 (2)'!$D$72-crack_t_index)/'[1]Sheet1 (2)'!$D$72,IF([1]shee2!D1235='[1]Sheet1 (2)'!$C$70,'[1]Sheet1 (2)'!$D$70*('[1]Sheet1 (2)'!$D$72-crack_t_index)/'[1]Sheet1 (2)'!$D$72,IF([1]shee2!D1235='[1]Sheet1 (2)'!$C$71,'[1]Sheet1 (2)'!$D$71*('[1]Sheet1 (2)'!$D$72-crack_t_index)/'[1]Sheet1 (2)'!$D$72)))&lt;0,0,IF(D1295='[1]Sheet1 (2)'!$C$69,'[1]Sheet1 (2)'!$D$69*('[1]Sheet1 (2)'!$D$72-crack_t_index)/'[1]Sheet1 (2)'!$D$72,IF([1]shee2!D1235='[1]Sheet1 (2)'!$C$70,'[1]Sheet1 (2)'!$D$70*('[1]Sheet1 (2)'!$D$72-crack_t_index)/'[1]Sheet1 (2)'!$D$72,IF([1]shee2!D1235='[1]Sheet1 (2)'!$C$71,'[1]Sheet1 (2)'!$D$71*('[1]Sheet1 (2)'!$D$72-crack_t_index)/'[1]Sheet1 (2)'!$D$72))))</f>
        <v>0</v>
      </c>
      <c r="AX1295" s="157">
        <f>IF(IF(D1295='[1]Sheet1 (2)'!$C$69,'[1]Sheet1 (2)'!$D$69*('[1]Sheet1 (2)'!$D$72-rave_index)/'[1]Sheet1 (2)'!$D$72,IF([1]shee2!D1235='[1]Sheet1 (2)'!$C$70,'[1]Sheet1 (2)'!$D$70*('[1]Sheet1 (2)'!$D$72-rave_index)/'[1]Sheet1 (2)'!$D$72,IF([1]shee2!D1235='[1]Sheet1 (2)'!$C$71,'[1]Sheet1 (2)'!$D$71*('[1]Sheet1 (2)'!$D$72-rave_index)/'[1]Sheet1 (2)'!$D$72)))&lt;0,0,IF(D1295='[1]Sheet1 (2)'!$C$69,'[1]Sheet1 (2)'!$D$69*('[1]Sheet1 (2)'!$D$72-rave_index)/'[1]Sheet1 (2)'!$D$72,IF([1]shee2!D1235='[1]Sheet1 (2)'!$C$70,'[1]Sheet1 (2)'!$D$70*('[1]Sheet1 (2)'!$D$72-rave_index)/'[1]Sheet1 (2)'!$D$72,IF([1]shee2!D1235='[1]Sheet1 (2)'!$C$71,'[1]Sheet1 (2)'!$D$71*('[1]Sheet1 (2)'!$D$72-rave_index)/'[1]Sheet1 (2)'!$D$72))))</f>
        <v>5</v>
      </c>
      <c r="AY1295" s="157">
        <f>IF(IF(D1295='[1]Sheet1 (2)'!$C$69,'[1]Sheet1 (2)'!$D$69*('[1]Sheet1 (2)'!$D$72-rough_index)/'[1]Sheet1 (2)'!$D$72,IF([1]shee2!D1235='[1]Sheet1 (2)'!$C$70,'[1]Sheet1 (2)'!$D$70*('[1]Sheet1 (2)'!$D$72-rough_index)/'[1]Sheet1 (2)'!$D$72,IF([1]shee2!D1235='[1]Sheet1 (2)'!$C$71,'[1]Sheet1 (2)'!$D$71*('[1]Sheet1 (2)'!$D$72-rough_index)/'[1]Sheet1 (2)'!$D$72)))&lt;0,0,IF(D1295='[1]Sheet1 (2)'!$C$69,'[1]Sheet1 (2)'!$D$69*('[1]Sheet1 (2)'!$D$72-rough_index)/'[1]Sheet1 (2)'!$D$72,IF([1]shee2!D1235='[1]Sheet1 (2)'!$C$70,'[1]Sheet1 (2)'!$D$70*('[1]Sheet1 (2)'!$D$72-rough_index)/'[1]Sheet1 (2)'!$D$72,IF([1]shee2!D1235='[1]Sheet1 (2)'!$C$71,'[1]Sheet1 (2)'!$D$71*('[1]Sheet1 (2)'!$D$72-rough_index)/'[1]Sheet1 (2)'!$D$72))))</f>
        <v>2.5</v>
      </c>
      <c r="AZ1295" s="179">
        <f>+(AU1295*'[1]Sheet1 (2)'!$C$77)+(AV1295*'[1]Sheet1 (2)'!$C$78)+(AW1295*'[1]Sheet1 (2)'!$C$79)+(AX1295*'[1]Sheet1 (2)'!$C$80)+(AY1295*'[1]Sheet1 (2)'!$C$81)</f>
        <v>2.25</v>
      </c>
      <c r="BA1295" s="213" t="str">
        <f t="shared" si="40"/>
        <v>Poor</v>
      </c>
      <c r="BE1295">
        <f>IF(D1295='[1]Sheet1 (2)'!$C$61,'[1]Sheet1 (2)'!$D$61*(counts^2)+'[1]Sheet1 (2)'!$G$61*counts+'[1]Sheet1 (2)'!$J$61,IF(D1295='[1]Sheet1 (2)'!$C$62,'[1]Sheet1 (2)'!$D$62*counts+'[1]Sheet1 (2)'!$G$62,IF(D1295='[1]Sheet1 (2)'!$C$63,'[1]Sheet1 (2)'!$D$63*counts+'[1]Sheet1 (2)'!$G$63,IF(D1295='[1]Sheet1 (2)'!$C$64,'[1]Sheet1 (2)'!$D$64*counts+'[1]Sheet1 (2)'!$G$64))))</f>
        <v>2.0984129299999998</v>
      </c>
    </row>
    <row r="1296" spans="1:57" ht="12.75" customHeight="1">
      <c r="A1296" s="176" t="s">
        <v>282</v>
      </c>
      <c r="B1296" s="145" t="s">
        <v>76</v>
      </c>
      <c r="C1296" s="170">
        <v>1429</v>
      </c>
      <c r="D1296" s="174" t="s">
        <v>77</v>
      </c>
      <c r="E1296" s="171">
        <v>8</v>
      </c>
      <c r="F1296" s="171">
        <v>2</v>
      </c>
      <c r="G1296" s="171" t="s">
        <v>77</v>
      </c>
      <c r="H1296" s="171">
        <v>0.5</v>
      </c>
      <c r="I1296" s="171" t="s">
        <v>77</v>
      </c>
      <c r="J1296" s="173" t="s">
        <v>80</v>
      </c>
      <c r="K1296" s="173" t="s">
        <v>80</v>
      </c>
      <c r="L1296" s="169">
        <f>VLOOKUP(CONCATENATE(J1296,K1296),'Sheet1 (2)'!$J$6:$K$26,2,FALSE)</f>
        <v>0</v>
      </c>
      <c r="M1296" s="173" t="s">
        <v>79</v>
      </c>
      <c r="N1296" s="173" t="s">
        <v>79</v>
      </c>
      <c r="O1296" s="177">
        <f>VLOOKUP(CONCATENATE(M1296,N1296),'[1]Sheet1 (2)'!$L$6:$M$26,2,FALSE)</f>
        <v>75</v>
      </c>
      <c r="P1296" s="173" t="s">
        <v>79</v>
      </c>
      <c r="Q1296" s="173" t="s">
        <v>83</v>
      </c>
      <c r="R1296" s="177">
        <f>VLOOKUP(CONCATENATE(P1296,Q1296),'[1]Sheet1 (2)'!$N$6:$O$26,2,FALSE)</f>
        <v>50</v>
      </c>
      <c r="S1296" s="173" t="s">
        <v>80</v>
      </c>
      <c r="T1296" s="173" t="s">
        <v>80</v>
      </c>
      <c r="U1296" s="177">
        <f>VLOOKUP(CONCATENATE(S1296,T1296),'[1]Sheet1 (2)'!$P$6:$Q$26,2,FALSE)</f>
        <v>0</v>
      </c>
      <c r="V1296" s="173" t="s">
        <v>80</v>
      </c>
      <c r="W1296" s="173" t="s">
        <v>80</v>
      </c>
      <c r="X1296" s="177">
        <f>VLOOKUP(CONCATENATE(V1296,W1296),'[1]Sheet1 (2)'!$R$6:$S$26,2,FALSE)</f>
        <v>0</v>
      </c>
      <c r="Y1296" s="173" t="s">
        <v>80</v>
      </c>
      <c r="Z1296" s="173" t="s">
        <v>80</v>
      </c>
      <c r="AA1296" s="177">
        <f>VLOOKUP(CONCATENATE(Y1296,Z1296),'[1]Sheet1 (2)'!$T$6:$U$26,2,FALSE)</f>
        <v>0</v>
      </c>
      <c r="AB1296" s="173" t="s">
        <v>80</v>
      </c>
      <c r="AC1296" s="173" t="s">
        <v>80</v>
      </c>
      <c r="AD1296" s="177">
        <f>VLOOKUP(CONCATENATE(AB1296,AC1296),'[1]Sheet1 (2)'!$X$6:$Y$26,2,FALSE)</f>
        <v>0</v>
      </c>
      <c r="AE1296" s="173" t="s">
        <v>82</v>
      </c>
      <c r="AF1296" s="173" t="s">
        <v>81</v>
      </c>
      <c r="AG1296" s="177">
        <f>VLOOKUP(CONCATENATE(AE1296,AF1296),'[1]Sheet1 (2)'!$Z$6:$AA$26,2,FALSE)</f>
        <v>66</v>
      </c>
      <c r="AH1296" s="172"/>
      <c r="AI1296" s="178"/>
      <c r="AJ1296" s="140"/>
      <c r="AK1296" s="176" t="s">
        <v>282</v>
      </c>
      <c r="AL1296" s="176" t="s">
        <v>76</v>
      </c>
      <c r="AM1296" s="170">
        <f t="shared" si="41"/>
        <v>1429</v>
      </c>
      <c r="AN1296" s="147"/>
      <c r="AO1296" s="155" t="s">
        <v>409</v>
      </c>
      <c r="AP1296" s="156"/>
      <c r="AQ1296" s="157">
        <v>3.6243200905999999</v>
      </c>
      <c r="AR1296" s="158"/>
      <c r="AS1296" s="145">
        <f>LOOKUP(rufmkm,'[1]Sheet1 (2)'!$V$62:$V$71,'[1]Sheet1 (2)'!$W$62:$W$71)</f>
        <v>40</v>
      </c>
      <c r="AT1296" s="140"/>
      <c r="AU1296" s="157">
        <f>IF(IF(D1296='[1]Sheet1 (2)'!$C$69,'[1]Sheet1 (2)'!$D$69*('[1]Sheet1 (2)'!$D$72-rut_index)/'[1]Sheet1 (2)'!$D$72,IF([1]shee2!D1236='[1]Sheet1 (2)'!$C$70,'[1]Sheet1 (2)'!$D$70*('[1]Sheet1 (2)'!$D$72-rut_index)/'[1]Sheet1 (2)'!$D$72,IF([1]shee2!D1236='[1]Sheet1 (2)'!$C$71,'[1]Sheet1 (2)'!$D$71*('[1]Sheet1 (2)'!$D$72-rut_index)/'[1]Sheet1 (2)'!$D$72)))&lt;0,0,IF(D1296='[1]Sheet1 (2)'!$C$69,'[1]Sheet1 (2)'!$D$69*('[1]Sheet1 (2)'!$D$72-rut_index)/'[1]Sheet1 (2)'!$D$72,IF([1]shee2!D1236='[1]Sheet1 (2)'!$C$70,'[1]Sheet1 (2)'!$D$70*('[1]Sheet1 (2)'!$D$72-rut_index)/'[1]Sheet1 (2)'!$D$72,IF([1]shee2!D1236='[1]Sheet1 (2)'!$C$71,'[1]Sheet1 (2)'!$D$71*('[1]Sheet1 (2)'!$D$72-rut_index)/'[1]Sheet1 (2)'!$D$72))))</f>
        <v>5</v>
      </c>
      <c r="AV1296" s="157">
        <f>IF(IF(D1296='[1]Sheet1 (2)'!$C$69,'[1]Sheet1 (2)'!$D$69*('[1]Sheet1 (2)'!$D$72-crack_s_index)/'[1]Sheet1 (2)'!$D$72,IF([1]shee2!D1236='[1]Sheet1 (2)'!$C$70,'[1]Sheet1 (2)'!$D$70*('[1]Sheet1 (2)'!$D$72-crack_s_index)/'[1]Sheet1 (2)'!$D$72,IF([1]shee2!D1236='[1]Sheet1 (2)'!$C$71,'[1]Sheet1 (2)'!$D$71*('[1]Sheet1 (2)'!$D$72-crack_s_index)/'[1]Sheet1 (2)'!$D$72)))&lt;0,0,IF(D1296='[1]Sheet1 (2)'!$C$69,'[1]Sheet1 (2)'!$D$69*('[1]Sheet1 (2)'!$D$72-crack_s_index)/'[1]Sheet1 (2)'!$D$72,IF([1]shee2!D1236='[1]Sheet1 (2)'!$C$70,'[1]Sheet1 (2)'!$D$70*('[1]Sheet1 (2)'!$D$72-crack_s_index)/'[1]Sheet1 (2)'!$D$72,IF([1]shee2!D1236='[1]Sheet1 (2)'!$C$71,'[1]Sheet1 (2)'!$D$71*('[1]Sheet1 (2)'!$D$72-crack_s_index)/'[1]Sheet1 (2)'!$D$72))))</f>
        <v>0</v>
      </c>
      <c r="AW1296" s="157">
        <f>IF(IF(D1296='[1]Sheet1 (2)'!$C$69,'[1]Sheet1 (2)'!$D$69*('[1]Sheet1 (2)'!$D$72-crack_t_index)/'[1]Sheet1 (2)'!$D$72,IF([1]shee2!D1236='[1]Sheet1 (2)'!$C$70,'[1]Sheet1 (2)'!$D$70*('[1]Sheet1 (2)'!$D$72-crack_t_index)/'[1]Sheet1 (2)'!$D$72,IF([1]shee2!D1236='[1]Sheet1 (2)'!$C$71,'[1]Sheet1 (2)'!$D$71*('[1]Sheet1 (2)'!$D$72-crack_t_index)/'[1]Sheet1 (2)'!$D$72)))&lt;0,0,IF(D1296='[1]Sheet1 (2)'!$C$69,'[1]Sheet1 (2)'!$D$69*('[1]Sheet1 (2)'!$D$72-crack_t_index)/'[1]Sheet1 (2)'!$D$72,IF([1]shee2!D1236='[1]Sheet1 (2)'!$C$70,'[1]Sheet1 (2)'!$D$70*('[1]Sheet1 (2)'!$D$72-crack_t_index)/'[1]Sheet1 (2)'!$D$72,IF([1]shee2!D1236='[1]Sheet1 (2)'!$C$71,'[1]Sheet1 (2)'!$D$71*('[1]Sheet1 (2)'!$D$72-crack_t_index)/'[1]Sheet1 (2)'!$D$72))))</f>
        <v>0.83333333333333337</v>
      </c>
      <c r="AX1296" s="157">
        <f>IF(IF(D1296='[1]Sheet1 (2)'!$C$69,'[1]Sheet1 (2)'!$D$69*('[1]Sheet1 (2)'!$D$72-rave_index)/'[1]Sheet1 (2)'!$D$72,IF([1]shee2!D1236='[1]Sheet1 (2)'!$C$70,'[1]Sheet1 (2)'!$D$70*('[1]Sheet1 (2)'!$D$72-rave_index)/'[1]Sheet1 (2)'!$D$72,IF([1]shee2!D1236='[1]Sheet1 (2)'!$C$71,'[1]Sheet1 (2)'!$D$71*('[1]Sheet1 (2)'!$D$72-rave_index)/'[1]Sheet1 (2)'!$D$72)))&lt;0,0,IF(D1296='[1]Sheet1 (2)'!$C$69,'[1]Sheet1 (2)'!$D$69*('[1]Sheet1 (2)'!$D$72-rave_index)/'[1]Sheet1 (2)'!$D$72,IF([1]shee2!D1236='[1]Sheet1 (2)'!$C$70,'[1]Sheet1 (2)'!$D$70*('[1]Sheet1 (2)'!$D$72-rave_index)/'[1]Sheet1 (2)'!$D$72,IF([1]shee2!D1236='[1]Sheet1 (2)'!$C$71,'[1]Sheet1 (2)'!$D$71*('[1]Sheet1 (2)'!$D$72-rave_index)/'[1]Sheet1 (2)'!$D$72))))</f>
        <v>5</v>
      </c>
      <c r="AY1296" s="157">
        <f>IF(IF(D1296='[1]Sheet1 (2)'!$C$69,'[1]Sheet1 (2)'!$D$69*('[1]Sheet1 (2)'!$D$72-rough_index)/'[1]Sheet1 (2)'!$D$72,IF([1]shee2!D1236='[1]Sheet1 (2)'!$C$70,'[1]Sheet1 (2)'!$D$70*('[1]Sheet1 (2)'!$D$72-rough_index)/'[1]Sheet1 (2)'!$D$72,IF([1]shee2!D1236='[1]Sheet1 (2)'!$C$71,'[1]Sheet1 (2)'!$D$71*('[1]Sheet1 (2)'!$D$72-rough_index)/'[1]Sheet1 (2)'!$D$72)))&lt;0,0,IF(D1296='[1]Sheet1 (2)'!$C$69,'[1]Sheet1 (2)'!$D$69*('[1]Sheet1 (2)'!$D$72-rough_index)/'[1]Sheet1 (2)'!$D$72,IF([1]shee2!D1236='[1]Sheet1 (2)'!$C$70,'[1]Sheet1 (2)'!$D$70*('[1]Sheet1 (2)'!$D$72-rough_index)/'[1]Sheet1 (2)'!$D$72,IF([1]shee2!D1236='[1]Sheet1 (2)'!$C$71,'[1]Sheet1 (2)'!$D$71*('[1]Sheet1 (2)'!$D$72-rough_index)/'[1]Sheet1 (2)'!$D$72))))</f>
        <v>1.6666666666666667</v>
      </c>
      <c r="AZ1296" s="179">
        <f>+(AU1296*'[1]Sheet1 (2)'!$C$77)+(AV1296*'[1]Sheet1 (2)'!$C$78)+(AW1296*'[1]Sheet1 (2)'!$C$79)+(AX1296*'[1]Sheet1 (2)'!$C$80)+(AY1296*'[1]Sheet1 (2)'!$C$81)</f>
        <v>2.0333333333333332</v>
      </c>
      <c r="BA1296" s="213" t="str">
        <f t="shared" si="40"/>
        <v>Poor</v>
      </c>
      <c r="BE1296">
        <f>IF(D1296='[1]Sheet1 (2)'!$C$61,'[1]Sheet1 (2)'!$D$61*(counts^2)+'[1]Sheet1 (2)'!$G$61*counts+'[1]Sheet1 (2)'!$J$61,IF(D1296='[1]Sheet1 (2)'!$C$62,'[1]Sheet1 (2)'!$D$62*counts+'[1]Sheet1 (2)'!$G$62,IF(D1296='[1]Sheet1 (2)'!$C$63,'[1]Sheet1 (2)'!$D$63*counts+'[1]Sheet1 (2)'!$G$63,IF(D1296='[1]Sheet1 (2)'!$C$64,'[1]Sheet1 (2)'!$D$64*counts+'[1]Sheet1 (2)'!$G$64))))</f>
        <v>2.0984129299999998</v>
      </c>
    </row>
    <row r="1297" spans="1:57" ht="12.75" customHeight="1">
      <c r="A1297" s="176" t="s">
        <v>282</v>
      </c>
      <c r="B1297" s="145" t="s">
        <v>76</v>
      </c>
      <c r="C1297" s="170">
        <v>1430</v>
      </c>
      <c r="D1297" s="174" t="s">
        <v>77</v>
      </c>
      <c r="E1297" s="171">
        <v>8</v>
      </c>
      <c r="F1297" s="171">
        <v>2</v>
      </c>
      <c r="G1297" s="171" t="s">
        <v>77</v>
      </c>
      <c r="H1297" s="171">
        <v>0.5</v>
      </c>
      <c r="I1297" s="171" t="s">
        <v>77</v>
      </c>
      <c r="J1297" s="173" t="s">
        <v>80</v>
      </c>
      <c r="K1297" s="173" t="s">
        <v>80</v>
      </c>
      <c r="L1297" s="169">
        <f>VLOOKUP(CONCATENATE(J1297,K1297),'Sheet1 (2)'!$J$6:$K$26,2,FALSE)</f>
        <v>0</v>
      </c>
      <c r="M1297" s="173" t="s">
        <v>79</v>
      </c>
      <c r="N1297" s="173" t="s">
        <v>79</v>
      </c>
      <c r="O1297" s="177">
        <f>VLOOKUP(CONCATENATE(M1297,N1297),'[1]Sheet1 (2)'!$L$6:$M$26,2,FALSE)</f>
        <v>75</v>
      </c>
      <c r="P1297" s="173" t="s">
        <v>83</v>
      </c>
      <c r="Q1297" s="173" t="s">
        <v>79</v>
      </c>
      <c r="R1297" s="177">
        <f>VLOOKUP(CONCATENATE(P1297,Q1297),'[1]Sheet1 (2)'!$N$6:$O$26,2,FALSE)</f>
        <v>56.25</v>
      </c>
      <c r="S1297" s="173" t="s">
        <v>80</v>
      </c>
      <c r="T1297" s="173" t="s">
        <v>80</v>
      </c>
      <c r="U1297" s="177">
        <f>VLOOKUP(CONCATENATE(S1297,T1297),'[1]Sheet1 (2)'!$P$6:$Q$26,2,FALSE)</f>
        <v>0</v>
      </c>
      <c r="V1297" s="173" t="s">
        <v>80</v>
      </c>
      <c r="W1297" s="173" t="s">
        <v>80</v>
      </c>
      <c r="X1297" s="177">
        <f>VLOOKUP(CONCATENATE(V1297,W1297),'[1]Sheet1 (2)'!$R$6:$S$26,2,FALSE)</f>
        <v>0</v>
      </c>
      <c r="Y1297" s="173" t="s">
        <v>80</v>
      </c>
      <c r="Z1297" s="173" t="s">
        <v>80</v>
      </c>
      <c r="AA1297" s="177">
        <f>VLOOKUP(CONCATENATE(Y1297,Z1297),'[1]Sheet1 (2)'!$T$6:$U$26,2,FALSE)</f>
        <v>0</v>
      </c>
      <c r="AB1297" s="173" t="s">
        <v>80</v>
      </c>
      <c r="AC1297" s="173" t="s">
        <v>80</v>
      </c>
      <c r="AD1297" s="177">
        <f>VLOOKUP(CONCATENATE(AB1297,AC1297),'[1]Sheet1 (2)'!$X$6:$Y$26,2,FALSE)</f>
        <v>0</v>
      </c>
      <c r="AE1297" s="173" t="s">
        <v>82</v>
      </c>
      <c r="AF1297" s="173" t="s">
        <v>81</v>
      </c>
      <c r="AG1297" s="177">
        <f>VLOOKUP(CONCATENATE(AE1297,AF1297),'[1]Sheet1 (2)'!$Z$6:$AA$26,2,FALSE)</f>
        <v>66</v>
      </c>
      <c r="AH1297" s="172"/>
      <c r="AI1297" s="178"/>
      <c r="AJ1297" s="140"/>
      <c r="AK1297" s="176" t="s">
        <v>282</v>
      </c>
      <c r="AL1297" s="176" t="s">
        <v>76</v>
      </c>
      <c r="AM1297" s="170">
        <f t="shared" si="41"/>
        <v>1430</v>
      </c>
      <c r="AN1297" s="147"/>
      <c r="AO1297" s="155"/>
      <c r="AP1297" s="156"/>
      <c r="AQ1297" s="157">
        <v>2.8431117622000004</v>
      </c>
      <c r="AR1297" s="158"/>
      <c r="AS1297" s="145">
        <f>LOOKUP(rufmkm,'[1]Sheet1 (2)'!$V$62:$V$71,'[1]Sheet1 (2)'!$W$62:$W$71)</f>
        <v>30</v>
      </c>
      <c r="AT1297" s="140"/>
      <c r="AU1297" s="157">
        <f>IF(IF(D1297='[1]Sheet1 (2)'!$C$69,'[1]Sheet1 (2)'!$D$69*('[1]Sheet1 (2)'!$D$72-rut_index)/'[1]Sheet1 (2)'!$D$72,IF([1]shee2!D1237='[1]Sheet1 (2)'!$C$70,'[1]Sheet1 (2)'!$D$70*('[1]Sheet1 (2)'!$D$72-rut_index)/'[1]Sheet1 (2)'!$D$72,IF([1]shee2!D1237='[1]Sheet1 (2)'!$C$71,'[1]Sheet1 (2)'!$D$71*('[1]Sheet1 (2)'!$D$72-rut_index)/'[1]Sheet1 (2)'!$D$72)))&lt;0,0,IF(D1297='[1]Sheet1 (2)'!$C$69,'[1]Sheet1 (2)'!$D$69*('[1]Sheet1 (2)'!$D$72-rut_index)/'[1]Sheet1 (2)'!$D$72,IF([1]shee2!D1237='[1]Sheet1 (2)'!$C$70,'[1]Sheet1 (2)'!$D$70*('[1]Sheet1 (2)'!$D$72-rut_index)/'[1]Sheet1 (2)'!$D$72,IF([1]shee2!D1237='[1]Sheet1 (2)'!$C$71,'[1]Sheet1 (2)'!$D$71*('[1]Sheet1 (2)'!$D$72-rut_index)/'[1]Sheet1 (2)'!$D$72))))</f>
        <v>5</v>
      </c>
      <c r="AV1297" s="157">
        <f>IF(IF(D1297='[1]Sheet1 (2)'!$C$69,'[1]Sheet1 (2)'!$D$69*('[1]Sheet1 (2)'!$D$72-crack_s_index)/'[1]Sheet1 (2)'!$D$72,IF([1]shee2!D1237='[1]Sheet1 (2)'!$C$70,'[1]Sheet1 (2)'!$D$70*('[1]Sheet1 (2)'!$D$72-crack_s_index)/'[1]Sheet1 (2)'!$D$72,IF([1]shee2!D1237='[1]Sheet1 (2)'!$C$71,'[1]Sheet1 (2)'!$D$71*('[1]Sheet1 (2)'!$D$72-crack_s_index)/'[1]Sheet1 (2)'!$D$72)))&lt;0,0,IF(D1297='[1]Sheet1 (2)'!$C$69,'[1]Sheet1 (2)'!$D$69*('[1]Sheet1 (2)'!$D$72-crack_s_index)/'[1]Sheet1 (2)'!$D$72,IF([1]shee2!D1237='[1]Sheet1 (2)'!$C$70,'[1]Sheet1 (2)'!$D$70*('[1]Sheet1 (2)'!$D$72-crack_s_index)/'[1]Sheet1 (2)'!$D$72,IF([1]shee2!D1237='[1]Sheet1 (2)'!$C$71,'[1]Sheet1 (2)'!$D$71*('[1]Sheet1 (2)'!$D$72-crack_s_index)/'[1]Sheet1 (2)'!$D$72))))</f>
        <v>0</v>
      </c>
      <c r="AW1297" s="157">
        <f>IF(IF(D1297='[1]Sheet1 (2)'!$C$69,'[1]Sheet1 (2)'!$D$69*('[1]Sheet1 (2)'!$D$72-crack_t_index)/'[1]Sheet1 (2)'!$D$72,IF([1]shee2!D1237='[1]Sheet1 (2)'!$C$70,'[1]Sheet1 (2)'!$D$70*('[1]Sheet1 (2)'!$D$72-crack_t_index)/'[1]Sheet1 (2)'!$D$72,IF([1]shee2!D1237='[1]Sheet1 (2)'!$C$71,'[1]Sheet1 (2)'!$D$71*('[1]Sheet1 (2)'!$D$72-crack_t_index)/'[1]Sheet1 (2)'!$D$72)))&lt;0,0,IF(D1297='[1]Sheet1 (2)'!$C$69,'[1]Sheet1 (2)'!$D$69*('[1]Sheet1 (2)'!$D$72-crack_t_index)/'[1]Sheet1 (2)'!$D$72,IF([1]shee2!D1237='[1]Sheet1 (2)'!$C$70,'[1]Sheet1 (2)'!$D$70*('[1]Sheet1 (2)'!$D$72-crack_t_index)/'[1]Sheet1 (2)'!$D$72,IF([1]shee2!D1237='[1]Sheet1 (2)'!$C$71,'[1]Sheet1 (2)'!$D$71*('[1]Sheet1 (2)'!$D$72-crack_t_index)/'[1]Sheet1 (2)'!$D$72))))</f>
        <v>0.3125</v>
      </c>
      <c r="AX1297" s="157">
        <f>IF(IF(D1297='[1]Sheet1 (2)'!$C$69,'[1]Sheet1 (2)'!$D$69*('[1]Sheet1 (2)'!$D$72-rave_index)/'[1]Sheet1 (2)'!$D$72,IF([1]shee2!D1237='[1]Sheet1 (2)'!$C$70,'[1]Sheet1 (2)'!$D$70*('[1]Sheet1 (2)'!$D$72-rave_index)/'[1]Sheet1 (2)'!$D$72,IF([1]shee2!D1237='[1]Sheet1 (2)'!$C$71,'[1]Sheet1 (2)'!$D$71*('[1]Sheet1 (2)'!$D$72-rave_index)/'[1]Sheet1 (2)'!$D$72)))&lt;0,0,IF(D1297='[1]Sheet1 (2)'!$C$69,'[1]Sheet1 (2)'!$D$69*('[1]Sheet1 (2)'!$D$72-rave_index)/'[1]Sheet1 (2)'!$D$72,IF([1]shee2!D1237='[1]Sheet1 (2)'!$C$70,'[1]Sheet1 (2)'!$D$70*('[1]Sheet1 (2)'!$D$72-rave_index)/'[1]Sheet1 (2)'!$D$72,IF([1]shee2!D1237='[1]Sheet1 (2)'!$C$71,'[1]Sheet1 (2)'!$D$71*('[1]Sheet1 (2)'!$D$72-rave_index)/'[1]Sheet1 (2)'!$D$72))))</f>
        <v>5</v>
      </c>
      <c r="AY1297" s="157">
        <f>IF(IF(D1297='[1]Sheet1 (2)'!$C$69,'[1]Sheet1 (2)'!$D$69*('[1]Sheet1 (2)'!$D$72-rough_index)/'[1]Sheet1 (2)'!$D$72,IF([1]shee2!D1237='[1]Sheet1 (2)'!$C$70,'[1]Sheet1 (2)'!$D$70*('[1]Sheet1 (2)'!$D$72-rough_index)/'[1]Sheet1 (2)'!$D$72,IF([1]shee2!D1237='[1]Sheet1 (2)'!$C$71,'[1]Sheet1 (2)'!$D$71*('[1]Sheet1 (2)'!$D$72-rough_index)/'[1]Sheet1 (2)'!$D$72)))&lt;0,0,IF(D1297='[1]Sheet1 (2)'!$C$69,'[1]Sheet1 (2)'!$D$69*('[1]Sheet1 (2)'!$D$72-rough_index)/'[1]Sheet1 (2)'!$D$72,IF([1]shee2!D1237='[1]Sheet1 (2)'!$C$70,'[1]Sheet1 (2)'!$D$70*('[1]Sheet1 (2)'!$D$72-rough_index)/'[1]Sheet1 (2)'!$D$72,IF([1]shee2!D1237='[1]Sheet1 (2)'!$C$71,'[1]Sheet1 (2)'!$D$71*('[1]Sheet1 (2)'!$D$72-rough_index)/'[1]Sheet1 (2)'!$D$72))))</f>
        <v>2.5</v>
      </c>
      <c r="AZ1297" s="179">
        <f>+(AU1297*'[1]Sheet1 (2)'!$C$77)+(AV1297*'[1]Sheet1 (2)'!$C$78)+(AW1297*'[1]Sheet1 (2)'!$C$79)+(AX1297*'[1]Sheet1 (2)'!$C$80)+(AY1297*'[1]Sheet1 (2)'!$C$81)</f>
        <v>2.2625000000000002</v>
      </c>
      <c r="BA1297" s="213" t="str">
        <f t="shared" si="40"/>
        <v>Poor</v>
      </c>
      <c r="BE1297">
        <f>IF(D1297='[1]Sheet1 (2)'!$C$61,'[1]Sheet1 (2)'!$D$61*(counts^2)+'[1]Sheet1 (2)'!$G$61*counts+'[1]Sheet1 (2)'!$J$61,IF(D1297='[1]Sheet1 (2)'!$C$62,'[1]Sheet1 (2)'!$D$62*counts+'[1]Sheet1 (2)'!$G$62,IF(D1297='[1]Sheet1 (2)'!$C$63,'[1]Sheet1 (2)'!$D$63*counts+'[1]Sheet1 (2)'!$G$63,IF(D1297='[1]Sheet1 (2)'!$C$64,'[1]Sheet1 (2)'!$D$64*counts+'[1]Sheet1 (2)'!$G$64))))</f>
        <v>2.0984129299999998</v>
      </c>
    </row>
    <row r="1298" spans="1:57" ht="12.75" customHeight="1">
      <c r="A1298" s="176" t="s">
        <v>282</v>
      </c>
      <c r="B1298" s="145" t="s">
        <v>76</v>
      </c>
      <c r="C1298" s="170">
        <v>1431</v>
      </c>
      <c r="D1298" s="174" t="s">
        <v>77</v>
      </c>
      <c r="E1298" s="171">
        <v>8</v>
      </c>
      <c r="F1298" s="171">
        <v>2</v>
      </c>
      <c r="G1298" s="171" t="s">
        <v>77</v>
      </c>
      <c r="H1298" s="171">
        <v>0.5</v>
      </c>
      <c r="I1298" s="171" t="s">
        <v>77</v>
      </c>
      <c r="J1298" s="173" t="s">
        <v>80</v>
      </c>
      <c r="K1298" s="173" t="s">
        <v>80</v>
      </c>
      <c r="L1298" s="169">
        <f>VLOOKUP(CONCATENATE(J1298,K1298),'Sheet1 (2)'!$J$6:$K$26,2,FALSE)</f>
        <v>0</v>
      </c>
      <c r="M1298" s="173" t="s">
        <v>83</v>
      </c>
      <c r="N1298" s="173" t="s">
        <v>83</v>
      </c>
      <c r="O1298" s="177">
        <f>VLOOKUP(CONCATENATE(M1298,N1298),'[1]Sheet1 (2)'!$L$6:$M$26,2,FALSE)</f>
        <v>37.5</v>
      </c>
      <c r="P1298" s="173" t="s">
        <v>83</v>
      </c>
      <c r="Q1298" s="173" t="s">
        <v>82</v>
      </c>
      <c r="R1298" s="177">
        <f>VLOOKUP(CONCATENATE(P1298,Q1298),'[1]Sheet1 (2)'!$N$6:$O$26,2,FALSE)</f>
        <v>18.75</v>
      </c>
      <c r="S1298" s="173" t="s">
        <v>80</v>
      </c>
      <c r="T1298" s="173" t="s">
        <v>80</v>
      </c>
      <c r="U1298" s="177">
        <f>VLOOKUP(CONCATENATE(S1298,T1298),'[1]Sheet1 (2)'!$P$6:$Q$26,2,FALSE)</f>
        <v>0</v>
      </c>
      <c r="V1298" s="173" t="s">
        <v>80</v>
      </c>
      <c r="W1298" s="173" t="s">
        <v>80</v>
      </c>
      <c r="X1298" s="177">
        <f>VLOOKUP(CONCATENATE(V1298,W1298),'[1]Sheet1 (2)'!$R$6:$S$26,2,FALSE)</f>
        <v>0</v>
      </c>
      <c r="Y1298" s="173" t="s">
        <v>80</v>
      </c>
      <c r="Z1298" s="173" t="s">
        <v>80</v>
      </c>
      <c r="AA1298" s="177">
        <f>VLOOKUP(CONCATENATE(Y1298,Z1298),'[1]Sheet1 (2)'!$T$6:$U$26,2,FALSE)</f>
        <v>0</v>
      </c>
      <c r="AB1298" s="173" t="s">
        <v>80</v>
      </c>
      <c r="AC1298" s="173" t="s">
        <v>80</v>
      </c>
      <c r="AD1298" s="177">
        <f>VLOOKUP(CONCATENATE(AB1298,AC1298),'[1]Sheet1 (2)'!$X$6:$Y$26,2,FALSE)</f>
        <v>0</v>
      </c>
      <c r="AE1298" s="173" t="s">
        <v>82</v>
      </c>
      <c r="AF1298" s="173" t="s">
        <v>81</v>
      </c>
      <c r="AG1298" s="177">
        <f>VLOOKUP(CONCATENATE(AE1298,AF1298),'[1]Sheet1 (2)'!$Z$6:$AA$26,2,FALSE)</f>
        <v>66</v>
      </c>
      <c r="AH1298" s="172"/>
      <c r="AI1298" s="178"/>
      <c r="AJ1298" s="140"/>
      <c r="AK1298" s="176" t="s">
        <v>282</v>
      </c>
      <c r="AL1298" s="176" t="s">
        <v>76</v>
      </c>
      <c r="AM1298" s="170">
        <f t="shared" si="41"/>
        <v>1431</v>
      </c>
      <c r="AN1298" s="147"/>
      <c r="AO1298" s="155"/>
      <c r="AP1298" s="156"/>
      <c r="AQ1298" s="157">
        <v>2.2203214548000001</v>
      </c>
      <c r="AR1298" s="158"/>
      <c r="AS1298" s="145">
        <f>LOOKUP(rufmkm,'[1]Sheet1 (2)'!$V$62:$V$71,'[1]Sheet1 (2)'!$W$62:$W$71)</f>
        <v>30</v>
      </c>
      <c r="AT1298" s="140"/>
      <c r="AU1298" s="157">
        <f>IF(IF(D1298='[1]Sheet1 (2)'!$C$69,'[1]Sheet1 (2)'!$D$69*('[1]Sheet1 (2)'!$D$72-rut_index)/'[1]Sheet1 (2)'!$D$72,IF([1]shee2!D1238='[1]Sheet1 (2)'!$C$70,'[1]Sheet1 (2)'!$D$70*('[1]Sheet1 (2)'!$D$72-rut_index)/'[1]Sheet1 (2)'!$D$72,IF([1]shee2!D1238='[1]Sheet1 (2)'!$C$71,'[1]Sheet1 (2)'!$D$71*('[1]Sheet1 (2)'!$D$72-rut_index)/'[1]Sheet1 (2)'!$D$72)))&lt;0,0,IF(D1298='[1]Sheet1 (2)'!$C$69,'[1]Sheet1 (2)'!$D$69*('[1]Sheet1 (2)'!$D$72-rut_index)/'[1]Sheet1 (2)'!$D$72,IF([1]shee2!D1238='[1]Sheet1 (2)'!$C$70,'[1]Sheet1 (2)'!$D$70*('[1]Sheet1 (2)'!$D$72-rut_index)/'[1]Sheet1 (2)'!$D$72,IF([1]shee2!D1238='[1]Sheet1 (2)'!$C$71,'[1]Sheet1 (2)'!$D$71*('[1]Sheet1 (2)'!$D$72-rut_index)/'[1]Sheet1 (2)'!$D$72))))</f>
        <v>5</v>
      </c>
      <c r="AV1298" s="157">
        <f>IF(IF(D1298='[1]Sheet1 (2)'!$C$69,'[1]Sheet1 (2)'!$D$69*('[1]Sheet1 (2)'!$D$72-crack_s_index)/'[1]Sheet1 (2)'!$D$72,IF([1]shee2!D1238='[1]Sheet1 (2)'!$C$70,'[1]Sheet1 (2)'!$D$70*('[1]Sheet1 (2)'!$D$72-crack_s_index)/'[1]Sheet1 (2)'!$D$72,IF([1]shee2!D1238='[1]Sheet1 (2)'!$C$71,'[1]Sheet1 (2)'!$D$71*('[1]Sheet1 (2)'!$D$72-crack_s_index)/'[1]Sheet1 (2)'!$D$72)))&lt;0,0,IF(D1298='[1]Sheet1 (2)'!$C$69,'[1]Sheet1 (2)'!$D$69*('[1]Sheet1 (2)'!$D$72-crack_s_index)/'[1]Sheet1 (2)'!$D$72,IF([1]shee2!D1238='[1]Sheet1 (2)'!$C$70,'[1]Sheet1 (2)'!$D$70*('[1]Sheet1 (2)'!$D$72-crack_s_index)/'[1]Sheet1 (2)'!$D$72,IF([1]shee2!D1238='[1]Sheet1 (2)'!$C$71,'[1]Sheet1 (2)'!$D$71*('[1]Sheet1 (2)'!$D$72-crack_s_index)/'[1]Sheet1 (2)'!$D$72))))</f>
        <v>1.875</v>
      </c>
      <c r="AW1298" s="157">
        <f>IF(IF(D1298='[1]Sheet1 (2)'!$C$69,'[1]Sheet1 (2)'!$D$69*('[1]Sheet1 (2)'!$D$72-crack_t_index)/'[1]Sheet1 (2)'!$D$72,IF([1]shee2!D1238='[1]Sheet1 (2)'!$C$70,'[1]Sheet1 (2)'!$D$70*('[1]Sheet1 (2)'!$D$72-crack_t_index)/'[1]Sheet1 (2)'!$D$72,IF([1]shee2!D1238='[1]Sheet1 (2)'!$C$71,'[1]Sheet1 (2)'!$D$71*('[1]Sheet1 (2)'!$D$72-crack_t_index)/'[1]Sheet1 (2)'!$D$72)))&lt;0,0,IF(D1298='[1]Sheet1 (2)'!$C$69,'[1]Sheet1 (2)'!$D$69*('[1]Sheet1 (2)'!$D$72-crack_t_index)/'[1]Sheet1 (2)'!$D$72,IF([1]shee2!D1238='[1]Sheet1 (2)'!$C$70,'[1]Sheet1 (2)'!$D$70*('[1]Sheet1 (2)'!$D$72-crack_t_index)/'[1]Sheet1 (2)'!$D$72,IF([1]shee2!D1238='[1]Sheet1 (2)'!$C$71,'[1]Sheet1 (2)'!$D$71*('[1]Sheet1 (2)'!$D$72-crack_t_index)/'[1]Sheet1 (2)'!$D$72))))</f>
        <v>3.4375</v>
      </c>
      <c r="AX1298" s="157">
        <f>IF(IF(D1298='[1]Sheet1 (2)'!$C$69,'[1]Sheet1 (2)'!$D$69*('[1]Sheet1 (2)'!$D$72-rave_index)/'[1]Sheet1 (2)'!$D$72,IF([1]shee2!D1238='[1]Sheet1 (2)'!$C$70,'[1]Sheet1 (2)'!$D$70*('[1]Sheet1 (2)'!$D$72-rave_index)/'[1]Sheet1 (2)'!$D$72,IF([1]shee2!D1238='[1]Sheet1 (2)'!$C$71,'[1]Sheet1 (2)'!$D$71*('[1]Sheet1 (2)'!$D$72-rave_index)/'[1]Sheet1 (2)'!$D$72)))&lt;0,0,IF(D1298='[1]Sheet1 (2)'!$C$69,'[1]Sheet1 (2)'!$D$69*('[1]Sheet1 (2)'!$D$72-rave_index)/'[1]Sheet1 (2)'!$D$72,IF([1]shee2!D1238='[1]Sheet1 (2)'!$C$70,'[1]Sheet1 (2)'!$D$70*('[1]Sheet1 (2)'!$D$72-rave_index)/'[1]Sheet1 (2)'!$D$72,IF([1]shee2!D1238='[1]Sheet1 (2)'!$C$71,'[1]Sheet1 (2)'!$D$71*('[1]Sheet1 (2)'!$D$72-rave_index)/'[1]Sheet1 (2)'!$D$72))))</f>
        <v>5</v>
      </c>
      <c r="AY1298" s="157">
        <f>IF(IF(D1298='[1]Sheet1 (2)'!$C$69,'[1]Sheet1 (2)'!$D$69*('[1]Sheet1 (2)'!$D$72-rough_index)/'[1]Sheet1 (2)'!$D$72,IF([1]shee2!D1238='[1]Sheet1 (2)'!$C$70,'[1]Sheet1 (2)'!$D$70*('[1]Sheet1 (2)'!$D$72-rough_index)/'[1]Sheet1 (2)'!$D$72,IF([1]shee2!D1238='[1]Sheet1 (2)'!$C$71,'[1]Sheet1 (2)'!$D$71*('[1]Sheet1 (2)'!$D$72-rough_index)/'[1]Sheet1 (2)'!$D$72)))&lt;0,0,IF(D1298='[1]Sheet1 (2)'!$C$69,'[1]Sheet1 (2)'!$D$69*('[1]Sheet1 (2)'!$D$72-rough_index)/'[1]Sheet1 (2)'!$D$72,IF([1]shee2!D1238='[1]Sheet1 (2)'!$C$70,'[1]Sheet1 (2)'!$D$70*('[1]Sheet1 (2)'!$D$72-rough_index)/'[1]Sheet1 (2)'!$D$72,IF([1]shee2!D1238='[1]Sheet1 (2)'!$C$71,'[1]Sheet1 (2)'!$D$71*('[1]Sheet1 (2)'!$D$72-rough_index)/'[1]Sheet1 (2)'!$D$72))))</f>
        <v>2.5</v>
      </c>
      <c r="AZ1298" s="179">
        <f>+(AU1298*'[1]Sheet1 (2)'!$C$77)+(AV1298*'[1]Sheet1 (2)'!$C$78)+(AW1298*'[1]Sheet1 (2)'!$C$79)+(AX1298*'[1]Sheet1 (2)'!$C$80)+(AY1298*'[1]Sheet1 (2)'!$C$81)</f>
        <v>3.0625</v>
      </c>
      <c r="BA1298" s="213" t="str">
        <f t="shared" si="40"/>
        <v>Fair</v>
      </c>
      <c r="BE1298">
        <f>IF(D1298='[1]Sheet1 (2)'!$C$61,'[1]Sheet1 (2)'!$D$61*(counts^2)+'[1]Sheet1 (2)'!$G$61*counts+'[1]Sheet1 (2)'!$J$61,IF(D1298='[1]Sheet1 (2)'!$C$62,'[1]Sheet1 (2)'!$D$62*counts+'[1]Sheet1 (2)'!$G$62,IF(D1298='[1]Sheet1 (2)'!$C$63,'[1]Sheet1 (2)'!$D$63*counts+'[1]Sheet1 (2)'!$G$63,IF(D1298='[1]Sheet1 (2)'!$C$64,'[1]Sheet1 (2)'!$D$64*counts+'[1]Sheet1 (2)'!$G$64))))</f>
        <v>2.0984129299999998</v>
      </c>
    </row>
    <row r="1299" spans="1:57" ht="12.75" customHeight="1">
      <c r="A1299" s="176" t="s">
        <v>282</v>
      </c>
      <c r="B1299" s="145" t="s">
        <v>76</v>
      </c>
      <c r="C1299" s="170">
        <v>1432</v>
      </c>
      <c r="D1299" s="174" t="s">
        <v>77</v>
      </c>
      <c r="E1299" s="171">
        <v>8</v>
      </c>
      <c r="F1299" s="171">
        <v>2</v>
      </c>
      <c r="G1299" s="171" t="s">
        <v>77</v>
      </c>
      <c r="H1299" s="171">
        <v>0.5</v>
      </c>
      <c r="I1299" s="171" t="s">
        <v>77</v>
      </c>
      <c r="J1299" s="173" t="s">
        <v>80</v>
      </c>
      <c r="K1299" s="173" t="s">
        <v>80</v>
      </c>
      <c r="L1299" s="169">
        <f>VLOOKUP(CONCATENATE(J1299,K1299),'Sheet1 (2)'!$J$6:$K$26,2,FALSE)</f>
        <v>0</v>
      </c>
      <c r="M1299" s="173" t="s">
        <v>79</v>
      </c>
      <c r="N1299" s="173" t="s">
        <v>79</v>
      </c>
      <c r="O1299" s="177">
        <f>VLOOKUP(CONCATENATE(M1299,N1299),'[1]Sheet1 (2)'!$L$6:$M$26,2,FALSE)</f>
        <v>75</v>
      </c>
      <c r="P1299" s="173" t="s">
        <v>79</v>
      </c>
      <c r="Q1299" s="173" t="s">
        <v>83</v>
      </c>
      <c r="R1299" s="177">
        <f>VLOOKUP(CONCATENATE(P1299,Q1299),'[1]Sheet1 (2)'!$N$6:$O$26,2,FALSE)</f>
        <v>50</v>
      </c>
      <c r="S1299" s="173" t="s">
        <v>80</v>
      </c>
      <c r="T1299" s="173" t="s">
        <v>80</v>
      </c>
      <c r="U1299" s="177">
        <f>VLOOKUP(CONCATENATE(S1299,T1299),'[1]Sheet1 (2)'!$P$6:$Q$26,2,FALSE)</f>
        <v>0</v>
      </c>
      <c r="V1299" s="173" t="s">
        <v>80</v>
      </c>
      <c r="W1299" s="173" t="s">
        <v>80</v>
      </c>
      <c r="X1299" s="177">
        <f>VLOOKUP(CONCATENATE(V1299,W1299),'[1]Sheet1 (2)'!$R$6:$S$26,2,FALSE)</f>
        <v>0</v>
      </c>
      <c r="Y1299" s="173" t="s">
        <v>80</v>
      </c>
      <c r="Z1299" s="173" t="s">
        <v>80</v>
      </c>
      <c r="AA1299" s="177">
        <f>VLOOKUP(CONCATENATE(Y1299,Z1299),'[1]Sheet1 (2)'!$T$6:$U$26,2,FALSE)</f>
        <v>0</v>
      </c>
      <c r="AB1299" s="173" t="s">
        <v>80</v>
      </c>
      <c r="AC1299" s="173" t="s">
        <v>80</v>
      </c>
      <c r="AD1299" s="177">
        <f>VLOOKUP(CONCATENATE(AB1299,AC1299),'[1]Sheet1 (2)'!$X$6:$Y$26,2,FALSE)</f>
        <v>0</v>
      </c>
      <c r="AE1299" s="173" t="s">
        <v>82</v>
      </c>
      <c r="AF1299" s="173" t="s">
        <v>81</v>
      </c>
      <c r="AG1299" s="177">
        <f>VLOOKUP(CONCATENATE(AE1299,AF1299),'[1]Sheet1 (2)'!$Z$6:$AA$26,2,FALSE)</f>
        <v>66</v>
      </c>
      <c r="AH1299" s="172"/>
      <c r="AI1299" s="178"/>
      <c r="AJ1299" s="140"/>
      <c r="AK1299" s="176" t="s">
        <v>282</v>
      </c>
      <c r="AL1299" s="176" t="s">
        <v>76</v>
      </c>
      <c r="AM1299" s="170">
        <f t="shared" si="41"/>
        <v>1432</v>
      </c>
      <c r="AN1299" s="147"/>
      <c r="AO1299" s="155"/>
      <c r="AP1299" s="156"/>
      <c r="AQ1299" s="157">
        <v>2.0860867467999999</v>
      </c>
      <c r="AR1299" s="158"/>
      <c r="AS1299" s="145">
        <f>LOOKUP(rufmkm,'[1]Sheet1 (2)'!$V$62:$V$71,'[1]Sheet1 (2)'!$W$62:$W$71)</f>
        <v>30</v>
      </c>
      <c r="AT1299" s="140"/>
      <c r="AU1299" s="157">
        <f>IF(IF(D1299='[1]Sheet1 (2)'!$C$69,'[1]Sheet1 (2)'!$D$69*('[1]Sheet1 (2)'!$D$72-rut_index)/'[1]Sheet1 (2)'!$D$72,IF([1]shee2!D1239='[1]Sheet1 (2)'!$C$70,'[1]Sheet1 (2)'!$D$70*('[1]Sheet1 (2)'!$D$72-rut_index)/'[1]Sheet1 (2)'!$D$72,IF([1]shee2!D1239='[1]Sheet1 (2)'!$C$71,'[1]Sheet1 (2)'!$D$71*('[1]Sheet1 (2)'!$D$72-rut_index)/'[1]Sheet1 (2)'!$D$72)))&lt;0,0,IF(D1299='[1]Sheet1 (2)'!$C$69,'[1]Sheet1 (2)'!$D$69*('[1]Sheet1 (2)'!$D$72-rut_index)/'[1]Sheet1 (2)'!$D$72,IF([1]shee2!D1239='[1]Sheet1 (2)'!$C$70,'[1]Sheet1 (2)'!$D$70*('[1]Sheet1 (2)'!$D$72-rut_index)/'[1]Sheet1 (2)'!$D$72,IF([1]shee2!D1239='[1]Sheet1 (2)'!$C$71,'[1]Sheet1 (2)'!$D$71*('[1]Sheet1 (2)'!$D$72-rut_index)/'[1]Sheet1 (2)'!$D$72))))</f>
        <v>5</v>
      </c>
      <c r="AV1299" s="157">
        <f>IF(IF(D1299='[1]Sheet1 (2)'!$C$69,'[1]Sheet1 (2)'!$D$69*('[1]Sheet1 (2)'!$D$72-crack_s_index)/'[1]Sheet1 (2)'!$D$72,IF([1]shee2!D1239='[1]Sheet1 (2)'!$C$70,'[1]Sheet1 (2)'!$D$70*('[1]Sheet1 (2)'!$D$72-crack_s_index)/'[1]Sheet1 (2)'!$D$72,IF([1]shee2!D1239='[1]Sheet1 (2)'!$C$71,'[1]Sheet1 (2)'!$D$71*('[1]Sheet1 (2)'!$D$72-crack_s_index)/'[1]Sheet1 (2)'!$D$72)))&lt;0,0,IF(D1299='[1]Sheet1 (2)'!$C$69,'[1]Sheet1 (2)'!$D$69*('[1]Sheet1 (2)'!$D$72-crack_s_index)/'[1]Sheet1 (2)'!$D$72,IF([1]shee2!D1239='[1]Sheet1 (2)'!$C$70,'[1]Sheet1 (2)'!$D$70*('[1]Sheet1 (2)'!$D$72-crack_s_index)/'[1]Sheet1 (2)'!$D$72,IF([1]shee2!D1239='[1]Sheet1 (2)'!$C$71,'[1]Sheet1 (2)'!$D$71*('[1]Sheet1 (2)'!$D$72-crack_s_index)/'[1]Sheet1 (2)'!$D$72))))</f>
        <v>0</v>
      </c>
      <c r="AW1299" s="157">
        <f>IF(IF(D1299='[1]Sheet1 (2)'!$C$69,'[1]Sheet1 (2)'!$D$69*('[1]Sheet1 (2)'!$D$72-crack_t_index)/'[1]Sheet1 (2)'!$D$72,IF([1]shee2!D1239='[1]Sheet1 (2)'!$C$70,'[1]Sheet1 (2)'!$D$70*('[1]Sheet1 (2)'!$D$72-crack_t_index)/'[1]Sheet1 (2)'!$D$72,IF([1]shee2!D1239='[1]Sheet1 (2)'!$C$71,'[1]Sheet1 (2)'!$D$71*('[1]Sheet1 (2)'!$D$72-crack_t_index)/'[1]Sheet1 (2)'!$D$72)))&lt;0,0,IF(D1299='[1]Sheet1 (2)'!$C$69,'[1]Sheet1 (2)'!$D$69*('[1]Sheet1 (2)'!$D$72-crack_t_index)/'[1]Sheet1 (2)'!$D$72,IF([1]shee2!D1239='[1]Sheet1 (2)'!$C$70,'[1]Sheet1 (2)'!$D$70*('[1]Sheet1 (2)'!$D$72-crack_t_index)/'[1]Sheet1 (2)'!$D$72,IF([1]shee2!D1239='[1]Sheet1 (2)'!$C$71,'[1]Sheet1 (2)'!$D$71*('[1]Sheet1 (2)'!$D$72-crack_t_index)/'[1]Sheet1 (2)'!$D$72))))</f>
        <v>0.83333333333333337</v>
      </c>
      <c r="AX1299" s="157">
        <f>IF(IF(D1299='[1]Sheet1 (2)'!$C$69,'[1]Sheet1 (2)'!$D$69*('[1]Sheet1 (2)'!$D$72-rave_index)/'[1]Sheet1 (2)'!$D$72,IF([1]shee2!D1239='[1]Sheet1 (2)'!$C$70,'[1]Sheet1 (2)'!$D$70*('[1]Sheet1 (2)'!$D$72-rave_index)/'[1]Sheet1 (2)'!$D$72,IF([1]shee2!D1239='[1]Sheet1 (2)'!$C$71,'[1]Sheet1 (2)'!$D$71*('[1]Sheet1 (2)'!$D$72-rave_index)/'[1]Sheet1 (2)'!$D$72)))&lt;0,0,IF(D1299='[1]Sheet1 (2)'!$C$69,'[1]Sheet1 (2)'!$D$69*('[1]Sheet1 (2)'!$D$72-rave_index)/'[1]Sheet1 (2)'!$D$72,IF([1]shee2!D1239='[1]Sheet1 (2)'!$C$70,'[1]Sheet1 (2)'!$D$70*('[1]Sheet1 (2)'!$D$72-rave_index)/'[1]Sheet1 (2)'!$D$72,IF([1]shee2!D1239='[1]Sheet1 (2)'!$C$71,'[1]Sheet1 (2)'!$D$71*('[1]Sheet1 (2)'!$D$72-rave_index)/'[1]Sheet1 (2)'!$D$72))))</f>
        <v>5</v>
      </c>
      <c r="AY1299" s="157">
        <f>IF(IF(D1299='[1]Sheet1 (2)'!$C$69,'[1]Sheet1 (2)'!$D$69*('[1]Sheet1 (2)'!$D$72-rough_index)/'[1]Sheet1 (2)'!$D$72,IF([1]shee2!D1239='[1]Sheet1 (2)'!$C$70,'[1]Sheet1 (2)'!$D$70*('[1]Sheet1 (2)'!$D$72-rough_index)/'[1]Sheet1 (2)'!$D$72,IF([1]shee2!D1239='[1]Sheet1 (2)'!$C$71,'[1]Sheet1 (2)'!$D$71*('[1]Sheet1 (2)'!$D$72-rough_index)/'[1]Sheet1 (2)'!$D$72)))&lt;0,0,IF(D1299='[1]Sheet1 (2)'!$C$69,'[1]Sheet1 (2)'!$D$69*('[1]Sheet1 (2)'!$D$72-rough_index)/'[1]Sheet1 (2)'!$D$72,IF([1]shee2!D1239='[1]Sheet1 (2)'!$C$70,'[1]Sheet1 (2)'!$D$70*('[1]Sheet1 (2)'!$D$72-rough_index)/'[1]Sheet1 (2)'!$D$72,IF([1]shee2!D1239='[1]Sheet1 (2)'!$C$71,'[1]Sheet1 (2)'!$D$71*('[1]Sheet1 (2)'!$D$72-rough_index)/'[1]Sheet1 (2)'!$D$72))))</f>
        <v>2.5</v>
      </c>
      <c r="AZ1299" s="179">
        <f>+(AU1299*'[1]Sheet1 (2)'!$C$77)+(AV1299*'[1]Sheet1 (2)'!$C$78)+(AW1299*'[1]Sheet1 (2)'!$C$79)+(AX1299*'[1]Sheet1 (2)'!$C$80)+(AY1299*'[1]Sheet1 (2)'!$C$81)</f>
        <v>2.2833333333333332</v>
      </c>
      <c r="BA1299" s="213" t="str">
        <f t="shared" si="40"/>
        <v>Poor</v>
      </c>
      <c r="BE1299">
        <f>IF(D1299='[1]Sheet1 (2)'!$C$61,'[1]Sheet1 (2)'!$D$61*(counts^2)+'[1]Sheet1 (2)'!$G$61*counts+'[1]Sheet1 (2)'!$J$61,IF(D1299='[1]Sheet1 (2)'!$C$62,'[1]Sheet1 (2)'!$D$62*counts+'[1]Sheet1 (2)'!$G$62,IF(D1299='[1]Sheet1 (2)'!$C$63,'[1]Sheet1 (2)'!$D$63*counts+'[1]Sheet1 (2)'!$G$63,IF(D1299='[1]Sheet1 (2)'!$C$64,'[1]Sheet1 (2)'!$D$64*counts+'[1]Sheet1 (2)'!$G$64))))</f>
        <v>2.0984129299999998</v>
      </c>
    </row>
    <row r="1300" spans="1:57" ht="12.75" customHeight="1">
      <c r="A1300" s="176" t="s">
        <v>282</v>
      </c>
      <c r="B1300" s="145" t="s">
        <v>76</v>
      </c>
      <c r="C1300" s="170">
        <v>1433</v>
      </c>
      <c r="D1300" s="174" t="s">
        <v>77</v>
      </c>
      <c r="E1300" s="171">
        <v>8</v>
      </c>
      <c r="F1300" s="171">
        <v>2</v>
      </c>
      <c r="G1300" s="171" t="s">
        <v>77</v>
      </c>
      <c r="H1300" s="171">
        <v>0.5</v>
      </c>
      <c r="I1300" s="171" t="s">
        <v>77</v>
      </c>
      <c r="J1300" s="173" t="s">
        <v>80</v>
      </c>
      <c r="K1300" s="173" t="s">
        <v>80</v>
      </c>
      <c r="L1300" s="169">
        <f>VLOOKUP(CONCATENATE(J1300,K1300),'Sheet1 (2)'!$J$6:$K$26,2,FALSE)</f>
        <v>0</v>
      </c>
      <c r="M1300" s="173" t="s">
        <v>83</v>
      </c>
      <c r="N1300" s="173" t="s">
        <v>83</v>
      </c>
      <c r="O1300" s="177">
        <f>VLOOKUP(CONCATENATE(M1300,N1300),'[1]Sheet1 (2)'!$L$6:$M$26,2,FALSE)</f>
        <v>37.5</v>
      </c>
      <c r="P1300" s="173" t="s">
        <v>83</v>
      </c>
      <c r="Q1300" s="173" t="s">
        <v>82</v>
      </c>
      <c r="R1300" s="177">
        <f>VLOOKUP(CONCATENATE(P1300,Q1300),'[1]Sheet1 (2)'!$N$6:$O$26,2,FALSE)</f>
        <v>18.75</v>
      </c>
      <c r="S1300" s="173" t="s">
        <v>80</v>
      </c>
      <c r="T1300" s="173" t="s">
        <v>80</v>
      </c>
      <c r="U1300" s="177">
        <f>VLOOKUP(CONCATENATE(S1300,T1300),'[1]Sheet1 (2)'!$P$6:$Q$26,2,FALSE)</f>
        <v>0</v>
      </c>
      <c r="V1300" s="173" t="s">
        <v>80</v>
      </c>
      <c r="W1300" s="173" t="s">
        <v>80</v>
      </c>
      <c r="X1300" s="177">
        <f>VLOOKUP(CONCATENATE(V1300,W1300),'[1]Sheet1 (2)'!$R$6:$S$26,2,FALSE)</f>
        <v>0</v>
      </c>
      <c r="Y1300" s="173" t="s">
        <v>80</v>
      </c>
      <c r="Z1300" s="173" t="s">
        <v>80</v>
      </c>
      <c r="AA1300" s="177">
        <f>VLOOKUP(CONCATENATE(Y1300,Z1300),'[1]Sheet1 (2)'!$T$6:$U$26,2,FALSE)</f>
        <v>0</v>
      </c>
      <c r="AB1300" s="173" t="s">
        <v>80</v>
      </c>
      <c r="AC1300" s="173" t="s">
        <v>80</v>
      </c>
      <c r="AD1300" s="177">
        <f>VLOOKUP(CONCATENATE(AB1300,AC1300),'[1]Sheet1 (2)'!$X$6:$Y$26,2,FALSE)</f>
        <v>0</v>
      </c>
      <c r="AE1300" s="173" t="s">
        <v>82</v>
      </c>
      <c r="AF1300" s="173" t="s">
        <v>81</v>
      </c>
      <c r="AG1300" s="177">
        <f>VLOOKUP(CONCATENATE(AE1300,AF1300),'[1]Sheet1 (2)'!$Z$6:$AA$26,2,FALSE)</f>
        <v>66</v>
      </c>
      <c r="AH1300" s="172"/>
      <c r="AI1300" s="178"/>
      <c r="AJ1300" s="140"/>
      <c r="AK1300" s="176" t="s">
        <v>282</v>
      </c>
      <c r="AL1300" s="176" t="s">
        <v>76</v>
      </c>
      <c r="AM1300" s="170">
        <f t="shared" si="41"/>
        <v>1433</v>
      </c>
      <c r="AN1300" s="147"/>
      <c r="AO1300" s="155"/>
      <c r="AP1300" s="156"/>
      <c r="AQ1300" s="157">
        <v>2.8578999789999999</v>
      </c>
      <c r="AR1300" s="158"/>
      <c r="AS1300" s="145">
        <f>LOOKUP(rufmkm,'[1]Sheet1 (2)'!$V$62:$V$71,'[1]Sheet1 (2)'!$W$62:$W$71)</f>
        <v>30</v>
      </c>
      <c r="AT1300" s="140"/>
      <c r="AU1300" s="157">
        <f>IF(IF(D1300='[1]Sheet1 (2)'!$C$69,'[1]Sheet1 (2)'!$D$69*('[1]Sheet1 (2)'!$D$72-rut_index)/'[1]Sheet1 (2)'!$D$72,IF([1]shee2!D1240='[1]Sheet1 (2)'!$C$70,'[1]Sheet1 (2)'!$D$70*('[1]Sheet1 (2)'!$D$72-rut_index)/'[1]Sheet1 (2)'!$D$72,IF([1]shee2!D1240='[1]Sheet1 (2)'!$C$71,'[1]Sheet1 (2)'!$D$71*('[1]Sheet1 (2)'!$D$72-rut_index)/'[1]Sheet1 (2)'!$D$72)))&lt;0,0,IF(D1300='[1]Sheet1 (2)'!$C$69,'[1]Sheet1 (2)'!$D$69*('[1]Sheet1 (2)'!$D$72-rut_index)/'[1]Sheet1 (2)'!$D$72,IF([1]shee2!D1240='[1]Sheet1 (2)'!$C$70,'[1]Sheet1 (2)'!$D$70*('[1]Sheet1 (2)'!$D$72-rut_index)/'[1]Sheet1 (2)'!$D$72,IF([1]shee2!D1240='[1]Sheet1 (2)'!$C$71,'[1]Sheet1 (2)'!$D$71*('[1]Sheet1 (2)'!$D$72-rut_index)/'[1]Sheet1 (2)'!$D$72))))</f>
        <v>5</v>
      </c>
      <c r="AV1300" s="157">
        <f>IF(IF(D1300='[1]Sheet1 (2)'!$C$69,'[1]Sheet1 (2)'!$D$69*('[1]Sheet1 (2)'!$D$72-crack_s_index)/'[1]Sheet1 (2)'!$D$72,IF([1]shee2!D1240='[1]Sheet1 (2)'!$C$70,'[1]Sheet1 (2)'!$D$70*('[1]Sheet1 (2)'!$D$72-crack_s_index)/'[1]Sheet1 (2)'!$D$72,IF([1]shee2!D1240='[1]Sheet1 (2)'!$C$71,'[1]Sheet1 (2)'!$D$71*('[1]Sheet1 (2)'!$D$72-crack_s_index)/'[1]Sheet1 (2)'!$D$72)))&lt;0,0,IF(D1300='[1]Sheet1 (2)'!$C$69,'[1]Sheet1 (2)'!$D$69*('[1]Sheet1 (2)'!$D$72-crack_s_index)/'[1]Sheet1 (2)'!$D$72,IF([1]shee2!D1240='[1]Sheet1 (2)'!$C$70,'[1]Sheet1 (2)'!$D$70*('[1]Sheet1 (2)'!$D$72-crack_s_index)/'[1]Sheet1 (2)'!$D$72,IF([1]shee2!D1240='[1]Sheet1 (2)'!$C$71,'[1]Sheet1 (2)'!$D$71*('[1]Sheet1 (2)'!$D$72-crack_s_index)/'[1]Sheet1 (2)'!$D$72))))</f>
        <v>1.875</v>
      </c>
      <c r="AW1300" s="157">
        <f>IF(IF(D1300='[1]Sheet1 (2)'!$C$69,'[1]Sheet1 (2)'!$D$69*('[1]Sheet1 (2)'!$D$72-crack_t_index)/'[1]Sheet1 (2)'!$D$72,IF([1]shee2!D1240='[1]Sheet1 (2)'!$C$70,'[1]Sheet1 (2)'!$D$70*('[1]Sheet1 (2)'!$D$72-crack_t_index)/'[1]Sheet1 (2)'!$D$72,IF([1]shee2!D1240='[1]Sheet1 (2)'!$C$71,'[1]Sheet1 (2)'!$D$71*('[1]Sheet1 (2)'!$D$72-crack_t_index)/'[1]Sheet1 (2)'!$D$72)))&lt;0,0,IF(D1300='[1]Sheet1 (2)'!$C$69,'[1]Sheet1 (2)'!$D$69*('[1]Sheet1 (2)'!$D$72-crack_t_index)/'[1]Sheet1 (2)'!$D$72,IF([1]shee2!D1240='[1]Sheet1 (2)'!$C$70,'[1]Sheet1 (2)'!$D$70*('[1]Sheet1 (2)'!$D$72-crack_t_index)/'[1]Sheet1 (2)'!$D$72,IF([1]shee2!D1240='[1]Sheet1 (2)'!$C$71,'[1]Sheet1 (2)'!$D$71*('[1]Sheet1 (2)'!$D$72-crack_t_index)/'[1]Sheet1 (2)'!$D$72))))</f>
        <v>3.4375</v>
      </c>
      <c r="AX1300" s="157">
        <f>IF(IF(D1300='[1]Sheet1 (2)'!$C$69,'[1]Sheet1 (2)'!$D$69*('[1]Sheet1 (2)'!$D$72-rave_index)/'[1]Sheet1 (2)'!$D$72,IF([1]shee2!D1240='[1]Sheet1 (2)'!$C$70,'[1]Sheet1 (2)'!$D$70*('[1]Sheet1 (2)'!$D$72-rave_index)/'[1]Sheet1 (2)'!$D$72,IF([1]shee2!D1240='[1]Sheet1 (2)'!$C$71,'[1]Sheet1 (2)'!$D$71*('[1]Sheet1 (2)'!$D$72-rave_index)/'[1]Sheet1 (2)'!$D$72)))&lt;0,0,IF(D1300='[1]Sheet1 (2)'!$C$69,'[1]Sheet1 (2)'!$D$69*('[1]Sheet1 (2)'!$D$72-rave_index)/'[1]Sheet1 (2)'!$D$72,IF([1]shee2!D1240='[1]Sheet1 (2)'!$C$70,'[1]Sheet1 (2)'!$D$70*('[1]Sheet1 (2)'!$D$72-rave_index)/'[1]Sheet1 (2)'!$D$72,IF([1]shee2!D1240='[1]Sheet1 (2)'!$C$71,'[1]Sheet1 (2)'!$D$71*('[1]Sheet1 (2)'!$D$72-rave_index)/'[1]Sheet1 (2)'!$D$72))))</f>
        <v>5</v>
      </c>
      <c r="AY1300" s="157">
        <f>IF(IF(D1300='[1]Sheet1 (2)'!$C$69,'[1]Sheet1 (2)'!$D$69*('[1]Sheet1 (2)'!$D$72-rough_index)/'[1]Sheet1 (2)'!$D$72,IF([1]shee2!D1240='[1]Sheet1 (2)'!$C$70,'[1]Sheet1 (2)'!$D$70*('[1]Sheet1 (2)'!$D$72-rough_index)/'[1]Sheet1 (2)'!$D$72,IF([1]shee2!D1240='[1]Sheet1 (2)'!$C$71,'[1]Sheet1 (2)'!$D$71*('[1]Sheet1 (2)'!$D$72-rough_index)/'[1]Sheet1 (2)'!$D$72)))&lt;0,0,IF(D1300='[1]Sheet1 (2)'!$C$69,'[1]Sheet1 (2)'!$D$69*('[1]Sheet1 (2)'!$D$72-rough_index)/'[1]Sheet1 (2)'!$D$72,IF([1]shee2!D1240='[1]Sheet1 (2)'!$C$70,'[1]Sheet1 (2)'!$D$70*('[1]Sheet1 (2)'!$D$72-rough_index)/'[1]Sheet1 (2)'!$D$72,IF([1]shee2!D1240='[1]Sheet1 (2)'!$C$71,'[1]Sheet1 (2)'!$D$71*('[1]Sheet1 (2)'!$D$72-rough_index)/'[1]Sheet1 (2)'!$D$72))))</f>
        <v>2.5</v>
      </c>
      <c r="AZ1300" s="179">
        <f>+(AU1300*'[1]Sheet1 (2)'!$C$77)+(AV1300*'[1]Sheet1 (2)'!$C$78)+(AW1300*'[1]Sheet1 (2)'!$C$79)+(AX1300*'[1]Sheet1 (2)'!$C$80)+(AY1300*'[1]Sheet1 (2)'!$C$81)</f>
        <v>3.0625</v>
      </c>
      <c r="BA1300" s="213" t="str">
        <f t="shared" si="40"/>
        <v>Fair</v>
      </c>
      <c r="BE1300">
        <f>IF(D1300='[1]Sheet1 (2)'!$C$61,'[1]Sheet1 (2)'!$D$61*(counts^2)+'[1]Sheet1 (2)'!$G$61*counts+'[1]Sheet1 (2)'!$J$61,IF(D1300='[1]Sheet1 (2)'!$C$62,'[1]Sheet1 (2)'!$D$62*counts+'[1]Sheet1 (2)'!$G$62,IF(D1300='[1]Sheet1 (2)'!$C$63,'[1]Sheet1 (2)'!$D$63*counts+'[1]Sheet1 (2)'!$G$63,IF(D1300='[1]Sheet1 (2)'!$C$64,'[1]Sheet1 (2)'!$D$64*counts+'[1]Sheet1 (2)'!$G$64))))</f>
        <v>2.0984129299999998</v>
      </c>
    </row>
    <row r="1301" spans="1:57" ht="12.75" customHeight="1">
      <c r="A1301" s="176" t="s">
        <v>282</v>
      </c>
      <c r="B1301" s="145" t="s">
        <v>76</v>
      </c>
      <c r="C1301" s="170">
        <v>1434</v>
      </c>
      <c r="D1301" s="174" t="s">
        <v>77</v>
      </c>
      <c r="E1301" s="171">
        <v>8</v>
      </c>
      <c r="F1301" s="171">
        <v>2</v>
      </c>
      <c r="G1301" s="171" t="s">
        <v>77</v>
      </c>
      <c r="H1301" s="171">
        <v>0.5</v>
      </c>
      <c r="I1301" s="171" t="s">
        <v>77</v>
      </c>
      <c r="J1301" s="173" t="s">
        <v>80</v>
      </c>
      <c r="K1301" s="173" t="s">
        <v>80</v>
      </c>
      <c r="L1301" s="169">
        <f>VLOOKUP(CONCATENATE(J1301,K1301),'Sheet1 (2)'!$J$6:$K$26,2,FALSE)</f>
        <v>0</v>
      </c>
      <c r="M1301" s="173" t="s">
        <v>79</v>
      </c>
      <c r="N1301" s="173" t="s">
        <v>83</v>
      </c>
      <c r="O1301" s="177">
        <f>VLOOKUP(CONCATENATE(M1301,N1301),'[1]Sheet1 (2)'!$L$6:$M$26,2,FALSE)</f>
        <v>50</v>
      </c>
      <c r="P1301" s="173" t="s">
        <v>79</v>
      </c>
      <c r="Q1301" s="173" t="s">
        <v>83</v>
      </c>
      <c r="R1301" s="177">
        <f>VLOOKUP(CONCATENATE(P1301,Q1301),'[1]Sheet1 (2)'!$N$6:$O$26,2,FALSE)</f>
        <v>50</v>
      </c>
      <c r="S1301" s="173" t="s">
        <v>80</v>
      </c>
      <c r="T1301" s="173" t="s">
        <v>80</v>
      </c>
      <c r="U1301" s="177">
        <f>VLOOKUP(CONCATENATE(S1301,T1301),'[1]Sheet1 (2)'!$P$6:$Q$26,2,FALSE)</f>
        <v>0</v>
      </c>
      <c r="V1301" s="173" t="s">
        <v>80</v>
      </c>
      <c r="W1301" s="173" t="s">
        <v>80</v>
      </c>
      <c r="X1301" s="177">
        <f>VLOOKUP(CONCATENATE(V1301,W1301),'[1]Sheet1 (2)'!$R$6:$S$26,2,FALSE)</f>
        <v>0</v>
      </c>
      <c r="Y1301" s="173" t="s">
        <v>80</v>
      </c>
      <c r="Z1301" s="173" t="s">
        <v>80</v>
      </c>
      <c r="AA1301" s="177">
        <f>VLOOKUP(CONCATENATE(Y1301,Z1301),'[1]Sheet1 (2)'!$T$6:$U$26,2,FALSE)</f>
        <v>0</v>
      </c>
      <c r="AB1301" s="173" t="s">
        <v>80</v>
      </c>
      <c r="AC1301" s="173" t="s">
        <v>80</v>
      </c>
      <c r="AD1301" s="177">
        <f>VLOOKUP(CONCATENATE(AB1301,AC1301),'[1]Sheet1 (2)'!$X$6:$Y$26,2,FALSE)</f>
        <v>0</v>
      </c>
      <c r="AE1301" s="173" t="s">
        <v>82</v>
      </c>
      <c r="AF1301" s="173" t="s">
        <v>81</v>
      </c>
      <c r="AG1301" s="177">
        <f>VLOOKUP(CONCATENATE(AE1301,AF1301),'[1]Sheet1 (2)'!$Z$6:$AA$26,2,FALSE)</f>
        <v>66</v>
      </c>
      <c r="AH1301" s="172"/>
      <c r="AI1301" s="178"/>
      <c r="AJ1301" s="140"/>
      <c r="AK1301" s="176" t="s">
        <v>282</v>
      </c>
      <c r="AL1301" s="176" t="s">
        <v>76</v>
      </c>
      <c r="AM1301" s="170">
        <f t="shared" si="41"/>
        <v>1434</v>
      </c>
      <c r="AN1301" s="147"/>
      <c r="AO1301" s="155"/>
      <c r="AP1301" s="156"/>
      <c r="AQ1301" s="157">
        <v>3.0276282702000001</v>
      </c>
      <c r="AR1301" s="158"/>
      <c r="AS1301" s="145">
        <f>LOOKUP(rufmkm,'[1]Sheet1 (2)'!$V$62:$V$71,'[1]Sheet1 (2)'!$W$62:$W$71)</f>
        <v>40</v>
      </c>
      <c r="AT1301" s="140"/>
      <c r="AU1301" s="157">
        <f>IF(IF(D1301='[1]Sheet1 (2)'!$C$69,'[1]Sheet1 (2)'!$D$69*('[1]Sheet1 (2)'!$D$72-rut_index)/'[1]Sheet1 (2)'!$D$72,IF([1]shee2!D1241='[1]Sheet1 (2)'!$C$70,'[1]Sheet1 (2)'!$D$70*('[1]Sheet1 (2)'!$D$72-rut_index)/'[1]Sheet1 (2)'!$D$72,IF([1]shee2!D1241='[1]Sheet1 (2)'!$C$71,'[1]Sheet1 (2)'!$D$71*('[1]Sheet1 (2)'!$D$72-rut_index)/'[1]Sheet1 (2)'!$D$72)))&lt;0,0,IF(D1301='[1]Sheet1 (2)'!$C$69,'[1]Sheet1 (2)'!$D$69*('[1]Sheet1 (2)'!$D$72-rut_index)/'[1]Sheet1 (2)'!$D$72,IF([1]shee2!D1241='[1]Sheet1 (2)'!$C$70,'[1]Sheet1 (2)'!$D$70*('[1]Sheet1 (2)'!$D$72-rut_index)/'[1]Sheet1 (2)'!$D$72,IF([1]shee2!D1241='[1]Sheet1 (2)'!$C$71,'[1]Sheet1 (2)'!$D$71*('[1]Sheet1 (2)'!$D$72-rut_index)/'[1]Sheet1 (2)'!$D$72))))</f>
        <v>5</v>
      </c>
      <c r="AV1301" s="157">
        <f>IF(IF(D1301='[1]Sheet1 (2)'!$C$69,'[1]Sheet1 (2)'!$D$69*('[1]Sheet1 (2)'!$D$72-crack_s_index)/'[1]Sheet1 (2)'!$D$72,IF([1]shee2!D1241='[1]Sheet1 (2)'!$C$70,'[1]Sheet1 (2)'!$D$70*('[1]Sheet1 (2)'!$D$72-crack_s_index)/'[1]Sheet1 (2)'!$D$72,IF([1]shee2!D1241='[1]Sheet1 (2)'!$C$71,'[1]Sheet1 (2)'!$D$71*('[1]Sheet1 (2)'!$D$72-crack_s_index)/'[1]Sheet1 (2)'!$D$72)))&lt;0,0,IF(D1301='[1]Sheet1 (2)'!$C$69,'[1]Sheet1 (2)'!$D$69*('[1]Sheet1 (2)'!$D$72-crack_s_index)/'[1]Sheet1 (2)'!$D$72,IF([1]shee2!D1241='[1]Sheet1 (2)'!$C$70,'[1]Sheet1 (2)'!$D$70*('[1]Sheet1 (2)'!$D$72-crack_s_index)/'[1]Sheet1 (2)'!$D$72,IF([1]shee2!D1241='[1]Sheet1 (2)'!$C$71,'[1]Sheet1 (2)'!$D$71*('[1]Sheet1 (2)'!$D$72-crack_s_index)/'[1]Sheet1 (2)'!$D$72))))</f>
        <v>0.83333333333333337</v>
      </c>
      <c r="AW1301" s="157">
        <f>IF(IF(D1301='[1]Sheet1 (2)'!$C$69,'[1]Sheet1 (2)'!$D$69*('[1]Sheet1 (2)'!$D$72-crack_t_index)/'[1]Sheet1 (2)'!$D$72,IF([1]shee2!D1241='[1]Sheet1 (2)'!$C$70,'[1]Sheet1 (2)'!$D$70*('[1]Sheet1 (2)'!$D$72-crack_t_index)/'[1]Sheet1 (2)'!$D$72,IF([1]shee2!D1241='[1]Sheet1 (2)'!$C$71,'[1]Sheet1 (2)'!$D$71*('[1]Sheet1 (2)'!$D$72-crack_t_index)/'[1]Sheet1 (2)'!$D$72)))&lt;0,0,IF(D1301='[1]Sheet1 (2)'!$C$69,'[1]Sheet1 (2)'!$D$69*('[1]Sheet1 (2)'!$D$72-crack_t_index)/'[1]Sheet1 (2)'!$D$72,IF([1]shee2!D1241='[1]Sheet1 (2)'!$C$70,'[1]Sheet1 (2)'!$D$70*('[1]Sheet1 (2)'!$D$72-crack_t_index)/'[1]Sheet1 (2)'!$D$72,IF([1]shee2!D1241='[1]Sheet1 (2)'!$C$71,'[1]Sheet1 (2)'!$D$71*('[1]Sheet1 (2)'!$D$72-crack_t_index)/'[1]Sheet1 (2)'!$D$72))))</f>
        <v>0.83333333333333337</v>
      </c>
      <c r="AX1301" s="157">
        <f>IF(IF(D1301='[1]Sheet1 (2)'!$C$69,'[1]Sheet1 (2)'!$D$69*('[1]Sheet1 (2)'!$D$72-rave_index)/'[1]Sheet1 (2)'!$D$72,IF([1]shee2!D1241='[1]Sheet1 (2)'!$C$70,'[1]Sheet1 (2)'!$D$70*('[1]Sheet1 (2)'!$D$72-rave_index)/'[1]Sheet1 (2)'!$D$72,IF([1]shee2!D1241='[1]Sheet1 (2)'!$C$71,'[1]Sheet1 (2)'!$D$71*('[1]Sheet1 (2)'!$D$72-rave_index)/'[1]Sheet1 (2)'!$D$72)))&lt;0,0,IF(D1301='[1]Sheet1 (2)'!$C$69,'[1]Sheet1 (2)'!$D$69*('[1]Sheet1 (2)'!$D$72-rave_index)/'[1]Sheet1 (2)'!$D$72,IF([1]shee2!D1241='[1]Sheet1 (2)'!$C$70,'[1]Sheet1 (2)'!$D$70*('[1]Sheet1 (2)'!$D$72-rave_index)/'[1]Sheet1 (2)'!$D$72,IF([1]shee2!D1241='[1]Sheet1 (2)'!$C$71,'[1]Sheet1 (2)'!$D$71*('[1]Sheet1 (2)'!$D$72-rave_index)/'[1]Sheet1 (2)'!$D$72))))</f>
        <v>5</v>
      </c>
      <c r="AY1301" s="157">
        <f>IF(IF(D1301='[1]Sheet1 (2)'!$C$69,'[1]Sheet1 (2)'!$D$69*('[1]Sheet1 (2)'!$D$72-rough_index)/'[1]Sheet1 (2)'!$D$72,IF([1]shee2!D1241='[1]Sheet1 (2)'!$C$70,'[1]Sheet1 (2)'!$D$70*('[1]Sheet1 (2)'!$D$72-rough_index)/'[1]Sheet1 (2)'!$D$72,IF([1]shee2!D1241='[1]Sheet1 (2)'!$C$71,'[1]Sheet1 (2)'!$D$71*('[1]Sheet1 (2)'!$D$72-rough_index)/'[1]Sheet1 (2)'!$D$72)))&lt;0,0,IF(D1301='[1]Sheet1 (2)'!$C$69,'[1]Sheet1 (2)'!$D$69*('[1]Sheet1 (2)'!$D$72-rough_index)/'[1]Sheet1 (2)'!$D$72,IF([1]shee2!D1241='[1]Sheet1 (2)'!$C$70,'[1]Sheet1 (2)'!$D$70*('[1]Sheet1 (2)'!$D$72-rough_index)/'[1]Sheet1 (2)'!$D$72,IF([1]shee2!D1241='[1]Sheet1 (2)'!$C$71,'[1]Sheet1 (2)'!$D$71*('[1]Sheet1 (2)'!$D$72-rough_index)/'[1]Sheet1 (2)'!$D$72))))</f>
        <v>1.6666666666666667</v>
      </c>
      <c r="AZ1301" s="179">
        <f>+(AU1301*'[1]Sheet1 (2)'!$C$77)+(AV1301*'[1]Sheet1 (2)'!$C$78)+(AW1301*'[1]Sheet1 (2)'!$C$79)+(AX1301*'[1]Sheet1 (2)'!$C$80)+(AY1301*'[1]Sheet1 (2)'!$C$81)</f>
        <v>2.3333333333333335</v>
      </c>
      <c r="BA1301" s="213" t="str">
        <f t="shared" si="40"/>
        <v>Poor</v>
      </c>
      <c r="BE1301">
        <f>IF(D1301='[1]Sheet1 (2)'!$C$61,'[1]Sheet1 (2)'!$D$61*(counts^2)+'[1]Sheet1 (2)'!$G$61*counts+'[1]Sheet1 (2)'!$J$61,IF(D1301='[1]Sheet1 (2)'!$C$62,'[1]Sheet1 (2)'!$D$62*counts+'[1]Sheet1 (2)'!$G$62,IF(D1301='[1]Sheet1 (2)'!$C$63,'[1]Sheet1 (2)'!$D$63*counts+'[1]Sheet1 (2)'!$G$63,IF(D1301='[1]Sheet1 (2)'!$C$64,'[1]Sheet1 (2)'!$D$64*counts+'[1]Sheet1 (2)'!$G$64))))</f>
        <v>2.0984129299999998</v>
      </c>
    </row>
    <row r="1302" spans="1:57" ht="12.75" customHeight="1">
      <c r="A1302" s="176" t="s">
        <v>282</v>
      </c>
      <c r="B1302" s="145" t="s">
        <v>76</v>
      </c>
      <c r="C1302" s="170">
        <v>1435</v>
      </c>
      <c r="D1302" s="174" t="s">
        <v>77</v>
      </c>
      <c r="E1302" s="171">
        <v>8</v>
      </c>
      <c r="F1302" s="171">
        <v>2</v>
      </c>
      <c r="G1302" s="171" t="s">
        <v>77</v>
      </c>
      <c r="H1302" s="171">
        <v>1</v>
      </c>
      <c r="I1302" s="171" t="s">
        <v>77</v>
      </c>
      <c r="J1302" s="173" t="s">
        <v>80</v>
      </c>
      <c r="K1302" s="173" t="s">
        <v>80</v>
      </c>
      <c r="L1302" s="169">
        <f>VLOOKUP(CONCATENATE(J1302,K1302),'Sheet1 (2)'!$J$6:$K$26,2,FALSE)</f>
        <v>0</v>
      </c>
      <c r="M1302" s="173" t="s">
        <v>79</v>
      </c>
      <c r="N1302" s="173" t="s">
        <v>83</v>
      </c>
      <c r="O1302" s="177">
        <f>VLOOKUP(CONCATENATE(M1302,N1302),'[1]Sheet1 (2)'!$L$6:$M$26,2,FALSE)</f>
        <v>50</v>
      </c>
      <c r="P1302" s="173" t="s">
        <v>79</v>
      </c>
      <c r="Q1302" s="173" t="s">
        <v>83</v>
      </c>
      <c r="R1302" s="177">
        <f>VLOOKUP(CONCATENATE(P1302,Q1302),'[1]Sheet1 (2)'!$N$6:$O$26,2,FALSE)</f>
        <v>50</v>
      </c>
      <c r="S1302" s="173" t="s">
        <v>80</v>
      </c>
      <c r="T1302" s="173" t="s">
        <v>80</v>
      </c>
      <c r="U1302" s="177">
        <f>VLOOKUP(CONCATENATE(S1302,T1302),'[1]Sheet1 (2)'!$P$6:$Q$26,2,FALSE)</f>
        <v>0</v>
      </c>
      <c r="V1302" s="173" t="s">
        <v>80</v>
      </c>
      <c r="W1302" s="173" t="s">
        <v>80</v>
      </c>
      <c r="X1302" s="177">
        <f>VLOOKUP(CONCATENATE(V1302,W1302),'[1]Sheet1 (2)'!$R$6:$S$26,2,FALSE)</f>
        <v>0</v>
      </c>
      <c r="Y1302" s="173" t="s">
        <v>80</v>
      </c>
      <c r="Z1302" s="173" t="s">
        <v>80</v>
      </c>
      <c r="AA1302" s="177">
        <f>VLOOKUP(CONCATENATE(Y1302,Z1302),'[1]Sheet1 (2)'!$T$6:$U$26,2,FALSE)</f>
        <v>0</v>
      </c>
      <c r="AB1302" s="173" t="s">
        <v>80</v>
      </c>
      <c r="AC1302" s="173" t="s">
        <v>80</v>
      </c>
      <c r="AD1302" s="177">
        <f>VLOOKUP(CONCATENATE(AB1302,AC1302),'[1]Sheet1 (2)'!$X$6:$Y$26,2,FALSE)</f>
        <v>0</v>
      </c>
      <c r="AE1302" s="173" t="s">
        <v>82</v>
      </c>
      <c r="AF1302" s="173" t="s">
        <v>81</v>
      </c>
      <c r="AG1302" s="177">
        <f>VLOOKUP(CONCATENATE(AE1302,AF1302),'[1]Sheet1 (2)'!$Z$6:$AA$26,2,FALSE)</f>
        <v>66</v>
      </c>
      <c r="AH1302" s="172"/>
      <c r="AI1302" s="178"/>
      <c r="AJ1302" s="140"/>
      <c r="AK1302" s="176" t="s">
        <v>282</v>
      </c>
      <c r="AL1302" s="176" t="s">
        <v>76</v>
      </c>
      <c r="AM1302" s="170">
        <f t="shared" si="41"/>
        <v>1435</v>
      </c>
      <c r="AN1302" s="147"/>
      <c r="AO1302" s="155"/>
      <c r="AP1302" s="156"/>
      <c r="AQ1302" s="157">
        <v>3.1039007195999999</v>
      </c>
      <c r="AR1302" s="158"/>
      <c r="AS1302" s="145">
        <f>LOOKUP(rufmkm,'[1]Sheet1 (2)'!$V$62:$V$71,'[1]Sheet1 (2)'!$W$62:$W$71)</f>
        <v>40</v>
      </c>
      <c r="AT1302" s="140"/>
      <c r="AU1302" s="157">
        <f>IF(IF(D1302='[1]Sheet1 (2)'!$C$69,'[1]Sheet1 (2)'!$D$69*('[1]Sheet1 (2)'!$D$72-rut_index)/'[1]Sheet1 (2)'!$D$72,IF([1]shee2!D1242='[1]Sheet1 (2)'!$C$70,'[1]Sheet1 (2)'!$D$70*('[1]Sheet1 (2)'!$D$72-rut_index)/'[1]Sheet1 (2)'!$D$72,IF([1]shee2!D1242='[1]Sheet1 (2)'!$C$71,'[1]Sheet1 (2)'!$D$71*('[1]Sheet1 (2)'!$D$72-rut_index)/'[1]Sheet1 (2)'!$D$72)))&lt;0,0,IF(D1302='[1]Sheet1 (2)'!$C$69,'[1]Sheet1 (2)'!$D$69*('[1]Sheet1 (2)'!$D$72-rut_index)/'[1]Sheet1 (2)'!$D$72,IF([1]shee2!D1242='[1]Sheet1 (2)'!$C$70,'[1]Sheet1 (2)'!$D$70*('[1]Sheet1 (2)'!$D$72-rut_index)/'[1]Sheet1 (2)'!$D$72,IF([1]shee2!D1242='[1]Sheet1 (2)'!$C$71,'[1]Sheet1 (2)'!$D$71*('[1]Sheet1 (2)'!$D$72-rut_index)/'[1]Sheet1 (2)'!$D$72))))</f>
        <v>5</v>
      </c>
      <c r="AV1302" s="157">
        <f>IF(IF(D1302='[1]Sheet1 (2)'!$C$69,'[1]Sheet1 (2)'!$D$69*('[1]Sheet1 (2)'!$D$72-crack_s_index)/'[1]Sheet1 (2)'!$D$72,IF([1]shee2!D1242='[1]Sheet1 (2)'!$C$70,'[1]Sheet1 (2)'!$D$70*('[1]Sheet1 (2)'!$D$72-crack_s_index)/'[1]Sheet1 (2)'!$D$72,IF([1]shee2!D1242='[1]Sheet1 (2)'!$C$71,'[1]Sheet1 (2)'!$D$71*('[1]Sheet1 (2)'!$D$72-crack_s_index)/'[1]Sheet1 (2)'!$D$72)))&lt;0,0,IF(D1302='[1]Sheet1 (2)'!$C$69,'[1]Sheet1 (2)'!$D$69*('[1]Sheet1 (2)'!$D$72-crack_s_index)/'[1]Sheet1 (2)'!$D$72,IF([1]shee2!D1242='[1]Sheet1 (2)'!$C$70,'[1]Sheet1 (2)'!$D$70*('[1]Sheet1 (2)'!$D$72-crack_s_index)/'[1]Sheet1 (2)'!$D$72,IF([1]shee2!D1242='[1]Sheet1 (2)'!$C$71,'[1]Sheet1 (2)'!$D$71*('[1]Sheet1 (2)'!$D$72-crack_s_index)/'[1]Sheet1 (2)'!$D$72))))</f>
        <v>0.83333333333333337</v>
      </c>
      <c r="AW1302" s="157">
        <f>IF(IF(D1302='[1]Sheet1 (2)'!$C$69,'[1]Sheet1 (2)'!$D$69*('[1]Sheet1 (2)'!$D$72-crack_t_index)/'[1]Sheet1 (2)'!$D$72,IF([1]shee2!D1242='[1]Sheet1 (2)'!$C$70,'[1]Sheet1 (2)'!$D$70*('[1]Sheet1 (2)'!$D$72-crack_t_index)/'[1]Sheet1 (2)'!$D$72,IF([1]shee2!D1242='[1]Sheet1 (2)'!$C$71,'[1]Sheet1 (2)'!$D$71*('[1]Sheet1 (2)'!$D$72-crack_t_index)/'[1]Sheet1 (2)'!$D$72)))&lt;0,0,IF(D1302='[1]Sheet1 (2)'!$C$69,'[1]Sheet1 (2)'!$D$69*('[1]Sheet1 (2)'!$D$72-crack_t_index)/'[1]Sheet1 (2)'!$D$72,IF([1]shee2!D1242='[1]Sheet1 (2)'!$C$70,'[1]Sheet1 (2)'!$D$70*('[1]Sheet1 (2)'!$D$72-crack_t_index)/'[1]Sheet1 (2)'!$D$72,IF([1]shee2!D1242='[1]Sheet1 (2)'!$C$71,'[1]Sheet1 (2)'!$D$71*('[1]Sheet1 (2)'!$D$72-crack_t_index)/'[1]Sheet1 (2)'!$D$72))))</f>
        <v>0.83333333333333337</v>
      </c>
      <c r="AX1302" s="157">
        <f>IF(IF(D1302='[1]Sheet1 (2)'!$C$69,'[1]Sheet1 (2)'!$D$69*('[1]Sheet1 (2)'!$D$72-rave_index)/'[1]Sheet1 (2)'!$D$72,IF([1]shee2!D1242='[1]Sheet1 (2)'!$C$70,'[1]Sheet1 (2)'!$D$70*('[1]Sheet1 (2)'!$D$72-rave_index)/'[1]Sheet1 (2)'!$D$72,IF([1]shee2!D1242='[1]Sheet1 (2)'!$C$71,'[1]Sheet1 (2)'!$D$71*('[1]Sheet1 (2)'!$D$72-rave_index)/'[1]Sheet1 (2)'!$D$72)))&lt;0,0,IF(D1302='[1]Sheet1 (2)'!$C$69,'[1]Sheet1 (2)'!$D$69*('[1]Sheet1 (2)'!$D$72-rave_index)/'[1]Sheet1 (2)'!$D$72,IF([1]shee2!D1242='[1]Sheet1 (2)'!$C$70,'[1]Sheet1 (2)'!$D$70*('[1]Sheet1 (2)'!$D$72-rave_index)/'[1]Sheet1 (2)'!$D$72,IF([1]shee2!D1242='[1]Sheet1 (2)'!$C$71,'[1]Sheet1 (2)'!$D$71*('[1]Sheet1 (2)'!$D$72-rave_index)/'[1]Sheet1 (2)'!$D$72))))</f>
        <v>5</v>
      </c>
      <c r="AY1302" s="157">
        <f>IF(IF(D1302='[1]Sheet1 (2)'!$C$69,'[1]Sheet1 (2)'!$D$69*('[1]Sheet1 (2)'!$D$72-rough_index)/'[1]Sheet1 (2)'!$D$72,IF([1]shee2!D1242='[1]Sheet1 (2)'!$C$70,'[1]Sheet1 (2)'!$D$70*('[1]Sheet1 (2)'!$D$72-rough_index)/'[1]Sheet1 (2)'!$D$72,IF([1]shee2!D1242='[1]Sheet1 (2)'!$C$71,'[1]Sheet1 (2)'!$D$71*('[1]Sheet1 (2)'!$D$72-rough_index)/'[1]Sheet1 (2)'!$D$72)))&lt;0,0,IF(D1302='[1]Sheet1 (2)'!$C$69,'[1]Sheet1 (2)'!$D$69*('[1]Sheet1 (2)'!$D$72-rough_index)/'[1]Sheet1 (2)'!$D$72,IF([1]shee2!D1242='[1]Sheet1 (2)'!$C$70,'[1]Sheet1 (2)'!$D$70*('[1]Sheet1 (2)'!$D$72-rough_index)/'[1]Sheet1 (2)'!$D$72,IF([1]shee2!D1242='[1]Sheet1 (2)'!$C$71,'[1]Sheet1 (2)'!$D$71*('[1]Sheet1 (2)'!$D$72-rough_index)/'[1]Sheet1 (2)'!$D$72))))</f>
        <v>1.6666666666666667</v>
      </c>
      <c r="AZ1302" s="179">
        <f>+(AU1302*'[1]Sheet1 (2)'!$C$77)+(AV1302*'[1]Sheet1 (2)'!$C$78)+(AW1302*'[1]Sheet1 (2)'!$C$79)+(AX1302*'[1]Sheet1 (2)'!$C$80)+(AY1302*'[1]Sheet1 (2)'!$C$81)</f>
        <v>2.3333333333333335</v>
      </c>
      <c r="BA1302" s="213" t="str">
        <f t="shared" si="40"/>
        <v>Poor</v>
      </c>
      <c r="BE1302">
        <f>IF(D1302='[1]Sheet1 (2)'!$C$61,'[1]Sheet1 (2)'!$D$61*(counts^2)+'[1]Sheet1 (2)'!$G$61*counts+'[1]Sheet1 (2)'!$J$61,IF(D1302='[1]Sheet1 (2)'!$C$62,'[1]Sheet1 (2)'!$D$62*counts+'[1]Sheet1 (2)'!$G$62,IF(D1302='[1]Sheet1 (2)'!$C$63,'[1]Sheet1 (2)'!$D$63*counts+'[1]Sheet1 (2)'!$G$63,IF(D1302='[1]Sheet1 (2)'!$C$64,'[1]Sheet1 (2)'!$D$64*counts+'[1]Sheet1 (2)'!$G$64))))</f>
        <v>2.0984129299999998</v>
      </c>
    </row>
    <row r="1303" spans="1:57" ht="12.75" customHeight="1">
      <c r="A1303" s="176" t="s">
        <v>282</v>
      </c>
      <c r="B1303" s="145" t="s">
        <v>76</v>
      </c>
      <c r="C1303" s="170">
        <v>1436</v>
      </c>
      <c r="D1303" s="174" t="s">
        <v>77</v>
      </c>
      <c r="E1303" s="171">
        <v>8</v>
      </c>
      <c r="F1303" s="171">
        <v>2</v>
      </c>
      <c r="G1303" s="171" t="s">
        <v>77</v>
      </c>
      <c r="H1303" s="171">
        <v>1</v>
      </c>
      <c r="I1303" s="171" t="s">
        <v>77</v>
      </c>
      <c r="J1303" s="173" t="s">
        <v>80</v>
      </c>
      <c r="K1303" s="173" t="s">
        <v>80</v>
      </c>
      <c r="L1303" s="169">
        <f>VLOOKUP(CONCATENATE(J1303,K1303),'Sheet1 (2)'!$J$6:$K$26,2,FALSE)</f>
        <v>0</v>
      </c>
      <c r="M1303" s="173" t="s">
        <v>83</v>
      </c>
      <c r="N1303" s="173" t="s">
        <v>78</v>
      </c>
      <c r="O1303" s="177">
        <f>VLOOKUP(CONCATENATE(M1303,N1303),'[1]Sheet1 (2)'!$L$6:$M$26,2,FALSE)</f>
        <v>7.5</v>
      </c>
      <c r="P1303" s="173" t="s">
        <v>83</v>
      </c>
      <c r="Q1303" s="173" t="s">
        <v>78</v>
      </c>
      <c r="R1303" s="177">
        <f>VLOOKUP(CONCATENATE(P1303,Q1303),'[1]Sheet1 (2)'!$N$6:$O$26,2,FALSE)</f>
        <v>7.5</v>
      </c>
      <c r="S1303" s="173" t="s">
        <v>80</v>
      </c>
      <c r="T1303" s="173" t="s">
        <v>80</v>
      </c>
      <c r="U1303" s="177">
        <f>VLOOKUP(CONCATENATE(S1303,T1303),'[1]Sheet1 (2)'!$P$6:$Q$26,2,FALSE)</f>
        <v>0</v>
      </c>
      <c r="V1303" s="173" t="s">
        <v>80</v>
      </c>
      <c r="W1303" s="173" t="s">
        <v>80</v>
      </c>
      <c r="X1303" s="177">
        <f>VLOOKUP(CONCATENATE(V1303,W1303),'[1]Sheet1 (2)'!$R$6:$S$26,2,FALSE)</f>
        <v>0</v>
      </c>
      <c r="Y1303" s="173" t="s">
        <v>80</v>
      </c>
      <c r="Z1303" s="173" t="s">
        <v>80</v>
      </c>
      <c r="AA1303" s="177">
        <f>VLOOKUP(CONCATENATE(Y1303,Z1303),'[1]Sheet1 (2)'!$T$6:$U$26,2,FALSE)</f>
        <v>0</v>
      </c>
      <c r="AB1303" s="173" t="s">
        <v>80</v>
      </c>
      <c r="AC1303" s="173" t="s">
        <v>80</v>
      </c>
      <c r="AD1303" s="177">
        <f>VLOOKUP(CONCATENATE(AB1303,AC1303),'[1]Sheet1 (2)'!$X$6:$Y$26,2,FALSE)</f>
        <v>0</v>
      </c>
      <c r="AE1303" s="173" t="s">
        <v>82</v>
      </c>
      <c r="AF1303" s="173" t="s">
        <v>81</v>
      </c>
      <c r="AG1303" s="177">
        <f>VLOOKUP(CONCATENATE(AE1303,AF1303),'[1]Sheet1 (2)'!$Z$6:$AA$26,2,FALSE)</f>
        <v>66</v>
      </c>
      <c r="AH1303" s="172"/>
      <c r="AI1303" s="178"/>
      <c r="AJ1303" s="140"/>
      <c r="AK1303" s="176" t="s">
        <v>282</v>
      </c>
      <c r="AL1303" s="176" t="s">
        <v>76</v>
      </c>
      <c r="AM1303" s="170">
        <f t="shared" si="41"/>
        <v>1436</v>
      </c>
      <c r="AN1303" s="147"/>
      <c r="AO1303" s="155" t="s">
        <v>409</v>
      </c>
      <c r="AP1303" s="156"/>
      <c r="AQ1303" s="157">
        <v>3.5895616360000004</v>
      </c>
      <c r="AR1303" s="158"/>
      <c r="AS1303" s="145">
        <f>LOOKUP(rufmkm,'[1]Sheet1 (2)'!$V$62:$V$71,'[1]Sheet1 (2)'!$W$62:$W$71)</f>
        <v>40</v>
      </c>
      <c r="AT1303" s="140"/>
      <c r="AU1303" s="157">
        <f>IF(IF(D1303='[1]Sheet1 (2)'!$C$69,'[1]Sheet1 (2)'!$D$69*('[1]Sheet1 (2)'!$D$72-rut_index)/'[1]Sheet1 (2)'!$D$72,IF([1]shee2!D1243='[1]Sheet1 (2)'!$C$70,'[1]Sheet1 (2)'!$D$70*('[1]Sheet1 (2)'!$D$72-rut_index)/'[1]Sheet1 (2)'!$D$72,IF([1]shee2!D1243='[1]Sheet1 (2)'!$C$71,'[1]Sheet1 (2)'!$D$71*('[1]Sheet1 (2)'!$D$72-rut_index)/'[1]Sheet1 (2)'!$D$72)))&lt;0,0,IF(D1303='[1]Sheet1 (2)'!$C$69,'[1]Sheet1 (2)'!$D$69*('[1]Sheet1 (2)'!$D$72-rut_index)/'[1]Sheet1 (2)'!$D$72,IF([1]shee2!D1243='[1]Sheet1 (2)'!$C$70,'[1]Sheet1 (2)'!$D$70*('[1]Sheet1 (2)'!$D$72-rut_index)/'[1]Sheet1 (2)'!$D$72,IF([1]shee2!D1243='[1]Sheet1 (2)'!$C$71,'[1]Sheet1 (2)'!$D$71*('[1]Sheet1 (2)'!$D$72-rut_index)/'[1]Sheet1 (2)'!$D$72))))</f>
        <v>5</v>
      </c>
      <c r="AV1303" s="157">
        <f>IF(IF(D1303='[1]Sheet1 (2)'!$C$69,'[1]Sheet1 (2)'!$D$69*('[1]Sheet1 (2)'!$D$72-crack_s_index)/'[1]Sheet1 (2)'!$D$72,IF([1]shee2!D1243='[1]Sheet1 (2)'!$C$70,'[1]Sheet1 (2)'!$D$70*('[1]Sheet1 (2)'!$D$72-crack_s_index)/'[1]Sheet1 (2)'!$D$72,IF([1]shee2!D1243='[1]Sheet1 (2)'!$C$71,'[1]Sheet1 (2)'!$D$71*('[1]Sheet1 (2)'!$D$72-crack_s_index)/'[1]Sheet1 (2)'!$D$72)))&lt;0,0,IF(D1303='[1]Sheet1 (2)'!$C$69,'[1]Sheet1 (2)'!$D$69*('[1]Sheet1 (2)'!$D$72-crack_s_index)/'[1]Sheet1 (2)'!$D$72,IF([1]shee2!D1243='[1]Sheet1 (2)'!$C$70,'[1]Sheet1 (2)'!$D$70*('[1]Sheet1 (2)'!$D$72-crack_s_index)/'[1]Sheet1 (2)'!$D$72,IF([1]shee2!D1243='[1]Sheet1 (2)'!$C$71,'[1]Sheet1 (2)'!$D$71*('[1]Sheet1 (2)'!$D$72-crack_s_index)/'[1]Sheet1 (2)'!$D$72))))</f>
        <v>4.375</v>
      </c>
      <c r="AW1303" s="157">
        <f>IF(IF(D1303='[1]Sheet1 (2)'!$C$69,'[1]Sheet1 (2)'!$D$69*('[1]Sheet1 (2)'!$D$72-crack_t_index)/'[1]Sheet1 (2)'!$D$72,IF([1]shee2!D1243='[1]Sheet1 (2)'!$C$70,'[1]Sheet1 (2)'!$D$70*('[1]Sheet1 (2)'!$D$72-crack_t_index)/'[1]Sheet1 (2)'!$D$72,IF([1]shee2!D1243='[1]Sheet1 (2)'!$C$71,'[1]Sheet1 (2)'!$D$71*('[1]Sheet1 (2)'!$D$72-crack_t_index)/'[1]Sheet1 (2)'!$D$72)))&lt;0,0,IF(D1303='[1]Sheet1 (2)'!$C$69,'[1]Sheet1 (2)'!$D$69*('[1]Sheet1 (2)'!$D$72-crack_t_index)/'[1]Sheet1 (2)'!$D$72,IF([1]shee2!D1243='[1]Sheet1 (2)'!$C$70,'[1]Sheet1 (2)'!$D$70*('[1]Sheet1 (2)'!$D$72-crack_t_index)/'[1]Sheet1 (2)'!$D$72,IF([1]shee2!D1243='[1]Sheet1 (2)'!$C$71,'[1]Sheet1 (2)'!$D$71*('[1]Sheet1 (2)'!$D$72-crack_t_index)/'[1]Sheet1 (2)'!$D$72))))</f>
        <v>4.375</v>
      </c>
      <c r="AX1303" s="157">
        <f>IF(IF(D1303='[1]Sheet1 (2)'!$C$69,'[1]Sheet1 (2)'!$D$69*('[1]Sheet1 (2)'!$D$72-rave_index)/'[1]Sheet1 (2)'!$D$72,IF([1]shee2!D1243='[1]Sheet1 (2)'!$C$70,'[1]Sheet1 (2)'!$D$70*('[1]Sheet1 (2)'!$D$72-rave_index)/'[1]Sheet1 (2)'!$D$72,IF([1]shee2!D1243='[1]Sheet1 (2)'!$C$71,'[1]Sheet1 (2)'!$D$71*('[1]Sheet1 (2)'!$D$72-rave_index)/'[1]Sheet1 (2)'!$D$72)))&lt;0,0,IF(D1303='[1]Sheet1 (2)'!$C$69,'[1]Sheet1 (2)'!$D$69*('[1]Sheet1 (2)'!$D$72-rave_index)/'[1]Sheet1 (2)'!$D$72,IF([1]shee2!D1243='[1]Sheet1 (2)'!$C$70,'[1]Sheet1 (2)'!$D$70*('[1]Sheet1 (2)'!$D$72-rave_index)/'[1]Sheet1 (2)'!$D$72,IF([1]shee2!D1243='[1]Sheet1 (2)'!$C$71,'[1]Sheet1 (2)'!$D$71*('[1]Sheet1 (2)'!$D$72-rave_index)/'[1]Sheet1 (2)'!$D$72))))</f>
        <v>5</v>
      </c>
      <c r="AY1303" s="157">
        <f>IF(IF(D1303='[1]Sheet1 (2)'!$C$69,'[1]Sheet1 (2)'!$D$69*('[1]Sheet1 (2)'!$D$72-rough_index)/'[1]Sheet1 (2)'!$D$72,IF([1]shee2!D1243='[1]Sheet1 (2)'!$C$70,'[1]Sheet1 (2)'!$D$70*('[1]Sheet1 (2)'!$D$72-rough_index)/'[1]Sheet1 (2)'!$D$72,IF([1]shee2!D1243='[1]Sheet1 (2)'!$C$71,'[1]Sheet1 (2)'!$D$71*('[1]Sheet1 (2)'!$D$72-rough_index)/'[1]Sheet1 (2)'!$D$72)))&lt;0,0,IF(D1303='[1]Sheet1 (2)'!$C$69,'[1]Sheet1 (2)'!$D$69*('[1]Sheet1 (2)'!$D$72-rough_index)/'[1]Sheet1 (2)'!$D$72,IF([1]shee2!D1243='[1]Sheet1 (2)'!$C$70,'[1]Sheet1 (2)'!$D$70*('[1]Sheet1 (2)'!$D$72-rough_index)/'[1]Sheet1 (2)'!$D$72,IF([1]shee2!D1243='[1]Sheet1 (2)'!$C$71,'[1]Sheet1 (2)'!$D$71*('[1]Sheet1 (2)'!$D$72-rough_index)/'[1]Sheet1 (2)'!$D$72))))</f>
        <v>1.6666666666666667</v>
      </c>
      <c r="AZ1303" s="179">
        <f>+(AU1303*'[1]Sheet1 (2)'!$C$77)+(AV1303*'[1]Sheet1 (2)'!$C$78)+(AW1303*'[1]Sheet1 (2)'!$C$79)+(AX1303*'[1]Sheet1 (2)'!$C$80)+(AY1303*'[1]Sheet1 (2)'!$C$81)</f>
        <v>3.75</v>
      </c>
      <c r="BA1303" s="213" t="str">
        <f t="shared" si="40"/>
        <v>Fair</v>
      </c>
      <c r="BE1303">
        <f>IF(D1303='[1]Sheet1 (2)'!$C$61,'[1]Sheet1 (2)'!$D$61*(counts^2)+'[1]Sheet1 (2)'!$G$61*counts+'[1]Sheet1 (2)'!$J$61,IF(D1303='[1]Sheet1 (2)'!$C$62,'[1]Sheet1 (2)'!$D$62*counts+'[1]Sheet1 (2)'!$G$62,IF(D1303='[1]Sheet1 (2)'!$C$63,'[1]Sheet1 (2)'!$D$63*counts+'[1]Sheet1 (2)'!$G$63,IF(D1303='[1]Sheet1 (2)'!$C$64,'[1]Sheet1 (2)'!$D$64*counts+'[1]Sheet1 (2)'!$G$64))))</f>
        <v>2.0984129299999998</v>
      </c>
    </row>
    <row r="1304" spans="1:57" ht="12.75" customHeight="1">
      <c r="A1304" s="176" t="s">
        <v>282</v>
      </c>
      <c r="B1304" s="145" t="s">
        <v>76</v>
      </c>
      <c r="C1304" s="170">
        <v>1437</v>
      </c>
      <c r="D1304" s="174" t="s">
        <v>77</v>
      </c>
      <c r="E1304" s="171">
        <v>8</v>
      </c>
      <c r="F1304" s="171">
        <v>2</v>
      </c>
      <c r="G1304" s="171" t="s">
        <v>77</v>
      </c>
      <c r="H1304" s="171">
        <v>1</v>
      </c>
      <c r="I1304" s="171" t="s">
        <v>77</v>
      </c>
      <c r="J1304" s="173" t="s">
        <v>80</v>
      </c>
      <c r="K1304" s="173" t="s">
        <v>80</v>
      </c>
      <c r="L1304" s="169">
        <f>VLOOKUP(CONCATENATE(J1304,K1304),'Sheet1 (2)'!$J$6:$K$26,2,FALSE)</f>
        <v>0</v>
      </c>
      <c r="M1304" s="173" t="s">
        <v>83</v>
      </c>
      <c r="N1304" s="173" t="s">
        <v>82</v>
      </c>
      <c r="O1304" s="177">
        <f>VLOOKUP(CONCATENATE(M1304,N1304),'[1]Sheet1 (2)'!$L$6:$M$26,2,FALSE)</f>
        <v>18.75</v>
      </c>
      <c r="P1304" s="173" t="s">
        <v>83</v>
      </c>
      <c r="Q1304" s="173" t="s">
        <v>78</v>
      </c>
      <c r="R1304" s="177">
        <f>VLOOKUP(CONCATENATE(P1304,Q1304),'[1]Sheet1 (2)'!$N$6:$O$26,2,FALSE)</f>
        <v>7.5</v>
      </c>
      <c r="S1304" s="173" t="s">
        <v>80</v>
      </c>
      <c r="T1304" s="173" t="s">
        <v>80</v>
      </c>
      <c r="U1304" s="177">
        <f>VLOOKUP(CONCATENATE(S1304,T1304),'[1]Sheet1 (2)'!$P$6:$Q$26,2,FALSE)</f>
        <v>0</v>
      </c>
      <c r="V1304" s="173" t="s">
        <v>80</v>
      </c>
      <c r="W1304" s="173" t="s">
        <v>80</v>
      </c>
      <c r="X1304" s="177">
        <f>VLOOKUP(CONCATENATE(V1304,W1304),'[1]Sheet1 (2)'!$R$6:$S$26,2,FALSE)</f>
        <v>0</v>
      </c>
      <c r="Y1304" s="173" t="s">
        <v>80</v>
      </c>
      <c r="Z1304" s="173" t="s">
        <v>80</v>
      </c>
      <c r="AA1304" s="177">
        <f>VLOOKUP(CONCATENATE(Y1304,Z1304),'[1]Sheet1 (2)'!$T$6:$U$26,2,FALSE)</f>
        <v>0</v>
      </c>
      <c r="AB1304" s="173" t="s">
        <v>80</v>
      </c>
      <c r="AC1304" s="173" t="s">
        <v>80</v>
      </c>
      <c r="AD1304" s="177">
        <f>VLOOKUP(CONCATENATE(AB1304,AC1304),'[1]Sheet1 (2)'!$X$6:$Y$26,2,FALSE)</f>
        <v>0</v>
      </c>
      <c r="AE1304" s="173" t="s">
        <v>82</v>
      </c>
      <c r="AF1304" s="173" t="s">
        <v>81</v>
      </c>
      <c r="AG1304" s="177">
        <f>VLOOKUP(CONCATENATE(AE1304,AF1304),'[1]Sheet1 (2)'!$Z$6:$AA$26,2,FALSE)</f>
        <v>66</v>
      </c>
      <c r="AH1304" s="172"/>
      <c r="AI1304" s="178"/>
      <c r="AJ1304" s="140"/>
      <c r="AK1304" s="176" t="s">
        <v>282</v>
      </c>
      <c r="AL1304" s="176" t="s">
        <v>76</v>
      </c>
      <c r="AM1304" s="170">
        <f t="shared" si="41"/>
        <v>1437</v>
      </c>
      <c r="AN1304" s="147"/>
      <c r="AO1304" s="155"/>
      <c r="AP1304" s="156"/>
      <c r="AQ1304" s="157">
        <v>1.9963144088</v>
      </c>
      <c r="AR1304" s="158"/>
      <c r="AS1304" s="145">
        <f>LOOKUP(rufmkm,'[1]Sheet1 (2)'!$V$62:$V$71,'[1]Sheet1 (2)'!$W$62:$W$71)</f>
        <v>20</v>
      </c>
      <c r="AT1304" s="140"/>
      <c r="AU1304" s="157">
        <f>IF(IF(D1304='[1]Sheet1 (2)'!$C$69,'[1]Sheet1 (2)'!$D$69*('[1]Sheet1 (2)'!$D$72-rut_index)/'[1]Sheet1 (2)'!$D$72,IF([1]shee2!D1244='[1]Sheet1 (2)'!$C$70,'[1]Sheet1 (2)'!$D$70*('[1]Sheet1 (2)'!$D$72-rut_index)/'[1]Sheet1 (2)'!$D$72,IF([1]shee2!D1244='[1]Sheet1 (2)'!$C$71,'[1]Sheet1 (2)'!$D$71*('[1]Sheet1 (2)'!$D$72-rut_index)/'[1]Sheet1 (2)'!$D$72)))&lt;0,0,IF(D1304='[1]Sheet1 (2)'!$C$69,'[1]Sheet1 (2)'!$D$69*('[1]Sheet1 (2)'!$D$72-rut_index)/'[1]Sheet1 (2)'!$D$72,IF([1]shee2!D1244='[1]Sheet1 (2)'!$C$70,'[1]Sheet1 (2)'!$D$70*('[1]Sheet1 (2)'!$D$72-rut_index)/'[1]Sheet1 (2)'!$D$72,IF([1]shee2!D1244='[1]Sheet1 (2)'!$C$71,'[1]Sheet1 (2)'!$D$71*('[1]Sheet1 (2)'!$D$72-rut_index)/'[1]Sheet1 (2)'!$D$72))))</f>
        <v>5</v>
      </c>
      <c r="AV1304" s="157">
        <f>IF(IF(D1304='[1]Sheet1 (2)'!$C$69,'[1]Sheet1 (2)'!$D$69*('[1]Sheet1 (2)'!$D$72-crack_s_index)/'[1]Sheet1 (2)'!$D$72,IF([1]shee2!D1244='[1]Sheet1 (2)'!$C$70,'[1]Sheet1 (2)'!$D$70*('[1]Sheet1 (2)'!$D$72-crack_s_index)/'[1]Sheet1 (2)'!$D$72,IF([1]shee2!D1244='[1]Sheet1 (2)'!$C$71,'[1]Sheet1 (2)'!$D$71*('[1]Sheet1 (2)'!$D$72-crack_s_index)/'[1]Sheet1 (2)'!$D$72)))&lt;0,0,IF(D1304='[1]Sheet1 (2)'!$C$69,'[1]Sheet1 (2)'!$D$69*('[1]Sheet1 (2)'!$D$72-crack_s_index)/'[1]Sheet1 (2)'!$D$72,IF([1]shee2!D1244='[1]Sheet1 (2)'!$C$70,'[1]Sheet1 (2)'!$D$70*('[1]Sheet1 (2)'!$D$72-crack_s_index)/'[1]Sheet1 (2)'!$D$72,IF([1]shee2!D1244='[1]Sheet1 (2)'!$C$71,'[1]Sheet1 (2)'!$D$71*('[1]Sheet1 (2)'!$D$72-crack_s_index)/'[1]Sheet1 (2)'!$D$72))))</f>
        <v>3.4375</v>
      </c>
      <c r="AW1304" s="157">
        <f>IF(IF(D1304='[1]Sheet1 (2)'!$C$69,'[1]Sheet1 (2)'!$D$69*('[1]Sheet1 (2)'!$D$72-crack_t_index)/'[1]Sheet1 (2)'!$D$72,IF([1]shee2!D1244='[1]Sheet1 (2)'!$C$70,'[1]Sheet1 (2)'!$D$70*('[1]Sheet1 (2)'!$D$72-crack_t_index)/'[1]Sheet1 (2)'!$D$72,IF([1]shee2!D1244='[1]Sheet1 (2)'!$C$71,'[1]Sheet1 (2)'!$D$71*('[1]Sheet1 (2)'!$D$72-crack_t_index)/'[1]Sheet1 (2)'!$D$72)))&lt;0,0,IF(D1304='[1]Sheet1 (2)'!$C$69,'[1]Sheet1 (2)'!$D$69*('[1]Sheet1 (2)'!$D$72-crack_t_index)/'[1]Sheet1 (2)'!$D$72,IF([1]shee2!D1244='[1]Sheet1 (2)'!$C$70,'[1]Sheet1 (2)'!$D$70*('[1]Sheet1 (2)'!$D$72-crack_t_index)/'[1]Sheet1 (2)'!$D$72,IF([1]shee2!D1244='[1]Sheet1 (2)'!$C$71,'[1]Sheet1 (2)'!$D$71*('[1]Sheet1 (2)'!$D$72-crack_t_index)/'[1]Sheet1 (2)'!$D$72))))</f>
        <v>4.375</v>
      </c>
      <c r="AX1304" s="157">
        <f>IF(IF(D1304='[1]Sheet1 (2)'!$C$69,'[1]Sheet1 (2)'!$D$69*('[1]Sheet1 (2)'!$D$72-rave_index)/'[1]Sheet1 (2)'!$D$72,IF([1]shee2!D1244='[1]Sheet1 (2)'!$C$70,'[1]Sheet1 (2)'!$D$70*('[1]Sheet1 (2)'!$D$72-rave_index)/'[1]Sheet1 (2)'!$D$72,IF([1]shee2!D1244='[1]Sheet1 (2)'!$C$71,'[1]Sheet1 (2)'!$D$71*('[1]Sheet1 (2)'!$D$72-rave_index)/'[1]Sheet1 (2)'!$D$72)))&lt;0,0,IF(D1304='[1]Sheet1 (2)'!$C$69,'[1]Sheet1 (2)'!$D$69*('[1]Sheet1 (2)'!$D$72-rave_index)/'[1]Sheet1 (2)'!$D$72,IF([1]shee2!D1244='[1]Sheet1 (2)'!$C$70,'[1]Sheet1 (2)'!$D$70*('[1]Sheet1 (2)'!$D$72-rave_index)/'[1]Sheet1 (2)'!$D$72,IF([1]shee2!D1244='[1]Sheet1 (2)'!$C$71,'[1]Sheet1 (2)'!$D$71*('[1]Sheet1 (2)'!$D$72-rave_index)/'[1]Sheet1 (2)'!$D$72))))</f>
        <v>5</v>
      </c>
      <c r="AY1304" s="157">
        <f>IF(IF(D1304='[1]Sheet1 (2)'!$C$69,'[1]Sheet1 (2)'!$D$69*('[1]Sheet1 (2)'!$D$72-rough_index)/'[1]Sheet1 (2)'!$D$72,IF([1]shee2!D1244='[1]Sheet1 (2)'!$C$70,'[1]Sheet1 (2)'!$D$70*('[1]Sheet1 (2)'!$D$72-rough_index)/'[1]Sheet1 (2)'!$D$72,IF([1]shee2!D1244='[1]Sheet1 (2)'!$C$71,'[1]Sheet1 (2)'!$D$71*('[1]Sheet1 (2)'!$D$72-rough_index)/'[1]Sheet1 (2)'!$D$72)))&lt;0,0,IF(D1304='[1]Sheet1 (2)'!$C$69,'[1]Sheet1 (2)'!$D$69*('[1]Sheet1 (2)'!$D$72-rough_index)/'[1]Sheet1 (2)'!$D$72,IF([1]shee2!D1244='[1]Sheet1 (2)'!$C$70,'[1]Sheet1 (2)'!$D$70*('[1]Sheet1 (2)'!$D$72-rough_index)/'[1]Sheet1 (2)'!$D$72,IF([1]shee2!D1244='[1]Sheet1 (2)'!$C$71,'[1]Sheet1 (2)'!$D$71*('[1]Sheet1 (2)'!$D$72-rough_index)/'[1]Sheet1 (2)'!$D$72))))</f>
        <v>3.3333333333333335</v>
      </c>
      <c r="AZ1304" s="179">
        <f>+(AU1304*'[1]Sheet1 (2)'!$C$77)+(AV1304*'[1]Sheet1 (2)'!$C$78)+(AW1304*'[1]Sheet1 (2)'!$C$79)+(AX1304*'[1]Sheet1 (2)'!$C$80)+(AY1304*'[1]Sheet1 (2)'!$C$81)</f>
        <v>3.9124999999999996</v>
      </c>
      <c r="BA1304" s="213" t="str">
        <f t="shared" si="40"/>
        <v>Fair</v>
      </c>
      <c r="BE1304">
        <f>IF(D1304='[1]Sheet1 (2)'!$C$61,'[1]Sheet1 (2)'!$D$61*(counts^2)+'[1]Sheet1 (2)'!$G$61*counts+'[1]Sheet1 (2)'!$J$61,IF(D1304='[1]Sheet1 (2)'!$C$62,'[1]Sheet1 (2)'!$D$62*counts+'[1]Sheet1 (2)'!$G$62,IF(D1304='[1]Sheet1 (2)'!$C$63,'[1]Sheet1 (2)'!$D$63*counts+'[1]Sheet1 (2)'!$G$63,IF(D1304='[1]Sheet1 (2)'!$C$64,'[1]Sheet1 (2)'!$D$64*counts+'[1]Sheet1 (2)'!$G$64))))</f>
        <v>2.0984129299999998</v>
      </c>
    </row>
    <row r="1305" spans="1:57" ht="12.75" customHeight="1">
      <c r="A1305" s="176" t="s">
        <v>282</v>
      </c>
      <c r="B1305" s="145" t="s">
        <v>76</v>
      </c>
      <c r="C1305" s="170">
        <v>1438</v>
      </c>
      <c r="D1305" s="174" t="s">
        <v>77</v>
      </c>
      <c r="E1305" s="171">
        <v>8</v>
      </c>
      <c r="F1305" s="171">
        <v>2</v>
      </c>
      <c r="G1305" s="171" t="s">
        <v>77</v>
      </c>
      <c r="H1305" s="171">
        <v>1</v>
      </c>
      <c r="I1305" s="171" t="s">
        <v>77</v>
      </c>
      <c r="J1305" s="173" t="s">
        <v>80</v>
      </c>
      <c r="K1305" s="173" t="s">
        <v>80</v>
      </c>
      <c r="L1305" s="169">
        <f>VLOOKUP(CONCATENATE(J1305,K1305),'Sheet1 (2)'!$J$6:$K$26,2,FALSE)</f>
        <v>0</v>
      </c>
      <c r="M1305" s="173" t="s">
        <v>83</v>
      </c>
      <c r="N1305" s="173" t="s">
        <v>82</v>
      </c>
      <c r="O1305" s="177">
        <f>VLOOKUP(CONCATENATE(M1305,N1305),'[1]Sheet1 (2)'!$L$6:$M$26,2,FALSE)</f>
        <v>18.75</v>
      </c>
      <c r="P1305" s="173" t="s">
        <v>83</v>
      </c>
      <c r="Q1305" s="173" t="s">
        <v>78</v>
      </c>
      <c r="R1305" s="177">
        <f>VLOOKUP(CONCATENATE(P1305,Q1305),'[1]Sheet1 (2)'!$N$6:$O$26,2,FALSE)</f>
        <v>7.5</v>
      </c>
      <c r="S1305" s="173" t="s">
        <v>80</v>
      </c>
      <c r="T1305" s="173" t="s">
        <v>80</v>
      </c>
      <c r="U1305" s="177">
        <f>VLOOKUP(CONCATENATE(S1305,T1305),'[1]Sheet1 (2)'!$P$6:$Q$26,2,FALSE)</f>
        <v>0</v>
      </c>
      <c r="V1305" s="173" t="s">
        <v>80</v>
      </c>
      <c r="W1305" s="173" t="s">
        <v>80</v>
      </c>
      <c r="X1305" s="177">
        <f>VLOOKUP(CONCATENATE(V1305,W1305),'[1]Sheet1 (2)'!$R$6:$S$26,2,FALSE)</f>
        <v>0</v>
      </c>
      <c r="Y1305" s="173" t="s">
        <v>80</v>
      </c>
      <c r="Z1305" s="173" t="s">
        <v>80</v>
      </c>
      <c r="AA1305" s="177">
        <f>VLOOKUP(CONCATENATE(Y1305,Z1305),'[1]Sheet1 (2)'!$T$6:$U$26,2,FALSE)</f>
        <v>0</v>
      </c>
      <c r="AB1305" s="173" t="s">
        <v>80</v>
      </c>
      <c r="AC1305" s="173" t="s">
        <v>80</v>
      </c>
      <c r="AD1305" s="177">
        <f>VLOOKUP(CONCATENATE(AB1305,AC1305),'[1]Sheet1 (2)'!$X$6:$Y$26,2,FALSE)</f>
        <v>0</v>
      </c>
      <c r="AE1305" s="173" t="s">
        <v>82</v>
      </c>
      <c r="AF1305" s="173" t="s">
        <v>81</v>
      </c>
      <c r="AG1305" s="177">
        <f>VLOOKUP(CONCATENATE(AE1305,AF1305),'[1]Sheet1 (2)'!$Z$6:$AA$26,2,FALSE)</f>
        <v>66</v>
      </c>
      <c r="AH1305" s="172"/>
      <c r="AI1305" s="178"/>
      <c r="AJ1305" s="140"/>
      <c r="AK1305" s="176" t="s">
        <v>282</v>
      </c>
      <c r="AL1305" s="176" t="s">
        <v>76</v>
      </c>
      <c r="AM1305" s="170">
        <f t="shared" si="41"/>
        <v>1438</v>
      </c>
      <c r="AN1305" s="147"/>
      <c r="AO1305" s="155"/>
      <c r="AP1305" s="156"/>
      <c r="AQ1305" s="157">
        <v>3.5499735454000003</v>
      </c>
      <c r="AR1305" s="158"/>
      <c r="AS1305" s="145">
        <f>LOOKUP(rufmkm,'[1]Sheet1 (2)'!$V$62:$V$71,'[1]Sheet1 (2)'!$W$62:$W$71)</f>
        <v>40</v>
      </c>
      <c r="AT1305" s="140"/>
      <c r="AU1305" s="157">
        <f>IF(IF(D1305='[1]Sheet1 (2)'!$C$69,'[1]Sheet1 (2)'!$D$69*('[1]Sheet1 (2)'!$D$72-rut_index)/'[1]Sheet1 (2)'!$D$72,IF([1]shee2!D1245='[1]Sheet1 (2)'!$C$70,'[1]Sheet1 (2)'!$D$70*('[1]Sheet1 (2)'!$D$72-rut_index)/'[1]Sheet1 (2)'!$D$72,IF([1]shee2!D1245='[1]Sheet1 (2)'!$C$71,'[1]Sheet1 (2)'!$D$71*('[1]Sheet1 (2)'!$D$72-rut_index)/'[1]Sheet1 (2)'!$D$72)))&lt;0,0,IF(D1305='[1]Sheet1 (2)'!$C$69,'[1]Sheet1 (2)'!$D$69*('[1]Sheet1 (2)'!$D$72-rut_index)/'[1]Sheet1 (2)'!$D$72,IF([1]shee2!D1245='[1]Sheet1 (2)'!$C$70,'[1]Sheet1 (2)'!$D$70*('[1]Sheet1 (2)'!$D$72-rut_index)/'[1]Sheet1 (2)'!$D$72,IF([1]shee2!D1245='[1]Sheet1 (2)'!$C$71,'[1]Sheet1 (2)'!$D$71*('[1]Sheet1 (2)'!$D$72-rut_index)/'[1]Sheet1 (2)'!$D$72))))</f>
        <v>5</v>
      </c>
      <c r="AV1305" s="157">
        <f>IF(IF(D1305='[1]Sheet1 (2)'!$C$69,'[1]Sheet1 (2)'!$D$69*('[1]Sheet1 (2)'!$D$72-crack_s_index)/'[1]Sheet1 (2)'!$D$72,IF([1]shee2!D1245='[1]Sheet1 (2)'!$C$70,'[1]Sheet1 (2)'!$D$70*('[1]Sheet1 (2)'!$D$72-crack_s_index)/'[1]Sheet1 (2)'!$D$72,IF([1]shee2!D1245='[1]Sheet1 (2)'!$C$71,'[1]Sheet1 (2)'!$D$71*('[1]Sheet1 (2)'!$D$72-crack_s_index)/'[1]Sheet1 (2)'!$D$72)))&lt;0,0,IF(D1305='[1]Sheet1 (2)'!$C$69,'[1]Sheet1 (2)'!$D$69*('[1]Sheet1 (2)'!$D$72-crack_s_index)/'[1]Sheet1 (2)'!$D$72,IF([1]shee2!D1245='[1]Sheet1 (2)'!$C$70,'[1]Sheet1 (2)'!$D$70*('[1]Sheet1 (2)'!$D$72-crack_s_index)/'[1]Sheet1 (2)'!$D$72,IF([1]shee2!D1245='[1]Sheet1 (2)'!$C$71,'[1]Sheet1 (2)'!$D$71*('[1]Sheet1 (2)'!$D$72-crack_s_index)/'[1]Sheet1 (2)'!$D$72))))</f>
        <v>3.4375</v>
      </c>
      <c r="AW1305" s="157">
        <f>IF(IF(D1305='[1]Sheet1 (2)'!$C$69,'[1]Sheet1 (2)'!$D$69*('[1]Sheet1 (2)'!$D$72-crack_t_index)/'[1]Sheet1 (2)'!$D$72,IF([1]shee2!D1245='[1]Sheet1 (2)'!$C$70,'[1]Sheet1 (2)'!$D$70*('[1]Sheet1 (2)'!$D$72-crack_t_index)/'[1]Sheet1 (2)'!$D$72,IF([1]shee2!D1245='[1]Sheet1 (2)'!$C$71,'[1]Sheet1 (2)'!$D$71*('[1]Sheet1 (2)'!$D$72-crack_t_index)/'[1]Sheet1 (2)'!$D$72)))&lt;0,0,IF(D1305='[1]Sheet1 (2)'!$C$69,'[1]Sheet1 (2)'!$D$69*('[1]Sheet1 (2)'!$D$72-crack_t_index)/'[1]Sheet1 (2)'!$D$72,IF([1]shee2!D1245='[1]Sheet1 (2)'!$C$70,'[1]Sheet1 (2)'!$D$70*('[1]Sheet1 (2)'!$D$72-crack_t_index)/'[1]Sheet1 (2)'!$D$72,IF([1]shee2!D1245='[1]Sheet1 (2)'!$C$71,'[1]Sheet1 (2)'!$D$71*('[1]Sheet1 (2)'!$D$72-crack_t_index)/'[1]Sheet1 (2)'!$D$72))))</f>
        <v>4.375</v>
      </c>
      <c r="AX1305" s="157">
        <f>IF(IF(D1305='[1]Sheet1 (2)'!$C$69,'[1]Sheet1 (2)'!$D$69*('[1]Sheet1 (2)'!$D$72-rave_index)/'[1]Sheet1 (2)'!$D$72,IF([1]shee2!D1245='[1]Sheet1 (2)'!$C$70,'[1]Sheet1 (2)'!$D$70*('[1]Sheet1 (2)'!$D$72-rave_index)/'[1]Sheet1 (2)'!$D$72,IF([1]shee2!D1245='[1]Sheet1 (2)'!$C$71,'[1]Sheet1 (2)'!$D$71*('[1]Sheet1 (2)'!$D$72-rave_index)/'[1]Sheet1 (2)'!$D$72)))&lt;0,0,IF(D1305='[1]Sheet1 (2)'!$C$69,'[1]Sheet1 (2)'!$D$69*('[1]Sheet1 (2)'!$D$72-rave_index)/'[1]Sheet1 (2)'!$D$72,IF([1]shee2!D1245='[1]Sheet1 (2)'!$C$70,'[1]Sheet1 (2)'!$D$70*('[1]Sheet1 (2)'!$D$72-rave_index)/'[1]Sheet1 (2)'!$D$72,IF([1]shee2!D1245='[1]Sheet1 (2)'!$C$71,'[1]Sheet1 (2)'!$D$71*('[1]Sheet1 (2)'!$D$72-rave_index)/'[1]Sheet1 (2)'!$D$72))))</f>
        <v>5</v>
      </c>
      <c r="AY1305" s="157">
        <f>IF(IF(D1305='[1]Sheet1 (2)'!$C$69,'[1]Sheet1 (2)'!$D$69*('[1]Sheet1 (2)'!$D$72-rough_index)/'[1]Sheet1 (2)'!$D$72,IF([1]shee2!D1245='[1]Sheet1 (2)'!$C$70,'[1]Sheet1 (2)'!$D$70*('[1]Sheet1 (2)'!$D$72-rough_index)/'[1]Sheet1 (2)'!$D$72,IF([1]shee2!D1245='[1]Sheet1 (2)'!$C$71,'[1]Sheet1 (2)'!$D$71*('[1]Sheet1 (2)'!$D$72-rough_index)/'[1]Sheet1 (2)'!$D$72)))&lt;0,0,IF(D1305='[1]Sheet1 (2)'!$C$69,'[1]Sheet1 (2)'!$D$69*('[1]Sheet1 (2)'!$D$72-rough_index)/'[1]Sheet1 (2)'!$D$72,IF([1]shee2!D1245='[1]Sheet1 (2)'!$C$70,'[1]Sheet1 (2)'!$D$70*('[1]Sheet1 (2)'!$D$72-rough_index)/'[1]Sheet1 (2)'!$D$72,IF([1]shee2!D1245='[1]Sheet1 (2)'!$C$71,'[1]Sheet1 (2)'!$D$71*('[1]Sheet1 (2)'!$D$72-rough_index)/'[1]Sheet1 (2)'!$D$72))))</f>
        <v>1.6666666666666667</v>
      </c>
      <c r="AZ1305" s="179">
        <f>+(AU1305*'[1]Sheet1 (2)'!$C$77)+(AV1305*'[1]Sheet1 (2)'!$C$78)+(AW1305*'[1]Sheet1 (2)'!$C$79)+(AX1305*'[1]Sheet1 (2)'!$C$80)+(AY1305*'[1]Sheet1 (2)'!$C$81)</f>
        <v>3.4124999999999996</v>
      </c>
      <c r="BA1305" s="213" t="str">
        <f t="shared" si="40"/>
        <v>Fair</v>
      </c>
      <c r="BE1305">
        <f>IF(D1305='[1]Sheet1 (2)'!$C$61,'[1]Sheet1 (2)'!$D$61*(counts^2)+'[1]Sheet1 (2)'!$G$61*counts+'[1]Sheet1 (2)'!$J$61,IF(D1305='[1]Sheet1 (2)'!$C$62,'[1]Sheet1 (2)'!$D$62*counts+'[1]Sheet1 (2)'!$G$62,IF(D1305='[1]Sheet1 (2)'!$C$63,'[1]Sheet1 (2)'!$D$63*counts+'[1]Sheet1 (2)'!$G$63,IF(D1305='[1]Sheet1 (2)'!$C$64,'[1]Sheet1 (2)'!$D$64*counts+'[1]Sheet1 (2)'!$G$64))))</f>
        <v>2.0984129299999998</v>
      </c>
    </row>
    <row r="1306" spans="1:57" ht="12.75" customHeight="1">
      <c r="A1306" s="176" t="s">
        <v>282</v>
      </c>
      <c r="B1306" s="145" t="s">
        <v>76</v>
      </c>
      <c r="C1306" s="170">
        <v>1439</v>
      </c>
      <c r="D1306" s="174" t="s">
        <v>77</v>
      </c>
      <c r="E1306" s="171">
        <v>8</v>
      </c>
      <c r="F1306" s="171">
        <v>2</v>
      </c>
      <c r="G1306" s="171" t="s">
        <v>77</v>
      </c>
      <c r="H1306" s="171">
        <v>1</v>
      </c>
      <c r="I1306" s="171" t="s">
        <v>77</v>
      </c>
      <c r="J1306" s="173" t="s">
        <v>80</v>
      </c>
      <c r="K1306" s="173" t="s">
        <v>80</v>
      </c>
      <c r="L1306" s="169">
        <f>VLOOKUP(CONCATENATE(J1306,K1306),'Sheet1 (2)'!$J$6:$K$26,2,FALSE)</f>
        <v>0</v>
      </c>
      <c r="M1306" s="173" t="s">
        <v>83</v>
      </c>
      <c r="N1306" s="173" t="s">
        <v>78</v>
      </c>
      <c r="O1306" s="177">
        <f>VLOOKUP(CONCATENATE(M1306,N1306),'[1]Sheet1 (2)'!$L$6:$M$26,2,FALSE)</f>
        <v>7.5</v>
      </c>
      <c r="P1306" s="173" t="s">
        <v>83</v>
      </c>
      <c r="Q1306" s="173" t="s">
        <v>82</v>
      </c>
      <c r="R1306" s="177">
        <f>VLOOKUP(CONCATENATE(P1306,Q1306),'[1]Sheet1 (2)'!$N$6:$O$26,2,FALSE)</f>
        <v>18.75</v>
      </c>
      <c r="S1306" s="173" t="s">
        <v>80</v>
      </c>
      <c r="T1306" s="173" t="s">
        <v>80</v>
      </c>
      <c r="U1306" s="177">
        <f>VLOOKUP(CONCATENATE(S1306,T1306),'[1]Sheet1 (2)'!$P$6:$Q$26,2,FALSE)</f>
        <v>0</v>
      </c>
      <c r="V1306" s="173" t="s">
        <v>80</v>
      </c>
      <c r="W1306" s="173" t="s">
        <v>80</v>
      </c>
      <c r="X1306" s="177">
        <f>VLOOKUP(CONCATENATE(V1306,W1306),'[1]Sheet1 (2)'!$R$6:$S$26,2,FALSE)</f>
        <v>0</v>
      </c>
      <c r="Y1306" s="173" t="s">
        <v>82</v>
      </c>
      <c r="Z1306" s="173" t="s">
        <v>78</v>
      </c>
      <c r="AA1306" s="177">
        <f>VLOOKUP(CONCATENATE(Y1306,Z1306),'[1]Sheet1 (2)'!$T$6:$U$26,2,FALSE)</f>
        <v>5</v>
      </c>
      <c r="AB1306" s="173" t="s">
        <v>80</v>
      </c>
      <c r="AC1306" s="173" t="s">
        <v>80</v>
      </c>
      <c r="AD1306" s="177">
        <f>VLOOKUP(CONCATENATE(AB1306,AC1306),'[1]Sheet1 (2)'!$X$6:$Y$26,2,FALSE)</f>
        <v>0</v>
      </c>
      <c r="AE1306" s="173" t="s">
        <v>82</v>
      </c>
      <c r="AF1306" s="173" t="s">
        <v>81</v>
      </c>
      <c r="AG1306" s="177">
        <f>VLOOKUP(CONCATENATE(AE1306,AF1306),'[1]Sheet1 (2)'!$Z$6:$AA$26,2,FALSE)</f>
        <v>66</v>
      </c>
      <c r="AH1306" s="172"/>
      <c r="AI1306" s="178"/>
      <c r="AJ1306" s="140"/>
      <c r="AK1306" s="176" t="s">
        <v>282</v>
      </c>
      <c r="AL1306" s="176" t="s">
        <v>76</v>
      </c>
      <c r="AM1306" s="170">
        <f t="shared" si="41"/>
        <v>1439</v>
      </c>
      <c r="AN1306" s="147"/>
      <c r="AO1306" s="155"/>
      <c r="AP1306" s="156"/>
      <c r="AQ1306" s="157">
        <v>3.7234217983999995</v>
      </c>
      <c r="AR1306" s="158"/>
      <c r="AS1306" s="145">
        <f>LOOKUP(rufmkm,'[1]Sheet1 (2)'!$V$62:$V$71,'[1]Sheet1 (2)'!$W$62:$W$71)</f>
        <v>40</v>
      </c>
      <c r="AT1306" s="140"/>
      <c r="AU1306" s="157">
        <f>IF(IF(D1306='[1]Sheet1 (2)'!$C$69,'[1]Sheet1 (2)'!$D$69*('[1]Sheet1 (2)'!$D$72-rut_index)/'[1]Sheet1 (2)'!$D$72,IF([1]shee2!D1246='[1]Sheet1 (2)'!$C$70,'[1]Sheet1 (2)'!$D$70*('[1]Sheet1 (2)'!$D$72-rut_index)/'[1]Sheet1 (2)'!$D$72,IF([1]shee2!D1246='[1]Sheet1 (2)'!$C$71,'[1]Sheet1 (2)'!$D$71*('[1]Sheet1 (2)'!$D$72-rut_index)/'[1]Sheet1 (2)'!$D$72)))&lt;0,0,IF(D1306='[1]Sheet1 (2)'!$C$69,'[1]Sheet1 (2)'!$D$69*('[1]Sheet1 (2)'!$D$72-rut_index)/'[1]Sheet1 (2)'!$D$72,IF([1]shee2!D1246='[1]Sheet1 (2)'!$C$70,'[1]Sheet1 (2)'!$D$70*('[1]Sheet1 (2)'!$D$72-rut_index)/'[1]Sheet1 (2)'!$D$72,IF([1]shee2!D1246='[1]Sheet1 (2)'!$C$71,'[1]Sheet1 (2)'!$D$71*('[1]Sheet1 (2)'!$D$72-rut_index)/'[1]Sheet1 (2)'!$D$72))))</f>
        <v>5</v>
      </c>
      <c r="AV1306" s="157">
        <f>IF(IF(D1306='[1]Sheet1 (2)'!$C$69,'[1]Sheet1 (2)'!$D$69*('[1]Sheet1 (2)'!$D$72-crack_s_index)/'[1]Sheet1 (2)'!$D$72,IF([1]shee2!D1246='[1]Sheet1 (2)'!$C$70,'[1]Sheet1 (2)'!$D$70*('[1]Sheet1 (2)'!$D$72-crack_s_index)/'[1]Sheet1 (2)'!$D$72,IF([1]shee2!D1246='[1]Sheet1 (2)'!$C$71,'[1]Sheet1 (2)'!$D$71*('[1]Sheet1 (2)'!$D$72-crack_s_index)/'[1]Sheet1 (2)'!$D$72)))&lt;0,0,IF(D1306='[1]Sheet1 (2)'!$C$69,'[1]Sheet1 (2)'!$D$69*('[1]Sheet1 (2)'!$D$72-crack_s_index)/'[1]Sheet1 (2)'!$D$72,IF([1]shee2!D1246='[1]Sheet1 (2)'!$C$70,'[1]Sheet1 (2)'!$D$70*('[1]Sheet1 (2)'!$D$72-crack_s_index)/'[1]Sheet1 (2)'!$D$72,IF([1]shee2!D1246='[1]Sheet1 (2)'!$C$71,'[1]Sheet1 (2)'!$D$71*('[1]Sheet1 (2)'!$D$72-crack_s_index)/'[1]Sheet1 (2)'!$D$72))))</f>
        <v>4.375</v>
      </c>
      <c r="AW1306" s="157">
        <f>IF(IF(D1306='[1]Sheet1 (2)'!$C$69,'[1]Sheet1 (2)'!$D$69*('[1]Sheet1 (2)'!$D$72-crack_t_index)/'[1]Sheet1 (2)'!$D$72,IF([1]shee2!D1246='[1]Sheet1 (2)'!$C$70,'[1]Sheet1 (2)'!$D$70*('[1]Sheet1 (2)'!$D$72-crack_t_index)/'[1]Sheet1 (2)'!$D$72,IF([1]shee2!D1246='[1]Sheet1 (2)'!$C$71,'[1]Sheet1 (2)'!$D$71*('[1]Sheet1 (2)'!$D$72-crack_t_index)/'[1]Sheet1 (2)'!$D$72)))&lt;0,0,IF(D1306='[1]Sheet1 (2)'!$C$69,'[1]Sheet1 (2)'!$D$69*('[1]Sheet1 (2)'!$D$72-crack_t_index)/'[1]Sheet1 (2)'!$D$72,IF([1]shee2!D1246='[1]Sheet1 (2)'!$C$70,'[1]Sheet1 (2)'!$D$70*('[1]Sheet1 (2)'!$D$72-crack_t_index)/'[1]Sheet1 (2)'!$D$72,IF([1]shee2!D1246='[1]Sheet1 (2)'!$C$71,'[1]Sheet1 (2)'!$D$71*('[1]Sheet1 (2)'!$D$72-crack_t_index)/'[1]Sheet1 (2)'!$D$72))))</f>
        <v>3.4375</v>
      </c>
      <c r="AX1306" s="157">
        <f>IF(IF(D1306='[1]Sheet1 (2)'!$C$69,'[1]Sheet1 (2)'!$D$69*('[1]Sheet1 (2)'!$D$72-rave_index)/'[1]Sheet1 (2)'!$D$72,IF([1]shee2!D1246='[1]Sheet1 (2)'!$C$70,'[1]Sheet1 (2)'!$D$70*('[1]Sheet1 (2)'!$D$72-rave_index)/'[1]Sheet1 (2)'!$D$72,IF([1]shee2!D1246='[1]Sheet1 (2)'!$C$71,'[1]Sheet1 (2)'!$D$71*('[1]Sheet1 (2)'!$D$72-rave_index)/'[1]Sheet1 (2)'!$D$72)))&lt;0,0,IF(D1306='[1]Sheet1 (2)'!$C$69,'[1]Sheet1 (2)'!$D$69*('[1]Sheet1 (2)'!$D$72-rave_index)/'[1]Sheet1 (2)'!$D$72,IF([1]shee2!D1246='[1]Sheet1 (2)'!$C$70,'[1]Sheet1 (2)'!$D$70*('[1]Sheet1 (2)'!$D$72-rave_index)/'[1]Sheet1 (2)'!$D$72,IF([1]shee2!D1246='[1]Sheet1 (2)'!$C$71,'[1]Sheet1 (2)'!$D$71*('[1]Sheet1 (2)'!$D$72-rave_index)/'[1]Sheet1 (2)'!$D$72))))</f>
        <v>4.583333333333333</v>
      </c>
      <c r="AY1306" s="157">
        <f>IF(IF(D1306='[1]Sheet1 (2)'!$C$69,'[1]Sheet1 (2)'!$D$69*('[1]Sheet1 (2)'!$D$72-rough_index)/'[1]Sheet1 (2)'!$D$72,IF([1]shee2!D1246='[1]Sheet1 (2)'!$C$70,'[1]Sheet1 (2)'!$D$70*('[1]Sheet1 (2)'!$D$72-rough_index)/'[1]Sheet1 (2)'!$D$72,IF([1]shee2!D1246='[1]Sheet1 (2)'!$C$71,'[1]Sheet1 (2)'!$D$71*('[1]Sheet1 (2)'!$D$72-rough_index)/'[1]Sheet1 (2)'!$D$72)))&lt;0,0,IF(D1306='[1]Sheet1 (2)'!$C$69,'[1]Sheet1 (2)'!$D$69*('[1]Sheet1 (2)'!$D$72-rough_index)/'[1]Sheet1 (2)'!$D$72,IF([1]shee2!D1246='[1]Sheet1 (2)'!$C$70,'[1]Sheet1 (2)'!$D$70*('[1]Sheet1 (2)'!$D$72-rough_index)/'[1]Sheet1 (2)'!$D$72,IF([1]shee2!D1246='[1]Sheet1 (2)'!$C$71,'[1]Sheet1 (2)'!$D$71*('[1]Sheet1 (2)'!$D$72-rough_index)/'[1]Sheet1 (2)'!$D$72))))</f>
        <v>1.6666666666666667</v>
      </c>
      <c r="AZ1306" s="179">
        <f>+(AU1306*'[1]Sheet1 (2)'!$C$77)+(AV1306*'[1]Sheet1 (2)'!$C$78)+(AW1306*'[1]Sheet1 (2)'!$C$79)+(AX1306*'[1]Sheet1 (2)'!$C$80)+(AY1306*'[1]Sheet1 (2)'!$C$81)</f>
        <v>3.6708333333333338</v>
      </c>
      <c r="BA1306" s="213" t="str">
        <f t="shared" si="40"/>
        <v>Fair</v>
      </c>
      <c r="BE1306">
        <f>IF(D1306='[1]Sheet1 (2)'!$C$61,'[1]Sheet1 (2)'!$D$61*(counts^2)+'[1]Sheet1 (2)'!$G$61*counts+'[1]Sheet1 (2)'!$J$61,IF(D1306='[1]Sheet1 (2)'!$C$62,'[1]Sheet1 (2)'!$D$62*counts+'[1]Sheet1 (2)'!$G$62,IF(D1306='[1]Sheet1 (2)'!$C$63,'[1]Sheet1 (2)'!$D$63*counts+'[1]Sheet1 (2)'!$G$63,IF(D1306='[1]Sheet1 (2)'!$C$64,'[1]Sheet1 (2)'!$D$64*counts+'[1]Sheet1 (2)'!$G$64))))</f>
        <v>2.0984129299999998</v>
      </c>
    </row>
    <row r="1307" spans="1:57" ht="12.75" customHeight="1">
      <c r="A1307" s="176" t="s">
        <v>282</v>
      </c>
      <c r="B1307" s="145" t="s">
        <v>76</v>
      </c>
      <c r="C1307" s="170">
        <v>1440</v>
      </c>
      <c r="D1307" s="174" t="s">
        <v>77</v>
      </c>
      <c r="E1307" s="171">
        <v>8</v>
      </c>
      <c r="F1307" s="171">
        <v>2</v>
      </c>
      <c r="G1307" s="171" t="s">
        <v>77</v>
      </c>
      <c r="H1307" s="171">
        <v>1</v>
      </c>
      <c r="I1307" s="171" t="s">
        <v>77</v>
      </c>
      <c r="J1307" s="173" t="s">
        <v>80</v>
      </c>
      <c r="K1307" s="173" t="s">
        <v>80</v>
      </c>
      <c r="L1307" s="169">
        <f>VLOOKUP(CONCATENATE(J1307,K1307),'Sheet1 (2)'!$J$6:$K$26,2,FALSE)</f>
        <v>0</v>
      </c>
      <c r="M1307" s="173" t="s">
        <v>83</v>
      </c>
      <c r="N1307" s="173" t="s">
        <v>78</v>
      </c>
      <c r="O1307" s="177">
        <f>VLOOKUP(CONCATENATE(M1307,N1307),'[1]Sheet1 (2)'!$L$6:$M$26,2,FALSE)</f>
        <v>7.5</v>
      </c>
      <c r="P1307" s="173" t="s">
        <v>83</v>
      </c>
      <c r="Q1307" s="173" t="s">
        <v>78</v>
      </c>
      <c r="R1307" s="177">
        <f>VLOOKUP(CONCATENATE(P1307,Q1307),'[1]Sheet1 (2)'!$N$6:$O$26,2,FALSE)</f>
        <v>7.5</v>
      </c>
      <c r="S1307" s="173" t="s">
        <v>80</v>
      </c>
      <c r="T1307" s="173" t="s">
        <v>80</v>
      </c>
      <c r="U1307" s="177">
        <f>VLOOKUP(CONCATENATE(S1307,T1307),'[1]Sheet1 (2)'!$P$6:$Q$26,2,FALSE)</f>
        <v>0</v>
      </c>
      <c r="V1307" s="173" t="s">
        <v>80</v>
      </c>
      <c r="W1307" s="173" t="s">
        <v>80</v>
      </c>
      <c r="X1307" s="177">
        <f>VLOOKUP(CONCATENATE(V1307,W1307),'[1]Sheet1 (2)'!$R$6:$S$26,2,FALSE)</f>
        <v>0</v>
      </c>
      <c r="Y1307" s="173" t="s">
        <v>80</v>
      </c>
      <c r="Z1307" s="173" t="s">
        <v>80</v>
      </c>
      <c r="AA1307" s="177">
        <f>VLOOKUP(CONCATENATE(Y1307,Z1307),'[1]Sheet1 (2)'!$T$6:$U$26,2,FALSE)</f>
        <v>0</v>
      </c>
      <c r="AB1307" s="173" t="s">
        <v>80</v>
      </c>
      <c r="AC1307" s="173" t="s">
        <v>80</v>
      </c>
      <c r="AD1307" s="177">
        <f>VLOOKUP(CONCATENATE(AB1307,AC1307),'[1]Sheet1 (2)'!$X$6:$Y$26,2,FALSE)</f>
        <v>0</v>
      </c>
      <c r="AE1307" s="173" t="s">
        <v>82</v>
      </c>
      <c r="AF1307" s="173" t="s">
        <v>81</v>
      </c>
      <c r="AG1307" s="177">
        <f>VLOOKUP(CONCATENATE(AE1307,AF1307),'[1]Sheet1 (2)'!$Z$6:$AA$26,2,FALSE)</f>
        <v>66</v>
      </c>
      <c r="AH1307" s="172"/>
      <c r="AI1307" s="178"/>
      <c r="AJ1307" s="140"/>
      <c r="AK1307" s="176" t="s">
        <v>282</v>
      </c>
      <c r="AL1307" s="176" t="s">
        <v>76</v>
      </c>
      <c r="AM1307" s="170">
        <f t="shared" si="41"/>
        <v>1440</v>
      </c>
      <c r="AN1307" s="147"/>
      <c r="AO1307" s="155"/>
      <c r="AP1307" s="156"/>
      <c r="AQ1307" s="157">
        <v>3.6355779984000001</v>
      </c>
      <c r="AR1307" s="158"/>
      <c r="AS1307" s="145">
        <f>LOOKUP(rufmkm,'[1]Sheet1 (2)'!$V$62:$V$71,'[1]Sheet1 (2)'!$W$62:$W$71)</f>
        <v>40</v>
      </c>
      <c r="AT1307" s="140"/>
      <c r="AU1307" s="157">
        <f>IF(IF(D1307='[1]Sheet1 (2)'!$C$69,'[1]Sheet1 (2)'!$D$69*('[1]Sheet1 (2)'!$D$72-rut_index)/'[1]Sheet1 (2)'!$D$72,IF([1]shee2!D1247='[1]Sheet1 (2)'!$C$70,'[1]Sheet1 (2)'!$D$70*('[1]Sheet1 (2)'!$D$72-rut_index)/'[1]Sheet1 (2)'!$D$72,IF([1]shee2!D1247='[1]Sheet1 (2)'!$C$71,'[1]Sheet1 (2)'!$D$71*('[1]Sheet1 (2)'!$D$72-rut_index)/'[1]Sheet1 (2)'!$D$72)))&lt;0,0,IF(D1307='[1]Sheet1 (2)'!$C$69,'[1]Sheet1 (2)'!$D$69*('[1]Sheet1 (2)'!$D$72-rut_index)/'[1]Sheet1 (2)'!$D$72,IF([1]shee2!D1247='[1]Sheet1 (2)'!$C$70,'[1]Sheet1 (2)'!$D$70*('[1]Sheet1 (2)'!$D$72-rut_index)/'[1]Sheet1 (2)'!$D$72,IF([1]shee2!D1247='[1]Sheet1 (2)'!$C$71,'[1]Sheet1 (2)'!$D$71*('[1]Sheet1 (2)'!$D$72-rut_index)/'[1]Sheet1 (2)'!$D$72))))</f>
        <v>5</v>
      </c>
      <c r="AV1307" s="157">
        <f>IF(IF(D1307='[1]Sheet1 (2)'!$C$69,'[1]Sheet1 (2)'!$D$69*('[1]Sheet1 (2)'!$D$72-crack_s_index)/'[1]Sheet1 (2)'!$D$72,IF([1]shee2!D1247='[1]Sheet1 (2)'!$C$70,'[1]Sheet1 (2)'!$D$70*('[1]Sheet1 (2)'!$D$72-crack_s_index)/'[1]Sheet1 (2)'!$D$72,IF([1]shee2!D1247='[1]Sheet1 (2)'!$C$71,'[1]Sheet1 (2)'!$D$71*('[1]Sheet1 (2)'!$D$72-crack_s_index)/'[1]Sheet1 (2)'!$D$72)))&lt;0,0,IF(D1307='[1]Sheet1 (2)'!$C$69,'[1]Sheet1 (2)'!$D$69*('[1]Sheet1 (2)'!$D$72-crack_s_index)/'[1]Sheet1 (2)'!$D$72,IF([1]shee2!D1247='[1]Sheet1 (2)'!$C$70,'[1]Sheet1 (2)'!$D$70*('[1]Sheet1 (2)'!$D$72-crack_s_index)/'[1]Sheet1 (2)'!$D$72,IF([1]shee2!D1247='[1]Sheet1 (2)'!$C$71,'[1]Sheet1 (2)'!$D$71*('[1]Sheet1 (2)'!$D$72-crack_s_index)/'[1]Sheet1 (2)'!$D$72))))</f>
        <v>4.375</v>
      </c>
      <c r="AW1307" s="157">
        <f>IF(IF(D1307='[1]Sheet1 (2)'!$C$69,'[1]Sheet1 (2)'!$D$69*('[1]Sheet1 (2)'!$D$72-crack_t_index)/'[1]Sheet1 (2)'!$D$72,IF([1]shee2!D1247='[1]Sheet1 (2)'!$C$70,'[1]Sheet1 (2)'!$D$70*('[1]Sheet1 (2)'!$D$72-crack_t_index)/'[1]Sheet1 (2)'!$D$72,IF([1]shee2!D1247='[1]Sheet1 (2)'!$C$71,'[1]Sheet1 (2)'!$D$71*('[1]Sheet1 (2)'!$D$72-crack_t_index)/'[1]Sheet1 (2)'!$D$72)))&lt;0,0,IF(D1307='[1]Sheet1 (2)'!$C$69,'[1]Sheet1 (2)'!$D$69*('[1]Sheet1 (2)'!$D$72-crack_t_index)/'[1]Sheet1 (2)'!$D$72,IF([1]shee2!D1247='[1]Sheet1 (2)'!$C$70,'[1]Sheet1 (2)'!$D$70*('[1]Sheet1 (2)'!$D$72-crack_t_index)/'[1]Sheet1 (2)'!$D$72,IF([1]shee2!D1247='[1]Sheet1 (2)'!$C$71,'[1]Sheet1 (2)'!$D$71*('[1]Sheet1 (2)'!$D$72-crack_t_index)/'[1]Sheet1 (2)'!$D$72))))</f>
        <v>4.375</v>
      </c>
      <c r="AX1307" s="157">
        <f>IF(IF(D1307='[1]Sheet1 (2)'!$C$69,'[1]Sheet1 (2)'!$D$69*('[1]Sheet1 (2)'!$D$72-rave_index)/'[1]Sheet1 (2)'!$D$72,IF([1]shee2!D1247='[1]Sheet1 (2)'!$C$70,'[1]Sheet1 (2)'!$D$70*('[1]Sheet1 (2)'!$D$72-rave_index)/'[1]Sheet1 (2)'!$D$72,IF([1]shee2!D1247='[1]Sheet1 (2)'!$C$71,'[1]Sheet1 (2)'!$D$71*('[1]Sheet1 (2)'!$D$72-rave_index)/'[1]Sheet1 (2)'!$D$72)))&lt;0,0,IF(D1307='[1]Sheet1 (2)'!$C$69,'[1]Sheet1 (2)'!$D$69*('[1]Sheet1 (2)'!$D$72-rave_index)/'[1]Sheet1 (2)'!$D$72,IF([1]shee2!D1247='[1]Sheet1 (2)'!$C$70,'[1]Sheet1 (2)'!$D$70*('[1]Sheet1 (2)'!$D$72-rave_index)/'[1]Sheet1 (2)'!$D$72,IF([1]shee2!D1247='[1]Sheet1 (2)'!$C$71,'[1]Sheet1 (2)'!$D$71*('[1]Sheet1 (2)'!$D$72-rave_index)/'[1]Sheet1 (2)'!$D$72))))</f>
        <v>5</v>
      </c>
      <c r="AY1307" s="157">
        <f>IF(IF(D1307='[1]Sheet1 (2)'!$C$69,'[1]Sheet1 (2)'!$D$69*('[1]Sheet1 (2)'!$D$72-rough_index)/'[1]Sheet1 (2)'!$D$72,IF([1]shee2!D1247='[1]Sheet1 (2)'!$C$70,'[1]Sheet1 (2)'!$D$70*('[1]Sheet1 (2)'!$D$72-rough_index)/'[1]Sheet1 (2)'!$D$72,IF([1]shee2!D1247='[1]Sheet1 (2)'!$C$71,'[1]Sheet1 (2)'!$D$71*('[1]Sheet1 (2)'!$D$72-rough_index)/'[1]Sheet1 (2)'!$D$72)))&lt;0,0,IF(D1307='[1]Sheet1 (2)'!$C$69,'[1]Sheet1 (2)'!$D$69*('[1]Sheet1 (2)'!$D$72-rough_index)/'[1]Sheet1 (2)'!$D$72,IF([1]shee2!D1247='[1]Sheet1 (2)'!$C$70,'[1]Sheet1 (2)'!$D$70*('[1]Sheet1 (2)'!$D$72-rough_index)/'[1]Sheet1 (2)'!$D$72,IF([1]shee2!D1247='[1]Sheet1 (2)'!$C$71,'[1]Sheet1 (2)'!$D$71*('[1]Sheet1 (2)'!$D$72-rough_index)/'[1]Sheet1 (2)'!$D$72))))</f>
        <v>1.6666666666666667</v>
      </c>
      <c r="AZ1307" s="179">
        <f>+(AU1307*'[1]Sheet1 (2)'!$C$77)+(AV1307*'[1]Sheet1 (2)'!$C$78)+(AW1307*'[1]Sheet1 (2)'!$C$79)+(AX1307*'[1]Sheet1 (2)'!$C$80)+(AY1307*'[1]Sheet1 (2)'!$C$81)</f>
        <v>3.75</v>
      </c>
      <c r="BA1307" s="213" t="str">
        <f t="shared" si="40"/>
        <v>Fair</v>
      </c>
      <c r="BE1307">
        <f>IF(D1307='[1]Sheet1 (2)'!$C$61,'[1]Sheet1 (2)'!$D$61*(counts^2)+'[1]Sheet1 (2)'!$G$61*counts+'[1]Sheet1 (2)'!$J$61,IF(D1307='[1]Sheet1 (2)'!$C$62,'[1]Sheet1 (2)'!$D$62*counts+'[1]Sheet1 (2)'!$G$62,IF(D1307='[1]Sheet1 (2)'!$C$63,'[1]Sheet1 (2)'!$D$63*counts+'[1]Sheet1 (2)'!$G$63,IF(D1307='[1]Sheet1 (2)'!$C$64,'[1]Sheet1 (2)'!$D$64*counts+'[1]Sheet1 (2)'!$G$64))))</f>
        <v>2.0984129299999998</v>
      </c>
    </row>
    <row r="1308" spans="1:57" ht="12.75" customHeight="1">
      <c r="A1308" s="176" t="s">
        <v>282</v>
      </c>
      <c r="B1308" s="145" t="s">
        <v>76</v>
      </c>
      <c r="C1308" s="170">
        <v>1441</v>
      </c>
      <c r="D1308" s="174" t="s">
        <v>77</v>
      </c>
      <c r="E1308" s="171">
        <v>8</v>
      </c>
      <c r="F1308" s="171">
        <v>2</v>
      </c>
      <c r="G1308" s="171" t="s">
        <v>77</v>
      </c>
      <c r="H1308" s="171">
        <v>1</v>
      </c>
      <c r="I1308" s="171" t="s">
        <v>77</v>
      </c>
      <c r="J1308" s="173" t="s">
        <v>80</v>
      </c>
      <c r="K1308" s="173" t="s">
        <v>80</v>
      </c>
      <c r="L1308" s="169">
        <f>VLOOKUP(CONCATENATE(J1308,K1308),'Sheet1 (2)'!$J$6:$K$26,2,FALSE)</f>
        <v>0</v>
      </c>
      <c r="M1308" s="173" t="s">
        <v>83</v>
      </c>
      <c r="N1308" s="173" t="s">
        <v>83</v>
      </c>
      <c r="O1308" s="177">
        <f>VLOOKUP(CONCATENATE(M1308,N1308),'[1]Sheet1 (2)'!$L$6:$M$26,2,FALSE)</f>
        <v>37.5</v>
      </c>
      <c r="P1308" s="173" t="s">
        <v>83</v>
      </c>
      <c r="Q1308" s="173" t="s">
        <v>82</v>
      </c>
      <c r="R1308" s="177">
        <f>VLOOKUP(CONCATENATE(P1308,Q1308),'[1]Sheet1 (2)'!$N$6:$O$26,2,FALSE)</f>
        <v>18.75</v>
      </c>
      <c r="S1308" s="173" t="s">
        <v>80</v>
      </c>
      <c r="T1308" s="173" t="s">
        <v>80</v>
      </c>
      <c r="U1308" s="177">
        <f>VLOOKUP(CONCATENATE(S1308,T1308),'[1]Sheet1 (2)'!$P$6:$Q$26,2,FALSE)</f>
        <v>0</v>
      </c>
      <c r="V1308" s="173" t="s">
        <v>80</v>
      </c>
      <c r="W1308" s="173" t="s">
        <v>80</v>
      </c>
      <c r="X1308" s="177">
        <f>VLOOKUP(CONCATENATE(V1308,W1308),'[1]Sheet1 (2)'!$R$6:$S$26,2,FALSE)</f>
        <v>0</v>
      </c>
      <c r="Y1308" s="173" t="s">
        <v>80</v>
      </c>
      <c r="Z1308" s="173" t="s">
        <v>80</v>
      </c>
      <c r="AA1308" s="177">
        <f>VLOOKUP(CONCATENATE(Y1308,Z1308),'[1]Sheet1 (2)'!$T$6:$U$26,2,FALSE)</f>
        <v>0</v>
      </c>
      <c r="AB1308" s="173" t="s">
        <v>80</v>
      </c>
      <c r="AC1308" s="173" t="s">
        <v>80</v>
      </c>
      <c r="AD1308" s="177">
        <f>VLOOKUP(CONCATENATE(AB1308,AC1308),'[1]Sheet1 (2)'!$X$6:$Y$26,2,FALSE)</f>
        <v>0</v>
      </c>
      <c r="AE1308" s="173" t="s">
        <v>82</v>
      </c>
      <c r="AF1308" s="173" t="s">
        <v>81</v>
      </c>
      <c r="AG1308" s="177">
        <f>VLOOKUP(CONCATENATE(AE1308,AF1308),'[1]Sheet1 (2)'!$Z$6:$AA$26,2,FALSE)</f>
        <v>66</v>
      </c>
      <c r="AH1308" s="172"/>
      <c r="AI1308" s="178"/>
      <c r="AJ1308" s="140"/>
      <c r="AK1308" s="176" t="s">
        <v>282</v>
      </c>
      <c r="AL1308" s="176" t="s">
        <v>76</v>
      </c>
      <c r="AM1308" s="170">
        <f t="shared" si="41"/>
        <v>1441</v>
      </c>
      <c r="AN1308" s="147"/>
      <c r="AO1308" s="155"/>
      <c r="AP1308" s="156"/>
      <c r="AQ1308" s="157">
        <v>3.7118023446000001</v>
      </c>
      <c r="AR1308" s="158"/>
      <c r="AS1308" s="145">
        <f>LOOKUP(rufmkm,'[1]Sheet1 (2)'!$V$62:$V$71,'[1]Sheet1 (2)'!$W$62:$W$71)</f>
        <v>40</v>
      </c>
      <c r="AT1308" s="140"/>
      <c r="AU1308" s="157">
        <f>IF(IF(D1308='[1]Sheet1 (2)'!$C$69,'[1]Sheet1 (2)'!$D$69*('[1]Sheet1 (2)'!$D$72-rut_index)/'[1]Sheet1 (2)'!$D$72,IF([1]shee2!D1248='[1]Sheet1 (2)'!$C$70,'[1]Sheet1 (2)'!$D$70*('[1]Sheet1 (2)'!$D$72-rut_index)/'[1]Sheet1 (2)'!$D$72,IF([1]shee2!D1248='[1]Sheet1 (2)'!$C$71,'[1]Sheet1 (2)'!$D$71*('[1]Sheet1 (2)'!$D$72-rut_index)/'[1]Sheet1 (2)'!$D$72)))&lt;0,0,IF(D1308='[1]Sheet1 (2)'!$C$69,'[1]Sheet1 (2)'!$D$69*('[1]Sheet1 (2)'!$D$72-rut_index)/'[1]Sheet1 (2)'!$D$72,IF([1]shee2!D1248='[1]Sheet1 (2)'!$C$70,'[1]Sheet1 (2)'!$D$70*('[1]Sheet1 (2)'!$D$72-rut_index)/'[1]Sheet1 (2)'!$D$72,IF([1]shee2!D1248='[1]Sheet1 (2)'!$C$71,'[1]Sheet1 (2)'!$D$71*('[1]Sheet1 (2)'!$D$72-rut_index)/'[1]Sheet1 (2)'!$D$72))))</f>
        <v>5</v>
      </c>
      <c r="AV1308" s="157">
        <f>IF(IF(D1308='[1]Sheet1 (2)'!$C$69,'[1]Sheet1 (2)'!$D$69*('[1]Sheet1 (2)'!$D$72-crack_s_index)/'[1]Sheet1 (2)'!$D$72,IF([1]shee2!D1248='[1]Sheet1 (2)'!$C$70,'[1]Sheet1 (2)'!$D$70*('[1]Sheet1 (2)'!$D$72-crack_s_index)/'[1]Sheet1 (2)'!$D$72,IF([1]shee2!D1248='[1]Sheet1 (2)'!$C$71,'[1]Sheet1 (2)'!$D$71*('[1]Sheet1 (2)'!$D$72-crack_s_index)/'[1]Sheet1 (2)'!$D$72)))&lt;0,0,IF(D1308='[1]Sheet1 (2)'!$C$69,'[1]Sheet1 (2)'!$D$69*('[1]Sheet1 (2)'!$D$72-crack_s_index)/'[1]Sheet1 (2)'!$D$72,IF([1]shee2!D1248='[1]Sheet1 (2)'!$C$70,'[1]Sheet1 (2)'!$D$70*('[1]Sheet1 (2)'!$D$72-crack_s_index)/'[1]Sheet1 (2)'!$D$72,IF([1]shee2!D1248='[1]Sheet1 (2)'!$C$71,'[1]Sheet1 (2)'!$D$71*('[1]Sheet1 (2)'!$D$72-crack_s_index)/'[1]Sheet1 (2)'!$D$72))))</f>
        <v>1.875</v>
      </c>
      <c r="AW1308" s="157">
        <f>IF(IF(D1308='[1]Sheet1 (2)'!$C$69,'[1]Sheet1 (2)'!$D$69*('[1]Sheet1 (2)'!$D$72-crack_t_index)/'[1]Sheet1 (2)'!$D$72,IF([1]shee2!D1248='[1]Sheet1 (2)'!$C$70,'[1]Sheet1 (2)'!$D$70*('[1]Sheet1 (2)'!$D$72-crack_t_index)/'[1]Sheet1 (2)'!$D$72,IF([1]shee2!D1248='[1]Sheet1 (2)'!$C$71,'[1]Sheet1 (2)'!$D$71*('[1]Sheet1 (2)'!$D$72-crack_t_index)/'[1]Sheet1 (2)'!$D$72)))&lt;0,0,IF(D1308='[1]Sheet1 (2)'!$C$69,'[1]Sheet1 (2)'!$D$69*('[1]Sheet1 (2)'!$D$72-crack_t_index)/'[1]Sheet1 (2)'!$D$72,IF([1]shee2!D1248='[1]Sheet1 (2)'!$C$70,'[1]Sheet1 (2)'!$D$70*('[1]Sheet1 (2)'!$D$72-crack_t_index)/'[1]Sheet1 (2)'!$D$72,IF([1]shee2!D1248='[1]Sheet1 (2)'!$C$71,'[1]Sheet1 (2)'!$D$71*('[1]Sheet1 (2)'!$D$72-crack_t_index)/'[1]Sheet1 (2)'!$D$72))))</f>
        <v>3.4375</v>
      </c>
      <c r="AX1308" s="157">
        <f>IF(IF(D1308='[1]Sheet1 (2)'!$C$69,'[1]Sheet1 (2)'!$D$69*('[1]Sheet1 (2)'!$D$72-rave_index)/'[1]Sheet1 (2)'!$D$72,IF([1]shee2!D1248='[1]Sheet1 (2)'!$C$70,'[1]Sheet1 (2)'!$D$70*('[1]Sheet1 (2)'!$D$72-rave_index)/'[1]Sheet1 (2)'!$D$72,IF([1]shee2!D1248='[1]Sheet1 (2)'!$C$71,'[1]Sheet1 (2)'!$D$71*('[1]Sheet1 (2)'!$D$72-rave_index)/'[1]Sheet1 (2)'!$D$72)))&lt;0,0,IF(D1308='[1]Sheet1 (2)'!$C$69,'[1]Sheet1 (2)'!$D$69*('[1]Sheet1 (2)'!$D$72-rave_index)/'[1]Sheet1 (2)'!$D$72,IF([1]shee2!D1248='[1]Sheet1 (2)'!$C$70,'[1]Sheet1 (2)'!$D$70*('[1]Sheet1 (2)'!$D$72-rave_index)/'[1]Sheet1 (2)'!$D$72,IF([1]shee2!D1248='[1]Sheet1 (2)'!$C$71,'[1]Sheet1 (2)'!$D$71*('[1]Sheet1 (2)'!$D$72-rave_index)/'[1]Sheet1 (2)'!$D$72))))</f>
        <v>5</v>
      </c>
      <c r="AY1308" s="157">
        <f>IF(IF(D1308='[1]Sheet1 (2)'!$C$69,'[1]Sheet1 (2)'!$D$69*('[1]Sheet1 (2)'!$D$72-rough_index)/'[1]Sheet1 (2)'!$D$72,IF([1]shee2!D1248='[1]Sheet1 (2)'!$C$70,'[1]Sheet1 (2)'!$D$70*('[1]Sheet1 (2)'!$D$72-rough_index)/'[1]Sheet1 (2)'!$D$72,IF([1]shee2!D1248='[1]Sheet1 (2)'!$C$71,'[1]Sheet1 (2)'!$D$71*('[1]Sheet1 (2)'!$D$72-rough_index)/'[1]Sheet1 (2)'!$D$72)))&lt;0,0,IF(D1308='[1]Sheet1 (2)'!$C$69,'[1]Sheet1 (2)'!$D$69*('[1]Sheet1 (2)'!$D$72-rough_index)/'[1]Sheet1 (2)'!$D$72,IF([1]shee2!D1248='[1]Sheet1 (2)'!$C$70,'[1]Sheet1 (2)'!$D$70*('[1]Sheet1 (2)'!$D$72-rough_index)/'[1]Sheet1 (2)'!$D$72,IF([1]shee2!D1248='[1]Sheet1 (2)'!$C$71,'[1]Sheet1 (2)'!$D$71*('[1]Sheet1 (2)'!$D$72-rough_index)/'[1]Sheet1 (2)'!$D$72))))</f>
        <v>1.6666666666666667</v>
      </c>
      <c r="AZ1308" s="179">
        <f>+(AU1308*'[1]Sheet1 (2)'!$C$77)+(AV1308*'[1]Sheet1 (2)'!$C$78)+(AW1308*'[1]Sheet1 (2)'!$C$79)+(AX1308*'[1]Sheet1 (2)'!$C$80)+(AY1308*'[1]Sheet1 (2)'!$C$81)</f>
        <v>2.8125</v>
      </c>
      <c r="BA1308" s="213" t="str">
        <f t="shared" si="40"/>
        <v>Fair</v>
      </c>
      <c r="BE1308">
        <f>IF(D1308='[1]Sheet1 (2)'!$C$61,'[1]Sheet1 (2)'!$D$61*(counts^2)+'[1]Sheet1 (2)'!$G$61*counts+'[1]Sheet1 (2)'!$J$61,IF(D1308='[1]Sheet1 (2)'!$C$62,'[1]Sheet1 (2)'!$D$62*counts+'[1]Sheet1 (2)'!$G$62,IF(D1308='[1]Sheet1 (2)'!$C$63,'[1]Sheet1 (2)'!$D$63*counts+'[1]Sheet1 (2)'!$G$63,IF(D1308='[1]Sheet1 (2)'!$C$64,'[1]Sheet1 (2)'!$D$64*counts+'[1]Sheet1 (2)'!$G$64))))</f>
        <v>2.0984129299999998</v>
      </c>
    </row>
    <row r="1309" spans="1:57" ht="12.75" customHeight="1">
      <c r="A1309" s="176" t="s">
        <v>282</v>
      </c>
      <c r="B1309" s="145" t="s">
        <v>76</v>
      </c>
      <c r="C1309" s="170">
        <v>1442</v>
      </c>
      <c r="D1309" s="174" t="s">
        <v>77</v>
      </c>
      <c r="E1309" s="171">
        <v>8</v>
      </c>
      <c r="F1309" s="171">
        <v>2</v>
      </c>
      <c r="G1309" s="171" t="s">
        <v>77</v>
      </c>
      <c r="H1309" s="171">
        <v>1</v>
      </c>
      <c r="I1309" s="171" t="s">
        <v>77</v>
      </c>
      <c r="J1309" s="173" t="s">
        <v>80</v>
      </c>
      <c r="K1309" s="173" t="s">
        <v>80</v>
      </c>
      <c r="L1309" s="169">
        <f>VLOOKUP(CONCATENATE(J1309,K1309),'Sheet1 (2)'!$J$6:$K$26,2,FALSE)</f>
        <v>0</v>
      </c>
      <c r="M1309" s="173" t="s">
        <v>83</v>
      </c>
      <c r="N1309" s="173" t="s">
        <v>83</v>
      </c>
      <c r="O1309" s="177">
        <f>VLOOKUP(CONCATENATE(M1309,N1309),'[1]Sheet1 (2)'!$L$6:$M$26,2,FALSE)</f>
        <v>37.5</v>
      </c>
      <c r="P1309" s="173" t="s">
        <v>83</v>
      </c>
      <c r="Q1309" s="173" t="s">
        <v>83</v>
      </c>
      <c r="R1309" s="177">
        <f>VLOOKUP(CONCATENATE(P1309,Q1309),'[1]Sheet1 (2)'!$N$6:$O$26,2,FALSE)</f>
        <v>37.5</v>
      </c>
      <c r="S1309" s="173" t="s">
        <v>80</v>
      </c>
      <c r="T1309" s="173" t="s">
        <v>80</v>
      </c>
      <c r="U1309" s="177">
        <f>VLOOKUP(CONCATENATE(S1309,T1309),'[1]Sheet1 (2)'!$P$6:$Q$26,2,FALSE)</f>
        <v>0</v>
      </c>
      <c r="V1309" s="173" t="s">
        <v>80</v>
      </c>
      <c r="W1309" s="173" t="s">
        <v>80</v>
      </c>
      <c r="X1309" s="177">
        <f>VLOOKUP(CONCATENATE(V1309,W1309),'[1]Sheet1 (2)'!$R$6:$S$26,2,FALSE)</f>
        <v>0</v>
      </c>
      <c r="Y1309" s="173" t="s">
        <v>80</v>
      </c>
      <c r="Z1309" s="173" t="s">
        <v>80</v>
      </c>
      <c r="AA1309" s="177">
        <f>VLOOKUP(CONCATENATE(Y1309,Z1309),'[1]Sheet1 (2)'!$T$6:$U$26,2,FALSE)</f>
        <v>0</v>
      </c>
      <c r="AB1309" s="173" t="s">
        <v>80</v>
      </c>
      <c r="AC1309" s="173" t="s">
        <v>80</v>
      </c>
      <c r="AD1309" s="177">
        <f>VLOOKUP(CONCATENATE(AB1309,AC1309),'[1]Sheet1 (2)'!$X$6:$Y$26,2,FALSE)</f>
        <v>0</v>
      </c>
      <c r="AE1309" s="173" t="s">
        <v>82</v>
      </c>
      <c r="AF1309" s="173" t="s">
        <v>81</v>
      </c>
      <c r="AG1309" s="177">
        <f>VLOOKUP(CONCATENATE(AE1309,AF1309),'[1]Sheet1 (2)'!$Z$6:$AA$26,2,FALSE)</f>
        <v>66</v>
      </c>
      <c r="AH1309" s="172"/>
      <c r="AI1309" s="178"/>
      <c r="AJ1309" s="140"/>
      <c r="AK1309" s="176" t="s">
        <v>282</v>
      </c>
      <c r="AL1309" s="176" t="s">
        <v>76</v>
      </c>
      <c r="AM1309" s="170">
        <f t="shared" si="41"/>
        <v>1442</v>
      </c>
      <c r="AN1309" s="147"/>
      <c r="AO1309" s="155" t="s">
        <v>409</v>
      </c>
      <c r="AP1309" s="156"/>
      <c r="AQ1309" s="157">
        <v>5.4114099652000007</v>
      </c>
      <c r="AR1309" s="158"/>
      <c r="AS1309" s="145">
        <f>LOOKUP(rufmkm,'[1]Sheet1 (2)'!$V$62:$V$71,'[1]Sheet1 (2)'!$W$62:$W$71)</f>
        <v>60</v>
      </c>
      <c r="AT1309" s="140"/>
      <c r="AU1309" s="157">
        <f>IF(IF(D1309='[1]Sheet1 (2)'!$C$69,'[1]Sheet1 (2)'!$D$69*('[1]Sheet1 (2)'!$D$72-rut_index)/'[1]Sheet1 (2)'!$D$72,IF([1]shee2!D1249='[1]Sheet1 (2)'!$C$70,'[1]Sheet1 (2)'!$D$70*('[1]Sheet1 (2)'!$D$72-rut_index)/'[1]Sheet1 (2)'!$D$72,IF([1]shee2!D1249='[1]Sheet1 (2)'!$C$71,'[1]Sheet1 (2)'!$D$71*('[1]Sheet1 (2)'!$D$72-rut_index)/'[1]Sheet1 (2)'!$D$72)))&lt;0,0,IF(D1309='[1]Sheet1 (2)'!$C$69,'[1]Sheet1 (2)'!$D$69*('[1]Sheet1 (2)'!$D$72-rut_index)/'[1]Sheet1 (2)'!$D$72,IF([1]shee2!D1249='[1]Sheet1 (2)'!$C$70,'[1]Sheet1 (2)'!$D$70*('[1]Sheet1 (2)'!$D$72-rut_index)/'[1]Sheet1 (2)'!$D$72,IF([1]shee2!D1249='[1]Sheet1 (2)'!$C$71,'[1]Sheet1 (2)'!$D$71*('[1]Sheet1 (2)'!$D$72-rut_index)/'[1]Sheet1 (2)'!$D$72))))</f>
        <v>5</v>
      </c>
      <c r="AV1309" s="157">
        <f>IF(IF(D1309='[1]Sheet1 (2)'!$C$69,'[1]Sheet1 (2)'!$D$69*('[1]Sheet1 (2)'!$D$72-crack_s_index)/'[1]Sheet1 (2)'!$D$72,IF([1]shee2!D1249='[1]Sheet1 (2)'!$C$70,'[1]Sheet1 (2)'!$D$70*('[1]Sheet1 (2)'!$D$72-crack_s_index)/'[1]Sheet1 (2)'!$D$72,IF([1]shee2!D1249='[1]Sheet1 (2)'!$C$71,'[1]Sheet1 (2)'!$D$71*('[1]Sheet1 (2)'!$D$72-crack_s_index)/'[1]Sheet1 (2)'!$D$72)))&lt;0,0,IF(D1309='[1]Sheet1 (2)'!$C$69,'[1]Sheet1 (2)'!$D$69*('[1]Sheet1 (2)'!$D$72-crack_s_index)/'[1]Sheet1 (2)'!$D$72,IF([1]shee2!D1249='[1]Sheet1 (2)'!$C$70,'[1]Sheet1 (2)'!$D$70*('[1]Sheet1 (2)'!$D$72-crack_s_index)/'[1]Sheet1 (2)'!$D$72,IF([1]shee2!D1249='[1]Sheet1 (2)'!$C$71,'[1]Sheet1 (2)'!$D$71*('[1]Sheet1 (2)'!$D$72-crack_s_index)/'[1]Sheet1 (2)'!$D$72))))</f>
        <v>1.875</v>
      </c>
      <c r="AW1309" s="157">
        <f>IF(IF(D1309='[1]Sheet1 (2)'!$C$69,'[1]Sheet1 (2)'!$D$69*('[1]Sheet1 (2)'!$D$72-crack_t_index)/'[1]Sheet1 (2)'!$D$72,IF([1]shee2!D1249='[1]Sheet1 (2)'!$C$70,'[1]Sheet1 (2)'!$D$70*('[1]Sheet1 (2)'!$D$72-crack_t_index)/'[1]Sheet1 (2)'!$D$72,IF([1]shee2!D1249='[1]Sheet1 (2)'!$C$71,'[1]Sheet1 (2)'!$D$71*('[1]Sheet1 (2)'!$D$72-crack_t_index)/'[1]Sheet1 (2)'!$D$72)))&lt;0,0,IF(D1309='[1]Sheet1 (2)'!$C$69,'[1]Sheet1 (2)'!$D$69*('[1]Sheet1 (2)'!$D$72-crack_t_index)/'[1]Sheet1 (2)'!$D$72,IF([1]shee2!D1249='[1]Sheet1 (2)'!$C$70,'[1]Sheet1 (2)'!$D$70*('[1]Sheet1 (2)'!$D$72-crack_t_index)/'[1]Sheet1 (2)'!$D$72,IF([1]shee2!D1249='[1]Sheet1 (2)'!$C$71,'[1]Sheet1 (2)'!$D$71*('[1]Sheet1 (2)'!$D$72-crack_t_index)/'[1]Sheet1 (2)'!$D$72))))</f>
        <v>1.875</v>
      </c>
      <c r="AX1309" s="157">
        <f>IF(IF(D1309='[1]Sheet1 (2)'!$C$69,'[1]Sheet1 (2)'!$D$69*('[1]Sheet1 (2)'!$D$72-rave_index)/'[1]Sheet1 (2)'!$D$72,IF([1]shee2!D1249='[1]Sheet1 (2)'!$C$70,'[1]Sheet1 (2)'!$D$70*('[1]Sheet1 (2)'!$D$72-rave_index)/'[1]Sheet1 (2)'!$D$72,IF([1]shee2!D1249='[1]Sheet1 (2)'!$C$71,'[1]Sheet1 (2)'!$D$71*('[1]Sheet1 (2)'!$D$72-rave_index)/'[1]Sheet1 (2)'!$D$72)))&lt;0,0,IF(D1309='[1]Sheet1 (2)'!$C$69,'[1]Sheet1 (2)'!$D$69*('[1]Sheet1 (2)'!$D$72-rave_index)/'[1]Sheet1 (2)'!$D$72,IF([1]shee2!D1249='[1]Sheet1 (2)'!$C$70,'[1]Sheet1 (2)'!$D$70*('[1]Sheet1 (2)'!$D$72-rave_index)/'[1]Sheet1 (2)'!$D$72,IF([1]shee2!D1249='[1]Sheet1 (2)'!$C$71,'[1]Sheet1 (2)'!$D$71*('[1]Sheet1 (2)'!$D$72-rave_index)/'[1]Sheet1 (2)'!$D$72))))</f>
        <v>5</v>
      </c>
      <c r="AY1309" s="157">
        <f>IF(IF(D1309='[1]Sheet1 (2)'!$C$69,'[1]Sheet1 (2)'!$D$69*('[1]Sheet1 (2)'!$D$72-rough_index)/'[1]Sheet1 (2)'!$D$72,IF([1]shee2!D1249='[1]Sheet1 (2)'!$C$70,'[1]Sheet1 (2)'!$D$70*('[1]Sheet1 (2)'!$D$72-rough_index)/'[1]Sheet1 (2)'!$D$72,IF([1]shee2!D1249='[1]Sheet1 (2)'!$C$71,'[1]Sheet1 (2)'!$D$71*('[1]Sheet1 (2)'!$D$72-rough_index)/'[1]Sheet1 (2)'!$D$72)))&lt;0,0,IF(D1309='[1]Sheet1 (2)'!$C$69,'[1]Sheet1 (2)'!$D$69*('[1]Sheet1 (2)'!$D$72-rough_index)/'[1]Sheet1 (2)'!$D$72,IF([1]shee2!D1249='[1]Sheet1 (2)'!$C$70,'[1]Sheet1 (2)'!$D$70*('[1]Sheet1 (2)'!$D$72-rough_index)/'[1]Sheet1 (2)'!$D$72,IF([1]shee2!D1249='[1]Sheet1 (2)'!$C$71,'[1]Sheet1 (2)'!$D$71*('[1]Sheet1 (2)'!$D$72-rough_index)/'[1]Sheet1 (2)'!$D$72))))</f>
        <v>0</v>
      </c>
      <c r="AZ1309" s="179">
        <f>+(AU1309*'[1]Sheet1 (2)'!$C$77)+(AV1309*'[1]Sheet1 (2)'!$C$78)+(AW1309*'[1]Sheet1 (2)'!$C$79)+(AX1309*'[1]Sheet1 (2)'!$C$80)+(AY1309*'[1]Sheet1 (2)'!$C$81)</f>
        <v>2.25</v>
      </c>
      <c r="BA1309" s="213" t="str">
        <f t="shared" si="40"/>
        <v>Poor</v>
      </c>
      <c r="BE1309">
        <f>IF(D1309='[1]Sheet1 (2)'!$C$61,'[1]Sheet1 (2)'!$D$61*(counts^2)+'[1]Sheet1 (2)'!$G$61*counts+'[1]Sheet1 (2)'!$J$61,IF(D1309='[1]Sheet1 (2)'!$C$62,'[1]Sheet1 (2)'!$D$62*counts+'[1]Sheet1 (2)'!$G$62,IF(D1309='[1]Sheet1 (2)'!$C$63,'[1]Sheet1 (2)'!$D$63*counts+'[1]Sheet1 (2)'!$G$63,IF(D1309='[1]Sheet1 (2)'!$C$64,'[1]Sheet1 (2)'!$D$64*counts+'[1]Sheet1 (2)'!$G$64))))</f>
        <v>2.0984129299999998</v>
      </c>
    </row>
    <row r="1310" spans="1:57" ht="12.75" customHeight="1">
      <c r="A1310" s="176" t="s">
        <v>282</v>
      </c>
      <c r="B1310" s="145" t="s">
        <v>76</v>
      </c>
      <c r="C1310" s="170">
        <v>1443</v>
      </c>
      <c r="D1310" s="174" t="s">
        <v>77</v>
      </c>
      <c r="E1310" s="171">
        <v>8</v>
      </c>
      <c r="F1310" s="171">
        <v>2</v>
      </c>
      <c r="G1310" s="171" t="s">
        <v>77</v>
      </c>
      <c r="H1310" s="171">
        <v>1</v>
      </c>
      <c r="I1310" s="171" t="s">
        <v>77</v>
      </c>
      <c r="J1310" s="173" t="s">
        <v>82</v>
      </c>
      <c r="K1310" s="173" t="s">
        <v>79</v>
      </c>
      <c r="L1310" s="169">
        <f>VLOOKUP(CONCATENATE(J1310,K1310),'Sheet1 (2)'!$J$6:$K$26,2,FALSE)</f>
        <v>37.5</v>
      </c>
      <c r="M1310" s="173" t="s">
        <v>83</v>
      </c>
      <c r="N1310" s="173" t="s">
        <v>82</v>
      </c>
      <c r="O1310" s="177">
        <f>VLOOKUP(CONCATENATE(M1310,N1310),'[1]Sheet1 (2)'!$L$6:$M$26,2,FALSE)</f>
        <v>18.75</v>
      </c>
      <c r="P1310" s="173" t="s">
        <v>83</v>
      </c>
      <c r="Q1310" s="173" t="s">
        <v>82</v>
      </c>
      <c r="R1310" s="177">
        <f>VLOOKUP(CONCATENATE(P1310,Q1310),'[1]Sheet1 (2)'!$N$6:$O$26,2,FALSE)</f>
        <v>18.75</v>
      </c>
      <c r="S1310" s="173" t="s">
        <v>80</v>
      </c>
      <c r="T1310" s="173" t="s">
        <v>80</v>
      </c>
      <c r="U1310" s="177">
        <f>VLOOKUP(CONCATENATE(S1310,T1310),'[1]Sheet1 (2)'!$P$6:$Q$26,2,FALSE)</f>
        <v>0</v>
      </c>
      <c r="V1310" s="173" t="s">
        <v>80</v>
      </c>
      <c r="W1310" s="173" t="s">
        <v>80</v>
      </c>
      <c r="X1310" s="177">
        <f>VLOOKUP(CONCATENATE(V1310,W1310),'[1]Sheet1 (2)'!$R$6:$S$26,2,FALSE)</f>
        <v>0</v>
      </c>
      <c r="Y1310" s="173" t="s">
        <v>80</v>
      </c>
      <c r="Z1310" s="173" t="s">
        <v>80</v>
      </c>
      <c r="AA1310" s="177">
        <f>VLOOKUP(CONCATENATE(Y1310,Z1310),'[1]Sheet1 (2)'!$T$6:$U$26,2,FALSE)</f>
        <v>0</v>
      </c>
      <c r="AB1310" s="173" t="s">
        <v>80</v>
      </c>
      <c r="AC1310" s="173" t="s">
        <v>80</v>
      </c>
      <c r="AD1310" s="177">
        <f>VLOOKUP(CONCATENATE(AB1310,AC1310),'[1]Sheet1 (2)'!$X$6:$Y$26,2,FALSE)</f>
        <v>0</v>
      </c>
      <c r="AE1310" s="173" t="s">
        <v>82</v>
      </c>
      <c r="AF1310" s="173" t="s">
        <v>81</v>
      </c>
      <c r="AG1310" s="177">
        <f>VLOOKUP(CONCATENATE(AE1310,AF1310),'[1]Sheet1 (2)'!$Z$6:$AA$26,2,FALSE)</f>
        <v>66</v>
      </c>
      <c r="AH1310" s="172"/>
      <c r="AI1310" s="178"/>
      <c r="AJ1310" s="140"/>
      <c r="AK1310" s="176" t="s">
        <v>282</v>
      </c>
      <c r="AL1310" s="176" t="s">
        <v>76</v>
      </c>
      <c r="AM1310" s="170">
        <f t="shared" si="41"/>
        <v>1443</v>
      </c>
      <c r="AN1310" s="147"/>
      <c r="AO1310" s="155"/>
      <c r="AP1310" s="156"/>
      <c r="AQ1310" s="157">
        <v>2.7621264513999999</v>
      </c>
      <c r="AR1310" s="158"/>
      <c r="AS1310" s="145">
        <f>LOOKUP(rufmkm,'[1]Sheet1 (2)'!$V$62:$V$71,'[1]Sheet1 (2)'!$W$62:$W$71)</f>
        <v>30</v>
      </c>
      <c r="AT1310" s="140"/>
      <c r="AU1310" s="157">
        <f>IF(IF(D1310='[1]Sheet1 (2)'!$C$69,'[1]Sheet1 (2)'!$D$69*('[1]Sheet1 (2)'!$D$72-rut_index)/'[1]Sheet1 (2)'!$D$72,IF([1]shee2!D1250='[1]Sheet1 (2)'!$C$70,'[1]Sheet1 (2)'!$D$70*('[1]Sheet1 (2)'!$D$72-rut_index)/'[1]Sheet1 (2)'!$D$72,IF([1]shee2!D1250='[1]Sheet1 (2)'!$C$71,'[1]Sheet1 (2)'!$D$71*('[1]Sheet1 (2)'!$D$72-rut_index)/'[1]Sheet1 (2)'!$D$72)))&lt;0,0,IF(D1310='[1]Sheet1 (2)'!$C$69,'[1]Sheet1 (2)'!$D$69*('[1]Sheet1 (2)'!$D$72-rut_index)/'[1]Sheet1 (2)'!$D$72,IF([1]shee2!D1250='[1]Sheet1 (2)'!$C$70,'[1]Sheet1 (2)'!$D$70*('[1]Sheet1 (2)'!$D$72-rut_index)/'[1]Sheet1 (2)'!$D$72,IF([1]shee2!D1250='[1]Sheet1 (2)'!$C$71,'[1]Sheet1 (2)'!$D$71*('[1]Sheet1 (2)'!$D$72-rut_index)/'[1]Sheet1 (2)'!$D$72))))</f>
        <v>1.875</v>
      </c>
      <c r="AV1310" s="157">
        <f>IF(IF(D1310='[1]Sheet1 (2)'!$C$69,'[1]Sheet1 (2)'!$D$69*('[1]Sheet1 (2)'!$D$72-crack_s_index)/'[1]Sheet1 (2)'!$D$72,IF([1]shee2!D1250='[1]Sheet1 (2)'!$C$70,'[1]Sheet1 (2)'!$D$70*('[1]Sheet1 (2)'!$D$72-crack_s_index)/'[1]Sheet1 (2)'!$D$72,IF([1]shee2!D1250='[1]Sheet1 (2)'!$C$71,'[1]Sheet1 (2)'!$D$71*('[1]Sheet1 (2)'!$D$72-crack_s_index)/'[1]Sheet1 (2)'!$D$72)))&lt;0,0,IF(D1310='[1]Sheet1 (2)'!$C$69,'[1]Sheet1 (2)'!$D$69*('[1]Sheet1 (2)'!$D$72-crack_s_index)/'[1]Sheet1 (2)'!$D$72,IF([1]shee2!D1250='[1]Sheet1 (2)'!$C$70,'[1]Sheet1 (2)'!$D$70*('[1]Sheet1 (2)'!$D$72-crack_s_index)/'[1]Sheet1 (2)'!$D$72,IF([1]shee2!D1250='[1]Sheet1 (2)'!$C$71,'[1]Sheet1 (2)'!$D$71*('[1]Sheet1 (2)'!$D$72-crack_s_index)/'[1]Sheet1 (2)'!$D$72))))</f>
        <v>3.4375</v>
      </c>
      <c r="AW1310" s="157">
        <f>IF(IF(D1310='[1]Sheet1 (2)'!$C$69,'[1]Sheet1 (2)'!$D$69*('[1]Sheet1 (2)'!$D$72-crack_t_index)/'[1]Sheet1 (2)'!$D$72,IF([1]shee2!D1250='[1]Sheet1 (2)'!$C$70,'[1]Sheet1 (2)'!$D$70*('[1]Sheet1 (2)'!$D$72-crack_t_index)/'[1]Sheet1 (2)'!$D$72,IF([1]shee2!D1250='[1]Sheet1 (2)'!$C$71,'[1]Sheet1 (2)'!$D$71*('[1]Sheet1 (2)'!$D$72-crack_t_index)/'[1]Sheet1 (2)'!$D$72)))&lt;0,0,IF(D1310='[1]Sheet1 (2)'!$C$69,'[1]Sheet1 (2)'!$D$69*('[1]Sheet1 (2)'!$D$72-crack_t_index)/'[1]Sheet1 (2)'!$D$72,IF([1]shee2!D1250='[1]Sheet1 (2)'!$C$70,'[1]Sheet1 (2)'!$D$70*('[1]Sheet1 (2)'!$D$72-crack_t_index)/'[1]Sheet1 (2)'!$D$72,IF([1]shee2!D1250='[1]Sheet1 (2)'!$C$71,'[1]Sheet1 (2)'!$D$71*('[1]Sheet1 (2)'!$D$72-crack_t_index)/'[1]Sheet1 (2)'!$D$72))))</f>
        <v>3.4375</v>
      </c>
      <c r="AX1310" s="157">
        <f>IF(IF(D1310='[1]Sheet1 (2)'!$C$69,'[1]Sheet1 (2)'!$D$69*('[1]Sheet1 (2)'!$D$72-rave_index)/'[1]Sheet1 (2)'!$D$72,IF([1]shee2!D1250='[1]Sheet1 (2)'!$C$70,'[1]Sheet1 (2)'!$D$70*('[1]Sheet1 (2)'!$D$72-rave_index)/'[1]Sheet1 (2)'!$D$72,IF([1]shee2!D1250='[1]Sheet1 (2)'!$C$71,'[1]Sheet1 (2)'!$D$71*('[1]Sheet1 (2)'!$D$72-rave_index)/'[1]Sheet1 (2)'!$D$72)))&lt;0,0,IF(D1310='[1]Sheet1 (2)'!$C$69,'[1]Sheet1 (2)'!$D$69*('[1]Sheet1 (2)'!$D$72-rave_index)/'[1]Sheet1 (2)'!$D$72,IF([1]shee2!D1250='[1]Sheet1 (2)'!$C$70,'[1]Sheet1 (2)'!$D$70*('[1]Sheet1 (2)'!$D$72-rave_index)/'[1]Sheet1 (2)'!$D$72,IF([1]shee2!D1250='[1]Sheet1 (2)'!$C$71,'[1]Sheet1 (2)'!$D$71*('[1]Sheet1 (2)'!$D$72-rave_index)/'[1]Sheet1 (2)'!$D$72))))</f>
        <v>5</v>
      </c>
      <c r="AY1310" s="157">
        <f>IF(IF(D1310='[1]Sheet1 (2)'!$C$69,'[1]Sheet1 (2)'!$D$69*('[1]Sheet1 (2)'!$D$72-rough_index)/'[1]Sheet1 (2)'!$D$72,IF([1]shee2!D1250='[1]Sheet1 (2)'!$C$70,'[1]Sheet1 (2)'!$D$70*('[1]Sheet1 (2)'!$D$72-rough_index)/'[1]Sheet1 (2)'!$D$72,IF([1]shee2!D1250='[1]Sheet1 (2)'!$C$71,'[1]Sheet1 (2)'!$D$71*('[1]Sheet1 (2)'!$D$72-rough_index)/'[1]Sheet1 (2)'!$D$72)))&lt;0,0,IF(D1310='[1]Sheet1 (2)'!$C$69,'[1]Sheet1 (2)'!$D$69*('[1]Sheet1 (2)'!$D$72-rough_index)/'[1]Sheet1 (2)'!$D$72,IF([1]shee2!D1250='[1]Sheet1 (2)'!$C$70,'[1]Sheet1 (2)'!$D$70*('[1]Sheet1 (2)'!$D$72-rough_index)/'[1]Sheet1 (2)'!$D$72,IF([1]shee2!D1250='[1]Sheet1 (2)'!$C$71,'[1]Sheet1 (2)'!$D$71*('[1]Sheet1 (2)'!$D$72-rough_index)/'[1]Sheet1 (2)'!$D$72))))</f>
        <v>2.5</v>
      </c>
      <c r="AZ1310" s="179">
        <f>+(AU1310*'[1]Sheet1 (2)'!$C$77)+(AV1310*'[1]Sheet1 (2)'!$C$78)+(AW1310*'[1]Sheet1 (2)'!$C$79)+(AX1310*'[1]Sheet1 (2)'!$C$80)+(AY1310*'[1]Sheet1 (2)'!$C$81)</f>
        <v>3</v>
      </c>
      <c r="BA1310" s="213" t="str">
        <f t="shared" si="40"/>
        <v>Fair</v>
      </c>
      <c r="BE1310">
        <f>IF(D1310='[1]Sheet1 (2)'!$C$61,'[1]Sheet1 (2)'!$D$61*(counts^2)+'[1]Sheet1 (2)'!$G$61*counts+'[1]Sheet1 (2)'!$J$61,IF(D1310='[1]Sheet1 (2)'!$C$62,'[1]Sheet1 (2)'!$D$62*counts+'[1]Sheet1 (2)'!$G$62,IF(D1310='[1]Sheet1 (2)'!$C$63,'[1]Sheet1 (2)'!$D$63*counts+'[1]Sheet1 (2)'!$G$63,IF(D1310='[1]Sheet1 (2)'!$C$64,'[1]Sheet1 (2)'!$D$64*counts+'[1]Sheet1 (2)'!$G$64))))</f>
        <v>2.0984129299999998</v>
      </c>
    </row>
    <row r="1311" spans="1:57" ht="12.75" customHeight="1">
      <c r="A1311" s="176" t="s">
        <v>282</v>
      </c>
      <c r="B1311" s="145" t="s">
        <v>76</v>
      </c>
      <c r="C1311" s="170">
        <v>1444</v>
      </c>
      <c r="D1311" s="174" t="s">
        <v>77</v>
      </c>
      <c r="E1311" s="171">
        <v>8</v>
      </c>
      <c r="F1311" s="171">
        <v>2</v>
      </c>
      <c r="G1311" s="171" t="s">
        <v>77</v>
      </c>
      <c r="H1311" s="171">
        <v>1</v>
      </c>
      <c r="I1311" s="171" t="s">
        <v>77</v>
      </c>
      <c r="J1311" s="173" t="s">
        <v>79</v>
      </c>
      <c r="K1311" s="173" t="s">
        <v>83</v>
      </c>
      <c r="L1311" s="169">
        <f>VLOOKUP(CONCATENATE(J1311,K1311),'Sheet1 (2)'!$J$6:$K$26,2,FALSE)</f>
        <v>50</v>
      </c>
      <c r="M1311" s="173" t="s">
        <v>83</v>
      </c>
      <c r="N1311" s="173" t="s">
        <v>83</v>
      </c>
      <c r="O1311" s="177">
        <f>VLOOKUP(CONCATENATE(M1311,N1311),'[1]Sheet1 (2)'!$L$6:$M$26,2,FALSE)</f>
        <v>37.5</v>
      </c>
      <c r="P1311" s="173" t="s">
        <v>83</v>
      </c>
      <c r="Q1311" s="173" t="s">
        <v>83</v>
      </c>
      <c r="R1311" s="177">
        <f>VLOOKUP(CONCATENATE(P1311,Q1311),'[1]Sheet1 (2)'!$N$6:$O$26,2,FALSE)</f>
        <v>37.5</v>
      </c>
      <c r="S1311" s="173" t="s">
        <v>80</v>
      </c>
      <c r="T1311" s="173" t="s">
        <v>80</v>
      </c>
      <c r="U1311" s="177">
        <f>VLOOKUP(CONCATENATE(S1311,T1311),'[1]Sheet1 (2)'!$P$6:$Q$26,2,FALSE)</f>
        <v>0</v>
      </c>
      <c r="V1311" s="173" t="s">
        <v>80</v>
      </c>
      <c r="W1311" s="173" t="s">
        <v>80</v>
      </c>
      <c r="X1311" s="177">
        <f>VLOOKUP(CONCATENATE(V1311,W1311),'[1]Sheet1 (2)'!$R$6:$S$26,2,FALSE)</f>
        <v>0</v>
      </c>
      <c r="Y1311" s="173" t="s">
        <v>80</v>
      </c>
      <c r="Z1311" s="173" t="s">
        <v>80</v>
      </c>
      <c r="AA1311" s="177">
        <f>VLOOKUP(CONCATENATE(Y1311,Z1311),'[1]Sheet1 (2)'!$T$6:$U$26,2,FALSE)</f>
        <v>0</v>
      </c>
      <c r="AB1311" s="173" t="s">
        <v>80</v>
      </c>
      <c r="AC1311" s="173" t="s">
        <v>80</v>
      </c>
      <c r="AD1311" s="177">
        <f>VLOOKUP(CONCATENATE(AB1311,AC1311),'[1]Sheet1 (2)'!$X$6:$Y$26,2,FALSE)</f>
        <v>0</v>
      </c>
      <c r="AE1311" s="173" t="s">
        <v>82</v>
      </c>
      <c r="AF1311" s="173" t="s">
        <v>81</v>
      </c>
      <c r="AG1311" s="177">
        <f>VLOOKUP(CONCATENATE(AE1311,AF1311),'[1]Sheet1 (2)'!$Z$6:$AA$26,2,FALSE)</f>
        <v>66</v>
      </c>
      <c r="AH1311" s="172"/>
      <c r="AI1311" s="178"/>
      <c r="AJ1311" s="140"/>
      <c r="AK1311" s="176" t="s">
        <v>282</v>
      </c>
      <c r="AL1311" s="176" t="s">
        <v>76</v>
      </c>
      <c r="AM1311" s="170">
        <f t="shared" si="41"/>
        <v>1444</v>
      </c>
      <c r="AN1311" s="147"/>
      <c r="AO1311" s="155"/>
      <c r="AP1311" s="156"/>
      <c r="AQ1311" s="157">
        <v>3.0820657537999998</v>
      </c>
      <c r="AR1311" s="158"/>
      <c r="AS1311" s="145">
        <f>LOOKUP(rufmkm,'[1]Sheet1 (2)'!$V$62:$V$71,'[1]Sheet1 (2)'!$W$62:$W$71)</f>
        <v>40</v>
      </c>
      <c r="AT1311" s="140"/>
      <c r="AU1311" s="157">
        <f>IF(IF(D1311='[1]Sheet1 (2)'!$C$69,'[1]Sheet1 (2)'!$D$69*('[1]Sheet1 (2)'!$D$72-rut_index)/'[1]Sheet1 (2)'!$D$72,IF([1]shee2!D1251='[1]Sheet1 (2)'!$C$70,'[1]Sheet1 (2)'!$D$70*('[1]Sheet1 (2)'!$D$72-rut_index)/'[1]Sheet1 (2)'!$D$72,IF([1]shee2!D1251='[1]Sheet1 (2)'!$C$71,'[1]Sheet1 (2)'!$D$71*('[1]Sheet1 (2)'!$D$72-rut_index)/'[1]Sheet1 (2)'!$D$72)))&lt;0,0,IF(D1311='[1]Sheet1 (2)'!$C$69,'[1]Sheet1 (2)'!$D$69*('[1]Sheet1 (2)'!$D$72-rut_index)/'[1]Sheet1 (2)'!$D$72,IF([1]shee2!D1251='[1]Sheet1 (2)'!$C$70,'[1]Sheet1 (2)'!$D$70*('[1]Sheet1 (2)'!$D$72-rut_index)/'[1]Sheet1 (2)'!$D$72,IF([1]shee2!D1251='[1]Sheet1 (2)'!$C$71,'[1]Sheet1 (2)'!$D$71*('[1]Sheet1 (2)'!$D$72-rut_index)/'[1]Sheet1 (2)'!$D$72))))</f>
        <v>0.83333333333333337</v>
      </c>
      <c r="AV1311" s="157">
        <f>IF(IF(D1311='[1]Sheet1 (2)'!$C$69,'[1]Sheet1 (2)'!$D$69*('[1]Sheet1 (2)'!$D$72-crack_s_index)/'[1]Sheet1 (2)'!$D$72,IF([1]shee2!D1251='[1]Sheet1 (2)'!$C$70,'[1]Sheet1 (2)'!$D$70*('[1]Sheet1 (2)'!$D$72-crack_s_index)/'[1]Sheet1 (2)'!$D$72,IF([1]shee2!D1251='[1]Sheet1 (2)'!$C$71,'[1]Sheet1 (2)'!$D$71*('[1]Sheet1 (2)'!$D$72-crack_s_index)/'[1]Sheet1 (2)'!$D$72)))&lt;0,0,IF(D1311='[1]Sheet1 (2)'!$C$69,'[1]Sheet1 (2)'!$D$69*('[1]Sheet1 (2)'!$D$72-crack_s_index)/'[1]Sheet1 (2)'!$D$72,IF([1]shee2!D1251='[1]Sheet1 (2)'!$C$70,'[1]Sheet1 (2)'!$D$70*('[1]Sheet1 (2)'!$D$72-crack_s_index)/'[1]Sheet1 (2)'!$D$72,IF([1]shee2!D1251='[1]Sheet1 (2)'!$C$71,'[1]Sheet1 (2)'!$D$71*('[1]Sheet1 (2)'!$D$72-crack_s_index)/'[1]Sheet1 (2)'!$D$72))))</f>
        <v>1.875</v>
      </c>
      <c r="AW1311" s="157">
        <f>IF(IF(D1311='[1]Sheet1 (2)'!$C$69,'[1]Sheet1 (2)'!$D$69*('[1]Sheet1 (2)'!$D$72-crack_t_index)/'[1]Sheet1 (2)'!$D$72,IF([1]shee2!D1251='[1]Sheet1 (2)'!$C$70,'[1]Sheet1 (2)'!$D$70*('[1]Sheet1 (2)'!$D$72-crack_t_index)/'[1]Sheet1 (2)'!$D$72,IF([1]shee2!D1251='[1]Sheet1 (2)'!$C$71,'[1]Sheet1 (2)'!$D$71*('[1]Sheet1 (2)'!$D$72-crack_t_index)/'[1]Sheet1 (2)'!$D$72)))&lt;0,0,IF(D1311='[1]Sheet1 (2)'!$C$69,'[1]Sheet1 (2)'!$D$69*('[1]Sheet1 (2)'!$D$72-crack_t_index)/'[1]Sheet1 (2)'!$D$72,IF([1]shee2!D1251='[1]Sheet1 (2)'!$C$70,'[1]Sheet1 (2)'!$D$70*('[1]Sheet1 (2)'!$D$72-crack_t_index)/'[1]Sheet1 (2)'!$D$72,IF([1]shee2!D1251='[1]Sheet1 (2)'!$C$71,'[1]Sheet1 (2)'!$D$71*('[1]Sheet1 (2)'!$D$72-crack_t_index)/'[1]Sheet1 (2)'!$D$72))))</f>
        <v>1.875</v>
      </c>
      <c r="AX1311" s="157">
        <f>IF(IF(D1311='[1]Sheet1 (2)'!$C$69,'[1]Sheet1 (2)'!$D$69*('[1]Sheet1 (2)'!$D$72-rave_index)/'[1]Sheet1 (2)'!$D$72,IF([1]shee2!D1251='[1]Sheet1 (2)'!$C$70,'[1]Sheet1 (2)'!$D$70*('[1]Sheet1 (2)'!$D$72-rave_index)/'[1]Sheet1 (2)'!$D$72,IF([1]shee2!D1251='[1]Sheet1 (2)'!$C$71,'[1]Sheet1 (2)'!$D$71*('[1]Sheet1 (2)'!$D$72-rave_index)/'[1]Sheet1 (2)'!$D$72)))&lt;0,0,IF(D1311='[1]Sheet1 (2)'!$C$69,'[1]Sheet1 (2)'!$D$69*('[1]Sheet1 (2)'!$D$72-rave_index)/'[1]Sheet1 (2)'!$D$72,IF([1]shee2!D1251='[1]Sheet1 (2)'!$C$70,'[1]Sheet1 (2)'!$D$70*('[1]Sheet1 (2)'!$D$72-rave_index)/'[1]Sheet1 (2)'!$D$72,IF([1]shee2!D1251='[1]Sheet1 (2)'!$C$71,'[1]Sheet1 (2)'!$D$71*('[1]Sheet1 (2)'!$D$72-rave_index)/'[1]Sheet1 (2)'!$D$72))))</f>
        <v>5</v>
      </c>
      <c r="AY1311" s="157">
        <f>IF(IF(D1311='[1]Sheet1 (2)'!$C$69,'[1]Sheet1 (2)'!$D$69*('[1]Sheet1 (2)'!$D$72-rough_index)/'[1]Sheet1 (2)'!$D$72,IF([1]shee2!D1251='[1]Sheet1 (2)'!$C$70,'[1]Sheet1 (2)'!$D$70*('[1]Sheet1 (2)'!$D$72-rough_index)/'[1]Sheet1 (2)'!$D$72,IF([1]shee2!D1251='[1]Sheet1 (2)'!$C$71,'[1]Sheet1 (2)'!$D$71*('[1]Sheet1 (2)'!$D$72-rough_index)/'[1]Sheet1 (2)'!$D$72)))&lt;0,0,IF(D1311='[1]Sheet1 (2)'!$C$69,'[1]Sheet1 (2)'!$D$69*('[1]Sheet1 (2)'!$D$72-rough_index)/'[1]Sheet1 (2)'!$D$72,IF([1]shee2!D1251='[1]Sheet1 (2)'!$C$70,'[1]Sheet1 (2)'!$D$70*('[1]Sheet1 (2)'!$D$72-rough_index)/'[1]Sheet1 (2)'!$D$72,IF([1]shee2!D1251='[1]Sheet1 (2)'!$C$71,'[1]Sheet1 (2)'!$D$71*('[1]Sheet1 (2)'!$D$72-rough_index)/'[1]Sheet1 (2)'!$D$72))))</f>
        <v>1.6666666666666667</v>
      </c>
      <c r="AZ1311" s="179">
        <f>+(AU1311*'[1]Sheet1 (2)'!$C$77)+(AV1311*'[1]Sheet1 (2)'!$C$78)+(AW1311*'[1]Sheet1 (2)'!$C$79)+(AX1311*'[1]Sheet1 (2)'!$C$80)+(AY1311*'[1]Sheet1 (2)'!$C$81)</f>
        <v>1.9166666666666665</v>
      </c>
      <c r="BA1311" s="213" t="str">
        <f t="shared" si="40"/>
        <v>Poor</v>
      </c>
      <c r="BE1311">
        <f>IF(D1311='[1]Sheet1 (2)'!$C$61,'[1]Sheet1 (2)'!$D$61*(counts^2)+'[1]Sheet1 (2)'!$G$61*counts+'[1]Sheet1 (2)'!$J$61,IF(D1311='[1]Sheet1 (2)'!$C$62,'[1]Sheet1 (2)'!$D$62*counts+'[1]Sheet1 (2)'!$G$62,IF(D1311='[1]Sheet1 (2)'!$C$63,'[1]Sheet1 (2)'!$D$63*counts+'[1]Sheet1 (2)'!$G$63,IF(D1311='[1]Sheet1 (2)'!$C$64,'[1]Sheet1 (2)'!$D$64*counts+'[1]Sheet1 (2)'!$G$64))))</f>
        <v>2.0984129299999998</v>
      </c>
    </row>
    <row r="1312" spans="1:57" ht="12.75" customHeight="1">
      <c r="A1312" s="176" t="s">
        <v>282</v>
      </c>
      <c r="B1312" s="145" t="s">
        <v>76</v>
      </c>
      <c r="C1312" s="170">
        <v>1445</v>
      </c>
      <c r="D1312" s="174" t="s">
        <v>77</v>
      </c>
      <c r="E1312" s="171">
        <v>8</v>
      </c>
      <c r="F1312" s="171">
        <v>2</v>
      </c>
      <c r="G1312" s="171" t="s">
        <v>77</v>
      </c>
      <c r="H1312" s="171">
        <v>1</v>
      </c>
      <c r="I1312" s="171" t="s">
        <v>77</v>
      </c>
      <c r="J1312" s="173" t="s">
        <v>82</v>
      </c>
      <c r="K1312" s="173" t="s">
        <v>83</v>
      </c>
      <c r="L1312" s="169">
        <f>VLOOKUP(CONCATENATE(J1312,K1312),'Sheet1 (2)'!$J$6:$K$26,2,FALSE)</f>
        <v>25</v>
      </c>
      <c r="M1312" s="173" t="s">
        <v>80</v>
      </c>
      <c r="N1312" s="173" t="s">
        <v>80</v>
      </c>
      <c r="O1312" s="177">
        <f>VLOOKUP(CONCATENATE(M1312,N1312),'[1]Sheet1 (2)'!$L$6:$M$26,2,FALSE)</f>
        <v>0</v>
      </c>
      <c r="P1312" s="173" t="s">
        <v>83</v>
      </c>
      <c r="Q1312" s="173" t="s">
        <v>83</v>
      </c>
      <c r="R1312" s="177">
        <f>VLOOKUP(CONCATENATE(P1312,Q1312),'[1]Sheet1 (2)'!$N$6:$O$26,2,FALSE)</f>
        <v>37.5</v>
      </c>
      <c r="S1312" s="173" t="s">
        <v>83</v>
      </c>
      <c r="T1312" s="173" t="s">
        <v>83</v>
      </c>
      <c r="U1312" s="177">
        <f>VLOOKUP(CONCATENATE(S1312,T1312),'[1]Sheet1 (2)'!$P$6:$Q$26,2,FALSE)</f>
        <v>37.5</v>
      </c>
      <c r="V1312" s="173" t="s">
        <v>80</v>
      </c>
      <c r="W1312" s="173" t="s">
        <v>80</v>
      </c>
      <c r="X1312" s="177">
        <f>VLOOKUP(CONCATENATE(V1312,W1312),'[1]Sheet1 (2)'!$R$6:$S$26,2,FALSE)</f>
        <v>0</v>
      </c>
      <c r="Y1312" s="173" t="s">
        <v>80</v>
      </c>
      <c r="Z1312" s="173" t="s">
        <v>80</v>
      </c>
      <c r="AA1312" s="177">
        <f>VLOOKUP(CONCATENATE(Y1312,Z1312),'[1]Sheet1 (2)'!$T$6:$U$26,2,FALSE)</f>
        <v>0</v>
      </c>
      <c r="AB1312" s="173" t="s">
        <v>80</v>
      </c>
      <c r="AC1312" s="173" t="s">
        <v>80</v>
      </c>
      <c r="AD1312" s="177">
        <f>VLOOKUP(CONCATENATE(AB1312,AC1312),'[1]Sheet1 (2)'!$X$6:$Y$26,2,FALSE)</f>
        <v>0</v>
      </c>
      <c r="AE1312" s="173" t="s">
        <v>82</v>
      </c>
      <c r="AF1312" s="173" t="s">
        <v>81</v>
      </c>
      <c r="AG1312" s="177">
        <f>VLOOKUP(CONCATENATE(AE1312,AF1312),'[1]Sheet1 (2)'!$Z$6:$AA$26,2,FALSE)</f>
        <v>66</v>
      </c>
      <c r="AH1312" s="172"/>
      <c r="AI1312" s="178"/>
      <c r="AJ1312" s="140"/>
      <c r="AK1312" s="176" t="s">
        <v>282</v>
      </c>
      <c r="AL1312" s="176" t="s">
        <v>76</v>
      </c>
      <c r="AM1312" s="170">
        <f t="shared" si="41"/>
        <v>1445</v>
      </c>
      <c r="AN1312" s="147"/>
      <c r="AO1312" s="155"/>
      <c r="AP1312" s="156"/>
      <c r="AQ1312" s="157">
        <v>3.1395967061999999</v>
      </c>
      <c r="AR1312" s="158"/>
      <c r="AS1312" s="145">
        <f>LOOKUP(rufmkm,'[1]Sheet1 (2)'!$V$62:$V$71,'[1]Sheet1 (2)'!$W$62:$W$71)</f>
        <v>40</v>
      </c>
      <c r="AT1312" s="140"/>
      <c r="AU1312" s="157">
        <f>IF(IF(D1312='[1]Sheet1 (2)'!$C$69,'[1]Sheet1 (2)'!$D$69*('[1]Sheet1 (2)'!$D$72-rut_index)/'[1]Sheet1 (2)'!$D$72,IF([1]shee2!D1252='[1]Sheet1 (2)'!$C$70,'[1]Sheet1 (2)'!$D$70*('[1]Sheet1 (2)'!$D$72-rut_index)/'[1]Sheet1 (2)'!$D$72,IF([1]shee2!D1252='[1]Sheet1 (2)'!$C$71,'[1]Sheet1 (2)'!$D$71*('[1]Sheet1 (2)'!$D$72-rut_index)/'[1]Sheet1 (2)'!$D$72)))&lt;0,0,IF(D1312='[1]Sheet1 (2)'!$C$69,'[1]Sheet1 (2)'!$D$69*('[1]Sheet1 (2)'!$D$72-rut_index)/'[1]Sheet1 (2)'!$D$72,IF([1]shee2!D1252='[1]Sheet1 (2)'!$C$70,'[1]Sheet1 (2)'!$D$70*('[1]Sheet1 (2)'!$D$72-rut_index)/'[1]Sheet1 (2)'!$D$72,IF([1]shee2!D1252='[1]Sheet1 (2)'!$C$71,'[1]Sheet1 (2)'!$D$71*('[1]Sheet1 (2)'!$D$72-rut_index)/'[1]Sheet1 (2)'!$D$72))))</f>
        <v>2.9166666666666665</v>
      </c>
      <c r="AV1312" s="157">
        <f>IF(IF(D1312='[1]Sheet1 (2)'!$C$69,'[1]Sheet1 (2)'!$D$69*('[1]Sheet1 (2)'!$D$72-crack_s_index)/'[1]Sheet1 (2)'!$D$72,IF([1]shee2!D1252='[1]Sheet1 (2)'!$C$70,'[1]Sheet1 (2)'!$D$70*('[1]Sheet1 (2)'!$D$72-crack_s_index)/'[1]Sheet1 (2)'!$D$72,IF([1]shee2!D1252='[1]Sheet1 (2)'!$C$71,'[1]Sheet1 (2)'!$D$71*('[1]Sheet1 (2)'!$D$72-crack_s_index)/'[1]Sheet1 (2)'!$D$72)))&lt;0,0,IF(D1312='[1]Sheet1 (2)'!$C$69,'[1]Sheet1 (2)'!$D$69*('[1]Sheet1 (2)'!$D$72-crack_s_index)/'[1]Sheet1 (2)'!$D$72,IF([1]shee2!D1252='[1]Sheet1 (2)'!$C$70,'[1]Sheet1 (2)'!$D$70*('[1]Sheet1 (2)'!$D$72-crack_s_index)/'[1]Sheet1 (2)'!$D$72,IF([1]shee2!D1252='[1]Sheet1 (2)'!$C$71,'[1]Sheet1 (2)'!$D$71*('[1]Sheet1 (2)'!$D$72-crack_s_index)/'[1]Sheet1 (2)'!$D$72))))</f>
        <v>5</v>
      </c>
      <c r="AW1312" s="157">
        <f>IF(IF(D1312='[1]Sheet1 (2)'!$C$69,'[1]Sheet1 (2)'!$D$69*('[1]Sheet1 (2)'!$D$72-crack_t_index)/'[1]Sheet1 (2)'!$D$72,IF([1]shee2!D1252='[1]Sheet1 (2)'!$C$70,'[1]Sheet1 (2)'!$D$70*('[1]Sheet1 (2)'!$D$72-crack_t_index)/'[1]Sheet1 (2)'!$D$72,IF([1]shee2!D1252='[1]Sheet1 (2)'!$C$71,'[1]Sheet1 (2)'!$D$71*('[1]Sheet1 (2)'!$D$72-crack_t_index)/'[1]Sheet1 (2)'!$D$72)))&lt;0,0,IF(D1312='[1]Sheet1 (2)'!$C$69,'[1]Sheet1 (2)'!$D$69*('[1]Sheet1 (2)'!$D$72-crack_t_index)/'[1]Sheet1 (2)'!$D$72,IF([1]shee2!D1252='[1]Sheet1 (2)'!$C$70,'[1]Sheet1 (2)'!$D$70*('[1]Sheet1 (2)'!$D$72-crack_t_index)/'[1]Sheet1 (2)'!$D$72,IF([1]shee2!D1252='[1]Sheet1 (2)'!$C$71,'[1]Sheet1 (2)'!$D$71*('[1]Sheet1 (2)'!$D$72-crack_t_index)/'[1]Sheet1 (2)'!$D$72))))</f>
        <v>1.875</v>
      </c>
      <c r="AX1312" s="157">
        <f>IF(IF(D1312='[1]Sheet1 (2)'!$C$69,'[1]Sheet1 (2)'!$D$69*('[1]Sheet1 (2)'!$D$72-rave_index)/'[1]Sheet1 (2)'!$D$72,IF([1]shee2!D1252='[1]Sheet1 (2)'!$C$70,'[1]Sheet1 (2)'!$D$70*('[1]Sheet1 (2)'!$D$72-rave_index)/'[1]Sheet1 (2)'!$D$72,IF([1]shee2!D1252='[1]Sheet1 (2)'!$C$71,'[1]Sheet1 (2)'!$D$71*('[1]Sheet1 (2)'!$D$72-rave_index)/'[1]Sheet1 (2)'!$D$72)))&lt;0,0,IF(D1312='[1]Sheet1 (2)'!$C$69,'[1]Sheet1 (2)'!$D$69*('[1]Sheet1 (2)'!$D$72-rave_index)/'[1]Sheet1 (2)'!$D$72,IF([1]shee2!D1252='[1]Sheet1 (2)'!$C$70,'[1]Sheet1 (2)'!$D$70*('[1]Sheet1 (2)'!$D$72-rave_index)/'[1]Sheet1 (2)'!$D$72,IF([1]shee2!D1252='[1]Sheet1 (2)'!$C$71,'[1]Sheet1 (2)'!$D$71*('[1]Sheet1 (2)'!$D$72-rave_index)/'[1]Sheet1 (2)'!$D$72))))</f>
        <v>5</v>
      </c>
      <c r="AY1312" s="157">
        <f>IF(IF(D1312='[1]Sheet1 (2)'!$C$69,'[1]Sheet1 (2)'!$D$69*('[1]Sheet1 (2)'!$D$72-rough_index)/'[1]Sheet1 (2)'!$D$72,IF([1]shee2!D1252='[1]Sheet1 (2)'!$C$70,'[1]Sheet1 (2)'!$D$70*('[1]Sheet1 (2)'!$D$72-rough_index)/'[1]Sheet1 (2)'!$D$72,IF([1]shee2!D1252='[1]Sheet1 (2)'!$C$71,'[1]Sheet1 (2)'!$D$71*('[1]Sheet1 (2)'!$D$72-rough_index)/'[1]Sheet1 (2)'!$D$72)))&lt;0,0,IF(D1312='[1]Sheet1 (2)'!$C$69,'[1]Sheet1 (2)'!$D$69*('[1]Sheet1 (2)'!$D$72-rough_index)/'[1]Sheet1 (2)'!$D$72,IF([1]shee2!D1252='[1]Sheet1 (2)'!$C$70,'[1]Sheet1 (2)'!$D$70*('[1]Sheet1 (2)'!$D$72-rough_index)/'[1]Sheet1 (2)'!$D$72,IF([1]shee2!D1252='[1]Sheet1 (2)'!$C$71,'[1]Sheet1 (2)'!$D$71*('[1]Sheet1 (2)'!$D$72-rough_index)/'[1]Sheet1 (2)'!$D$72))))</f>
        <v>1.6666666666666667</v>
      </c>
      <c r="AZ1312" s="179">
        <f>+(AU1312*'[1]Sheet1 (2)'!$C$77)+(AV1312*'[1]Sheet1 (2)'!$C$78)+(AW1312*'[1]Sheet1 (2)'!$C$79)+(AX1312*'[1]Sheet1 (2)'!$C$80)+(AY1312*'[1]Sheet1 (2)'!$C$81)</f>
        <v>3.4583333333333335</v>
      </c>
      <c r="BA1312" s="213" t="str">
        <f t="shared" si="40"/>
        <v>Fair</v>
      </c>
      <c r="BE1312">
        <f>IF(D1312='[1]Sheet1 (2)'!$C$61,'[1]Sheet1 (2)'!$D$61*(counts^2)+'[1]Sheet1 (2)'!$G$61*counts+'[1]Sheet1 (2)'!$J$61,IF(D1312='[1]Sheet1 (2)'!$C$62,'[1]Sheet1 (2)'!$D$62*counts+'[1]Sheet1 (2)'!$G$62,IF(D1312='[1]Sheet1 (2)'!$C$63,'[1]Sheet1 (2)'!$D$63*counts+'[1]Sheet1 (2)'!$G$63,IF(D1312='[1]Sheet1 (2)'!$C$64,'[1]Sheet1 (2)'!$D$64*counts+'[1]Sheet1 (2)'!$G$64))))</f>
        <v>2.0984129299999998</v>
      </c>
    </row>
    <row r="1313" spans="1:57" ht="12.75" customHeight="1">
      <c r="A1313" s="176" t="s">
        <v>282</v>
      </c>
      <c r="B1313" s="145" t="s">
        <v>76</v>
      </c>
      <c r="C1313" s="170">
        <v>1446</v>
      </c>
      <c r="D1313" s="174" t="s">
        <v>77</v>
      </c>
      <c r="E1313" s="171">
        <v>8</v>
      </c>
      <c r="F1313" s="171">
        <v>2</v>
      </c>
      <c r="G1313" s="171" t="s">
        <v>77</v>
      </c>
      <c r="H1313" s="171">
        <v>1</v>
      </c>
      <c r="I1313" s="171" t="s">
        <v>77</v>
      </c>
      <c r="J1313" s="173" t="s">
        <v>80</v>
      </c>
      <c r="K1313" s="173" t="s">
        <v>80</v>
      </c>
      <c r="L1313" s="169">
        <f>VLOOKUP(CONCATENATE(J1313,K1313),'Sheet1 (2)'!$J$6:$K$26,2,FALSE)</f>
        <v>0</v>
      </c>
      <c r="M1313" s="173" t="s">
        <v>83</v>
      </c>
      <c r="N1313" s="173" t="s">
        <v>82</v>
      </c>
      <c r="O1313" s="177">
        <f>VLOOKUP(CONCATENATE(M1313,N1313),'[1]Sheet1 (2)'!$L$6:$M$26,2,FALSE)</f>
        <v>18.75</v>
      </c>
      <c r="P1313" s="173" t="s">
        <v>83</v>
      </c>
      <c r="Q1313" s="173" t="s">
        <v>82</v>
      </c>
      <c r="R1313" s="177">
        <f>VLOOKUP(CONCATENATE(P1313,Q1313),'[1]Sheet1 (2)'!$N$6:$O$26,2,FALSE)</f>
        <v>18.75</v>
      </c>
      <c r="S1313" s="173" t="s">
        <v>80</v>
      </c>
      <c r="T1313" s="173" t="s">
        <v>80</v>
      </c>
      <c r="U1313" s="177">
        <f>VLOOKUP(CONCATENATE(S1313,T1313),'[1]Sheet1 (2)'!$P$6:$Q$26,2,FALSE)</f>
        <v>0</v>
      </c>
      <c r="V1313" s="173" t="s">
        <v>80</v>
      </c>
      <c r="W1313" s="173" t="s">
        <v>80</v>
      </c>
      <c r="X1313" s="177">
        <f>VLOOKUP(CONCATENATE(V1313,W1313),'[1]Sheet1 (2)'!$R$6:$S$26,2,FALSE)</f>
        <v>0</v>
      </c>
      <c r="Y1313" s="173" t="s">
        <v>80</v>
      </c>
      <c r="Z1313" s="173" t="s">
        <v>80</v>
      </c>
      <c r="AA1313" s="177">
        <f>VLOOKUP(CONCATENATE(Y1313,Z1313),'[1]Sheet1 (2)'!$T$6:$U$26,2,FALSE)</f>
        <v>0</v>
      </c>
      <c r="AB1313" s="173" t="s">
        <v>80</v>
      </c>
      <c r="AC1313" s="173" t="s">
        <v>80</v>
      </c>
      <c r="AD1313" s="177">
        <f>VLOOKUP(CONCATENATE(AB1313,AC1313),'[1]Sheet1 (2)'!$X$6:$Y$26,2,FALSE)</f>
        <v>0</v>
      </c>
      <c r="AE1313" s="173" t="s">
        <v>82</v>
      </c>
      <c r="AF1313" s="173" t="s">
        <v>81</v>
      </c>
      <c r="AG1313" s="177">
        <f>VLOOKUP(CONCATENATE(AE1313,AF1313),'[1]Sheet1 (2)'!$Z$6:$AA$26,2,FALSE)</f>
        <v>66</v>
      </c>
      <c r="AH1313" s="172"/>
      <c r="AI1313" s="178"/>
      <c r="AJ1313" s="140"/>
      <c r="AK1313" s="176" t="s">
        <v>282</v>
      </c>
      <c r="AL1313" s="176" t="s">
        <v>76</v>
      </c>
      <c r="AM1313" s="170">
        <f t="shared" si="41"/>
        <v>1446</v>
      </c>
      <c r="AN1313" s="147"/>
      <c r="AO1313" s="155"/>
      <c r="AP1313" s="156"/>
      <c r="AQ1313" s="157">
        <v>3.7134166936000002</v>
      </c>
      <c r="AR1313" s="158"/>
      <c r="AS1313" s="145">
        <f>LOOKUP(rufmkm,'[1]Sheet1 (2)'!$V$62:$V$71,'[1]Sheet1 (2)'!$W$62:$W$71)</f>
        <v>40</v>
      </c>
      <c r="AT1313" s="140"/>
      <c r="AU1313" s="157">
        <f>IF(IF(D1313='[1]Sheet1 (2)'!$C$69,'[1]Sheet1 (2)'!$D$69*('[1]Sheet1 (2)'!$D$72-rut_index)/'[1]Sheet1 (2)'!$D$72,IF([1]shee2!D1253='[1]Sheet1 (2)'!$C$70,'[1]Sheet1 (2)'!$D$70*('[1]Sheet1 (2)'!$D$72-rut_index)/'[1]Sheet1 (2)'!$D$72,IF([1]shee2!D1253='[1]Sheet1 (2)'!$C$71,'[1]Sheet1 (2)'!$D$71*('[1]Sheet1 (2)'!$D$72-rut_index)/'[1]Sheet1 (2)'!$D$72)))&lt;0,0,IF(D1313='[1]Sheet1 (2)'!$C$69,'[1]Sheet1 (2)'!$D$69*('[1]Sheet1 (2)'!$D$72-rut_index)/'[1]Sheet1 (2)'!$D$72,IF([1]shee2!D1253='[1]Sheet1 (2)'!$C$70,'[1]Sheet1 (2)'!$D$70*('[1]Sheet1 (2)'!$D$72-rut_index)/'[1]Sheet1 (2)'!$D$72,IF([1]shee2!D1253='[1]Sheet1 (2)'!$C$71,'[1]Sheet1 (2)'!$D$71*('[1]Sheet1 (2)'!$D$72-rut_index)/'[1]Sheet1 (2)'!$D$72))))</f>
        <v>5</v>
      </c>
      <c r="AV1313" s="157">
        <f>IF(IF(D1313='[1]Sheet1 (2)'!$C$69,'[1]Sheet1 (2)'!$D$69*('[1]Sheet1 (2)'!$D$72-crack_s_index)/'[1]Sheet1 (2)'!$D$72,IF([1]shee2!D1253='[1]Sheet1 (2)'!$C$70,'[1]Sheet1 (2)'!$D$70*('[1]Sheet1 (2)'!$D$72-crack_s_index)/'[1]Sheet1 (2)'!$D$72,IF([1]shee2!D1253='[1]Sheet1 (2)'!$C$71,'[1]Sheet1 (2)'!$D$71*('[1]Sheet1 (2)'!$D$72-crack_s_index)/'[1]Sheet1 (2)'!$D$72)))&lt;0,0,IF(D1313='[1]Sheet1 (2)'!$C$69,'[1]Sheet1 (2)'!$D$69*('[1]Sheet1 (2)'!$D$72-crack_s_index)/'[1]Sheet1 (2)'!$D$72,IF([1]shee2!D1253='[1]Sheet1 (2)'!$C$70,'[1]Sheet1 (2)'!$D$70*('[1]Sheet1 (2)'!$D$72-crack_s_index)/'[1]Sheet1 (2)'!$D$72,IF([1]shee2!D1253='[1]Sheet1 (2)'!$C$71,'[1]Sheet1 (2)'!$D$71*('[1]Sheet1 (2)'!$D$72-crack_s_index)/'[1]Sheet1 (2)'!$D$72))))</f>
        <v>3.4375</v>
      </c>
      <c r="AW1313" s="157">
        <f>IF(IF(D1313='[1]Sheet1 (2)'!$C$69,'[1]Sheet1 (2)'!$D$69*('[1]Sheet1 (2)'!$D$72-crack_t_index)/'[1]Sheet1 (2)'!$D$72,IF([1]shee2!D1253='[1]Sheet1 (2)'!$C$70,'[1]Sheet1 (2)'!$D$70*('[1]Sheet1 (2)'!$D$72-crack_t_index)/'[1]Sheet1 (2)'!$D$72,IF([1]shee2!D1253='[1]Sheet1 (2)'!$C$71,'[1]Sheet1 (2)'!$D$71*('[1]Sheet1 (2)'!$D$72-crack_t_index)/'[1]Sheet1 (2)'!$D$72)))&lt;0,0,IF(D1313='[1]Sheet1 (2)'!$C$69,'[1]Sheet1 (2)'!$D$69*('[1]Sheet1 (2)'!$D$72-crack_t_index)/'[1]Sheet1 (2)'!$D$72,IF([1]shee2!D1253='[1]Sheet1 (2)'!$C$70,'[1]Sheet1 (2)'!$D$70*('[1]Sheet1 (2)'!$D$72-crack_t_index)/'[1]Sheet1 (2)'!$D$72,IF([1]shee2!D1253='[1]Sheet1 (2)'!$C$71,'[1]Sheet1 (2)'!$D$71*('[1]Sheet1 (2)'!$D$72-crack_t_index)/'[1]Sheet1 (2)'!$D$72))))</f>
        <v>3.4375</v>
      </c>
      <c r="AX1313" s="157">
        <f>IF(IF(D1313='[1]Sheet1 (2)'!$C$69,'[1]Sheet1 (2)'!$D$69*('[1]Sheet1 (2)'!$D$72-rave_index)/'[1]Sheet1 (2)'!$D$72,IF([1]shee2!D1253='[1]Sheet1 (2)'!$C$70,'[1]Sheet1 (2)'!$D$70*('[1]Sheet1 (2)'!$D$72-rave_index)/'[1]Sheet1 (2)'!$D$72,IF([1]shee2!D1253='[1]Sheet1 (2)'!$C$71,'[1]Sheet1 (2)'!$D$71*('[1]Sheet1 (2)'!$D$72-rave_index)/'[1]Sheet1 (2)'!$D$72)))&lt;0,0,IF(D1313='[1]Sheet1 (2)'!$C$69,'[1]Sheet1 (2)'!$D$69*('[1]Sheet1 (2)'!$D$72-rave_index)/'[1]Sheet1 (2)'!$D$72,IF([1]shee2!D1253='[1]Sheet1 (2)'!$C$70,'[1]Sheet1 (2)'!$D$70*('[1]Sheet1 (2)'!$D$72-rave_index)/'[1]Sheet1 (2)'!$D$72,IF([1]shee2!D1253='[1]Sheet1 (2)'!$C$71,'[1]Sheet1 (2)'!$D$71*('[1]Sheet1 (2)'!$D$72-rave_index)/'[1]Sheet1 (2)'!$D$72))))</f>
        <v>5</v>
      </c>
      <c r="AY1313" s="157">
        <f>IF(IF(D1313='[1]Sheet1 (2)'!$C$69,'[1]Sheet1 (2)'!$D$69*('[1]Sheet1 (2)'!$D$72-rough_index)/'[1]Sheet1 (2)'!$D$72,IF([1]shee2!D1253='[1]Sheet1 (2)'!$C$70,'[1]Sheet1 (2)'!$D$70*('[1]Sheet1 (2)'!$D$72-rough_index)/'[1]Sheet1 (2)'!$D$72,IF([1]shee2!D1253='[1]Sheet1 (2)'!$C$71,'[1]Sheet1 (2)'!$D$71*('[1]Sheet1 (2)'!$D$72-rough_index)/'[1]Sheet1 (2)'!$D$72)))&lt;0,0,IF(D1313='[1]Sheet1 (2)'!$C$69,'[1]Sheet1 (2)'!$D$69*('[1]Sheet1 (2)'!$D$72-rough_index)/'[1]Sheet1 (2)'!$D$72,IF([1]shee2!D1253='[1]Sheet1 (2)'!$C$70,'[1]Sheet1 (2)'!$D$70*('[1]Sheet1 (2)'!$D$72-rough_index)/'[1]Sheet1 (2)'!$D$72,IF([1]shee2!D1253='[1]Sheet1 (2)'!$C$71,'[1]Sheet1 (2)'!$D$71*('[1]Sheet1 (2)'!$D$72-rough_index)/'[1]Sheet1 (2)'!$D$72))))</f>
        <v>1.6666666666666667</v>
      </c>
      <c r="AZ1313" s="179">
        <f>+(AU1313*'[1]Sheet1 (2)'!$C$77)+(AV1313*'[1]Sheet1 (2)'!$C$78)+(AW1313*'[1]Sheet1 (2)'!$C$79)+(AX1313*'[1]Sheet1 (2)'!$C$80)+(AY1313*'[1]Sheet1 (2)'!$C$81)</f>
        <v>3.375</v>
      </c>
      <c r="BA1313" s="213" t="str">
        <f t="shared" si="40"/>
        <v>Fair</v>
      </c>
      <c r="BE1313">
        <f>IF(D1313='[1]Sheet1 (2)'!$C$61,'[1]Sheet1 (2)'!$D$61*(counts^2)+'[1]Sheet1 (2)'!$G$61*counts+'[1]Sheet1 (2)'!$J$61,IF(D1313='[1]Sheet1 (2)'!$C$62,'[1]Sheet1 (2)'!$D$62*counts+'[1]Sheet1 (2)'!$G$62,IF(D1313='[1]Sheet1 (2)'!$C$63,'[1]Sheet1 (2)'!$D$63*counts+'[1]Sheet1 (2)'!$G$63,IF(D1313='[1]Sheet1 (2)'!$C$64,'[1]Sheet1 (2)'!$D$64*counts+'[1]Sheet1 (2)'!$G$64))))</f>
        <v>2.0984129299999998</v>
      </c>
    </row>
    <row r="1314" spans="1:57" ht="12.75" customHeight="1">
      <c r="A1314" s="176" t="s">
        <v>282</v>
      </c>
      <c r="B1314" s="145" t="s">
        <v>76</v>
      </c>
      <c r="C1314" s="170">
        <v>1447</v>
      </c>
      <c r="D1314" s="174" t="s">
        <v>77</v>
      </c>
      <c r="E1314" s="171">
        <v>8</v>
      </c>
      <c r="F1314" s="171">
        <v>2</v>
      </c>
      <c r="G1314" s="171" t="s">
        <v>77</v>
      </c>
      <c r="H1314" s="171">
        <v>1</v>
      </c>
      <c r="I1314" s="171" t="s">
        <v>77</v>
      </c>
      <c r="J1314" s="173" t="s">
        <v>80</v>
      </c>
      <c r="K1314" s="173" t="s">
        <v>80</v>
      </c>
      <c r="L1314" s="169">
        <f>VLOOKUP(CONCATENATE(J1314,K1314),'Sheet1 (2)'!$J$6:$K$26,2,FALSE)</f>
        <v>0</v>
      </c>
      <c r="M1314" s="173" t="s">
        <v>83</v>
      </c>
      <c r="N1314" s="173" t="s">
        <v>82</v>
      </c>
      <c r="O1314" s="177">
        <f>VLOOKUP(CONCATENATE(M1314,N1314),'[1]Sheet1 (2)'!$L$6:$M$26,2,FALSE)</f>
        <v>18.75</v>
      </c>
      <c r="P1314" s="173" t="s">
        <v>83</v>
      </c>
      <c r="Q1314" s="173" t="s">
        <v>82</v>
      </c>
      <c r="R1314" s="177">
        <f>VLOOKUP(CONCATENATE(P1314,Q1314),'[1]Sheet1 (2)'!$N$6:$O$26,2,FALSE)</f>
        <v>18.75</v>
      </c>
      <c r="S1314" s="173" t="s">
        <v>80</v>
      </c>
      <c r="T1314" s="173" t="s">
        <v>80</v>
      </c>
      <c r="U1314" s="177">
        <f>VLOOKUP(CONCATENATE(S1314,T1314),'[1]Sheet1 (2)'!$P$6:$Q$26,2,FALSE)</f>
        <v>0</v>
      </c>
      <c r="V1314" s="173" t="s">
        <v>80</v>
      </c>
      <c r="W1314" s="173" t="s">
        <v>80</v>
      </c>
      <c r="X1314" s="177">
        <f>VLOOKUP(CONCATENATE(V1314,W1314),'[1]Sheet1 (2)'!$R$6:$S$26,2,FALSE)</f>
        <v>0</v>
      </c>
      <c r="Y1314" s="173" t="s">
        <v>80</v>
      </c>
      <c r="Z1314" s="173" t="s">
        <v>80</v>
      </c>
      <c r="AA1314" s="177">
        <f>VLOOKUP(CONCATENATE(Y1314,Z1314),'[1]Sheet1 (2)'!$T$6:$U$26,2,FALSE)</f>
        <v>0</v>
      </c>
      <c r="AB1314" s="173" t="s">
        <v>80</v>
      </c>
      <c r="AC1314" s="173" t="s">
        <v>80</v>
      </c>
      <c r="AD1314" s="177">
        <f>VLOOKUP(CONCATENATE(AB1314,AC1314),'[1]Sheet1 (2)'!$X$6:$Y$26,2,FALSE)</f>
        <v>0</v>
      </c>
      <c r="AE1314" s="173" t="s">
        <v>82</v>
      </c>
      <c r="AF1314" s="173" t="s">
        <v>81</v>
      </c>
      <c r="AG1314" s="177">
        <f>VLOOKUP(CONCATENATE(AE1314,AF1314),'[1]Sheet1 (2)'!$Z$6:$AA$26,2,FALSE)</f>
        <v>66</v>
      </c>
      <c r="AH1314" s="172"/>
      <c r="AI1314" s="178"/>
      <c r="AJ1314" s="140"/>
      <c r="AK1314" s="176" t="s">
        <v>282</v>
      </c>
      <c r="AL1314" s="176" t="s">
        <v>76</v>
      </c>
      <c r="AM1314" s="170">
        <f t="shared" si="41"/>
        <v>1447</v>
      </c>
      <c r="AN1314" s="147"/>
      <c r="AO1314" s="155"/>
      <c r="AP1314" s="156"/>
      <c r="AQ1314" s="157">
        <v>2.6220032799999999</v>
      </c>
      <c r="AR1314" s="158"/>
      <c r="AS1314" s="145">
        <f>LOOKUP(rufmkm,'[1]Sheet1 (2)'!$V$62:$V$71,'[1]Sheet1 (2)'!$W$62:$W$71)</f>
        <v>30</v>
      </c>
      <c r="AT1314" s="140"/>
      <c r="AU1314" s="157">
        <f>IF(IF(D1314='[1]Sheet1 (2)'!$C$69,'[1]Sheet1 (2)'!$D$69*('[1]Sheet1 (2)'!$D$72-rut_index)/'[1]Sheet1 (2)'!$D$72,IF([1]shee2!D1254='[1]Sheet1 (2)'!$C$70,'[1]Sheet1 (2)'!$D$70*('[1]Sheet1 (2)'!$D$72-rut_index)/'[1]Sheet1 (2)'!$D$72,IF([1]shee2!D1254='[1]Sheet1 (2)'!$C$71,'[1]Sheet1 (2)'!$D$71*('[1]Sheet1 (2)'!$D$72-rut_index)/'[1]Sheet1 (2)'!$D$72)))&lt;0,0,IF(D1314='[1]Sheet1 (2)'!$C$69,'[1]Sheet1 (2)'!$D$69*('[1]Sheet1 (2)'!$D$72-rut_index)/'[1]Sheet1 (2)'!$D$72,IF([1]shee2!D1254='[1]Sheet1 (2)'!$C$70,'[1]Sheet1 (2)'!$D$70*('[1]Sheet1 (2)'!$D$72-rut_index)/'[1]Sheet1 (2)'!$D$72,IF([1]shee2!D1254='[1]Sheet1 (2)'!$C$71,'[1]Sheet1 (2)'!$D$71*('[1]Sheet1 (2)'!$D$72-rut_index)/'[1]Sheet1 (2)'!$D$72))))</f>
        <v>5</v>
      </c>
      <c r="AV1314" s="157">
        <f>IF(IF(D1314='[1]Sheet1 (2)'!$C$69,'[1]Sheet1 (2)'!$D$69*('[1]Sheet1 (2)'!$D$72-crack_s_index)/'[1]Sheet1 (2)'!$D$72,IF([1]shee2!D1254='[1]Sheet1 (2)'!$C$70,'[1]Sheet1 (2)'!$D$70*('[1]Sheet1 (2)'!$D$72-crack_s_index)/'[1]Sheet1 (2)'!$D$72,IF([1]shee2!D1254='[1]Sheet1 (2)'!$C$71,'[1]Sheet1 (2)'!$D$71*('[1]Sheet1 (2)'!$D$72-crack_s_index)/'[1]Sheet1 (2)'!$D$72)))&lt;0,0,IF(D1314='[1]Sheet1 (2)'!$C$69,'[1]Sheet1 (2)'!$D$69*('[1]Sheet1 (2)'!$D$72-crack_s_index)/'[1]Sheet1 (2)'!$D$72,IF([1]shee2!D1254='[1]Sheet1 (2)'!$C$70,'[1]Sheet1 (2)'!$D$70*('[1]Sheet1 (2)'!$D$72-crack_s_index)/'[1]Sheet1 (2)'!$D$72,IF([1]shee2!D1254='[1]Sheet1 (2)'!$C$71,'[1]Sheet1 (2)'!$D$71*('[1]Sheet1 (2)'!$D$72-crack_s_index)/'[1]Sheet1 (2)'!$D$72))))</f>
        <v>3.4375</v>
      </c>
      <c r="AW1314" s="157">
        <f>IF(IF(D1314='[1]Sheet1 (2)'!$C$69,'[1]Sheet1 (2)'!$D$69*('[1]Sheet1 (2)'!$D$72-crack_t_index)/'[1]Sheet1 (2)'!$D$72,IF([1]shee2!D1254='[1]Sheet1 (2)'!$C$70,'[1]Sheet1 (2)'!$D$70*('[1]Sheet1 (2)'!$D$72-crack_t_index)/'[1]Sheet1 (2)'!$D$72,IF([1]shee2!D1254='[1]Sheet1 (2)'!$C$71,'[1]Sheet1 (2)'!$D$71*('[1]Sheet1 (2)'!$D$72-crack_t_index)/'[1]Sheet1 (2)'!$D$72)))&lt;0,0,IF(D1314='[1]Sheet1 (2)'!$C$69,'[1]Sheet1 (2)'!$D$69*('[1]Sheet1 (2)'!$D$72-crack_t_index)/'[1]Sheet1 (2)'!$D$72,IF([1]shee2!D1254='[1]Sheet1 (2)'!$C$70,'[1]Sheet1 (2)'!$D$70*('[1]Sheet1 (2)'!$D$72-crack_t_index)/'[1]Sheet1 (2)'!$D$72,IF([1]shee2!D1254='[1]Sheet1 (2)'!$C$71,'[1]Sheet1 (2)'!$D$71*('[1]Sheet1 (2)'!$D$72-crack_t_index)/'[1]Sheet1 (2)'!$D$72))))</f>
        <v>3.4375</v>
      </c>
      <c r="AX1314" s="157">
        <f>IF(IF(D1314='[1]Sheet1 (2)'!$C$69,'[1]Sheet1 (2)'!$D$69*('[1]Sheet1 (2)'!$D$72-rave_index)/'[1]Sheet1 (2)'!$D$72,IF([1]shee2!D1254='[1]Sheet1 (2)'!$C$70,'[1]Sheet1 (2)'!$D$70*('[1]Sheet1 (2)'!$D$72-rave_index)/'[1]Sheet1 (2)'!$D$72,IF([1]shee2!D1254='[1]Sheet1 (2)'!$C$71,'[1]Sheet1 (2)'!$D$71*('[1]Sheet1 (2)'!$D$72-rave_index)/'[1]Sheet1 (2)'!$D$72)))&lt;0,0,IF(D1314='[1]Sheet1 (2)'!$C$69,'[1]Sheet1 (2)'!$D$69*('[1]Sheet1 (2)'!$D$72-rave_index)/'[1]Sheet1 (2)'!$D$72,IF([1]shee2!D1254='[1]Sheet1 (2)'!$C$70,'[1]Sheet1 (2)'!$D$70*('[1]Sheet1 (2)'!$D$72-rave_index)/'[1]Sheet1 (2)'!$D$72,IF([1]shee2!D1254='[1]Sheet1 (2)'!$C$71,'[1]Sheet1 (2)'!$D$71*('[1]Sheet1 (2)'!$D$72-rave_index)/'[1]Sheet1 (2)'!$D$72))))</f>
        <v>5</v>
      </c>
      <c r="AY1314" s="157">
        <f>IF(IF(D1314='[1]Sheet1 (2)'!$C$69,'[1]Sheet1 (2)'!$D$69*('[1]Sheet1 (2)'!$D$72-rough_index)/'[1]Sheet1 (2)'!$D$72,IF([1]shee2!D1254='[1]Sheet1 (2)'!$C$70,'[1]Sheet1 (2)'!$D$70*('[1]Sheet1 (2)'!$D$72-rough_index)/'[1]Sheet1 (2)'!$D$72,IF([1]shee2!D1254='[1]Sheet1 (2)'!$C$71,'[1]Sheet1 (2)'!$D$71*('[1]Sheet1 (2)'!$D$72-rough_index)/'[1]Sheet1 (2)'!$D$72)))&lt;0,0,IF(D1314='[1]Sheet1 (2)'!$C$69,'[1]Sheet1 (2)'!$D$69*('[1]Sheet1 (2)'!$D$72-rough_index)/'[1]Sheet1 (2)'!$D$72,IF([1]shee2!D1254='[1]Sheet1 (2)'!$C$70,'[1]Sheet1 (2)'!$D$70*('[1]Sheet1 (2)'!$D$72-rough_index)/'[1]Sheet1 (2)'!$D$72,IF([1]shee2!D1254='[1]Sheet1 (2)'!$C$71,'[1]Sheet1 (2)'!$D$71*('[1]Sheet1 (2)'!$D$72-rough_index)/'[1]Sheet1 (2)'!$D$72))))</f>
        <v>2.5</v>
      </c>
      <c r="AZ1314" s="179">
        <f>+(AU1314*'[1]Sheet1 (2)'!$C$77)+(AV1314*'[1]Sheet1 (2)'!$C$78)+(AW1314*'[1]Sheet1 (2)'!$C$79)+(AX1314*'[1]Sheet1 (2)'!$C$80)+(AY1314*'[1]Sheet1 (2)'!$C$81)</f>
        <v>3.625</v>
      </c>
      <c r="BA1314" s="213" t="str">
        <f t="shared" si="40"/>
        <v>Fair</v>
      </c>
      <c r="BE1314">
        <f>IF(D1314='[1]Sheet1 (2)'!$C$61,'[1]Sheet1 (2)'!$D$61*(counts^2)+'[1]Sheet1 (2)'!$G$61*counts+'[1]Sheet1 (2)'!$J$61,IF(D1314='[1]Sheet1 (2)'!$C$62,'[1]Sheet1 (2)'!$D$62*counts+'[1]Sheet1 (2)'!$G$62,IF(D1314='[1]Sheet1 (2)'!$C$63,'[1]Sheet1 (2)'!$D$63*counts+'[1]Sheet1 (2)'!$G$63,IF(D1314='[1]Sheet1 (2)'!$C$64,'[1]Sheet1 (2)'!$D$64*counts+'[1]Sheet1 (2)'!$G$64))))</f>
        <v>2.0984129299999998</v>
      </c>
    </row>
    <row r="1315" spans="1:57" ht="12.75" customHeight="1">
      <c r="A1315" s="176" t="s">
        <v>282</v>
      </c>
      <c r="B1315" s="145" t="s">
        <v>76</v>
      </c>
      <c r="C1315" s="170">
        <v>1448</v>
      </c>
      <c r="D1315" s="174" t="s">
        <v>77</v>
      </c>
      <c r="E1315" s="171">
        <v>8</v>
      </c>
      <c r="F1315" s="171">
        <v>2</v>
      </c>
      <c r="G1315" s="171" t="s">
        <v>77</v>
      </c>
      <c r="H1315" s="171">
        <v>1</v>
      </c>
      <c r="I1315" s="171" t="s">
        <v>77</v>
      </c>
      <c r="J1315" s="173" t="s">
        <v>80</v>
      </c>
      <c r="K1315" s="173" t="s">
        <v>80</v>
      </c>
      <c r="L1315" s="169">
        <f>VLOOKUP(CONCATENATE(J1315,K1315),'Sheet1 (2)'!$J$6:$K$26,2,FALSE)</f>
        <v>0</v>
      </c>
      <c r="M1315" s="173" t="s">
        <v>83</v>
      </c>
      <c r="N1315" s="173" t="s">
        <v>83</v>
      </c>
      <c r="O1315" s="177">
        <f>VLOOKUP(CONCATENATE(M1315,N1315),'[1]Sheet1 (2)'!$L$6:$M$26,2,FALSE)</f>
        <v>37.5</v>
      </c>
      <c r="P1315" s="173" t="s">
        <v>83</v>
      </c>
      <c r="Q1315" s="173" t="s">
        <v>82</v>
      </c>
      <c r="R1315" s="177">
        <f>VLOOKUP(CONCATENATE(P1315,Q1315),'[1]Sheet1 (2)'!$N$6:$O$26,2,FALSE)</f>
        <v>18.75</v>
      </c>
      <c r="S1315" s="173" t="s">
        <v>80</v>
      </c>
      <c r="T1315" s="173" t="s">
        <v>80</v>
      </c>
      <c r="U1315" s="177">
        <f>VLOOKUP(CONCATENATE(S1315,T1315),'[1]Sheet1 (2)'!$P$6:$Q$26,2,FALSE)</f>
        <v>0</v>
      </c>
      <c r="V1315" s="173" t="s">
        <v>80</v>
      </c>
      <c r="W1315" s="173" t="s">
        <v>80</v>
      </c>
      <c r="X1315" s="177">
        <f>VLOOKUP(CONCATENATE(V1315,W1315),'[1]Sheet1 (2)'!$R$6:$S$26,2,FALSE)</f>
        <v>0</v>
      </c>
      <c r="Y1315" s="173" t="s">
        <v>80</v>
      </c>
      <c r="Z1315" s="173" t="s">
        <v>80</v>
      </c>
      <c r="AA1315" s="177">
        <f>VLOOKUP(CONCATENATE(Y1315,Z1315),'[1]Sheet1 (2)'!$T$6:$U$26,2,FALSE)</f>
        <v>0</v>
      </c>
      <c r="AB1315" s="173" t="s">
        <v>80</v>
      </c>
      <c r="AC1315" s="173" t="s">
        <v>80</v>
      </c>
      <c r="AD1315" s="177">
        <f>VLOOKUP(CONCATENATE(AB1315,AC1315),'[1]Sheet1 (2)'!$X$6:$Y$26,2,FALSE)</f>
        <v>0</v>
      </c>
      <c r="AE1315" s="173" t="s">
        <v>82</v>
      </c>
      <c r="AF1315" s="173" t="s">
        <v>81</v>
      </c>
      <c r="AG1315" s="177">
        <f>VLOOKUP(CONCATENATE(AE1315,AF1315),'[1]Sheet1 (2)'!$Z$6:$AA$26,2,FALSE)</f>
        <v>66</v>
      </c>
      <c r="AH1315" s="172"/>
      <c r="AI1315" s="178"/>
      <c r="AJ1315" s="140"/>
      <c r="AK1315" s="176" t="s">
        <v>282</v>
      </c>
      <c r="AL1315" s="176" t="s">
        <v>76</v>
      </c>
      <c r="AM1315" s="170">
        <f t="shared" si="41"/>
        <v>1448</v>
      </c>
      <c r="AN1315" s="147"/>
      <c r="AO1315" s="155"/>
      <c r="AP1315" s="156"/>
      <c r="AQ1315" s="157">
        <v>2.1115079142000002</v>
      </c>
      <c r="AR1315" s="158"/>
      <c r="AS1315" s="145">
        <f>LOOKUP(rufmkm,'[1]Sheet1 (2)'!$V$62:$V$71,'[1]Sheet1 (2)'!$W$62:$W$71)</f>
        <v>30</v>
      </c>
      <c r="AT1315" s="140"/>
      <c r="AU1315" s="157">
        <f>IF(IF(D1315='[1]Sheet1 (2)'!$C$69,'[1]Sheet1 (2)'!$D$69*('[1]Sheet1 (2)'!$D$72-rut_index)/'[1]Sheet1 (2)'!$D$72,IF([1]shee2!D1255='[1]Sheet1 (2)'!$C$70,'[1]Sheet1 (2)'!$D$70*('[1]Sheet1 (2)'!$D$72-rut_index)/'[1]Sheet1 (2)'!$D$72,IF([1]shee2!D1255='[1]Sheet1 (2)'!$C$71,'[1]Sheet1 (2)'!$D$71*('[1]Sheet1 (2)'!$D$72-rut_index)/'[1]Sheet1 (2)'!$D$72)))&lt;0,0,IF(D1315='[1]Sheet1 (2)'!$C$69,'[1]Sheet1 (2)'!$D$69*('[1]Sheet1 (2)'!$D$72-rut_index)/'[1]Sheet1 (2)'!$D$72,IF([1]shee2!D1255='[1]Sheet1 (2)'!$C$70,'[1]Sheet1 (2)'!$D$70*('[1]Sheet1 (2)'!$D$72-rut_index)/'[1]Sheet1 (2)'!$D$72,IF([1]shee2!D1255='[1]Sheet1 (2)'!$C$71,'[1]Sheet1 (2)'!$D$71*('[1]Sheet1 (2)'!$D$72-rut_index)/'[1]Sheet1 (2)'!$D$72))))</f>
        <v>5</v>
      </c>
      <c r="AV1315" s="157">
        <f>IF(IF(D1315='[1]Sheet1 (2)'!$C$69,'[1]Sheet1 (2)'!$D$69*('[1]Sheet1 (2)'!$D$72-crack_s_index)/'[1]Sheet1 (2)'!$D$72,IF([1]shee2!D1255='[1]Sheet1 (2)'!$C$70,'[1]Sheet1 (2)'!$D$70*('[1]Sheet1 (2)'!$D$72-crack_s_index)/'[1]Sheet1 (2)'!$D$72,IF([1]shee2!D1255='[1]Sheet1 (2)'!$C$71,'[1]Sheet1 (2)'!$D$71*('[1]Sheet1 (2)'!$D$72-crack_s_index)/'[1]Sheet1 (2)'!$D$72)))&lt;0,0,IF(D1315='[1]Sheet1 (2)'!$C$69,'[1]Sheet1 (2)'!$D$69*('[1]Sheet1 (2)'!$D$72-crack_s_index)/'[1]Sheet1 (2)'!$D$72,IF([1]shee2!D1255='[1]Sheet1 (2)'!$C$70,'[1]Sheet1 (2)'!$D$70*('[1]Sheet1 (2)'!$D$72-crack_s_index)/'[1]Sheet1 (2)'!$D$72,IF([1]shee2!D1255='[1]Sheet1 (2)'!$C$71,'[1]Sheet1 (2)'!$D$71*('[1]Sheet1 (2)'!$D$72-crack_s_index)/'[1]Sheet1 (2)'!$D$72))))</f>
        <v>1.875</v>
      </c>
      <c r="AW1315" s="157">
        <f>IF(IF(D1315='[1]Sheet1 (2)'!$C$69,'[1]Sheet1 (2)'!$D$69*('[1]Sheet1 (2)'!$D$72-crack_t_index)/'[1]Sheet1 (2)'!$D$72,IF([1]shee2!D1255='[1]Sheet1 (2)'!$C$70,'[1]Sheet1 (2)'!$D$70*('[1]Sheet1 (2)'!$D$72-crack_t_index)/'[1]Sheet1 (2)'!$D$72,IF([1]shee2!D1255='[1]Sheet1 (2)'!$C$71,'[1]Sheet1 (2)'!$D$71*('[1]Sheet1 (2)'!$D$72-crack_t_index)/'[1]Sheet1 (2)'!$D$72)))&lt;0,0,IF(D1315='[1]Sheet1 (2)'!$C$69,'[1]Sheet1 (2)'!$D$69*('[1]Sheet1 (2)'!$D$72-crack_t_index)/'[1]Sheet1 (2)'!$D$72,IF([1]shee2!D1255='[1]Sheet1 (2)'!$C$70,'[1]Sheet1 (2)'!$D$70*('[1]Sheet1 (2)'!$D$72-crack_t_index)/'[1]Sheet1 (2)'!$D$72,IF([1]shee2!D1255='[1]Sheet1 (2)'!$C$71,'[1]Sheet1 (2)'!$D$71*('[1]Sheet1 (2)'!$D$72-crack_t_index)/'[1]Sheet1 (2)'!$D$72))))</f>
        <v>3.4375</v>
      </c>
      <c r="AX1315" s="157">
        <f>IF(IF(D1315='[1]Sheet1 (2)'!$C$69,'[1]Sheet1 (2)'!$D$69*('[1]Sheet1 (2)'!$D$72-rave_index)/'[1]Sheet1 (2)'!$D$72,IF([1]shee2!D1255='[1]Sheet1 (2)'!$C$70,'[1]Sheet1 (2)'!$D$70*('[1]Sheet1 (2)'!$D$72-rave_index)/'[1]Sheet1 (2)'!$D$72,IF([1]shee2!D1255='[1]Sheet1 (2)'!$C$71,'[1]Sheet1 (2)'!$D$71*('[1]Sheet1 (2)'!$D$72-rave_index)/'[1]Sheet1 (2)'!$D$72)))&lt;0,0,IF(D1315='[1]Sheet1 (2)'!$C$69,'[1]Sheet1 (2)'!$D$69*('[1]Sheet1 (2)'!$D$72-rave_index)/'[1]Sheet1 (2)'!$D$72,IF([1]shee2!D1255='[1]Sheet1 (2)'!$C$70,'[1]Sheet1 (2)'!$D$70*('[1]Sheet1 (2)'!$D$72-rave_index)/'[1]Sheet1 (2)'!$D$72,IF([1]shee2!D1255='[1]Sheet1 (2)'!$C$71,'[1]Sheet1 (2)'!$D$71*('[1]Sheet1 (2)'!$D$72-rave_index)/'[1]Sheet1 (2)'!$D$72))))</f>
        <v>5</v>
      </c>
      <c r="AY1315" s="157">
        <f>IF(IF(D1315='[1]Sheet1 (2)'!$C$69,'[1]Sheet1 (2)'!$D$69*('[1]Sheet1 (2)'!$D$72-rough_index)/'[1]Sheet1 (2)'!$D$72,IF([1]shee2!D1255='[1]Sheet1 (2)'!$C$70,'[1]Sheet1 (2)'!$D$70*('[1]Sheet1 (2)'!$D$72-rough_index)/'[1]Sheet1 (2)'!$D$72,IF([1]shee2!D1255='[1]Sheet1 (2)'!$C$71,'[1]Sheet1 (2)'!$D$71*('[1]Sheet1 (2)'!$D$72-rough_index)/'[1]Sheet1 (2)'!$D$72)))&lt;0,0,IF(D1315='[1]Sheet1 (2)'!$C$69,'[1]Sheet1 (2)'!$D$69*('[1]Sheet1 (2)'!$D$72-rough_index)/'[1]Sheet1 (2)'!$D$72,IF([1]shee2!D1255='[1]Sheet1 (2)'!$C$70,'[1]Sheet1 (2)'!$D$70*('[1]Sheet1 (2)'!$D$72-rough_index)/'[1]Sheet1 (2)'!$D$72,IF([1]shee2!D1255='[1]Sheet1 (2)'!$C$71,'[1]Sheet1 (2)'!$D$71*('[1]Sheet1 (2)'!$D$72-rough_index)/'[1]Sheet1 (2)'!$D$72))))</f>
        <v>2.5</v>
      </c>
      <c r="AZ1315" s="179">
        <f>+(AU1315*'[1]Sheet1 (2)'!$C$77)+(AV1315*'[1]Sheet1 (2)'!$C$78)+(AW1315*'[1]Sheet1 (2)'!$C$79)+(AX1315*'[1]Sheet1 (2)'!$C$80)+(AY1315*'[1]Sheet1 (2)'!$C$81)</f>
        <v>3.0625</v>
      </c>
      <c r="BA1315" s="213" t="str">
        <f t="shared" si="40"/>
        <v>Fair</v>
      </c>
      <c r="BE1315">
        <f>IF(D1315='[1]Sheet1 (2)'!$C$61,'[1]Sheet1 (2)'!$D$61*(counts^2)+'[1]Sheet1 (2)'!$G$61*counts+'[1]Sheet1 (2)'!$J$61,IF(D1315='[1]Sheet1 (2)'!$C$62,'[1]Sheet1 (2)'!$D$62*counts+'[1]Sheet1 (2)'!$G$62,IF(D1315='[1]Sheet1 (2)'!$C$63,'[1]Sheet1 (2)'!$D$63*counts+'[1]Sheet1 (2)'!$G$63,IF(D1315='[1]Sheet1 (2)'!$C$64,'[1]Sheet1 (2)'!$D$64*counts+'[1]Sheet1 (2)'!$G$64))))</f>
        <v>2.0984129299999998</v>
      </c>
    </row>
    <row r="1316" spans="1:57" ht="12.75" customHeight="1">
      <c r="A1316" s="176" t="s">
        <v>282</v>
      </c>
      <c r="B1316" s="145" t="s">
        <v>76</v>
      </c>
      <c r="C1316" s="170">
        <v>1449</v>
      </c>
      <c r="D1316" s="174" t="s">
        <v>77</v>
      </c>
      <c r="E1316" s="171">
        <v>8</v>
      </c>
      <c r="F1316" s="171">
        <v>2</v>
      </c>
      <c r="G1316" s="171" t="s">
        <v>77</v>
      </c>
      <c r="H1316" s="171">
        <v>1</v>
      </c>
      <c r="I1316" s="171" t="s">
        <v>77</v>
      </c>
      <c r="J1316" s="173" t="s">
        <v>80</v>
      </c>
      <c r="K1316" s="173" t="s">
        <v>80</v>
      </c>
      <c r="L1316" s="169">
        <f>VLOOKUP(CONCATENATE(J1316,K1316),'Sheet1 (2)'!$J$6:$K$26,2,FALSE)</f>
        <v>0</v>
      </c>
      <c r="M1316" s="173" t="s">
        <v>83</v>
      </c>
      <c r="N1316" s="173" t="s">
        <v>82</v>
      </c>
      <c r="O1316" s="177">
        <f>VLOOKUP(CONCATENATE(M1316,N1316),'[1]Sheet1 (2)'!$L$6:$M$26,2,FALSE)</f>
        <v>18.75</v>
      </c>
      <c r="P1316" s="173" t="s">
        <v>83</v>
      </c>
      <c r="Q1316" s="173" t="s">
        <v>82</v>
      </c>
      <c r="R1316" s="177">
        <f>VLOOKUP(CONCATENATE(P1316,Q1316),'[1]Sheet1 (2)'!$N$6:$O$26,2,FALSE)</f>
        <v>18.75</v>
      </c>
      <c r="S1316" s="173" t="s">
        <v>80</v>
      </c>
      <c r="T1316" s="173" t="s">
        <v>80</v>
      </c>
      <c r="U1316" s="177">
        <f>VLOOKUP(CONCATENATE(S1316,T1316),'[1]Sheet1 (2)'!$P$6:$Q$26,2,FALSE)</f>
        <v>0</v>
      </c>
      <c r="V1316" s="173" t="s">
        <v>80</v>
      </c>
      <c r="W1316" s="173" t="s">
        <v>80</v>
      </c>
      <c r="X1316" s="177">
        <f>VLOOKUP(CONCATENATE(V1316,W1316),'[1]Sheet1 (2)'!$R$6:$S$26,2,FALSE)</f>
        <v>0</v>
      </c>
      <c r="Y1316" s="173" t="s">
        <v>80</v>
      </c>
      <c r="Z1316" s="173" t="s">
        <v>80</v>
      </c>
      <c r="AA1316" s="177">
        <f>VLOOKUP(CONCATENATE(Y1316,Z1316),'[1]Sheet1 (2)'!$T$6:$U$26,2,FALSE)</f>
        <v>0</v>
      </c>
      <c r="AB1316" s="173" t="s">
        <v>80</v>
      </c>
      <c r="AC1316" s="173" t="s">
        <v>80</v>
      </c>
      <c r="AD1316" s="177">
        <f>VLOOKUP(CONCATENATE(AB1316,AC1316),'[1]Sheet1 (2)'!$X$6:$Y$26,2,FALSE)</f>
        <v>0</v>
      </c>
      <c r="AE1316" s="173" t="s">
        <v>82</v>
      </c>
      <c r="AF1316" s="173" t="s">
        <v>81</v>
      </c>
      <c r="AG1316" s="177">
        <f>VLOOKUP(CONCATENATE(AE1316,AF1316),'[1]Sheet1 (2)'!$Z$6:$AA$26,2,FALSE)</f>
        <v>66</v>
      </c>
      <c r="AH1316" s="172"/>
      <c r="AI1316" s="178"/>
      <c r="AJ1316" s="140"/>
      <c r="AK1316" s="176" t="s">
        <v>282</v>
      </c>
      <c r="AL1316" s="176" t="s">
        <v>76</v>
      </c>
      <c r="AM1316" s="170">
        <f t="shared" si="41"/>
        <v>1449</v>
      </c>
      <c r="AN1316" s="147"/>
      <c r="AO1316" s="155" t="s">
        <v>409</v>
      </c>
      <c r="AP1316" s="156"/>
      <c r="AQ1316" s="157">
        <v>1.729680664</v>
      </c>
      <c r="AR1316" s="158"/>
      <c r="AS1316" s="145">
        <f>LOOKUP(rufmkm,'[1]Sheet1 (2)'!$V$62:$V$71,'[1]Sheet1 (2)'!$W$62:$W$71)</f>
        <v>20</v>
      </c>
      <c r="AT1316" s="140"/>
      <c r="AU1316" s="157">
        <f>IF(IF(D1316='[1]Sheet1 (2)'!$C$69,'[1]Sheet1 (2)'!$D$69*('[1]Sheet1 (2)'!$D$72-rut_index)/'[1]Sheet1 (2)'!$D$72,IF([1]shee2!D1256='[1]Sheet1 (2)'!$C$70,'[1]Sheet1 (2)'!$D$70*('[1]Sheet1 (2)'!$D$72-rut_index)/'[1]Sheet1 (2)'!$D$72,IF([1]shee2!D1256='[1]Sheet1 (2)'!$C$71,'[1]Sheet1 (2)'!$D$71*('[1]Sheet1 (2)'!$D$72-rut_index)/'[1]Sheet1 (2)'!$D$72)))&lt;0,0,IF(D1316='[1]Sheet1 (2)'!$C$69,'[1]Sheet1 (2)'!$D$69*('[1]Sheet1 (2)'!$D$72-rut_index)/'[1]Sheet1 (2)'!$D$72,IF([1]shee2!D1256='[1]Sheet1 (2)'!$C$70,'[1]Sheet1 (2)'!$D$70*('[1]Sheet1 (2)'!$D$72-rut_index)/'[1]Sheet1 (2)'!$D$72,IF([1]shee2!D1256='[1]Sheet1 (2)'!$C$71,'[1]Sheet1 (2)'!$D$71*('[1]Sheet1 (2)'!$D$72-rut_index)/'[1]Sheet1 (2)'!$D$72))))</f>
        <v>5</v>
      </c>
      <c r="AV1316" s="157">
        <f>IF(IF(D1316='[1]Sheet1 (2)'!$C$69,'[1]Sheet1 (2)'!$D$69*('[1]Sheet1 (2)'!$D$72-crack_s_index)/'[1]Sheet1 (2)'!$D$72,IF([1]shee2!D1256='[1]Sheet1 (2)'!$C$70,'[1]Sheet1 (2)'!$D$70*('[1]Sheet1 (2)'!$D$72-crack_s_index)/'[1]Sheet1 (2)'!$D$72,IF([1]shee2!D1256='[1]Sheet1 (2)'!$C$71,'[1]Sheet1 (2)'!$D$71*('[1]Sheet1 (2)'!$D$72-crack_s_index)/'[1]Sheet1 (2)'!$D$72)))&lt;0,0,IF(D1316='[1]Sheet1 (2)'!$C$69,'[1]Sheet1 (2)'!$D$69*('[1]Sheet1 (2)'!$D$72-crack_s_index)/'[1]Sheet1 (2)'!$D$72,IF([1]shee2!D1256='[1]Sheet1 (2)'!$C$70,'[1]Sheet1 (2)'!$D$70*('[1]Sheet1 (2)'!$D$72-crack_s_index)/'[1]Sheet1 (2)'!$D$72,IF([1]shee2!D1256='[1]Sheet1 (2)'!$C$71,'[1]Sheet1 (2)'!$D$71*('[1]Sheet1 (2)'!$D$72-crack_s_index)/'[1]Sheet1 (2)'!$D$72))))</f>
        <v>3.4375</v>
      </c>
      <c r="AW1316" s="157">
        <f>IF(IF(D1316='[1]Sheet1 (2)'!$C$69,'[1]Sheet1 (2)'!$D$69*('[1]Sheet1 (2)'!$D$72-crack_t_index)/'[1]Sheet1 (2)'!$D$72,IF([1]shee2!D1256='[1]Sheet1 (2)'!$C$70,'[1]Sheet1 (2)'!$D$70*('[1]Sheet1 (2)'!$D$72-crack_t_index)/'[1]Sheet1 (2)'!$D$72,IF([1]shee2!D1256='[1]Sheet1 (2)'!$C$71,'[1]Sheet1 (2)'!$D$71*('[1]Sheet1 (2)'!$D$72-crack_t_index)/'[1]Sheet1 (2)'!$D$72)))&lt;0,0,IF(D1316='[1]Sheet1 (2)'!$C$69,'[1]Sheet1 (2)'!$D$69*('[1]Sheet1 (2)'!$D$72-crack_t_index)/'[1]Sheet1 (2)'!$D$72,IF([1]shee2!D1256='[1]Sheet1 (2)'!$C$70,'[1]Sheet1 (2)'!$D$70*('[1]Sheet1 (2)'!$D$72-crack_t_index)/'[1]Sheet1 (2)'!$D$72,IF([1]shee2!D1256='[1]Sheet1 (2)'!$C$71,'[1]Sheet1 (2)'!$D$71*('[1]Sheet1 (2)'!$D$72-crack_t_index)/'[1]Sheet1 (2)'!$D$72))))</f>
        <v>3.4375</v>
      </c>
      <c r="AX1316" s="157">
        <f>IF(IF(D1316='[1]Sheet1 (2)'!$C$69,'[1]Sheet1 (2)'!$D$69*('[1]Sheet1 (2)'!$D$72-rave_index)/'[1]Sheet1 (2)'!$D$72,IF([1]shee2!D1256='[1]Sheet1 (2)'!$C$70,'[1]Sheet1 (2)'!$D$70*('[1]Sheet1 (2)'!$D$72-rave_index)/'[1]Sheet1 (2)'!$D$72,IF([1]shee2!D1256='[1]Sheet1 (2)'!$C$71,'[1]Sheet1 (2)'!$D$71*('[1]Sheet1 (2)'!$D$72-rave_index)/'[1]Sheet1 (2)'!$D$72)))&lt;0,0,IF(D1316='[1]Sheet1 (2)'!$C$69,'[1]Sheet1 (2)'!$D$69*('[1]Sheet1 (2)'!$D$72-rave_index)/'[1]Sheet1 (2)'!$D$72,IF([1]shee2!D1256='[1]Sheet1 (2)'!$C$70,'[1]Sheet1 (2)'!$D$70*('[1]Sheet1 (2)'!$D$72-rave_index)/'[1]Sheet1 (2)'!$D$72,IF([1]shee2!D1256='[1]Sheet1 (2)'!$C$71,'[1]Sheet1 (2)'!$D$71*('[1]Sheet1 (2)'!$D$72-rave_index)/'[1]Sheet1 (2)'!$D$72))))</f>
        <v>5</v>
      </c>
      <c r="AY1316" s="157">
        <f>IF(IF(D1316='[1]Sheet1 (2)'!$C$69,'[1]Sheet1 (2)'!$D$69*('[1]Sheet1 (2)'!$D$72-rough_index)/'[1]Sheet1 (2)'!$D$72,IF([1]shee2!D1256='[1]Sheet1 (2)'!$C$70,'[1]Sheet1 (2)'!$D$70*('[1]Sheet1 (2)'!$D$72-rough_index)/'[1]Sheet1 (2)'!$D$72,IF([1]shee2!D1256='[1]Sheet1 (2)'!$C$71,'[1]Sheet1 (2)'!$D$71*('[1]Sheet1 (2)'!$D$72-rough_index)/'[1]Sheet1 (2)'!$D$72)))&lt;0,0,IF(D1316='[1]Sheet1 (2)'!$C$69,'[1]Sheet1 (2)'!$D$69*('[1]Sheet1 (2)'!$D$72-rough_index)/'[1]Sheet1 (2)'!$D$72,IF([1]shee2!D1256='[1]Sheet1 (2)'!$C$70,'[1]Sheet1 (2)'!$D$70*('[1]Sheet1 (2)'!$D$72-rough_index)/'[1]Sheet1 (2)'!$D$72,IF([1]shee2!D1256='[1]Sheet1 (2)'!$C$71,'[1]Sheet1 (2)'!$D$71*('[1]Sheet1 (2)'!$D$72-rough_index)/'[1]Sheet1 (2)'!$D$72))))</f>
        <v>3.3333333333333335</v>
      </c>
      <c r="AZ1316" s="179">
        <f>+(AU1316*'[1]Sheet1 (2)'!$C$77)+(AV1316*'[1]Sheet1 (2)'!$C$78)+(AW1316*'[1]Sheet1 (2)'!$C$79)+(AX1316*'[1]Sheet1 (2)'!$C$80)+(AY1316*'[1]Sheet1 (2)'!$C$81)</f>
        <v>3.875</v>
      </c>
      <c r="BA1316" s="213" t="str">
        <f t="shared" si="40"/>
        <v>Fair</v>
      </c>
      <c r="BE1316">
        <f>IF(D1316='[1]Sheet1 (2)'!$C$61,'[1]Sheet1 (2)'!$D$61*(counts^2)+'[1]Sheet1 (2)'!$G$61*counts+'[1]Sheet1 (2)'!$J$61,IF(D1316='[1]Sheet1 (2)'!$C$62,'[1]Sheet1 (2)'!$D$62*counts+'[1]Sheet1 (2)'!$G$62,IF(D1316='[1]Sheet1 (2)'!$C$63,'[1]Sheet1 (2)'!$D$63*counts+'[1]Sheet1 (2)'!$G$63,IF(D1316='[1]Sheet1 (2)'!$C$64,'[1]Sheet1 (2)'!$D$64*counts+'[1]Sheet1 (2)'!$G$64))))</f>
        <v>2.0984129299999998</v>
      </c>
    </row>
    <row r="1317" spans="1:57" ht="12.75" customHeight="1">
      <c r="A1317" s="176" t="s">
        <v>282</v>
      </c>
      <c r="B1317" s="145" t="s">
        <v>76</v>
      </c>
      <c r="C1317" s="170">
        <v>1450</v>
      </c>
      <c r="D1317" s="174" t="s">
        <v>77</v>
      </c>
      <c r="E1317" s="171">
        <v>8</v>
      </c>
      <c r="F1317" s="171">
        <v>2</v>
      </c>
      <c r="G1317" s="171" t="s">
        <v>77</v>
      </c>
      <c r="H1317" s="171">
        <v>1</v>
      </c>
      <c r="I1317" s="171" t="s">
        <v>77</v>
      </c>
      <c r="J1317" s="173" t="s">
        <v>80</v>
      </c>
      <c r="K1317" s="173" t="s">
        <v>80</v>
      </c>
      <c r="L1317" s="169">
        <f>VLOOKUP(CONCATENATE(J1317,K1317),'Sheet1 (2)'!$J$6:$K$26,2,FALSE)</f>
        <v>0</v>
      </c>
      <c r="M1317" s="173" t="s">
        <v>83</v>
      </c>
      <c r="N1317" s="173" t="s">
        <v>82</v>
      </c>
      <c r="O1317" s="177">
        <f>VLOOKUP(CONCATENATE(M1317,N1317),'[1]Sheet1 (2)'!$L$6:$M$26,2,FALSE)</f>
        <v>18.75</v>
      </c>
      <c r="P1317" s="173" t="s">
        <v>83</v>
      </c>
      <c r="Q1317" s="173" t="s">
        <v>82</v>
      </c>
      <c r="R1317" s="177">
        <f>VLOOKUP(CONCATENATE(P1317,Q1317),'[1]Sheet1 (2)'!$N$6:$O$26,2,FALSE)</f>
        <v>18.75</v>
      </c>
      <c r="S1317" s="173" t="s">
        <v>80</v>
      </c>
      <c r="T1317" s="173" t="s">
        <v>80</v>
      </c>
      <c r="U1317" s="177">
        <f>VLOOKUP(CONCATENATE(S1317,T1317),'[1]Sheet1 (2)'!$P$6:$Q$26,2,FALSE)</f>
        <v>0</v>
      </c>
      <c r="V1317" s="173" t="s">
        <v>80</v>
      </c>
      <c r="W1317" s="173" t="s">
        <v>80</v>
      </c>
      <c r="X1317" s="177">
        <f>VLOOKUP(CONCATENATE(V1317,W1317),'[1]Sheet1 (2)'!$R$6:$S$26,2,FALSE)</f>
        <v>0</v>
      </c>
      <c r="Y1317" s="173" t="s">
        <v>80</v>
      </c>
      <c r="Z1317" s="173" t="s">
        <v>80</v>
      </c>
      <c r="AA1317" s="177">
        <f>VLOOKUP(CONCATENATE(Y1317,Z1317),'[1]Sheet1 (2)'!$T$6:$U$26,2,FALSE)</f>
        <v>0</v>
      </c>
      <c r="AB1317" s="173" t="s">
        <v>80</v>
      </c>
      <c r="AC1317" s="173" t="s">
        <v>80</v>
      </c>
      <c r="AD1317" s="177">
        <f>VLOOKUP(CONCATENATE(AB1317,AC1317),'[1]Sheet1 (2)'!$X$6:$Y$26,2,FALSE)</f>
        <v>0</v>
      </c>
      <c r="AE1317" s="173" t="s">
        <v>82</v>
      </c>
      <c r="AF1317" s="173" t="s">
        <v>81</v>
      </c>
      <c r="AG1317" s="177">
        <f>VLOOKUP(CONCATENATE(AE1317,AF1317),'[1]Sheet1 (2)'!$Z$6:$AA$26,2,FALSE)</f>
        <v>66</v>
      </c>
      <c r="AH1317" s="172"/>
      <c r="AI1317" s="178"/>
      <c r="AJ1317" s="140"/>
      <c r="AK1317" s="176" t="s">
        <v>282</v>
      </c>
      <c r="AL1317" s="176" t="s">
        <v>76</v>
      </c>
      <c r="AM1317" s="170">
        <f t="shared" si="41"/>
        <v>1450</v>
      </c>
      <c r="AN1317" s="147"/>
      <c r="AO1317" s="155"/>
      <c r="AP1317" s="156"/>
      <c r="AQ1317" s="157">
        <v>2.2569539224000001</v>
      </c>
      <c r="AR1317" s="158"/>
      <c r="AS1317" s="145">
        <f>LOOKUP(rufmkm,'[1]Sheet1 (2)'!$V$62:$V$71,'[1]Sheet1 (2)'!$W$62:$W$71)</f>
        <v>30</v>
      </c>
      <c r="AT1317" s="140"/>
      <c r="AU1317" s="157">
        <f>IF(IF(D1317='[1]Sheet1 (2)'!$C$69,'[1]Sheet1 (2)'!$D$69*('[1]Sheet1 (2)'!$D$72-rut_index)/'[1]Sheet1 (2)'!$D$72,IF([1]shee2!D1257='[1]Sheet1 (2)'!$C$70,'[1]Sheet1 (2)'!$D$70*('[1]Sheet1 (2)'!$D$72-rut_index)/'[1]Sheet1 (2)'!$D$72,IF([1]shee2!D1257='[1]Sheet1 (2)'!$C$71,'[1]Sheet1 (2)'!$D$71*('[1]Sheet1 (2)'!$D$72-rut_index)/'[1]Sheet1 (2)'!$D$72)))&lt;0,0,IF(D1317='[1]Sheet1 (2)'!$C$69,'[1]Sheet1 (2)'!$D$69*('[1]Sheet1 (2)'!$D$72-rut_index)/'[1]Sheet1 (2)'!$D$72,IF([1]shee2!D1257='[1]Sheet1 (2)'!$C$70,'[1]Sheet1 (2)'!$D$70*('[1]Sheet1 (2)'!$D$72-rut_index)/'[1]Sheet1 (2)'!$D$72,IF([1]shee2!D1257='[1]Sheet1 (2)'!$C$71,'[1]Sheet1 (2)'!$D$71*('[1]Sheet1 (2)'!$D$72-rut_index)/'[1]Sheet1 (2)'!$D$72))))</f>
        <v>5</v>
      </c>
      <c r="AV1317" s="157">
        <f>IF(IF(D1317='[1]Sheet1 (2)'!$C$69,'[1]Sheet1 (2)'!$D$69*('[1]Sheet1 (2)'!$D$72-crack_s_index)/'[1]Sheet1 (2)'!$D$72,IF([1]shee2!D1257='[1]Sheet1 (2)'!$C$70,'[1]Sheet1 (2)'!$D$70*('[1]Sheet1 (2)'!$D$72-crack_s_index)/'[1]Sheet1 (2)'!$D$72,IF([1]shee2!D1257='[1]Sheet1 (2)'!$C$71,'[1]Sheet1 (2)'!$D$71*('[1]Sheet1 (2)'!$D$72-crack_s_index)/'[1]Sheet1 (2)'!$D$72)))&lt;0,0,IF(D1317='[1]Sheet1 (2)'!$C$69,'[1]Sheet1 (2)'!$D$69*('[1]Sheet1 (2)'!$D$72-crack_s_index)/'[1]Sheet1 (2)'!$D$72,IF([1]shee2!D1257='[1]Sheet1 (2)'!$C$70,'[1]Sheet1 (2)'!$D$70*('[1]Sheet1 (2)'!$D$72-crack_s_index)/'[1]Sheet1 (2)'!$D$72,IF([1]shee2!D1257='[1]Sheet1 (2)'!$C$71,'[1]Sheet1 (2)'!$D$71*('[1]Sheet1 (2)'!$D$72-crack_s_index)/'[1]Sheet1 (2)'!$D$72))))</f>
        <v>3.4375</v>
      </c>
      <c r="AW1317" s="157">
        <f>IF(IF(D1317='[1]Sheet1 (2)'!$C$69,'[1]Sheet1 (2)'!$D$69*('[1]Sheet1 (2)'!$D$72-crack_t_index)/'[1]Sheet1 (2)'!$D$72,IF([1]shee2!D1257='[1]Sheet1 (2)'!$C$70,'[1]Sheet1 (2)'!$D$70*('[1]Sheet1 (2)'!$D$72-crack_t_index)/'[1]Sheet1 (2)'!$D$72,IF([1]shee2!D1257='[1]Sheet1 (2)'!$C$71,'[1]Sheet1 (2)'!$D$71*('[1]Sheet1 (2)'!$D$72-crack_t_index)/'[1]Sheet1 (2)'!$D$72)))&lt;0,0,IF(D1317='[1]Sheet1 (2)'!$C$69,'[1]Sheet1 (2)'!$D$69*('[1]Sheet1 (2)'!$D$72-crack_t_index)/'[1]Sheet1 (2)'!$D$72,IF([1]shee2!D1257='[1]Sheet1 (2)'!$C$70,'[1]Sheet1 (2)'!$D$70*('[1]Sheet1 (2)'!$D$72-crack_t_index)/'[1]Sheet1 (2)'!$D$72,IF([1]shee2!D1257='[1]Sheet1 (2)'!$C$71,'[1]Sheet1 (2)'!$D$71*('[1]Sheet1 (2)'!$D$72-crack_t_index)/'[1]Sheet1 (2)'!$D$72))))</f>
        <v>3.4375</v>
      </c>
      <c r="AX1317" s="157">
        <f>IF(IF(D1317='[1]Sheet1 (2)'!$C$69,'[1]Sheet1 (2)'!$D$69*('[1]Sheet1 (2)'!$D$72-rave_index)/'[1]Sheet1 (2)'!$D$72,IF([1]shee2!D1257='[1]Sheet1 (2)'!$C$70,'[1]Sheet1 (2)'!$D$70*('[1]Sheet1 (2)'!$D$72-rave_index)/'[1]Sheet1 (2)'!$D$72,IF([1]shee2!D1257='[1]Sheet1 (2)'!$C$71,'[1]Sheet1 (2)'!$D$71*('[1]Sheet1 (2)'!$D$72-rave_index)/'[1]Sheet1 (2)'!$D$72)))&lt;0,0,IF(D1317='[1]Sheet1 (2)'!$C$69,'[1]Sheet1 (2)'!$D$69*('[1]Sheet1 (2)'!$D$72-rave_index)/'[1]Sheet1 (2)'!$D$72,IF([1]shee2!D1257='[1]Sheet1 (2)'!$C$70,'[1]Sheet1 (2)'!$D$70*('[1]Sheet1 (2)'!$D$72-rave_index)/'[1]Sheet1 (2)'!$D$72,IF([1]shee2!D1257='[1]Sheet1 (2)'!$C$71,'[1]Sheet1 (2)'!$D$71*('[1]Sheet1 (2)'!$D$72-rave_index)/'[1]Sheet1 (2)'!$D$72))))</f>
        <v>5</v>
      </c>
      <c r="AY1317" s="157">
        <f>IF(IF(D1317='[1]Sheet1 (2)'!$C$69,'[1]Sheet1 (2)'!$D$69*('[1]Sheet1 (2)'!$D$72-rough_index)/'[1]Sheet1 (2)'!$D$72,IF([1]shee2!D1257='[1]Sheet1 (2)'!$C$70,'[1]Sheet1 (2)'!$D$70*('[1]Sheet1 (2)'!$D$72-rough_index)/'[1]Sheet1 (2)'!$D$72,IF([1]shee2!D1257='[1]Sheet1 (2)'!$C$71,'[1]Sheet1 (2)'!$D$71*('[1]Sheet1 (2)'!$D$72-rough_index)/'[1]Sheet1 (2)'!$D$72)))&lt;0,0,IF(D1317='[1]Sheet1 (2)'!$C$69,'[1]Sheet1 (2)'!$D$69*('[1]Sheet1 (2)'!$D$72-rough_index)/'[1]Sheet1 (2)'!$D$72,IF([1]shee2!D1257='[1]Sheet1 (2)'!$C$70,'[1]Sheet1 (2)'!$D$70*('[1]Sheet1 (2)'!$D$72-rough_index)/'[1]Sheet1 (2)'!$D$72,IF([1]shee2!D1257='[1]Sheet1 (2)'!$C$71,'[1]Sheet1 (2)'!$D$71*('[1]Sheet1 (2)'!$D$72-rough_index)/'[1]Sheet1 (2)'!$D$72))))</f>
        <v>2.5</v>
      </c>
      <c r="AZ1317" s="179">
        <f>+(AU1317*'[1]Sheet1 (2)'!$C$77)+(AV1317*'[1]Sheet1 (2)'!$C$78)+(AW1317*'[1]Sheet1 (2)'!$C$79)+(AX1317*'[1]Sheet1 (2)'!$C$80)+(AY1317*'[1]Sheet1 (2)'!$C$81)</f>
        <v>3.625</v>
      </c>
      <c r="BA1317" s="213" t="str">
        <f t="shared" si="40"/>
        <v>Fair</v>
      </c>
      <c r="BE1317">
        <f>IF(D1317='[1]Sheet1 (2)'!$C$61,'[1]Sheet1 (2)'!$D$61*(counts^2)+'[1]Sheet1 (2)'!$G$61*counts+'[1]Sheet1 (2)'!$J$61,IF(D1317='[1]Sheet1 (2)'!$C$62,'[1]Sheet1 (2)'!$D$62*counts+'[1]Sheet1 (2)'!$G$62,IF(D1317='[1]Sheet1 (2)'!$C$63,'[1]Sheet1 (2)'!$D$63*counts+'[1]Sheet1 (2)'!$G$63,IF(D1317='[1]Sheet1 (2)'!$C$64,'[1]Sheet1 (2)'!$D$64*counts+'[1]Sheet1 (2)'!$G$64))))</f>
        <v>2.0984129299999998</v>
      </c>
    </row>
    <row r="1318" spans="1:57" ht="12.75" customHeight="1">
      <c r="A1318" s="176" t="s">
        <v>282</v>
      </c>
      <c r="B1318" s="145" t="s">
        <v>76</v>
      </c>
      <c r="C1318" s="170">
        <v>1451</v>
      </c>
      <c r="D1318" s="174" t="s">
        <v>77</v>
      </c>
      <c r="E1318" s="171">
        <v>8</v>
      </c>
      <c r="F1318" s="171">
        <v>2</v>
      </c>
      <c r="G1318" s="171" t="s">
        <v>77</v>
      </c>
      <c r="H1318" s="171">
        <v>1</v>
      </c>
      <c r="I1318" s="171" t="s">
        <v>77</v>
      </c>
      <c r="J1318" s="173" t="s">
        <v>80</v>
      </c>
      <c r="K1318" s="173" t="s">
        <v>80</v>
      </c>
      <c r="L1318" s="169">
        <f>VLOOKUP(CONCATENATE(J1318,K1318),'Sheet1 (2)'!$J$6:$K$26,2,FALSE)</f>
        <v>0</v>
      </c>
      <c r="M1318" s="173" t="s">
        <v>83</v>
      </c>
      <c r="N1318" s="173" t="s">
        <v>82</v>
      </c>
      <c r="O1318" s="177">
        <f>VLOOKUP(CONCATENATE(M1318,N1318),'[1]Sheet1 (2)'!$L$6:$M$26,2,FALSE)</f>
        <v>18.75</v>
      </c>
      <c r="P1318" s="173" t="s">
        <v>83</v>
      </c>
      <c r="Q1318" s="173" t="s">
        <v>82</v>
      </c>
      <c r="R1318" s="177">
        <f>VLOOKUP(CONCATENATE(P1318,Q1318),'[1]Sheet1 (2)'!$N$6:$O$26,2,FALSE)</f>
        <v>18.75</v>
      </c>
      <c r="S1318" s="173" t="s">
        <v>80</v>
      </c>
      <c r="T1318" s="173" t="s">
        <v>80</v>
      </c>
      <c r="U1318" s="177">
        <f>VLOOKUP(CONCATENATE(S1318,T1318),'[1]Sheet1 (2)'!$P$6:$Q$26,2,FALSE)</f>
        <v>0</v>
      </c>
      <c r="V1318" s="173" t="s">
        <v>80</v>
      </c>
      <c r="W1318" s="173" t="s">
        <v>80</v>
      </c>
      <c r="X1318" s="177">
        <f>VLOOKUP(CONCATENATE(V1318,W1318),'[1]Sheet1 (2)'!$R$6:$S$26,2,FALSE)</f>
        <v>0</v>
      </c>
      <c r="Y1318" s="173" t="s">
        <v>80</v>
      </c>
      <c r="Z1318" s="173" t="s">
        <v>80</v>
      </c>
      <c r="AA1318" s="177">
        <f>VLOOKUP(CONCATENATE(Y1318,Z1318),'[1]Sheet1 (2)'!$T$6:$U$26,2,FALSE)</f>
        <v>0</v>
      </c>
      <c r="AB1318" s="173" t="s">
        <v>80</v>
      </c>
      <c r="AC1318" s="173" t="s">
        <v>80</v>
      </c>
      <c r="AD1318" s="177">
        <f>VLOOKUP(CONCATENATE(AB1318,AC1318),'[1]Sheet1 (2)'!$X$6:$Y$26,2,FALSE)</f>
        <v>0</v>
      </c>
      <c r="AE1318" s="173" t="s">
        <v>82</v>
      </c>
      <c r="AF1318" s="173" t="s">
        <v>81</v>
      </c>
      <c r="AG1318" s="177">
        <f>VLOOKUP(CONCATENATE(AE1318,AF1318),'[1]Sheet1 (2)'!$Z$6:$AA$26,2,FALSE)</f>
        <v>66</v>
      </c>
      <c r="AH1318" s="172"/>
      <c r="AI1318" s="178"/>
      <c r="AJ1318" s="140"/>
      <c r="AK1318" s="176" t="s">
        <v>282</v>
      </c>
      <c r="AL1318" s="176" t="s">
        <v>76</v>
      </c>
      <c r="AM1318" s="170">
        <f t="shared" si="41"/>
        <v>1451</v>
      </c>
      <c r="AN1318" s="147"/>
      <c r="AO1318" s="155"/>
      <c r="AP1318" s="156"/>
      <c r="AQ1318" s="157">
        <v>2.1610945769999996</v>
      </c>
      <c r="AR1318" s="158"/>
      <c r="AS1318" s="145">
        <f>LOOKUP(rufmkm,'[1]Sheet1 (2)'!$V$62:$V$71,'[1]Sheet1 (2)'!$W$62:$W$71)</f>
        <v>30</v>
      </c>
      <c r="AT1318" s="140"/>
      <c r="AU1318" s="157">
        <f>IF(IF(D1318='[1]Sheet1 (2)'!$C$69,'[1]Sheet1 (2)'!$D$69*('[1]Sheet1 (2)'!$D$72-rut_index)/'[1]Sheet1 (2)'!$D$72,IF([1]shee2!D1258='[1]Sheet1 (2)'!$C$70,'[1]Sheet1 (2)'!$D$70*('[1]Sheet1 (2)'!$D$72-rut_index)/'[1]Sheet1 (2)'!$D$72,IF([1]shee2!D1258='[1]Sheet1 (2)'!$C$71,'[1]Sheet1 (2)'!$D$71*('[1]Sheet1 (2)'!$D$72-rut_index)/'[1]Sheet1 (2)'!$D$72)))&lt;0,0,IF(D1318='[1]Sheet1 (2)'!$C$69,'[1]Sheet1 (2)'!$D$69*('[1]Sheet1 (2)'!$D$72-rut_index)/'[1]Sheet1 (2)'!$D$72,IF([1]shee2!D1258='[1]Sheet1 (2)'!$C$70,'[1]Sheet1 (2)'!$D$70*('[1]Sheet1 (2)'!$D$72-rut_index)/'[1]Sheet1 (2)'!$D$72,IF([1]shee2!D1258='[1]Sheet1 (2)'!$C$71,'[1]Sheet1 (2)'!$D$71*('[1]Sheet1 (2)'!$D$72-rut_index)/'[1]Sheet1 (2)'!$D$72))))</f>
        <v>5</v>
      </c>
      <c r="AV1318" s="157">
        <f>IF(IF(D1318='[1]Sheet1 (2)'!$C$69,'[1]Sheet1 (2)'!$D$69*('[1]Sheet1 (2)'!$D$72-crack_s_index)/'[1]Sheet1 (2)'!$D$72,IF([1]shee2!D1258='[1]Sheet1 (2)'!$C$70,'[1]Sheet1 (2)'!$D$70*('[1]Sheet1 (2)'!$D$72-crack_s_index)/'[1]Sheet1 (2)'!$D$72,IF([1]shee2!D1258='[1]Sheet1 (2)'!$C$71,'[1]Sheet1 (2)'!$D$71*('[1]Sheet1 (2)'!$D$72-crack_s_index)/'[1]Sheet1 (2)'!$D$72)))&lt;0,0,IF(D1318='[1]Sheet1 (2)'!$C$69,'[1]Sheet1 (2)'!$D$69*('[1]Sheet1 (2)'!$D$72-crack_s_index)/'[1]Sheet1 (2)'!$D$72,IF([1]shee2!D1258='[1]Sheet1 (2)'!$C$70,'[1]Sheet1 (2)'!$D$70*('[1]Sheet1 (2)'!$D$72-crack_s_index)/'[1]Sheet1 (2)'!$D$72,IF([1]shee2!D1258='[1]Sheet1 (2)'!$C$71,'[1]Sheet1 (2)'!$D$71*('[1]Sheet1 (2)'!$D$72-crack_s_index)/'[1]Sheet1 (2)'!$D$72))))</f>
        <v>3.4375</v>
      </c>
      <c r="AW1318" s="157">
        <f>IF(IF(D1318='[1]Sheet1 (2)'!$C$69,'[1]Sheet1 (2)'!$D$69*('[1]Sheet1 (2)'!$D$72-crack_t_index)/'[1]Sheet1 (2)'!$D$72,IF([1]shee2!D1258='[1]Sheet1 (2)'!$C$70,'[1]Sheet1 (2)'!$D$70*('[1]Sheet1 (2)'!$D$72-crack_t_index)/'[1]Sheet1 (2)'!$D$72,IF([1]shee2!D1258='[1]Sheet1 (2)'!$C$71,'[1]Sheet1 (2)'!$D$71*('[1]Sheet1 (2)'!$D$72-crack_t_index)/'[1]Sheet1 (2)'!$D$72)))&lt;0,0,IF(D1318='[1]Sheet1 (2)'!$C$69,'[1]Sheet1 (2)'!$D$69*('[1]Sheet1 (2)'!$D$72-crack_t_index)/'[1]Sheet1 (2)'!$D$72,IF([1]shee2!D1258='[1]Sheet1 (2)'!$C$70,'[1]Sheet1 (2)'!$D$70*('[1]Sheet1 (2)'!$D$72-crack_t_index)/'[1]Sheet1 (2)'!$D$72,IF([1]shee2!D1258='[1]Sheet1 (2)'!$C$71,'[1]Sheet1 (2)'!$D$71*('[1]Sheet1 (2)'!$D$72-crack_t_index)/'[1]Sheet1 (2)'!$D$72))))</f>
        <v>3.4375</v>
      </c>
      <c r="AX1318" s="157">
        <f>IF(IF(D1318='[1]Sheet1 (2)'!$C$69,'[1]Sheet1 (2)'!$D$69*('[1]Sheet1 (2)'!$D$72-rave_index)/'[1]Sheet1 (2)'!$D$72,IF([1]shee2!D1258='[1]Sheet1 (2)'!$C$70,'[1]Sheet1 (2)'!$D$70*('[1]Sheet1 (2)'!$D$72-rave_index)/'[1]Sheet1 (2)'!$D$72,IF([1]shee2!D1258='[1]Sheet1 (2)'!$C$71,'[1]Sheet1 (2)'!$D$71*('[1]Sheet1 (2)'!$D$72-rave_index)/'[1]Sheet1 (2)'!$D$72)))&lt;0,0,IF(D1318='[1]Sheet1 (2)'!$C$69,'[1]Sheet1 (2)'!$D$69*('[1]Sheet1 (2)'!$D$72-rave_index)/'[1]Sheet1 (2)'!$D$72,IF([1]shee2!D1258='[1]Sheet1 (2)'!$C$70,'[1]Sheet1 (2)'!$D$70*('[1]Sheet1 (2)'!$D$72-rave_index)/'[1]Sheet1 (2)'!$D$72,IF([1]shee2!D1258='[1]Sheet1 (2)'!$C$71,'[1]Sheet1 (2)'!$D$71*('[1]Sheet1 (2)'!$D$72-rave_index)/'[1]Sheet1 (2)'!$D$72))))</f>
        <v>5</v>
      </c>
      <c r="AY1318" s="157">
        <f>IF(IF(D1318='[1]Sheet1 (2)'!$C$69,'[1]Sheet1 (2)'!$D$69*('[1]Sheet1 (2)'!$D$72-rough_index)/'[1]Sheet1 (2)'!$D$72,IF([1]shee2!D1258='[1]Sheet1 (2)'!$C$70,'[1]Sheet1 (2)'!$D$70*('[1]Sheet1 (2)'!$D$72-rough_index)/'[1]Sheet1 (2)'!$D$72,IF([1]shee2!D1258='[1]Sheet1 (2)'!$C$71,'[1]Sheet1 (2)'!$D$71*('[1]Sheet1 (2)'!$D$72-rough_index)/'[1]Sheet1 (2)'!$D$72)))&lt;0,0,IF(D1318='[1]Sheet1 (2)'!$C$69,'[1]Sheet1 (2)'!$D$69*('[1]Sheet1 (2)'!$D$72-rough_index)/'[1]Sheet1 (2)'!$D$72,IF([1]shee2!D1258='[1]Sheet1 (2)'!$C$70,'[1]Sheet1 (2)'!$D$70*('[1]Sheet1 (2)'!$D$72-rough_index)/'[1]Sheet1 (2)'!$D$72,IF([1]shee2!D1258='[1]Sheet1 (2)'!$C$71,'[1]Sheet1 (2)'!$D$71*('[1]Sheet1 (2)'!$D$72-rough_index)/'[1]Sheet1 (2)'!$D$72))))</f>
        <v>2.5</v>
      </c>
      <c r="AZ1318" s="179">
        <f>+(AU1318*'[1]Sheet1 (2)'!$C$77)+(AV1318*'[1]Sheet1 (2)'!$C$78)+(AW1318*'[1]Sheet1 (2)'!$C$79)+(AX1318*'[1]Sheet1 (2)'!$C$80)+(AY1318*'[1]Sheet1 (2)'!$C$81)</f>
        <v>3.625</v>
      </c>
      <c r="BA1318" s="213" t="str">
        <f t="shared" si="40"/>
        <v>Fair</v>
      </c>
      <c r="BE1318">
        <f>IF(D1318='[1]Sheet1 (2)'!$C$61,'[1]Sheet1 (2)'!$D$61*(counts^2)+'[1]Sheet1 (2)'!$G$61*counts+'[1]Sheet1 (2)'!$J$61,IF(D1318='[1]Sheet1 (2)'!$C$62,'[1]Sheet1 (2)'!$D$62*counts+'[1]Sheet1 (2)'!$G$62,IF(D1318='[1]Sheet1 (2)'!$C$63,'[1]Sheet1 (2)'!$D$63*counts+'[1]Sheet1 (2)'!$G$63,IF(D1318='[1]Sheet1 (2)'!$C$64,'[1]Sheet1 (2)'!$D$64*counts+'[1]Sheet1 (2)'!$G$64))))</f>
        <v>2.0984129299999998</v>
      </c>
    </row>
    <row r="1319" spans="1:57" ht="12.75" customHeight="1">
      <c r="A1319" s="176" t="s">
        <v>282</v>
      </c>
      <c r="B1319" s="145" t="s">
        <v>76</v>
      </c>
      <c r="C1319" s="170">
        <v>1452</v>
      </c>
      <c r="D1319" s="174" t="s">
        <v>77</v>
      </c>
      <c r="E1319" s="171">
        <v>8</v>
      </c>
      <c r="F1319" s="171">
        <v>2</v>
      </c>
      <c r="G1319" s="171" t="s">
        <v>77</v>
      </c>
      <c r="H1319" s="171">
        <v>1</v>
      </c>
      <c r="I1319" s="171" t="s">
        <v>77</v>
      </c>
      <c r="J1319" s="173" t="s">
        <v>80</v>
      </c>
      <c r="K1319" s="173" t="s">
        <v>80</v>
      </c>
      <c r="L1319" s="169">
        <f>VLOOKUP(CONCATENATE(J1319,K1319),'Sheet1 (2)'!$J$6:$K$26,2,FALSE)</f>
        <v>0</v>
      </c>
      <c r="M1319" s="173" t="s">
        <v>83</v>
      </c>
      <c r="N1319" s="173" t="s">
        <v>78</v>
      </c>
      <c r="O1319" s="177">
        <f>VLOOKUP(CONCATENATE(M1319,N1319),'[1]Sheet1 (2)'!$L$6:$M$26,2,FALSE)</f>
        <v>7.5</v>
      </c>
      <c r="P1319" s="173" t="s">
        <v>83</v>
      </c>
      <c r="Q1319" s="173" t="s">
        <v>78</v>
      </c>
      <c r="R1319" s="177">
        <f>VLOOKUP(CONCATENATE(P1319,Q1319),'[1]Sheet1 (2)'!$N$6:$O$26,2,FALSE)</f>
        <v>7.5</v>
      </c>
      <c r="S1319" s="173" t="s">
        <v>80</v>
      </c>
      <c r="T1319" s="173" t="s">
        <v>80</v>
      </c>
      <c r="U1319" s="177">
        <f>VLOOKUP(CONCATENATE(S1319,T1319),'[1]Sheet1 (2)'!$P$6:$Q$26,2,FALSE)</f>
        <v>0</v>
      </c>
      <c r="V1319" s="173" t="s">
        <v>80</v>
      </c>
      <c r="W1319" s="173" t="s">
        <v>80</v>
      </c>
      <c r="X1319" s="177">
        <f>VLOOKUP(CONCATENATE(V1319,W1319),'[1]Sheet1 (2)'!$R$6:$S$26,2,FALSE)</f>
        <v>0</v>
      </c>
      <c r="Y1319" s="173" t="s">
        <v>80</v>
      </c>
      <c r="Z1319" s="173" t="s">
        <v>80</v>
      </c>
      <c r="AA1319" s="177">
        <f>VLOOKUP(CONCATENATE(Y1319,Z1319),'[1]Sheet1 (2)'!$T$6:$U$26,2,FALSE)</f>
        <v>0</v>
      </c>
      <c r="AB1319" s="173" t="s">
        <v>80</v>
      </c>
      <c r="AC1319" s="173" t="s">
        <v>80</v>
      </c>
      <c r="AD1319" s="177">
        <f>VLOOKUP(CONCATENATE(AB1319,AC1319),'[1]Sheet1 (2)'!$X$6:$Y$26,2,FALSE)</f>
        <v>0</v>
      </c>
      <c r="AE1319" s="173" t="s">
        <v>82</v>
      </c>
      <c r="AF1319" s="173" t="s">
        <v>81</v>
      </c>
      <c r="AG1319" s="177">
        <f>VLOOKUP(CONCATENATE(AE1319,AF1319),'[1]Sheet1 (2)'!$Z$6:$AA$26,2,FALSE)</f>
        <v>66</v>
      </c>
      <c r="AH1319" s="172"/>
      <c r="AI1319" s="178"/>
      <c r="AJ1319" s="140"/>
      <c r="AK1319" s="176" t="s">
        <v>282</v>
      </c>
      <c r="AL1319" s="176" t="s">
        <v>76</v>
      </c>
      <c r="AM1319" s="170">
        <f t="shared" si="41"/>
        <v>1452</v>
      </c>
      <c r="AN1319" s="147"/>
      <c r="AO1319" s="155"/>
      <c r="AP1319" s="156"/>
      <c r="AQ1319" s="157">
        <v>1.9967492968000002</v>
      </c>
      <c r="AR1319" s="158"/>
      <c r="AS1319" s="145">
        <f>LOOKUP(rufmkm,'[1]Sheet1 (2)'!$V$62:$V$71,'[1]Sheet1 (2)'!$W$62:$W$71)</f>
        <v>20</v>
      </c>
      <c r="AT1319" s="140"/>
      <c r="AU1319" s="157">
        <f>IF(IF(D1319='[1]Sheet1 (2)'!$C$69,'[1]Sheet1 (2)'!$D$69*('[1]Sheet1 (2)'!$D$72-rut_index)/'[1]Sheet1 (2)'!$D$72,IF([1]shee2!D1259='[1]Sheet1 (2)'!$C$70,'[1]Sheet1 (2)'!$D$70*('[1]Sheet1 (2)'!$D$72-rut_index)/'[1]Sheet1 (2)'!$D$72,IF([1]shee2!D1259='[1]Sheet1 (2)'!$C$71,'[1]Sheet1 (2)'!$D$71*('[1]Sheet1 (2)'!$D$72-rut_index)/'[1]Sheet1 (2)'!$D$72)))&lt;0,0,IF(D1319='[1]Sheet1 (2)'!$C$69,'[1]Sheet1 (2)'!$D$69*('[1]Sheet1 (2)'!$D$72-rut_index)/'[1]Sheet1 (2)'!$D$72,IF([1]shee2!D1259='[1]Sheet1 (2)'!$C$70,'[1]Sheet1 (2)'!$D$70*('[1]Sheet1 (2)'!$D$72-rut_index)/'[1]Sheet1 (2)'!$D$72,IF([1]shee2!D1259='[1]Sheet1 (2)'!$C$71,'[1]Sheet1 (2)'!$D$71*('[1]Sheet1 (2)'!$D$72-rut_index)/'[1]Sheet1 (2)'!$D$72))))</f>
        <v>5</v>
      </c>
      <c r="AV1319" s="157">
        <f>IF(IF(D1319='[1]Sheet1 (2)'!$C$69,'[1]Sheet1 (2)'!$D$69*('[1]Sheet1 (2)'!$D$72-crack_s_index)/'[1]Sheet1 (2)'!$D$72,IF([1]shee2!D1259='[1]Sheet1 (2)'!$C$70,'[1]Sheet1 (2)'!$D$70*('[1]Sheet1 (2)'!$D$72-crack_s_index)/'[1]Sheet1 (2)'!$D$72,IF([1]shee2!D1259='[1]Sheet1 (2)'!$C$71,'[1]Sheet1 (2)'!$D$71*('[1]Sheet1 (2)'!$D$72-crack_s_index)/'[1]Sheet1 (2)'!$D$72)))&lt;0,0,IF(D1319='[1]Sheet1 (2)'!$C$69,'[1]Sheet1 (2)'!$D$69*('[1]Sheet1 (2)'!$D$72-crack_s_index)/'[1]Sheet1 (2)'!$D$72,IF([1]shee2!D1259='[1]Sheet1 (2)'!$C$70,'[1]Sheet1 (2)'!$D$70*('[1]Sheet1 (2)'!$D$72-crack_s_index)/'[1]Sheet1 (2)'!$D$72,IF([1]shee2!D1259='[1]Sheet1 (2)'!$C$71,'[1]Sheet1 (2)'!$D$71*('[1]Sheet1 (2)'!$D$72-crack_s_index)/'[1]Sheet1 (2)'!$D$72))))</f>
        <v>4.375</v>
      </c>
      <c r="AW1319" s="157">
        <f>IF(IF(D1319='[1]Sheet1 (2)'!$C$69,'[1]Sheet1 (2)'!$D$69*('[1]Sheet1 (2)'!$D$72-crack_t_index)/'[1]Sheet1 (2)'!$D$72,IF([1]shee2!D1259='[1]Sheet1 (2)'!$C$70,'[1]Sheet1 (2)'!$D$70*('[1]Sheet1 (2)'!$D$72-crack_t_index)/'[1]Sheet1 (2)'!$D$72,IF([1]shee2!D1259='[1]Sheet1 (2)'!$C$71,'[1]Sheet1 (2)'!$D$71*('[1]Sheet1 (2)'!$D$72-crack_t_index)/'[1]Sheet1 (2)'!$D$72)))&lt;0,0,IF(D1319='[1]Sheet1 (2)'!$C$69,'[1]Sheet1 (2)'!$D$69*('[1]Sheet1 (2)'!$D$72-crack_t_index)/'[1]Sheet1 (2)'!$D$72,IF([1]shee2!D1259='[1]Sheet1 (2)'!$C$70,'[1]Sheet1 (2)'!$D$70*('[1]Sheet1 (2)'!$D$72-crack_t_index)/'[1]Sheet1 (2)'!$D$72,IF([1]shee2!D1259='[1]Sheet1 (2)'!$C$71,'[1]Sheet1 (2)'!$D$71*('[1]Sheet1 (2)'!$D$72-crack_t_index)/'[1]Sheet1 (2)'!$D$72))))</f>
        <v>4.375</v>
      </c>
      <c r="AX1319" s="157">
        <f>IF(IF(D1319='[1]Sheet1 (2)'!$C$69,'[1]Sheet1 (2)'!$D$69*('[1]Sheet1 (2)'!$D$72-rave_index)/'[1]Sheet1 (2)'!$D$72,IF([1]shee2!D1259='[1]Sheet1 (2)'!$C$70,'[1]Sheet1 (2)'!$D$70*('[1]Sheet1 (2)'!$D$72-rave_index)/'[1]Sheet1 (2)'!$D$72,IF([1]shee2!D1259='[1]Sheet1 (2)'!$C$71,'[1]Sheet1 (2)'!$D$71*('[1]Sheet1 (2)'!$D$72-rave_index)/'[1]Sheet1 (2)'!$D$72)))&lt;0,0,IF(D1319='[1]Sheet1 (2)'!$C$69,'[1]Sheet1 (2)'!$D$69*('[1]Sheet1 (2)'!$D$72-rave_index)/'[1]Sheet1 (2)'!$D$72,IF([1]shee2!D1259='[1]Sheet1 (2)'!$C$70,'[1]Sheet1 (2)'!$D$70*('[1]Sheet1 (2)'!$D$72-rave_index)/'[1]Sheet1 (2)'!$D$72,IF([1]shee2!D1259='[1]Sheet1 (2)'!$C$71,'[1]Sheet1 (2)'!$D$71*('[1]Sheet1 (2)'!$D$72-rave_index)/'[1]Sheet1 (2)'!$D$72))))</f>
        <v>5</v>
      </c>
      <c r="AY1319" s="157">
        <f>IF(IF(D1319='[1]Sheet1 (2)'!$C$69,'[1]Sheet1 (2)'!$D$69*('[1]Sheet1 (2)'!$D$72-rough_index)/'[1]Sheet1 (2)'!$D$72,IF([1]shee2!D1259='[1]Sheet1 (2)'!$C$70,'[1]Sheet1 (2)'!$D$70*('[1]Sheet1 (2)'!$D$72-rough_index)/'[1]Sheet1 (2)'!$D$72,IF([1]shee2!D1259='[1]Sheet1 (2)'!$C$71,'[1]Sheet1 (2)'!$D$71*('[1]Sheet1 (2)'!$D$72-rough_index)/'[1]Sheet1 (2)'!$D$72)))&lt;0,0,IF(D1319='[1]Sheet1 (2)'!$C$69,'[1]Sheet1 (2)'!$D$69*('[1]Sheet1 (2)'!$D$72-rough_index)/'[1]Sheet1 (2)'!$D$72,IF([1]shee2!D1259='[1]Sheet1 (2)'!$C$70,'[1]Sheet1 (2)'!$D$70*('[1]Sheet1 (2)'!$D$72-rough_index)/'[1]Sheet1 (2)'!$D$72,IF([1]shee2!D1259='[1]Sheet1 (2)'!$C$71,'[1]Sheet1 (2)'!$D$71*('[1]Sheet1 (2)'!$D$72-rough_index)/'[1]Sheet1 (2)'!$D$72))))</f>
        <v>3.3333333333333335</v>
      </c>
      <c r="AZ1319" s="179">
        <f>+(AU1319*'[1]Sheet1 (2)'!$C$77)+(AV1319*'[1]Sheet1 (2)'!$C$78)+(AW1319*'[1]Sheet1 (2)'!$C$79)+(AX1319*'[1]Sheet1 (2)'!$C$80)+(AY1319*'[1]Sheet1 (2)'!$C$81)</f>
        <v>4.25</v>
      </c>
      <c r="BA1319" s="213" t="str">
        <f t="shared" si="40"/>
        <v>Good</v>
      </c>
      <c r="BE1319">
        <f>IF(D1319='[1]Sheet1 (2)'!$C$61,'[1]Sheet1 (2)'!$D$61*(counts^2)+'[1]Sheet1 (2)'!$G$61*counts+'[1]Sheet1 (2)'!$J$61,IF(D1319='[1]Sheet1 (2)'!$C$62,'[1]Sheet1 (2)'!$D$62*counts+'[1]Sheet1 (2)'!$G$62,IF(D1319='[1]Sheet1 (2)'!$C$63,'[1]Sheet1 (2)'!$D$63*counts+'[1]Sheet1 (2)'!$G$63,IF(D1319='[1]Sheet1 (2)'!$C$64,'[1]Sheet1 (2)'!$D$64*counts+'[1]Sheet1 (2)'!$G$64))))</f>
        <v>2.0984129299999998</v>
      </c>
    </row>
    <row r="1320" spans="1:57" ht="12.75" customHeight="1">
      <c r="A1320" s="176" t="s">
        <v>282</v>
      </c>
      <c r="B1320" s="145" t="s">
        <v>76</v>
      </c>
      <c r="C1320" s="170">
        <v>1453</v>
      </c>
      <c r="D1320" s="174" t="s">
        <v>77</v>
      </c>
      <c r="E1320" s="171">
        <v>8</v>
      </c>
      <c r="F1320" s="171">
        <v>2</v>
      </c>
      <c r="G1320" s="171" t="s">
        <v>77</v>
      </c>
      <c r="H1320" s="171">
        <v>1</v>
      </c>
      <c r="I1320" s="171" t="s">
        <v>77</v>
      </c>
      <c r="J1320" s="173" t="s">
        <v>80</v>
      </c>
      <c r="K1320" s="173" t="s">
        <v>80</v>
      </c>
      <c r="L1320" s="169">
        <f>VLOOKUP(CONCATENATE(J1320,K1320),'Sheet1 (2)'!$J$6:$K$26,2,FALSE)</f>
        <v>0</v>
      </c>
      <c r="M1320" s="173" t="s">
        <v>83</v>
      </c>
      <c r="N1320" s="173" t="s">
        <v>82</v>
      </c>
      <c r="O1320" s="177">
        <f>VLOOKUP(CONCATENATE(M1320,N1320),'[1]Sheet1 (2)'!$L$6:$M$26,2,FALSE)</f>
        <v>18.75</v>
      </c>
      <c r="P1320" s="173" t="s">
        <v>83</v>
      </c>
      <c r="Q1320" s="173" t="s">
        <v>82</v>
      </c>
      <c r="R1320" s="177">
        <f>VLOOKUP(CONCATENATE(P1320,Q1320),'[1]Sheet1 (2)'!$N$6:$O$26,2,FALSE)</f>
        <v>18.75</v>
      </c>
      <c r="S1320" s="173" t="s">
        <v>80</v>
      </c>
      <c r="T1320" s="173" t="s">
        <v>80</v>
      </c>
      <c r="U1320" s="177">
        <f>VLOOKUP(CONCATENATE(S1320,T1320),'[1]Sheet1 (2)'!$P$6:$Q$26,2,FALSE)</f>
        <v>0</v>
      </c>
      <c r="V1320" s="173" t="s">
        <v>80</v>
      </c>
      <c r="W1320" s="173" t="s">
        <v>80</v>
      </c>
      <c r="X1320" s="177">
        <f>VLOOKUP(CONCATENATE(V1320,W1320),'[1]Sheet1 (2)'!$R$6:$S$26,2,FALSE)</f>
        <v>0</v>
      </c>
      <c r="Y1320" s="173" t="s">
        <v>80</v>
      </c>
      <c r="Z1320" s="173" t="s">
        <v>80</v>
      </c>
      <c r="AA1320" s="177">
        <f>VLOOKUP(CONCATENATE(Y1320,Z1320),'[1]Sheet1 (2)'!$T$6:$U$26,2,FALSE)</f>
        <v>0</v>
      </c>
      <c r="AB1320" s="173" t="s">
        <v>80</v>
      </c>
      <c r="AC1320" s="173" t="s">
        <v>80</v>
      </c>
      <c r="AD1320" s="177">
        <f>VLOOKUP(CONCATENATE(AB1320,AC1320),'[1]Sheet1 (2)'!$X$6:$Y$26,2,FALSE)</f>
        <v>0</v>
      </c>
      <c r="AE1320" s="173" t="s">
        <v>82</v>
      </c>
      <c r="AF1320" s="173" t="s">
        <v>81</v>
      </c>
      <c r="AG1320" s="177">
        <f>VLOOKUP(CONCATENATE(AE1320,AF1320),'[1]Sheet1 (2)'!$Z$6:$AA$26,2,FALSE)</f>
        <v>66</v>
      </c>
      <c r="AH1320" s="172"/>
      <c r="AI1320" s="178"/>
      <c r="AJ1320" s="140"/>
      <c r="AK1320" s="176" t="s">
        <v>282</v>
      </c>
      <c r="AL1320" s="176" t="s">
        <v>76</v>
      </c>
      <c r="AM1320" s="170">
        <f t="shared" si="41"/>
        <v>1453</v>
      </c>
      <c r="AN1320" s="147"/>
      <c r="AO1320" s="155"/>
      <c r="AP1320" s="156"/>
      <c r="AQ1320" s="157">
        <v>3.7445817723999992</v>
      </c>
      <c r="AR1320" s="158"/>
      <c r="AS1320" s="145">
        <f>LOOKUP(rufmkm,'[1]Sheet1 (2)'!$V$62:$V$71,'[1]Sheet1 (2)'!$W$62:$W$71)</f>
        <v>40</v>
      </c>
      <c r="AT1320" s="140"/>
      <c r="AU1320" s="157">
        <f>IF(IF(D1320='[1]Sheet1 (2)'!$C$69,'[1]Sheet1 (2)'!$D$69*('[1]Sheet1 (2)'!$D$72-rut_index)/'[1]Sheet1 (2)'!$D$72,IF([1]shee2!D1260='[1]Sheet1 (2)'!$C$70,'[1]Sheet1 (2)'!$D$70*('[1]Sheet1 (2)'!$D$72-rut_index)/'[1]Sheet1 (2)'!$D$72,IF([1]shee2!D1260='[1]Sheet1 (2)'!$C$71,'[1]Sheet1 (2)'!$D$71*('[1]Sheet1 (2)'!$D$72-rut_index)/'[1]Sheet1 (2)'!$D$72)))&lt;0,0,IF(D1320='[1]Sheet1 (2)'!$C$69,'[1]Sheet1 (2)'!$D$69*('[1]Sheet1 (2)'!$D$72-rut_index)/'[1]Sheet1 (2)'!$D$72,IF([1]shee2!D1260='[1]Sheet1 (2)'!$C$70,'[1]Sheet1 (2)'!$D$70*('[1]Sheet1 (2)'!$D$72-rut_index)/'[1]Sheet1 (2)'!$D$72,IF([1]shee2!D1260='[1]Sheet1 (2)'!$C$71,'[1]Sheet1 (2)'!$D$71*('[1]Sheet1 (2)'!$D$72-rut_index)/'[1]Sheet1 (2)'!$D$72))))</f>
        <v>5</v>
      </c>
      <c r="AV1320" s="157">
        <f>IF(IF(D1320='[1]Sheet1 (2)'!$C$69,'[1]Sheet1 (2)'!$D$69*('[1]Sheet1 (2)'!$D$72-crack_s_index)/'[1]Sheet1 (2)'!$D$72,IF([1]shee2!D1260='[1]Sheet1 (2)'!$C$70,'[1]Sheet1 (2)'!$D$70*('[1]Sheet1 (2)'!$D$72-crack_s_index)/'[1]Sheet1 (2)'!$D$72,IF([1]shee2!D1260='[1]Sheet1 (2)'!$C$71,'[1]Sheet1 (2)'!$D$71*('[1]Sheet1 (2)'!$D$72-crack_s_index)/'[1]Sheet1 (2)'!$D$72)))&lt;0,0,IF(D1320='[1]Sheet1 (2)'!$C$69,'[1]Sheet1 (2)'!$D$69*('[1]Sheet1 (2)'!$D$72-crack_s_index)/'[1]Sheet1 (2)'!$D$72,IF([1]shee2!D1260='[1]Sheet1 (2)'!$C$70,'[1]Sheet1 (2)'!$D$70*('[1]Sheet1 (2)'!$D$72-crack_s_index)/'[1]Sheet1 (2)'!$D$72,IF([1]shee2!D1260='[1]Sheet1 (2)'!$C$71,'[1]Sheet1 (2)'!$D$71*('[1]Sheet1 (2)'!$D$72-crack_s_index)/'[1]Sheet1 (2)'!$D$72))))</f>
        <v>3.4375</v>
      </c>
      <c r="AW1320" s="157">
        <f>IF(IF(D1320='[1]Sheet1 (2)'!$C$69,'[1]Sheet1 (2)'!$D$69*('[1]Sheet1 (2)'!$D$72-crack_t_index)/'[1]Sheet1 (2)'!$D$72,IF([1]shee2!D1260='[1]Sheet1 (2)'!$C$70,'[1]Sheet1 (2)'!$D$70*('[1]Sheet1 (2)'!$D$72-crack_t_index)/'[1]Sheet1 (2)'!$D$72,IF([1]shee2!D1260='[1]Sheet1 (2)'!$C$71,'[1]Sheet1 (2)'!$D$71*('[1]Sheet1 (2)'!$D$72-crack_t_index)/'[1]Sheet1 (2)'!$D$72)))&lt;0,0,IF(D1320='[1]Sheet1 (2)'!$C$69,'[1]Sheet1 (2)'!$D$69*('[1]Sheet1 (2)'!$D$72-crack_t_index)/'[1]Sheet1 (2)'!$D$72,IF([1]shee2!D1260='[1]Sheet1 (2)'!$C$70,'[1]Sheet1 (2)'!$D$70*('[1]Sheet1 (2)'!$D$72-crack_t_index)/'[1]Sheet1 (2)'!$D$72,IF([1]shee2!D1260='[1]Sheet1 (2)'!$C$71,'[1]Sheet1 (2)'!$D$71*('[1]Sheet1 (2)'!$D$72-crack_t_index)/'[1]Sheet1 (2)'!$D$72))))</f>
        <v>3.4375</v>
      </c>
      <c r="AX1320" s="157">
        <f>IF(IF(D1320='[1]Sheet1 (2)'!$C$69,'[1]Sheet1 (2)'!$D$69*('[1]Sheet1 (2)'!$D$72-rave_index)/'[1]Sheet1 (2)'!$D$72,IF([1]shee2!D1260='[1]Sheet1 (2)'!$C$70,'[1]Sheet1 (2)'!$D$70*('[1]Sheet1 (2)'!$D$72-rave_index)/'[1]Sheet1 (2)'!$D$72,IF([1]shee2!D1260='[1]Sheet1 (2)'!$C$71,'[1]Sheet1 (2)'!$D$71*('[1]Sheet1 (2)'!$D$72-rave_index)/'[1]Sheet1 (2)'!$D$72)))&lt;0,0,IF(D1320='[1]Sheet1 (2)'!$C$69,'[1]Sheet1 (2)'!$D$69*('[1]Sheet1 (2)'!$D$72-rave_index)/'[1]Sheet1 (2)'!$D$72,IF([1]shee2!D1260='[1]Sheet1 (2)'!$C$70,'[1]Sheet1 (2)'!$D$70*('[1]Sheet1 (2)'!$D$72-rave_index)/'[1]Sheet1 (2)'!$D$72,IF([1]shee2!D1260='[1]Sheet1 (2)'!$C$71,'[1]Sheet1 (2)'!$D$71*('[1]Sheet1 (2)'!$D$72-rave_index)/'[1]Sheet1 (2)'!$D$72))))</f>
        <v>5</v>
      </c>
      <c r="AY1320" s="157">
        <f>IF(IF(D1320='[1]Sheet1 (2)'!$C$69,'[1]Sheet1 (2)'!$D$69*('[1]Sheet1 (2)'!$D$72-rough_index)/'[1]Sheet1 (2)'!$D$72,IF([1]shee2!D1260='[1]Sheet1 (2)'!$C$70,'[1]Sheet1 (2)'!$D$70*('[1]Sheet1 (2)'!$D$72-rough_index)/'[1]Sheet1 (2)'!$D$72,IF([1]shee2!D1260='[1]Sheet1 (2)'!$C$71,'[1]Sheet1 (2)'!$D$71*('[1]Sheet1 (2)'!$D$72-rough_index)/'[1]Sheet1 (2)'!$D$72)))&lt;0,0,IF(D1320='[1]Sheet1 (2)'!$C$69,'[1]Sheet1 (2)'!$D$69*('[1]Sheet1 (2)'!$D$72-rough_index)/'[1]Sheet1 (2)'!$D$72,IF([1]shee2!D1260='[1]Sheet1 (2)'!$C$70,'[1]Sheet1 (2)'!$D$70*('[1]Sheet1 (2)'!$D$72-rough_index)/'[1]Sheet1 (2)'!$D$72,IF([1]shee2!D1260='[1]Sheet1 (2)'!$C$71,'[1]Sheet1 (2)'!$D$71*('[1]Sheet1 (2)'!$D$72-rough_index)/'[1]Sheet1 (2)'!$D$72))))</f>
        <v>1.6666666666666667</v>
      </c>
      <c r="AZ1320" s="179">
        <f>+(AU1320*'[1]Sheet1 (2)'!$C$77)+(AV1320*'[1]Sheet1 (2)'!$C$78)+(AW1320*'[1]Sheet1 (2)'!$C$79)+(AX1320*'[1]Sheet1 (2)'!$C$80)+(AY1320*'[1]Sheet1 (2)'!$C$81)</f>
        <v>3.375</v>
      </c>
      <c r="BA1320" s="213" t="str">
        <f t="shared" si="40"/>
        <v>Fair</v>
      </c>
      <c r="BE1320">
        <f>IF(D1320='[1]Sheet1 (2)'!$C$61,'[1]Sheet1 (2)'!$D$61*(counts^2)+'[1]Sheet1 (2)'!$G$61*counts+'[1]Sheet1 (2)'!$J$61,IF(D1320='[1]Sheet1 (2)'!$C$62,'[1]Sheet1 (2)'!$D$62*counts+'[1]Sheet1 (2)'!$G$62,IF(D1320='[1]Sheet1 (2)'!$C$63,'[1]Sheet1 (2)'!$D$63*counts+'[1]Sheet1 (2)'!$G$63,IF(D1320='[1]Sheet1 (2)'!$C$64,'[1]Sheet1 (2)'!$D$64*counts+'[1]Sheet1 (2)'!$G$64))))</f>
        <v>2.0984129299999998</v>
      </c>
    </row>
    <row r="1321" spans="1:57" ht="12.75" customHeight="1">
      <c r="A1321" s="176" t="s">
        <v>282</v>
      </c>
      <c r="B1321" s="145" t="s">
        <v>76</v>
      </c>
      <c r="C1321" s="170">
        <v>1454</v>
      </c>
      <c r="D1321" s="174" t="s">
        <v>77</v>
      </c>
      <c r="E1321" s="171">
        <v>8</v>
      </c>
      <c r="F1321" s="171">
        <v>2</v>
      </c>
      <c r="G1321" s="171" t="s">
        <v>77</v>
      </c>
      <c r="H1321" s="171">
        <v>1</v>
      </c>
      <c r="I1321" s="171" t="s">
        <v>77</v>
      </c>
      <c r="J1321" s="173" t="s">
        <v>80</v>
      </c>
      <c r="K1321" s="173" t="s">
        <v>80</v>
      </c>
      <c r="L1321" s="169">
        <f>VLOOKUP(CONCATENATE(J1321,K1321),'Sheet1 (2)'!$J$6:$K$26,2,FALSE)</f>
        <v>0</v>
      </c>
      <c r="M1321" s="173" t="s">
        <v>83</v>
      </c>
      <c r="N1321" s="173" t="s">
        <v>82</v>
      </c>
      <c r="O1321" s="177">
        <f>VLOOKUP(CONCATENATE(M1321,N1321),'[1]Sheet1 (2)'!$L$6:$M$26,2,FALSE)</f>
        <v>18.75</v>
      </c>
      <c r="P1321" s="173" t="s">
        <v>83</v>
      </c>
      <c r="Q1321" s="173" t="s">
        <v>78</v>
      </c>
      <c r="R1321" s="177">
        <f>VLOOKUP(CONCATENATE(P1321,Q1321),'[1]Sheet1 (2)'!$N$6:$O$26,2,FALSE)</f>
        <v>7.5</v>
      </c>
      <c r="S1321" s="173" t="s">
        <v>80</v>
      </c>
      <c r="T1321" s="173" t="s">
        <v>80</v>
      </c>
      <c r="U1321" s="177">
        <f>VLOOKUP(CONCATENATE(S1321,T1321),'[1]Sheet1 (2)'!$P$6:$Q$26,2,FALSE)</f>
        <v>0</v>
      </c>
      <c r="V1321" s="173" t="s">
        <v>82</v>
      </c>
      <c r="W1321" s="173" t="s">
        <v>81</v>
      </c>
      <c r="X1321" s="177">
        <f>VLOOKUP(CONCATENATE(V1321,W1321),'[1]Sheet1 (2)'!$R$6:$S$26,2,FALSE)</f>
        <v>50</v>
      </c>
      <c r="Y1321" s="173" t="s">
        <v>80</v>
      </c>
      <c r="Z1321" s="173" t="s">
        <v>80</v>
      </c>
      <c r="AA1321" s="177">
        <f>VLOOKUP(CONCATENATE(Y1321,Z1321),'[1]Sheet1 (2)'!$T$6:$U$26,2,FALSE)</f>
        <v>0</v>
      </c>
      <c r="AB1321" s="173" t="s">
        <v>80</v>
      </c>
      <c r="AC1321" s="173" t="s">
        <v>80</v>
      </c>
      <c r="AD1321" s="177">
        <f>VLOOKUP(CONCATENATE(AB1321,AC1321),'[1]Sheet1 (2)'!$X$6:$Y$26,2,FALSE)</f>
        <v>0</v>
      </c>
      <c r="AE1321" s="173" t="s">
        <v>82</v>
      </c>
      <c r="AF1321" s="173" t="s">
        <v>81</v>
      </c>
      <c r="AG1321" s="177">
        <f>VLOOKUP(CONCATENATE(AE1321,AF1321),'[1]Sheet1 (2)'!$Z$6:$AA$26,2,FALSE)</f>
        <v>66</v>
      </c>
      <c r="AH1321" s="172"/>
      <c r="AI1321" s="178"/>
      <c r="AJ1321" s="140"/>
      <c r="AK1321" s="176" t="s">
        <v>282</v>
      </c>
      <c r="AL1321" s="176" t="s">
        <v>76</v>
      </c>
      <c r="AM1321" s="170">
        <f t="shared" si="41"/>
        <v>1454</v>
      </c>
      <c r="AN1321" s="147"/>
      <c r="AO1321" s="155"/>
      <c r="AP1321" s="156"/>
      <c r="AQ1321" s="157">
        <v>2.6578600046000003</v>
      </c>
      <c r="AR1321" s="158"/>
      <c r="AS1321" s="145">
        <f>LOOKUP(rufmkm,'[1]Sheet1 (2)'!$V$62:$V$71,'[1]Sheet1 (2)'!$W$62:$W$71)</f>
        <v>30</v>
      </c>
      <c r="AT1321" s="140"/>
      <c r="AU1321" s="157">
        <f>IF(IF(D1321='[1]Sheet1 (2)'!$C$69,'[1]Sheet1 (2)'!$D$69*('[1]Sheet1 (2)'!$D$72-rut_index)/'[1]Sheet1 (2)'!$D$72,IF([1]shee2!D1261='[1]Sheet1 (2)'!$C$70,'[1]Sheet1 (2)'!$D$70*('[1]Sheet1 (2)'!$D$72-rut_index)/'[1]Sheet1 (2)'!$D$72,IF([1]shee2!D1261='[1]Sheet1 (2)'!$C$71,'[1]Sheet1 (2)'!$D$71*('[1]Sheet1 (2)'!$D$72-rut_index)/'[1]Sheet1 (2)'!$D$72)))&lt;0,0,IF(D1321='[1]Sheet1 (2)'!$C$69,'[1]Sheet1 (2)'!$D$69*('[1]Sheet1 (2)'!$D$72-rut_index)/'[1]Sheet1 (2)'!$D$72,IF([1]shee2!D1261='[1]Sheet1 (2)'!$C$70,'[1]Sheet1 (2)'!$D$70*('[1]Sheet1 (2)'!$D$72-rut_index)/'[1]Sheet1 (2)'!$D$72,IF([1]shee2!D1261='[1]Sheet1 (2)'!$C$71,'[1]Sheet1 (2)'!$D$71*('[1]Sheet1 (2)'!$D$72-rut_index)/'[1]Sheet1 (2)'!$D$72))))</f>
        <v>5</v>
      </c>
      <c r="AV1321" s="157">
        <f>IF(IF(D1321='[1]Sheet1 (2)'!$C$69,'[1]Sheet1 (2)'!$D$69*('[1]Sheet1 (2)'!$D$72-crack_s_index)/'[1]Sheet1 (2)'!$D$72,IF([1]shee2!D1261='[1]Sheet1 (2)'!$C$70,'[1]Sheet1 (2)'!$D$70*('[1]Sheet1 (2)'!$D$72-crack_s_index)/'[1]Sheet1 (2)'!$D$72,IF([1]shee2!D1261='[1]Sheet1 (2)'!$C$71,'[1]Sheet1 (2)'!$D$71*('[1]Sheet1 (2)'!$D$72-crack_s_index)/'[1]Sheet1 (2)'!$D$72)))&lt;0,0,IF(D1321='[1]Sheet1 (2)'!$C$69,'[1]Sheet1 (2)'!$D$69*('[1]Sheet1 (2)'!$D$72-crack_s_index)/'[1]Sheet1 (2)'!$D$72,IF([1]shee2!D1261='[1]Sheet1 (2)'!$C$70,'[1]Sheet1 (2)'!$D$70*('[1]Sheet1 (2)'!$D$72-crack_s_index)/'[1]Sheet1 (2)'!$D$72,IF([1]shee2!D1261='[1]Sheet1 (2)'!$C$71,'[1]Sheet1 (2)'!$D$71*('[1]Sheet1 (2)'!$D$72-crack_s_index)/'[1]Sheet1 (2)'!$D$72))))</f>
        <v>3.4375</v>
      </c>
      <c r="AW1321" s="157">
        <f>IF(IF(D1321='[1]Sheet1 (2)'!$C$69,'[1]Sheet1 (2)'!$D$69*('[1]Sheet1 (2)'!$D$72-crack_t_index)/'[1]Sheet1 (2)'!$D$72,IF([1]shee2!D1261='[1]Sheet1 (2)'!$C$70,'[1]Sheet1 (2)'!$D$70*('[1]Sheet1 (2)'!$D$72-crack_t_index)/'[1]Sheet1 (2)'!$D$72,IF([1]shee2!D1261='[1]Sheet1 (2)'!$C$71,'[1]Sheet1 (2)'!$D$71*('[1]Sheet1 (2)'!$D$72-crack_t_index)/'[1]Sheet1 (2)'!$D$72)))&lt;0,0,IF(D1321='[1]Sheet1 (2)'!$C$69,'[1]Sheet1 (2)'!$D$69*('[1]Sheet1 (2)'!$D$72-crack_t_index)/'[1]Sheet1 (2)'!$D$72,IF([1]shee2!D1261='[1]Sheet1 (2)'!$C$70,'[1]Sheet1 (2)'!$D$70*('[1]Sheet1 (2)'!$D$72-crack_t_index)/'[1]Sheet1 (2)'!$D$72,IF([1]shee2!D1261='[1]Sheet1 (2)'!$C$71,'[1]Sheet1 (2)'!$D$71*('[1]Sheet1 (2)'!$D$72-crack_t_index)/'[1]Sheet1 (2)'!$D$72))))</f>
        <v>4.375</v>
      </c>
      <c r="AX1321" s="157">
        <f>IF(IF(D1321='[1]Sheet1 (2)'!$C$69,'[1]Sheet1 (2)'!$D$69*('[1]Sheet1 (2)'!$D$72-rave_index)/'[1]Sheet1 (2)'!$D$72,IF([1]shee2!D1261='[1]Sheet1 (2)'!$C$70,'[1]Sheet1 (2)'!$D$70*('[1]Sheet1 (2)'!$D$72-rave_index)/'[1]Sheet1 (2)'!$D$72,IF([1]shee2!D1261='[1]Sheet1 (2)'!$C$71,'[1]Sheet1 (2)'!$D$71*('[1]Sheet1 (2)'!$D$72-rave_index)/'[1]Sheet1 (2)'!$D$72)))&lt;0,0,IF(D1321='[1]Sheet1 (2)'!$C$69,'[1]Sheet1 (2)'!$D$69*('[1]Sheet1 (2)'!$D$72-rave_index)/'[1]Sheet1 (2)'!$D$72,IF([1]shee2!D1261='[1]Sheet1 (2)'!$C$70,'[1]Sheet1 (2)'!$D$70*('[1]Sheet1 (2)'!$D$72-rave_index)/'[1]Sheet1 (2)'!$D$72,IF([1]shee2!D1261='[1]Sheet1 (2)'!$C$71,'[1]Sheet1 (2)'!$D$71*('[1]Sheet1 (2)'!$D$72-rave_index)/'[1]Sheet1 (2)'!$D$72))))</f>
        <v>5</v>
      </c>
      <c r="AY1321" s="157">
        <f>IF(IF(D1321='[1]Sheet1 (2)'!$C$69,'[1]Sheet1 (2)'!$D$69*('[1]Sheet1 (2)'!$D$72-rough_index)/'[1]Sheet1 (2)'!$D$72,IF([1]shee2!D1261='[1]Sheet1 (2)'!$C$70,'[1]Sheet1 (2)'!$D$70*('[1]Sheet1 (2)'!$D$72-rough_index)/'[1]Sheet1 (2)'!$D$72,IF([1]shee2!D1261='[1]Sheet1 (2)'!$C$71,'[1]Sheet1 (2)'!$D$71*('[1]Sheet1 (2)'!$D$72-rough_index)/'[1]Sheet1 (2)'!$D$72)))&lt;0,0,IF(D1321='[1]Sheet1 (2)'!$C$69,'[1]Sheet1 (2)'!$D$69*('[1]Sheet1 (2)'!$D$72-rough_index)/'[1]Sheet1 (2)'!$D$72,IF([1]shee2!D1261='[1]Sheet1 (2)'!$C$70,'[1]Sheet1 (2)'!$D$70*('[1]Sheet1 (2)'!$D$72-rough_index)/'[1]Sheet1 (2)'!$D$72,IF([1]shee2!D1261='[1]Sheet1 (2)'!$C$71,'[1]Sheet1 (2)'!$D$71*('[1]Sheet1 (2)'!$D$72-rough_index)/'[1]Sheet1 (2)'!$D$72))))</f>
        <v>2.5</v>
      </c>
      <c r="AZ1321" s="179">
        <f>+(AU1321*'[1]Sheet1 (2)'!$C$77)+(AV1321*'[1]Sheet1 (2)'!$C$78)+(AW1321*'[1]Sheet1 (2)'!$C$79)+(AX1321*'[1]Sheet1 (2)'!$C$80)+(AY1321*'[1]Sheet1 (2)'!$C$81)</f>
        <v>3.6624999999999996</v>
      </c>
      <c r="BA1321" s="213" t="str">
        <f t="shared" si="40"/>
        <v>Fair</v>
      </c>
      <c r="BE1321">
        <f>IF(D1321='[1]Sheet1 (2)'!$C$61,'[1]Sheet1 (2)'!$D$61*(counts^2)+'[1]Sheet1 (2)'!$G$61*counts+'[1]Sheet1 (2)'!$J$61,IF(D1321='[1]Sheet1 (2)'!$C$62,'[1]Sheet1 (2)'!$D$62*counts+'[1]Sheet1 (2)'!$G$62,IF(D1321='[1]Sheet1 (2)'!$C$63,'[1]Sheet1 (2)'!$D$63*counts+'[1]Sheet1 (2)'!$G$63,IF(D1321='[1]Sheet1 (2)'!$C$64,'[1]Sheet1 (2)'!$D$64*counts+'[1]Sheet1 (2)'!$G$64))))</f>
        <v>2.0984129299999998</v>
      </c>
    </row>
    <row r="1322" spans="1:57" ht="12.75" customHeight="1">
      <c r="A1322" s="176" t="s">
        <v>282</v>
      </c>
      <c r="B1322" s="145" t="s">
        <v>76</v>
      </c>
      <c r="C1322" s="170">
        <v>1455</v>
      </c>
      <c r="D1322" s="174" t="s">
        <v>77</v>
      </c>
      <c r="E1322" s="171">
        <v>8</v>
      </c>
      <c r="F1322" s="171">
        <v>2</v>
      </c>
      <c r="G1322" s="171" t="s">
        <v>77</v>
      </c>
      <c r="H1322" s="171">
        <v>1</v>
      </c>
      <c r="I1322" s="171" t="s">
        <v>77</v>
      </c>
      <c r="J1322" s="173" t="s">
        <v>80</v>
      </c>
      <c r="K1322" s="173" t="s">
        <v>80</v>
      </c>
      <c r="L1322" s="169">
        <f>VLOOKUP(CONCATENATE(J1322,K1322),'Sheet1 (2)'!$J$6:$K$26,2,FALSE)</f>
        <v>0</v>
      </c>
      <c r="M1322" s="173" t="s">
        <v>83</v>
      </c>
      <c r="N1322" s="173" t="s">
        <v>78</v>
      </c>
      <c r="O1322" s="177">
        <f>VLOOKUP(CONCATENATE(M1322,N1322),'[1]Sheet1 (2)'!$L$6:$M$26,2,FALSE)</f>
        <v>7.5</v>
      </c>
      <c r="P1322" s="173" t="s">
        <v>83</v>
      </c>
      <c r="Q1322" s="173" t="s">
        <v>78</v>
      </c>
      <c r="R1322" s="177">
        <f>VLOOKUP(CONCATENATE(P1322,Q1322),'[1]Sheet1 (2)'!$N$6:$O$26,2,FALSE)</f>
        <v>7.5</v>
      </c>
      <c r="S1322" s="173" t="s">
        <v>80</v>
      </c>
      <c r="T1322" s="173" t="s">
        <v>80</v>
      </c>
      <c r="U1322" s="177">
        <f>VLOOKUP(CONCATENATE(S1322,T1322),'[1]Sheet1 (2)'!$P$6:$Q$26,2,FALSE)</f>
        <v>0</v>
      </c>
      <c r="V1322" s="173" t="s">
        <v>82</v>
      </c>
      <c r="W1322" s="173" t="s">
        <v>81</v>
      </c>
      <c r="X1322" s="177">
        <f>VLOOKUP(CONCATENATE(V1322,W1322),'[1]Sheet1 (2)'!$R$6:$S$26,2,FALSE)</f>
        <v>50</v>
      </c>
      <c r="Y1322" s="173" t="s">
        <v>80</v>
      </c>
      <c r="Z1322" s="173" t="s">
        <v>80</v>
      </c>
      <c r="AA1322" s="177">
        <f>VLOOKUP(CONCATENATE(Y1322,Z1322),'[1]Sheet1 (2)'!$T$6:$U$26,2,FALSE)</f>
        <v>0</v>
      </c>
      <c r="AB1322" s="173" t="s">
        <v>80</v>
      </c>
      <c r="AC1322" s="173" t="s">
        <v>80</v>
      </c>
      <c r="AD1322" s="177">
        <f>VLOOKUP(CONCATENATE(AB1322,AC1322),'[1]Sheet1 (2)'!$X$6:$Y$26,2,FALSE)</f>
        <v>0</v>
      </c>
      <c r="AE1322" s="173" t="s">
        <v>82</v>
      </c>
      <c r="AF1322" s="173" t="s">
        <v>81</v>
      </c>
      <c r="AG1322" s="177">
        <f>VLOOKUP(CONCATENATE(AE1322,AF1322),'[1]Sheet1 (2)'!$Z$6:$AA$26,2,FALSE)</f>
        <v>66</v>
      </c>
      <c r="AH1322" s="172" t="s">
        <v>391</v>
      </c>
      <c r="AI1322" s="178"/>
      <c r="AJ1322" s="140"/>
      <c r="AK1322" s="176" t="s">
        <v>282</v>
      </c>
      <c r="AL1322" s="176" t="s">
        <v>76</v>
      </c>
      <c r="AM1322" s="170">
        <f t="shared" si="41"/>
        <v>1455</v>
      </c>
      <c r="AN1322" s="147"/>
      <c r="AO1322" s="155"/>
      <c r="AP1322" s="156"/>
      <c r="AQ1322" s="157">
        <v>5.1815306528000002</v>
      </c>
      <c r="AR1322" s="158"/>
      <c r="AS1322" s="145">
        <f>LOOKUP(rufmkm,'[1]Sheet1 (2)'!$V$62:$V$71,'[1]Sheet1 (2)'!$W$62:$W$71)</f>
        <v>60</v>
      </c>
      <c r="AT1322" s="140"/>
      <c r="AU1322" s="157">
        <f>IF(IF(D1322='[1]Sheet1 (2)'!$C$69,'[1]Sheet1 (2)'!$D$69*('[1]Sheet1 (2)'!$D$72-rut_index)/'[1]Sheet1 (2)'!$D$72,IF([1]shee2!D1262='[1]Sheet1 (2)'!$C$70,'[1]Sheet1 (2)'!$D$70*('[1]Sheet1 (2)'!$D$72-rut_index)/'[1]Sheet1 (2)'!$D$72,IF([1]shee2!D1262='[1]Sheet1 (2)'!$C$71,'[1]Sheet1 (2)'!$D$71*('[1]Sheet1 (2)'!$D$72-rut_index)/'[1]Sheet1 (2)'!$D$72)))&lt;0,0,IF(D1322='[1]Sheet1 (2)'!$C$69,'[1]Sheet1 (2)'!$D$69*('[1]Sheet1 (2)'!$D$72-rut_index)/'[1]Sheet1 (2)'!$D$72,IF([1]shee2!D1262='[1]Sheet1 (2)'!$C$70,'[1]Sheet1 (2)'!$D$70*('[1]Sheet1 (2)'!$D$72-rut_index)/'[1]Sheet1 (2)'!$D$72,IF([1]shee2!D1262='[1]Sheet1 (2)'!$C$71,'[1]Sheet1 (2)'!$D$71*('[1]Sheet1 (2)'!$D$72-rut_index)/'[1]Sheet1 (2)'!$D$72))))</f>
        <v>5</v>
      </c>
      <c r="AV1322" s="157">
        <f>IF(IF(D1322='[1]Sheet1 (2)'!$C$69,'[1]Sheet1 (2)'!$D$69*('[1]Sheet1 (2)'!$D$72-crack_s_index)/'[1]Sheet1 (2)'!$D$72,IF([1]shee2!D1262='[1]Sheet1 (2)'!$C$70,'[1]Sheet1 (2)'!$D$70*('[1]Sheet1 (2)'!$D$72-crack_s_index)/'[1]Sheet1 (2)'!$D$72,IF([1]shee2!D1262='[1]Sheet1 (2)'!$C$71,'[1]Sheet1 (2)'!$D$71*('[1]Sheet1 (2)'!$D$72-crack_s_index)/'[1]Sheet1 (2)'!$D$72)))&lt;0,0,IF(D1322='[1]Sheet1 (2)'!$C$69,'[1]Sheet1 (2)'!$D$69*('[1]Sheet1 (2)'!$D$72-crack_s_index)/'[1]Sheet1 (2)'!$D$72,IF([1]shee2!D1262='[1]Sheet1 (2)'!$C$70,'[1]Sheet1 (2)'!$D$70*('[1]Sheet1 (2)'!$D$72-crack_s_index)/'[1]Sheet1 (2)'!$D$72,IF([1]shee2!D1262='[1]Sheet1 (2)'!$C$71,'[1]Sheet1 (2)'!$D$71*('[1]Sheet1 (2)'!$D$72-crack_s_index)/'[1]Sheet1 (2)'!$D$72))))</f>
        <v>4.375</v>
      </c>
      <c r="AW1322" s="157">
        <f>IF(IF(D1322='[1]Sheet1 (2)'!$C$69,'[1]Sheet1 (2)'!$D$69*('[1]Sheet1 (2)'!$D$72-crack_t_index)/'[1]Sheet1 (2)'!$D$72,IF([1]shee2!D1262='[1]Sheet1 (2)'!$C$70,'[1]Sheet1 (2)'!$D$70*('[1]Sheet1 (2)'!$D$72-crack_t_index)/'[1]Sheet1 (2)'!$D$72,IF([1]shee2!D1262='[1]Sheet1 (2)'!$C$71,'[1]Sheet1 (2)'!$D$71*('[1]Sheet1 (2)'!$D$72-crack_t_index)/'[1]Sheet1 (2)'!$D$72)))&lt;0,0,IF(D1322='[1]Sheet1 (2)'!$C$69,'[1]Sheet1 (2)'!$D$69*('[1]Sheet1 (2)'!$D$72-crack_t_index)/'[1]Sheet1 (2)'!$D$72,IF([1]shee2!D1262='[1]Sheet1 (2)'!$C$70,'[1]Sheet1 (2)'!$D$70*('[1]Sheet1 (2)'!$D$72-crack_t_index)/'[1]Sheet1 (2)'!$D$72,IF([1]shee2!D1262='[1]Sheet1 (2)'!$C$71,'[1]Sheet1 (2)'!$D$71*('[1]Sheet1 (2)'!$D$72-crack_t_index)/'[1]Sheet1 (2)'!$D$72))))</f>
        <v>4.375</v>
      </c>
      <c r="AX1322" s="157">
        <f>IF(IF(D1322='[1]Sheet1 (2)'!$C$69,'[1]Sheet1 (2)'!$D$69*('[1]Sheet1 (2)'!$D$72-rave_index)/'[1]Sheet1 (2)'!$D$72,IF([1]shee2!D1262='[1]Sheet1 (2)'!$C$70,'[1]Sheet1 (2)'!$D$70*('[1]Sheet1 (2)'!$D$72-rave_index)/'[1]Sheet1 (2)'!$D$72,IF([1]shee2!D1262='[1]Sheet1 (2)'!$C$71,'[1]Sheet1 (2)'!$D$71*('[1]Sheet1 (2)'!$D$72-rave_index)/'[1]Sheet1 (2)'!$D$72)))&lt;0,0,IF(D1322='[1]Sheet1 (2)'!$C$69,'[1]Sheet1 (2)'!$D$69*('[1]Sheet1 (2)'!$D$72-rave_index)/'[1]Sheet1 (2)'!$D$72,IF([1]shee2!D1262='[1]Sheet1 (2)'!$C$70,'[1]Sheet1 (2)'!$D$70*('[1]Sheet1 (2)'!$D$72-rave_index)/'[1]Sheet1 (2)'!$D$72,IF([1]shee2!D1262='[1]Sheet1 (2)'!$C$71,'[1]Sheet1 (2)'!$D$71*('[1]Sheet1 (2)'!$D$72-rave_index)/'[1]Sheet1 (2)'!$D$72))))</f>
        <v>5</v>
      </c>
      <c r="AY1322" s="157">
        <f>IF(IF(D1322='[1]Sheet1 (2)'!$C$69,'[1]Sheet1 (2)'!$D$69*('[1]Sheet1 (2)'!$D$72-rough_index)/'[1]Sheet1 (2)'!$D$72,IF([1]shee2!D1262='[1]Sheet1 (2)'!$C$70,'[1]Sheet1 (2)'!$D$70*('[1]Sheet1 (2)'!$D$72-rough_index)/'[1]Sheet1 (2)'!$D$72,IF([1]shee2!D1262='[1]Sheet1 (2)'!$C$71,'[1]Sheet1 (2)'!$D$71*('[1]Sheet1 (2)'!$D$72-rough_index)/'[1]Sheet1 (2)'!$D$72)))&lt;0,0,IF(D1322='[1]Sheet1 (2)'!$C$69,'[1]Sheet1 (2)'!$D$69*('[1]Sheet1 (2)'!$D$72-rough_index)/'[1]Sheet1 (2)'!$D$72,IF([1]shee2!D1262='[1]Sheet1 (2)'!$C$70,'[1]Sheet1 (2)'!$D$70*('[1]Sheet1 (2)'!$D$72-rough_index)/'[1]Sheet1 (2)'!$D$72,IF([1]shee2!D1262='[1]Sheet1 (2)'!$C$71,'[1]Sheet1 (2)'!$D$71*('[1]Sheet1 (2)'!$D$72-rough_index)/'[1]Sheet1 (2)'!$D$72))))</f>
        <v>0</v>
      </c>
      <c r="AZ1322" s="179">
        <f>+(AU1322*'[1]Sheet1 (2)'!$C$77)+(AV1322*'[1]Sheet1 (2)'!$C$78)+(AW1322*'[1]Sheet1 (2)'!$C$79)+(AX1322*'[1]Sheet1 (2)'!$C$80)+(AY1322*'[1]Sheet1 (2)'!$C$81)</f>
        <v>3.25</v>
      </c>
      <c r="BA1322" s="213" t="str">
        <f t="shared" si="40"/>
        <v>Fair</v>
      </c>
      <c r="BE1322">
        <f>IF(D1322='[1]Sheet1 (2)'!$C$61,'[1]Sheet1 (2)'!$D$61*(counts^2)+'[1]Sheet1 (2)'!$G$61*counts+'[1]Sheet1 (2)'!$J$61,IF(D1322='[1]Sheet1 (2)'!$C$62,'[1]Sheet1 (2)'!$D$62*counts+'[1]Sheet1 (2)'!$G$62,IF(D1322='[1]Sheet1 (2)'!$C$63,'[1]Sheet1 (2)'!$D$63*counts+'[1]Sheet1 (2)'!$G$63,IF(D1322='[1]Sheet1 (2)'!$C$64,'[1]Sheet1 (2)'!$D$64*counts+'[1]Sheet1 (2)'!$G$64))))</f>
        <v>2.0984129299999998</v>
      </c>
    </row>
    <row r="1323" spans="1:57" ht="12.75" customHeight="1">
      <c r="A1323" s="176" t="s">
        <v>282</v>
      </c>
      <c r="B1323" s="145" t="s">
        <v>76</v>
      </c>
      <c r="C1323" s="170">
        <v>1456</v>
      </c>
      <c r="D1323" s="174" t="s">
        <v>77</v>
      </c>
      <c r="E1323" s="171">
        <v>8</v>
      </c>
      <c r="F1323" s="171">
        <v>2</v>
      </c>
      <c r="G1323" s="171" t="s">
        <v>77</v>
      </c>
      <c r="H1323" s="171">
        <v>1</v>
      </c>
      <c r="I1323" s="171" t="s">
        <v>77</v>
      </c>
      <c r="J1323" s="173" t="s">
        <v>82</v>
      </c>
      <c r="K1323" s="173" t="s">
        <v>83</v>
      </c>
      <c r="L1323" s="169">
        <f>VLOOKUP(CONCATENATE(J1323,K1323),'Sheet1 (2)'!$J$6:$K$26,2,FALSE)</f>
        <v>25</v>
      </c>
      <c r="M1323" s="173" t="s">
        <v>83</v>
      </c>
      <c r="N1323" s="173" t="s">
        <v>78</v>
      </c>
      <c r="O1323" s="177">
        <f>VLOOKUP(CONCATENATE(M1323,N1323),'[1]Sheet1 (2)'!$L$6:$M$26,2,FALSE)</f>
        <v>7.5</v>
      </c>
      <c r="P1323" s="173" t="s">
        <v>83</v>
      </c>
      <c r="Q1323" s="173" t="s">
        <v>78</v>
      </c>
      <c r="R1323" s="177">
        <f>VLOOKUP(CONCATENATE(P1323,Q1323),'[1]Sheet1 (2)'!$N$6:$O$26,2,FALSE)</f>
        <v>7.5</v>
      </c>
      <c r="S1323" s="173" t="s">
        <v>80</v>
      </c>
      <c r="T1323" s="173" t="s">
        <v>80</v>
      </c>
      <c r="U1323" s="177">
        <f>VLOOKUP(CONCATENATE(S1323,T1323),'[1]Sheet1 (2)'!$P$6:$Q$26,2,FALSE)</f>
        <v>0</v>
      </c>
      <c r="V1323" s="173" t="s">
        <v>80</v>
      </c>
      <c r="W1323" s="173" t="s">
        <v>80</v>
      </c>
      <c r="X1323" s="177">
        <f>VLOOKUP(CONCATENATE(V1323,W1323),'[1]Sheet1 (2)'!$R$6:$S$26,2,FALSE)</f>
        <v>0</v>
      </c>
      <c r="Y1323" s="173" t="s">
        <v>80</v>
      </c>
      <c r="Z1323" s="173" t="s">
        <v>80</v>
      </c>
      <c r="AA1323" s="177">
        <f>VLOOKUP(CONCATENATE(Y1323,Z1323),'[1]Sheet1 (2)'!$T$6:$U$26,2,FALSE)</f>
        <v>0</v>
      </c>
      <c r="AB1323" s="173" t="s">
        <v>80</v>
      </c>
      <c r="AC1323" s="173" t="s">
        <v>80</v>
      </c>
      <c r="AD1323" s="177">
        <f>VLOOKUP(CONCATENATE(AB1323,AC1323),'[1]Sheet1 (2)'!$X$6:$Y$26,2,FALSE)</f>
        <v>0</v>
      </c>
      <c r="AE1323" s="173" t="s">
        <v>82</v>
      </c>
      <c r="AF1323" s="173" t="s">
        <v>81</v>
      </c>
      <c r="AG1323" s="177">
        <f>VLOOKUP(CONCATENATE(AE1323,AF1323),'[1]Sheet1 (2)'!$Z$6:$AA$26,2,FALSE)</f>
        <v>66</v>
      </c>
      <c r="AH1323" s="172" t="s">
        <v>391</v>
      </c>
      <c r="AI1323" s="178"/>
      <c r="AJ1323" s="140"/>
      <c r="AK1323" s="176" t="s">
        <v>282</v>
      </c>
      <c r="AL1323" s="176" t="s">
        <v>76</v>
      </c>
      <c r="AM1323" s="170">
        <f t="shared" si="41"/>
        <v>1456</v>
      </c>
      <c r="AN1323" s="147"/>
      <c r="AO1323" s="155"/>
      <c r="AP1323" s="156"/>
      <c r="AQ1323" s="157">
        <v>3.8895609882000004</v>
      </c>
      <c r="AR1323" s="158"/>
      <c r="AS1323" s="145">
        <f>LOOKUP(rufmkm,'[1]Sheet1 (2)'!$V$62:$V$71,'[1]Sheet1 (2)'!$W$62:$W$71)</f>
        <v>40</v>
      </c>
      <c r="AT1323" s="140"/>
      <c r="AU1323" s="157">
        <f>IF(IF(D1323='[1]Sheet1 (2)'!$C$69,'[1]Sheet1 (2)'!$D$69*('[1]Sheet1 (2)'!$D$72-rut_index)/'[1]Sheet1 (2)'!$D$72,IF([1]shee2!D1263='[1]Sheet1 (2)'!$C$70,'[1]Sheet1 (2)'!$D$70*('[1]Sheet1 (2)'!$D$72-rut_index)/'[1]Sheet1 (2)'!$D$72,IF([1]shee2!D1263='[1]Sheet1 (2)'!$C$71,'[1]Sheet1 (2)'!$D$71*('[1]Sheet1 (2)'!$D$72-rut_index)/'[1]Sheet1 (2)'!$D$72)))&lt;0,0,IF(D1323='[1]Sheet1 (2)'!$C$69,'[1]Sheet1 (2)'!$D$69*('[1]Sheet1 (2)'!$D$72-rut_index)/'[1]Sheet1 (2)'!$D$72,IF([1]shee2!D1263='[1]Sheet1 (2)'!$C$70,'[1]Sheet1 (2)'!$D$70*('[1]Sheet1 (2)'!$D$72-rut_index)/'[1]Sheet1 (2)'!$D$72,IF([1]shee2!D1263='[1]Sheet1 (2)'!$C$71,'[1]Sheet1 (2)'!$D$71*('[1]Sheet1 (2)'!$D$72-rut_index)/'[1]Sheet1 (2)'!$D$72))))</f>
        <v>2.9166666666666665</v>
      </c>
      <c r="AV1323" s="157">
        <f>IF(IF(D1323='[1]Sheet1 (2)'!$C$69,'[1]Sheet1 (2)'!$D$69*('[1]Sheet1 (2)'!$D$72-crack_s_index)/'[1]Sheet1 (2)'!$D$72,IF([1]shee2!D1263='[1]Sheet1 (2)'!$C$70,'[1]Sheet1 (2)'!$D$70*('[1]Sheet1 (2)'!$D$72-crack_s_index)/'[1]Sheet1 (2)'!$D$72,IF([1]shee2!D1263='[1]Sheet1 (2)'!$C$71,'[1]Sheet1 (2)'!$D$71*('[1]Sheet1 (2)'!$D$72-crack_s_index)/'[1]Sheet1 (2)'!$D$72)))&lt;0,0,IF(D1323='[1]Sheet1 (2)'!$C$69,'[1]Sheet1 (2)'!$D$69*('[1]Sheet1 (2)'!$D$72-crack_s_index)/'[1]Sheet1 (2)'!$D$72,IF([1]shee2!D1263='[1]Sheet1 (2)'!$C$70,'[1]Sheet1 (2)'!$D$70*('[1]Sheet1 (2)'!$D$72-crack_s_index)/'[1]Sheet1 (2)'!$D$72,IF([1]shee2!D1263='[1]Sheet1 (2)'!$C$71,'[1]Sheet1 (2)'!$D$71*('[1]Sheet1 (2)'!$D$72-crack_s_index)/'[1]Sheet1 (2)'!$D$72))))</f>
        <v>4.375</v>
      </c>
      <c r="AW1323" s="157">
        <f>IF(IF(D1323='[1]Sheet1 (2)'!$C$69,'[1]Sheet1 (2)'!$D$69*('[1]Sheet1 (2)'!$D$72-crack_t_index)/'[1]Sheet1 (2)'!$D$72,IF([1]shee2!D1263='[1]Sheet1 (2)'!$C$70,'[1]Sheet1 (2)'!$D$70*('[1]Sheet1 (2)'!$D$72-crack_t_index)/'[1]Sheet1 (2)'!$D$72,IF([1]shee2!D1263='[1]Sheet1 (2)'!$C$71,'[1]Sheet1 (2)'!$D$71*('[1]Sheet1 (2)'!$D$72-crack_t_index)/'[1]Sheet1 (2)'!$D$72)))&lt;0,0,IF(D1323='[1]Sheet1 (2)'!$C$69,'[1]Sheet1 (2)'!$D$69*('[1]Sheet1 (2)'!$D$72-crack_t_index)/'[1]Sheet1 (2)'!$D$72,IF([1]shee2!D1263='[1]Sheet1 (2)'!$C$70,'[1]Sheet1 (2)'!$D$70*('[1]Sheet1 (2)'!$D$72-crack_t_index)/'[1]Sheet1 (2)'!$D$72,IF([1]shee2!D1263='[1]Sheet1 (2)'!$C$71,'[1]Sheet1 (2)'!$D$71*('[1]Sheet1 (2)'!$D$72-crack_t_index)/'[1]Sheet1 (2)'!$D$72))))</f>
        <v>4.375</v>
      </c>
      <c r="AX1323" s="157">
        <f>IF(IF(D1323='[1]Sheet1 (2)'!$C$69,'[1]Sheet1 (2)'!$D$69*('[1]Sheet1 (2)'!$D$72-rave_index)/'[1]Sheet1 (2)'!$D$72,IF([1]shee2!D1263='[1]Sheet1 (2)'!$C$70,'[1]Sheet1 (2)'!$D$70*('[1]Sheet1 (2)'!$D$72-rave_index)/'[1]Sheet1 (2)'!$D$72,IF([1]shee2!D1263='[1]Sheet1 (2)'!$C$71,'[1]Sheet1 (2)'!$D$71*('[1]Sheet1 (2)'!$D$72-rave_index)/'[1]Sheet1 (2)'!$D$72)))&lt;0,0,IF(D1323='[1]Sheet1 (2)'!$C$69,'[1]Sheet1 (2)'!$D$69*('[1]Sheet1 (2)'!$D$72-rave_index)/'[1]Sheet1 (2)'!$D$72,IF([1]shee2!D1263='[1]Sheet1 (2)'!$C$70,'[1]Sheet1 (2)'!$D$70*('[1]Sheet1 (2)'!$D$72-rave_index)/'[1]Sheet1 (2)'!$D$72,IF([1]shee2!D1263='[1]Sheet1 (2)'!$C$71,'[1]Sheet1 (2)'!$D$71*('[1]Sheet1 (2)'!$D$72-rave_index)/'[1]Sheet1 (2)'!$D$72))))</f>
        <v>5</v>
      </c>
      <c r="AY1323" s="157">
        <f>IF(IF(D1323='[1]Sheet1 (2)'!$C$69,'[1]Sheet1 (2)'!$D$69*('[1]Sheet1 (2)'!$D$72-rough_index)/'[1]Sheet1 (2)'!$D$72,IF([1]shee2!D1263='[1]Sheet1 (2)'!$C$70,'[1]Sheet1 (2)'!$D$70*('[1]Sheet1 (2)'!$D$72-rough_index)/'[1]Sheet1 (2)'!$D$72,IF([1]shee2!D1263='[1]Sheet1 (2)'!$C$71,'[1]Sheet1 (2)'!$D$71*('[1]Sheet1 (2)'!$D$72-rough_index)/'[1]Sheet1 (2)'!$D$72)))&lt;0,0,IF(D1323='[1]Sheet1 (2)'!$C$69,'[1]Sheet1 (2)'!$D$69*('[1]Sheet1 (2)'!$D$72-rough_index)/'[1]Sheet1 (2)'!$D$72,IF([1]shee2!D1263='[1]Sheet1 (2)'!$C$70,'[1]Sheet1 (2)'!$D$70*('[1]Sheet1 (2)'!$D$72-rough_index)/'[1]Sheet1 (2)'!$D$72,IF([1]shee2!D1263='[1]Sheet1 (2)'!$C$71,'[1]Sheet1 (2)'!$D$71*('[1]Sheet1 (2)'!$D$72-rough_index)/'[1]Sheet1 (2)'!$D$72))))</f>
        <v>1.6666666666666667</v>
      </c>
      <c r="AZ1323" s="179">
        <f>+(AU1323*'[1]Sheet1 (2)'!$C$77)+(AV1323*'[1]Sheet1 (2)'!$C$78)+(AW1323*'[1]Sheet1 (2)'!$C$79)+(AX1323*'[1]Sheet1 (2)'!$C$80)+(AY1323*'[1]Sheet1 (2)'!$C$81)</f>
        <v>3.333333333333333</v>
      </c>
      <c r="BA1323" s="213" t="str">
        <f t="shared" si="40"/>
        <v>Fair</v>
      </c>
      <c r="BE1323">
        <f>IF(D1323='[1]Sheet1 (2)'!$C$61,'[1]Sheet1 (2)'!$D$61*(counts^2)+'[1]Sheet1 (2)'!$G$61*counts+'[1]Sheet1 (2)'!$J$61,IF(D1323='[1]Sheet1 (2)'!$C$62,'[1]Sheet1 (2)'!$D$62*counts+'[1]Sheet1 (2)'!$G$62,IF(D1323='[1]Sheet1 (2)'!$C$63,'[1]Sheet1 (2)'!$D$63*counts+'[1]Sheet1 (2)'!$G$63,IF(D1323='[1]Sheet1 (2)'!$C$64,'[1]Sheet1 (2)'!$D$64*counts+'[1]Sheet1 (2)'!$G$64))))</f>
        <v>2.0984129299999998</v>
      </c>
    </row>
    <row r="1324" spans="1:57" ht="12.75" customHeight="1">
      <c r="A1324" s="176" t="s">
        <v>282</v>
      </c>
      <c r="B1324" s="145" t="s">
        <v>76</v>
      </c>
      <c r="C1324" s="170">
        <v>1457</v>
      </c>
      <c r="D1324" s="174" t="s">
        <v>77</v>
      </c>
      <c r="E1324" s="171">
        <v>8</v>
      </c>
      <c r="F1324" s="171">
        <v>2</v>
      </c>
      <c r="G1324" s="171" t="s">
        <v>77</v>
      </c>
      <c r="H1324" s="171">
        <v>1</v>
      </c>
      <c r="I1324" s="171" t="s">
        <v>77</v>
      </c>
      <c r="J1324" s="173" t="s">
        <v>80</v>
      </c>
      <c r="K1324" s="173" t="s">
        <v>80</v>
      </c>
      <c r="L1324" s="169">
        <f>VLOOKUP(CONCATENATE(J1324,K1324),'Sheet1 (2)'!$J$6:$K$26,2,FALSE)</f>
        <v>0</v>
      </c>
      <c r="M1324" s="173" t="s">
        <v>83</v>
      </c>
      <c r="N1324" s="173" t="s">
        <v>82</v>
      </c>
      <c r="O1324" s="177">
        <f>VLOOKUP(CONCATENATE(M1324,N1324),'[1]Sheet1 (2)'!$L$6:$M$26,2,FALSE)</f>
        <v>18.75</v>
      </c>
      <c r="P1324" s="173" t="s">
        <v>83</v>
      </c>
      <c r="Q1324" s="173" t="s">
        <v>78</v>
      </c>
      <c r="R1324" s="177">
        <f>VLOOKUP(CONCATENATE(P1324,Q1324),'[1]Sheet1 (2)'!$N$6:$O$26,2,FALSE)</f>
        <v>7.5</v>
      </c>
      <c r="S1324" s="173" t="s">
        <v>80</v>
      </c>
      <c r="T1324" s="173" t="s">
        <v>80</v>
      </c>
      <c r="U1324" s="177">
        <f>VLOOKUP(CONCATENATE(S1324,T1324),'[1]Sheet1 (2)'!$P$6:$Q$26,2,FALSE)</f>
        <v>0</v>
      </c>
      <c r="V1324" s="173" t="s">
        <v>80</v>
      </c>
      <c r="W1324" s="173" t="s">
        <v>80</v>
      </c>
      <c r="X1324" s="177">
        <f>VLOOKUP(CONCATENATE(V1324,W1324),'[1]Sheet1 (2)'!$R$6:$S$26,2,FALSE)</f>
        <v>0</v>
      </c>
      <c r="Y1324" s="173" t="s">
        <v>80</v>
      </c>
      <c r="Z1324" s="173" t="s">
        <v>80</v>
      </c>
      <c r="AA1324" s="177">
        <f>VLOOKUP(CONCATENATE(Y1324,Z1324),'[1]Sheet1 (2)'!$T$6:$U$26,2,FALSE)</f>
        <v>0</v>
      </c>
      <c r="AB1324" s="173" t="s">
        <v>80</v>
      </c>
      <c r="AC1324" s="173" t="s">
        <v>80</v>
      </c>
      <c r="AD1324" s="177">
        <f>VLOOKUP(CONCATENATE(AB1324,AC1324),'[1]Sheet1 (2)'!$X$6:$Y$26,2,FALSE)</f>
        <v>0</v>
      </c>
      <c r="AE1324" s="173" t="s">
        <v>82</v>
      </c>
      <c r="AF1324" s="173" t="s">
        <v>81</v>
      </c>
      <c r="AG1324" s="177">
        <f>VLOOKUP(CONCATENATE(AE1324,AF1324),'[1]Sheet1 (2)'!$Z$6:$AA$26,2,FALSE)</f>
        <v>66</v>
      </c>
      <c r="AH1324" s="172" t="s">
        <v>391</v>
      </c>
      <c r="AI1324" s="178"/>
      <c r="AJ1324" s="140"/>
      <c r="AK1324" s="176" t="s">
        <v>282</v>
      </c>
      <c r="AL1324" s="176" t="s">
        <v>76</v>
      </c>
      <c r="AM1324" s="170">
        <f t="shared" si="41"/>
        <v>1457</v>
      </c>
      <c r="AN1324" s="147"/>
      <c r="AO1324" s="155"/>
      <c r="AP1324" s="156"/>
      <c r="AQ1324" s="157">
        <v>3.4356315471999999</v>
      </c>
      <c r="AR1324" s="158"/>
      <c r="AS1324" s="145">
        <f>LOOKUP(rufmkm,'[1]Sheet1 (2)'!$V$62:$V$71,'[1]Sheet1 (2)'!$W$62:$W$71)</f>
        <v>40</v>
      </c>
      <c r="AT1324" s="140"/>
      <c r="AU1324" s="157">
        <f>IF(IF(D1324='[1]Sheet1 (2)'!$C$69,'[1]Sheet1 (2)'!$D$69*('[1]Sheet1 (2)'!$D$72-rut_index)/'[1]Sheet1 (2)'!$D$72,IF([1]shee2!D1264='[1]Sheet1 (2)'!$C$70,'[1]Sheet1 (2)'!$D$70*('[1]Sheet1 (2)'!$D$72-rut_index)/'[1]Sheet1 (2)'!$D$72,IF([1]shee2!D1264='[1]Sheet1 (2)'!$C$71,'[1]Sheet1 (2)'!$D$71*('[1]Sheet1 (2)'!$D$72-rut_index)/'[1]Sheet1 (2)'!$D$72)))&lt;0,0,IF(D1324='[1]Sheet1 (2)'!$C$69,'[1]Sheet1 (2)'!$D$69*('[1]Sheet1 (2)'!$D$72-rut_index)/'[1]Sheet1 (2)'!$D$72,IF([1]shee2!D1264='[1]Sheet1 (2)'!$C$70,'[1]Sheet1 (2)'!$D$70*('[1]Sheet1 (2)'!$D$72-rut_index)/'[1]Sheet1 (2)'!$D$72,IF([1]shee2!D1264='[1]Sheet1 (2)'!$C$71,'[1]Sheet1 (2)'!$D$71*('[1]Sheet1 (2)'!$D$72-rut_index)/'[1]Sheet1 (2)'!$D$72))))</f>
        <v>5</v>
      </c>
      <c r="AV1324" s="157">
        <f>IF(IF(D1324='[1]Sheet1 (2)'!$C$69,'[1]Sheet1 (2)'!$D$69*('[1]Sheet1 (2)'!$D$72-crack_s_index)/'[1]Sheet1 (2)'!$D$72,IF([1]shee2!D1264='[1]Sheet1 (2)'!$C$70,'[1]Sheet1 (2)'!$D$70*('[1]Sheet1 (2)'!$D$72-crack_s_index)/'[1]Sheet1 (2)'!$D$72,IF([1]shee2!D1264='[1]Sheet1 (2)'!$C$71,'[1]Sheet1 (2)'!$D$71*('[1]Sheet1 (2)'!$D$72-crack_s_index)/'[1]Sheet1 (2)'!$D$72)))&lt;0,0,IF(D1324='[1]Sheet1 (2)'!$C$69,'[1]Sheet1 (2)'!$D$69*('[1]Sheet1 (2)'!$D$72-crack_s_index)/'[1]Sheet1 (2)'!$D$72,IF([1]shee2!D1264='[1]Sheet1 (2)'!$C$70,'[1]Sheet1 (2)'!$D$70*('[1]Sheet1 (2)'!$D$72-crack_s_index)/'[1]Sheet1 (2)'!$D$72,IF([1]shee2!D1264='[1]Sheet1 (2)'!$C$71,'[1]Sheet1 (2)'!$D$71*('[1]Sheet1 (2)'!$D$72-crack_s_index)/'[1]Sheet1 (2)'!$D$72))))</f>
        <v>3.4375</v>
      </c>
      <c r="AW1324" s="157">
        <f>IF(IF(D1324='[1]Sheet1 (2)'!$C$69,'[1]Sheet1 (2)'!$D$69*('[1]Sheet1 (2)'!$D$72-crack_t_index)/'[1]Sheet1 (2)'!$D$72,IF([1]shee2!D1264='[1]Sheet1 (2)'!$C$70,'[1]Sheet1 (2)'!$D$70*('[1]Sheet1 (2)'!$D$72-crack_t_index)/'[1]Sheet1 (2)'!$D$72,IF([1]shee2!D1264='[1]Sheet1 (2)'!$C$71,'[1]Sheet1 (2)'!$D$71*('[1]Sheet1 (2)'!$D$72-crack_t_index)/'[1]Sheet1 (2)'!$D$72)))&lt;0,0,IF(D1324='[1]Sheet1 (2)'!$C$69,'[1]Sheet1 (2)'!$D$69*('[1]Sheet1 (2)'!$D$72-crack_t_index)/'[1]Sheet1 (2)'!$D$72,IF([1]shee2!D1264='[1]Sheet1 (2)'!$C$70,'[1]Sheet1 (2)'!$D$70*('[1]Sheet1 (2)'!$D$72-crack_t_index)/'[1]Sheet1 (2)'!$D$72,IF([1]shee2!D1264='[1]Sheet1 (2)'!$C$71,'[1]Sheet1 (2)'!$D$71*('[1]Sheet1 (2)'!$D$72-crack_t_index)/'[1]Sheet1 (2)'!$D$72))))</f>
        <v>4.375</v>
      </c>
      <c r="AX1324" s="157">
        <f>IF(IF(D1324='[1]Sheet1 (2)'!$C$69,'[1]Sheet1 (2)'!$D$69*('[1]Sheet1 (2)'!$D$72-rave_index)/'[1]Sheet1 (2)'!$D$72,IF([1]shee2!D1264='[1]Sheet1 (2)'!$C$70,'[1]Sheet1 (2)'!$D$70*('[1]Sheet1 (2)'!$D$72-rave_index)/'[1]Sheet1 (2)'!$D$72,IF([1]shee2!D1264='[1]Sheet1 (2)'!$C$71,'[1]Sheet1 (2)'!$D$71*('[1]Sheet1 (2)'!$D$72-rave_index)/'[1]Sheet1 (2)'!$D$72)))&lt;0,0,IF(D1324='[1]Sheet1 (2)'!$C$69,'[1]Sheet1 (2)'!$D$69*('[1]Sheet1 (2)'!$D$72-rave_index)/'[1]Sheet1 (2)'!$D$72,IF([1]shee2!D1264='[1]Sheet1 (2)'!$C$70,'[1]Sheet1 (2)'!$D$70*('[1]Sheet1 (2)'!$D$72-rave_index)/'[1]Sheet1 (2)'!$D$72,IF([1]shee2!D1264='[1]Sheet1 (2)'!$C$71,'[1]Sheet1 (2)'!$D$71*('[1]Sheet1 (2)'!$D$72-rave_index)/'[1]Sheet1 (2)'!$D$72))))</f>
        <v>5</v>
      </c>
      <c r="AY1324" s="157">
        <f>IF(IF(D1324='[1]Sheet1 (2)'!$C$69,'[1]Sheet1 (2)'!$D$69*('[1]Sheet1 (2)'!$D$72-rough_index)/'[1]Sheet1 (2)'!$D$72,IF([1]shee2!D1264='[1]Sheet1 (2)'!$C$70,'[1]Sheet1 (2)'!$D$70*('[1]Sheet1 (2)'!$D$72-rough_index)/'[1]Sheet1 (2)'!$D$72,IF([1]shee2!D1264='[1]Sheet1 (2)'!$C$71,'[1]Sheet1 (2)'!$D$71*('[1]Sheet1 (2)'!$D$72-rough_index)/'[1]Sheet1 (2)'!$D$72)))&lt;0,0,IF(D1324='[1]Sheet1 (2)'!$C$69,'[1]Sheet1 (2)'!$D$69*('[1]Sheet1 (2)'!$D$72-rough_index)/'[1]Sheet1 (2)'!$D$72,IF([1]shee2!D1264='[1]Sheet1 (2)'!$C$70,'[1]Sheet1 (2)'!$D$70*('[1]Sheet1 (2)'!$D$72-rough_index)/'[1]Sheet1 (2)'!$D$72,IF([1]shee2!D1264='[1]Sheet1 (2)'!$C$71,'[1]Sheet1 (2)'!$D$71*('[1]Sheet1 (2)'!$D$72-rough_index)/'[1]Sheet1 (2)'!$D$72))))</f>
        <v>1.6666666666666667</v>
      </c>
      <c r="AZ1324" s="179">
        <f>+(AU1324*'[1]Sheet1 (2)'!$C$77)+(AV1324*'[1]Sheet1 (2)'!$C$78)+(AW1324*'[1]Sheet1 (2)'!$C$79)+(AX1324*'[1]Sheet1 (2)'!$C$80)+(AY1324*'[1]Sheet1 (2)'!$C$81)</f>
        <v>3.4124999999999996</v>
      </c>
      <c r="BA1324" s="213" t="str">
        <f t="shared" si="40"/>
        <v>Fair</v>
      </c>
      <c r="BE1324">
        <f>IF(D1324='[1]Sheet1 (2)'!$C$61,'[1]Sheet1 (2)'!$D$61*(counts^2)+'[1]Sheet1 (2)'!$G$61*counts+'[1]Sheet1 (2)'!$J$61,IF(D1324='[1]Sheet1 (2)'!$C$62,'[1]Sheet1 (2)'!$D$62*counts+'[1]Sheet1 (2)'!$G$62,IF(D1324='[1]Sheet1 (2)'!$C$63,'[1]Sheet1 (2)'!$D$63*counts+'[1]Sheet1 (2)'!$G$63,IF(D1324='[1]Sheet1 (2)'!$C$64,'[1]Sheet1 (2)'!$D$64*counts+'[1]Sheet1 (2)'!$G$64))))</f>
        <v>2.0984129299999998</v>
      </c>
    </row>
    <row r="1325" spans="1:57" ht="12.75" customHeight="1">
      <c r="A1325" s="176" t="s">
        <v>282</v>
      </c>
      <c r="B1325" s="145" t="s">
        <v>76</v>
      </c>
      <c r="C1325" s="170">
        <v>1458</v>
      </c>
      <c r="D1325" s="174" t="s">
        <v>77</v>
      </c>
      <c r="E1325" s="171">
        <v>8</v>
      </c>
      <c r="F1325" s="171">
        <v>2</v>
      </c>
      <c r="G1325" s="171" t="s">
        <v>77</v>
      </c>
      <c r="H1325" s="171">
        <v>1</v>
      </c>
      <c r="I1325" s="171" t="s">
        <v>77</v>
      </c>
      <c r="J1325" s="173" t="s">
        <v>80</v>
      </c>
      <c r="K1325" s="173" t="s">
        <v>80</v>
      </c>
      <c r="L1325" s="169">
        <f>VLOOKUP(CONCATENATE(J1325,K1325),'Sheet1 (2)'!$J$6:$K$26,2,FALSE)</f>
        <v>0</v>
      </c>
      <c r="M1325" s="173" t="s">
        <v>80</v>
      </c>
      <c r="N1325" s="173" t="s">
        <v>80</v>
      </c>
      <c r="O1325" s="177">
        <f>VLOOKUP(CONCATENATE(M1325,N1325),'[1]Sheet1 (2)'!$L$6:$M$26,2,FALSE)</f>
        <v>0</v>
      </c>
      <c r="P1325" s="173" t="s">
        <v>80</v>
      </c>
      <c r="Q1325" s="173" t="s">
        <v>80</v>
      </c>
      <c r="R1325" s="177">
        <f>VLOOKUP(CONCATENATE(P1325,Q1325),'[1]Sheet1 (2)'!$N$6:$O$26,2,FALSE)</f>
        <v>0</v>
      </c>
      <c r="S1325" s="173" t="s">
        <v>80</v>
      </c>
      <c r="T1325" s="173" t="s">
        <v>80</v>
      </c>
      <c r="U1325" s="177">
        <f>VLOOKUP(CONCATENATE(S1325,T1325),'[1]Sheet1 (2)'!$P$6:$Q$26,2,FALSE)</f>
        <v>0</v>
      </c>
      <c r="V1325" s="173" t="s">
        <v>80</v>
      </c>
      <c r="W1325" s="173" t="s">
        <v>80</v>
      </c>
      <c r="X1325" s="177">
        <f>VLOOKUP(CONCATENATE(V1325,W1325),'[1]Sheet1 (2)'!$R$6:$S$26,2,FALSE)</f>
        <v>0</v>
      </c>
      <c r="Y1325" s="173" t="s">
        <v>78</v>
      </c>
      <c r="Z1325" s="173" t="s">
        <v>79</v>
      </c>
      <c r="AA1325" s="177">
        <f>VLOOKUP(CONCATENATE(Y1325,Z1325),'[1]Sheet1 (2)'!$T$6:$U$26,2,FALSE)</f>
        <v>18.75</v>
      </c>
      <c r="AB1325" s="173" t="s">
        <v>80</v>
      </c>
      <c r="AC1325" s="173" t="s">
        <v>80</v>
      </c>
      <c r="AD1325" s="177">
        <f>VLOOKUP(CONCATENATE(AB1325,AC1325),'[1]Sheet1 (2)'!$X$6:$Y$26,2,FALSE)</f>
        <v>0</v>
      </c>
      <c r="AE1325" s="173" t="s">
        <v>82</v>
      </c>
      <c r="AF1325" s="173" t="s">
        <v>81</v>
      </c>
      <c r="AG1325" s="177">
        <f>VLOOKUP(CONCATENATE(AE1325,AF1325),'[1]Sheet1 (2)'!$Z$6:$AA$26,2,FALSE)</f>
        <v>66</v>
      </c>
      <c r="AH1325" s="172" t="s">
        <v>391</v>
      </c>
      <c r="AI1325" s="178"/>
      <c r="AJ1325" s="140"/>
      <c r="AK1325" s="176" t="s">
        <v>282</v>
      </c>
      <c r="AL1325" s="176" t="s">
        <v>76</v>
      </c>
      <c r="AM1325" s="170">
        <f t="shared" si="41"/>
        <v>1458</v>
      </c>
      <c r="AN1325" s="147"/>
      <c r="AO1325" s="155"/>
      <c r="AP1325" s="156"/>
      <c r="AQ1325" s="157">
        <v>3.0176200429999995</v>
      </c>
      <c r="AR1325" s="158"/>
      <c r="AS1325" s="145">
        <f>LOOKUP(rufmkm,'[1]Sheet1 (2)'!$V$62:$V$71,'[1]Sheet1 (2)'!$W$62:$W$71)</f>
        <v>40</v>
      </c>
      <c r="AT1325" s="140"/>
      <c r="AU1325" s="157">
        <f>IF(IF(D1325='[1]Sheet1 (2)'!$C$69,'[1]Sheet1 (2)'!$D$69*('[1]Sheet1 (2)'!$D$72-rut_index)/'[1]Sheet1 (2)'!$D$72,IF([1]shee2!D1265='[1]Sheet1 (2)'!$C$70,'[1]Sheet1 (2)'!$D$70*('[1]Sheet1 (2)'!$D$72-rut_index)/'[1]Sheet1 (2)'!$D$72,IF([1]shee2!D1265='[1]Sheet1 (2)'!$C$71,'[1]Sheet1 (2)'!$D$71*('[1]Sheet1 (2)'!$D$72-rut_index)/'[1]Sheet1 (2)'!$D$72)))&lt;0,0,IF(D1325='[1]Sheet1 (2)'!$C$69,'[1]Sheet1 (2)'!$D$69*('[1]Sheet1 (2)'!$D$72-rut_index)/'[1]Sheet1 (2)'!$D$72,IF([1]shee2!D1265='[1]Sheet1 (2)'!$C$70,'[1]Sheet1 (2)'!$D$70*('[1]Sheet1 (2)'!$D$72-rut_index)/'[1]Sheet1 (2)'!$D$72,IF([1]shee2!D1265='[1]Sheet1 (2)'!$C$71,'[1]Sheet1 (2)'!$D$71*('[1]Sheet1 (2)'!$D$72-rut_index)/'[1]Sheet1 (2)'!$D$72))))</f>
        <v>5</v>
      </c>
      <c r="AV1325" s="157">
        <f>IF(IF(D1325='[1]Sheet1 (2)'!$C$69,'[1]Sheet1 (2)'!$D$69*('[1]Sheet1 (2)'!$D$72-crack_s_index)/'[1]Sheet1 (2)'!$D$72,IF([1]shee2!D1265='[1]Sheet1 (2)'!$C$70,'[1]Sheet1 (2)'!$D$70*('[1]Sheet1 (2)'!$D$72-crack_s_index)/'[1]Sheet1 (2)'!$D$72,IF([1]shee2!D1265='[1]Sheet1 (2)'!$C$71,'[1]Sheet1 (2)'!$D$71*('[1]Sheet1 (2)'!$D$72-crack_s_index)/'[1]Sheet1 (2)'!$D$72)))&lt;0,0,IF(D1325='[1]Sheet1 (2)'!$C$69,'[1]Sheet1 (2)'!$D$69*('[1]Sheet1 (2)'!$D$72-crack_s_index)/'[1]Sheet1 (2)'!$D$72,IF([1]shee2!D1265='[1]Sheet1 (2)'!$C$70,'[1]Sheet1 (2)'!$D$70*('[1]Sheet1 (2)'!$D$72-crack_s_index)/'[1]Sheet1 (2)'!$D$72,IF([1]shee2!D1265='[1]Sheet1 (2)'!$C$71,'[1]Sheet1 (2)'!$D$71*('[1]Sheet1 (2)'!$D$72-crack_s_index)/'[1]Sheet1 (2)'!$D$72))))</f>
        <v>5</v>
      </c>
      <c r="AW1325" s="157">
        <f>IF(IF(D1325='[1]Sheet1 (2)'!$C$69,'[1]Sheet1 (2)'!$D$69*('[1]Sheet1 (2)'!$D$72-crack_t_index)/'[1]Sheet1 (2)'!$D$72,IF([1]shee2!D1265='[1]Sheet1 (2)'!$C$70,'[1]Sheet1 (2)'!$D$70*('[1]Sheet1 (2)'!$D$72-crack_t_index)/'[1]Sheet1 (2)'!$D$72,IF([1]shee2!D1265='[1]Sheet1 (2)'!$C$71,'[1]Sheet1 (2)'!$D$71*('[1]Sheet1 (2)'!$D$72-crack_t_index)/'[1]Sheet1 (2)'!$D$72)))&lt;0,0,IF(D1325='[1]Sheet1 (2)'!$C$69,'[1]Sheet1 (2)'!$D$69*('[1]Sheet1 (2)'!$D$72-crack_t_index)/'[1]Sheet1 (2)'!$D$72,IF([1]shee2!D1265='[1]Sheet1 (2)'!$C$70,'[1]Sheet1 (2)'!$D$70*('[1]Sheet1 (2)'!$D$72-crack_t_index)/'[1]Sheet1 (2)'!$D$72,IF([1]shee2!D1265='[1]Sheet1 (2)'!$C$71,'[1]Sheet1 (2)'!$D$71*('[1]Sheet1 (2)'!$D$72-crack_t_index)/'[1]Sheet1 (2)'!$D$72))))</f>
        <v>5</v>
      </c>
      <c r="AX1325" s="157">
        <f>IF(IF(D1325='[1]Sheet1 (2)'!$C$69,'[1]Sheet1 (2)'!$D$69*('[1]Sheet1 (2)'!$D$72-rave_index)/'[1]Sheet1 (2)'!$D$72,IF([1]shee2!D1265='[1]Sheet1 (2)'!$C$70,'[1]Sheet1 (2)'!$D$70*('[1]Sheet1 (2)'!$D$72-rave_index)/'[1]Sheet1 (2)'!$D$72,IF([1]shee2!D1265='[1]Sheet1 (2)'!$C$71,'[1]Sheet1 (2)'!$D$71*('[1]Sheet1 (2)'!$D$72-rave_index)/'[1]Sheet1 (2)'!$D$72)))&lt;0,0,IF(D1325='[1]Sheet1 (2)'!$C$69,'[1]Sheet1 (2)'!$D$69*('[1]Sheet1 (2)'!$D$72-rave_index)/'[1]Sheet1 (2)'!$D$72,IF([1]shee2!D1265='[1]Sheet1 (2)'!$C$70,'[1]Sheet1 (2)'!$D$70*('[1]Sheet1 (2)'!$D$72-rave_index)/'[1]Sheet1 (2)'!$D$72,IF([1]shee2!D1265='[1]Sheet1 (2)'!$C$71,'[1]Sheet1 (2)'!$D$71*('[1]Sheet1 (2)'!$D$72-rave_index)/'[1]Sheet1 (2)'!$D$72))))</f>
        <v>3.4375</v>
      </c>
      <c r="AY1325" s="157">
        <f>IF(IF(D1325='[1]Sheet1 (2)'!$C$69,'[1]Sheet1 (2)'!$D$69*('[1]Sheet1 (2)'!$D$72-rough_index)/'[1]Sheet1 (2)'!$D$72,IF([1]shee2!D1265='[1]Sheet1 (2)'!$C$70,'[1]Sheet1 (2)'!$D$70*('[1]Sheet1 (2)'!$D$72-rough_index)/'[1]Sheet1 (2)'!$D$72,IF([1]shee2!D1265='[1]Sheet1 (2)'!$C$71,'[1]Sheet1 (2)'!$D$71*('[1]Sheet1 (2)'!$D$72-rough_index)/'[1]Sheet1 (2)'!$D$72)))&lt;0,0,IF(D1325='[1]Sheet1 (2)'!$C$69,'[1]Sheet1 (2)'!$D$69*('[1]Sheet1 (2)'!$D$72-rough_index)/'[1]Sheet1 (2)'!$D$72,IF([1]shee2!D1265='[1]Sheet1 (2)'!$C$70,'[1]Sheet1 (2)'!$D$70*('[1]Sheet1 (2)'!$D$72-rough_index)/'[1]Sheet1 (2)'!$D$72,IF([1]shee2!D1265='[1]Sheet1 (2)'!$C$71,'[1]Sheet1 (2)'!$D$71*('[1]Sheet1 (2)'!$D$72-rough_index)/'[1]Sheet1 (2)'!$D$72))))</f>
        <v>1.6666666666666667</v>
      </c>
      <c r="AZ1325" s="179">
        <f>+(AU1325*'[1]Sheet1 (2)'!$C$77)+(AV1325*'[1]Sheet1 (2)'!$C$78)+(AW1325*'[1]Sheet1 (2)'!$C$79)+(AX1325*'[1]Sheet1 (2)'!$C$80)+(AY1325*'[1]Sheet1 (2)'!$C$81)</f>
        <v>3.84375</v>
      </c>
      <c r="BA1325" s="213" t="str">
        <f t="shared" si="40"/>
        <v>Fair</v>
      </c>
      <c r="BE1325">
        <f>IF(D1325='[1]Sheet1 (2)'!$C$61,'[1]Sheet1 (2)'!$D$61*(counts^2)+'[1]Sheet1 (2)'!$G$61*counts+'[1]Sheet1 (2)'!$J$61,IF(D1325='[1]Sheet1 (2)'!$C$62,'[1]Sheet1 (2)'!$D$62*counts+'[1]Sheet1 (2)'!$G$62,IF(D1325='[1]Sheet1 (2)'!$C$63,'[1]Sheet1 (2)'!$D$63*counts+'[1]Sheet1 (2)'!$G$63,IF(D1325='[1]Sheet1 (2)'!$C$64,'[1]Sheet1 (2)'!$D$64*counts+'[1]Sheet1 (2)'!$G$64))))</f>
        <v>2.0984129299999998</v>
      </c>
    </row>
    <row r="1326" spans="1:57" ht="12.75" customHeight="1">
      <c r="A1326" s="176" t="s">
        <v>282</v>
      </c>
      <c r="B1326" s="145" t="s">
        <v>76</v>
      </c>
      <c r="C1326" s="170">
        <v>1459</v>
      </c>
      <c r="D1326" s="174" t="s">
        <v>77</v>
      </c>
      <c r="E1326" s="171">
        <v>8</v>
      </c>
      <c r="F1326" s="171">
        <v>2</v>
      </c>
      <c r="G1326" s="171" t="s">
        <v>77</v>
      </c>
      <c r="H1326" s="171">
        <v>1</v>
      </c>
      <c r="I1326" s="171" t="s">
        <v>77</v>
      </c>
      <c r="J1326" s="173" t="s">
        <v>80</v>
      </c>
      <c r="K1326" s="173" t="s">
        <v>80</v>
      </c>
      <c r="L1326" s="169">
        <f>VLOOKUP(CONCATENATE(J1326,K1326),'Sheet1 (2)'!$J$6:$K$26,2,FALSE)</f>
        <v>0</v>
      </c>
      <c r="M1326" s="173" t="s">
        <v>80</v>
      </c>
      <c r="N1326" s="173" t="s">
        <v>80</v>
      </c>
      <c r="O1326" s="177">
        <f>VLOOKUP(CONCATENATE(M1326,N1326),'[1]Sheet1 (2)'!$L$6:$M$26,2,FALSE)</f>
        <v>0</v>
      </c>
      <c r="P1326" s="173" t="s">
        <v>80</v>
      </c>
      <c r="Q1326" s="173" t="s">
        <v>80</v>
      </c>
      <c r="R1326" s="177">
        <f>VLOOKUP(CONCATENATE(P1326,Q1326),'[1]Sheet1 (2)'!$N$6:$O$26,2,FALSE)</f>
        <v>0</v>
      </c>
      <c r="S1326" s="173" t="s">
        <v>80</v>
      </c>
      <c r="T1326" s="173" t="s">
        <v>80</v>
      </c>
      <c r="U1326" s="177">
        <f>VLOOKUP(CONCATENATE(S1326,T1326),'[1]Sheet1 (2)'!$P$6:$Q$26,2,FALSE)</f>
        <v>0</v>
      </c>
      <c r="V1326" s="173" t="s">
        <v>80</v>
      </c>
      <c r="W1326" s="173" t="s">
        <v>80</v>
      </c>
      <c r="X1326" s="177">
        <f>VLOOKUP(CONCATENATE(V1326,W1326),'[1]Sheet1 (2)'!$R$6:$S$26,2,FALSE)</f>
        <v>0</v>
      </c>
      <c r="Y1326" s="173" t="s">
        <v>78</v>
      </c>
      <c r="Z1326" s="173" t="s">
        <v>79</v>
      </c>
      <c r="AA1326" s="177">
        <f>VLOOKUP(CONCATENATE(Y1326,Z1326),'[1]Sheet1 (2)'!$T$6:$U$26,2,FALSE)</f>
        <v>18.75</v>
      </c>
      <c r="AB1326" s="173" t="s">
        <v>80</v>
      </c>
      <c r="AC1326" s="173" t="s">
        <v>80</v>
      </c>
      <c r="AD1326" s="177">
        <f>VLOOKUP(CONCATENATE(AB1326,AC1326),'[1]Sheet1 (2)'!$X$6:$Y$26,2,FALSE)</f>
        <v>0</v>
      </c>
      <c r="AE1326" s="173" t="s">
        <v>82</v>
      </c>
      <c r="AF1326" s="173" t="s">
        <v>81</v>
      </c>
      <c r="AG1326" s="177">
        <f>VLOOKUP(CONCATENATE(AE1326,AF1326),'[1]Sheet1 (2)'!$Z$6:$AA$26,2,FALSE)</f>
        <v>66</v>
      </c>
      <c r="AH1326" s="172" t="s">
        <v>391</v>
      </c>
      <c r="AI1326" s="178"/>
      <c r="AJ1326" s="140"/>
      <c r="AK1326" s="176" t="s">
        <v>282</v>
      </c>
      <c r="AL1326" s="176" t="s">
        <v>76</v>
      </c>
      <c r="AM1326" s="170">
        <f t="shared" si="41"/>
        <v>1459</v>
      </c>
      <c r="AN1326" s="147"/>
      <c r="AO1326" s="155"/>
      <c r="AP1326" s="156"/>
      <c r="AQ1326" s="157">
        <v>2.1955968190000004</v>
      </c>
      <c r="AR1326" s="158"/>
      <c r="AS1326" s="145">
        <f>LOOKUP(rufmkm,'[1]Sheet1 (2)'!$V$62:$V$71,'[1]Sheet1 (2)'!$W$62:$W$71)</f>
        <v>30</v>
      </c>
      <c r="AT1326" s="140"/>
      <c r="AU1326" s="157">
        <f>IF(IF(D1326='[1]Sheet1 (2)'!$C$69,'[1]Sheet1 (2)'!$D$69*('[1]Sheet1 (2)'!$D$72-rut_index)/'[1]Sheet1 (2)'!$D$72,IF([1]shee2!D1266='[1]Sheet1 (2)'!$C$70,'[1]Sheet1 (2)'!$D$70*('[1]Sheet1 (2)'!$D$72-rut_index)/'[1]Sheet1 (2)'!$D$72,IF([1]shee2!D1266='[1]Sheet1 (2)'!$C$71,'[1]Sheet1 (2)'!$D$71*('[1]Sheet1 (2)'!$D$72-rut_index)/'[1]Sheet1 (2)'!$D$72)))&lt;0,0,IF(D1326='[1]Sheet1 (2)'!$C$69,'[1]Sheet1 (2)'!$D$69*('[1]Sheet1 (2)'!$D$72-rut_index)/'[1]Sheet1 (2)'!$D$72,IF([1]shee2!D1266='[1]Sheet1 (2)'!$C$70,'[1]Sheet1 (2)'!$D$70*('[1]Sheet1 (2)'!$D$72-rut_index)/'[1]Sheet1 (2)'!$D$72,IF([1]shee2!D1266='[1]Sheet1 (2)'!$C$71,'[1]Sheet1 (2)'!$D$71*('[1]Sheet1 (2)'!$D$72-rut_index)/'[1]Sheet1 (2)'!$D$72))))</f>
        <v>5</v>
      </c>
      <c r="AV1326" s="157">
        <f>IF(IF(D1326='[1]Sheet1 (2)'!$C$69,'[1]Sheet1 (2)'!$D$69*('[1]Sheet1 (2)'!$D$72-crack_s_index)/'[1]Sheet1 (2)'!$D$72,IF([1]shee2!D1266='[1]Sheet1 (2)'!$C$70,'[1]Sheet1 (2)'!$D$70*('[1]Sheet1 (2)'!$D$72-crack_s_index)/'[1]Sheet1 (2)'!$D$72,IF([1]shee2!D1266='[1]Sheet1 (2)'!$C$71,'[1]Sheet1 (2)'!$D$71*('[1]Sheet1 (2)'!$D$72-crack_s_index)/'[1]Sheet1 (2)'!$D$72)))&lt;0,0,IF(D1326='[1]Sheet1 (2)'!$C$69,'[1]Sheet1 (2)'!$D$69*('[1]Sheet1 (2)'!$D$72-crack_s_index)/'[1]Sheet1 (2)'!$D$72,IF([1]shee2!D1266='[1]Sheet1 (2)'!$C$70,'[1]Sheet1 (2)'!$D$70*('[1]Sheet1 (2)'!$D$72-crack_s_index)/'[1]Sheet1 (2)'!$D$72,IF([1]shee2!D1266='[1]Sheet1 (2)'!$C$71,'[1]Sheet1 (2)'!$D$71*('[1]Sheet1 (2)'!$D$72-crack_s_index)/'[1]Sheet1 (2)'!$D$72))))</f>
        <v>5</v>
      </c>
      <c r="AW1326" s="157">
        <f>IF(IF(D1326='[1]Sheet1 (2)'!$C$69,'[1]Sheet1 (2)'!$D$69*('[1]Sheet1 (2)'!$D$72-crack_t_index)/'[1]Sheet1 (2)'!$D$72,IF([1]shee2!D1266='[1]Sheet1 (2)'!$C$70,'[1]Sheet1 (2)'!$D$70*('[1]Sheet1 (2)'!$D$72-crack_t_index)/'[1]Sheet1 (2)'!$D$72,IF([1]shee2!D1266='[1]Sheet1 (2)'!$C$71,'[1]Sheet1 (2)'!$D$71*('[1]Sheet1 (2)'!$D$72-crack_t_index)/'[1]Sheet1 (2)'!$D$72)))&lt;0,0,IF(D1326='[1]Sheet1 (2)'!$C$69,'[1]Sheet1 (2)'!$D$69*('[1]Sheet1 (2)'!$D$72-crack_t_index)/'[1]Sheet1 (2)'!$D$72,IF([1]shee2!D1266='[1]Sheet1 (2)'!$C$70,'[1]Sheet1 (2)'!$D$70*('[1]Sheet1 (2)'!$D$72-crack_t_index)/'[1]Sheet1 (2)'!$D$72,IF([1]shee2!D1266='[1]Sheet1 (2)'!$C$71,'[1]Sheet1 (2)'!$D$71*('[1]Sheet1 (2)'!$D$72-crack_t_index)/'[1]Sheet1 (2)'!$D$72))))</f>
        <v>5</v>
      </c>
      <c r="AX1326" s="157">
        <f>IF(IF(D1326='[1]Sheet1 (2)'!$C$69,'[1]Sheet1 (2)'!$D$69*('[1]Sheet1 (2)'!$D$72-rave_index)/'[1]Sheet1 (2)'!$D$72,IF([1]shee2!D1266='[1]Sheet1 (2)'!$C$70,'[1]Sheet1 (2)'!$D$70*('[1]Sheet1 (2)'!$D$72-rave_index)/'[1]Sheet1 (2)'!$D$72,IF([1]shee2!D1266='[1]Sheet1 (2)'!$C$71,'[1]Sheet1 (2)'!$D$71*('[1]Sheet1 (2)'!$D$72-rave_index)/'[1]Sheet1 (2)'!$D$72)))&lt;0,0,IF(D1326='[1]Sheet1 (2)'!$C$69,'[1]Sheet1 (2)'!$D$69*('[1]Sheet1 (2)'!$D$72-rave_index)/'[1]Sheet1 (2)'!$D$72,IF([1]shee2!D1266='[1]Sheet1 (2)'!$C$70,'[1]Sheet1 (2)'!$D$70*('[1]Sheet1 (2)'!$D$72-rave_index)/'[1]Sheet1 (2)'!$D$72,IF([1]shee2!D1266='[1]Sheet1 (2)'!$C$71,'[1]Sheet1 (2)'!$D$71*('[1]Sheet1 (2)'!$D$72-rave_index)/'[1]Sheet1 (2)'!$D$72))))</f>
        <v>3.4375</v>
      </c>
      <c r="AY1326" s="157">
        <f>IF(IF(D1326='[1]Sheet1 (2)'!$C$69,'[1]Sheet1 (2)'!$D$69*('[1]Sheet1 (2)'!$D$72-rough_index)/'[1]Sheet1 (2)'!$D$72,IF([1]shee2!D1266='[1]Sheet1 (2)'!$C$70,'[1]Sheet1 (2)'!$D$70*('[1]Sheet1 (2)'!$D$72-rough_index)/'[1]Sheet1 (2)'!$D$72,IF([1]shee2!D1266='[1]Sheet1 (2)'!$C$71,'[1]Sheet1 (2)'!$D$71*('[1]Sheet1 (2)'!$D$72-rough_index)/'[1]Sheet1 (2)'!$D$72)))&lt;0,0,IF(D1326='[1]Sheet1 (2)'!$C$69,'[1]Sheet1 (2)'!$D$69*('[1]Sheet1 (2)'!$D$72-rough_index)/'[1]Sheet1 (2)'!$D$72,IF([1]shee2!D1266='[1]Sheet1 (2)'!$C$70,'[1]Sheet1 (2)'!$D$70*('[1]Sheet1 (2)'!$D$72-rough_index)/'[1]Sheet1 (2)'!$D$72,IF([1]shee2!D1266='[1]Sheet1 (2)'!$C$71,'[1]Sheet1 (2)'!$D$71*('[1]Sheet1 (2)'!$D$72-rough_index)/'[1]Sheet1 (2)'!$D$72))))</f>
        <v>2.5</v>
      </c>
      <c r="AZ1326" s="179">
        <f>+(AU1326*'[1]Sheet1 (2)'!$C$77)+(AV1326*'[1]Sheet1 (2)'!$C$78)+(AW1326*'[1]Sheet1 (2)'!$C$79)+(AX1326*'[1]Sheet1 (2)'!$C$80)+(AY1326*'[1]Sheet1 (2)'!$C$81)</f>
        <v>4.09375</v>
      </c>
      <c r="BA1326" s="213" t="str">
        <f t="shared" si="40"/>
        <v>Good</v>
      </c>
      <c r="BE1326">
        <f>IF(D1326='[1]Sheet1 (2)'!$C$61,'[1]Sheet1 (2)'!$D$61*(counts^2)+'[1]Sheet1 (2)'!$G$61*counts+'[1]Sheet1 (2)'!$J$61,IF(D1326='[1]Sheet1 (2)'!$C$62,'[1]Sheet1 (2)'!$D$62*counts+'[1]Sheet1 (2)'!$G$62,IF(D1326='[1]Sheet1 (2)'!$C$63,'[1]Sheet1 (2)'!$D$63*counts+'[1]Sheet1 (2)'!$G$63,IF(D1326='[1]Sheet1 (2)'!$C$64,'[1]Sheet1 (2)'!$D$64*counts+'[1]Sheet1 (2)'!$G$64))))</f>
        <v>2.0984129299999998</v>
      </c>
    </row>
    <row r="1327" spans="1:57" ht="12.75" customHeight="1">
      <c r="A1327" s="176" t="s">
        <v>282</v>
      </c>
      <c r="B1327" s="145" t="s">
        <v>76</v>
      </c>
      <c r="C1327" s="170">
        <v>1460</v>
      </c>
      <c r="D1327" s="174" t="s">
        <v>77</v>
      </c>
      <c r="E1327" s="171">
        <v>8</v>
      </c>
      <c r="F1327" s="171">
        <v>2</v>
      </c>
      <c r="G1327" s="171" t="s">
        <v>77</v>
      </c>
      <c r="H1327" s="171">
        <v>1</v>
      </c>
      <c r="I1327" s="171" t="s">
        <v>77</v>
      </c>
      <c r="J1327" s="173" t="s">
        <v>80</v>
      </c>
      <c r="K1327" s="173" t="s">
        <v>80</v>
      </c>
      <c r="L1327" s="169">
        <f>VLOOKUP(CONCATENATE(J1327,K1327),'Sheet1 (2)'!$J$6:$K$26,2,FALSE)</f>
        <v>0</v>
      </c>
      <c r="M1327" s="173" t="s">
        <v>83</v>
      </c>
      <c r="N1327" s="173" t="s">
        <v>82</v>
      </c>
      <c r="O1327" s="177">
        <f>VLOOKUP(CONCATENATE(M1327,N1327),'[1]Sheet1 (2)'!$L$6:$M$26,2,FALSE)</f>
        <v>18.75</v>
      </c>
      <c r="P1327" s="173" t="s">
        <v>83</v>
      </c>
      <c r="Q1327" s="173" t="s">
        <v>82</v>
      </c>
      <c r="R1327" s="177">
        <f>VLOOKUP(CONCATENATE(P1327,Q1327),'[1]Sheet1 (2)'!$N$6:$O$26,2,FALSE)</f>
        <v>18.75</v>
      </c>
      <c r="S1327" s="173" t="s">
        <v>80</v>
      </c>
      <c r="T1327" s="173" t="s">
        <v>80</v>
      </c>
      <c r="U1327" s="177">
        <f>VLOOKUP(CONCATENATE(S1327,T1327),'[1]Sheet1 (2)'!$P$6:$Q$26,2,FALSE)</f>
        <v>0</v>
      </c>
      <c r="V1327" s="173" t="s">
        <v>80</v>
      </c>
      <c r="W1327" s="173" t="s">
        <v>80</v>
      </c>
      <c r="X1327" s="177">
        <f>VLOOKUP(CONCATENATE(V1327,W1327),'[1]Sheet1 (2)'!$R$6:$S$26,2,FALSE)</f>
        <v>0</v>
      </c>
      <c r="Y1327" s="173" t="s">
        <v>78</v>
      </c>
      <c r="Z1327" s="173" t="s">
        <v>79</v>
      </c>
      <c r="AA1327" s="177">
        <f>VLOOKUP(CONCATENATE(Y1327,Z1327),'[1]Sheet1 (2)'!$T$6:$U$26,2,FALSE)</f>
        <v>18.75</v>
      </c>
      <c r="AB1327" s="173" t="s">
        <v>80</v>
      </c>
      <c r="AC1327" s="173" t="s">
        <v>80</v>
      </c>
      <c r="AD1327" s="177">
        <f>VLOOKUP(CONCATENATE(AB1327,AC1327),'[1]Sheet1 (2)'!$X$6:$Y$26,2,FALSE)</f>
        <v>0</v>
      </c>
      <c r="AE1327" s="173" t="s">
        <v>82</v>
      </c>
      <c r="AF1327" s="173" t="s">
        <v>81</v>
      </c>
      <c r="AG1327" s="177">
        <f>VLOOKUP(CONCATENATE(AE1327,AF1327),'[1]Sheet1 (2)'!$Z$6:$AA$26,2,FALSE)</f>
        <v>66</v>
      </c>
      <c r="AH1327" s="172" t="s">
        <v>391</v>
      </c>
      <c r="AI1327" s="178"/>
      <c r="AJ1327" s="140"/>
      <c r="AK1327" s="176" t="s">
        <v>282</v>
      </c>
      <c r="AL1327" s="176" t="s">
        <v>76</v>
      </c>
      <c r="AM1327" s="170">
        <f t="shared" si="41"/>
        <v>1460</v>
      </c>
      <c r="AN1327" s="147"/>
      <c r="AO1327" s="155" t="s">
        <v>409</v>
      </c>
      <c r="AP1327" s="156"/>
      <c r="AQ1327" s="157">
        <v>3.2803109051999995</v>
      </c>
      <c r="AR1327" s="158"/>
      <c r="AS1327" s="145">
        <f>LOOKUP(rufmkm,'[1]Sheet1 (2)'!$V$62:$V$71,'[1]Sheet1 (2)'!$W$62:$W$71)</f>
        <v>40</v>
      </c>
      <c r="AT1327" s="140"/>
      <c r="AU1327" s="157">
        <f>IF(IF(D1327='[1]Sheet1 (2)'!$C$69,'[1]Sheet1 (2)'!$D$69*('[1]Sheet1 (2)'!$D$72-rut_index)/'[1]Sheet1 (2)'!$D$72,IF([1]shee2!D1267='[1]Sheet1 (2)'!$C$70,'[1]Sheet1 (2)'!$D$70*('[1]Sheet1 (2)'!$D$72-rut_index)/'[1]Sheet1 (2)'!$D$72,IF([1]shee2!D1267='[1]Sheet1 (2)'!$C$71,'[1]Sheet1 (2)'!$D$71*('[1]Sheet1 (2)'!$D$72-rut_index)/'[1]Sheet1 (2)'!$D$72)))&lt;0,0,IF(D1327='[1]Sheet1 (2)'!$C$69,'[1]Sheet1 (2)'!$D$69*('[1]Sheet1 (2)'!$D$72-rut_index)/'[1]Sheet1 (2)'!$D$72,IF([1]shee2!D1267='[1]Sheet1 (2)'!$C$70,'[1]Sheet1 (2)'!$D$70*('[1]Sheet1 (2)'!$D$72-rut_index)/'[1]Sheet1 (2)'!$D$72,IF([1]shee2!D1267='[1]Sheet1 (2)'!$C$71,'[1]Sheet1 (2)'!$D$71*('[1]Sheet1 (2)'!$D$72-rut_index)/'[1]Sheet1 (2)'!$D$72))))</f>
        <v>5</v>
      </c>
      <c r="AV1327" s="157">
        <f>IF(IF(D1327='[1]Sheet1 (2)'!$C$69,'[1]Sheet1 (2)'!$D$69*('[1]Sheet1 (2)'!$D$72-crack_s_index)/'[1]Sheet1 (2)'!$D$72,IF([1]shee2!D1267='[1]Sheet1 (2)'!$C$70,'[1]Sheet1 (2)'!$D$70*('[1]Sheet1 (2)'!$D$72-crack_s_index)/'[1]Sheet1 (2)'!$D$72,IF([1]shee2!D1267='[1]Sheet1 (2)'!$C$71,'[1]Sheet1 (2)'!$D$71*('[1]Sheet1 (2)'!$D$72-crack_s_index)/'[1]Sheet1 (2)'!$D$72)))&lt;0,0,IF(D1327='[1]Sheet1 (2)'!$C$69,'[1]Sheet1 (2)'!$D$69*('[1]Sheet1 (2)'!$D$72-crack_s_index)/'[1]Sheet1 (2)'!$D$72,IF([1]shee2!D1267='[1]Sheet1 (2)'!$C$70,'[1]Sheet1 (2)'!$D$70*('[1]Sheet1 (2)'!$D$72-crack_s_index)/'[1]Sheet1 (2)'!$D$72,IF([1]shee2!D1267='[1]Sheet1 (2)'!$C$71,'[1]Sheet1 (2)'!$D$71*('[1]Sheet1 (2)'!$D$72-crack_s_index)/'[1]Sheet1 (2)'!$D$72))))</f>
        <v>3.4375</v>
      </c>
      <c r="AW1327" s="157">
        <f>IF(IF(D1327='[1]Sheet1 (2)'!$C$69,'[1]Sheet1 (2)'!$D$69*('[1]Sheet1 (2)'!$D$72-crack_t_index)/'[1]Sheet1 (2)'!$D$72,IF([1]shee2!D1267='[1]Sheet1 (2)'!$C$70,'[1]Sheet1 (2)'!$D$70*('[1]Sheet1 (2)'!$D$72-crack_t_index)/'[1]Sheet1 (2)'!$D$72,IF([1]shee2!D1267='[1]Sheet1 (2)'!$C$71,'[1]Sheet1 (2)'!$D$71*('[1]Sheet1 (2)'!$D$72-crack_t_index)/'[1]Sheet1 (2)'!$D$72)))&lt;0,0,IF(D1327='[1]Sheet1 (2)'!$C$69,'[1]Sheet1 (2)'!$D$69*('[1]Sheet1 (2)'!$D$72-crack_t_index)/'[1]Sheet1 (2)'!$D$72,IF([1]shee2!D1267='[1]Sheet1 (2)'!$C$70,'[1]Sheet1 (2)'!$D$70*('[1]Sheet1 (2)'!$D$72-crack_t_index)/'[1]Sheet1 (2)'!$D$72,IF([1]shee2!D1267='[1]Sheet1 (2)'!$C$71,'[1]Sheet1 (2)'!$D$71*('[1]Sheet1 (2)'!$D$72-crack_t_index)/'[1]Sheet1 (2)'!$D$72))))</f>
        <v>3.4375</v>
      </c>
      <c r="AX1327" s="157">
        <f>IF(IF(D1327='[1]Sheet1 (2)'!$C$69,'[1]Sheet1 (2)'!$D$69*('[1]Sheet1 (2)'!$D$72-rave_index)/'[1]Sheet1 (2)'!$D$72,IF([1]shee2!D1267='[1]Sheet1 (2)'!$C$70,'[1]Sheet1 (2)'!$D$70*('[1]Sheet1 (2)'!$D$72-rave_index)/'[1]Sheet1 (2)'!$D$72,IF([1]shee2!D1267='[1]Sheet1 (2)'!$C$71,'[1]Sheet1 (2)'!$D$71*('[1]Sheet1 (2)'!$D$72-rave_index)/'[1]Sheet1 (2)'!$D$72)))&lt;0,0,IF(D1327='[1]Sheet1 (2)'!$C$69,'[1]Sheet1 (2)'!$D$69*('[1]Sheet1 (2)'!$D$72-rave_index)/'[1]Sheet1 (2)'!$D$72,IF([1]shee2!D1267='[1]Sheet1 (2)'!$C$70,'[1]Sheet1 (2)'!$D$70*('[1]Sheet1 (2)'!$D$72-rave_index)/'[1]Sheet1 (2)'!$D$72,IF([1]shee2!D1267='[1]Sheet1 (2)'!$C$71,'[1]Sheet1 (2)'!$D$71*('[1]Sheet1 (2)'!$D$72-rave_index)/'[1]Sheet1 (2)'!$D$72))))</f>
        <v>3.4375</v>
      </c>
      <c r="AY1327" s="157">
        <f>IF(IF(D1327='[1]Sheet1 (2)'!$C$69,'[1]Sheet1 (2)'!$D$69*('[1]Sheet1 (2)'!$D$72-rough_index)/'[1]Sheet1 (2)'!$D$72,IF([1]shee2!D1267='[1]Sheet1 (2)'!$C$70,'[1]Sheet1 (2)'!$D$70*('[1]Sheet1 (2)'!$D$72-rough_index)/'[1]Sheet1 (2)'!$D$72,IF([1]shee2!D1267='[1]Sheet1 (2)'!$C$71,'[1]Sheet1 (2)'!$D$71*('[1]Sheet1 (2)'!$D$72-rough_index)/'[1]Sheet1 (2)'!$D$72)))&lt;0,0,IF(D1327='[1]Sheet1 (2)'!$C$69,'[1]Sheet1 (2)'!$D$69*('[1]Sheet1 (2)'!$D$72-rough_index)/'[1]Sheet1 (2)'!$D$72,IF([1]shee2!D1267='[1]Sheet1 (2)'!$C$70,'[1]Sheet1 (2)'!$D$70*('[1]Sheet1 (2)'!$D$72-rough_index)/'[1]Sheet1 (2)'!$D$72,IF([1]shee2!D1267='[1]Sheet1 (2)'!$C$71,'[1]Sheet1 (2)'!$D$71*('[1]Sheet1 (2)'!$D$72-rough_index)/'[1]Sheet1 (2)'!$D$72))))</f>
        <v>1.6666666666666667</v>
      </c>
      <c r="AZ1327" s="179">
        <f>+(AU1327*'[1]Sheet1 (2)'!$C$77)+(AV1327*'[1]Sheet1 (2)'!$C$78)+(AW1327*'[1]Sheet1 (2)'!$C$79)+(AX1327*'[1]Sheet1 (2)'!$C$80)+(AY1327*'[1]Sheet1 (2)'!$C$81)</f>
        <v>3.21875</v>
      </c>
      <c r="BA1327" s="213" t="str">
        <f t="shared" si="40"/>
        <v>Fair</v>
      </c>
      <c r="BE1327">
        <f>IF(D1327='[1]Sheet1 (2)'!$C$61,'[1]Sheet1 (2)'!$D$61*(counts^2)+'[1]Sheet1 (2)'!$G$61*counts+'[1]Sheet1 (2)'!$J$61,IF(D1327='[1]Sheet1 (2)'!$C$62,'[1]Sheet1 (2)'!$D$62*counts+'[1]Sheet1 (2)'!$G$62,IF(D1327='[1]Sheet1 (2)'!$C$63,'[1]Sheet1 (2)'!$D$63*counts+'[1]Sheet1 (2)'!$G$63,IF(D1327='[1]Sheet1 (2)'!$C$64,'[1]Sheet1 (2)'!$D$64*counts+'[1]Sheet1 (2)'!$G$64))))</f>
        <v>2.0984129299999998</v>
      </c>
    </row>
    <row r="1328" spans="1:57" ht="12.75" customHeight="1">
      <c r="A1328" s="176" t="s">
        <v>282</v>
      </c>
      <c r="B1328" s="145" t="s">
        <v>76</v>
      </c>
      <c r="C1328" s="170">
        <v>1461</v>
      </c>
      <c r="D1328" s="174" t="s">
        <v>77</v>
      </c>
      <c r="E1328" s="171">
        <v>8</v>
      </c>
      <c r="F1328" s="171">
        <v>2</v>
      </c>
      <c r="G1328" s="171" t="s">
        <v>77</v>
      </c>
      <c r="H1328" s="171">
        <v>1</v>
      </c>
      <c r="I1328" s="171" t="s">
        <v>77</v>
      </c>
      <c r="J1328" s="173" t="s">
        <v>80</v>
      </c>
      <c r="K1328" s="173" t="s">
        <v>80</v>
      </c>
      <c r="L1328" s="169">
        <f>VLOOKUP(CONCATENATE(J1328,K1328),'Sheet1 (2)'!$J$6:$K$26,2,FALSE)</f>
        <v>0</v>
      </c>
      <c r="M1328" s="173" t="s">
        <v>80</v>
      </c>
      <c r="N1328" s="173" t="s">
        <v>80</v>
      </c>
      <c r="O1328" s="177">
        <f>VLOOKUP(CONCATENATE(M1328,N1328),'[1]Sheet1 (2)'!$L$6:$M$26,2,FALSE)</f>
        <v>0</v>
      </c>
      <c r="P1328" s="173" t="s">
        <v>80</v>
      </c>
      <c r="Q1328" s="173" t="s">
        <v>80</v>
      </c>
      <c r="R1328" s="177">
        <f>VLOOKUP(CONCATENATE(P1328,Q1328),'[1]Sheet1 (2)'!$N$6:$O$26,2,FALSE)</f>
        <v>0</v>
      </c>
      <c r="S1328" s="173" t="s">
        <v>80</v>
      </c>
      <c r="T1328" s="173" t="s">
        <v>80</v>
      </c>
      <c r="U1328" s="177">
        <f>VLOOKUP(CONCATENATE(S1328,T1328),'[1]Sheet1 (2)'!$P$6:$Q$26,2,FALSE)</f>
        <v>0</v>
      </c>
      <c r="V1328" s="173" t="s">
        <v>82</v>
      </c>
      <c r="W1328" s="173" t="s">
        <v>81</v>
      </c>
      <c r="X1328" s="177">
        <f>VLOOKUP(CONCATENATE(V1328,W1328),'[1]Sheet1 (2)'!$R$6:$S$26,2,FALSE)</f>
        <v>50</v>
      </c>
      <c r="Y1328" s="173" t="s">
        <v>83</v>
      </c>
      <c r="Z1328" s="173" t="s">
        <v>78</v>
      </c>
      <c r="AA1328" s="177">
        <f>VLOOKUP(CONCATENATE(Y1328,Z1328),'[1]Sheet1 (2)'!$T$6:$U$26,2,FALSE)</f>
        <v>7.5</v>
      </c>
      <c r="AB1328" s="173" t="s">
        <v>80</v>
      </c>
      <c r="AC1328" s="173" t="s">
        <v>80</v>
      </c>
      <c r="AD1328" s="177">
        <f>VLOOKUP(CONCATENATE(AB1328,AC1328),'[1]Sheet1 (2)'!$X$6:$Y$26,2,FALSE)</f>
        <v>0</v>
      </c>
      <c r="AE1328" s="173" t="s">
        <v>82</v>
      </c>
      <c r="AF1328" s="173" t="s">
        <v>81</v>
      </c>
      <c r="AG1328" s="177">
        <f>VLOOKUP(CONCATENATE(AE1328,AF1328),'[1]Sheet1 (2)'!$Z$6:$AA$26,2,FALSE)</f>
        <v>66</v>
      </c>
      <c r="AH1328" s="172" t="s">
        <v>391</v>
      </c>
      <c r="AI1328" s="178"/>
      <c r="AJ1328" s="140"/>
      <c r="AK1328" s="176" t="s">
        <v>282</v>
      </c>
      <c r="AL1328" s="176" t="s">
        <v>76</v>
      </c>
      <c r="AM1328" s="170">
        <f t="shared" si="41"/>
        <v>1461</v>
      </c>
      <c r="AN1328" s="147"/>
      <c r="AO1328" s="155"/>
      <c r="AP1328" s="156"/>
      <c r="AQ1328" s="157">
        <v>3.0836276275999999</v>
      </c>
      <c r="AR1328" s="158"/>
      <c r="AS1328" s="145">
        <f>LOOKUP(rufmkm,'[1]Sheet1 (2)'!$V$62:$V$71,'[1]Sheet1 (2)'!$W$62:$W$71)</f>
        <v>40</v>
      </c>
      <c r="AT1328" s="140"/>
      <c r="AU1328" s="157">
        <f>IF(IF(D1328='[1]Sheet1 (2)'!$C$69,'[1]Sheet1 (2)'!$D$69*('[1]Sheet1 (2)'!$D$72-rut_index)/'[1]Sheet1 (2)'!$D$72,IF([1]shee2!D1268='[1]Sheet1 (2)'!$C$70,'[1]Sheet1 (2)'!$D$70*('[1]Sheet1 (2)'!$D$72-rut_index)/'[1]Sheet1 (2)'!$D$72,IF([1]shee2!D1268='[1]Sheet1 (2)'!$C$71,'[1]Sheet1 (2)'!$D$71*('[1]Sheet1 (2)'!$D$72-rut_index)/'[1]Sheet1 (2)'!$D$72)))&lt;0,0,IF(D1328='[1]Sheet1 (2)'!$C$69,'[1]Sheet1 (2)'!$D$69*('[1]Sheet1 (2)'!$D$72-rut_index)/'[1]Sheet1 (2)'!$D$72,IF([1]shee2!D1268='[1]Sheet1 (2)'!$C$70,'[1]Sheet1 (2)'!$D$70*('[1]Sheet1 (2)'!$D$72-rut_index)/'[1]Sheet1 (2)'!$D$72,IF([1]shee2!D1268='[1]Sheet1 (2)'!$C$71,'[1]Sheet1 (2)'!$D$71*('[1]Sheet1 (2)'!$D$72-rut_index)/'[1]Sheet1 (2)'!$D$72))))</f>
        <v>5</v>
      </c>
      <c r="AV1328" s="157">
        <f>IF(IF(D1328='[1]Sheet1 (2)'!$C$69,'[1]Sheet1 (2)'!$D$69*('[1]Sheet1 (2)'!$D$72-crack_s_index)/'[1]Sheet1 (2)'!$D$72,IF([1]shee2!D1268='[1]Sheet1 (2)'!$C$70,'[1]Sheet1 (2)'!$D$70*('[1]Sheet1 (2)'!$D$72-crack_s_index)/'[1]Sheet1 (2)'!$D$72,IF([1]shee2!D1268='[1]Sheet1 (2)'!$C$71,'[1]Sheet1 (2)'!$D$71*('[1]Sheet1 (2)'!$D$72-crack_s_index)/'[1]Sheet1 (2)'!$D$72)))&lt;0,0,IF(D1328='[1]Sheet1 (2)'!$C$69,'[1]Sheet1 (2)'!$D$69*('[1]Sheet1 (2)'!$D$72-crack_s_index)/'[1]Sheet1 (2)'!$D$72,IF([1]shee2!D1268='[1]Sheet1 (2)'!$C$70,'[1]Sheet1 (2)'!$D$70*('[1]Sheet1 (2)'!$D$72-crack_s_index)/'[1]Sheet1 (2)'!$D$72,IF([1]shee2!D1268='[1]Sheet1 (2)'!$C$71,'[1]Sheet1 (2)'!$D$71*('[1]Sheet1 (2)'!$D$72-crack_s_index)/'[1]Sheet1 (2)'!$D$72))))</f>
        <v>5</v>
      </c>
      <c r="AW1328" s="157">
        <f>IF(IF(D1328='[1]Sheet1 (2)'!$C$69,'[1]Sheet1 (2)'!$D$69*('[1]Sheet1 (2)'!$D$72-crack_t_index)/'[1]Sheet1 (2)'!$D$72,IF([1]shee2!D1268='[1]Sheet1 (2)'!$C$70,'[1]Sheet1 (2)'!$D$70*('[1]Sheet1 (2)'!$D$72-crack_t_index)/'[1]Sheet1 (2)'!$D$72,IF([1]shee2!D1268='[1]Sheet1 (2)'!$C$71,'[1]Sheet1 (2)'!$D$71*('[1]Sheet1 (2)'!$D$72-crack_t_index)/'[1]Sheet1 (2)'!$D$72)))&lt;0,0,IF(D1328='[1]Sheet1 (2)'!$C$69,'[1]Sheet1 (2)'!$D$69*('[1]Sheet1 (2)'!$D$72-crack_t_index)/'[1]Sheet1 (2)'!$D$72,IF([1]shee2!D1268='[1]Sheet1 (2)'!$C$70,'[1]Sheet1 (2)'!$D$70*('[1]Sheet1 (2)'!$D$72-crack_t_index)/'[1]Sheet1 (2)'!$D$72,IF([1]shee2!D1268='[1]Sheet1 (2)'!$C$71,'[1]Sheet1 (2)'!$D$71*('[1]Sheet1 (2)'!$D$72-crack_t_index)/'[1]Sheet1 (2)'!$D$72))))</f>
        <v>5</v>
      </c>
      <c r="AX1328" s="157">
        <f>IF(IF(D1328='[1]Sheet1 (2)'!$C$69,'[1]Sheet1 (2)'!$D$69*('[1]Sheet1 (2)'!$D$72-rave_index)/'[1]Sheet1 (2)'!$D$72,IF([1]shee2!D1268='[1]Sheet1 (2)'!$C$70,'[1]Sheet1 (2)'!$D$70*('[1]Sheet1 (2)'!$D$72-rave_index)/'[1]Sheet1 (2)'!$D$72,IF([1]shee2!D1268='[1]Sheet1 (2)'!$C$71,'[1]Sheet1 (2)'!$D$71*('[1]Sheet1 (2)'!$D$72-rave_index)/'[1]Sheet1 (2)'!$D$72)))&lt;0,0,IF(D1328='[1]Sheet1 (2)'!$C$69,'[1]Sheet1 (2)'!$D$69*('[1]Sheet1 (2)'!$D$72-rave_index)/'[1]Sheet1 (2)'!$D$72,IF([1]shee2!D1268='[1]Sheet1 (2)'!$C$70,'[1]Sheet1 (2)'!$D$70*('[1]Sheet1 (2)'!$D$72-rave_index)/'[1]Sheet1 (2)'!$D$72,IF([1]shee2!D1268='[1]Sheet1 (2)'!$C$71,'[1]Sheet1 (2)'!$D$71*('[1]Sheet1 (2)'!$D$72-rave_index)/'[1]Sheet1 (2)'!$D$72))))</f>
        <v>4.375</v>
      </c>
      <c r="AY1328" s="157">
        <f>IF(IF(D1328='[1]Sheet1 (2)'!$C$69,'[1]Sheet1 (2)'!$D$69*('[1]Sheet1 (2)'!$D$72-rough_index)/'[1]Sheet1 (2)'!$D$72,IF([1]shee2!D1268='[1]Sheet1 (2)'!$C$70,'[1]Sheet1 (2)'!$D$70*('[1]Sheet1 (2)'!$D$72-rough_index)/'[1]Sheet1 (2)'!$D$72,IF([1]shee2!D1268='[1]Sheet1 (2)'!$C$71,'[1]Sheet1 (2)'!$D$71*('[1]Sheet1 (2)'!$D$72-rough_index)/'[1]Sheet1 (2)'!$D$72)))&lt;0,0,IF(D1328='[1]Sheet1 (2)'!$C$69,'[1]Sheet1 (2)'!$D$69*('[1]Sheet1 (2)'!$D$72-rough_index)/'[1]Sheet1 (2)'!$D$72,IF([1]shee2!D1268='[1]Sheet1 (2)'!$C$70,'[1]Sheet1 (2)'!$D$70*('[1]Sheet1 (2)'!$D$72-rough_index)/'[1]Sheet1 (2)'!$D$72,IF([1]shee2!D1268='[1]Sheet1 (2)'!$C$71,'[1]Sheet1 (2)'!$D$71*('[1]Sheet1 (2)'!$D$72-rough_index)/'[1]Sheet1 (2)'!$D$72))))</f>
        <v>1.6666666666666667</v>
      </c>
      <c r="AZ1328" s="179">
        <f>+(AU1328*'[1]Sheet1 (2)'!$C$77)+(AV1328*'[1]Sheet1 (2)'!$C$78)+(AW1328*'[1]Sheet1 (2)'!$C$79)+(AX1328*'[1]Sheet1 (2)'!$C$80)+(AY1328*'[1]Sheet1 (2)'!$C$81)</f>
        <v>3.9375</v>
      </c>
      <c r="BA1328" s="213" t="str">
        <f t="shared" si="40"/>
        <v>Fair</v>
      </c>
      <c r="BE1328">
        <f>IF(D1328='[1]Sheet1 (2)'!$C$61,'[1]Sheet1 (2)'!$D$61*(counts^2)+'[1]Sheet1 (2)'!$G$61*counts+'[1]Sheet1 (2)'!$J$61,IF(D1328='[1]Sheet1 (2)'!$C$62,'[1]Sheet1 (2)'!$D$62*counts+'[1]Sheet1 (2)'!$G$62,IF(D1328='[1]Sheet1 (2)'!$C$63,'[1]Sheet1 (2)'!$D$63*counts+'[1]Sheet1 (2)'!$G$63,IF(D1328='[1]Sheet1 (2)'!$C$64,'[1]Sheet1 (2)'!$D$64*counts+'[1]Sheet1 (2)'!$G$64))))</f>
        <v>2.0984129299999998</v>
      </c>
    </row>
    <row r="1329" spans="1:57" ht="12.75" customHeight="1">
      <c r="A1329" s="176" t="s">
        <v>282</v>
      </c>
      <c r="B1329" s="145" t="s">
        <v>76</v>
      </c>
      <c r="C1329" s="170">
        <v>1462</v>
      </c>
      <c r="D1329" s="174" t="s">
        <v>77</v>
      </c>
      <c r="E1329" s="171">
        <v>8</v>
      </c>
      <c r="F1329" s="171">
        <v>2</v>
      </c>
      <c r="G1329" s="171" t="s">
        <v>77</v>
      </c>
      <c r="H1329" s="171">
        <v>1</v>
      </c>
      <c r="I1329" s="171" t="s">
        <v>77</v>
      </c>
      <c r="J1329" s="173" t="s">
        <v>80</v>
      </c>
      <c r="K1329" s="173" t="s">
        <v>80</v>
      </c>
      <c r="L1329" s="169">
        <f>VLOOKUP(CONCATENATE(J1329,K1329),'Sheet1 (2)'!$J$6:$K$26,2,FALSE)</f>
        <v>0</v>
      </c>
      <c r="M1329" s="173" t="s">
        <v>83</v>
      </c>
      <c r="N1329" s="173" t="s">
        <v>78</v>
      </c>
      <c r="O1329" s="177">
        <f>VLOOKUP(CONCATENATE(M1329,N1329),'[1]Sheet1 (2)'!$L$6:$M$26,2,FALSE)</f>
        <v>7.5</v>
      </c>
      <c r="P1329" s="173" t="s">
        <v>80</v>
      </c>
      <c r="Q1329" s="173" t="s">
        <v>80</v>
      </c>
      <c r="R1329" s="177">
        <f>VLOOKUP(CONCATENATE(P1329,Q1329),'[1]Sheet1 (2)'!$N$6:$O$26,2,FALSE)</f>
        <v>0</v>
      </c>
      <c r="S1329" s="173" t="s">
        <v>80</v>
      </c>
      <c r="T1329" s="173" t="s">
        <v>80</v>
      </c>
      <c r="U1329" s="177">
        <f>VLOOKUP(CONCATENATE(S1329,T1329),'[1]Sheet1 (2)'!$P$6:$Q$26,2,FALSE)</f>
        <v>0</v>
      </c>
      <c r="V1329" s="173" t="s">
        <v>83</v>
      </c>
      <c r="W1329" s="173" t="s">
        <v>81</v>
      </c>
      <c r="X1329" s="177">
        <f>VLOOKUP(CONCATENATE(V1329,W1329),'[1]Sheet1 (2)'!$R$6:$S$26,2,FALSE)</f>
        <v>75</v>
      </c>
      <c r="Y1329" s="173" t="s">
        <v>80</v>
      </c>
      <c r="Z1329" s="173" t="s">
        <v>80</v>
      </c>
      <c r="AA1329" s="177">
        <f>VLOOKUP(CONCATENATE(Y1329,Z1329),'[1]Sheet1 (2)'!$T$6:$U$26,2,FALSE)</f>
        <v>0</v>
      </c>
      <c r="AB1329" s="173" t="s">
        <v>80</v>
      </c>
      <c r="AC1329" s="173" t="s">
        <v>80</v>
      </c>
      <c r="AD1329" s="177">
        <f>VLOOKUP(CONCATENATE(AB1329,AC1329),'[1]Sheet1 (2)'!$X$6:$Y$26,2,FALSE)</f>
        <v>0</v>
      </c>
      <c r="AE1329" s="173" t="s">
        <v>82</v>
      </c>
      <c r="AF1329" s="173" t="s">
        <v>81</v>
      </c>
      <c r="AG1329" s="177">
        <f>VLOOKUP(CONCATENATE(AE1329,AF1329),'[1]Sheet1 (2)'!$Z$6:$AA$26,2,FALSE)</f>
        <v>66</v>
      </c>
      <c r="AH1329" s="172" t="s">
        <v>391</v>
      </c>
      <c r="AI1329" s="178"/>
      <c r="AJ1329" s="140"/>
      <c r="AK1329" s="176" t="s">
        <v>282</v>
      </c>
      <c r="AL1329" s="176" t="s">
        <v>76</v>
      </c>
      <c r="AM1329" s="170">
        <f t="shared" si="41"/>
        <v>1462</v>
      </c>
      <c r="AN1329" s="147"/>
      <c r="AO1329" s="155"/>
      <c r="AP1329" s="156"/>
      <c r="AQ1329" s="157">
        <v>2.5480781489999997</v>
      </c>
      <c r="AR1329" s="158"/>
      <c r="AS1329" s="145">
        <f>LOOKUP(rufmkm,'[1]Sheet1 (2)'!$V$62:$V$71,'[1]Sheet1 (2)'!$W$62:$W$71)</f>
        <v>30</v>
      </c>
      <c r="AT1329" s="140"/>
      <c r="AU1329" s="157">
        <f>IF(IF(D1329='[1]Sheet1 (2)'!$C$69,'[1]Sheet1 (2)'!$D$69*('[1]Sheet1 (2)'!$D$72-rut_index)/'[1]Sheet1 (2)'!$D$72,IF([1]shee2!D1269='[1]Sheet1 (2)'!$C$70,'[1]Sheet1 (2)'!$D$70*('[1]Sheet1 (2)'!$D$72-rut_index)/'[1]Sheet1 (2)'!$D$72,IF([1]shee2!D1269='[1]Sheet1 (2)'!$C$71,'[1]Sheet1 (2)'!$D$71*('[1]Sheet1 (2)'!$D$72-rut_index)/'[1]Sheet1 (2)'!$D$72)))&lt;0,0,IF(D1329='[1]Sheet1 (2)'!$C$69,'[1]Sheet1 (2)'!$D$69*('[1]Sheet1 (2)'!$D$72-rut_index)/'[1]Sheet1 (2)'!$D$72,IF([1]shee2!D1269='[1]Sheet1 (2)'!$C$70,'[1]Sheet1 (2)'!$D$70*('[1]Sheet1 (2)'!$D$72-rut_index)/'[1]Sheet1 (2)'!$D$72,IF([1]shee2!D1269='[1]Sheet1 (2)'!$C$71,'[1]Sheet1 (2)'!$D$71*('[1]Sheet1 (2)'!$D$72-rut_index)/'[1]Sheet1 (2)'!$D$72))))</f>
        <v>5</v>
      </c>
      <c r="AV1329" s="157">
        <f>IF(IF(D1329='[1]Sheet1 (2)'!$C$69,'[1]Sheet1 (2)'!$D$69*('[1]Sheet1 (2)'!$D$72-crack_s_index)/'[1]Sheet1 (2)'!$D$72,IF([1]shee2!D1269='[1]Sheet1 (2)'!$C$70,'[1]Sheet1 (2)'!$D$70*('[1]Sheet1 (2)'!$D$72-crack_s_index)/'[1]Sheet1 (2)'!$D$72,IF([1]shee2!D1269='[1]Sheet1 (2)'!$C$71,'[1]Sheet1 (2)'!$D$71*('[1]Sheet1 (2)'!$D$72-crack_s_index)/'[1]Sheet1 (2)'!$D$72)))&lt;0,0,IF(D1329='[1]Sheet1 (2)'!$C$69,'[1]Sheet1 (2)'!$D$69*('[1]Sheet1 (2)'!$D$72-crack_s_index)/'[1]Sheet1 (2)'!$D$72,IF([1]shee2!D1269='[1]Sheet1 (2)'!$C$70,'[1]Sheet1 (2)'!$D$70*('[1]Sheet1 (2)'!$D$72-crack_s_index)/'[1]Sheet1 (2)'!$D$72,IF([1]shee2!D1269='[1]Sheet1 (2)'!$C$71,'[1]Sheet1 (2)'!$D$71*('[1]Sheet1 (2)'!$D$72-crack_s_index)/'[1]Sheet1 (2)'!$D$72))))</f>
        <v>4.375</v>
      </c>
      <c r="AW1329" s="157">
        <f>IF(IF(D1329='[1]Sheet1 (2)'!$C$69,'[1]Sheet1 (2)'!$D$69*('[1]Sheet1 (2)'!$D$72-crack_t_index)/'[1]Sheet1 (2)'!$D$72,IF([1]shee2!D1269='[1]Sheet1 (2)'!$C$70,'[1]Sheet1 (2)'!$D$70*('[1]Sheet1 (2)'!$D$72-crack_t_index)/'[1]Sheet1 (2)'!$D$72,IF([1]shee2!D1269='[1]Sheet1 (2)'!$C$71,'[1]Sheet1 (2)'!$D$71*('[1]Sheet1 (2)'!$D$72-crack_t_index)/'[1]Sheet1 (2)'!$D$72)))&lt;0,0,IF(D1329='[1]Sheet1 (2)'!$C$69,'[1]Sheet1 (2)'!$D$69*('[1]Sheet1 (2)'!$D$72-crack_t_index)/'[1]Sheet1 (2)'!$D$72,IF([1]shee2!D1269='[1]Sheet1 (2)'!$C$70,'[1]Sheet1 (2)'!$D$70*('[1]Sheet1 (2)'!$D$72-crack_t_index)/'[1]Sheet1 (2)'!$D$72,IF([1]shee2!D1269='[1]Sheet1 (2)'!$C$71,'[1]Sheet1 (2)'!$D$71*('[1]Sheet1 (2)'!$D$72-crack_t_index)/'[1]Sheet1 (2)'!$D$72))))</f>
        <v>5</v>
      </c>
      <c r="AX1329" s="157">
        <f>IF(IF(D1329='[1]Sheet1 (2)'!$C$69,'[1]Sheet1 (2)'!$D$69*('[1]Sheet1 (2)'!$D$72-rave_index)/'[1]Sheet1 (2)'!$D$72,IF([1]shee2!D1269='[1]Sheet1 (2)'!$C$70,'[1]Sheet1 (2)'!$D$70*('[1]Sheet1 (2)'!$D$72-rave_index)/'[1]Sheet1 (2)'!$D$72,IF([1]shee2!D1269='[1]Sheet1 (2)'!$C$71,'[1]Sheet1 (2)'!$D$71*('[1]Sheet1 (2)'!$D$72-rave_index)/'[1]Sheet1 (2)'!$D$72)))&lt;0,0,IF(D1329='[1]Sheet1 (2)'!$C$69,'[1]Sheet1 (2)'!$D$69*('[1]Sheet1 (2)'!$D$72-rave_index)/'[1]Sheet1 (2)'!$D$72,IF([1]shee2!D1269='[1]Sheet1 (2)'!$C$70,'[1]Sheet1 (2)'!$D$70*('[1]Sheet1 (2)'!$D$72-rave_index)/'[1]Sheet1 (2)'!$D$72,IF([1]shee2!D1269='[1]Sheet1 (2)'!$C$71,'[1]Sheet1 (2)'!$D$71*('[1]Sheet1 (2)'!$D$72-rave_index)/'[1]Sheet1 (2)'!$D$72))))</f>
        <v>5</v>
      </c>
      <c r="AY1329" s="157">
        <f>IF(IF(D1329='[1]Sheet1 (2)'!$C$69,'[1]Sheet1 (2)'!$D$69*('[1]Sheet1 (2)'!$D$72-rough_index)/'[1]Sheet1 (2)'!$D$72,IF([1]shee2!D1269='[1]Sheet1 (2)'!$C$70,'[1]Sheet1 (2)'!$D$70*('[1]Sheet1 (2)'!$D$72-rough_index)/'[1]Sheet1 (2)'!$D$72,IF([1]shee2!D1269='[1]Sheet1 (2)'!$C$71,'[1]Sheet1 (2)'!$D$71*('[1]Sheet1 (2)'!$D$72-rough_index)/'[1]Sheet1 (2)'!$D$72)))&lt;0,0,IF(D1329='[1]Sheet1 (2)'!$C$69,'[1]Sheet1 (2)'!$D$69*('[1]Sheet1 (2)'!$D$72-rough_index)/'[1]Sheet1 (2)'!$D$72,IF([1]shee2!D1269='[1]Sheet1 (2)'!$C$70,'[1]Sheet1 (2)'!$D$70*('[1]Sheet1 (2)'!$D$72-rough_index)/'[1]Sheet1 (2)'!$D$72,IF([1]shee2!D1269='[1]Sheet1 (2)'!$C$71,'[1]Sheet1 (2)'!$D$71*('[1]Sheet1 (2)'!$D$72-rough_index)/'[1]Sheet1 (2)'!$D$72))))</f>
        <v>2.5</v>
      </c>
      <c r="AZ1329" s="179">
        <f>+(AU1329*'[1]Sheet1 (2)'!$C$77)+(AV1329*'[1]Sheet1 (2)'!$C$78)+(AW1329*'[1]Sheet1 (2)'!$C$79)+(AX1329*'[1]Sheet1 (2)'!$C$80)+(AY1329*'[1]Sheet1 (2)'!$C$81)</f>
        <v>4.0250000000000004</v>
      </c>
      <c r="BA1329" s="213" t="str">
        <f t="shared" si="40"/>
        <v>Good</v>
      </c>
      <c r="BE1329">
        <f>IF(D1329='[1]Sheet1 (2)'!$C$61,'[1]Sheet1 (2)'!$D$61*(counts^2)+'[1]Sheet1 (2)'!$G$61*counts+'[1]Sheet1 (2)'!$J$61,IF(D1329='[1]Sheet1 (2)'!$C$62,'[1]Sheet1 (2)'!$D$62*counts+'[1]Sheet1 (2)'!$G$62,IF(D1329='[1]Sheet1 (2)'!$C$63,'[1]Sheet1 (2)'!$D$63*counts+'[1]Sheet1 (2)'!$G$63,IF(D1329='[1]Sheet1 (2)'!$C$64,'[1]Sheet1 (2)'!$D$64*counts+'[1]Sheet1 (2)'!$G$64))))</f>
        <v>2.0984129299999998</v>
      </c>
    </row>
    <row r="1330" spans="1:57" ht="12.75" customHeight="1">
      <c r="A1330" s="176" t="s">
        <v>282</v>
      </c>
      <c r="B1330" s="145" t="s">
        <v>76</v>
      </c>
      <c r="C1330" s="170">
        <v>1463</v>
      </c>
      <c r="D1330" s="174" t="s">
        <v>77</v>
      </c>
      <c r="E1330" s="171">
        <v>8</v>
      </c>
      <c r="F1330" s="171">
        <v>2</v>
      </c>
      <c r="G1330" s="171" t="s">
        <v>77</v>
      </c>
      <c r="H1330" s="171">
        <v>1</v>
      </c>
      <c r="I1330" s="171" t="s">
        <v>77</v>
      </c>
      <c r="J1330" s="173" t="s">
        <v>80</v>
      </c>
      <c r="K1330" s="173" t="s">
        <v>80</v>
      </c>
      <c r="L1330" s="169">
        <f>VLOOKUP(CONCATENATE(J1330,K1330),'Sheet1 (2)'!$J$6:$K$26,2,FALSE)</f>
        <v>0</v>
      </c>
      <c r="M1330" s="173" t="s">
        <v>83</v>
      </c>
      <c r="N1330" s="173" t="s">
        <v>78</v>
      </c>
      <c r="O1330" s="177">
        <f>VLOOKUP(CONCATENATE(M1330,N1330),'[1]Sheet1 (2)'!$L$6:$M$26,2,FALSE)</f>
        <v>7.5</v>
      </c>
      <c r="P1330" s="173" t="s">
        <v>80</v>
      </c>
      <c r="Q1330" s="173" t="s">
        <v>80</v>
      </c>
      <c r="R1330" s="177">
        <f>VLOOKUP(CONCATENATE(P1330,Q1330),'[1]Sheet1 (2)'!$N$6:$O$26,2,FALSE)</f>
        <v>0</v>
      </c>
      <c r="S1330" s="173" t="s">
        <v>80</v>
      </c>
      <c r="T1330" s="173" t="s">
        <v>80</v>
      </c>
      <c r="U1330" s="177">
        <f>VLOOKUP(CONCATENATE(S1330,T1330),'[1]Sheet1 (2)'!$P$6:$Q$26,2,FALSE)</f>
        <v>0</v>
      </c>
      <c r="V1330" s="173" t="s">
        <v>80</v>
      </c>
      <c r="W1330" s="173" t="s">
        <v>80</v>
      </c>
      <c r="X1330" s="177">
        <f>VLOOKUP(CONCATENATE(V1330,W1330),'[1]Sheet1 (2)'!$R$6:$S$26,2,FALSE)</f>
        <v>0</v>
      </c>
      <c r="Y1330" s="173" t="s">
        <v>82</v>
      </c>
      <c r="Z1330" s="173" t="s">
        <v>82</v>
      </c>
      <c r="AA1330" s="177">
        <f>VLOOKUP(CONCATENATE(Y1330,Z1330),'[1]Sheet1 (2)'!$T$6:$U$26,2,FALSE)</f>
        <v>12.5</v>
      </c>
      <c r="AB1330" s="173" t="s">
        <v>80</v>
      </c>
      <c r="AC1330" s="173" t="s">
        <v>80</v>
      </c>
      <c r="AD1330" s="177">
        <f>VLOOKUP(CONCATENATE(AB1330,AC1330),'[1]Sheet1 (2)'!$X$6:$Y$26,2,FALSE)</f>
        <v>0</v>
      </c>
      <c r="AE1330" s="173" t="s">
        <v>82</v>
      </c>
      <c r="AF1330" s="173" t="s">
        <v>81</v>
      </c>
      <c r="AG1330" s="177">
        <f>VLOOKUP(CONCATENATE(AE1330,AF1330),'[1]Sheet1 (2)'!$Z$6:$AA$26,2,FALSE)</f>
        <v>66</v>
      </c>
      <c r="AH1330" s="172" t="s">
        <v>391</v>
      </c>
      <c r="AI1330" s="178"/>
      <c r="AJ1330" s="140"/>
      <c r="AK1330" s="176" t="s">
        <v>282</v>
      </c>
      <c r="AL1330" s="176" t="s">
        <v>76</v>
      </c>
      <c r="AM1330" s="170">
        <f t="shared" si="41"/>
        <v>1463</v>
      </c>
      <c r="AN1330" s="147"/>
      <c r="AO1330" s="155"/>
      <c r="AP1330" s="156"/>
      <c r="AQ1330" s="157">
        <v>3.7184811970000005</v>
      </c>
      <c r="AR1330" s="158"/>
      <c r="AS1330" s="145">
        <f>LOOKUP(rufmkm,'[1]Sheet1 (2)'!$V$62:$V$71,'[1]Sheet1 (2)'!$W$62:$W$71)</f>
        <v>40</v>
      </c>
      <c r="AT1330" s="140"/>
      <c r="AU1330" s="157">
        <f>IF(IF(D1330='[1]Sheet1 (2)'!$C$69,'[1]Sheet1 (2)'!$D$69*('[1]Sheet1 (2)'!$D$72-rut_index)/'[1]Sheet1 (2)'!$D$72,IF([1]shee2!D1270='[1]Sheet1 (2)'!$C$70,'[1]Sheet1 (2)'!$D$70*('[1]Sheet1 (2)'!$D$72-rut_index)/'[1]Sheet1 (2)'!$D$72,IF([1]shee2!D1270='[1]Sheet1 (2)'!$C$71,'[1]Sheet1 (2)'!$D$71*('[1]Sheet1 (2)'!$D$72-rut_index)/'[1]Sheet1 (2)'!$D$72)))&lt;0,0,IF(D1330='[1]Sheet1 (2)'!$C$69,'[1]Sheet1 (2)'!$D$69*('[1]Sheet1 (2)'!$D$72-rut_index)/'[1]Sheet1 (2)'!$D$72,IF([1]shee2!D1270='[1]Sheet1 (2)'!$C$70,'[1]Sheet1 (2)'!$D$70*('[1]Sheet1 (2)'!$D$72-rut_index)/'[1]Sheet1 (2)'!$D$72,IF([1]shee2!D1270='[1]Sheet1 (2)'!$C$71,'[1]Sheet1 (2)'!$D$71*('[1]Sheet1 (2)'!$D$72-rut_index)/'[1]Sheet1 (2)'!$D$72))))</f>
        <v>5</v>
      </c>
      <c r="AV1330" s="157">
        <f>IF(IF(D1330='[1]Sheet1 (2)'!$C$69,'[1]Sheet1 (2)'!$D$69*('[1]Sheet1 (2)'!$D$72-crack_s_index)/'[1]Sheet1 (2)'!$D$72,IF([1]shee2!D1270='[1]Sheet1 (2)'!$C$70,'[1]Sheet1 (2)'!$D$70*('[1]Sheet1 (2)'!$D$72-crack_s_index)/'[1]Sheet1 (2)'!$D$72,IF([1]shee2!D1270='[1]Sheet1 (2)'!$C$71,'[1]Sheet1 (2)'!$D$71*('[1]Sheet1 (2)'!$D$72-crack_s_index)/'[1]Sheet1 (2)'!$D$72)))&lt;0,0,IF(D1330='[1]Sheet1 (2)'!$C$69,'[1]Sheet1 (2)'!$D$69*('[1]Sheet1 (2)'!$D$72-crack_s_index)/'[1]Sheet1 (2)'!$D$72,IF([1]shee2!D1270='[1]Sheet1 (2)'!$C$70,'[1]Sheet1 (2)'!$D$70*('[1]Sheet1 (2)'!$D$72-crack_s_index)/'[1]Sheet1 (2)'!$D$72,IF([1]shee2!D1270='[1]Sheet1 (2)'!$C$71,'[1]Sheet1 (2)'!$D$71*('[1]Sheet1 (2)'!$D$72-crack_s_index)/'[1]Sheet1 (2)'!$D$72))))</f>
        <v>4.375</v>
      </c>
      <c r="AW1330" s="157">
        <f>IF(IF(D1330='[1]Sheet1 (2)'!$C$69,'[1]Sheet1 (2)'!$D$69*('[1]Sheet1 (2)'!$D$72-crack_t_index)/'[1]Sheet1 (2)'!$D$72,IF([1]shee2!D1270='[1]Sheet1 (2)'!$C$70,'[1]Sheet1 (2)'!$D$70*('[1]Sheet1 (2)'!$D$72-crack_t_index)/'[1]Sheet1 (2)'!$D$72,IF([1]shee2!D1270='[1]Sheet1 (2)'!$C$71,'[1]Sheet1 (2)'!$D$71*('[1]Sheet1 (2)'!$D$72-crack_t_index)/'[1]Sheet1 (2)'!$D$72)))&lt;0,0,IF(D1330='[1]Sheet1 (2)'!$C$69,'[1]Sheet1 (2)'!$D$69*('[1]Sheet1 (2)'!$D$72-crack_t_index)/'[1]Sheet1 (2)'!$D$72,IF([1]shee2!D1270='[1]Sheet1 (2)'!$C$70,'[1]Sheet1 (2)'!$D$70*('[1]Sheet1 (2)'!$D$72-crack_t_index)/'[1]Sheet1 (2)'!$D$72,IF([1]shee2!D1270='[1]Sheet1 (2)'!$C$71,'[1]Sheet1 (2)'!$D$71*('[1]Sheet1 (2)'!$D$72-crack_t_index)/'[1]Sheet1 (2)'!$D$72))))</f>
        <v>5</v>
      </c>
      <c r="AX1330" s="157">
        <f>IF(IF(D1330='[1]Sheet1 (2)'!$C$69,'[1]Sheet1 (2)'!$D$69*('[1]Sheet1 (2)'!$D$72-rave_index)/'[1]Sheet1 (2)'!$D$72,IF([1]shee2!D1270='[1]Sheet1 (2)'!$C$70,'[1]Sheet1 (2)'!$D$70*('[1]Sheet1 (2)'!$D$72-rave_index)/'[1]Sheet1 (2)'!$D$72,IF([1]shee2!D1270='[1]Sheet1 (2)'!$C$71,'[1]Sheet1 (2)'!$D$71*('[1]Sheet1 (2)'!$D$72-rave_index)/'[1]Sheet1 (2)'!$D$72)))&lt;0,0,IF(D1330='[1]Sheet1 (2)'!$C$69,'[1]Sheet1 (2)'!$D$69*('[1]Sheet1 (2)'!$D$72-rave_index)/'[1]Sheet1 (2)'!$D$72,IF([1]shee2!D1270='[1]Sheet1 (2)'!$C$70,'[1]Sheet1 (2)'!$D$70*('[1]Sheet1 (2)'!$D$72-rave_index)/'[1]Sheet1 (2)'!$D$72,IF([1]shee2!D1270='[1]Sheet1 (2)'!$C$71,'[1]Sheet1 (2)'!$D$71*('[1]Sheet1 (2)'!$D$72-rave_index)/'[1]Sheet1 (2)'!$D$72))))</f>
        <v>3.9583333333333335</v>
      </c>
      <c r="AY1330" s="157">
        <f>IF(IF(D1330='[1]Sheet1 (2)'!$C$69,'[1]Sheet1 (2)'!$D$69*('[1]Sheet1 (2)'!$D$72-rough_index)/'[1]Sheet1 (2)'!$D$72,IF([1]shee2!D1270='[1]Sheet1 (2)'!$C$70,'[1]Sheet1 (2)'!$D$70*('[1]Sheet1 (2)'!$D$72-rough_index)/'[1]Sheet1 (2)'!$D$72,IF([1]shee2!D1270='[1]Sheet1 (2)'!$C$71,'[1]Sheet1 (2)'!$D$71*('[1]Sheet1 (2)'!$D$72-rough_index)/'[1]Sheet1 (2)'!$D$72)))&lt;0,0,IF(D1330='[1]Sheet1 (2)'!$C$69,'[1]Sheet1 (2)'!$D$69*('[1]Sheet1 (2)'!$D$72-rough_index)/'[1]Sheet1 (2)'!$D$72,IF([1]shee2!D1270='[1]Sheet1 (2)'!$C$70,'[1]Sheet1 (2)'!$D$70*('[1]Sheet1 (2)'!$D$72-rough_index)/'[1]Sheet1 (2)'!$D$72,IF([1]shee2!D1270='[1]Sheet1 (2)'!$C$71,'[1]Sheet1 (2)'!$D$71*('[1]Sheet1 (2)'!$D$72-rough_index)/'[1]Sheet1 (2)'!$D$72))))</f>
        <v>1.6666666666666667</v>
      </c>
      <c r="AZ1330" s="179">
        <f>+(AU1330*'[1]Sheet1 (2)'!$C$77)+(AV1330*'[1]Sheet1 (2)'!$C$78)+(AW1330*'[1]Sheet1 (2)'!$C$79)+(AX1330*'[1]Sheet1 (2)'!$C$80)+(AY1330*'[1]Sheet1 (2)'!$C$81)</f>
        <v>3.6708333333333338</v>
      </c>
      <c r="BA1330" s="213" t="str">
        <f t="shared" si="40"/>
        <v>Fair</v>
      </c>
      <c r="BE1330">
        <f>IF(D1330='[1]Sheet1 (2)'!$C$61,'[1]Sheet1 (2)'!$D$61*(counts^2)+'[1]Sheet1 (2)'!$G$61*counts+'[1]Sheet1 (2)'!$J$61,IF(D1330='[1]Sheet1 (2)'!$C$62,'[1]Sheet1 (2)'!$D$62*counts+'[1]Sheet1 (2)'!$G$62,IF(D1330='[1]Sheet1 (2)'!$C$63,'[1]Sheet1 (2)'!$D$63*counts+'[1]Sheet1 (2)'!$G$63,IF(D1330='[1]Sheet1 (2)'!$C$64,'[1]Sheet1 (2)'!$D$64*counts+'[1]Sheet1 (2)'!$G$64))))</f>
        <v>2.0984129299999998</v>
      </c>
    </row>
    <row r="1331" spans="1:57" ht="12.75" customHeight="1">
      <c r="A1331" s="176" t="s">
        <v>282</v>
      </c>
      <c r="B1331" s="145" t="s">
        <v>76</v>
      </c>
      <c r="C1331" s="170">
        <v>1464</v>
      </c>
      <c r="D1331" s="174" t="s">
        <v>77</v>
      </c>
      <c r="E1331" s="171">
        <v>8</v>
      </c>
      <c r="F1331" s="171">
        <v>2</v>
      </c>
      <c r="G1331" s="171" t="s">
        <v>77</v>
      </c>
      <c r="H1331" s="171">
        <v>1</v>
      </c>
      <c r="I1331" s="171" t="s">
        <v>77</v>
      </c>
      <c r="J1331" s="173" t="s">
        <v>80</v>
      </c>
      <c r="K1331" s="173" t="s">
        <v>80</v>
      </c>
      <c r="L1331" s="169">
        <f>VLOOKUP(CONCATENATE(J1331,K1331),'Sheet1 (2)'!$J$6:$K$26,2,FALSE)</f>
        <v>0</v>
      </c>
      <c r="M1331" s="173" t="s">
        <v>83</v>
      </c>
      <c r="N1331" s="173" t="s">
        <v>82</v>
      </c>
      <c r="O1331" s="177">
        <f>VLOOKUP(CONCATENATE(M1331,N1331),'[1]Sheet1 (2)'!$L$6:$M$26,2,FALSE)</f>
        <v>18.75</v>
      </c>
      <c r="P1331" s="173" t="s">
        <v>83</v>
      </c>
      <c r="Q1331" s="173" t="s">
        <v>82</v>
      </c>
      <c r="R1331" s="177">
        <f>VLOOKUP(CONCATENATE(P1331,Q1331),'[1]Sheet1 (2)'!$N$6:$O$26,2,FALSE)</f>
        <v>18.75</v>
      </c>
      <c r="S1331" s="173" t="s">
        <v>80</v>
      </c>
      <c r="T1331" s="173" t="s">
        <v>80</v>
      </c>
      <c r="U1331" s="177">
        <f>VLOOKUP(CONCATENATE(S1331,T1331),'[1]Sheet1 (2)'!$P$6:$Q$26,2,FALSE)</f>
        <v>0</v>
      </c>
      <c r="V1331" s="173" t="s">
        <v>80</v>
      </c>
      <c r="W1331" s="173" t="s">
        <v>80</v>
      </c>
      <c r="X1331" s="177">
        <f>VLOOKUP(CONCATENATE(V1331,W1331),'[1]Sheet1 (2)'!$R$6:$S$26,2,FALSE)</f>
        <v>0</v>
      </c>
      <c r="Y1331" s="173" t="s">
        <v>80</v>
      </c>
      <c r="Z1331" s="173" t="s">
        <v>80</v>
      </c>
      <c r="AA1331" s="177">
        <f>VLOOKUP(CONCATENATE(Y1331,Z1331),'[1]Sheet1 (2)'!$T$6:$U$26,2,FALSE)</f>
        <v>0</v>
      </c>
      <c r="AB1331" s="173" t="s">
        <v>80</v>
      </c>
      <c r="AC1331" s="173" t="s">
        <v>80</v>
      </c>
      <c r="AD1331" s="177">
        <f>VLOOKUP(CONCATENATE(AB1331,AC1331),'[1]Sheet1 (2)'!$X$6:$Y$26,2,FALSE)</f>
        <v>0</v>
      </c>
      <c r="AE1331" s="173" t="s">
        <v>82</v>
      </c>
      <c r="AF1331" s="173" t="s">
        <v>81</v>
      </c>
      <c r="AG1331" s="177">
        <f>VLOOKUP(CONCATENATE(AE1331,AF1331),'[1]Sheet1 (2)'!$Z$6:$AA$26,2,FALSE)</f>
        <v>66</v>
      </c>
      <c r="AH1331" s="172" t="s">
        <v>391</v>
      </c>
      <c r="AI1331" s="178"/>
      <c r="AJ1331" s="140"/>
      <c r="AK1331" s="176" t="s">
        <v>282</v>
      </c>
      <c r="AL1331" s="176" t="s">
        <v>76</v>
      </c>
      <c r="AM1331" s="170">
        <f t="shared" si="41"/>
        <v>1464</v>
      </c>
      <c r="AN1331" s="147"/>
      <c r="AO1331" s="155"/>
      <c r="AP1331" s="156"/>
      <c r="AQ1331" s="157">
        <v>2.6951013749999997</v>
      </c>
      <c r="AR1331" s="158"/>
      <c r="AS1331" s="145">
        <f>LOOKUP(rufmkm,'[1]Sheet1 (2)'!$V$62:$V$71,'[1]Sheet1 (2)'!$W$62:$W$71)</f>
        <v>30</v>
      </c>
      <c r="AT1331" s="140"/>
      <c r="AU1331" s="157">
        <f>IF(IF(D1331='[1]Sheet1 (2)'!$C$69,'[1]Sheet1 (2)'!$D$69*('[1]Sheet1 (2)'!$D$72-rut_index)/'[1]Sheet1 (2)'!$D$72,IF([1]shee2!D1271='[1]Sheet1 (2)'!$C$70,'[1]Sheet1 (2)'!$D$70*('[1]Sheet1 (2)'!$D$72-rut_index)/'[1]Sheet1 (2)'!$D$72,IF([1]shee2!D1271='[1]Sheet1 (2)'!$C$71,'[1]Sheet1 (2)'!$D$71*('[1]Sheet1 (2)'!$D$72-rut_index)/'[1]Sheet1 (2)'!$D$72)))&lt;0,0,IF(D1331='[1]Sheet1 (2)'!$C$69,'[1]Sheet1 (2)'!$D$69*('[1]Sheet1 (2)'!$D$72-rut_index)/'[1]Sheet1 (2)'!$D$72,IF([1]shee2!D1271='[1]Sheet1 (2)'!$C$70,'[1]Sheet1 (2)'!$D$70*('[1]Sheet1 (2)'!$D$72-rut_index)/'[1]Sheet1 (2)'!$D$72,IF([1]shee2!D1271='[1]Sheet1 (2)'!$C$71,'[1]Sheet1 (2)'!$D$71*('[1]Sheet1 (2)'!$D$72-rut_index)/'[1]Sheet1 (2)'!$D$72))))</f>
        <v>5</v>
      </c>
      <c r="AV1331" s="157">
        <f>IF(IF(D1331='[1]Sheet1 (2)'!$C$69,'[1]Sheet1 (2)'!$D$69*('[1]Sheet1 (2)'!$D$72-crack_s_index)/'[1]Sheet1 (2)'!$D$72,IF([1]shee2!D1271='[1]Sheet1 (2)'!$C$70,'[1]Sheet1 (2)'!$D$70*('[1]Sheet1 (2)'!$D$72-crack_s_index)/'[1]Sheet1 (2)'!$D$72,IF([1]shee2!D1271='[1]Sheet1 (2)'!$C$71,'[1]Sheet1 (2)'!$D$71*('[1]Sheet1 (2)'!$D$72-crack_s_index)/'[1]Sheet1 (2)'!$D$72)))&lt;0,0,IF(D1331='[1]Sheet1 (2)'!$C$69,'[1]Sheet1 (2)'!$D$69*('[1]Sheet1 (2)'!$D$72-crack_s_index)/'[1]Sheet1 (2)'!$D$72,IF([1]shee2!D1271='[1]Sheet1 (2)'!$C$70,'[1]Sheet1 (2)'!$D$70*('[1]Sheet1 (2)'!$D$72-crack_s_index)/'[1]Sheet1 (2)'!$D$72,IF([1]shee2!D1271='[1]Sheet1 (2)'!$C$71,'[1]Sheet1 (2)'!$D$71*('[1]Sheet1 (2)'!$D$72-crack_s_index)/'[1]Sheet1 (2)'!$D$72))))</f>
        <v>3.4375</v>
      </c>
      <c r="AW1331" s="157">
        <f>IF(IF(D1331='[1]Sheet1 (2)'!$C$69,'[1]Sheet1 (2)'!$D$69*('[1]Sheet1 (2)'!$D$72-crack_t_index)/'[1]Sheet1 (2)'!$D$72,IF([1]shee2!D1271='[1]Sheet1 (2)'!$C$70,'[1]Sheet1 (2)'!$D$70*('[1]Sheet1 (2)'!$D$72-crack_t_index)/'[1]Sheet1 (2)'!$D$72,IF([1]shee2!D1271='[1]Sheet1 (2)'!$C$71,'[1]Sheet1 (2)'!$D$71*('[1]Sheet1 (2)'!$D$72-crack_t_index)/'[1]Sheet1 (2)'!$D$72)))&lt;0,0,IF(D1331='[1]Sheet1 (2)'!$C$69,'[1]Sheet1 (2)'!$D$69*('[1]Sheet1 (2)'!$D$72-crack_t_index)/'[1]Sheet1 (2)'!$D$72,IF([1]shee2!D1271='[1]Sheet1 (2)'!$C$70,'[1]Sheet1 (2)'!$D$70*('[1]Sheet1 (2)'!$D$72-crack_t_index)/'[1]Sheet1 (2)'!$D$72,IF([1]shee2!D1271='[1]Sheet1 (2)'!$C$71,'[1]Sheet1 (2)'!$D$71*('[1]Sheet1 (2)'!$D$72-crack_t_index)/'[1]Sheet1 (2)'!$D$72))))</f>
        <v>3.4375</v>
      </c>
      <c r="AX1331" s="157">
        <f>IF(IF(D1331='[1]Sheet1 (2)'!$C$69,'[1]Sheet1 (2)'!$D$69*('[1]Sheet1 (2)'!$D$72-rave_index)/'[1]Sheet1 (2)'!$D$72,IF([1]shee2!D1271='[1]Sheet1 (2)'!$C$70,'[1]Sheet1 (2)'!$D$70*('[1]Sheet1 (2)'!$D$72-rave_index)/'[1]Sheet1 (2)'!$D$72,IF([1]shee2!D1271='[1]Sheet1 (2)'!$C$71,'[1]Sheet1 (2)'!$D$71*('[1]Sheet1 (2)'!$D$72-rave_index)/'[1]Sheet1 (2)'!$D$72)))&lt;0,0,IF(D1331='[1]Sheet1 (2)'!$C$69,'[1]Sheet1 (2)'!$D$69*('[1]Sheet1 (2)'!$D$72-rave_index)/'[1]Sheet1 (2)'!$D$72,IF([1]shee2!D1271='[1]Sheet1 (2)'!$C$70,'[1]Sheet1 (2)'!$D$70*('[1]Sheet1 (2)'!$D$72-rave_index)/'[1]Sheet1 (2)'!$D$72,IF([1]shee2!D1271='[1]Sheet1 (2)'!$C$71,'[1]Sheet1 (2)'!$D$71*('[1]Sheet1 (2)'!$D$72-rave_index)/'[1]Sheet1 (2)'!$D$72))))</f>
        <v>5</v>
      </c>
      <c r="AY1331" s="157">
        <f>IF(IF(D1331='[1]Sheet1 (2)'!$C$69,'[1]Sheet1 (2)'!$D$69*('[1]Sheet1 (2)'!$D$72-rough_index)/'[1]Sheet1 (2)'!$D$72,IF([1]shee2!D1271='[1]Sheet1 (2)'!$C$70,'[1]Sheet1 (2)'!$D$70*('[1]Sheet1 (2)'!$D$72-rough_index)/'[1]Sheet1 (2)'!$D$72,IF([1]shee2!D1271='[1]Sheet1 (2)'!$C$71,'[1]Sheet1 (2)'!$D$71*('[1]Sheet1 (2)'!$D$72-rough_index)/'[1]Sheet1 (2)'!$D$72)))&lt;0,0,IF(D1331='[1]Sheet1 (2)'!$C$69,'[1]Sheet1 (2)'!$D$69*('[1]Sheet1 (2)'!$D$72-rough_index)/'[1]Sheet1 (2)'!$D$72,IF([1]shee2!D1271='[1]Sheet1 (2)'!$C$70,'[1]Sheet1 (2)'!$D$70*('[1]Sheet1 (2)'!$D$72-rough_index)/'[1]Sheet1 (2)'!$D$72,IF([1]shee2!D1271='[1]Sheet1 (2)'!$C$71,'[1]Sheet1 (2)'!$D$71*('[1]Sheet1 (2)'!$D$72-rough_index)/'[1]Sheet1 (2)'!$D$72))))</f>
        <v>2.5</v>
      </c>
      <c r="AZ1331" s="179">
        <f>+(AU1331*'[1]Sheet1 (2)'!$C$77)+(AV1331*'[1]Sheet1 (2)'!$C$78)+(AW1331*'[1]Sheet1 (2)'!$C$79)+(AX1331*'[1]Sheet1 (2)'!$C$80)+(AY1331*'[1]Sheet1 (2)'!$C$81)</f>
        <v>3.625</v>
      </c>
      <c r="BA1331" s="213" t="str">
        <f t="shared" si="40"/>
        <v>Fair</v>
      </c>
      <c r="BE1331">
        <f>IF(D1331='[1]Sheet1 (2)'!$C$61,'[1]Sheet1 (2)'!$D$61*(counts^2)+'[1]Sheet1 (2)'!$G$61*counts+'[1]Sheet1 (2)'!$J$61,IF(D1331='[1]Sheet1 (2)'!$C$62,'[1]Sheet1 (2)'!$D$62*counts+'[1]Sheet1 (2)'!$G$62,IF(D1331='[1]Sheet1 (2)'!$C$63,'[1]Sheet1 (2)'!$D$63*counts+'[1]Sheet1 (2)'!$G$63,IF(D1331='[1]Sheet1 (2)'!$C$64,'[1]Sheet1 (2)'!$D$64*counts+'[1]Sheet1 (2)'!$G$64))))</f>
        <v>2.0984129299999998</v>
      </c>
    </row>
    <row r="1332" spans="1:57" ht="12.75" customHeight="1">
      <c r="A1332" s="176" t="s">
        <v>282</v>
      </c>
      <c r="B1332" s="145" t="s">
        <v>76</v>
      </c>
      <c r="C1332" s="170">
        <v>1465</v>
      </c>
      <c r="D1332" s="174" t="s">
        <v>77</v>
      </c>
      <c r="E1332" s="171">
        <v>8</v>
      </c>
      <c r="F1332" s="171">
        <v>2</v>
      </c>
      <c r="G1332" s="171" t="s">
        <v>77</v>
      </c>
      <c r="H1332" s="171">
        <v>1</v>
      </c>
      <c r="I1332" s="171" t="s">
        <v>77</v>
      </c>
      <c r="J1332" s="173" t="s">
        <v>80</v>
      </c>
      <c r="K1332" s="173" t="s">
        <v>80</v>
      </c>
      <c r="L1332" s="169">
        <f>VLOOKUP(CONCATENATE(J1332,K1332),'Sheet1 (2)'!$J$6:$K$26,2,FALSE)</f>
        <v>0</v>
      </c>
      <c r="M1332" s="173" t="s">
        <v>83</v>
      </c>
      <c r="N1332" s="173" t="s">
        <v>82</v>
      </c>
      <c r="O1332" s="177">
        <f>VLOOKUP(CONCATENATE(M1332,N1332),'[1]Sheet1 (2)'!$L$6:$M$26,2,FALSE)</f>
        <v>18.75</v>
      </c>
      <c r="P1332" s="173" t="s">
        <v>83</v>
      </c>
      <c r="Q1332" s="173" t="s">
        <v>78</v>
      </c>
      <c r="R1332" s="177">
        <f>VLOOKUP(CONCATENATE(P1332,Q1332),'[1]Sheet1 (2)'!$N$6:$O$26,2,FALSE)</f>
        <v>7.5</v>
      </c>
      <c r="S1332" s="173" t="s">
        <v>80</v>
      </c>
      <c r="T1332" s="173" t="s">
        <v>80</v>
      </c>
      <c r="U1332" s="177">
        <f>VLOOKUP(CONCATENATE(S1332,T1332),'[1]Sheet1 (2)'!$P$6:$Q$26,2,FALSE)</f>
        <v>0</v>
      </c>
      <c r="V1332" s="173" t="s">
        <v>80</v>
      </c>
      <c r="W1332" s="173" t="s">
        <v>80</v>
      </c>
      <c r="X1332" s="177">
        <f>VLOOKUP(CONCATENATE(V1332,W1332),'[1]Sheet1 (2)'!$R$6:$S$26,2,FALSE)</f>
        <v>0</v>
      </c>
      <c r="Y1332" s="173" t="s">
        <v>80</v>
      </c>
      <c r="Z1332" s="173" t="s">
        <v>80</v>
      </c>
      <c r="AA1332" s="177">
        <f>VLOOKUP(CONCATENATE(Y1332,Z1332),'[1]Sheet1 (2)'!$T$6:$U$26,2,FALSE)</f>
        <v>0</v>
      </c>
      <c r="AB1332" s="173" t="s">
        <v>80</v>
      </c>
      <c r="AC1332" s="173" t="s">
        <v>80</v>
      </c>
      <c r="AD1332" s="177">
        <f>VLOOKUP(CONCATENATE(AB1332,AC1332),'[1]Sheet1 (2)'!$X$6:$Y$26,2,FALSE)</f>
        <v>0</v>
      </c>
      <c r="AE1332" s="173" t="s">
        <v>82</v>
      </c>
      <c r="AF1332" s="173" t="s">
        <v>81</v>
      </c>
      <c r="AG1332" s="177">
        <f>VLOOKUP(CONCATENATE(AE1332,AF1332),'[1]Sheet1 (2)'!$Z$6:$AA$26,2,FALSE)</f>
        <v>66</v>
      </c>
      <c r="AH1332" s="172" t="s">
        <v>391</v>
      </c>
      <c r="AI1332" s="178"/>
      <c r="AJ1332" s="140"/>
      <c r="AK1332" s="176" t="s">
        <v>282</v>
      </c>
      <c r="AL1332" s="176" t="s">
        <v>76</v>
      </c>
      <c r="AM1332" s="170">
        <f t="shared" si="41"/>
        <v>1465</v>
      </c>
      <c r="AN1332" s="147"/>
      <c r="AO1332" s="155"/>
      <c r="AP1332" s="156"/>
      <c r="AQ1332" s="157">
        <v>5.0729863183999999</v>
      </c>
      <c r="AR1332" s="158"/>
      <c r="AS1332" s="145">
        <f>LOOKUP(rufmkm,'[1]Sheet1 (2)'!$V$62:$V$71,'[1]Sheet1 (2)'!$W$62:$W$71)</f>
        <v>60</v>
      </c>
      <c r="AT1332" s="140"/>
      <c r="AU1332" s="157">
        <f>IF(IF(D1332='[1]Sheet1 (2)'!$C$69,'[1]Sheet1 (2)'!$D$69*('[1]Sheet1 (2)'!$D$72-rut_index)/'[1]Sheet1 (2)'!$D$72,IF([1]shee2!D1272='[1]Sheet1 (2)'!$C$70,'[1]Sheet1 (2)'!$D$70*('[1]Sheet1 (2)'!$D$72-rut_index)/'[1]Sheet1 (2)'!$D$72,IF([1]shee2!D1272='[1]Sheet1 (2)'!$C$71,'[1]Sheet1 (2)'!$D$71*('[1]Sheet1 (2)'!$D$72-rut_index)/'[1]Sheet1 (2)'!$D$72)))&lt;0,0,IF(D1332='[1]Sheet1 (2)'!$C$69,'[1]Sheet1 (2)'!$D$69*('[1]Sheet1 (2)'!$D$72-rut_index)/'[1]Sheet1 (2)'!$D$72,IF([1]shee2!D1272='[1]Sheet1 (2)'!$C$70,'[1]Sheet1 (2)'!$D$70*('[1]Sheet1 (2)'!$D$72-rut_index)/'[1]Sheet1 (2)'!$D$72,IF([1]shee2!D1272='[1]Sheet1 (2)'!$C$71,'[1]Sheet1 (2)'!$D$71*('[1]Sheet1 (2)'!$D$72-rut_index)/'[1]Sheet1 (2)'!$D$72))))</f>
        <v>5</v>
      </c>
      <c r="AV1332" s="157">
        <f>IF(IF(D1332='[1]Sheet1 (2)'!$C$69,'[1]Sheet1 (2)'!$D$69*('[1]Sheet1 (2)'!$D$72-crack_s_index)/'[1]Sheet1 (2)'!$D$72,IF([1]shee2!D1272='[1]Sheet1 (2)'!$C$70,'[1]Sheet1 (2)'!$D$70*('[1]Sheet1 (2)'!$D$72-crack_s_index)/'[1]Sheet1 (2)'!$D$72,IF([1]shee2!D1272='[1]Sheet1 (2)'!$C$71,'[1]Sheet1 (2)'!$D$71*('[1]Sheet1 (2)'!$D$72-crack_s_index)/'[1]Sheet1 (2)'!$D$72)))&lt;0,0,IF(D1332='[1]Sheet1 (2)'!$C$69,'[1]Sheet1 (2)'!$D$69*('[1]Sheet1 (2)'!$D$72-crack_s_index)/'[1]Sheet1 (2)'!$D$72,IF([1]shee2!D1272='[1]Sheet1 (2)'!$C$70,'[1]Sheet1 (2)'!$D$70*('[1]Sheet1 (2)'!$D$72-crack_s_index)/'[1]Sheet1 (2)'!$D$72,IF([1]shee2!D1272='[1]Sheet1 (2)'!$C$71,'[1]Sheet1 (2)'!$D$71*('[1]Sheet1 (2)'!$D$72-crack_s_index)/'[1]Sheet1 (2)'!$D$72))))</f>
        <v>3.4375</v>
      </c>
      <c r="AW1332" s="157">
        <f>IF(IF(D1332='[1]Sheet1 (2)'!$C$69,'[1]Sheet1 (2)'!$D$69*('[1]Sheet1 (2)'!$D$72-crack_t_index)/'[1]Sheet1 (2)'!$D$72,IF([1]shee2!D1272='[1]Sheet1 (2)'!$C$70,'[1]Sheet1 (2)'!$D$70*('[1]Sheet1 (2)'!$D$72-crack_t_index)/'[1]Sheet1 (2)'!$D$72,IF([1]shee2!D1272='[1]Sheet1 (2)'!$C$71,'[1]Sheet1 (2)'!$D$71*('[1]Sheet1 (2)'!$D$72-crack_t_index)/'[1]Sheet1 (2)'!$D$72)))&lt;0,0,IF(D1332='[1]Sheet1 (2)'!$C$69,'[1]Sheet1 (2)'!$D$69*('[1]Sheet1 (2)'!$D$72-crack_t_index)/'[1]Sheet1 (2)'!$D$72,IF([1]shee2!D1272='[1]Sheet1 (2)'!$C$70,'[1]Sheet1 (2)'!$D$70*('[1]Sheet1 (2)'!$D$72-crack_t_index)/'[1]Sheet1 (2)'!$D$72,IF([1]shee2!D1272='[1]Sheet1 (2)'!$C$71,'[1]Sheet1 (2)'!$D$71*('[1]Sheet1 (2)'!$D$72-crack_t_index)/'[1]Sheet1 (2)'!$D$72))))</f>
        <v>4.375</v>
      </c>
      <c r="AX1332" s="157">
        <f>IF(IF(D1332='[1]Sheet1 (2)'!$C$69,'[1]Sheet1 (2)'!$D$69*('[1]Sheet1 (2)'!$D$72-rave_index)/'[1]Sheet1 (2)'!$D$72,IF([1]shee2!D1272='[1]Sheet1 (2)'!$C$70,'[1]Sheet1 (2)'!$D$70*('[1]Sheet1 (2)'!$D$72-rave_index)/'[1]Sheet1 (2)'!$D$72,IF([1]shee2!D1272='[1]Sheet1 (2)'!$C$71,'[1]Sheet1 (2)'!$D$71*('[1]Sheet1 (2)'!$D$72-rave_index)/'[1]Sheet1 (2)'!$D$72)))&lt;0,0,IF(D1332='[1]Sheet1 (2)'!$C$69,'[1]Sheet1 (2)'!$D$69*('[1]Sheet1 (2)'!$D$72-rave_index)/'[1]Sheet1 (2)'!$D$72,IF([1]shee2!D1272='[1]Sheet1 (2)'!$C$70,'[1]Sheet1 (2)'!$D$70*('[1]Sheet1 (2)'!$D$72-rave_index)/'[1]Sheet1 (2)'!$D$72,IF([1]shee2!D1272='[1]Sheet1 (2)'!$C$71,'[1]Sheet1 (2)'!$D$71*('[1]Sheet1 (2)'!$D$72-rave_index)/'[1]Sheet1 (2)'!$D$72))))</f>
        <v>5</v>
      </c>
      <c r="AY1332" s="157">
        <f>IF(IF(D1332='[1]Sheet1 (2)'!$C$69,'[1]Sheet1 (2)'!$D$69*('[1]Sheet1 (2)'!$D$72-rough_index)/'[1]Sheet1 (2)'!$D$72,IF([1]shee2!D1272='[1]Sheet1 (2)'!$C$70,'[1]Sheet1 (2)'!$D$70*('[1]Sheet1 (2)'!$D$72-rough_index)/'[1]Sheet1 (2)'!$D$72,IF([1]shee2!D1272='[1]Sheet1 (2)'!$C$71,'[1]Sheet1 (2)'!$D$71*('[1]Sheet1 (2)'!$D$72-rough_index)/'[1]Sheet1 (2)'!$D$72)))&lt;0,0,IF(D1332='[1]Sheet1 (2)'!$C$69,'[1]Sheet1 (2)'!$D$69*('[1]Sheet1 (2)'!$D$72-rough_index)/'[1]Sheet1 (2)'!$D$72,IF([1]shee2!D1272='[1]Sheet1 (2)'!$C$70,'[1]Sheet1 (2)'!$D$70*('[1]Sheet1 (2)'!$D$72-rough_index)/'[1]Sheet1 (2)'!$D$72,IF([1]shee2!D1272='[1]Sheet1 (2)'!$C$71,'[1]Sheet1 (2)'!$D$71*('[1]Sheet1 (2)'!$D$72-rough_index)/'[1]Sheet1 (2)'!$D$72))))</f>
        <v>0</v>
      </c>
      <c r="AZ1332" s="179">
        <f>+(AU1332*'[1]Sheet1 (2)'!$C$77)+(AV1332*'[1]Sheet1 (2)'!$C$78)+(AW1332*'[1]Sheet1 (2)'!$C$79)+(AX1332*'[1]Sheet1 (2)'!$C$80)+(AY1332*'[1]Sheet1 (2)'!$C$81)</f>
        <v>2.9124999999999996</v>
      </c>
      <c r="BA1332" s="213" t="str">
        <f t="shared" si="40"/>
        <v>Fair</v>
      </c>
      <c r="BE1332">
        <f>IF(D1332='[1]Sheet1 (2)'!$C$61,'[1]Sheet1 (2)'!$D$61*(counts^2)+'[1]Sheet1 (2)'!$G$61*counts+'[1]Sheet1 (2)'!$J$61,IF(D1332='[1]Sheet1 (2)'!$C$62,'[1]Sheet1 (2)'!$D$62*counts+'[1]Sheet1 (2)'!$G$62,IF(D1332='[1]Sheet1 (2)'!$C$63,'[1]Sheet1 (2)'!$D$63*counts+'[1]Sheet1 (2)'!$G$63,IF(D1332='[1]Sheet1 (2)'!$C$64,'[1]Sheet1 (2)'!$D$64*counts+'[1]Sheet1 (2)'!$G$64))))</f>
        <v>2.0984129299999998</v>
      </c>
    </row>
    <row r="1333" spans="1:57" ht="12.75" customHeight="1">
      <c r="A1333" s="176" t="s">
        <v>282</v>
      </c>
      <c r="B1333" s="145" t="s">
        <v>76</v>
      </c>
      <c r="C1333" s="170">
        <v>1466</v>
      </c>
      <c r="D1333" s="174" t="s">
        <v>77</v>
      </c>
      <c r="E1333" s="171">
        <v>8</v>
      </c>
      <c r="F1333" s="171">
        <v>2</v>
      </c>
      <c r="G1333" s="171" t="s">
        <v>77</v>
      </c>
      <c r="H1333" s="171">
        <v>1</v>
      </c>
      <c r="I1333" s="171" t="s">
        <v>77</v>
      </c>
      <c r="J1333" s="173" t="s">
        <v>80</v>
      </c>
      <c r="K1333" s="173" t="s">
        <v>80</v>
      </c>
      <c r="L1333" s="169">
        <f>VLOOKUP(CONCATENATE(J1333,K1333),'Sheet1 (2)'!$J$6:$K$26,2,FALSE)</f>
        <v>0</v>
      </c>
      <c r="M1333" s="173" t="s">
        <v>83</v>
      </c>
      <c r="N1333" s="173" t="s">
        <v>83</v>
      </c>
      <c r="O1333" s="177">
        <f>VLOOKUP(CONCATENATE(M1333,N1333),'[1]Sheet1 (2)'!$L$6:$M$26,2,FALSE)</f>
        <v>37.5</v>
      </c>
      <c r="P1333" s="173" t="s">
        <v>83</v>
      </c>
      <c r="Q1333" s="173" t="s">
        <v>83</v>
      </c>
      <c r="R1333" s="177">
        <f>VLOOKUP(CONCATENATE(P1333,Q1333),'[1]Sheet1 (2)'!$N$6:$O$26,2,FALSE)</f>
        <v>37.5</v>
      </c>
      <c r="S1333" s="173" t="s">
        <v>80</v>
      </c>
      <c r="T1333" s="173" t="s">
        <v>80</v>
      </c>
      <c r="U1333" s="177">
        <f>VLOOKUP(CONCATENATE(S1333,T1333),'[1]Sheet1 (2)'!$P$6:$Q$26,2,FALSE)</f>
        <v>0</v>
      </c>
      <c r="V1333" s="173" t="s">
        <v>80</v>
      </c>
      <c r="W1333" s="173" t="s">
        <v>80</v>
      </c>
      <c r="X1333" s="177">
        <f>VLOOKUP(CONCATENATE(V1333,W1333),'[1]Sheet1 (2)'!$R$6:$S$26,2,FALSE)</f>
        <v>0</v>
      </c>
      <c r="Y1333" s="173" t="s">
        <v>83</v>
      </c>
      <c r="Z1333" s="173" t="s">
        <v>82</v>
      </c>
      <c r="AA1333" s="177">
        <f>VLOOKUP(CONCATENATE(Y1333,Z1333),'[1]Sheet1 (2)'!$T$6:$U$26,2,FALSE)</f>
        <v>18.75</v>
      </c>
      <c r="AB1333" s="173" t="s">
        <v>80</v>
      </c>
      <c r="AC1333" s="173" t="s">
        <v>80</v>
      </c>
      <c r="AD1333" s="177">
        <f>VLOOKUP(CONCATENATE(AB1333,AC1333),'[1]Sheet1 (2)'!$X$6:$Y$26,2,FALSE)</f>
        <v>0</v>
      </c>
      <c r="AE1333" s="173" t="s">
        <v>82</v>
      </c>
      <c r="AF1333" s="173" t="s">
        <v>81</v>
      </c>
      <c r="AG1333" s="177">
        <f>VLOOKUP(CONCATENATE(AE1333,AF1333),'[1]Sheet1 (2)'!$Z$6:$AA$26,2,FALSE)</f>
        <v>66</v>
      </c>
      <c r="AH1333" s="172"/>
      <c r="AI1333" s="178"/>
      <c r="AJ1333" s="140"/>
      <c r="AK1333" s="176" t="s">
        <v>282</v>
      </c>
      <c r="AL1333" s="176" t="s">
        <v>76</v>
      </c>
      <c r="AM1333" s="170">
        <f t="shared" si="41"/>
        <v>1466</v>
      </c>
      <c r="AN1333" s="147"/>
      <c r="AO1333" s="155" t="s">
        <v>409</v>
      </c>
      <c r="AP1333" s="156"/>
      <c r="AQ1333" s="157">
        <v>5.1732016457999999</v>
      </c>
      <c r="AR1333" s="158"/>
      <c r="AS1333" s="145">
        <f>LOOKUP(rufmkm,'[1]Sheet1 (2)'!$V$62:$V$71,'[1]Sheet1 (2)'!$W$62:$W$71)</f>
        <v>60</v>
      </c>
      <c r="AT1333" s="140"/>
      <c r="AU1333" s="157">
        <f>IF(IF(D1333='[1]Sheet1 (2)'!$C$69,'[1]Sheet1 (2)'!$D$69*('[1]Sheet1 (2)'!$D$72-rut_index)/'[1]Sheet1 (2)'!$D$72,IF([1]shee2!D1273='[1]Sheet1 (2)'!$C$70,'[1]Sheet1 (2)'!$D$70*('[1]Sheet1 (2)'!$D$72-rut_index)/'[1]Sheet1 (2)'!$D$72,IF([1]shee2!D1273='[1]Sheet1 (2)'!$C$71,'[1]Sheet1 (2)'!$D$71*('[1]Sheet1 (2)'!$D$72-rut_index)/'[1]Sheet1 (2)'!$D$72)))&lt;0,0,IF(D1333='[1]Sheet1 (2)'!$C$69,'[1]Sheet1 (2)'!$D$69*('[1]Sheet1 (2)'!$D$72-rut_index)/'[1]Sheet1 (2)'!$D$72,IF([1]shee2!D1273='[1]Sheet1 (2)'!$C$70,'[1]Sheet1 (2)'!$D$70*('[1]Sheet1 (2)'!$D$72-rut_index)/'[1]Sheet1 (2)'!$D$72,IF([1]shee2!D1273='[1]Sheet1 (2)'!$C$71,'[1]Sheet1 (2)'!$D$71*('[1]Sheet1 (2)'!$D$72-rut_index)/'[1]Sheet1 (2)'!$D$72))))</f>
        <v>5</v>
      </c>
      <c r="AV1333" s="157">
        <f>IF(IF(D1333='[1]Sheet1 (2)'!$C$69,'[1]Sheet1 (2)'!$D$69*('[1]Sheet1 (2)'!$D$72-crack_s_index)/'[1]Sheet1 (2)'!$D$72,IF([1]shee2!D1273='[1]Sheet1 (2)'!$C$70,'[1]Sheet1 (2)'!$D$70*('[1]Sheet1 (2)'!$D$72-crack_s_index)/'[1]Sheet1 (2)'!$D$72,IF([1]shee2!D1273='[1]Sheet1 (2)'!$C$71,'[1]Sheet1 (2)'!$D$71*('[1]Sheet1 (2)'!$D$72-crack_s_index)/'[1]Sheet1 (2)'!$D$72)))&lt;0,0,IF(D1333='[1]Sheet1 (2)'!$C$69,'[1]Sheet1 (2)'!$D$69*('[1]Sheet1 (2)'!$D$72-crack_s_index)/'[1]Sheet1 (2)'!$D$72,IF([1]shee2!D1273='[1]Sheet1 (2)'!$C$70,'[1]Sheet1 (2)'!$D$70*('[1]Sheet1 (2)'!$D$72-crack_s_index)/'[1]Sheet1 (2)'!$D$72,IF([1]shee2!D1273='[1]Sheet1 (2)'!$C$71,'[1]Sheet1 (2)'!$D$71*('[1]Sheet1 (2)'!$D$72-crack_s_index)/'[1]Sheet1 (2)'!$D$72))))</f>
        <v>1.875</v>
      </c>
      <c r="AW1333" s="157">
        <f>IF(IF(D1333='[1]Sheet1 (2)'!$C$69,'[1]Sheet1 (2)'!$D$69*('[1]Sheet1 (2)'!$D$72-crack_t_index)/'[1]Sheet1 (2)'!$D$72,IF([1]shee2!D1273='[1]Sheet1 (2)'!$C$70,'[1]Sheet1 (2)'!$D$70*('[1]Sheet1 (2)'!$D$72-crack_t_index)/'[1]Sheet1 (2)'!$D$72,IF([1]shee2!D1273='[1]Sheet1 (2)'!$C$71,'[1]Sheet1 (2)'!$D$71*('[1]Sheet1 (2)'!$D$72-crack_t_index)/'[1]Sheet1 (2)'!$D$72)))&lt;0,0,IF(D1333='[1]Sheet1 (2)'!$C$69,'[1]Sheet1 (2)'!$D$69*('[1]Sheet1 (2)'!$D$72-crack_t_index)/'[1]Sheet1 (2)'!$D$72,IF([1]shee2!D1273='[1]Sheet1 (2)'!$C$70,'[1]Sheet1 (2)'!$D$70*('[1]Sheet1 (2)'!$D$72-crack_t_index)/'[1]Sheet1 (2)'!$D$72,IF([1]shee2!D1273='[1]Sheet1 (2)'!$C$71,'[1]Sheet1 (2)'!$D$71*('[1]Sheet1 (2)'!$D$72-crack_t_index)/'[1]Sheet1 (2)'!$D$72))))</f>
        <v>1.875</v>
      </c>
      <c r="AX1333" s="157">
        <f>IF(IF(D1333='[1]Sheet1 (2)'!$C$69,'[1]Sheet1 (2)'!$D$69*('[1]Sheet1 (2)'!$D$72-rave_index)/'[1]Sheet1 (2)'!$D$72,IF([1]shee2!D1273='[1]Sheet1 (2)'!$C$70,'[1]Sheet1 (2)'!$D$70*('[1]Sheet1 (2)'!$D$72-rave_index)/'[1]Sheet1 (2)'!$D$72,IF([1]shee2!D1273='[1]Sheet1 (2)'!$C$71,'[1]Sheet1 (2)'!$D$71*('[1]Sheet1 (2)'!$D$72-rave_index)/'[1]Sheet1 (2)'!$D$72)))&lt;0,0,IF(D1333='[1]Sheet1 (2)'!$C$69,'[1]Sheet1 (2)'!$D$69*('[1]Sheet1 (2)'!$D$72-rave_index)/'[1]Sheet1 (2)'!$D$72,IF([1]shee2!D1273='[1]Sheet1 (2)'!$C$70,'[1]Sheet1 (2)'!$D$70*('[1]Sheet1 (2)'!$D$72-rave_index)/'[1]Sheet1 (2)'!$D$72,IF([1]shee2!D1273='[1]Sheet1 (2)'!$C$71,'[1]Sheet1 (2)'!$D$71*('[1]Sheet1 (2)'!$D$72-rave_index)/'[1]Sheet1 (2)'!$D$72))))</f>
        <v>3.4375</v>
      </c>
      <c r="AY1333" s="157">
        <f>IF(IF(D1333='[1]Sheet1 (2)'!$C$69,'[1]Sheet1 (2)'!$D$69*('[1]Sheet1 (2)'!$D$72-rough_index)/'[1]Sheet1 (2)'!$D$72,IF([1]shee2!D1273='[1]Sheet1 (2)'!$C$70,'[1]Sheet1 (2)'!$D$70*('[1]Sheet1 (2)'!$D$72-rough_index)/'[1]Sheet1 (2)'!$D$72,IF([1]shee2!D1273='[1]Sheet1 (2)'!$C$71,'[1]Sheet1 (2)'!$D$71*('[1]Sheet1 (2)'!$D$72-rough_index)/'[1]Sheet1 (2)'!$D$72)))&lt;0,0,IF(D1333='[1]Sheet1 (2)'!$C$69,'[1]Sheet1 (2)'!$D$69*('[1]Sheet1 (2)'!$D$72-rough_index)/'[1]Sheet1 (2)'!$D$72,IF([1]shee2!D1273='[1]Sheet1 (2)'!$C$70,'[1]Sheet1 (2)'!$D$70*('[1]Sheet1 (2)'!$D$72-rough_index)/'[1]Sheet1 (2)'!$D$72,IF([1]shee2!D1273='[1]Sheet1 (2)'!$C$71,'[1]Sheet1 (2)'!$D$71*('[1]Sheet1 (2)'!$D$72-rough_index)/'[1]Sheet1 (2)'!$D$72))))</f>
        <v>0</v>
      </c>
      <c r="AZ1333" s="179">
        <f>+(AU1333*'[1]Sheet1 (2)'!$C$77)+(AV1333*'[1]Sheet1 (2)'!$C$78)+(AW1333*'[1]Sheet1 (2)'!$C$79)+(AX1333*'[1]Sheet1 (2)'!$C$80)+(AY1333*'[1]Sheet1 (2)'!$C$81)</f>
        <v>2.09375</v>
      </c>
      <c r="BA1333" s="213" t="str">
        <f t="shared" si="40"/>
        <v>Poor</v>
      </c>
      <c r="BE1333">
        <f>IF(D1333='[1]Sheet1 (2)'!$C$61,'[1]Sheet1 (2)'!$D$61*(counts^2)+'[1]Sheet1 (2)'!$G$61*counts+'[1]Sheet1 (2)'!$J$61,IF(D1333='[1]Sheet1 (2)'!$C$62,'[1]Sheet1 (2)'!$D$62*counts+'[1]Sheet1 (2)'!$G$62,IF(D1333='[1]Sheet1 (2)'!$C$63,'[1]Sheet1 (2)'!$D$63*counts+'[1]Sheet1 (2)'!$G$63,IF(D1333='[1]Sheet1 (2)'!$C$64,'[1]Sheet1 (2)'!$D$64*counts+'[1]Sheet1 (2)'!$G$64))))</f>
        <v>2.0984129299999998</v>
      </c>
    </row>
    <row r="1334" spans="1:57" ht="12.75" customHeight="1">
      <c r="A1334" s="176" t="s">
        <v>282</v>
      </c>
      <c r="B1334" s="145" t="s">
        <v>76</v>
      </c>
      <c r="C1334" s="170">
        <v>1467</v>
      </c>
      <c r="D1334" s="174" t="s">
        <v>77</v>
      </c>
      <c r="E1334" s="171">
        <v>8</v>
      </c>
      <c r="F1334" s="171">
        <v>2</v>
      </c>
      <c r="G1334" s="171" t="s">
        <v>77</v>
      </c>
      <c r="H1334" s="171">
        <v>1</v>
      </c>
      <c r="I1334" s="171" t="s">
        <v>77</v>
      </c>
      <c r="J1334" s="173" t="s">
        <v>82</v>
      </c>
      <c r="K1334" s="173" t="s">
        <v>78</v>
      </c>
      <c r="L1334" s="169">
        <f>VLOOKUP(CONCATENATE(J1334,K1334),'Sheet1 (2)'!$J$6:$K$26,2,FALSE)</f>
        <v>5</v>
      </c>
      <c r="M1334" s="173" t="s">
        <v>80</v>
      </c>
      <c r="N1334" s="173" t="s">
        <v>80</v>
      </c>
      <c r="O1334" s="177">
        <f>VLOOKUP(CONCATENATE(M1334,N1334),'[1]Sheet1 (2)'!$L$6:$M$26,2,FALSE)</f>
        <v>0</v>
      </c>
      <c r="P1334" s="173" t="s">
        <v>80</v>
      </c>
      <c r="Q1334" s="173" t="s">
        <v>80</v>
      </c>
      <c r="R1334" s="177">
        <f>VLOOKUP(CONCATENATE(P1334,Q1334),'[1]Sheet1 (2)'!$N$6:$O$26,2,FALSE)</f>
        <v>0</v>
      </c>
      <c r="S1334" s="173" t="s">
        <v>80</v>
      </c>
      <c r="T1334" s="173" t="s">
        <v>80</v>
      </c>
      <c r="U1334" s="177">
        <f>VLOOKUP(CONCATENATE(S1334,T1334),'[1]Sheet1 (2)'!$P$6:$Q$26,2,FALSE)</f>
        <v>0</v>
      </c>
      <c r="V1334" s="173" t="s">
        <v>82</v>
      </c>
      <c r="W1334" s="173" t="s">
        <v>81</v>
      </c>
      <c r="X1334" s="177">
        <f>VLOOKUP(CONCATENATE(V1334,W1334),'[1]Sheet1 (2)'!$R$6:$S$26,2,FALSE)</f>
        <v>50</v>
      </c>
      <c r="Y1334" s="173" t="s">
        <v>80</v>
      </c>
      <c r="Z1334" s="173" t="s">
        <v>80</v>
      </c>
      <c r="AA1334" s="177">
        <f>VLOOKUP(CONCATENATE(Y1334,Z1334),'[1]Sheet1 (2)'!$T$6:$U$26,2,FALSE)</f>
        <v>0</v>
      </c>
      <c r="AB1334" s="173" t="s">
        <v>80</v>
      </c>
      <c r="AC1334" s="173" t="s">
        <v>80</v>
      </c>
      <c r="AD1334" s="177">
        <f>VLOOKUP(CONCATENATE(AB1334,AC1334),'[1]Sheet1 (2)'!$X$6:$Y$26,2,FALSE)</f>
        <v>0</v>
      </c>
      <c r="AE1334" s="173" t="s">
        <v>82</v>
      </c>
      <c r="AF1334" s="173" t="s">
        <v>81</v>
      </c>
      <c r="AG1334" s="177">
        <f>VLOOKUP(CONCATENATE(AE1334,AF1334),'[1]Sheet1 (2)'!$Z$6:$AA$26,2,FALSE)</f>
        <v>66</v>
      </c>
      <c r="AH1334" s="172" t="s">
        <v>391</v>
      </c>
      <c r="AI1334" s="178"/>
      <c r="AJ1334" s="140"/>
      <c r="AK1334" s="176" t="s">
        <v>282</v>
      </c>
      <c r="AL1334" s="176" t="s">
        <v>76</v>
      </c>
      <c r="AM1334" s="170">
        <f t="shared" si="41"/>
        <v>1467</v>
      </c>
      <c r="AN1334" s="147"/>
      <c r="AO1334" s="155" t="s">
        <v>409</v>
      </c>
      <c r="AP1334" s="156"/>
      <c r="AQ1334" s="157">
        <v>3.4817825065999997</v>
      </c>
      <c r="AR1334" s="158"/>
      <c r="AS1334" s="145">
        <f>LOOKUP(rufmkm,'[1]Sheet1 (2)'!$V$62:$V$71,'[1]Sheet1 (2)'!$W$62:$W$71)</f>
        <v>40</v>
      </c>
      <c r="AT1334" s="140"/>
      <c r="AU1334" s="157">
        <f>IF(IF(D1334='[1]Sheet1 (2)'!$C$69,'[1]Sheet1 (2)'!$D$69*('[1]Sheet1 (2)'!$D$72-rut_index)/'[1]Sheet1 (2)'!$D$72,IF([1]shee2!D1274='[1]Sheet1 (2)'!$C$70,'[1]Sheet1 (2)'!$D$70*('[1]Sheet1 (2)'!$D$72-rut_index)/'[1]Sheet1 (2)'!$D$72,IF([1]shee2!D1274='[1]Sheet1 (2)'!$C$71,'[1]Sheet1 (2)'!$D$71*('[1]Sheet1 (2)'!$D$72-rut_index)/'[1]Sheet1 (2)'!$D$72)))&lt;0,0,IF(D1334='[1]Sheet1 (2)'!$C$69,'[1]Sheet1 (2)'!$D$69*('[1]Sheet1 (2)'!$D$72-rut_index)/'[1]Sheet1 (2)'!$D$72,IF([1]shee2!D1274='[1]Sheet1 (2)'!$C$70,'[1]Sheet1 (2)'!$D$70*('[1]Sheet1 (2)'!$D$72-rut_index)/'[1]Sheet1 (2)'!$D$72,IF([1]shee2!D1274='[1]Sheet1 (2)'!$C$71,'[1]Sheet1 (2)'!$D$71*('[1]Sheet1 (2)'!$D$72-rut_index)/'[1]Sheet1 (2)'!$D$72))))</f>
        <v>4.583333333333333</v>
      </c>
      <c r="AV1334" s="157">
        <f>IF(IF(D1334='[1]Sheet1 (2)'!$C$69,'[1]Sheet1 (2)'!$D$69*('[1]Sheet1 (2)'!$D$72-crack_s_index)/'[1]Sheet1 (2)'!$D$72,IF([1]shee2!D1274='[1]Sheet1 (2)'!$C$70,'[1]Sheet1 (2)'!$D$70*('[1]Sheet1 (2)'!$D$72-crack_s_index)/'[1]Sheet1 (2)'!$D$72,IF([1]shee2!D1274='[1]Sheet1 (2)'!$C$71,'[1]Sheet1 (2)'!$D$71*('[1]Sheet1 (2)'!$D$72-crack_s_index)/'[1]Sheet1 (2)'!$D$72)))&lt;0,0,IF(D1334='[1]Sheet1 (2)'!$C$69,'[1]Sheet1 (2)'!$D$69*('[1]Sheet1 (2)'!$D$72-crack_s_index)/'[1]Sheet1 (2)'!$D$72,IF([1]shee2!D1274='[1]Sheet1 (2)'!$C$70,'[1]Sheet1 (2)'!$D$70*('[1]Sheet1 (2)'!$D$72-crack_s_index)/'[1]Sheet1 (2)'!$D$72,IF([1]shee2!D1274='[1]Sheet1 (2)'!$C$71,'[1]Sheet1 (2)'!$D$71*('[1]Sheet1 (2)'!$D$72-crack_s_index)/'[1]Sheet1 (2)'!$D$72))))</f>
        <v>5</v>
      </c>
      <c r="AW1334" s="157">
        <f>IF(IF(D1334='[1]Sheet1 (2)'!$C$69,'[1]Sheet1 (2)'!$D$69*('[1]Sheet1 (2)'!$D$72-crack_t_index)/'[1]Sheet1 (2)'!$D$72,IF([1]shee2!D1274='[1]Sheet1 (2)'!$C$70,'[1]Sheet1 (2)'!$D$70*('[1]Sheet1 (2)'!$D$72-crack_t_index)/'[1]Sheet1 (2)'!$D$72,IF([1]shee2!D1274='[1]Sheet1 (2)'!$C$71,'[1]Sheet1 (2)'!$D$71*('[1]Sheet1 (2)'!$D$72-crack_t_index)/'[1]Sheet1 (2)'!$D$72)))&lt;0,0,IF(D1334='[1]Sheet1 (2)'!$C$69,'[1]Sheet1 (2)'!$D$69*('[1]Sheet1 (2)'!$D$72-crack_t_index)/'[1]Sheet1 (2)'!$D$72,IF([1]shee2!D1274='[1]Sheet1 (2)'!$C$70,'[1]Sheet1 (2)'!$D$70*('[1]Sheet1 (2)'!$D$72-crack_t_index)/'[1]Sheet1 (2)'!$D$72,IF([1]shee2!D1274='[1]Sheet1 (2)'!$C$71,'[1]Sheet1 (2)'!$D$71*('[1]Sheet1 (2)'!$D$72-crack_t_index)/'[1]Sheet1 (2)'!$D$72))))</f>
        <v>5</v>
      </c>
      <c r="AX1334" s="157">
        <f>IF(IF(D1334='[1]Sheet1 (2)'!$C$69,'[1]Sheet1 (2)'!$D$69*('[1]Sheet1 (2)'!$D$72-rave_index)/'[1]Sheet1 (2)'!$D$72,IF([1]shee2!D1274='[1]Sheet1 (2)'!$C$70,'[1]Sheet1 (2)'!$D$70*('[1]Sheet1 (2)'!$D$72-rave_index)/'[1]Sheet1 (2)'!$D$72,IF([1]shee2!D1274='[1]Sheet1 (2)'!$C$71,'[1]Sheet1 (2)'!$D$71*('[1]Sheet1 (2)'!$D$72-rave_index)/'[1]Sheet1 (2)'!$D$72)))&lt;0,0,IF(D1334='[1]Sheet1 (2)'!$C$69,'[1]Sheet1 (2)'!$D$69*('[1]Sheet1 (2)'!$D$72-rave_index)/'[1]Sheet1 (2)'!$D$72,IF([1]shee2!D1274='[1]Sheet1 (2)'!$C$70,'[1]Sheet1 (2)'!$D$70*('[1]Sheet1 (2)'!$D$72-rave_index)/'[1]Sheet1 (2)'!$D$72,IF([1]shee2!D1274='[1]Sheet1 (2)'!$C$71,'[1]Sheet1 (2)'!$D$71*('[1]Sheet1 (2)'!$D$72-rave_index)/'[1]Sheet1 (2)'!$D$72))))</f>
        <v>5</v>
      </c>
      <c r="AY1334" s="157">
        <f>IF(IF(D1334='[1]Sheet1 (2)'!$C$69,'[1]Sheet1 (2)'!$D$69*('[1]Sheet1 (2)'!$D$72-rough_index)/'[1]Sheet1 (2)'!$D$72,IF([1]shee2!D1274='[1]Sheet1 (2)'!$C$70,'[1]Sheet1 (2)'!$D$70*('[1]Sheet1 (2)'!$D$72-rough_index)/'[1]Sheet1 (2)'!$D$72,IF([1]shee2!D1274='[1]Sheet1 (2)'!$C$71,'[1]Sheet1 (2)'!$D$71*('[1]Sheet1 (2)'!$D$72-rough_index)/'[1]Sheet1 (2)'!$D$72)))&lt;0,0,IF(D1334='[1]Sheet1 (2)'!$C$69,'[1]Sheet1 (2)'!$D$69*('[1]Sheet1 (2)'!$D$72-rough_index)/'[1]Sheet1 (2)'!$D$72,IF([1]shee2!D1274='[1]Sheet1 (2)'!$C$70,'[1]Sheet1 (2)'!$D$70*('[1]Sheet1 (2)'!$D$72-rough_index)/'[1]Sheet1 (2)'!$D$72,IF([1]shee2!D1274='[1]Sheet1 (2)'!$C$71,'[1]Sheet1 (2)'!$D$71*('[1]Sheet1 (2)'!$D$72-rough_index)/'[1]Sheet1 (2)'!$D$72))))</f>
        <v>1.6666666666666667</v>
      </c>
      <c r="AZ1334" s="179">
        <f>+(AU1334*'[1]Sheet1 (2)'!$C$77)+(AV1334*'[1]Sheet1 (2)'!$C$78)+(AW1334*'[1]Sheet1 (2)'!$C$79)+(AX1334*'[1]Sheet1 (2)'!$C$80)+(AY1334*'[1]Sheet1 (2)'!$C$81)</f>
        <v>3.9166666666666665</v>
      </c>
      <c r="BA1334" s="213" t="str">
        <f t="shared" si="40"/>
        <v>Fair</v>
      </c>
      <c r="BE1334">
        <f>IF(D1334='[1]Sheet1 (2)'!$C$61,'[1]Sheet1 (2)'!$D$61*(counts^2)+'[1]Sheet1 (2)'!$G$61*counts+'[1]Sheet1 (2)'!$J$61,IF(D1334='[1]Sheet1 (2)'!$C$62,'[1]Sheet1 (2)'!$D$62*counts+'[1]Sheet1 (2)'!$G$62,IF(D1334='[1]Sheet1 (2)'!$C$63,'[1]Sheet1 (2)'!$D$63*counts+'[1]Sheet1 (2)'!$G$63,IF(D1334='[1]Sheet1 (2)'!$C$64,'[1]Sheet1 (2)'!$D$64*counts+'[1]Sheet1 (2)'!$G$64))))</f>
        <v>2.0984129299999998</v>
      </c>
    </row>
    <row r="1335" spans="1:57" ht="12.75" customHeight="1">
      <c r="A1335" s="176" t="s">
        <v>282</v>
      </c>
      <c r="B1335" s="145" t="s">
        <v>76</v>
      </c>
      <c r="C1335" s="170">
        <v>1468</v>
      </c>
      <c r="D1335" s="174" t="s">
        <v>77</v>
      </c>
      <c r="E1335" s="171">
        <v>8</v>
      </c>
      <c r="F1335" s="171">
        <v>2</v>
      </c>
      <c r="G1335" s="171" t="s">
        <v>77</v>
      </c>
      <c r="H1335" s="171">
        <v>1</v>
      </c>
      <c r="I1335" s="171" t="s">
        <v>77</v>
      </c>
      <c r="J1335" s="173" t="s">
        <v>82</v>
      </c>
      <c r="K1335" s="173" t="s">
        <v>83</v>
      </c>
      <c r="L1335" s="169">
        <f>VLOOKUP(CONCATENATE(J1335,K1335),'Sheet1 (2)'!$J$6:$K$26,2,FALSE)</f>
        <v>25</v>
      </c>
      <c r="M1335" s="173" t="s">
        <v>83</v>
      </c>
      <c r="N1335" s="173" t="s">
        <v>78</v>
      </c>
      <c r="O1335" s="177">
        <f>VLOOKUP(CONCATENATE(M1335,N1335),'[1]Sheet1 (2)'!$L$6:$M$26,2,FALSE)</f>
        <v>7.5</v>
      </c>
      <c r="P1335" s="173" t="s">
        <v>80</v>
      </c>
      <c r="Q1335" s="173" t="s">
        <v>80</v>
      </c>
      <c r="R1335" s="177">
        <f>VLOOKUP(CONCATENATE(P1335,Q1335),'[1]Sheet1 (2)'!$N$6:$O$26,2,FALSE)</f>
        <v>0</v>
      </c>
      <c r="S1335" s="173" t="s">
        <v>80</v>
      </c>
      <c r="T1335" s="173" t="s">
        <v>80</v>
      </c>
      <c r="U1335" s="177">
        <f>VLOOKUP(CONCATENATE(S1335,T1335),'[1]Sheet1 (2)'!$P$6:$Q$26,2,FALSE)</f>
        <v>0</v>
      </c>
      <c r="V1335" s="173" t="s">
        <v>82</v>
      </c>
      <c r="W1335" s="173" t="s">
        <v>81</v>
      </c>
      <c r="X1335" s="177">
        <f>VLOOKUP(CONCATENATE(V1335,W1335),'[1]Sheet1 (2)'!$R$6:$S$26,2,FALSE)</f>
        <v>50</v>
      </c>
      <c r="Y1335" s="173" t="s">
        <v>80</v>
      </c>
      <c r="Z1335" s="173" t="s">
        <v>80</v>
      </c>
      <c r="AA1335" s="177">
        <f>VLOOKUP(CONCATENATE(Y1335,Z1335),'[1]Sheet1 (2)'!$T$6:$U$26,2,FALSE)</f>
        <v>0</v>
      </c>
      <c r="AB1335" s="173" t="s">
        <v>80</v>
      </c>
      <c r="AC1335" s="173" t="s">
        <v>80</v>
      </c>
      <c r="AD1335" s="177">
        <f>VLOOKUP(CONCATENATE(AB1335,AC1335),'[1]Sheet1 (2)'!$X$6:$Y$26,2,FALSE)</f>
        <v>0</v>
      </c>
      <c r="AE1335" s="173" t="s">
        <v>82</v>
      </c>
      <c r="AF1335" s="173" t="s">
        <v>81</v>
      </c>
      <c r="AG1335" s="177">
        <f>VLOOKUP(CONCATENATE(AE1335,AF1335),'[1]Sheet1 (2)'!$Z$6:$AA$26,2,FALSE)</f>
        <v>66</v>
      </c>
      <c r="AH1335" s="172"/>
      <c r="AI1335" s="178"/>
      <c r="AJ1335" s="140"/>
      <c r="AK1335" s="176" t="s">
        <v>282</v>
      </c>
      <c r="AL1335" s="176" t="s">
        <v>76</v>
      </c>
      <c r="AM1335" s="170">
        <f t="shared" si="41"/>
        <v>1468</v>
      </c>
      <c r="AN1335" s="147"/>
      <c r="AO1335" s="155"/>
      <c r="AP1335" s="156"/>
      <c r="AQ1335" s="157">
        <v>3.6388323911999998</v>
      </c>
      <c r="AR1335" s="158"/>
      <c r="AS1335" s="145">
        <f>LOOKUP(rufmkm,'[1]Sheet1 (2)'!$V$62:$V$71,'[1]Sheet1 (2)'!$W$62:$W$71)</f>
        <v>40</v>
      </c>
      <c r="AT1335" s="140"/>
      <c r="AU1335" s="157">
        <f>IF(IF(D1335='[1]Sheet1 (2)'!$C$69,'[1]Sheet1 (2)'!$D$69*('[1]Sheet1 (2)'!$D$72-rut_index)/'[1]Sheet1 (2)'!$D$72,IF([1]shee2!D1275='[1]Sheet1 (2)'!$C$70,'[1]Sheet1 (2)'!$D$70*('[1]Sheet1 (2)'!$D$72-rut_index)/'[1]Sheet1 (2)'!$D$72,IF([1]shee2!D1275='[1]Sheet1 (2)'!$C$71,'[1]Sheet1 (2)'!$D$71*('[1]Sheet1 (2)'!$D$72-rut_index)/'[1]Sheet1 (2)'!$D$72)))&lt;0,0,IF(D1335='[1]Sheet1 (2)'!$C$69,'[1]Sheet1 (2)'!$D$69*('[1]Sheet1 (2)'!$D$72-rut_index)/'[1]Sheet1 (2)'!$D$72,IF([1]shee2!D1275='[1]Sheet1 (2)'!$C$70,'[1]Sheet1 (2)'!$D$70*('[1]Sheet1 (2)'!$D$72-rut_index)/'[1]Sheet1 (2)'!$D$72,IF([1]shee2!D1275='[1]Sheet1 (2)'!$C$71,'[1]Sheet1 (2)'!$D$71*('[1]Sheet1 (2)'!$D$72-rut_index)/'[1]Sheet1 (2)'!$D$72))))</f>
        <v>2.9166666666666665</v>
      </c>
      <c r="AV1335" s="157">
        <f>IF(IF(D1335='[1]Sheet1 (2)'!$C$69,'[1]Sheet1 (2)'!$D$69*('[1]Sheet1 (2)'!$D$72-crack_s_index)/'[1]Sheet1 (2)'!$D$72,IF([1]shee2!D1275='[1]Sheet1 (2)'!$C$70,'[1]Sheet1 (2)'!$D$70*('[1]Sheet1 (2)'!$D$72-crack_s_index)/'[1]Sheet1 (2)'!$D$72,IF([1]shee2!D1275='[1]Sheet1 (2)'!$C$71,'[1]Sheet1 (2)'!$D$71*('[1]Sheet1 (2)'!$D$72-crack_s_index)/'[1]Sheet1 (2)'!$D$72)))&lt;0,0,IF(D1335='[1]Sheet1 (2)'!$C$69,'[1]Sheet1 (2)'!$D$69*('[1]Sheet1 (2)'!$D$72-crack_s_index)/'[1]Sheet1 (2)'!$D$72,IF([1]shee2!D1275='[1]Sheet1 (2)'!$C$70,'[1]Sheet1 (2)'!$D$70*('[1]Sheet1 (2)'!$D$72-crack_s_index)/'[1]Sheet1 (2)'!$D$72,IF([1]shee2!D1275='[1]Sheet1 (2)'!$C$71,'[1]Sheet1 (2)'!$D$71*('[1]Sheet1 (2)'!$D$72-crack_s_index)/'[1]Sheet1 (2)'!$D$72))))</f>
        <v>4.375</v>
      </c>
      <c r="AW1335" s="157">
        <f>IF(IF(D1335='[1]Sheet1 (2)'!$C$69,'[1]Sheet1 (2)'!$D$69*('[1]Sheet1 (2)'!$D$72-crack_t_index)/'[1]Sheet1 (2)'!$D$72,IF([1]shee2!D1275='[1]Sheet1 (2)'!$C$70,'[1]Sheet1 (2)'!$D$70*('[1]Sheet1 (2)'!$D$72-crack_t_index)/'[1]Sheet1 (2)'!$D$72,IF([1]shee2!D1275='[1]Sheet1 (2)'!$C$71,'[1]Sheet1 (2)'!$D$71*('[1]Sheet1 (2)'!$D$72-crack_t_index)/'[1]Sheet1 (2)'!$D$72)))&lt;0,0,IF(D1335='[1]Sheet1 (2)'!$C$69,'[1]Sheet1 (2)'!$D$69*('[1]Sheet1 (2)'!$D$72-crack_t_index)/'[1]Sheet1 (2)'!$D$72,IF([1]shee2!D1275='[1]Sheet1 (2)'!$C$70,'[1]Sheet1 (2)'!$D$70*('[1]Sheet1 (2)'!$D$72-crack_t_index)/'[1]Sheet1 (2)'!$D$72,IF([1]shee2!D1275='[1]Sheet1 (2)'!$C$71,'[1]Sheet1 (2)'!$D$71*('[1]Sheet1 (2)'!$D$72-crack_t_index)/'[1]Sheet1 (2)'!$D$72))))</f>
        <v>5</v>
      </c>
      <c r="AX1335" s="157">
        <f>IF(IF(D1335='[1]Sheet1 (2)'!$C$69,'[1]Sheet1 (2)'!$D$69*('[1]Sheet1 (2)'!$D$72-rave_index)/'[1]Sheet1 (2)'!$D$72,IF([1]shee2!D1275='[1]Sheet1 (2)'!$C$70,'[1]Sheet1 (2)'!$D$70*('[1]Sheet1 (2)'!$D$72-rave_index)/'[1]Sheet1 (2)'!$D$72,IF([1]shee2!D1275='[1]Sheet1 (2)'!$C$71,'[1]Sheet1 (2)'!$D$71*('[1]Sheet1 (2)'!$D$72-rave_index)/'[1]Sheet1 (2)'!$D$72)))&lt;0,0,IF(D1335='[1]Sheet1 (2)'!$C$69,'[1]Sheet1 (2)'!$D$69*('[1]Sheet1 (2)'!$D$72-rave_index)/'[1]Sheet1 (2)'!$D$72,IF([1]shee2!D1275='[1]Sheet1 (2)'!$C$70,'[1]Sheet1 (2)'!$D$70*('[1]Sheet1 (2)'!$D$72-rave_index)/'[1]Sheet1 (2)'!$D$72,IF([1]shee2!D1275='[1]Sheet1 (2)'!$C$71,'[1]Sheet1 (2)'!$D$71*('[1]Sheet1 (2)'!$D$72-rave_index)/'[1]Sheet1 (2)'!$D$72))))</f>
        <v>5</v>
      </c>
      <c r="AY1335" s="157">
        <f>IF(IF(D1335='[1]Sheet1 (2)'!$C$69,'[1]Sheet1 (2)'!$D$69*('[1]Sheet1 (2)'!$D$72-rough_index)/'[1]Sheet1 (2)'!$D$72,IF([1]shee2!D1275='[1]Sheet1 (2)'!$C$70,'[1]Sheet1 (2)'!$D$70*('[1]Sheet1 (2)'!$D$72-rough_index)/'[1]Sheet1 (2)'!$D$72,IF([1]shee2!D1275='[1]Sheet1 (2)'!$C$71,'[1]Sheet1 (2)'!$D$71*('[1]Sheet1 (2)'!$D$72-rough_index)/'[1]Sheet1 (2)'!$D$72)))&lt;0,0,IF(D1335='[1]Sheet1 (2)'!$C$69,'[1]Sheet1 (2)'!$D$69*('[1]Sheet1 (2)'!$D$72-rough_index)/'[1]Sheet1 (2)'!$D$72,IF([1]shee2!D1275='[1]Sheet1 (2)'!$C$70,'[1]Sheet1 (2)'!$D$70*('[1]Sheet1 (2)'!$D$72-rough_index)/'[1]Sheet1 (2)'!$D$72,IF([1]shee2!D1275='[1]Sheet1 (2)'!$C$71,'[1]Sheet1 (2)'!$D$71*('[1]Sheet1 (2)'!$D$72-rough_index)/'[1]Sheet1 (2)'!$D$72))))</f>
        <v>1.6666666666666667</v>
      </c>
      <c r="AZ1335" s="179">
        <f>+(AU1335*'[1]Sheet1 (2)'!$C$77)+(AV1335*'[1]Sheet1 (2)'!$C$78)+(AW1335*'[1]Sheet1 (2)'!$C$79)+(AX1335*'[1]Sheet1 (2)'!$C$80)+(AY1335*'[1]Sheet1 (2)'!$C$81)</f>
        <v>3.3583333333333334</v>
      </c>
      <c r="BA1335" s="213" t="str">
        <f t="shared" si="40"/>
        <v>Fair</v>
      </c>
      <c r="BE1335">
        <f>IF(D1335='[1]Sheet1 (2)'!$C$61,'[1]Sheet1 (2)'!$D$61*(counts^2)+'[1]Sheet1 (2)'!$G$61*counts+'[1]Sheet1 (2)'!$J$61,IF(D1335='[1]Sheet1 (2)'!$C$62,'[1]Sheet1 (2)'!$D$62*counts+'[1]Sheet1 (2)'!$G$62,IF(D1335='[1]Sheet1 (2)'!$C$63,'[1]Sheet1 (2)'!$D$63*counts+'[1]Sheet1 (2)'!$G$63,IF(D1335='[1]Sheet1 (2)'!$C$64,'[1]Sheet1 (2)'!$D$64*counts+'[1]Sheet1 (2)'!$G$64))))</f>
        <v>2.0984129299999998</v>
      </c>
    </row>
    <row r="1336" spans="1:57" ht="12.75" customHeight="1">
      <c r="A1336" s="176" t="s">
        <v>282</v>
      </c>
      <c r="B1336" s="145" t="s">
        <v>76</v>
      </c>
      <c r="C1336" s="170">
        <v>1469</v>
      </c>
      <c r="D1336" s="174" t="s">
        <v>77</v>
      </c>
      <c r="E1336" s="171">
        <v>8</v>
      </c>
      <c r="F1336" s="171">
        <v>2</v>
      </c>
      <c r="G1336" s="171" t="s">
        <v>77</v>
      </c>
      <c r="H1336" s="171">
        <v>1</v>
      </c>
      <c r="I1336" s="171" t="s">
        <v>77</v>
      </c>
      <c r="J1336" s="173" t="s">
        <v>80</v>
      </c>
      <c r="K1336" s="173" t="s">
        <v>80</v>
      </c>
      <c r="L1336" s="169">
        <f>VLOOKUP(CONCATENATE(J1336,K1336),'Sheet1 (2)'!$J$6:$K$26,2,FALSE)</f>
        <v>0</v>
      </c>
      <c r="M1336" s="173" t="s">
        <v>83</v>
      </c>
      <c r="N1336" s="173" t="s">
        <v>78</v>
      </c>
      <c r="O1336" s="177">
        <f>VLOOKUP(CONCATENATE(M1336,N1336),'[1]Sheet1 (2)'!$L$6:$M$26,2,FALSE)</f>
        <v>7.5</v>
      </c>
      <c r="P1336" s="173" t="s">
        <v>80</v>
      </c>
      <c r="Q1336" s="173" t="s">
        <v>80</v>
      </c>
      <c r="R1336" s="177">
        <f>VLOOKUP(CONCATENATE(P1336,Q1336),'[1]Sheet1 (2)'!$N$6:$O$26,2,FALSE)</f>
        <v>0</v>
      </c>
      <c r="S1336" s="173" t="s">
        <v>80</v>
      </c>
      <c r="T1336" s="173" t="s">
        <v>80</v>
      </c>
      <c r="U1336" s="177">
        <f>VLOOKUP(CONCATENATE(S1336,T1336),'[1]Sheet1 (2)'!$P$6:$Q$26,2,FALSE)</f>
        <v>0</v>
      </c>
      <c r="V1336" s="173" t="s">
        <v>80</v>
      </c>
      <c r="W1336" s="173" t="s">
        <v>80</v>
      </c>
      <c r="X1336" s="177">
        <f>VLOOKUP(CONCATENATE(V1336,W1336),'[1]Sheet1 (2)'!$R$6:$S$26,2,FALSE)</f>
        <v>0</v>
      </c>
      <c r="Y1336" s="173" t="s">
        <v>80</v>
      </c>
      <c r="Z1336" s="173" t="s">
        <v>80</v>
      </c>
      <c r="AA1336" s="177">
        <f>VLOOKUP(CONCATENATE(Y1336,Z1336),'[1]Sheet1 (2)'!$T$6:$U$26,2,FALSE)</f>
        <v>0</v>
      </c>
      <c r="AB1336" s="173" t="s">
        <v>80</v>
      </c>
      <c r="AC1336" s="173" t="s">
        <v>80</v>
      </c>
      <c r="AD1336" s="177">
        <f>VLOOKUP(CONCATENATE(AB1336,AC1336),'[1]Sheet1 (2)'!$X$6:$Y$26,2,FALSE)</f>
        <v>0</v>
      </c>
      <c r="AE1336" s="173" t="s">
        <v>82</v>
      </c>
      <c r="AF1336" s="173" t="s">
        <v>81</v>
      </c>
      <c r="AG1336" s="177">
        <f>VLOOKUP(CONCATENATE(AE1336,AF1336),'[1]Sheet1 (2)'!$Z$6:$AA$26,2,FALSE)</f>
        <v>66</v>
      </c>
      <c r="AH1336" s="172" t="s">
        <v>391</v>
      </c>
      <c r="AI1336" s="178"/>
      <c r="AJ1336" s="140"/>
      <c r="AK1336" s="176" t="s">
        <v>282</v>
      </c>
      <c r="AL1336" s="176" t="s">
        <v>76</v>
      </c>
      <c r="AM1336" s="170">
        <f t="shared" si="41"/>
        <v>1469</v>
      </c>
      <c r="AN1336" s="147"/>
      <c r="AO1336" s="155"/>
      <c r="AP1336" s="156"/>
      <c r="AQ1336" s="157">
        <v>3.8029680882000001</v>
      </c>
      <c r="AR1336" s="158"/>
      <c r="AS1336" s="145">
        <f>LOOKUP(rufmkm,'[1]Sheet1 (2)'!$V$62:$V$71,'[1]Sheet1 (2)'!$W$62:$W$71)</f>
        <v>40</v>
      </c>
      <c r="AT1336" s="140"/>
      <c r="AU1336" s="157">
        <f>IF(IF(D1336='[1]Sheet1 (2)'!$C$69,'[1]Sheet1 (2)'!$D$69*('[1]Sheet1 (2)'!$D$72-rut_index)/'[1]Sheet1 (2)'!$D$72,IF([1]shee2!D1276='[1]Sheet1 (2)'!$C$70,'[1]Sheet1 (2)'!$D$70*('[1]Sheet1 (2)'!$D$72-rut_index)/'[1]Sheet1 (2)'!$D$72,IF([1]shee2!D1276='[1]Sheet1 (2)'!$C$71,'[1]Sheet1 (2)'!$D$71*('[1]Sheet1 (2)'!$D$72-rut_index)/'[1]Sheet1 (2)'!$D$72)))&lt;0,0,IF(D1336='[1]Sheet1 (2)'!$C$69,'[1]Sheet1 (2)'!$D$69*('[1]Sheet1 (2)'!$D$72-rut_index)/'[1]Sheet1 (2)'!$D$72,IF([1]shee2!D1276='[1]Sheet1 (2)'!$C$70,'[1]Sheet1 (2)'!$D$70*('[1]Sheet1 (2)'!$D$72-rut_index)/'[1]Sheet1 (2)'!$D$72,IF([1]shee2!D1276='[1]Sheet1 (2)'!$C$71,'[1]Sheet1 (2)'!$D$71*('[1]Sheet1 (2)'!$D$72-rut_index)/'[1]Sheet1 (2)'!$D$72))))</f>
        <v>5</v>
      </c>
      <c r="AV1336" s="157">
        <f>IF(IF(D1336='[1]Sheet1 (2)'!$C$69,'[1]Sheet1 (2)'!$D$69*('[1]Sheet1 (2)'!$D$72-crack_s_index)/'[1]Sheet1 (2)'!$D$72,IF([1]shee2!D1276='[1]Sheet1 (2)'!$C$70,'[1]Sheet1 (2)'!$D$70*('[1]Sheet1 (2)'!$D$72-crack_s_index)/'[1]Sheet1 (2)'!$D$72,IF([1]shee2!D1276='[1]Sheet1 (2)'!$C$71,'[1]Sheet1 (2)'!$D$71*('[1]Sheet1 (2)'!$D$72-crack_s_index)/'[1]Sheet1 (2)'!$D$72)))&lt;0,0,IF(D1336='[1]Sheet1 (2)'!$C$69,'[1]Sheet1 (2)'!$D$69*('[1]Sheet1 (2)'!$D$72-crack_s_index)/'[1]Sheet1 (2)'!$D$72,IF([1]shee2!D1276='[1]Sheet1 (2)'!$C$70,'[1]Sheet1 (2)'!$D$70*('[1]Sheet1 (2)'!$D$72-crack_s_index)/'[1]Sheet1 (2)'!$D$72,IF([1]shee2!D1276='[1]Sheet1 (2)'!$C$71,'[1]Sheet1 (2)'!$D$71*('[1]Sheet1 (2)'!$D$72-crack_s_index)/'[1]Sheet1 (2)'!$D$72))))</f>
        <v>4.375</v>
      </c>
      <c r="AW1336" s="157">
        <f>IF(IF(D1336='[1]Sheet1 (2)'!$C$69,'[1]Sheet1 (2)'!$D$69*('[1]Sheet1 (2)'!$D$72-crack_t_index)/'[1]Sheet1 (2)'!$D$72,IF([1]shee2!D1276='[1]Sheet1 (2)'!$C$70,'[1]Sheet1 (2)'!$D$70*('[1]Sheet1 (2)'!$D$72-crack_t_index)/'[1]Sheet1 (2)'!$D$72,IF([1]shee2!D1276='[1]Sheet1 (2)'!$C$71,'[1]Sheet1 (2)'!$D$71*('[1]Sheet1 (2)'!$D$72-crack_t_index)/'[1]Sheet1 (2)'!$D$72)))&lt;0,0,IF(D1336='[1]Sheet1 (2)'!$C$69,'[1]Sheet1 (2)'!$D$69*('[1]Sheet1 (2)'!$D$72-crack_t_index)/'[1]Sheet1 (2)'!$D$72,IF([1]shee2!D1276='[1]Sheet1 (2)'!$C$70,'[1]Sheet1 (2)'!$D$70*('[1]Sheet1 (2)'!$D$72-crack_t_index)/'[1]Sheet1 (2)'!$D$72,IF([1]shee2!D1276='[1]Sheet1 (2)'!$C$71,'[1]Sheet1 (2)'!$D$71*('[1]Sheet1 (2)'!$D$72-crack_t_index)/'[1]Sheet1 (2)'!$D$72))))</f>
        <v>5</v>
      </c>
      <c r="AX1336" s="157">
        <f>IF(IF(D1336='[1]Sheet1 (2)'!$C$69,'[1]Sheet1 (2)'!$D$69*('[1]Sheet1 (2)'!$D$72-rave_index)/'[1]Sheet1 (2)'!$D$72,IF([1]shee2!D1276='[1]Sheet1 (2)'!$C$70,'[1]Sheet1 (2)'!$D$70*('[1]Sheet1 (2)'!$D$72-rave_index)/'[1]Sheet1 (2)'!$D$72,IF([1]shee2!D1276='[1]Sheet1 (2)'!$C$71,'[1]Sheet1 (2)'!$D$71*('[1]Sheet1 (2)'!$D$72-rave_index)/'[1]Sheet1 (2)'!$D$72)))&lt;0,0,IF(D1336='[1]Sheet1 (2)'!$C$69,'[1]Sheet1 (2)'!$D$69*('[1]Sheet1 (2)'!$D$72-rave_index)/'[1]Sheet1 (2)'!$D$72,IF([1]shee2!D1276='[1]Sheet1 (2)'!$C$70,'[1]Sheet1 (2)'!$D$70*('[1]Sheet1 (2)'!$D$72-rave_index)/'[1]Sheet1 (2)'!$D$72,IF([1]shee2!D1276='[1]Sheet1 (2)'!$C$71,'[1]Sheet1 (2)'!$D$71*('[1]Sheet1 (2)'!$D$72-rave_index)/'[1]Sheet1 (2)'!$D$72))))</f>
        <v>5</v>
      </c>
      <c r="AY1336" s="157">
        <f>IF(IF(D1336='[1]Sheet1 (2)'!$C$69,'[1]Sheet1 (2)'!$D$69*('[1]Sheet1 (2)'!$D$72-rough_index)/'[1]Sheet1 (2)'!$D$72,IF([1]shee2!D1276='[1]Sheet1 (2)'!$C$70,'[1]Sheet1 (2)'!$D$70*('[1]Sheet1 (2)'!$D$72-rough_index)/'[1]Sheet1 (2)'!$D$72,IF([1]shee2!D1276='[1]Sheet1 (2)'!$C$71,'[1]Sheet1 (2)'!$D$71*('[1]Sheet1 (2)'!$D$72-rough_index)/'[1]Sheet1 (2)'!$D$72)))&lt;0,0,IF(D1336='[1]Sheet1 (2)'!$C$69,'[1]Sheet1 (2)'!$D$69*('[1]Sheet1 (2)'!$D$72-rough_index)/'[1]Sheet1 (2)'!$D$72,IF([1]shee2!D1276='[1]Sheet1 (2)'!$C$70,'[1]Sheet1 (2)'!$D$70*('[1]Sheet1 (2)'!$D$72-rough_index)/'[1]Sheet1 (2)'!$D$72,IF([1]shee2!D1276='[1]Sheet1 (2)'!$C$71,'[1]Sheet1 (2)'!$D$71*('[1]Sheet1 (2)'!$D$72-rough_index)/'[1]Sheet1 (2)'!$D$72))))</f>
        <v>1.6666666666666667</v>
      </c>
      <c r="AZ1336" s="179">
        <f>+(AU1336*'[1]Sheet1 (2)'!$C$77)+(AV1336*'[1]Sheet1 (2)'!$C$78)+(AW1336*'[1]Sheet1 (2)'!$C$79)+(AX1336*'[1]Sheet1 (2)'!$C$80)+(AY1336*'[1]Sheet1 (2)'!$C$81)</f>
        <v>3.7750000000000004</v>
      </c>
      <c r="BA1336" s="213" t="str">
        <f t="shared" si="40"/>
        <v>Fair</v>
      </c>
      <c r="BE1336">
        <f>IF(D1336='[1]Sheet1 (2)'!$C$61,'[1]Sheet1 (2)'!$D$61*(counts^2)+'[1]Sheet1 (2)'!$G$61*counts+'[1]Sheet1 (2)'!$J$61,IF(D1336='[1]Sheet1 (2)'!$C$62,'[1]Sheet1 (2)'!$D$62*counts+'[1]Sheet1 (2)'!$G$62,IF(D1336='[1]Sheet1 (2)'!$C$63,'[1]Sheet1 (2)'!$D$63*counts+'[1]Sheet1 (2)'!$G$63,IF(D1336='[1]Sheet1 (2)'!$C$64,'[1]Sheet1 (2)'!$D$64*counts+'[1]Sheet1 (2)'!$G$64))))</f>
        <v>2.0984129299999998</v>
      </c>
    </row>
    <row r="1337" spans="1:57" ht="12.75" customHeight="1">
      <c r="A1337" s="176" t="s">
        <v>282</v>
      </c>
      <c r="B1337" s="145" t="s">
        <v>76</v>
      </c>
      <c r="C1337" s="170">
        <v>1470</v>
      </c>
      <c r="D1337" s="174" t="s">
        <v>77</v>
      </c>
      <c r="E1337" s="171">
        <v>8</v>
      </c>
      <c r="F1337" s="171">
        <v>2</v>
      </c>
      <c r="G1337" s="171" t="s">
        <v>77</v>
      </c>
      <c r="H1337" s="171">
        <v>1</v>
      </c>
      <c r="I1337" s="171" t="s">
        <v>77</v>
      </c>
      <c r="J1337" s="173" t="s">
        <v>80</v>
      </c>
      <c r="K1337" s="173" t="s">
        <v>80</v>
      </c>
      <c r="L1337" s="169">
        <f>VLOOKUP(CONCATENATE(J1337,K1337),'Sheet1 (2)'!$J$6:$K$26,2,FALSE)</f>
        <v>0</v>
      </c>
      <c r="M1337" s="173" t="s">
        <v>83</v>
      </c>
      <c r="N1337" s="173" t="s">
        <v>82</v>
      </c>
      <c r="O1337" s="177">
        <f>VLOOKUP(CONCATENATE(M1337,N1337),'[1]Sheet1 (2)'!$L$6:$M$26,2,FALSE)</f>
        <v>18.75</v>
      </c>
      <c r="P1337" s="173" t="s">
        <v>83</v>
      </c>
      <c r="Q1337" s="173" t="s">
        <v>82</v>
      </c>
      <c r="R1337" s="177">
        <f>VLOOKUP(CONCATENATE(P1337,Q1337),'[1]Sheet1 (2)'!$N$6:$O$26,2,FALSE)</f>
        <v>18.75</v>
      </c>
      <c r="S1337" s="173" t="s">
        <v>80</v>
      </c>
      <c r="T1337" s="173" t="s">
        <v>80</v>
      </c>
      <c r="U1337" s="177">
        <f>VLOOKUP(CONCATENATE(S1337,T1337),'[1]Sheet1 (2)'!$P$6:$Q$26,2,FALSE)</f>
        <v>0</v>
      </c>
      <c r="V1337" s="173" t="s">
        <v>83</v>
      </c>
      <c r="W1337" s="173" t="s">
        <v>81</v>
      </c>
      <c r="X1337" s="177">
        <f>VLOOKUP(CONCATENATE(V1337,W1337),'[1]Sheet1 (2)'!$R$6:$S$26,2,FALSE)</f>
        <v>75</v>
      </c>
      <c r="Y1337" s="173" t="s">
        <v>80</v>
      </c>
      <c r="Z1337" s="173" t="s">
        <v>80</v>
      </c>
      <c r="AA1337" s="177">
        <f>VLOOKUP(CONCATENATE(Y1337,Z1337),'[1]Sheet1 (2)'!$T$6:$U$26,2,FALSE)</f>
        <v>0</v>
      </c>
      <c r="AB1337" s="173" t="s">
        <v>80</v>
      </c>
      <c r="AC1337" s="173" t="s">
        <v>80</v>
      </c>
      <c r="AD1337" s="177">
        <f>VLOOKUP(CONCATENATE(AB1337,AC1337),'[1]Sheet1 (2)'!$X$6:$Y$26,2,FALSE)</f>
        <v>0</v>
      </c>
      <c r="AE1337" s="173" t="s">
        <v>82</v>
      </c>
      <c r="AF1337" s="173" t="s">
        <v>81</v>
      </c>
      <c r="AG1337" s="177">
        <f>VLOOKUP(CONCATENATE(AE1337,AF1337),'[1]Sheet1 (2)'!$Z$6:$AA$26,2,FALSE)</f>
        <v>66</v>
      </c>
      <c r="AH1337" s="172" t="s">
        <v>391</v>
      </c>
      <c r="AI1337" s="178"/>
      <c r="AJ1337" s="140"/>
      <c r="AK1337" s="176" t="s">
        <v>282</v>
      </c>
      <c r="AL1337" s="176" t="s">
        <v>76</v>
      </c>
      <c r="AM1337" s="170">
        <f t="shared" si="41"/>
        <v>1470</v>
      </c>
      <c r="AN1337" s="147"/>
      <c r="AO1337" s="155"/>
      <c r="AP1337" s="156"/>
      <c r="AQ1337" s="157">
        <v>4.2637034048000002</v>
      </c>
      <c r="AR1337" s="158"/>
      <c r="AS1337" s="145">
        <f>LOOKUP(rufmkm,'[1]Sheet1 (2)'!$V$62:$V$71,'[1]Sheet1 (2)'!$W$62:$W$71)</f>
        <v>50</v>
      </c>
      <c r="AT1337" s="140"/>
      <c r="AU1337" s="157">
        <f>IF(IF(D1337='[1]Sheet1 (2)'!$C$69,'[1]Sheet1 (2)'!$D$69*('[1]Sheet1 (2)'!$D$72-rut_index)/'[1]Sheet1 (2)'!$D$72,IF([1]shee2!D1277='[1]Sheet1 (2)'!$C$70,'[1]Sheet1 (2)'!$D$70*('[1]Sheet1 (2)'!$D$72-rut_index)/'[1]Sheet1 (2)'!$D$72,IF([1]shee2!D1277='[1]Sheet1 (2)'!$C$71,'[1]Sheet1 (2)'!$D$71*('[1]Sheet1 (2)'!$D$72-rut_index)/'[1]Sheet1 (2)'!$D$72)))&lt;0,0,IF(D1337='[1]Sheet1 (2)'!$C$69,'[1]Sheet1 (2)'!$D$69*('[1]Sheet1 (2)'!$D$72-rut_index)/'[1]Sheet1 (2)'!$D$72,IF([1]shee2!D1277='[1]Sheet1 (2)'!$C$70,'[1]Sheet1 (2)'!$D$70*('[1]Sheet1 (2)'!$D$72-rut_index)/'[1]Sheet1 (2)'!$D$72,IF([1]shee2!D1277='[1]Sheet1 (2)'!$C$71,'[1]Sheet1 (2)'!$D$71*('[1]Sheet1 (2)'!$D$72-rut_index)/'[1]Sheet1 (2)'!$D$72))))</f>
        <v>5</v>
      </c>
      <c r="AV1337" s="157">
        <f>IF(IF(D1337='[1]Sheet1 (2)'!$C$69,'[1]Sheet1 (2)'!$D$69*('[1]Sheet1 (2)'!$D$72-crack_s_index)/'[1]Sheet1 (2)'!$D$72,IF([1]shee2!D1277='[1]Sheet1 (2)'!$C$70,'[1]Sheet1 (2)'!$D$70*('[1]Sheet1 (2)'!$D$72-crack_s_index)/'[1]Sheet1 (2)'!$D$72,IF([1]shee2!D1277='[1]Sheet1 (2)'!$C$71,'[1]Sheet1 (2)'!$D$71*('[1]Sheet1 (2)'!$D$72-crack_s_index)/'[1]Sheet1 (2)'!$D$72)))&lt;0,0,IF(D1337='[1]Sheet1 (2)'!$C$69,'[1]Sheet1 (2)'!$D$69*('[1]Sheet1 (2)'!$D$72-crack_s_index)/'[1]Sheet1 (2)'!$D$72,IF([1]shee2!D1277='[1]Sheet1 (2)'!$C$70,'[1]Sheet1 (2)'!$D$70*('[1]Sheet1 (2)'!$D$72-crack_s_index)/'[1]Sheet1 (2)'!$D$72,IF([1]shee2!D1277='[1]Sheet1 (2)'!$C$71,'[1]Sheet1 (2)'!$D$71*('[1]Sheet1 (2)'!$D$72-crack_s_index)/'[1]Sheet1 (2)'!$D$72))))</f>
        <v>3.4375</v>
      </c>
      <c r="AW1337" s="157">
        <f>IF(IF(D1337='[1]Sheet1 (2)'!$C$69,'[1]Sheet1 (2)'!$D$69*('[1]Sheet1 (2)'!$D$72-crack_t_index)/'[1]Sheet1 (2)'!$D$72,IF([1]shee2!D1277='[1]Sheet1 (2)'!$C$70,'[1]Sheet1 (2)'!$D$70*('[1]Sheet1 (2)'!$D$72-crack_t_index)/'[1]Sheet1 (2)'!$D$72,IF([1]shee2!D1277='[1]Sheet1 (2)'!$C$71,'[1]Sheet1 (2)'!$D$71*('[1]Sheet1 (2)'!$D$72-crack_t_index)/'[1]Sheet1 (2)'!$D$72)))&lt;0,0,IF(D1337='[1]Sheet1 (2)'!$C$69,'[1]Sheet1 (2)'!$D$69*('[1]Sheet1 (2)'!$D$72-crack_t_index)/'[1]Sheet1 (2)'!$D$72,IF([1]shee2!D1277='[1]Sheet1 (2)'!$C$70,'[1]Sheet1 (2)'!$D$70*('[1]Sheet1 (2)'!$D$72-crack_t_index)/'[1]Sheet1 (2)'!$D$72,IF([1]shee2!D1277='[1]Sheet1 (2)'!$C$71,'[1]Sheet1 (2)'!$D$71*('[1]Sheet1 (2)'!$D$72-crack_t_index)/'[1]Sheet1 (2)'!$D$72))))</f>
        <v>3.4375</v>
      </c>
      <c r="AX1337" s="157">
        <f>IF(IF(D1337='[1]Sheet1 (2)'!$C$69,'[1]Sheet1 (2)'!$D$69*('[1]Sheet1 (2)'!$D$72-rave_index)/'[1]Sheet1 (2)'!$D$72,IF([1]shee2!D1277='[1]Sheet1 (2)'!$C$70,'[1]Sheet1 (2)'!$D$70*('[1]Sheet1 (2)'!$D$72-rave_index)/'[1]Sheet1 (2)'!$D$72,IF([1]shee2!D1277='[1]Sheet1 (2)'!$C$71,'[1]Sheet1 (2)'!$D$71*('[1]Sheet1 (2)'!$D$72-rave_index)/'[1]Sheet1 (2)'!$D$72)))&lt;0,0,IF(D1337='[1]Sheet1 (2)'!$C$69,'[1]Sheet1 (2)'!$D$69*('[1]Sheet1 (2)'!$D$72-rave_index)/'[1]Sheet1 (2)'!$D$72,IF([1]shee2!D1277='[1]Sheet1 (2)'!$C$70,'[1]Sheet1 (2)'!$D$70*('[1]Sheet1 (2)'!$D$72-rave_index)/'[1]Sheet1 (2)'!$D$72,IF([1]shee2!D1277='[1]Sheet1 (2)'!$C$71,'[1]Sheet1 (2)'!$D$71*('[1]Sheet1 (2)'!$D$72-rave_index)/'[1]Sheet1 (2)'!$D$72))))</f>
        <v>5</v>
      </c>
      <c r="AY1337" s="157">
        <f>IF(IF(D1337='[1]Sheet1 (2)'!$C$69,'[1]Sheet1 (2)'!$D$69*('[1]Sheet1 (2)'!$D$72-rough_index)/'[1]Sheet1 (2)'!$D$72,IF([1]shee2!D1277='[1]Sheet1 (2)'!$C$70,'[1]Sheet1 (2)'!$D$70*('[1]Sheet1 (2)'!$D$72-rough_index)/'[1]Sheet1 (2)'!$D$72,IF([1]shee2!D1277='[1]Sheet1 (2)'!$C$71,'[1]Sheet1 (2)'!$D$71*('[1]Sheet1 (2)'!$D$72-rough_index)/'[1]Sheet1 (2)'!$D$72)))&lt;0,0,IF(D1337='[1]Sheet1 (2)'!$C$69,'[1]Sheet1 (2)'!$D$69*('[1]Sheet1 (2)'!$D$72-rough_index)/'[1]Sheet1 (2)'!$D$72,IF([1]shee2!D1277='[1]Sheet1 (2)'!$C$70,'[1]Sheet1 (2)'!$D$70*('[1]Sheet1 (2)'!$D$72-rough_index)/'[1]Sheet1 (2)'!$D$72,IF([1]shee2!D1277='[1]Sheet1 (2)'!$C$71,'[1]Sheet1 (2)'!$D$71*('[1]Sheet1 (2)'!$D$72-rough_index)/'[1]Sheet1 (2)'!$D$72))))</f>
        <v>0.83333333333333337</v>
      </c>
      <c r="AZ1337" s="179">
        <f>+(AU1337*'[1]Sheet1 (2)'!$C$77)+(AV1337*'[1]Sheet1 (2)'!$C$78)+(AW1337*'[1]Sheet1 (2)'!$C$79)+(AX1337*'[1]Sheet1 (2)'!$C$80)+(AY1337*'[1]Sheet1 (2)'!$C$81)</f>
        <v>3.125</v>
      </c>
      <c r="BA1337" s="213" t="str">
        <f t="shared" si="40"/>
        <v>Fair</v>
      </c>
      <c r="BE1337">
        <f>IF(D1337='[1]Sheet1 (2)'!$C$61,'[1]Sheet1 (2)'!$D$61*(counts^2)+'[1]Sheet1 (2)'!$G$61*counts+'[1]Sheet1 (2)'!$J$61,IF(D1337='[1]Sheet1 (2)'!$C$62,'[1]Sheet1 (2)'!$D$62*counts+'[1]Sheet1 (2)'!$G$62,IF(D1337='[1]Sheet1 (2)'!$C$63,'[1]Sheet1 (2)'!$D$63*counts+'[1]Sheet1 (2)'!$G$63,IF(D1337='[1]Sheet1 (2)'!$C$64,'[1]Sheet1 (2)'!$D$64*counts+'[1]Sheet1 (2)'!$G$64))))</f>
        <v>2.0984129299999998</v>
      </c>
    </row>
    <row r="1338" spans="1:57" ht="12.75" customHeight="1">
      <c r="A1338" s="176" t="s">
        <v>282</v>
      </c>
      <c r="B1338" s="145" t="s">
        <v>76</v>
      </c>
      <c r="C1338" s="170">
        <v>1471</v>
      </c>
      <c r="D1338" s="174" t="s">
        <v>77</v>
      </c>
      <c r="E1338" s="171">
        <v>8</v>
      </c>
      <c r="F1338" s="171">
        <v>2</v>
      </c>
      <c r="G1338" s="171" t="s">
        <v>77</v>
      </c>
      <c r="H1338" s="171">
        <v>1</v>
      </c>
      <c r="I1338" s="171" t="s">
        <v>77</v>
      </c>
      <c r="J1338" s="173" t="s">
        <v>82</v>
      </c>
      <c r="K1338" s="173" t="s">
        <v>83</v>
      </c>
      <c r="L1338" s="169">
        <f>VLOOKUP(CONCATENATE(J1338,K1338),'Sheet1 (2)'!$J$6:$K$26,2,FALSE)</f>
        <v>25</v>
      </c>
      <c r="M1338" s="173" t="s">
        <v>83</v>
      </c>
      <c r="N1338" s="173" t="s">
        <v>83</v>
      </c>
      <c r="O1338" s="177">
        <f>VLOOKUP(CONCATENATE(M1338,N1338),'[1]Sheet1 (2)'!$L$6:$M$26,2,FALSE)</f>
        <v>37.5</v>
      </c>
      <c r="P1338" s="173" t="s">
        <v>83</v>
      </c>
      <c r="Q1338" s="173" t="s">
        <v>82</v>
      </c>
      <c r="R1338" s="177">
        <f>VLOOKUP(CONCATENATE(P1338,Q1338),'[1]Sheet1 (2)'!$N$6:$O$26,2,FALSE)</f>
        <v>18.75</v>
      </c>
      <c r="S1338" s="173" t="s">
        <v>80</v>
      </c>
      <c r="T1338" s="173" t="s">
        <v>80</v>
      </c>
      <c r="U1338" s="177">
        <f>VLOOKUP(CONCATENATE(S1338,T1338),'[1]Sheet1 (2)'!$P$6:$Q$26,2,FALSE)</f>
        <v>0</v>
      </c>
      <c r="V1338" s="173" t="s">
        <v>80</v>
      </c>
      <c r="W1338" s="173" t="s">
        <v>80</v>
      </c>
      <c r="X1338" s="177">
        <f>VLOOKUP(CONCATENATE(V1338,W1338),'[1]Sheet1 (2)'!$R$6:$S$26,2,FALSE)</f>
        <v>0</v>
      </c>
      <c r="Y1338" s="173" t="s">
        <v>80</v>
      </c>
      <c r="Z1338" s="173" t="s">
        <v>80</v>
      </c>
      <c r="AA1338" s="177">
        <f>VLOOKUP(CONCATENATE(Y1338,Z1338),'[1]Sheet1 (2)'!$T$6:$U$26,2,FALSE)</f>
        <v>0</v>
      </c>
      <c r="AB1338" s="173" t="s">
        <v>80</v>
      </c>
      <c r="AC1338" s="173" t="s">
        <v>80</v>
      </c>
      <c r="AD1338" s="177">
        <f>VLOOKUP(CONCATENATE(AB1338,AC1338),'[1]Sheet1 (2)'!$X$6:$Y$26,2,FALSE)</f>
        <v>0</v>
      </c>
      <c r="AE1338" s="173" t="s">
        <v>82</v>
      </c>
      <c r="AF1338" s="173" t="s">
        <v>81</v>
      </c>
      <c r="AG1338" s="177">
        <f>VLOOKUP(CONCATENATE(AE1338,AF1338),'[1]Sheet1 (2)'!$Z$6:$AA$26,2,FALSE)</f>
        <v>66</v>
      </c>
      <c r="AH1338" s="172"/>
      <c r="AI1338" s="178"/>
      <c r="AJ1338" s="140"/>
      <c r="AK1338" s="176" t="s">
        <v>282</v>
      </c>
      <c r="AL1338" s="176" t="s">
        <v>76</v>
      </c>
      <c r="AM1338" s="170">
        <f t="shared" si="41"/>
        <v>1471</v>
      </c>
      <c r="AN1338" s="147"/>
      <c r="AO1338" s="155"/>
      <c r="AP1338" s="156"/>
      <c r="AQ1338" s="157">
        <v>4.1449707920000005</v>
      </c>
      <c r="AR1338" s="158"/>
      <c r="AS1338" s="145">
        <f>LOOKUP(rufmkm,'[1]Sheet1 (2)'!$V$62:$V$71,'[1]Sheet1 (2)'!$W$62:$W$71)</f>
        <v>50</v>
      </c>
      <c r="AT1338" s="140"/>
      <c r="AU1338" s="157">
        <f>IF(IF(D1338='[1]Sheet1 (2)'!$C$69,'[1]Sheet1 (2)'!$D$69*('[1]Sheet1 (2)'!$D$72-rut_index)/'[1]Sheet1 (2)'!$D$72,IF([1]shee2!D1278='[1]Sheet1 (2)'!$C$70,'[1]Sheet1 (2)'!$D$70*('[1]Sheet1 (2)'!$D$72-rut_index)/'[1]Sheet1 (2)'!$D$72,IF([1]shee2!D1278='[1]Sheet1 (2)'!$C$71,'[1]Sheet1 (2)'!$D$71*('[1]Sheet1 (2)'!$D$72-rut_index)/'[1]Sheet1 (2)'!$D$72)))&lt;0,0,IF(D1338='[1]Sheet1 (2)'!$C$69,'[1]Sheet1 (2)'!$D$69*('[1]Sheet1 (2)'!$D$72-rut_index)/'[1]Sheet1 (2)'!$D$72,IF([1]shee2!D1278='[1]Sheet1 (2)'!$C$70,'[1]Sheet1 (2)'!$D$70*('[1]Sheet1 (2)'!$D$72-rut_index)/'[1]Sheet1 (2)'!$D$72,IF([1]shee2!D1278='[1]Sheet1 (2)'!$C$71,'[1]Sheet1 (2)'!$D$71*('[1]Sheet1 (2)'!$D$72-rut_index)/'[1]Sheet1 (2)'!$D$72))))</f>
        <v>2.9166666666666665</v>
      </c>
      <c r="AV1338" s="157">
        <f>IF(IF(D1338='[1]Sheet1 (2)'!$C$69,'[1]Sheet1 (2)'!$D$69*('[1]Sheet1 (2)'!$D$72-crack_s_index)/'[1]Sheet1 (2)'!$D$72,IF([1]shee2!D1278='[1]Sheet1 (2)'!$C$70,'[1]Sheet1 (2)'!$D$70*('[1]Sheet1 (2)'!$D$72-crack_s_index)/'[1]Sheet1 (2)'!$D$72,IF([1]shee2!D1278='[1]Sheet1 (2)'!$C$71,'[1]Sheet1 (2)'!$D$71*('[1]Sheet1 (2)'!$D$72-crack_s_index)/'[1]Sheet1 (2)'!$D$72)))&lt;0,0,IF(D1338='[1]Sheet1 (2)'!$C$69,'[1]Sheet1 (2)'!$D$69*('[1]Sheet1 (2)'!$D$72-crack_s_index)/'[1]Sheet1 (2)'!$D$72,IF([1]shee2!D1278='[1]Sheet1 (2)'!$C$70,'[1]Sheet1 (2)'!$D$70*('[1]Sheet1 (2)'!$D$72-crack_s_index)/'[1]Sheet1 (2)'!$D$72,IF([1]shee2!D1278='[1]Sheet1 (2)'!$C$71,'[1]Sheet1 (2)'!$D$71*('[1]Sheet1 (2)'!$D$72-crack_s_index)/'[1]Sheet1 (2)'!$D$72))))</f>
        <v>1.875</v>
      </c>
      <c r="AW1338" s="157">
        <f>IF(IF(D1338='[1]Sheet1 (2)'!$C$69,'[1]Sheet1 (2)'!$D$69*('[1]Sheet1 (2)'!$D$72-crack_t_index)/'[1]Sheet1 (2)'!$D$72,IF([1]shee2!D1278='[1]Sheet1 (2)'!$C$70,'[1]Sheet1 (2)'!$D$70*('[1]Sheet1 (2)'!$D$72-crack_t_index)/'[1]Sheet1 (2)'!$D$72,IF([1]shee2!D1278='[1]Sheet1 (2)'!$C$71,'[1]Sheet1 (2)'!$D$71*('[1]Sheet1 (2)'!$D$72-crack_t_index)/'[1]Sheet1 (2)'!$D$72)))&lt;0,0,IF(D1338='[1]Sheet1 (2)'!$C$69,'[1]Sheet1 (2)'!$D$69*('[1]Sheet1 (2)'!$D$72-crack_t_index)/'[1]Sheet1 (2)'!$D$72,IF([1]shee2!D1278='[1]Sheet1 (2)'!$C$70,'[1]Sheet1 (2)'!$D$70*('[1]Sheet1 (2)'!$D$72-crack_t_index)/'[1]Sheet1 (2)'!$D$72,IF([1]shee2!D1278='[1]Sheet1 (2)'!$C$71,'[1]Sheet1 (2)'!$D$71*('[1]Sheet1 (2)'!$D$72-crack_t_index)/'[1]Sheet1 (2)'!$D$72))))</f>
        <v>3.4375</v>
      </c>
      <c r="AX1338" s="157">
        <f>IF(IF(D1338='[1]Sheet1 (2)'!$C$69,'[1]Sheet1 (2)'!$D$69*('[1]Sheet1 (2)'!$D$72-rave_index)/'[1]Sheet1 (2)'!$D$72,IF([1]shee2!D1278='[1]Sheet1 (2)'!$C$70,'[1]Sheet1 (2)'!$D$70*('[1]Sheet1 (2)'!$D$72-rave_index)/'[1]Sheet1 (2)'!$D$72,IF([1]shee2!D1278='[1]Sheet1 (2)'!$C$71,'[1]Sheet1 (2)'!$D$71*('[1]Sheet1 (2)'!$D$72-rave_index)/'[1]Sheet1 (2)'!$D$72)))&lt;0,0,IF(D1338='[1]Sheet1 (2)'!$C$69,'[1]Sheet1 (2)'!$D$69*('[1]Sheet1 (2)'!$D$72-rave_index)/'[1]Sheet1 (2)'!$D$72,IF([1]shee2!D1278='[1]Sheet1 (2)'!$C$70,'[1]Sheet1 (2)'!$D$70*('[1]Sheet1 (2)'!$D$72-rave_index)/'[1]Sheet1 (2)'!$D$72,IF([1]shee2!D1278='[1]Sheet1 (2)'!$C$71,'[1]Sheet1 (2)'!$D$71*('[1]Sheet1 (2)'!$D$72-rave_index)/'[1]Sheet1 (2)'!$D$72))))</f>
        <v>5</v>
      </c>
      <c r="AY1338" s="157">
        <f>IF(IF(D1338='[1]Sheet1 (2)'!$C$69,'[1]Sheet1 (2)'!$D$69*('[1]Sheet1 (2)'!$D$72-rough_index)/'[1]Sheet1 (2)'!$D$72,IF([1]shee2!D1278='[1]Sheet1 (2)'!$C$70,'[1]Sheet1 (2)'!$D$70*('[1]Sheet1 (2)'!$D$72-rough_index)/'[1]Sheet1 (2)'!$D$72,IF([1]shee2!D1278='[1]Sheet1 (2)'!$C$71,'[1]Sheet1 (2)'!$D$71*('[1]Sheet1 (2)'!$D$72-rough_index)/'[1]Sheet1 (2)'!$D$72)))&lt;0,0,IF(D1338='[1]Sheet1 (2)'!$C$69,'[1]Sheet1 (2)'!$D$69*('[1]Sheet1 (2)'!$D$72-rough_index)/'[1]Sheet1 (2)'!$D$72,IF([1]shee2!D1278='[1]Sheet1 (2)'!$C$70,'[1]Sheet1 (2)'!$D$70*('[1]Sheet1 (2)'!$D$72-rough_index)/'[1]Sheet1 (2)'!$D$72,IF([1]shee2!D1278='[1]Sheet1 (2)'!$C$71,'[1]Sheet1 (2)'!$D$71*('[1]Sheet1 (2)'!$D$72-rough_index)/'[1]Sheet1 (2)'!$D$72))))</f>
        <v>0.83333333333333337</v>
      </c>
      <c r="AZ1338" s="179">
        <f>+(AU1338*'[1]Sheet1 (2)'!$C$77)+(AV1338*'[1]Sheet1 (2)'!$C$78)+(AW1338*'[1]Sheet1 (2)'!$C$79)+(AX1338*'[1]Sheet1 (2)'!$C$80)+(AY1338*'[1]Sheet1 (2)'!$C$81)</f>
        <v>2.145833333333333</v>
      </c>
      <c r="BA1338" s="213" t="str">
        <f t="shared" si="40"/>
        <v>Poor</v>
      </c>
      <c r="BE1338">
        <f>IF(D1338='[1]Sheet1 (2)'!$C$61,'[1]Sheet1 (2)'!$D$61*(counts^2)+'[1]Sheet1 (2)'!$G$61*counts+'[1]Sheet1 (2)'!$J$61,IF(D1338='[1]Sheet1 (2)'!$C$62,'[1]Sheet1 (2)'!$D$62*counts+'[1]Sheet1 (2)'!$G$62,IF(D1338='[1]Sheet1 (2)'!$C$63,'[1]Sheet1 (2)'!$D$63*counts+'[1]Sheet1 (2)'!$G$63,IF(D1338='[1]Sheet1 (2)'!$C$64,'[1]Sheet1 (2)'!$D$64*counts+'[1]Sheet1 (2)'!$G$64))))</f>
        <v>2.0984129299999998</v>
      </c>
    </row>
    <row r="1339" spans="1:57" ht="12.75" customHeight="1">
      <c r="A1339" s="176" t="s">
        <v>282</v>
      </c>
      <c r="B1339" s="145" t="s">
        <v>76</v>
      </c>
      <c r="C1339" s="170">
        <v>1472</v>
      </c>
      <c r="D1339" s="174" t="s">
        <v>77</v>
      </c>
      <c r="E1339" s="171">
        <v>8</v>
      </c>
      <c r="F1339" s="171">
        <v>2</v>
      </c>
      <c r="G1339" s="171" t="s">
        <v>77</v>
      </c>
      <c r="H1339" s="171">
        <v>1</v>
      </c>
      <c r="I1339" s="171" t="s">
        <v>77</v>
      </c>
      <c r="J1339" s="173" t="s">
        <v>82</v>
      </c>
      <c r="K1339" s="173" t="s">
        <v>79</v>
      </c>
      <c r="L1339" s="169">
        <f>VLOOKUP(CONCATENATE(J1339,K1339),'Sheet1 (2)'!$J$6:$K$26,2,FALSE)</f>
        <v>37.5</v>
      </c>
      <c r="M1339" s="173" t="s">
        <v>83</v>
      </c>
      <c r="N1339" s="173" t="s">
        <v>82</v>
      </c>
      <c r="O1339" s="177">
        <f>VLOOKUP(CONCATENATE(M1339,N1339),'[1]Sheet1 (2)'!$L$6:$M$26,2,FALSE)</f>
        <v>18.75</v>
      </c>
      <c r="P1339" s="173" t="s">
        <v>83</v>
      </c>
      <c r="Q1339" s="173" t="s">
        <v>82</v>
      </c>
      <c r="R1339" s="177">
        <f>VLOOKUP(CONCATENATE(P1339,Q1339),'[1]Sheet1 (2)'!$N$6:$O$26,2,FALSE)</f>
        <v>18.75</v>
      </c>
      <c r="S1339" s="173" t="s">
        <v>80</v>
      </c>
      <c r="T1339" s="173" t="s">
        <v>80</v>
      </c>
      <c r="U1339" s="177">
        <f>VLOOKUP(CONCATENATE(S1339,T1339),'[1]Sheet1 (2)'!$P$6:$Q$26,2,FALSE)</f>
        <v>0</v>
      </c>
      <c r="V1339" s="173" t="s">
        <v>80</v>
      </c>
      <c r="W1339" s="173" t="s">
        <v>80</v>
      </c>
      <c r="X1339" s="177">
        <f>VLOOKUP(CONCATENATE(V1339,W1339),'[1]Sheet1 (2)'!$R$6:$S$26,2,FALSE)</f>
        <v>0</v>
      </c>
      <c r="Y1339" s="173" t="s">
        <v>80</v>
      </c>
      <c r="Z1339" s="173" t="s">
        <v>80</v>
      </c>
      <c r="AA1339" s="177">
        <f>VLOOKUP(CONCATENATE(Y1339,Z1339),'[1]Sheet1 (2)'!$T$6:$U$26,2,FALSE)</f>
        <v>0</v>
      </c>
      <c r="AB1339" s="173" t="s">
        <v>80</v>
      </c>
      <c r="AC1339" s="173" t="s">
        <v>80</v>
      </c>
      <c r="AD1339" s="177">
        <f>VLOOKUP(CONCATENATE(AB1339,AC1339),'[1]Sheet1 (2)'!$X$6:$Y$26,2,FALSE)</f>
        <v>0</v>
      </c>
      <c r="AE1339" s="173" t="s">
        <v>82</v>
      </c>
      <c r="AF1339" s="173" t="s">
        <v>81</v>
      </c>
      <c r="AG1339" s="177">
        <f>VLOOKUP(CONCATENATE(AE1339,AF1339),'[1]Sheet1 (2)'!$Z$6:$AA$26,2,FALSE)</f>
        <v>66</v>
      </c>
      <c r="AH1339" s="172"/>
      <c r="AI1339" s="178"/>
      <c r="AJ1339" s="140"/>
      <c r="AK1339" s="176" t="s">
        <v>282</v>
      </c>
      <c r="AL1339" s="176" t="s">
        <v>76</v>
      </c>
      <c r="AM1339" s="170">
        <f t="shared" si="41"/>
        <v>1472</v>
      </c>
      <c r="AN1339" s="147"/>
      <c r="AO1339" s="155"/>
      <c r="AP1339" s="156"/>
      <c r="AQ1339" s="157">
        <v>4.2309049908</v>
      </c>
      <c r="AR1339" s="158"/>
      <c r="AS1339" s="145">
        <f>LOOKUP(rufmkm,'[1]Sheet1 (2)'!$V$62:$V$71,'[1]Sheet1 (2)'!$W$62:$W$71)</f>
        <v>50</v>
      </c>
      <c r="AT1339" s="140"/>
      <c r="AU1339" s="157">
        <f>IF(IF(D1339='[1]Sheet1 (2)'!$C$69,'[1]Sheet1 (2)'!$D$69*('[1]Sheet1 (2)'!$D$72-rut_index)/'[1]Sheet1 (2)'!$D$72,IF([1]shee2!D1279='[1]Sheet1 (2)'!$C$70,'[1]Sheet1 (2)'!$D$70*('[1]Sheet1 (2)'!$D$72-rut_index)/'[1]Sheet1 (2)'!$D$72,IF([1]shee2!D1279='[1]Sheet1 (2)'!$C$71,'[1]Sheet1 (2)'!$D$71*('[1]Sheet1 (2)'!$D$72-rut_index)/'[1]Sheet1 (2)'!$D$72)))&lt;0,0,IF(D1339='[1]Sheet1 (2)'!$C$69,'[1]Sheet1 (2)'!$D$69*('[1]Sheet1 (2)'!$D$72-rut_index)/'[1]Sheet1 (2)'!$D$72,IF([1]shee2!D1279='[1]Sheet1 (2)'!$C$70,'[1]Sheet1 (2)'!$D$70*('[1]Sheet1 (2)'!$D$72-rut_index)/'[1]Sheet1 (2)'!$D$72,IF([1]shee2!D1279='[1]Sheet1 (2)'!$C$71,'[1]Sheet1 (2)'!$D$71*('[1]Sheet1 (2)'!$D$72-rut_index)/'[1]Sheet1 (2)'!$D$72))))</f>
        <v>1.875</v>
      </c>
      <c r="AV1339" s="157">
        <f>IF(IF(D1339='[1]Sheet1 (2)'!$C$69,'[1]Sheet1 (2)'!$D$69*('[1]Sheet1 (2)'!$D$72-crack_s_index)/'[1]Sheet1 (2)'!$D$72,IF([1]shee2!D1279='[1]Sheet1 (2)'!$C$70,'[1]Sheet1 (2)'!$D$70*('[1]Sheet1 (2)'!$D$72-crack_s_index)/'[1]Sheet1 (2)'!$D$72,IF([1]shee2!D1279='[1]Sheet1 (2)'!$C$71,'[1]Sheet1 (2)'!$D$71*('[1]Sheet1 (2)'!$D$72-crack_s_index)/'[1]Sheet1 (2)'!$D$72)))&lt;0,0,IF(D1339='[1]Sheet1 (2)'!$C$69,'[1]Sheet1 (2)'!$D$69*('[1]Sheet1 (2)'!$D$72-crack_s_index)/'[1]Sheet1 (2)'!$D$72,IF([1]shee2!D1279='[1]Sheet1 (2)'!$C$70,'[1]Sheet1 (2)'!$D$70*('[1]Sheet1 (2)'!$D$72-crack_s_index)/'[1]Sheet1 (2)'!$D$72,IF([1]shee2!D1279='[1]Sheet1 (2)'!$C$71,'[1]Sheet1 (2)'!$D$71*('[1]Sheet1 (2)'!$D$72-crack_s_index)/'[1]Sheet1 (2)'!$D$72))))</f>
        <v>3.4375</v>
      </c>
      <c r="AW1339" s="157">
        <f>IF(IF(D1339='[1]Sheet1 (2)'!$C$69,'[1]Sheet1 (2)'!$D$69*('[1]Sheet1 (2)'!$D$72-crack_t_index)/'[1]Sheet1 (2)'!$D$72,IF([1]shee2!D1279='[1]Sheet1 (2)'!$C$70,'[1]Sheet1 (2)'!$D$70*('[1]Sheet1 (2)'!$D$72-crack_t_index)/'[1]Sheet1 (2)'!$D$72,IF([1]shee2!D1279='[1]Sheet1 (2)'!$C$71,'[1]Sheet1 (2)'!$D$71*('[1]Sheet1 (2)'!$D$72-crack_t_index)/'[1]Sheet1 (2)'!$D$72)))&lt;0,0,IF(D1339='[1]Sheet1 (2)'!$C$69,'[1]Sheet1 (2)'!$D$69*('[1]Sheet1 (2)'!$D$72-crack_t_index)/'[1]Sheet1 (2)'!$D$72,IF([1]shee2!D1279='[1]Sheet1 (2)'!$C$70,'[1]Sheet1 (2)'!$D$70*('[1]Sheet1 (2)'!$D$72-crack_t_index)/'[1]Sheet1 (2)'!$D$72,IF([1]shee2!D1279='[1]Sheet1 (2)'!$C$71,'[1]Sheet1 (2)'!$D$71*('[1]Sheet1 (2)'!$D$72-crack_t_index)/'[1]Sheet1 (2)'!$D$72))))</f>
        <v>3.4375</v>
      </c>
      <c r="AX1339" s="157">
        <f>IF(IF(D1339='[1]Sheet1 (2)'!$C$69,'[1]Sheet1 (2)'!$D$69*('[1]Sheet1 (2)'!$D$72-rave_index)/'[1]Sheet1 (2)'!$D$72,IF([1]shee2!D1279='[1]Sheet1 (2)'!$C$70,'[1]Sheet1 (2)'!$D$70*('[1]Sheet1 (2)'!$D$72-rave_index)/'[1]Sheet1 (2)'!$D$72,IF([1]shee2!D1279='[1]Sheet1 (2)'!$C$71,'[1]Sheet1 (2)'!$D$71*('[1]Sheet1 (2)'!$D$72-rave_index)/'[1]Sheet1 (2)'!$D$72)))&lt;0,0,IF(D1339='[1]Sheet1 (2)'!$C$69,'[1]Sheet1 (2)'!$D$69*('[1]Sheet1 (2)'!$D$72-rave_index)/'[1]Sheet1 (2)'!$D$72,IF([1]shee2!D1279='[1]Sheet1 (2)'!$C$70,'[1]Sheet1 (2)'!$D$70*('[1]Sheet1 (2)'!$D$72-rave_index)/'[1]Sheet1 (2)'!$D$72,IF([1]shee2!D1279='[1]Sheet1 (2)'!$C$71,'[1]Sheet1 (2)'!$D$71*('[1]Sheet1 (2)'!$D$72-rave_index)/'[1]Sheet1 (2)'!$D$72))))</f>
        <v>5</v>
      </c>
      <c r="AY1339" s="157">
        <f>IF(IF(D1339='[1]Sheet1 (2)'!$C$69,'[1]Sheet1 (2)'!$D$69*('[1]Sheet1 (2)'!$D$72-rough_index)/'[1]Sheet1 (2)'!$D$72,IF([1]shee2!D1279='[1]Sheet1 (2)'!$C$70,'[1]Sheet1 (2)'!$D$70*('[1]Sheet1 (2)'!$D$72-rough_index)/'[1]Sheet1 (2)'!$D$72,IF([1]shee2!D1279='[1]Sheet1 (2)'!$C$71,'[1]Sheet1 (2)'!$D$71*('[1]Sheet1 (2)'!$D$72-rough_index)/'[1]Sheet1 (2)'!$D$72)))&lt;0,0,IF(D1339='[1]Sheet1 (2)'!$C$69,'[1]Sheet1 (2)'!$D$69*('[1]Sheet1 (2)'!$D$72-rough_index)/'[1]Sheet1 (2)'!$D$72,IF([1]shee2!D1279='[1]Sheet1 (2)'!$C$70,'[1]Sheet1 (2)'!$D$70*('[1]Sheet1 (2)'!$D$72-rough_index)/'[1]Sheet1 (2)'!$D$72,IF([1]shee2!D1279='[1]Sheet1 (2)'!$C$71,'[1]Sheet1 (2)'!$D$71*('[1]Sheet1 (2)'!$D$72-rough_index)/'[1]Sheet1 (2)'!$D$72))))</f>
        <v>0.83333333333333337</v>
      </c>
      <c r="AZ1339" s="179">
        <f>+(AU1339*'[1]Sheet1 (2)'!$C$77)+(AV1339*'[1]Sheet1 (2)'!$C$78)+(AW1339*'[1]Sheet1 (2)'!$C$79)+(AX1339*'[1]Sheet1 (2)'!$C$80)+(AY1339*'[1]Sheet1 (2)'!$C$81)</f>
        <v>2.5</v>
      </c>
      <c r="BA1339" s="213" t="str">
        <f t="shared" si="40"/>
        <v>Fair</v>
      </c>
      <c r="BE1339">
        <f>IF(D1339='[1]Sheet1 (2)'!$C$61,'[1]Sheet1 (2)'!$D$61*(counts^2)+'[1]Sheet1 (2)'!$G$61*counts+'[1]Sheet1 (2)'!$J$61,IF(D1339='[1]Sheet1 (2)'!$C$62,'[1]Sheet1 (2)'!$D$62*counts+'[1]Sheet1 (2)'!$G$62,IF(D1339='[1]Sheet1 (2)'!$C$63,'[1]Sheet1 (2)'!$D$63*counts+'[1]Sheet1 (2)'!$G$63,IF(D1339='[1]Sheet1 (2)'!$C$64,'[1]Sheet1 (2)'!$D$64*counts+'[1]Sheet1 (2)'!$G$64))))</f>
        <v>2.0984129299999998</v>
      </c>
    </row>
    <row r="1340" spans="1:57" ht="12.75" customHeight="1">
      <c r="A1340" s="176" t="s">
        <v>282</v>
      </c>
      <c r="B1340" s="145" t="s">
        <v>76</v>
      </c>
      <c r="C1340" s="170">
        <v>1473</v>
      </c>
      <c r="D1340" s="174" t="s">
        <v>77</v>
      </c>
      <c r="E1340" s="171">
        <v>8</v>
      </c>
      <c r="F1340" s="171">
        <v>2</v>
      </c>
      <c r="G1340" s="171" t="s">
        <v>77</v>
      </c>
      <c r="H1340" s="171">
        <v>1</v>
      </c>
      <c r="I1340" s="171" t="s">
        <v>77</v>
      </c>
      <c r="J1340" s="173" t="s">
        <v>82</v>
      </c>
      <c r="K1340" s="173" t="s">
        <v>81</v>
      </c>
      <c r="L1340" s="169">
        <f>VLOOKUP(CONCATENATE(J1340,K1340),'Sheet1 (2)'!$J$6:$K$26,2,FALSE)</f>
        <v>50</v>
      </c>
      <c r="M1340" s="173" t="s">
        <v>83</v>
      </c>
      <c r="N1340" s="173" t="s">
        <v>82</v>
      </c>
      <c r="O1340" s="177">
        <f>VLOOKUP(CONCATENATE(M1340,N1340),'[1]Sheet1 (2)'!$L$6:$M$26,2,FALSE)</f>
        <v>18.75</v>
      </c>
      <c r="P1340" s="173" t="s">
        <v>80</v>
      </c>
      <c r="Q1340" s="173" t="s">
        <v>80</v>
      </c>
      <c r="R1340" s="177">
        <f>VLOOKUP(CONCATENATE(P1340,Q1340),'[1]Sheet1 (2)'!$N$6:$O$26,2,FALSE)</f>
        <v>0</v>
      </c>
      <c r="S1340" s="173" t="s">
        <v>80</v>
      </c>
      <c r="T1340" s="173" t="s">
        <v>80</v>
      </c>
      <c r="U1340" s="177">
        <f>VLOOKUP(CONCATENATE(S1340,T1340),'[1]Sheet1 (2)'!$P$6:$Q$26,2,FALSE)</f>
        <v>0</v>
      </c>
      <c r="V1340" s="173" t="s">
        <v>82</v>
      </c>
      <c r="W1340" s="173" t="s">
        <v>81</v>
      </c>
      <c r="X1340" s="177">
        <f>VLOOKUP(CONCATENATE(V1340,W1340),'[1]Sheet1 (2)'!$R$6:$S$26,2,FALSE)</f>
        <v>50</v>
      </c>
      <c r="Y1340" s="173" t="s">
        <v>83</v>
      </c>
      <c r="Z1340" s="173" t="s">
        <v>82</v>
      </c>
      <c r="AA1340" s="177">
        <f>VLOOKUP(CONCATENATE(Y1340,Z1340),'[1]Sheet1 (2)'!$T$6:$U$26,2,FALSE)</f>
        <v>18.75</v>
      </c>
      <c r="AB1340" s="173" t="s">
        <v>80</v>
      </c>
      <c r="AC1340" s="173" t="s">
        <v>80</v>
      </c>
      <c r="AD1340" s="177">
        <f>VLOOKUP(CONCATENATE(AB1340,AC1340),'[1]Sheet1 (2)'!$X$6:$Y$26,2,FALSE)</f>
        <v>0</v>
      </c>
      <c r="AE1340" s="173" t="s">
        <v>82</v>
      </c>
      <c r="AF1340" s="173" t="s">
        <v>81</v>
      </c>
      <c r="AG1340" s="177">
        <f>VLOOKUP(CONCATENATE(AE1340,AF1340),'[1]Sheet1 (2)'!$Z$6:$AA$26,2,FALSE)</f>
        <v>66</v>
      </c>
      <c r="AH1340" s="172"/>
      <c r="AI1340" s="178"/>
      <c r="AJ1340" s="140"/>
      <c r="AK1340" s="176" t="s">
        <v>282</v>
      </c>
      <c r="AL1340" s="176" t="s">
        <v>76</v>
      </c>
      <c r="AM1340" s="170">
        <f t="shared" si="41"/>
        <v>1473</v>
      </c>
      <c r="AN1340" s="147"/>
      <c r="AO1340" s="155"/>
      <c r="AP1340" s="156"/>
      <c r="AQ1340" s="157">
        <v>4.3518774890000005</v>
      </c>
      <c r="AR1340" s="158"/>
      <c r="AS1340" s="145">
        <f>LOOKUP(rufmkm,'[1]Sheet1 (2)'!$V$62:$V$71,'[1]Sheet1 (2)'!$W$62:$W$71)</f>
        <v>50</v>
      </c>
      <c r="AT1340" s="140"/>
      <c r="AU1340" s="157">
        <f>IF(IF(D1340='[1]Sheet1 (2)'!$C$69,'[1]Sheet1 (2)'!$D$69*('[1]Sheet1 (2)'!$D$72-rut_index)/'[1]Sheet1 (2)'!$D$72,IF([1]shee2!D1280='[1]Sheet1 (2)'!$C$70,'[1]Sheet1 (2)'!$D$70*('[1]Sheet1 (2)'!$D$72-rut_index)/'[1]Sheet1 (2)'!$D$72,IF([1]shee2!D1280='[1]Sheet1 (2)'!$C$71,'[1]Sheet1 (2)'!$D$71*('[1]Sheet1 (2)'!$D$72-rut_index)/'[1]Sheet1 (2)'!$D$72)))&lt;0,0,IF(D1340='[1]Sheet1 (2)'!$C$69,'[1]Sheet1 (2)'!$D$69*('[1]Sheet1 (2)'!$D$72-rut_index)/'[1]Sheet1 (2)'!$D$72,IF([1]shee2!D1280='[1]Sheet1 (2)'!$C$70,'[1]Sheet1 (2)'!$D$70*('[1]Sheet1 (2)'!$D$72-rut_index)/'[1]Sheet1 (2)'!$D$72,IF([1]shee2!D1280='[1]Sheet1 (2)'!$C$71,'[1]Sheet1 (2)'!$D$71*('[1]Sheet1 (2)'!$D$72-rut_index)/'[1]Sheet1 (2)'!$D$72))))</f>
        <v>0.83333333333333337</v>
      </c>
      <c r="AV1340" s="157">
        <f>IF(IF(D1340='[1]Sheet1 (2)'!$C$69,'[1]Sheet1 (2)'!$D$69*('[1]Sheet1 (2)'!$D$72-crack_s_index)/'[1]Sheet1 (2)'!$D$72,IF([1]shee2!D1280='[1]Sheet1 (2)'!$C$70,'[1]Sheet1 (2)'!$D$70*('[1]Sheet1 (2)'!$D$72-crack_s_index)/'[1]Sheet1 (2)'!$D$72,IF([1]shee2!D1280='[1]Sheet1 (2)'!$C$71,'[1]Sheet1 (2)'!$D$71*('[1]Sheet1 (2)'!$D$72-crack_s_index)/'[1]Sheet1 (2)'!$D$72)))&lt;0,0,IF(D1340='[1]Sheet1 (2)'!$C$69,'[1]Sheet1 (2)'!$D$69*('[1]Sheet1 (2)'!$D$72-crack_s_index)/'[1]Sheet1 (2)'!$D$72,IF([1]shee2!D1280='[1]Sheet1 (2)'!$C$70,'[1]Sheet1 (2)'!$D$70*('[1]Sheet1 (2)'!$D$72-crack_s_index)/'[1]Sheet1 (2)'!$D$72,IF([1]shee2!D1280='[1]Sheet1 (2)'!$C$71,'[1]Sheet1 (2)'!$D$71*('[1]Sheet1 (2)'!$D$72-crack_s_index)/'[1]Sheet1 (2)'!$D$72))))</f>
        <v>3.4375</v>
      </c>
      <c r="AW1340" s="157">
        <f>IF(IF(D1340='[1]Sheet1 (2)'!$C$69,'[1]Sheet1 (2)'!$D$69*('[1]Sheet1 (2)'!$D$72-crack_t_index)/'[1]Sheet1 (2)'!$D$72,IF([1]shee2!D1280='[1]Sheet1 (2)'!$C$70,'[1]Sheet1 (2)'!$D$70*('[1]Sheet1 (2)'!$D$72-crack_t_index)/'[1]Sheet1 (2)'!$D$72,IF([1]shee2!D1280='[1]Sheet1 (2)'!$C$71,'[1]Sheet1 (2)'!$D$71*('[1]Sheet1 (2)'!$D$72-crack_t_index)/'[1]Sheet1 (2)'!$D$72)))&lt;0,0,IF(D1340='[1]Sheet1 (2)'!$C$69,'[1]Sheet1 (2)'!$D$69*('[1]Sheet1 (2)'!$D$72-crack_t_index)/'[1]Sheet1 (2)'!$D$72,IF([1]shee2!D1280='[1]Sheet1 (2)'!$C$70,'[1]Sheet1 (2)'!$D$70*('[1]Sheet1 (2)'!$D$72-crack_t_index)/'[1]Sheet1 (2)'!$D$72,IF([1]shee2!D1280='[1]Sheet1 (2)'!$C$71,'[1]Sheet1 (2)'!$D$71*('[1]Sheet1 (2)'!$D$72-crack_t_index)/'[1]Sheet1 (2)'!$D$72))))</f>
        <v>5</v>
      </c>
      <c r="AX1340" s="157">
        <f>IF(IF(D1340='[1]Sheet1 (2)'!$C$69,'[1]Sheet1 (2)'!$D$69*('[1]Sheet1 (2)'!$D$72-rave_index)/'[1]Sheet1 (2)'!$D$72,IF([1]shee2!D1280='[1]Sheet1 (2)'!$C$70,'[1]Sheet1 (2)'!$D$70*('[1]Sheet1 (2)'!$D$72-rave_index)/'[1]Sheet1 (2)'!$D$72,IF([1]shee2!D1280='[1]Sheet1 (2)'!$C$71,'[1]Sheet1 (2)'!$D$71*('[1]Sheet1 (2)'!$D$72-rave_index)/'[1]Sheet1 (2)'!$D$72)))&lt;0,0,IF(D1340='[1]Sheet1 (2)'!$C$69,'[1]Sheet1 (2)'!$D$69*('[1]Sheet1 (2)'!$D$72-rave_index)/'[1]Sheet1 (2)'!$D$72,IF([1]shee2!D1280='[1]Sheet1 (2)'!$C$70,'[1]Sheet1 (2)'!$D$70*('[1]Sheet1 (2)'!$D$72-rave_index)/'[1]Sheet1 (2)'!$D$72,IF([1]shee2!D1280='[1]Sheet1 (2)'!$C$71,'[1]Sheet1 (2)'!$D$71*('[1]Sheet1 (2)'!$D$72-rave_index)/'[1]Sheet1 (2)'!$D$72))))</f>
        <v>3.4375</v>
      </c>
      <c r="AY1340" s="157">
        <f>IF(IF(D1340='[1]Sheet1 (2)'!$C$69,'[1]Sheet1 (2)'!$D$69*('[1]Sheet1 (2)'!$D$72-rough_index)/'[1]Sheet1 (2)'!$D$72,IF([1]shee2!D1280='[1]Sheet1 (2)'!$C$70,'[1]Sheet1 (2)'!$D$70*('[1]Sheet1 (2)'!$D$72-rough_index)/'[1]Sheet1 (2)'!$D$72,IF([1]shee2!D1280='[1]Sheet1 (2)'!$C$71,'[1]Sheet1 (2)'!$D$71*('[1]Sheet1 (2)'!$D$72-rough_index)/'[1]Sheet1 (2)'!$D$72)))&lt;0,0,IF(D1340='[1]Sheet1 (2)'!$C$69,'[1]Sheet1 (2)'!$D$69*('[1]Sheet1 (2)'!$D$72-rough_index)/'[1]Sheet1 (2)'!$D$72,IF([1]shee2!D1280='[1]Sheet1 (2)'!$C$70,'[1]Sheet1 (2)'!$D$70*('[1]Sheet1 (2)'!$D$72-rough_index)/'[1]Sheet1 (2)'!$D$72,IF([1]shee2!D1280='[1]Sheet1 (2)'!$C$71,'[1]Sheet1 (2)'!$D$71*('[1]Sheet1 (2)'!$D$72-rough_index)/'[1]Sheet1 (2)'!$D$72))))</f>
        <v>0.83333333333333337</v>
      </c>
      <c r="AZ1340" s="179">
        <f>+(AU1340*'[1]Sheet1 (2)'!$C$77)+(AV1340*'[1]Sheet1 (2)'!$C$78)+(AW1340*'[1]Sheet1 (2)'!$C$79)+(AX1340*'[1]Sheet1 (2)'!$C$80)+(AY1340*'[1]Sheet1 (2)'!$C$81)</f>
        <v>2.197916666666667</v>
      </c>
      <c r="BA1340" s="213" t="str">
        <f t="shared" si="40"/>
        <v>Poor</v>
      </c>
      <c r="BE1340">
        <f>IF(D1340='[1]Sheet1 (2)'!$C$61,'[1]Sheet1 (2)'!$D$61*(counts^2)+'[1]Sheet1 (2)'!$G$61*counts+'[1]Sheet1 (2)'!$J$61,IF(D1340='[1]Sheet1 (2)'!$C$62,'[1]Sheet1 (2)'!$D$62*counts+'[1]Sheet1 (2)'!$G$62,IF(D1340='[1]Sheet1 (2)'!$C$63,'[1]Sheet1 (2)'!$D$63*counts+'[1]Sheet1 (2)'!$G$63,IF(D1340='[1]Sheet1 (2)'!$C$64,'[1]Sheet1 (2)'!$D$64*counts+'[1]Sheet1 (2)'!$G$64))))</f>
        <v>2.0984129299999998</v>
      </c>
    </row>
    <row r="1341" spans="1:57" ht="12.75" customHeight="1">
      <c r="A1341" s="176" t="s">
        <v>282</v>
      </c>
      <c r="B1341" s="145" t="s">
        <v>76</v>
      </c>
      <c r="C1341" s="170">
        <v>1474</v>
      </c>
      <c r="D1341" s="174" t="s">
        <v>77</v>
      </c>
      <c r="E1341" s="171">
        <v>8</v>
      </c>
      <c r="F1341" s="171">
        <v>2</v>
      </c>
      <c r="G1341" s="171" t="s">
        <v>77</v>
      </c>
      <c r="H1341" s="171">
        <v>1</v>
      </c>
      <c r="I1341" s="171" t="s">
        <v>77</v>
      </c>
      <c r="J1341" s="173" t="s">
        <v>82</v>
      </c>
      <c r="K1341" s="173" t="s">
        <v>81</v>
      </c>
      <c r="L1341" s="169">
        <f>VLOOKUP(CONCATENATE(J1341,K1341),'Sheet1 (2)'!$J$6:$K$26,2,FALSE)</f>
        <v>50</v>
      </c>
      <c r="M1341" s="173" t="s">
        <v>83</v>
      </c>
      <c r="N1341" s="173" t="s">
        <v>83</v>
      </c>
      <c r="O1341" s="177">
        <f>VLOOKUP(CONCATENATE(M1341,N1341),'[1]Sheet1 (2)'!$L$6:$M$26,2,FALSE)</f>
        <v>37.5</v>
      </c>
      <c r="P1341" s="173" t="s">
        <v>83</v>
      </c>
      <c r="Q1341" s="173" t="s">
        <v>82</v>
      </c>
      <c r="R1341" s="177">
        <f>VLOOKUP(CONCATENATE(P1341,Q1341),'[1]Sheet1 (2)'!$N$6:$O$26,2,FALSE)</f>
        <v>18.75</v>
      </c>
      <c r="S1341" s="173" t="s">
        <v>80</v>
      </c>
      <c r="T1341" s="173" t="s">
        <v>80</v>
      </c>
      <c r="U1341" s="177">
        <f>VLOOKUP(CONCATENATE(S1341,T1341),'[1]Sheet1 (2)'!$P$6:$Q$26,2,FALSE)</f>
        <v>0</v>
      </c>
      <c r="V1341" s="173" t="s">
        <v>80</v>
      </c>
      <c r="W1341" s="173" t="s">
        <v>80</v>
      </c>
      <c r="X1341" s="177">
        <f>VLOOKUP(CONCATENATE(V1341,W1341),'[1]Sheet1 (2)'!$R$6:$S$26,2,FALSE)</f>
        <v>0</v>
      </c>
      <c r="Y1341" s="173" t="s">
        <v>83</v>
      </c>
      <c r="Z1341" s="173" t="s">
        <v>83</v>
      </c>
      <c r="AA1341" s="177">
        <f>VLOOKUP(CONCATENATE(Y1341,Z1341),'[1]Sheet1 (2)'!$T$6:$U$26,2,FALSE)</f>
        <v>37.5</v>
      </c>
      <c r="AB1341" s="173" t="s">
        <v>80</v>
      </c>
      <c r="AC1341" s="173" t="s">
        <v>80</v>
      </c>
      <c r="AD1341" s="177">
        <f>VLOOKUP(CONCATENATE(AB1341,AC1341),'[1]Sheet1 (2)'!$X$6:$Y$26,2,FALSE)</f>
        <v>0</v>
      </c>
      <c r="AE1341" s="173" t="s">
        <v>82</v>
      </c>
      <c r="AF1341" s="173" t="s">
        <v>81</v>
      </c>
      <c r="AG1341" s="177">
        <f>VLOOKUP(CONCATENATE(AE1341,AF1341),'[1]Sheet1 (2)'!$Z$6:$AA$26,2,FALSE)</f>
        <v>66</v>
      </c>
      <c r="AH1341" s="172"/>
      <c r="AI1341" s="178"/>
      <c r="AJ1341" s="140"/>
      <c r="AK1341" s="176" t="s">
        <v>282</v>
      </c>
      <c r="AL1341" s="176" t="s">
        <v>76</v>
      </c>
      <c r="AM1341" s="170">
        <f t="shared" si="41"/>
        <v>1474</v>
      </c>
      <c r="AN1341" s="147"/>
      <c r="AO1341" s="155"/>
      <c r="AP1341" s="156"/>
      <c r="AQ1341" s="157">
        <v>4.7999560070000005</v>
      </c>
      <c r="AR1341" s="158"/>
      <c r="AS1341" s="145">
        <f>LOOKUP(rufmkm,'[1]Sheet1 (2)'!$V$62:$V$71,'[1]Sheet1 (2)'!$W$62:$W$71)</f>
        <v>50</v>
      </c>
      <c r="AT1341" s="140"/>
      <c r="AU1341" s="157">
        <f>IF(IF(D1341='[1]Sheet1 (2)'!$C$69,'[1]Sheet1 (2)'!$D$69*('[1]Sheet1 (2)'!$D$72-rut_index)/'[1]Sheet1 (2)'!$D$72,IF([1]shee2!D1281='[1]Sheet1 (2)'!$C$70,'[1]Sheet1 (2)'!$D$70*('[1]Sheet1 (2)'!$D$72-rut_index)/'[1]Sheet1 (2)'!$D$72,IF([1]shee2!D1281='[1]Sheet1 (2)'!$C$71,'[1]Sheet1 (2)'!$D$71*('[1]Sheet1 (2)'!$D$72-rut_index)/'[1]Sheet1 (2)'!$D$72)))&lt;0,0,IF(D1341='[1]Sheet1 (2)'!$C$69,'[1]Sheet1 (2)'!$D$69*('[1]Sheet1 (2)'!$D$72-rut_index)/'[1]Sheet1 (2)'!$D$72,IF([1]shee2!D1281='[1]Sheet1 (2)'!$C$70,'[1]Sheet1 (2)'!$D$70*('[1]Sheet1 (2)'!$D$72-rut_index)/'[1]Sheet1 (2)'!$D$72,IF([1]shee2!D1281='[1]Sheet1 (2)'!$C$71,'[1]Sheet1 (2)'!$D$71*('[1]Sheet1 (2)'!$D$72-rut_index)/'[1]Sheet1 (2)'!$D$72))))</f>
        <v>0.83333333333333337</v>
      </c>
      <c r="AV1341" s="157">
        <f>IF(IF(D1341='[1]Sheet1 (2)'!$C$69,'[1]Sheet1 (2)'!$D$69*('[1]Sheet1 (2)'!$D$72-crack_s_index)/'[1]Sheet1 (2)'!$D$72,IF([1]shee2!D1281='[1]Sheet1 (2)'!$C$70,'[1]Sheet1 (2)'!$D$70*('[1]Sheet1 (2)'!$D$72-crack_s_index)/'[1]Sheet1 (2)'!$D$72,IF([1]shee2!D1281='[1]Sheet1 (2)'!$C$71,'[1]Sheet1 (2)'!$D$71*('[1]Sheet1 (2)'!$D$72-crack_s_index)/'[1]Sheet1 (2)'!$D$72)))&lt;0,0,IF(D1341='[1]Sheet1 (2)'!$C$69,'[1]Sheet1 (2)'!$D$69*('[1]Sheet1 (2)'!$D$72-crack_s_index)/'[1]Sheet1 (2)'!$D$72,IF([1]shee2!D1281='[1]Sheet1 (2)'!$C$70,'[1]Sheet1 (2)'!$D$70*('[1]Sheet1 (2)'!$D$72-crack_s_index)/'[1]Sheet1 (2)'!$D$72,IF([1]shee2!D1281='[1]Sheet1 (2)'!$C$71,'[1]Sheet1 (2)'!$D$71*('[1]Sheet1 (2)'!$D$72-crack_s_index)/'[1]Sheet1 (2)'!$D$72))))</f>
        <v>1.875</v>
      </c>
      <c r="AW1341" s="157">
        <f>IF(IF(D1341='[1]Sheet1 (2)'!$C$69,'[1]Sheet1 (2)'!$D$69*('[1]Sheet1 (2)'!$D$72-crack_t_index)/'[1]Sheet1 (2)'!$D$72,IF([1]shee2!D1281='[1]Sheet1 (2)'!$C$70,'[1]Sheet1 (2)'!$D$70*('[1]Sheet1 (2)'!$D$72-crack_t_index)/'[1]Sheet1 (2)'!$D$72,IF([1]shee2!D1281='[1]Sheet1 (2)'!$C$71,'[1]Sheet1 (2)'!$D$71*('[1]Sheet1 (2)'!$D$72-crack_t_index)/'[1]Sheet1 (2)'!$D$72)))&lt;0,0,IF(D1341='[1]Sheet1 (2)'!$C$69,'[1]Sheet1 (2)'!$D$69*('[1]Sheet1 (2)'!$D$72-crack_t_index)/'[1]Sheet1 (2)'!$D$72,IF([1]shee2!D1281='[1]Sheet1 (2)'!$C$70,'[1]Sheet1 (2)'!$D$70*('[1]Sheet1 (2)'!$D$72-crack_t_index)/'[1]Sheet1 (2)'!$D$72,IF([1]shee2!D1281='[1]Sheet1 (2)'!$C$71,'[1]Sheet1 (2)'!$D$71*('[1]Sheet1 (2)'!$D$72-crack_t_index)/'[1]Sheet1 (2)'!$D$72))))</f>
        <v>3.4375</v>
      </c>
      <c r="AX1341" s="157">
        <f>IF(IF(D1341='[1]Sheet1 (2)'!$C$69,'[1]Sheet1 (2)'!$D$69*('[1]Sheet1 (2)'!$D$72-rave_index)/'[1]Sheet1 (2)'!$D$72,IF([1]shee2!D1281='[1]Sheet1 (2)'!$C$70,'[1]Sheet1 (2)'!$D$70*('[1]Sheet1 (2)'!$D$72-rave_index)/'[1]Sheet1 (2)'!$D$72,IF([1]shee2!D1281='[1]Sheet1 (2)'!$C$71,'[1]Sheet1 (2)'!$D$71*('[1]Sheet1 (2)'!$D$72-rave_index)/'[1]Sheet1 (2)'!$D$72)))&lt;0,0,IF(D1341='[1]Sheet1 (2)'!$C$69,'[1]Sheet1 (2)'!$D$69*('[1]Sheet1 (2)'!$D$72-rave_index)/'[1]Sheet1 (2)'!$D$72,IF([1]shee2!D1281='[1]Sheet1 (2)'!$C$70,'[1]Sheet1 (2)'!$D$70*('[1]Sheet1 (2)'!$D$72-rave_index)/'[1]Sheet1 (2)'!$D$72,IF([1]shee2!D1281='[1]Sheet1 (2)'!$C$71,'[1]Sheet1 (2)'!$D$71*('[1]Sheet1 (2)'!$D$72-rave_index)/'[1]Sheet1 (2)'!$D$72))))</f>
        <v>1.875</v>
      </c>
      <c r="AY1341" s="157">
        <f>IF(IF(D1341='[1]Sheet1 (2)'!$C$69,'[1]Sheet1 (2)'!$D$69*('[1]Sheet1 (2)'!$D$72-rough_index)/'[1]Sheet1 (2)'!$D$72,IF([1]shee2!D1281='[1]Sheet1 (2)'!$C$70,'[1]Sheet1 (2)'!$D$70*('[1]Sheet1 (2)'!$D$72-rough_index)/'[1]Sheet1 (2)'!$D$72,IF([1]shee2!D1281='[1]Sheet1 (2)'!$C$71,'[1]Sheet1 (2)'!$D$71*('[1]Sheet1 (2)'!$D$72-rough_index)/'[1]Sheet1 (2)'!$D$72)))&lt;0,0,IF(D1341='[1]Sheet1 (2)'!$C$69,'[1]Sheet1 (2)'!$D$69*('[1]Sheet1 (2)'!$D$72-rough_index)/'[1]Sheet1 (2)'!$D$72,IF([1]shee2!D1281='[1]Sheet1 (2)'!$C$70,'[1]Sheet1 (2)'!$D$70*('[1]Sheet1 (2)'!$D$72-rough_index)/'[1]Sheet1 (2)'!$D$72,IF([1]shee2!D1281='[1]Sheet1 (2)'!$C$71,'[1]Sheet1 (2)'!$D$71*('[1]Sheet1 (2)'!$D$72-rough_index)/'[1]Sheet1 (2)'!$D$72))))</f>
        <v>0.83333333333333337</v>
      </c>
      <c r="AZ1341" s="179">
        <f>+(AU1341*'[1]Sheet1 (2)'!$C$77)+(AV1341*'[1]Sheet1 (2)'!$C$78)+(AW1341*'[1]Sheet1 (2)'!$C$79)+(AX1341*'[1]Sheet1 (2)'!$C$80)+(AY1341*'[1]Sheet1 (2)'!$C$81)</f>
        <v>1.4166666666666665</v>
      </c>
      <c r="BA1341" s="213" t="str">
        <f t="shared" si="40"/>
        <v>Poor</v>
      </c>
      <c r="BE1341">
        <f>IF(D1341='[1]Sheet1 (2)'!$C$61,'[1]Sheet1 (2)'!$D$61*(counts^2)+'[1]Sheet1 (2)'!$G$61*counts+'[1]Sheet1 (2)'!$J$61,IF(D1341='[1]Sheet1 (2)'!$C$62,'[1]Sheet1 (2)'!$D$62*counts+'[1]Sheet1 (2)'!$G$62,IF(D1341='[1]Sheet1 (2)'!$C$63,'[1]Sheet1 (2)'!$D$63*counts+'[1]Sheet1 (2)'!$G$63,IF(D1341='[1]Sheet1 (2)'!$C$64,'[1]Sheet1 (2)'!$D$64*counts+'[1]Sheet1 (2)'!$G$64))))</f>
        <v>2.0984129299999998</v>
      </c>
    </row>
    <row r="1342" spans="1:57" ht="12.75" customHeight="1">
      <c r="A1342" s="176" t="s">
        <v>282</v>
      </c>
      <c r="B1342" s="145" t="s">
        <v>76</v>
      </c>
      <c r="C1342" s="170">
        <v>1475</v>
      </c>
      <c r="D1342" s="174" t="s">
        <v>77</v>
      </c>
      <c r="E1342" s="171">
        <v>8</v>
      </c>
      <c r="F1342" s="171">
        <v>2</v>
      </c>
      <c r="G1342" s="171" t="s">
        <v>77</v>
      </c>
      <c r="H1342" s="171">
        <v>1</v>
      </c>
      <c r="I1342" s="171" t="s">
        <v>77</v>
      </c>
      <c r="J1342" s="173" t="s">
        <v>82</v>
      </c>
      <c r="K1342" s="173" t="s">
        <v>79</v>
      </c>
      <c r="L1342" s="169">
        <f>VLOOKUP(CONCATENATE(J1342,K1342),'Sheet1 (2)'!$J$6:$K$26,2,FALSE)</f>
        <v>37.5</v>
      </c>
      <c r="M1342" s="173" t="s">
        <v>83</v>
      </c>
      <c r="N1342" s="173" t="s">
        <v>82</v>
      </c>
      <c r="O1342" s="177">
        <f>VLOOKUP(CONCATENATE(M1342,N1342),'[1]Sheet1 (2)'!$L$6:$M$26,2,FALSE)</f>
        <v>18.75</v>
      </c>
      <c r="P1342" s="173" t="s">
        <v>83</v>
      </c>
      <c r="Q1342" s="173" t="s">
        <v>82</v>
      </c>
      <c r="R1342" s="177">
        <f>VLOOKUP(CONCATENATE(P1342,Q1342),'[1]Sheet1 (2)'!$N$6:$O$26,2,FALSE)</f>
        <v>18.75</v>
      </c>
      <c r="S1342" s="173" t="s">
        <v>80</v>
      </c>
      <c r="T1342" s="173" t="s">
        <v>80</v>
      </c>
      <c r="U1342" s="177">
        <f>VLOOKUP(CONCATENATE(S1342,T1342),'[1]Sheet1 (2)'!$P$6:$Q$26,2,FALSE)</f>
        <v>0</v>
      </c>
      <c r="V1342" s="173" t="s">
        <v>80</v>
      </c>
      <c r="W1342" s="173" t="s">
        <v>80</v>
      </c>
      <c r="X1342" s="177">
        <f>VLOOKUP(CONCATENATE(V1342,W1342),'[1]Sheet1 (2)'!$R$6:$S$26,2,FALSE)</f>
        <v>0</v>
      </c>
      <c r="Y1342" s="173" t="s">
        <v>80</v>
      </c>
      <c r="Z1342" s="173" t="s">
        <v>80</v>
      </c>
      <c r="AA1342" s="177">
        <f>VLOOKUP(CONCATENATE(Y1342,Z1342),'[1]Sheet1 (2)'!$T$6:$U$26,2,FALSE)</f>
        <v>0</v>
      </c>
      <c r="AB1342" s="173" t="s">
        <v>80</v>
      </c>
      <c r="AC1342" s="173" t="s">
        <v>80</v>
      </c>
      <c r="AD1342" s="177">
        <f>VLOOKUP(CONCATENATE(AB1342,AC1342),'[1]Sheet1 (2)'!$X$6:$Y$26,2,FALSE)</f>
        <v>0</v>
      </c>
      <c r="AE1342" s="173" t="s">
        <v>82</v>
      </c>
      <c r="AF1342" s="173" t="s">
        <v>81</v>
      </c>
      <c r="AG1342" s="177">
        <f>VLOOKUP(CONCATENATE(AE1342,AF1342),'[1]Sheet1 (2)'!$Z$6:$AA$26,2,FALSE)</f>
        <v>66</v>
      </c>
      <c r="AH1342" s="172"/>
      <c r="AI1342" s="178"/>
      <c r="AJ1342" s="140"/>
      <c r="AK1342" s="176" t="s">
        <v>282</v>
      </c>
      <c r="AL1342" s="176" t="s">
        <v>76</v>
      </c>
      <c r="AM1342" s="170">
        <f t="shared" si="41"/>
        <v>1475</v>
      </c>
      <c r="AN1342" s="147"/>
      <c r="AO1342" s="155" t="s">
        <v>409</v>
      </c>
      <c r="AP1342" s="156"/>
      <c r="AQ1342" s="157">
        <v>5.0230515131999995</v>
      </c>
      <c r="AR1342" s="158"/>
      <c r="AS1342" s="145">
        <f>LOOKUP(rufmkm,'[1]Sheet1 (2)'!$V$62:$V$71,'[1]Sheet1 (2)'!$W$62:$W$71)</f>
        <v>60</v>
      </c>
      <c r="AT1342" s="140"/>
      <c r="AU1342" s="157">
        <f>IF(IF(D1342='[1]Sheet1 (2)'!$C$69,'[1]Sheet1 (2)'!$D$69*('[1]Sheet1 (2)'!$D$72-rut_index)/'[1]Sheet1 (2)'!$D$72,IF([1]shee2!D1282='[1]Sheet1 (2)'!$C$70,'[1]Sheet1 (2)'!$D$70*('[1]Sheet1 (2)'!$D$72-rut_index)/'[1]Sheet1 (2)'!$D$72,IF([1]shee2!D1282='[1]Sheet1 (2)'!$C$71,'[1]Sheet1 (2)'!$D$71*('[1]Sheet1 (2)'!$D$72-rut_index)/'[1]Sheet1 (2)'!$D$72)))&lt;0,0,IF(D1342='[1]Sheet1 (2)'!$C$69,'[1]Sheet1 (2)'!$D$69*('[1]Sheet1 (2)'!$D$72-rut_index)/'[1]Sheet1 (2)'!$D$72,IF([1]shee2!D1282='[1]Sheet1 (2)'!$C$70,'[1]Sheet1 (2)'!$D$70*('[1]Sheet1 (2)'!$D$72-rut_index)/'[1]Sheet1 (2)'!$D$72,IF([1]shee2!D1282='[1]Sheet1 (2)'!$C$71,'[1]Sheet1 (2)'!$D$71*('[1]Sheet1 (2)'!$D$72-rut_index)/'[1]Sheet1 (2)'!$D$72))))</f>
        <v>1.875</v>
      </c>
      <c r="AV1342" s="157">
        <f>IF(IF(D1342='[1]Sheet1 (2)'!$C$69,'[1]Sheet1 (2)'!$D$69*('[1]Sheet1 (2)'!$D$72-crack_s_index)/'[1]Sheet1 (2)'!$D$72,IF([1]shee2!D1282='[1]Sheet1 (2)'!$C$70,'[1]Sheet1 (2)'!$D$70*('[1]Sheet1 (2)'!$D$72-crack_s_index)/'[1]Sheet1 (2)'!$D$72,IF([1]shee2!D1282='[1]Sheet1 (2)'!$C$71,'[1]Sheet1 (2)'!$D$71*('[1]Sheet1 (2)'!$D$72-crack_s_index)/'[1]Sheet1 (2)'!$D$72)))&lt;0,0,IF(D1342='[1]Sheet1 (2)'!$C$69,'[1]Sheet1 (2)'!$D$69*('[1]Sheet1 (2)'!$D$72-crack_s_index)/'[1]Sheet1 (2)'!$D$72,IF([1]shee2!D1282='[1]Sheet1 (2)'!$C$70,'[1]Sheet1 (2)'!$D$70*('[1]Sheet1 (2)'!$D$72-crack_s_index)/'[1]Sheet1 (2)'!$D$72,IF([1]shee2!D1282='[1]Sheet1 (2)'!$C$71,'[1]Sheet1 (2)'!$D$71*('[1]Sheet1 (2)'!$D$72-crack_s_index)/'[1]Sheet1 (2)'!$D$72))))</f>
        <v>3.4375</v>
      </c>
      <c r="AW1342" s="157">
        <f>IF(IF(D1342='[1]Sheet1 (2)'!$C$69,'[1]Sheet1 (2)'!$D$69*('[1]Sheet1 (2)'!$D$72-crack_t_index)/'[1]Sheet1 (2)'!$D$72,IF([1]shee2!D1282='[1]Sheet1 (2)'!$C$70,'[1]Sheet1 (2)'!$D$70*('[1]Sheet1 (2)'!$D$72-crack_t_index)/'[1]Sheet1 (2)'!$D$72,IF([1]shee2!D1282='[1]Sheet1 (2)'!$C$71,'[1]Sheet1 (2)'!$D$71*('[1]Sheet1 (2)'!$D$72-crack_t_index)/'[1]Sheet1 (2)'!$D$72)))&lt;0,0,IF(D1342='[1]Sheet1 (2)'!$C$69,'[1]Sheet1 (2)'!$D$69*('[1]Sheet1 (2)'!$D$72-crack_t_index)/'[1]Sheet1 (2)'!$D$72,IF([1]shee2!D1282='[1]Sheet1 (2)'!$C$70,'[1]Sheet1 (2)'!$D$70*('[1]Sheet1 (2)'!$D$72-crack_t_index)/'[1]Sheet1 (2)'!$D$72,IF([1]shee2!D1282='[1]Sheet1 (2)'!$C$71,'[1]Sheet1 (2)'!$D$71*('[1]Sheet1 (2)'!$D$72-crack_t_index)/'[1]Sheet1 (2)'!$D$72))))</f>
        <v>3.4375</v>
      </c>
      <c r="AX1342" s="157">
        <f>IF(IF(D1342='[1]Sheet1 (2)'!$C$69,'[1]Sheet1 (2)'!$D$69*('[1]Sheet1 (2)'!$D$72-rave_index)/'[1]Sheet1 (2)'!$D$72,IF([1]shee2!D1282='[1]Sheet1 (2)'!$C$70,'[1]Sheet1 (2)'!$D$70*('[1]Sheet1 (2)'!$D$72-rave_index)/'[1]Sheet1 (2)'!$D$72,IF([1]shee2!D1282='[1]Sheet1 (2)'!$C$71,'[1]Sheet1 (2)'!$D$71*('[1]Sheet1 (2)'!$D$72-rave_index)/'[1]Sheet1 (2)'!$D$72)))&lt;0,0,IF(D1342='[1]Sheet1 (2)'!$C$69,'[1]Sheet1 (2)'!$D$69*('[1]Sheet1 (2)'!$D$72-rave_index)/'[1]Sheet1 (2)'!$D$72,IF([1]shee2!D1282='[1]Sheet1 (2)'!$C$70,'[1]Sheet1 (2)'!$D$70*('[1]Sheet1 (2)'!$D$72-rave_index)/'[1]Sheet1 (2)'!$D$72,IF([1]shee2!D1282='[1]Sheet1 (2)'!$C$71,'[1]Sheet1 (2)'!$D$71*('[1]Sheet1 (2)'!$D$72-rave_index)/'[1]Sheet1 (2)'!$D$72))))</f>
        <v>5</v>
      </c>
      <c r="AY1342" s="157">
        <f>IF(IF(D1342='[1]Sheet1 (2)'!$C$69,'[1]Sheet1 (2)'!$D$69*('[1]Sheet1 (2)'!$D$72-rough_index)/'[1]Sheet1 (2)'!$D$72,IF([1]shee2!D1282='[1]Sheet1 (2)'!$C$70,'[1]Sheet1 (2)'!$D$70*('[1]Sheet1 (2)'!$D$72-rough_index)/'[1]Sheet1 (2)'!$D$72,IF([1]shee2!D1282='[1]Sheet1 (2)'!$C$71,'[1]Sheet1 (2)'!$D$71*('[1]Sheet1 (2)'!$D$72-rough_index)/'[1]Sheet1 (2)'!$D$72)))&lt;0,0,IF(D1342='[1]Sheet1 (2)'!$C$69,'[1]Sheet1 (2)'!$D$69*('[1]Sheet1 (2)'!$D$72-rough_index)/'[1]Sheet1 (2)'!$D$72,IF([1]shee2!D1282='[1]Sheet1 (2)'!$C$70,'[1]Sheet1 (2)'!$D$70*('[1]Sheet1 (2)'!$D$72-rough_index)/'[1]Sheet1 (2)'!$D$72,IF([1]shee2!D1282='[1]Sheet1 (2)'!$C$71,'[1]Sheet1 (2)'!$D$71*('[1]Sheet1 (2)'!$D$72-rough_index)/'[1]Sheet1 (2)'!$D$72))))</f>
        <v>0</v>
      </c>
      <c r="AZ1342" s="179">
        <f>+(AU1342*'[1]Sheet1 (2)'!$C$77)+(AV1342*'[1]Sheet1 (2)'!$C$78)+(AW1342*'[1]Sheet1 (2)'!$C$79)+(AX1342*'[1]Sheet1 (2)'!$C$80)+(AY1342*'[1]Sheet1 (2)'!$C$81)</f>
        <v>2.25</v>
      </c>
      <c r="BA1342" s="213" t="str">
        <f t="shared" si="40"/>
        <v>Poor</v>
      </c>
      <c r="BE1342">
        <f>IF(D1342='[1]Sheet1 (2)'!$C$61,'[1]Sheet1 (2)'!$D$61*(counts^2)+'[1]Sheet1 (2)'!$G$61*counts+'[1]Sheet1 (2)'!$J$61,IF(D1342='[1]Sheet1 (2)'!$C$62,'[1]Sheet1 (2)'!$D$62*counts+'[1]Sheet1 (2)'!$G$62,IF(D1342='[1]Sheet1 (2)'!$C$63,'[1]Sheet1 (2)'!$D$63*counts+'[1]Sheet1 (2)'!$G$63,IF(D1342='[1]Sheet1 (2)'!$C$64,'[1]Sheet1 (2)'!$D$64*counts+'[1]Sheet1 (2)'!$G$64))))</f>
        <v>2.0984129299999998</v>
      </c>
    </row>
    <row r="1343" spans="1:57" ht="12.75" customHeight="1">
      <c r="A1343" s="176" t="s">
        <v>282</v>
      </c>
      <c r="B1343" s="145" t="s">
        <v>76</v>
      </c>
      <c r="C1343" s="170">
        <v>1476</v>
      </c>
      <c r="D1343" s="174" t="s">
        <v>77</v>
      </c>
      <c r="E1343" s="171">
        <v>8</v>
      </c>
      <c r="F1343" s="171">
        <v>2</v>
      </c>
      <c r="G1343" s="171" t="s">
        <v>77</v>
      </c>
      <c r="H1343" s="171">
        <v>1</v>
      </c>
      <c r="I1343" s="171" t="s">
        <v>77</v>
      </c>
      <c r="J1343" s="173" t="s">
        <v>80</v>
      </c>
      <c r="K1343" s="173" t="s">
        <v>80</v>
      </c>
      <c r="L1343" s="169">
        <f>VLOOKUP(CONCATENATE(J1343,K1343),'Sheet1 (2)'!$J$6:$K$26,2,FALSE)</f>
        <v>0</v>
      </c>
      <c r="M1343" s="173" t="s">
        <v>83</v>
      </c>
      <c r="N1343" s="173" t="s">
        <v>79</v>
      </c>
      <c r="O1343" s="177">
        <f>VLOOKUP(CONCATENATE(M1343,N1343),'[1]Sheet1 (2)'!$L$6:$M$26,2,FALSE)</f>
        <v>56.25</v>
      </c>
      <c r="P1343" s="173" t="s">
        <v>83</v>
      </c>
      <c r="Q1343" s="173" t="s">
        <v>83</v>
      </c>
      <c r="R1343" s="177">
        <f>VLOOKUP(CONCATENATE(P1343,Q1343),'[1]Sheet1 (2)'!$N$6:$O$26,2,FALSE)</f>
        <v>37.5</v>
      </c>
      <c r="S1343" s="173" t="s">
        <v>80</v>
      </c>
      <c r="T1343" s="173" t="s">
        <v>80</v>
      </c>
      <c r="U1343" s="177">
        <f>VLOOKUP(CONCATENATE(S1343,T1343),'[1]Sheet1 (2)'!$P$6:$Q$26,2,FALSE)</f>
        <v>0</v>
      </c>
      <c r="V1343" s="173" t="s">
        <v>80</v>
      </c>
      <c r="W1343" s="173" t="s">
        <v>80</v>
      </c>
      <c r="X1343" s="177">
        <f>VLOOKUP(CONCATENATE(V1343,W1343),'[1]Sheet1 (2)'!$R$6:$S$26,2,FALSE)</f>
        <v>0</v>
      </c>
      <c r="Y1343" s="173" t="s">
        <v>80</v>
      </c>
      <c r="Z1343" s="173" t="s">
        <v>80</v>
      </c>
      <c r="AA1343" s="177">
        <f>VLOOKUP(CONCATENATE(Y1343,Z1343),'[1]Sheet1 (2)'!$T$6:$U$26,2,FALSE)</f>
        <v>0</v>
      </c>
      <c r="AB1343" s="173" t="s">
        <v>80</v>
      </c>
      <c r="AC1343" s="173" t="s">
        <v>80</v>
      </c>
      <c r="AD1343" s="177">
        <f>VLOOKUP(CONCATENATE(AB1343,AC1343),'[1]Sheet1 (2)'!$X$6:$Y$26,2,FALSE)</f>
        <v>0</v>
      </c>
      <c r="AE1343" s="173" t="s">
        <v>82</v>
      </c>
      <c r="AF1343" s="173" t="s">
        <v>81</v>
      </c>
      <c r="AG1343" s="177">
        <f>VLOOKUP(CONCATENATE(AE1343,AF1343),'[1]Sheet1 (2)'!$Z$6:$AA$26,2,FALSE)</f>
        <v>66</v>
      </c>
      <c r="AH1343" s="172"/>
      <c r="AI1343" s="178"/>
      <c r="AJ1343" s="140"/>
      <c r="AK1343" s="176" t="s">
        <v>282</v>
      </c>
      <c r="AL1343" s="176" t="s">
        <v>76</v>
      </c>
      <c r="AM1343" s="170">
        <f t="shared" si="41"/>
        <v>1476</v>
      </c>
      <c r="AN1343" s="147"/>
      <c r="AO1343" s="155"/>
      <c r="AP1343" s="156"/>
      <c r="AQ1343" s="157">
        <v>5.0555660484000002</v>
      </c>
      <c r="AR1343" s="158"/>
      <c r="AS1343" s="145">
        <f>LOOKUP(rufmkm,'[1]Sheet1 (2)'!$V$62:$V$71,'[1]Sheet1 (2)'!$W$62:$W$71)</f>
        <v>60</v>
      </c>
      <c r="AT1343" s="140"/>
      <c r="AU1343" s="157">
        <f>IF(IF(D1343='[1]Sheet1 (2)'!$C$69,'[1]Sheet1 (2)'!$D$69*('[1]Sheet1 (2)'!$D$72-rut_index)/'[1]Sheet1 (2)'!$D$72,IF([1]shee2!D1283='[1]Sheet1 (2)'!$C$70,'[1]Sheet1 (2)'!$D$70*('[1]Sheet1 (2)'!$D$72-rut_index)/'[1]Sheet1 (2)'!$D$72,IF([1]shee2!D1283='[1]Sheet1 (2)'!$C$71,'[1]Sheet1 (2)'!$D$71*('[1]Sheet1 (2)'!$D$72-rut_index)/'[1]Sheet1 (2)'!$D$72)))&lt;0,0,IF(D1343='[1]Sheet1 (2)'!$C$69,'[1]Sheet1 (2)'!$D$69*('[1]Sheet1 (2)'!$D$72-rut_index)/'[1]Sheet1 (2)'!$D$72,IF([1]shee2!D1283='[1]Sheet1 (2)'!$C$70,'[1]Sheet1 (2)'!$D$70*('[1]Sheet1 (2)'!$D$72-rut_index)/'[1]Sheet1 (2)'!$D$72,IF([1]shee2!D1283='[1]Sheet1 (2)'!$C$71,'[1]Sheet1 (2)'!$D$71*('[1]Sheet1 (2)'!$D$72-rut_index)/'[1]Sheet1 (2)'!$D$72))))</f>
        <v>5</v>
      </c>
      <c r="AV1343" s="157">
        <f>IF(IF(D1343='[1]Sheet1 (2)'!$C$69,'[1]Sheet1 (2)'!$D$69*('[1]Sheet1 (2)'!$D$72-crack_s_index)/'[1]Sheet1 (2)'!$D$72,IF([1]shee2!D1283='[1]Sheet1 (2)'!$C$70,'[1]Sheet1 (2)'!$D$70*('[1]Sheet1 (2)'!$D$72-crack_s_index)/'[1]Sheet1 (2)'!$D$72,IF([1]shee2!D1283='[1]Sheet1 (2)'!$C$71,'[1]Sheet1 (2)'!$D$71*('[1]Sheet1 (2)'!$D$72-crack_s_index)/'[1]Sheet1 (2)'!$D$72)))&lt;0,0,IF(D1343='[1]Sheet1 (2)'!$C$69,'[1]Sheet1 (2)'!$D$69*('[1]Sheet1 (2)'!$D$72-crack_s_index)/'[1]Sheet1 (2)'!$D$72,IF([1]shee2!D1283='[1]Sheet1 (2)'!$C$70,'[1]Sheet1 (2)'!$D$70*('[1]Sheet1 (2)'!$D$72-crack_s_index)/'[1]Sheet1 (2)'!$D$72,IF([1]shee2!D1283='[1]Sheet1 (2)'!$C$71,'[1]Sheet1 (2)'!$D$71*('[1]Sheet1 (2)'!$D$72-crack_s_index)/'[1]Sheet1 (2)'!$D$72))))</f>
        <v>0.3125</v>
      </c>
      <c r="AW1343" s="157">
        <f>IF(IF(D1343='[1]Sheet1 (2)'!$C$69,'[1]Sheet1 (2)'!$D$69*('[1]Sheet1 (2)'!$D$72-crack_t_index)/'[1]Sheet1 (2)'!$D$72,IF([1]shee2!D1283='[1]Sheet1 (2)'!$C$70,'[1]Sheet1 (2)'!$D$70*('[1]Sheet1 (2)'!$D$72-crack_t_index)/'[1]Sheet1 (2)'!$D$72,IF([1]shee2!D1283='[1]Sheet1 (2)'!$C$71,'[1]Sheet1 (2)'!$D$71*('[1]Sheet1 (2)'!$D$72-crack_t_index)/'[1]Sheet1 (2)'!$D$72)))&lt;0,0,IF(D1343='[1]Sheet1 (2)'!$C$69,'[1]Sheet1 (2)'!$D$69*('[1]Sheet1 (2)'!$D$72-crack_t_index)/'[1]Sheet1 (2)'!$D$72,IF([1]shee2!D1283='[1]Sheet1 (2)'!$C$70,'[1]Sheet1 (2)'!$D$70*('[1]Sheet1 (2)'!$D$72-crack_t_index)/'[1]Sheet1 (2)'!$D$72,IF([1]shee2!D1283='[1]Sheet1 (2)'!$C$71,'[1]Sheet1 (2)'!$D$71*('[1]Sheet1 (2)'!$D$72-crack_t_index)/'[1]Sheet1 (2)'!$D$72))))</f>
        <v>1.875</v>
      </c>
      <c r="AX1343" s="157">
        <f>IF(IF(D1343='[1]Sheet1 (2)'!$C$69,'[1]Sheet1 (2)'!$D$69*('[1]Sheet1 (2)'!$D$72-rave_index)/'[1]Sheet1 (2)'!$D$72,IF([1]shee2!D1283='[1]Sheet1 (2)'!$C$70,'[1]Sheet1 (2)'!$D$70*('[1]Sheet1 (2)'!$D$72-rave_index)/'[1]Sheet1 (2)'!$D$72,IF([1]shee2!D1283='[1]Sheet1 (2)'!$C$71,'[1]Sheet1 (2)'!$D$71*('[1]Sheet1 (2)'!$D$72-rave_index)/'[1]Sheet1 (2)'!$D$72)))&lt;0,0,IF(D1343='[1]Sheet1 (2)'!$C$69,'[1]Sheet1 (2)'!$D$69*('[1]Sheet1 (2)'!$D$72-rave_index)/'[1]Sheet1 (2)'!$D$72,IF([1]shee2!D1283='[1]Sheet1 (2)'!$C$70,'[1]Sheet1 (2)'!$D$70*('[1]Sheet1 (2)'!$D$72-rave_index)/'[1]Sheet1 (2)'!$D$72,IF([1]shee2!D1283='[1]Sheet1 (2)'!$C$71,'[1]Sheet1 (2)'!$D$71*('[1]Sheet1 (2)'!$D$72-rave_index)/'[1]Sheet1 (2)'!$D$72))))</f>
        <v>5</v>
      </c>
      <c r="AY1343" s="157">
        <f>IF(IF(D1343='[1]Sheet1 (2)'!$C$69,'[1]Sheet1 (2)'!$D$69*('[1]Sheet1 (2)'!$D$72-rough_index)/'[1]Sheet1 (2)'!$D$72,IF([1]shee2!D1283='[1]Sheet1 (2)'!$C$70,'[1]Sheet1 (2)'!$D$70*('[1]Sheet1 (2)'!$D$72-rough_index)/'[1]Sheet1 (2)'!$D$72,IF([1]shee2!D1283='[1]Sheet1 (2)'!$C$71,'[1]Sheet1 (2)'!$D$71*('[1]Sheet1 (2)'!$D$72-rough_index)/'[1]Sheet1 (2)'!$D$72)))&lt;0,0,IF(D1343='[1]Sheet1 (2)'!$C$69,'[1]Sheet1 (2)'!$D$69*('[1]Sheet1 (2)'!$D$72-rough_index)/'[1]Sheet1 (2)'!$D$72,IF([1]shee2!D1283='[1]Sheet1 (2)'!$C$70,'[1]Sheet1 (2)'!$D$70*('[1]Sheet1 (2)'!$D$72-rough_index)/'[1]Sheet1 (2)'!$D$72,IF([1]shee2!D1283='[1]Sheet1 (2)'!$C$71,'[1]Sheet1 (2)'!$D$71*('[1]Sheet1 (2)'!$D$72-rough_index)/'[1]Sheet1 (2)'!$D$72))))</f>
        <v>0</v>
      </c>
      <c r="AZ1343" s="179">
        <f>+(AU1343*'[1]Sheet1 (2)'!$C$77)+(AV1343*'[1]Sheet1 (2)'!$C$78)+(AW1343*'[1]Sheet1 (2)'!$C$79)+(AX1343*'[1]Sheet1 (2)'!$C$80)+(AY1343*'[1]Sheet1 (2)'!$C$81)</f>
        <v>1.6875</v>
      </c>
      <c r="BA1343" s="213" t="str">
        <f t="shared" si="40"/>
        <v>Poor</v>
      </c>
      <c r="BE1343">
        <f>IF(D1343='[1]Sheet1 (2)'!$C$61,'[1]Sheet1 (2)'!$D$61*(counts^2)+'[1]Sheet1 (2)'!$G$61*counts+'[1]Sheet1 (2)'!$J$61,IF(D1343='[1]Sheet1 (2)'!$C$62,'[1]Sheet1 (2)'!$D$62*counts+'[1]Sheet1 (2)'!$G$62,IF(D1343='[1]Sheet1 (2)'!$C$63,'[1]Sheet1 (2)'!$D$63*counts+'[1]Sheet1 (2)'!$G$63,IF(D1343='[1]Sheet1 (2)'!$C$64,'[1]Sheet1 (2)'!$D$64*counts+'[1]Sheet1 (2)'!$G$64))))</f>
        <v>2.0984129299999998</v>
      </c>
    </row>
    <row r="1344" spans="1:57" ht="12.75" customHeight="1">
      <c r="A1344" s="176" t="s">
        <v>282</v>
      </c>
      <c r="B1344" s="145" t="s">
        <v>76</v>
      </c>
      <c r="C1344" s="170">
        <v>1477</v>
      </c>
      <c r="D1344" s="174" t="s">
        <v>77</v>
      </c>
      <c r="E1344" s="171">
        <v>8</v>
      </c>
      <c r="F1344" s="171">
        <v>2</v>
      </c>
      <c r="G1344" s="171" t="s">
        <v>77</v>
      </c>
      <c r="H1344" s="171">
        <v>1</v>
      </c>
      <c r="I1344" s="171" t="s">
        <v>77</v>
      </c>
      <c r="J1344" s="173" t="s">
        <v>80</v>
      </c>
      <c r="K1344" s="173" t="s">
        <v>80</v>
      </c>
      <c r="L1344" s="169">
        <f>VLOOKUP(CONCATENATE(J1344,K1344),'Sheet1 (2)'!$J$6:$K$26,2,FALSE)</f>
        <v>0</v>
      </c>
      <c r="M1344" s="173" t="s">
        <v>83</v>
      </c>
      <c r="N1344" s="173" t="s">
        <v>82</v>
      </c>
      <c r="O1344" s="177">
        <f>VLOOKUP(CONCATENATE(M1344,N1344),'[1]Sheet1 (2)'!$L$6:$M$26,2,FALSE)</f>
        <v>18.75</v>
      </c>
      <c r="P1344" s="173" t="s">
        <v>83</v>
      </c>
      <c r="Q1344" s="173" t="s">
        <v>82</v>
      </c>
      <c r="R1344" s="177">
        <f>VLOOKUP(CONCATENATE(P1344,Q1344),'[1]Sheet1 (2)'!$N$6:$O$26,2,FALSE)</f>
        <v>18.75</v>
      </c>
      <c r="S1344" s="173" t="s">
        <v>80</v>
      </c>
      <c r="T1344" s="173" t="s">
        <v>80</v>
      </c>
      <c r="U1344" s="177">
        <f>VLOOKUP(CONCATENATE(S1344,T1344),'[1]Sheet1 (2)'!$P$6:$Q$26,2,FALSE)</f>
        <v>0</v>
      </c>
      <c r="V1344" s="173" t="s">
        <v>80</v>
      </c>
      <c r="W1344" s="173" t="s">
        <v>80</v>
      </c>
      <c r="X1344" s="177">
        <f>VLOOKUP(CONCATENATE(V1344,W1344),'[1]Sheet1 (2)'!$R$6:$S$26,2,FALSE)</f>
        <v>0</v>
      </c>
      <c r="Y1344" s="173" t="s">
        <v>82</v>
      </c>
      <c r="Z1344" s="173" t="s">
        <v>83</v>
      </c>
      <c r="AA1344" s="177">
        <f>VLOOKUP(CONCATENATE(Y1344,Z1344),'[1]Sheet1 (2)'!$T$6:$U$26,2,FALSE)</f>
        <v>25</v>
      </c>
      <c r="AB1344" s="173" t="s">
        <v>80</v>
      </c>
      <c r="AC1344" s="173" t="s">
        <v>80</v>
      </c>
      <c r="AD1344" s="177">
        <f>VLOOKUP(CONCATENATE(AB1344,AC1344),'[1]Sheet1 (2)'!$X$6:$Y$26,2,FALSE)</f>
        <v>0</v>
      </c>
      <c r="AE1344" s="173" t="s">
        <v>82</v>
      </c>
      <c r="AF1344" s="173" t="s">
        <v>81</v>
      </c>
      <c r="AG1344" s="177">
        <f>VLOOKUP(CONCATENATE(AE1344,AF1344),'[1]Sheet1 (2)'!$Z$6:$AA$26,2,FALSE)</f>
        <v>66</v>
      </c>
      <c r="AH1344" s="172"/>
      <c r="AI1344" s="178"/>
      <c r="AJ1344" s="140"/>
      <c r="AK1344" s="176" t="s">
        <v>282</v>
      </c>
      <c r="AL1344" s="176" t="s">
        <v>76</v>
      </c>
      <c r="AM1344" s="170">
        <f t="shared" si="41"/>
        <v>1477</v>
      </c>
      <c r="AN1344" s="147"/>
      <c r="AO1344" s="155"/>
      <c r="AP1344" s="156"/>
      <c r="AQ1344" s="157">
        <v>3.7274444789999999</v>
      </c>
      <c r="AR1344" s="158"/>
      <c r="AS1344" s="145">
        <f>LOOKUP(rufmkm,'[1]Sheet1 (2)'!$V$62:$V$71,'[1]Sheet1 (2)'!$W$62:$W$71)</f>
        <v>40</v>
      </c>
      <c r="AT1344" s="140"/>
      <c r="AU1344" s="157">
        <f>IF(IF(D1344='[1]Sheet1 (2)'!$C$69,'[1]Sheet1 (2)'!$D$69*('[1]Sheet1 (2)'!$D$72-rut_index)/'[1]Sheet1 (2)'!$D$72,IF([1]shee2!D1284='[1]Sheet1 (2)'!$C$70,'[1]Sheet1 (2)'!$D$70*('[1]Sheet1 (2)'!$D$72-rut_index)/'[1]Sheet1 (2)'!$D$72,IF([1]shee2!D1284='[1]Sheet1 (2)'!$C$71,'[1]Sheet1 (2)'!$D$71*('[1]Sheet1 (2)'!$D$72-rut_index)/'[1]Sheet1 (2)'!$D$72)))&lt;0,0,IF(D1344='[1]Sheet1 (2)'!$C$69,'[1]Sheet1 (2)'!$D$69*('[1]Sheet1 (2)'!$D$72-rut_index)/'[1]Sheet1 (2)'!$D$72,IF([1]shee2!D1284='[1]Sheet1 (2)'!$C$70,'[1]Sheet1 (2)'!$D$70*('[1]Sheet1 (2)'!$D$72-rut_index)/'[1]Sheet1 (2)'!$D$72,IF([1]shee2!D1284='[1]Sheet1 (2)'!$C$71,'[1]Sheet1 (2)'!$D$71*('[1]Sheet1 (2)'!$D$72-rut_index)/'[1]Sheet1 (2)'!$D$72))))</f>
        <v>5</v>
      </c>
      <c r="AV1344" s="157">
        <f>IF(IF(D1344='[1]Sheet1 (2)'!$C$69,'[1]Sheet1 (2)'!$D$69*('[1]Sheet1 (2)'!$D$72-crack_s_index)/'[1]Sheet1 (2)'!$D$72,IF([1]shee2!D1284='[1]Sheet1 (2)'!$C$70,'[1]Sheet1 (2)'!$D$70*('[1]Sheet1 (2)'!$D$72-crack_s_index)/'[1]Sheet1 (2)'!$D$72,IF([1]shee2!D1284='[1]Sheet1 (2)'!$C$71,'[1]Sheet1 (2)'!$D$71*('[1]Sheet1 (2)'!$D$72-crack_s_index)/'[1]Sheet1 (2)'!$D$72)))&lt;0,0,IF(D1344='[1]Sheet1 (2)'!$C$69,'[1]Sheet1 (2)'!$D$69*('[1]Sheet1 (2)'!$D$72-crack_s_index)/'[1]Sheet1 (2)'!$D$72,IF([1]shee2!D1284='[1]Sheet1 (2)'!$C$70,'[1]Sheet1 (2)'!$D$70*('[1]Sheet1 (2)'!$D$72-crack_s_index)/'[1]Sheet1 (2)'!$D$72,IF([1]shee2!D1284='[1]Sheet1 (2)'!$C$71,'[1]Sheet1 (2)'!$D$71*('[1]Sheet1 (2)'!$D$72-crack_s_index)/'[1]Sheet1 (2)'!$D$72))))</f>
        <v>3.4375</v>
      </c>
      <c r="AW1344" s="157">
        <f>IF(IF(D1344='[1]Sheet1 (2)'!$C$69,'[1]Sheet1 (2)'!$D$69*('[1]Sheet1 (2)'!$D$72-crack_t_index)/'[1]Sheet1 (2)'!$D$72,IF([1]shee2!D1284='[1]Sheet1 (2)'!$C$70,'[1]Sheet1 (2)'!$D$70*('[1]Sheet1 (2)'!$D$72-crack_t_index)/'[1]Sheet1 (2)'!$D$72,IF([1]shee2!D1284='[1]Sheet1 (2)'!$C$71,'[1]Sheet1 (2)'!$D$71*('[1]Sheet1 (2)'!$D$72-crack_t_index)/'[1]Sheet1 (2)'!$D$72)))&lt;0,0,IF(D1344='[1]Sheet1 (2)'!$C$69,'[1]Sheet1 (2)'!$D$69*('[1]Sheet1 (2)'!$D$72-crack_t_index)/'[1]Sheet1 (2)'!$D$72,IF([1]shee2!D1284='[1]Sheet1 (2)'!$C$70,'[1]Sheet1 (2)'!$D$70*('[1]Sheet1 (2)'!$D$72-crack_t_index)/'[1]Sheet1 (2)'!$D$72,IF([1]shee2!D1284='[1]Sheet1 (2)'!$C$71,'[1]Sheet1 (2)'!$D$71*('[1]Sheet1 (2)'!$D$72-crack_t_index)/'[1]Sheet1 (2)'!$D$72))))</f>
        <v>3.4375</v>
      </c>
      <c r="AX1344" s="157">
        <f>IF(IF(D1344='[1]Sheet1 (2)'!$C$69,'[1]Sheet1 (2)'!$D$69*('[1]Sheet1 (2)'!$D$72-rave_index)/'[1]Sheet1 (2)'!$D$72,IF([1]shee2!D1284='[1]Sheet1 (2)'!$C$70,'[1]Sheet1 (2)'!$D$70*('[1]Sheet1 (2)'!$D$72-rave_index)/'[1]Sheet1 (2)'!$D$72,IF([1]shee2!D1284='[1]Sheet1 (2)'!$C$71,'[1]Sheet1 (2)'!$D$71*('[1]Sheet1 (2)'!$D$72-rave_index)/'[1]Sheet1 (2)'!$D$72)))&lt;0,0,IF(D1344='[1]Sheet1 (2)'!$C$69,'[1]Sheet1 (2)'!$D$69*('[1]Sheet1 (2)'!$D$72-rave_index)/'[1]Sheet1 (2)'!$D$72,IF([1]shee2!D1284='[1]Sheet1 (2)'!$C$70,'[1]Sheet1 (2)'!$D$70*('[1]Sheet1 (2)'!$D$72-rave_index)/'[1]Sheet1 (2)'!$D$72,IF([1]shee2!D1284='[1]Sheet1 (2)'!$C$71,'[1]Sheet1 (2)'!$D$71*('[1]Sheet1 (2)'!$D$72-rave_index)/'[1]Sheet1 (2)'!$D$72))))</f>
        <v>2.9166666666666665</v>
      </c>
      <c r="AY1344" s="157">
        <f>IF(IF(D1344='[1]Sheet1 (2)'!$C$69,'[1]Sheet1 (2)'!$D$69*('[1]Sheet1 (2)'!$D$72-rough_index)/'[1]Sheet1 (2)'!$D$72,IF([1]shee2!D1284='[1]Sheet1 (2)'!$C$70,'[1]Sheet1 (2)'!$D$70*('[1]Sheet1 (2)'!$D$72-rough_index)/'[1]Sheet1 (2)'!$D$72,IF([1]shee2!D1284='[1]Sheet1 (2)'!$C$71,'[1]Sheet1 (2)'!$D$71*('[1]Sheet1 (2)'!$D$72-rough_index)/'[1]Sheet1 (2)'!$D$72)))&lt;0,0,IF(D1344='[1]Sheet1 (2)'!$C$69,'[1]Sheet1 (2)'!$D$69*('[1]Sheet1 (2)'!$D$72-rough_index)/'[1]Sheet1 (2)'!$D$72,IF([1]shee2!D1284='[1]Sheet1 (2)'!$C$70,'[1]Sheet1 (2)'!$D$70*('[1]Sheet1 (2)'!$D$72-rough_index)/'[1]Sheet1 (2)'!$D$72,IF([1]shee2!D1284='[1]Sheet1 (2)'!$C$71,'[1]Sheet1 (2)'!$D$71*('[1]Sheet1 (2)'!$D$72-rough_index)/'[1]Sheet1 (2)'!$D$72))))</f>
        <v>1.6666666666666667</v>
      </c>
      <c r="AZ1344" s="179">
        <f>+(AU1344*'[1]Sheet1 (2)'!$C$77)+(AV1344*'[1]Sheet1 (2)'!$C$78)+(AW1344*'[1]Sheet1 (2)'!$C$79)+(AX1344*'[1]Sheet1 (2)'!$C$80)+(AY1344*'[1]Sheet1 (2)'!$C$81)</f>
        <v>3.1666666666666665</v>
      </c>
      <c r="BA1344" s="213" t="str">
        <f t="shared" si="40"/>
        <v>Fair</v>
      </c>
      <c r="BE1344">
        <f>IF(D1344='[1]Sheet1 (2)'!$C$61,'[1]Sheet1 (2)'!$D$61*(counts^2)+'[1]Sheet1 (2)'!$G$61*counts+'[1]Sheet1 (2)'!$J$61,IF(D1344='[1]Sheet1 (2)'!$C$62,'[1]Sheet1 (2)'!$D$62*counts+'[1]Sheet1 (2)'!$G$62,IF(D1344='[1]Sheet1 (2)'!$C$63,'[1]Sheet1 (2)'!$D$63*counts+'[1]Sheet1 (2)'!$G$63,IF(D1344='[1]Sheet1 (2)'!$C$64,'[1]Sheet1 (2)'!$D$64*counts+'[1]Sheet1 (2)'!$G$64))))</f>
        <v>2.0984129299999998</v>
      </c>
    </row>
    <row r="1345" spans="1:57" ht="12.75" customHeight="1">
      <c r="A1345" s="176" t="s">
        <v>282</v>
      </c>
      <c r="B1345" s="145" t="s">
        <v>76</v>
      </c>
      <c r="C1345" s="170">
        <v>1478</v>
      </c>
      <c r="D1345" s="174" t="s">
        <v>77</v>
      </c>
      <c r="E1345" s="171">
        <v>8</v>
      </c>
      <c r="F1345" s="171">
        <v>2</v>
      </c>
      <c r="G1345" s="171" t="s">
        <v>77</v>
      </c>
      <c r="H1345" s="171">
        <v>1</v>
      </c>
      <c r="I1345" s="171" t="s">
        <v>77</v>
      </c>
      <c r="J1345" s="173" t="s">
        <v>80</v>
      </c>
      <c r="K1345" s="173" t="s">
        <v>80</v>
      </c>
      <c r="L1345" s="169">
        <f>VLOOKUP(CONCATENATE(J1345,K1345),'Sheet1 (2)'!$J$6:$K$26,2,FALSE)</f>
        <v>0</v>
      </c>
      <c r="M1345" s="173" t="s">
        <v>83</v>
      </c>
      <c r="N1345" s="173" t="s">
        <v>83</v>
      </c>
      <c r="O1345" s="177">
        <f>VLOOKUP(CONCATENATE(M1345,N1345),'[1]Sheet1 (2)'!$L$6:$M$26,2,FALSE)</f>
        <v>37.5</v>
      </c>
      <c r="P1345" s="173" t="s">
        <v>83</v>
      </c>
      <c r="Q1345" s="173" t="s">
        <v>83</v>
      </c>
      <c r="R1345" s="177">
        <f>VLOOKUP(CONCATENATE(P1345,Q1345),'[1]Sheet1 (2)'!$N$6:$O$26,2,FALSE)</f>
        <v>37.5</v>
      </c>
      <c r="S1345" s="173" t="s">
        <v>80</v>
      </c>
      <c r="T1345" s="173" t="s">
        <v>80</v>
      </c>
      <c r="U1345" s="177">
        <f>VLOOKUP(CONCATENATE(S1345,T1345),'[1]Sheet1 (2)'!$P$6:$Q$26,2,FALSE)</f>
        <v>0</v>
      </c>
      <c r="V1345" s="173" t="s">
        <v>80</v>
      </c>
      <c r="W1345" s="173" t="s">
        <v>80</v>
      </c>
      <c r="X1345" s="177">
        <f>VLOOKUP(CONCATENATE(V1345,W1345),'[1]Sheet1 (2)'!$R$6:$S$26,2,FALSE)</f>
        <v>0</v>
      </c>
      <c r="Y1345" s="173" t="s">
        <v>83</v>
      </c>
      <c r="Z1345" s="173" t="s">
        <v>82</v>
      </c>
      <c r="AA1345" s="177">
        <f>VLOOKUP(CONCATENATE(Y1345,Z1345),'[1]Sheet1 (2)'!$T$6:$U$26,2,FALSE)</f>
        <v>18.75</v>
      </c>
      <c r="AB1345" s="173" t="s">
        <v>80</v>
      </c>
      <c r="AC1345" s="173" t="s">
        <v>80</v>
      </c>
      <c r="AD1345" s="177">
        <f>VLOOKUP(CONCATENATE(AB1345,AC1345),'[1]Sheet1 (2)'!$X$6:$Y$26,2,FALSE)</f>
        <v>0</v>
      </c>
      <c r="AE1345" s="173" t="s">
        <v>82</v>
      </c>
      <c r="AF1345" s="173" t="s">
        <v>81</v>
      </c>
      <c r="AG1345" s="177">
        <f>VLOOKUP(CONCATENATE(AE1345,AF1345),'[1]Sheet1 (2)'!$Z$6:$AA$26,2,FALSE)</f>
        <v>66</v>
      </c>
      <c r="AH1345" s="172"/>
      <c r="AI1345" s="178"/>
      <c r="AJ1345" s="140"/>
      <c r="AK1345" s="176" t="s">
        <v>282</v>
      </c>
      <c r="AL1345" s="176" t="s">
        <v>76</v>
      </c>
      <c r="AM1345" s="170">
        <f t="shared" si="41"/>
        <v>1478</v>
      </c>
      <c r="AN1345" s="147"/>
      <c r="AO1345" s="155"/>
      <c r="AP1345" s="156"/>
      <c r="AQ1345" s="157">
        <v>2.7972590148000003</v>
      </c>
      <c r="AR1345" s="158"/>
      <c r="AS1345" s="145">
        <f>LOOKUP(rufmkm,'[1]Sheet1 (2)'!$V$62:$V$71,'[1]Sheet1 (2)'!$W$62:$W$71)</f>
        <v>30</v>
      </c>
      <c r="AT1345" s="140"/>
      <c r="AU1345" s="157">
        <f>IF(IF(D1345='[1]Sheet1 (2)'!$C$69,'[1]Sheet1 (2)'!$D$69*('[1]Sheet1 (2)'!$D$72-rut_index)/'[1]Sheet1 (2)'!$D$72,IF([1]shee2!D1285='[1]Sheet1 (2)'!$C$70,'[1]Sheet1 (2)'!$D$70*('[1]Sheet1 (2)'!$D$72-rut_index)/'[1]Sheet1 (2)'!$D$72,IF([1]shee2!D1285='[1]Sheet1 (2)'!$C$71,'[1]Sheet1 (2)'!$D$71*('[1]Sheet1 (2)'!$D$72-rut_index)/'[1]Sheet1 (2)'!$D$72)))&lt;0,0,IF(D1345='[1]Sheet1 (2)'!$C$69,'[1]Sheet1 (2)'!$D$69*('[1]Sheet1 (2)'!$D$72-rut_index)/'[1]Sheet1 (2)'!$D$72,IF([1]shee2!D1285='[1]Sheet1 (2)'!$C$70,'[1]Sheet1 (2)'!$D$70*('[1]Sheet1 (2)'!$D$72-rut_index)/'[1]Sheet1 (2)'!$D$72,IF([1]shee2!D1285='[1]Sheet1 (2)'!$C$71,'[1]Sheet1 (2)'!$D$71*('[1]Sheet1 (2)'!$D$72-rut_index)/'[1]Sheet1 (2)'!$D$72))))</f>
        <v>5</v>
      </c>
      <c r="AV1345" s="157">
        <f>IF(IF(D1345='[1]Sheet1 (2)'!$C$69,'[1]Sheet1 (2)'!$D$69*('[1]Sheet1 (2)'!$D$72-crack_s_index)/'[1]Sheet1 (2)'!$D$72,IF([1]shee2!D1285='[1]Sheet1 (2)'!$C$70,'[1]Sheet1 (2)'!$D$70*('[1]Sheet1 (2)'!$D$72-crack_s_index)/'[1]Sheet1 (2)'!$D$72,IF([1]shee2!D1285='[1]Sheet1 (2)'!$C$71,'[1]Sheet1 (2)'!$D$71*('[1]Sheet1 (2)'!$D$72-crack_s_index)/'[1]Sheet1 (2)'!$D$72)))&lt;0,0,IF(D1345='[1]Sheet1 (2)'!$C$69,'[1]Sheet1 (2)'!$D$69*('[1]Sheet1 (2)'!$D$72-crack_s_index)/'[1]Sheet1 (2)'!$D$72,IF([1]shee2!D1285='[1]Sheet1 (2)'!$C$70,'[1]Sheet1 (2)'!$D$70*('[1]Sheet1 (2)'!$D$72-crack_s_index)/'[1]Sheet1 (2)'!$D$72,IF([1]shee2!D1285='[1]Sheet1 (2)'!$C$71,'[1]Sheet1 (2)'!$D$71*('[1]Sheet1 (2)'!$D$72-crack_s_index)/'[1]Sheet1 (2)'!$D$72))))</f>
        <v>1.875</v>
      </c>
      <c r="AW1345" s="157">
        <f>IF(IF(D1345='[1]Sheet1 (2)'!$C$69,'[1]Sheet1 (2)'!$D$69*('[1]Sheet1 (2)'!$D$72-crack_t_index)/'[1]Sheet1 (2)'!$D$72,IF([1]shee2!D1285='[1]Sheet1 (2)'!$C$70,'[1]Sheet1 (2)'!$D$70*('[1]Sheet1 (2)'!$D$72-crack_t_index)/'[1]Sheet1 (2)'!$D$72,IF([1]shee2!D1285='[1]Sheet1 (2)'!$C$71,'[1]Sheet1 (2)'!$D$71*('[1]Sheet1 (2)'!$D$72-crack_t_index)/'[1]Sheet1 (2)'!$D$72)))&lt;0,0,IF(D1345='[1]Sheet1 (2)'!$C$69,'[1]Sheet1 (2)'!$D$69*('[1]Sheet1 (2)'!$D$72-crack_t_index)/'[1]Sheet1 (2)'!$D$72,IF([1]shee2!D1285='[1]Sheet1 (2)'!$C$70,'[1]Sheet1 (2)'!$D$70*('[1]Sheet1 (2)'!$D$72-crack_t_index)/'[1]Sheet1 (2)'!$D$72,IF([1]shee2!D1285='[1]Sheet1 (2)'!$C$71,'[1]Sheet1 (2)'!$D$71*('[1]Sheet1 (2)'!$D$72-crack_t_index)/'[1]Sheet1 (2)'!$D$72))))</f>
        <v>1.875</v>
      </c>
      <c r="AX1345" s="157">
        <f>IF(IF(D1345='[1]Sheet1 (2)'!$C$69,'[1]Sheet1 (2)'!$D$69*('[1]Sheet1 (2)'!$D$72-rave_index)/'[1]Sheet1 (2)'!$D$72,IF([1]shee2!D1285='[1]Sheet1 (2)'!$C$70,'[1]Sheet1 (2)'!$D$70*('[1]Sheet1 (2)'!$D$72-rave_index)/'[1]Sheet1 (2)'!$D$72,IF([1]shee2!D1285='[1]Sheet1 (2)'!$C$71,'[1]Sheet1 (2)'!$D$71*('[1]Sheet1 (2)'!$D$72-rave_index)/'[1]Sheet1 (2)'!$D$72)))&lt;0,0,IF(D1345='[1]Sheet1 (2)'!$C$69,'[1]Sheet1 (2)'!$D$69*('[1]Sheet1 (2)'!$D$72-rave_index)/'[1]Sheet1 (2)'!$D$72,IF([1]shee2!D1285='[1]Sheet1 (2)'!$C$70,'[1]Sheet1 (2)'!$D$70*('[1]Sheet1 (2)'!$D$72-rave_index)/'[1]Sheet1 (2)'!$D$72,IF([1]shee2!D1285='[1]Sheet1 (2)'!$C$71,'[1]Sheet1 (2)'!$D$71*('[1]Sheet1 (2)'!$D$72-rave_index)/'[1]Sheet1 (2)'!$D$72))))</f>
        <v>3.4375</v>
      </c>
      <c r="AY1345" s="157">
        <f>IF(IF(D1345='[1]Sheet1 (2)'!$C$69,'[1]Sheet1 (2)'!$D$69*('[1]Sheet1 (2)'!$D$72-rough_index)/'[1]Sheet1 (2)'!$D$72,IF([1]shee2!D1285='[1]Sheet1 (2)'!$C$70,'[1]Sheet1 (2)'!$D$70*('[1]Sheet1 (2)'!$D$72-rough_index)/'[1]Sheet1 (2)'!$D$72,IF([1]shee2!D1285='[1]Sheet1 (2)'!$C$71,'[1]Sheet1 (2)'!$D$71*('[1]Sheet1 (2)'!$D$72-rough_index)/'[1]Sheet1 (2)'!$D$72)))&lt;0,0,IF(D1345='[1]Sheet1 (2)'!$C$69,'[1]Sheet1 (2)'!$D$69*('[1]Sheet1 (2)'!$D$72-rough_index)/'[1]Sheet1 (2)'!$D$72,IF([1]shee2!D1285='[1]Sheet1 (2)'!$C$70,'[1]Sheet1 (2)'!$D$70*('[1]Sheet1 (2)'!$D$72-rough_index)/'[1]Sheet1 (2)'!$D$72,IF([1]shee2!D1285='[1]Sheet1 (2)'!$C$71,'[1]Sheet1 (2)'!$D$71*('[1]Sheet1 (2)'!$D$72-rough_index)/'[1]Sheet1 (2)'!$D$72))))</f>
        <v>2.5</v>
      </c>
      <c r="AZ1345" s="179">
        <f>+(AU1345*'[1]Sheet1 (2)'!$C$77)+(AV1345*'[1]Sheet1 (2)'!$C$78)+(AW1345*'[1]Sheet1 (2)'!$C$79)+(AX1345*'[1]Sheet1 (2)'!$C$80)+(AY1345*'[1]Sheet1 (2)'!$C$81)</f>
        <v>2.84375</v>
      </c>
      <c r="BA1345" s="213" t="str">
        <f t="shared" ref="BA1345:BA1408" si="42">IF(AZ1345="",$AH1345,IF(AZ1345&gt;=4,"Good",IF(AZ1345&gt;=2.5,"Fair",IF(AZ1345&gt;=1,"Poor",IF(AZ1345&gt;=0,"Very Poor","")))))</f>
        <v>Fair</v>
      </c>
      <c r="BE1345">
        <f>IF(D1345='[1]Sheet1 (2)'!$C$61,'[1]Sheet1 (2)'!$D$61*(counts^2)+'[1]Sheet1 (2)'!$G$61*counts+'[1]Sheet1 (2)'!$J$61,IF(D1345='[1]Sheet1 (2)'!$C$62,'[1]Sheet1 (2)'!$D$62*counts+'[1]Sheet1 (2)'!$G$62,IF(D1345='[1]Sheet1 (2)'!$C$63,'[1]Sheet1 (2)'!$D$63*counts+'[1]Sheet1 (2)'!$G$63,IF(D1345='[1]Sheet1 (2)'!$C$64,'[1]Sheet1 (2)'!$D$64*counts+'[1]Sheet1 (2)'!$G$64))))</f>
        <v>2.0984129299999998</v>
      </c>
    </row>
    <row r="1346" spans="1:57" ht="12.75" customHeight="1">
      <c r="A1346" s="176" t="s">
        <v>282</v>
      </c>
      <c r="B1346" s="145" t="s">
        <v>76</v>
      </c>
      <c r="C1346" s="170">
        <v>1479</v>
      </c>
      <c r="D1346" s="174" t="s">
        <v>77</v>
      </c>
      <c r="E1346" s="171">
        <v>8</v>
      </c>
      <c r="F1346" s="171">
        <v>2</v>
      </c>
      <c r="G1346" s="171" t="s">
        <v>77</v>
      </c>
      <c r="H1346" s="171">
        <v>1</v>
      </c>
      <c r="I1346" s="171" t="s">
        <v>77</v>
      </c>
      <c r="J1346" s="173" t="s">
        <v>80</v>
      </c>
      <c r="K1346" s="173" t="s">
        <v>80</v>
      </c>
      <c r="L1346" s="169">
        <f>VLOOKUP(CONCATENATE(J1346,K1346),'Sheet1 (2)'!$J$6:$K$26,2,FALSE)</f>
        <v>0</v>
      </c>
      <c r="M1346" s="173" t="s">
        <v>83</v>
      </c>
      <c r="N1346" s="173" t="s">
        <v>83</v>
      </c>
      <c r="O1346" s="177">
        <f>VLOOKUP(CONCATENATE(M1346,N1346),'[1]Sheet1 (2)'!$L$6:$M$26,2,FALSE)</f>
        <v>37.5</v>
      </c>
      <c r="P1346" s="173" t="s">
        <v>83</v>
      </c>
      <c r="Q1346" s="173" t="s">
        <v>82</v>
      </c>
      <c r="R1346" s="177">
        <f>VLOOKUP(CONCATENATE(P1346,Q1346),'[1]Sheet1 (2)'!$N$6:$O$26,2,FALSE)</f>
        <v>18.75</v>
      </c>
      <c r="S1346" s="173" t="s">
        <v>80</v>
      </c>
      <c r="T1346" s="173" t="s">
        <v>80</v>
      </c>
      <c r="U1346" s="177">
        <f>VLOOKUP(CONCATENATE(S1346,T1346),'[1]Sheet1 (2)'!$P$6:$Q$26,2,FALSE)</f>
        <v>0</v>
      </c>
      <c r="V1346" s="173" t="s">
        <v>80</v>
      </c>
      <c r="W1346" s="173" t="s">
        <v>80</v>
      </c>
      <c r="X1346" s="177">
        <f>VLOOKUP(CONCATENATE(V1346,W1346),'[1]Sheet1 (2)'!$R$6:$S$26,2,FALSE)</f>
        <v>0</v>
      </c>
      <c r="Y1346" s="173" t="s">
        <v>80</v>
      </c>
      <c r="Z1346" s="173" t="s">
        <v>80</v>
      </c>
      <c r="AA1346" s="177">
        <f>VLOOKUP(CONCATENATE(Y1346,Z1346),'[1]Sheet1 (2)'!$T$6:$U$26,2,FALSE)</f>
        <v>0</v>
      </c>
      <c r="AB1346" s="173" t="s">
        <v>80</v>
      </c>
      <c r="AC1346" s="173" t="s">
        <v>80</v>
      </c>
      <c r="AD1346" s="177">
        <f>VLOOKUP(CONCATENATE(AB1346,AC1346),'[1]Sheet1 (2)'!$X$6:$Y$26,2,FALSE)</f>
        <v>0</v>
      </c>
      <c r="AE1346" s="173" t="s">
        <v>82</v>
      </c>
      <c r="AF1346" s="173" t="s">
        <v>81</v>
      </c>
      <c r="AG1346" s="177">
        <f>VLOOKUP(CONCATENATE(AE1346,AF1346),'[1]Sheet1 (2)'!$Z$6:$AA$26,2,FALSE)</f>
        <v>66</v>
      </c>
      <c r="AH1346" s="172" t="s">
        <v>391</v>
      </c>
      <c r="AI1346" s="178"/>
      <c r="AJ1346" s="140"/>
      <c r="AK1346" s="176" t="s">
        <v>282</v>
      </c>
      <c r="AL1346" s="176" t="s">
        <v>76</v>
      </c>
      <c r="AM1346" s="170">
        <f t="shared" ref="AM1346:AM1409" si="43">C1346</f>
        <v>1479</v>
      </c>
      <c r="AN1346" s="147"/>
      <c r="AO1346" s="155"/>
      <c r="AP1346" s="156"/>
      <c r="AQ1346" s="157">
        <v>5.5167496814000003</v>
      </c>
      <c r="AR1346" s="158"/>
      <c r="AS1346" s="145">
        <f>LOOKUP(rufmkm,'[1]Sheet1 (2)'!$V$62:$V$71,'[1]Sheet1 (2)'!$W$62:$W$71)</f>
        <v>60</v>
      </c>
      <c r="AT1346" s="140"/>
      <c r="AU1346" s="157">
        <f>IF(IF(D1346='[1]Sheet1 (2)'!$C$69,'[1]Sheet1 (2)'!$D$69*('[1]Sheet1 (2)'!$D$72-rut_index)/'[1]Sheet1 (2)'!$D$72,IF([1]shee2!D1286='[1]Sheet1 (2)'!$C$70,'[1]Sheet1 (2)'!$D$70*('[1]Sheet1 (2)'!$D$72-rut_index)/'[1]Sheet1 (2)'!$D$72,IF([1]shee2!D1286='[1]Sheet1 (2)'!$C$71,'[1]Sheet1 (2)'!$D$71*('[1]Sheet1 (2)'!$D$72-rut_index)/'[1]Sheet1 (2)'!$D$72)))&lt;0,0,IF(D1346='[1]Sheet1 (2)'!$C$69,'[1]Sheet1 (2)'!$D$69*('[1]Sheet1 (2)'!$D$72-rut_index)/'[1]Sheet1 (2)'!$D$72,IF([1]shee2!D1286='[1]Sheet1 (2)'!$C$70,'[1]Sheet1 (2)'!$D$70*('[1]Sheet1 (2)'!$D$72-rut_index)/'[1]Sheet1 (2)'!$D$72,IF([1]shee2!D1286='[1]Sheet1 (2)'!$C$71,'[1]Sheet1 (2)'!$D$71*('[1]Sheet1 (2)'!$D$72-rut_index)/'[1]Sheet1 (2)'!$D$72))))</f>
        <v>5</v>
      </c>
      <c r="AV1346" s="157">
        <f>IF(IF(D1346='[1]Sheet1 (2)'!$C$69,'[1]Sheet1 (2)'!$D$69*('[1]Sheet1 (2)'!$D$72-crack_s_index)/'[1]Sheet1 (2)'!$D$72,IF([1]shee2!D1286='[1]Sheet1 (2)'!$C$70,'[1]Sheet1 (2)'!$D$70*('[1]Sheet1 (2)'!$D$72-crack_s_index)/'[1]Sheet1 (2)'!$D$72,IF([1]shee2!D1286='[1]Sheet1 (2)'!$C$71,'[1]Sheet1 (2)'!$D$71*('[1]Sheet1 (2)'!$D$72-crack_s_index)/'[1]Sheet1 (2)'!$D$72)))&lt;0,0,IF(D1346='[1]Sheet1 (2)'!$C$69,'[1]Sheet1 (2)'!$D$69*('[1]Sheet1 (2)'!$D$72-crack_s_index)/'[1]Sheet1 (2)'!$D$72,IF([1]shee2!D1286='[1]Sheet1 (2)'!$C$70,'[1]Sheet1 (2)'!$D$70*('[1]Sheet1 (2)'!$D$72-crack_s_index)/'[1]Sheet1 (2)'!$D$72,IF([1]shee2!D1286='[1]Sheet1 (2)'!$C$71,'[1]Sheet1 (2)'!$D$71*('[1]Sheet1 (2)'!$D$72-crack_s_index)/'[1]Sheet1 (2)'!$D$72))))</f>
        <v>1.875</v>
      </c>
      <c r="AW1346" s="157">
        <f>IF(IF(D1346='[1]Sheet1 (2)'!$C$69,'[1]Sheet1 (2)'!$D$69*('[1]Sheet1 (2)'!$D$72-crack_t_index)/'[1]Sheet1 (2)'!$D$72,IF([1]shee2!D1286='[1]Sheet1 (2)'!$C$70,'[1]Sheet1 (2)'!$D$70*('[1]Sheet1 (2)'!$D$72-crack_t_index)/'[1]Sheet1 (2)'!$D$72,IF([1]shee2!D1286='[1]Sheet1 (2)'!$C$71,'[1]Sheet1 (2)'!$D$71*('[1]Sheet1 (2)'!$D$72-crack_t_index)/'[1]Sheet1 (2)'!$D$72)))&lt;0,0,IF(D1346='[1]Sheet1 (2)'!$C$69,'[1]Sheet1 (2)'!$D$69*('[1]Sheet1 (2)'!$D$72-crack_t_index)/'[1]Sheet1 (2)'!$D$72,IF([1]shee2!D1286='[1]Sheet1 (2)'!$C$70,'[1]Sheet1 (2)'!$D$70*('[1]Sheet1 (2)'!$D$72-crack_t_index)/'[1]Sheet1 (2)'!$D$72,IF([1]shee2!D1286='[1]Sheet1 (2)'!$C$71,'[1]Sheet1 (2)'!$D$71*('[1]Sheet1 (2)'!$D$72-crack_t_index)/'[1]Sheet1 (2)'!$D$72))))</f>
        <v>3.4375</v>
      </c>
      <c r="AX1346" s="157">
        <f>IF(IF(D1346='[1]Sheet1 (2)'!$C$69,'[1]Sheet1 (2)'!$D$69*('[1]Sheet1 (2)'!$D$72-rave_index)/'[1]Sheet1 (2)'!$D$72,IF([1]shee2!D1286='[1]Sheet1 (2)'!$C$70,'[1]Sheet1 (2)'!$D$70*('[1]Sheet1 (2)'!$D$72-rave_index)/'[1]Sheet1 (2)'!$D$72,IF([1]shee2!D1286='[1]Sheet1 (2)'!$C$71,'[1]Sheet1 (2)'!$D$71*('[1]Sheet1 (2)'!$D$72-rave_index)/'[1]Sheet1 (2)'!$D$72)))&lt;0,0,IF(D1346='[1]Sheet1 (2)'!$C$69,'[1]Sheet1 (2)'!$D$69*('[1]Sheet1 (2)'!$D$72-rave_index)/'[1]Sheet1 (2)'!$D$72,IF([1]shee2!D1286='[1]Sheet1 (2)'!$C$70,'[1]Sheet1 (2)'!$D$70*('[1]Sheet1 (2)'!$D$72-rave_index)/'[1]Sheet1 (2)'!$D$72,IF([1]shee2!D1286='[1]Sheet1 (2)'!$C$71,'[1]Sheet1 (2)'!$D$71*('[1]Sheet1 (2)'!$D$72-rave_index)/'[1]Sheet1 (2)'!$D$72))))</f>
        <v>5</v>
      </c>
      <c r="AY1346" s="157">
        <f>IF(IF(D1346='[1]Sheet1 (2)'!$C$69,'[1]Sheet1 (2)'!$D$69*('[1]Sheet1 (2)'!$D$72-rough_index)/'[1]Sheet1 (2)'!$D$72,IF([1]shee2!D1286='[1]Sheet1 (2)'!$C$70,'[1]Sheet1 (2)'!$D$70*('[1]Sheet1 (2)'!$D$72-rough_index)/'[1]Sheet1 (2)'!$D$72,IF([1]shee2!D1286='[1]Sheet1 (2)'!$C$71,'[1]Sheet1 (2)'!$D$71*('[1]Sheet1 (2)'!$D$72-rough_index)/'[1]Sheet1 (2)'!$D$72)))&lt;0,0,IF(D1346='[1]Sheet1 (2)'!$C$69,'[1]Sheet1 (2)'!$D$69*('[1]Sheet1 (2)'!$D$72-rough_index)/'[1]Sheet1 (2)'!$D$72,IF([1]shee2!D1286='[1]Sheet1 (2)'!$C$70,'[1]Sheet1 (2)'!$D$70*('[1]Sheet1 (2)'!$D$72-rough_index)/'[1]Sheet1 (2)'!$D$72,IF([1]shee2!D1286='[1]Sheet1 (2)'!$C$71,'[1]Sheet1 (2)'!$D$71*('[1]Sheet1 (2)'!$D$72-rough_index)/'[1]Sheet1 (2)'!$D$72))))</f>
        <v>0</v>
      </c>
      <c r="AZ1346" s="179">
        <f>+(AU1346*'[1]Sheet1 (2)'!$C$77)+(AV1346*'[1]Sheet1 (2)'!$C$78)+(AW1346*'[1]Sheet1 (2)'!$C$79)+(AX1346*'[1]Sheet1 (2)'!$C$80)+(AY1346*'[1]Sheet1 (2)'!$C$81)</f>
        <v>2.3125</v>
      </c>
      <c r="BA1346" s="213" t="str">
        <f t="shared" si="42"/>
        <v>Poor</v>
      </c>
      <c r="BE1346">
        <f>IF(D1346='[1]Sheet1 (2)'!$C$61,'[1]Sheet1 (2)'!$D$61*(counts^2)+'[1]Sheet1 (2)'!$G$61*counts+'[1]Sheet1 (2)'!$J$61,IF(D1346='[1]Sheet1 (2)'!$C$62,'[1]Sheet1 (2)'!$D$62*counts+'[1]Sheet1 (2)'!$G$62,IF(D1346='[1]Sheet1 (2)'!$C$63,'[1]Sheet1 (2)'!$D$63*counts+'[1]Sheet1 (2)'!$G$63,IF(D1346='[1]Sheet1 (2)'!$C$64,'[1]Sheet1 (2)'!$D$64*counts+'[1]Sheet1 (2)'!$G$64))))</f>
        <v>2.0984129299999998</v>
      </c>
    </row>
    <row r="1347" spans="1:57" ht="12.75" customHeight="1">
      <c r="A1347" s="176" t="s">
        <v>282</v>
      </c>
      <c r="B1347" s="145" t="s">
        <v>76</v>
      </c>
      <c r="C1347" s="170">
        <v>1480</v>
      </c>
      <c r="D1347" s="174" t="s">
        <v>77</v>
      </c>
      <c r="E1347" s="171">
        <v>8</v>
      </c>
      <c r="F1347" s="171">
        <v>2</v>
      </c>
      <c r="G1347" s="171" t="s">
        <v>77</v>
      </c>
      <c r="H1347" s="171">
        <v>1</v>
      </c>
      <c r="I1347" s="171" t="s">
        <v>77</v>
      </c>
      <c r="J1347" s="173" t="s">
        <v>80</v>
      </c>
      <c r="K1347" s="173" t="s">
        <v>80</v>
      </c>
      <c r="L1347" s="169">
        <f>VLOOKUP(CONCATENATE(J1347,K1347),'Sheet1 (2)'!$J$6:$K$26,2,FALSE)</f>
        <v>0</v>
      </c>
      <c r="M1347" s="173" t="s">
        <v>83</v>
      </c>
      <c r="N1347" s="173" t="s">
        <v>82</v>
      </c>
      <c r="O1347" s="177">
        <f>VLOOKUP(CONCATENATE(M1347,N1347),'[1]Sheet1 (2)'!$L$6:$M$26,2,FALSE)</f>
        <v>18.75</v>
      </c>
      <c r="P1347" s="173" t="s">
        <v>83</v>
      </c>
      <c r="Q1347" s="173" t="s">
        <v>82</v>
      </c>
      <c r="R1347" s="177">
        <f>VLOOKUP(CONCATENATE(P1347,Q1347),'[1]Sheet1 (2)'!$N$6:$O$26,2,FALSE)</f>
        <v>18.75</v>
      </c>
      <c r="S1347" s="173" t="s">
        <v>80</v>
      </c>
      <c r="T1347" s="173" t="s">
        <v>80</v>
      </c>
      <c r="U1347" s="177">
        <f>VLOOKUP(CONCATENATE(S1347,T1347),'[1]Sheet1 (2)'!$P$6:$Q$26,2,FALSE)</f>
        <v>0</v>
      </c>
      <c r="V1347" s="173" t="s">
        <v>80</v>
      </c>
      <c r="W1347" s="173" t="s">
        <v>80</v>
      </c>
      <c r="X1347" s="177">
        <f>VLOOKUP(CONCATENATE(V1347,W1347),'[1]Sheet1 (2)'!$R$6:$S$26,2,FALSE)</f>
        <v>0</v>
      </c>
      <c r="Y1347" s="173" t="s">
        <v>80</v>
      </c>
      <c r="Z1347" s="173" t="s">
        <v>80</v>
      </c>
      <c r="AA1347" s="177">
        <f>VLOOKUP(CONCATENATE(Y1347,Z1347),'[1]Sheet1 (2)'!$T$6:$U$26,2,FALSE)</f>
        <v>0</v>
      </c>
      <c r="AB1347" s="173" t="s">
        <v>80</v>
      </c>
      <c r="AC1347" s="173" t="s">
        <v>80</v>
      </c>
      <c r="AD1347" s="177">
        <f>VLOOKUP(CONCATENATE(AB1347,AC1347),'[1]Sheet1 (2)'!$X$6:$Y$26,2,FALSE)</f>
        <v>0</v>
      </c>
      <c r="AE1347" s="173" t="s">
        <v>82</v>
      </c>
      <c r="AF1347" s="173" t="s">
        <v>81</v>
      </c>
      <c r="AG1347" s="177">
        <f>VLOOKUP(CONCATENATE(AE1347,AF1347),'[1]Sheet1 (2)'!$Z$6:$AA$26,2,FALSE)</f>
        <v>66</v>
      </c>
      <c r="AH1347" s="172" t="s">
        <v>391</v>
      </c>
      <c r="AI1347" s="178"/>
      <c r="AJ1347" s="140"/>
      <c r="AK1347" s="176" t="s">
        <v>282</v>
      </c>
      <c r="AL1347" s="176" t="s">
        <v>76</v>
      </c>
      <c r="AM1347" s="170">
        <f t="shared" si="43"/>
        <v>1480</v>
      </c>
      <c r="AN1347" s="147"/>
      <c r="AO1347" s="155"/>
      <c r="AP1347" s="156"/>
      <c r="AQ1347" s="157">
        <v>5.7925076806</v>
      </c>
      <c r="AR1347" s="158"/>
      <c r="AS1347" s="145">
        <f>LOOKUP(rufmkm,'[1]Sheet1 (2)'!$V$62:$V$71,'[1]Sheet1 (2)'!$W$62:$W$71)</f>
        <v>60</v>
      </c>
      <c r="AT1347" s="140"/>
      <c r="AU1347" s="157">
        <f>IF(IF(D1347='[1]Sheet1 (2)'!$C$69,'[1]Sheet1 (2)'!$D$69*('[1]Sheet1 (2)'!$D$72-rut_index)/'[1]Sheet1 (2)'!$D$72,IF([1]shee2!D1287='[1]Sheet1 (2)'!$C$70,'[1]Sheet1 (2)'!$D$70*('[1]Sheet1 (2)'!$D$72-rut_index)/'[1]Sheet1 (2)'!$D$72,IF([1]shee2!D1287='[1]Sheet1 (2)'!$C$71,'[1]Sheet1 (2)'!$D$71*('[1]Sheet1 (2)'!$D$72-rut_index)/'[1]Sheet1 (2)'!$D$72)))&lt;0,0,IF(D1347='[1]Sheet1 (2)'!$C$69,'[1]Sheet1 (2)'!$D$69*('[1]Sheet1 (2)'!$D$72-rut_index)/'[1]Sheet1 (2)'!$D$72,IF([1]shee2!D1287='[1]Sheet1 (2)'!$C$70,'[1]Sheet1 (2)'!$D$70*('[1]Sheet1 (2)'!$D$72-rut_index)/'[1]Sheet1 (2)'!$D$72,IF([1]shee2!D1287='[1]Sheet1 (2)'!$C$71,'[1]Sheet1 (2)'!$D$71*('[1]Sheet1 (2)'!$D$72-rut_index)/'[1]Sheet1 (2)'!$D$72))))</f>
        <v>5</v>
      </c>
      <c r="AV1347" s="157">
        <f>IF(IF(D1347='[1]Sheet1 (2)'!$C$69,'[1]Sheet1 (2)'!$D$69*('[1]Sheet1 (2)'!$D$72-crack_s_index)/'[1]Sheet1 (2)'!$D$72,IF([1]shee2!D1287='[1]Sheet1 (2)'!$C$70,'[1]Sheet1 (2)'!$D$70*('[1]Sheet1 (2)'!$D$72-crack_s_index)/'[1]Sheet1 (2)'!$D$72,IF([1]shee2!D1287='[1]Sheet1 (2)'!$C$71,'[1]Sheet1 (2)'!$D$71*('[1]Sheet1 (2)'!$D$72-crack_s_index)/'[1]Sheet1 (2)'!$D$72)))&lt;0,0,IF(D1347='[1]Sheet1 (2)'!$C$69,'[1]Sheet1 (2)'!$D$69*('[1]Sheet1 (2)'!$D$72-crack_s_index)/'[1]Sheet1 (2)'!$D$72,IF([1]shee2!D1287='[1]Sheet1 (2)'!$C$70,'[1]Sheet1 (2)'!$D$70*('[1]Sheet1 (2)'!$D$72-crack_s_index)/'[1]Sheet1 (2)'!$D$72,IF([1]shee2!D1287='[1]Sheet1 (2)'!$C$71,'[1]Sheet1 (2)'!$D$71*('[1]Sheet1 (2)'!$D$72-crack_s_index)/'[1]Sheet1 (2)'!$D$72))))</f>
        <v>3.4375</v>
      </c>
      <c r="AW1347" s="157">
        <f>IF(IF(D1347='[1]Sheet1 (2)'!$C$69,'[1]Sheet1 (2)'!$D$69*('[1]Sheet1 (2)'!$D$72-crack_t_index)/'[1]Sheet1 (2)'!$D$72,IF([1]shee2!D1287='[1]Sheet1 (2)'!$C$70,'[1]Sheet1 (2)'!$D$70*('[1]Sheet1 (2)'!$D$72-crack_t_index)/'[1]Sheet1 (2)'!$D$72,IF([1]shee2!D1287='[1]Sheet1 (2)'!$C$71,'[1]Sheet1 (2)'!$D$71*('[1]Sheet1 (2)'!$D$72-crack_t_index)/'[1]Sheet1 (2)'!$D$72)))&lt;0,0,IF(D1347='[1]Sheet1 (2)'!$C$69,'[1]Sheet1 (2)'!$D$69*('[1]Sheet1 (2)'!$D$72-crack_t_index)/'[1]Sheet1 (2)'!$D$72,IF([1]shee2!D1287='[1]Sheet1 (2)'!$C$70,'[1]Sheet1 (2)'!$D$70*('[1]Sheet1 (2)'!$D$72-crack_t_index)/'[1]Sheet1 (2)'!$D$72,IF([1]shee2!D1287='[1]Sheet1 (2)'!$C$71,'[1]Sheet1 (2)'!$D$71*('[1]Sheet1 (2)'!$D$72-crack_t_index)/'[1]Sheet1 (2)'!$D$72))))</f>
        <v>3.4375</v>
      </c>
      <c r="AX1347" s="157">
        <f>IF(IF(D1347='[1]Sheet1 (2)'!$C$69,'[1]Sheet1 (2)'!$D$69*('[1]Sheet1 (2)'!$D$72-rave_index)/'[1]Sheet1 (2)'!$D$72,IF([1]shee2!D1287='[1]Sheet1 (2)'!$C$70,'[1]Sheet1 (2)'!$D$70*('[1]Sheet1 (2)'!$D$72-rave_index)/'[1]Sheet1 (2)'!$D$72,IF([1]shee2!D1287='[1]Sheet1 (2)'!$C$71,'[1]Sheet1 (2)'!$D$71*('[1]Sheet1 (2)'!$D$72-rave_index)/'[1]Sheet1 (2)'!$D$72)))&lt;0,0,IF(D1347='[1]Sheet1 (2)'!$C$69,'[1]Sheet1 (2)'!$D$69*('[1]Sheet1 (2)'!$D$72-rave_index)/'[1]Sheet1 (2)'!$D$72,IF([1]shee2!D1287='[1]Sheet1 (2)'!$C$70,'[1]Sheet1 (2)'!$D$70*('[1]Sheet1 (2)'!$D$72-rave_index)/'[1]Sheet1 (2)'!$D$72,IF([1]shee2!D1287='[1]Sheet1 (2)'!$C$71,'[1]Sheet1 (2)'!$D$71*('[1]Sheet1 (2)'!$D$72-rave_index)/'[1]Sheet1 (2)'!$D$72))))</f>
        <v>5</v>
      </c>
      <c r="AY1347" s="157">
        <f>IF(IF(D1347='[1]Sheet1 (2)'!$C$69,'[1]Sheet1 (2)'!$D$69*('[1]Sheet1 (2)'!$D$72-rough_index)/'[1]Sheet1 (2)'!$D$72,IF([1]shee2!D1287='[1]Sheet1 (2)'!$C$70,'[1]Sheet1 (2)'!$D$70*('[1]Sheet1 (2)'!$D$72-rough_index)/'[1]Sheet1 (2)'!$D$72,IF([1]shee2!D1287='[1]Sheet1 (2)'!$C$71,'[1]Sheet1 (2)'!$D$71*('[1]Sheet1 (2)'!$D$72-rough_index)/'[1]Sheet1 (2)'!$D$72)))&lt;0,0,IF(D1347='[1]Sheet1 (2)'!$C$69,'[1]Sheet1 (2)'!$D$69*('[1]Sheet1 (2)'!$D$72-rough_index)/'[1]Sheet1 (2)'!$D$72,IF([1]shee2!D1287='[1]Sheet1 (2)'!$C$70,'[1]Sheet1 (2)'!$D$70*('[1]Sheet1 (2)'!$D$72-rough_index)/'[1]Sheet1 (2)'!$D$72,IF([1]shee2!D1287='[1]Sheet1 (2)'!$C$71,'[1]Sheet1 (2)'!$D$71*('[1]Sheet1 (2)'!$D$72-rough_index)/'[1]Sheet1 (2)'!$D$72))))</f>
        <v>0</v>
      </c>
      <c r="AZ1347" s="179">
        <f>+(AU1347*'[1]Sheet1 (2)'!$C$77)+(AV1347*'[1]Sheet1 (2)'!$C$78)+(AW1347*'[1]Sheet1 (2)'!$C$79)+(AX1347*'[1]Sheet1 (2)'!$C$80)+(AY1347*'[1]Sheet1 (2)'!$C$81)</f>
        <v>2.875</v>
      </c>
      <c r="BA1347" s="213" t="str">
        <f t="shared" si="42"/>
        <v>Fair</v>
      </c>
      <c r="BE1347">
        <f>IF(D1347='[1]Sheet1 (2)'!$C$61,'[1]Sheet1 (2)'!$D$61*(counts^2)+'[1]Sheet1 (2)'!$G$61*counts+'[1]Sheet1 (2)'!$J$61,IF(D1347='[1]Sheet1 (2)'!$C$62,'[1]Sheet1 (2)'!$D$62*counts+'[1]Sheet1 (2)'!$G$62,IF(D1347='[1]Sheet1 (2)'!$C$63,'[1]Sheet1 (2)'!$D$63*counts+'[1]Sheet1 (2)'!$G$63,IF(D1347='[1]Sheet1 (2)'!$C$64,'[1]Sheet1 (2)'!$D$64*counts+'[1]Sheet1 (2)'!$G$64))))</f>
        <v>2.0984129299999998</v>
      </c>
    </row>
    <row r="1348" spans="1:57" ht="12.75" customHeight="1">
      <c r="A1348" s="176" t="s">
        <v>282</v>
      </c>
      <c r="B1348" s="145" t="s">
        <v>76</v>
      </c>
      <c r="C1348" s="170">
        <v>1481</v>
      </c>
      <c r="D1348" s="174" t="s">
        <v>77</v>
      </c>
      <c r="E1348" s="171">
        <v>8</v>
      </c>
      <c r="F1348" s="171">
        <v>2</v>
      </c>
      <c r="G1348" s="171" t="s">
        <v>77</v>
      </c>
      <c r="H1348" s="171">
        <v>1</v>
      </c>
      <c r="I1348" s="171" t="s">
        <v>77</v>
      </c>
      <c r="J1348" s="173" t="s">
        <v>80</v>
      </c>
      <c r="K1348" s="173" t="s">
        <v>80</v>
      </c>
      <c r="L1348" s="169">
        <f>VLOOKUP(CONCATENATE(J1348,K1348),'Sheet1 (2)'!$J$6:$K$26,2,FALSE)</f>
        <v>0</v>
      </c>
      <c r="M1348" s="173" t="s">
        <v>80</v>
      </c>
      <c r="N1348" s="173" t="s">
        <v>80</v>
      </c>
      <c r="O1348" s="177">
        <f>VLOOKUP(CONCATENATE(M1348,N1348),'[1]Sheet1 (2)'!$L$6:$M$26,2,FALSE)</f>
        <v>0</v>
      </c>
      <c r="P1348" s="173" t="s">
        <v>80</v>
      </c>
      <c r="Q1348" s="173" t="s">
        <v>80</v>
      </c>
      <c r="R1348" s="177">
        <f>VLOOKUP(CONCATENATE(P1348,Q1348),'[1]Sheet1 (2)'!$N$6:$O$26,2,FALSE)</f>
        <v>0</v>
      </c>
      <c r="S1348" s="173" t="s">
        <v>80</v>
      </c>
      <c r="T1348" s="173" t="s">
        <v>80</v>
      </c>
      <c r="U1348" s="177">
        <f>VLOOKUP(CONCATENATE(S1348,T1348),'[1]Sheet1 (2)'!$P$6:$Q$26,2,FALSE)</f>
        <v>0</v>
      </c>
      <c r="V1348" s="173" t="s">
        <v>80</v>
      </c>
      <c r="W1348" s="173" t="s">
        <v>80</v>
      </c>
      <c r="X1348" s="177">
        <f>VLOOKUP(CONCATENATE(V1348,W1348),'[1]Sheet1 (2)'!$R$6:$S$26,2,FALSE)</f>
        <v>0</v>
      </c>
      <c r="Y1348" s="173" t="s">
        <v>80</v>
      </c>
      <c r="Z1348" s="173" t="s">
        <v>80</v>
      </c>
      <c r="AA1348" s="177">
        <f>VLOOKUP(CONCATENATE(Y1348,Z1348),'[1]Sheet1 (2)'!$T$6:$U$26,2,FALSE)</f>
        <v>0</v>
      </c>
      <c r="AB1348" s="173" t="s">
        <v>80</v>
      </c>
      <c r="AC1348" s="173" t="s">
        <v>80</v>
      </c>
      <c r="AD1348" s="177">
        <f>VLOOKUP(CONCATENATE(AB1348,AC1348),'[1]Sheet1 (2)'!$X$6:$Y$26,2,FALSE)</f>
        <v>0</v>
      </c>
      <c r="AE1348" s="173" t="s">
        <v>82</v>
      </c>
      <c r="AF1348" s="173" t="s">
        <v>81</v>
      </c>
      <c r="AG1348" s="177">
        <f>VLOOKUP(CONCATENATE(AE1348,AF1348),'[1]Sheet1 (2)'!$Z$6:$AA$26,2,FALSE)</f>
        <v>66</v>
      </c>
      <c r="AH1348" s="172" t="s">
        <v>391</v>
      </c>
      <c r="AI1348" s="178"/>
      <c r="AJ1348" s="140"/>
      <c r="AK1348" s="176" t="s">
        <v>282</v>
      </c>
      <c r="AL1348" s="176" t="s">
        <v>76</v>
      </c>
      <c r="AM1348" s="170">
        <f t="shared" si="43"/>
        <v>1481</v>
      </c>
      <c r="AN1348" s="147"/>
      <c r="AO1348" s="155"/>
      <c r="AP1348" s="156"/>
      <c r="AQ1348" s="157">
        <v>4.0478557504000001</v>
      </c>
      <c r="AR1348" s="158"/>
      <c r="AS1348" s="145">
        <f>LOOKUP(rufmkm,'[1]Sheet1 (2)'!$V$62:$V$71,'[1]Sheet1 (2)'!$W$62:$W$71)</f>
        <v>50</v>
      </c>
      <c r="AT1348" s="140"/>
      <c r="AU1348" s="157">
        <f>IF(IF(D1348='[1]Sheet1 (2)'!$C$69,'[1]Sheet1 (2)'!$D$69*('[1]Sheet1 (2)'!$D$72-rut_index)/'[1]Sheet1 (2)'!$D$72,IF([1]shee2!D1288='[1]Sheet1 (2)'!$C$70,'[1]Sheet1 (2)'!$D$70*('[1]Sheet1 (2)'!$D$72-rut_index)/'[1]Sheet1 (2)'!$D$72,IF([1]shee2!D1288='[1]Sheet1 (2)'!$C$71,'[1]Sheet1 (2)'!$D$71*('[1]Sheet1 (2)'!$D$72-rut_index)/'[1]Sheet1 (2)'!$D$72)))&lt;0,0,IF(D1348='[1]Sheet1 (2)'!$C$69,'[1]Sheet1 (2)'!$D$69*('[1]Sheet1 (2)'!$D$72-rut_index)/'[1]Sheet1 (2)'!$D$72,IF([1]shee2!D1288='[1]Sheet1 (2)'!$C$70,'[1]Sheet1 (2)'!$D$70*('[1]Sheet1 (2)'!$D$72-rut_index)/'[1]Sheet1 (2)'!$D$72,IF([1]shee2!D1288='[1]Sheet1 (2)'!$C$71,'[1]Sheet1 (2)'!$D$71*('[1]Sheet1 (2)'!$D$72-rut_index)/'[1]Sheet1 (2)'!$D$72))))</f>
        <v>5</v>
      </c>
      <c r="AV1348" s="157">
        <f>IF(IF(D1348='[1]Sheet1 (2)'!$C$69,'[1]Sheet1 (2)'!$D$69*('[1]Sheet1 (2)'!$D$72-crack_s_index)/'[1]Sheet1 (2)'!$D$72,IF([1]shee2!D1288='[1]Sheet1 (2)'!$C$70,'[1]Sheet1 (2)'!$D$70*('[1]Sheet1 (2)'!$D$72-crack_s_index)/'[1]Sheet1 (2)'!$D$72,IF([1]shee2!D1288='[1]Sheet1 (2)'!$C$71,'[1]Sheet1 (2)'!$D$71*('[1]Sheet1 (2)'!$D$72-crack_s_index)/'[1]Sheet1 (2)'!$D$72)))&lt;0,0,IF(D1348='[1]Sheet1 (2)'!$C$69,'[1]Sheet1 (2)'!$D$69*('[1]Sheet1 (2)'!$D$72-crack_s_index)/'[1]Sheet1 (2)'!$D$72,IF([1]shee2!D1288='[1]Sheet1 (2)'!$C$70,'[1]Sheet1 (2)'!$D$70*('[1]Sheet1 (2)'!$D$72-crack_s_index)/'[1]Sheet1 (2)'!$D$72,IF([1]shee2!D1288='[1]Sheet1 (2)'!$C$71,'[1]Sheet1 (2)'!$D$71*('[1]Sheet1 (2)'!$D$72-crack_s_index)/'[1]Sheet1 (2)'!$D$72))))</f>
        <v>5</v>
      </c>
      <c r="AW1348" s="157">
        <f>IF(IF(D1348='[1]Sheet1 (2)'!$C$69,'[1]Sheet1 (2)'!$D$69*('[1]Sheet1 (2)'!$D$72-crack_t_index)/'[1]Sheet1 (2)'!$D$72,IF([1]shee2!D1288='[1]Sheet1 (2)'!$C$70,'[1]Sheet1 (2)'!$D$70*('[1]Sheet1 (2)'!$D$72-crack_t_index)/'[1]Sheet1 (2)'!$D$72,IF([1]shee2!D1288='[1]Sheet1 (2)'!$C$71,'[1]Sheet1 (2)'!$D$71*('[1]Sheet1 (2)'!$D$72-crack_t_index)/'[1]Sheet1 (2)'!$D$72)))&lt;0,0,IF(D1348='[1]Sheet1 (2)'!$C$69,'[1]Sheet1 (2)'!$D$69*('[1]Sheet1 (2)'!$D$72-crack_t_index)/'[1]Sheet1 (2)'!$D$72,IF([1]shee2!D1288='[1]Sheet1 (2)'!$C$70,'[1]Sheet1 (2)'!$D$70*('[1]Sheet1 (2)'!$D$72-crack_t_index)/'[1]Sheet1 (2)'!$D$72,IF([1]shee2!D1288='[1]Sheet1 (2)'!$C$71,'[1]Sheet1 (2)'!$D$71*('[1]Sheet1 (2)'!$D$72-crack_t_index)/'[1]Sheet1 (2)'!$D$72))))</f>
        <v>5</v>
      </c>
      <c r="AX1348" s="157">
        <f>IF(IF(D1348='[1]Sheet1 (2)'!$C$69,'[1]Sheet1 (2)'!$D$69*('[1]Sheet1 (2)'!$D$72-rave_index)/'[1]Sheet1 (2)'!$D$72,IF([1]shee2!D1288='[1]Sheet1 (2)'!$C$70,'[1]Sheet1 (2)'!$D$70*('[1]Sheet1 (2)'!$D$72-rave_index)/'[1]Sheet1 (2)'!$D$72,IF([1]shee2!D1288='[1]Sheet1 (2)'!$C$71,'[1]Sheet1 (2)'!$D$71*('[1]Sheet1 (2)'!$D$72-rave_index)/'[1]Sheet1 (2)'!$D$72)))&lt;0,0,IF(D1348='[1]Sheet1 (2)'!$C$69,'[1]Sheet1 (2)'!$D$69*('[1]Sheet1 (2)'!$D$72-rave_index)/'[1]Sheet1 (2)'!$D$72,IF([1]shee2!D1288='[1]Sheet1 (2)'!$C$70,'[1]Sheet1 (2)'!$D$70*('[1]Sheet1 (2)'!$D$72-rave_index)/'[1]Sheet1 (2)'!$D$72,IF([1]shee2!D1288='[1]Sheet1 (2)'!$C$71,'[1]Sheet1 (2)'!$D$71*('[1]Sheet1 (2)'!$D$72-rave_index)/'[1]Sheet1 (2)'!$D$72))))</f>
        <v>5</v>
      </c>
      <c r="AY1348" s="157">
        <f>IF(IF(D1348='[1]Sheet1 (2)'!$C$69,'[1]Sheet1 (2)'!$D$69*('[1]Sheet1 (2)'!$D$72-rough_index)/'[1]Sheet1 (2)'!$D$72,IF([1]shee2!D1288='[1]Sheet1 (2)'!$C$70,'[1]Sheet1 (2)'!$D$70*('[1]Sheet1 (2)'!$D$72-rough_index)/'[1]Sheet1 (2)'!$D$72,IF([1]shee2!D1288='[1]Sheet1 (2)'!$C$71,'[1]Sheet1 (2)'!$D$71*('[1]Sheet1 (2)'!$D$72-rough_index)/'[1]Sheet1 (2)'!$D$72)))&lt;0,0,IF(D1348='[1]Sheet1 (2)'!$C$69,'[1]Sheet1 (2)'!$D$69*('[1]Sheet1 (2)'!$D$72-rough_index)/'[1]Sheet1 (2)'!$D$72,IF([1]shee2!D1288='[1]Sheet1 (2)'!$C$70,'[1]Sheet1 (2)'!$D$70*('[1]Sheet1 (2)'!$D$72-rough_index)/'[1]Sheet1 (2)'!$D$72,IF([1]shee2!D1288='[1]Sheet1 (2)'!$C$71,'[1]Sheet1 (2)'!$D$71*('[1]Sheet1 (2)'!$D$72-rough_index)/'[1]Sheet1 (2)'!$D$72))))</f>
        <v>0.83333333333333337</v>
      </c>
      <c r="AZ1348" s="179">
        <f>+(AU1348*'[1]Sheet1 (2)'!$C$77)+(AV1348*'[1]Sheet1 (2)'!$C$78)+(AW1348*'[1]Sheet1 (2)'!$C$79)+(AX1348*'[1]Sheet1 (2)'!$C$80)+(AY1348*'[1]Sheet1 (2)'!$C$81)</f>
        <v>3.75</v>
      </c>
      <c r="BA1348" s="213" t="str">
        <f t="shared" si="42"/>
        <v>Fair</v>
      </c>
      <c r="BE1348">
        <f>IF(D1348='[1]Sheet1 (2)'!$C$61,'[1]Sheet1 (2)'!$D$61*(counts^2)+'[1]Sheet1 (2)'!$G$61*counts+'[1]Sheet1 (2)'!$J$61,IF(D1348='[1]Sheet1 (2)'!$C$62,'[1]Sheet1 (2)'!$D$62*counts+'[1]Sheet1 (2)'!$G$62,IF(D1348='[1]Sheet1 (2)'!$C$63,'[1]Sheet1 (2)'!$D$63*counts+'[1]Sheet1 (2)'!$G$63,IF(D1348='[1]Sheet1 (2)'!$C$64,'[1]Sheet1 (2)'!$D$64*counts+'[1]Sheet1 (2)'!$G$64))))</f>
        <v>2.0984129299999998</v>
      </c>
    </row>
    <row r="1349" spans="1:57" ht="12.75" customHeight="1">
      <c r="A1349" s="176" t="s">
        <v>282</v>
      </c>
      <c r="B1349" s="145" t="s">
        <v>76</v>
      </c>
      <c r="C1349" s="170">
        <v>1482</v>
      </c>
      <c r="D1349" s="174" t="s">
        <v>77</v>
      </c>
      <c r="E1349" s="171">
        <v>8</v>
      </c>
      <c r="F1349" s="171">
        <v>2</v>
      </c>
      <c r="G1349" s="171" t="s">
        <v>77</v>
      </c>
      <c r="H1349" s="171">
        <v>1</v>
      </c>
      <c r="I1349" s="171" t="s">
        <v>77</v>
      </c>
      <c r="J1349" s="173" t="s">
        <v>80</v>
      </c>
      <c r="K1349" s="173" t="s">
        <v>80</v>
      </c>
      <c r="L1349" s="169">
        <f>VLOOKUP(CONCATENATE(J1349,K1349),'Sheet1 (2)'!$J$6:$K$26,2,FALSE)</f>
        <v>0</v>
      </c>
      <c r="M1349" s="173" t="s">
        <v>83</v>
      </c>
      <c r="N1349" s="173" t="s">
        <v>78</v>
      </c>
      <c r="O1349" s="177">
        <f>VLOOKUP(CONCATENATE(M1349,N1349),'[1]Sheet1 (2)'!$L$6:$M$26,2,FALSE)</f>
        <v>7.5</v>
      </c>
      <c r="P1349" s="173" t="s">
        <v>80</v>
      </c>
      <c r="Q1349" s="173" t="s">
        <v>80</v>
      </c>
      <c r="R1349" s="177">
        <f>VLOOKUP(CONCATENATE(P1349,Q1349),'[1]Sheet1 (2)'!$N$6:$O$26,2,FALSE)</f>
        <v>0</v>
      </c>
      <c r="S1349" s="173" t="s">
        <v>80</v>
      </c>
      <c r="T1349" s="173" t="s">
        <v>80</v>
      </c>
      <c r="U1349" s="177">
        <f>VLOOKUP(CONCATENATE(S1349,T1349),'[1]Sheet1 (2)'!$P$6:$Q$26,2,FALSE)</f>
        <v>0</v>
      </c>
      <c r="V1349" s="173" t="s">
        <v>80</v>
      </c>
      <c r="W1349" s="173" t="s">
        <v>80</v>
      </c>
      <c r="X1349" s="177">
        <f>VLOOKUP(CONCATENATE(V1349,W1349),'[1]Sheet1 (2)'!$R$6:$S$26,2,FALSE)</f>
        <v>0</v>
      </c>
      <c r="Y1349" s="173" t="s">
        <v>80</v>
      </c>
      <c r="Z1349" s="173" t="s">
        <v>80</v>
      </c>
      <c r="AA1349" s="177">
        <f>VLOOKUP(CONCATENATE(Y1349,Z1349),'[1]Sheet1 (2)'!$T$6:$U$26,2,FALSE)</f>
        <v>0</v>
      </c>
      <c r="AB1349" s="173" t="s">
        <v>80</v>
      </c>
      <c r="AC1349" s="173" t="s">
        <v>80</v>
      </c>
      <c r="AD1349" s="177">
        <f>VLOOKUP(CONCATENATE(AB1349,AC1349),'[1]Sheet1 (2)'!$X$6:$Y$26,2,FALSE)</f>
        <v>0</v>
      </c>
      <c r="AE1349" s="173" t="s">
        <v>82</v>
      </c>
      <c r="AF1349" s="173" t="s">
        <v>81</v>
      </c>
      <c r="AG1349" s="177">
        <f>VLOOKUP(CONCATENATE(AE1349,AF1349),'[1]Sheet1 (2)'!$Z$6:$AA$26,2,FALSE)</f>
        <v>66</v>
      </c>
      <c r="AH1349" s="172"/>
      <c r="AI1349" s="178"/>
      <c r="AJ1349" s="140"/>
      <c r="AK1349" s="176" t="s">
        <v>282</v>
      </c>
      <c r="AL1349" s="176" t="s">
        <v>76</v>
      </c>
      <c r="AM1349" s="170">
        <f t="shared" si="43"/>
        <v>1482</v>
      </c>
      <c r="AN1349" s="147"/>
      <c r="AO1349" s="155"/>
      <c r="AP1349" s="156"/>
      <c r="AQ1349" s="157">
        <v>3.1061148132</v>
      </c>
      <c r="AR1349" s="158"/>
      <c r="AS1349" s="145">
        <f>LOOKUP(rufmkm,'[1]Sheet1 (2)'!$V$62:$V$71,'[1]Sheet1 (2)'!$W$62:$W$71)</f>
        <v>40</v>
      </c>
      <c r="AT1349" s="140"/>
      <c r="AU1349" s="157">
        <f>IF(IF(D1349='[1]Sheet1 (2)'!$C$69,'[1]Sheet1 (2)'!$D$69*('[1]Sheet1 (2)'!$D$72-rut_index)/'[1]Sheet1 (2)'!$D$72,IF([1]shee2!D1289='[1]Sheet1 (2)'!$C$70,'[1]Sheet1 (2)'!$D$70*('[1]Sheet1 (2)'!$D$72-rut_index)/'[1]Sheet1 (2)'!$D$72,IF([1]shee2!D1289='[1]Sheet1 (2)'!$C$71,'[1]Sheet1 (2)'!$D$71*('[1]Sheet1 (2)'!$D$72-rut_index)/'[1]Sheet1 (2)'!$D$72)))&lt;0,0,IF(D1349='[1]Sheet1 (2)'!$C$69,'[1]Sheet1 (2)'!$D$69*('[1]Sheet1 (2)'!$D$72-rut_index)/'[1]Sheet1 (2)'!$D$72,IF([1]shee2!D1289='[1]Sheet1 (2)'!$C$70,'[1]Sheet1 (2)'!$D$70*('[1]Sheet1 (2)'!$D$72-rut_index)/'[1]Sheet1 (2)'!$D$72,IF([1]shee2!D1289='[1]Sheet1 (2)'!$C$71,'[1]Sheet1 (2)'!$D$71*('[1]Sheet1 (2)'!$D$72-rut_index)/'[1]Sheet1 (2)'!$D$72))))</f>
        <v>5</v>
      </c>
      <c r="AV1349" s="157">
        <f>IF(IF(D1349='[1]Sheet1 (2)'!$C$69,'[1]Sheet1 (2)'!$D$69*('[1]Sheet1 (2)'!$D$72-crack_s_index)/'[1]Sheet1 (2)'!$D$72,IF([1]shee2!D1289='[1]Sheet1 (2)'!$C$70,'[1]Sheet1 (2)'!$D$70*('[1]Sheet1 (2)'!$D$72-crack_s_index)/'[1]Sheet1 (2)'!$D$72,IF([1]shee2!D1289='[1]Sheet1 (2)'!$C$71,'[1]Sheet1 (2)'!$D$71*('[1]Sheet1 (2)'!$D$72-crack_s_index)/'[1]Sheet1 (2)'!$D$72)))&lt;0,0,IF(D1349='[1]Sheet1 (2)'!$C$69,'[1]Sheet1 (2)'!$D$69*('[1]Sheet1 (2)'!$D$72-crack_s_index)/'[1]Sheet1 (2)'!$D$72,IF([1]shee2!D1289='[1]Sheet1 (2)'!$C$70,'[1]Sheet1 (2)'!$D$70*('[1]Sheet1 (2)'!$D$72-crack_s_index)/'[1]Sheet1 (2)'!$D$72,IF([1]shee2!D1289='[1]Sheet1 (2)'!$C$71,'[1]Sheet1 (2)'!$D$71*('[1]Sheet1 (2)'!$D$72-crack_s_index)/'[1]Sheet1 (2)'!$D$72))))</f>
        <v>4.375</v>
      </c>
      <c r="AW1349" s="157">
        <f>IF(IF(D1349='[1]Sheet1 (2)'!$C$69,'[1]Sheet1 (2)'!$D$69*('[1]Sheet1 (2)'!$D$72-crack_t_index)/'[1]Sheet1 (2)'!$D$72,IF([1]shee2!D1289='[1]Sheet1 (2)'!$C$70,'[1]Sheet1 (2)'!$D$70*('[1]Sheet1 (2)'!$D$72-crack_t_index)/'[1]Sheet1 (2)'!$D$72,IF([1]shee2!D1289='[1]Sheet1 (2)'!$C$71,'[1]Sheet1 (2)'!$D$71*('[1]Sheet1 (2)'!$D$72-crack_t_index)/'[1]Sheet1 (2)'!$D$72)))&lt;0,0,IF(D1349='[1]Sheet1 (2)'!$C$69,'[1]Sheet1 (2)'!$D$69*('[1]Sheet1 (2)'!$D$72-crack_t_index)/'[1]Sheet1 (2)'!$D$72,IF([1]shee2!D1289='[1]Sheet1 (2)'!$C$70,'[1]Sheet1 (2)'!$D$70*('[1]Sheet1 (2)'!$D$72-crack_t_index)/'[1]Sheet1 (2)'!$D$72,IF([1]shee2!D1289='[1]Sheet1 (2)'!$C$71,'[1]Sheet1 (2)'!$D$71*('[1]Sheet1 (2)'!$D$72-crack_t_index)/'[1]Sheet1 (2)'!$D$72))))</f>
        <v>5</v>
      </c>
      <c r="AX1349" s="157">
        <f>IF(IF(D1349='[1]Sheet1 (2)'!$C$69,'[1]Sheet1 (2)'!$D$69*('[1]Sheet1 (2)'!$D$72-rave_index)/'[1]Sheet1 (2)'!$D$72,IF([1]shee2!D1289='[1]Sheet1 (2)'!$C$70,'[1]Sheet1 (2)'!$D$70*('[1]Sheet1 (2)'!$D$72-rave_index)/'[1]Sheet1 (2)'!$D$72,IF([1]shee2!D1289='[1]Sheet1 (2)'!$C$71,'[1]Sheet1 (2)'!$D$71*('[1]Sheet1 (2)'!$D$72-rave_index)/'[1]Sheet1 (2)'!$D$72)))&lt;0,0,IF(D1349='[1]Sheet1 (2)'!$C$69,'[1]Sheet1 (2)'!$D$69*('[1]Sheet1 (2)'!$D$72-rave_index)/'[1]Sheet1 (2)'!$D$72,IF([1]shee2!D1289='[1]Sheet1 (2)'!$C$70,'[1]Sheet1 (2)'!$D$70*('[1]Sheet1 (2)'!$D$72-rave_index)/'[1]Sheet1 (2)'!$D$72,IF([1]shee2!D1289='[1]Sheet1 (2)'!$C$71,'[1]Sheet1 (2)'!$D$71*('[1]Sheet1 (2)'!$D$72-rave_index)/'[1]Sheet1 (2)'!$D$72))))</f>
        <v>5</v>
      </c>
      <c r="AY1349" s="157">
        <f>IF(IF(D1349='[1]Sheet1 (2)'!$C$69,'[1]Sheet1 (2)'!$D$69*('[1]Sheet1 (2)'!$D$72-rough_index)/'[1]Sheet1 (2)'!$D$72,IF([1]shee2!D1289='[1]Sheet1 (2)'!$C$70,'[1]Sheet1 (2)'!$D$70*('[1]Sheet1 (2)'!$D$72-rough_index)/'[1]Sheet1 (2)'!$D$72,IF([1]shee2!D1289='[1]Sheet1 (2)'!$C$71,'[1]Sheet1 (2)'!$D$71*('[1]Sheet1 (2)'!$D$72-rough_index)/'[1]Sheet1 (2)'!$D$72)))&lt;0,0,IF(D1349='[1]Sheet1 (2)'!$C$69,'[1]Sheet1 (2)'!$D$69*('[1]Sheet1 (2)'!$D$72-rough_index)/'[1]Sheet1 (2)'!$D$72,IF([1]shee2!D1289='[1]Sheet1 (2)'!$C$70,'[1]Sheet1 (2)'!$D$70*('[1]Sheet1 (2)'!$D$72-rough_index)/'[1]Sheet1 (2)'!$D$72,IF([1]shee2!D1289='[1]Sheet1 (2)'!$C$71,'[1]Sheet1 (2)'!$D$71*('[1]Sheet1 (2)'!$D$72-rough_index)/'[1]Sheet1 (2)'!$D$72))))</f>
        <v>1.6666666666666667</v>
      </c>
      <c r="AZ1349" s="179">
        <f>+(AU1349*'[1]Sheet1 (2)'!$C$77)+(AV1349*'[1]Sheet1 (2)'!$C$78)+(AW1349*'[1]Sheet1 (2)'!$C$79)+(AX1349*'[1]Sheet1 (2)'!$C$80)+(AY1349*'[1]Sheet1 (2)'!$C$81)</f>
        <v>3.7750000000000004</v>
      </c>
      <c r="BA1349" s="213" t="str">
        <f t="shared" si="42"/>
        <v>Fair</v>
      </c>
      <c r="BE1349">
        <f>IF(D1349='[1]Sheet1 (2)'!$C$61,'[1]Sheet1 (2)'!$D$61*(counts^2)+'[1]Sheet1 (2)'!$G$61*counts+'[1]Sheet1 (2)'!$J$61,IF(D1349='[1]Sheet1 (2)'!$C$62,'[1]Sheet1 (2)'!$D$62*counts+'[1]Sheet1 (2)'!$G$62,IF(D1349='[1]Sheet1 (2)'!$C$63,'[1]Sheet1 (2)'!$D$63*counts+'[1]Sheet1 (2)'!$G$63,IF(D1349='[1]Sheet1 (2)'!$C$64,'[1]Sheet1 (2)'!$D$64*counts+'[1]Sheet1 (2)'!$G$64))))</f>
        <v>2.0984129299999998</v>
      </c>
    </row>
    <row r="1350" spans="1:57" ht="12.75" customHeight="1">
      <c r="A1350" s="176" t="s">
        <v>282</v>
      </c>
      <c r="B1350" s="145" t="s">
        <v>76</v>
      </c>
      <c r="C1350" s="170">
        <v>1483</v>
      </c>
      <c r="D1350" s="174" t="s">
        <v>77</v>
      </c>
      <c r="E1350" s="171">
        <v>8</v>
      </c>
      <c r="F1350" s="171">
        <v>2</v>
      </c>
      <c r="G1350" s="171" t="s">
        <v>77</v>
      </c>
      <c r="H1350" s="171">
        <v>1</v>
      </c>
      <c r="I1350" s="171" t="s">
        <v>77</v>
      </c>
      <c r="J1350" s="173" t="s">
        <v>80</v>
      </c>
      <c r="K1350" s="173" t="s">
        <v>80</v>
      </c>
      <c r="L1350" s="169">
        <f>VLOOKUP(CONCATENATE(J1350,K1350),'Sheet1 (2)'!$J$6:$K$26,2,FALSE)</f>
        <v>0</v>
      </c>
      <c r="M1350" s="173" t="s">
        <v>80</v>
      </c>
      <c r="N1350" s="173" t="s">
        <v>80</v>
      </c>
      <c r="O1350" s="177">
        <f>VLOOKUP(CONCATENATE(M1350,N1350),'[1]Sheet1 (2)'!$L$6:$M$26,2,FALSE)</f>
        <v>0</v>
      </c>
      <c r="P1350" s="173" t="s">
        <v>80</v>
      </c>
      <c r="Q1350" s="173" t="s">
        <v>80</v>
      </c>
      <c r="R1350" s="177">
        <f>VLOOKUP(CONCATENATE(P1350,Q1350),'[1]Sheet1 (2)'!$N$6:$O$26,2,FALSE)</f>
        <v>0</v>
      </c>
      <c r="S1350" s="173" t="s">
        <v>80</v>
      </c>
      <c r="T1350" s="173" t="s">
        <v>80</v>
      </c>
      <c r="U1350" s="177">
        <f>VLOOKUP(CONCATENATE(S1350,T1350),'[1]Sheet1 (2)'!$P$6:$Q$26,2,FALSE)</f>
        <v>0</v>
      </c>
      <c r="V1350" s="173" t="s">
        <v>80</v>
      </c>
      <c r="W1350" s="173" t="s">
        <v>80</v>
      </c>
      <c r="X1350" s="177">
        <f>VLOOKUP(CONCATENATE(V1350,W1350),'[1]Sheet1 (2)'!$R$6:$S$26,2,FALSE)</f>
        <v>0</v>
      </c>
      <c r="Y1350" s="173" t="s">
        <v>80</v>
      </c>
      <c r="Z1350" s="173" t="s">
        <v>80</v>
      </c>
      <c r="AA1350" s="177">
        <f>VLOOKUP(CONCATENATE(Y1350,Z1350),'[1]Sheet1 (2)'!$T$6:$U$26,2,FALSE)</f>
        <v>0</v>
      </c>
      <c r="AB1350" s="173" t="s">
        <v>80</v>
      </c>
      <c r="AC1350" s="173" t="s">
        <v>80</v>
      </c>
      <c r="AD1350" s="177">
        <f>VLOOKUP(CONCATENATE(AB1350,AC1350),'[1]Sheet1 (2)'!$X$6:$Y$26,2,FALSE)</f>
        <v>0</v>
      </c>
      <c r="AE1350" s="173" t="s">
        <v>82</v>
      </c>
      <c r="AF1350" s="173" t="s">
        <v>81</v>
      </c>
      <c r="AG1350" s="177">
        <f>VLOOKUP(CONCATENATE(AE1350,AF1350),'[1]Sheet1 (2)'!$Z$6:$AA$26,2,FALSE)</f>
        <v>66</v>
      </c>
      <c r="AH1350" s="172"/>
      <c r="AI1350" s="178"/>
      <c r="AJ1350" s="140"/>
      <c r="AK1350" s="176" t="s">
        <v>282</v>
      </c>
      <c r="AL1350" s="176" t="s">
        <v>76</v>
      </c>
      <c r="AM1350" s="170">
        <f t="shared" si="43"/>
        <v>1483</v>
      </c>
      <c r="AN1350" s="147"/>
      <c r="AO1350" s="155" t="s">
        <v>409</v>
      </c>
      <c r="AP1350" s="156"/>
      <c r="AQ1350" s="157">
        <v>4.5724191667999996</v>
      </c>
      <c r="AR1350" s="158"/>
      <c r="AS1350" s="145">
        <f>LOOKUP(rufmkm,'[1]Sheet1 (2)'!$V$62:$V$71,'[1]Sheet1 (2)'!$W$62:$W$71)</f>
        <v>50</v>
      </c>
      <c r="AT1350" s="140"/>
      <c r="AU1350" s="157">
        <f>IF(IF(D1350='[1]Sheet1 (2)'!$C$69,'[1]Sheet1 (2)'!$D$69*('[1]Sheet1 (2)'!$D$72-rut_index)/'[1]Sheet1 (2)'!$D$72,IF([1]shee2!D1290='[1]Sheet1 (2)'!$C$70,'[1]Sheet1 (2)'!$D$70*('[1]Sheet1 (2)'!$D$72-rut_index)/'[1]Sheet1 (2)'!$D$72,IF([1]shee2!D1290='[1]Sheet1 (2)'!$C$71,'[1]Sheet1 (2)'!$D$71*('[1]Sheet1 (2)'!$D$72-rut_index)/'[1]Sheet1 (2)'!$D$72)))&lt;0,0,IF(D1350='[1]Sheet1 (2)'!$C$69,'[1]Sheet1 (2)'!$D$69*('[1]Sheet1 (2)'!$D$72-rut_index)/'[1]Sheet1 (2)'!$D$72,IF([1]shee2!D1290='[1]Sheet1 (2)'!$C$70,'[1]Sheet1 (2)'!$D$70*('[1]Sheet1 (2)'!$D$72-rut_index)/'[1]Sheet1 (2)'!$D$72,IF([1]shee2!D1290='[1]Sheet1 (2)'!$C$71,'[1]Sheet1 (2)'!$D$71*('[1]Sheet1 (2)'!$D$72-rut_index)/'[1]Sheet1 (2)'!$D$72))))</f>
        <v>5</v>
      </c>
      <c r="AV1350" s="157">
        <f>IF(IF(D1350='[1]Sheet1 (2)'!$C$69,'[1]Sheet1 (2)'!$D$69*('[1]Sheet1 (2)'!$D$72-crack_s_index)/'[1]Sheet1 (2)'!$D$72,IF([1]shee2!D1290='[1]Sheet1 (2)'!$C$70,'[1]Sheet1 (2)'!$D$70*('[1]Sheet1 (2)'!$D$72-crack_s_index)/'[1]Sheet1 (2)'!$D$72,IF([1]shee2!D1290='[1]Sheet1 (2)'!$C$71,'[1]Sheet1 (2)'!$D$71*('[1]Sheet1 (2)'!$D$72-crack_s_index)/'[1]Sheet1 (2)'!$D$72)))&lt;0,0,IF(D1350='[1]Sheet1 (2)'!$C$69,'[1]Sheet1 (2)'!$D$69*('[1]Sheet1 (2)'!$D$72-crack_s_index)/'[1]Sheet1 (2)'!$D$72,IF([1]shee2!D1290='[1]Sheet1 (2)'!$C$70,'[1]Sheet1 (2)'!$D$70*('[1]Sheet1 (2)'!$D$72-crack_s_index)/'[1]Sheet1 (2)'!$D$72,IF([1]shee2!D1290='[1]Sheet1 (2)'!$C$71,'[1]Sheet1 (2)'!$D$71*('[1]Sheet1 (2)'!$D$72-crack_s_index)/'[1]Sheet1 (2)'!$D$72))))</f>
        <v>5</v>
      </c>
      <c r="AW1350" s="157">
        <f>IF(IF(D1350='[1]Sheet1 (2)'!$C$69,'[1]Sheet1 (2)'!$D$69*('[1]Sheet1 (2)'!$D$72-crack_t_index)/'[1]Sheet1 (2)'!$D$72,IF([1]shee2!D1290='[1]Sheet1 (2)'!$C$70,'[1]Sheet1 (2)'!$D$70*('[1]Sheet1 (2)'!$D$72-crack_t_index)/'[1]Sheet1 (2)'!$D$72,IF([1]shee2!D1290='[1]Sheet1 (2)'!$C$71,'[1]Sheet1 (2)'!$D$71*('[1]Sheet1 (2)'!$D$72-crack_t_index)/'[1]Sheet1 (2)'!$D$72)))&lt;0,0,IF(D1350='[1]Sheet1 (2)'!$C$69,'[1]Sheet1 (2)'!$D$69*('[1]Sheet1 (2)'!$D$72-crack_t_index)/'[1]Sheet1 (2)'!$D$72,IF([1]shee2!D1290='[1]Sheet1 (2)'!$C$70,'[1]Sheet1 (2)'!$D$70*('[1]Sheet1 (2)'!$D$72-crack_t_index)/'[1]Sheet1 (2)'!$D$72,IF([1]shee2!D1290='[1]Sheet1 (2)'!$C$71,'[1]Sheet1 (2)'!$D$71*('[1]Sheet1 (2)'!$D$72-crack_t_index)/'[1]Sheet1 (2)'!$D$72))))</f>
        <v>5</v>
      </c>
      <c r="AX1350" s="157">
        <f>IF(IF(D1350='[1]Sheet1 (2)'!$C$69,'[1]Sheet1 (2)'!$D$69*('[1]Sheet1 (2)'!$D$72-rave_index)/'[1]Sheet1 (2)'!$D$72,IF([1]shee2!D1290='[1]Sheet1 (2)'!$C$70,'[1]Sheet1 (2)'!$D$70*('[1]Sheet1 (2)'!$D$72-rave_index)/'[1]Sheet1 (2)'!$D$72,IF([1]shee2!D1290='[1]Sheet1 (2)'!$C$71,'[1]Sheet1 (2)'!$D$71*('[1]Sheet1 (2)'!$D$72-rave_index)/'[1]Sheet1 (2)'!$D$72)))&lt;0,0,IF(D1350='[1]Sheet1 (2)'!$C$69,'[1]Sheet1 (2)'!$D$69*('[1]Sheet1 (2)'!$D$72-rave_index)/'[1]Sheet1 (2)'!$D$72,IF([1]shee2!D1290='[1]Sheet1 (2)'!$C$70,'[1]Sheet1 (2)'!$D$70*('[1]Sheet1 (2)'!$D$72-rave_index)/'[1]Sheet1 (2)'!$D$72,IF([1]shee2!D1290='[1]Sheet1 (2)'!$C$71,'[1]Sheet1 (2)'!$D$71*('[1]Sheet1 (2)'!$D$72-rave_index)/'[1]Sheet1 (2)'!$D$72))))</f>
        <v>5</v>
      </c>
      <c r="AY1350" s="157">
        <f>IF(IF(D1350='[1]Sheet1 (2)'!$C$69,'[1]Sheet1 (2)'!$D$69*('[1]Sheet1 (2)'!$D$72-rough_index)/'[1]Sheet1 (2)'!$D$72,IF([1]shee2!D1290='[1]Sheet1 (2)'!$C$70,'[1]Sheet1 (2)'!$D$70*('[1]Sheet1 (2)'!$D$72-rough_index)/'[1]Sheet1 (2)'!$D$72,IF([1]shee2!D1290='[1]Sheet1 (2)'!$C$71,'[1]Sheet1 (2)'!$D$71*('[1]Sheet1 (2)'!$D$72-rough_index)/'[1]Sheet1 (2)'!$D$72)))&lt;0,0,IF(D1350='[1]Sheet1 (2)'!$C$69,'[1]Sheet1 (2)'!$D$69*('[1]Sheet1 (2)'!$D$72-rough_index)/'[1]Sheet1 (2)'!$D$72,IF([1]shee2!D1290='[1]Sheet1 (2)'!$C$70,'[1]Sheet1 (2)'!$D$70*('[1]Sheet1 (2)'!$D$72-rough_index)/'[1]Sheet1 (2)'!$D$72,IF([1]shee2!D1290='[1]Sheet1 (2)'!$C$71,'[1]Sheet1 (2)'!$D$71*('[1]Sheet1 (2)'!$D$72-rough_index)/'[1]Sheet1 (2)'!$D$72))))</f>
        <v>0.83333333333333337</v>
      </c>
      <c r="AZ1350" s="179">
        <f>+(AU1350*'[1]Sheet1 (2)'!$C$77)+(AV1350*'[1]Sheet1 (2)'!$C$78)+(AW1350*'[1]Sheet1 (2)'!$C$79)+(AX1350*'[1]Sheet1 (2)'!$C$80)+(AY1350*'[1]Sheet1 (2)'!$C$81)</f>
        <v>3.75</v>
      </c>
      <c r="BA1350" s="213" t="str">
        <f t="shared" si="42"/>
        <v>Fair</v>
      </c>
      <c r="BE1350">
        <f>IF(D1350='[1]Sheet1 (2)'!$C$61,'[1]Sheet1 (2)'!$D$61*(counts^2)+'[1]Sheet1 (2)'!$G$61*counts+'[1]Sheet1 (2)'!$J$61,IF(D1350='[1]Sheet1 (2)'!$C$62,'[1]Sheet1 (2)'!$D$62*counts+'[1]Sheet1 (2)'!$G$62,IF(D1350='[1]Sheet1 (2)'!$C$63,'[1]Sheet1 (2)'!$D$63*counts+'[1]Sheet1 (2)'!$G$63,IF(D1350='[1]Sheet1 (2)'!$C$64,'[1]Sheet1 (2)'!$D$64*counts+'[1]Sheet1 (2)'!$G$64))))</f>
        <v>2.0984129299999998</v>
      </c>
    </row>
    <row r="1351" spans="1:57" ht="12.75" customHeight="1">
      <c r="A1351" s="176" t="s">
        <v>282</v>
      </c>
      <c r="B1351" s="145" t="s">
        <v>76</v>
      </c>
      <c r="C1351" s="170">
        <v>1484</v>
      </c>
      <c r="D1351" s="174" t="s">
        <v>77</v>
      </c>
      <c r="E1351" s="171">
        <v>8</v>
      </c>
      <c r="F1351" s="171">
        <v>2</v>
      </c>
      <c r="G1351" s="171" t="s">
        <v>77</v>
      </c>
      <c r="H1351" s="171">
        <v>1</v>
      </c>
      <c r="I1351" s="171" t="s">
        <v>77</v>
      </c>
      <c r="J1351" s="173" t="s">
        <v>80</v>
      </c>
      <c r="K1351" s="173" t="s">
        <v>80</v>
      </c>
      <c r="L1351" s="169">
        <f>VLOOKUP(CONCATENATE(J1351,K1351),'Sheet1 (2)'!$J$6:$K$26,2,FALSE)</f>
        <v>0</v>
      </c>
      <c r="M1351" s="173" t="s">
        <v>80</v>
      </c>
      <c r="N1351" s="173" t="s">
        <v>80</v>
      </c>
      <c r="O1351" s="177">
        <f>VLOOKUP(CONCATENATE(M1351,N1351),'[1]Sheet1 (2)'!$L$6:$M$26,2,FALSE)</f>
        <v>0</v>
      </c>
      <c r="P1351" s="173" t="s">
        <v>80</v>
      </c>
      <c r="Q1351" s="173" t="s">
        <v>80</v>
      </c>
      <c r="R1351" s="177">
        <f>VLOOKUP(CONCATENATE(P1351,Q1351),'[1]Sheet1 (2)'!$N$6:$O$26,2,FALSE)</f>
        <v>0</v>
      </c>
      <c r="S1351" s="173" t="s">
        <v>80</v>
      </c>
      <c r="T1351" s="173" t="s">
        <v>80</v>
      </c>
      <c r="U1351" s="177">
        <f>VLOOKUP(CONCATENATE(S1351,T1351),'[1]Sheet1 (2)'!$P$6:$Q$26,2,FALSE)</f>
        <v>0</v>
      </c>
      <c r="V1351" s="173" t="s">
        <v>80</v>
      </c>
      <c r="W1351" s="173" t="s">
        <v>80</v>
      </c>
      <c r="X1351" s="177">
        <f>VLOOKUP(CONCATENATE(V1351,W1351),'[1]Sheet1 (2)'!$R$6:$S$26,2,FALSE)</f>
        <v>0</v>
      </c>
      <c r="Y1351" s="173" t="s">
        <v>80</v>
      </c>
      <c r="Z1351" s="173" t="s">
        <v>80</v>
      </c>
      <c r="AA1351" s="177">
        <f>VLOOKUP(CONCATENATE(Y1351,Z1351),'[1]Sheet1 (2)'!$T$6:$U$26,2,FALSE)</f>
        <v>0</v>
      </c>
      <c r="AB1351" s="173" t="s">
        <v>80</v>
      </c>
      <c r="AC1351" s="173" t="s">
        <v>80</v>
      </c>
      <c r="AD1351" s="177">
        <f>VLOOKUP(CONCATENATE(AB1351,AC1351),'[1]Sheet1 (2)'!$X$6:$Y$26,2,FALSE)</f>
        <v>0</v>
      </c>
      <c r="AE1351" s="173" t="s">
        <v>82</v>
      </c>
      <c r="AF1351" s="173" t="s">
        <v>81</v>
      </c>
      <c r="AG1351" s="177">
        <f>VLOOKUP(CONCATENATE(AE1351,AF1351),'[1]Sheet1 (2)'!$Z$6:$AA$26,2,FALSE)</f>
        <v>66</v>
      </c>
      <c r="AH1351" s="172"/>
      <c r="AI1351" s="178"/>
      <c r="AJ1351" s="140"/>
      <c r="AK1351" s="176" t="s">
        <v>282</v>
      </c>
      <c r="AL1351" s="176" t="s">
        <v>76</v>
      </c>
      <c r="AM1351" s="170">
        <f t="shared" si="43"/>
        <v>1484</v>
      </c>
      <c r="AN1351" s="147"/>
      <c r="AO1351" s="155"/>
      <c r="AP1351" s="156"/>
      <c r="AQ1351" s="157">
        <v>5.8136624918000006</v>
      </c>
      <c r="AR1351" s="158"/>
      <c r="AS1351" s="145">
        <f>LOOKUP(rufmkm,'[1]Sheet1 (2)'!$V$62:$V$71,'[1]Sheet1 (2)'!$W$62:$W$71)</f>
        <v>60</v>
      </c>
      <c r="AT1351" s="140"/>
      <c r="AU1351" s="157">
        <f>IF(IF(D1351='[1]Sheet1 (2)'!$C$69,'[1]Sheet1 (2)'!$D$69*('[1]Sheet1 (2)'!$D$72-rut_index)/'[1]Sheet1 (2)'!$D$72,IF([1]shee2!D1291='[1]Sheet1 (2)'!$C$70,'[1]Sheet1 (2)'!$D$70*('[1]Sheet1 (2)'!$D$72-rut_index)/'[1]Sheet1 (2)'!$D$72,IF([1]shee2!D1291='[1]Sheet1 (2)'!$C$71,'[1]Sheet1 (2)'!$D$71*('[1]Sheet1 (2)'!$D$72-rut_index)/'[1]Sheet1 (2)'!$D$72)))&lt;0,0,IF(D1351='[1]Sheet1 (2)'!$C$69,'[1]Sheet1 (2)'!$D$69*('[1]Sheet1 (2)'!$D$72-rut_index)/'[1]Sheet1 (2)'!$D$72,IF([1]shee2!D1291='[1]Sheet1 (2)'!$C$70,'[1]Sheet1 (2)'!$D$70*('[1]Sheet1 (2)'!$D$72-rut_index)/'[1]Sheet1 (2)'!$D$72,IF([1]shee2!D1291='[1]Sheet1 (2)'!$C$71,'[1]Sheet1 (2)'!$D$71*('[1]Sheet1 (2)'!$D$72-rut_index)/'[1]Sheet1 (2)'!$D$72))))</f>
        <v>5</v>
      </c>
      <c r="AV1351" s="157">
        <f>IF(IF(D1351='[1]Sheet1 (2)'!$C$69,'[1]Sheet1 (2)'!$D$69*('[1]Sheet1 (2)'!$D$72-crack_s_index)/'[1]Sheet1 (2)'!$D$72,IF([1]shee2!D1291='[1]Sheet1 (2)'!$C$70,'[1]Sheet1 (2)'!$D$70*('[1]Sheet1 (2)'!$D$72-crack_s_index)/'[1]Sheet1 (2)'!$D$72,IF([1]shee2!D1291='[1]Sheet1 (2)'!$C$71,'[1]Sheet1 (2)'!$D$71*('[1]Sheet1 (2)'!$D$72-crack_s_index)/'[1]Sheet1 (2)'!$D$72)))&lt;0,0,IF(D1351='[1]Sheet1 (2)'!$C$69,'[1]Sheet1 (2)'!$D$69*('[1]Sheet1 (2)'!$D$72-crack_s_index)/'[1]Sheet1 (2)'!$D$72,IF([1]shee2!D1291='[1]Sheet1 (2)'!$C$70,'[1]Sheet1 (2)'!$D$70*('[1]Sheet1 (2)'!$D$72-crack_s_index)/'[1]Sheet1 (2)'!$D$72,IF([1]shee2!D1291='[1]Sheet1 (2)'!$C$71,'[1]Sheet1 (2)'!$D$71*('[1]Sheet1 (2)'!$D$72-crack_s_index)/'[1]Sheet1 (2)'!$D$72))))</f>
        <v>5</v>
      </c>
      <c r="AW1351" s="157">
        <f>IF(IF(D1351='[1]Sheet1 (2)'!$C$69,'[1]Sheet1 (2)'!$D$69*('[1]Sheet1 (2)'!$D$72-crack_t_index)/'[1]Sheet1 (2)'!$D$72,IF([1]shee2!D1291='[1]Sheet1 (2)'!$C$70,'[1]Sheet1 (2)'!$D$70*('[1]Sheet1 (2)'!$D$72-crack_t_index)/'[1]Sheet1 (2)'!$D$72,IF([1]shee2!D1291='[1]Sheet1 (2)'!$C$71,'[1]Sheet1 (2)'!$D$71*('[1]Sheet1 (2)'!$D$72-crack_t_index)/'[1]Sheet1 (2)'!$D$72)))&lt;0,0,IF(D1351='[1]Sheet1 (2)'!$C$69,'[1]Sheet1 (2)'!$D$69*('[1]Sheet1 (2)'!$D$72-crack_t_index)/'[1]Sheet1 (2)'!$D$72,IF([1]shee2!D1291='[1]Sheet1 (2)'!$C$70,'[1]Sheet1 (2)'!$D$70*('[1]Sheet1 (2)'!$D$72-crack_t_index)/'[1]Sheet1 (2)'!$D$72,IF([1]shee2!D1291='[1]Sheet1 (2)'!$C$71,'[1]Sheet1 (2)'!$D$71*('[1]Sheet1 (2)'!$D$72-crack_t_index)/'[1]Sheet1 (2)'!$D$72))))</f>
        <v>5</v>
      </c>
      <c r="AX1351" s="157">
        <f>IF(IF(D1351='[1]Sheet1 (2)'!$C$69,'[1]Sheet1 (2)'!$D$69*('[1]Sheet1 (2)'!$D$72-rave_index)/'[1]Sheet1 (2)'!$D$72,IF([1]shee2!D1291='[1]Sheet1 (2)'!$C$70,'[1]Sheet1 (2)'!$D$70*('[1]Sheet1 (2)'!$D$72-rave_index)/'[1]Sheet1 (2)'!$D$72,IF([1]shee2!D1291='[1]Sheet1 (2)'!$C$71,'[1]Sheet1 (2)'!$D$71*('[1]Sheet1 (2)'!$D$72-rave_index)/'[1]Sheet1 (2)'!$D$72)))&lt;0,0,IF(D1351='[1]Sheet1 (2)'!$C$69,'[1]Sheet1 (2)'!$D$69*('[1]Sheet1 (2)'!$D$72-rave_index)/'[1]Sheet1 (2)'!$D$72,IF([1]shee2!D1291='[1]Sheet1 (2)'!$C$70,'[1]Sheet1 (2)'!$D$70*('[1]Sheet1 (2)'!$D$72-rave_index)/'[1]Sheet1 (2)'!$D$72,IF([1]shee2!D1291='[1]Sheet1 (2)'!$C$71,'[1]Sheet1 (2)'!$D$71*('[1]Sheet1 (2)'!$D$72-rave_index)/'[1]Sheet1 (2)'!$D$72))))</f>
        <v>5</v>
      </c>
      <c r="AY1351" s="157">
        <f>IF(IF(D1351='[1]Sheet1 (2)'!$C$69,'[1]Sheet1 (2)'!$D$69*('[1]Sheet1 (2)'!$D$72-rough_index)/'[1]Sheet1 (2)'!$D$72,IF([1]shee2!D1291='[1]Sheet1 (2)'!$C$70,'[1]Sheet1 (2)'!$D$70*('[1]Sheet1 (2)'!$D$72-rough_index)/'[1]Sheet1 (2)'!$D$72,IF([1]shee2!D1291='[1]Sheet1 (2)'!$C$71,'[1]Sheet1 (2)'!$D$71*('[1]Sheet1 (2)'!$D$72-rough_index)/'[1]Sheet1 (2)'!$D$72)))&lt;0,0,IF(D1351='[1]Sheet1 (2)'!$C$69,'[1]Sheet1 (2)'!$D$69*('[1]Sheet1 (2)'!$D$72-rough_index)/'[1]Sheet1 (2)'!$D$72,IF([1]shee2!D1291='[1]Sheet1 (2)'!$C$70,'[1]Sheet1 (2)'!$D$70*('[1]Sheet1 (2)'!$D$72-rough_index)/'[1]Sheet1 (2)'!$D$72,IF([1]shee2!D1291='[1]Sheet1 (2)'!$C$71,'[1]Sheet1 (2)'!$D$71*('[1]Sheet1 (2)'!$D$72-rough_index)/'[1]Sheet1 (2)'!$D$72))))</f>
        <v>0</v>
      </c>
      <c r="AZ1351" s="179">
        <f>+(AU1351*'[1]Sheet1 (2)'!$C$77)+(AV1351*'[1]Sheet1 (2)'!$C$78)+(AW1351*'[1]Sheet1 (2)'!$C$79)+(AX1351*'[1]Sheet1 (2)'!$C$80)+(AY1351*'[1]Sheet1 (2)'!$C$81)</f>
        <v>3.5</v>
      </c>
      <c r="BA1351" s="213" t="str">
        <f t="shared" si="42"/>
        <v>Fair</v>
      </c>
      <c r="BE1351">
        <f>IF(D1351='[1]Sheet1 (2)'!$C$61,'[1]Sheet1 (2)'!$D$61*(counts^2)+'[1]Sheet1 (2)'!$G$61*counts+'[1]Sheet1 (2)'!$J$61,IF(D1351='[1]Sheet1 (2)'!$C$62,'[1]Sheet1 (2)'!$D$62*counts+'[1]Sheet1 (2)'!$G$62,IF(D1351='[1]Sheet1 (2)'!$C$63,'[1]Sheet1 (2)'!$D$63*counts+'[1]Sheet1 (2)'!$G$63,IF(D1351='[1]Sheet1 (2)'!$C$64,'[1]Sheet1 (2)'!$D$64*counts+'[1]Sheet1 (2)'!$G$64))))</f>
        <v>2.0984129299999998</v>
      </c>
    </row>
    <row r="1352" spans="1:57" ht="12.75" customHeight="1">
      <c r="A1352" s="176" t="s">
        <v>282</v>
      </c>
      <c r="B1352" s="145" t="s">
        <v>76</v>
      </c>
      <c r="C1352" s="170">
        <v>1485</v>
      </c>
      <c r="D1352" s="174" t="s">
        <v>77</v>
      </c>
      <c r="E1352" s="171">
        <v>8</v>
      </c>
      <c r="F1352" s="171">
        <v>2</v>
      </c>
      <c r="G1352" s="171" t="s">
        <v>77</v>
      </c>
      <c r="H1352" s="171">
        <v>1</v>
      </c>
      <c r="I1352" s="171" t="s">
        <v>77</v>
      </c>
      <c r="J1352" s="173" t="s">
        <v>80</v>
      </c>
      <c r="K1352" s="173" t="s">
        <v>80</v>
      </c>
      <c r="L1352" s="169">
        <f>VLOOKUP(CONCATENATE(J1352,K1352),'Sheet1 (2)'!$J$6:$K$26,2,FALSE)</f>
        <v>0</v>
      </c>
      <c r="M1352" s="173" t="s">
        <v>80</v>
      </c>
      <c r="N1352" s="173" t="s">
        <v>80</v>
      </c>
      <c r="O1352" s="177">
        <f>VLOOKUP(CONCATENATE(M1352,N1352),'[1]Sheet1 (2)'!$L$6:$M$26,2,FALSE)</f>
        <v>0</v>
      </c>
      <c r="P1352" s="173" t="s">
        <v>80</v>
      </c>
      <c r="Q1352" s="173" t="s">
        <v>80</v>
      </c>
      <c r="R1352" s="177">
        <f>VLOOKUP(CONCATENATE(P1352,Q1352),'[1]Sheet1 (2)'!$N$6:$O$26,2,FALSE)</f>
        <v>0</v>
      </c>
      <c r="S1352" s="173" t="s">
        <v>82</v>
      </c>
      <c r="T1352" s="173" t="s">
        <v>83</v>
      </c>
      <c r="U1352" s="177">
        <f>VLOOKUP(CONCATENATE(S1352,T1352),'[1]Sheet1 (2)'!$P$6:$Q$26,2,FALSE)</f>
        <v>25</v>
      </c>
      <c r="V1352" s="173" t="s">
        <v>80</v>
      </c>
      <c r="W1352" s="173" t="s">
        <v>80</v>
      </c>
      <c r="X1352" s="177">
        <f>VLOOKUP(CONCATENATE(V1352,W1352),'[1]Sheet1 (2)'!$R$6:$S$26,2,FALSE)</f>
        <v>0</v>
      </c>
      <c r="Y1352" s="173" t="s">
        <v>80</v>
      </c>
      <c r="Z1352" s="173" t="s">
        <v>80</v>
      </c>
      <c r="AA1352" s="177">
        <f>VLOOKUP(CONCATENATE(Y1352,Z1352),'[1]Sheet1 (2)'!$T$6:$U$26,2,FALSE)</f>
        <v>0</v>
      </c>
      <c r="AB1352" s="173" t="s">
        <v>80</v>
      </c>
      <c r="AC1352" s="173" t="s">
        <v>80</v>
      </c>
      <c r="AD1352" s="177">
        <f>VLOOKUP(CONCATENATE(AB1352,AC1352),'[1]Sheet1 (2)'!$X$6:$Y$26,2,FALSE)</f>
        <v>0</v>
      </c>
      <c r="AE1352" s="173" t="s">
        <v>82</v>
      </c>
      <c r="AF1352" s="173" t="s">
        <v>81</v>
      </c>
      <c r="AG1352" s="177">
        <f>VLOOKUP(CONCATENATE(AE1352,AF1352),'[1]Sheet1 (2)'!$Z$6:$AA$26,2,FALSE)</f>
        <v>66</v>
      </c>
      <c r="AH1352" s="172"/>
      <c r="AI1352" s="178"/>
      <c r="AJ1352" s="140"/>
      <c r="AK1352" s="176" t="s">
        <v>282</v>
      </c>
      <c r="AL1352" s="176" t="s">
        <v>76</v>
      </c>
      <c r="AM1352" s="170">
        <f t="shared" si="43"/>
        <v>1485</v>
      </c>
      <c r="AN1352" s="147"/>
      <c r="AO1352" s="155"/>
      <c r="AP1352" s="156"/>
      <c r="AQ1352" s="157">
        <v>5.8199783620000005</v>
      </c>
      <c r="AR1352" s="158"/>
      <c r="AS1352" s="145">
        <f>LOOKUP(rufmkm,'[1]Sheet1 (2)'!$V$62:$V$71,'[1]Sheet1 (2)'!$W$62:$W$71)</f>
        <v>60</v>
      </c>
      <c r="AT1352" s="140"/>
      <c r="AU1352" s="157">
        <f>IF(IF(D1352='[1]Sheet1 (2)'!$C$69,'[1]Sheet1 (2)'!$D$69*('[1]Sheet1 (2)'!$D$72-rut_index)/'[1]Sheet1 (2)'!$D$72,IF([1]shee2!D1292='[1]Sheet1 (2)'!$C$70,'[1]Sheet1 (2)'!$D$70*('[1]Sheet1 (2)'!$D$72-rut_index)/'[1]Sheet1 (2)'!$D$72,IF([1]shee2!D1292='[1]Sheet1 (2)'!$C$71,'[1]Sheet1 (2)'!$D$71*('[1]Sheet1 (2)'!$D$72-rut_index)/'[1]Sheet1 (2)'!$D$72)))&lt;0,0,IF(D1352='[1]Sheet1 (2)'!$C$69,'[1]Sheet1 (2)'!$D$69*('[1]Sheet1 (2)'!$D$72-rut_index)/'[1]Sheet1 (2)'!$D$72,IF([1]shee2!D1292='[1]Sheet1 (2)'!$C$70,'[1]Sheet1 (2)'!$D$70*('[1]Sheet1 (2)'!$D$72-rut_index)/'[1]Sheet1 (2)'!$D$72,IF([1]shee2!D1292='[1]Sheet1 (2)'!$C$71,'[1]Sheet1 (2)'!$D$71*('[1]Sheet1 (2)'!$D$72-rut_index)/'[1]Sheet1 (2)'!$D$72))))</f>
        <v>5</v>
      </c>
      <c r="AV1352" s="157">
        <f>IF(IF(D1352='[1]Sheet1 (2)'!$C$69,'[1]Sheet1 (2)'!$D$69*('[1]Sheet1 (2)'!$D$72-crack_s_index)/'[1]Sheet1 (2)'!$D$72,IF([1]shee2!D1292='[1]Sheet1 (2)'!$C$70,'[1]Sheet1 (2)'!$D$70*('[1]Sheet1 (2)'!$D$72-crack_s_index)/'[1]Sheet1 (2)'!$D$72,IF([1]shee2!D1292='[1]Sheet1 (2)'!$C$71,'[1]Sheet1 (2)'!$D$71*('[1]Sheet1 (2)'!$D$72-crack_s_index)/'[1]Sheet1 (2)'!$D$72)))&lt;0,0,IF(D1352='[1]Sheet1 (2)'!$C$69,'[1]Sheet1 (2)'!$D$69*('[1]Sheet1 (2)'!$D$72-crack_s_index)/'[1]Sheet1 (2)'!$D$72,IF([1]shee2!D1292='[1]Sheet1 (2)'!$C$70,'[1]Sheet1 (2)'!$D$70*('[1]Sheet1 (2)'!$D$72-crack_s_index)/'[1]Sheet1 (2)'!$D$72,IF([1]shee2!D1292='[1]Sheet1 (2)'!$C$71,'[1]Sheet1 (2)'!$D$71*('[1]Sheet1 (2)'!$D$72-crack_s_index)/'[1]Sheet1 (2)'!$D$72))))</f>
        <v>5</v>
      </c>
      <c r="AW1352" s="157">
        <f>IF(IF(D1352='[1]Sheet1 (2)'!$C$69,'[1]Sheet1 (2)'!$D$69*('[1]Sheet1 (2)'!$D$72-crack_t_index)/'[1]Sheet1 (2)'!$D$72,IF([1]shee2!D1292='[1]Sheet1 (2)'!$C$70,'[1]Sheet1 (2)'!$D$70*('[1]Sheet1 (2)'!$D$72-crack_t_index)/'[1]Sheet1 (2)'!$D$72,IF([1]shee2!D1292='[1]Sheet1 (2)'!$C$71,'[1]Sheet1 (2)'!$D$71*('[1]Sheet1 (2)'!$D$72-crack_t_index)/'[1]Sheet1 (2)'!$D$72)))&lt;0,0,IF(D1352='[1]Sheet1 (2)'!$C$69,'[1]Sheet1 (2)'!$D$69*('[1]Sheet1 (2)'!$D$72-crack_t_index)/'[1]Sheet1 (2)'!$D$72,IF([1]shee2!D1292='[1]Sheet1 (2)'!$C$70,'[1]Sheet1 (2)'!$D$70*('[1]Sheet1 (2)'!$D$72-crack_t_index)/'[1]Sheet1 (2)'!$D$72,IF([1]shee2!D1292='[1]Sheet1 (2)'!$C$71,'[1]Sheet1 (2)'!$D$71*('[1]Sheet1 (2)'!$D$72-crack_t_index)/'[1]Sheet1 (2)'!$D$72))))</f>
        <v>5</v>
      </c>
      <c r="AX1352" s="157">
        <f>IF(IF(D1352='[1]Sheet1 (2)'!$C$69,'[1]Sheet1 (2)'!$D$69*('[1]Sheet1 (2)'!$D$72-rave_index)/'[1]Sheet1 (2)'!$D$72,IF([1]shee2!D1292='[1]Sheet1 (2)'!$C$70,'[1]Sheet1 (2)'!$D$70*('[1]Sheet1 (2)'!$D$72-rave_index)/'[1]Sheet1 (2)'!$D$72,IF([1]shee2!D1292='[1]Sheet1 (2)'!$C$71,'[1]Sheet1 (2)'!$D$71*('[1]Sheet1 (2)'!$D$72-rave_index)/'[1]Sheet1 (2)'!$D$72)))&lt;0,0,IF(D1352='[1]Sheet1 (2)'!$C$69,'[1]Sheet1 (2)'!$D$69*('[1]Sheet1 (2)'!$D$72-rave_index)/'[1]Sheet1 (2)'!$D$72,IF([1]shee2!D1292='[1]Sheet1 (2)'!$C$70,'[1]Sheet1 (2)'!$D$70*('[1]Sheet1 (2)'!$D$72-rave_index)/'[1]Sheet1 (2)'!$D$72,IF([1]shee2!D1292='[1]Sheet1 (2)'!$C$71,'[1]Sheet1 (2)'!$D$71*('[1]Sheet1 (2)'!$D$72-rave_index)/'[1]Sheet1 (2)'!$D$72))))</f>
        <v>5</v>
      </c>
      <c r="AY1352" s="157">
        <f>IF(IF(D1352='[1]Sheet1 (2)'!$C$69,'[1]Sheet1 (2)'!$D$69*('[1]Sheet1 (2)'!$D$72-rough_index)/'[1]Sheet1 (2)'!$D$72,IF([1]shee2!D1292='[1]Sheet1 (2)'!$C$70,'[1]Sheet1 (2)'!$D$70*('[1]Sheet1 (2)'!$D$72-rough_index)/'[1]Sheet1 (2)'!$D$72,IF([1]shee2!D1292='[1]Sheet1 (2)'!$C$71,'[1]Sheet1 (2)'!$D$71*('[1]Sheet1 (2)'!$D$72-rough_index)/'[1]Sheet1 (2)'!$D$72)))&lt;0,0,IF(D1352='[1]Sheet1 (2)'!$C$69,'[1]Sheet1 (2)'!$D$69*('[1]Sheet1 (2)'!$D$72-rough_index)/'[1]Sheet1 (2)'!$D$72,IF([1]shee2!D1292='[1]Sheet1 (2)'!$C$70,'[1]Sheet1 (2)'!$D$70*('[1]Sheet1 (2)'!$D$72-rough_index)/'[1]Sheet1 (2)'!$D$72,IF([1]shee2!D1292='[1]Sheet1 (2)'!$C$71,'[1]Sheet1 (2)'!$D$71*('[1]Sheet1 (2)'!$D$72-rough_index)/'[1]Sheet1 (2)'!$D$72))))</f>
        <v>0</v>
      </c>
      <c r="AZ1352" s="179">
        <f>+(AU1352*'[1]Sheet1 (2)'!$C$77)+(AV1352*'[1]Sheet1 (2)'!$C$78)+(AW1352*'[1]Sheet1 (2)'!$C$79)+(AX1352*'[1]Sheet1 (2)'!$C$80)+(AY1352*'[1]Sheet1 (2)'!$C$81)</f>
        <v>3.5</v>
      </c>
      <c r="BA1352" s="213" t="str">
        <f t="shared" si="42"/>
        <v>Fair</v>
      </c>
      <c r="BE1352">
        <f>IF(D1352='[1]Sheet1 (2)'!$C$61,'[1]Sheet1 (2)'!$D$61*(counts^2)+'[1]Sheet1 (2)'!$G$61*counts+'[1]Sheet1 (2)'!$J$61,IF(D1352='[1]Sheet1 (2)'!$C$62,'[1]Sheet1 (2)'!$D$62*counts+'[1]Sheet1 (2)'!$G$62,IF(D1352='[1]Sheet1 (2)'!$C$63,'[1]Sheet1 (2)'!$D$63*counts+'[1]Sheet1 (2)'!$G$63,IF(D1352='[1]Sheet1 (2)'!$C$64,'[1]Sheet1 (2)'!$D$64*counts+'[1]Sheet1 (2)'!$G$64))))</f>
        <v>2.0984129299999998</v>
      </c>
    </row>
    <row r="1353" spans="1:57" ht="12.75" customHeight="1">
      <c r="A1353" s="176" t="s">
        <v>282</v>
      </c>
      <c r="B1353" s="145" t="s">
        <v>76</v>
      </c>
      <c r="C1353" s="170">
        <v>1486</v>
      </c>
      <c r="D1353" s="174" t="s">
        <v>77</v>
      </c>
      <c r="E1353" s="171">
        <v>8</v>
      </c>
      <c r="F1353" s="171">
        <v>2</v>
      </c>
      <c r="G1353" s="171" t="s">
        <v>77</v>
      </c>
      <c r="H1353" s="171">
        <v>1</v>
      </c>
      <c r="I1353" s="171" t="s">
        <v>77</v>
      </c>
      <c r="J1353" s="173" t="s">
        <v>80</v>
      </c>
      <c r="K1353" s="173" t="s">
        <v>80</v>
      </c>
      <c r="L1353" s="169">
        <f>VLOOKUP(CONCATENATE(J1353,K1353),'Sheet1 (2)'!$J$6:$K$26,2,FALSE)</f>
        <v>0</v>
      </c>
      <c r="M1353" s="173" t="s">
        <v>80</v>
      </c>
      <c r="N1353" s="173" t="s">
        <v>80</v>
      </c>
      <c r="O1353" s="177">
        <f>VLOOKUP(CONCATENATE(M1353,N1353),'[1]Sheet1 (2)'!$L$6:$M$26,2,FALSE)</f>
        <v>0</v>
      </c>
      <c r="P1353" s="173" t="s">
        <v>80</v>
      </c>
      <c r="Q1353" s="173" t="s">
        <v>80</v>
      </c>
      <c r="R1353" s="177">
        <f>VLOOKUP(CONCATENATE(P1353,Q1353),'[1]Sheet1 (2)'!$N$6:$O$26,2,FALSE)</f>
        <v>0</v>
      </c>
      <c r="S1353" s="173" t="s">
        <v>80</v>
      </c>
      <c r="T1353" s="173" t="s">
        <v>80</v>
      </c>
      <c r="U1353" s="177">
        <f>VLOOKUP(CONCATENATE(S1353,T1353),'[1]Sheet1 (2)'!$P$6:$Q$26,2,FALSE)</f>
        <v>0</v>
      </c>
      <c r="V1353" s="173" t="s">
        <v>80</v>
      </c>
      <c r="W1353" s="173" t="s">
        <v>80</v>
      </c>
      <c r="X1353" s="177">
        <f>VLOOKUP(CONCATENATE(V1353,W1353),'[1]Sheet1 (2)'!$R$6:$S$26,2,FALSE)</f>
        <v>0</v>
      </c>
      <c r="Y1353" s="173" t="s">
        <v>80</v>
      </c>
      <c r="Z1353" s="173" t="s">
        <v>80</v>
      </c>
      <c r="AA1353" s="177">
        <f>VLOOKUP(CONCATENATE(Y1353,Z1353),'[1]Sheet1 (2)'!$T$6:$U$26,2,FALSE)</f>
        <v>0</v>
      </c>
      <c r="AB1353" s="173" t="s">
        <v>80</v>
      </c>
      <c r="AC1353" s="173" t="s">
        <v>80</v>
      </c>
      <c r="AD1353" s="177">
        <f>VLOOKUP(CONCATENATE(AB1353,AC1353),'[1]Sheet1 (2)'!$X$6:$Y$26,2,FALSE)</f>
        <v>0</v>
      </c>
      <c r="AE1353" s="173" t="s">
        <v>82</v>
      </c>
      <c r="AF1353" s="173" t="s">
        <v>81</v>
      </c>
      <c r="AG1353" s="177">
        <f>VLOOKUP(CONCATENATE(AE1353,AF1353),'[1]Sheet1 (2)'!$Z$6:$AA$26,2,FALSE)</f>
        <v>66</v>
      </c>
      <c r="AH1353" s="172"/>
      <c r="AI1353" s="178"/>
      <c r="AJ1353" s="140"/>
      <c r="AK1353" s="176" t="s">
        <v>282</v>
      </c>
      <c r="AL1353" s="176" t="s">
        <v>76</v>
      </c>
      <c r="AM1353" s="170">
        <f t="shared" si="43"/>
        <v>1486</v>
      </c>
      <c r="AN1353" s="147"/>
      <c r="AO1353" s="155"/>
      <c r="AP1353" s="156"/>
      <c r="AQ1353" s="157">
        <v>4.6444859092000002</v>
      </c>
      <c r="AR1353" s="158"/>
      <c r="AS1353" s="145">
        <f>LOOKUP(rufmkm,'[1]Sheet1 (2)'!$V$62:$V$71,'[1]Sheet1 (2)'!$W$62:$W$71)</f>
        <v>50</v>
      </c>
      <c r="AT1353" s="140"/>
      <c r="AU1353" s="157">
        <f>IF(IF(D1353='[1]Sheet1 (2)'!$C$69,'[1]Sheet1 (2)'!$D$69*('[1]Sheet1 (2)'!$D$72-rut_index)/'[1]Sheet1 (2)'!$D$72,IF([1]shee2!D1293='[1]Sheet1 (2)'!$C$70,'[1]Sheet1 (2)'!$D$70*('[1]Sheet1 (2)'!$D$72-rut_index)/'[1]Sheet1 (2)'!$D$72,IF([1]shee2!D1293='[1]Sheet1 (2)'!$C$71,'[1]Sheet1 (2)'!$D$71*('[1]Sheet1 (2)'!$D$72-rut_index)/'[1]Sheet1 (2)'!$D$72)))&lt;0,0,IF(D1353='[1]Sheet1 (2)'!$C$69,'[1]Sheet1 (2)'!$D$69*('[1]Sheet1 (2)'!$D$72-rut_index)/'[1]Sheet1 (2)'!$D$72,IF([1]shee2!D1293='[1]Sheet1 (2)'!$C$70,'[1]Sheet1 (2)'!$D$70*('[1]Sheet1 (2)'!$D$72-rut_index)/'[1]Sheet1 (2)'!$D$72,IF([1]shee2!D1293='[1]Sheet1 (2)'!$C$71,'[1]Sheet1 (2)'!$D$71*('[1]Sheet1 (2)'!$D$72-rut_index)/'[1]Sheet1 (2)'!$D$72))))</f>
        <v>5</v>
      </c>
      <c r="AV1353" s="157">
        <f>IF(IF(D1353='[1]Sheet1 (2)'!$C$69,'[1]Sheet1 (2)'!$D$69*('[1]Sheet1 (2)'!$D$72-crack_s_index)/'[1]Sheet1 (2)'!$D$72,IF([1]shee2!D1293='[1]Sheet1 (2)'!$C$70,'[1]Sheet1 (2)'!$D$70*('[1]Sheet1 (2)'!$D$72-crack_s_index)/'[1]Sheet1 (2)'!$D$72,IF([1]shee2!D1293='[1]Sheet1 (2)'!$C$71,'[1]Sheet1 (2)'!$D$71*('[1]Sheet1 (2)'!$D$72-crack_s_index)/'[1]Sheet1 (2)'!$D$72)))&lt;0,0,IF(D1353='[1]Sheet1 (2)'!$C$69,'[1]Sheet1 (2)'!$D$69*('[1]Sheet1 (2)'!$D$72-crack_s_index)/'[1]Sheet1 (2)'!$D$72,IF([1]shee2!D1293='[1]Sheet1 (2)'!$C$70,'[1]Sheet1 (2)'!$D$70*('[1]Sheet1 (2)'!$D$72-crack_s_index)/'[1]Sheet1 (2)'!$D$72,IF([1]shee2!D1293='[1]Sheet1 (2)'!$C$71,'[1]Sheet1 (2)'!$D$71*('[1]Sheet1 (2)'!$D$72-crack_s_index)/'[1]Sheet1 (2)'!$D$72))))</f>
        <v>5</v>
      </c>
      <c r="AW1353" s="157">
        <f>IF(IF(D1353='[1]Sheet1 (2)'!$C$69,'[1]Sheet1 (2)'!$D$69*('[1]Sheet1 (2)'!$D$72-crack_t_index)/'[1]Sheet1 (2)'!$D$72,IF([1]shee2!D1293='[1]Sheet1 (2)'!$C$70,'[1]Sheet1 (2)'!$D$70*('[1]Sheet1 (2)'!$D$72-crack_t_index)/'[1]Sheet1 (2)'!$D$72,IF([1]shee2!D1293='[1]Sheet1 (2)'!$C$71,'[1]Sheet1 (2)'!$D$71*('[1]Sheet1 (2)'!$D$72-crack_t_index)/'[1]Sheet1 (2)'!$D$72)))&lt;0,0,IF(D1353='[1]Sheet1 (2)'!$C$69,'[1]Sheet1 (2)'!$D$69*('[1]Sheet1 (2)'!$D$72-crack_t_index)/'[1]Sheet1 (2)'!$D$72,IF([1]shee2!D1293='[1]Sheet1 (2)'!$C$70,'[1]Sheet1 (2)'!$D$70*('[1]Sheet1 (2)'!$D$72-crack_t_index)/'[1]Sheet1 (2)'!$D$72,IF([1]shee2!D1293='[1]Sheet1 (2)'!$C$71,'[1]Sheet1 (2)'!$D$71*('[1]Sheet1 (2)'!$D$72-crack_t_index)/'[1]Sheet1 (2)'!$D$72))))</f>
        <v>5</v>
      </c>
      <c r="AX1353" s="157">
        <f>IF(IF(D1353='[1]Sheet1 (2)'!$C$69,'[1]Sheet1 (2)'!$D$69*('[1]Sheet1 (2)'!$D$72-rave_index)/'[1]Sheet1 (2)'!$D$72,IF([1]shee2!D1293='[1]Sheet1 (2)'!$C$70,'[1]Sheet1 (2)'!$D$70*('[1]Sheet1 (2)'!$D$72-rave_index)/'[1]Sheet1 (2)'!$D$72,IF([1]shee2!D1293='[1]Sheet1 (2)'!$C$71,'[1]Sheet1 (2)'!$D$71*('[1]Sheet1 (2)'!$D$72-rave_index)/'[1]Sheet1 (2)'!$D$72)))&lt;0,0,IF(D1353='[1]Sheet1 (2)'!$C$69,'[1]Sheet1 (2)'!$D$69*('[1]Sheet1 (2)'!$D$72-rave_index)/'[1]Sheet1 (2)'!$D$72,IF([1]shee2!D1293='[1]Sheet1 (2)'!$C$70,'[1]Sheet1 (2)'!$D$70*('[1]Sheet1 (2)'!$D$72-rave_index)/'[1]Sheet1 (2)'!$D$72,IF([1]shee2!D1293='[1]Sheet1 (2)'!$C$71,'[1]Sheet1 (2)'!$D$71*('[1]Sheet1 (2)'!$D$72-rave_index)/'[1]Sheet1 (2)'!$D$72))))</f>
        <v>5</v>
      </c>
      <c r="AY1353" s="157">
        <f>IF(IF(D1353='[1]Sheet1 (2)'!$C$69,'[1]Sheet1 (2)'!$D$69*('[1]Sheet1 (2)'!$D$72-rough_index)/'[1]Sheet1 (2)'!$D$72,IF([1]shee2!D1293='[1]Sheet1 (2)'!$C$70,'[1]Sheet1 (2)'!$D$70*('[1]Sheet1 (2)'!$D$72-rough_index)/'[1]Sheet1 (2)'!$D$72,IF([1]shee2!D1293='[1]Sheet1 (2)'!$C$71,'[1]Sheet1 (2)'!$D$71*('[1]Sheet1 (2)'!$D$72-rough_index)/'[1]Sheet1 (2)'!$D$72)))&lt;0,0,IF(D1353='[1]Sheet1 (2)'!$C$69,'[1]Sheet1 (2)'!$D$69*('[1]Sheet1 (2)'!$D$72-rough_index)/'[1]Sheet1 (2)'!$D$72,IF([1]shee2!D1293='[1]Sheet1 (2)'!$C$70,'[1]Sheet1 (2)'!$D$70*('[1]Sheet1 (2)'!$D$72-rough_index)/'[1]Sheet1 (2)'!$D$72,IF([1]shee2!D1293='[1]Sheet1 (2)'!$C$71,'[1]Sheet1 (2)'!$D$71*('[1]Sheet1 (2)'!$D$72-rough_index)/'[1]Sheet1 (2)'!$D$72))))</f>
        <v>0.83333333333333337</v>
      </c>
      <c r="AZ1353" s="179">
        <f>+(AU1353*'[1]Sheet1 (2)'!$C$77)+(AV1353*'[1]Sheet1 (2)'!$C$78)+(AW1353*'[1]Sheet1 (2)'!$C$79)+(AX1353*'[1]Sheet1 (2)'!$C$80)+(AY1353*'[1]Sheet1 (2)'!$C$81)</f>
        <v>3.75</v>
      </c>
      <c r="BA1353" s="213" t="str">
        <f t="shared" si="42"/>
        <v>Fair</v>
      </c>
      <c r="BE1353">
        <f>IF(D1353='[1]Sheet1 (2)'!$C$61,'[1]Sheet1 (2)'!$D$61*(counts^2)+'[1]Sheet1 (2)'!$G$61*counts+'[1]Sheet1 (2)'!$J$61,IF(D1353='[1]Sheet1 (2)'!$C$62,'[1]Sheet1 (2)'!$D$62*counts+'[1]Sheet1 (2)'!$G$62,IF(D1353='[1]Sheet1 (2)'!$C$63,'[1]Sheet1 (2)'!$D$63*counts+'[1]Sheet1 (2)'!$G$63,IF(D1353='[1]Sheet1 (2)'!$C$64,'[1]Sheet1 (2)'!$D$64*counts+'[1]Sheet1 (2)'!$G$64))))</f>
        <v>2.0984129299999998</v>
      </c>
    </row>
    <row r="1354" spans="1:57" ht="12.75" customHeight="1">
      <c r="A1354" s="176" t="s">
        <v>282</v>
      </c>
      <c r="B1354" s="145" t="s">
        <v>76</v>
      </c>
      <c r="C1354" s="170">
        <v>1487</v>
      </c>
      <c r="D1354" s="174" t="s">
        <v>77</v>
      </c>
      <c r="E1354" s="171">
        <v>8</v>
      </c>
      <c r="F1354" s="171">
        <v>2</v>
      </c>
      <c r="G1354" s="171" t="s">
        <v>77</v>
      </c>
      <c r="H1354" s="171">
        <v>1</v>
      </c>
      <c r="I1354" s="171" t="s">
        <v>77</v>
      </c>
      <c r="J1354" s="173" t="s">
        <v>80</v>
      </c>
      <c r="K1354" s="173" t="s">
        <v>80</v>
      </c>
      <c r="L1354" s="169">
        <f>VLOOKUP(CONCATENATE(J1354,K1354),'Sheet1 (2)'!$J$6:$K$26,2,FALSE)</f>
        <v>0</v>
      </c>
      <c r="M1354" s="173" t="s">
        <v>80</v>
      </c>
      <c r="N1354" s="173" t="s">
        <v>80</v>
      </c>
      <c r="O1354" s="177">
        <f>VLOOKUP(CONCATENATE(M1354,N1354),'[1]Sheet1 (2)'!$L$6:$M$26,2,FALSE)</f>
        <v>0</v>
      </c>
      <c r="P1354" s="173" t="s">
        <v>80</v>
      </c>
      <c r="Q1354" s="173" t="s">
        <v>80</v>
      </c>
      <c r="R1354" s="177">
        <f>VLOOKUP(CONCATENATE(P1354,Q1354),'[1]Sheet1 (2)'!$N$6:$O$26,2,FALSE)</f>
        <v>0</v>
      </c>
      <c r="S1354" s="173" t="s">
        <v>80</v>
      </c>
      <c r="T1354" s="173" t="s">
        <v>80</v>
      </c>
      <c r="U1354" s="177">
        <f>VLOOKUP(CONCATENATE(S1354,T1354),'[1]Sheet1 (2)'!$P$6:$Q$26,2,FALSE)</f>
        <v>0</v>
      </c>
      <c r="V1354" s="173" t="s">
        <v>80</v>
      </c>
      <c r="W1354" s="173" t="s">
        <v>80</v>
      </c>
      <c r="X1354" s="177">
        <f>VLOOKUP(CONCATENATE(V1354,W1354),'[1]Sheet1 (2)'!$R$6:$S$26,2,FALSE)</f>
        <v>0</v>
      </c>
      <c r="Y1354" s="173" t="s">
        <v>80</v>
      </c>
      <c r="Z1354" s="173" t="s">
        <v>80</v>
      </c>
      <c r="AA1354" s="177">
        <f>VLOOKUP(CONCATENATE(Y1354,Z1354),'[1]Sheet1 (2)'!$T$6:$U$26,2,FALSE)</f>
        <v>0</v>
      </c>
      <c r="AB1354" s="173" t="s">
        <v>80</v>
      </c>
      <c r="AC1354" s="173" t="s">
        <v>80</v>
      </c>
      <c r="AD1354" s="177">
        <f>VLOOKUP(CONCATENATE(AB1354,AC1354),'[1]Sheet1 (2)'!$X$6:$Y$26,2,FALSE)</f>
        <v>0</v>
      </c>
      <c r="AE1354" s="173" t="s">
        <v>82</v>
      </c>
      <c r="AF1354" s="173" t="s">
        <v>81</v>
      </c>
      <c r="AG1354" s="177">
        <f>VLOOKUP(CONCATENATE(AE1354,AF1354),'[1]Sheet1 (2)'!$Z$6:$AA$26,2,FALSE)</f>
        <v>66</v>
      </c>
      <c r="AH1354" s="172"/>
      <c r="AI1354" s="178"/>
      <c r="AJ1354" s="140"/>
      <c r="AK1354" s="176" t="s">
        <v>282</v>
      </c>
      <c r="AL1354" s="176" t="s">
        <v>76</v>
      </c>
      <c r="AM1354" s="170">
        <f t="shared" si="43"/>
        <v>1487</v>
      </c>
      <c r="AN1354" s="147"/>
      <c r="AO1354" s="155"/>
      <c r="AP1354" s="156"/>
      <c r="AQ1354" s="157">
        <v>3.0459947666000002</v>
      </c>
      <c r="AR1354" s="158"/>
      <c r="AS1354" s="145">
        <f>LOOKUP(rufmkm,'[1]Sheet1 (2)'!$V$62:$V$71,'[1]Sheet1 (2)'!$W$62:$W$71)</f>
        <v>40</v>
      </c>
      <c r="AT1354" s="140"/>
      <c r="AU1354" s="157">
        <f>IF(IF(D1354='[1]Sheet1 (2)'!$C$69,'[1]Sheet1 (2)'!$D$69*('[1]Sheet1 (2)'!$D$72-rut_index)/'[1]Sheet1 (2)'!$D$72,IF([1]shee2!D1294='[1]Sheet1 (2)'!$C$70,'[1]Sheet1 (2)'!$D$70*('[1]Sheet1 (2)'!$D$72-rut_index)/'[1]Sheet1 (2)'!$D$72,IF([1]shee2!D1294='[1]Sheet1 (2)'!$C$71,'[1]Sheet1 (2)'!$D$71*('[1]Sheet1 (2)'!$D$72-rut_index)/'[1]Sheet1 (2)'!$D$72)))&lt;0,0,IF(D1354='[1]Sheet1 (2)'!$C$69,'[1]Sheet1 (2)'!$D$69*('[1]Sheet1 (2)'!$D$72-rut_index)/'[1]Sheet1 (2)'!$D$72,IF([1]shee2!D1294='[1]Sheet1 (2)'!$C$70,'[1]Sheet1 (2)'!$D$70*('[1]Sheet1 (2)'!$D$72-rut_index)/'[1]Sheet1 (2)'!$D$72,IF([1]shee2!D1294='[1]Sheet1 (2)'!$C$71,'[1]Sheet1 (2)'!$D$71*('[1]Sheet1 (2)'!$D$72-rut_index)/'[1]Sheet1 (2)'!$D$72))))</f>
        <v>5</v>
      </c>
      <c r="AV1354" s="157">
        <f>IF(IF(D1354='[1]Sheet1 (2)'!$C$69,'[1]Sheet1 (2)'!$D$69*('[1]Sheet1 (2)'!$D$72-crack_s_index)/'[1]Sheet1 (2)'!$D$72,IF([1]shee2!D1294='[1]Sheet1 (2)'!$C$70,'[1]Sheet1 (2)'!$D$70*('[1]Sheet1 (2)'!$D$72-crack_s_index)/'[1]Sheet1 (2)'!$D$72,IF([1]shee2!D1294='[1]Sheet1 (2)'!$C$71,'[1]Sheet1 (2)'!$D$71*('[1]Sheet1 (2)'!$D$72-crack_s_index)/'[1]Sheet1 (2)'!$D$72)))&lt;0,0,IF(D1354='[1]Sheet1 (2)'!$C$69,'[1]Sheet1 (2)'!$D$69*('[1]Sheet1 (2)'!$D$72-crack_s_index)/'[1]Sheet1 (2)'!$D$72,IF([1]shee2!D1294='[1]Sheet1 (2)'!$C$70,'[1]Sheet1 (2)'!$D$70*('[1]Sheet1 (2)'!$D$72-crack_s_index)/'[1]Sheet1 (2)'!$D$72,IF([1]shee2!D1294='[1]Sheet1 (2)'!$C$71,'[1]Sheet1 (2)'!$D$71*('[1]Sheet1 (2)'!$D$72-crack_s_index)/'[1]Sheet1 (2)'!$D$72))))</f>
        <v>5</v>
      </c>
      <c r="AW1354" s="157">
        <f>IF(IF(D1354='[1]Sheet1 (2)'!$C$69,'[1]Sheet1 (2)'!$D$69*('[1]Sheet1 (2)'!$D$72-crack_t_index)/'[1]Sheet1 (2)'!$D$72,IF([1]shee2!D1294='[1]Sheet1 (2)'!$C$70,'[1]Sheet1 (2)'!$D$70*('[1]Sheet1 (2)'!$D$72-crack_t_index)/'[1]Sheet1 (2)'!$D$72,IF([1]shee2!D1294='[1]Sheet1 (2)'!$C$71,'[1]Sheet1 (2)'!$D$71*('[1]Sheet1 (2)'!$D$72-crack_t_index)/'[1]Sheet1 (2)'!$D$72)))&lt;0,0,IF(D1354='[1]Sheet1 (2)'!$C$69,'[1]Sheet1 (2)'!$D$69*('[1]Sheet1 (2)'!$D$72-crack_t_index)/'[1]Sheet1 (2)'!$D$72,IF([1]shee2!D1294='[1]Sheet1 (2)'!$C$70,'[1]Sheet1 (2)'!$D$70*('[1]Sheet1 (2)'!$D$72-crack_t_index)/'[1]Sheet1 (2)'!$D$72,IF([1]shee2!D1294='[1]Sheet1 (2)'!$C$71,'[1]Sheet1 (2)'!$D$71*('[1]Sheet1 (2)'!$D$72-crack_t_index)/'[1]Sheet1 (2)'!$D$72))))</f>
        <v>5</v>
      </c>
      <c r="AX1354" s="157">
        <f>IF(IF(D1354='[1]Sheet1 (2)'!$C$69,'[1]Sheet1 (2)'!$D$69*('[1]Sheet1 (2)'!$D$72-rave_index)/'[1]Sheet1 (2)'!$D$72,IF([1]shee2!D1294='[1]Sheet1 (2)'!$C$70,'[1]Sheet1 (2)'!$D$70*('[1]Sheet1 (2)'!$D$72-rave_index)/'[1]Sheet1 (2)'!$D$72,IF([1]shee2!D1294='[1]Sheet1 (2)'!$C$71,'[1]Sheet1 (2)'!$D$71*('[1]Sheet1 (2)'!$D$72-rave_index)/'[1]Sheet1 (2)'!$D$72)))&lt;0,0,IF(D1354='[1]Sheet1 (2)'!$C$69,'[1]Sheet1 (2)'!$D$69*('[1]Sheet1 (2)'!$D$72-rave_index)/'[1]Sheet1 (2)'!$D$72,IF([1]shee2!D1294='[1]Sheet1 (2)'!$C$70,'[1]Sheet1 (2)'!$D$70*('[1]Sheet1 (2)'!$D$72-rave_index)/'[1]Sheet1 (2)'!$D$72,IF([1]shee2!D1294='[1]Sheet1 (2)'!$C$71,'[1]Sheet1 (2)'!$D$71*('[1]Sheet1 (2)'!$D$72-rave_index)/'[1]Sheet1 (2)'!$D$72))))</f>
        <v>5</v>
      </c>
      <c r="AY1354" s="157">
        <f>IF(IF(D1354='[1]Sheet1 (2)'!$C$69,'[1]Sheet1 (2)'!$D$69*('[1]Sheet1 (2)'!$D$72-rough_index)/'[1]Sheet1 (2)'!$D$72,IF([1]shee2!D1294='[1]Sheet1 (2)'!$C$70,'[1]Sheet1 (2)'!$D$70*('[1]Sheet1 (2)'!$D$72-rough_index)/'[1]Sheet1 (2)'!$D$72,IF([1]shee2!D1294='[1]Sheet1 (2)'!$C$71,'[1]Sheet1 (2)'!$D$71*('[1]Sheet1 (2)'!$D$72-rough_index)/'[1]Sheet1 (2)'!$D$72)))&lt;0,0,IF(D1354='[1]Sheet1 (2)'!$C$69,'[1]Sheet1 (2)'!$D$69*('[1]Sheet1 (2)'!$D$72-rough_index)/'[1]Sheet1 (2)'!$D$72,IF([1]shee2!D1294='[1]Sheet1 (2)'!$C$70,'[1]Sheet1 (2)'!$D$70*('[1]Sheet1 (2)'!$D$72-rough_index)/'[1]Sheet1 (2)'!$D$72,IF([1]shee2!D1294='[1]Sheet1 (2)'!$C$71,'[1]Sheet1 (2)'!$D$71*('[1]Sheet1 (2)'!$D$72-rough_index)/'[1]Sheet1 (2)'!$D$72))))</f>
        <v>1.6666666666666667</v>
      </c>
      <c r="AZ1354" s="179">
        <f>+(AU1354*'[1]Sheet1 (2)'!$C$77)+(AV1354*'[1]Sheet1 (2)'!$C$78)+(AW1354*'[1]Sheet1 (2)'!$C$79)+(AX1354*'[1]Sheet1 (2)'!$C$80)+(AY1354*'[1]Sheet1 (2)'!$C$81)</f>
        <v>4</v>
      </c>
      <c r="BA1354" s="213" t="str">
        <f t="shared" si="42"/>
        <v>Good</v>
      </c>
      <c r="BE1354">
        <f>IF(D1354='[1]Sheet1 (2)'!$C$61,'[1]Sheet1 (2)'!$D$61*(counts^2)+'[1]Sheet1 (2)'!$G$61*counts+'[1]Sheet1 (2)'!$J$61,IF(D1354='[1]Sheet1 (2)'!$C$62,'[1]Sheet1 (2)'!$D$62*counts+'[1]Sheet1 (2)'!$G$62,IF(D1354='[1]Sheet1 (2)'!$C$63,'[1]Sheet1 (2)'!$D$63*counts+'[1]Sheet1 (2)'!$G$63,IF(D1354='[1]Sheet1 (2)'!$C$64,'[1]Sheet1 (2)'!$D$64*counts+'[1]Sheet1 (2)'!$G$64))))</f>
        <v>2.0984129299999998</v>
      </c>
    </row>
    <row r="1355" spans="1:57" ht="12.75" customHeight="1">
      <c r="A1355" s="176" t="s">
        <v>282</v>
      </c>
      <c r="B1355" s="145" t="s">
        <v>76</v>
      </c>
      <c r="C1355" s="170">
        <v>1488</v>
      </c>
      <c r="D1355" s="174" t="s">
        <v>77</v>
      </c>
      <c r="E1355" s="171">
        <v>8</v>
      </c>
      <c r="F1355" s="171">
        <v>2</v>
      </c>
      <c r="G1355" s="171" t="s">
        <v>77</v>
      </c>
      <c r="H1355" s="171">
        <v>1</v>
      </c>
      <c r="I1355" s="171" t="s">
        <v>77</v>
      </c>
      <c r="J1355" s="173" t="s">
        <v>80</v>
      </c>
      <c r="K1355" s="173" t="s">
        <v>80</v>
      </c>
      <c r="L1355" s="169">
        <f>VLOOKUP(CONCATENATE(J1355,K1355),'Sheet1 (2)'!$J$6:$K$26,2,FALSE)</f>
        <v>0</v>
      </c>
      <c r="M1355" s="173" t="s">
        <v>80</v>
      </c>
      <c r="N1355" s="173" t="s">
        <v>80</v>
      </c>
      <c r="O1355" s="177">
        <f>VLOOKUP(CONCATENATE(M1355,N1355),'[1]Sheet1 (2)'!$L$6:$M$26,2,FALSE)</f>
        <v>0</v>
      </c>
      <c r="P1355" s="173" t="s">
        <v>80</v>
      </c>
      <c r="Q1355" s="173" t="s">
        <v>80</v>
      </c>
      <c r="R1355" s="177">
        <f>VLOOKUP(CONCATENATE(P1355,Q1355),'[1]Sheet1 (2)'!$N$6:$O$26,2,FALSE)</f>
        <v>0</v>
      </c>
      <c r="S1355" s="173" t="s">
        <v>80</v>
      </c>
      <c r="T1355" s="173" t="s">
        <v>80</v>
      </c>
      <c r="U1355" s="177">
        <f>VLOOKUP(CONCATENATE(S1355,T1355),'[1]Sheet1 (2)'!$P$6:$Q$26,2,FALSE)</f>
        <v>0</v>
      </c>
      <c r="V1355" s="173" t="s">
        <v>80</v>
      </c>
      <c r="W1355" s="173" t="s">
        <v>80</v>
      </c>
      <c r="X1355" s="177">
        <f>VLOOKUP(CONCATENATE(V1355,W1355),'[1]Sheet1 (2)'!$R$6:$S$26,2,FALSE)</f>
        <v>0</v>
      </c>
      <c r="Y1355" s="173" t="s">
        <v>80</v>
      </c>
      <c r="Z1355" s="173" t="s">
        <v>80</v>
      </c>
      <c r="AA1355" s="177">
        <f>VLOOKUP(CONCATENATE(Y1355,Z1355),'[1]Sheet1 (2)'!$T$6:$U$26,2,FALSE)</f>
        <v>0</v>
      </c>
      <c r="AB1355" s="173" t="s">
        <v>80</v>
      </c>
      <c r="AC1355" s="173" t="s">
        <v>80</v>
      </c>
      <c r="AD1355" s="177">
        <f>VLOOKUP(CONCATENATE(AB1355,AC1355),'[1]Sheet1 (2)'!$X$6:$Y$26,2,FALSE)</f>
        <v>0</v>
      </c>
      <c r="AE1355" s="173" t="s">
        <v>82</v>
      </c>
      <c r="AF1355" s="173" t="s">
        <v>81</v>
      </c>
      <c r="AG1355" s="177">
        <f>VLOOKUP(CONCATENATE(AE1355,AF1355),'[1]Sheet1 (2)'!$Z$6:$AA$26,2,FALSE)</f>
        <v>66</v>
      </c>
      <c r="AH1355" s="172"/>
      <c r="AI1355" s="178"/>
      <c r="AJ1355" s="140"/>
      <c r="AK1355" s="176" t="s">
        <v>282</v>
      </c>
      <c r="AL1355" s="176" t="s">
        <v>76</v>
      </c>
      <c r="AM1355" s="170">
        <f t="shared" si="43"/>
        <v>1488</v>
      </c>
      <c r="AN1355" s="147"/>
      <c r="AO1355" s="155"/>
      <c r="AP1355" s="156"/>
      <c r="AQ1355" s="157">
        <v>3.1788862579999999</v>
      </c>
      <c r="AR1355" s="158"/>
      <c r="AS1355" s="145">
        <f>LOOKUP(rufmkm,'[1]Sheet1 (2)'!$V$62:$V$71,'[1]Sheet1 (2)'!$W$62:$W$71)</f>
        <v>40</v>
      </c>
      <c r="AT1355" s="140"/>
      <c r="AU1355" s="157">
        <f>IF(IF(D1355='[1]Sheet1 (2)'!$C$69,'[1]Sheet1 (2)'!$D$69*('[1]Sheet1 (2)'!$D$72-rut_index)/'[1]Sheet1 (2)'!$D$72,IF([1]shee2!D1295='[1]Sheet1 (2)'!$C$70,'[1]Sheet1 (2)'!$D$70*('[1]Sheet1 (2)'!$D$72-rut_index)/'[1]Sheet1 (2)'!$D$72,IF([1]shee2!D1295='[1]Sheet1 (2)'!$C$71,'[1]Sheet1 (2)'!$D$71*('[1]Sheet1 (2)'!$D$72-rut_index)/'[1]Sheet1 (2)'!$D$72)))&lt;0,0,IF(D1355='[1]Sheet1 (2)'!$C$69,'[1]Sheet1 (2)'!$D$69*('[1]Sheet1 (2)'!$D$72-rut_index)/'[1]Sheet1 (2)'!$D$72,IF([1]shee2!D1295='[1]Sheet1 (2)'!$C$70,'[1]Sheet1 (2)'!$D$70*('[1]Sheet1 (2)'!$D$72-rut_index)/'[1]Sheet1 (2)'!$D$72,IF([1]shee2!D1295='[1]Sheet1 (2)'!$C$71,'[1]Sheet1 (2)'!$D$71*('[1]Sheet1 (2)'!$D$72-rut_index)/'[1]Sheet1 (2)'!$D$72))))</f>
        <v>5</v>
      </c>
      <c r="AV1355" s="157">
        <f>IF(IF(D1355='[1]Sheet1 (2)'!$C$69,'[1]Sheet1 (2)'!$D$69*('[1]Sheet1 (2)'!$D$72-crack_s_index)/'[1]Sheet1 (2)'!$D$72,IF([1]shee2!D1295='[1]Sheet1 (2)'!$C$70,'[1]Sheet1 (2)'!$D$70*('[1]Sheet1 (2)'!$D$72-crack_s_index)/'[1]Sheet1 (2)'!$D$72,IF([1]shee2!D1295='[1]Sheet1 (2)'!$C$71,'[1]Sheet1 (2)'!$D$71*('[1]Sheet1 (2)'!$D$72-crack_s_index)/'[1]Sheet1 (2)'!$D$72)))&lt;0,0,IF(D1355='[1]Sheet1 (2)'!$C$69,'[1]Sheet1 (2)'!$D$69*('[1]Sheet1 (2)'!$D$72-crack_s_index)/'[1]Sheet1 (2)'!$D$72,IF([1]shee2!D1295='[1]Sheet1 (2)'!$C$70,'[1]Sheet1 (2)'!$D$70*('[1]Sheet1 (2)'!$D$72-crack_s_index)/'[1]Sheet1 (2)'!$D$72,IF([1]shee2!D1295='[1]Sheet1 (2)'!$C$71,'[1]Sheet1 (2)'!$D$71*('[1]Sheet1 (2)'!$D$72-crack_s_index)/'[1]Sheet1 (2)'!$D$72))))</f>
        <v>5</v>
      </c>
      <c r="AW1355" s="157">
        <f>IF(IF(D1355='[1]Sheet1 (2)'!$C$69,'[1]Sheet1 (2)'!$D$69*('[1]Sheet1 (2)'!$D$72-crack_t_index)/'[1]Sheet1 (2)'!$D$72,IF([1]shee2!D1295='[1]Sheet1 (2)'!$C$70,'[1]Sheet1 (2)'!$D$70*('[1]Sheet1 (2)'!$D$72-crack_t_index)/'[1]Sheet1 (2)'!$D$72,IF([1]shee2!D1295='[1]Sheet1 (2)'!$C$71,'[1]Sheet1 (2)'!$D$71*('[1]Sheet1 (2)'!$D$72-crack_t_index)/'[1]Sheet1 (2)'!$D$72)))&lt;0,0,IF(D1355='[1]Sheet1 (2)'!$C$69,'[1]Sheet1 (2)'!$D$69*('[1]Sheet1 (2)'!$D$72-crack_t_index)/'[1]Sheet1 (2)'!$D$72,IF([1]shee2!D1295='[1]Sheet1 (2)'!$C$70,'[1]Sheet1 (2)'!$D$70*('[1]Sheet1 (2)'!$D$72-crack_t_index)/'[1]Sheet1 (2)'!$D$72,IF([1]shee2!D1295='[1]Sheet1 (2)'!$C$71,'[1]Sheet1 (2)'!$D$71*('[1]Sheet1 (2)'!$D$72-crack_t_index)/'[1]Sheet1 (2)'!$D$72))))</f>
        <v>5</v>
      </c>
      <c r="AX1355" s="157">
        <f>IF(IF(D1355='[1]Sheet1 (2)'!$C$69,'[1]Sheet1 (2)'!$D$69*('[1]Sheet1 (2)'!$D$72-rave_index)/'[1]Sheet1 (2)'!$D$72,IF([1]shee2!D1295='[1]Sheet1 (2)'!$C$70,'[1]Sheet1 (2)'!$D$70*('[1]Sheet1 (2)'!$D$72-rave_index)/'[1]Sheet1 (2)'!$D$72,IF([1]shee2!D1295='[1]Sheet1 (2)'!$C$71,'[1]Sheet1 (2)'!$D$71*('[1]Sheet1 (2)'!$D$72-rave_index)/'[1]Sheet1 (2)'!$D$72)))&lt;0,0,IF(D1355='[1]Sheet1 (2)'!$C$69,'[1]Sheet1 (2)'!$D$69*('[1]Sheet1 (2)'!$D$72-rave_index)/'[1]Sheet1 (2)'!$D$72,IF([1]shee2!D1295='[1]Sheet1 (2)'!$C$70,'[1]Sheet1 (2)'!$D$70*('[1]Sheet1 (2)'!$D$72-rave_index)/'[1]Sheet1 (2)'!$D$72,IF([1]shee2!D1295='[1]Sheet1 (2)'!$C$71,'[1]Sheet1 (2)'!$D$71*('[1]Sheet1 (2)'!$D$72-rave_index)/'[1]Sheet1 (2)'!$D$72))))</f>
        <v>5</v>
      </c>
      <c r="AY1355" s="157">
        <f>IF(IF(D1355='[1]Sheet1 (2)'!$C$69,'[1]Sheet1 (2)'!$D$69*('[1]Sheet1 (2)'!$D$72-rough_index)/'[1]Sheet1 (2)'!$D$72,IF([1]shee2!D1295='[1]Sheet1 (2)'!$C$70,'[1]Sheet1 (2)'!$D$70*('[1]Sheet1 (2)'!$D$72-rough_index)/'[1]Sheet1 (2)'!$D$72,IF([1]shee2!D1295='[1]Sheet1 (2)'!$C$71,'[1]Sheet1 (2)'!$D$71*('[1]Sheet1 (2)'!$D$72-rough_index)/'[1]Sheet1 (2)'!$D$72)))&lt;0,0,IF(D1355='[1]Sheet1 (2)'!$C$69,'[1]Sheet1 (2)'!$D$69*('[1]Sheet1 (2)'!$D$72-rough_index)/'[1]Sheet1 (2)'!$D$72,IF([1]shee2!D1295='[1]Sheet1 (2)'!$C$70,'[1]Sheet1 (2)'!$D$70*('[1]Sheet1 (2)'!$D$72-rough_index)/'[1]Sheet1 (2)'!$D$72,IF([1]shee2!D1295='[1]Sheet1 (2)'!$C$71,'[1]Sheet1 (2)'!$D$71*('[1]Sheet1 (2)'!$D$72-rough_index)/'[1]Sheet1 (2)'!$D$72))))</f>
        <v>1.6666666666666667</v>
      </c>
      <c r="AZ1355" s="179">
        <f>+(AU1355*'[1]Sheet1 (2)'!$C$77)+(AV1355*'[1]Sheet1 (2)'!$C$78)+(AW1355*'[1]Sheet1 (2)'!$C$79)+(AX1355*'[1]Sheet1 (2)'!$C$80)+(AY1355*'[1]Sheet1 (2)'!$C$81)</f>
        <v>4</v>
      </c>
      <c r="BA1355" s="213" t="str">
        <f t="shared" si="42"/>
        <v>Good</v>
      </c>
      <c r="BE1355">
        <f>IF(D1355='[1]Sheet1 (2)'!$C$61,'[1]Sheet1 (2)'!$D$61*(counts^2)+'[1]Sheet1 (2)'!$G$61*counts+'[1]Sheet1 (2)'!$J$61,IF(D1355='[1]Sheet1 (2)'!$C$62,'[1]Sheet1 (2)'!$D$62*counts+'[1]Sheet1 (2)'!$G$62,IF(D1355='[1]Sheet1 (2)'!$C$63,'[1]Sheet1 (2)'!$D$63*counts+'[1]Sheet1 (2)'!$G$63,IF(D1355='[1]Sheet1 (2)'!$C$64,'[1]Sheet1 (2)'!$D$64*counts+'[1]Sheet1 (2)'!$G$64))))</f>
        <v>2.0984129299999998</v>
      </c>
    </row>
    <row r="1356" spans="1:57" ht="12.75" customHeight="1">
      <c r="A1356" s="176" t="s">
        <v>282</v>
      </c>
      <c r="B1356" s="145" t="s">
        <v>76</v>
      </c>
      <c r="C1356" s="170">
        <v>1489</v>
      </c>
      <c r="D1356" s="174" t="s">
        <v>77</v>
      </c>
      <c r="E1356" s="171">
        <v>8</v>
      </c>
      <c r="F1356" s="171">
        <v>2</v>
      </c>
      <c r="G1356" s="171" t="s">
        <v>77</v>
      </c>
      <c r="H1356" s="171">
        <v>1</v>
      </c>
      <c r="I1356" s="171" t="s">
        <v>77</v>
      </c>
      <c r="J1356" s="173" t="s">
        <v>80</v>
      </c>
      <c r="K1356" s="173" t="s">
        <v>80</v>
      </c>
      <c r="L1356" s="169">
        <f>VLOOKUP(CONCATENATE(J1356,K1356),'Sheet1 (2)'!$J$6:$K$26,2,FALSE)</f>
        <v>0</v>
      </c>
      <c r="M1356" s="173" t="s">
        <v>80</v>
      </c>
      <c r="N1356" s="173" t="s">
        <v>80</v>
      </c>
      <c r="O1356" s="177">
        <f>VLOOKUP(CONCATENATE(M1356,N1356),'[1]Sheet1 (2)'!$L$6:$M$26,2,FALSE)</f>
        <v>0</v>
      </c>
      <c r="P1356" s="173" t="s">
        <v>80</v>
      </c>
      <c r="Q1356" s="173" t="s">
        <v>80</v>
      </c>
      <c r="R1356" s="177">
        <f>VLOOKUP(CONCATENATE(P1356,Q1356),'[1]Sheet1 (2)'!$N$6:$O$26,2,FALSE)</f>
        <v>0</v>
      </c>
      <c r="S1356" s="173" t="s">
        <v>80</v>
      </c>
      <c r="T1356" s="173" t="s">
        <v>80</v>
      </c>
      <c r="U1356" s="177">
        <f>VLOOKUP(CONCATENATE(S1356,T1356),'[1]Sheet1 (2)'!$P$6:$Q$26,2,FALSE)</f>
        <v>0</v>
      </c>
      <c r="V1356" s="173" t="s">
        <v>80</v>
      </c>
      <c r="W1356" s="173" t="s">
        <v>80</v>
      </c>
      <c r="X1356" s="177">
        <f>VLOOKUP(CONCATENATE(V1356,W1356),'[1]Sheet1 (2)'!$R$6:$S$26,2,FALSE)</f>
        <v>0</v>
      </c>
      <c r="Y1356" s="173" t="s">
        <v>80</v>
      </c>
      <c r="Z1356" s="173" t="s">
        <v>80</v>
      </c>
      <c r="AA1356" s="177">
        <f>VLOOKUP(CONCATENATE(Y1356,Z1356),'[1]Sheet1 (2)'!$T$6:$U$26,2,FALSE)</f>
        <v>0</v>
      </c>
      <c r="AB1356" s="173" t="s">
        <v>80</v>
      </c>
      <c r="AC1356" s="173" t="s">
        <v>80</v>
      </c>
      <c r="AD1356" s="177">
        <f>VLOOKUP(CONCATENATE(AB1356,AC1356),'[1]Sheet1 (2)'!$X$6:$Y$26,2,FALSE)</f>
        <v>0</v>
      </c>
      <c r="AE1356" s="173" t="s">
        <v>82</v>
      </c>
      <c r="AF1356" s="173" t="s">
        <v>81</v>
      </c>
      <c r="AG1356" s="177">
        <f>VLOOKUP(CONCATENATE(AE1356,AF1356),'[1]Sheet1 (2)'!$Z$6:$AA$26,2,FALSE)</f>
        <v>66</v>
      </c>
      <c r="AH1356" s="172"/>
      <c r="AI1356" s="178"/>
      <c r="AJ1356" s="140"/>
      <c r="AK1356" s="176" t="s">
        <v>282</v>
      </c>
      <c r="AL1356" s="176" t="s">
        <v>76</v>
      </c>
      <c r="AM1356" s="170">
        <f t="shared" si="43"/>
        <v>1489</v>
      </c>
      <c r="AN1356" s="147"/>
      <c r="AO1356" s="155"/>
      <c r="AP1356" s="156"/>
      <c r="AQ1356" s="157">
        <v>3.1612584375999999</v>
      </c>
      <c r="AR1356" s="158"/>
      <c r="AS1356" s="145">
        <f>LOOKUP(rufmkm,'[1]Sheet1 (2)'!$V$62:$V$71,'[1]Sheet1 (2)'!$W$62:$W$71)</f>
        <v>40</v>
      </c>
      <c r="AT1356" s="140"/>
      <c r="AU1356" s="157">
        <f>IF(IF(D1356='[1]Sheet1 (2)'!$C$69,'[1]Sheet1 (2)'!$D$69*('[1]Sheet1 (2)'!$D$72-rut_index)/'[1]Sheet1 (2)'!$D$72,IF([1]shee2!D1296='[1]Sheet1 (2)'!$C$70,'[1]Sheet1 (2)'!$D$70*('[1]Sheet1 (2)'!$D$72-rut_index)/'[1]Sheet1 (2)'!$D$72,IF([1]shee2!D1296='[1]Sheet1 (2)'!$C$71,'[1]Sheet1 (2)'!$D$71*('[1]Sheet1 (2)'!$D$72-rut_index)/'[1]Sheet1 (2)'!$D$72)))&lt;0,0,IF(D1356='[1]Sheet1 (2)'!$C$69,'[1]Sheet1 (2)'!$D$69*('[1]Sheet1 (2)'!$D$72-rut_index)/'[1]Sheet1 (2)'!$D$72,IF([1]shee2!D1296='[1]Sheet1 (2)'!$C$70,'[1]Sheet1 (2)'!$D$70*('[1]Sheet1 (2)'!$D$72-rut_index)/'[1]Sheet1 (2)'!$D$72,IF([1]shee2!D1296='[1]Sheet1 (2)'!$C$71,'[1]Sheet1 (2)'!$D$71*('[1]Sheet1 (2)'!$D$72-rut_index)/'[1]Sheet1 (2)'!$D$72))))</f>
        <v>5</v>
      </c>
      <c r="AV1356" s="157">
        <f>IF(IF(D1356='[1]Sheet1 (2)'!$C$69,'[1]Sheet1 (2)'!$D$69*('[1]Sheet1 (2)'!$D$72-crack_s_index)/'[1]Sheet1 (2)'!$D$72,IF([1]shee2!D1296='[1]Sheet1 (2)'!$C$70,'[1]Sheet1 (2)'!$D$70*('[1]Sheet1 (2)'!$D$72-crack_s_index)/'[1]Sheet1 (2)'!$D$72,IF([1]shee2!D1296='[1]Sheet1 (2)'!$C$71,'[1]Sheet1 (2)'!$D$71*('[1]Sheet1 (2)'!$D$72-crack_s_index)/'[1]Sheet1 (2)'!$D$72)))&lt;0,0,IF(D1356='[1]Sheet1 (2)'!$C$69,'[1]Sheet1 (2)'!$D$69*('[1]Sheet1 (2)'!$D$72-crack_s_index)/'[1]Sheet1 (2)'!$D$72,IF([1]shee2!D1296='[1]Sheet1 (2)'!$C$70,'[1]Sheet1 (2)'!$D$70*('[1]Sheet1 (2)'!$D$72-crack_s_index)/'[1]Sheet1 (2)'!$D$72,IF([1]shee2!D1296='[1]Sheet1 (2)'!$C$71,'[1]Sheet1 (2)'!$D$71*('[1]Sheet1 (2)'!$D$72-crack_s_index)/'[1]Sheet1 (2)'!$D$72))))</f>
        <v>5</v>
      </c>
      <c r="AW1356" s="157">
        <f>IF(IF(D1356='[1]Sheet1 (2)'!$C$69,'[1]Sheet1 (2)'!$D$69*('[1]Sheet1 (2)'!$D$72-crack_t_index)/'[1]Sheet1 (2)'!$D$72,IF([1]shee2!D1296='[1]Sheet1 (2)'!$C$70,'[1]Sheet1 (2)'!$D$70*('[1]Sheet1 (2)'!$D$72-crack_t_index)/'[1]Sheet1 (2)'!$D$72,IF([1]shee2!D1296='[1]Sheet1 (2)'!$C$71,'[1]Sheet1 (2)'!$D$71*('[1]Sheet1 (2)'!$D$72-crack_t_index)/'[1]Sheet1 (2)'!$D$72)))&lt;0,0,IF(D1356='[1]Sheet1 (2)'!$C$69,'[1]Sheet1 (2)'!$D$69*('[1]Sheet1 (2)'!$D$72-crack_t_index)/'[1]Sheet1 (2)'!$D$72,IF([1]shee2!D1296='[1]Sheet1 (2)'!$C$70,'[1]Sheet1 (2)'!$D$70*('[1]Sheet1 (2)'!$D$72-crack_t_index)/'[1]Sheet1 (2)'!$D$72,IF([1]shee2!D1296='[1]Sheet1 (2)'!$C$71,'[1]Sheet1 (2)'!$D$71*('[1]Sheet1 (2)'!$D$72-crack_t_index)/'[1]Sheet1 (2)'!$D$72))))</f>
        <v>5</v>
      </c>
      <c r="AX1356" s="157">
        <f>IF(IF(D1356='[1]Sheet1 (2)'!$C$69,'[1]Sheet1 (2)'!$D$69*('[1]Sheet1 (2)'!$D$72-rave_index)/'[1]Sheet1 (2)'!$D$72,IF([1]shee2!D1296='[1]Sheet1 (2)'!$C$70,'[1]Sheet1 (2)'!$D$70*('[1]Sheet1 (2)'!$D$72-rave_index)/'[1]Sheet1 (2)'!$D$72,IF([1]shee2!D1296='[1]Sheet1 (2)'!$C$71,'[1]Sheet1 (2)'!$D$71*('[1]Sheet1 (2)'!$D$72-rave_index)/'[1]Sheet1 (2)'!$D$72)))&lt;0,0,IF(D1356='[1]Sheet1 (2)'!$C$69,'[1]Sheet1 (2)'!$D$69*('[1]Sheet1 (2)'!$D$72-rave_index)/'[1]Sheet1 (2)'!$D$72,IF([1]shee2!D1296='[1]Sheet1 (2)'!$C$70,'[1]Sheet1 (2)'!$D$70*('[1]Sheet1 (2)'!$D$72-rave_index)/'[1]Sheet1 (2)'!$D$72,IF([1]shee2!D1296='[1]Sheet1 (2)'!$C$71,'[1]Sheet1 (2)'!$D$71*('[1]Sheet1 (2)'!$D$72-rave_index)/'[1]Sheet1 (2)'!$D$72))))</f>
        <v>5</v>
      </c>
      <c r="AY1356" s="157">
        <f>IF(IF(D1356='[1]Sheet1 (2)'!$C$69,'[1]Sheet1 (2)'!$D$69*('[1]Sheet1 (2)'!$D$72-rough_index)/'[1]Sheet1 (2)'!$D$72,IF([1]shee2!D1296='[1]Sheet1 (2)'!$C$70,'[1]Sheet1 (2)'!$D$70*('[1]Sheet1 (2)'!$D$72-rough_index)/'[1]Sheet1 (2)'!$D$72,IF([1]shee2!D1296='[1]Sheet1 (2)'!$C$71,'[1]Sheet1 (2)'!$D$71*('[1]Sheet1 (2)'!$D$72-rough_index)/'[1]Sheet1 (2)'!$D$72)))&lt;0,0,IF(D1356='[1]Sheet1 (2)'!$C$69,'[1]Sheet1 (2)'!$D$69*('[1]Sheet1 (2)'!$D$72-rough_index)/'[1]Sheet1 (2)'!$D$72,IF([1]shee2!D1296='[1]Sheet1 (2)'!$C$70,'[1]Sheet1 (2)'!$D$70*('[1]Sheet1 (2)'!$D$72-rough_index)/'[1]Sheet1 (2)'!$D$72,IF([1]shee2!D1296='[1]Sheet1 (2)'!$C$71,'[1]Sheet1 (2)'!$D$71*('[1]Sheet1 (2)'!$D$72-rough_index)/'[1]Sheet1 (2)'!$D$72))))</f>
        <v>1.6666666666666667</v>
      </c>
      <c r="AZ1356" s="179">
        <f>+(AU1356*'[1]Sheet1 (2)'!$C$77)+(AV1356*'[1]Sheet1 (2)'!$C$78)+(AW1356*'[1]Sheet1 (2)'!$C$79)+(AX1356*'[1]Sheet1 (2)'!$C$80)+(AY1356*'[1]Sheet1 (2)'!$C$81)</f>
        <v>4</v>
      </c>
      <c r="BA1356" s="213" t="str">
        <f t="shared" si="42"/>
        <v>Good</v>
      </c>
      <c r="BE1356">
        <f>IF(D1356='[1]Sheet1 (2)'!$C$61,'[1]Sheet1 (2)'!$D$61*(counts^2)+'[1]Sheet1 (2)'!$G$61*counts+'[1]Sheet1 (2)'!$J$61,IF(D1356='[1]Sheet1 (2)'!$C$62,'[1]Sheet1 (2)'!$D$62*counts+'[1]Sheet1 (2)'!$G$62,IF(D1356='[1]Sheet1 (2)'!$C$63,'[1]Sheet1 (2)'!$D$63*counts+'[1]Sheet1 (2)'!$G$63,IF(D1356='[1]Sheet1 (2)'!$C$64,'[1]Sheet1 (2)'!$D$64*counts+'[1]Sheet1 (2)'!$G$64))))</f>
        <v>2.0984129299999998</v>
      </c>
    </row>
    <row r="1357" spans="1:57" ht="12.75" customHeight="1">
      <c r="A1357" s="176" t="s">
        <v>282</v>
      </c>
      <c r="B1357" s="145" t="s">
        <v>76</v>
      </c>
      <c r="C1357" s="170">
        <v>1490</v>
      </c>
      <c r="D1357" s="174" t="s">
        <v>77</v>
      </c>
      <c r="E1357" s="171">
        <v>8</v>
      </c>
      <c r="F1357" s="171">
        <v>2</v>
      </c>
      <c r="G1357" s="171" t="s">
        <v>77</v>
      </c>
      <c r="H1357" s="171">
        <v>1</v>
      </c>
      <c r="I1357" s="171" t="s">
        <v>77</v>
      </c>
      <c r="J1357" s="173" t="s">
        <v>80</v>
      </c>
      <c r="K1357" s="173" t="s">
        <v>80</v>
      </c>
      <c r="L1357" s="169">
        <f>VLOOKUP(CONCATENATE(J1357,K1357),'Sheet1 (2)'!$J$6:$K$26,2,FALSE)</f>
        <v>0</v>
      </c>
      <c r="M1357" s="173" t="s">
        <v>80</v>
      </c>
      <c r="N1357" s="173" t="s">
        <v>80</v>
      </c>
      <c r="O1357" s="177">
        <f>VLOOKUP(CONCATENATE(M1357,N1357),'[1]Sheet1 (2)'!$L$6:$M$26,2,FALSE)</f>
        <v>0</v>
      </c>
      <c r="P1357" s="173" t="s">
        <v>80</v>
      </c>
      <c r="Q1357" s="173" t="s">
        <v>80</v>
      </c>
      <c r="R1357" s="177">
        <f>VLOOKUP(CONCATENATE(P1357,Q1357),'[1]Sheet1 (2)'!$N$6:$O$26,2,FALSE)</f>
        <v>0</v>
      </c>
      <c r="S1357" s="173" t="s">
        <v>80</v>
      </c>
      <c r="T1357" s="173" t="s">
        <v>80</v>
      </c>
      <c r="U1357" s="177">
        <f>VLOOKUP(CONCATENATE(S1357,T1357),'[1]Sheet1 (2)'!$P$6:$Q$26,2,FALSE)</f>
        <v>0</v>
      </c>
      <c r="V1357" s="173" t="s">
        <v>80</v>
      </c>
      <c r="W1357" s="173" t="s">
        <v>80</v>
      </c>
      <c r="X1357" s="177">
        <f>VLOOKUP(CONCATENATE(V1357,W1357),'[1]Sheet1 (2)'!$R$6:$S$26,2,FALSE)</f>
        <v>0</v>
      </c>
      <c r="Y1357" s="173" t="s">
        <v>80</v>
      </c>
      <c r="Z1357" s="173" t="s">
        <v>80</v>
      </c>
      <c r="AA1357" s="177">
        <f>VLOOKUP(CONCATENATE(Y1357,Z1357),'[1]Sheet1 (2)'!$T$6:$U$26,2,FALSE)</f>
        <v>0</v>
      </c>
      <c r="AB1357" s="173" t="s">
        <v>80</v>
      </c>
      <c r="AC1357" s="173" t="s">
        <v>80</v>
      </c>
      <c r="AD1357" s="177">
        <f>VLOOKUP(CONCATENATE(AB1357,AC1357),'[1]Sheet1 (2)'!$X$6:$Y$26,2,FALSE)</f>
        <v>0</v>
      </c>
      <c r="AE1357" s="173" t="s">
        <v>82</v>
      </c>
      <c r="AF1357" s="173" t="s">
        <v>81</v>
      </c>
      <c r="AG1357" s="177">
        <f>VLOOKUP(CONCATENATE(AE1357,AF1357),'[1]Sheet1 (2)'!$Z$6:$AA$26,2,FALSE)</f>
        <v>66</v>
      </c>
      <c r="AH1357" s="172"/>
      <c r="AI1357" s="178"/>
      <c r="AJ1357" s="140"/>
      <c r="AK1357" s="176" t="s">
        <v>282</v>
      </c>
      <c r="AL1357" s="176" t="s">
        <v>76</v>
      </c>
      <c r="AM1357" s="170">
        <f t="shared" si="43"/>
        <v>1490</v>
      </c>
      <c r="AN1357" s="147"/>
      <c r="AO1357" s="155" t="s">
        <v>409</v>
      </c>
      <c r="AP1357" s="156"/>
      <c r="AQ1357" s="157">
        <v>2.9273384299999998</v>
      </c>
      <c r="AR1357" s="158"/>
      <c r="AS1357" s="145">
        <f>LOOKUP(rufmkm,'[1]Sheet1 (2)'!$V$62:$V$71,'[1]Sheet1 (2)'!$W$62:$W$71)</f>
        <v>30</v>
      </c>
      <c r="AT1357" s="140"/>
      <c r="AU1357" s="157">
        <f>IF(IF(D1357='[1]Sheet1 (2)'!$C$69,'[1]Sheet1 (2)'!$D$69*('[1]Sheet1 (2)'!$D$72-rut_index)/'[1]Sheet1 (2)'!$D$72,IF([1]shee2!D1297='[1]Sheet1 (2)'!$C$70,'[1]Sheet1 (2)'!$D$70*('[1]Sheet1 (2)'!$D$72-rut_index)/'[1]Sheet1 (2)'!$D$72,IF([1]shee2!D1297='[1]Sheet1 (2)'!$C$71,'[1]Sheet1 (2)'!$D$71*('[1]Sheet1 (2)'!$D$72-rut_index)/'[1]Sheet1 (2)'!$D$72)))&lt;0,0,IF(D1357='[1]Sheet1 (2)'!$C$69,'[1]Sheet1 (2)'!$D$69*('[1]Sheet1 (2)'!$D$72-rut_index)/'[1]Sheet1 (2)'!$D$72,IF([1]shee2!D1297='[1]Sheet1 (2)'!$C$70,'[1]Sheet1 (2)'!$D$70*('[1]Sheet1 (2)'!$D$72-rut_index)/'[1]Sheet1 (2)'!$D$72,IF([1]shee2!D1297='[1]Sheet1 (2)'!$C$71,'[1]Sheet1 (2)'!$D$71*('[1]Sheet1 (2)'!$D$72-rut_index)/'[1]Sheet1 (2)'!$D$72))))</f>
        <v>5</v>
      </c>
      <c r="AV1357" s="157">
        <f>IF(IF(D1357='[1]Sheet1 (2)'!$C$69,'[1]Sheet1 (2)'!$D$69*('[1]Sheet1 (2)'!$D$72-crack_s_index)/'[1]Sheet1 (2)'!$D$72,IF([1]shee2!D1297='[1]Sheet1 (2)'!$C$70,'[1]Sheet1 (2)'!$D$70*('[1]Sheet1 (2)'!$D$72-crack_s_index)/'[1]Sheet1 (2)'!$D$72,IF([1]shee2!D1297='[1]Sheet1 (2)'!$C$71,'[1]Sheet1 (2)'!$D$71*('[1]Sheet1 (2)'!$D$72-crack_s_index)/'[1]Sheet1 (2)'!$D$72)))&lt;0,0,IF(D1357='[1]Sheet1 (2)'!$C$69,'[1]Sheet1 (2)'!$D$69*('[1]Sheet1 (2)'!$D$72-crack_s_index)/'[1]Sheet1 (2)'!$D$72,IF([1]shee2!D1297='[1]Sheet1 (2)'!$C$70,'[1]Sheet1 (2)'!$D$70*('[1]Sheet1 (2)'!$D$72-crack_s_index)/'[1]Sheet1 (2)'!$D$72,IF([1]shee2!D1297='[1]Sheet1 (2)'!$C$71,'[1]Sheet1 (2)'!$D$71*('[1]Sheet1 (2)'!$D$72-crack_s_index)/'[1]Sheet1 (2)'!$D$72))))</f>
        <v>5</v>
      </c>
      <c r="AW1357" s="157">
        <f>IF(IF(D1357='[1]Sheet1 (2)'!$C$69,'[1]Sheet1 (2)'!$D$69*('[1]Sheet1 (2)'!$D$72-crack_t_index)/'[1]Sheet1 (2)'!$D$72,IF([1]shee2!D1297='[1]Sheet1 (2)'!$C$70,'[1]Sheet1 (2)'!$D$70*('[1]Sheet1 (2)'!$D$72-crack_t_index)/'[1]Sheet1 (2)'!$D$72,IF([1]shee2!D1297='[1]Sheet1 (2)'!$C$71,'[1]Sheet1 (2)'!$D$71*('[1]Sheet1 (2)'!$D$72-crack_t_index)/'[1]Sheet1 (2)'!$D$72)))&lt;0,0,IF(D1357='[1]Sheet1 (2)'!$C$69,'[1]Sheet1 (2)'!$D$69*('[1]Sheet1 (2)'!$D$72-crack_t_index)/'[1]Sheet1 (2)'!$D$72,IF([1]shee2!D1297='[1]Sheet1 (2)'!$C$70,'[1]Sheet1 (2)'!$D$70*('[1]Sheet1 (2)'!$D$72-crack_t_index)/'[1]Sheet1 (2)'!$D$72,IF([1]shee2!D1297='[1]Sheet1 (2)'!$C$71,'[1]Sheet1 (2)'!$D$71*('[1]Sheet1 (2)'!$D$72-crack_t_index)/'[1]Sheet1 (2)'!$D$72))))</f>
        <v>5</v>
      </c>
      <c r="AX1357" s="157">
        <f>IF(IF(D1357='[1]Sheet1 (2)'!$C$69,'[1]Sheet1 (2)'!$D$69*('[1]Sheet1 (2)'!$D$72-rave_index)/'[1]Sheet1 (2)'!$D$72,IF([1]shee2!D1297='[1]Sheet1 (2)'!$C$70,'[1]Sheet1 (2)'!$D$70*('[1]Sheet1 (2)'!$D$72-rave_index)/'[1]Sheet1 (2)'!$D$72,IF([1]shee2!D1297='[1]Sheet1 (2)'!$C$71,'[1]Sheet1 (2)'!$D$71*('[1]Sheet1 (2)'!$D$72-rave_index)/'[1]Sheet1 (2)'!$D$72)))&lt;0,0,IF(D1357='[1]Sheet1 (2)'!$C$69,'[1]Sheet1 (2)'!$D$69*('[1]Sheet1 (2)'!$D$72-rave_index)/'[1]Sheet1 (2)'!$D$72,IF([1]shee2!D1297='[1]Sheet1 (2)'!$C$70,'[1]Sheet1 (2)'!$D$70*('[1]Sheet1 (2)'!$D$72-rave_index)/'[1]Sheet1 (2)'!$D$72,IF([1]shee2!D1297='[1]Sheet1 (2)'!$C$71,'[1]Sheet1 (2)'!$D$71*('[1]Sheet1 (2)'!$D$72-rave_index)/'[1]Sheet1 (2)'!$D$72))))</f>
        <v>5</v>
      </c>
      <c r="AY1357" s="157">
        <f>IF(IF(D1357='[1]Sheet1 (2)'!$C$69,'[1]Sheet1 (2)'!$D$69*('[1]Sheet1 (2)'!$D$72-rough_index)/'[1]Sheet1 (2)'!$D$72,IF([1]shee2!D1297='[1]Sheet1 (2)'!$C$70,'[1]Sheet1 (2)'!$D$70*('[1]Sheet1 (2)'!$D$72-rough_index)/'[1]Sheet1 (2)'!$D$72,IF([1]shee2!D1297='[1]Sheet1 (2)'!$C$71,'[1]Sheet1 (2)'!$D$71*('[1]Sheet1 (2)'!$D$72-rough_index)/'[1]Sheet1 (2)'!$D$72)))&lt;0,0,IF(D1357='[1]Sheet1 (2)'!$C$69,'[1]Sheet1 (2)'!$D$69*('[1]Sheet1 (2)'!$D$72-rough_index)/'[1]Sheet1 (2)'!$D$72,IF([1]shee2!D1297='[1]Sheet1 (2)'!$C$70,'[1]Sheet1 (2)'!$D$70*('[1]Sheet1 (2)'!$D$72-rough_index)/'[1]Sheet1 (2)'!$D$72,IF([1]shee2!D1297='[1]Sheet1 (2)'!$C$71,'[1]Sheet1 (2)'!$D$71*('[1]Sheet1 (2)'!$D$72-rough_index)/'[1]Sheet1 (2)'!$D$72))))</f>
        <v>2.5</v>
      </c>
      <c r="AZ1357" s="179">
        <f>+(AU1357*'[1]Sheet1 (2)'!$C$77)+(AV1357*'[1]Sheet1 (2)'!$C$78)+(AW1357*'[1]Sheet1 (2)'!$C$79)+(AX1357*'[1]Sheet1 (2)'!$C$80)+(AY1357*'[1]Sheet1 (2)'!$C$81)</f>
        <v>4.25</v>
      </c>
      <c r="BA1357" s="213" t="str">
        <f t="shared" si="42"/>
        <v>Good</v>
      </c>
      <c r="BE1357">
        <f>IF(D1357='[1]Sheet1 (2)'!$C$61,'[1]Sheet1 (2)'!$D$61*(counts^2)+'[1]Sheet1 (2)'!$G$61*counts+'[1]Sheet1 (2)'!$J$61,IF(D1357='[1]Sheet1 (2)'!$C$62,'[1]Sheet1 (2)'!$D$62*counts+'[1]Sheet1 (2)'!$G$62,IF(D1357='[1]Sheet1 (2)'!$C$63,'[1]Sheet1 (2)'!$D$63*counts+'[1]Sheet1 (2)'!$G$63,IF(D1357='[1]Sheet1 (2)'!$C$64,'[1]Sheet1 (2)'!$D$64*counts+'[1]Sheet1 (2)'!$G$64))))</f>
        <v>2.0984129299999998</v>
      </c>
    </row>
    <row r="1358" spans="1:57" ht="12.75" customHeight="1">
      <c r="A1358" s="176" t="s">
        <v>282</v>
      </c>
      <c r="B1358" s="145" t="s">
        <v>76</v>
      </c>
      <c r="C1358" s="170">
        <v>1491</v>
      </c>
      <c r="D1358" s="174" t="s">
        <v>77</v>
      </c>
      <c r="E1358" s="171">
        <v>8</v>
      </c>
      <c r="F1358" s="171">
        <v>2</v>
      </c>
      <c r="G1358" s="171" t="s">
        <v>77</v>
      </c>
      <c r="H1358" s="171">
        <v>1</v>
      </c>
      <c r="I1358" s="171" t="s">
        <v>77</v>
      </c>
      <c r="J1358" s="173" t="s">
        <v>80</v>
      </c>
      <c r="K1358" s="173" t="s">
        <v>80</v>
      </c>
      <c r="L1358" s="169">
        <f>VLOOKUP(CONCATENATE(J1358,K1358),'Sheet1 (2)'!$J$6:$K$26,2,FALSE)</f>
        <v>0</v>
      </c>
      <c r="M1358" s="173" t="s">
        <v>80</v>
      </c>
      <c r="N1358" s="173" t="s">
        <v>80</v>
      </c>
      <c r="O1358" s="177">
        <f>VLOOKUP(CONCATENATE(M1358,N1358),'[1]Sheet1 (2)'!$L$6:$M$26,2,FALSE)</f>
        <v>0</v>
      </c>
      <c r="P1358" s="173" t="s">
        <v>80</v>
      </c>
      <c r="Q1358" s="173" t="s">
        <v>80</v>
      </c>
      <c r="R1358" s="177">
        <f>VLOOKUP(CONCATENATE(P1358,Q1358),'[1]Sheet1 (2)'!$N$6:$O$26,2,FALSE)</f>
        <v>0</v>
      </c>
      <c r="S1358" s="173" t="s">
        <v>80</v>
      </c>
      <c r="T1358" s="173" t="s">
        <v>80</v>
      </c>
      <c r="U1358" s="177">
        <f>VLOOKUP(CONCATENATE(S1358,T1358),'[1]Sheet1 (2)'!$P$6:$Q$26,2,FALSE)</f>
        <v>0</v>
      </c>
      <c r="V1358" s="173" t="s">
        <v>80</v>
      </c>
      <c r="W1358" s="173" t="s">
        <v>80</v>
      </c>
      <c r="X1358" s="177">
        <f>VLOOKUP(CONCATENATE(V1358,W1358),'[1]Sheet1 (2)'!$R$6:$S$26,2,FALSE)</f>
        <v>0</v>
      </c>
      <c r="Y1358" s="173" t="s">
        <v>80</v>
      </c>
      <c r="Z1358" s="173" t="s">
        <v>80</v>
      </c>
      <c r="AA1358" s="177">
        <f>VLOOKUP(CONCATENATE(Y1358,Z1358),'[1]Sheet1 (2)'!$T$6:$U$26,2,FALSE)</f>
        <v>0</v>
      </c>
      <c r="AB1358" s="173" t="s">
        <v>80</v>
      </c>
      <c r="AC1358" s="173" t="s">
        <v>80</v>
      </c>
      <c r="AD1358" s="177">
        <f>VLOOKUP(CONCATENATE(AB1358,AC1358),'[1]Sheet1 (2)'!$X$6:$Y$26,2,FALSE)</f>
        <v>0</v>
      </c>
      <c r="AE1358" s="173" t="s">
        <v>82</v>
      </c>
      <c r="AF1358" s="173" t="s">
        <v>81</v>
      </c>
      <c r="AG1358" s="177">
        <f>VLOOKUP(CONCATENATE(AE1358,AF1358),'[1]Sheet1 (2)'!$Z$6:$AA$26,2,FALSE)</f>
        <v>66</v>
      </c>
      <c r="AH1358" s="172"/>
      <c r="AI1358" s="178"/>
      <c r="AJ1358" s="140"/>
      <c r="AK1358" s="176" t="s">
        <v>282</v>
      </c>
      <c r="AL1358" s="176" t="s">
        <v>76</v>
      </c>
      <c r="AM1358" s="170">
        <f t="shared" si="43"/>
        <v>1491</v>
      </c>
      <c r="AN1358" s="147"/>
      <c r="AO1358" s="155"/>
      <c r="AP1358" s="156"/>
      <c r="AQ1358" s="157">
        <v>3.5955944139999998</v>
      </c>
      <c r="AR1358" s="158"/>
      <c r="AS1358" s="145">
        <f>LOOKUP(rufmkm,'[1]Sheet1 (2)'!$V$62:$V$71,'[1]Sheet1 (2)'!$W$62:$W$71)</f>
        <v>40</v>
      </c>
      <c r="AT1358" s="140"/>
      <c r="AU1358" s="157">
        <f>IF(IF(D1358='[1]Sheet1 (2)'!$C$69,'[1]Sheet1 (2)'!$D$69*('[1]Sheet1 (2)'!$D$72-rut_index)/'[1]Sheet1 (2)'!$D$72,IF([1]shee2!D1298='[1]Sheet1 (2)'!$C$70,'[1]Sheet1 (2)'!$D$70*('[1]Sheet1 (2)'!$D$72-rut_index)/'[1]Sheet1 (2)'!$D$72,IF([1]shee2!D1298='[1]Sheet1 (2)'!$C$71,'[1]Sheet1 (2)'!$D$71*('[1]Sheet1 (2)'!$D$72-rut_index)/'[1]Sheet1 (2)'!$D$72)))&lt;0,0,IF(D1358='[1]Sheet1 (2)'!$C$69,'[1]Sheet1 (2)'!$D$69*('[1]Sheet1 (2)'!$D$72-rut_index)/'[1]Sheet1 (2)'!$D$72,IF([1]shee2!D1298='[1]Sheet1 (2)'!$C$70,'[1]Sheet1 (2)'!$D$70*('[1]Sheet1 (2)'!$D$72-rut_index)/'[1]Sheet1 (2)'!$D$72,IF([1]shee2!D1298='[1]Sheet1 (2)'!$C$71,'[1]Sheet1 (2)'!$D$71*('[1]Sheet1 (2)'!$D$72-rut_index)/'[1]Sheet1 (2)'!$D$72))))</f>
        <v>5</v>
      </c>
      <c r="AV1358" s="157">
        <f>IF(IF(D1358='[1]Sheet1 (2)'!$C$69,'[1]Sheet1 (2)'!$D$69*('[1]Sheet1 (2)'!$D$72-crack_s_index)/'[1]Sheet1 (2)'!$D$72,IF([1]shee2!D1298='[1]Sheet1 (2)'!$C$70,'[1]Sheet1 (2)'!$D$70*('[1]Sheet1 (2)'!$D$72-crack_s_index)/'[1]Sheet1 (2)'!$D$72,IF([1]shee2!D1298='[1]Sheet1 (2)'!$C$71,'[1]Sheet1 (2)'!$D$71*('[1]Sheet1 (2)'!$D$72-crack_s_index)/'[1]Sheet1 (2)'!$D$72)))&lt;0,0,IF(D1358='[1]Sheet1 (2)'!$C$69,'[1]Sheet1 (2)'!$D$69*('[1]Sheet1 (2)'!$D$72-crack_s_index)/'[1]Sheet1 (2)'!$D$72,IF([1]shee2!D1298='[1]Sheet1 (2)'!$C$70,'[1]Sheet1 (2)'!$D$70*('[1]Sheet1 (2)'!$D$72-crack_s_index)/'[1]Sheet1 (2)'!$D$72,IF([1]shee2!D1298='[1]Sheet1 (2)'!$C$71,'[1]Sheet1 (2)'!$D$71*('[1]Sheet1 (2)'!$D$72-crack_s_index)/'[1]Sheet1 (2)'!$D$72))))</f>
        <v>5</v>
      </c>
      <c r="AW1358" s="157">
        <f>IF(IF(D1358='[1]Sheet1 (2)'!$C$69,'[1]Sheet1 (2)'!$D$69*('[1]Sheet1 (2)'!$D$72-crack_t_index)/'[1]Sheet1 (2)'!$D$72,IF([1]shee2!D1298='[1]Sheet1 (2)'!$C$70,'[1]Sheet1 (2)'!$D$70*('[1]Sheet1 (2)'!$D$72-crack_t_index)/'[1]Sheet1 (2)'!$D$72,IF([1]shee2!D1298='[1]Sheet1 (2)'!$C$71,'[1]Sheet1 (2)'!$D$71*('[1]Sheet1 (2)'!$D$72-crack_t_index)/'[1]Sheet1 (2)'!$D$72)))&lt;0,0,IF(D1358='[1]Sheet1 (2)'!$C$69,'[1]Sheet1 (2)'!$D$69*('[1]Sheet1 (2)'!$D$72-crack_t_index)/'[1]Sheet1 (2)'!$D$72,IF([1]shee2!D1298='[1]Sheet1 (2)'!$C$70,'[1]Sheet1 (2)'!$D$70*('[1]Sheet1 (2)'!$D$72-crack_t_index)/'[1]Sheet1 (2)'!$D$72,IF([1]shee2!D1298='[1]Sheet1 (2)'!$C$71,'[1]Sheet1 (2)'!$D$71*('[1]Sheet1 (2)'!$D$72-crack_t_index)/'[1]Sheet1 (2)'!$D$72))))</f>
        <v>5</v>
      </c>
      <c r="AX1358" s="157">
        <f>IF(IF(D1358='[1]Sheet1 (2)'!$C$69,'[1]Sheet1 (2)'!$D$69*('[1]Sheet1 (2)'!$D$72-rave_index)/'[1]Sheet1 (2)'!$D$72,IF([1]shee2!D1298='[1]Sheet1 (2)'!$C$70,'[1]Sheet1 (2)'!$D$70*('[1]Sheet1 (2)'!$D$72-rave_index)/'[1]Sheet1 (2)'!$D$72,IF([1]shee2!D1298='[1]Sheet1 (2)'!$C$71,'[1]Sheet1 (2)'!$D$71*('[1]Sheet1 (2)'!$D$72-rave_index)/'[1]Sheet1 (2)'!$D$72)))&lt;0,0,IF(D1358='[1]Sheet1 (2)'!$C$69,'[1]Sheet1 (2)'!$D$69*('[1]Sheet1 (2)'!$D$72-rave_index)/'[1]Sheet1 (2)'!$D$72,IF([1]shee2!D1298='[1]Sheet1 (2)'!$C$70,'[1]Sheet1 (2)'!$D$70*('[1]Sheet1 (2)'!$D$72-rave_index)/'[1]Sheet1 (2)'!$D$72,IF([1]shee2!D1298='[1]Sheet1 (2)'!$C$71,'[1]Sheet1 (2)'!$D$71*('[1]Sheet1 (2)'!$D$72-rave_index)/'[1]Sheet1 (2)'!$D$72))))</f>
        <v>5</v>
      </c>
      <c r="AY1358" s="157">
        <f>IF(IF(D1358='[1]Sheet1 (2)'!$C$69,'[1]Sheet1 (2)'!$D$69*('[1]Sheet1 (2)'!$D$72-rough_index)/'[1]Sheet1 (2)'!$D$72,IF([1]shee2!D1298='[1]Sheet1 (2)'!$C$70,'[1]Sheet1 (2)'!$D$70*('[1]Sheet1 (2)'!$D$72-rough_index)/'[1]Sheet1 (2)'!$D$72,IF([1]shee2!D1298='[1]Sheet1 (2)'!$C$71,'[1]Sheet1 (2)'!$D$71*('[1]Sheet1 (2)'!$D$72-rough_index)/'[1]Sheet1 (2)'!$D$72)))&lt;0,0,IF(D1358='[1]Sheet1 (2)'!$C$69,'[1]Sheet1 (2)'!$D$69*('[1]Sheet1 (2)'!$D$72-rough_index)/'[1]Sheet1 (2)'!$D$72,IF([1]shee2!D1298='[1]Sheet1 (2)'!$C$70,'[1]Sheet1 (2)'!$D$70*('[1]Sheet1 (2)'!$D$72-rough_index)/'[1]Sheet1 (2)'!$D$72,IF([1]shee2!D1298='[1]Sheet1 (2)'!$C$71,'[1]Sheet1 (2)'!$D$71*('[1]Sheet1 (2)'!$D$72-rough_index)/'[1]Sheet1 (2)'!$D$72))))</f>
        <v>1.6666666666666667</v>
      </c>
      <c r="AZ1358" s="179">
        <f>+(AU1358*'[1]Sheet1 (2)'!$C$77)+(AV1358*'[1]Sheet1 (2)'!$C$78)+(AW1358*'[1]Sheet1 (2)'!$C$79)+(AX1358*'[1]Sheet1 (2)'!$C$80)+(AY1358*'[1]Sheet1 (2)'!$C$81)</f>
        <v>4</v>
      </c>
      <c r="BA1358" s="213" t="str">
        <f t="shared" si="42"/>
        <v>Good</v>
      </c>
      <c r="BE1358">
        <f>IF(D1358='[1]Sheet1 (2)'!$C$61,'[1]Sheet1 (2)'!$D$61*(counts^2)+'[1]Sheet1 (2)'!$G$61*counts+'[1]Sheet1 (2)'!$J$61,IF(D1358='[1]Sheet1 (2)'!$C$62,'[1]Sheet1 (2)'!$D$62*counts+'[1]Sheet1 (2)'!$G$62,IF(D1358='[1]Sheet1 (2)'!$C$63,'[1]Sheet1 (2)'!$D$63*counts+'[1]Sheet1 (2)'!$G$63,IF(D1358='[1]Sheet1 (2)'!$C$64,'[1]Sheet1 (2)'!$D$64*counts+'[1]Sheet1 (2)'!$G$64))))</f>
        <v>2.0984129299999998</v>
      </c>
    </row>
    <row r="1359" spans="1:57" ht="12.75" customHeight="1">
      <c r="A1359" s="176" t="s">
        <v>282</v>
      </c>
      <c r="B1359" s="145" t="s">
        <v>76</v>
      </c>
      <c r="C1359" s="170">
        <v>1492</v>
      </c>
      <c r="D1359" s="174" t="s">
        <v>77</v>
      </c>
      <c r="E1359" s="171">
        <v>8</v>
      </c>
      <c r="F1359" s="171">
        <v>2</v>
      </c>
      <c r="G1359" s="171" t="s">
        <v>77</v>
      </c>
      <c r="H1359" s="171">
        <v>1</v>
      </c>
      <c r="I1359" s="171" t="s">
        <v>77</v>
      </c>
      <c r="J1359" s="173" t="s">
        <v>80</v>
      </c>
      <c r="K1359" s="173" t="s">
        <v>80</v>
      </c>
      <c r="L1359" s="169">
        <f>VLOOKUP(CONCATENATE(J1359,K1359),'Sheet1 (2)'!$J$6:$K$26,2,FALSE)</f>
        <v>0</v>
      </c>
      <c r="M1359" s="173" t="s">
        <v>83</v>
      </c>
      <c r="N1359" s="173" t="s">
        <v>78</v>
      </c>
      <c r="O1359" s="177">
        <f>VLOOKUP(CONCATENATE(M1359,N1359),'[1]Sheet1 (2)'!$L$6:$M$26,2,FALSE)</f>
        <v>7.5</v>
      </c>
      <c r="P1359" s="173" t="s">
        <v>83</v>
      </c>
      <c r="Q1359" s="173" t="s">
        <v>78</v>
      </c>
      <c r="R1359" s="177">
        <f>VLOOKUP(CONCATENATE(P1359,Q1359),'[1]Sheet1 (2)'!$N$6:$O$26,2,FALSE)</f>
        <v>7.5</v>
      </c>
      <c r="S1359" s="173" t="s">
        <v>80</v>
      </c>
      <c r="T1359" s="173" t="s">
        <v>80</v>
      </c>
      <c r="U1359" s="177">
        <f>VLOOKUP(CONCATENATE(S1359,T1359),'[1]Sheet1 (2)'!$P$6:$Q$26,2,FALSE)</f>
        <v>0</v>
      </c>
      <c r="V1359" s="173" t="s">
        <v>80</v>
      </c>
      <c r="W1359" s="173" t="s">
        <v>80</v>
      </c>
      <c r="X1359" s="177">
        <f>VLOOKUP(CONCATENATE(V1359,W1359),'[1]Sheet1 (2)'!$R$6:$S$26,2,FALSE)</f>
        <v>0</v>
      </c>
      <c r="Y1359" s="173" t="s">
        <v>80</v>
      </c>
      <c r="Z1359" s="173" t="s">
        <v>80</v>
      </c>
      <c r="AA1359" s="177">
        <f>VLOOKUP(CONCATENATE(Y1359,Z1359),'[1]Sheet1 (2)'!$T$6:$U$26,2,FALSE)</f>
        <v>0</v>
      </c>
      <c r="AB1359" s="173" t="s">
        <v>80</v>
      </c>
      <c r="AC1359" s="173" t="s">
        <v>80</v>
      </c>
      <c r="AD1359" s="177">
        <f>VLOOKUP(CONCATENATE(AB1359,AC1359),'[1]Sheet1 (2)'!$X$6:$Y$26,2,FALSE)</f>
        <v>0</v>
      </c>
      <c r="AE1359" s="173" t="s">
        <v>82</v>
      </c>
      <c r="AF1359" s="173" t="s">
        <v>81</v>
      </c>
      <c r="AG1359" s="177">
        <f>VLOOKUP(CONCATENATE(AE1359,AF1359),'[1]Sheet1 (2)'!$Z$6:$AA$26,2,FALSE)</f>
        <v>66</v>
      </c>
      <c r="AH1359" s="172"/>
      <c r="AI1359" s="178"/>
      <c r="AJ1359" s="140"/>
      <c r="AK1359" s="176" t="s">
        <v>282</v>
      </c>
      <c r="AL1359" s="176" t="s">
        <v>76</v>
      </c>
      <c r="AM1359" s="170">
        <f t="shared" si="43"/>
        <v>1492</v>
      </c>
      <c r="AN1359" s="147"/>
      <c r="AO1359" s="155"/>
      <c r="AP1359" s="156"/>
      <c r="AQ1359" s="157">
        <v>4.0608994593999999</v>
      </c>
      <c r="AR1359" s="158"/>
      <c r="AS1359" s="145">
        <f>LOOKUP(rufmkm,'[1]Sheet1 (2)'!$V$62:$V$71,'[1]Sheet1 (2)'!$W$62:$W$71)</f>
        <v>50</v>
      </c>
      <c r="AT1359" s="140"/>
      <c r="AU1359" s="157">
        <f>IF(IF(D1359='[1]Sheet1 (2)'!$C$69,'[1]Sheet1 (2)'!$D$69*('[1]Sheet1 (2)'!$D$72-rut_index)/'[1]Sheet1 (2)'!$D$72,IF([1]shee2!D1299='[1]Sheet1 (2)'!$C$70,'[1]Sheet1 (2)'!$D$70*('[1]Sheet1 (2)'!$D$72-rut_index)/'[1]Sheet1 (2)'!$D$72,IF([1]shee2!D1299='[1]Sheet1 (2)'!$C$71,'[1]Sheet1 (2)'!$D$71*('[1]Sheet1 (2)'!$D$72-rut_index)/'[1]Sheet1 (2)'!$D$72)))&lt;0,0,IF(D1359='[1]Sheet1 (2)'!$C$69,'[1]Sheet1 (2)'!$D$69*('[1]Sheet1 (2)'!$D$72-rut_index)/'[1]Sheet1 (2)'!$D$72,IF([1]shee2!D1299='[1]Sheet1 (2)'!$C$70,'[1]Sheet1 (2)'!$D$70*('[1]Sheet1 (2)'!$D$72-rut_index)/'[1]Sheet1 (2)'!$D$72,IF([1]shee2!D1299='[1]Sheet1 (2)'!$C$71,'[1]Sheet1 (2)'!$D$71*('[1]Sheet1 (2)'!$D$72-rut_index)/'[1]Sheet1 (2)'!$D$72))))</f>
        <v>5</v>
      </c>
      <c r="AV1359" s="157">
        <f>IF(IF(D1359='[1]Sheet1 (2)'!$C$69,'[1]Sheet1 (2)'!$D$69*('[1]Sheet1 (2)'!$D$72-crack_s_index)/'[1]Sheet1 (2)'!$D$72,IF([1]shee2!D1299='[1]Sheet1 (2)'!$C$70,'[1]Sheet1 (2)'!$D$70*('[1]Sheet1 (2)'!$D$72-crack_s_index)/'[1]Sheet1 (2)'!$D$72,IF([1]shee2!D1299='[1]Sheet1 (2)'!$C$71,'[1]Sheet1 (2)'!$D$71*('[1]Sheet1 (2)'!$D$72-crack_s_index)/'[1]Sheet1 (2)'!$D$72)))&lt;0,0,IF(D1359='[1]Sheet1 (2)'!$C$69,'[1]Sheet1 (2)'!$D$69*('[1]Sheet1 (2)'!$D$72-crack_s_index)/'[1]Sheet1 (2)'!$D$72,IF([1]shee2!D1299='[1]Sheet1 (2)'!$C$70,'[1]Sheet1 (2)'!$D$70*('[1]Sheet1 (2)'!$D$72-crack_s_index)/'[1]Sheet1 (2)'!$D$72,IF([1]shee2!D1299='[1]Sheet1 (2)'!$C$71,'[1]Sheet1 (2)'!$D$71*('[1]Sheet1 (2)'!$D$72-crack_s_index)/'[1]Sheet1 (2)'!$D$72))))</f>
        <v>4.375</v>
      </c>
      <c r="AW1359" s="157">
        <f>IF(IF(D1359='[1]Sheet1 (2)'!$C$69,'[1]Sheet1 (2)'!$D$69*('[1]Sheet1 (2)'!$D$72-crack_t_index)/'[1]Sheet1 (2)'!$D$72,IF([1]shee2!D1299='[1]Sheet1 (2)'!$C$70,'[1]Sheet1 (2)'!$D$70*('[1]Sheet1 (2)'!$D$72-crack_t_index)/'[1]Sheet1 (2)'!$D$72,IF([1]shee2!D1299='[1]Sheet1 (2)'!$C$71,'[1]Sheet1 (2)'!$D$71*('[1]Sheet1 (2)'!$D$72-crack_t_index)/'[1]Sheet1 (2)'!$D$72)))&lt;0,0,IF(D1359='[1]Sheet1 (2)'!$C$69,'[1]Sheet1 (2)'!$D$69*('[1]Sheet1 (2)'!$D$72-crack_t_index)/'[1]Sheet1 (2)'!$D$72,IF([1]shee2!D1299='[1]Sheet1 (2)'!$C$70,'[1]Sheet1 (2)'!$D$70*('[1]Sheet1 (2)'!$D$72-crack_t_index)/'[1]Sheet1 (2)'!$D$72,IF([1]shee2!D1299='[1]Sheet1 (2)'!$C$71,'[1]Sheet1 (2)'!$D$71*('[1]Sheet1 (2)'!$D$72-crack_t_index)/'[1]Sheet1 (2)'!$D$72))))</f>
        <v>4.375</v>
      </c>
      <c r="AX1359" s="157">
        <f>IF(IF(D1359='[1]Sheet1 (2)'!$C$69,'[1]Sheet1 (2)'!$D$69*('[1]Sheet1 (2)'!$D$72-rave_index)/'[1]Sheet1 (2)'!$D$72,IF([1]shee2!D1299='[1]Sheet1 (2)'!$C$70,'[1]Sheet1 (2)'!$D$70*('[1]Sheet1 (2)'!$D$72-rave_index)/'[1]Sheet1 (2)'!$D$72,IF([1]shee2!D1299='[1]Sheet1 (2)'!$C$71,'[1]Sheet1 (2)'!$D$71*('[1]Sheet1 (2)'!$D$72-rave_index)/'[1]Sheet1 (2)'!$D$72)))&lt;0,0,IF(D1359='[1]Sheet1 (2)'!$C$69,'[1]Sheet1 (2)'!$D$69*('[1]Sheet1 (2)'!$D$72-rave_index)/'[1]Sheet1 (2)'!$D$72,IF([1]shee2!D1299='[1]Sheet1 (2)'!$C$70,'[1]Sheet1 (2)'!$D$70*('[1]Sheet1 (2)'!$D$72-rave_index)/'[1]Sheet1 (2)'!$D$72,IF([1]shee2!D1299='[1]Sheet1 (2)'!$C$71,'[1]Sheet1 (2)'!$D$71*('[1]Sheet1 (2)'!$D$72-rave_index)/'[1]Sheet1 (2)'!$D$72))))</f>
        <v>5</v>
      </c>
      <c r="AY1359" s="157">
        <f>IF(IF(D1359='[1]Sheet1 (2)'!$C$69,'[1]Sheet1 (2)'!$D$69*('[1]Sheet1 (2)'!$D$72-rough_index)/'[1]Sheet1 (2)'!$D$72,IF([1]shee2!D1299='[1]Sheet1 (2)'!$C$70,'[1]Sheet1 (2)'!$D$70*('[1]Sheet1 (2)'!$D$72-rough_index)/'[1]Sheet1 (2)'!$D$72,IF([1]shee2!D1299='[1]Sheet1 (2)'!$C$71,'[1]Sheet1 (2)'!$D$71*('[1]Sheet1 (2)'!$D$72-rough_index)/'[1]Sheet1 (2)'!$D$72)))&lt;0,0,IF(D1359='[1]Sheet1 (2)'!$C$69,'[1]Sheet1 (2)'!$D$69*('[1]Sheet1 (2)'!$D$72-rough_index)/'[1]Sheet1 (2)'!$D$72,IF([1]shee2!D1299='[1]Sheet1 (2)'!$C$70,'[1]Sheet1 (2)'!$D$70*('[1]Sheet1 (2)'!$D$72-rough_index)/'[1]Sheet1 (2)'!$D$72,IF([1]shee2!D1299='[1]Sheet1 (2)'!$C$71,'[1]Sheet1 (2)'!$D$71*('[1]Sheet1 (2)'!$D$72-rough_index)/'[1]Sheet1 (2)'!$D$72))))</f>
        <v>0.83333333333333337</v>
      </c>
      <c r="AZ1359" s="179">
        <f>+(AU1359*'[1]Sheet1 (2)'!$C$77)+(AV1359*'[1]Sheet1 (2)'!$C$78)+(AW1359*'[1]Sheet1 (2)'!$C$79)+(AX1359*'[1]Sheet1 (2)'!$C$80)+(AY1359*'[1]Sheet1 (2)'!$C$81)</f>
        <v>3.5</v>
      </c>
      <c r="BA1359" s="213" t="str">
        <f t="shared" si="42"/>
        <v>Fair</v>
      </c>
      <c r="BE1359">
        <f>IF(D1359='[1]Sheet1 (2)'!$C$61,'[1]Sheet1 (2)'!$D$61*(counts^2)+'[1]Sheet1 (2)'!$G$61*counts+'[1]Sheet1 (2)'!$J$61,IF(D1359='[1]Sheet1 (2)'!$C$62,'[1]Sheet1 (2)'!$D$62*counts+'[1]Sheet1 (2)'!$G$62,IF(D1359='[1]Sheet1 (2)'!$C$63,'[1]Sheet1 (2)'!$D$63*counts+'[1]Sheet1 (2)'!$G$63,IF(D1359='[1]Sheet1 (2)'!$C$64,'[1]Sheet1 (2)'!$D$64*counts+'[1]Sheet1 (2)'!$G$64))))</f>
        <v>2.0984129299999998</v>
      </c>
    </row>
    <row r="1360" spans="1:57" ht="12.75" customHeight="1">
      <c r="A1360" s="176" t="s">
        <v>282</v>
      </c>
      <c r="B1360" s="145" t="s">
        <v>76</v>
      </c>
      <c r="C1360" s="170">
        <v>1493</v>
      </c>
      <c r="D1360" s="174" t="s">
        <v>77</v>
      </c>
      <c r="E1360" s="171">
        <v>8</v>
      </c>
      <c r="F1360" s="171">
        <v>2</v>
      </c>
      <c r="G1360" s="171" t="s">
        <v>77</v>
      </c>
      <c r="H1360" s="171">
        <v>1</v>
      </c>
      <c r="I1360" s="171" t="s">
        <v>77</v>
      </c>
      <c r="J1360" s="173" t="s">
        <v>80</v>
      </c>
      <c r="K1360" s="173" t="s">
        <v>80</v>
      </c>
      <c r="L1360" s="169">
        <f>VLOOKUP(CONCATENATE(J1360,K1360),'Sheet1 (2)'!$J$6:$K$26,2,FALSE)</f>
        <v>0</v>
      </c>
      <c r="M1360" s="173" t="s">
        <v>83</v>
      </c>
      <c r="N1360" s="173" t="s">
        <v>78</v>
      </c>
      <c r="O1360" s="177">
        <f>VLOOKUP(CONCATENATE(M1360,N1360),'[1]Sheet1 (2)'!$L$6:$M$26,2,FALSE)</f>
        <v>7.5</v>
      </c>
      <c r="P1360" s="173" t="s">
        <v>83</v>
      </c>
      <c r="Q1360" s="173" t="s">
        <v>78</v>
      </c>
      <c r="R1360" s="177">
        <f>VLOOKUP(CONCATENATE(P1360,Q1360),'[1]Sheet1 (2)'!$N$6:$O$26,2,FALSE)</f>
        <v>7.5</v>
      </c>
      <c r="S1360" s="173" t="s">
        <v>80</v>
      </c>
      <c r="T1360" s="173" t="s">
        <v>80</v>
      </c>
      <c r="U1360" s="177">
        <f>VLOOKUP(CONCATENATE(S1360,T1360),'[1]Sheet1 (2)'!$P$6:$Q$26,2,FALSE)</f>
        <v>0</v>
      </c>
      <c r="V1360" s="173" t="s">
        <v>80</v>
      </c>
      <c r="W1360" s="173" t="s">
        <v>80</v>
      </c>
      <c r="X1360" s="177">
        <f>VLOOKUP(CONCATENATE(V1360,W1360),'[1]Sheet1 (2)'!$R$6:$S$26,2,FALSE)</f>
        <v>0</v>
      </c>
      <c r="Y1360" s="173" t="s">
        <v>80</v>
      </c>
      <c r="Z1360" s="173" t="s">
        <v>80</v>
      </c>
      <c r="AA1360" s="177">
        <f>VLOOKUP(CONCATENATE(Y1360,Z1360),'[1]Sheet1 (2)'!$T$6:$U$26,2,FALSE)</f>
        <v>0</v>
      </c>
      <c r="AB1360" s="173" t="s">
        <v>80</v>
      </c>
      <c r="AC1360" s="173" t="s">
        <v>80</v>
      </c>
      <c r="AD1360" s="177">
        <f>VLOOKUP(CONCATENATE(AB1360,AC1360),'[1]Sheet1 (2)'!$X$6:$Y$26,2,FALSE)</f>
        <v>0</v>
      </c>
      <c r="AE1360" s="173" t="s">
        <v>82</v>
      </c>
      <c r="AF1360" s="173" t="s">
        <v>81</v>
      </c>
      <c r="AG1360" s="177">
        <f>VLOOKUP(CONCATENATE(AE1360,AF1360),'[1]Sheet1 (2)'!$Z$6:$AA$26,2,FALSE)</f>
        <v>66</v>
      </c>
      <c r="AH1360" s="172"/>
      <c r="AI1360" s="178"/>
      <c r="AJ1360" s="140"/>
      <c r="AK1360" s="176" t="s">
        <v>282</v>
      </c>
      <c r="AL1360" s="176" t="s">
        <v>76</v>
      </c>
      <c r="AM1360" s="170">
        <f t="shared" si="43"/>
        <v>1493</v>
      </c>
      <c r="AN1360" s="147"/>
      <c r="AO1360" s="155"/>
      <c r="AP1360" s="156"/>
      <c r="AQ1360" s="157">
        <v>3.6941670372000006</v>
      </c>
      <c r="AR1360" s="158"/>
      <c r="AS1360" s="145">
        <f>LOOKUP(rufmkm,'[1]Sheet1 (2)'!$V$62:$V$71,'[1]Sheet1 (2)'!$W$62:$W$71)</f>
        <v>40</v>
      </c>
      <c r="AT1360" s="140"/>
      <c r="AU1360" s="157">
        <f>IF(IF(D1360='[1]Sheet1 (2)'!$C$69,'[1]Sheet1 (2)'!$D$69*('[1]Sheet1 (2)'!$D$72-rut_index)/'[1]Sheet1 (2)'!$D$72,IF([1]shee2!D1300='[1]Sheet1 (2)'!$C$70,'[1]Sheet1 (2)'!$D$70*('[1]Sheet1 (2)'!$D$72-rut_index)/'[1]Sheet1 (2)'!$D$72,IF([1]shee2!D1300='[1]Sheet1 (2)'!$C$71,'[1]Sheet1 (2)'!$D$71*('[1]Sheet1 (2)'!$D$72-rut_index)/'[1]Sheet1 (2)'!$D$72)))&lt;0,0,IF(D1360='[1]Sheet1 (2)'!$C$69,'[1]Sheet1 (2)'!$D$69*('[1]Sheet1 (2)'!$D$72-rut_index)/'[1]Sheet1 (2)'!$D$72,IF([1]shee2!D1300='[1]Sheet1 (2)'!$C$70,'[1]Sheet1 (2)'!$D$70*('[1]Sheet1 (2)'!$D$72-rut_index)/'[1]Sheet1 (2)'!$D$72,IF([1]shee2!D1300='[1]Sheet1 (2)'!$C$71,'[1]Sheet1 (2)'!$D$71*('[1]Sheet1 (2)'!$D$72-rut_index)/'[1]Sheet1 (2)'!$D$72))))</f>
        <v>5</v>
      </c>
      <c r="AV1360" s="157">
        <f>IF(IF(D1360='[1]Sheet1 (2)'!$C$69,'[1]Sheet1 (2)'!$D$69*('[1]Sheet1 (2)'!$D$72-crack_s_index)/'[1]Sheet1 (2)'!$D$72,IF([1]shee2!D1300='[1]Sheet1 (2)'!$C$70,'[1]Sheet1 (2)'!$D$70*('[1]Sheet1 (2)'!$D$72-crack_s_index)/'[1]Sheet1 (2)'!$D$72,IF([1]shee2!D1300='[1]Sheet1 (2)'!$C$71,'[1]Sheet1 (2)'!$D$71*('[1]Sheet1 (2)'!$D$72-crack_s_index)/'[1]Sheet1 (2)'!$D$72)))&lt;0,0,IF(D1360='[1]Sheet1 (2)'!$C$69,'[1]Sheet1 (2)'!$D$69*('[1]Sheet1 (2)'!$D$72-crack_s_index)/'[1]Sheet1 (2)'!$D$72,IF([1]shee2!D1300='[1]Sheet1 (2)'!$C$70,'[1]Sheet1 (2)'!$D$70*('[1]Sheet1 (2)'!$D$72-crack_s_index)/'[1]Sheet1 (2)'!$D$72,IF([1]shee2!D1300='[1]Sheet1 (2)'!$C$71,'[1]Sheet1 (2)'!$D$71*('[1]Sheet1 (2)'!$D$72-crack_s_index)/'[1]Sheet1 (2)'!$D$72))))</f>
        <v>4.375</v>
      </c>
      <c r="AW1360" s="157">
        <f>IF(IF(D1360='[1]Sheet1 (2)'!$C$69,'[1]Sheet1 (2)'!$D$69*('[1]Sheet1 (2)'!$D$72-crack_t_index)/'[1]Sheet1 (2)'!$D$72,IF([1]shee2!D1300='[1]Sheet1 (2)'!$C$70,'[1]Sheet1 (2)'!$D$70*('[1]Sheet1 (2)'!$D$72-crack_t_index)/'[1]Sheet1 (2)'!$D$72,IF([1]shee2!D1300='[1]Sheet1 (2)'!$C$71,'[1]Sheet1 (2)'!$D$71*('[1]Sheet1 (2)'!$D$72-crack_t_index)/'[1]Sheet1 (2)'!$D$72)))&lt;0,0,IF(D1360='[1]Sheet1 (2)'!$C$69,'[1]Sheet1 (2)'!$D$69*('[1]Sheet1 (2)'!$D$72-crack_t_index)/'[1]Sheet1 (2)'!$D$72,IF([1]shee2!D1300='[1]Sheet1 (2)'!$C$70,'[1]Sheet1 (2)'!$D$70*('[1]Sheet1 (2)'!$D$72-crack_t_index)/'[1]Sheet1 (2)'!$D$72,IF([1]shee2!D1300='[1]Sheet1 (2)'!$C$71,'[1]Sheet1 (2)'!$D$71*('[1]Sheet1 (2)'!$D$72-crack_t_index)/'[1]Sheet1 (2)'!$D$72))))</f>
        <v>4.375</v>
      </c>
      <c r="AX1360" s="157">
        <f>IF(IF(D1360='[1]Sheet1 (2)'!$C$69,'[1]Sheet1 (2)'!$D$69*('[1]Sheet1 (2)'!$D$72-rave_index)/'[1]Sheet1 (2)'!$D$72,IF([1]shee2!D1300='[1]Sheet1 (2)'!$C$70,'[1]Sheet1 (2)'!$D$70*('[1]Sheet1 (2)'!$D$72-rave_index)/'[1]Sheet1 (2)'!$D$72,IF([1]shee2!D1300='[1]Sheet1 (2)'!$C$71,'[1]Sheet1 (2)'!$D$71*('[1]Sheet1 (2)'!$D$72-rave_index)/'[1]Sheet1 (2)'!$D$72)))&lt;0,0,IF(D1360='[1]Sheet1 (2)'!$C$69,'[1]Sheet1 (2)'!$D$69*('[1]Sheet1 (2)'!$D$72-rave_index)/'[1]Sheet1 (2)'!$D$72,IF([1]shee2!D1300='[1]Sheet1 (2)'!$C$70,'[1]Sheet1 (2)'!$D$70*('[1]Sheet1 (2)'!$D$72-rave_index)/'[1]Sheet1 (2)'!$D$72,IF([1]shee2!D1300='[1]Sheet1 (2)'!$C$71,'[1]Sheet1 (2)'!$D$71*('[1]Sheet1 (2)'!$D$72-rave_index)/'[1]Sheet1 (2)'!$D$72))))</f>
        <v>5</v>
      </c>
      <c r="AY1360" s="157">
        <f>IF(IF(D1360='[1]Sheet1 (2)'!$C$69,'[1]Sheet1 (2)'!$D$69*('[1]Sheet1 (2)'!$D$72-rough_index)/'[1]Sheet1 (2)'!$D$72,IF([1]shee2!D1300='[1]Sheet1 (2)'!$C$70,'[1]Sheet1 (2)'!$D$70*('[1]Sheet1 (2)'!$D$72-rough_index)/'[1]Sheet1 (2)'!$D$72,IF([1]shee2!D1300='[1]Sheet1 (2)'!$C$71,'[1]Sheet1 (2)'!$D$71*('[1]Sheet1 (2)'!$D$72-rough_index)/'[1]Sheet1 (2)'!$D$72)))&lt;0,0,IF(D1360='[1]Sheet1 (2)'!$C$69,'[1]Sheet1 (2)'!$D$69*('[1]Sheet1 (2)'!$D$72-rough_index)/'[1]Sheet1 (2)'!$D$72,IF([1]shee2!D1300='[1]Sheet1 (2)'!$C$70,'[1]Sheet1 (2)'!$D$70*('[1]Sheet1 (2)'!$D$72-rough_index)/'[1]Sheet1 (2)'!$D$72,IF([1]shee2!D1300='[1]Sheet1 (2)'!$C$71,'[1]Sheet1 (2)'!$D$71*('[1]Sheet1 (2)'!$D$72-rough_index)/'[1]Sheet1 (2)'!$D$72))))</f>
        <v>1.6666666666666667</v>
      </c>
      <c r="AZ1360" s="179">
        <f>+(AU1360*'[1]Sheet1 (2)'!$C$77)+(AV1360*'[1]Sheet1 (2)'!$C$78)+(AW1360*'[1]Sheet1 (2)'!$C$79)+(AX1360*'[1]Sheet1 (2)'!$C$80)+(AY1360*'[1]Sheet1 (2)'!$C$81)</f>
        <v>3.75</v>
      </c>
      <c r="BA1360" s="213" t="str">
        <f t="shared" si="42"/>
        <v>Fair</v>
      </c>
      <c r="BE1360">
        <f>IF(D1360='[1]Sheet1 (2)'!$C$61,'[1]Sheet1 (2)'!$D$61*(counts^2)+'[1]Sheet1 (2)'!$G$61*counts+'[1]Sheet1 (2)'!$J$61,IF(D1360='[1]Sheet1 (2)'!$C$62,'[1]Sheet1 (2)'!$D$62*counts+'[1]Sheet1 (2)'!$G$62,IF(D1360='[1]Sheet1 (2)'!$C$63,'[1]Sheet1 (2)'!$D$63*counts+'[1]Sheet1 (2)'!$G$63,IF(D1360='[1]Sheet1 (2)'!$C$64,'[1]Sheet1 (2)'!$D$64*counts+'[1]Sheet1 (2)'!$G$64))))</f>
        <v>2.0984129299999998</v>
      </c>
    </row>
    <row r="1361" spans="1:57" ht="12.75" customHeight="1">
      <c r="A1361" s="176" t="s">
        <v>282</v>
      </c>
      <c r="B1361" s="145" t="s">
        <v>76</v>
      </c>
      <c r="C1361" s="170">
        <v>1494</v>
      </c>
      <c r="D1361" s="174" t="s">
        <v>77</v>
      </c>
      <c r="E1361" s="171">
        <v>8</v>
      </c>
      <c r="F1361" s="171">
        <v>2</v>
      </c>
      <c r="G1361" s="171" t="s">
        <v>77</v>
      </c>
      <c r="H1361" s="171">
        <v>1</v>
      </c>
      <c r="I1361" s="171" t="s">
        <v>77</v>
      </c>
      <c r="J1361" s="173" t="s">
        <v>80</v>
      </c>
      <c r="K1361" s="173" t="s">
        <v>80</v>
      </c>
      <c r="L1361" s="169">
        <f>VLOOKUP(CONCATENATE(J1361,K1361),'Sheet1 (2)'!$J$6:$K$26,2,FALSE)</f>
        <v>0</v>
      </c>
      <c r="M1361" s="173" t="s">
        <v>80</v>
      </c>
      <c r="N1361" s="173" t="s">
        <v>80</v>
      </c>
      <c r="O1361" s="177">
        <f>VLOOKUP(CONCATENATE(M1361,N1361),'[1]Sheet1 (2)'!$L$6:$M$26,2,FALSE)</f>
        <v>0</v>
      </c>
      <c r="P1361" s="173" t="s">
        <v>80</v>
      </c>
      <c r="Q1361" s="173" t="s">
        <v>80</v>
      </c>
      <c r="R1361" s="177">
        <f>VLOOKUP(CONCATENATE(P1361,Q1361),'[1]Sheet1 (2)'!$N$6:$O$26,2,FALSE)</f>
        <v>0</v>
      </c>
      <c r="S1361" s="173" t="s">
        <v>80</v>
      </c>
      <c r="T1361" s="173" t="s">
        <v>80</v>
      </c>
      <c r="U1361" s="177">
        <f>VLOOKUP(CONCATENATE(S1361,T1361),'[1]Sheet1 (2)'!$P$6:$Q$26,2,FALSE)</f>
        <v>0</v>
      </c>
      <c r="V1361" s="173" t="s">
        <v>80</v>
      </c>
      <c r="W1361" s="173" t="s">
        <v>80</v>
      </c>
      <c r="X1361" s="177">
        <f>VLOOKUP(CONCATENATE(V1361,W1361),'[1]Sheet1 (2)'!$R$6:$S$26,2,FALSE)</f>
        <v>0</v>
      </c>
      <c r="Y1361" s="173" t="s">
        <v>80</v>
      </c>
      <c r="Z1361" s="173" t="s">
        <v>80</v>
      </c>
      <c r="AA1361" s="177">
        <f>VLOOKUP(CONCATENATE(Y1361,Z1361),'[1]Sheet1 (2)'!$T$6:$U$26,2,FALSE)</f>
        <v>0</v>
      </c>
      <c r="AB1361" s="173" t="s">
        <v>80</v>
      </c>
      <c r="AC1361" s="173" t="s">
        <v>80</v>
      </c>
      <c r="AD1361" s="177">
        <f>VLOOKUP(CONCATENATE(AB1361,AC1361),'[1]Sheet1 (2)'!$X$6:$Y$26,2,FALSE)</f>
        <v>0</v>
      </c>
      <c r="AE1361" s="173" t="s">
        <v>82</v>
      </c>
      <c r="AF1361" s="173" t="s">
        <v>81</v>
      </c>
      <c r="AG1361" s="177">
        <f>VLOOKUP(CONCATENATE(AE1361,AF1361),'[1]Sheet1 (2)'!$Z$6:$AA$26,2,FALSE)</f>
        <v>66</v>
      </c>
      <c r="AH1361" s="172" t="s">
        <v>392</v>
      </c>
      <c r="AI1361" s="178"/>
      <c r="AJ1361" s="140"/>
      <c r="AK1361" s="176" t="s">
        <v>282</v>
      </c>
      <c r="AL1361" s="176" t="s">
        <v>76</v>
      </c>
      <c r="AM1361" s="170">
        <f t="shared" si="43"/>
        <v>1494</v>
      </c>
      <c r="AN1361" s="147"/>
      <c r="AO1361" s="155"/>
      <c r="AP1361" s="156"/>
      <c r="AQ1361" s="157">
        <v>3.6571280728</v>
      </c>
      <c r="AR1361" s="158"/>
      <c r="AS1361" s="145">
        <f>LOOKUP(rufmkm,'[1]Sheet1 (2)'!$V$62:$V$71,'[1]Sheet1 (2)'!$W$62:$W$71)</f>
        <v>40</v>
      </c>
      <c r="AT1361" s="140"/>
      <c r="AU1361" s="157">
        <f>IF(IF(D1361='[1]Sheet1 (2)'!$C$69,'[1]Sheet1 (2)'!$D$69*('[1]Sheet1 (2)'!$D$72-rut_index)/'[1]Sheet1 (2)'!$D$72,IF([1]shee2!D1301='[1]Sheet1 (2)'!$C$70,'[1]Sheet1 (2)'!$D$70*('[1]Sheet1 (2)'!$D$72-rut_index)/'[1]Sheet1 (2)'!$D$72,IF([1]shee2!D1301='[1]Sheet1 (2)'!$C$71,'[1]Sheet1 (2)'!$D$71*('[1]Sheet1 (2)'!$D$72-rut_index)/'[1]Sheet1 (2)'!$D$72)))&lt;0,0,IF(D1361='[1]Sheet1 (2)'!$C$69,'[1]Sheet1 (2)'!$D$69*('[1]Sheet1 (2)'!$D$72-rut_index)/'[1]Sheet1 (2)'!$D$72,IF([1]shee2!D1301='[1]Sheet1 (2)'!$C$70,'[1]Sheet1 (2)'!$D$70*('[1]Sheet1 (2)'!$D$72-rut_index)/'[1]Sheet1 (2)'!$D$72,IF([1]shee2!D1301='[1]Sheet1 (2)'!$C$71,'[1]Sheet1 (2)'!$D$71*('[1]Sheet1 (2)'!$D$72-rut_index)/'[1]Sheet1 (2)'!$D$72))))</f>
        <v>5</v>
      </c>
      <c r="AV1361" s="157">
        <f>IF(IF(D1361='[1]Sheet1 (2)'!$C$69,'[1]Sheet1 (2)'!$D$69*('[1]Sheet1 (2)'!$D$72-crack_s_index)/'[1]Sheet1 (2)'!$D$72,IF([1]shee2!D1301='[1]Sheet1 (2)'!$C$70,'[1]Sheet1 (2)'!$D$70*('[1]Sheet1 (2)'!$D$72-crack_s_index)/'[1]Sheet1 (2)'!$D$72,IF([1]shee2!D1301='[1]Sheet1 (2)'!$C$71,'[1]Sheet1 (2)'!$D$71*('[1]Sheet1 (2)'!$D$72-crack_s_index)/'[1]Sheet1 (2)'!$D$72)))&lt;0,0,IF(D1361='[1]Sheet1 (2)'!$C$69,'[1]Sheet1 (2)'!$D$69*('[1]Sheet1 (2)'!$D$72-crack_s_index)/'[1]Sheet1 (2)'!$D$72,IF([1]shee2!D1301='[1]Sheet1 (2)'!$C$70,'[1]Sheet1 (2)'!$D$70*('[1]Sheet1 (2)'!$D$72-crack_s_index)/'[1]Sheet1 (2)'!$D$72,IF([1]shee2!D1301='[1]Sheet1 (2)'!$C$71,'[1]Sheet1 (2)'!$D$71*('[1]Sheet1 (2)'!$D$72-crack_s_index)/'[1]Sheet1 (2)'!$D$72))))</f>
        <v>5</v>
      </c>
      <c r="AW1361" s="157">
        <f>IF(IF(D1361='[1]Sheet1 (2)'!$C$69,'[1]Sheet1 (2)'!$D$69*('[1]Sheet1 (2)'!$D$72-crack_t_index)/'[1]Sheet1 (2)'!$D$72,IF([1]shee2!D1301='[1]Sheet1 (2)'!$C$70,'[1]Sheet1 (2)'!$D$70*('[1]Sheet1 (2)'!$D$72-crack_t_index)/'[1]Sheet1 (2)'!$D$72,IF([1]shee2!D1301='[1]Sheet1 (2)'!$C$71,'[1]Sheet1 (2)'!$D$71*('[1]Sheet1 (2)'!$D$72-crack_t_index)/'[1]Sheet1 (2)'!$D$72)))&lt;0,0,IF(D1361='[1]Sheet1 (2)'!$C$69,'[1]Sheet1 (2)'!$D$69*('[1]Sheet1 (2)'!$D$72-crack_t_index)/'[1]Sheet1 (2)'!$D$72,IF([1]shee2!D1301='[1]Sheet1 (2)'!$C$70,'[1]Sheet1 (2)'!$D$70*('[1]Sheet1 (2)'!$D$72-crack_t_index)/'[1]Sheet1 (2)'!$D$72,IF([1]shee2!D1301='[1]Sheet1 (2)'!$C$71,'[1]Sheet1 (2)'!$D$71*('[1]Sheet1 (2)'!$D$72-crack_t_index)/'[1]Sheet1 (2)'!$D$72))))</f>
        <v>5</v>
      </c>
      <c r="AX1361" s="157">
        <f>IF(IF(D1361='[1]Sheet1 (2)'!$C$69,'[1]Sheet1 (2)'!$D$69*('[1]Sheet1 (2)'!$D$72-rave_index)/'[1]Sheet1 (2)'!$D$72,IF([1]shee2!D1301='[1]Sheet1 (2)'!$C$70,'[1]Sheet1 (2)'!$D$70*('[1]Sheet1 (2)'!$D$72-rave_index)/'[1]Sheet1 (2)'!$D$72,IF([1]shee2!D1301='[1]Sheet1 (2)'!$C$71,'[1]Sheet1 (2)'!$D$71*('[1]Sheet1 (2)'!$D$72-rave_index)/'[1]Sheet1 (2)'!$D$72)))&lt;0,0,IF(D1361='[1]Sheet1 (2)'!$C$69,'[1]Sheet1 (2)'!$D$69*('[1]Sheet1 (2)'!$D$72-rave_index)/'[1]Sheet1 (2)'!$D$72,IF([1]shee2!D1301='[1]Sheet1 (2)'!$C$70,'[1]Sheet1 (2)'!$D$70*('[1]Sheet1 (2)'!$D$72-rave_index)/'[1]Sheet1 (2)'!$D$72,IF([1]shee2!D1301='[1]Sheet1 (2)'!$C$71,'[1]Sheet1 (2)'!$D$71*('[1]Sheet1 (2)'!$D$72-rave_index)/'[1]Sheet1 (2)'!$D$72))))</f>
        <v>5</v>
      </c>
      <c r="AY1361" s="157">
        <f>IF(IF(D1361='[1]Sheet1 (2)'!$C$69,'[1]Sheet1 (2)'!$D$69*('[1]Sheet1 (2)'!$D$72-rough_index)/'[1]Sheet1 (2)'!$D$72,IF([1]shee2!D1301='[1]Sheet1 (2)'!$C$70,'[1]Sheet1 (2)'!$D$70*('[1]Sheet1 (2)'!$D$72-rough_index)/'[1]Sheet1 (2)'!$D$72,IF([1]shee2!D1301='[1]Sheet1 (2)'!$C$71,'[1]Sheet1 (2)'!$D$71*('[1]Sheet1 (2)'!$D$72-rough_index)/'[1]Sheet1 (2)'!$D$72)))&lt;0,0,IF(D1361='[1]Sheet1 (2)'!$C$69,'[1]Sheet1 (2)'!$D$69*('[1]Sheet1 (2)'!$D$72-rough_index)/'[1]Sheet1 (2)'!$D$72,IF([1]shee2!D1301='[1]Sheet1 (2)'!$C$70,'[1]Sheet1 (2)'!$D$70*('[1]Sheet1 (2)'!$D$72-rough_index)/'[1]Sheet1 (2)'!$D$72,IF([1]shee2!D1301='[1]Sheet1 (2)'!$C$71,'[1]Sheet1 (2)'!$D$71*('[1]Sheet1 (2)'!$D$72-rough_index)/'[1]Sheet1 (2)'!$D$72))))</f>
        <v>1.6666666666666667</v>
      </c>
      <c r="AZ1361" s="179">
        <f>+(AU1361*'[1]Sheet1 (2)'!$C$77)+(AV1361*'[1]Sheet1 (2)'!$C$78)+(AW1361*'[1]Sheet1 (2)'!$C$79)+(AX1361*'[1]Sheet1 (2)'!$C$80)+(AY1361*'[1]Sheet1 (2)'!$C$81)</f>
        <v>4</v>
      </c>
      <c r="BA1361" s="213" t="str">
        <f t="shared" si="42"/>
        <v>Good</v>
      </c>
      <c r="BE1361">
        <f>IF(D1361='[1]Sheet1 (2)'!$C$61,'[1]Sheet1 (2)'!$D$61*(counts^2)+'[1]Sheet1 (2)'!$G$61*counts+'[1]Sheet1 (2)'!$J$61,IF(D1361='[1]Sheet1 (2)'!$C$62,'[1]Sheet1 (2)'!$D$62*counts+'[1]Sheet1 (2)'!$G$62,IF(D1361='[1]Sheet1 (2)'!$C$63,'[1]Sheet1 (2)'!$D$63*counts+'[1]Sheet1 (2)'!$G$63,IF(D1361='[1]Sheet1 (2)'!$C$64,'[1]Sheet1 (2)'!$D$64*counts+'[1]Sheet1 (2)'!$G$64))))</f>
        <v>2.0984129299999998</v>
      </c>
    </row>
    <row r="1362" spans="1:57" ht="12.75" customHeight="1">
      <c r="A1362" s="176" t="s">
        <v>282</v>
      </c>
      <c r="B1362" s="145" t="s">
        <v>76</v>
      </c>
      <c r="C1362" s="170">
        <v>1495</v>
      </c>
      <c r="D1362" s="174" t="s">
        <v>77</v>
      </c>
      <c r="E1362" s="171">
        <v>8</v>
      </c>
      <c r="F1362" s="171">
        <v>2</v>
      </c>
      <c r="G1362" s="171" t="s">
        <v>77</v>
      </c>
      <c r="H1362" s="171">
        <v>1</v>
      </c>
      <c r="I1362" s="171" t="s">
        <v>77</v>
      </c>
      <c r="J1362" s="173" t="s">
        <v>80</v>
      </c>
      <c r="K1362" s="173" t="s">
        <v>80</v>
      </c>
      <c r="L1362" s="169">
        <f>VLOOKUP(CONCATENATE(J1362,K1362),'Sheet1 (2)'!$J$6:$K$26,2,FALSE)</f>
        <v>0</v>
      </c>
      <c r="M1362" s="173" t="s">
        <v>83</v>
      </c>
      <c r="N1362" s="173" t="s">
        <v>82</v>
      </c>
      <c r="O1362" s="177">
        <f>VLOOKUP(CONCATENATE(M1362,N1362),'[1]Sheet1 (2)'!$L$6:$M$26,2,FALSE)</f>
        <v>18.75</v>
      </c>
      <c r="P1362" s="173" t="s">
        <v>83</v>
      </c>
      <c r="Q1362" s="173" t="s">
        <v>78</v>
      </c>
      <c r="R1362" s="177">
        <f>VLOOKUP(CONCATENATE(P1362,Q1362),'[1]Sheet1 (2)'!$N$6:$O$26,2,FALSE)</f>
        <v>7.5</v>
      </c>
      <c r="S1362" s="173" t="s">
        <v>80</v>
      </c>
      <c r="T1362" s="173" t="s">
        <v>80</v>
      </c>
      <c r="U1362" s="177">
        <f>VLOOKUP(CONCATENATE(S1362,T1362),'[1]Sheet1 (2)'!$P$6:$Q$26,2,FALSE)</f>
        <v>0</v>
      </c>
      <c r="V1362" s="173" t="s">
        <v>80</v>
      </c>
      <c r="W1362" s="173" t="s">
        <v>80</v>
      </c>
      <c r="X1362" s="177">
        <f>VLOOKUP(CONCATENATE(V1362,W1362),'[1]Sheet1 (2)'!$R$6:$S$26,2,FALSE)</f>
        <v>0</v>
      </c>
      <c r="Y1362" s="173" t="s">
        <v>80</v>
      </c>
      <c r="Z1362" s="173" t="s">
        <v>80</v>
      </c>
      <c r="AA1362" s="177">
        <f>VLOOKUP(CONCATENATE(Y1362,Z1362),'[1]Sheet1 (2)'!$T$6:$U$26,2,FALSE)</f>
        <v>0</v>
      </c>
      <c r="AB1362" s="173" t="s">
        <v>80</v>
      </c>
      <c r="AC1362" s="173" t="s">
        <v>80</v>
      </c>
      <c r="AD1362" s="177">
        <f>VLOOKUP(CONCATENATE(AB1362,AC1362),'[1]Sheet1 (2)'!$X$6:$Y$26,2,FALSE)</f>
        <v>0</v>
      </c>
      <c r="AE1362" s="173" t="s">
        <v>82</v>
      </c>
      <c r="AF1362" s="173" t="s">
        <v>81</v>
      </c>
      <c r="AG1362" s="177">
        <f>VLOOKUP(CONCATENATE(AE1362,AF1362),'[1]Sheet1 (2)'!$Z$6:$AA$26,2,FALSE)</f>
        <v>66</v>
      </c>
      <c r="AH1362" s="172"/>
      <c r="AI1362" s="178"/>
      <c r="AJ1362" s="140"/>
      <c r="AK1362" s="176" t="s">
        <v>282</v>
      </c>
      <c r="AL1362" s="176" t="s">
        <v>76</v>
      </c>
      <c r="AM1362" s="170">
        <f t="shared" si="43"/>
        <v>1495</v>
      </c>
      <c r="AN1362" s="147"/>
      <c r="AO1362" s="155"/>
      <c r="AP1362" s="156"/>
      <c r="AQ1362" s="157">
        <v>2.2018484801999998</v>
      </c>
      <c r="AR1362" s="158"/>
      <c r="AS1362" s="145">
        <f>LOOKUP(rufmkm,'[1]Sheet1 (2)'!$V$62:$V$71,'[1]Sheet1 (2)'!$W$62:$W$71)</f>
        <v>30</v>
      </c>
      <c r="AT1362" s="140"/>
      <c r="AU1362" s="157">
        <f>IF(IF(D1362='[1]Sheet1 (2)'!$C$69,'[1]Sheet1 (2)'!$D$69*('[1]Sheet1 (2)'!$D$72-rut_index)/'[1]Sheet1 (2)'!$D$72,IF([1]shee2!D1302='[1]Sheet1 (2)'!$C$70,'[1]Sheet1 (2)'!$D$70*('[1]Sheet1 (2)'!$D$72-rut_index)/'[1]Sheet1 (2)'!$D$72,IF([1]shee2!D1302='[1]Sheet1 (2)'!$C$71,'[1]Sheet1 (2)'!$D$71*('[1]Sheet1 (2)'!$D$72-rut_index)/'[1]Sheet1 (2)'!$D$72)))&lt;0,0,IF(D1362='[1]Sheet1 (2)'!$C$69,'[1]Sheet1 (2)'!$D$69*('[1]Sheet1 (2)'!$D$72-rut_index)/'[1]Sheet1 (2)'!$D$72,IF([1]shee2!D1302='[1]Sheet1 (2)'!$C$70,'[1]Sheet1 (2)'!$D$70*('[1]Sheet1 (2)'!$D$72-rut_index)/'[1]Sheet1 (2)'!$D$72,IF([1]shee2!D1302='[1]Sheet1 (2)'!$C$71,'[1]Sheet1 (2)'!$D$71*('[1]Sheet1 (2)'!$D$72-rut_index)/'[1]Sheet1 (2)'!$D$72))))</f>
        <v>5</v>
      </c>
      <c r="AV1362" s="157">
        <f>IF(IF(D1362='[1]Sheet1 (2)'!$C$69,'[1]Sheet1 (2)'!$D$69*('[1]Sheet1 (2)'!$D$72-crack_s_index)/'[1]Sheet1 (2)'!$D$72,IF([1]shee2!D1302='[1]Sheet1 (2)'!$C$70,'[1]Sheet1 (2)'!$D$70*('[1]Sheet1 (2)'!$D$72-crack_s_index)/'[1]Sheet1 (2)'!$D$72,IF([1]shee2!D1302='[1]Sheet1 (2)'!$C$71,'[1]Sheet1 (2)'!$D$71*('[1]Sheet1 (2)'!$D$72-crack_s_index)/'[1]Sheet1 (2)'!$D$72)))&lt;0,0,IF(D1362='[1]Sheet1 (2)'!$C$69,'[1]Sheet1 (2)'!$D$69*('[1]Sheet1 (2)'!$D$72-crack_s_index)/'[1]Sheet1 (2)'!$D$72,IF([1]shee2!D1302='[1]Sheet1 (2)'!$C$70,'[1]Sheet1 (2)'!$D$70*('[1]Sheet1 (2)'!$D$72-crack_s_index)/'[1]Sheet1 (2)'!$D$72,IF([1]shee2!D1302='[1]Sheet1 (2)'!$C$71,'[1]Sheet1 (2)'!$D$71*('[1]Sheet1 (2)'!$D$72-crack_s_index)/'[1]Sheet1 (2)'!$D$72))))</f>
        <v>3.4375</v>
      </c>
      <c r="AW1362" s="157">
        <f>IF(IF(D1362='[1]Sheet1 (2)'!$C$69,'[1]Sheet1 (2)'!$D$69*('[1]Sheet1 (2)'!$D$72-crack_t_index)/'[1]Sheet1 (2)'!$D$72,IF([1]shee2!D1302='[1]Sheet1 (2)'!$C$70,'[1]Sheet1 (2)'!$D$70*('[1]Sheet1 (2)'!$D$72-crack_t_index)/'[1]Sheet1 (2)'!$D$72,IF([1]shee2!D1302='[1]Sheet1 (2)'!$C$71,'[1]Sheet1 (2)'!$D$71*('[1]Sheet1 (2)'!$D$72-crack_t_index)/'[1]Sheet1 (2)'!$D$72)))&lt;0,0,IF(D1362='[1]Sheet1 (2)'!$C$69,'[1]Sheet1 (2)'!$D$69*('[1]Sheet1 (2)'!$D$72-crack_t_index)/'[1]Sheet1 (2)'!$D$72,IF([1]shee2!D1302='[1]Sheet1 (2)'!$C$70,'[1]Sheet1 (2)'!$D$70*('[1]Sheet1 (2)'!$D$72-crack_t_index)/'[1]Sheet1 (2)'!$D$72,IF([1]shee2!D1302='[1]Sheet1 (2)'!$C$71,'[1]Sheet1 (2)'!$D$71*('[1]Sheet1 (2)'!$D$72-crack_t_index)/'[1]Sheet1 (2)'!$D$72))))</f>
        <v>4.375</v>
      </c>
      <c r="AX1362" s="157">
        <f>IF(IF(D1362='[1]Sheet1 (2)'!$C$69,'[1]Sheet1 (2)'!$D$69*('[1]Sheet1 (2)'!$D$72-rave_index)/'[1]Sheet1 (2)'!$D$72,IF([1]shee2!D1302='[1]Sheet1 (2)'!$C$70,'[1]Sheet1 (2)'!$D$70*('[1]Sheet1 (2)'!$D$72-rave_index)/'[1]Sheet1 (2)'!$D$72,IF([1]shee2!D1302='[1]Sheet1 (2)'!$C$71,'[1]Sheet1 (2)'!$D$71*('[1]Sheet1 (2)'!$D$72-rave_index)/'[1]Sheet1 (2)'!$D$72)))&lt;0,0,IF(D1362='[1]Sheet1 (2)'!$C$69,'[1]Sheet1 (2)'!$D$69*('[1]Sheet1 (2)'!$D$72-rave_index)/'[1]Sheet1 (2)'!$D$72,IF([1]shee2!D1302='[1]Sheet1 (2)'!$C$70,'[1]Sheet1 (2)'!$D$70*('[1]Sheet1 (2)'!$D$72-rave_index)/'[1]Sheet1 (2)'!$D$72,IF([1]shee2!D1302='[1]Sheet1 (2)'!$C$71,'[1]Sheet1 (2)'!$D$71*('[1]Sheet1 (2)'!$D$72-rave_index)/'[1]Sheet1 (2)'!$D$72))))</f>
        <v>5</v>
      </c>
      <c r="AY1362" s="157">
        <f>IF(IF(D1362='[1]Sheet1 (2)'!$C$69,'[1]Sheet1 (2)'!$D$69*('[1]Sheet1 (2)'!$D$72-rough_index)/'[1]Sheet1 (2)'!$D$72,IF([1]shee2!D1302='[1]Sheet1 (2)'!$C$70,'[1]Sheet1 (2)'!$D$70*('[1]Sheet1 (2)'!$D$72-rough_index)/'[1]Sheet1 (2)'!$D$72,IF([1]shee2!D1302='[1]Sheet1 (2)'!$C$71,'[1]Sheet1 (2)'!$D$71*('[1]Sheet1 (2)'!$D$72-rough_index)/'[1]Sheet1 (2)'!$D$72)))&lt;0,0,IF(D1362='[1]Sheet1 (2)'!$C$69,'[1]Sheet1 (2)'!$D$69*('[1]Sheet1 (2)'!$D$72-rough_index)/'[1]Sheet1 (2)'!$D$72,IF([1]shee2!D1302='[1]Sheet1 (2)'!$C$70,'[1]Sheet1 (2)'!$D$70*('[1]Sheet1 (2)'!$D$72-rough_index)/'[1]Sheet1 (2)'!$D$72,IF([1]shee2!D1302='[1]Sheet1 (2)'!$C$71,'[1]Sheet1 (2)'!$D$71*('[1]Sheet1 (2)'!$D$72-rough_index)/'[1]Sheet1 (2)'!$D$72))))</f>
        <v>2.5</v>
      </c>
      <c r="AZ1362" s="179">
        <f>+(AU1362*'[1]Sheet1 (2)'!$C$77)+(AV1362*'[1]Sheet1 (2)'!$C$78)+(AW1362*'[1]Sheet1 (2)'!$C$79)+(AX1362*'[1]Sheet1 (2)'!$C$80)+(AY1362*'[1]Sheet1 (2)'!$C$81)</f>
        <v>3.6624999999999996</v>
      </c>
      <c r="BA1362" s="213" t="str">
        <f t="shared" si="42"/>
        <v>Fair</v>
      </c>
      <c r="BE1362">
        <f>IF(D1362='[1]Sheet1 (2)'!$C$61,'[1]Sheet1 (2)'!$D$61*(counts^2)+'[1]Sheet1 (2)'!$G$61*counts+'[1]Sheet1 (2)'!$J$61,IF(D1362='[1]Sheet1 (2)'!$C$62,'[1]Sheet1 (2)'!$D$62*counts+'[1]Sheet1 (2)'!$G$62,IF(D1362='[1]Sheet1 (2)'!$C$63,'[1]Sheet1 (2)'!$D$63*counts+'[1]Sheet1 (2)'!$G$63,IF(D1362='[1]Sheet1 (2)'!$C$64,'[1]Sheet1 (2)'!$D$64*counts+'[1]Sheet1 (2)'!$G$64))))</f>
        <v>2.0984129299999998</v>
      </c>
    </row>
    <row r="1363" spans="1:57" ht="12.75" customHeight="1">
      <c r="A1363" s="176" t="s">
        <v>282</v>
      </c>
      <c r="B1363" s="145" t="s">
        <v>76</v>
      </c>
      <c r="C1363" s="170">
        <v>1496</v>
      </c>
      <c r="D1363" s="174" t="s">
        <v>77</v>
      </c>
      <c r="E1363" s="171">
        <v>8</v>
      </c>
      <c r="F1363" s="171">
        <v>2</v>
      </c>
      <c r="G1363" s="171" t="s">
        <v>77</v>
      </c>
      <c r="H1363" s="171">
        <v>1</v>
      </c>
      <c r="I1363" s="171" t="s">
        <v>77</v>
      </c>
      <c r="J1363" s="173" t="s">
        <v>82</v>
      </c>
      <c r="K1363" s="173" t="s">
        <v>83</v>
      </c>
      <c r="L1363" s="169">
        <f>VLOOKUP(CONCATENATE(J1363,K1363),'Sheet1 (2)'!$J$6:$K$26,2,FALSE)</f>
        <v>25</v>
      </c>
      <c r="M1363" s="173" t="s">
        <v>83</v>
      </c>
      <c r="N1363" s="173" t="s">
        <v>83</v>
      </c>
      <c r="O1363" s="177">
        <f>VLOOKUP(CONCATENATE(M1363,N1363),'[1]Sheet1 (2)'!$L$6:$M$26,2,FALSE)</f>
        <v>37.5</v>
      </c>
      <c r="P1363" s="173" t="s">
        <v>83</v>
      </c>
      <c r="Q1363" s="173" t="s">
        <v>82</v>
      </c>
      <c r="R1363" s="177">
        <f>VLOOKUP(CONCATENATE(P1363,Q1363),'[1]Sheet1 (2)'!$N$6:$O$26,2,FALSE)</f>
        <v>18.75</v>
      </c>
      <c r="S1363" s="173" t="s">
        <v>80</v>
      </c>
      <c r="T1363" s="173" t="s">
        <v>80</v>
      </c>
      <c r="U1363" s="177">
        <f>VLOOKUP(CONCATENATE(S1363,T1363),'[1]Sheet1 (2)'!$P$6:$Q$26,2,FALSE)</f>
        <v>0</v>
      </c>
      <c r="V1363" s="173" t="s">
        <v>80</v>
      </c>
      <c r="W1363" s="173" t="s">
        <v>80</v>
      </c>
      <c r="X1363" s="177">
        <f>VLOOKUP(CONCATENATE(V1363,W1363),'[1]Sheet1 (2)'!$R$6:$S$26,2,FALSE)</f>
        <v>0</v>
      </c>
      <c r="Y1363" s="173" t="s">
        <v>80</v>
      </c>
      <c r="Z1363" s="173" t="s">
        <v>80</v>
      </c>
      <c r="AA1363" s="177">
        <f>VLOOKUP(CONCATENATE(Y1363,Z1363),'[1]Sheet1 (2)'!$T$6:$U$26,2,FALSE)</f>
        <v>0</v>
      </c>
      <c r="AB1363" s="173" t="s">
        <v>80</v>
      </c>
      <c r="AC1363" s="173" t="s">
        <v>80</v>
      </c>
      <c r="AD1363" s="177">
        <f>VLOOKUP(CONCATENATE(AB1363,AC1363),'[1]Sheet1 (2)'!$X$6:$Y$26,2,FALSE)</f>
        <v>0</v>
      </c>
      <c r="AE1363" s="173" t="s">
        <v>82</v>
      </c>
      <c r="AF1363" s="173" t="s">
        <v>81</v>
      </c>
      <c r="AG1363" s="177">
        <f>VLOOKUP(CONCATENATE(AE1363,AF1363),'[1]Sheet1 (2)'!$Z$6:$AA$26,2,FALSE)</f>
        <v>66</v>
      </c>
      <c r="AH1363" s="172"/>
      <c r="AI1363" s="178"/>
      <c r="AJ1363" s="140"/>
      <c r="AK1363" s="176" t="s">
        <v>282</v>
      </c>
      <c r="AL1363" s="176" t="s">
        <v>76</v>
      </c>
      <c r="AM1363" s="170">
        <f t="shared" si="43"/>
        <v>1496</v>
      </c>
      <c r="AN1363" s="147"/>
      <c r="AO1363" s="155"/>
      <c r="AP1363" s="156"/>
      <c r="AQ1363" s="157">
        <v>2.2888594424000002</v>
      </c>
      <c r="AR1363" s="158"/>
      <c r="AS1363" s="145">
        <f>LOOKUP(rufmkm,'[1]Sheet1 (2)'!$V$62:$V$71,'[1]Sheet1 (2)'!$W$62:$W$71)</f>
        <v>30</v>
      </c>
      <c r="AT1363" s="140"/>
      <c r="AU1363" s="157">
        <f>IF(IF(D1363='[1]Sheet1 (2)'!$C$69,'[1]Sheet1 (2)'!$D$69*('[1]Sheet1 (2)'!$D$72-rut_index)/'[1]Sheet1 (2)'!$D$72,IF([1]shee2!D1303='[1]Sheet1 (2)'!$C$70,'[1]Sheet1 (2)'!$D$70*('[1]Sheet1 (2)'!$D$72-rut_index)/'[1]Sheet1 (2)'!$D$72,IF([1]shee2!D1303='[1]Sheet1 (2)'!$C$71,'[1]Sheet1 (2)'!$D$71*('[1]Sheet1 (2)'!$D$72-rut_index)/'[1]Sheet1 (2)'!$D$72)))&lt;0,0,IF(D1363='[1]Sheet1 (2)'!$C$69,'[1]Sheet1 (2)'!$D$69*('[1]Sheet1 (2)'!$D$72-rut_index)/'[1]Sheet1 (2)'!$D$72,IF([1]shee2!D1303='[1]Sheet1 (2)'!$C$70,'[1]Sheet1 (2)'!$D$70*('[1]Sheet1 (2)'!$D$72-rut_index)/'[1]Sheet1 (2)'!$D$72,IF([1]shee2!D1303='[1]Sheet1 (2)'!$C$71,'[1]Sheet1 (2)'!$D$71*('[1]Sheet1 (2)'!$D$72-rut_index)/'[1]Sheet1 (2)'!$D$72))))</f>
        <v>2.9166666666666665</v>
      </c>
      <c r="AV1363" s="157">
        <f>IF(IF(D1363='[1]Sheet1 (2)'!$C$69,'[1]Sheet1 (2)'!$D$69*('[1]Sheet1 (2)'!$D$72-crack_s_index)/'[1]Sheet1 (2)'!$D$72,IF([1]shee2!D1303='[1]Sheet1 (2)'!$C$70,'[1]Sheet1 (2)'!$D$70*('[1]Sheet1 (2)'!$D$72-crack_s_index)/'[1]Sheet1 (2)'!$D$72,IF([1]shee2!D1303='[1]Sheet1 (2)'!$C$71,'[1]Sheet1 (2)'!$D$71*('[1]Sheet1 (2)'!$D$72-crack_s_index)/'[1]Sheet1 (2)'!$D$72)))&lt;0,0,IF(D1363='[1]Sheet1 (2)'!$C$69,'[1]Sheet1 (2)'!$D$69*('[1]Sheet1 (2)'!$D$72-crack_s_index)/'[1]Sheet1 (2)'!$D$72,IF([1]shee2!D1303='[1]Sheet1 (2)'!$C$70,'[1]Sheet1 (2)'!$D$70*('[1]Sheet1 (2)'!$D$72-crack_s_index)/'[1]Sheet1 (2)'!$D$72,IF([1]shee2!D1303='[1]Sheet1 (2)'!$C$71,'[1]Sheet1 (2)'!$D$71*('[1]Sheet1 (2)'!$D$72-crack_s_index)/'[1]Sheet1 (2)'!$D$72))))</f>
        <v>1.875</v>
      </c>
      <c r="AW1363" s="157">
        <f>IF(IF(D1363='[1]Sheet1 (2)'!$C$69,'[1]Sheet1 (2)'!$D$69*('[1]Sheet1 (2)'!$D$72-crack_t_index)/'[1]Sheet1 (2)'!$D$72,IF([1]shee2!D1303='[1]Sheet1 (2)'!$C$70,'[1]Sheet1 (2)'!$D$70*('[1]Sheet1 (2)'!$D$72-crack_t_index)/'[1]Sheet1 (2)'!$D$72,IF([1]shee2!D1303='[1]Sheet1 (2)'!$C$71,'[1]Sheet1 (2)'!$D$71*('[1]Sheet1 (2)'!$D$72-crack_t_index)/'[1]Sheet1 (2)'!$D$72)))&lt;0,0,IF(D1363='[1]Sheet1 (2)'!$C$69,'[1]Sheet1 (2)'!$D$69*('[1]Sheet1 (2)'!$D$72-crack_t_index)/'[1]Sheet1 (2)'!$D$72,IF([1]shee2!D1303='[1]Sheet1 (2)'!$C$70,'[1]Sheet1 (2)'!$D$70*('[1]Sheet1 (2)'!$D$72-crack_t_index)/'[1]Sheet1 (2)'!$D$72,IF([1]shee2!D1303='[1]Sheet1 (2)'!$C$71,'[1]Sheet1 (2)'!$D$71*('[1]Sheet1 (2)'!$D$72-crack_t_index)/'[1]Sheet1 (2)'!$D$72))))</f>
        <v>3.4375</v>
      </c>
      <c r="AX1363" s="157">
        <f>IF(IF(D1363='[1]Sheet1 (2)'!$C$69,'[1]Sheet1 (2)'!$D$69*('[1]Sheet1 (2)'!$D$72-rave_index)/'[1]Sheet1 (2)'!$D$72,IF([1]shee2!D1303='[1]Sheet1 (2)'!$C$70,'[1]Sheet1 (2)'!$D$70*('[1]Sheet1 (2)'!$D$72-rave_index)/'[1]Sheet1 (2)'!$D$72,IF([1]shee2!D1303='[1]Sheet1 (2)'!$C$71,'[1]Sheet1 (2)'!$D$71*('[1]Sheet1 (2)'!$D$72-rave_index)/'[1]Sheet1 (2)'!$D$72)))&lt;0,0,IF(D1363='[1]Sheet1 (2)'!$C$69,'[1]Sheet1 (2)'!$D$69*('[1]Sheet1 (2)'!$D$72-rave_index)/'[1]Sheet1 (2)'!$D$72,IF([1]shee2!D1303='[1]Sheet1 (2)'!$C$70,'[1]Sheet1 (2)'!$D$70*('[1]Sheet1 (2)'!$D$72-rave_index)/'[1]Sheet1 (2)'!$D$72,IF([1]shee2!D1303='[1]Sheet1 (2)'!$C$71,'[1]Sheet1 (2)'!$D$71*('[1]Sheet1 (2)'!$D$72-rave_index)/'[1]Sheet1 (2)'!$D$72))))</f>
        <v>5</v>
      </c>
      <c r="AY1363" s="157">
        <f>IF(IF(D1363='[1]Sheet1 (2)'!$C$69,'[1]Sheet1 (2)'!$D$69*('[1]Sheet1 (2)'!$D$72-rough_index)/'[1]Sheet1 (2)'!$D$72,IF([1]shee2!D1303='[1]Sheet1 (2)'!$C$70,'[1]Sheet1 (2)'!$D$70*('[1]Sheet1 (2)'!$D$72-rough_index)/'[1]Sheet1 (2)'!$D$72,IF([1]shee2!D1303='[1]Sheet1 (2)'!$C$71,'[1]Sheet1 (2)'!$D$71*('[1]Sheet1 (2)'!$D$72-rough_index)/'[1]Sheet1 (2)'!$D$72)))&lt;0,0,IF(D1363='[1]Sheet1 (2)'!$C$69,'[1]Sheet1 (2)'!$D$69*('[1]Sheet1 (2)'!$D$72-rough_index)/'[1]Sheet1 (2)'!$D$72,IF([1]shee2!D1303='[1]Sheet1 (2)'!$C$70,'[1]Sheet1 (2)'!$D$70*('[1]Sheet1 (2)'!$D$72-rough_index)/'[1]Sheet1 (2)'!$D$72,IF([1]shee2!D1303='[1]Sheet1 (2)'!$C$71,'[1]Sheet1 (2)'!$D$71*('[1]Sheet1 (2)'!$D$72-rough_index)/'[1]Sheet1 (2)'!$D$72))))</f>
        <v>2.5</v>
      </c>
      <c r="AZ1363" s="179">
        <f>+(AU1363*'[1]Sheet1 (2)'!$C$77)+(AV1363*'[1]Sheet1 (2)'!$C$78)+(AW1363*'[1]Sheet1 (2)'!$C$79)+(AX1363*'[1]Sheet1 (2)'!$C$80)+(AY1363*'[1]Sheet1 (2)'!$C$81)</f>
        <v>2.645833333333333</v>
      </c>
      <c r="BA1363" s="213" t="str">
        <f t="shared" si="42"/>
        <v>Fair</v>
      </c>
      <c r="BE1363">
        <f>IF(D1363='[1]Sheet1 (2)'!$C$61,'[1]Sheet1 (2)'!$D$61*(counts^2)+'[1]Sheet1 (2)'!$G$61*counts+'[1]Sheet1 (2)'!$J$61,IF(D1363='[1]Sheet1 (2)'!$C$62,'[1]Sheet1 (2)'!$D$62*counts+'[1]Sheet1 (2)'!$G$62,IF(D1363='[1]Sheet1 (2)'!$C$63,'[1]Sheet1 (2)'!$D$63*counts+'[1]Sheet1 (2)'!$G$63,IF(D1363='[1]Sheet1 (2)'!$C$64,'[1]Sheet1 (2)'!$D$64*counts+'[1]Sheet1 (2)'!$G$64))))</f>
        <v>2.0984129299999998</v>
      </c>
    </row>
    <row r="1364" spans="1:57" ht="12.75" customHeight="1">
      <c r="A1364" s="176" t="s">
        <v>282</v>
      </c>
      <c r="B1364" s="145" t="s">
        <v>76</v>
      </c>
      <c r="C1364" s="170">
        <v>1497</v>
      </c>
      <c r="D1364" s="174" t="s">
        <v>77</v>
      </c>
      <c r="E1364" s="171">
        <v>8</v>
      </c>
      <c r="F1364" s="171">
        <v>2</v>
      </c>
      <c r="G1364" s="171" t="s">
        <v>77</v>
      </c>
      <c r="H1364" s="171">
        <v>1</v>
      </c>
      <c r="I1364" s="171" t="s">
        <v>77</v>
      </c>
      <c r="J1364" s="173" t="s">
        <v>80</v>
      </c>
      <c r="K1364" s="173" t="s">
        <v>80</v>
      </c>
      <c r="L1364" s="169">
        <f>VLOOKUP(CONCATENATE(J1364,K1364),'Sheet1 (2)'!$J$6:$K$26,2,FALSE)</f>
        <v>0</v>
      </c>
      <c r="M1364" s="173" t="s">
        <v>83</v>
      </c>
      <c r="N1364" s="173" t="s">
        <v>83</v>
      </c>
      <c r="O1364" s="177">
        <f>VLOOKUP(CONCATENATE(M1364,N1364),'[1]Sheet1 (2)'!$L$6:$M$26,2,FALSE)</f>
        <v>37.5</v>
      </c>
      <c r="P1364" s="173" t="s">
        <v>83</v>
      </c>
      <c r="Q1364" s="173" t="s">
        <v>82</v>
      </c>
      <c r="R1364" s="177">
        <f>VLOOKUP(CONCATENATE(P1364,Q1364),'[1]Sheet1 (2)'!$N$6:$O$26,2,FALSE)</f>
        <v>18.75</v>
      </c>
      <c r="S1364" s="173" t="s">
        <v>80</v>
      </c>
      <c r="T1364" s="173" t="s">
        <v>80</v>
      </c>
      <c r="U1364" s="177">
        <f>VLOOKUP(CONCATENATE(S1364,T1364),'[1]Sheet1 (2)'!$P$6:$Q$26,2,FALSE)</f>
        <v>0</v>
      </c>
      <c r="V1364" s="173" t="s">
        <v>80</v>
      </c>
      <c r="W1364" s="173" t="s">
        <v>80</v>
      </c>
      <c r="X1364" s="177">
        <f>VLOOKUP(CONCATENATE(V1364,W1364),'[1]Sheet1 (2)'!$R$6:$S$26,2,FALSE)</f>
        <v>0</v>
      </c>
      <c r="Y1364" s="173" t="s">
        <v>80</v>
      </c>
      <c r="Z1364" s="173" t="s">
        <v>80</v>
      </c>
      <c r="AA1364" s="177">
        <f>VLOOKUP(CONCATENATE(Y1364,Z1364),'[1]Sheet1 (2)'!$T$6:$U$26,2,FALSE)</f>
        <v>0</v>
      </c>
      <c r="AB1364" s="173" t="s">
        <v>80</v>
      </c>
      <c r="AC1364" s="173" t="s">
        <v>80</v>
      </c>
      <c r="AD1364" s="177">
        <f>VLOOKUP(CONCATENATE(AB1364,AC1364),'[1]Sheet1 (2)'!$X$6:$Y$26,2,FALSE)</f>
        <v>0</v>
      </c>
      <c r="AE1364" s="173" t="s">
        <v>82</v>
      </c>
      <c r="AF1364" s="173" t="s">
        <v>81</v>
      </c>
      <c r="AG1364" s="177">
        <f>VLOOKUP(CONCATENATE(AE1364,AF1364),'[1]Sheet1 (2)'!$Z$6:$AA$26,2,FALSE)</f>
        <v>66</v>
      </c>
      <c r="AH1364" s="172"/>
      <c r="AI1364" s="178"/>
      <c r="AJ1364" s="140"/>
      <c r="AK1364" s="176" t="s">
        <v>282</v>
      </c>
      <c r="AL1364" s="176" t="s">
        <v>76</v>
      </c>
      <c r="AM1364" s="170">
        <f t="shared" si="43"/>
        <v>1497</v>
      </c>
      <c r="AN1364" s="147"/>
      <c r="AO1364" s="155"/>
      <c r="AP1364" s="156"/>
      <c r="AQ1364" s="157">
        <v>2.6843295457999998</v>
      </c>
      <c r="AR1364" s="158"/>
      <c r="AS1364" s="145">
        <f>LOOKUP(rufmkm,'[1]Sheet1 (2)'!$V$62:$V$71,'[1]Sheet1 (2)'!$W$62:$W$71)</f>
        <v>30</v>
      </c>
      <c r="AT1364" s="140"/>
      <c r="AU1364" s="157">
        <f>IF(IF(D1364='[1]Sheet1 (2)'!$C$69,'[1]Sheet1 (2)'!$D$69*('[1]Sheet1 (2)'!$D$72-rut_index)/'[1]Sheet1 (2)'!$D$72,IF([1]shee2!D1304='[1]Sheet1 (2)'!$C$70,'[1]Sheet1 (2)'!$D$70*('[1]Sheet1 (2)'!$D$72-rut_index)/'[1]Sheet1 (2)'!$D$72,IF([1]shee2!D1304='[1]Sheet1 (2)'!$C$71,'[1]Sheet1 (2)'!$D$71*('[1]Sheet1 (2)'!$D$72-rut_index)/'[1]Sheet1 (2)'!$D$72)))&lt;0,0,IF(D1364='[1]Sheet1 (2)'!$C$69,'[1]Sheet1 (2)'!$D$69*('[1]Sheet1 (2)'!$D$72-rut_index)/'[1]Sheet1 (2)'!$D$72,IF([1]shee2!D1304='[1]Sheet1 (2)'!$C$70,'[1]Sheet1 (2)'!$D$70*('[1]Sheet1 (2)'!$D$72-rut_index)/'[1]Sheet1 (2)'!$D$72,IF([1]shee2!D1304='[1]Sheet1 (2)'!$C$71,'[1]Sheet1 (2)'!$D$71*('[1]Sheet1 (2)'!$D$72-rut_index)/'[1]Sheet1 (2)'!$D$72))))</f>
        <v>5</v>
      </c>
      <c r="AV1364" s="157">
        <f>IF(IF(D1364='[1]Sheet1 (2)'!$C$69,'[1]Sheet1 (2)'!$D$69*('[1]Sheet1 (2)'!$D$72-crack_s_index)/'[1]Sheet1 (2)'!$D$72,IF([1]shee2!D1304='[1]Sheet1 (2)'!$C$70,'[1]Sheet1 (2)'!$D$70*('[1]Sheet1 (2)'!$D$72-crack_s_index)/'[1]Sheet1 (2)'!$D$72,IF([1]shee2!D1304='[1]Sheet1 (2)'!$C$71,'[1]Sheet1 (2)'!$D$71*('[1]Sheet1 (2)'!$D$72-crack_s_index)/'[1]Sheet1 (2)'!$D$72)))&lt;0,0,IF(D1364='[1]Sheet1 (2)'!$C$69,'[1]Sheet1 (2)'!$D$69*('[1]Sheet1 (2)'!$D$72-crack_s_index)/'[1]Sheet1 (2)'!$D$72,IF([1]shee2!D1304='[1]Sheet1 (2)'!$C$70,'[1]Sheet1 (2)'!$D$70*('[1]Sheet1 (2)'!$D$72-crack_s_index)/'[1]Sheet1 (2)'!$D$72,IF([1]shee2!D1304='[1]Sheet1 (2)'!$C$71,'[1]Sheet1 (2)'!$D$71*('[1]Sheet1 (2)'!$D$72-crack_s_index)/'[1]Sheet1 (2)'!$D$72))))</f>
        <v>1.875</v>
      </c>
      <c r="AW1364" s="157">
        <f>IF(IF(D1364='[1]Sheet1 (2)'!$C$69,'[1]Sheet1 (2)'!$D$69*('[1]Sheet1 (2)'!$D$72-crack_t_index)/'[1]Sheet1 (2)'!$D$72,IF([1]shee2!D1304='[1]Sheet1 (2)'!$C$70,'[1]Sheet1 (2)'!$D$70*('[1]Sheet1 (2)'!$D$72-crack_t_index)/'[1]Sheet1 (2)'!$D$72,IF([1]shee2!D1304='[1]Sheet1 (2)'!$C$71,'[1]Sheet1 (2)'!$D$71*('[1]Sheet1 (2)'!$D$72-crack_t_index)/'[1]Sheet1 (2)'!$D$72)))&lt;0,0,IF(D1364='[1]Sheet1 (2)'!$C$69,'[1]Sheet1 (2)'!$D$69*('[1]Sheet1 (2)'!$D$72-crack_t_index)/'[1]Sheet1 (2)'!$D$72,IF([1]shee2!D1304='[1]Sheet1 (2)'!$C$70,'[1]Sheet1 (2)'!$D$70*('[1]Sheet1 (2)'!$D$72-crack_t_index)/'[1]Sheet1 (2)'!$D$72,IF([1]shee2!D1304='[1]Sheet1 (2)'!$C$71,'[1]Sheet1 (2)'!$D$71*('[1]Sheet1 (2)'!$D$72-crack_t_index)/'[1]Sheet1 (2)'!$D$72))))</f>
        <v>3.4375</v>
      </c>
      <c r="AX1364" s="157">
        <f>IF(IF(D1364='[1]Sheet1 (2)'!$C$69,'[1]Sheet1 (2)'!$D$69*('[1]Sheet1 (2)'!$D$72-rave_index)/'[1]Sheet1 (2)'!$D$72,IF([1]shee2!D1304='[1]Sheet1 (2)'!$C$70,'[1]Sheet1 (2)'!$D$70*('[1]Sheet1 (2)'!$D$72-rave_index)/'[1]Sheet1 (2)'!$D$72,IF([1]shee2!D1304='[1]Sheet1 (2)'!$C$71,'[1]Sheet1 (2)'!$D$71*('[1]Sheet1 (2)'!$D$72-rave_index)/'[1]Sheet1 (2)'!$D$72)))&lt;0,0,IF(D1364='[1]Sheet1 (2)'!$C$69,'[1]Sheet1 (2)'!$D$69*('[1]Sheet1 (2)'!$D$72-rave_index)/'[1]Sheet1 (2)'!$D$72,IF([1]shee2!D1304='[1]Sheet1 (2)'!$C$70,'[1]Sheet1 (2)'!$D$70*('[1]Sheet1 (2)'!$D$72-rave_index)/'[1]Sheet1 (2)'!$D$72,IF([1]shee2!D1304='[1]Sheet1 (2)'!$C$71,'[1]Sheet1 (2)'!$D$71*('[1]Sheet1 (2)'!$D$72-rave_index)/'[1]Sheet1 (2)'!$D$72))))</f>
        <v>5</v>
      </c>
      <c r="AY1364" s="157">
        <f>IF(IF(D1364='[1]Sheet1 (2)'!$C$69,'[1]Sheet1 (2)'!$D$69*('[1]Sheet1 (2)'!$D$72-rough_index)/'[1]Sheet1 (2)'!$D$72,IF([1]shee2!D1304='[1]Sheet1 (2)'!$C$70,'[1]Sheet1 (2)'!$D$70*('[1]Sheet1 (2)'!$D$72-rough_index)/'[1]Sheet1 (2)'!$D$72,IF([1]shee2!D1304='[1]Sheet1 (2)'!$C$71,'[1]Sheet1 (2)'!$D$71*('[1]Sheet1 (2)'!$D$72-rough_index)/'[1]Sheet1 (2)'!$D$72)))&lt;0,0,IF(D1364='[1]Sheet1 (2)'!$C$69,'[1]Sheet1 (2)'!$D$69*('[1]Sheet1 (2)'!$D$72-rough_index)/'[1]Sheet1 (2)'!$D$72,IF([1]shee2!D1304='[1]Sheet1 (2)'!$C$70,'[1]Sheet1 (2)'!$D$70*('[1]Sheet1 (2)'!$D$72-rough_index)/'[1]Sheet1 (2)'!$D$72,IF([1]shee2!D1304='[1]Sheet1 (2)'!$C$71,'[1]Sheet1 (2)'!$D$71*('[1]Sheet1 (2)'!$D$72-rough_index)/'[1]Sheet1 (2)'!$D$72))))</f>
        <v>2.5</v>
      </c>
      <c r="AZ1364" s="179">
        <f>+(AU1364*'[1]Sheet1 (2)'!$C$77)+(AV1364*'[1]Sheet1 (2)'!$C$78)+(AW1364*'[1]Sheet1 (2)'!$C$79)+(AX1364*'[1]Sheet1 (2)'!$C$80)+(AY1364*'[1]Sheet1 (2)'!$C$81)</f>
        <v>3.0625</v>
      </c>
      <c r="BA1364" s="213" t="str">
        <f t="shared" si="42"/>
        <v>Fair</v>
      </c>
      <c r="BE1364">
        <f>IF(D1364='[1]Sheet1 (2)'!$C$61,'[1]Sheet1 (2)'!$D$61*(counts^2)+'[1]Sheet1 (2)'!$G$61*counts+'[1]Sheet1 (2)'!$J$61,IF(D1364='[1]Sheet1 (2)'!$C$62,'[1]Sheet1 (2)'!$D$62*counts+'[1]Sheet1 (2)'!$G$62,IF(D1364='[1]Sheet1 (2)'!$C$63,'[1]Sheet1 (2)'!$D$63*counts+'[1]Sheet1 (2)'!$G$63,IF(D1364='[1]Sheet1 (2)'!$C$64,'[1]Sheet1 (2)'!$D$64*counts+'[1]Sheet1 (2)'!$G$64))))</f>
        <v>2.0984129299999998</v>
      </c>
    </row>
    <row r="1365" spans="1:57" ht="12.75" customHeight="1">
      <c r="A1365" s="176" t="s">
        <v>282</v>
      </c>
      <c r="B1365" s="145" t="s">
        <v>76</v>
      </c>
      <c r="C1365" s="170">
        <v>1498</v>
      </c>
      <c r="D1365" s="174" t="s">
        <v>77</v>
      </c>
      <c r="E1365" s="171">
        <v>8</v>
      </c>
      <c r="F1365" s="171">
        <v>2</v>
      </c>
      <c r="G1365" s="171" t="s">
        <v>77</v>
      </c>
      <c r="H1365" s="171">
        <v>1</v>
      </c>
      <c r="I1365" s="171" t="s">
        <v>77</v>
      </c>
      <c r="J1365" s="173" t="s">
        <v>80</v>
      </c>
      <c r="K1365" s="173" t="s">
        <v>80</v>
      </c>
      <c r="L1365" s="169">
        <f>VLOOKUP(CONCATENATE(J1365,K1365),'Sheet1 (2)'!$J$6:$K$26,2,FALSE)</f>
        <v>0</v>
      </c>
      <c r="M1365" s="173" t="s">
        <v>83</v>
      </c>
      <c r="N1365" s="173" t="s">
        <v>83</v>
      </c>
      <c r="O1365" s="177">
        <f>VLOOKUP(CONCATENATE(M1365,N1365),'[1]Sheet1 (2)'!$L$6:$M$26,2,FALSE)</f>
        <v>37.5</v>
      </c>
      <c r="P1365" s="173" t="s">
        <v>83</v>
      </c>
      <c r="Q1365" s="173" t="s">
        <v>82</v>
      </c>
      <c r="R1365" s="177">
        <f>VLOOKUP(CONCATENATE(P1365,Q1365),'[1]Sheet1 (2)'!$N$6:$O$26,2,FALSE)</f>
        <v>18.75</v>
      </c>
      <c r="S1365" s="173" t="s">
        <v>80</v>
      </c>
      <c r="T1365" s="173" t="s">
        <v>80</v>
      </c>
      <c r="U1365" s="177">
        <f>VLOOKUP(CONCATENATE(S1365,T1365),'[1]Sheet1 (2)'!$P$6:$Q$26,2,FALSE)</f>
        <v>0</v>
      </c>
      <c r="V1365" s="173" t="s">
        <v>80</v>
      </c>
      <c r="W1365" s="173" t="s">
        <v>80</v>
      </c>
      <c r="X1365" s="177">
        <f>VLOOKUP(CONCATENATE(V1365,W1365),'[1]Sheet1 (2)'!$R$6:$S$26,2,FALSE)</f>
        <v>0</v>
      </c>
      <c r="Y1365" s="173" t="s">
        <v>80</v>
      </c>
      <c r="Z1365" s="173" t="s">
        <v>80</v>
      </c>
      <c r="AA1365" s="177">
        <f>VLOOKUP(CONCATENATE(Y1365,Z1365),'[1]Sheet1 (2)'!$T$6:$U$26,2,FALSE)</f>
        <v>0</v>
      </c>
      <c r="AB1365" s="173" t="s">
        <v>80</v>
      </c>
      <c r="AC1365" s="173" t="s">
        <v>80</v>
      </c>
      <c r="AD1365" s="177">
        <f>VLOOKUP(CONCATENATE(AB1365,AC1365),'[1]Sheet1 (2)'!$X$6:$Y$26,2,FALSE)</f>
        <v>0</v>
      </c>
      <c r="AE1365" s="173" t="s">
        <v>82</v>
      </c>
      <c r="AF1365" s="173" t="s">
        <v>81</v>
      </c>
      <c r="AG1365" s="177">
        <f>VLOOKUP(CONCATENATE(AE1365,AF1365),'[1]Sheet1 (2)'!$Z$6:$AA$26,2,FALSE)</f>
        <v>66</v>
      </c>
      <c r="AH1365" s="172"/>
      <c r="AI1365" s="178"/>
      <c r="AJ1365" s="140"/>
      <c r="AK1365" s="176" t="s">
        <v>282</v>
      </c>
      <c r="AL1365" s="176" t="s">
        <v>76</v>
      </c>
      <c r="AM1365" s="170">
        <f t="shared" si="43"/>
        <v>1498</v>
      </c>
      <c r="AN1365" s="147"/>
      <c r="AO1365" s="155"/>
      <c r="AP1365" s="156"/>
      <c r="AQ1365" s="157">
        <v>2.4683416600000001</v>
      </c>
      <c r="AR1365" s="158"/>
      <c r="AS1365" s="145">
        <f>LOOKUP(rufmkm,'[1]Sheet1 (2)'!$V$62:$V$71,'[1]Sheet1 (2)'!$W$62:$W$71)</f>
        <v>30</v>
      </c>
      <c r="AT1365" s="140"/>
      <c r="AU1365" s="157">
        <f>IF(IF(D1365='[1]Sheet1 (2)'!$C$69,'[1]Sheet1 (2)'!$D$69*('[1]Sheet1 (2)'!$D$72-rut_index)/'[1]Sheet1 (2)'!$D$72,IF([1]shee2!D1305='[1]Sheet1 (2)'!$C$70,'[1]Sheet1 (2)'!$D$70*('[1]Sheet1 (2)'!$D$72-rut_index)/'[1]Sheet1 (2)'!$D$72,IF([1]shee2!D1305='[1]Sheet1 (2)'!$C$71,'[1]Sheet1 (2)'!$D$71*('[1]Sheet1 (2)'!$D$72-rut_index)/'[1]Sheet1 (2)'!$D$72)))&lt;0,0,IF(D1365='[1]Sheet1 (2)'!$C$69,'[1]Sheet1 (2)'!$D$69*('[1]Sheet1 (2)'!$D$72-rut_index)/'[1]Sheet1 (2)'!$D$72,IF([1]shee2!D1305='[1]Sheet1 (2)'!$C$70,'[1]Sheet1 (2)'!$D$70*('[1]Sheet1 (2)'!$D$72-rut_index)/'[1]Sheet1 (2)'!$D$72,IF([1]shee2!D1305='[1]Sheet1 (2)'!$C$71,'[1]Sheet1 (2)'!$D$71*('[1]Sheet1 (2)'!$D$72-rut_index)/'[1]Sheet1 (2)'!$D$72))))</f>
        <v>5</v>
      </c>
      <c r="AV1365" s="157">
        <f>IF(IF(D1365='[1]Sheet1 (2)'!$C$69,'[1]Sheet1 (2)'!$D$69*('[1]Sheet1 (2)'!$D$72-crack_s_index)/'[1]Sheet1 (2)'!$D$72,IF([1]shee2!D1305='[1]Sheet1 (2)'!$C$70,'[1]Sheet1 (2)'!$D$70*('[1]Sheet1 (2)'!$D$72-crack_s_index)/'[1]Sheet1 (2)'!$D$72,IF([1]shee2!D1305='[1]Sheet1 (2)'!$C$71,'[1]Sheet1 (2)'!$D$71*('[1]Sheet1 (2)'!$D$72-crack_s_index)/'[1]Sheet1 (2)'!$D$72)))&lt;0,0,IF(D1365='[1]Sheet1 (2)'!$C$69,'[1]Sheet1 (2)'!$D$69*('[1]Sheet1 (2)'!$D$72-crack_s_index)/'[1]Sheet1 (2)'!$D$72,IF([1]shee2!D1305='[1]Sheet1 (2)'!$C$70,'[1]Sheet1 (2)'!$D$70*('[1]Sheet1 (2)'!$D$72-crack_s_index)/'[1]Sheet1 (2)'!$D$72,IF([1]shee2!D1305='[1]Sheet1 (2)'!$C$71,'[1]Sheet1 (2)'!$D$71*('[1]Sheet1 (2)'!$D$72-crack_s_index)/'[1]Sheet1 (2)'!$D$72))))</f>
        <v>1.875</v>
      </c>
      <c r="AW1365" s="157">
        <f>IF(IF(D1365='[1]Sheet1 (2)'!$C$69,'[1]Sheet1 (2)'!$D$69*('[1]Sheet1 (2)'!$D$72-crack_t_index)/'[1]Sheet1 (2)'!$D$72,IF([1]shee2!D1305='[1]Sheet1 (2)'!$C$70,'[1]Sheet1 (2)'!$D$70*('[1]Sheet1 (2)'!$D$72-crack_t_index)/'[1]Sheet1 (2)'!$D$72,IF([1]shee2!D1305='[1]Sheet1 (2)'!$C$71,'[1]Sheet1 (2)'!$D$71*('[1]Sheet1 (2)'!$D$72-crack_t_index)/'[1]Sheet1 (2)'!$D$72)))&lt;0,0,IF(D1365='[1]Sheet1 (2)'!$C$69,'[1]Sheet1 (2)'!$D$69*('[1]Sheet1 (2)'!$D$72-crack_t_index)/'[1]Sheet1 (2)'!$D$72,IF([1]shee2!D1305='[1]Sheet1 (2)'!$C$70,'[1]Sheet1 (2)'!$D$70*('[1]Sheet1 (2)'!$D$72-crack_t_index)/'[1]Sheet1 (2)'!$D$72,IF([1]shee2!D1305='[1]Sheet1 (2)'!$C$71,'[1]Sheet1 (2)'!$D$71*('[1]Sheet1 (2)'!$D$72-crack_t_index)/'[1]Sheet1 (2)'!$D$72))))</f>
        <v>3.4375</v>
      </c>
      <c r="AX1365" s="157">
        <f>IF(IF(D1365='[1]Sheet1 (2)'!$C$69,'[1]Sheet1 (2)'!$D$69*('[1]Sheet1 (2)'!$D$72-rave_index)/'[1]Sheet1 (2)'!$D$72,IF([1]shee2!D1305='[1]Sheet1 (2)'!$C$70,'[1]Sheet1 (2)'!$D$70*('[1]Sheet1 (2)'!$D$72-rave_index)/'[1]Sheet1 (2)'!$D$72,IF([1]shee2!D1305='[1]Sheet1 (2)'!$C$71,'[1]Sheet1 (2)'!$D$71*('[1]Sheet1 (2)'!$D$72-rave_index)/'[1]Sheet1 (2)'!$D$72)))&lt;0,0,IF(D1365='[1]Sheet1 (2)'!$C$69,'[1]Sheet1 (2)'!$D$69*('[1]Sheet1 (2)'!$D$72-rave_index)/'[1]Sheet1 (2)'!$D$72,IF([1]shee2!D1305='[1]Sheet1 (2)'!$C$70,'[1]Sheet1 (2)'!$D$70*('[1]Sheet1 (2)'!$D$72-rave_index)/'[1]Sheet1 (2)'!$D$72,IF([1]shee2!D1305='[1]Sheet1 (2)'!$C$71,'[1]Sheet1 (2)'!$D$71*('[1]Sheet1 (2)'!$D$72-rave_index)/'[1]Sheet1 (2)'!$D$72))))</f>
        <v>5</v>
      </c>
      <c r="AY1365" s="157">
        <f>IF(IF(D1365='[1]Sheet1 (2)'!$C$69,'[1]Sheet1 (2)'!$D$69*('[1]Sheet1 (2)'!$D$72-rough_index)/'[1]Sheet1 (2)'!$D$72,IF([1]shee2!D1305='[1]Sheet1 (2)'!$C$70,'[1]Sheet1 (2)'!$D$70*('[1]Sheet1 (2)'!$D$72-rough_index)/'[1]Sheet1 (2)'!$D$72,IF([1]shee2!D1305='[1]Sheet1 (2)'!$C$71,'[1]Sheet1 (2)'!$D$71*('[1]Sheet1 (2)'!$D$72-rough_index)/'[1]Sheet1 (2)'!$D$72)))&lt;0,0,IF(D1365='[1]Sheet1 (2)'!$C$69,'[1]Sheet1 (2)'!$D$69*('[1]Sheet1 (2)'!$D$72-rough_index)/'[1]Sheet1 (2)'!$D$72,IF([1]shee2!D1305='[1]Sheet1 (2)'!$C$70,'[1]Sheet1 (2)'!$D$70*('[1]Sheet1 (2)'!$D$72-rough_index)/'[1]Sheet1 (2)'!$D$72,IF([1]shee2!D1305='[1]Sheet1 (2)'!$C$71,'[1]Sheet1 (2)'!$D$71*('[1]Sheet1 (2)'!$D$72-rough_index)/'[1]Sheet1 (2)'!$D$72))))</f>
        <v>2.5</v>
      </c>
      <c r="AZ1365" s="179">
        <f>+(AU1365*'[1]Sheet1 (2)'!$C$77)+(AV1365*'[1]Sheet1 (2)'!$C$78)+(AW1365*'[1]Sheet1 (2)'!$C$79)+(AX1365*'[1]Sheet1 (2)'!$C$80)+(AY1365*'[1]Sheet1 (2)'!$C$81)</f>
        <v>3.0625</v>
      </c>
      <c r="BA1365" s="213" t="str">
        <f t="shared" si="42"/>
        <v>Fair</v>
      </c>
      <c r="BE1365">
        <f>IF(D1365='[1]Sheet1 (2)'!$C$61,'[1]Sheet1 (2)'!$D$61*(counts^2)+'[1]Sheet1 (2)'!$G$61*counts+'[1]Sheet1 (2)'!$J$61,IF(D1365='[1]Sheet1 (2)'!$C$62,'[1]Sheet1 (2)'!$D$62*counts+'[1]Sheet1 (2)'!$G$62,IF(D1365='[1]Sheet1 (2)'!$C$63,'[1]Sheet1 (2)'!$D$63*counts+'[1]Sheet1 (2)'!$G$63,IF(D1365='[1]Sheet1 (2)'!$C$64,'[1]Sheet1 (2)'!$D$64*counts+'[1]Sheet1 (2)'!$G$64))))</f>
        <v>2.0984129299999998</v>
      </c>
    </row>
    <row r="1366" spans="1:57" ht="12.75" customHeight="1">
      <c r="A1366" s="176" t="s">
        <v>282</v>
      </c>
      <c r="B1366" s="145" t="s">
        <v>76</v>
      </c>
      <c r="C1366" s="170">
        <v>1499</v>
      </c>
      <c r="D1366" s="174" t="s">
        <v>77</v>
      </c>
      <c r="E1366" s="171">
        <v>8</v>
      </c>
      <c r="F1366" s="171">
        <v>2</v>
      </c>
      <c r="G1366" s="171" t="s">
        <v>77</v>
      </c>
      <c r="H1366" s="171">
        <v>1</v>
      </c>
      <c r="I1366" s="171" t="s">
        <v>77</v>
      </c>
      <c r="J1366" s="173" t="s">
        <v>78</v>
      </c>
      <c r="K1366" s="173" t="s">
        <v>83</v>
      </c>
      <c r="L1366" s="169">
        <f>VLOOKUP(CONCATENATE(J1366,K1366),'Sheet1 (2)'!$J$6:$K$26,2,FALSE)</f>
        <v>12.5</v>
      </c>
      <c r="M1366" s="173" t="s">
        <v>83</v>
      </c>
      <c r="N1366" s="173" t="s">
        <v>83</v>
      </c>
      <c r="O1366" s="177">
        <f>VLOOKUP(CONCATENATE(M1366,N1366),'[1]Sheet1 (2)'!$L$6:$M$26,2,FALSE)</f>
        <v>37.5</v>
      </c>
      <c r="P1366" s="173" t="s">
        <v>83</v>
      </c>
      <c r="Q1366" s="173" t="s">
        <v>83</v>
      </c>
      <c r="R1366" s="177">
        <f>VLOOKUP(CONCATENATE(P1366,Q1366),'[1]Sheet1 (2)'!$N$6:$O$26,2,FALSE)</f>
        <v>37.5</v>
      </c>
      <c r="S1366" s="173" t="s">
        <v>80</v>
      </c>
      <c r="T1366" s="173" t="s">
        <v>80</v>
      </c>
      <c r="U1366" s="177">
        <f>VLOOKUP(CONCATENATE(S1366,T1366),'[1]Sheet1 (2)'!$P$6:$Q$26,2,FALSE)</f>
        <v>0</v>
      </c>
      <c r="V1366" s="173" t="s">
        <v>80</v>
      </c>
      <c r="W1366" s="173" t="s">
        <v>80</v>
      </c>
      <c r="X1366" s="177">
        <f>VLOOKUP(CONCATENATE(V1366,W1366),'[1]Sheet1 (2)'!$R$6:$S$26,2,FALSE)</f>
        <v>0</v>
      </c>
      <c r="Y1366" s="173" t="s">
        <v>80</v>
      </c>
      <c r="Z1366" s="173" t="s">
        <v>80</v>
      </c>
      <c r="AA1366" s="177">
        <f>VLOOKUP(CONCATENATE(Y1366,Z1366),'[1]Sheet1 (2)'!$T$6:$U$26,2,FALSE)</f>
        <v>0</v>
      </c>
      <c r="AB1366" s="173" t="s">
        <v>80</v>
      </c>
      <c r="AC1366" s="173" t="s">
        <v>80</v>
      </c>
      <c r="AD1366" s="177">
        <f>VLOOKUP(CONCATENATE(AB1366,AC1366),'[1]Sheet1 (2)'!$X$6:$Y$26,2,FALSE)</f>
        <v>0</v>
      </c>
      <c r="AE1366" s="173" t="s">
        <v>82</v>
      </c>
      <c r="AF1366" s="173" t="s">
        <v>81</v>
      </c>
      <c r="AG1366" s="177">
        <f>VLOOKUP(CONCATENATE(AE1366,AF1366),'[1]Sheet1 (2)'!$Z$6:$AA$26,2,FALSE)</f>
        <v>66</v>
      </c>
      <c r="AH1366" s="172"/>
      <c r="AI1366" s="178"/>
      <c r="AJ1366" s="140"/>
      <c r="AK1366" s="176" t="s">
        <v>282</v>
      </c>
      <c r="AL1366" s="176" t="s">
        <v>76</v>
      </c>
      <c r="AM1366" s="170">
        <f t="shared" si="43"/>
        <v>1499</v>
      </c>
      <c r="AN1366" s="147"/>
      <c r="AO1366" s="155"/>
      <c r="AP1366" s="156"/>
      <c r="AQ1366" s="157">
        <v>2.4960348145999998</v>
      </c>
      <c r="AR1366" s="158"/>
      <c r="AS1366" s="145">
        <f>LOOKUP(rufmkm,'[1]Sheet1 (2)'!$V$62:$V$71,'[1]Sheet1 (2)'!$W$62:$W$71)</f>
        <v>30</v>
      </c>
      <c r="AT1366" s="140"/>
      <c r="AU1366" s="157">
        <f>IF(IF(D1366='[1]Sheet1 (2)'!$C$69,'[1]Sheet1 (2)'!$D$69*('[1]Sheet1 (2)'!$D$72-rut_index)/'[1]Sheet1 (2)'!$D$72,IF([1]shee2!D1306='[1]Sheet1 (2)'!$C$70,'[1]Sheet1 (2)'!$D$70*('[1]Sheet1 (2)'!$D$72-rut_index)/'[1]Sheet1 (2)'!$D$72,IF([1]shee2!D1306='[1]Sheet1 (2)'!$C$71,'[1]Sheet1 (2)'!$D$71*('[1]Sheet1 (2)'!$D$72-rut_index)/'[1]Sheet1 (2)'!$D$72)))&lt;0,0,IF(D1366='[1]Sheet1 (2)'!$C$69,'[1]Sheet1 (2)'!$D$69*('[1]Sheet1 (2)'!$D$72-rut_index)/'[1]Sheet1 (2)'!$D$72,IF([1]shee2!D1306='[1]Sheet1 (2)'!$C$70,'[1]Sheet1 (2)'!$D$70*('[1]Sheet1 (2)'!$D$72-rut_index)/'[1]Sheet1 (2)'!$D$72,IF([1]shee2!D1306='[1]Sheet1 (2)'!$C$71,'[1]Sheet1 (2)'!$D$71*('[1]Sheet1 (2)'!$D$72-rut_index)/'[1]Sheet1 (2)'!$D$72))))</f>
        <v>3.9583333333333335</v>
      </c>
      <c r="AV1366" s="157">
        <f>IF(IF(D1366='[1]Sheet1 (2)'!$C$69,'[1]Sheet1 (2)'!$D$69*('[1]Sheet1 (2)'!$D$72-crack_s_index)/'[1]Sheet1 (2)'!$D$72,IF([1]shee2!D1306='[1]Sheet1 (2)'!$C$70,'[1]Sheet1 (2)'!$D$70*('[1]Sheet1 (2)'!$D$72-crack_s_index)/'[1]Sheet1 (2)'!$D$72,IF([1]shee2!D1306='[1]Sheet1 (2)'!$C$71,'[1]Sheet1 (2)'!$D$71*('[1]Sheet1 (2)'!$D$72-crack_s_index)/'[1]Sheet1 (2)'!$D$72)))&lt;0,0,IF(D1366='[1]Sheet1 (2)'!$C$69,'[1]Sheet1 (2)'!$D$69*('[1]Sheet1 (2)'!$D$72-crack_s_index)/'[1]Sheet1 (2)'!$D$72,IF([1]shee2!D1306='[1]Sheet1 (2)'!$C$70,'[1]Sheet1 (2)'!$D$70*('[1]Sheet1 (2)'!$D$72-crack_s_index)/'[1]Sheet1 (2)'!$D$72,IF([1]shee2!D1306='[1]Sheet1 (2)'!$C$71,'[1]Sheet1 (2)'!$D$71*('[1]Sheet1 (2)'!$D$72-crack_s_index)/'[1]Sheet1 (2)'!$D$72))))</f>
        <v>1.875</v>
      </c>
      <c r="AW1366" s="157">
        <f>IF(IF(D1366='[1]Sheet1 (2)'!$C$69,'[1]Sheet1 (2)'!$D$69*('[1]Sheet1 (2)'!$D$72-crack_t_index)/'[1]Sheet1 (2)'!$D$72,IF([1]shee2!D1306='[1]Sheet1 (2)'!$C$70,'[1]Sheet1 (2)'!$D$70*('[1]Sheet1 (2)'!$D$72-crack_t_index)/'[1]Sheet1 (2)'!$D$72,IF([1]shee2!D1306='[1]Sheet1 (2)'!$C$71,'[1]Sheet1 (2)'!$D$71*('[1]Sheet1 (2)'!$D$72-crack_t_index)/'[1]Sheet1 (2)'!$D$72)))&lt;0,0,IF(D1366='[1]Sheet1 (2)'!$C$69,'[1]Sheet1 (2)'!$D$69*('[1]Sheet1 (2)'!$D$72-crack_t_index)/'[1]Sheet1 (2)'!$D$72,IF([1]shee2!D1306='[1]Sheet1 (2)'!$C$70,'[1]Sheet1 (2)'!$D$70*('[1]Sheet1 (2)'!$D$72-crack_t_index)/'[1]Sheet1 (2)'!$D$72,IF([1]shee2!D1306='[1]Sheet1 (2)'!$C$71,'[1]Sheet1 (2)'!$D$71*('[1]Sheet1 (2)'!$D$72-crack_t_index)/'[1]Sheet1 (2)'!$D$72))))</f>
        <v>1.875</v>
      </c>
      <c r="AX1366" s="157">
        <f>IF(IF(D1366='[1]Sheet1 (2)'!$C$69,'[1]Sheet1 (2)'!$D$69*('[1]Sheet1 (2)'!$D$72-rave_index)/'[1]Sheet1 (2)'!$D$72,IF([1]shee2!D1306='[1]Sheet1 (2)'!$C$70,'[1]Sheet1 (2)'!$D$70*('[1]Sheet1 (2)'!$D$72-rave_index)/'[1]Sheet1 (2)'!$D$72,IF([1]shee2!D1306='[1]Sheet1 (2)'!$C$71,'[1]Sheet1 (2)'!$D$71*('[1]Sheet1 (2)'!$D$72-rave_index)/'[1]Sheet1 (2)'!$D$72)))&lt;0,0,IF(D1366='[1]Sheet1 (2)'!$C$69,'[1]Sheet1 (2)'!$D$69*('[1]Sheet1 (2)'!$D$72-rave_index)/'[1]Sheet1 (2)'!$D$72,IF([1]shee2!D1306='[1]Sheet1 (2)'!$C$70,'[1]Sheet1 (2)'!$D$70*('[1]Sheet1 (2)'!$D$72-rave_index)/'[1]Sheet1 (2)'!$D$72,IF([1]shee2!D1306='[1]Sheet1 (2)'!$C$71,'[1]Sheet1 (2)'!$D$71*('[1]Sheet1 (2)'!$D$72-rave_index)/'[1]Sheet1 (2)'!$D$72))))</f>
        <v>5</v>
      </c>
      <c r="AY1366" s="157">
        <f>IF(IF(D1366='[1]Sheet1 (2)'!$C$69,'[1]Sheet1 (2)'!$D$69*('[1]Sheet1 (2)'!$D$72-rough_index)/'[1]Sheet1 (2)'!$D$72,IF([1]shee2!D1306='[1]Sheet1 (2)'!$C$70,'[1]Sheet1 (2)'!$D$70*('[1]Sheet1 (2)'!$D$72-rough_index)/'[1]Sheet1 (2)'!$D$72,IF([1]shee2!D1306='[1]Sheet1 (2)'!$C$71,'[1]Sheet1 (2)'!$D$71*('[1]Sheet1 (2)'!$D$72-rough_index)/'[1]Sheet1 (2)'!$D$72)))&lt;0,0,IF(D1366='[1]Sheet1 (2)'!$C$69,'[1]Sheet1 (2)'!$D$69*('[1]Sheet1 (2)'!$D$72-rough_index)/'[1]Sheet1 (2)'!$D$72,IF([1]shee2!D1306='[1]Sheet1 (2)'!$C$70,'[1]Sheet1 (2)'!$D$70*('[1]Sheet1 (2)'!$D$72-rough_index)/'[1]Sheet1 (2)'!$D$72,IF([1]shee2!D1306='[1]Sheet1 (2)'!$C$71,'[1]Sheet1 (2)'!$D$71*('[1]Sheet1 (2)'!$D$72-rough_index)/'[1]Sheet1 (2)'!$D$72))))</f>
        <v>2.5</v>
      </c>
      <c r="AZ1366" s="179">
        <f>+(AU1366*'[1]Sheet1 (2)'!$C$77)+(AV1366*'[1]Sheet1 (2)'!$C$78)+(AW1366*'[1]Sheet1 (2)'!$C$79)+(AX1366*'[1]Sheet1 (2)'!$C$80)+(AY1366*'[1]Sheet1 (2)'!$C$81)</f>
        <v>2.791666666666667</v>
      </c>
      <c r="BA1366" s="213" t="str">
        <f t="shared" si="42"/>
        <v>Fair</v>
      </c>
      <c r="BE1366">
        <f>IF(D1366='[1]Sheet1 (2)'!$C$61,'[1]Sheet1 (2)'!$D$61*(counts^2)+'[1]Sheet1 (2)'!$G$61*counts+'[1]Sheet1 (2)'!$J$61,IF(D1366='[1]Sheet1 (2)'!$C$62,'[1]Sheet1 (2)'!$D$62*counts+'[1]Sheet1 (2)'!$G$62,IF(D1366='[1]Sheet1 (2)'!$C$63,'[1]Sheet1 (2)'!$D$63*counts+'[1]Sheet1 (2)'!$G$63,IF(D1366='[1]Sheet1 (2)'!$C$64,'[1]Sheet1 (2)'!$D$64*counts+'[1]Sheet1 (2)'!$G$64))))</f>
        <v>2.0984129299999998</v>
      </c>
    </row>
    <row r="1367" spans="1:57" ht="12.75" customHeight="1">
      <c r="A1367" s="176" t="s">
        <v>282</v>
      </c>
      <c r="B1367" s="145" t="s">
        <v>76</v>
      </c>
      <c r="C1367" s="170">
        <v>1500</v>
      </c>
      <c r="D1367" s="174" t="s">
        <v>77</v>
      </c>
      <c r="E1367" s="171">
        <v>8</v>
      </c>
      <c r="F1367" s="171">
        <v>2</v>
      </c>
      <c r="G1367" s="171" t="s">
        <v>77</v>
      </c>
      <c r="H1367" s="171">
        <v>1</v>
      </c>
      <c r="I1367" s="171" t="s">
        <v>77</v>
      </c>
      <c r="J1367" s="173" t="s">
        <v>80</v>
      </c>
      <c r="K1367" s="173" t="s">
        <v>80</v>
      </c>
      <c r="L1367" s="169">
        <f>VLOOKUP(CONCATENATE(J1367,K1367),'Sheet1 (2)'!$J$6:$K$26,2,FALSE)</f>
        <v>0</v>
      </c>
      <c r="M1367" s="173" t="s">
        <v>83</v>
      </c>
      <c r="N1367" s="173" t="s">
        <v>83</v>
      </c>
      <c r="O1367" s="177">
        <f>VLOOKUP(CONCATENATE(M1367,N1367),'[1]Sheet1 (2)'!$L$6:$M$26,2,FALSE)</f>
        <v>37.5</v>
      </c>
      <c r="P1367" s="173" t="s">
        <v>83</v>
      </c>
      <c r="Q1367" s="173" t="s">
        <v>83</v>
      </c>
      <c r="R1367" s="177">
        <f>VLOOKUP(CONCATENATE(P1367,Q1367),'[1]Sheet1 (2)'!$N$6:$O$26,2,FALSE)</f>
        <v>37.5</v>
      </c>
      <c r="S1367" s="173" t="s">
        <v>80</v>
      </c>
      <c r="T1367" s="173" t="s">
        <v>80</v>
      </c>
      <c r="U1367" s="177">
        <f>VLOOKUP(CONCATENATE(S1367,T1367),'[1]Sheet1 (2)'!$P$6:$Q$26,2,FALSE)</f>
        <v>0</v>
      </c>
      <c r="V1367" s="173" t="s">
        <v>80</v>
      </c>
      <c r="W1367" s="173" t="s">
        <v>80</v>
      </c>
      <c r="X1367" s="177">
        <f>VLOOKUP(CONCATENATE(V1367,W1367),'[1]Sheet1 (2)'!$R$6:$S$26,2,FALSE)</f>
        <v>0</v>
      </c>
      <c r="Y1367" s="173" t="s">
        <v>80</v>
      </c>
      <c r="Z1367" s="173" t="s">
        <v>80</v>
      </c>
      <c r="AA1367" s="177">
        <f>VLOOKUP(CONCATENATE(Y1367,Z1367),'[1]Sheet1 (2)'!$T$6:$U$26,2,FALSE)</f>
        <v>0</v>
      </c>
      <c r="AB1367" s="173" t="s">
        <v>80</v>
      </c>
      <c r="AC1367" s="173" t="s">
        <v>80</v>
      </c>
      <c r="AD1367" s="177">
        <f>VLOOKUP(CONCATENATE(AB1367,AC1367),'[1]Sheet1 (2)'!$X$6:$Y$26,2,FALSE)</f>
        <v>0</v>
      </c>
      <c r="AE1367" s="173" t="s">
        <v>82</v>
      </c>
      <c r="AF1367" s="173" t="s">
        <v>81</v>
      </c>
      <c r="AG1367" s="177">
        <f>VLOOKUP(CONCATENATE(AE1367,AF1367),'[1]Sheet1 (2)'!$Z$6:$AA$26,2,FALSE)</f>
        <v>66</v>
      </c>
      <c r="AH1367" s="172"/>
      <c r="AI1367" s="178"/>
      <c r="AJ1367" s="140"/>
      <c r="AK1367" s="176" t="s">
        <v>282</v>
      </c>
      <c r="AL1367" s="176" t="s">
        <v>76</v>
      </c>
      <c r="AM1367" s="170">
        <f t="shared" si="43"/>
        <v>1500</v>
      </c>
      <c r="AN1367" s="147"/>
      <c r="AO1367" s="155"/>
      <c r="AP1367" s="156"/>
      <c r="AQ1367" s="157">
        <v>2.6118061678000002</v>
      </c>
      <c r="AR1367" s="158"/>
      <c r="AS1367" s="145">
        <f>LOOKUP(rufmkm,'[1]Sheet1 (2)'!$V$62:$V$71,'[1]Sheet1 (2)'!$W$62:$W$71)</f>
        <v>30</v>
      </c>
      <c r="AT1367" s="140"/>
      <c r="AU1367" s="157">
        <f>IF(IF(D1367='[1]Sheet1 (2)'!$C$69,'[1]Sheet1 (2)'!$D$69*('[1]Sheet1 (2)'!$D$72-rut_index)/'[1]Sheet1 (2)'!$D$72,IF([1]shee2!D1307='[1]Sheet1 (2)'!$C$70,'[1]Sheet1 (2)'!$D$70*('[1]Sheet1 (2)'!$D$72-rut_index)/'[1]Sheet1 (2)'!$D$72,IF([1]shee2!D1307='[1]Sheet1 (2)'!$C$71,'[1]Sheet1 (2)'!$D$71*('[1]Sheet1 (2)'!$D$72-rut_index)/'[1]Sheet1 (2)'!$D$72)))&lt;0,0,IF(D1367='[1]Sheet1 (2)'!$C$69,'[1]Sheet1 (2)'!$D$69*('[1]Sheet1 (2)'!$D$72-rut_index)/'[1]Sheet1 (2)'!$D$72,IF([1]shee2!D1307='[1]Sheet1 (2)'!$C$70,'[1]Sheet1 (2)'!$D$70*('[1]Sheet1 (2)'!$D$72-rut_index)/'[1]Sheet1 (2)'!$D$72,IF([1]shee2!D1307='[1]Sheet1 (2)'!$C$71,'[1]Sheet1 (2)'!$D$71*('[1]Sheet1 (2)'!$D$72-rut_index)/'[1]Sheet1 (2)'!$D$72))))</f>
        <v>5</v>
      </c>
      <c r="AV1367" s="157">
        <f>IF(IF(D1367='[1]Sheet1 (2)'!$C$69,'[1]Sheet1 (2)'!$D$69*('[1]Sheet1 (2)'!$D$72-crack_s_index)/'[1]Sheet1 (2)'!$D$72,IF([1]shee2!D1307='[1]Sheet1 (2)'!$C$70,'[1]Sheet1 (2)'!$D$70*('[1]Sheet1 (2)'!$D$72-crack_s_index)/'[1]Sheet1 (2)'!$D$72,IF([1]shee2!D1307='[1]Sheet1 (2)'!$C$71,'[1]Sheet1 (2)'!$D$71*('[1]Sheet1 (2)'!$D$72-crack_s_index)/'[1]Sheet1 (2)'!$D$72)))&lt;0,0,IF(D1367='[1]Sheet1 (2)'!$C$69,'[1]Sheet1 (2)'!$D$69*('[1]Sheet1 (2)'!$D$72-crack_s_index)/'[1]Sheet1 (2)'!$D$72,IF([1]shee2!D1307='[1]Sheet1 (2)'!$C$70,'[1]Sheet1 (2)'!$D$70*('[1]Sheet1 (2)'!$D$72-crack_s_index)/'[1]Sheet1 (2)'!$D$72,IF([1]shee2!D1307='[1]Sheet1 (2)'!$C$71,'[1]Sheet1 (2)'!$D$71*('[1]Sheet1 (2)'!$D$72-crack_s_index)/'[1]Sheet1 (2)'!$D$72))))</f>
        <v>1.875</v>
      </c>
      <c r="AW1367" s="157">
        <f>IF(IF(D1367='[1]Sheet1 (2)'!$C$69,'[1]Sheet1 (2)'!$D$69*('[1]Sheet1 (2)'!$D$72-crack_t_index)/'[1]Sheet1 (2)'!$D$72,IF([1]shee2!D1307='[1]Sheet1 (2)'!$C$70,'[1]Sheet1 (2)'!$D$70*('[1]Sheet1 (2)'!$D$72-crack_t_index)/'[1]Sheet1 (2)'!$D$72,IF([1]shee2!D1307='[1]Sheet1 (2)'!$C$71,'[1]Sheet1 (2)'!$D$71*('[1]Sheet1 (2)'!$D$72-crack_t_index)/'[1]Sheet1 (2)'!$D$72)))&lt;0,0,IF(D1367='[1]Sheet1 (2)'!$C$69,'[1]Sheet1 (2)'!$D$69*('[1]Sheet1 (2)'!$D$72-crack_t_index)/'[1]Sheet1 (2)'!$D$72,IF([1]shee2!D1307='[1]Sheet1 (2)'!$C$70,'[1]Sheet1 (2)'!$D$70*('[1]Sheet1 (2)'!$D$72-crack_t_index)/'[1]Sheet1 (2)'!$D$72,IF([1]shee2!D1307='[1]Sheet1 (2)'!$C$71,'[1]Sheet1 (2)'!$D$71*('[1]Sheet1 (2)'!$D$72-crack_t_index)/'[1]Sheet1 (2)'!$D$72))))</f>
        <v>1.875</v>
      </c>
      <c r="AX1367" s="157">
        <f>IF(IF(D1367='[1]Sheet1 (2)'!$C$69,'[1]Sheet1 (2)'!$D$69*('[1]Sheet1 (2)'!$D$72-rave_index)/'[1]Sheet1 (2)'!$D$72,IF([1]shee2!D1307='[1]Sheet1 (2)'!$C$70,'[1]Sheet1 (2)'!$D$70*('[1]Sheet1 (2)'!$D$72-rave_index)/'[1]Sheet1 (2)'!$D$72,IF([1]shee2!D1307='[1]Sheet1 (2)'!$C$71,'[1]Sheet1 (2)'!$D$71*('[1]Sheet1 (2)'!$D$72-rave_index)/'[1]Sheet1 (2)'!$D$72)))&lt;0,0,IF(D1367='[1]Sheet1 (2)'!$C$69,'[1]Sheet1 (2)'!$D$69*('[1]Sheet1 (2)'!$D$72-rave_index)/'[1]Sheet1 (2)'!$D$72,IF([1]shee2!D1307='[1]Sheet1 (2)'!$C$70,'[1]Sheet1 (2)'!$D$70*('[1]Sheet1 (2)'!$D$72-rave_index)/'[1]Sheet1 (2)'!$D$72,IF([1]shee2!D1307='[1]Sheet1 (2)'!$C$71,'[1]Sheet1 (2)'!$D$71*('[1]Sheet1 (2)'!$D$72-rave_index)/'[1]Sheet1 (2)'!$D$72))))</f>
        <v>5</v>
      </c>
      <c r="AY1367" s="157">
        <f>IF(IF(D1367='[1]Sheet1 (2)'!$C$69,'[1]Sheet1 (2)'!$D$69*('[1]Sheet1 (2)'!$D$72-rough_index)/'[1]Sheet1 (2)'!$D$72,IF([1]shee2!D1307='[1]Sheet1 (2)'!$C$70,'[1]Sheet1 (2)'!$D$70*('[1]Sheet1 (2)'!$D$72-rough_index)/'[1]Sheet1 (2)'!$D$72,IF([1]shee2!D1307='[1]Sheet1 (2)'!$C$71,'[1]Sheet1 (2)'!$D$71*('[1]Sheet1 (2)'!$D$72-rough_index)/'[1]Sheet1 (2)'!$D$72)))&lt;0,0,IF(D1367='[1]Sheet1 (2)'!$C$69,'[1]Sheet1 (2)'!$D$69*('[1]Sheet1 (2)'!$D$72-rough_index)/'[1]Sheet1 (2)'!$D$72,IF([1]shee2!D1307='[1]Sheet1 (2)'!$C$70,'[1]Sheet1 (2)'!$D$70*('[1]Sheet1 (2)'!$D$72-rough_index)/'[1]Sheet1 (2)'!$D$72,IF([1]shee2!D1307='[1]Sheet1 (2)'!$C$71,'[1]Sheet1 (2)'!$D$71*('[1]Sheet1 (2)'!$D$72-rough_index)/'[1]Sheet1 (2)'!$D$72))))</f>
        <v>2.5</v>
      </c>
      <c r="AZ1367" s="179">
        <f>+(AU1367*'[1]Sheet1 (2)'!$C$77)+(AV1367*'[1]Sheet1 (2)'!$C$78)+(AW1367*'[1]Sheet1 (2)'!$C$79)+(AX1367*'[1]Sheet1 (2)'!$C$80)+(AY1367*'[1]Sheet1 (2)'!$C$81)</f>
        <v>3</v>
      </c>
      <c r="BA1367" s="213" t="str">
        <f t="shared" si="42"/>
        <v>Fair</v>
      </c>
      <c r="BE1367">
        <f>IF(D1367='[1]Sheet1 (2)'!$C$61,'[1]Sheet1 (2)'!$D$61*(counts^2)+'[1]Sheet1 (2)'!$G$61*counts+'[1]Sheet1 (2)'!$J$61,IF(D1367='[1]Sheet1 (2)'!$C$62,'[1]Sheet1 (2)'!$D$62*counts+'[1]Sheet1 (2)'!$G$62,IF(D1367='[1]Sheet1 (2)'!$C$63,'[1]Sheet1 (2)'!$D$63*counts+'[1]Sheet1 (2)'!$G$63,IF(D1367='[1]Sheet1 (2)'!$C$64,'[1]Sheet1 (2)'!$D$64*counts+'[1]Sheet1 (2)'!$G$64))))</f>
        <v>2.0984129299999998</v>
      </c>
    </row>
    <row r="1368" spans="1:57" ht="12.75" customHeight="1">
      <c r="A1368" s="176" t="s">
        <v>282</v>
      </c>
      <c r="B1368" s="145" t="s">
        <v>76</v>
      </c>
      <c r="C1368" s="170">
        <v>1501</v>
      </c>
      <c r="D1368" s="174" t="s">
        <v>77</v>
      </c>
      <c r="E1368" s="171">
        <v>8</v>
      </c>
      <c r="F1368" s="171">
        <v>2</v>
      </c>
      <c r="G1368" s="171" t="s">
        <v>77</v>
      </c>
      <c r="H1368" s="171">
        <v>1</v>
      </c>
      <c r="I1368" s="171" t="s">
        <v>77</v>
      </c>
      <c r="J1368" s="173" t="s">
        <v>80</v>
      </c>
      <c r="K1368" s="173" t="s">
        <v>80</v>
      </c>
      <c r="L1368" s="169">
        <f>VLOOKUP(CONCATENATE(J1368,K1368),'Sheet1 (2)'!$J$6:$K$26,2,FALSE)</f>
        <v>0</v>
      </c>
      <c r="M1368" s="173" t="s">
        <v>83</v>
      </c>
      <c r="N1368" s="173" t="s">
        <v>83</v>
      </c>
      <c r="O1368" s="177">
        <f>VLOOKUP(CONCATENATE(M1368,N1368),'[1]Sheet1 (2)'!$L$6:$M$26,2,FALSE)</f>
        <v>37.5</v>
      </c>
      <c r="P1368" s="173" t="s">
        <v>83</v>
      </c>
      <c r="Q1368" s="173" t="s">
        <v>83</v>
      </c>
      <c r="R1368" s="177">
        <f>VLOOKUP(CONCATENATE(P1368,Q1368),'[1]Sheet1 (2)'!$N$6:$O$26,2,FALSE)</f>
        <v>37.5</v>
      </c>
      <c r="S1368" s="173" t="s">
        <v>80</v>
      </c>
      <c r="T1368" s="173" t="s">
        <v>80</v>
      </c>
      <c r="U1368" s="177">
        <f>VLOOKUP(CONCATENATE(S1368,T1368),'[1]Sheet1 (2)'!$P$6:$Q$26,2,FALSE)</f>
        <v>0</v>
      </c>
      <c r="V1368" s="173" t="s">
        <v>80</v>
      </c>
      <c r="W1368" s="173" t="s">
        <v>80</v>
      </c>
      <c r="X1368" s="177">
        <f>VLOOKUP(CONCATENATE(V1368,W1368),'[1]Sheet1 (2)'!$R$6:$S$26,2,FALSE)</f>
        <v>0</v>
      </c>
      <c r="Y1368" s="173" t="s">
        <v>80</v>
      </c>
      <c r="Z1368" s="173" t="s">
        <v>80</v>
      </c>
      <c r="AA1368" s="177">
        <f>VLOOKUP(CONCATENATE(Y1368,Z1368),'[1]Sheet1 (2)'!$T$6:$U$26,2,FALSE)</f>
        <v>0</v>
      </c>
      <c r="AB1368" s="173" t="s">
        <v>80</v>
      </c>
      <c r="AC1368" s="173" t="s">
        <v>80</v>
      </c>
      <c r="AD1368" s="177">
        <f>VLOOKUP(CONCATENATE(AB1368,AC1368),'[1]Sheet1 (2)'!$X$6:$Y$26,2,FALSE)</f>
        <v>0</v>
      </c>
      <c r="AE1368" s="173" t="s">
        <v>82</v>
      </c>
      <c r="AF1368" s="173" t="s">
        <v>81</v>
      </c>
      <c r="AG1368" s="177">
        <f>VLOOKUP(CONCATENATE(AE1368,AF1368),'[1]Sheet1 (2)'!$Z$6:$AA$26,2,FALSE)</f>
        <v>66</v>
      </c>
      <c r="AH1368" s="172"/>
      <c r="AI1368" s="178"/>
      <c r="AJ1368" s="140"/>
      <c r="AK1368" s="176" t="s">
        <v>282</v>
      </c>
      <c r="AL1368" s="176" t="s">
        <v>76</v>
      </c>
      <c r="AM1368" s="170">
        <f t="shared" si="43"/>
        <v>1501</v>
      </c>
      <c r="AN1368" s="147"/>
      <c r="AO1368" s="155" t="s">
        <v>486</v>
      </c>
      <c r="AP1368" s="156"/>
      <c r="AQ1368" s="157">
        <v>2.8666915259999999</v>
      </c>
      <c r="AR1368" s="158"/>
      <c r="AS1368" s="145">
        <f>LOOKUP(rufmkm,'[1]Sheet1 (2)'!$V$62:$V$71,'[1]Sheet1 (2)'!$W$62:$W$71)</f>
        <v>30</v>
      </c>
      <c r="AT1368" s="140"/>
      <c r="AU1368" s="157">
        <f>IF(IF(D1368='[1]Sheet1 (2)'!$C$69,'[1]Sheet1 (2)'!$D$69*('[1]Sheet1 (2)'!$D$72-rut_index)/'[1]Sheet1 (2)'!$D$72,IF([1]shee2!D1308='[1]Sheet1 (2)'!$C$70,'[1]Sheet1 (2)'!$D$70*('[1]Sheet1 (2)'!$D$72-rut_index)/'[1]Sheet1 (2)'!$D$72,IF([1]shee2!D1308='[1]Sheet1 (2)'!$C$71,'[1]Sheet1 (2)'!$D$71*('[1]Sheet1 (2)'!$D$72-rut_index)/'[1]Sheet1 (2)'!$D$72)))&lt;0,0,IF(D1368='[1]Sheet1 (2)'!$C$69,'[1]Sheet1 (2)'!$D$69*('[1]Sheet1 (2)'!$D$72-rut_index)/'[1]Sheet1 (2)'!$D$72,IF([1]shee2!D1308='[1]Sheet1 (2)'!$C$70,'[1]Sheet1 (2)'!$D$70*('[1]Sheet1 (2)'!$D$72-rut_index)/'[1]Sheet1 (2)'!$D$72,IF([1]shee2!D1308='[1]Sheet1 (2)'!$C$71,'[1]Sheet1 (2)'!$D$71*('[1]Sheet1 (2)'!$D$72-rut_index)/'[1]Sheet1 (2)'!$D$72))))</f>
        <v>5</v>
      </c>
      <c r="AV1368" s="157">
        <f>IF(IF(D1368='[1]Sheet1 (2)'!$C$69,'[1]Sheet1 (2)'!$D$69*('[1]Sheet1 (2)'!$D$72-crack_s_index)/'[1]Sheet1 (2)'!$D$72,IF([1]shee2!D1308='[1]Sheet1 (2)'!$C$70,'[1]Sheet1 (2)'!$D$70*('[1]Sheet1 (2)'!$D$72-crack_s_index)/'[1]Sheet1 (2)'!$D$72,IF([1]shee2!D1308='[1]Sheet1 (2)'!$C$71,'[1]Sheet1 (2)'!$D$71*('[1]Sheet1 (2)'!$D$72-crack_s_index)/'[1]Sheet1 (2)'!$D$72)))&lt;0,0,IF(D1368='[1]Sheet1 (2)'!$C$69,'[1]Sheet1 (2)'!$D$69*('[1]Sheet1 (2)'!$D$72-crack_s_index)/'[1]Sheet1 (2)'!$D$72,IF([1]shee2!D1308='[1]Sheet1 (2)'!$C$70,'[1]Sheet1 (2)'!$D$70*('[1]Sheet1 (2)'!$D$72-crack_s_index)/'[1]Sheet1 (2)'!$D$72,IF([1]shee2!D1308='[1]Sheet1 (2)'!$C$71,'[1]Sheet1 (2)'!$D$71*('[1]Sheet1 (2)'!$D$72-crack_s_index)/'[1]Sheet1 (2)'!$D$72))))</f>
        <v>1.875</v>
      </c>
      <c r="AW1368" s="157">
        <f>IF(IF(D1368='[1]Sheet1 (2)'!$C$69,'[1]Sheet1 (2)'!$D$69*('[1]Sheet1 (2)'!$D$72-crack_t_index)/'[1]Sheet1 (2)'!$D$72,IF([1]shee2!D1308='[1]Sheet1 (2)'!$C$70,'[1]Sheet1 (2)'!$D$70*('[1]Sheet1 (2)'!$D$72-crack_t_index)/'[1]Sheet1 (2)'!$D$72,IF([1]shee2!D1308='[1]Sheet1 (2)'!$C$71,'[1]Sheet1 (2)'!$D$71*('[1]Sheet1 (2)'!$D$72-crack_t_index)/'[1]Sheet1 (2)'!$D$72)))&lt;0,0,IF(D1368='[1]Sheet1 (2)'!$C$69,'[1]Sheet1 (2)'!$D$69*('[1]Sheet1 (2)'!$D$72-crack_t_index)/'[1]Sheet1 (2)'!$D$72,IF([1]shee2!D1308='[1]Sheet1 (2)'!$C$70,'[1]Sheet1 (2)'!$D$70*('[1]Sheet1 (2)'!$D$72-crack_t_index)/'[1]Sheet1 (2)'!$D$72,IF([1]shee2!D1308='[1]Sheet1 (2)'!$C$71,'[1]Sheet1 (2)'!$D$71*('[1]Sheet1 (2)'!$D$72-crack_t_index)/'[1]Sheet1 (2)'!$D$72))))</f>
        <v>1.875</v>
      </c>
      <c r="AX1368" s="157">
        <f>IF(IF(D1368='[1]Sheet1 (2)'!$C$69,'[1]Sheet1 (2)'!$D$69*('[1]Sheet1 (2)'!$D$72-rave_index)/'[1]Sheet1 (2)'!$D$72,IF([1]shee2!D1308='[1]Sheet1 (2)'!$C$70,'[1]Sheet1 (2)'!$D$70*('[1]Sheet1 (2)'!$D$72-rave_index)/'[1]Sheet1 (2)'!$D$72,IF([1]shee2!D1308='[1]Sheet1 (2)'!$C$71,'[1]Sheet1 (2)'!$D$71*('[1]Sheet1 (2)'!$D$72-rave_index)/'[1]Sheet1 (2)'!$D$72)))&lt;0,0,IF(D1368='[1]Sheet1 (2)'!$C$69,'[1]Sheet1 (2)'!$D$69*('[1]Sheet1 (2)'!$D$72-rave_index)/'[1]Sheet1 (2)'!$D$72,IF([1]shee2!D1308='[1]Sheet1 (2)'!$C$70,'[1]Sheet1 (2)'!$D$70*('[1]Sheet1 (2)'!$D$72-rave_index)/'[1]Sheet1 (2)'!$D$72,IF([1]shee2!D1308='[1]Sheet1 (2)'!$C$71,'[1]Sheet1 (2)'!$D$71*('[1]Sheet1 (2)'!$D$72-rave_index)/'[1]Sheet1 (2)'!$D$72))))</f>
        <v>5</v>
      </c>
      <c r="AY1368" s="157">
        <f>IF(IF(D1368='[1]Sheet1 (2)'!$C$69,'[1]Sheet1 (2)'!$D$69*('[1]Sheet1 (2)'!$D$72-rough_index)/'[1]Sheet1 (2)'!$D$72,IF([1]shee2!D1308='[1]Sheet1 (2)'!$C$70,'[1]Sheet1 (2)'!$D$70*('[1]Sheet1 (2)'!$D$72-rough_index)/'[1]Sheet1 (2)'!$D$72,IF([1]shee2!D1308='[1]Sheet1 (2)'!$C$71,'[1]Sheet1 (2)'!$D$71*('[1]Sheet1 (2)'!$D$72-rough_index)/'[1]Sheet1 (2)'!$D$72)))&lt;0,0,IF(D1368='[1]Sheet1 (2)'!$C$69,'[1]Sheet1 (2)'!$D$69*('[1]Sheet1 (2)'!$D$72-rough_index)/'[1]Sheet1 (2)'!$D$72,IF([1]shee2!D1308='[1]Sheet1 (2)'!$C$70,'[1]Sheet1 (2)'!$D$70*('[1]Sheet1 (2)'!$D$72-rough_index)/'[1]Sheet1 (2)'!$D$72,IF([1]shee2!D1308='[1]Sheet1 (2)'!$C$71,'[1]Sheet1 (2)'!$D$71*('[1]Sheet1 (2)'!$D$72-rough_index)/'[1]Sheet1 (2)'!$D$72))))</f>
        <v>2.5</v>
      </c>
      <c r="AZ1368" s="179">
        <f>+(AU1368*'[1]Sheet1 (2)'!$C$77)+(AV1368*'[1]Sheet1 (2)'!$C$78)+(AW1368*'[1]Sheet1 (2)'!$C$79)+(AX1368*'[1]Sheet1 (2)'!$C$80)+(AY1368*'[1]Sheet1 (2)'!$C$81)</f>
        <v>3</v>
      </c>
      <c r="BA1368" s="213" t="str">
        <f t="shared" si="42"/>
        <v>Fair</v>
      </c>
      <c r="BE1368">
        <f>IF(D1368='[1]Sheet1 (2)'!$C$61,'[1]Sheet1 (2)'!$D$61*(counts^2)+'[1]Sheet1 (2)'!$G$61*counts+'[1]Sheet1 (2)'!$J$61,IF(D1368='[1]Sheet1 (2)'!$C$62,'[1]Sheet1 (2)'!$D$62*counts+'[1]Sheet1 (2)'!$G$62,IF(D1368='[1]Sheet1 (2)'!$C$63,'[1]Sheet1 (2)'!$D$63*counts+'[1]Sheet1 (2)'!$G$63,IF(D1368='[1]Sheet1 (2)'!$C$64,'[1]Sheet1 (2)'!$D$64*counts+'[1]Sheet1 (2)'!$G$64))))</f>
        <v>2.0984129299999998</v>
      </c>
    </row>
    <row r="1369" spans="1:57" ht="12.75" customHeight="1">
      <c r="A1369" s="176" t="s">
        <v>282</v>
      </c>
      <c r="B1369" s="145" t="s">
        <v>76</v>
      </c>
      <c r="C1369" s="170">
        <v>1502</v>
      </c>
      <c r="D1369" s="174" t="s">
        <v>77</v>
      </c>
      <c r="E1369" s="171">
        <v>8</v>
      </c>
      <c r="F1369" s="171">
        <v>2</v>
      </c>
      <c r="G1369" s="171" t="s">
        <v>77</v>
      </c>
      <c r="H1369" s="171">
        <v>1</v>
      </c>
      <c r="I1369" s="171" t="s">
        <v>77</v>
      </c>
      <c r="J1369" s="173" t="s">
        <v>80</v>
      </c>
      <c r="K1369" s="173" t="s">
        <v>80</v>
      </c>
      <c r="L1369" s="169">
        <f>VLOOKUP(CONCATENATE(J1369,K1369),'Sheet1 (2)'!$J$6:$K$26,2,FALSE)</f>
        <v>0</v>
      </c>
      <c r="M1369" s="173" t="s">
        <v>83</v>
      </c>
      <c r="N1369" s="173" t="s">
        <v>83</v>
      </c>
      <c r="O1369" s="177">
        <f>VLOOKUP(CONCATENATE(M1369,N1369),'[1]Sheet1 (2)'!$L$6:$M$26,2,FALSE)</f>
        <v>37.5</v>
      </c>
      <c r="P1369" s="173" t="s">
        <v>83</v>
      </c>
      <c r="Q1369" s="173" t="s">
        <v>82</v>
      </c>
      <c r="R1369" s="177">
        <f>VLOOKUP(CONCATENATE(P1369,Q1369),'[1]Sheet1 (2)'!$N$6:$O$26,2,FALSE)</f>
        <v>18.75</v>
      </c>
      <c r="S1369" s="173" t="s">
        <v>80</v>
      </c>
      <c r="T1369" s="173" t="s">
        <v>80</v>
      </c>
      <c r="U1369" s="177">
        <f>VLOOKUP(CONCATENATE(S1369,T1369),'[1]Sheet1 (2)'!$P$6:$Q$26,2,FALSE)</f>
        <v>0</v>
      </c>
      <c r="V1369" s="173" t="s">
        <v>80</v>
      </c>
      <c r="W1369" s="173" t="s">
        <v>80</v>
      </c>
      <c r="X1369" s="177">
        <f>VLOOKUP(CONCATENATE(V1369,W1369),'[1]Sheet1 (2)'!$R$6:$S$26,2,FALSE)</f>
        <v>0</v>
      </c>
      <c r="Y1369" s="173" t="s">
        <v>80</v>
      </c>
      <c r="Z1369" s="173" t="s">
        <v>80</v>
      </c>
      <c r="AA1369" s="177">
        <f>VLOOKUP(CONCATENATE(Y1369,Z1369),'[1]Sheet1 (2)'!$T$6:$U$26,2,FALSE)</f>
        <v>0</v>
      </c>
      <c r="AB1369" s="173" t="s">
        <v>80</v>
      </c>
      <c r="AC1369" s="173" t="s">
        <v>80</v>
      </c>
      <c r="AD1369" s="177">
        <f>VLOOKUP(CONCATENATE(AB1369,AC1369),'[1]Sheet1 (2)'!$X$6:$Y$26,2,FALSE)</f>
        <v>0</v>
      </c>
      <c r="AE1369" s="173" t="s">
        <v>82</v>
      </c>
      <c r="AF1369" s="173" t="s">
        <v>81</v>
      </c>
      <c r="AG1369" s="177">
        <f>VLOOKUP(CONCATENATE(AE1369,AF1369),'[1]Sheet1 (2)'!$Z$6:$AA$26,2,FALSE)</f>
        <v>66</v>
      </c>
      <c r="AH1369" s="172"/>
      <c r="AI1369" s="178"/>
      <c r="AJ1369" s="140"/>
      <c r="AK1369" s="176" t="s">
        <v>282</v>
      </c>
      <c r="AL1369" s="176" t="s">
        <v>76</v>
      </c>
      <c r="AM1369" s="170">
        <f t="shared" si="43"/>
        <v>1502</v>
      </c>
      <c r="AN1369" s="147"/>
      <c r="AO1369" s="155"/>
      <c r="AP1369" s="156"/>
      <c r="AQ1369" s="157">
        <v>2.0583035152</v>
      </c>
      <c r="AR1369" s="158"/>
      <c r="AS1369" s="145">
        <f>LOOKUP(rufmkm,'[1]Sheet1 (2)'!$V$62:$V$71,'[1]Sheet1 (2)'!$W$62:$W$71)</f>
        <v>30</v>
      </c>
      <c r="AT1369" s="140"/>
      <c r="AU1369" s="157">
        <f>IF(IF(D1369='[1]Sheet1 (2)'!$C$69,'[1]Sheet1 (2)'!$D$69*('[1]Sheet1 (2)'!$D$72-rut_index)/'[1]Sheet1 (2)'!$D$72,IF([1]shee2!D1309='[1]Sheet1 (2)'!$C$70,'[1]Sheet1 (2)'!$D$70*('[1]Sheet1 (2)'!$D$72-rut_index)/'[1]Sheet1 (2)'!$D$72,IF([1]shee2!D1309='[1]Sheet1 (2)'!$C$71,'[1]Sheet1 (2)'!$D$71*('[1]Sheet1 (2)'!$D$72-rut_index)/'[1]Sheet1 (2)'!$D$72)))&lt;0,0,IF(D1369='[1]Sheet1 (2)'!$C$69,'[1]Sheet1 (2)'!$D$69*('[1]Sheet1 (2)'!$D$72-rut_index)/'[1]Sheet1 (2)'!$D$72,IF([1]shee2!D1309='[1]Sheet1 (2)'!$C$70,'[1]Sheet1 (2)'!$D$70*('[1]Sheet1 (2)'!$D$72-rut_index)/'[1]Sheet1 (2)'!$D$72,IF([1]shee2!D1309='[1]Sheet1 (2)'!$C$71,'[1]Sheet1 (2)'!$D$71*('[1]Sheet1 (2)'!$D$72-rut_index)/'[1]Sheet1 (2)'!$D$72))))</f>
        <v>5</v>
      </c>
      <c r="AV1369" s="157">
        <f>IF(IF(D1369='[1]Sheet1 (2)'!$C$69,'[1]Sheet1 (2)'!$D$69*('[1]Sheet1 (2)'!$D$72-crack_s_index)/'[1]Sheet1 (2)'!$D$72,IF([1]shee2!D1309='[1]Sheet1 (2)'!$C$70,'[1]Sheet1 (2)'!$D$70*('[1]Sheet1 (2)'!$D$72-crack_s_index)/'[1]Sheet1 (2)'!$D$72,IF([1]shee2!D1309='[1]Sheet1 (2)'!$C$71,'[1]Sheet1 (2)'!$D$71*('[1]Sheet1 (2)'!$D$72-crack_s_index)/'[1]Sheet1 (2)'!$D$72)))&lt;0,0,IF(D1369='[1]Sheet1 (2)'!$C$69,'[1]Sheet1 (2)'!$D$69*('[1]Sheet1 (2)'!$D$72-crack_s_index)/'[1]Sheet1 (2)'!$D$72,IF([1]shee2!D1309='[1]Sheet1 (2)'!$C$70,'[1]Sheet1 (2)'!$D$70*('[1]Sheet1 (2)'!$D$72-crack_s_index)/'[1]Sheet1 (2)'!$D$72,IF([1]shee2!D1309='[1]Sheet1 (2)'!$C$71,'[1]Sheet1 (2)'!$D$71*('[1]Sheet1 (2)'!$D$72-crack_s_index)/'[1]Sheet1 (2)'!$D$72))))</f>
        <v>1.875</v>
      </c>
      <c r="AW1369" s="157">
        <f>IF(IF(D1369='[1]Sheet1 (2)'!$C$69,'[1]Sheet1 (2)'!$D$69*('[1]Sheet1 (2)'!$D$72-crack_t_index)/'[1]Sheet1 (2)'!$D$72,IF([1]shee2!D1309='[1]Sheet1 (2)'!$C$70,'[1]Sheet1 (2)'!$D$70*('[1]Sheet1 (2)'!$D$72-crack_t_index)/'[1]Sheet1 (2)'!$D$72,IF([1]shee2!D1309='[1]Sheet1 (2)'!$C$71,'[1]Sheet1 (2)'!$D$71*('[1]Sheet1 (2)'!$D$72-crack_t_index)/'[1]Sheet1 (2)'!$D$72)))&lt;0,0,IF(D1369='[1]Sheet1 (2)'!$C$69,'[1]Sheet1 (2)'!$D$69*('[1]Sheet1 (2)'!$D$72-crack_t_index)/'[1]Sheet1 (2)'!$D$72,IF([1]shee2!D1309='[1]Sheet1 (2)'!$C$70,'[1]Sheet1 (2)'!$D$70*('[1]Sheet1 (2)'!$D$72-crack_t_index)/'[1]Sheet1 (2)'!$D$72,IF([1]shee2!D1309='[1]Sheet1 (2)'!$C$71,'[1]Sheet1 (2)'!$D$71*('[1]Sheet1 (2)'!$D$72-crack_t_index)/'[1]Sheet1 (2)'!$D$72))))</f>
        <v>3.4375</v>
      </c>
      <c r="AX1369" s="157">
        <f>IF(IF(D1369='[1]Sheet1 (2)'!$C$69,'[1]Sheet1 (2)'!$D$69*('[1]Sheet1 (2)'!$D$72-rave_index)/'[1]Sheet1 (2)'!$D$72,IF([1]shee2!D1309='[1]Sheet1 (2)'!$C$70,'[1]Sheet1 (2)'!$D$70*('[1]Sheet1 (2)'!$D$72-rave_index)/'[1]Sheet1 (2)'!$D$72,IF([1]shee2!D1309='[1]Sheet1 (2)'!$C$71,'[1]Sheet1 (2)'!$D$71*('[1]Sheet1 (2)'!$D$72-rave_index)/'[1]Sheet1 (2)'!$D$72)))&lt;0,0,IF(D1369='[1]Sheet1 (2)'!$C$69,'[1]Sheet1 (2)'!$D$69*('[1]Sheet1 (2)'!$D$72-rave_index)/'[1]Sheet1 (2)'!$D$72,IF([1]shee2!D1309='[1]Sheet1 (2)'!$C$70,'[1]Sheet1 (2)'!$D$70*('[1]Sheet1 (2)'!$D$72-rave_index)/'[1]Sheet1 (2)'!$D$72,IF([1]shee2!D1309='[1]Sheet1 (2)'!$C$71,'[1]Sheet1 (2)'!$D$71*('[1]Sheet1 (2)'!$D$72-rave_index)/'[1]Sheet1 (2)'!$D$72))))</f>
        <v>5</v>
      </c>
      <c r="AY1369" s="157">
        <f>IF(IF(D1369='[1]Sheet1 (2)'!$C$69,'[1]Sheet1 (2)'!$D$69*('[1]Sheet1 (2)'!$D$72-rough_index)/'[1]Sheet1 (2)'!$D$72,IF([1]shee2!D1309='[1]Sheet1 (2)'!$C$70,'[1]Sheet1 (2)'!$D$70*('[1]Sheet1 (2)'!$D$72-rough_index)/'[1]Sheet1 (2)'!$D$72,IF([1]shee2!D1309='[1]Sheet1 (2)'!$C$71,'[1]Sheet1 (2)'!$D$71*('[1]Sheet1 (2)'!$D$72-rough_index)/'[1]Sheet1 (2)'!$D$72)))&lt;0,0,IF(D1369='[1]Sheet1 (2)'!$C$69,'[1]Sheet1 (2)'!$D$69*('[1]Sheet1 (2)'!$D$72-rough_index)/'[1]Sheet1 (2)'!$D$72,IF([1]shee2!D1309='[1]Sheet1 (2)'!$C$70,'[1]Sheet1 (2)'!$D$70*('[1]Sheet1 (2)'!$D$72-rough_index)/'[1]Sheet1 (2)'!$D$72,IF([1]shee2!D1309='[1]Sheet1 (2)'!$C$71,'[1]Sheet1 (2)'!$D$71*('[1]Sheet1 (2)'!$D$72-rough_index)/'[1]Sheet1 (2)'!$D$72))))</f>
        <v>2.5</v>
      </c>
      <c r="AZ1369" s="179">
        <f>+(AU1369*'[1]Sheet1 (2)'!$C$77)+(AV1369*'[1]Sheet1 (2)'!$C$78)+(AW1369*'[1]Sheet1 (2)'!$C$79)+(AX1369*'[1]Sheet1 (2)'!$C$80)+(AY1369*'[1]Sheet1 (2)'!$C$81)</f>
        <v>3.0625</v>
      </c>
      <c r="BA1369" s="213" t="str">
        <f t="shared" si="42"/>
        <v>Fair</v>
      </c>
      <c r="BE1369">
        <f>IF(D1369='[1]Sheet1 (2)'!$C$61,'[1]Sheet1 (2)'!$D$61*(counts^2)+'[1]Sheet1 (2)'!$G$61*counts+'[1]Sheet1 (2)'!$J$61,IF(D1369='[1]Sheet1 (2)'!$C$62,'[1]Sheet1 (2)'!$D$62*counts+'[1]Sheet1 (2)'!$G$62,IF(D1369='[1]Sheet1 (2)'!$C$63,'[1]Sheet1 (2)'!$D$63*counts+'[1]Sheet1 (2)'!$G$63,IF(D1369='[1]Sheet1 (2)'!$C$64,'[1]Sheet1 (2)'!$D$64*counts+'[1]Sheet1 (2)'!$G$64))))</f>
        <v>2.0984129299999998</v>
      </c>
    </row>
    <row r="1370" spans="1:57" ht="12.75" customHeight="1">
      <c r="A1370" s="176" t="s">
        <v>282</v>
      </c>
      <c r="B1370" s="145" t="s">
        <v>76</v>
      </c>
      <c r="C1370" s="170">
        <v>1503</v>
      </c>
      <c r="D1370" s="174" t="s">
        <v>77</v>
      </c>
      <c r="E1370" s="171">
        <v>8</v>
      </c>
      <c r="F1370" s="171">
        <v>2</v>
      </c>
      <c r="G1370" s="171" t="s">
        <v>77</v>
      </c>
      <c r="H1370" s="171">
        <v>1</v>
      </c>
      <c r="I1370" s="171" t="s">
        <v>77</v>
      </c>
      <c r="J1370" s="173" t="s">
        <v>82</v>
      </c>
      <c r="K1370" s="173" t="s">
        <v>83</v>
      </c>
      <c r="L1370" s="169">
        <f>VLOOKUP(CONCATENATE(J1370,K1370),'Sheet1 (2)'!$J$6:$K$26,2,FALSE)</f>
        <v>25</v>
      </c>
      <c r="M1370" s="173" t="s">
        <v>80</v>
      </c>
      <c r="N1370" s="173" t="s">
        <v>80</v>
      </c>
      <c r="O1370" s="177">
        <f>VLOOKUP(CONCATENATE(M1370,N1370),'[1]Sheet1 (2)'!$L$6:$M$26,2,FALSE)</f>
        <v>0</v>
      </c>
      <c r="P1370" s="173" t="s">
        <v>80</v>
      </c>
      <c r="Q1370" s="173" t="s">
        <v>80</v>
      </c>
      <c r="R1370" s="177">
        <f>VLOOKUP(CONCATENATE(P1370,Q1370),'[1]Sheet1 (2)'!$N$6:$O$26,2,FALSE)</f>
        <v>0</v>
      </c>
      <c r="S1370" s="173" t="s">
        <v>80</v>
      </c>
      <c r="T1370" s="173" t="s">
        <v>80</v>
      </c>
      <c r="U1370" s="177">
        <f>VLOOKUP(CONCATENATE(S1370,T1370),'[1]Sheet1 (2)'!$P$6:$Q$26,2,FALSE)</f>
        <v>0</v>
      </c>
      <c r="V1370" s="173" t="s">
        <v>80</v>
      </c>
      <c r="W1370" s="173" t="s">
        <v>80</v>
      </c>
      <c r="X1370" s="177">
        <f>VLOOKUP(CONCATENATE(V1370,W1370),'[1]Sheet1 (2)'!$R$6:$S$26,2,FALSE)</f>
        <v>0</v>
      </c>
      <c r="Y1370" s="173" t="s">
        <v>83</v>
      </c>
      <c r="Z1370" s="173" t="s">
        <v>83</v>
      </c>
      <c r="AA1370" s="177">
        <f>VLOOKUP(CONCATENATE(Y1370,Z1370),'[1]Sheet1 (2)'!$T$6:$U$26,2,FALSE)</f>
        <v>37.5</v>
      </c>
      <c r="AB1370" s="173" t="s">
        <v>80</v>
      </c>
      <c r="AC1370" s="173" t="s">
        <v>80</v>
      </c>
      <c r="AD1370" s="177">
        <f>VLOOKUP(CONCATENATE(AB1370,AC1370),'[1]Sheet1 (2)'!$X$6:$Y$26,2,FALSE)</f>
        <v>0</v>
      </c>
      <c r="AE1370" s="173" t="s">
        <v>82</v>
      </c>
      <c r="AF1370" s="173" t="s">
        <v>81</v>
      </c>
      <c r="AG1370" s="177">
        <f>VLOOKUP(CONCATENATE(AE1370,AF1370),'[1]Sheet1 (2)'!$Z$6:$AA$26,2,FALSE)</f>
        <v>66</v>
      </c>
      <c r="AH1370" s="172"/>
      <c r="AI1370" s="178"/>
      <c r="AJ1370" s="140"/>
      <c r="AK1370" s="176" t="s">
        <v>282</v>
      </c>
      <c r="AL1370" s="176" t="s">
        <v>76</v>
      </c>
      <c r="AM1370" s="170">
        <f t="shared" si="43"/>
        <v>1503</v>
      </c>
      <c r="AN1370" s="147"/>
      <c r="AO1370" s="155"/>
      <c r="AP1370" s="156"/>
      <c r="AQ1370" s="157">
        <v>1.8617816598000001</v>
      </c>
      <c r="AR1370" s="158"/>
      <c r="AS1370" s="145">
        <f>LOOKUP(rufmkm,'[1]Sheet1 (2)'!$V$62:$V$71,'[1]Sheet1 (2)'!$W$62:$W$71)</f>
        <v>20</v>
      </c>
      <c r="AT1370" s="140"/>
      <c r="AU1370" s="157">
        <f>IF(IF(D1370='[1]Sheet1 (2)'!$C$69,'[1]Sheet1 (2)'!$D$69*('[1]Sheet1 (2)'!$D$72-rut_index)/'[1]Sheet1 (2)'!$D$72,IF([1]shee2!D1310='[1]Sheet1 (2)'!$C$70,'[1]Sheet1 (2)'!$D$70*('[1]Sheet1 (2)'!$D$72-rut_index)/'[1]Sheet1 (2)'!$D$72,IF([1]shee2!D1310='[1]Sheet1 (2)'!$C$71,'[1]Sheet1 (2)'!$D$71*('[1]Sheet1 (2)'!$D$72-rut_index)/'[1]Sheet1 (2)'!$D$72)))&lt;0,0,IF(D1370='[1]Sheet1 (2)'!$C$69,'[1]Sheet1 (2)'!$D$69*('[1]Sheet1 (2)'!$D$72-rut_index)/'[1]Sheet1 (2)'!$D$72,IF([1]shee2!D1310='[1]Sheet1 (2)'!$C$70,'[1]Sheet1 (2)'!$D$70*('[1]Sheet1 (2)'!$D$72-rut_index)/'[1]Sheet1 (2)'!$D$72,IF([1]shee2!D1310='[1]Sheet1 (2)'!$C$71,'[1]Sheet1 (2)'!$D$71*('[1]Sheet1 (2)'!$D$72-rut_index)/'[1]Sheet1 (2)'!$D$72))))</f>
        <v>2.9166666666666665</v>
      </c>
      <c r="AV1370" s="157">
        <f>IF(IF(D1370='[1]Sheet1 (2)'!$C$69,'[1]Sheet1 (2)'!$D$69*('[1]Sheet1 (2)'!$D$72-crack_s_index)/'[1]Sheet1 (2)'!$D$72,IF([1]shee2!D1310='[1]Sheet1 (2)'!$C$70,'[1]Sheet1 (2)'!$D$70*('[1]Sheet1 (2)'!$D$72-crack_s_index)/'[1]Sheet1 (2)'!$D$72,IF([1]shee2!D1310='[1]Sheet1 (2)'!$C$71,'[1]Sheet1 (2)'!$D$71*('[1]Sheet1 (2)'!$D$72-crack_s_index)/'[1]Sheet1 (2)'!$D$72)))&lt;0,0,IF(D1370='[1]Sheet1 (2)'!$C$69,'[1]Sheet1 (2)'!$D$69*('[1]Sheet1 (2)'!$D$72-crack_s_index)/'[1]Sheet1 (2)'!$D$72,IF([1]shee2!D1310='[1]Sheet1 (2)'!$C$70,'[1]Sheet1 (2)'!$D$70*('[1]Sheet1 (2)'!$D$72-crack_s_index)/'[1]Sheet1 (2)'!$D$72,IF([1]shee2!D1310='[1]Sheet1 (2)'!$C$71,'[1]Sheet1 (2)'!$D$71*('[1]Sheet1 (2)'!$D$72-crack_s_index)/'[1]Sheet1 (2)'!$D$72))))</f>
        <v>5</v>
      </c>
      <c r="AW1370" s="157">
        <f>IF(IF(D1370='[1]Sheet1 (2)'!$C$69,'[1]Sheet1 (2)'!$D$69*('[1]Sheet1 (2)'!$D$72-crack_t_index)/'[1]Sheet1 (2)'!$D$72,IF([1]shee2!D1310='[1]Sheet1 (2)'!$C$70,'[1]Sheet1 (2)'!$D$70*('[1]Sheet1 (2)'!$D$72-crack_t_index)/'[1]Sheet1 (2)'!$D$72,IF([1]shee2!D1310='[1]Sheet1 (2)'!$C$71,'[1]Sheet1 (2)'!$D$71*('[1]Sheet1 (2)'!$D$72-crack_t_index)/'[1]Sheet1 (2)'!$D$72)))&lt;0,0,IF(D1370='[1]Sheet1 (2)'!$C$69,'[1]Sheet1 (2)'!$D$69*('[1]Sheet1 (2)'!$D$72-crack_t_index)/'[1]Sheet1 (2)'!$D$72,IF([1]shee2!D1310='[1]Sheet1 (2)'!$C$70,'[1]Sheet1 (2)'!$D$70*('[1]Sheet1 (2)'!$D$72-crack_t_index)/'[1]Sheet1 (2)'!$D$72,IF([1]shee2!D1310='[1]Sheet1 (2)'!$C$71,'[1]Sheet1 (2)'!$D$71*('[1]Sheet1 (2)'!$D$72-crack_t_index)/'[1]Sheet1 (2)'!$D$72))))</f>
        <v>5</v>
      </c>
      <c r="AX1370" s="157">
        <f>IF(IF(D1370='[1]Sheet1 (2)'!$C$69,'[1]Sheet1 (2)'!$D$69*('[1]Sheet1 (2)'!$D$72-rave_index)/'[1]Sheet1 (2)'!$D$72,IF([1]shee2!D1310='[1]Sheet1 (2)'!$C$70,'[1]Sheet1 (2)'!$D$70*('[1]Sheet1 (2)'!$D$72-rave_index)/'[1]Sheet1 (2)'!$D$72,IF([1]shee2!D1310='[1]Sheet1 (2)'!$C$71,'[1]Sheet1 (2)'!$D$71*('[1]Sheet1 (2)'!$D$72-rave_index)/'[1]Sheet1 (2)'!$D$72)))&lt;0,0,IF(D1370='[1]Sheet1 (2)'!$C$69,'[1]Sheet1 (2)'!$D$69*('[1]Sheet1 (2)'!$D$72-rave_index)/'[1]Sheet1 (2)'!$D$72,IF([1]shee2!D1310='[1]Sheet1 (2)'!$C$70,'[1]Sheet1 (2)'!$D$70*('[1]Sheet1 (2)'!$D$72-rave_index)/'[1]Sheet1 (2)'!$D$72,IF([1]shee2!D1310='[1]Sheet1 (2)'!$C$71,'[1]Sheet1 (2)'!$D$71*('[1]Sheet1 (2)'!$D$72-rave_index)/'[1]Sheet1 (2)'!$D$72))))</f>
        <v>1.875</v>
      </c>
      <c r="AY1370" s="157">
        <f>IF(IF(D1370='[1]Sheet1 (2)'!$C$69,'[1]Sheet1 (2)'!$D$69*('[1]Sheet1 (2)'!$D$72-rough_index)/'[1]Sheet1 (2)'!$D$72,IF([1]shee2!D1310='[1]Sheet1 (2)'!$C$70,'[1]Sheet1 (2)'!$D$70*('[1]Sheet1 (2)'!$D$72-rough_index)/'[1]Sheet1 (2)'!$D$72,IF([1]shee2!D1310='[1]Sheet1 (2)'!$C$71,'[1]Sheet1 (2)'!$D$71*('[1]Sheet1 (2)'!$D$72-rough_index)/'[1]Sheet1 (2)'!$D$72)))&lt;0,0,IF(D1370='[1]Sheet1 (2)'!$C$69,'[1]Sheet1 (2)'!$D$69*('[1]Sheet1 (2)'!$D$72-rough_index)/'[1]Sheet1 (2)'!$D$72,IF([1]shee2!D1310='[1]Sheet1 (2)'!$C$70,'[1]Sheet1 (2)'!$D$70*('[1]Sheet1 (2)'!$D$72-rough_index)/'[1]Sheet1 (2)'!$D$72,IF([1]shee2!D1310='[1]Sheet1 (2)'!$C$71,'[1]Sheet1 (2)'!$D$71*('[1]Sheet1 (2)'!$D$72-rough_index)/'[1]Sheet1 (2)'!$D$72))))</f>
        <v>3.3333333333333335</v>
      </c>
      <c r="AZ1370" s="179">
        <f>+(AU1370*'[1]Sheet1 (2)'!$C$77)+(AV1370*'[1]Sheet1 (2)'!$C$78)+(AW1370*'[1]Sheet1 (2)'!$C$79)+(AX1370*'[1]Sheet1 (2)'!$C$80)+(AY1370*'[1]Sheet1 (2)'!$C$81)</f>
        <v>3.7708333333333335</v>
      </c>
      <c r="BA1370" s="213" t="str">
        <f t="shared" si="42"/>
        <v>Fair</v>
      </c>
      <c r="BE1370">
        <f>IF(D1370='[1]Sheet1 (2)'!$C$61,'[1]Sheet1 (2)'!$D$61*(counts^2)+'[1]Sheet1 (2)'!$G$61*counts+'[1]Sheet1 (2)'!$J$61,IF(D1370='[1]Sheet1 (2)'!$C$62,'[1]Sheet1 (2)'!$D$62*counts+'[1]Sheet1 (2)'!$G$62,IF(D1370='[1]Sheet1 (2)'!$C$63,'[1]Sheet1 (2)'!$D$63*counts+'[1]Sheet1 (2)'!$G$63,IF(D1370='[1]Sheet1 (2)'!$C$64,'[1]Sheet1 (2)'!$D$64*counts+'[1]Sheet1 (2)'!$G$64))))</f>
        <v>2.0984129299999998</v>
      </c>
    </row>
    <row r="1371" spans="1:57" ht="12.75" customHeight="1">
      <c r="A1371" s="176" t="s">
        <v>282</v>
      </c>
      <c r="B1371" s="145" t="s">
        <v>76</v>
      </c>
      <c r="C1371" s="170">
        <v>1504</v>
      </c>
      <c r="D1371" s="174" t="s">
        <v>77</v>
      </c>
      <c r="E1371" s="171">
        <v>8</v>
      </c>
      <c r="F1371" s="171">
        <v>2</v>
      </c>
      <c r="G1371" s="171" t="s">
        <v>77</v>
      </c>
      <c r="H1371" s="171">
        <v>1</v>
      </c>
      <c r="I1371" s="171" t="s">
        <v>77</v>
      </c>
      <c r="J1371" s="173" t="s">
        <v>80</v>
      </c>
      <c r="K1371" s="173" t="s">
        <v>80</v>
      </c>
      <c r="L1371" s="169">
        <f>VLOOKUP(CONCATENATE(J1371,K1371),'Sheet1 (2)'!$J$6:$K$26,2,FALSE)</f>
        <v>0</v>
      </c>
      <c r="M1371" s="173" t="s">
        <v>83</v>
      </c>
      <c r="N1371" s="173" t="s">
        <v>83</v>
      </c>
      <c r="O1371" s="177">
        <f>VLOOKUP(CONCATENATE(M1371,N1371),'[1]Sheet1 (2)'!$L$6:$M$26,2,FALSE)</f>
        <v>37.5</v>
      </c>
      <c r="P1371" s="173" t="s">
        <v>83</v>
      </c>
      <c r="Q1371" s="173" t="s">
        <v>83</v>
      </c>
      <c r="R1371" s="177">
        <f>VLOOKUP(CONCATENATE(P1371,Q1371),'[1]Sheet1 (2)'!$N$6:$O$26,2,FALSE)</f>
        <v>37.5</v>
      </c>
      <c r="S1371" s="173" t="s">
        <v>80</v>
      </c>
      <c r="T1371" s="173" t="s">
        <v>80</v>
      </c>
      <c r="U1371" s="177">
        <f>VLOOKUP(CONCATENATE(S1371,T1371),'[1]Sheet1 (2)'!$P$6:$Q$26,2,FALSE)</f>
        <v>0</v>
      </c>
      <c r="V1371" s="173" t="s">
        <v>80</v>
      </c>
      <c r="W1371" s="173" t="s">
        <v>80</v>
      </c>
      <c r="X1371" s="177">
        <f>VLOOKUP(CONCATENATE(V1371,W1371),'[1]Sheet1 (2)'!$R$6:$S$26,2,FALSE)</f>
        <v>0</v>
      </c>
      <c r="Y1371" s="173" t="s">
        <v>83</v>
      </c>
      <c r="Z1371" s="173" t="s">
        <v>83</v>
      </c>
      <c r="AA1371" s="177">
        <f>VLOOKUP(CONCATENATE(Y1371,Z1371),'[1]Sheet1 (2)'!$T$6:$U$26,2,FALSE)</f>
        <v>37.5</v>
      </c>
      <c r="AB1371" s="173" t="s">
        <v>80</v>
      </c>
      <c r="AC1371" s="173" t="s">
        <v>80</v>
      </c>
      <c r="AD1371" s="177">
        <f>VLOOKUP(CONCATENATE(AB1371,AC1371),'[1]Sheet1 (2)'!$X$6:$Y$26,2,FALSE)</f>
        <v>0</v>
      </c>
      <c r="AE1371" s="173" t="s">
        <v>82</v>
      </c>
      <c r="AF1371" s="173" t="s">
        <v>81</v>
      </c>
      <c r="AG1371" s="177">
        <f>VLOOKUP(CONCATENATE(AE1371,AF1371),'[1]Sheet1 (2)'!$Z$6:$AA$26,2,FALSE)</f>
        <v>66</v>
      </c>
      <c r="AH1371" s="172"/>
      <c r="AI1371" s="178"/>
      <c r="AJ1371" s="140"/>
      <c r="AK1371" s="176" t="s">
        <v>282</v>
      </c>
      <c r="AL1371" s="176" t="s">
        <v>76</v>
      </c>
      <c r="AM1371" s="170">
        <f t="shared" si="43"/>
        <v>1504</v>
      </c>
      <c r="AN1371" s="147"/>
      <c r="AO1371" s="155"/>
      <c r="AP1371" s="156"/>
      <c r="AQ1371" s="157">
        <v>3.0661636776000001</v>
      </c>
      <c r="AR1371" s="158"/>
      <c r="AS1371" s="145">
        <f>LOOKUP(rufmkm,'[1]Sheet1 (2)'!$V$62:$V$71,'[1]Sheet1 (2)'!$W$62:$W$71)</f>
        <v>40</v>
      </c>
      <c r="AT1371" s="140"/>
      <c r="AU1371" s="157">
        <f>IF(IF(D1371='[1]Sheet1 (2)'!$C$69,'[1]Sheet1 (2)'!$D$69*('[1]Sheet1 (2)'!$D$72-rut_index)/'[1]Sheet1 (2)'!$D$72,IF([1]shee2!D1311='[1]Sheet1 (2)'!$C$70,'[1]Sheet1 (2)'!$D$70*('[1]Sheet1 (2)'!$D$72-rut_index)/'[1]Sheet1 (2)'!$D$72,IF([1]shee2!D1311='[1]Sheet1 (2)'!$C$71,'[1]Sheet1 (2)'!$D$71*('[1]Sheet1 (2)'!$D$72-rut_index)/'[1]Sheet1 (2)'!$D$72)))&lt;0,0,IF(D1371='[1]Sheet1 (2)'!$C$69,'[1]Sheet1 (2)'!$D$69*('[1]Sheet1 (2)'!$D$72-rut_index)/'[1]Sheet1 (2)'!$D$72,IF([1]shee2!D1311='[1]Sheet1 (2)'!$C$70,'[1]Sheet1 (2)'!$D$70*('[1]Sheet1 (2)'!$D$72-rut_index)/'[1]Sheet1 (2)'!$D$72,IF([1]shee2!D1311='[1]Sheet1 (2)'!$C$71,'[1]Sheet1 (2)'!$D$71*('[1]Sheet1 (2)'!$D$72-rut_index)/'[1]Sheet1 (2)'!$D$72))))</f>
        <v>5</v>
      </c>
      <c r="AV1371" s="157">
        <f>IF(IF(D1371='[1]Sheet1 (2)'!$C$69,'[1]Sheet1 (2)'!$D$69*('[1]Sheet1 (2)'!$D$72-crack_s_index)/'[1]Sheet1 (2)'!$D$72,IF([1]shee2!D1311='[1]Sheet1 (2)'!$C$70,'[1]Sheet1 (2)'!$D$70*('[1]Sheet1 (2)'!$D$72-crack_s_index)/'[1]Sheet1 (2)'!$D$72,IF([1]shee2!D1311='[1]Sheet1 (2)'!$C$71,'[1]Sheet1 (2)'!$D$71*('[1]Sheet1 (2)'!$D$72-crack_s_index)/'[1]Sheet1 (2)'!$D$72)))&lt;0,0,IF(D1371='[1]Sheet1 (2)'!$C$69,'[1]Sheet1 (2)'!$D$69*('[1]Sheet1 (2)'!$D$72-crack_s_index)/'[1]Sheet1 (2)'!$D$72,IF([1]shee2!D1311='[1]Sheet1 (2)'!$C$70,'[1]Sheet1 (2)'!$D$70*('[1]Sheet1 (2)'!$D$72-crack_s_index)/'[1]Sheet1 (2)'!$D$72,IF([1]shee2!D1311='[1]Sheet1 (2)'!$C$71,'[1]Sheet1 (2)'!$D$71*('[1]Sheet1 (2)'!$D$72-crack_s_index)/'[1]Sheet1 (2)'!$D$72))))</f>
        <v>1.875</v>
      </c>
      <c r="AW1371" s="157">
        <f>IF(IF(D1371='[1]Sheet1 (2)'!$C$69,'[1]Sheet1 (2)'!$D$69*('[1]Sheet1 (2)'!$D$72-crack_t_index)/'[1]Sheet1 (2)'!$D$72,IF([1]shee2!D1311='[1]Sheet1 (2)'!$C$70,'[1]Sheet1 (2)'!$D$70*('[1]Sheet1 (2)'!$D$72-crack_t_index)/'[1]Sheet1 (2)'!$D$72,IF([1]shee2!D1311='[1]Sheet1 (2)'!$C$71,'[1]Sheet1 (2)'!$D$71*('[1]Sheet1 (2)'!$D$72-crack_t_index)/'[1]Sheet1 (2)'!$D$72)))&lt;0,0,IF(D1371='[1]Sheet1 (2)'!$C$69,'[1]Sheet1 (2)'!$D$69*('[1]Sheet1 (2)'!$D$72-crack_t_index)/'[1]Sheet1 (2)'!$D$72,IF([1]shee2!D1311='[1]Sheet1 (2)'!$C$70,'[1]Sheet1 (2)'!$D$70*('[1]Sheet1 (2)'!$D$72-crack_t_index)/'[1]Sheet1 (2)'!$D$72,IF([1]shee2!D1311='[1]Sheet1 (2)'!$C$71,'[1]Sheet1 (2)'!$D$71*('[1]Sheet1 (2)'!$D$72-crack_t_index)/'[1]Sheet1 (2)'!$D$72))))</f>
        <v>1.875</v>
      </c>
      <c r="AX1371" s="157">
        <f>IF(IF(D1371='[1]Sheet1 (2)'!$C$69,'[1]Sheet1 (2)'!$D$69*('[1]Sheet1 (2)'!$D$72-rave_index)/'[1]Sheet1 (2)'!$D$72,IF([1]shee2!D1311='[1]Sheet1 (2)'!$C$70,'[1]Sheet1 (2)'!$D$70*('[1]Sheet1 (2)'!$D$72-rave_index)/'[1]Sheet1 (2)'!$D$72,IF([1]shee2!D1311='[1]Sheet1 (2)'!$C$71,'[1]Sheet1 (2)'!$D$71*('[1]Sheet1 (2)'!$D$72-rave_index)/'[1]Sheet1 (2)'!$D$72)))&lt;0,0,IF(D1371='[1]Sheet1 (2)'!$C$69,'[1]Sheet1 (2)'!$D$69*('[1]Sheet1 (2)'!$D$72-rave_index)/'[1]Sheet1 (2)'!$D$72,IF([1]shee2!D1311='[1]Sheet1 (2)'!$C$70,'[1]Sheet1 (2)'!$D$70*('[1]Sheet1 (2)'!$D$72-rave_index)/'[1]Sheet1 (2)'!$D$72,IF([1]shee2!D1311='[1]Sheet1 (2)'!$C$71,'[1]Sheet1 (2)'!$D$71*('[1]Sheet1 (2)'!$D$72-rave_index)/'[1]Sheet1 (2)'!$D$72))))</f>
        <v>1.875</v>
      </c>
      <c r="AY1371" s="157">
        <f>IF(IF(D1371='[1]Sheet1 (2)'!$C$69,'[1]Sheet1 (2)'!$D$69*('[1]Sheet1 (2)'!$D$72-rough_index)/'[1]Sheet1 (2)'!$D$72,IF([1]shee2!D1311='[1]Sheet1 (2)'!$C$70,'[1]Sheet1 (2)'!$D$70*('[1]Sheet1 (2)'!$D$72-rough_index)/'[1]Sheet1 (2)'!$D$72,IF([1]shee2!D1311='[1]Sheet1 (2)'!$C$71,'[1]Sheet1 (2)'!$D$71*('[1]Sheet1 (2)'!$D$72-rough_index)/'[1]Sheet1 (2)'!$D$72)))&lt;0,0,IF(D1371='[1]Sheet1 (2)'!$C$69,'[1]Sheet1 (2)'!$D$69*('[1]Sheet1 (2)'!$D$72-rough_index)/'[1]Sheet1 (2)'!$D$72,IF([1]shee2!D1311='[1]Sheet1 (2)'!$C$70,'[1]Sheet1 (2)'!$D$70*('[1]Sheet1 (2)'!$D$72-rough_index)/'[1]Sheet1 (2)'!$D$72,IF([1]shee2!D1311='[1]Sheet1 (2)'!$C$71,'[1]Sheet1 (2)'!$D$71*('[1]Sheet1 (2)'!$D$72-rough_index)/'[1]Sheet1 (2)'!$D$72))))</f>
        <v>1.6666666666666667</v>
      </c>
      <c r="AZ1371" s="179">
        <f>+(AU1371*'[1]Sheet1 (2)'!$C$77)+(AV1371*'[1]Sheet1 (2)'!$C$78)+(AW1371*'[1]Sheet1 (2)'!$C$79)+(AX1371*'[1]Sheet1 (2)'!$C$80)+(AY1371*'[1]Sheet1 (2)'!$C$81)</f>
        <v>2.4375</v>
      </c>
      <c r="BA1371" s="213" t="str">
        <f t="shared" si="42"/>
        <v>Poor</v>
      </c>
      <c r="BE1371">
        <f>IF(D1371='[1]Sheet1 (2)'!$C$61,'[1]Sheet1 (2)'!$D$61*(counts^2)+'[1]Sheet1 (2)'!$G$61*counts+'[1]Sheet1 (2)'!$J$61,IF(D1371='[1]Sheet1 (2)'!$C$62,'[1]Sheet1 (2)'!$D$62*counts+'[1]Sheet1 (2)'!$G$62,IF(D1371='[1]Sheet1 (2)'!$C$63,'[1]Sheet1 (2)'!$D$63*counts+'[1]Sheet1 (2)'!$G$63,IF(D1371='[1]Sheet1 (2)'!$C$64,'[1]Sheet1 (2)'!$D$64*counts+'[1]Sheet1 (2)'!$G$64))))</f>
        <v>2.0984129299999998</v>
      </c>
    </row>
    <row r="1372" spans="1:57" ht="12.75" customHeight="1">
      <c r="A1372" s="176" t="s">
        <v>282</v>
      </c>
      <c r="B1372" s="145" t="s">
        <v>76</v>
      </c>
      <c r="C1372" s="170">
        <v>1505</v>
      </c>
      <c r="D1372" s="174" t="s">
        <v>77</v>
      </c>
      <c r="E1372" s="171">
        <v>8</v>
      </c>
      <c r="F1372" s="171">
        <v>2</v>
      </c>
      <c r="G1372" s="171" t="s">
        <v>77</v>
      </c>
      <c r="H1372" s="171">
        <v>1</v>
      </c>
      <c r="I1372" s="171" t="s">
        <v>77</v>
      </c>
      <c r="J1372" s="173" t="s">
        <v>80</v>
      </c>
      <c r="K1372" s="173" t="s">
        <v>80</v>
      </c>
      <c r="L1372" s="169">
        <f>VLOOKUP(CONCATENATE(J1372,K1372),'Sheet1 (2)'!$J$6:$K$26,2,FALSE)</f>
        <v>0</v>
      </c>
      <c r="M1372" s="173" t="s">
        <v>83</v>
      </c>
      <c r="N1372" s="173" t="s">
        <v>83</v>
      </c>
      <c r="O1372" s="177">
        <f>VLOOKUP(CONCATENATE(M1372,N1372),'[1]Sheet1 (2)'!$L$6:$M$26,2,FALSE)</f>
        <v>37.5</v>
      </c>
      <c r="P1372" s="173" t="s">
        <v>83</v>
      </c>
      <c r="Q1372" s="173" t="s">
        <v>82</v>
      </c>
      <c r="R1372" s="177">
        <f>VLOOKUP(CONCATENATE(P1372,Q1372),'[1]Sheet1 (2)'!$N$6:$O$26,2,FALSE)</f>
        <v>18.75</v>
      </c>
      <c r="S1372" s="173" t="s">
        <v>80</v>
      </c>
      <c r="T1372" s="173" t="s">
        <v>80</v>
      </c>
      <c r="U1372" s="177">
        <f>VLOOKUP(CONCATENATE(S1372,T1372),'[1]Sheet1 (2)'!$P$6:$Q$26,2,FALSE)</f>
        <v>0</v>
      </c>
      <c r="V1372" s="173" t="s">
        <v>80</v>
      </c>
      <c r="W1372" s="173" t="s">
        <v>80</v>
      </c>
      <c r="X1372" s="177">
        <f>VLOOKUP(CONCATENATE(V1372,W1372),'[1]Sheet1 (2)'!$R$6:$S$26,2,FALSE)</f>
        <v>0</v>
      </c>
      <c r="Y1372" s="173" t="s">
        <v>80</v>
      </c>
      <c r="Z1372" s="173" t="s">
        <v>80</v>
      </c>
      <c r="AA1372" s="177">
        <f>VLOOKUP(CONCATENATE(Y1372,Z1372),'[1]Sheet1 (2)'!$T$6:$U$26,2,FALSE)</f>
        <v>0</v>
      </c>
      <c r="AB1372" s="173" t="s">
        <v>80</v>
      </c>
      <c r="AC1372" s="173" t="s">
        <v>80</v>
      </c>
      <c r="AD1372" s="177">
        <f>VLOOKUP(CONCATENATE(AB1372,AC1372),'[1]Sheet1 (2)'!$X$6:$Y$26,2,FALSE)</f>
        <v>0</v>
      </c>
      <c r="AE1372" s="173" t="s">
        <v>82</v>
      </c>
      <c r="AF1372" s="173" t="s">
        <v>81</v>
      </c>
      <c r="AG1372" s="177">
        <f>VLOOKUP(CONCATENATE(AE1372,AF1372),'[1]Sheet1 (2)'!$Z$6:$AA$26,2,FALSE)</f>
        <v>66</v>
      </c>
      <c r="AH1372" s="172"/>
      <c r="AI1372" s="178"/>
      <c r="AJ1372" s="140"/>
      <c r="AK1372" s="176" t="s">
        <v>282</v>
      </c>
      <c r="AL1372" s="176" t="s">
        <v>76</v>
      </c>
      <c r="AM1372" s="170">
        <f t="shared" si="43"/>
        <v>1505</v>
      </c>
      <c r="AN1372" s="147"/>
      <c r="AO1372" s="155"/>
      <c r="AP1372" s="156"/>
      <c r="AQ1372" s="157">
        <v>2.6369130102000002</v>
      </c>
      <c r="AR1372" s="158"/>
      <c r="AS1372" s="145">
        <f>LOOKUP(rufmkm,'[1]Sheet1 (2)'!$V$62:$V$71,'[1]Sheet1 (2)'!$W$62:$W$71)</f>
        <v>30</v>
      </c>
      <c r="AT1372" s="140"/>
      <c r="AU1372" s="157">
        <f>IF(IF(D1372='[1]Sheet1 (2)'!$C$69,'[1]Sheet1 (2)'!$D$69*('[1]Sheet1 (2)'!$D$72-rut_index)/'[1]Sheet1 (2)'!$D$72,IF([1]shee2!D1312='[1]Sheet1 (2)'!$C$70,'[1]Sheet1 (2)'!$D$70*('[1]Sheet1 (2)'!$D$72-rut_index)/'[1]Sheet1 (2)'!$D$72,IF([1]shee2!D1312='[1]Sheet1 (2)'!$C$71,'[1]Sheet1 (2)'!$D$71*('[1]Sheet1 (2)'!$D$72-rut_index)/'[1]Sheet1 (2)'!$D$72)))&lt;0,0,IF(D1372='[1]Sheet1 (2)'!$C$69,'[1]Sheet1 (2)'!$D$69*('[1]Sheet1 (2)'!$D$72-rut_index)/'[1]Sheet1 (2)'!$D$72,IF([1]shee2!D1312='[1]Sheet1 (2)'!$C$70,'[1]Sheet1 (2)'!$D$70*('[1]Sheet1 (2)'!$D$72-rut_index)/'[1]Sheet1 (2)'!$D$72,IF([1]shee2!D1312='[1]Sheet1 (2)'!$C$71,'[1]Sheet1 (2)'!$D$71*('[1]Sheet1 (2)'!$D$72-rut_index)/'[1]Sheet1 (2)'!$D$72))))</f>
        <v>5</v>
      </c>
      <c r="AV1372" s="157">
        <f>IF(IF(D1372='[1]Sheet1 (2)'!$C$69,'[1]Sheet1 (2)'!$D$69*('[1]Sheet1 (2)'!$D$72-crack_s_index)/'[1]Sheet1 (2)'!$D$72,IF([1]shee2!D1312='[1]Sheet1 (2)'!$C$70,'[1]Sheet1 (2)'!$D$70*('[1]Sheet1 (2)'!$D$72-crack_s_index)/'[1]Sheet1 (2)'!$D$72,IF([1]shee2!D1312='[1]Sheet1 (2)'!$C$71,'[1]Sheet1 (2)'!$D$71*('[1]Sheet1 (2)'!$D$72-crack_s_index)/'[1]Sheet1 (2)'!$D$72)))&lt;0,0,IF(D1372='[1]Sheet1 (2)'!$C$69,'[1]Sheet1 (2)'!$D$69*('[1]Sheet1 (2)'!$D$72-crack_s_index)/'[1]Sheet1 (2)'!$D$72,IF([1]shee2!D1312='[1]Sheet1 (2)'!$C$70,'[1]Sheet1 (2)'!$D$70*('[1]Sheet1 (2)'!$D$72-crack_s_index)/'[1]Sheet1 (2)'!$D$72,IF([1]shee2!D1312='[1]Sheet1 (2)'!$C$71,'[1]Sheet1 (2)'!$D$71*('[1]Sheet1 (2)'!$D$72-crack_s_index)/'[1]Sheet1 (2)'!$D$72))))</f>
        <v>1.875</v>
      </c>
      <c r="AW1372" s="157">
        <f>IF(IF(D1372='[1]Sheet1 (2)'!$C$69,'[1]Sheet1 (2)'!$D$69*('[1]Sheet1 (2)'!$D$72-crack_t_index)/'[1]Sheet1 (2)'!$D$72,IF([1]shee2!D1312='[1]Sheet1 (2)'!$C$70,'[1]Sheet1 (2)'!$D$70*('[1]Sheet1 (2)'!$D$72-crack_t_index)/'[1]Sheet1 (2)'!$D$72,IF([1]shee2!D1312='[1]Sheet1 (2)'!$C$71,'[1]Sheet1 (2)'!$D$71*('[1]Sheet1 (2)'!$D$72-crack_t_index)/'[1]Sheet1 (2)'!$D$72)))&lt;0,0,IF(D1372='[1]Sheet1 (2)'!$C$69,'[1]Sheet1 (2)'!$D$69*('[1]Sheet1 (2)'!$D$72-crack_t_index)/'[1]Sheet1 (2)'!$D$72,IF([1]shee2!D1312='[1]Sheet1 (2)'!$C$70,'[1]Sheet1 (2)'!$D$70*('[1]Sheet1 (2)'!$D$72-crack_t_index)/'[1]Sheet1 (2)'!$D$72,IF([1]shee2!D1312='[1]Sheet1 (2)'!$C$71,'[1]Sheet1 (2)'!$D$71*('[1]Sheet1 (2)'!$D$72-crack_t_index)/'[1]Sheet1 (2)'!$D$72))))</f>
        <v>3.4375</v>
      </c>
      <c r="AX1372" s="157">
        <f>IF(IF(D1372='[1]Sheet1 (2)'!$C$69,'[1]Sheet1 (2)'!$D$69*('[1]Sheet1 (2)'!$D$72-rave_index)/'[1]Sheet1 (2)'!$D$72,IF([1]shee2!D1312='[1]Sheet1 (2)'!$C$70,'[1]Sheet1 (2)'!$D$70*('[1]Sheet1 (2)'!$D$72-rave_index)/'[1]Sheet1 (2)'!$D$72,IF([1]shee2!D1312='[1]Sheet1 (2)'!$C$71,'[1]Sheet1 (2)'!$D$71*('[1]Sheet1 (2)'!$D$72-rave_index)/'[1]Sheet1 (2)'!$D$72)))&lt;0,0,IF(D1372='[1]Sheet1 (2)'!$C$69,'[1]Sheet1 (2)'!$D$69*('[1]Sheet1 (2)'!$D$72-rave_index)/'[1]Sheet1 (2)'!$D$72,IF([1]shee2!D1312='[1]Sheet1 (2)'!$C$70,'[1]Sheet1 (2)'!$D$70*('[1]Sheet1 (2)'!$D$72-rave_index)/'[1]Sheet1 (2)'!$D$72,IF([1]shee2!D1312='[1]Sheet1 (2)'!$C$71,'[1]Sheet1 (2)'!$D$71*('[1]Sheet1 (2)'!$D$72-rave_index)/'[1]Sheet1 (2)'!$D$72))))</f>
        <v>5</v>
      </c>
      <c r="AY1372" s="157">
        <f>IF(IF(D1372='[1]Sheet1 (2)'!$C$69,'[1]Sheet1 (2)'!$D$69*('[1]Sheet1 (2)'!$D$72-rough_index)/'[1]Sheet1 (2)'!$D$72,IF([1]shee2!D1312='[1]Sheet1 (2)'!$C$70,'[1]Sheet1 (2)'!$D$70*('[1]Sheet1 (2)'!$D$72-rough_index)/'[1]Sheet1 (2)'!$D$72,IF([1]shee2!D1312='[1]Sheet1 (2)'!$C$71,'[1]Sheet1 (2)'!$D$71*('[1]Sheet1 (2)'!$D$72-rough_index)/'[1]Sheet1 (2)'!$D$72)))&lt;0,0,IF(D1372='[1]Sheet1 (2)'!$C$69,'[1]Sheet1 (2)'!$D$69*('[1]Sheet1 (2)'!$D$72-rough_index)/'[1]Sheet1 (2)'!$D$72,IF([1]shee2!D1312='[1]Sheet1 (2)'!$C$70,'[1]Sheet1 (2)'!$D$70*('[1]Sheet1 (2)'!$D$72-rough_index)/'[1]Sheet1 (2)'!$D$72,IF([1]shee2!D1312='[1]Sheet1 (2)'!$C$71,'[1]Sheet1 (2)'!$D$71*('[1]Sheet1 (2)'!$D$72-rough_index)/'[1]Sheet1 (2)'!$D$72))))</f>
        <v>2.5</v>
      </c>
      <c r="AZ1372" s="179">
        <f>+(AU1372*'[1]Sheet1 (2)'!$C$77)+(AV1372*'[1]Sheet1 (2)'!$C$78)+(AW1372*'[1]Sheet1 (2)'!$C$79)+(AX1372*'[1]Sheet1 (2)'!$C$80)+(AY1372*'[1]Sheet1 (2)'!$C$81)</f>
        <v>3.0625</v>
      </c>
      <c r="BA1372" s="213" t="str">
        <f t="shared" si="42"/>
        <v>Fair</v>
      </c>
      <c r="BE1372">
        <f>IF(D1372='[1]Sheet1 (2)'!$C$61,'[1]Sheet1 (2)'!$D$61*(counts^2)+'[1]Sheet1 (2)'!$G$61*counts+'[1]Sheet1 (2)'!$J$61,IF(D1372='[1]Sheet1 (2)'!$C$62,'[1]Sheet1 (2)'!$D$62*counts+'[1]Sheet1 (2)'!$G$62,IF(D1372='[1]Sheet1 (2)'!$C$63,'[1]Sheet1 (2)'!$D$63*counts+'[1]Sheet1 (2)'!$G$63,IF(D1372='[1]Sheet1 (2)'!$C$64,'[1]Sheet1 (2)'!$D$64*counts+'[1]Sheet1 (2)'!$G$64))))</f>
        <v>2.0984129299999998</v>
      </c>
    </row>
    <row r="1373" spans="1:57" ht="12.75" customHeight="1">
      <c r="A1373" s="176" t="s">
        <v>282</v>
      </c>
      <c r="B1373" s="145" t="s">
        <v>76</v>
      </c>
      <c r="C1373" s="170">
        <v>1506</v>
      </c>
      <c r="D1373" s="174" t="s">
        <v>77</v>
      </c>
      <c r="E1373" s="171">
        <v>8</v>
      </c>
      <c r="F1373" s="171">
        <v>2</v>
      </c>
      <c r="G1373" s="171" t="s">
        <v>77</v>
      </c>
      <c r="H1373" s="171">
        <v>1</v>
      </c>
      <c r="I1373" s="171" t="s">
        <v>77</v>
      </c>
      <c r="J1373" s="173" t="s">
        <v>80</v>
      </c>
      <c r="K1373" s="173" t="s">
        <v>80</v>
      </c>
      <c r="L1373" s="169">
        <f>VLOOKUP(CONCATENATE(J1373,K1373),'Sheet1 (2)'!$J$6:$K$26,2,FALSE)</f>
        <v>0</v>
      </c>
      <c r="M1373" s="173" t="s">
        <v>79</v>
      </c>
      <c r="N1373" s="173" t="s">
        <v>83</v>
      </c>
      <c r="O1373" s="177">
        <f>VLOOKUP(CONCATENATE(M1373,N1373),'[1]Sheet1 (2)'!$L$6:$M$26,2,FALSE)</f>
        <v>50</v>
      </c>
      <c r="P1373" s="173" t="s">
        <v>83</v>
      </c>
      <c r="Q1373" s="173" t="s">
        <v>82</v>
      </c>
      <c r="R1373" s="177">
        <f>VLOOKUP(CONCATENATE(P1373,Q1373),'[1]Sheet1 (2)'!$N$6:$O$26,2,FALSE)</f>
        <v>18.75</v>
      </c>
      <c r="S1373" s="173" t="s">
        <v>80</v>
      </c>
      <c r="T1373" s="173" t="s">
        <v>80</v>
      </c>
      <c r="U1373" s="177">
        <f>VLOOKUP(CONCATENATE(S1373,T1373),'[1]Sheet1 (2)'!$P$6:$Q$26,2,FALSE)</f>
        <v>0</v>
      </c>
      <c r="V1373" s="173" t="s">
        <v>80</v>
      </c>
      <c r="W1373" s="173" t="s">
        <v>80</v>
      </c>
      <c r="X1373" s="177">
        <f>VLOOKUP(CONCATENATE(V1373,W1373),'[1]Sheet1 (2)'!$R$6:$S$26,2,FALSE)</f>
        <v>0</v>
      </c>
      <c r="Y1373" s="173" t="s">
        <v>82</v>
      </c>
      <c r="Z1373" s="173" t="s">
        <v>78</v>
      </c>
      <c r="AA1373" s="177">
        <f>VLOOKUP(CONCATENATE(Y1373,Z1373),'[1]Sheet1 (2)'!$T$6:$U$26,2,FALSE)</f>
        <v>5</v>
      </c>
      <c r="AB1373" s="173" t="s">
        <v>80</v>
      </c>
      <c r="AC1373" s="173" t="s">
        <v>80</v>
      </c>
      <c r="AD1373" s="177">
        <f>VLOOKUP(CONCATENATE(AB1373,AC1373),'[1]Sheet1 (2)'!$X$6:$Y$26,2,FALSE)</f>
        <v>0</v>
      </c>
      <c r="AE1373" s="173" t="s">
        <v>82</v>
      </c>
      <c r="AF1373" s="173" t="s">
        <v>81</v>
      </c>
      <c r="AG1373" s="177">
        <f>VLOOKUP(CONCATENATE(AE1373,AF1373),'[1]Sheet1 (2)'!$Z$6:$AA$26,2,FALSE)</f>
        <v>66</v>
      </c>
      <c r="AH1373" s="172"/>
      <c r="AI1373" s="178"/>
      <c r="AJ1373" s="140"/>
      <c r="AK1373" s="176" t="s">
        <v>282</v>
      </c>
      <c r="AL1373" s="176" t="s">
        <v>76</v>
      </c>
      <c r="AM1373" s="170">
        <f t="shared" si="43"/>
        <v>1506</v>
      </c>
      <c r="AN1373" s="147"/>
      <c r="AO1373" s="155"/>
      <c r="AP1373" s="156"/>
      <c r="AQ1373" s="157">
        <v>5.4309932754000005</v>
      </c>
      <c r="AR1373" s="158"/>
      <c r="AS1373" s="145">
        <f>LOOKUP(rufmkm,'[1]Sheet1 (2)'!$V$62:$V$71,'[1]Sheet1 (2)'!$W$62:$W$71)</f>
        <v>60</v>
      </c>
      <c r="AT1373" s="140"/>
      <c r="AU1373" s="157">
        <f>IF(IF(D1373='[1]Sheet1 (2)'!$C$69,'[1]Sheet1 (2)'!$D$69*('[1]Sheet1 (2)'!$D$72-rut_index)/'[1]Sheet1 (2)'!$D$72,IF([1]shee2!D1313='[1]Sheet1 (2)'!$C$70,'[1]Sheet1 (2)'!$D$70*('[1]Sheet1 (2)'!$D$72-rut_index)/'[1]Sheet1 (2)'!$D$72,IF([1]shee2!D1313='[1]Sheet1 (2)'!$C$71,'[1]Sheet1 (2)'!$D$71*('[1]Sheet1 (2)'!$D$72-rut_index)/'[1]Sheet1 (2)'!$D$72)))&lt;0,0,IF(D1373='[1]Sheet1 (2)'!$C$69,'[1]Sheet1 (2)'!$D$69*('[1]Sheet1 (2)'!$D$72-rut_index)/'[1]Sheet1 (2)'!$D$72,IF([1]shee2!D1313='[1]Sheet1 (2)'!$C$70,'[1]Sheet1 (2)'!$D$70*('[1]Sheet1 (2)'!$D$72-rut_index)/'[1]Sheet1 (2)'!$D$72,IF([1]shee2!D1313='[1]Sheet1 (2)'!$C$71,'[1]Sheet1 (2)'!$D$71*('[1]Sheet1 (2)'!$D$72-rut_index)/'[1]Sheet1 (2)'!$D$72))))</f>
        <v>5</v>
      </c>
      <c r="AV1373" s="157">
        <f>IF(IF(D1373='[1]Sheet1 (2)'!$C$69,'[1]Sheet1 (2)'!$D$69*('[1]Sheet1 (2)'!$D$72-crack_s_index)/'[1]Sheet1 (2)'!$D$72,IF([1]shee2!D1313='[1]Sheet1 (2)'!$C$70,'[1]Sheet1 (2)'!$D$70*('[1]Sheet1 (2)'!$D$72-crack_s_index)/'[1]Sheet1 (2)'!$D$72,IF([1]shee2!D1313='[1]Sheet1 (2)'!$C$71,'[1]Sheet1 (2)'!$D$71*('[1]Sheet1 (2)'!$D$72-crack_s_index)/'[1]Sheet1 (2)'!$D$72)))&lt;0,0,IF(D1373='[1]Sheet1 (2)'!$C$69,'[1]Sheet1 (2)'!$D$69*('[1]Sheet1 (2)'!$D$72-crack_s_index)/'[1]Sheet1 (2)'!$D$72,IF([1]shee2!D1313='[1]Sheet1 (2)'!$C$70,'[1]Sheet1 (2)'!$D$70*('[1]Sheet1 (2)'!$D$72-crack_s_index)/'[1]Sheet1 (2)'!$D$72,IF([1]shee2!D1313='[1]Sheet1 (2)'!$C$71,'[1]Sheet1 (2)'!$D$71*('[1]Sheet1 (2)'!$D$72-crack_s_index)/'[1]Sheet1 (2)'!$D$72))))</f>
        <v>0.83333333333333337</v>
      </c>
      <c r="AW1373" s="157">
        <f>IF(IF(D1373='[1]Sheet1 (2)'!$C$69,'[1]Sheet1 (2)'!$D$69*('[1]Sheet1 (2)'!$D$72-crack_t_index)/'[1]Sheet1 (2)'!$D$72,IF([1]shee2!D1313='[1]Sheet1 (2)'!$C$70,'[1]Sheet1 (2)'!$D$70*('[1]Sheet1 (2)'!$D$72-crack_t_index)/'[1]Sheet1 (2)'!$D$72,IF([1]shee2!D1313='[1]Sheet1 (2)'!$C$71,'[1]Sheet1 (2)'!$D$71*('[1]Sheet1 (2)'!$D$72-crack_t_index)/'[1]Sheet1 (2)'!$D$72)))&lt;0,0,IF(D1373='[1]Sheet1 (2)'!$C$69,'[1]Sheet1 (2)'!$D$69*('[1]Sheet1 (2)'!$D$72-crack_t_index)/'[1]Sheet1 (2)'!$D$72,IF([1]shee2!D1313='[1]Sheet1 (2)'!$C$70,'[1]Sheet1 (2)'!$D$70*('[1]Sheet1 (2)'!$D$72-crack_t_index)/'[1]Sheet1 (2)'!$D$72,IF([1]shee2!D1313='[1]Sheet1 (2)'!$C$71,'[1]Sheet1 (2)'!$D$71*('[1]Sheet1 (2)'!$D$72-crack_t_index)/'[1]Sheet1 (2)'!$D$72))))</f>
        <v>3.4375</v>
      </c>
      <c r="AX1373" s="157">
        <f>IF(IF(D1373='[1]Sheet1 (2)'!$C$69,'[1]Sheet1 (2)'!$D$69*('[1]Sheet1 (2)'!$D$72-rave_index)/'[1]Sheet1 (2)'!$D$72,IF([1]shee2!D1313='[1]Sheet1 (2)'!$C$70,'[1]Sheet1 (2)'!$D$70*('[1]Sheet1 (2)'!$D$72-rave_index)/'[1]Sheet1 (2)'!$D$72,IF([1]shee2!D1313='[1]Sheet1 (2)'!$C$71,'[1]Sheet1 (2)'!$D$71*('[1]Sheet1 (2)'!$D$72-rave_index)/'[1]Sheet1 (2)'!$D$72)))&lt;0,0,IF(D1373='[1]Sheet1 (2)'!$C$69,'[1]Sheet1 (2)'!$D$69*('[1]Sheet1 (2)'!$D$72-rave_index)/'[1]Sheet1 (2)'!$D$72,IF([1]shee2!D1313='[1]Sheet1 (2)'!$C$70,'[1]Sheet1 (2)'!$D$70*('[1]Sheet1 (2)'!$D$72-rave_index)/'[1]Sheet1 (2)'!$D$72,IF([1]shee2!D1313='[1]Sheet1 (2)'!$C$71,'[1]Sheet1 (2)'!$D$71*('[1]Sheet1 (2)'!$D$72-rave_index)/'[1]Sheet1 (2)'!$D$72))))</f>
        <v>4.583333333333333</v>
      </c>
      <c r="AY1373" s="157">
        <f>IF(IF(D1373='[1]Sheet1 (2)'!$C$69,'[1]Sheet1 (2)'!$D$69*('[1]Sheet1 (2)'!$D$72-rough_index)/'[1]Sheet1 (2)'!$D$72,IF([1]shee2!D1313='[1]Sheet1 (2)'!$C$70,'[1]Sheet1 (2)'!$D$70*('[1]Sheet1 (2)'!$D$72-rough_index)/'[1]Sheet1 (2)'!$D$72,IF([1]shee2!D1313='[1]Sheet1 (2)'!$C$71,'[1]Sheet1 (2)'!$D$71*('[1]Sheet1 (2)'!$D$72-rough_index)/'[1]Sheet1 (2)'!$D$72)))&lt;0,0,IF(D1373='[1]Sheet1 (2)'!$C$69,'[1]Sheet1 (2)'!$D$69*('[1]Sheet1 (2)'!$D$72-rough_index)/'[1]Sheet1 (2)'!$D$72,IF([1]shee2!D1313='[1]Sheet1 (2)'!$C$70,'[1]Sheet1 (2)'!$D$70*('[1]Sheet1 (2)'!$D$72-rough_index)/'[1]Sheet1 (2)'!$D$72,IF([1]shee2!D1313='[1]Sheet1 (2)'!$C$71,'[1]Sheet1 (2)'!$D$71*('[1]Sheet1 (2)'!$D$72-rough_index)/'[1]Sheet1 (2)'!$D$72))))</f>
        <v>0</v>
      </c>
      <c r="AZ1373" s="179">
        <f>+(AU1373*'[1]Sheet1 (2)'!$C$77)+(AV1373*'[1]Sheet1 (2)'!$C$78)+(AW1373*'[1]Sheet1 (2)'!$C$79)+(AX1373*'[1]Sheet1 (2)'!$C$80)+(AY1373*'[1]Sheet1 (2)'!$C$81)</f>
        <v>1.8958333333333333</v>
      </c>
      <c r="BA1373" s="213" t="str">
        <f t="shared" si="42"/>
        <v>Poor</v>
      </c>
      <c r="BE1373">
        <f>IF(D1373='[1]Sheet1 (2)'!$C$61,'[1]Sheet1 (2)'!$D$61*(counts^2)+'[1]Sheet1 (2)'!$G$61*counts+'[1]Sheet1 (2)'!$J$61,IF(D1373='[1]Sheet1 (2)'!$C$62,'[1]Sheet1 (2)'!$D$62*counts+'[1]Sheet1 (2)'!$G$62,IF(D1373='[1]Sheet1 (2)'!$C$63,'[1]Sheet1 (2)'!$D$63*counts+'[1]Sheet1 (2)'!$G$63,IF(D1373='[1]Sheet1 (2)'!$C$64,'[1]Sheet1 (2)'!$D$64*counts+'[1]Sheet1 (2)'!$G$64))))</f>
        <v>2.0984129299999998</v>
      </c>
    </row>
    <row r="1374" spans="1:57" ht="12.75" customHeight="1">
      <c r="A1374" s="176" t="s">
        <v>282</v>
      </c>
      <c r="B1374" s="145" t="s">
        <v>76</v>
      </c>
      <c r="C1374" s="170">
        <v>1507</v>
      </c>
      <c r="D1374" s="174" t="s">
        <v>77</v>
      </c>
      <c r="E1374" s="171">
        <v>8</v>
      </c>
      <c r="F1374" s="171">
        <v>2</v>
      </c>
      <c r="G1374" s="171" t="s">
        <v>77</v>
      </c>
      <c r="H1374" s="171">
        <v>1</v>
      </c>
      <c r="I1374" s="171" t="s">
        <v>77</v>
      </c>
      <c r="J1374" s="173" t="s">
        <v>80</v>
      </c>
      <c r="K1374" s="173" t="s">
        <v>80</v>
      </c>
      <c r="L1374" s="169">
        <f>VLOOKUP(CONCATENATE(J1374,K1374),'Sheet1 (2)'!$J$6:$K$26,2,FALSE)</f>
        <v>0</v>
      </c>
      <c r="M1374" s="173" t="s">
        <v>83</v>
      </c>
      <c r="N1374" s="173" t="s">
        <v>83</v>
      </c>
      <c r="O1374" s="177">
        <f>VLOOKUP(CONCATENATE(M1374,N1374),'[1]Sheet1 (2)'!$L$6:$M$26,2,FALSE)</f>
        <v>37.5</v>
      </c>
      <c r="P1374" s="173" t="s">
        <v>83</v>
      </c>
      <c r="Q1374" s="173" t="s">
        <v>82</v>
      </c>
      <c r="R1374" s="177">
        <f>VLOOKUP(CONCATENATE(P1374,Q1374),'[1]Sheet1 (2)'!$N$6:$O$26,2,FALSE)</f>
        <v>18.75</v>
      </c>
      <c r="S1374" s="173" t="s">
        <v>80</v>
      </c>
      <c r="T1374" s="173" t="s">
        <v>80</v>
      </c>
      <c r="U1374" s="177">
        <f>VLOOKUP(CONCATENATE(S1374,T1374),'[1]Sheet1 (2)'!$P$6:$Q$26,2,FALSE)</f>
        <v>0</v>
      </c>
      <c r="V1374" s="173" t="s">
        <v>80</v>
      </c>
      <c r="W1374" s="173" t="s">
        <v>80</v>
      </c>
      <c r="X1374" s="177">
        <f>VLOOKUP(CONCATENATE(V1374,W1374),'[1]Sheet1 (2)'!$R$6:$S$26,2,FALSE)</f>
        <v>0</v>
      </c>
      <c r="Y1374" s="173" t="s">
        <v>80</v>
      </c>
      <c r="Z1374" s="173" t="s">
        <v>80</v>
      </c>
      <c r="AA1374" s="177">
        <f>VLOOKUP(CONCATENATE(Y1374,Z1374),'[1]Sheet1 (2)'!$T$6:$U$26,2,FALSE)</f>
        <v>0</v>
      </c>
      <c r="AB1374" s="173" t="s">
        <v>80</v>
      </c>
      <c r="AC1374" s="173" t="s">
        <v>80</v>
      </c>
      <c r="AD1374" s="177">
        <f>VLOOKUP(CONCATENATE(AB1374,AC1374),'[1]Sheet1 (2)'!$X$6:$Y$26,2,FALSE)</f>
        <v>0</v>
      </c>
      <c r="AE1374" s="173" t="s">
        <v>82</v>
      </c>
      <c r="AF1374" s="173" t="s">
        <v>81</v>
      </c>
      <c r="AG1374" s="177">
        <f>VLOOKUP(CONCATENATE(AE1374,AF1374),'[1]Sheet1 (2)'!$Z$6:$AA$26,2,FALSE)</f>
        <v>66</v>
      </c>
      <c r="AH1374" s="172"/>
      <c r="AI1374" s="178"/>
      <c r="AJ1374" s="140"/>
      <c r="AK1374" s="176" t="s">
        <v>282</v>
      </c>
      <c r="AL1374" s="176" t="s">
        <v>76</v>
      </c>
      <c r="AM1374" s="170">
        <f t="shared" si="43"/>
        <v>1507</v>
      </c>
      <c r="AN1374" s="147"/>
      <c r="AO1374" s="155"/>
      <c r="AP1374" s="156"/>
      <c r="AQ1374" s="157">
        <v>5.1077359176000003</v>
      </c>
      <c r="AR1374" s="158"/>
      <c r="AS1374" s="145">
        <f>LOOKUP(rufmkm,'[1]Sheet1 (2)'!$V$62:$V$71,'[1]Sheet1 (2)'!$W$62:$W$71)</f>
        <v>60</v>
      </c>
      <c r="AT1374" s="140"/>
      <c r="AU1374" s="157">
        <f>IF(IF(D1374='[1]Sheet1 (2)'!$C$69,'[1]Sheet1 (2)'!$D$69*('[1]Sheet1 (2)'!$D$72-rut_index)/'[1]Sheet1 (2)'!$D$72,IF([1]shee2!D1314='[1]Sheet1 (2)'!$C$70,'[1]Sheet1 (2)'!$D$70*('[1]Sheet1 (2)'!$D$72-rut_index)/'[1]Sheet1 (2)'!$D$72,IF([1]shee2!D1314='[1]Sheet1 (2)'!$C$71,'[1]Sheet1 (2)'!$D$71*('[1]Sheet1 (2)'!$D$72-rut_index)/'[1]Sheet1 (2)'!$D$72)))&lt;0,0,IF(D1374='[1]Sheet1 (2)'!$C$69,'[1]Sheet1 (2)'!$D$69*('[1]Sheet1 (2)'!$D$72-rut_index)/'[1]Sheet1 (2)'!$D$72,IF([1]shee2!D1314='[1]Sheet1 (2)'!$C$70,'[1]Sheet1 (2)'!$D$70*('[1]Sheet1 (2)'!$D$72-rut_index)/'[1]Sheet1 (2)'!$D$72,IF([1]shee2!D1314='[1]Sheet1 (2)'!$C$71,'[1]Sheet1 (2)'!$D$71*('[1]Sheet1 (2)'!$D$72-rut_index)/'[1]Sheet1 (2)'!$D$72))))</f>
        <v>5</v>
      </c>
      <c r="AV1374" s="157">
        <f>IF(IF(D1374='[1]Sheet1 (2)'!$C$69,'[1]Sheet1 (2)'!$D$69*('[1]Sheet1 (2)'!$D$72-crack_s_index)/'[1]Sheet1 (2)'!$D$72,IF([1]shee2!D1314='[1]Sheet1 (2)'!$C$70,'[1]Sheet1 (2)'!$D$70*('[1]Sheet1 (2)'!$D$72-crack_s_index)/'[1]Sheet1 (2)'!$D$72,IF([1]shee2!D1314='[1]Sheet1 (2)'!$C$71,'[1]Sheet1 (2)'!$D$71*('[1]Sheet1 (2)'!$D$72-crack_s_index)/'[1]Sheet1 (2)'!$D$72)))&lt;0,0,IF(D1374='[1]Sheet1 (2)'!$C$69,'[1]Sheet1 (2)'!$D$69*('[1]Sheet1 (2)'!$D$72-crack_s_index)/'[1]Sheet1 (2)'!$D$72,IF([1]shee2!D1314='[1]Sheet1 (2)'!$C$70,'[1]Sheet1 (2)'!$D$70*('[1]Sheet1 (2)'!$D$72-crack_s_index)/'[1]Sheet1 (2)'!$D$72,IF([1]shee2!D1314='[1]Sheet1 (2)'!$C$71,'[1]Sheet1 (2)'!$D$71*('[1]Sheet1 (2)'!$D$72-crack_s_index)/'[1]Sheet1 (2)'!$D$72))))</f>
        <v>1.875</v>
      </c>
      <c r="AW1374" s="157">
        <f>IF(IF(D1374='[1]Sheet1 (2)'!$C$69,'[1]Sheet1 (2)'!$D$69*('[1]Sheet1 (2)'!$D$72-crack_t_index)/'[1]Sheet1 (2)'!$D$72,IF([1]shee2!D1314='[1]Sheet1 (2)'!$C$70,'[1]Sheet1 (2)'!$D$70*('[1]Sheet1 (2)'!$D$72-crack_t_index)/'[1]Sheet1 (2)'!$D$72,IF([1]shee2!D1314='[1]Sheet1 (2)'!$C$71,'[1]Sheet1 (2)'!$D$71*('[1]Sheet1 (2)'!$D$72-crack_t_index)/'[1]Sheet1 (2)'!$D$72)))&lt;0,0,IF(D1374='[1]Sheet1 (2)'!$C$69,'[1]Sheet1 (2)'!$D$69*('[1]Sheet1 (2)'!$D$72-crack_t_index)/'[1]Sheet1 (2)'!$D$72,IF([1]shee2!D1314='[1]Sheet1 (2)'!$C$70,'[1]Sheet1 (2)'!$D$70*('[1]Sheet1 (2)'!$D$72-crack_t_index)/'[1]Sheet1 (2)'!$D$72,IF([1]shee2!D1314='[1]Sheet1 (2)'!$C$71,'[1]Sheet1 (2)'!$D$71*('[1]Sheet1 (2)'!$D$72-crack_t_index)/'[1]Sheet1 (2)'!$D$72))))</f>
        <v>3.4375</v>
      </c>
      <c r="AX1374" s="157">
        <f>IF(IF(D1374='[1]Sheet1 (2)'!$C$69,'[1]Sheet1 (2)'!$D$69*('[1]Sheet1 (2)'!$D$72-rave_index)/'[1]Sheet1 (2)'!$D$72,IF([1]shee2!D1314='[1]Sheet1 (2)'!$C$70,'[1]Sheet1 (2)'!$D$70*('[1]Sheet1 (2)'!$D$72-rave_index)/'[1]Sheet1 (2)'!$D$72,IF([1]shee2!D1314='[1]Sheet1 (2)'!$C$71,'[1]Sheet1 (2)'!$D$71*('[1]Sheet1 (2)'!$D$72-rave_index)/'[1]Sheet1 (2)'!$D$72)))&lt;0,0,IF(D1374='[1]Sheet1 (2)'!$C$69,'[1]Sheet1 (2)'!$D$69*('[1]Sheet1 (2)'!$D$72-rave_index)/'[1]Sheet1 (2)'!$D$72,IF([1]shee2!D1314='[1]Sheet1 (2)'!$C$70,'[1]Sheet1 (2)'!$D$70*('[1]Sheet1 (2)'!$D$72-rave_index)/'[1]Sheet1 (2)'!$D$72,IF([1]shee2!D1314='[1]Sheet1 (2)'!$C$71,'[1]Sheet1 (2)'!$D$71*('[1]Sheet1 (2)'!$D$72-rave_index)/'[1]Sheet1 (2)'!$D$72))))</f>
        <v>5</v>
      </c>
      <c r="AY1374" s="157">
        <f>IF(IF(D1374='[1]Sheet1 (2)'!$C$69,'[1]Sheet1 (2)'!$D$69*('[1]Sheet1 (2)'!$D$72-rough_index)/'[1]Sheet1 (2)'!$D$72,IF([1]shee2!D1314='[1]Sheet1 (2)'!$C$70,'[1]Sheet1 (2)'!$D$70*('[1]Sheet1 (2)'!$D$72-rough_index)/'[1]Sheet1 (2)'!$D$72,IF([1]shee2!D1314='[1]Sheet1 (2)'!$C$71,'[1]Sheet1 (2)'!$D$71*('[1]Sheet1 (2)'!$D$72-rough_index)/'[1]Sheet1 (2)'!$D$72)))&lt;0,0,IF(D1374='[1]Sheet1 (2)'!$C$69,'[1]Sheet1 (2)'!$D$69*('[1]Sheet1 (2)'!$D$72-rough_index)/'[1]Sheet1 (2)'!$D$72,IF([1]shee2!D1314='[1]Sheet1 (2)'!$C$70,'[1]Sheet1 (2)'!$D$70*('[1]Sheet1 (2)'!$D$72-rough_index)/'[1]Sheet1 (2)'!$D$72,IF([1]shee2!D1314='[1]Sheet1 (2)'!$C$71,'[1]Sheet1 (2)'!$D$71*('[1]Sheet1 (2)'!$D$72-rough_index)/'[1]Sheet1 (2)'!$D$72))))</f>
        <v>0</v>
      </c>
      <c r="AZ1374" s="179">
        <f>+(AU1374*'[1]Sheet1 (2)'!$C$77)+(AV1374*'[1]Sheet1 (2)'!$C$78)+(AW1374*'[1]Sheet1 (2)'!$C$79)+(AX1374*'[1]Sheet1 (2)'!$C$80)+(AY1374*'[1]Sheet1 (2)'!$C$81)</f>
        <v>2.3125</v>
      </c>
      <c r="BA1374" s="213" t="str">
        <f t="shared" si="42"/>
        <v>Poor</v>
      </c>
      <c r="BE1374">
        <f>IF(D1374='[1]Sheet1 (2)'!$C$61,'[1]Sheet1 (2)'!$D$61*(counts^2)+'[1]Sheet1 (2)'!$G$61*counts+'[1]Sheet1 (2)'!$J$61,IF(D1374='[1]Sheet1 (2)'!$C$62,'[1]Sheet1 (2)'!$D$62*counts+'[1]Sheet1 (2)'!$G$62,IF(D1374='[1]Sheet1 (2)'!$C$63,'[1]Sheet1 (2)'!$D$63*counts+'[1]Sheet1 (2)'!$G$63,IF(D1374='[1]Sheet1 (2)'!$C$64,'[1]Sheet1 (2)'!$D$64*counts+'[1]Sheet1 (2)'!$G$64))))</f>
        <v>2.0984129299999998</v>
      </c>
    </row>
    <row r="1375" spans="1:57" ht="12.75" customHeight="1">
      <c r="A1375" s="176" t="s">
        <v>282</v>
      </c>
      <c r="B1375" s="145" t="s">
        <v>76</v>
      </c>
      <c r="C1375" s="170">
        <v>1508</v>
      </c>
      <c r="D1375" s="174" t="s">
        <v>77</v>
      </c>
      <c r="E1375" s="171">
        <v>8</v>
      </c>
      <c r="F1375" s="171">
        <v>2</v>
      </c>
      <c r="G1375" s="171" t="s">
        <v>77</v>
      </c>
      <c r="H1375" s="171">
        <v>1</v>
      </c>
      <c r="I1375" s="171" t="s">
        <v>77</v>
      </c>
      <c r="J1375" s="173" t="s">
        <v>80</v>
      </c>
      <c r="K1375" s="173" t="s">
        <v>80</v>
      </c>
      <c r="L1375" s="169">
        <f>VLOOKUP(CONCATENATE(J1375,K1375),'Sheet1 (2)'!$J$6:$K$26,2,FALSE)</f>
        <v>0</v>
      </c>
      <c r="M1375" s="173" t="s">
        <v>83</v>
      </c>
      <c r="N1375" s="173" t="s">
        <v>82</v>
      </c>
      <c r="O1375" s="177">
        <f>VLOOKUP(CONCATENATE(M1375,N1375),'[1]Sheet1 (2)'!$L$6:$M$26,2,FALSE)</f>
        <v>18.75</v>
      </c>
      <c r="P1375" s="173" t="s">
        <v>83</v>
      </c>
      <c r="Q1375" s="173" t="s">
        <v>82</v>
      </c>
      <c r="R1375" s="177">
        <f>VLOOKUP(CONCATENATE(P1375,Q1375),'[1]Sheet1 (2)'!$N$6:$O$26,2,FALSE)</f>
        <v>18.75</v>
      </c>
      <c r="S1375" s="173" t="s">
        <v>80</v>
      </c>
      <c r="T1375" s="173" t="s">
        <v>80</v>
      </c>
      <c r="U1375" s="177">
        <f>VLOOKUP(CONCATENATE(S1375,T1375),'[1]Sheet1 (2)'!$P$6:$Q$26,2,FALSE)</f>
        <v>0</v>
      </c>
      <c r="V1375" s="173" t="s">
        <v>80</v>
      </c>
      <c r="W1375" s="173" t="s">
        <v>80</v>
      </c>
      <c r="X1375" s="177">
        <f>VLOOKUP(CONCATENATE(V1375,W1375),'[1]Sheet1 (2)'!$R$6:$S$26,2,FALSE)</f>
        <v>0</v>
      </c>
      <c r="Y1375" s="173" t="s">
        <v>78</v>
      </c>
      <c r="Z1375" s="173" t="s">
        <v>82</v>
      </c>
      <c r="AA1375" s="177">
        <f>VLOOKUP(CONCATENATE(Y1375,Z1375),'[1]Sheet1 (2)'!$T$6:$U$26,2,FALSE)</f>
        <v>6.25</v>
      </c>
      <c r="AB1375" s="173" t="s">
        <v>80</v>
      </c>
      <c r="AC1375" s="173" t="s">
        <v>80</v>
      </c>
      <c r="AD1375" s="177">
        <f>VLOOKUP(CONCATENATE(AB1375,AC1375),'[1]Sheet1 (2)'!$X$6:$Y$26,2,FALSE)</f>
        <v>0</v>
      </c>
      <c r="AE1375" s="173" t="s">
        <v>82</v>
      </c>
      <c r="AF1375" s="173" t="s">
        <v>81</v>
      </c>
      <c r="AG1375" s="177">
        <f>VLOOKUP(CONCATENATE(AE1375,AF1375),'[1]Sheet1 (2)'!$Z$6:$AA$26,2,FALSE)</f>
        <v>66</v>
      </c>
      <c r="AH1375" s="172"/>
      <c r="AI1375" s="178"/>
      <c r="AJ1375" s="140"/>
      <c r="AK1375" s="176" t="s">
        <v>282</v>
      </c>
      <c r="AL1375" s="176" t="s">
        <v>76</v>
      </c>
      <c r="AM1375" s="170">
        <f t="shared" si="43"/>
        <v>1508</v>
      </c>
      <c r="AN1375" s="147"/>
      <c r="AO1375" s="155"/>
      <c r="AP1375" s="156"/>
      <c r="AQ1375" s="157">
        <v>3.1139208420000002</v>
      </c>
      <c r="AR1375" s="158"/>
      <c r="AS1375" s="145">
        <f>LOOKUP(rufmkm,'[1]Sheet1 (2)'!$V$62:$V$71,'[1]Sheet1 (2)'!$W$62:$W$71)</f>
        <v>40</v>
      </c>
      <c r="AT1375" s="140"/>
      <c r="AU1375" s="157">
        <f>IF(IF(D1375='[1]Sheet1 (2)'!$C$69,'[1]Sheet1 (2)'!$D$69*('[1]Sheet1 (2)'!$D$72-rut_index)/'[1]Sheet1 (2)'!$D$72,IF([1]shee2!D1315='[1]Sheet1 (2)'!$C$70,'[1]Sheet1 (2)'!$D$70*('[1]Sheet1 (2)'!$D$72-rut_index)/'[1]Sheet1 (2)'!$D$72,IF([1]shee2!D1315='[1]Sheet1 (2)'!$C$71,'[1]Sheet1 (2)'!$D$71*('[1]Sheet1 (2)'!$D$72-rut_index)/'[1]Sheet1 (2)'!$D$72)))&lt;0,0,IF(D1375='[1]Sheet1 (2)'!$C$69,'[1]Sheet1 (2)'!$D$69*('[1]Sheet1 (2)'!$D$72-rut_index)/'[1]Sheet1 (2)'!$D$72,IF([1]shee2!D1315='[1]Sheet1 (2)'!$C$70,'[1]Sheet1 (2)'!$D$70*('[1]Sheet1 (2)'!$D$72-rut_index)/'[1]Sheet1 (2)'!$D$72,IF([1]shee2!D1315='[1]Sheet1 (2)'!$C$71,'[1]Sheet1 (2)'!$D$71*('[1]Sheet1 (2)'!$D$72-rut_index)/'[1]Sheet1 (2)'!$D$72))))</f>
        <v>5</v>
      </c>
      <c r="AV1375" s="157">
        <f>IF(IF(D1375='[1]Sheet1 (2)'!$C$69,'[1]Sheet1 (2)'!$D$69*('[1]Sheet1 (2)'!$D$72-crack_s_index)/'[1]Sheet1 (2)'!$D$72,IF([1]shee2!D1315='[1]Sheet1 (2)'!$C$70,'[1]Sheet1 (2)'!$D$70*('[1]Sheet1 (2)'!$D$72-crack_s_index)/'[1]Sheet1 (2)'!$D$72,IF([1]shee2!D1315='[1]Sheet1 (2)'!$C$71,'[1]Sheet1 (2)'!$D$71*('[1]Sheet1 (2)'!$D$72-crack_s_index)/'[1]Sheet1 (2)'!$D$72)))&lt;0,0,IF(D1375='[1]Sheet1 (2)'!$C$69,'[1]Sheet1 (2)'!$D$69*('[1]Sheet1 (2)'!$D$72-crack_s_index)/'[1]Sheet1 (2)'!$D$72,IF([1]shee2!D1315='[1]Sheet1 (2)'!$C$70,'[1]Sheet1 (2)'!$D$70*('[1]Sheet1 (2)'!$D$72-crack_s_index)/'[1]Sheet1 (2)'!$D$72,IF([1]shee2!D1315='[1]Sheet1 (2)'!$C$71,'[1]Sheet1 (2)'!$D$71*('[1]Sheet1 (2)'!$D$72-crack_s_index)/'[1]Sheet1 (2)'!$D$72))))</f>
        <v>3.4375</v>
      </c>
      <c r="AW1375" s="157">
        <f>IF(IF(D1375='[1]Sheet1 (2)'!$C$69,'[1]Sheet1 (2)'!$D$69*('[1]Sheet1 (2)'!$D$72-crack_t_index)/'[1]Sheet1 (2)'!$D$72,IF([1]shee2!D1315='[1]Sheet1 (2)'!$C$70,'[1]Sheet1 (2)'!$D$70*('[1]Sheet1 (2)'!$D$72-crack_t_index)/'[1]Sheet1 (2)'!$D$72,IF([1]shee2!D1315='[1]Sheet1 (2)'!$C$71,'[1]Sheet1 (2)'!$D$71*('[1]Sheet1 (2)'!$D$72-crack_t_index)/'[1]Sheet1 (2)'!$D$72)))&lt;0,0,IF(D1375='[1]Sheet1 (2)'!$C$69,'[1]Sheet1 (2)'!$D$69*('[1]Sheet1 (2)'!$D$72-crack_t_index)/'[1]Sheet1 (2)'!$D$72,IF([1]shee2!D1315='[1]Sheet1 (2)'!$C$70,'[1]Sheet1 (2)'!$D$70*('[1]Sheet1 (2)'!$D$72-crack_t_index)/'[1]Sheet1 (2)'!$D$72,IF([1]shee2!D1315='[1]Sheet1 (2)'!$C$71,'[1]Sheet1 (2)'!$D$71*('[1]Sheet1 (2)'!$D$72-crack_t_index)/'[1]Sheet1 (2)'!$D$72))))</f>
        <v>3.4375</v>
      </c>
      <c r="AX1375" s="157">
        <f>IF(IF(D1375='[1]Sheet1 (2)'!$C$69,'[1]Sheet1 (2)'!$D$69*('[1]Sheet1 (2)'!$D$72-rave_index)/'[1]Sheet1 (2)'!$D$72,IF([1]shee2!D1315='[1]Sheet1 (2)'!$C$70,'[1]Sheet1 (2)'!$D$70*('[1]Sheet1 (2)'!$D$72-rave_index)/'[1]Sheet1 (2)'!$D$72,IF([1]shee2!D1315='[1]Sheet1 (2)'!$C$71,'[1]Sheet1 (2)'!$D$71*('[1]Sheet1 (2)'!$D$72-rave_index)/'[1]Sheet1 (2)'!$D$72)))&lt;0,0,IF(D1375='[1]Sheet1 (2)'!$C$69,'[1]Sheet1 (2)'!$D$69*('[1]Sheet1 (2)'!$D$72-rave_index)/'[1]Sheet1 (2)'!$D$72,IF([1]shee2!D1315='[1]Sheet1 (2)'!$C$70,'[1]Sheet1 (2)'!$D$70*('[1]Sheet1 (2)'!$D$72-rave_index)/'[1]Sheet1 (2)'!$D$72,IF([1]shee2!D1315='[1]Sheet1 (2)'!$C$71,'[1]Sheet1 (2)'!$D$71*('[1]Sheet1 (2)'!$D$72-rave_index)/'[1]Sheet1 (2)'!$D$72))))</f>
        <v>4.479166666666667</v>
      </c>
      <c r="AY1375" s="157">
        <f>IF(IF(D1375='[1]Sheet1 (2)'!$C$69,'[1]Sheet1 (2)'!$D$69*('[1]Sheet1 (2)'!$D$72-rough_index)/'[1]Sheet1 (2)'!$D$72,IF([1]shee2!D1315='[1]Sheet1 (2)'!$C$70,'[1]Sheet1 (2)'!$D$70*('[1]Sheet1 (2)'!$D$72-rough_index)/'[1]Sheet1 (2)'!$D$72,IF([1]shee2!D1315='[1]Sheet1 (2)'!$C$71,'[1]Sheet1 (2)'!$D$71*('[1]Sheet1 (2)'!$D$72-rough_index)/'[1]Sheet1 (2)'!$D$72)))&lt;0,0,IF(D1375='[1]Sheet1 (2)'!$C$69,'[1]Sheet1 (2)'!$D$69*('[1]Sheet1 (2)'!$D$72-rough_index)/'[1]Sheet1 (2)'!$D$72,IF([1]shee2!D1315='[1]Sheet1 (2)'!$C$70,'[1]Sheet1 (2)'!$D$70*('[1]Sheet1 (2)'!$D$72-rough_index)/'[1]Sheet1 (2)'!$D$72,IF([1]shee2!D1315='[1]Sheet1 (2)'!$C$71,'[1]Sheet1 (2)'!$D$71*('[1]Sheet1 (2)'!$D$72-rough_index)/'[1]Sheet1 (2)'!$D$72))))</f>
        <v>1.6666666666666667</v>
      </c>
      <c r="AZ1375" s="179">
        <f>+(AU1375*'[1]Sheet1 (2)'!$C$77)+(AV1375*'[1]Sheet1 (2)'!$C$78)+(AW1375*'[1]Sheet1 (2)'!$C$79)+(AX1375*'[1]Sheet1 (2)'!$C$80)+(AY1375*'[1]Sheet1 (2)'!$C$81)</f>
        <v>3.322916666666667</v>
      </c>
      <c r="BA1375" s="213" t="str">
        <f t="shared" si="42"/>
        <v>Fair</v>
      </c>
      <c r="BE1375">
        <f>IF(D1375='[1]Sheet1 (2)'!$C$61,'[1]Sheet1 (2)'!$D$61*(counts^2)+'[1]Sheet1 (2)'!$G$61*counts+'[1]Sheet1 (2)'!$J$61,IF(D1375='[1]Sheet1 (2)'!$C$62,'[1]Sheet1 (2)'!$D$62*counts+'[1]Sheet1 (2)'!$G$62,IF(D1375='[1]Sheet1 (2)'!$C$63,'[1]Sheet1 (2)'!$D$63*counts+'[1]Sheet1 (2)'!$G$63,IF(D1375='[1]Sheet1 (2)'!$C$64,'[1]Sheet1 (2)'!$D$64*counts+'[1]Sheet1 (2)'!$G$64))))</f>
        <v>2.0984129299999998</v>
      </c>
    </row>
    <row r="1376" spans="1:57" ht="12.75" customHeight="1">
      <c r="A1376" s="176" t="s">
        <v>282</v>
      </c>
      <c r="B1376" s="145" t="s">
        <v>76</v>
      </c>
      <c r="C1376" s="170">
        <v>1509</v>
      </c>
      <c r="D1376" s="174" t="s">
        <v>77</v>
      </c>
      <c r="E1376" s="171">
        <v>8</v>
      </c>
      <c r="F1376" s="171">
        <v>2</v>
      </c>
      <c r="G1376" s="171" t="s">
        <v>77</v>
      </c>
      <c r="H1376" s="171">
        <v>1</v>
      </c>
      <c r="I1376" s="171" t="s">
        <v>77</v>
      </c>
      <c r="J1376" s="173" t="s">
        <v>80</v>
      </c>
      <c r="K1376" s="173" t="s">
        <v>80</v>
      </c>
      <c r="L1376" s="169">
        <f>VLOOKUP(CONCATENATE(J1376,K1376),'Sheet1 (2)'!$J$6:$K$26,2,FALSE)</f>
        <v>0</v>
      </c>
      <c r="M1376" s="173" t="s">
        <v>80</v>
      </c>
      <c r="N1376" s="173" t="s">
        <v>80</v>
      </c>
      <c r="O1376" s="177">
        <f>VLOOKUP(CONCATENATE(M1376,N1376),'[1]Sheet1 (2)'!$L$6:$M$26,2,FALSE)</f>
        <v>0</v>
      </c>
      <c r="P1376" s="173" t="s">
        <v>80</v>
      </c>
      <c r="Q1376" s="173" t="s">
        <v>80</v>
      </c>
      <c r="R1376" s="177">
        <f>VLOOKUP(CONCATENATE(P1376,Q1376),'[1]Sheet1 (2)'!$N$6:$O$26,2,FALSE)</f>
        <v>0</v>
      </c>
      <c r="S1376" s="173" t="s">
        <v>80</v>
      </c>
      <c r="T1376" s="173" t="s">
        <v>80</v>
      </c>
      <c r="U1376" s="177">
        <f>VLOOKUP(CONCATENATE(S1376,T1376),'[1]Sheet1 (2)'!$P$6:$Q$26,2,FALSE)</f>
        <v>0</v>
      </c>
      <c r="V1376" s="173" t="s">
        <v>80</v>
      </c>
      <c r="W1376" s="173" t="s">
        <v>80</v>
      </c>
      <c r="X1376" s="177">
        <f>VLOOKUP(CONCATENATE(V1376,W1376),'[1]Sheet1 (2)'!$R$6:$S$26,2,FALSE)</f>
        <v>0</v>
      </c>
      <c r="Y1376" s="173" t="s">
        <v>78</v>
      </c>
      <c r="Z1376" s="173" t="s">
        <v>82</v>
      </c>
      <c r="AA1376" s="177">
        <f>VLOOKUP(CONCATENATE(Y1376,Z1376),'[1]Sheet1 (2)'!$T$6:$U$26,2,FALSE)</f>
        <v>6.25</v>
      </c>
      <c r="AB1376" s="173" t="s">
        <v>80</v>
      </c>
      <c r="AC1376" s="173" t="s">
        <v>80</v>
      </c>
      <c r="AD1376" s="177">
        <f>VLOOKUP(CONCATENATE(AB1376,AC1376),'[1]Sheet1 (2)'!$X$6:$Y$26,2,FALSE)</f>
        <v>0</v>
      </c>
      <c r="AE1376" s="173" t="s">
        <v>82</v>
      </c>
      <c r="AF1376" s="173" t="s">
        <v>81</v>
      </c>
      <c r="AG1376" s="177">
        <f>VLOOKUP(CONCATENATE(AE1376,AF1376),'[1]Sheet1 (2)'!$Z$6:$AA$26,2,FALSE)</f>
        <v>66</v>
      </c>
      <c r="AH1376" s="172"/>
      <c r="AI1376" s="178"/>
      <c r="AJ1376" s="140"/>
      <c r="AK1376" s="176" t="s">
        <v>282</v>
      </c>
      <c r="AL1376" s="176" t="s">
        <v>76</v>
      </c>
      <c r="AM1376" s="170">
        <f t="shared" si="43"/>
        <v>1509</v>
      </c>
      <c r="AN1376" s="147"/>
      <c r="AO1376" s="155"/>
      <c r="AP1376" s="156"/>
      <c r="AQ1376" s="157">
        <v>2.7251736958000001</v>
      </c>
      <c r="AR1376" s="158"/>
      <c r="AS1376" s="145">
        <f>LOOKUP(rufmkm,'[1]Sheet1 (2)'!$V$62:$V$71,'[1]Sheet1 (2)'!$W$62:$W$71)</f>
        <v>30</v>
      </c>
      <c r="AT1376" s="140"/>
      <c r="AU1376" s="157">
        <f>IF(IF(D1376='[1]Sheet1 (2)'!$C$69,'[1]Sheet1 (2)'!$D$69*('[1]Sheet1 (2)'!$D$72-rut_index)/'[1]Sheet1 (2)'!$D$72,IF([1]shee2!D1316='[1]Sheet1 (2)'!$C$70,'[1]Sheet1 (2)'!$D$70*('[1]Sheet1 (2)'!$D$72-rut_index)/'[1]Sheet1 (2)'!$D$72,IF([1]shee2!D1316='[1]Sheet1 (2)'!$C$71,'[1]Sheet1 (2)'!$D$71*('[1]Sheet1 (2)'!$D$72-rut_index)/'[1]Sheet1 (2)'!$D$72)))&lt;0,0,IF(D1376='[1]Sheet1 (2)'!$C$69,'[1]Sheet1 (2)'!$D$69*('[1]Sheet1 (2)'!$D$72-rut_index)/'[1]Sheet1 (2)'!$D$72,IF([1]shee2!D1316='[1]Sheet1 (2)'!$C$70,'[1]Sheet1 (2)'!$D$70*('[1]Sheet1 (2)'!$D$72-rut_index)/'[1]Sheet1 (2)'!$D$72,IF([1]shee2!D1316='[1]Sheet1 (2)'!$C$71,'[1]Sheet1 (2)'!$D$71*('[1]Sheet1 (2)'!$D$72-rut_index)/'[1]Sheet1 (2)'!$D$72))))</f>
        <v>5</v>
      </c>
      <c r="AV1376" s="157">
        <f>IF(IF(D1376='[1]Sheet1 (2)'!$C$69,'[1]Sheet1 (2)'!$D$69*('[1]Sheet1 (2)'!$D$72-crack_s_index)/'[1]Sheet1 (2)'!$D$72,IF([1]shee2!D1316='[1]Sheet1 (2)'!$C$70,'[1]Sheet1 (2)'!$D$70*('[1]Sheet1 (2)'!$D$72-crack_s_index)/'[1]Sheet1 (2)'!$D$72,IF([1]shee2!D1316='[1]Sheet1 (2)'!$C$71,'[1]Sheet1 (2)'!$D$71*('[1]Sheet1 (2)'!$D$72-crack_s_index)/'[1]Sheet1 (2)'!$D$72)))&lt;0,0,IF(D1376='[1]Sheet1 (2)'!$C$69,'[1]Sheet1 (2)'!$D$69*('[1]Sheet1 (2)'!$D$72-crack_s_index)/'[1]Sheet1 (2)'!$D$72,IF([1]shee2!D1316='[1]Sheet1 (2)'!$C$70,'[1]Sheet1 (2)'!$D$70*('[1]Sheet1 (2)'!$D$72-crack_s_index)/'[1]Sheet1 (2)'!$D$72,IF([1]shee2!D1316='[1]Sheet1 (2)'!$C$71,'[1]Sheet1 (2)'!$D$71*('[1]Sheet1 (2)'!$D$72-crack_s_index)/'[1]Sheet1 (2)'!$D$72))))</f>
        <v>5</v>
      </c>
      <c r="AW1376" s="157">
        <f>IF(IF(D1376='[1]Sheet1 (2)'!$C$69,'[1]Sheet1 (2)'!$D$69*('[1]Sheet1 (2)'!$D$72-crack_t_index)/'[1]Sheet1 (2)'!$D$72,IF([1]shee2!D1316='[1]Sheet1 (2)'!$C$70,'[1]Sheet1 (2)'!$D$70*('[1]Sheet1 (2)'!$D$72-crack_t_index)/'[1]Sheet1 (2)'!$D$72,IF([1]shee2!D1316='[1]Sheet1 (2)'!$C$71,'[1]Sheet1 (2)'!$D$71*('[1]Sheet1 (2)'!$D$72-crack_t_index)/'[1]Sheet1 (2)'!$D$72)))&lt;0,0,IF(D1376='[1]Sheet1 (2)'!$C$69,'[1]Sheet1 (2)'!$D$69*('[1]Sheet1 (2)'!$D$72-crack_t_index)/'[1]Sheet1 (2)'!$D$72,IF([1]shee2!D1316='[1]Sheet1 (2)'!$C$70,'[1]Sheet1 (2)'!$D$70*('[1]Sheet1 (2)'!$D$72-crack_t_index)/'[1]Sheet1 (2)'!$D$72,IF([1]shee2!D1316='[1]Sheet1 (2)'!$C$71,'[1]Sheet1 (2)'!$D$71*('[1]Sheet1 (2)'!$D$72-crack_t_index)/'[1]Sheet1 (2)'!$D$72))))</f>
        <v>5</v>
      </c>
      <c r="AX1376" s="157">
        <f>IF(IF(D1376='[1]Sheet1 (2)'!$C$69,'[1]Sheet1 (2)'!$D$69*('[1]Sheet1 (2)'!$D$72-rave_index)/'[1]Sheet1 (2)'!$D$72,IF([1]shee2!D1316='[1]Sheet1 (2)'!$C$70,'[1]Sheet1 (2)'!$D$70*('[1]Sheet1 (2)'!$D$72-rave_index)/'[1]Sheet1 (2)'!$D$72,IF([1]shee2!D1316='[1]Sheet1 (2)'!$C$71,'[1]Sheet1 (2)'!$D$71*('[1]Sheet1 (2)'!$D$72-rave_index)/'[1]Sheet1 (2)'!$D$72)))&lt;0,0,IF(D1376='[1]Sheet1 (2)'!$C$69,'[1]Sheet1 (2)'!$D$69*('[1]Sheet1 (2)'!$D$72-rave_index)/'[1]Sheet1 (2)'!$D$72,IF([1]shee2!D1316='[1]Sheet1 (2)'!$C$70,'[1]Sheet1 (2)'!$D$70*('[1]Sheet1 (2)'!$D$72-rave_index)/'[1]Sheet1 (2)'!$D$72,IF([1]shee2!D1316='[1]Sheet1 (2)'!$C$71,'[1]Sheet1 (2)'!$D$71*('[1]Sheet1 (2)'!$D$72-rave_index)/'[1]Sheet1 (2)'!$D$72))))</f>
        <v>4.479166666666667</v>
      </c>
      <c r="AY1376" s="157">
        <f>IF(IF(D1376='[1]Sheet1 (2)'!$C$69,'[1]Sheet1 (2)'!$D$69*('[1]Sheet1 (2)'!$D$72-rough_index)/'[1]Sheet1 (2)'!$D$72,IF([1]shee2!D1316='[1]Sheet1 (2)'!$C$70,'[1]Sheet1 (2)'!$D$70*('[1]Sheet1 (2)'!$D$72-rough_index)/'[1]Sheet1 (2)'!$D$72,IF([1]shee2!D1316='[1]Sheet1 (2)'!$C$71,'[1]Sheet1 (2)'!$D$71*('[1]Sheet1 (2)'!$D$72-rough_index)/'[1]Sheet1 (2)'!$D$72)))&lt;0,0,IF(D1376='[1]Sheet1 (2)'!$C$69,'[1]Sheet1 (2)'!$D$69*('[1]Sheet1 (2)'!$D$72-rough_index)/'[1]Sheet1 (2)'!$D$72,IF([1]shee2!D1316='[1]Sheet1 (2)'!$C$70,'[1]Sheet1 (2)'!$D$70*('[1]Sheet1 (2)'!$D$72-rough_index)/'[1]Sheet1 (2)'!$D$72,IF([1]shee2!D1316='[1]Sheet1 (2)'!$C$71,'[1]Sheet1 (2)'!$D$71*('[1]Sheet1 (2)'!$D$72-rough_index)/'[1]Sheet1 (2)'!$D$72))))</f>
        <v>2.5</v>
      </c>
      <c r="AZ1376" s="179">
        <f>+(AU1376*'[1]Sheet1 (2)'!$C$77)+(AV1376*'[1]Sheet1 (2)'!$C$78)+(AW1376*'[1]Sheet1 (2)'!$C$79)+(AX1376*'[1]Sheet1 (2)'!$C$80)+(AY1376*'[1]Sheet1 (2)'!$C$81)</f>
        <v>4.197916666666667</v>
      </c>
      <c r="BA1376" s="213" t="str">
        <f t="shared" si="42"/>
        <v>Good</v>
      </c>
      <c r="BE1376">
        <f>IF(D1376='[1]Sheet1 (2)'!$C$61,'[1]Sheet1 (2)'!$D$61*(counts^2)+'[1]Sheet1 (2)'!$G$61*counts+'[1]Sheet1 (2)'!$J$61,IF(D1376='[1]Sheet1 (2)'!$C$62,'[1]Sheet1 (2)'!$D$62*counts+'[1]Sheet1 (2)'!$G$62,IF(D1376='[1]Sheet1 (2)'!$C$63,'[1]Sheet1 (2)'!$D$63*counts+'[1]Sheet1 (2)'!$G$63,IF(D1376='[1]Sheet1 (2)'!$C$64,'[1]Sheet1 (2)'!$D$64*counts+'[1]Sheet1 (2)'!$G$64))))</f>
        <v>2.0984129299999998</v>
      </c>
    </row>
    <row r="1377" spans="1:57" ht="12.75" customHeight="1">
      <c r="A1377" s="176" t="s">
        <v>282</v>
      </c>
      <c r="B1377" s="145" t="s">
        <v>76</v>
      </c>
      <c r="C1377" s="170">
        <v>1510</v>
      </c>
      <c r="D1377" s="174" t="s">
        <v>77</v>
      </c>
      <c r="E1377" s="171">
        <v>8</v>
      </c>
      <c r="F1377" s="171">
        <v>2</v>
      </c>
      <c r="G1377" s="171" t="s">
        <v>77</v>
      </c>
      <c r="H1377" s="171">
        <v>1</v>
      </c>
      <c r="I1377" s="171" t="s">
        <v>77</v>
      </c>
      <c r="J1377" s="173" t="s">
        <v>80</v>
      </c>
      <c r="K1377" s="173" t="s">
        <v>80</v>
      </c>
      <c r="L1377" s="169">
        <f>VLOOKUP(CONCATENATE(J1377,K1377),'Sheet1 (2)'!$J$6:$K$26,2,FALSE)</f>
        <v>0</v>
      </c>
      <c r="M1377" s="173" t="s">
        <v>83</v>
      </c>
      <c r="N1377" s="173" t="s">
        <v>82</v>
      </c>
      <c r="O1377" s="177">
        <f>VLOOKUP(CONCATENATE(M1377,N1377),'[1]Sheet1 (2)'!$L$6:$M$26,2,FALSE)</f>
        <v>18.75</v>
      </c>
      <c r="P1377" s="173" t="s">
        <v>83</v>
      </c>
      <c r="Q1377" s="173" t="s">
        <v>78</v>
      </c>
      <c r="R1377" s="177">
        <f>VLOOKUP(CONCATENATE(P1377,Q1377),'[1]Sheet1 (2)'!$N$6:$O$26,2,FALSE)</f>
        <v>7.5</v>
      </c>
      <c r="S1377" s="173" t="s">
        <v>80</v>
      </c>
      <c r="T1377" s="173" t="s">
        <v>80</v>
      </c>
      <c r="U1377" s="177">
        <f>VLOOKUP(CONCATENATE(S1377,T1377),'[1]Sheet1 (2)'!$P$6:$Q$26,2,FALSE)</f>
        <v>0</v>
      </c>
      <c r="V1377" s="173" t="s">
        <v>80</v>
      </c>
      <c r="W1377" s="173" t="s">
        <v>80</v>
      </c>
      <c r="X1377" s="177">
        <f>VLOOKUP(CONCATENATE(V1377,W1377),'[1]Sheet1 (2)'!$R$6:$S$26,2,FALSE)</f>
        <v>0</v>
      </c>
      <c r="Y1377" s="173" t="s">
        <v>80</v>
      </c>
      <c r="Z1377" s="173" t="s">
        <v>80</v>
      </c>
      <c r="AA1377" s="177">
        <f>VLOOKUP(CONCATENATE(Y1377,Z1377),'[1]Sheet1 (2)'!$T$6:$U$26,2,FALSE)</f>
        <v>0</v>
      </c>
      <c r="AB1377" s="173" t="s">
        <v>80</v>
      </c>
      <c r="AC1377" s="173" t="s">
        <v>80</v>
      </c>
      <c r="AD1377" s="177">
        <f>VLOOKUP(CONCATENATE(AB1377,AC1377),'[1]Sheet1 (2)'!$X$6:$Y$26,2,FALSE)</f>
        <v>0</v>
      </c>
      <c r="AE1377" s="173" t="s">
        <v>82</v>
      </c>
      <c r="AF1377" s="173" t="s">
        <v>81</v>
      </c>
      <c r="AG1377" s="177">
        <f>VLOOKUP(CONCATENATE(AE1377,AF1377),'[1]Sheet1 (2)'!$Z$6:$AA$26,2,FALSE)</f>
        <v>66</v>
      </c>
      <c r="AH1377" s="172"/>
      <c r="AI1377" s="178"/>
      <c r="AJ1377" s="140"/>
      <c r="AK1377" s="176" t="s">
        <v>282</v>
      </c>
      <c r="AL1377" s="176" t="s">
        <v>76</v>
      </c>
      <c r="AM1377" s="170">
        <f t="shared" si="43"/>
        <v>1510</v>
      </c>
      <c r="AN1377" s="147"/>
      <c r="AO1377" s="155"/>
      <c r="AP1377" s="156"/>
      <c r="AQ1377" s="157">
        <v>2.6787222599999998</v>
      </c>
      <c r="AR1377" s="158"/>
      <c r="AS1377" s="145">
        <f>LOOKUP(rufmkm,'[1]Sheet1 (2)'!$V$62:$V$71,'[1]Sheet1 (2)'!$W$62:$W$71)</f>
        <v>30</v>
      </c>
      <c r="AT1377" s="140"/>
      <c r="AU1377" s="157">
        <f>IF(IF(D1377='[1]Sheet1 (2)'!$C$69,'[1]Sheet1 (2)'!$D$69*('[1]Sheet1 (2)'!$D$72-rut_index)/'[1]Sheet1 (2)'!$D$72,IF([1]shee2!D1317='[1]Sheet1 (2)'!$C$70,'[1]Sheet1 (2)'!$D$70*('[1]Sheet1 (2)'!$D$72-rut_index)/'[1]Sheet1 (2)'!$D$72,IF([1]shee2!D1317='[1]Sheet1 (2)'!$C$71,'[1]Sheet1 (2)'!$D$71*('[1]Sheet1 (2)'!$D$72-rut_index)/'[1]Sheet1 (2)'!$D$72)))&lt;0,0,IF(D1377='[1]Sheet1 (2)'!$C$69,'[1]Sheet1 (2)'!$D$69*('[1]Sheet1 (2)'!$D$72-rut_index)/'[1]Sheet1 (2)'!$D$72,IF([1]shee2!D1317='[1]Sheet1 (2)'!$C$70,'[1]Sheet1 (2)'!$D$70*('[1]Sheet1 (2)'!$D$72-rut_index)/'[1]Sheet1 (2)'!$D$72,IF([1]shee2!D1317='[1]Sheet1 (2)'!$C$71,'[1]Sheet1 (2)'!$D$71*('[1]Sheet1 (2)'!$D$72-rut_index)/'[1]Sheet1 (2)'!$D$72))))</f>
        <v>5</v>
      </c>
      <c r="AV1377" s="157">
        <f>IF(IF(D1377='[1]Sheet1 (2)'!$C$69,'[1]Sheet1 (2)'!$D$69*('[1]Sheet1 (2)'!$D$72-crack_s_index)/'[1]Sheet1 (2)'!$D$72,IF([1]shee2!D1317='[1]Sheet1 (2)'!$C$70,'[1]Sheet1 (2)'!$D$70*('[1]Sheet1 (2)'!$D$72-crack_s_index)/'[1]Sheet1 (2)'!$D$72,IF([1]shee2!D1317='[1]Sheet1 (2)'!$C$71,'[1]Sheet1 (2)'!$D$71*('[1]Sheet1 (2)'!$D$72-crack_s_index)/'[1]Sheet1 (2)'!$D$72)))&lt;0,0,IF(D1377='[1]Sheet1 (2)'!$C$69,'[1]Sheet1 (2)'!$D$69*('[1]Sheet1 (2)'!$D$72-crack_s_index)/'[1]Sheet1 (2)'!$D$72,IF([1]shee2!D1317='[1]Sheet1 (2)'!$C$70,'[1]Sheet1 (2)'!$D$70*('[1]Sheet1 (2)'!$D$72-crack_s_index)/'[1]Sheet1 (2)'!$D$72,IF([1]shee2!D1317='[1]Sheet1 (2)'!$C$71,'[1]Sheet1 (2)'!$D$71*('[1]Sheet1 (2)'!$D$72-crack_s_index)/'[1]Sheet1 (2)'!$D$72))))</f>
        <v>3.4375</v>
      </c>
      <c r="AW1377" s="157">
        <f>IF(IF(D1377='[1]Sheet1 (2)'!$C$69,'[1]Sheet1 (2)'!$D$69*('[1]Sheet1 (2)'!$D$72-crack_t_index)/'[1]Sheet1 (2)'!$D$72,IF([1]shee2!D1317='[1]Sheet1 (2)'!$C$70,'[1]Sheet1 (2)'!$D$70*('[1]Sheet1 (2)'!$D$72-crack_t_index)/'[1]Sheet1 (2)'!$D$72,IF([1]shee2!D1317='[1]Sheet1 (2)'!$C$71,'[1]Sheet1 (2)'!$D$71*('[1]Sheet1 (2)'!$D$72-crack_t_index)/'[1]Sheet1 (2)'!$D$72)))&lt;0,0,IF(D1377='[1]Sheet1 (2)'!$C$69,'[1]Sheet1 (2)'!$D$69*('[1]Sheet1 (2)'!$D$72-crack_t_index)/'[1]Sheet1 (2)'!$D$72,IF([1]shee2!D1317='[1]Sheet1 (2)'!$C$70,'[1]Sheet1 (2)'!$D$70*('[1]Sheet1 (2)'!$D$72-crack_t_index)/'[1]Sheet1 (2)'!$D$72,IF([1]shee2!D1317='[1]Sheet1 (2)'!$C$71,'[1]Sheet1 (2)'!$D$71*('[1]Sheet1 (2)'!$D$72-crack_t_index)/'[1]Sheet1 (2)'!$D$72))))</f>
        <v>4.375</v>
      </c>
      <c r="AX1377" s="157">
        <f>IF(IF(D1377='[1]Sheet1 (2)'!$C$69,'[1]Sheet1 (2)'!$D$69*('[1]Sheet1 (2)'!$D$72-rave_index)/'[1]Sheet1 (2)'!$D$72,IF([1]shee2!D1317='[1]Sheet1 (2)'!$C$70,'[1]Sheet1 (2)'!$D$70*('[1]Sheet1 (2)'!$D$72-rave_index)/'[1]Sheet1 (2)'!$D$72,IF([1]shee2!D1317='[1]Sheet1 (2)'!$C$71,'[1]Sheet1 (2)'!$D$71*('[1]Sheet1 (2)'!$D$72-rave_index)/'[1]Sheet1 (2)'!$D$72)))&lt;0,0,IF(D1377='[1]Sheet1 (2)'!$C$69,'[1]Sheet1 (2)'!$D$69*('[1]Sheet1 (2)'!$D$72-rave_index)/'[1]Sheet1 (2)'!$D$72,IF([1]shee2!D1317='[1]Sheet1 (2)'!$C$70,'[1]Sheet1 (2)'!$D$70*('[1]Sheet1 (2)'!$D$72-rave_index)/'[1]Sheet1 (2)'!$D$72,IF([1]shee2!D1317='[1]Sheet1 (2)'!$C$71,'[1]Sheet1 (2)'!$D$71*('[1]Sheet1 (2)'!$D$72-rave_index)/'[1]Sheet1 (2)'!$D$72))))</f>
        <v>5</v>
      </c>
      <c r="AY1377" s="157">
        <f>IF(IF(D1377='[1]Sheet1 (2)'!$C$69,'[1]Sheet1 (2)'!$D$69*('[1]Sheet1 (2)'!$D$72-rough_index)/'[1]Sheet1 (2)'!$D$72,IF([1]shee2!D1317='[1]Sheet1 (2)'!$C$70,'[1]Sheet1 (2)'!$D$70*('[1]Sheet1 (2)'!$D$72-rough_index)/'[1]Sheet1 (2)'!$D$72,IF([1]shee2!D1317='[1]Sheet1 (2)'!$C$71,'[1]Sheet1 (2)'!$D$71*('[1]Sheet1 (2)'!$D$72-rough_index)/'[1]Sheet1 (2)'!$D$72)))&lt;0,0,IF(D1377='[1]Sheet1 (2)'!$C$69,'[1]Sheet1 (2)'!$D$69*('[1]Sheet1 (2)'!$D$72-rough_index)/'[1]Sheet1 (2)'!$D$72,IF([1]shee2!D1317='[1]Sheet1 (2)'!$C$70,'[1]Sheet1 (2)'!$D$70*('[1]Sheet1 (2)'!$D$72-rough_index)/'[1]Sheet1 (2)'!$D$72,IF([1]shee2!D1317='[1]Sheet1 (2)'!$C$71,'[1]Sheet1 (2)'!$D$71*('[1]Sheet1 (2)'!$D$72-rough_index)/'[1]Sheet1 (2)'!$D$72))))</f>
        <v>2.5</v>
      </c>
      <c r="AZ1377" s="179">
        <f>+(AU1377*'[1]Sheet1 (2)'!$C$77)+(AV1377*'[1]Sheet1 (2)'!$C$78)+(AW1377*'[1]Sheet1 (2)'!$C$79)+(AX1377*'[1]Sheet1 (2)'!$C$80)+(AY1377*'[1]Sheet1 (2)'!$C$81)</f>
        <v>3.6624999999999996</v>
      </c>
      <c r="BA1377" s="213" t="str">
        <f t="shared" si="42"/>
        <v>Fair</v>
      </c>
      <c r="BE1377">
        <f>IF(D1377='[1]Sheet1 (2)'!$C$61,'[1]Sheet1 (2)'!$D$61*(counts^2)+'[1]Sheet1 (2)'!$G$61*counts+'[1]Sheet1 (2)'!$J$61,IF(D1377='[1]Sheet1 (2)'!$C$62,'[1]Sheet1 (2)'!$D$62*counts+'[1]Sheet1 (2)'!$G$62,IF(D1377='[1]Sheet1 (2)'!$C$63,'[1]Sheet1 (2)'!$D$63*counts+'[1]Sheet1 (2)'!$G$63,IF(D1377='[1]Sheet1 (2)'!$C$64,'[1]Sheet1 (2)'!$D$64*counts+'[1]Sheet1 (2)'!$G$64))))</f>
        <v>2.0984129299999998</v>
      </c>
    </row>
    <row r="1378" spans="1:57" ht="12.75" customHeight="1">
      <c r="A1378" s="176" t="s">
        <v>282</v>
      </c>
      <c r="B1378" s="145" t="s">
        <v>76</v>
      </c>
      <c r="C1378" s="170">
        <v>1511</v>
      </c>
      <c r="D1378" s="174" t="s">
        <v>77</v>
      </c>
      <c r="E1378" s="171">
        <v>8</v>
      </c>
      <c r="F1378" s="171">
        <v>2</v>
      </c>
      <c r="G1378" s="171" t="s">
        <v>77</v>
      </c>
      <c r="H1378" s="171">
        <v>1</v>
      </c>
      <c r="I1378" s="171" t="s">
        <v>77</v>
      </c>
      <c r="J1378" s="173" t="s">
        <v>80</v>
      </c>
      <c r="K1378" s="173" t="s">
        <v>80</v>
      </c>
      <c r="L1378" s="169">
        <f>VLOOKUP(CONCATENATE(J1378,K1378),'Sheet1 (2)'!$J$6:$K$26,2,FALSE)</f>
        <v>0</v>
      </c>
      <c r="M1378" s="173" t="s">
        <v>79</v>
      </c>
      <c r="N1378" s="173" t="s">
        <v>79</v>
      </c>
      <c r="O1378" s="177">
        <f>VLOOKUP(CONCATENATE(M1378,N1378),'[1]Sheet1 (2)'!$L$6:$M$26,2,FALSE)</f>
        <v>75</v>
      </c>
      <c r="P1378" s="173" t="s">
        <v>79</v>
      </c>
      <c r="Q1378" s="173" t="s">
        <v>79</v>
      </c>
      <c r="R1378" s="177">
        <f>VLOOKUP(CONCATENATE(P1378,Q1378),'[1]Sheet1 (2)'!$N$6:$O$26,2,FALSE)</f>
        <v>75</v>
      </c>
      <c r="S1378" s="173" t="s">
        <v>80</v>
      </c>
      <c r="T1378" s="173" t="s">
        <v>80</v>
      </c>
      <c r="U1378" s="177">
        <f>VLOOKUP(CONCATENATE(S1378,T1378),'[1]Sheet1 (2)'!$P$6:$Q$26,2,FALSE)</f>
        <v>0</v>
      </c>
      <c r="V1378" s="173" t="s">
        <v>80</v>
      </c>
      <c r="W1378" s="173" t="s">
        <v>80</v>
      </c>
      <c r="X1378" s="177">
        <f>VLOOKUP(CONCATENATE(V1378,W1378),'[1]Sheet1 (2)'!$R$6:$S$26,2,FALSE)</f>
        <v>0</v>
      </c>
      <c r="Y1378" s="173" t="s">
        <v>80</v>
      </c>
      <c r="Z1378" s="173" t="s">
        <v>80</v>
      </c>
      <c r="AA1378" s="177">
        <f>VLOOKUP(CONCATENATE(Y1378,Z1378),'[1]Sheet1 (2)'!$T$6:$U$26,2,FALSE)</f>
        <v>0</v>
      </c>
      <c r="AB1378" s="173" t="s">
        <v>80</v>
      </c>
      <c r="AC1378" s="173" t="s">
        <v>80</v>
      </c>
      <c r="AD1378" s="177">
        <f>VLOOKUP(CONCATENATE(AB1378,AC1378),'[1]Sheet1 (2)'!$X$6:$Y$26,2,FALSE)</f>
        <v>0</v>
      </c>
      <c r="AE1378" s="173" t="s">
        <v>82</v>
      </c>
      <c r="AF1378" s="173" t="s">
        <v>81</v>
      </c>
      <c r="AG1378" s="177">
        <f>VLOOKUP(CONCATENATE(AE1378,AF1378),'[1]Sheet1 (2)'!$Z$6:$AA$26,2,FALSE)</f>
        <v>66</v>
      </c>
      <c r="AH1378" s="172"/>
      <c r="AI1378" s="178"/>
      <c r="AJ1378" s="140"/>
      <c r="AK1378" s="176" t="s">
        <v>282</v>
      </c>
      <c r="AL1378" s="176" t="s">
        <v>76</v>
      </c>
      <c r="AM1378" s="170">
        <f t="shared" si="43"/>
        <v>1511</v>
      </c>
      <c r="AN1378" s="147"/>
      <c r="AO1378" s="155"/>
      <c r="AP1378" s="156"/>
      <c r="AQ1378" s="157">
        <v>3.0631140979999998</v>
      </c>
      <c r="AR1378" s="158"/>
      <c r="AS1378" s="145">
        <f>LOOKUP(rufmkm,'[1]Sheet1 (2)'!$V$62:$V$71,'[1]Sheet1 (2)'!$W$62:$W$71)</f>
        <v>40</v>
      </c>
      <c r="AT1378" s="140"/>
      <c r="AU1378" s="157">
        <f>IF(IF(D1378='[1]Sheet1 (2)'!$C$69,'[1]Sheet1 (2)'!$D$69*('[1]Sheet1 (2)'!$D$72-rut_index)/'[1]Sheet1 (2)'!$D$72,IF([1]shee2!D1318='[1]Sheet1 (2)'!$C$70,'[1]Sheet1 (2)'!$D$70*('[1]Sheet1 (2)'!$D$72-rut_index)/'[1]Sheet1 (2)'!$D$72,IF([1]shee2!D1318='[1]Sheet1 (2)'!$C$71,'[1]Sheet1 (2)'!$D$71*('[1]Sheet1 (2)'!$D$72-rut_index)/'[1]Sheet1 (2)'!$D$72)))&lt;0,0,IF(D1378='[1]Sheet1 (2)'!$C$69,'[1]Sheet1 (2)'!$D$69*('[1]Sheet1 (2)'!$D$72-rut_index)/'[1]Sheet1 (2)'!$D$72,IF([1]shee2!D1318='[1]Sheet1 (2)'!$C$70,'[1]Sheet1 (2)'!$D$70*('[1]Sheet1 (2)'!$D$72-rut_index)/'[1]Sheet1 (2)'!$D$72,IF([1]shee2!D1318='[1]Sheet1 (2)'!$C$71,'[1]Sheet1 (2)'!$D$71*('[1]Sheet1 (2)'!$D$72-rut_index)/'[1]Sheet1 (2)'!$D$72))))</f>
        <v>5</v>
      </c>
      <c r="AV1378" s="157">
        <f>IF(IF(D1378='[1]Sheet1 (2)'!$C$69,'[1]Sheet1 (2)'!$D$69*('[1]Sheet1 (2)'!$D$72-crack_s_index)/'[1]Sheet1 (2)'!$D$72,IF([1]shee2!D1318='[1]Sheet1 (2)'!$C$70,'[1]Sheet1 (2)'!$D$70*('[1]Sheet1 (2)'!$D$72-crack_s_index)/'[1]Sheet1 (2)'!$D$72,IF([1]shee2!D1318='[1]Sheet1 (2)'!$C$71,'[1]Sheet1 (2)'!$D$71*('[1]Sheet1 (2)'!$D$72-crack_s_index)/'[1]Sheet1 (2)'!$D$72)))&lt;0,0,IF(D1378='[1]Sheet1 (2)'!$C$69,'[1]Sheet1 (2)'!$D$69*('[1]Sheet1 (2)'!$D$72-crack_s_index)/'[1]Sheet1 (2)'!$D$72,IF([1]shee2!D1318='[1]Sheet1 (2)'!$C$70,'[1]Sheet1 (2)'!$D$70*('[1]Sheet1 (2)'!$D$72-crack_s_index)/'[1]Sheet1 (2)'!$D$72,IF([1]shee2!D1318='[1]Sheet1 (2)'!$C$71,'[1]Sheet1 (2)'!$D$71*('[1]Sheet1 (2)'!$D$72-crack_s_index)/'[1]Sheet1 (2)'!$D$72))))</f>
        <v>0</v>
      </c>
      <c r="AW1378" s="157">
        <f>IF(IF(D1378='[1]Sheet1 (2)'!$C$69,'[1]Sheet1 (2)'!$D$69*('[1]Sheet1 (2)'!$D$72-crack_t_index)/'[1]Sheet1 (2)'!$D$72,IF([1]shee2!D1318='[1]Sheet1 (2)'!$C$70,'[1]Sheet1 (2)'!$D$70*('[1]Sheet1 (2)'!$D$72-crack_t_index)/'[1]Sheet1 (2)'!$D$72,IF([1]shee2!D1318='[1]Sheet1 (2)'!$C$71,'[1]Sheet1 (2)'!$D$71*('[1]Sheet1 (2)'!$D$72-crack_t_index)/'[1]Sheet1 (2)'!$D$72)))&lt;0,0,IF(D1378='[1]Sheet1 (2)'!$C$69,'[1]Sheet1 (2)'!$D$69*('[1]Sheet1 (2)'!$D$72-crack_t_index)/'[1]Sheet1 (2)'!$D$72,IF([1]shee2!D1318='[1]Sheet1 (2)'!$C$70,'[1]Sheet1 (2)'!$D$70*('[1]Sheet1 (2)'!$D$72-crack_t_index)/'[1]Sheet1 (2)'!$D$72,IF([1]shee2!D1318='[1]Sheet1 (2)'!$C$71,'[1]Sheet1 (2)'!$D$71*('[1]Sheet1 (2)'!$D$72-crack_t_index)/'[1]Sheet1 (2)'!$D$72))))</f>
        <v>0</v>
      </c>
      <c r="AX1378" s="157">
        <f>IF(IF(D1378='[1]Sheet1 (2)'!$C$69,'[1]Sheet1 (2)'!$D$69*('[1]Sheet1 (2)'!$D$72-rave_index)/'[1]Sheet1 (2)'!$D$72,IF([1]shee2!D1318='[1]Sheet1 (2)'!$C$70,'[1]Sheet1 (2)'!$D$70*('[1]Sheet1 (2)'!$D$72-rave_index)/'[1]Sheet1 (2)'!$D$72,IF([1]shee2!D1318='[1]Sheet1 (2)'!$C$71,'[1]Sheet1 (2)'!$D$71*('[1]Sheet1 (2)'!$D$72-rave_index)/'[1]Sheet1 (2)'!$D$72)))&lt;0,0,IF(D1378='[1]Sheet1 (2)'!$C$69,'[1]Sheet1 (2)'!$D$69*('[1]Sheet1 (2)'!$D$72-rave_index)/'[1]Sheet1 (2)'!$D$72,IF([1]shee2!D1318='[1]Sheet1 (2)'!$C$70,'[1]Sheet1 (2)'!$D$70*('[1]Sheet1 (2)'!$D$72-rave_index)/'[1]Sheet1 (2)'!$D$72,IF([1]shee2!D1318='[1]Sheet1 (2)'!$C$71,'[1]Sheet1 (2)'!$D$71*('[1]Sheet1 (2)'!$D$72-rave_index)/'[1]Sheet1 (2)'!$D$72))))</f>
        <v>5</v>
      </c>
      <c r="AY1378" s="157">
        <f>IF(IF(D1378='[1]Sheet1 (2)'!$C$69,'[1]Sheet1 (2)'!$D$69*('[1]Sheet1 (2)'!$D$72-rough_index)/'[1]Sheet1 (2)'!$D$72,IF([1]shee2!D1318='[1]Sheet1 (2)'!$C$70,'[1]Sheet1 (2)'!$D$70*('[1]Sheet1 (2)'!$D$72-rough_index)/'[1]Sheet1 (2)'!$D$72,IF([1]shee2!D1318='[1]Sheet1 (2)'!$C$71,'[1]Sheet1 (2)'!$D$71*('[1]Sheet1 (2)'!$D$72-rough_index)/'[1]Sheet1 (2)'!$D$72)))&lt;0,0,IF(D1378='[1]Sheet1 (2)'!$C$69,'[1]Sheet1 (2)'!$D$69*('[1]Sheet1 (2)'!$D$72-rough_index)/'[1]Sheet1 (2)'!$D$72,IF([1]shee2!D1318='[1]Sheet1 (2)'!$C$70,'[1]Sheet1 (2)'!$D$70*('[1]Sheet1 (2)'!$D$72-rough_index)/'[1]Sheet1 (2)'!$D$72,IF([1]shee2!D1318='[1]Sheet1 (2)'!$C$71,'[1]Sheet1 (2)'!$D$71*('[1]Sheet1 (2)'!$D$72-rough_index)/'[1]Sheet1 (2)'!$D$72))))</f>
        <v>1.6666666666666667</v>
      </c>
      <c r="AZ1378" s="179">
        <f>+(AU1378*'[1]Sheet1 (2)'!$C$77)+(AV1378*'[1]Sheet1 (2)'!$C$78)+(AW1378*'[1]Sheet1 (2)'!$C$79)+(AX1378*'[1]Sheet1 (2)'!$C$80)+(AY1378*'[1]Sheet1 (2)'!$C$81)</f>
        <v>2</v>
      </c>
      <c r="BA1378" s="213" t="str">
        <f t="shared" si="42"/>
        <v>Poor</v>
      </c>
      <c r="BE1378">
        <f>IF(D1378='[1]Sheet1 (2)'!$C$61,'[1]Sheet1 (2)'!$D$61*(counts^2)+'[1]Sheet1 (2)'!$G$61*counts+'[1]Sheet1 (2)'!$J$61,IF(D1378='[1]Sheet1 (2)'!$C$62,'[1]Sheet1 (2)'!$D$62*counts+'[1]Sheet1 (2)'!$G$62,IF(D1378='[1]Sheet1 (2)'!$C$63,'[1]Sheet1 (2)'!$D$63*counts+'[1]Sheet1 (2)'!$G$63,IF(D1378='[1]Sheet1 (2)'!$C$64,'[1]Sheet1 (2)'!$D$64*counts+'[1]Sheet1 (2)'!$G$64))))</f>
        <v>2.0984129299999998</v>
      </c>
    </row>
    <row r="1379" spans="1:57" ht="12.75" customHeight="1">
      <c r="A1379" s="176" t="s">
        <v>282</v>
      </c>
      <c r="B1379" s="145" t="s">
        <v>76</v>
      </c>
      <c r="C1379" s="170">
        <v>1512</v>
      </c>
      <c r="D1379" s="174" t="s">
        <v>77</v>
      </c>
      <c r="E1379" s="171">
        <v>8</v>
      </c>
      <c r="F1379" s="171">
        <v>2</v>
      </c>
      <c r="G1379" s="171" t="s">
        <v>77</v>
      </c>
      <c r="H1379" s="171">
        <v>1</v>
      </c>
      <c r="I1379" s="171" t="s">
        <v>77</v>
      </c>
      <c r="J1379" s="173" t="s">
        <v>80</v>
      </c>
      <c r="K1379" s="173" t="s">
        <v>80</v>
      </c>
      <c r="L1379" s="169">
        <f>VLOOKUP(CONCATENATE(J1379,K1379),'Sheet1 (2)'!$J$6:$K$26,2,FALSE)</f>
        <v>0</v>
      </c>
      <c r="M1379" s="173" t="s">
        <v>79</v>
      </c>
      <c r="N1379" s="173" t="s">
        <v>81</v>
      </c>
      <c r="O1379" s="177">
        <f>VLOOKUP(CONCATENATE(M1379,N1379),'[1]Sheet1 (2)'!$L$6:$M$26,2,FALSE)</f>
        <v>100</v>
      </c>
      <c r="P1379" s="173" t="s">
        <v>79</v>
      </c>
      <c r="Q1379" s="173" t="s">
        <v>79</v>
      </c>
      <c r="R1379" s="177">
        <f>VLOOKUP(CONCATENATE(P1379,Q1379),'[1]Sheet1 (2)'!$N$6:$O$26,2,FALSE)</f>
        <v>75</v>
      </c>
      <c r="S1379" s="173" t="s">
        <v>80</v>
      </c>
      <c r="T1379" s="173" t="s">
        <v>80</v>
      </c>
      <c r="U1379" s="177">
        <f>VLOOKUP(CONCATENATE(S1379,T1379),'[1]Sheet1 (2)'!$P$6:$Q$26,2,FALSE)</f>
        <v>0</v>
      </c>
      <c r="V1379" s="173" t="s">
        <v>80</v>
      </c>
      <c r="W1379" s="173" t="s">
        <v>80</v>
      </c>
      <c r="X1379" s="177">
        <f>VLOOKUP(CONCATENATE(V1379,W1379),'[1]Sheet1 (2)'!$R$6:$S$26,2,FALSE)</f>
        <v>0</v>
      </c>
      <c r="Y1379" s="173" t="s">
        <v>82</v>
      </c>
      <c r="Z1379" s="173" t="s">
        <v>83</v>
      </c>
      <c r="AA1379" s="177">
        <f>VLOOKUP(CONCATENATE(Y1379,Z1379),'[1]Sheet1 (2)'!$T$6:$U$26,2,FALSE)</f>
        <v>25</v>
      </c>
      <c r="AB1379" s="173" t="s">
        <v>80</v>
      </c>
      <c r="AC1379" s="173" t="s">
        <v>80</v>
      </c>
      <c r="AD1379" s="177">
        <f>VLOOKUP(CONCATENATE(AB1379,AC1379),'[1]Sheet1 (2)'!$X$6:$Y$26,2,FALSE)</f>
        <v>0</v>
      </c>
      <c r="AE1379" s="173" t="s">
        <v>82</v>
      </c>
      <c r="AF1379" s="173" t="s">
        <v>81</v>
      </c>
      <c r="AG1379" s="177">
        <f>VLOOKUP(CONCATENATE(AE1379,AF1379),'[1]Sheet1 (2)'!$Z$6:$AA$26,2,FALSE)</f>
        <v>66</v>
      </c>
      <c r="AH1379" s="172"/>
      <c r="AI1379" s="178"/>
      <c r="AJ1379" s="140"/>
      <c r="AK1379" s="176" t="s">
        <v>282</v>
      </c>
      <c r="AL1379" s="176" t="s">
        <v>76</v>
      </c>
      <c r="AM1379" s="170">
        <f t="shared" si="43"/>
        <v>1512</v>
      </c>
      <c r="AN1379" s="147"/>
      <c r="AO1379" s="155"/>
      <c r="AP1379" s="156"/>
      <c r="AQ1379" s="157">
        <v>2.3805103125999998</v>
      </c>
      <c r="AR1379" s="158"/>
      <c r="AS1379" s="145">
        <f>LOOKUP(rufmkm,'[1]Sheet1 (2)'!$V$62:$V$71,'[1]Sheet1 (2)'!$W$62:$W$71)</f>
        <v>30</v>
      </c>
      <c r="AT1379" s="140"/>
      <c r="AU1379" s="157">
        <f>IF(IF(D1379='[1]Sheet1 (2)'!$C$69,'[1]Sheet1 (2)'!$D$69*('[1]Sheet1 (2)'!$D$72-rut_index)/'[1]Sheet1 (2)'!$D$72,IF([1]shee2!D1319='[1]Sheet1 (2)'!$C$70,'[1]Sheet1 (2)'!$D$70*('[1]Sheet1 (2)'!$D$72-rut_index)/'[1]Sheet1 (2)'!$D$72,IF([1]shee2!D1319='[1]Sheet1 (2)'!$C$71,'[1]Sheet1 (2)'!$D$71*('[1]Sheet1 (2)'!$D$72-rut_index)/'[1]Sheet1 (2)'!$D$72)))&lt;0,0,IF(D1379='[1]Sheet1 (2)'!$C$69,'[1]Sheet1 (2)'!$D$69*('[1]Sheet1 (2)'!$D$72-rut_index)/'[1]Sheet1 (2)'!$D$72,IF([1]shee2!D1319='[1]Sheet1 (2)'!$C$70,'[1]Sheet1 (2)'!$D$70*('[1]Sheet1 (2)'!$D$72-rut_index)/'[1]Sheet1 (2)'!$D$72,IF([1]shee2!D1319='[1]Sheet1 (2)'!$C$71,'[1]Sheet1 (2)'!$D$71*('[1]Sheet1 (2)'!$D$72-rut_index)/'[1]Sheet1 (2)'!$D$72))))</f>
        <v>5</v>
      </c>
      <c r="AV1379" s="157">
        <f>IF(IF(D1379='[1]Sheet1 (2)'!$C$69,'[1]Sheet1 (2)'!$D$69*('[1]Sheet1 (2)'!$D$72-crack_s_index)/'[1]Sheet1 (2)'!$D$72,IF([1]shee2!D1319='[1]Sheet1 (2)'!$C$70,'[1]Sheet1 (2)'!$D$70*('[1]Sheet1 (2)'!$D$72-crack_s_index)/'[1]Sheet1 (2)'!$D$72,IF([1]shee2!D1319='[1]Sheet1 (2)'!$C$71,'[1]Sheet1 (2)'!$D$71*('[1]Sheet1 (2)'!$D$72-crack_s_index)/'[1]Sheet1 (2)'!$D$72)))&lt;0,0,IF(D1379='[1]Sheet1 (2)'!$C$69,'[1]Sheet1 (2)'!$D$69*('[1]Sheet1 (2)'!$D$72-crack_s_index)/'[1]Sheet1 (2)'!$D$72,IF([1]shee2!D1319='[1]Sheet1 (2)'!$C$70,'[1]Sheet1 (2)'!$D$70*('[1]Sheet1 (2)'!$D$72-crack_s_index)/'[1]Sheet1 (2)'!$D$72,IF([1]shee2!D1319='[1]Sheet1 (2)'!$C$71,'[1]Sheet1 (2)'!$D$71*('[1]Sheet1 (2)'!$D$72-crack_s_index)/'[1]Sheet1 (2)'!$D$72))))</f>
        <v>0</v>
      </c>
      <c r="AW1379" s="157">
        <f>IF(IF(D1379='[1]Sheet1 (2)'!$C$69,'[1]Sheet1 (2)'!$D$69*('[1]Sheet1 (2)'!$D$72-crack_t_index)/'[1]Sheet1 (2)'!$D$72,IF([1]shee2!D1319='[1]Sheet1 (2)'!$C$70,'[1]Sheet1 (2)'!$D$70*('[1]Sheet1 (2)'!$D$72-crack_t_index)/'[1]Sheet1 (2)'!$D$72,IF([1]shee2!D1319='[1]Sheet1 (2)'!$C$71,'[1]Sheet1 (2)'!$D$71*('[1]Sheet1 (2)'!$D$72-crack_t_index)/'[1]Sheet1 (2)'!$D$72)))&lt;0,0,IF(D1379='[1]Sheet1 (2)'!$C$69,'[1]Sheet1 (2)'!$D$69*('[1]Sheet1 (2)'!$D$72-crack_t_index)/'[1]Sheet1 (2)'!$D$72,IF([1]shee2!D1319='[1]Sheet1 (2)'!$C$70,'[1]Sheet1 (2)'!$D$70*('[1]Sheet1 (2)'!$D$72-crack_t_index)/'[1]Sheet1 (2)'!$D$72,IF([1]shee2!D1319='[1]Sheet1 (2)'!$C$71,'[1]Sheet1 (2)'!$D$71*('[1]Sheet1 (2)'!$D$72-crack_t_index)/'[1]Sheet1 (2)'!$D$72))))</f>
        <v>0</v>
      </c>
      <c r="AX1379" s="157">
        <f>IF(IF(D1379='[1]Sheet1 (2)'!$C$69,'[1]Sheet1 (2)'!$D$69*('[1]Sheet1 (2)'!$D$72-rave_index)/'[1]Sheet1 (2)'!$D$72,IF([1]shee2!D1319='[1]Sheet1 (2)'!$C$70,'[1]Sheet1 (2)'!$D$70*('[1]Sheet1 (2)'!$D$72-rave_index)/'[1]Sheet1 (2)'!$D$72,IF([1]shee2!D1319='[1]Sheet1 (2)'!$C$71,'[1]Sheet1 (2)'!$D$71*('[1]Sheet1 (2)'!$D$72-rave_index)/'[1]Sheet1 (2)'!$D$72)))&lt;0,0,IF(D1379='[1]Sheet1 (2)'!$C$69,'[1]Sheet1 (2)'!$D$69*('[1]Sheet1 (2)'!$D$72-rave_index)/'[1]Sheet1 (2)'!$D$72,IF([1]shee2!D1319='[1]Sheet1 (2)'!$C$70,'[1]Sheet1 (2)'!$D$70*('[1]Sheet1 (2)'!$D$72-rave_index)/'[1]Sheet1 (2)'!$D$72,IF([1]shee2!D1319='[1]Sheet1 (2)'!$C$71,'[1]Sheet1 (2)'!$D$71*('[1]Sheet1 (2)'!$D$72-rave_index)/'[1]Sheet1 (2)'!$D$72))))</f>
        <v>2.9166666666666665</v>
      </c>
      <c r="AY1379" s="157">
        <f>IF(IF(D1379='[1]Sheet1 (2)'!$C$69,'[1]Sheet1 (2)'!$D$69*('[1]Sheet1 (2)'!$D$72-rough_index)/'[1]Sheet1 (2)'!$D$72,IF([1]shee2!D1319='[1]Sheet1 (2)'!$C$70,'[1]Sheet1 (2)'!$D$70*('[1]Sheet1 (2)'!$D$72-rough_index)/'[1]Sheet1 (2)'!$D$72,IF([1]shee2!D1319='[1]Sheet1 (2)'!$C$71,'[1]Sheet1 (2)'!$D$71*('[1]Sheet1 (2)'!$D$72-rough_index)/'[1]Sheet1 (2)'!$D$72)))&lt;0,0,IF(D1379='[1]Sheet1 (2)'!$C$69,'[1]Sheet1 (2)'!$D$69*('[1]Sheet1 (2)'!$D$72-rough_index)/'[1]Sheet1 (2)'!$D$72,IF([1]shee2!D1319='[1]Sheet1 (2)'!$C$70,'[1]Sheet1 (2)'!$D$70*('[1]Sheet1 (2)'!$D$72-rough_index)/'[1]Sheet1 (2)'!$D$72,IF([1]shee2!D1319='[1]Sheet1 (2)'!$C$71,'[1]Sheet1 (2)'!$D$71*('[1]Sheet1 (2)'!$D$72-rough_index)/'[1]Sheet1 (2)'!$D$72))))</f>
        <v>2.5</v>
      </c>
      <c r="AZ1379" s="179">
        <f>+(AU1379*'[1]Sheet1 (2)'!$C$77)+(AV1379*'[1]Sheet1 (2)'!$C$78)+(AW1379*'[1]Sheet1 (2)'!$C$79)+(AX1379*'[1]Sheet1 (2)'!$C$80)+(AY1379*'[1]Sheet1 (2)'!$C$81)</f>
        <v>2.041666666666667</v>
      </c>
      <c r="BA1379" s="213" t="str">
        <f t="shared" si="42"/>
        <v>Poor</v>
      </c>
      <c r="BE1379">
        <f>IF(D1379='[1]Sheet1 (2)'!$C$61,'[1]Sheet1 (2)'!$D$61*(counts^2)+'[1]Sheet1 (2)'!$G$61*counts+'[1]Sheet1 (2)'!$J$61,IF(D1379='[1]Sheet1 (2)'!$C$62,'[1]Sheet1 (2)'!$D$62*counts+'[1]Sheet1 (2)'!$G$62,IF(D1379='[1]Sheet1 (2)'!$C$63,'[1]Sheet1 (2)'!$D$63*counts+'[1]Sheet1 (2)'!$G$63,IF(D1379='[1]Sheet1 (2)'!$C$64,'[1]Sheet1 (2)'!$D$64*counts+'[1]Sheet1 (2)'!$G$64))))</f>
        <v>2.0984129299999998</v>
      </c>
    </row>
    <row r="1380" spans="1:57" ht="12.75" customHeight="1">
      <c r="A1380" s="176" t="s">
        <v>282</v>
      </c>
      <c r="B1380" s="145" t="s">
        <v>76</v>
      </c>
      <c r="C1380" s="170">
        <v>1513</v>
      </c>
      <c r="D1380" s="174" t="s">
        <v>77</v>
      </c>
      <c r="E1380" s="171">
        <v>8</v>
      </c>
      <c r="F1380" s="171">
        <v>2</v>
      </c>
      <c r="G1380" s="171" t="s">
        <v>77</v>
      </c>
      <c r="H1380" s="171">
        <v>1</v>
      </c>
      <c r="I1380" s="171" t="s">
        <v>77</v>
      </c>
      <c r="J1380" s="173" t="s">
        <v>80</v>
      </c>
      <c r="K1380" s="173" t="s">
        <v>80</v>
      </c>
      <c r="L1380" s="169">
        <f>VLOOKUP(CONCATENATE(J1380,K1380),'Sheet1 (2)'!$J$6:$K$26,2,FALSE)</f>
        <v>0</v>
      </c>
      <c r="M1380" s="173" t="s">
        <v>83</v>
      </c>
      <c r="N1380" s="173" t="s">
        <v>83</v>
      </c>
      <c r="O1380" s="177">
        <f>VLOOKUP(CONCATENATE(M1380,N1380),'[1]Sheet1 (2)'!$L$6:$M$26,2,FALSE)</f>
        <v>37.5</v>
      </c>
      <c r="P1380" s="173" t="s">
        <v>83</v>
      </c>
      <c r="Q1380" s="173" t="s">
        <v>83</v>
      </c>
      <c r="R1380" s="177">
        <f>VLOOKUP(CONCATENATE(P1380,Q1380),'[1]Sheet1 (2)'!$N$6:$O$26,2,FALSE)</f>
        <v>37.5</v>
      </c>
      <c r="S1380" s="173" t="s">
        <v>80</v>
      </c>
      <c r="T1380" s="173" t="s">
        <v>80</v>
      </c>
      <c r="U1380" s="177">
        <f>VLOOKUP(CONCATENATE(S1380,T1380),'[1]Sheet1 (2)'!$P$6:$Q$26,2,FALSE)</f>
        <v>0</v>
      </c>
      <c r="V1380" s="173" t="s">
        <v>82</v>
      </c>
      <c r="W1380" s="173" t="s">
        <v>81</v>
      </c>
      <c r="X1380" s="177">
        <f>VLOOKUP(CONCATENATE(V1380,W1380),'[1]Sheet1 (2)'!$R$6:$S$26,2,FALSE)</f>
        <v>50</v>
      </c>
      <c r="Y1380" s="173" t="s">
        <v>80</v>
      </c>
      <c r="Z1380" s="173" t="s">
        <v>80</v>
      </c>
      <c r="AA1380" s="177">
        <f>VLOOKUP(CONCATENATE(Y1380,Z1380),'[1]Sheet1 (2)'!$T$6:$U$26,2,FALSE)</f>
        <v>0</v>
      </c>
      <c r="AB1380" s="173" t="s">
        <v>80</v>
      </c>
      <c r="AC1380" s="173" t="s">
        <v>80</v>
      </c>
      <c r="AD1380" s="177">
        <f>VLOOKUP(CONCATENATE(AB1380,AC1380),'[1]Sheet1 (2)'!$X$6:$Y$26,2,FALSE)</f>
        <v>0</v>
      </c>
      <c r="AE1380" s="173" t="s">
        <v>82</v>
      </c>
      <c r="AF1380" s="173" t="s">
        <v>81</v>
      </c>
      <c r="AG1380" s="177">
        <f>VLOOKUP(CONCATENATE(AE1380,AF1380),'[1]Sheet1 (2)'!$Z$6:$AA$26,2,FALSE)</f>
        <v>66</v>
      </c>
      <c r="AH1380" s="172"/>
      <c r="AI1380" s="178"/>
      <c r="AJ1380" s="140"/>
      <c r="AK1380" s="176" t="s">
        <v>282</v>
      </c>
      <c r="AL1380" s="176" t="s">
        <v>76</v>
      </c>
      <c r="AM1380" s="170">
        <f t="shared" si="43"/>
        <v>1513</v>
      </c>
      <c r="AN1380" s="147"/>
      <c r="AO1380" s="155"/>
      <c r="AP1380" s="156"/>
      <c r="AQ1380" s="157">
        <v>2.9662285289999999</v>
      </c>
      <c r="AR1380" s="158"/>
      <c r="AS1380" s="145">
        <f>LOOKUP(rufmkm,'[1]Sheet1 (2)'!$V$62:$V$71,'[1]Sheet1 (2)'!$W$62:$W$71)</f>
        <v>30</v>
      </c>
      <c r="AT1380" s="140"/>
      <c r="AU1380" s="157">
        <f>IF(IF(D1380='[1]Sheet1 (2)'!$C$69,'[1]Sheet1 (2)'!$D$69*('[1]Sheet1 (2)'!$D$72-rut_index)/'[1]Sheet1 (2)'!$D$72,IF([1]shee2!D1320='[1]Sheet1 (2)'!$C$70,'[1]Sheet1 (2)'!$D$70*('[1]Sheet1 (2)'!$D$72-rut_index)/'[1]Sheet1 (2)'!$D$72,IF([1]shee2!D1320='[1]Sheet1 (2)'!$C$71,'[1]Sheet1 (2)'!$D$71*('[1]Sheet1 (2)'!$D$72-rut_index)/'[1]Sheet1 (2)'!$D$72)))&lt;0,0,IF(D1380='[1]Sheet1 (2)'!$C$69,'[1]Sheet1 (2)'!$D$69*('[1]Sheet1 (2)'!$D$72-rut_index)/'[1]Sheet1 (2)'!$D$72,IF([1]shee2!D1320='[1]Sheet1 (2)'!$C$70,'[1]Sheet1 (2)'!$D$70*('[1]Sheet1 (2)'!$D$72-rut_index)/'[1]Sheet1 (2)'!$D$72,IF([1]shee2!D1320='[1]Sheet1 (2)'!$C$71,'[1]Sheet1 (2)'!$D$71*('[1]Sheet1 (2)'!$D$72-rut_index)/'[1]Sheet1 (2)'!$D$72))))</f>
        <v>5</v>
      </c>
      <c r="AV1380" s="157">
        <f>IF(IF(D1380='[1]Sheet1 (2)'!$C$69,'[1]Sheet1 (2)'!$D$69*('[1]Sheet1 (2)'!$D$72-crack_s_index)/'[1]Sheet1 (2)'!$D$72,IF([1]shee2!D1320='[1]Sheet1 (2)'!$C$70,'[1]Sheet1 (2)'!$D$70*('[1]Sheet1 (2)'!$D$72-crack_s_index)/'[1]Sheet1 (2)'!$D$72,IF([1]shee2!D1320='[1]Sheet1 (2)'!$C$71,'[1]Sheet1 (2)'!$D$71*('[1]Sheet1 (2)'!$D$72-crack_s_index)/'[1]Sheet1 (2)'!$D$72)))&lt;0,0,IF(D1380='[1]Sheet1 (2)'!$C$69,'[1]Sheet1 (2)'!$D$69*('[1]Sheet1 (2)'!$D$72-crack_s_index)/'[1]Sheet1 (2)'!$D$72,IF([1]shee2!D1320='[1]Sheet1 (2)'!$C$70,'[1]Sheet1 (2)'!$D$70*('[1]Sheet1 (2)'!$D$72-crack_s_index)/'[1]Sheet1 (2)'!$D$72,IF([1]shee2!D1320='[1]Sheet1 (2)'!$C$71,'[1]Sheet1 (2)'!$D$71*('[1]Sheet1 (2)'!$D$72-crack_s_index)/'[1]Sheet1 (2)'!$D$72))))</f>
        <v>1.875</v>
      </c>
      <c r="AW1380" s="157">
        <f>IF(IF(D1380='[1]Sheet1 (2)'!$C$69,'[1]Sheet1 (2)'!$D$69*('[1]Sheet1 (2)'!$D$72-crack_t_index)/'[1]Sheet1 (2)'!$D$72,IF([1]shee2!D1320='[1]Sheet1 (2)'!$C$70,'[1]Sheet1 (2)'!$D$70*('[1]Sheet1 (2)'!$D$72-crack_t_index)/'[1]Sheet1 (2)'!$D$72,IF([1]shee2!D1320='[1]Sheet1 (2)'!$C$71,'[1]Sheet1 (2)'!$D$71*('[1]Sheet1 (2)'!$D$72-crack_t_index)/'[1]Sheet1 (2)'!$D$72)))&lt;0,0,IF(D1380='[1]Sheet1 (2)'!$C$69,'[1]Sheet1 (2)'!$D$69*('[1]Sheet1 (2)'!$D$72-crack_t_index)/'[1]Sheet1 (2)'!$D$72,IF([1]shee2!D1320='[1]Sheet1 (2)'!$C$70,'[1]Sheet1 (2)'!$D$70*('[1]Sheet1 (2)'!$D$72-crack_t_index)/'[1]Sheet1 (2)'!$D$72,IF([1]shee2!D1320='[1]Sheet1 (2)'!$C$71,'[1]Sheet1 (2)'!$D$71*('[1]Sheet1 (2)'!$D$72-crack_t_index)/'[1]Sheet1 (2)'!$D$72))))</f>
        <v>1.875</v>
      </c>
      <c r="AX1380" s="157">
        <f>IF(IF(D1380='[1]Sheet1 (2)'!$C$69,'[1]Sheet1 (2)'!$D$69*('[1]Sheet1 (2)'!$D$72-rave_index)/'[1]Sheet1 (2)'!$D$72,IF([1]shee2!D1320='[1]Sheet1 (2)'!$C$70,'[1]Sheet1 (2)'!$D$70*('[1]Sheet1 (2)'!$D$72-rave_index)/'[1]Sheet1 (2)'!$D$72,IF([1]shee2!D1320='[1]Sheet1 (2)'!$C$71,'[1]Sheet1 (2)'!$D$71*('[1]Sheet1 (2)'!$D$72-rave_index)/'[1]Sheet1 (2)'!$D$72)))&lt;0,0,IF(D1380='[1]Sheet1 (2)'!$C$69,'[1]Sheet1 (2)'!$D$69*('[1]Sheet1 (2)'!$D$72-rave_index)/'[1]Sheet1 (2)'!$D$72,IF([1]shee2!D1320='[1]Sheet1 (2)'!$C$70,'[1]Sheet1 (2)'!$D$70*('[1]Sheet1 (2)'!$D$72-rave_index)/'[1]Sheet1 (2)'!$D$72,IF([1]shee2!D1320='[1]Sheet1 (2)'!$C$71,'[1]Sheet1 (2)'!$D$71*('[1]Sheet1 (2)'!$D$72-rave_index)/'[1]Sheet1 (2)'!$D$72))))</f>
        <v>5</v>
      </c>
      <c r="AY1380" s="157">
        <f>IF(IF(D1380='[1]Sheet1 (2)'!$C$69,'[1]Sheet1 (2)'!$D$69*('[1]Sheet1 (2)'!$D$72-rough_index)/'[1]Sheet1 (2)'!$D$72,IF([1]shee2!D1320='[1]Sheet1 (2)'!$C$70,'[1]Sheet1 (2)'!$D$70*('[1]Sheet1 (2)'!$D$72-rough_index)/'[1]Sheet1 (2)'!$D$72,IF([1]shee2!D1320='[1]Sheet1 (2)'!$C$71,'[1]Sheet1 (2)'!$D$71*('[1]Sheet1 (2)'!$D$72-rough_index)/'[1]Sheet1 (2)'!$D$72)))&lt;0,0,IF(D1380='[1]Sheet1 (2)'!$C$69,'[1]Sheet1 (2)'!$D$69*('[1]Sheet1 (2)'!$D$72-rough_index)/'[1]Sheet1 (2)'!$D$72,IF([1]shee2!D1320='[1]Sheet1 (2)'!$C$70,'[1]Sheet1 (2)'!$D$70*('[1]Sheet1 (2)'!$D$72-rough_index)/'[1]Sheet1 (2)'!$D$72,IF([1]shee2!D1320='[1]Sheet1 (2)'!$C$71,'[1]Sheet1 (2)'!$D$71*('[1]Sheet1 (2)'!$D$72-rough_index)/'[1]Sheet1 (2)'!$D$72))))</f>
        <v>2.5</v>
      </c>
      <c r="AZ1380" s="179">
        <f>+(AU1380*'[1]Sheet1 (2)'!$C$77)+(AV1380*'[1]Sheet1 (2)'!$C$78)+(AW1380*'[1]Sheet1 (2)'!$C$79)+(AX1380*'[1]Sheet1 (2)'!$C$80)+(AY1380*'[1]Sheet1 (2)'!$C$81)</f>
        <v>3</v>
      </c>
      <c r="BA1380" s="213" t="str">
        <f t="shared" si="42"/>
        <v>Fair</v>
      </c>
      <c r="BE1380">
        <f>IF(D1380='[1]Sheet1 (2)'!$C$61,'[1]Sheet1 (2)'!$D$61*(counts^2)+'[1]Sheet1 (2)'!$G$61*counts+'[1]Sheet1 (2)'!$J$61,IF(D1380='[1]Sheet1 (2)'!$C$62,'[1]Sheet1 (2)'!$D$62*counts+'[1]Sheet1 (2)'!$G$62,IF(D1380='[1]Sheet1 (2)'!$C$63,'[1]Sheet1 (2)'!$D$63*counts+'[1]Sheet1 (2)'!$G$63,IF(D1380='[1]Sheet1 (2)'!$C$64,'[1]Sheet1 (2)'!$D$64*counts+'[1]Sheet1 (2)'!$G$64))))</f>
        <v>2.0984129299999998</v>
      </c>
    </row>
    <row r="1381" spans="1:57" ht="12.75" customHeight="1">
      <c r="A1381" s="176" t="s">
        <v>282</v>
      </c>
      <c r="B1381" s="145" t="s">
        <v>76</v>
      </c>
      <c r="C1381" s="170">
        <v>1514</v>
      </c>
      <c r="D1381" s="174" t="s">
        <v>77</v>
      </c>
      <c r="E1381" s="171">
        <v>8</v>
      </c>
      <c r="F1381" s="171">
        <v>2</v>
      </c>
      <c r="G1381" s="171" t="s">
        <v>77</v>
      </c>
      <c r="H1381" s="171">
        <v>1</v>
      </c>
      <c r="I1381" s="171" t="s">
        <v>77</v>
      </c>
      <c r="J1381" s="173" t="s">
        <v>80</v>
      </c>
      <c r="K1381" s="173" t="s">
        <v>80</v>
      </c>
      <c r="L1381" s="169">
        <f>VLOOKUP(CONCATENATE(J1381,K1381),'Sheet1 (2)'!$J$6:$K$26,2,FALSE)</f>
        <v>0</v>
      </c>
      <c r="M1381" s="173" t="s">
        <v>83</v>
      </c>
      <c r="N1381" s="173" t="s">
        <v>83</v>
      </c>
      <c r="O1381" s="177">
        <f>VLOOKUP(CONCATENATE(M1381,N1381),'[1]Sheet1 (2)'!$L$6:$M$26,2,FALSE)</f>
        <v>37.5</v>
      </c>
      <c r="P1381" s="173" t="s">
        <v>83</v>
      </c>
      <c r="Q1381" s="173" t="s">
        <v>83</v>
      </c>
      <c r="R1381" s="177">
        <f>VLOOKUP(CONCATENATE(P1381,Q1381),'[1]Sheet1 (2)'!$N$6:$O$26,2,FALSE)</f>
        <v>37.5</v>
      </c>
      <c r="S1381" s="173" t="s">
        <v>80</v>
      </c>
      <c r="T1381" s="173" t="s">
        <v>80</v>
      </c>
      <c r="U1381" s="177">
        <f>VLOOKUP(CONCATENATE(S1381,T1381),'[1]Sheet1 (2)'!$P$6:$Q$26,2,FALSE)</f>
        <v>0</v>
      </c>
      <c r="V1381" s="173" t="s">
        <v>83</v>
      </c>
      <c r="W1381" s="173" t="s">
        <v>81</v>
      </c>
      <c r="X1381" s="177">
        <f>VLOOKUP(CONCATENATE(V1381,W1381),'[1]Sheet1 (2)'!$R$6:$S$26,2,FALSE)</f>
        <v>75</v>
      </c>
      <c r="Y1381" s="173" t="s">
        <v>80</v>
      </c>
      <c r="Z1381" s="173" t="s">
        <v>80</v>
      </c>
      <c r="AA1381" s="177">
        <f>VLOOKUP(CONCATENATE(Y1381,Z1381),'[1]Sheet1 (2)'!$T$6:$U$26,2,FALSE)</f>
        <v>0</v>
      </c>
      <c r="AB1381" s="173" t="s">
        <v>80</v>
      </c>
      <c r="AC1381" s="173" t="s">
        <v>80</v>
      </c>
      <c r="AD1381" s="177">
        <f>VLOOKUP(CONCATENATE(AB1381,AC1381),'[1]Sheet1 (2)'!$X$6:$Y$26,2,FALSE)</f>
        <v>0</v>
      </c>
      <c r="AE1381" s="173" t="s">
        <v>82</v>
      </c>
      <c r="AF1381" s="173" t="s">
        <v>81</v>
      </c>
      <c r="AG1381" s="177">
        <f>VLOOKUP(CONCATENATE(AE1381,AF1381),'[1]Sheet1 (2)'!$Z$6:$AA$26,2,FALSE)</f>
        <v>66</v>
      </c>
      <c r="AH1381" s="172"/>
      <c r="AI1381" s="178"/>
      <c r="AJ1381" s="140"/>
      <c r="AK1381" s="176" t="s">
        <v>282</v>
      </c>
      <c r="AL1381" s="176" t="s">
        <v>76</v>
      </c>
      <c r="AM1381" s="170">
        <f t="shared" si="43"/>
        <v>1514</v>
      </c>
      <c r="AN1381" s="147"/>
      <c r="AO1381" s="155"/>
      <c r="AP1381" s="156"/>
      <c r="AQ1381" s="157">
        <v>4.0639965709999997</v>
      </c>
      <c r="AR1381" s="158"/>
      <c r="AS1381" s="145">
        <f>LOOKUP(rufmkm,'[1]Sheet1 (2)'!$V$62:$V$71,'[1]Sheet1 (2)'!$W$62:$W$71)</f>
        <v>50</v>
      </c>
      <c r="AT1381" s="140"/>
      <c r="AU1381" s="157">
        <f>IF(IF(D1381='[1]Sheet1 (2)'!$C$69,'[1]Sheet1 (2)'!$D$69*('[1]Sheet1 (2)'!$D$72-rut_index)/'[1]Sheet1 (2)'!$D$72,IF([1]shee2!D1321='[1]Sheet1 (2)'!$C$70,'[1]Sheet1 (2)'!$D$70*('[1]Sheet1 (2)'!$D$72-rut_index)/'[1]Sheet1 (2)'!$D$72,IF([1]shee2!D1321='[1]Sheet1 (2)'!$C$71,'[1]Sheet1 (2)'!$D$71*('[1]Sheet1 (2)'!$D$72-rut_index)/'[1]Sheet1 (2)'!$D$72)))&lt;0,0,IF(D1381='[1]Sheet1 (2)'!$C$69,'[1]Sheet1 (2)'!$D$69*('[1]Sheet1 (2)'!$D$72-rut_index)/'[1]Sheet1 (2)'!$D$72,IF([1]shee2!D1321='[1]Sheet1 (2)'!$C$70,'[1]Sheet1 (2)'!$D$70*('[1]Sheet1 (2)'!$D$72-rut_index)/'[1]Sheet1 (2)'!$D$72,IF([1]shee2!D1321='[1]Sheet1 (2)'!$C$71,'[1]Sheet1 (2)'!$D$71*('[1]Sheet1 (2)'!$D$72-rut_index)/'[1]Sheet1 (2)'!$D$72))))</f>
        <v>5</v>
      </c>
      <c r="AV1381" s="157">
        <f>IF(IF(D1381='[1]Sheet1 (2)'!$C$69,'[1]Sheet1 (2)'!$D$69*('[1]Sheet1 (2)'!$D$72-crack_s_index)/'[1]Sheet1 (2)'!$D$72,IF([1]shee2!D1321='[1]Sheet1 (2)'!$C$70,'[1]Sheet1 (2)'!$D$70*('[1]Sheet1 (2)'!$D$72-crack_s_index)/'[1]Sheet1 (2)'!$D$72,IF([1]shee2!D1321='[1]Sheet1 (2)'!$C$71,'[1]Sheet1 (2)'!$D$71*('[1]Sheet1 (2)'!$D$72-crack_s_index)/'[1]Sheet1 (2)'!$D$72)))&lt;0,0,IF(D1381='[1]Sheet1 (2)'!$C$69,'[1]Sheet1 (2)'!$D$69*('[1]Sheet1 (2)'!$D$72-crack_s_index)/'[1]Sheet1 (2)'!$D$72,IF([1]shee2!D1321='[1]Sheet1 (2)'!$C$70,'[1]Sheet1 (2)'!$D$70*('[1]Sheet1 (2)'!$D$72-crack_s_index)/'[1]Sheet1 (2)'!$D$72,IF([1]shee2!D1321='[1]Sheet1 (2)'!$C$71,'[1]Sheet1 (2)'!$D$71*('[1]Sheet1 (2)'!$D$72-crack_s_index)/'[1]Sheet1 (2)'!$D$72))))</f>
        <v>1.875</v>
      </c>
      <c r="AW1381" s="157">
        <f>IF(IF(D1381='[1]Sheet1 (2)'!$C$69,'[1]Sheet1 (2)'!$D$69*('[1]Sheet1 (2)'!$D$72-crack_t_index)/'[1]Sheet1 (2)'!$D$72,IF([1]shee2!D1321='[1]Sheet1 (2)'!$C$70,'[1]Sheet1 (2)'!$D$70*('[1]Sheet1 (2)'!$D$72-crack_t_index)/'[1]Sheet1 (2)'!$D$72,IF([1]shee2!D1321='[1]Sheet1 (2)'!$C$71,'[1]Sheet1 (2)'!$D$71*('[1]Sheet1 (2)'!$D$72-crack_t_index)/'[1]Sheet1 (2)'!$D$72)))&lt;0,0,IF(D1381='[1]Sheet1 (2)'!$C$69,'[1]Sheet1 (2)'!$D$69*('[1]Sheet1 (2)'!$D$72-crack_t_index)/'[1]Sheet1 (2)'!$D$72,IF([1]shee2!D1321='[1]Sheet1 (2)'!$C$70,'[1]Sheet1 (2)'!$D$70*('[1]Sheet1 (2)'!$D$72-crack_t_index)/'[1]Sheet1 (2)'!$D$72,IF([1]shee2!D1321='[1]Sheet1 (2)'!$C$71,'[1]Sheet1 (2)'!$D$71*('[1]Sheet1 (2)'!$D$72-crack_t_index)/'[1]Sheet1 (2)'!$D$72))))</f>
        <v>1.875</v>
      </c>
      <c r="AX1381" s="157">
        <f>IF(IF(D1381='[1]Sheet1 (2)'!$C$69,'[1]Sheet1 (2)'!$D$69*('[1]Sheet1 (2)'!$D$72-rave_index)/'[1]Sheet1 (2)'!$D$72,IF([1]shee2!D1321='[1]Sheet1 (2)'!$C$70,'[1]Sheet1 (2)'!$D$70*('[1]Sheet1 (2)'!$D$72-rave_index)/'[1]Sheet1 (2)'!$D$72,IF([1]shee2!D1321='[1]Sheet1 (2)'!$C$71,'[1]Sheet1 (2)'!$D$71*('[1]Sheet1 (2)'!$D$72-rave_index)/'[1]Sheet1 (2)'!$D$72)))&lt;0,0,IF(D1381='[1]Sheet1 (2)'!$C$69,'[1]Sheet1 (2)'!$D$69*('[1]Sheet1 (2)'!$D$72-rave_index)/'[1]Sheet1 (2)'!$D$72,IF([1]shee2!D1321='[1]Sheet1 (2)'!$C$70,'[1]Sheet1 (2)'!$D$70*('[1]Sheet1 (2)'!$D$72-rave_index)/'[1]Sheet1 (2)'!$D$72,IF([1]shee2!D1321='[1]Sheet1 (2)'!$C$71,'[1]Sheet1 (2)'!$D$71*('[1]Sheet1 (2)'!$D$72-rave_index)/'[1]Sheet1 (2)'!$D$72))))</f>
        <v>5</v>
      </c>
      <c r="AY1381" s="157">
        <f>IF(IF(D1381='[1]Sheet1 (2)'!$C$69,'[1]Sheet1 (2)'!$D$69*('[1]Sheet1 (2)'!$D$72-rough_index)/'[1]Sheet1 (2)'!$D$72,IF([1]shee2!D1321='[1]Sheet1 (2)'!$C$70,'[1]Sheet1 (2)'!$D$70*('[1]Sheet1 (2)'!$D$72-rough_index)/'[1]Sheet1 (2)'!$D$72,IF([1]shee2!D1321='[1]Sheet1 (2)'!$C$71,'[1]Sheet1 (2)'!$D$71*('[1]Sheet1 (2)'!$D$72-rough_index)/'[1]Sheet1 (2)'!$D$72)))&lt;0,0,IF(D1381='[1]Sheet1 (2)'!$C$69,'[1]Sheet1 (2)'!$D$69*('[1]Sheet1 (2)'!$D$72-rough_index)/'[1]Sheet1 (2)'!$D$72,IF([1]shee2!D1321='[1]Sheet1 (2)'!$C$70,'[1]Sheet1 (2)'!$D$70*('[1]Sheet1 (2)'!$D$72-rough_index)/'[1]Sheet1 (2)'!$D$72,IF([1]shee2!D1321='[1]Sheet1 (2)'!$C$71,'[1]Sheet1 (2)'!$D$71*('[1]Sheet1 (2)'!$D$72-rough_index)/'[1]Sheet1 (2)'!$D$72))))</f>
        <v>0.83333333333333337</v>
      </c>
      <c r="AZ1381" s="179">
        <f>+(AU1381*'[1]Sheet1 (2)'!$C$77)+(AV1381*'[1]Sheet1 (2)'!$C$78)+(AW1381*'[1]Sheet1 (2)'!$C$79)+(AX1381*'[1]Sheet1 (2)'!$C$80)+(AY1381*'[1]Sheet1 (2)'!$C$81)</f>
        <v>2.5</v>
      </c>
      <c r="BA1381" s="213" t="str">
        <f t="shared" si="42"/>
        <v>Fair</v>
      </c>
      <c r="BE1381">
        <f>IF(D1381='[1]Sheet1 (2)'!$C$61,'[1]Sheet1 (2)'!$D$61*(counts^2)+'[1]Sheet1 (2)'!$G$61*counts+'[1]Sheet1 (2)'!$J$61,IF(D1381='[1]Sheet1 (2)'!$C$62,'[1]Sheet1 (2)'!$D$62*counts+'[1]Sheet1 (2)'!$G$62,IF(D1381='[1]Sheet1 (2)'!$C$63,'[1]Sheet1 (2)'!$D$63*counts+'[1]Sheet1 (2)'!$G$63,IF(D1381='[1]Sheet1 (2)'!$C$64,'[1]Sheet1 (2)'!$D$64*counts+'[1]Sheet1 (2)'!$G$64))))</f>
        <v>2.0984129299999998</v>
      </c>
    </row>
    <row r="1382" spans="1:57" ht="12.75" customHeight="1">
      <c r="A1382" s="176" t="s">
        <v>282</v>
      </c>
      <c r="B1382" s="145" t="s">
        <v>76</v>
      </c>
      <c r="C1382" s="170">
        <v>1515</v>
      </c>
      <c r="D1382" s="174" t="s">
        <v>77</v>
      </c>
      <c r="E1382" s="171">
        <v>8</v>
      </c>
      <c r="F1382" s="171">
        <v>2</v>
      </c>
      <c r="G1382" s="171" t="s">
        <v>77</v>
      </c>
      <c r="H1382" s="171">
        <v>1</v>
      </c>
      <c r="I1382" s="171" t="s">
        <v>77</v>
      </c>
      <c r="J1382" s="173" t="s">
        <v>80</v>
      </c>
      <c r="K1382" s="173" t="s">
        <v>80</v>
      </c>
      <c r="L1382" s="169">
        <f>VLOOKUP(CONCATENATE(J1382,K1382),'Sheet1 (2)'!$J$6:$K$26,2,FALSE)</f>
        <v>0</v>
      </c>
      <c r="M1382" s="173" t="s">
        <v>83</v>
      </c>
      <c r="N1382" s="173" t="s">
        <v>79</v>
      </c>
      <c r="O1382" s="177">
        <f>VLOOKUP(CONCATENATE(M1382,N1382),'[1]Sheet1 (2)'!$L$6:$M$26,2,FALSE)</f>
        <v>56.25</v>
      </c>
      <c r="P1382" s="173" t="s">
        <v>83</v>
      </c>
      <c r="Q1382" s="173" t="s">
        <v>83</v>
      </c>
      <c r="R1382" s="177">
        <f>VLOOKUP(CONCATENATE(P1382,Q1382),'[1]Sheet1 (2)'!$N$6:$O$26,2,FALSE)</f>
        <v>37.5</v>
      </c>
      <c r="S1382" s="173" t="s">
        <v>80</v>
      </c>
      <c r="T1382" s="173" t="s">
        <v>80</v>
      </c>
      <c r="U1382" s="177">
        <f>VLOOKUP(CONCATENATE(S1382,T1382),'[1]Sheet1 (2)'!$P$6:$Q$26,2,FALSE)</f>
        <v>0</v>
      </c>
      <c r="V1382" s="173" t="s">
        <v>82</v>
      </c>
      <c r="W1382" s="173" t="s">
        <v>81</v>
      </c>
      <c r="X1382" s="177">
        <f>VLOOKUP(CONCATENATE(V1382,W1382),'[1]Sheet1 (2)'!$R$6:$S$26,2,FALSE)</f>
        <v>50</v>
      </c>
      <c r="Y1382" s="173" t="s">
        <v>80</v>
      </c>
      <c r="Z1382" s="173" t="s">
        <v>80</v>
      </c>
      <c r="AA1382" s="177">
        <f>VLOOKUP(CONCATENATE(Y1382,Z1382),'[1]Sheet1 (2)'!$T$6:$U$26,2,FALSE)</f>
        <v>0</v>
      </c>
      <c r="AB1382" s="173" t="s">
        <v>80</v>
      </c>
      <c r="AC1382" s="173" t="s">
        <v>80</v>
      </c>
      <c r="AD1382" s="177">
        <f>VLOOKUP(CONCATENATE(AB1382,AC1382),'[1]Sheet1 (2)'!$X$6:$Y$26,2,FALSE)</f>
        <v>0</v>
      </c>
      <c r="AE1382" s="173" t="s">
        <v>82</v>
      </c>
      <c r="AF1382" s="173" t="s">
        <v>81</v>
      </c>
      <c r="AG1382" s="177">
        <f>VLOOKUP(CONCATENATE(AE1382,AF1382),'[1]Sheet1 (2)'!$Z$6:$AA$26,2,FALSE)</f>
        <v>66</v>
      </c>
      <c r="AH1382" s="172"/>
      <c r="AI1382" s="178"/>
      <c r="AJ1382" s="140"/>
      <c r="AK1382" s="176" t="s">
        <v>282</v>
      </c>
      <c r="AL1382" s="176" t="s">
        <v>76</v>
      </c>
      <c r="AM1382" s="170">
        <f t="shared" si="43"/>
        <v>1515</v>
      </c>
      <c r="AN1382" s="147"/>
      <c r="AO1382" s="155"/>
      <c r="AP1382" s="156"/>
      <c r="AQ1382" s="157">
        <v>3.1402371966000002</v>
      </c>
      <c r="AR1382" s="158"/>
      <c r="AS1382" s="145">
        <f>LOOKUP(rufmkm,'[1]Sheet1 (2)'!$V$62:$V$71,'[1]Sheet1 (2)'!$W$62:$W$71)</f>
        <v>40</v>
      </c>
      <c r="AT1382" s="140"/>
      <c r="AU1382" s="157">
        <f>IF(IF(D1382='[1]Sheet1 (2)'!$C$69,'[1]Sheet1 (2)'!$D$69*('[1]Sheet1 (2)'!$D$72-rut_index)/'[1]Sheet1 (2)'!$D$72,IF([1]shee2!D1322='[1]Sheet1 (2)'!$C$70,'[1]Sheet1 (2)'!$D$70*('[1]Sheet1 (2)'!$D$72-rut_index)/'[1]Sheet1 (2)'!$D$72,IF([1]shee2!D1322='[1]Sheet1 (2)'!$C$71,'[1]Sheet1 (2)'!$D$71*('[1]Sheet1 (2)'!$D$72-rut_index)/'[1]Sheet1 (2)'!$D$72)))&lt;0,0,IF(D1382='[1]Sheet1 (2)'!$C$69,'[1]Sheet1 (2)'!$D$69*('[1]Sheet1 (2)'!$D$72-rut_index)/'[1]Sheet1 (2)'!$D$72,IF([1]shee2!D1322='[1]Sheet1 (2)'!$C$70,'[1]Sheet1 (2)'!$D$70*('[1]Sheet1 (2)'!$D$72-rut_index)/'[1]Sheet1 (2)'!$D$72,IF([1]shee2!D1322='[1]Sheet1 (2)'!$C$71,'[1]Sheet1 (2)'!$D$71*('[1]Sheet1 (2)'!$D$72-rut_index)/'[1]Sheet1 (2)'!$D$72))))</f>
        <v>5</v>
      </c>
      <c r="AV1382" s="157">
        <f>IF(IF(D1382='[1]Sheet1 (2)'!$C$69,'[1]Sheet1 (2)'!$D$69*('[1]Sheet1 (2)'!$D$72-crack_s_index)/'[1]Sheet1 (2)'!$D$72,IF([1]shee2!D1322='[1]Sheet1 (2)'!$C$70,'[1]Sheet1 (2)'!$D$70*('[1]Sheet1 (2)'!$D$72-crack_s_index)/'[1]Sheet1 (2)'!$D$72,IF([1]shee2!D1322='[1]Sheet1 (2)'!$C$71,'[1]Sheet1 (2)'!$D$71*('[1]Sheet1 (2)'!$D$72-crack_s_index)/'[1]Sheet1 (2)'!$D$72)))&lt;0,0,IF(D1382='[1]Sheet1 (2)'!$C$69,'[1]Sheet1 (2)'!$D$69*('[1]Sheet1 (2)'!$D$72-crack_s_index)/'[1]Sheet1 (2)'!$D$72,IF([1]shee2!D1322='[1]Sheet1 (2)'!$C$70,'[1]Sheet1 (2)'!$D$70*('[1]Sheet1 (2)'!$D$72-crack_s_index)/'[1]Sheet1 (2)'!$D$72,IF([1]shee2!D1322='[1]Sheet1 (2)'!$C$71,'[1]Sheet1 (2)'!$D$71*('[1]Sheet1 (2)'!$D$72-crack_s_index)/'[1]Sheet1 (2)'!$D$72))))</f>
        <v>0.3125</v>
      </c>
      <c r="AW1382" s="157">
        <f>IF(IF(D1382='[1]Sheet1 (2)'!$C$69,'[1]Sheet1 (2)'!$D$69*('[1]Sheet1 (2)'!$D$72-crack_t_index)/'[1]Sheet1 (2)'!$D$72,IF([1]shee2!D1322='[1]Sheet1 (2)'!$C$70,'[1]Sheet1 (2)'!$D$70*('[1]Sheet1 (2)'!$D$72-crack_t_index)/'[1]Sheet1 (2)'!$D$72,IF([1]shee2!D1322='[1]Sheet1 (2)'!$C$71,'[1]Sheet1 (2)'!$D$71*('[1]Sheet1 (2)'!$D$72-crack_t_index)/'[1]Sheet1 (2)'!$D$72)))&lt;0,0,IF(D1382='[1]Sheet1 (2)'!$C$69,'[1]Sheet1 (2)'!$D$69*('[1]Sheet1 (2)'!$D$72-crack_t_index)/'[1]Sheet1 (2)'!$D$72,IF([1]shee2!D1322='[1]Sheet1 (2)'!$C$70,'[1]Sheet1 (2)'!$D$70*('[1]Sheet1 (2)'!$D$72-crack_t_index)/'[1]Sheet1 (2)'!$D$72,IF([1]shee2!D1322='[1]Sheet1 (2)'!$C$71,'[1]Sheet1 (2)'!$D$71*('[1]Sheet1 (2)'!$D$72-crack_t_index)/'[1]Sheet1 (2)'!$D$72))))</f>
        <v>1.875</v>
      </c>
      <c r="AX1382" s="157">
        <f>IF(IF(D1382='[1]Sheet1 (2)'!$C$69,'[1]Sheet1 (2)'!$D$69*('[1]Sheet1 (2)'!$D$72-rave_index)/'[1]Sheet1 (2)'!$D$72,IF([1]shee2!D1322='[1]Sheet1 (2)'!$C$70,'[1]Sheet1 (2)'!$D$70*('[1]Sheet1 (2)'!$D$72-rave_index)/'[1]Sheet1 (2)'!$D$72,IF([1]shee2!D1322='[1]Sheet1 (2)'!$C$71,'[1]Sheet1 (2)'!$D$71*('[1]Sheet1 (2)'!$D$72-rave_index)/'[1]Sheet1 (2)'!$D$72)))&lt;0,0,IF(D1382='[1]Sheet1 (2)'!$C$69,'[1]Sheet1 (2)'!$D$69*('[1]Sheet1 (2)'!$D$72-rave_index)/'[1]Sheet1 (2)'!$D$72,IF([1]shee2!D1322='[1]Sheet1 (2)'!$C$70,'[1]Sheet1 (2)'!$D$70*('[1]Sheet1 (2)'!$D$72-rave_index)/'[1]Sheet1 (2)'!$D$72,IF([1]shee2!D1322='[1]Sheet1 (2)'!$C$71,'[1]Sheet1 (2)'!$D$71*('[1]Sheet1 (2)'!$D$72-rave_index)/'[1]Sheet1 (2)'!$D$72))))</f>
        <v>5</v>
      </c>
      <c r="AY1382" s="157">
        <f>IF(IF(D1382='[1]Sheet1 (2)'!$C$69,'[1]Sheet1 (2)'!$D$69*('[1]Sheet1 (2)'!$D$72-rough_index)/'[1]Sheet1 (2)'!$D$72,IF([1]shee2!D1322='[1]Sheet1 (2)'!$C$70,'[1]Sheet1 (2)'!$D$70*('[1]Sheet1 (2)'!$D$72-rough_index)/'[1]Sheet1 (2)'!$D$72,IF([1]shee2!D1322='[1]Sheet1 (2)'!$C$71,'[1]Sheet1 (2)'!$D$71*('[1]Sheet1 (2)'!$D$72-rough_index)/'[1]Sheet1 (2)'!$D$72)))&lt;0,0,IF(D1382='[1]Sheet1 (2)'!$C$69,'[1]Sheet1 (2)'!$D$69*('[1]Sheet1 (2)'!$D$72-rough_index)/'[1]Sheet1 (2)'!$D$72,IF([1]shee2!D1322='[1]Sheet1 (2)'!$C$70,'[1]Sheet1 (2)'!$D$70*('[1]Sheet1 (2)'!$D$72-rough_index)/'[1]Sheet1 (2)'!$D$72,IF([1]shee2!D1322='[1]Sheet1 (2)'!$C$71,'[1]Sheet1 (2)'!$D$71*('[1]Sheet1 (2)'!$D$72-rough_index)/'[1]Sheet1 (2)'!$D$72))))</f>
        <v>1.6666666666666667</v>
      </c>
      <c r="AZ1382" s="179">
        <f>+(AU1382*'[1]Sheet1 (2)'!$C$77)+(AV1382*'[1]Sheet1 (2)'!$C$78)+(AW1382*'[1]Sheet1 (2)'!$C$79)+(AX1382*'[1]Sheet1 (2)'!$C$80)+(AY1382*'[1]Sheet1 (2)'!$C$81)</f>
        <v>2.1875</v>
      </c>
      <c r="BA1382" s="213" t="str">
        <f t="shared" si="42"/>
        <v>Poor</v>
      </c>
      <c r="BE1382">
        <f>IF(D1382='[1]Sheet1 (2)'!$C$61,'[1]Sheet1 (2)'!$D$61*(counts^2)+'[1]Sheet1 (2)'!$G$61*counts+'[1]Sheet1 (2)'!$J$61,IF(D1382='[1]Sheet1 (2)'!$C$62,'[1]Sheet1 (2)'!$D$62*counts+'[1]Sheet1 (2)'!$G$62,IF(D1382='[1]Sheet1 (2)'!$C$63,'[1]Sheet1 (2)'!$D$63*counts+'[1]Sheet1 (2)'!$G$63,IF(D1382='[1]Sheet1 (2)'!$C$64,'[1]Sheet1 (2)'!$D$64*counts+'[1]Sheet1 (2)'!$G$64))))</f>
        <v>2.0984129299999998</v>
      </c>
    </row>
    <row r="1383" spans="1:57" ht="12.75" customHeight="1">
      <c r="A1383" s="176" t="s">
        <v>282</v>
      </c>
      <c r="B1383" s="145" t="s">
        <v>76</v>
      </c>
      <c r="C1383" s="170">
        <v>1516</v>
      </c>
      <c r="D1383" s="174" t="s">
        <v>77</v>
      </c>
      <c r="E1383" s="171">
        <v>8</v>
      </c>
      <c r="F1383" s="171">
        <v>2</v>
      </c>
      <c r="G1383" s="171" t="s">
        <v>77</v>
      </c>
      <c r="H1383" s="171">
        <v>1</v>
      </c>
      <c r="I1383" s="171" t="s">
        <v>77</v>
      </c>
      <c r="J1383" s="173" t="s">
        <v>80</v>
      </c>
      <c r="K1383" s="173" t="s">
        <v>80</v>
      </c>
      <c r="L1383" s="169">
        <f>VLOOKUP(CONCATENATE(J1383,K1383),'Sheet1 (2)'!$J$6:$K$26,2,FALSE)</f>
        <v>0</v>
      </c>
      <c r="M1383" s="173" t="s">
        <v>83</v>
      </c>
      <c r="N1383" s="173" t="s">
        <v>83</v>
      </c>
      <c r="O1383" s="177">
        <f>VLOOKUP(CONCATENATE(M1383,N1383),'[1]Sheet1 (2)'!$L$6:$M$26,2,FALSE)</f>
        <v>37.5</v>
      </c>
      <c r="P1383" s="173" t="s">
        <v>83</v>
      </c>
      <c r="Q1383" s="173" t="s">
        <v>82</v>
      </c>
      <c r="R1383" s="177">
        <f>VLOOKUP(CONCATENATE(P1383,Q1383),'[1]Sheet1 (2)'!$N$6:$O$26,2,FALSE)</f>
        <v>18.75</v>
      </c>
      <c r="S1383" s="173" t="s">
        <v>80</v>
      </c>
      <c r="T1383" s="173" t="s">
        <v>80</v>
      </c>
      <c r="U1383" s="177">
        <f>VLOOKUP(CONCATENATE(S1383,T1383),'[1]Sheet1 (2)'!$P$6:$Q$26,2,FALSE)</f>
        <v>0</v>
      </c>
      <c r="V1383" s="173" t="s">
        <v>80</v>
      </c>
      <c r="W1383" s="173" t="s">
        <v>80</v>
      </c>
      <c r="X1383" s="177">
        <f>VLOOKUP(CONCATENATE(V1383,W1383),'[1]Sheet1 (2)'!$R$6:$S$26,2,FALSE)</f>
        <v>0</v>
      </c>
      <c r="Y1383" s="173" t="s">
        <v>80</v>
      </c>
      <c r="Z1383" s="173" t="s">
        <v>80</v>
      </c>
      <c r="AA1383" s="177">
        <f>VLOOKUP(CONCATENATE(Y1383,Z1383),'[1]Sheet1 (2)'!$T$6:$U$26,2,FALSE)</f>
        <v>0</v>
      </c>
      <c r="AB1383" s="173" t="s">
        <v>80</v>
      </c>
      <c r="AC1383" s="173" t="s">
        <v>80</v>
      </c>
      <c r="AD1383" s="177">
        <f>VLOOKUP(CONCATENATE(AB1383,AC1383),'[1]Sheet1 (2)'!$X$6:$Y$26,2,FALSE)</f>
        <v>0</v>
      </c>
      <c r="AE1383" s="173" t="s">
        <v>82</v>
      </c>
      <c r="AF1383" s="173" t="s">
        <v>81</v>
      </c>
      <c r="AG1383" s="177">
        <f>VLOOKUP(CONCATENATE(AE1383,AF1383),'[1]Sheet1 (2)'!$Z$6:$AA$26,2,FALSE)</f>
        <v>66</v>
      </c>
      <c r="AH1383" s="172"/>
      <c r="AI1383" s="178"/>
      <c r="AJ1383" s="140"/>
      <c r="AK1383" s="176" t="s">
        <v>282</v>
      </c>
      <c r="AL1383" s="176" t="s">
        <v>76</v>
      </c>
      <c r="AM1383" s="170">
        <f t="shared" si="43"/>
        <v>1516</v>
      </c>
      <c r="AN1383" s="147"/>
      <c r="AO1383" s="155"/>
      <c r="AP1383" s="156"/>
      <c r="AQ1383" s="157">
        <v>2.9813687193999998</v>
      </c>
      <c r="AR1383" s="158"/>
      <c r="AS1383" s="145">
        <f>LOOKUP(rufmkm,'[1]Sheet1 (2)'!$V$62:$V$71,'[1]Sheet1 (2)'!$W$62:$W$71)</f>
        <v>30</v>
      </c>
      <c r="AT1383" s="140"/>
      <c r="AU1383" s="157">
        <f>IF(IF(D1383='[1]Sheet1 (2)'!$C$69,'[1]Sheet1 (2)'!$D$69*('[1]Sheet1 (2)'!$D$72-rut_index)/'[1]Sheet1 (2)'!$D$72,IF([1]shee2!D1323='[1]Sheet1 (2)'!$C$70,'[1]Sheet1 (2)'!$D$70*('[1]Sheet1 (2)'!$D$72-rut_index)/'[1]Sheet1 (2)'!$D$72,IF([1]shee2!D1323='[1]Sheet1 (2)'!$C$71,'[1]Sheet1 (2)'!$D$71*('[1]Sheet1 (2)'!$D$72-rut_index)/'[1]Sheet1 (2)'!$D$72)))&lt;0,0,IF(D1383='[1]Sheet1 (2)'!$C$69,'[1]Sheet1 (2)'!$D$69*('[1]Sheet1 (2)'!$D$72-rut_index)/'[1]Sheet1 (2)'!$D$72,IF([1]shee2!D1323='[1]Sheet1 (2)'!$C$70,'[1]Sheet1 (2)'!$D$70*('[1]Sheet1 (2)'!$D$72-rut_index)/'[1]Sheet1 (2)'!$D$72,IF([1]shee2!D1323='[1]Sheet1 (2)'!$C$71,'[1]Sheet1 (2)'!$D$71*('[1]Sheet1 (2)'!$D$72-rut_index)/'[1]Sheet1 (2)'!$D$72))))</f>
        <v>5</v>
      </c>
      <c r="AV1383" s="157">
        <f>IF(IF(D1383='[1]Sheet1 (2)'!$C$69,'[1]Sheet1 (2)'!$D$69*('[1]Sheet1 (2)'!$D$72-crack_s_index)/'[1]Sheet1 (2)'!$D$72,IF([1]shee2!D1323='[1]Sheet1 (2)'!$C$70,'[1]Sheet1 (2)'!$D$70*('[1]Sheet1 (2)'!$D$72-crack_s_index)/'[1]Sheet1 (2)'!$D$72,IF([1]shee2!D1323='[1]Sheet1 (2)'!$C$71,'[1]Sheet1 (2)'!$D$71*('[1]Sheet1 (2)'!$D$72-crack_s_index)/'[1]Sheet1 (2)'!$D$72)))&lt;0,0,IF(D1383='[1]Sheet1 (2)'!$C$69,'[1]Sheet1 (2)'!$D$69*('[1]Sheet1 (2)'!$D$72-crack_s_index)/'[1]Sheet1 (2)'!$D$72,IF([1]shee2!D1323='[1]Sheet1 (2)'!$C$70,'[1]Sheet1 (2)'!$D$70*('[1]Sheet1 (2)'!$D$72-crack_s_index)/'[1]Sheet1 (2)'!$D$72,IF([1]shee2!D1323='[1]Sheet1 (2)'!$C$71,'[1]Sheet1 (2)'!$D$71*('[1]Sheet1 (2)'!$D$72-crack_s_index)/'[1]Sheet1 (2)'!$D$72))))</f>
        <v>1.875</v>
      </c>
      <c r="AW1383" s="157">
        <f>IF(IF(D1383='[1]Sheet1 (2)'!$C$69,'[1]Sheet1 (2)'!$D$69*('[1]Sheet1 (2)'!$D$72-crack_t_index)/'[1]Sheet1 (2)'!$D$72,IF([1]shee2!D1323='[1]Sheet1 (2)'!$C$70,'[1]Sheet1 (2)'!$D$70*('[1]Sheet1 (2)'!$D$72-crack_t_index)/'[1]Sheet1 (2)'!$D$72,IF([1]shee2!D1323='[1]Sheet1 (2)'!$C$71,'[1]Sheet1 (2)'!$D$71*('[1]Sheet1 (2)'!$D$72-crack_t_index)/'[1]Sheet1 (2)'!$D$72)))&lt;0,0,IF(D1383='[1]Sheet1 (2)'!$C$69,'[1]Sheet1 (2)'!$D$69*('[1]Sheet1 (2)'!$D$72-crack_t_index)/'[1]Sheet1 (2)'!$D$72,IF([1]shee2!D1323='[1]Sheet1 (2)'!$C$70,'[1]Sheet1 (2)'!$D$70*('[1]Sheet1 (2)'!$D$72-crack_t_index)/'[1]Sheet1 (2)'!$D$72,IF([1]shee2!D1323='[1]Sheet1 (2)'!$C$71,'[1]Sheet1 (2)'!$D$71*('[1]Sheet1 (2)'!$D$72-crack_t_index)/'[1]Sheet1 (2)'!$D$72))))</f>
        <v>3.4375</v>
      </c>
      <c r="AX1383" s="157">
        <f>IF(IF(D1383='[1]Sheet1 (2)'!$C$69,'[1]Sheet1 (2)'!$D$69*('[1]Sheet1 (2)'!$D$72-rave_index)/'[1]Sheet1 (2)'!$D$72,IF([1]shee2!D1323='[1]Sheet1 (2)'!$C$70,'[1]Sheet1 (2)'!$D$70*('[1]Sheet1 (2)'!$D$72-rave_index)/'[1]Sheet1 (2)'!$D$72,IF([1]shee2!D1323='[1]Sheet1 (2)'!$C$71,'[1]Sheet1 (2)'!$D$71*('[1]Sheet1 (2)'!$D$72-rave_index)/'[1]Sheet1 (2)'!$D$72)))&lt;0,0,IF(D1383='[1]Sheet1 (2)'!$C$69,'[1]Sheet1 (2)'!$D$69*('[1]Sheet1 (2)'!$D$72-rave_index)/'[1]Sheet1 (2)'!$D$72,IF([1]shee2!D1323='[1]Sheet1 (2)'!$C$70,'[1]Sheet1 (2)'!$D$70*('[1]Sheet1 (2)'!$D$72-rave_index)/'[1]Sheet1 (2)'!$D$72,IF([1]shee2!D1323='[1]Sheet1 (2)'!$C$71,'[1]Sheet1 (2)'!$D$71*('[1]Sheet1 (2)'!$D$72-rave_index)/'[1]Sheet1 (2)'!$D$72))))</f>
        <v>5</v>
      </c>
      <c r="AY1383" s="157">
        <f>IF(IF(D1383='[1]Sheet1 (2)'!$C$69,'[1]Sheet1 (2)'!$D$69*('[1]Sheet1 (2)'!$D$72-rough_index)/'[1]Sheet1 (2)'!$D$72,IF([1]shee2!D1323='[1]Sheet1 (2)'!$C$70,'[1]Sheet1 (2)'!$D$70*('[1]Sheet1 (2)'!$D$72-rough_index)/'[1]Sheet1 (2)'!$D$72,IF([1]shee2!D1323='[1]Sheet1 (2)'!$C$71,'[1]Sheet1 (2)'!$D$71*('[1]Sheet1 (2)'!$D$72-rough_index)/'[1]Sheet1 (2)'!$D$72)))&lt;0,0,IF(D1383='[1]Sheet1 (2)'!$C$69,'[1]Sheet1 (2)'!$D$69*('[1]Sheet1 (2)'!$D$72-rough_index)/'[1]Sheet1 (2)'!$D$72,IF([1]shee2!D1323='[1]Sheet1 (2)'!$C$70,'[1]Sheet1 (2)'!$D$70*('[1]Sheet1 (2)'!$D$72-rough_index)/'[1]Sheet1 (2)'!$D$72,IF([1]shee2!D1323='[1]Sheet1 (2)'!$C$71,'[1]Sheet1 (2)'!$D$71*('[1]Sheet1 (2)'!$D$72-rough_index)/'[1]Sheet1 (2)'!$D$72))))</f>
        <v>2.5</v>
      </c>
      <c r="AZ1383" s="179">
        <f>+(AU1383*'[1]Sheet1 (2)'!$C$77)+(AV1383*'[1]Sheet1 (2)'!$C$78)+(AW1383*'[1]Sheet1 (2)'!$C$79)+(AX1383*'[1]Sheet1 (2)'!$C$80)+(AY1383*'[1]Sheet1 (2)'!$C$81)</f>
        <v>3.0625</v>
      </c>
      <c r="BA1383" s="213" t="str">
        <f t="shared" si="42"/>
        <v>Fair</v>
      </c>
      <c r="BE1383">
        <f>IF(D1383='[1]Sheet1 (2)'!$C$61,'[1]Sheet1 (2)'!$D$61*(counts^2)+'[1]Sheet1 (2)'!$G$61*counts+'[1]Sheet1 (2)'!$J$61,IF(D1383='[1]Sheet1 (2)'!$C$62,'[1]Sheet1 (2)'!$D$62*counts+'[1]Sheet1 (2)'!$G$62,IF(D1383='[1]Sheet1 (2)'!$C$63,'[1]Sheet1 (2)'!$D$63*counts+'[1]Sheet1 (2)'!$G$63,IF(D1383='[1]Sheet1 (2)'!$C$64,'[1]Sheet1 (2)'!$D$64*counts+'[1]Sheet1 (2)'!$G$64))))</f>
        <v>2.0984129299999998</v>
      </c>
    </row>
    <row r="1384" spans="1:57" ht="12.75" customHeight="1">
      <c r="A1384" s="176" t="s">
        <v>282</v>
      </c>
      <c r="B1384" s="145" t="s">
        <v>76</v>
      </c>
      <c r="C1384" s="170">
        <v>1517</v>
      </c>
      <c r="D1384" s="174" t="s">
        <v>77</v>
      </c>
      <c r="E1384" s="171">
        <v>8</v>
      </c>
      <c r="F1384" s="171">
        <v>2</v>
      </c>
      <c r="G1384" s="171" t="s">
        <v>77</v>
      </c>
      <c r="H1384" s="171">
        <v>1</v>
      </c>
      <c r="I1384" s="171" t="s">
        <v>77</v>
      </c>
      <c r="J1384" s="173" t="s">
        <v>80</v>
      </c>
      <c r="K1384" s="173" t="s">
        <v>80</v>
      </c>
      <c r="L1384" s="169">
        <f>VLOOKUP(CONCATENATE(J1384,K1384),'Sheet1 (2)'!$J$6:$K$26,2,FALSE)</f>
        <v>0</v>
      </c>
      <c r="M1384" s="173" t="s">
        <v>83</v>
      </c>
      <c r="N1384" s="173" t="s">
        <v>82</v>
      </c>
      <c r="O1384" s="177">
        <f>VLOOKUP(CONCATENATE(M1384,N1384),'[1]Sheet1 (2)'!$L$6:$M$26,2,FALSE)</f>
        <v>18.75</v>
      </c>
      <c r="P1384" s="173" t="s">
        <v>83</v>
      </c>
      <c r="Q1384" s="173" t="s">
        <v>78</v>
      </c>
      <c r="R1384" s="177">
        <f>VLOOKUP(CONCATENATE(P1384,Q1384),'[1]Sheet1 (2)'!$N$6:$O$26,2,FALSE)</f>
        <v>7.5</v>
      </c>
      <c r="S1384" s="173" t="s">
        <v>80</v>
      </c>
      <c r="T1384" s="173" t="s">
        <v>80</v>
      </c>
      <c r="U1384" s="177">
        <f>VLOOKUP(CONCATENATE(S1384,T1384),'[1]Sheet1 (2)'!$P$6:$Q$26,2,FALSE)</f>
        <v>0</v>
      </c>
      <c r="V1384" s="173" t="s">
        <v>80</v>
      </c>
      <c r="W1384" s="173" t="s">
        <v>80</v>
      </c>
      <c r="X1384" s="177">
        <f>VLOOKUP(CONCATENATE(V1384,W1384),'[1]Sheet1 (2)'!$R$6:$S$26,2,FALSE)</f>
        <v>0</v>
      </c>
      <c r="Y1384" s="173" t="s">
        <v>80</v>
      </c>
      <c r="Z1384" s="173" t="s">
        <v>80</v>
      </c>
      <c r="AA1384" s="177">
        <f>VLOOKUP(CONCATENATE(Y1384,Z1384),'[1]Sheet1 (2)'!$T$6:$U$26,2,FALSE)</f>
        <v>0</v>
      </c>
      <c r="AB1384" s="173" t="s">
        <v>80</v>
      </c>
      <c r="AC1384" s="173" t="s">
        <v>80</v>
      </c>
      <c r="AD1384" s="177">
        <f>VLOOKUP(CONCATENATE(AB1384,AC1384),'[1]Sheet1 (2)'!$X$6:$Y$26,2,FALSE)</f>
        <v>0</v>
      </c>
      <c r="AE1384" s="173" t="s">
        <v>82</v>
      </c>
      <c r="AF1384" s="173" t="s">
        <v>81</v>
      </c>
      <c r="AG1384" s="177">
        <f>VLOOKUP(CONCATENATE(AE1384,AF1384),'[1]Sheet1 (2)'!$Z$6:$AA$26,2,FALSE)</f>
        <v>66</v>
      </c>
      <c r="AH1384" s="172"/>
      <c r="AI1384" s="178"/>
      <c r="AJ1384" s="140"/>
      <c r="AK1384" s="176" t="s">
        <v>282</v>
      </c>
      <c r="AL1384" s="176" t="s">
        <v>76</v>
      </c>
      <c r="AM1384" s="170">
        <f t="shared" si="43"/>
        <v>1517</v>
      </c>
      <c r="AN1384" s="147"/>
      <c r="AO1384" s="155"/>
      <c r="AP1384" s="156"/>
      <c r="AQ1384" s="157">
        <v>3.0649165279999999</v>
      </c>
      <c r="AR1384" s="158"/>
      <c r="AS1384" s="145">
        <f>LOOKUP(rufmkm,'[1]Sheet1 (2)'!$V$62:$V$71,'[1]Sheet1 (2)'!$W$62:$W$71)</f>
        <v>40</v>
      </c>
      <c r="AT1384" s="140"/>
      <c r="AU1384" s="157">
        <f>IF(IF(D1384='[1]Sheet1 (2)'!$C$69,'[1]Sheet1 (2)'!$D$69*('[1]Sheet1 (2)'!$D$72-rut_index)/'[1]Sheet1 (2)'!$D$72,IF([1]shee2!D1324='[1]Sheet1 (2)'!$C$70,'[1]Sheet1 (2)'!$D$70*('[1]Sheet1 (2)'!$D$72-rut_index)/'[1]Sheet1 (2)'!$D$72,IF([1]shee2!D1324='[1]Sheet1 (2)'!$C$71,'[1]Sheet1 (2)'!$D$71*('[1]Sheet1 (2)'!$D$72-rut_index)/'[1]Sheet1 (2)'!$D$72)))&lt;0,0,IF(D1384='[1]Sheet1 (2)'!$C$69,'[1]Sheet1 (2)'!$D$69*('[1]Sheet1 (2)'!$D$72-rut_index)/'[1]Sheet1 (2)'!$D$72,IF([1]shee2!D1324='[1]Sheet1 (2)'!$C$70,'[1]Sheet1 (2)'!$D$70*('[1]Sheet1 (2)'!$D$72-rut_index)/'[1]Sheet1 (2)'!$D$72,IF([1]shee2!D1324='[1]Sheet1 (2)'!$C$71,'[1]Sheet1 (2)'!$D$71*('[1]Sheet1 (2)'!$D$72-rut_index)/'[1]Sheet1 (2)'!$D$72))))</f>
        <v>5</v>
      </c>
      <c r="AV1384" s="157">
        <f>IF(IF(D1384='[1]Sheet1 (2)'!$C$69,'[1]Sheet1 (2)'!$D$69*('[1]Sheet1 (2)'!$D$72-crack_s_index)/'[1]Sheet1 (2)'!$D$72,IF([1]shee2!D1324='[1]Sheet1 (2)'!$C$70,'[1]Sheet1 (2)'!$D$70*('[1]Sheet1 (2)'!$D$72-crack_s_index)/'[1]Sheet1 (2)'!$D$72,IF([1]shee2!D1324='[1]Sheet1 (2)'!$C$71,'[1]Sheet1 (2)'!$D$71*('[1]Sheet1 (2)'!$D$72-crack_s_index)/'[1]Sheet1 (2)'!$D$72)))&lt;0,0,IF(D1384='[1]Sheet1 (2)'!$C$69,'[1]Sheet1 (2)'!$D$69*('[1]Sheet1 (2)'!$D$72-crack_s_index)/'[1]Sheet1 (2)'!$D$72,IF([1]shee2!D1324='[1]Sheet1 (2)'!$C$70,'[1]Sheet1 (2)'!$D$70*('[1]Sheet1 (2)'!$D$72-crack_s_index)/'[1]Sheet1 (2)'!$D$72,IF([1]shee2!D1324='[1]Sheet1 (2)'!$C$71,'[1]Sheet1 (2)'!$D$71*('[1]Sheet1 (2)'!$D$72-crack_s_index)/'[1]Sheet1 (2)'!$D$72))))</f>
        <v>3.4375</v>
      </c>
      <c r="AW1384" s="157">
        <f>IF(IF(D1384='[1]Sheet1 (2)'!$C$69,'[1]Sheet1 (2)'!$D$69*('[1]Sheet1 (2)'!$D$72-crack_t_index)/'[1]Sheet1 (2)'!$D$72,IF([1]shee2!D1324='[1]Sheet1 (2)'!$C$70,'[1]Sheet1 (2)'!$D$70*('[1]Sheet1 (2)'!$D$72-crack_t_index)/'[1]Sheet1 (2)'!$D$72,IF([1]shee2!D1324='[1]Sheet1 (2)'!$C$71,'[1]Sheet1 (2)'!$D$71*('[1]Sheet1 (2)'!$D$72-crack_t_index)/'[1]Sheet1 (2)'!$D$72)))&lt;0,0,IF(D1384='[1]Sheet1 (2)'!$C$69,'[1]Sheet1 (2)'!$D$69*('[1]Sheet1 (2)'!$D$72-crack_t_index)/'[1]Sheet1 (2)'!$D$72,IF([1]shee2!D1324='[1]Sheet1 (2)'!$C$70,'[1]Sheet1 (2)'!$D$70*('[1]Sheet1 (2)'!$D$72-crack_t_index)/'[1]Sheet1 (2)'!$D$72,IF([1]shee2!D1324='[1]Sheet1 (2)'!$C$71,'[1]Sheet1 (2)'!$D$71*('[1]Sheet1 (2)'!$D$72-crack_t_index)/'[1]Sheet1 (2)'!$D$72))))</f>
        <v>4.375</v>
      </c>
      <c r="AX1384" s="157">
        <f>IF(IF(D1384='[1]Sheet1 (2)'!$C$69,'[1]Sheet1 (2)'!$D$69*('[1]Sheet1 (2)'!$D$72-rave_index)/'[1]Sheet1 (2)'!$D$72,IF([1]shee2!D1324='[1]Sheet1 (2)'!$C$70,'[1]Sheet1 (2)'!$D$70*('[1]Sheet1 (2)'!$D$72-rave_index)/'[1]Sheet1 (2)'!$D$72,IF([1]shee2!D1324='[1]Sheet1 (2)'!$C$71,'[1]Sheet1 (2)'!$D$71*('[1]Sheet1 (2)'!$D$72-rave_index)/'[1]Sheet1 (2)'!$D$72)))&lt;0,0,IF(D1384='[1]Sheet1 (2)'!$C$69,'[1]Sheet1 (2)'!$D$69*('[1]Sheet1 (2)'!$D$72-rave_index)/'[1]Sheet1 (2)'!$D$72,IF([1]shee2!D1324='[1]Sheet1 (2)'!$C$70,'[1]Sheet1 (2)'!$D$70*('[1]Sheet1 (2)'!$D$72-rave_index)/'[1]Sheet1 (2)'!$D$72,IF([1]shee2!D1324='[1]Sheet1 (2)'!$C$71,'[1]Sheet1 (2)'!$D$71*('[1]Sheet1 (2)'!$D$72-rave_index)/'[1]Sheet1 (2)'!$D$72))))</f>
        <v>5</v>
      </c>
      <c r="AY1384" s="157">
        <f>IF(IF(D1384='[1]Sheet1 (2)'!$C$69,'[1]Sheet1 (2)'!$D$69*('[1]Sheet1 (2)'!$D$72-rough_index)/'[1]Sheet1 (2)'!$D$72,IF([1]shee2!D1324='[1]Sheet1 (2)'!$C$70,'[1]Sheet1 (2)'!$D$70*('[1]Sheet1 (2)'!$D$72-rough_index)/'[1]Sheet1 (2)'!$D$72,IF([1]shee2!D1324='[1]Sheet1 (2)'!$C$71,'[1]Sheet1 (2)'!$D$71*('[1]Sheet1 (2)'!$D$72-rough_index)/'[1]Sheet1 (2)'!$D$72)))&lt;0,0,IF(D1384='[1]Sheet1 (2)'!$C$69,'[1]Sheet1 (2)'!$D$69*('[1]Sheet1 (2)'!$D$72-rough_index)/'[1]Sheet1 (2)'!$D$72,IF([1]shee2!D1324='[1]Sheet1 (2)'!$C$70,'[1]Sheet1 (2)'!$D$70*('[1]Sheet1 (2)'!$D$72-rough_index)/'[1]Sheet1 (2)'!$D$72,IF([1]shee2!D1324='[1]Sheet1 (2)'!$C$71,'[1]Sheet1 (2)'!$D$71*('[1]Sheet1 (2)'!$D$72-rough_index)/'[1]Sheet1 (2)'!$D$72))))</f>
        <v>1.6666666666666667</v>
      </c>
      <c r="AZ1384" s="179">
        <f>+(AU1384*'[1]Sheet1 (2)'!$C$77)+(AV1384*'[1]Sheet1 (2)'!$C$78)+(AW1384*'[1]Sheet1 (2)'!$C$79)+(AX1384*'[1]Sheet1 (2)'!$C$80)+(AY1384*'[1]Sheet1 (2)'!$C$81)</f>
        <v>3.4124999999999996</v>
      </c>
      <c r="BA1384" s="213" t="str">
        <f t="shared" si="42"/>
        <v>Fair</v>
      </c>
      <c r="BE1384">
        <f>IF(D1384='[1]Sheet1 (2)'!$C$61,'[1]Sheet1 (2)'!$D$61*(counts^2)+'[1]Sheet1 (2)'!$G$61*counts+'[1]Sheet1 (2)'!$J$61,IF(D1384='[1]Sheet1 (2)'!$C$62,'[1]Sheet1 (2)'!$D$62*counts+'[1]Sheet1 (2)'!$G$62,IF(D1384='[1]Sheet1 (2)'!$C$63,'[1]Sheet1 (2)'!$D$63*counts+'[1]Sheet1 (2)'!$G$63,IF(D1384='[1]Sheet1 (2)'!$C$64,'[1]Sheet1 (2)'!$D$64*counts+'[1]Sheet1 (2)'!$G$64))))</f>
        <v>2.0984129299999998</v>
      </c>
    </row>
    <row r="1385" spans="1:57" ht="12.75" customHeight="1">
      <c r="A1385" s="176" t="s">
        <v>282</v>
      </c>
      <c r="B1385" s="145" t="s">
        <v>76</v>
      </c>
      <c r="C1385" s="170">
        <v>1518</v>
      </c>
      <c r="D1385" s="174" t="s">
        <v>77</v>
      </c>
      <c r="E1385" s="171">
        <v>8</v>
      </c>
      <c r="F1385" s="171">
        <v>2</v>
      </c>
      <c r="G1385" s="171" t="s">
        <v>77</v>
      </c>
      <c r="H1385" s="171">
        <v>1</v>
      </c>
      <c r="I1385" s="171" t="s">
        <v>77</v>
      </c>
      <c r="J1385" s="173" t="s">
        <v>80</v>
      </c>
      <c r="K1385" s="173" t="s">
        <v>80</v>
      </c>
      <c r="L1385" s="169">
        <f>VLOOKUP(CONCATENATE(J1385,K1385),'Sheet1 (2)'!$J$6:$K$26,2,FALSE)</f>
        <v>0</v>
      </c>
      <c r="M1385" s="173" t="s">
        <v>80</v>
      </c>
      <c r="N1385" s="173" t="s">
        <v>80</v>
      </c>
      <c r="O1385" s="177">
        <f>VLOOKUP(CONCATENATE(M1385,N1385),'[1]Sheet1 (2)'!$L$6:$M$26,2,FALSE)</f>
        <v>0</v>
      </c>
      <c r="P1385" s="173" t="s">
        <v>80</v>
      </c>
      <c r="Q1385" s="173" t="s">
        <v>80</v>
      </c>
      <c r="R1385" s="177">
        <f>VLOOKUP(CONCATENATE(P1385,Q1385),'[1]Sheet1 (2)'!$N$6:$O$26,2,FALSE)</f>
        <v>0</v>
      </c>
      <c r="S1385" s="173" t="s">
        <v>80</v>
      </c>
      <c r="T1385" s="173" t="s">
        <v>80</v>
      </c>
      <c r="U1385" s="177">
        <f>VLOOKUP(CONCATENATE(S1385,T1385),'[1]Sheet1 (2)'!$P$6:$Q$26,2,FALSE)</f>
        <v>0</v>
      </c>
      <c r="V1385" s="173" t="s">
        <v>80</v>
      </c>
      <c r="W1385" s="173" t="s">
        <v>80</v>
      </c>
      <c r="X1385" s="177">
        <f>VLOOKUP(CONCATENATE(V1385,W1385),'[1]Sheet1 (2)'!$R$6:$S$26,2,FALSE)</f>
        <v>0</v>
      </c>
      <c r="Y1385" s="173" t="s">
        <v>80</v>
      </c>
      <c r="Z1385" s="173" t="s">
        <v>80</v>
      </c>
      <c r="AA1385" s="177">
        <f>VLOOKUP(CONCATENATE(Y1385,Z1385),'[1]Sheet1 (2)'!$T$6:$U$26,2,FALSE)</f>
        <v>0</v>
      </c>
      <c r="AB1385" s="173" t="s">
        <v>80</v>
      </c>
      <c r="AC1385" s="173" t="s">
        <v>80</v>
      </c>
      <c r="AD1385" s="177">
        <f>VLOOKUP(CONCATENATE(AB1385,AC1385),'[1]Sheet1 (2)'!$X$6:$Y$26,2,FALSE)</f>
        <v>0</v>
      </c>
      <c r="AE1385" s="173" t="s">
        <v>82</v>
      </c>
      <c r="AF1385" s="173" t="s">
        <v>81</v>
      </c>
      <c r="AG1385" s="177">
        <f>VLOOKUP(CONCATENATE(AE1385,AF1385),'[1]Sheet1 (2)'!$Z$6:$AA$26,2,FALSE)</f>
        <v>66</v>
      </c>
      <c r="AH1385" s="172"/>
      <c r="AI1385" s="178"/>
      <c r="AJ1385" s="140"/>
      <c r="AK1385" s="176" t="s">
        <v>282</v>
      </c>
      <c r="AL1385" s="176" t="s">
        <v>76</v>
      </c>
      <c r="AM1385" s="170">
        <f t="shared" si="43"/>
        <v>1518</v>
      </c>
      <c r="AN1385" s="147"/>
      <c r="AO1385" s="155"/>
      <c r="AP1385" s="156"/>
      <c r="AQ1385" s="157">
        <v>2.7323223143999997</v>
      </c>
      <c r="AR1385" s="158"/>
      <c r="AS1385" s="145">
        <f>LOOKUP(rufmkm,'[1]Sheet1 (2)'!$V$62:$V$71,'[1]Sheet1 (2)'!$W$62:$W$71)</f>
        <v>30</v>
      </c>
      <c r="AT1385" s="140"/>
      <c r="AU1385" s="157">
        <f>IF(IF(D1385='[1]Sheet1 (2)'!$C$69,'[1]Sheet1 (2)'!$D$69*('[1]Sheet1 (2)'!$D$72-rut_index)/'[1]Sheet1 (2)'!$D$72,IF([1]shee2!D1325='[1]Sheet1 (2)'!$C$70,'[1]Sheet1 (2)'!$D$70*('[1]Sheet1 (2)'!$D$72-rut_index)/'[1]Sheet1 (2)'!$D$72,IF([1]shee2!D1325='[1]Sheet1 (2)'!$C$71,'[1]Sheet1 (2)'!$D$71*('[1]Sheet1 (2)'!$D$72-rut_index)/'[1]Sheet1 (2)'!$D$72)))&lt;0,0,IF(D1385='[1]Sheet1 (2)'!$C$69,'[1]Sheet1 (2)'!$D$69*('[1]Sheet1 (2)'!$D$72-rut_index)/'[1]Sheet1 (2)'!$D$72,IF([1]shee2!D1325='[1]Sheet1 (2)'!$C$70,'[1]Sheet1 (2)'!$D$70*('[1]Sheet1 (2)'!$D$72-rut_index)/'[1]Sheet1 (2)'!$D$72,IF([1]shee2!D1325='[1]Sheet1 (2)'!$C$71,'[1]Sheet1 (2)'!$D$71*('[1]Sheet1 (2)'!$D$72-rut_index)/'[1]Sheet1 (2)'!$D$72))))</f>
        <v>5</v>
      </c>
      <c r="AV1385" s="157">
        <f>IF(IF(D1385='[1]Sheet1 (2)'!$C$69,'[1]Sheet1 (2)'!$D$69*('[1]Sheet1 (2)'!$D$72-crack_s_index)/'[1]Sheet1 (2)'!$D$72,IF([1]shee2!D1325='[1]Sheet1 (2)'!$C$70,'[1]Sheet1 (2)'!$D$70*('[1]Sheet1 (2)'!$D$72-crack_s_index)/'[1]Sheet1 (2)'!$D$72,IF([1]shee2!D1325='[1]Sheet1 (2)'!$C$71,'[1]Sheet1 (2)'!$D$71*('[1]Sheet1 (2)'!$D$72-crack_s_index)/'[1]Sheet1 (2)'!$D$72)))&lt;0,0,IF(D1385='[1]Sheet1 (2)'!$C$69,'[1]Sheet1 (2)'!$D$69*('[1]Sheet1 (2)'!$D$72-crack_s_index)/'[1]Sheet1 (2)'!$D$72,IF([1]shee2!D1325='[1]Sheet1 (2)'!$C$70,'[1]Sheet1 (2)'!$D$70*('[1]Sheet1 (2)'!$D$72-crack_s_index)/'[1]Sheet1 (2)'!$D$72,IF([1]shee2!D1325='[1]Sheet1 (2)'!$C$71,'[1]Sheet1 (2)'!$D$71*('[1]Sheet1 (2)'!$D$72-crack_s_index)/'[1]Sheet1 (2)'!$D$72))))</f>
        <v>5</v>
      </c>
      <c r="AW1385" s="157">
        <f>IF(IF(D1385='[1]Sheet1 (2)'!$C$69,'[1]Sheet1 (2)'!$D$69*('[1]Sheet1 (2)'!$D$72-crack_t_index)/'[1]Sheet1 (2)'!$D$72,IF([1]shee2!D1325='[1]Sheet1 (2)'!$C$70,'[1]Sheet1 (2)'!$D$70*('[1]Sheet1 (2)'!$D$72-crack_t_index)/'[1]Sheet1 (2)'!$D$72,IF([1]shee2!D1325='[1]Sheet1 (2)'!$C$71,'[1]Sheet1 (2)'!$D$71*('[1]Sheet1 (2)'!$D$72-crack_t_index)/'[1]Sheet1 (2)'!$D$72)))&lt;0,0,IF(D1385='[1]Sheet1 (2)'!$C$69,'[1]Sheet1 (2)'!$D$69*('[1]Sheet1 (2)'!$D$72-crack_t_index)/'[1]Sheet1 (2)'!$D$72,IF([1]shee2!D1325='[1]Sheet1 (2)'!$C$70,'[1]Sheet1 (2)'!$D$70*('[1]Sheet1 (2)'!$D$72-crack_t_index)/'[1]Sheet1 (2)'!$D$72,IF([1]shee2!D1325='[1]Sheet1 (2)'!$C$71,'[1]Sheet1 (2)'!$D$71*('[1]Sheet1 (2)'!$D$72-crack_t_index)/'[1]Sheet1 (2)'!$D$72))))</f>
        <v>5</v>
      </c>
      <c r="AX1385" s="157">
        <f>IF(IF(D1385='[1]Sheet1 (2)'!$C$69,'[1]Sheet1 (2)'!$D$69*('[1]Sheet1 (2)'!$D$72-rave_index)/'[1]Sheet1 (2)'!$D$72,IF([1]shee2!D1325='[1]Sheet1 (2)'!$C$70,'[1]Sheet1 (2)'!$D$70*('[1]Sheet1 (2)'!$D$72-rave_index)/'[1]Sheet1 (2)'!$D$72,IF([1]shee2!D1325='[1]Sheet1 (2)'!$C$71,'[1]Sheet1 (2)'!$D$71*('[1]Sheet1 (2)'!$D$72-rave_index)/'[1]Sheet1 (2)'!$D$72)))&lt;0,0,IF(D1385='[1]Sheet1 (2)'!$C$69,'[1]Sheet1 (2)'!$D$69*('[1]Sheet1 (2)'!$D$72-rave_index)/'[1]Sheet1 (2)'!$D$72,IF([1]shee2!D1325='[1]Sheet1 (2)'!$C$70,'[1]Sheet1 (2)'!$D$70*('[1]Sheet1 (2)'!$D$72-rave_index)/'[1]Sheet1 (2)'!$D$72,IF([1]shee2!D1325='[1]Sheet1 (2)'!$C$71,'[1]Sheet1 (2)'!$D$71*('[1]Sheet1 (2)'!$D$72-rave_index)/'[1]Sheet1 (2)'!$D$72))))</f>
        <v>5</v>
      </c>
      <c r="AY1385" s="157">
        <f>IF(IF(D1385='[1]Sheet1 (2)'!$C$69,'[1]Sheet1 (2)'!$D$69*('[1]Sheet1 (2)'!$D$72-rough_index)/'[1]Sheet1 (2)'!$D$72,IF([1]shee2!D1325='[1]Sheet1 (2)'!$C$70,'[1]Sheet1 (2)'!$D$70*('[1]Sheet1 (2)'!$D$72-rough_index)/'[1]Sheet1 (2)'!$D$72,IF([1]shee2!D1325='[1]Sheet1 (2)'!$C$71,'[1]Sheet1 (2)'!$D$71*('[1]Sheet1 (2)'!$D$72-rough_index)/'[1]Sheet1 (2)'!$D$72)))&lt;0,0,IF(D1385='[1]Sheet1 (2)'!$C$69,'[1]Sheet1 (2)'!$D$69*('[1]Sheet1 (2)'!$D$72-rough_index)/'[1]Sheet1 (2)'!$D$72,IF([1]shee2!D1325='[1]Sheet1 (2)'!$C$70,'[1]Sheet1 (2)'!$D$70*('[1]Sheet1 (2)'!$D$72-rough_index)/'[1]Sheet1 (2)'!$D$72,IF([1]shee2!D1325='[1]Sheet1 (2)'!$C$71,'[1]Sheet1 (2)'!$D$71*('[1]Sheet1 (2)'!$D$72-rough_index)/'[1]Sheet1 (2)'!$D$72))))</f>
        <v>2.5</v>
      </c>
      <c r="AZ1385" s="179">
        <f>+(AU1385*'[1]Sheet1 (2)'!$C$77)+(AV1385*'[1]Sheet1 (2)'!$C$78)+(AW1385*'[1]Sheet1 (2)'!$C$79)+(AX1385*'[1]Sheet1 (2)'!$C$80)+(AY1385*'[1]Sheet1 (2)'!$C$81)</f>
        <v>4.25</v>
      </c>
      <c r="BA1385" s="213" t="str">
        <f t="shared" si="42"/>
        <v>Good</v>
      </c>
      <c r="BE1385">
        <f>IF(D1385='[1]Sheet1 (2)'!$C$61,'[1]Sheet1 (2)'!$D$61*(counts^2)+'[1]Sheet1 (2)'!$G$61*counts+'[1]Sheet1 (2)'!$J$61,IF(D1385='[1]Sheet1 (2)'!$C$62,'[1]Sheet1 (2)'!$D$62*counts+'[1]Sheet1 (2)'!$G$62,IF(D1385='[1]Sheet1 (2)'!$C$63,'[1]Sheet1 (2)'!$D$63*counts+'[1]Sheet1 (2)'!$G$63,IF(D1385='[1]Sheet1 (2)'!$C$64,'[1]Sheet1 (2)'!$D$64*counts+'[1]Sheet1 (2)'!$G$64))))</f>
        <v>2.0984129299999998</v>
      </c>
    </row>
    <row r="1386" spans="1:57" ht="12.75" customHeight="1">
      <c r="A1386" s="176" t="s">
        <v>282</v>
      </c>
      <c r="B1386" s="145" t="s">
        <v>76</v>
      </c>
      <c r="C1386" s="170">
        <v>1519</v>
      </c>
      <c r="D1386" s="174" t="s">
        <v>77</v>
      </c>
      <c r="E1386" s="171">
        <v>8</v>
      </c>
      <c r="F1386" s="171">
        <v>2</v>
      </c>
      <c r="G1386" s="171" t="s">
        <v>77</v>
      </c>
      <c r="H1386" s="171">
        <v>1</v>
      </c>
      <c r="I1386" s="171" t="s">
        <v>77</v>
      </c>
      <c r="J1386" s="173" t="s">
        <v>80</v>
      </c>
      <c r="K1386" s="173" t="s">
        <v>80</v>
      </c>
      <c r="L1386" s="169">
        <f>VLOOKUP(CONCATENATE(J1386,K1386),'Sheet1 (2)'!$J$6:$K$26,2,FALSE)</f>
        <v>0</v>
      </c>
      <c r="M1386" s="173" t="s">
        <v>83</v>
      </c>
      <c r="N1386" s="173" t="s">
        <v>82</v>
      </c>
      <c r="O1386" s="177">
        <f>VLOOKUP(CONCATENATE(M1386,N1386),'[1]Sheet1 (2)'!$L$6:$M$26,2,FALSE)</f>
        <v>18.75</v>
      </c>
      <c r="P1386" s="173" t="s">
        <v>83</v>
      </c>
      <c r="Q1386" s="173" t="s">
        <v>78</v>
      </c>
      <c r="R1386" s="177">
        <f>VLOOKUP(CONCATENATE(P1386,Q1386),'[1]Sheet1 (2)'!$N$6:$O$26,2,FALSE)</f>
        <v>7.5</v>
      </c>
      <c r="S1386" s="173" t="s">
        <v>80</v>
      </c>
      <c r="T1386" s="173" t="s">
        <v>80</v>
      </c>
      <c r="U1386" s="177">
        <f>VLOOKUP(CONCATENATE(S1386,T1386),'[1]Sheet1 (2)'!$P$6:$Q$26,2,FALSE)</f>
        <v>0</v>
      </c>
      <c r="V1386" s="173" t="s">
        <v>80</v>
      </c>
      <c r="W1386" s="173" t="s">
        <v>80</v>
      </c>
      <c r="X1386" s="177">
        <f>VLOOKUP(CONCATENATE(V1386,W1386),'[1]Sheet1 (2)'!$R$6:$S$26,2,FALSE)</f>
        <v>0</v>
      </c>
      <c r="Y1386" s="173" t="s">
        <v>80</v>
      </c>
      <c r="Z1386" s="173" t="s">
        <v>80</v>
      </c>
      <c r="AA1386" s="177">
        <f>VLOOKUP(CONCATENATE(Y1386,Z1386),'[1]Sheet1 (2)'!$T$6:$U$26,2,FALSE)</f>
        <v>0</v>
      </c>
      <c r="AB1386" s="173" t="s">
        <v>80</v>
      </c>
      <c r="AC1386" s="173" t="s">
        <v>80</v>
      </c>
      <c r="AD1386" s="177">
        <f>VLOOKUP(CONCATENATE(AB1386,AC1386),'[1]Sheet1 (2)'!$X$6:$Y$26,2,FALSE)</f>
        <v>0</v>
      </c>
      <c r="AE1386" s="173" t="s">
        <v>82</v>
      </c>
      <c r="AF1386" s="173" t="s">
        <v>81</v>
      </c>
      <c r="AG1386" s="177">
        <f>VLOOKUP(CONCATENATE(AE1386,AF1386),'[1]Sheet1 (2)'!$Z$6:$AA$26,2,FALSE)</f>
        <v>66</v>
      </c>
      <c r="AH1386" s="172"/>
      <c r="AI1386" s="178"/>
      <c r="AJ1386" s="140"/>
      <c r="AK1386" s="176" t="s">
        <v>282</v>
      </c>
      <c r="AL1386" s="176" t="s">
        <v>76</v>
      </c>
      <c r="AM1386" s="170">
        <f t="shared" si="43"/>
        <v>1519</v>
      </c>
      <c r="AN1386" s="147"/>
      <c r="AO1386" s="155"/>
      <c r="AP1386" s="156"/>
      <c r="AQ1386" s="157">
        <v>2.6348273555999997</v>
      </c>
      <c r="AR1386" s="158"/>
      <c r="AS1386" s="145">
        <f>LOOKUP(rufmkm,'[1]Sheet1 (2)'!$V$62:$V$71,'[1]Sheet1 (2)'!$W$62:$W$71)</f>
        <v>30</v>
      </c>
      <c r="AT1386" s="140"/>
      <c r="AU1386" s="157">
        <f>IF(IF(D1386='[1]Sheet1 (2)'!$C$69,'[1]Sheet1 (2)'!$D$69*('[1]Sheet1 (2)'!$D$72-rut_index)/'[1]Sheet1 (2)'!$D$72,IF([1]shee2!D1326='[1]Sheet1 (2)'!$C$70,'[1]Sheet1 (2)'!$D$70*('[1]Sheet1 (2)'!$D$72-rut_index)/'[1]Sheet1 (2)'!$D$72,IF([1]shee2!D1326='[1]Sheet1 (2)'!$C$71,'[1]Sheet1 (2)'!$D$71*('[1]Sheet1 (2)'!$D$72-rut_index)/'[1]Sheet1 (2)'!$D$72)))&lt;0,0,IF(D1386='[1]Sheet1 (2)'!$C$69,'[1]Sheet1 (2)'!$D$69*('[1]Sheet1 (2)'!$D$72-rut_index)/'[1]Sheet1 (2)'!$D$72,IF([1]shee2!D1326='[1]Sheet1 (2)'!$C$70,'[1]Sheet1 (2)'!$D$70*('[1]Sheet1 (2)'!$D$72-rut_index)/'[1]Sheet1 (2)'!$D$72,IF([1]shee2!D1326='[1]Sheet1 (2)'!$C$71,'[1]Sheet1 (2)'!$D$71*('[1]Sheet1 (2)'!$D$72-rut_index)/'[1]Sheet1 (2)'!$D$72))))</f>
        <v>5</v>
      </c>
      <c r="AV1386" s="157">
        <f>IF(IF(D1386='[1]Sheet1 (2)'!$C$69,'[1]Sheet1 (2)'!$D$69*('[1]Sheet1 (2)'!$D$72-crack_s_index)/'[1]Sheet1 (2)'!$D$72,IF([1]shee2!D1326='[1]Sheet1 (2)'!$C$70,'[1]Sheet1 (2)'!$D$70*('[1]Sheet1 (2)'!$D$72-crack_s_index)/'[1]Sheet1 (2)'!$D$72,IF([1]shee2!D1326='[1]Sheet1 (2)'!$C$71,'[1]Sheet1 (2)'!$D$71*('[1]Sheet1 (2)'!$D$72-crack_s_index)/'[1]Sheet1 (2)'!$D$72)))&lt;0,0,IF(D1386='[1]Sheet1 (2)'!$C$69,'[1]Sheet1 (2)'!$D$69*('[1]Sheet1 (2)'!$D$72-crack_s_index)/'[1]Sheet1 (2)'!$D$72,IF([1]shee2!D1326='[1]Sheet1 (2)'!$C$70,'[1]Sheet1 (2)'!$D$70*('[1]Sheet1 (2)'!$D$72-crack_s_index)/'[1]Sheet1 (2)'!$D$72,IF([1]shee2!D1326='[1]Sheet1 (2)'!$C$71,'[1]Sheet1 (2)'!$D$71*('[1]Sheet1 (2)'!$D$72-crack_s_index)/'[1]Sheet1 (2)'!$D$72))))</f>
        <v>3.4375</v>
      </c>
      <c r="AW1386" s="157">
        <f>IF(IF(D1386='[1]Sheet1 (2)'!$C$69,'[1]Sheet1 (2)'!$D$69*('[1]Sheet1 (2)'!$D$72-crack_t_index)/'[1]Sheet1 (2)'!$D$72,IF([1]shee2!D1326='[1]Sheet1 (2)'!$C$70,'[1]Sheet1 (2)'!$D$70*('[1]Sheet1 (2)'!$D$72-crack_t_index)/'[1]Sheet1 (2)'!$D$72,IF([1]shee2!D1326='[1]Sheet1 (2)'!$C$71,'[1]Sheet1 (2)'!$D$71*('[1]Sheet1 (2)'!$D$72-crack_t_index)/'[1]Sheet1 (2)'!$D$72)))&lt;0,0,IF(D1386='[1]Sheet1 (2)'!$C$69,'[1]Sheet1 (2)'!$D$69*('[1]Sheet1 (2)'!$D$72-crack_t_index)/'[1]Sheet1 (2)'!$D$72,IF([1]shee2!D1326='[1]Sheet1 (2)'!$C$70,'[1]Sheet1 (2)'!$D$70*('[1]Sheet1 (2)'!$D$72-crack_t_index)/'[1]Sheet1 (2)'!$D$72,IF([1]shee2!D1326='[1]Sheet1 (2)'!$C$71,'[1]Sheet1 (2)'!$D$71*('[1]Sheet1 (2)'!$D$72-crack_t_index)/'[1]Sheet1 (2)'!$D$72))))</f>
        <v>4.375</v>
      </c>
      <c r="AX1386" s="157">
        <f>IF(IF(D1386='[1]Sheet1 (2)'!$C$69,'[1]Sheet1 (2)'!$D$69*('[1]Sheet1 (2)'!$D$72-rave_index)/'[1]Sheet1 (2)'!$D$72,IF([1]shee2!D1326='[1]Sheet1 (2)'!$C$70,'[1]Sheet1 (2)'!$D$70*('[1]Sheet1 (2)'!$D$72-rave_index)/'[1]Sheet1 (2)'!$D$72,IF([1]shee2!D1326='[1]Sheet1 (2)'!$C$71,'[1]Sheet1 (2)'!$D$71*('[1]Sheet1 (2)'!$D$72-rave_index)/'[1]Sheet1 (2)'!$D$72)))&lt;0,0,IF(D1386='[1]Sheet1 (2)'!$C$69,'[1]Sheet1 (2)'!$D$69*('[1]Sheet1 (2)'!$D$72-rave_index)/'[1]Sheet1 (2)'!$D$72,IF([1]shee2!D1326='[1]Sheet1 (2)'!$C$70,'[1]Sheet1 (2)'!$D$70*('[1]Sheet1 (2)'!$D$72-rave_index)/'[1]Sheet1 (2)'!$D$72,IF([1]shee2!D1326='[1]Sheet1 (2)'!$C$71,'[1]Sheet1 (2)'!$D$71*('[1]Sheet1 (2)'!$D$72-rave_index)/'[1]Sheet1 (2)'!$D$72))))</f>
        <v>5</v>
      </c>
      <c r="AY1386" s="157">
        <f>IF(IF(D1386='[1]Sheet1 (2)'!$C$69,'[1]Sheet1 (2)'!$D$69*('[1]Sheet1 (2)'!$D$72-rough_index)/'[1]Sheet1 (2)'!$D$72,IF([1]shee2!D1326='[1]Sheet1 (2)'!$C$70,'[1]Sheet1 (2)'!$D$70*('[1]Sheet1 (2)'!$D$72-rough_index)/'[1]Sheet1 (2)'!$D$72,IF([1]shee2!D1326='[1]Sheet1 (2)'!$C$71,'[1]Sheet1 (2)'!$D$71*('[1]Sheet1 (2)'!$D$72-rough_index)/'[1]Sheet1 (2)'!$D$72)))&lt;0,0,IF(D1386='[1]Sheet1 (2)'!$C$69,'[1]Sheet1 (2)'!$D$69*('[1]Sheet1 (2)'!$D$72-rough_index)/'[1]Sheet1 (2)'!$D$72,IF([1]shee2!D1326='[1]Sheet1 (2)'!$C$70,'[1]Sheet1 (2)'!$D$70*('[1]Sheet1 (2)'!$D$72-rough_index)/'[1]Sheet1 (2)'!$D$72,IF([1]shee2!D1326='[1]Sheet1 (2)'!$C$71,'[1]Sheet1 (2)'!$D$71*('[1]Sheet1 (2)'!$D$72-rough_index)/'[1]Sheet1 (2)'!$D$72))))</f>
        <v>2.5</v>
      </c>
      <c r="AZ1386" s="179">
        <f>+(AU1386*'[1]Sheet1 (2)'!$C$77)+(AV1386*'[1]Sheet1 (2)'!$C$78)+(AW1386*'[1]Sheet1 (2)'!$C$79)+(AX1386*'[1]Sheet1 (2)'!$C$80)+(AY1386*'[1]Sheet1 (2)'!$C$81)</f>
        <v>3.6624999999999996</v>
      </c>
      <c r="BA1386" s="213" t="str">
        <f t="shared" si="42"/>
        <v>Fair</v>
      </c>
      <c r="BE1386">
        <f>IF(D1386='[1]Sheet1 (2)'!$C$61,'[1]Sheet1 (2)'!$D$61*(counts^2)+'[1]Sheet1 (2)'!$G$61*counts+'[1]Sheet1 (2)'!$J$61,IF(D1386='[1]Sheet1 (2)'!$C$62,'[1]Sheet1 (2)'!$D$62*counts+'[1]Sheet1 (2)'!$G$62,IF(D1386='[1]Sheet1 (2)'!$C$63,'[1]Sheet1 (2)'!$D$63*counts+'[1]Sheet1 (2)'!$G$63,IF(D1386='[1]Sheet1 (2)'!$C$64,'[1]Sheet1 (2)'!$D$64*counts+'[1]Sheet1 (2)'!$G$64))))</f>
        <v>2.0984129299999998</v>
      </c>
    </row>
    <row r="1387" spans="1:57" ht="12.75" customHeight="1">
      <c r="A1387" s="176" t="s">
        <v>282</v>
      </c>
      <c r="B1387" s="145" t="s">
        <v>76</v>
      </c>
      <c r="C1387" s="170">
        <v>1520</v>
      </c>
      <c r="D1387" s="174" t="s">
        <v>77</v>
      </c>
      <c r="E1387" s="171">
        <v>8</v>
      </c>
      <c r="F1387" s="171">
        <v>2</v>
      </c>
      <c r="G1387" s="171" t="s">
        <v>77</v>
      </c>
      <c r="H1387" s="171">
        <v>1</v>
      </c>
      <c r="I1387" s="171" t="s">
        <v>77</v>
      </c>
      <c r="J1387" s="173" t="s">
        <v>80</v>
      </c>
      <c r="K1387" s="173" t="s">
        <v>80</v>
      </c>
      <c r="L1387" s="169">
        <f>VLOOKUP(CONCATENATE(J1387,K1387),'Sheet1 (2)'!$J$6:$K$26,2,FALSE)</f>
        <v>0</v>
      </c>
      <c r="M1387" s="173" t="s">
        <v>83</v>
      </c>
      <c r="N1387" s="173" t="s">
        <v>82</v>
      </c>
      <c r="O1387" s="177">
        <f>VLOOKUP(CONCATENATE(M1387,N1387),'[1]Sheet1 (2)'!$L$6:$M$26,2,FALSE)</f>
        <v>18.75</v>
      </c>
      <c r="P1387" s="173" t="s">
        <v>83</v>
      </c>
      <c r="Q1387" s="173" t="s">
        <v>82</v>
      </c>
      <c r="R1387" s="177">
        <f>VLOOKUP(CONCATENATE(P1387,Q1387),'[1]Sheet1 (2)'!$N$6:$O$26,2,FALSE)</f>
        <v>18.75</v>
      </c>
      <c r="S1387" s="173" t="s">
        <v>80</v>
      </c>
      <c r="T1387" s="173" t="s">
        <v>80</v>
      </c>
      <c r="U1387" s="177">
        <f>VLOOKUP(CONCATENATE(S1387,T1387),'[1]Sheet1 (2)'!$P$6:$Q$26,2,FALSE)</f>
        <v>0</v>
      </c>
      <c r="V1387" s="173" t="s">
        <v>80</v>
      </c>
      <c r="W1387" s="173" t="s">
        <v>80</v>
      </c>
      <c r="X1387" s="177">
        <f>VLOOKUP(CONCATENATE(V1387,W1387),'[1]Sheet1 (2)'!$R$6:$S$26,2,FALSE)</f>
        <v>0</v>
      </c>
      <c r="Y1387" s="173" t="s">
        <v>80</v>
      </c>
      <c r="Z1387" s="173" t="s">
        <v>80</v>
      </c>
      <c r="AA1387" s="177">
        <f>VLOOKUP(CONCATENATE(Y1387,Z1387),'[1]Sheet1 (2)'!$T$6:$U$26,2,FALSE)</f>
        <v>0</v>
      </c>
      <c r="AB1387" s="173" t="s">
        <v>80</v>
      </c>
      <c r="AC1387" s="173" t="s">
        <v>80</v>
      </c>
      <c r="AD1387" s="177">
        <f>VLOOKUP(CONCATENATE(AB1387,AC1387),'[1]Sheet1 (2)'!$X$6:$Y$26,2,FALSE)</f>
        <v>0</v>
      </c>
      <c r="AE1387" s="173" t="s">
        <v>82</v>
      </c>
      <c r="AF1387" s="173" t="s">
        <v>81</v>
      </c>
      <c r="AG1387" s="177">
        <f>VLOOKUP(CONCATENATE(AE1387,AF1387),'[1]Sheet1 (2)'!$Z$6:$AA$26,2,FALSE)</f>
        <v>66</v>
      </c>
      <c r="AH1387" s="172"/>
      <c r="AI1387" s="178"/>
      <c r="AJ1387" s="140"/>
      <c r="AK1387" s="176" t="s">
        <v>282</v>
      </c>
      <c r="AL1387" s="176" t="s">
        <v>76</v>
      </c>
      <c r="AM1387" s="170">
        <f t="shared" si="43"/>
        <v>1520</v>
      </c>
      <c r="AN1387" s="147"/>
      <c r="AO1387" s="155"/>
      <c r="AP1387" s="156"/>
      <c r="AQ1387" s="157">
        <v>3.1607807582</v>
      </c>
      <c r="AR1387" s="158"/>
      <c r="AS1387" s="145">
        <f>LOOKUP(rufmkm,'[1]Sheet1 (2)'!$V$62:$V$71,'[1]Sheet1 (2)'!$W$62:$W$71)</f>
        <v>40</v>
      </c>
      <c r="AT1387" s="140"/>
      <c r="AU1387" s="157">
        <f>IF(IF(D1387='[1]Sheet1 (2)'!$C$69,'[1]Sheet1 (2)'!$D$69*('[1]Sheet1 (2)'!$D$72-rut_index)/'[1]Sheet1 (2)'!$D$72,IF([1]shee2!D1327='[1]Sheet1 (2)'!$C$70,'[1]Sheet1 (2)'!$D$70*('[1]Sheet1 (2)'!$D$72-rut_index)/'[1]Sheet1 (2)'!$D$72,IF([1]shee2!D1327='[1]Sheet1 (2)'!$C$71,'[1]Sheet1 (2)'!$D$71*('[1]Sheet1 (2)'!$D$72-rut_index)/'[1]Sheet1 (2)'!$D$72)))&lt;0,0,IF(D1387='[1]Sheet1 (2)'!$C$69,'[1]Sheet1 (2)'!$D$69*('[1]Sheet1 (2)'!$D$72-rut_index)/'[1]Sheet1 (2)'!$D$72,IF([1]shee2!D1327='[1]Sheet1 (2)'!$C$70,'[1]Sheet1 (2)'!$D$70*('[1]Sheet1 (2)'!$D$72-rut_index)/'[1]Sheet1 (2)'!$D$72,IF([1]shee2!D1327='[1]Sheet1 (2)'!$C$71,'[1]Sheet1 (2)'!$D$71*('[1]Sheet1 (2)'!$D$72-rut_index)/'[1]Sheet1 (2)'!$D$72))))</f>
        <v>5</v>
      </c>
      <c r="AV1387" s="157">
        <f>IF(IF(D1387='[1]Sheet1 (2)'!$C$69,'[1]Sheet1 (2)'!$D$69*('[1]Sheet1 (2)'!$D$72-crack_s_index)/'[1]Sheet1 (2)'!$D$72,IF([1]shee2!D1327='[1]Sheet1 (2)'!$C$70,'[1]Sheet1 (2)'!$D$70*('[1]Sheet1 (2)'!$D$72-crack_s_index)/'[1]Sheet1 (2)'!$D$72,IF([1]shee2!D1327='[1]Sheet1 (2)'!$C$71,'[1]Sheet1 (2)'!$D$71*('[1]Sheet1 (2)'!$D$72-crack_s_index)/'[1]Sheet1 (2)'!$D$72)))&lt;0,0,IF(D1387='[1]Sheet1 (2)'!$C$69,'[1]Sheet1 (2)'!$D$69*('[1]Sheet1 (2)'!$D$72-crack_s_index)/'[1]Sheet1 (2)'!$D$72,IF([1]shee2!D1327='[1]Sheet1 (2)'!$C$70,'[1]Sheet1 (2)'!$D$70*('[1]Sheet1 (2)'!$D$72-crack_s_index)/'[1]Sheet1 (2)'!$D$72,IF([1]shee2!D1327='[1]Sheet1 (2)'!$C$71,'[1]Sheet1 (2)'!$D$71*('[1]Sheet1 (2)'!$D$72-crack_s_index)/'[1]Sheet1 (2)'!$D$72))))</f>
        <v>3.4375</v>
      </c>
      <c r="AW1387" s="157">
        <f>IF(IF(D1387='[1]Sheet1 (2)'!$C$69,'[1]Sheet1 (2)'!$D$69*('[1]Sheet1 (2)'!$D$72-crack_t_index)/'[1]Sheet1 (2)'!$D$72,IF([1]shee2!D1327='[1]Sheet1 (2)'!$C$70,'[1]Sheet1 (2)'!$D$70*('[1]Sheet1 (2)'!$D$72-crack_t_index)/'[1]Sheet1 (2)'!$D$72,IF([1]shee2!D1327='[1]Sheet1 (2)'!$C$71,'[1]Sheet1 (2)'!$D$71*('[1]Sheet1 (2)'!$D$72-crack_t_index)/'[1]Sheet1 (2)'!$D$72)))&lt;0,0,IF(D1387='[1]Sheet1 (2)'!$C$69,'[1]Sheet1 (2)'!$D$69*('[1]Sheet1 (2)'!$D$72-crack_t_index)/'[1]Sheet1 (2)'!$D$72,IF([1]shee2!D1327='[1]Sheet1 (2)'!$C$70,'[1]Sheet1 (2)'!$D$70*('[1]Sheet1 (2)'!$D$72-crack_t_index)/'[1]Sheet1 (2)'!$D$72,IF([1]shee2!D1327='[1]Sheet1 (2)'!$C$71,'[1]Sheet1 (2)'!$D$71*('[1]Sheet1 (2)'!$D$72-crack_t_index)/'[1]Sheet1 (2)'!$D$72))))</f>
        <v>3.4375</v>
      </c>
      <c r="AX1387" s="157">
        <f>IF(IF(D1387='[1]Sheet1 (2)'!$C$69,'[1]Sheet1 (2)'!$D$69*('[1]Sheet1 (2)'!$D$72-rave_index)/'[1]Sheet1 (2)'!$D$72,IF([1]shee2!D1327='[1]Sheet1 (2)'!$C$70,'[1]Sheet1 (2)'!$D$70*('[1]Sheet1 (2)'!$D$72-rave_index)/'[1]Sheet1 (2)'!$D$72,IF([1]shee2!D1327='[1]Sheet1 (2)'!$C$71,'[1]Sheet1 (2)'!$D$71*('[1]Sheet1 (2)'!$D$72-rave_index)/'[1]Sheet1 (2)'!$D$72)))&lt;0,0,IF(D1387='[1]Sheet1 (2)'!$C$69,'[1]Sheet1 (2)'!$D$69*('[1]Sheet1 (2)'!$D$72-rave_index)/'[1]Sheet1 (2)'!$D$72,IF([1]shee2!D1327='[1]Sheet1 (2)'!$C$70,'[1]Sheet1 (2)'!$D$70*('[1]Sheet1 (2)'!$D$72-rave_index)/'[1]Sheet1 (2)'!$D$72,IF([1]shee2!D1327='[1]Sheet1 (2)'!$C$71,'[1]Sheet1 (2)'!$D$71*('[1]Sheet1 (2)'!$D$72-rave_index)/'[1]Sheet1 (2)'!$D$72))))</f>
        <v>5</v>
      </c>
      <c r="AY1387" s="157">
        <f>IF(IF(D1387='[1]Sheet1 (2)'!$C$69,'[1]Sheet1 (2)'!$D$69*('[1]Sheet1 (2)'!$D$72-rough_index)/'[1]Sheet1 (2)'!$D$72,IF([1]shee2!D1327='[1]Sheet1 (2)'!$C$70,'[1]Sheet1 (2)'!$D$70*('[1]Sheet1 (2)'!$D$72-rough_index)/'[1]Sheet1 (2)'!$D$72,IF([1]shee2!D1327='[1]Sheet1 (2)'!$C$71,'[1]Sheet1 (2)'!$D$71*('[1]Sheet1 (2)'!$D$72-rough_index)/'[1]Sheet1 (2)'!$D$72)))&lt;0,0,IF(D1387='[1]Sheet1 (2)'!$C$69,'[1]Sheet1 (2)'!$D$69*('[1]Sheet1 (2)'!$D$72-rough_index)/'[1]Sheet1 (2)'!$D$72,IF([1]shee2!D1327='[1]Sheet1 (2)'!$C$70,'[1]Sheet1 (2)'!$D$70*('[1]Sheet1 (2)'!$D$72-rough_index)/'[1]Sheet1 (2)'!$D$72,IF([1]shee2!D1327='[1]Sheet1 (2)'!$C$71,'[1]Sheet1 (2)'!$D$71*('[1]Sheet1 (2)'!$D$72-rough_index)/'[1]Sheet1 (2)'!$D$72))))</f>
        <v>1.6666666666666667</v>
      </c>
      <c r="AZ1387" s="179">
        <f>+(AU1387*'[1]Sheet1 (2)'!$C$77)+(AV1387*'[1]Sheet1 (2)'!$C$78)+(AW1387*'[1]Sheet1 (2)'!$C$79)+(AX1387*'[1]Sheet1 (2)'!$C$80)+(AY1387*'[1]Sheet1 (2)'!$C$81)</f>
        <v>3.375</v>
      </c>
      <c r="BA1387" s="213" t="str">
        <f t="shared" si="42"/>
        <v>Fair</v>
      </c>
      <c r="BE1387">
        <f>IF(D1387='[1]Sheet1 (2)'!$C$61,'[1]Sheet1 (2)'!$D$61*(counts^2)+'[1]Sheet1 (2)'!$G$61*counts+'[1]Sheet1 (2)'!$J$61,IF(D1387='[1]Sheet1 (2)'!$C$62,'[1]Sheet1 (2)'!$D$62*counts+'[1]Sheet1 (2)'!$G$62,IF(D1387='[1]Sheet1 (2)'!$C$63,'[1]Sheet1 (2)'!$D$63*counts+'[1]Sheet1 (2)'!$G$63,IF(D1387='[1]Sheet1 (2)'!$C$64,'[1]Sheet1 (2)'!$D$64*counts+'[1]Sheet1 (2)'!$G$64))))</f>
        <v>2.0984129299999998</v>
      </c>
    </row>
    <row r="1388" spans="1:57" ht="12.75" customHeight="1">
      <c r="A1388" s="176" t="s">
        <v>282</v>
      </c>
      <c r="B1388" s="145" t="s">
        <v>76</v>
      </c>
      <c r="C1388" s="170">
        <v>1521</v>
      </c>
      <c r="D1388" s="174" t="s">
        <v>77</v>
      </c>
      <c r="E1388" s="171">
        <v>8</v>
      </c>
      <c r="F1388" s="171">
        <v>2</v>
      </c>
      <c r="G1388" s="171" t="s">
        <v>77</v>
      </c>
      <c r="H1388" s="171">
        <v>1</v>
      </c>
      <c r="I1388" s="171" t="s">
        <v>77</v>
      </c>
      <c r="J1388" s="173" t="s">
        <v>80</v>
      </c>
      <c r="K1388" s="173" t="s">
        <v>80</v>
      </c>
      <c r="L1388" s="169">
        <f>VLOOKUP(CONCATENATE(J1388,K1388),'Sheet1 (2)'!$J$6:$K$26,2,FALSE)</f>
        <v>0</v>
      </c>
      <c r="M1388" s="173" t="s">
        <v>83</v>
      </c>
      <c r="N1388" s="173" t="s">
        <v>82</v>
      </c>
      <c r="O1388" s="177">
        <f>VLOOKUP(CONCATENATE(M1388,N1388),'[1]Sheet1 (2)'!$L$6:$M$26,2,FALSE)</f>
        <v>18.75</v>
      </c>
      <c r="P1388" s="173" t="s">
        <v>83</v>
      </c>
      <c r="Q1388" s="173" t="s">
        <v>82</v>
      </c>
      <c r="R1388" s="177">
        <f>VLOOKUP(CONCATENATE(P1388,Q1388),'[1]Sheet1 (2)'!$N$6:$O$26,2,FALSE)</f>
        <v>18.75</v>
      </c>
      <c r="S1388" s="173" t="s">
        <v>80</v>
      </c>
      <c r="T1388" s="173" t="s">
        <v>80</v>
      </c>
      <c r="U1388" s="177">
        <f>VLOOKUP(CONCATENATE(S1388,T1388),'[1]Sheet1 (2)'!$P$6:$Q$26,2,FALSE)</f>
        <v>0</v>
      </c>
      <c r="V1388" s="173" t="s">
        <v>80</v>
      </c>
      <c r="W1388" s="173" t="s">
        <v>80</v>
      </c>
      <c r="X1388" s="177">
        <f>VLOOKUP(CONCATENATE(V1388,W1388),'[1]Sheet1 (2)'!$R$6:$S$26,2,FALSE)</f>
        <v>0</v>
      </c>
      <c r="Y1388" s="173" t="s">
        <v>80</v>
      </c>
      <c r="Z1388" s="173" t="s">
        <v>80</v>
      </c>
      <c r="AA1388" s="177">
        <f>VLOOKUP(CONCATENATE(Y1388,Z1388),'[1]Sheet1 (2)'!$T$6:$U$26,2,FALSE)</f>
        <v>0</v>
      </c>
      <c r="AB1388" s="173" t="s">
        <v>80</v>
      </c>
      <c r="AC1388" s="173" t="s">
        <v>80</v>
      </c>
      <c r="AD1388" s="177">
        <f>VLOOKUP(CONCATENATE(AB1388,AC1388),'[1]Sheet1 (2)'!$X$6:$Y$26,2,FALSE)</f>
        <v>0</v>
      </c>
      <c r="AE1388" s="173" t="s">
        <v>82</v>
      </c>
      <c r="AF1388" s="173" t="s">
        <v>81</v>
      </c>
      <c r="AG1388" s="177">
        <f>VLOOKUP(CONCATENATE(AE1388,AF1388),'[1]Sheet1 (2)'!$Z$6:$AA$26,2,FALSE)</f>
        <v>66</v>
      </c>
      <c r="AH1388" s="172" t="s">
        <v>391</v>
      </c>
      <c r="AI1388" s="178"/>
      <c r="AJ1388" s="140"/>
      <c r="AK1388" s="176" t="s">
        <v>282</v>
      </c>
      <c r="AL1388" s="176" t="s">
        <v>76</v>
      </c>
      <c r="AM1388" s="170">
        <f t="shared" si="43"/>
        <v>1521</v>
      </c>
      <c r="AN1388" s="147"/>
      <c r="AO1388" s="155"/>
      <c r="AP1388" s="156"/>
      <c r="AQ1388" s="157">
        <v>5.0385571569999996</v>
      </c>
      <c r="AR1388" s="158"/>
      <c r="AS1388" s="145">
        <f>LOOKUP(rufmkm,'[1]Sheet1 (2)'!$V$62:$V$71,'[1]Sheet1 (2)'!$W$62:$W$71)</f>
        <v>60</v>
      </c>
      <c r="AT1388" s="140"/>
      <c r="AU1388" s="157">
        <f>IF(IF(D1388='[1]Sheet1 (2)'!$C$69,'[1]Sheet1 (2)'!$D$69*('[1]Sheet1 (2)'!$D$72-rut_index)/'[1]Sheet1 (2)'!$D$72,IF([1]shee2!D1328='[1]Sheet1 (2)'!$C$70,'[1]Sheet1 (2)'!$D$70*('[1]Sheet1 (2)'!$D$72-rut_index)/'[1]Sheet1 (2)'!$D$72,IF([1]shee2!D1328='[1]Sheet1 (2)'!$C$71,'[1]Sheet1 (2)'!$D$71*('[1]Sheet1 (2)'!$D$72-rut_index)/'[1]Sheet1 (2)'!$D$72)))&lt;0,0,IF(D1388='[1]Sheet1 (2)'!$C$69,'[1]Sheet1 (2)'!$D$69*('[1]Sheet1 (2)'!$D$72-rut_index)/'[1]Sheet1 (2)'!$D$72,IF([1]shee2!D1328='[1]Sheet1 (2)'!$C$70,'[1]Sheet1 (2)'!$D$70*('[1]Sheet1 (2)'!$D$72-rut_index)/'[1]Sheet1 (2)'!$D$72,IF([1]shee2!D1328='[1]Sheet1 (2)'!$C$71,'[1]Sheet1 (2)'!$D$71*('[1]Sheet1 (2)'!$D$72-rut_index)/'[1]Sheet1 (2)'!$D$72))))</f>
        <v>5</v>
      </c>
      <c r="AV1388" s="157">
        <f>IF(IF(D1388='[1]Sheet1 (2)'!$C$69,'[1]Sheet1 (2)'!$D$69*('[1]Sheet1 (2)'!$D$72-crack_s_index)/'[1]Sheet1 (2)'!$D$72,IF([1]shee2!D1328='[1]Sheet1 (2)'!$C$70,'[1]Sheet1 (2)'!$D$70*('[1]Sheet1 (2)'!$D$72-crack_s_index)/'[1]Sheet1 (2)'!$D$72,IF([1]shee2!D1328='[1]Sheet1 (2)'!$C$71,'[1]Sheet1 (2)'!$D$71*('[1]Sheet1 (2)'!$D$72-crack_s_index)/'[1]Sheet1 (2)'!$D$72)))&lt;0,0,IF(D1388='[1]Sheet1 (2)'!$C$69,'[1]Sheet1 (2)'!$D$69*('[1]Sheet1 (2)'!$D$72-crack_s_index)/'[1]Sheet1 (2)'!$D$72,IF([1]shee2!D1328='[1]Sheet1 (2)'!$C$70,'[1]Sheet1 (2)'!$D$70*('[1]Sheet1 (2)'!$D$72-crack_s_index)/'[1]Sheet1 (2)'!$D$72,IF([1]shee2!D1328='[1]Sheet1 (2)'!$C$71,'[1]Sheet1 (2)'!$D$71*('[1]Sheet1 (2)'!$D$72-crack_s_index)/'[1]Sheet1 (2)'!$D$72))))</f>
        <v>3.4375</v>
      </c>
      <c r="AW1388" s="157">
        <f>IF(IF(D1388='[1]Sheet1 (2)'!$C$69,'[1]Sheet1 (2)'!$D$69*('[1]Sheet1 (2)'!$D$72-crack_t_index)/'[1]Sheet1 (2)'!$D$72,IF([1]shee2!D1328='[1]Sheet1 (2)'!$C$70,'[1]Sheet1 (2)'!$D$70*('[1]Sheet1 (2)'!$D$72-crack_t_index)/'[1]Sheet1 (2)'!$D$72,IF([1]shee2!D1328='[1]Sheet1 (2)'!$C$71,'[1]Sheet1 (2)'!$D$71*('[1]Sheet1 (2)'!$D$72-crack_t_index)/'[1]Sheet1 (2)'!$D$72)))&lt;0,0,IF(D1388='[1]Sheet1 (2)'!$C$69,'[1]Sheet1 (2)'!$D$69*('[1]Sheet1 (2)'!$D$72-crack_t_index)/'[1]Sheet1 (2)'!$D$72,IF([1]shee2!D1328='[1]Sheet1 (2)'!$C$70,'[1]Sheet1 (2)'!$D$70*('[1]Sheet1 (2)'!$D$72-crack_t_index)/'[1]Sheet1 (2)'!$D$72,IF([1]shee2!D1328='[1]Sheet1 (2)'!$C$71,'[1]Sheet1 (2)'!$D$71*('[1]Sheet1 (2)'!$D$72-crack_t_index)/'[1]Sheet1 (2)'!$D$72))))</f>
        <v>3.4375</v>
      </c>
      <c r="AX1388" s="157">
        <f>IF(IF(D1388='[1]Sheet1 (2)'!$C$69,'[1]Sheet1 (2)'!$D$69*('[1]Sheet1 (2)'!$D$72-rave_index)/'[1]Sheet1 (2)'!$D$72,IF([1]shee2!D1328='[1]Sheet1 (2)'!$C$70,'[1]Sheet1 (2)'!$D$70*('[1]Sheet1 (2)'!$D$72-rave_index)/'[1]Sheet1 (2)'!$D$72,IF([1]shee2!D1328='[1]Sheet1 (2)'!$C$71,'[1]Sheet1 (2)'!$D$71*('[1]Sheet1 (2)'!$D$72-rave_index)/'[1]Sheet1 (2)'!$D$72)))&lt;0,0,IF(D1388='[1]Sheet1 (2)'!$C$69,'[1]Sheet1 (2)'!$D$69*('[1]Sheet1 (2)'!$D$72-rave_index)/'[1]Sheet1 (2)'!$D$72,IF([1]shee2!D1328='[1]Sheet1 (2)'!$C$70,'[1]Sheet1 (2)'!$D$70*('[1]Sheet1 (2)'!$D$72-rave_index)/'[1]Sheet1 (2)'!$D$72,IF([1]shee2!D1328='[1]Sheet1 (2)'!$C$71,'[1]Sheet1 (2)'!$D$71*('[1]Sheet1 (2)'!$D$72-rave_index)/'[1]Sheet1 (2)'!$D$72))))</f>
        <v>5</v>
      </c>
      <c r="AY1388" s="157">
        <f>IF(IF(D1388='[1]Sheet1 (2)'!$C$69,'[1]Sheet1 (2)'!$D$69*('[1]Sheet1 (2)'!$D$72-rough_index)/'[1]Sheet1 (2)'!$D$72,IF([1]shee2!D1328='[1]Sheet1 (2)'!$C$70,'[1]Sheet1 (2)'!$D$70*('[1]Sheet1 (2)'!$D$72-rough_index)/'[1]Sheet1 (2)'!$D$72,IF([1]shee2!D1328='[1]Sheet1 (2)'!$C$71,'[1]Sheet1 (2)'!$D$71*('[1]Sheet1 (2)'!$D$72-rough_index)/'[1]Sheet1 (2)'!$D$72)))&lt;0,0,IF(D1388='[1]Sheet1 (2)'!$C$69,'[1]Sheet1 (2)'!$D$69*('[1]Sheet1 (2)'!$D$72-rough_index)/'[1]Sheet1 (2)'!$D$72,IF([1]shee2!D1328='[1]Sheet1 (2)'!$C$70,'[1]Sheet1 (2)'!$D$70*('[1]Sheet1 (2)'!$D$72-rough_index)/'[1]Sheet1 (2)'!$D$72,IF([1]shee2!D1328='[1]Sheet1 (2)'!$C$71,'[1]Sheet1 (2)'!$D$71*('[1]Sheet1 (2)'!$D$72-rough_index)/'[1]Sheet1 (2)'!$D$72))))</f>
        <v>0</v>
      </c>
      <c r="AZ1388" s="179">
        <f>+(AU1388*'[1]Sheet1 (2)'!$C$77)+(AV1388*'[1]Sheet1 (2)'!$C$78)+(AW1388*'[1]Sheet1 (2)'!$C$79)+(AX1388*'[1]Sheet1 (2)'!$C$80)+(AY1388*'[1]Sheet1 (2)'!$C$81)</f>
        <v>2.875</v>
      </c>
      <c r="BA1388" s="213" t="str">
        <f t="shared" si="42"/>
        <v>Fair</v>
      </c>
      <c r="BE1388">
        <f>IF(D1388='[1]Sheet1 (2)'!$C$61,'[1]Sheet1 (2)'!$D$61*(counts^2)+'[1]Sheet1 (2)'!$G$61*counts+'[1]Sheet1 (2)'!$J$61,IF(D1388='[1]Sheet1 (2)'!$C$62,'[1]Sheet1 (2)'!$D$62*counts+'[1]Sheet1 (2)'!$G$62,IF(D1388='[1]Sheet1 (2)'!$C$63,'[1]Sheet1 (2)'!$D$63*counts+'[1]Sheet1 (2)'!$G$63,IF(D1388='[1]Sheet1 (2)'!$C$64,'[1]Sheet1 (2)'!$D$64*counts+'[1]Sheet1 (2)'!$G$64))))</f>
        <v>2.0984129299999998</v>
      </c>
    </row>
    <row r="1389" spans="1:57" ht="12.75" customHeight="1">
      <c r="A1389" s="176" t="s">
        <v>282</v>
      </c>
      <c r="B1389" s="145" t="s">
        <v>76</v>
      </c>
      <c r="C1389" s="170">
        <v>1522</v>
      </c>
      <c r="D1389" s="174" t="s">
        <v>77</v>
      </c>
      <c r="E1389" s="171">
        <v>8</v>
      </c>
      <c r="F1389" s="171">
        <v>2</v>
      </c>
      <c r="G1389" s="171" t="s">
        <v>77</v>
      </c>
      <c r="H1389" s="171">
        <v>1</v>
      </c>
      <c r="I1389" s="171" t="s">
        <v>77</v>
      </c>
      <c r="J1389" s="173" t="s">
        <v>80</v>
      </c>
      <c r="K1389" s="173" t="s">
        <v>80</v>
      </c>
      <c r="L1389" s="169">
        <f>VLOOKUP(CONCATENATE(J1389,K1389),'Sheet1 (2)'!$J$6:$K$26,2,FALSE)</f>
        <v>0</v>
      </c>
      <c r="M1389" s="173" t="s">
        <v>83</v>
      </c>
      <c r="N1389" s="173" t="s">
        <v>83</v>
      </c>
      <c r="O1389" s="177">
        <f>VLOOKUP(CONCATENATE(M1389,N1389),'[1]Sheet1 (2)'!$L$6:$M$26,2,FALSE)</f>
        <v>37.5</v>
      </c>
      <c r="P1389" s="173" t="s">
        <v>83</v>
      </c>
      <c r="Q1389" s="173" t="s">
        <v>82</v>
      </c>
      <c r="R1389" s="177">
        <f>VLOOKUP(CONCATENATE(P1389,Q1389),'[1]Sheet1 (2)'!$N$6:$O$26,2,FALSE)</f>
        <v>18.75</v>
      </c>
      <c r="S1389" s="173" t="s">
        <v>80</v>
      </c>
      <c r="T1389" s="173" t="s">
        <v>80</v>
      </c>
      <c r="U1389" s="177">
        <f>VLOOKUP(CONCATENATE(S1389,T1389),'[1]Sheet1 (2)'!$P$6:$Q$26,2,FALSE)</f>
        <v>0</v>
      </c>
      <c r="V1389" s="173" t="s">
        <v>80</v>
      </c>
      <c r="W1389" s="173" t="s">
        <v>80</v>
      </c>
      <c r="X1389" s="177">
        <f>VLOOKUP(CONCATENATE(V1389,W1389),'[1]Sheet1 (2)'!$R$6:$S$26,2,FALSE)</f>
        <v>0</v>
      </c>
      <c r="Y1389" s="173" t="s">
        <v>80</v>
      </c>
      <c r="Z1389" s="173" t="s">
        <v>80</v>
      </c>
      <c r="AA1389" s="177">
        <f>VLOOKUP(CONCATENATE(Y1389,Z1389),'[1]Sheet1 (2)'!$T$6:$U$26,2,FALSE)</f>
        <v>0</v>
      </c>
      <c r="AB1389" s="173" t="s">
        <v>80</v>
      </c>
      <c r="AC1389" s="173" t="s">
        <v>80</v>
      </c>
      <c r="AD1389" s="177">
        <f>VLOOKUP(CONCATENATE(AB1389,AC1389),'[1]Sheet1 (2)'!$X$6:$Y$26,2,FALSE)</f>
        <v>0</v>
      </c>
      <c r="AE1389" s="173" t="s">
        <v>82</v>
      </c>
      <c r="AF1389" s="173" t="s">
        <v>81</v>
      </c>
      <c r="AG1389" s="177">
        <f>VLOOKUP(CONCATENATE(AE1389,AF1389),'[1]Sheet1 (2)'!$Z$6:$AA$26,2,FALSE)</f>
        <v>66</v>
      </c>
      <c r="AH1389" s="172" t="s">
        <v>391</v>
      </c>
      <c r="AI1389" s="178"/>
      <c r="AJ1389" s="140"/>
      <c r="AK1389" s="176" t="s">
        <v>282</v>
      </c>
      <c r="AL1389" s="176" t="s">
        <v>76</v>
      </c>
      <c r="AM1389" s="170">
        <f t="shared" si="43"/>
        <v>1522</v>
      </c>
      <c r="AN1389" s="147"/>
      <c r="AO1389" s="155"/>
      <c r="AP1389" s="156"/>
      <c r="AQ1389" s="157">
        <v>4.2312784884000001</v>
      </c>
      <c r="AR1389" s="158"/>
      <c r="AS1389" s="145">
        <f>LOOKUP(rufmkm,'[1]Sheet1 (2)'!$V$62:$V$71,'[1]Sheet1 (2)'!$W$62:$W$71)</f>
        <v>50</v>
      </c>
      <c r="AT1389" s="140"/>
      <c r="AU1389" s="157">
        <f>IF(IF(D1389='[1]Sheet1 (2)'!$C$69,'[1]Sheet1 (2)'!$D$69*('[1]Sheet1 (2)'!$D$72-rut_index)/'[1]Sheet1 (2)'!$D$72,IF([1]shee2!D1329='[1]Sheet1 (2)'!$C$70,'[1]Sheet1 (2)'!$D$70*('[1]Sheet1 (2)'!$D$72-rut_index)/'[1]Sheet1 (2)'!$D$72,IF([1]shee2!D1329='[1]Sheet1 (2)'!$C$71,'[1]Sheet1 (2)'!$D$71*('[1]Sheet1 (2)'!$D$72-rut_index)/'[1]Sheet1 (2)'!$D$72)))&lt;0,0,IF(D1389='[1]Sheet1 (2)'!$C$69,'[1]Sheet1 (2)'!$D$69*('[1]Sheet1 (2)'!$D$72-rut_index)/'[1]Sheet1 (2)'!$D$72,IF([1]shee2!D1329='[1]Sheet1 (2)'!$C$70,'[1]Sheet1 (2)'!$D$70*('[1]Sheet1 (2)'!$D$72-rut_index)/'[1]Sheet1 (2)'!$D$72,IF([1]shee2!D1329='[1]Sheet1 (2)'!$C$71,'[1]Sheet1 (2)'!$D$71*('[1]Sheet1 (2)'!$D$72-rut_index)/'[1]Sheet1 (2)'!$D$72))))</f>
        <v>5</v>
      </c>
      <c r="AV1389" s="157">
        <f>IF(IF(D1389='[1]Sheet1 (2)'!$C$69,'[1]Sheet1 (2)'!$D$69*('[1]Sheet1 (2)'!$D$72-crack_s_index)/'[1]Sheet1 (2)'!$D$72,IF([1]shee2!D1329='[1]Sheet1 (2)'!$C$70,'[1]Sheet1 (2)'!$D$70*('[1]Sheet1 (2)'!$D$72-crack_s_index)/'[1]Sheet1 (2)'!$D$72,IF([1]shee2!D1329='[1]Sheet1 (2)'!$C$71,'[1]Sheet1 (2)'!$D$71*('[1]Sheet1 (2)'!$D$72-crack_s_index)/'[1]Sheet1 (2)'!$D$72)))&lt;0,0,IF(D1389='[1]Sheet1 (2)'!$C$69,'[1]Sheet1 (2)'!$D$69*('[1]Sheet1 (2)'!$D$72-crack_s_index)/'[1]Sheet1 (2)'!$D$72,IF([1]shee2!D1329='[1]Sheet1 (2)'!$C$70,'[1]Sheet1 (2)'!$D$70*('[1]Sheet1 (2)'!$D$72-crack_s_index)/'[1]Sheet1 (2)'!$D$72,IF([1]shee2!D1329='[1]Sheet1 (2)'!$C$71,'[1]Sheet1 (2)'!$D$71*('[1]Sheet1 (2)'!$D$72-crack_s_index)/'[1]Sheet1 (2)'!$D$72))))</f>
        <v>1.875</v>
      </c>
      <c r="AW1389" s="157">
        <f>IF(IF(D1389='[1]Sheet1 (2)'!$C$69,'[1]Sheet1 (2)'!$D$69*('[1]Sheet1 (2)'!$D$72-crack_t_index)/'[1]Sheet1 (2)'!$D$72,IF([1]shee2!D1329='[1]Sheet1 (2)'!$C$70,'[1]Sheet1 (2)'!$D$70*('[1]Sheet1 (2)'!$D$72-crack_t_index)/'[1]Sheet1 (2)'!$D$72,IF([1]shee2!D1329='[1]Sheet1 (2)'!$C$71,'[1]Sheet1 (2)'!$D$71*('[1]Sheet1 (2)'!$D$72-crack_t_index)/'[1]Sheet1 (2)'!$D$72)))&lt;0,0,IF(D1389='[1]Sheet1 (2)'!$C$69,'[1]Sheet1 (2)'!$D$69*('[1]Sheet1 (2)'!$D$72-crack_t_index)/'[1]Sheet1 (2)'!$D$72,IF([1]shee2!D1329='[1]Sheet1 (2)'!$C$70,'[1]Sheet1 (2)'!$D$70*('[1]Sheet1 (2)'!$D$72-crack_t_index)/'[1]Sheet1 (2)'!$D$72,IF([1]shee2!D1329='[1]Sheet1 (2)'!$C$71,'[1]Sheet1 (2)'!$D$71*('[1]Sheet1 (2)'!$D$72-crack_t_index)/'[1]Sheet1 (2)'!$D$72))))</f>
        <v>3.4375</v>
      </c>
      <c r="AX1389" s="157">
        <f>IF(IF(D1389='[1]Sheet1 (2)'!$C$69,'[1]Sheet1 (2)'!$D$69*('[1]Sheet1 (2)'!$D$72-rave_index)/'[1]Sheet1 (2)'!$D$72,IF([1]shee2!D1329='[1]Sheet1 (2)'!$C$70,'[1]Sheet1 (2)'!$D$70*('[1]Sheet1 (2)'!$D$72-rave_index)/'[1]Sheet1 (2)'!$D$72,IF([1]shee2!D1329='[1]Sheet1 (2)'!$C$71,'[1]Sheet1 (2)'!$D$71*('[1]Sheet1 (2)'!$D$72-rave_index)/'[1]Sheet1 (2)'!$D$72)))&lt;0,0,IF(D1389='[1]Sheet1 (2)'!$C$69,'[1]Sheet1 (2)'!$D$69*('[1]Sheet1 (2)'!$D$72-rave_index)/'[1]Sheet1 (2)'!$D$72,IF([1]shee2!D1329='[1]Sheet1 (2)'!$C$70,'[1]Sheet1 (2)'!$D$70*('[1]Sheet1 (2)'!$D$72-rave_index)/'[1]Sheet1 (2)'!$D$72,IF([1]shee2!D1329='[1]Sheet1 (2)'!$C$71,'[1]Sheet1 (2)'!$D$71*('[1]Sheet1 (2)'!$D$72-rave_index)/'[1]Sheet1 (2)'!$D$72))))</f>
        <v>5</v>
      </c>
      <c r="AY1389" s="157">
        <f>IF(IF(D1389='[1]Sheet1 (2)'!$C$69,'[1]Sheet1 (2)'!$D$69*('[1]Sheet1 (2)'!$D$72-rough_index)/'[1]Sheet1 (2)'!$D$72,IF([1]shee2!D1329='[1]Sheet1 (2)'!$C$70,'[1]Sheet1 (2)'!$D$70*('[1]Sheet1 (2)'!$D$72-rough_index)/'[1]Sheet1 (2)'!$D$72,IF([1]shee2!D1329='[1]Sheet1 (2)'!$C$71,'[1]Sheet1 (2)'!$D$71*('[1]Sheet1 (2)'!$D$72-rough_index)/'[1]Sheet1 (2)'!$D$72)))&lt;0,0,IF(D1389='[1]Sheet1 (2)'!$C$69,'[1]Sheet1 (2)'!$D$69*('[1]Sheet1 (2)'!$D$72-rough_index)/'[1]Sheet1 (2)'!$D$72,IF([1]shee2!D1329='[1]Sheet1 (2)'!$C$70,'[1]Sheet1 (2)'!$D$70*('[1]Sheet1 (2)'!$D$72-rough_index)/'[1]Sheet1 (2)'!$D$72,IF([1]shee2!D1329='[1]Sheet1 (2)'!$C$71,'[1]Sheet1 (2)'!$D$71*('[1]Sheet1 (2)'!$D$72-rough_index)/'[1]Sheet1 (2)'!$D$72))))</f>
        <v>0.83333333333333337</v>
      </c>
      <c r="AZ1389" s="179">
        <f>+(AU1389*'[1]Sheet1 (2)'!$C$77)+(AV1389*'[1]Sheet1 (2)'!$C$78)+(AW1389*'[1]Sheet1 (2)'!$C$79)+(AX1389*'[1]Sheet1 (2)'!$C$80)+(AY1389*'[1]Sheet1 (2)'!$C$81)</f>
        <v>2.5625</v>
      </c>
      <c r="BA1389" s="213" t="str">
        <f t="shared" si="42"/>
        <v>Fair</v>
      </c>
      <c r="BE1389">
        <f>IF(D1389='[1]Sheet1 (2)'!$C$61,'[1]Sheet1 (2)'!$D$61*(counts^2)+'[1]Sheet1 (2)'!$G$61*counts+'[1]Sheet1 (2)'!$J$61,IF(D1389='[1]Sheet1 (2)'!$C$62,'[1]Sheet1 (2)'!$D$62*counts+'[1]Sheet1 (2)'!$G$62,IF(D1389='[1]Sheet1 (2)'!$C$63,'[1]Sheet1 (2)'!$D$63*counts+'[1]Sheet1 (2)'!$G$63,IF(D1389='[1]Sheet1 (2)'!$C$64,'[1]Sheet1 (2)'!$D$64*counts+'[1]Sheet1 (2)'!$G$64))))</f>
        <v>2.0984129299999998</v>
      </c>
    </row>
    <row r="1390" spans="1:57" ht="12.75" customHeight="1">
      <c r="A1390" s="176" t="s">
        <v>282</v>
      </c>
      <c r="B1390" s="145" t="s">
        <v>76</v>
      </c>
      <c r="C1390" s="170">
        <v>1523</v>
      </c>
      <c r="D1390" s="174" t="s">
        <v>77</v>
      </c>
      <c r="E1390" s="171">
        <v>8</v>
      </c>
      <c r="F1390" s="171">
        <v>2</v>
      </c>
      <c r="G1390" s="171" t="s">
        <v>77</v>
      </c>
      <c r="H1390" s="171">
        <v>1</v>
      </c>
      <c r="I1390" s="171" t="s">
        <v>77</v>
      </c>
      <c r="J1390" s="173" t="s">
        <v>78</v>
      </c>
      <c r="K1390" s="173" t="s">
        <v>82</v>
      </c>
      <c r="L1390" s="169">
        <f>VLOOKUP(CONCATENATE(J1390,K1390),'Sheet1 (2)'!$J$6:$K$26,2,FALSE)</f>
        <v>6.25</v>
      </c>
      <c r="M1390" s="173" t="s">
        <v>83</v>
      </c>
      <c r="N1390" s="173" t="s">
        <v>83</v>
      </c>
      <c r="O1390" s="177">
        <f>VLOOKUP(CONCATENATE(M1390,N1390),'[1]Sheet1 (2)'!$L$6:$M$26,2,FALSE)</f>
        <v>37.5</v>
      </c>
      <c r="P1390" s="173" t="s">
        <v>83</v>
      </c>
      <c r="Q1390" s="173" t="s">
        <v>83</v>
      </c>
      <c r="R1390" s="177">
        <f>VLOOKUP(CONCATENATE(P1390,Q1390),'[1]Sheet1 (2)'!$N$6:$O$26,2,FALSE)</f>
        <v>37.5</v>
      </c>
      <c r="S1390" s="173" t="s">
        <v>80</v>
      </c>
      <c r="T1390" s="173" t="s">
        <v>80</v>
      </c>
      <c r="U1390" s="177">
        <f>VLOOKUP(CONCATENATE(S1390,T1390),'[1]Sheet1 (2)'!$P$6:$Q$26,2,FALSE)</f>
        <v>0</v>
      </c>
      <c r="V1390" s="173" t="s">
        <v>80</v>
      </c>
      <c r="W1390" s="173" t="s">
        <v>80</v>
      </c>
      <c r="X1390" s="177">
        <f>VLOOKUP(CONCATENATE(V1390,W1390),'[1]Sheet1 (2)'!$R$6:$S$26,2,FALSE)</f>
        <v>0</v>
      </c>
      <c r="Y1390" s="173" t="s">
        <v>80</v>
      </c>
      <c r="Z1390" s="173" t="s">
        <v>80</v>
      </c>
      <c r="AA1390" s="177">
        <f>VLOOKUP(CONCATENATE(Y1390,Z1390),'[1]Sheet1 (2)'!$T$6:$U$26,2,FALSE)</f>
        <v>0</v>
      </c>
      <c r="AB1390" s="173" t="s">
        <v>80</v>
      </c>
      <c r="AC1390" s="173" t="s">
        <v>80</v>
      </c>
      <c r="AD1390" s="177">
        <f>VLOOKUP(CONCATENATE(AB1390,AC1390),'[1]Sheet1 (2)'!$X$6:$Y$26,2,FALSE)</f>
        <v>0</v>
      </c>
      <c r="AE1390" s="173" t="s">
        <v>82</v>
      </c>
      <c r="AF1390" s="173" t="s">
        <v>81</v>
      </c>
      <c r="AG1390" s="177">
        <f>VLOOKUP(CONCATENATE(AE1390,AF1390),'[1]Sheet1 (2)'!$Z$6:$AA$26,2,FALSE)</f>
        <v>66</v>
      </c>
      <c r="AH1390" s="172"/>
      <c r="AI1390" s="178"/>
      <c r="AJ1390" s="140"/>
      <c r="AK1390" s="176" t="s">
        <v>282</v>
      </c>
      <c r="AL1390" s="176" t="s">
        <v>76</v>
      </c>
      <c r="AM1390" s="170">
        <f t="shared" si="43"/>
        <v>1523</v>
      </c>
      <c r="AN1390" s="147"/>
      <c r="AO1390" s="155"/>
      <c r="AP1390" s="156"/>
      <c r="AQ1390" s="157">
        <v>4.8222315525999999</v>
      </c>
      <c r="AR1390" s="158"/>
      <c r="AS1390" s="145">
        <f>LOOKUP(rufmkm,'[1]Sheet1 (2)'!$V$62:$V$71,'[1]Sheet1 (2)'!$W$62:$W$71)</f>
        <v>50</v>
      </c>
      <c r="AT1390" s="140"/>
      <c r="AU1390" s="157">
        <f>IF(IF(D1390='[1]Sheet1 (2)'!$C$69,'[1]Sheet1 (2)'!$D$69*('[1]Sheet1 (2)'!$D$72-rut_index)/'[1]Sheet1 (2)'!$D$72,IF([1]shee2!D1330='[1]Sheet1 (2)'!$C$70,'[1]Sheet1 (2)'!$D$70*('[1]Sheet1 (2)'!$D$72-rut_index)/'[1]Sheet1 (2)'!$D$72,IF([1]shee2!D1330='[1]Sheet1 (2)'!$C$71,'[1]Sheet1 (2)'!$D$71*('[1]Sheet1 (2)'!$D$72-rut_index)/'[1]Sheet1 (2)'!$D$72)))&lt;0,0,IF(D1390='[1]Sheet1 (2)'!$C$69,'[1]Sheet1 (2)'!$D$69*('[1]Sheet1 (2)'!$D$72-rut_index)/'[1]Sheet1 (2)'!$D$72,IF([1]shee2!D1330='[1]Sheet1 (2)'!$C$70,'[1]Sheet1 (2)'!$D$70*('[1]Sheet1 (2)'!$D$72-rut_index)/'[1]Sheet1 (2)'!$D$72,IF([1]shee2!D1330='[1]Sheet1 (2)'!$C$71,'[1]Sheet1 (2)'!$D$71*('[1]Sheet1 (2)'!$D$72-rut_index)/'[1]Sheet1 (2)'!$D$72))))</f>
        <v>4.479166666666667</v>
      </c>
      <c r="AV1390" s="157">
        <f>IF(IF(D1390='[1]Sheet1 (2)'!$C$69,'[1]Sheet1 (2)'!$D$69*('[1]Sheet1 (2)'!$D$72-crack_s_index)/'[1]Sheet1 (2)'!$D$72,IF([1]shee2!D1330='[1]Sheet1 (2)'!$C$70,'[1]Sheet1 (2)'!$D$70*('[1]Sheet1 (2)'!$D$72-crack_s_index)/'[1]Sheet1 (2)'!$D$72,IF([1]shee2!D1330='[1]Sheet1 (2)'!$C$71,'[1]Sheet1 (2)'!$D$71*('[1]Sheet1 (2)'!$D$72-crack_s_index)/'[1]Sheet1 (2)'!$D$72)))&lt;0,0,IF(D1390='[1]Sheet1 (2)'!$C$69,'[1]Sheet1 (2)'!$D$69*('[1]Sheet1 (2)'!$D$72-crack_s_index)/'[1]Sheet1 (2)'!$D$72,IF([1]shee2!D1330='[1]Sheet1 (2)'!$C$70,'[1]Sheet1 (2)'!$D$70*('[1]Sheet1 (2)'!$D$72-crack_s_index)/'[1]Sheet1 (2)'!$D$72,IF([1]shee2!D1330='[1]Sheet1 (2)'!$C$71,'[1]Sheet1 (2)'!$D$71*('[1]Sheet1 (2)'!$D$72-crack_s_index)/'[1]Sheet1 (2)'!$D$72))))</f>
        <v>1.875</v>
      </c>
      <c r="AW1390" s="157">
        <f>IF(IF(D1390='[1]Sheet1 (2)'!$C$69,'[1]Sheet1 (2)'!$D$69*('[1]Sheet1 (2)'!$D$72-crack_t_index)/'[1]Sheet1 (2)'!$D$72,IF([1]shee2!D1330='[1]Sheet1 (2)'!$C$70,'[1]Sheet1 (2)'!$D$70*('[1]Sheet1 (2)'!$D$72-crack_t_index)/'[1]Sheet1 (2)'!$D$72,IF([1]shee2!D1330='[1]Sheet1 (2)'!$C$71,'[1]Sheet1 (2)'!$D$71*('[1]Sheet1 (2)'!$D$72-crack_t_index)/'[1]Sheet1 (2)'!$D$72)))&lt;0,0,IF(D1390='[1]Sheet1 (2)'!$C$69,'[1]Sheet1 (2)'!$D$69*('[1]Sheet1 (2)'!$D$72-crack_t_index)/'[1]Sheet1 (2)'!$D$72,IF([1]shee2!D1330='[1]Sheet1 (2)'!$C$70,'[1]Sheet1 (2)'!$D$70*('[1]Sheet1 (2)'!$D$72-crack_t_index)/'[1]Sheet1 (2)'!$D$72,IF([1]shee2!D1330='[1]Sheet1 (2)'!$C$71,'[1]Sheet1 (2)'!$D$71*('[1]Sheet1 (2)'!$D$72-crack_t_index)/'[1]Sheet1 (2)'!$D$72))))</f>
        <v>1.875</v>
      </c>
      <c r="AX1390" s="157">
        <f>IF(IF(D1390='[1]Sheet1 (2)'!$C$69,'[1]Sheet1 (2)'!$D$69*('[1]Sheet1 (2)'!$D$72-rave_index)/'[1]Sheet1 (2)'!$D$72,IF([1]shee2!D1330='[1]Sheet1 (2)'!$C$70,'[1]Sheet1 (2)'!$D$70*('[1]Sheet1 (2)'!$D$72-rave_index)/'[1]Sheet1 (2)'!$D$72,IF([1]shee2!D1330='[1]Sheet1 (2)'!$C$71,'[1]Sheet1 (2)'!$D$71*('[1]Sheet1 (2)'!$D$72-rave_index)/'[1]Sheet1 (2)'!$D$72)))&lt;0,0,IF(D1390='[1]Sheet1 (2)'!$C$69,'[1]Sheet1 (2)'!$D$69*('[1]Sheet1 (2)'!$D$72-rave_index)/'[1]Sheet1 (2)'!$D$72,IF([1]shee2!D1330='[1]Sheet1 (2)'!$C$70,'[1]Sheet1 (2)'!$D$70*('[1]Sheet1 (2)'!$D$72-rave_index)/'[1]Sheet1 (2)'!$D$72,IF([1]shee2!D1330='[1]Sheet1 (2)'!$C$71,'[1]Sheet1 (2)'!$D$71*('[1]Sheet1 (2)'!$D$72-rave_index)/'[1]Sheet1 (2)'!$D$72))))</f>
        <v>5</v>
      </c>
      <c r="AY1390" s="157">
        <f>IF(IF(D1390='[1]Sheet1 (2)'!$C$69,'[1]Sheet1 (2)'!$D$69*('[1]Sheet1 (2)'!$D$72-rough_index)/'[1]Sheet1 (2)'!$D$72,IF([1]shee2!D1330='[1]Sheet1 (2)'!$C$70,'[1]Sheet1 (2)'!$D$70*('[1]Sheet1 (2)'!$D$72-rough_index)/'[1]Sheet1 (2)'!$D$72,IF([1]shee2!D1330='[1]Sheet1 (2)'!$C$71,'[1]Sheet1 (2)'!$D$71*('[1]Sheet1 (2)'!$D$72-rough_index)/'[1]Sheet1 (2)'!$D$72)))&lt;0,0,IF(D1390='[1]Sheet1 (2)'!$C$69,'[1]Sheet1 (2)'!$D$69*('[1]Sheet1 (2)'!$D$72-rough_index)/'[1]Sheet1 (2)'!$D$72,IF([1]shee2!D1330='[1]Sheet1 (2)'!$C$70,'[1]Sheet1 (2)'!$D$70*('[1]Sheet1 (2)'!$D$72-rough_index)/'[1]Sheet1 (2)'!$D$72,IF([1]shee2!D1330='[1]Sheet1 (2)'!$C$71,'[1]Sheet1 (2)'!$D$71*('[1]Sheet1 (2)'!$D$72-rough_index)/'[1]Sheet1 (2)'!$D$72))))</f>
        <v>0.83333333333333337</v>
      </c>
      <c r="AZ1390" s="179">
        <f>+(AU1390*'[1]Sheet1 (2)'!$C$77)+(AV1390*'[1]Sheet1 (2)'!$C$78)+(AW1390*'[1]Sheet1 (2)'!$C$79)+(AX1390*'[1]Sheet1 (2)'!$C$80)+(AY1390*'[1]Sheet1 (2)'!$C$81)</f>
        <v>2.395833333333333</v>
      </c>
      <c r="BA1390" s="213" t="str">
        <f t="shared" si="42"/>
        <v>Poor</v>
      </c>
      <c r="BE1390">
        <f>IF(D1390='[1]Sheet1 (2)'!$C$61,'[1]Sheet1 (2)'!$D$61*(counts^2)+'[1]Sheet1 (2)'!$G$61*counts+'[1]Sheet1 (2)'!$J$61,IF(D1390='[1]Sheet1 (2)'!$C$62,'[1]Sheet1 (2)'!$D$62*counts+'[1]Sheet1 (2)'!$G$62,IF(D1390='[1]Sheet1 (2)'!$C$63,'[1]Sheet1 (2)'!$D$63*counts+'[1]Sheet1 (2)'!$G$63,IF(D1390='[1]Sheet1 (2)'!$C$64,'[1]Sheet1 (2)'!$D$64*counts+'[1]Sheet1 (2)'!$G$64))))</f>
        <v>2.0984129299999998</v>
      </c>
    </row>
    <row r="1391" spans="1:57" ht="12.75" customHeight="1">
      <c r="A1391" s="176" t="s">
        <v>282</v>
      </c>
      <c r="B1391" s="145" t="s">
        <v>76</v>
      </c>
      <c r="C1391" s="170">
        <v>1524</v>
      </c>
      <c r="D1391" s="174" t="s">
        <v>77</v>
      </c>
      <c r="E1391" s="171">
        <v>8</v>
      </c>
      <c r="F1391" s="171">
        <v>2</v>
      </c>
      <c r="G1391" s="171" t="s">
        <v>77</v>
      </c>
      <c r="H1391" s="171">
        <v>1</v>
      </c>
      <c r="I1391" s="171" t="s">
        <v>77</v>
      </c>
      <c r="J1391" s="173" t="s">
        <v>78</v>
      </c>
      <c r="K1391" s="173" t="s">
        <v>83</v>
      </c>
      <c r="L1391" s="169">
        <f>VLOOKUP(CONCATENATE(J1391,K1391),'Sheet1 (2)'!$J$6:$K$26,2,FALSE)</f>
        <v>12.5</v>
      </c>
      <c r="M1391" s="173" t="s">
        <v>79</v>
      </c>
      <c r="N1391" s="173" t="s">
        <v>82</v>
      </c>
      <c r="O1391" s="177">
        <f>VLOOKUP(CONCATENATE(M1391,N1391),'[1]Sheet1 (2)'!$L$6:$M$26,2,FALSE)</f>
        <v>25</v>
      </c>
      <c r="P1391" s="173" t="s">
        <v>79</v>
      </c>
      <c r="Q1391" s="173" t="s">
        <v>78</v>
      </c>
      <c r="R1391" s="177">
        <f>VLOOKUP(CONCATENATE(P1391,Q1391),'[1]Sheet1 (2)'!$N$6:$O$26,2,FALSE)</f>
        <v>10</v>
      </c>
      <c r="S1391" s="173" t="s">
        <v>80</v>
      </c>
      <c r="T1391" s="173" t="s">
        <v>80</v>
      </c>
      <c r="U1391" s="177">
        <f>VLOOKUP(CONCATENATE(S1391,T1391),'[1]Sheet1 (2)'!$P$6:$Q$26,2,FALSE)</f>
        <v>0</v>
      </c>
      <c r="V1391" s="173" t="s">
        <v>80</v>
      </c>
      <c r="W1391" s="173" t="s">
        <v>80</v>
      </c>
      <c r="X1391" s="177">
        <f>VLOOKUP(CONCATENATE(V1391,W1391),'[1]Sheet1 (2)'!$R$6:$S$26,2,FALSE)</f>
        <v>0</v>
      </c>
      <c r="Y1391" s="173" t="s">
        <v>80</v>
      </c>
      <c r="Z1391" s="173" t="s">
        <v>80</v>
      </c>
      <c r="AA1391" s="177">
        <f>VLOOKUP(CONCATENATE(Y1391,Z1391),'[1]Sheet1 (2)'!$T$6:$U$26,2,FALSE)</f>
        <v>0</v>
      </c>
      <c r="AB1391" s="173" t="s">
        <v>80</v>
      </c>
      <c r="AC1391" s="173" t="s">
        <v>80</v>
      </c>
      <c r="AD1391" s="177">
        <f>VLOOKUP(CONCATENATE(AB1391,AC1391),'[1]Sheet1 (2)'!$X$6:$Y$26,2,FALSE)</f>
        <v>0</v>
      </c>
      <c r="AE1391" s="173" t="s">
        <v>82</v>
      </c>
      <c r="AF1391" s="173" t="s">
        <v>81</v>
      </c>
      <c r="AG1391" s="177">
        <f>VLOOKUP(CONCATENATE(AE1391,AF1391),'[1]Sheet1 (2)'!$Z$6:$AA$26,2,FALSE)</f>
        <v>66</v>
      </c>
      <c r="AH1391" s="172"/>
      <c r="AI1391" s="178"/>
      <c r="AJ1391" s="140"/>
      <c r="AK1391" s="176" t="s">
        <v>282</v>
      </c>
      <c r="AL1391" s="176" t="s">
        <v>76</v>
      </c>
      <c r="AM1391" s="170">
        <f t="shared" si="43"/>
        <v>1524</v>
      </c>
      <c r="AN1391" s="147"/>
      <c r="AO1391" s="155"/>
      <c r="AP1391" s="156"/>
      <c r="AQ1391" s="157">
        <v>2.8258094720000004</v>
      </c>
      <c r="AR1391" s="158"/>
      <c r="AS1391" s="145">
        <f>LOOKUP(rufmkm,'[1]Sheet1 (2)'!$V$62:$V$71,'[1]Sheet1 (2)'!$W$62:$W$71)</f>
        <v>30</v>
      </c>
      <c r="AT1391" s="140"/>
      <c r="AU1391" s="157">
        <f>IF(IF(D1391='[1]Sheet1 (2)'!$C$69,'[1]Sheet1 (2)'!$D$69*('[1]Sheet1 (2)'!$D$72-rut_index)/'[1]Sheet1 (2)'!$D$72,IF([1]shee2!D1331='[1]Sheet1 (2)'!$C$70,'[1]Sheet1 (2)'!$D$70*('[1]Sheet1 (2)'!$D$72-rut_index)/'[1]Sheet1 (2)'!$D$72,IF([1]shee2!D1331='[1]Sheet1 (2)'!$C$71,'[1]Sheet1 (2)'!$D$71*('[1]Sheet1 (2)'!$D$72-rut_index)/'[1]Sheet1 (2)'!$D$72)))&lt;0,0,IF(D1391='[1]Sheet1 (2)'!$C$69,'[1]Sheet1 (2)'!$D$69*('[1]Sheet1 (2)'!$D$72-rut_index)/'[1]Sheet1 (2)'!$D$72,IF([1]shee2!D1331='[1]Sheet1 (2)'!$C$70,'[1]Sheet1 (2)'!$D$70*('[1]Sheet1 (2)'!$D$72-rut_index)/'[1]Sheet1 (2)'!$D$72,IF([1]shee2!D1331='[1]Sheet1 (2)'!$C$71,'[1]Sheet1 (2)'!$D$71*('[1]Sheet1 (2)'!$D$72-rut_index)/'[1]Sheet1 (2)'!$D$72))))</f>
        <v>3.9583333333333335</v>
      </c>
      <c r="AV1391" s="157">
        <f>IF(IF(D1391='[1]Sheet1 (2)'!$C$69,'[1]Sheet1 (2)'!$D$69*('[1]Sheet1 (2)'!$D$72-crack_s_index)/'[1]Sheet1 (2)'!$D$72,IF([1]shee2!D1331='[1]Sheet1 (2)'!$C$70,'[1]Sheet1 (2)'!$D$70*('[1]Sheet1 (2)'!$D$72-crack_s_index)/'[1]Sheet1 (2)'!$D$72,IF([1]shee2!D1331='[1]Sheet1 (2)'!$C$71,'[1]Sheet1 (2)'!$D$71*('[1]Sheet1 (2)'!$D$72-crack_s_index)/'[1]Sheet1 (2)'!$D$72)))&lt;0,0,IF(D1391='[1]Sheet1 (2)'!$C$69,'[1]Sheet1 (2)'!$D$69*('[1]Sheet1 (2)'!$D$72-crack_s_index)/'[1]Sheet1 (2)'!$D$72,IF([1]shee2!D1331='[1]Sheet1 (2)'!$C$70,'[1]Sheet1 (2)'!$D$70*('[1]Sheet1 (2)'!$D$72-crack_s_index)/'[1]Sheet1 (2)'!$D$72,IF([1]shee2!D1331='[1]Sheet1 (2)'!$C$71,'[1]Sheet1 (2)'!$D$71*('[1]Sheet1 (2)'!$D$72-crack_s_index)/'[1]Sheet1 (2)'!$D$72))))</f>
        <v>2.9166666666666665</v>
      </c>
      <c r="AW1391" s="157">
        <f>IF(IF(D1391='[1]Sheet1 (2)'!$C$69,'[1]Sheet1 (2)'!$D$69*('[1]Sheet1 (2)'!$D$72-crack_t_index)/'[1]Sheet1 (2)'!$D$72,IF([1]shee2!D1331='[1]Sheet1 (2)'!$C$70,'[1]Sheet1 (2)'!$D$70*('[1]Sheet1 (2)'!$D$72-crack_t_index)/'[1]Sheet1 (2)'!$D$72,IF([1]shee2!D1331='[1]Sheet1 (2)'!$C$71,'[1]Sheet1 (2)'!$D$71*('[1]Sheet1 (2)'!$D$72-crack_t_index)/'[1]Sheet1 (2)'!$D$72)))&lt;0,0,IF(D1391='[1]Sheet1 (2)'!$C$69,'[1]Sheet1 (2)'!$D$69*('[1]Sheet1 (2)'!$D$72-crack_t_index)/'[1]Sheet1 (2)'!$D$72,IF([1]shee2!D1331='[1]Sheet1 (2)'!$C$70,'[1]Sheet1 (2)'!$D$70*('[1]Sheet1 (2)'!$D$72-crack_t_index)/'[1]Sheet1 (2)'!$D$72,IF([1]shee2!D1331='[1]Sheet1 (2)'!$C$71,'[1]Sheet1 (2)'!$D$71*('[1]Sheet1 (2)'!$D$72-crack_t_index)/'[1]Sheet1 (2)'!$D$72))))</f>
        <v>4.166666666666667</v>
      </c>
      <c r="AX1391" s="157">
        <f>IF(IF(D1391='[1]Sheet1 (2)'!$C$69,'[1]Sheet1 (2)'!$D$69*('[1]Sheet1 (2)'!$D$72-rave_index)/'[1]Sheet1 (2)'!$D$72,IF([1]shee2!D1331='[1]Sheet1 (2)'!$C$70,'[1]Sheet1 (2)'!$D$70*('[1]Sheet1 (2)'!$D$72-rave_index)/'[1]Sheet1 (2)'!$D$72,IF([1]shee2!D1331='[1]Sheet1 (2)'!$C$71,'[1]Sheet1 (2)'!$D$71*('[1]Sheet1 (2)'!$D$72-rave_index)/'[1]Sheet1 (2)'!$D$72)))&lt;0,0,IF(D1391='[1]Sheet1 (2)'!$C$69,'[1]Sheet1 (2)'!$D$69*('[1]Sheet1 (2)'!$D$72-rave_index)/'[1]Sheet1 (2)'!$D$72,IF([1]shee2!D1331='[1]Sheet1 (2)'!$C$70,'[1]Sheet1 (2)'!$D$70*('[1]Sheet1 (2)'!$D$72-rave_index)/'[1]Sheet1 (2)'!$D$72,IF([1]shee2!D1331='[1]Sheet1 (2)'!$C$71,'[1]Sheet1 (2)'!$D$71*('[1]Sheet1 (2)'!$D$72-rave_index)/'[1]Sheet1 (2)'!$D$72))))</f>
        <v>5</v>
      </c>
      <c r="AY1391" s="157">
        <f>IF(IF(D1391='[1]Sheet1 (2)'!$C$69,'[1]Sheet1 (2)'!$D$69*('[1]Sheet1 (2)'!$D$72-rough_index)/'[1]Sheet1 (2)'!$D$72,IF([1]shee2!D1331='[1]Sheet1 (2)'!$C$70,'[1]Sheet1 (2)'!$D$70*('[1]Sheet1 (2)'!$D$72-rough_index)/'[1]Sheet1 (2)'!$D$72,IF([1]shee2!D1331='[1]Sheet1 (2)'!$C$71,'[1]Sheet1 (2)'!$D$71*('[1]Sheet1 (2)'!$D$72-rough_index)/'[1]Sheet1 (2)'!$D$72)))&lt;0,0,IF(D1391='[1]Sheet1 (2)'!$C$69,'[1]Sheet1 (2)'!$D$69*('[1]Sheet1 (2)'!$D$72-rough_index)/'[1]Sheet1 (2)'!$D$72,IF([1]shee2!D1331='[1]Sheet1 (2)'!$C$70,'[1]Sheet1 (2)'!$D$70*('[1]Sheet1 (2)'!$D$72-rough_index)/'[1]Sheet1 (2)'!$D$72,IF([1]shee2!D1331='[1]Sheet1 (2)'!$C$71,'[1]Sheet1 (2)'!$D$71*('[1]Sheet1 (2)'!$D$72-rough_index)/'[1]Sheet1 (2)'!$D$72))))</f>
        <v>2.5</v>
      </c>
      <c r="AZ1391" s="179">
        <f>+(AU1391*'[1]Sheet1 (2)'!$C$77)+(AV1391*'[1]Sheet1 (2)'!$C$78)+(AW1391*'[1]Sheet1 (2)'!$C$79)+(AX1391*'[1]Sheet1 (2)'!$C$80)+(AY1391*'[1]Sheet1 (2)'!$C$81)</f>
        <v>3.2583333333333333</v>
      </c>
      <c r="BA1391" s="213" t="str">
        <f t="shared" si="42"/>
        <v>Fair</v>
      </c>
      <c r="BE1391">
        <f>IF(D1391='[1]Sheet1 (2)'!$C$61,'[1]Sheet1 (2)'!$D$61*(counts^2)+'[1]Sheet1 (2)'!$G$61*counts+'[1]Sheet1 (2)'!$J$61,IF(D1391='[1]Sheet1 (2)'!$C$62,'[1]Sheet1 (2)'!$D$62*counts+'[1]Sheet1 (2)'!$G$62,IF(D1391='[1]Sheet1 (2)'!$C$63,'[1]Sheet1 (2)'!$D$63*counts+'[1]Sheet1 (2)'!$G$63,IF(D1391='[1]Sheet1 (2)'!$C$64,'[1]Sheet1 (2)'!$D$64*counts+'[1]Sheet1 (2)'!$G$64))))</f>
        <v>2.0984129299999998</v>
      </c>
    </row>
    <row r="1392" spans="1:57" ht="12.75" customHeight="1">
      <c r="A1392" s="176" t="s">
        <v>282</v>
      </c>
      <c r="B1392" s="145" t="s">
        <v>76</v>
      </c>
      <c r="C1392" s="170">
        <v>1525</v>
      </c>
      <c r="D1392" s="174" t="s">
        <v>77</v>
      </c>
      <c r="E1392" s="171">
        <v>8</v>
      </c>
      <c r="F1392" s="171">
        <v>2</v>
      </c>
      <c r="G1392" s="171" t="s">
        <v>77</v>
      </c>
      <c r="H1392" s="171">
        <v>1</v>
      </c>
      <c r="I1392" s="171" t="s">
        <v>77</v>
      </c>
      <c r="J1392" s="173" t="s">
        <v>80</v>
      </c>
      <c r="K1392" s="173" t="s">
        <v>80</v>
      </c>
      <c r="L1392" s="169">
        <f>VLOOKUP(CONCATENATE(J1392,K1392),'Sheet1 (2)'!$J$6:$K$26,2,FALSE)</f>
        <v>0</v>
      </c>
      <c r="M1392" s="173" t="s">
        <v>83</v>
      </c>
      <c r="N1392" s="173" t="s">
        <v>82</v>
      </c>
      <c r="O1392" s="177">
        <f>VLOOKUP(CONCATENATE(M1392,N1392),'[1]Sheet1 (2)'!$L$6:$M$26,2,FALSE)</f>
        <v>18.75</v>
      </c>
      <c r="P1392" s="173" t="s">
        <v>83</v>
      </c>
      <c r="Q1392" s="173" t="s">
        <v>78</v>
      </c>
      <c r="R1392" s="177">
        <f>VLOOKUP(CONCATENATE(P1392,Q1392),'[1]Sheet1 (2)'!$N$6:$O$26,2,FALSE)</f>
        <v>7.5</v>
      </c>
      <c r="S1392" s="173" t="s">
        <v>80</v>
      </c>
      <c r="T1392" s="173" t="s">
        <v>80</v>
      </c>
      <c r="U1392" s="177">
        <f>VLOOKUP(CONCATENATE(S1392,T1392),'[1]Sheet1 (2)'!$P$6:$Q$26,2,FALSE)</f>
        <v>0</v>
      </c>
      <c r="V1392" s="173" t="s">
        <v>80</v>
      </c>
      <c r="W1392" s="173" t="s">
        <v>80</v>
      </c>
      <c r="X1392" s="177">
        <f>VLOOKUP(CONCATENATE(V1392,W1392),'[1]Sheet1 (2)'!$R$6:$S$26,2,FALSE)</f>
        <v>0</v>
      </c>
      <c r="Y1392" s="173" t="s">
        <v>80</v>
      </c>
      <c r="Z1392" s="173" t="s">
        <v>80</v>
      </c>
      <c r="AA1392" s="177">
        <f>VLOOKUP(CONCATENATE(Y1392,Z1392),'[1]Sheet1 (2)'!$T$6:$U$26,2,FALSE)</f>
        <v>0</v>
      </c>
      <c r="AB1392" s="173" t="s">
        <v>80</v>
      </c>
      <c r="AC1392" s="173" t="s">
        <v>80</v>
      </c>
      <c r="AD1392" s="177">
        <f>VLOOKUP(CONCATENATE(AB1392,AC1392),'[1]Sheet1 (2)'!$X$6:$Y$26,2,FALSE)</f>
        <v>0</v>
      </c>
      <c r="AE1392" s="173" t="s">
        <v>82</v>
      </c>
      <c r="AF1392" s="173" t="s">
        <v>81</v>
      </c>
      <c r="AG1392" s="177">
        <f>VLOOKUP(CONCATENATE(AE1392,AF1392),'[1]Sheet1 (2)'!$Z$6:$AA$26,2,FALSE)</f>
        <v>66</v>
      </c>
      <c r="AH1392" s="172"/>
      <c r="AI1392" s="178"/>
      <c r="AJ1392" s="140"/>
      <c r="AK1392" s="176" t="s">
        <v>282</v>
      </c>
      <c r="AL1392" s="176" t="s">
        <v>76</v>
      </c>
      <c r="AM1392" s="170">
        <f t="shared" si="43"/>
        <v>1525</v>
      </c>
      <c r="AN1392" s="147"/>
      <c r="AO1392" s="155"/>
      <c r="AP1392" s="156"/>
      <c r="AQ1392" s="157">
        <v>2.7102043625999999</v>
      </c>
      <c r="AR1392" s="158"/>
      <c r="AS1392" s="145">
        <f>LOOKUP(rufmkm,'[1]Sheet1 (2)'!$V$62:$V$71,'[1]Sheet1 (2)'!$W$62:$W$71)</f>
        <v>30</v>
      </c>
      <c r="AT1392" s="140"/>
      <c r="AU1392" s="157">
        <f>IF(IF(D1392='[1]Sheet1 (2)'!$C$69,'[1]Sheet1 (2)'!$D$69*('[1]Sheet1 (2)'!$D$72-rut_index)/'[1]Sheet1 (2)'!$D$72,IF([1]shee2!D1332='[1]Sheet1 (2)'!$C$70,'[1]Sheet1 (2)'!$D$70*('[1]Sheet1 (2)'!$D$72-rut_index)/'[1]Sheet1 (2)'!$D$72,IF([1]shee2!D1332='[1]Sheet1 (2)'!$C$71,'[1]Sheet1 (2)'!$D$71*('[1]Sheet1 (2)'!$D$72-rut_index)/'[1]Sheet1 (2)'!$D$72)))&lt;0,0,IF(D1392='[1]Sheet1 (2)'!$C$69,'[1]Sheet1 (2)'!$D$69*('[1]Sheet1 (2)'!$D$72-rut_index)/'[1]Sheet1 (2)'!$D$72,IF([1]shee2!D1332='[1]Sheet1 (2)'!$C$70,'[1]Sheet1 (2)'!$D$70*('[1]Sheet1 (2)'!$D$72-rut_index)/'[1]Sheet1 (2)'!$D$72,IF([1]shee2!D1332='[1]Sheet1 (2)'!$C$71,'[1]Sheet1 (2)'!$D$71*('[1]Sheet1 (2)'!$D$72-rut_index)/'[1]Sheet1 (2)'!$D$72))))</f>
        <v>5</v>
      </c>
      <c r="AV1392" s="157">
        <f>IF(IF(D1392='[1]Sheet1 (2)'!$C$69,'[1]Sheet1 (2)'!$D$69*('[1]Sheet1 (2)'!$D$72-crack_s_index)/'[1]Sheet1 (2)'!$D$72,IF([1]shee2!D1332='[1]Sheet1 (2)'!$C$70,'[1]Sheet1 (2)'!$D$70*('[1]Sheet1 (2)'!$D$72-crack_s_index)/'[1]Sheet1 (2)'!$D$72,IF([1]shee2!D1332='[1]Sheet1 (2)'!$C$71,'[1]Sheet1 (2)'!$D$71*('[1]Sheet1 (2)'!$D$72-crack_s_index)/'[1]Sheet1 (2)'!$D$72)))&lt;0,0,IF(D1392='[1]Sheet1 (2)'!$C$69,'[1]Sheet1 (2)'!$D$69*('[1]Sheet1 (2)'!$D$72-crack_s_index)/'[1]Sheet1 (2)'!$D$72,IF([1]shee2!D1332='[1]Sheet1 (2)'!$C$70,'[1]Sheet1 (2)'!$D$70*('[1]Sheet1 (2)'!$D$72-crack_s_index)/'[1]Sheet1 (2)'!$D$72,IF([1]shee2!D1332='[1]Sheet1 (2)'!$C$71,'[1]Sheet1 (2)'!$D$71*('[1]Sheet1 (2)'!$D$72-crack_s_index)/'[1]Sheet1 (2)'!$D$72))))</f>
        <v>3.4375</v>
      </c>
      <c r="AW1392" s="157">
        <f>IF(IF(D1392='[1]Sheet1 (2)'!$C$69,'[1]Sheet1 (2)'!$D$69*('[1]Sheet1 (2)'!$D$72-crack_t_index)/'[1]Sheet1 (2)'!$D$72,IF([1]shee2!D1332='[1]Sheet1 (2)'!$C$70,'[1]Sheet1 (2)'!$D$70*('[1]Sheet1 (2)'!$D$72-crack_t_index)/'[1]Sheet1 (2)'!$D$72,IF([1]shee2!D1332='[1]Sheet1 (2)'!$C$71,'[1]Sheet1 (2)'!$D$71*('[1]Sheet1 (2)'!$D$72-crack_t_index)/'[1]Sheet1 (2)'!$D$72)))&lt;0,0,IF(D1392='[1]Sheet1 (2)'!$C$69,'[1]Sheet1 (2)'!$D$69*('[1]Sheet1 (2)'!$D$72-crack_t_index)/'[1]Sheet1 (2)'!$D$72,IF([1]shee2!D1332='[1]Sheet1 (2)'!$C$70,'[1]Sheet1 (2)'!$D$70*('[1]Sheet1 (2)'!$D$72-crack_t_index)/'[1]Sheet1 (2)'!$D$72,IF([1]shee2!D1332='[1]Sheet1 (2)'!$C$71,'[1]Sheet1 (2)'!$D$71*('[1]Sheet1 (2)'!$D$72-crack_t_index)/'[1]Sheet1 (2)'!$D$72))))</f>
        <v>4.375</v>
      </c>
      <c r="AX1392" s="157">
        <f>IF(IF(D1392='[1]Sheet1 (2)'!$C$69,'[1]Sheet1 (2)'!$D$69*('[1]Sheet1 (2)'!$D$72-rave_index)/'[1]Sheet1 (2)'!$D$72,IF([1]shee2!D1332='[1]Sheet1 (2)'!$C$70,'[1]Sheet1 (2)'!$D$70*('[1]Sheet1 (2)'!$D$72-rave_index)/'[1]Sheet1 (2)'!$D$72,IF([1]shee2!D1332='[1]Sheet1 (2)'!$C$71,'[1]Sheet1 (2)'!$D$71*('[1]Sheet1 (2)'!$D$72-rave_index)/'[1]Sheet1 (2)'!$D$72)))&lt;0,0,IF(D1392='[1]Sheet1 (2)'!$C$69,'[1]Sheet1 (2)'!$D$69*('[1]Sheet1 (2)'!$D$72-rave_index)/'[1]Sheet1 (2)'!$D$72,IF([1]shee2!D1332='[1]Sheet1 (2)'!$C$70,'[1]Sheet1 (2)'!$D$70*('[1]Sheet1 (2)'!$D$72-rave_index)/'[1]Sheet1 (2)'!$D$72,IF([1]shee2!D1332='[1]Sheet1 (2)'!$C$71,'[1]Sheet1 (2)'!$D$71*('[1]Sheet1 (2)'!$D$72-rave_index)/'[1]Sheet1 (2)'!$D$72))))</f>
        <v>5</v>
      </c>
      <c r="AY1392" s="157">
        <f>IF(IF(D1392='[1]Sheet1 (2)'!$C$69,'[1]Sheet1 (2)'!$D$69*('[1]Sheet1 (2)'!$D$72-rough_index)/'[1]Sheet1 (2)'!$D$72,IF([1]shee2!D1332='[1]Sheet1 (2)'!$C$70,'[1]Sheet1 (2)'!$D$70*('[1]Sheet1 (2)'!$D$72-rough_index)/'[1]Sheet1 (2)'!$D$72,IF([1]shee2!D1332='[1]Sheet1 (2)'!$C$71,'[1]Sheet1 (2)'!$D$71*('[1]Sheet1 (2)'!$D$72-rough_index)/'[1]Sheet1 (2)'!$D$72)))&lt;0,0,IF(D1392='[1]Sheet1 (2)'!$C$69,'[1]Sheet1 (2)'!$D$69*('[1]Sheet1 (2)'!$D$72-rough_index)/'[1]Sheet1 (2)'!$D$72,IF([1]shee2!D1332='[1]Sheet1 (2)'!$C$70,'[1]Sheet1 (2)'!$D$70*('[1]Sheet1 (2)'!$D$72-rough_index)/'[1]Sheet1 (2)'!$D$72,IF([1]shee2!D1332='[1]Sheet1 (2)'!$C$71,'[1]Sheet1 (2)'!$D$71*('[1]Sheet1 (2)'!$D$72-rough_index)/'[1]Sheet1 (2)'!$D$72))))</f>
        <v>2.5</v>
      </c>
      <c r="AZ1392" s="179">
        <f>+(AU1392*'[1]Sheet1 (2)'!$C$77)+(AV1392*'[1]Sheet1 (2)'!$C$78)+(AW1392*'[1]Sheet1 (2)'!$C$79)+(AX1392*'[1]Sheet1 (2)'!$C$80)+(AY1392*'[1]Sheet1 (2)'!$C$81)</f>
        <v>3.6624999999999996</v>
      </c>
      <c r="BA1392" s="213" t="str">
        <f t="shared" si="42"/>
        <v>Fair</v>
      </c>
      <c r="BE1392">
        <f>IF(D1392='[1]Sheet1 (2)'!$C$61,'[1]Sheet1 (2)'!$D$61*(counts^2)+'[1]Sheet1 (2)'!$G$61*counts+'[1]Sheet1 (2)'!$J$61,IF(D1392='[1]Sheet1 (2)'!$C$62,'[1]Sheet1 (2)'!$D$62*counts+'[1]Sheet1 (2)'!$G$62,IF(D1392='[1]Sheet1 (2)'!$C$63,'[1]Sheet1 (2)'!$D$63*counts+'[1]Sheet1 (2)'!$G$63,IF(D1392='[1]Sheet1 (2)'!$C$64,'[1]Sheet1 (2)'!$D$64*counts+'[1]Sheet1 (2)'!$G$64))))</f>
        <v>2.0984129299999998</v>
      </c>
    </row>
    <row r="1393" spans="1:57" ht="12.75" customHeight="1">
      <c r="A1393" s="176" t="s">
        <v>282</v>
      </c>
      <c r="B1393" s="145" t="s">
        <v>76</v>
      </c>
      <c r="C1393" s="170">
        <v>1526</v>
      </c>
      <c r="D1393" s="174" t="s">
        <v>77</v>
      </c>
      <c r="E1393" s="171">
        <v>8</v>
      </c>
      <c r="F1393" s="171">
        <v>2</v>
      </c>
      <c r="G1393" s="171" t="s">
        <v>77</v>
      </c>
      <c r="H1393" s="171">
        <v>1</v>
      </c>
      <c r="I1393" s="171" t="s">
        <v>77</v>
      </c>
      <c r="J1393" s="173" t="s">
        <v>80</v>
      </c>
      <c r="K1393" s="173" t="s">
        <v>80</v>
      </c>
      <c r="L1393" s="169">
        <f>VLOOKUP(CONCATENATE(J1393,K1393),'Sheet1 (2)'!$J$6:$K$26,2,FALSE)</f>
        <v>0</v>
      </c>
      <c r="M1393" s="173" t="s">
        <v>83</v>
      </c>
      <c r="N1393" s="173" t="s">
        <v>78</v>
      </c>
      <c r="O1393" s="177">
        <f>VLOOKUP(CONCATENATE(M1393,N1393),'[1]Sheet1 (2)'!$L$6:$M$26,2,FALSE)</f>
        <v>7.5</v>
      </c>
      <c r="P1393" s="173" t="s">
        <v>83</v>
      </c>
      <c r="Q1393" s="173" t="s">
        <v>78</v>
      </c>
      <c r="R1393" s="177">
        <f>VLOOKUP(CONCATENATE(P1393,Q1393),'[1]Sheet1 (2)'!$N$6:$O$26,2,FALSE)</f>
        <v>7.5</v>
      </c>
      <c r="S1393" s="173" t="s">
        <v>80</v>
      </c>
      <c r="T1393" s="173" t="s">
        <v>80</v>
      </c>
      <c r="U1393" s="177">
        <f>VLOOKUP(CONCATENATE(S1393,T1393),'[1]Sheet1 (2)'!$P$6:$Q$26,2,FALSE)</f>
        <v>0</v>
      </c>
      <c r="V1393" s="173" t="s">
        <v>80</v>
      </c>
      <c r="W1393" s="173" t="s">
        <v>80</v>
      </c>
      <c r="X1393" s="177">
        <f>VLOOKUP(CONCATENATE(V1393,W1393),'[1]Sheet1 (2)'!$R$6:$S$26,2,FALSE)</f>
        <v>0</v>
      </c>
      <c r="Y1393" s="173" t="s">
        <v>80</v>
      </c>
      <c r="Z1393" s="173" t="s">
        <v>80</v>
      </c>
      <c r="AA1393" s="177">
        <f>VLOOKUP(CONCATENATE(Y1393,Z1393),'[1]Sheet1 (2)'!$T$6:$U$26,2,FALSE)</f>
        <v>0</v>
      </c>
      <c r="AB1393" s="173" t="s">
        <v>80</v>
      </c>
      <c r="AC1393" s="173" t="s">
        <v>80</v>
      </c>
      <c r="AD1393" s="177">
        <f>VLOOKUP(CONCATENATE(AB1393,AC1393),'[1]Sheet1 (2)'!$X$6:$Y$26,2,FALSE)</f>
        <v>0</v>
      </c>
      <c r="AE1393" s="173" t="s">
        <v>82</v>
      </c>
      <c r="AF1393" s="173" t="s">
        <v>81</v>
      </c>
      <c r="AG1393" s="177">
        <f>VLOOKUP(CONCATENATE(AE1393,AF1393),'[1]Sheet1 (2)'!$Z$6:$AA$26,2,FALSE)</f>
        <v>66</v>
      </c>
      <c r="AH1393" s="172"/>
      <c r="AI1393" s="178"/>
      <c r="AJ1393" s="140"/>
      <c r="AK1393" s="176" t="s">
        <v>282</v>
      </c>
      <c r="AL1393" s="176" t="s">
        <v>76</v>
      </c>
      <c r="AM1393" s="170">
        <f t="shared" si="43"/>
        <v>1526</v>
      </c>
      <c r="AN1393" s="147"/>
      <c r="AO1393" s="155" t="s">
        <v>409</v>
      </c>
      <c r="AP1393" s="156"/>
      <c r="AQ1393" s="157">
        <v>2.3032862416</v>
      </c>
      <c r="AR1393" s="158"/>
      <c r="AS1393" s="145">
        <f>LOOKUP(rufmkm,'[1]Sheet1 (2)'!$V$62:$V$71,'[1]Sheet1 (2)'!$W$62:$W$71)</f>
        <v>30</v>
      </c>
      <c r="AT1393" s="140"/>
      <c r="AU1393" s="157">
        <f>IF(IF(D1393='[1]Sheet1 (2)'!$C$69,'[1]Sheet1 (2)'!$D$69*('[1]Sheet1 (2)'!$D$72-rut_index)/'[1]Sheet1 (2)'!$D$72,IF([1]shee2!D1333='[1]Sheet1 (2)'!$C$70,'[1]Sheet1 (2)'!$D$70*('[1]Sheet1 (2)'!$D$72-rut_index)/'[1]Sheet1 (2)'!$D$72,IF([1]shee2!D1333='[1]Sheet1 (2)'!$C$71,'[1]Sheet1 (2)'!$D$71*('[1]Sheet1 (2)'!$D$72-rut_index)/'[1]Sheet1 (2)'!$D$72)))&lt;0,0,IF(D1393='[1]Sheet1 (2)'!$C$69,'[1]Sheet1 (2)'!$D$69*('[1]Sheet1 (2)'!$D$72-rut_index)/'[1]Sheet1 (2)'!$D$72,IF([1]shee2!D1333='[1]Sheet1 (2)'!$C$70,'[1]Sheet1 (2)'!$D$70*('[1]Sheet1 (2)'!$D$72-rut_index)/'[1]Sheet1 (2)'!$D$72,IF([1]shee2!D1333='[1]Sheet1 (2)'!$C$71,'[1]Sheet1 (2)'!$D$71*('[1]Sheet1 (2)'!$D$72-rut_index)/'[1]Sheet1 (2)'!$D$72))))</f>
        <v>5</v>
      </c>
      <c r="AV1393" s="157">
        <f>IF(IF(D1393='[1]Sheet1 (2)'!$C$69,'[1]Sheet1 (2)'!$D$69*('[1]Sheet1 (2)'!$D$72-crack_s_index)/'[1]Sheet1 (2)'!$D$72,IF([1]shee2!D1333='[1]Sheet1 (2)'!$C$70,'[1]Sheet1 (2)'!$D$70*('[1]Sheet1 (2)'!$D$72-crack_s_index)/'[1]Sheet1 (2)'!$D$72,IF([1]shee2!D1333='[1]Sheet1 (2)'!$C$71,'[1]Sheet1 (2)'!$D$71*('[1]Sheet1 (2)'!$D$72-crack_s_index)/'[1]Sheet1 (2)'!$D$72)))&lt;0,0,IF(D1393='[1]Sheet1 (2)'!$C$69,'[1]Sheet1 (2)'!$D$69*('[1]Sheet1 (2)'!$D$72-crack_s_index)/'[1]Sheet1 (2)'!$D$72,IF([1]shee2!D1333='[1]Sheet1 (2)'!$C$70,'[1]Sheet1 (2)'!$D$70*('[1]Sheet1 (2)'!$D$72-crack_s_index)/'[1]Sheet1 (2)'!$D$72,IF([1]shee2!D1333='[1]Sheet1 (2)'!$C$71,'[1]Sheet1 (2)'!$D$71*('[1]Sheet1 (2)'!$D$72-crack_s_index)/'[1]Sheet1 (2)'!$D$72))))</f>
        <v>4.375</v>
      </c>
      <c r="AW1393" s="157">
        <f>IF(IF(D1393='[1]Sheet1 (2)'!$C$69,'[1]Sheet1 (2)'!$D$69*('[1]Sheet1 (2)'!$D$72-crack_t_index)/'[1]Sheet1 (2)'!$D$72,IF([1]shee2!D1333='[1]Sheet1 (2)'!$C$70,'[1]Sheet1 (2)'!$D$70*('[1]Sheet1 (2)'!$D$72-crack_t_index)/'[1]Sheet1 (2)'!$D$72,IF([1]shee2!D1333='[1]Sheet1 (2)'!$C$71,'[1]Sheet1 (2)'!$D$71*('[1]Sheet1 (2)'!$D$72-crack_t_index)/'[1]Sheet1 (2)'!$D$72)))&lt;0,0,IF(D1393='[1]Sheet1 (2)'!$C$69,'[1]Sheet1 (2)'!$D$69*('[1]Sheet1 (2)'!$D$72-crack_t_index)/'[1]Sheet1 (2)'!$D$72,IF([1]shee2!D1333='[1]Sheet1 (2)'!$C$70,'[1]Sheet1 (2)'!$D$70*('[1]Sheet1 (2)'!$D$72-crack_t_index)/'[1]Sheet1 (2)'!$D$72,IF([1]shee2!D1333='[1]Sheet1 (2)'!$C$71,'[1]Sheet1 (2)'!$D$71*('[1]Sheet1 (2)'!$D$72-crack_t_index)/'[1]Sheet1 (2)'!$D$72))))</f>
        <v>4.375</v>
      </c>
      <c r="AX1393" s="157">
        <f>IF(IF(D1393='[1]Sheet1 (2)'!$C$69,'[1]Sheet1 (2)'!$D$69*('[1]Sheet1 (2)'!$D$72-rave_index)/'[1]Sheet1 (2)'!$D$72,IF([1]shee2!D1333='[1]Sheet1 (2)'!$C$70,'[1]Sheet1 (2)'!$D$70*('[1]Sheet1 (2)'!$D$72-rave_index)/'[1]Sheet1 (2)'!$D$72,IF([1]shee2!D1333='[1]Sheet1 (2)'!$C$71,'[1]Sheet1 (2)'!$D$71*('[1]Sheet1 (2)'!$D$72-rave_index)/'[1]Sheet1 (2)'!$D$72)))&lt;0,0,IF(D1393='[1]Sheet1 (2)'!$C$69,'[1]Sheet1 (2)'!$D$69*('[1]Sheet1 (2)'!$D$72-rave_index)/'[1]Sheet1 (2)'!$D$72,IF([1]shee2!D1333='[1]Sheet1 (2)'!$C$70,'[1]Sheet1 (2)'!$D$70*('[1]Sheet1 (2)'!$D$72-rave_index)/'[1]Sheet1 (2)'!$D$72,IF([1]shee2!D1333='[1]Sheet1 (2)'!$C$71,'[1]Sheet1 (2)'!$D$71*('[1]Sheet1 (2)'!$D$72-rave_index)/'[1]Sheet1 (2)'!$D$72))))</f>
        <v>5</v>
      </c>
      <c r="AY1393" s="157">
        <f>IF(IF(D1393='[1]Sheet1 (2)'!$C$69,'[1]Sheet1 (2)'!$D$69*('[1]Sheet1 (2)'!$D$72-rough_index)/'[1]Sheet1 (2)'!$D$72,IF([1]shee2!D1333='[1]Sheet1 (2)'!$C$70,'[1]Sheet1 (2)'!$D$70*('[1]Sheet1 (2)'!$D$72-rough_index)/'[1]Sheet1 (2)'!$D$72,IF([1]shee2!D1333='[1]Sheet1 (2)'!$C$71,'[1]Sheet1 (2)'!$D$71*('[1]Sheet1 (2)'!$D$72-rough_index)/'[1]Sheet1 (2)'!$D$72)))&lt;0,0,IF(D1393='[1]Sheet1 (2)'!$C$69,'[1]Sheet1 (2)'!$D$69*('[1]Sheet1 (2)'!$D$72-rough_index)/'[1]Sheet1 (2)'!$D$72,IF([1]shee2!D1333='[1]Sheet1 (2)'!$C$70,'[1]Sheet1 (2)'!$D$70*('[1]Sheet1 (2)'!$D$72-rough_index)/'[1]Sheet1 (2)'!$D$72,IF([1]shee2!D1333='[1]Sheet1 (2)'!$C$71,'[1]Sheet1 (2)'!$D$71*('[1]Sheet1 (2)'!$D$72-rough_index)/'[1]Sheet1 (2)'!$D$72))))</f>
        <v>2.5</v>
      </c>
      <c r="AZ1393" s="179">
        <f>+(AU1393*'[1]Sheet1 (2)'!$C$77)+(AV1393*'[1]Sheet1 (2)'!$C$78)+(AW1393*'[1]Sheet1 (2)'!$C$79)+(AX1393*'[1]Sheet1 (2)'!$C$80)+(AY1393*'[1]Sheet1 (2)'!$C$81)</f>
        <v>4</v>
      </c>
      <c r="BA1393" s="213" t="str">
        <f t="shared" si="42"/>
        <v>Good</v>
      </c>
      <c r="BE1393">
        <f>IF(D1393='[1]Sheet1 (2)'!$C$61,'[1]Sheet1 (2)'!$D$61*(counts^2)+'[1]Sheet1 (2)'!$G$61*counts+'[1]Sheet1 (2)'!$J$61,IF(D1393='[1]Sheet1 (2)'!$C$62,'[1]Sheet1 (2)'!$D$62*counts+'[1]Sheet1 (2)'!$G$62,IF(D1393='[1]Sheet1 (2)'!$C$63,'[1]Sheet1 (2)'!$D$63*counts+'[1]Sheet1 (2)'!$G$63,IF(D1393='[1]Sheet1 (2)'!$C$64,'[1]Sheet1 (2)'!$D$64*counts+'[1]Sheet1 (2)'!$G$64))))</f>
        <v>2.0984129299999998</v>
      </c>
    </row>
    <row r="1394" spans="1:57" ht="12.75" customHeight="1">
      <c r="A1394" s="176" t="s">
        <v>282</v>
      </c>
      <c r="B1394" s="145" t="s">
        <v>76</v>
      </c>
      <c r="C1394" s="170">
        <v>1527</v>
      </c>
      <c r="D1394" s="174" t="s">
        <v>77</v>
      </c>
      <c r="E1394" s="171">
        <v>8</v>
      </c>
      <c r="F1394" s="171">
        <v>2</v>
      </c>
      <c r="G1394" s="171" t="s">
        <v>77</v>
      </c>
      <c r="H1394" s="171">
        <v>1</v>
      </c>
      <c r="I1394" s="171" t="s">
        <v>77</v>
      </c>
      <c r="J1394" s="173" t="s">
        <v>80</v>
      </c>
      <c r="K1394" s="173" t="s">
        <v>80</v>
      </c>
      <c r="L1394" s="169">
        <f>VLOOKUP(CONCATENATE(J1394,K1394),'Sheet1 (2)'!$J$6:$K$26,2,FALSE)</f>
        <v>0</v>
      </c>
      <c r="M1394" s="173" t="s">
        <v>83</v>
      </c>
      <c r="N1394" s="173" t="s">
        <v>78</v>
      </c>
      <c r="O1394" s="177">
        <f>VLOOKUP(CONCATENATE(M1394,N1394),'[1]Sheet1 (2)'!$L$6:$M$26,2,FALSE)</f>
        <v>7.5</v>
      </c>
      <c r="P1394" s="173" t="s">
        <v>83</v>
      </c>
      <c r="Q1394" s="173" t="s">
        <v>78</v>
      </c>
      <c r="R1394" s="177">
        <f>VLOOKUP(CONCATENATE(P1394,Q1394),'[1]Sheet1 (2)'!$N$6:$O$26,2,FALSE)</f>
        <v>7.5</v>
      </c>
      <c r="S1394" s="173" t="s">
        <v>80</v>
      </c>
      <c r="T1394" s="173" t="s">
        <v>80</v>
      </c>
      <c r="U1394" s="177">
        <f>VLOOKUP(CONCATENATE(S1394,T1394),'[1]Sheet1 (2)'!$P$6:$Q$26,2,FALSE)</f>
        <v>0</v>
      </c>
      <c r="V1394" s="173" t="s">
        <v>80</v>
      </c>
      <c r="W1394" s="173" t="s">
        <v>80</v>
      </c>
      <c r="X1394" s="177">
        <f>VLOOKUP(CONCATENATE(V1394,W1394),'[1]Sheet1 (2)'!$R$6:$S$26,2,FALSE)</f>
        <v>0</v>
      </c>
      <c r="Y1394" s="173" t="s">
        <v>80</v>
      </c>
      <c r="Z1394" s="173" t="s">
        <v>80</v>
      </c>
      <c r="AA1394" s="177">
        <f>VLOOKUP(CONCATENATE(Y1394,Z1394),'[1]Sheet1 (2)'!$T$6:$U$26,2,FALSE)</f>
        <v>0</v>
      </c>
      <c r="AB1394" s="173" t="s">
        <v>80</v>
      </c>
      <c r="AC1394" s="173" t="s">
        <v>80</v>
      </c>
      <c r="AD1394" s="177">
        <f>VLOOKUP(CONCATENATE(AB1394,AC1394),'[1]Sheet1 (2)'!$X$6:$Y$26,2,FALSE)</f>
        <v>0</v>
      </c>
      <c r="AE1394" s="173" t="s">
        <v>82</v>
      </c>
      <c r="AF1394" s="173" t="s">
        <v>81</v>
      </c>
      <c r="AG1394" s="177">
        <f>VLOOKUP(CONCATENATE(AE1394,AF1394),'[1]Sheet1 (2)'!$Z$6:$AA$26,2,FALSE)</f>
        <v>66</v>
      </c>
      <c r="AH1394" s="172"/>
      <c r="AI1394" s="178"/>
      <c r="AJ1394" s="140"/>
      <c r="AK1394" s="176" t="s">
        <v>282</v>
      </c>
      <c r="AL1394" s="176" t="s">
        <v>76</v>
      </c>
      <c r="AM1394" s="170">
        <f t="shared" si="43"/>
        <v>1527</v>
      </c>
      <c r="AN1394" s="147"/>
      <c r="AO1394" s="155"/>
      <c r="AP1394" s="156"/>
      <c r="AQ1394" s="157">
        <v>3.3064385015999997</v>
      </c>
      <c r="AR1394" s="158"/>
      <c r="AS1394" s="145">
        <f>LOOKUP(rufmkm,'[1]Sheet1 (2)'!$V$62:$V$71,'[1]Sheet1 (2)'!$W$62:$W$71)</f>
        <v>40</v>
      </c>
      <c r="AT1394" s="140"/>
      <c r="AU1394" s="157">
        <f>IF(IF(D1394='[1]Sheet1 (2)'!$C$69,'[1]Sheet1 (2)'!$D$69*('[1]Sheet1 (2)'!$D$72-rut_index)/'[1]Sheet1 (2)'!$D$72,IF([1]shee2!D1334='[1]Sheet1 (2)'!$C$70,'[1]Sheet1 (2)'!$D$70*('[1]Sheet1 (2)'!$D$72-rut_index)/'[1]Sheet1 (2)'!$D$72,IF([1]shee2!D1334='[1]Sheet1 (2)'!$C$71,'[1]Sheet1 (2)'!$D$71*('[1]Sheet1 (2)'!$D$72-rut_index)/'[1]Sheet1 (2)'!$D$72)))&lt;0,0,IF(D1394='[1]Sheet1 (2)'!$C$69,'[1]Sheet1 (2)'!$D$69*('[1]Sheet1 (2)'!$D$72-rut_index)/'[1]Sheet1 (2)'!$D$72,IF([1]shee2!D1334='[1]Sheet1 (2)'!$C$70,'[1]Sheet1 (2)'!$D$70*('[1]Sheet1 (2)'!$D$72-rut_index)/'[1]Sheet1 (2)'!$D$72,IF([1]shee2!D1334='[1]Sheet1 (2)'!$C$71,'[1]Sheet1 (2)'!$D$71*('[1]Sheet1 (2)'!$D$72-rut_index)/'[1]Sheet1 (2)'!$D$72))))</f>
        <v>5</v>
      </c>
      <c r="AV1394" s="157">
        <f>IF(IF(D1394='[1]Sheet1 (2)'!$C$69,'[1]Sheet1 (2)'!$D$69*('[1]Sheet1 (2)'!$D$72-crack_s_index)/'[1]Sheet1 (2)'!$D$72,IF([1]shee2!D1334='[1]Sheet1 (2)'!$C$70,'[1]Sheet1 (2)'!$D$70*('[1]Sheet1 (2)'!$D$72-crack_s_index)/'[1]Sheet1 (2)'!$D$72,IF([1]shee2!D1334='[1]Sheet1 (2)'!$C$71,'[1]Sheet1 (2)'!$D$71*('[1]Sheet1 (2)'!$D$72-crack_s_index)/'[1]Sheet1 (2)'!$D$72)))&lt;0,0,IF(D1394='[1]Sheet1 (2)'!$C$69,'[1]Sheet1 (2)'!$D$69*('[1]Sheet1 (2)'!$D$72-crack_s_index)/'[1]Sheet1 (2)'!$D$72,IF([1]shee2!D1334='[1]Sheet1 (2)'!$C$70,'[1]Sheet1 (2)'!$D$70*('[1]Sheet1 (2)'!$D$72-crack_s_index)/'[1]Sheet1 (2)'!$D$72,IF([1]shee2!D1334='[1]Sheet1 (2)'!$C$71,'[1]Sheet1 (2)'!$D$71*('[1]Sheet1 (2)'!$D$72-crack_s_index)/'[1]Sheet1 (2)'!$D$72))))</f>
        <v>4.375</v>
      </c>
      <c r="AW1394" s="157">
        <f>IF(IF(D1394='[1]Sheet1 (2)'!$C$69,'[1]Sheet1 (2)'!$D$69*('[1]Sheet1 (2)'!$D$72-crack_t_index)/'[1]Sheet1 (2)'!$D$72,IF([1]shee2!D1334='[1]Sheet1 (2)'!$C$70,'[1]Sheet1 (2)'!$D$70*('[1]Sheet1 (2)'!$D$72-crack_t_index)/'[1]Sheet1 (2)'!$D$72,IF([1]shee2!D1334='[1]Sheet1 (2)'!$C$71,'[1]Sheet1 (2)'!$D$71*('[1]Sheet1 (2)'!$D$72-crack_t_index)/'[1]Sheet1 (2)'!$D$72)))&lt;0,0,IF(D1394='[1]Sheet1 (2)'!$C$69,'[1]Sheet1 (2)'!$D$69*('[1]Sheet1 (2)'!$D$72-crack_t_index)/'[1]Sheet1 (2)'!$D$72,IF([1]shee2!D1334='[1]Sheet1 (2)'!$C$70,'[1]Sheet1 (2)'!$D$70*('[1]Sheet1 (2)'!$D$72-crack_t_index)/'[1]Sheet1 (2)'!$D$72,IF([1]shee2!D1334='[1]Sheet1 (2)'!$C$71,'[1]Sheet1 (2)'!$D$71*('[1]Sheet1 (2)'!$D$72-crack_t_index)/'[1]Sheet1 (2)'!$D$72))))</f>
        <v>4.375</v>
      </c>
      <c r="AX1394" s="157">
        <f>IF(IF(D1394='[1]Sheet1 (2)'!$C$69,'[1]Sheet1 (2)'!$D$69*('[1]Sheet1 (2)'!$D$72-rave_index)/'[1]Sheet1 (2)'!$D$72,IF([1]shee2!D1334='[1]Sheet1 (2)'!$C$70,'[1]Sheet1 (2)'!$D$70*('[1]Sheet1 (2)'!$D$72-rave_index)/'[1]Sheet1 (2)'!$D$72,IF([1]shee2!D1334='[1]Sheet1 (2)'!$C$71,'[1]Sheet1 (2)'!$D$71*('[1]Sheet1 (2)'!$D$72-rave_index)/'[1]Sheet1 (2)'!$D$72)))&lt;0,0,IF(D1394='[1]Sheet1 (2)'!$C$69,'[1]Sheet1 (2)'!$D$69*('[1]Sheet1 (2)'!$D$72-rave_index)/'[1]Sheet1 (2)'!$D$72,IF([1]shee2!D1334='[1]Sheet1 (2)'!$C$70,'[1]Sheet1 (2)'!$D$70*('[1]Sheet1 (2)'!$D$72-rave_index)/'[1]Sheet1 (2)'!$D$72,IF([1]shee2!D1334='[1]Sheet1 (2)'!$C$71,'[1]Sheet1 (2)'!$D$71*('[1]Sheet1 (2)'!$D$72-rave_index)/'[1]Sheet1 (2)'!$D$72))))</f>
        <v>5</v>
      </c>
      <c r="AY1394" s="157">
        <f>IF(IF(D1394='[1]Sheet1 (2)'!$C$69,'[1]Sheet1 (2)'!$D$69*('[1]Sheet1 (2)'!$D$72-rough_index)/'[1]Sheet1 (2)'!$D$72,IF([1]shee2!D1334='[1]Sheet1 (2)'!$C$70,'[1]Sheet1 (2)'!$D$70*('[1]Sheet1 (2)'!$D$72-rough_index)/'[1]Sheet1 (2)'!$D$72,IF([1]shee2!D1334='[1]Sheet1 (2)'!$C$71,'[1]Sheet1 (2)'!$D$71*('[1]Sheet1 (2)'!$D$72-rough_index)/'[1]Sheet1 (2)'!$D$72)))&lt;0,0,IF(D1394='[1]Sheet1 (2)'!$C$69,'[1]Sheet1 (2)'!$D$69*('[1]Sheet1 (2)'!$D$72-rough_index)/'[1]Sheet1 (2)'!$D$72,IF([1]shee2!D1334='[1]Sheet1 (2)'!$C$70,'[1]Sheet1 (2)'!$D$70*('[1]Sheet1 (2)'!$D$72-rough_index)/'[1]Sheet1 (2)'!$D$72,IF([1]shee2!D1334='[1]Sheet1 (2)'!$C$71,'[1]Sheet1 (2)'!$D$71*('[1]Sheet1 (2)'!$D$72-rough_index)/'[1]Sheet1 (2)'!$D$72))))</f>
        <v>1.6666666666666667</v>
      </c>
      <c r="AZ1394" s="179">
        <f>+(AU1394*'[1]Sheet1 (2)'!$C$77)+(AV1394*'[1]Sheet1 (2)'!$C$78)+(AW1394*'[1]Sheet1 (2)'!$C$79)+(AX1394*'[1]Sheet1 (2)'!$C$80)+(AY1394*'[1]Sheet1 (2)'!$C$81)</f>
        <v>3.75</v>
      </c>
      <c r="BA1394" s="213" t="str">
        <f t="shared" si="42"/>
        <v>Fair</v>
      </c>
      <c r="BE1394">
        <f>IF(D1394='[1]Sheet1 (2)'!$C$61,'[1]Sheet1 (2)'!$D$61*(counts^2)+'[1]Sheet1 (2)'!$G$61*counts+'[1]Sheet1 (2)'!$J$61,IF(D1394='[1]Sheet1 (2)'!$C$62,'[1]Sheet1 (2)'!$D$62*counts+'[1]Sheet1 (2)'!$G$62,IF(D1394='[1]Sheet1 (2)'!$C$63,'[1]Sheet1 (2)'!$D$63*counts+'[1]Sheet1 (2)'!$G$63,IF(D1394='[1]Sheet1 (2)'!$C$64,'[1]Sheet1 (2)'!$D$64*counts+'[1]Sheet1 (2)'!$G$64))))</f>
        <v>2.0984129299999998</v>
      </c>
    </row>
    <row r="1395" spans="1:57" ht="12.75" customHeight="1">
      <c r="A1395" s="176" t="s">
        <v>282</v>
      </c>
      <c r="B1395" s="145" t="s">
        <v>76</v>
      </c>
      <c r="C1395" s="170">
        <v>1528</v>
      </c>
      <c r="D1395" s="174" t="s">
        <v>77</v>
      </c>
      <c r="E1395" s="171">
        <v>8</v>
      </c>
      <c r="F1395" s="171">
        <v>2</v>
      </c>
      <c r="G1395" s="171" t="s">
        <v>77</v>
      </c>
      <c r="H1395" s="171">
        <v>1</v>
      </c>
      <c r="I1395" s="171" t="s">
        <v>77</v>
      </c>
      <c r="J1395" s="173" t="s">
        <v>80</v>
      </c>
      <c r="K1395" s="173" t="s">
        <v>80</v>
      </c>
      <c r="L1395" s="169">
        <f>VLOOKUP(CONCATENATE(J1395,K1395),'Sheet1 (2)'!$J$6:$K$26,2,FALSE)</f>
        <v>0</v>
      </c>
      <c r="M1395" s="173" t="s">
        <v>80</v>
      </c>
      <c r="N1395" s="173" t="s">
        <v>80</v>
      </c>
      <c r="O1395" s="177">
        <f>VLOOKUP(CONCATENATE(M1395,N1395),'[1]Sheet1 (2)'!$L$6:$M$26,2,FALSE)</f>
        <v>0</v>
      </c>
      <c r="P1395" s="173" t="s">
        <v>83</v>
      </c>
      <c r="Q1395" s="173" t="s">
        <v>78</v>
      </c>
      <c r="R1395" s="177">
        <f>VLOOKUP(CONCATENATE(P1395,Q1395),'[1]Sheet1 (2)'!$N$6:$O$26,2,FALSE)</f>
        <v>7.5</v>
      </c>
      <c r="S1395" s="173" t="s">
        <v>80</v>
      </c>
      <c r="T1395" s="173" t="s">
        <v>80</v>
      </c>
      <c r="U1395" s="177">
        <f>VLOOKUP(CONCATENATE(S1395,T1395),'[1]Sheet1 (2)'!$P$6:$Q$26,2,FALSE)</f>
        <v>0</v>
      </c>
      <c r="V1395" s="173" t="s">
        <v>80</v>
      </c>
      <c r="W1395" s="173" t="s">
        <v>80</v>
      </c>
      <c r="X1395" s="177">
        <f>VLOOKUP(CONCATENATE(V1395,W1395),'[1]Sheet1 (2)'!$R$6:$S$26,2,FALSE)</f>
        <v>0</v>
      </c>
      <c r="Y1395" s="173" t="s">
        <v>80</v>
      </c>
      <c r="Z1395" s="173" t="s">
        <v>80</v>
      </c>
      <c r="AA1395" s="177">
        <f>VLOOKUP(CONCATENATE(Y1395,Z1395),'[1]Sheet1 (2)'!$T$6:$U$26,2,FALSE)</f>
        <v>0</v>
      </c>
      <c r="AB1395" s="173" t="s">
        <v>80</v>
      </c>
      <c r="AC1395" s="173" t="s">
        <v>80</v>
      </c>
      <c r="AD1395" s="177">
        <f>VLOOKUP(CONCATENATE(AB1395,AC1395),'[1]Sheet1 (2)'!$X$6:$Y$26,2,FALSE)</f>
        <v>0</v>
      </c>
      <c r="AE1395" s="173" t="s">
        <v>82</v>
      </c>
      <c r="AF1395" s="173" t="s">
        <v>81</v>
      </c>
      <c r="AG1395" s="177">
        <f>VLOOKUP(CONCATENATE(AE1395,AF1395),'[1]Sheet1 (2)'!$Z$6:$AA$26,2,FALSE)</f>
        <v>66</v>
      </c>
      <c r="AH1395" s="172"/>
      <c r="AI1395" s="178"/>
      <c r="AJ1395" s="140"/>
      <c r="AK1395" s="176" t="s">
        <v>282</v>
      </c>
      <c r="AL1395" s="176" t="s">
        <v>76</v>
      </c>
      <c r="AM1395" s="170">
        <f t="shared" si="43"/>
        <v>1528</v>
      </c>
      <c r="AN1395" s="147"/>
      <c r="AO1395" s="155"/>
      <c r="AP1395" s="156"/>
      <c r="AQ1395" s="157">
        <v>2.8481835634000001</v>
      </c>
      <c r="AR1395" s="158"/>
      <c r="AS1395" s="145">
        <f>LOOKUP(rufmkm,'[1]Sheet1 (2)'!$V$62:$V$71,'[1]Sheet1 (2)'!$W$62:$W$71)</f>
        <v>30</v>
      </c>
      <c r="AT1395" s="140"/>
      <c r="AU1395" s="157">
        <f>IF(IF(D1395='[1]Sheet1 (2)'!$C$69,'[1]Sheet1 (2)'!$D$69*('[1]Sheet1 (2)'!$D$72-rut_index)/'[1]Sheet1 (2)'!$D$72,IF([1]shee2!D1335='[1]Sheet1 (2)'!$C$70,'[1]Sheet1 (2)'!$D$70*('[1]Sheet1 (2)'!$D$72-rut_index)/'[1]Sheet1 (2)'!$D$72,IF([1]shee2!D1335='[1]Sheet1 (2)'!$C$71,'[1]Sheet1 (2)'!$D$71*('[1]Sheet1 (2)'!$D$72-rut_index)/'[1]Sheet1 (2)'!$D$72)))&lt;0,0,IF(D1395='[1]Sheet1 (2)'!$C$69,'[1]Sheet1 (2)'!$D$69*('[1]Sheet1 (2)'!$D$72-rut_index)/'[1]Sheet1 (2)'!$D$72,IF([1]shee2!D1335='[1]Sheet1 (2)'!$C$70,'[1]Sheet1 (2)'!$D$70*('[1]Sheet1 (2)'!$D$72-rut_index)/'[1]Sheet1 (2)'!$D$72,IF([1]shee2!D1335='[1]Sheet1 (2)'!$C$71,'[1]Sheet1 (2)'!$D$71*('[1]Sheet1 (2)'!$D$72-rut_index)/'[1]Sheet1 (2)'!$D$72))))</f>
        <v>5</v>
      </c>
      <c r="AV1395" s="157">
        <f>IF(IF(D1395='[1]Sheet1 (2)'!$C$69,'[1]Sheet1 (2)'!$D$69*('[1]Sheet1 (2)'!$D$72-crack_s_index)/'[1]Sheet1 (2)'!$D$72,IF([1]shee2!D1335='[1]Sheet1 (2)'!$C$70,'[1]Sheet1 (2)'!$D$70*('[1]Sheet1 (2)'!$D$72-crack_s_index)/'[1]Sheet1 (2)'!$D$72,IF([1]shee2!D1335='[1]Sheet1 (2)'!$C$71,'[1]Sheet1 (2)'!$D$71*('[1]Sheet1 (2)'!$D$72-crack_s_index)/'[1]Sheet1 (2)'!$D$72)))&lt;0,0,IF(D1395='[1]Sheet1 (2)'!$C$69,'[1]Sheet1 (2)'!$D$69*('[1]Sheet1 (2)'!$D$72-crack_s_index)/'[1]Sheet1 (2)'!$D$72,IF([1]shee2!D1335='[1]Sheet1 (2)'!$C$70,'[1]Sheet1 (2)'!$D$70*('[1]Sheet1 (2)'!$D$72-crack_s_index)/'[1]Sheet1 (2)'!$D$72,IF([1]shee2!D1335='[1]Sheet1 (2)'!$C$71,'[1]Sheet1 (2)'!$D$71*('[1]Sheet1 (2)'!$D$72-crack_s_index)/'[1]Sheet1 (2)'!$D$72))))</f>
        <v>5</v>
      </c>
      <c r="AW1395" s="157">
        <f>IF(IF(D1395='[1]Sheet1 (2)'!$C$69,'[1]Sheet1 (2)'!$D$69*('[1]Sheet1 (2)'!$D$72-crack_t_index)/'[1]Sheet1 (2)'!$D$72,IF([1]shee2!D1335='[1]Sheet1 (2)'!$C$70,'[1]Sheet1 (2)'!$D$70*('[1]Sheet1 (2)'!$D$72-crack_t_index)/'[1]Sheet1 (2)'!$D$72,IF([1]shee2!D1335='[1]Sheet1 (2)'!$C$71,'[1]Sheet1 (2)'!$D$71*('[1]Sheet1 (2)'!$D$72-crack_t_index)/'[1]Sheet1 (2)'!$D$72)))&lt;0,0,IF(D1395='[1]Sheet1 (2)'!$C$69,'[1]Sheet1 (2)'!$D$69*('[1]Sheet1 (2)'!$D$72-crack_t_index)/'[1]Sheet1 (2)'!$D$72,IF([1]shee2!D1335='[1]Sheet1 (2)'!$C$70,'[1]Sheet1 (2)'!$D$70*('[1]Sheet1 (2)'!$D$72-crack_t_index)/'[1]Sheet1 (2)'!$D$72,IF([1]shee2!D1335='[1]Sheet1 (2)'!$C$71,'[1]Sheet1 (2)'!$D$71*('[1]Sheet1 (2)'!$D$72-crack_t_index)/'[1]Sheet1 (2)'!$D$72))))</f>
        <v>4.375</v>
      </c>
      <c r="AX1395" s="157">
        <f>IF(IF(D1395='[1]Sheet1 (2)'!$C$69,'[1]Sheet1 (2)'!$D$69*('[1]Sheet1 (2)'!$D$72-rave_index)/'[1]Sheet1 (2)'!$D$72,IF([1]shee2!D1335='[1]Sheet1 (2)'!$C$70,'[1]Sheet1 (2)'!$D$70*('[1]Sheet1 (2)'!$D$72-rave_index)/'[1]Sheet1 (2)'!$D$72,IF([1]shee2!D1335='[1]Sheet1 (2)'!$C$71,'[1]Sheet1 (2)'!$D$71*('[1]Sheet1 (2)'!$D$72-rave_index)/'[1]Sheet1 (2)'!$D$72)))&lt;0,0,IF(D1395='[1]Sheet1 (2)'!$C$69,'[1]Sheet1 (2)'!$D$69*('[1]Sheet1 (2)'!$D$72-rave_index)/'[1]Sheet1 (2)'!$D$72,IF([1]shee2!D1335='[1]Sheet1 (2)'!$C$70,'[1]Sheet1 (2)'!$D$70*('[1]Sheet1 (2)'!$D$72-rave_index)/'[1]Sheet1 (2)'!$D$72,IF([1]shee2!D1335='[1]Sheet1 (2)'!$C$71,'[1]Sheet1 (2)'!$D$71*('[1]Sheet1 (2)'!$D$72-rave_index)/'[1]Sheet1 (2)'!$D$72))))</f>
        <v>5</v>
      </c>
      <c r="AY1395" s="157">
        <f>IF(IF(D1395='[1]Sheet1 (2)'!$C$69,'[1]Sheet1 (2)'!$D$69*('[1]Sheet1 (2)'!$D$72-rough_index)/'[1]Sheet1 (2)'!$D$72,IF([1]shee2!D1335='[1]Sheet1 (2)'!$C$70,'[1]Sheet1 (2)'!$D$70*('[1]Sheet1 (2)'!$D$72-rough_index)/'[1]Sheet1 (2)'!$D$72,IF([1]shee2!D1335='[1]Sheet1 (2)'!$C$71,'[1]Sheet1 (2)'!$D$71*('[1]Sheet1 (2)'!$D$72-rough_index)/'[1]Sheet1 (2)'!$D$72)))&lt;0,0,IF(D1395='[1]Sheet1 (2)'!$C$69,'[1]Sheet1 (2)'!$D$69*('[1]Sheet1 (2)'!$D$72-rough_index)/'[1]Sheet1 (2)'!$D$72,IF([1]shee2!D1335='[1]Sheet1 (2)'!$C$70,'[1]Sheet1 (2)'!$D$70*('[1]Sheet1 (2)'!$D$72-rough_index)/'[1]Sheet1 (2)'!$D$72,IF([1]shee2!D1335='[1]Sheet1 (2)'!$C$71,'[1]Sheet1 (2)'!$D$71*('[1]Sheet1 (2)'!$D$72-rough_index)/'[1]Sheet1 (2)'!$D$72))))</f>
        <v>2.5</v>
      </c>
      <c r="AZ1395" s="179">
        <f>+(AU1395*'[1]Sheet1 (2)'!$C$77)+(AV1395*'[1]Sheet1 (2)'!$C$78)+(AW1395*'[1]Sheet1 (2)'!$C$79)+(AX1395*'[1]Sheet1 (2)'!$C$80)+(AY1395*'[1]Sheet1 (2)'!$C$81)</f>
        <v>4.2249999999999996</v>
      </c>
      <c r="BA1395" s="213" t="str">
        <f t="shared" si="42"/>
        <v>Good</v>
      </c>
      <c r="BE1395">
        <f>IF(D1395='[1]Sheet1 (2)'!$C$61,'[1]Sheet1 (2)'!$D$61*(counts^2)+'[1]Sheet1 (2)'!$G$61*counts+'[1]Sheet1 (2)'!$J$61,IF(D1395='[1]Sheet1 (2)'!$C$62,'[1]Sheet1 (2)'!$D$62*counts+'[1]Sheet1 (2)'!$G$62,IF(D1395='[1]Sheet1 (2)'!$C$63,'[1]Sheet1 (2)'!$D$63*counts+'[1]Sheet1 (2)'!$G$63,IF(D1395='[1]Sheet1 (2)'!$C$64,'[1]Sheet1 (2)'!$D$64*counts+'[1]Sheet1 (2)'!$G$64))))</f>
        <v>2.0984129299999998</v>
      </c>
    </row>
    <row r="1396" spans="1:57" ht="12.75" customHeight="1">
      <c r="A1396" s="176" t="s">
        <v>282</v>
      </c>
      <c r="B1396" s="145" t="s">
        <v>76</v>
      </c>
      <c r="C1396" s="170">
        <v>1529</v>
      </c>
      <c r="D1396" s="174" t="s">
        <v>77</v>
      </c>
      <c r="E1396" s="171">
        <v>8</v>
      </c>
      <c r="F1396" s="171">
        <v>2</v>
      </c>
      <c r="G1396" s="171" t="s">
        <v>77</v>
      </c>
      <c r="H1396" s="171">
        <v>1</v>
      </c>
      <c r="I1396" s="171" t="s">
        <v>77</v>
      </c>
      <c r="J1396" s="173" t="s">
        <v>80</v>
      </c>
      <c r="K1396" s="173" t="s">
        <v>80</v>
      </c>
      <c r="L1396" s="169">
        <f>VLOOKUP(CONCATENATE(J1396,K1396),'Sheet1 (2)'!$J$6:$K$26,2,FALSE)</f>
        <v>0</v>
      </c>
      <c r="M1396" s="173" t="s">
        <v>80</v>
      </c>
      <c r="N1396" s="173" t="s">
        <v>80</v>
      </c>
      <c r="O1396" s="177">
        <f>VLOOKUP(CONCATENATE(M1396,N1396),'[1]Sheet1 (2)'!$L$6:$M$26,2,FALSE)</f>
        <v>0</v>
      </c>
      <c r="P1396" s="173" t="s">
        <v>80</v>
      </c>
      <c r="Q1396" s="173" t="s">
        <v>80</v>
      </c>
      <c r="R1396" s="177">
        <f>VLOOKUP(CONCATENATE(P1396,Q1396),'[1]Sheet1 (2)'!$N$6:$O$26,2,FALSE)</f>
        <v>0</v>
      </c>
      <c r="S1396" s="173" t="s">
        <v>80</v>
      </c>
      <c r="T1396" s="173" t="s">
        <v>80</v>
      </c>
      <c r="U1396" s="177">
        <f>VLOOKUP(CONCATENATE(S1396,T1396),'[1]Sheet1 (2)'!$P$6:$Q$26,2,FALSE)</f>
        <v>0</v>
      </c>
      <c r="V1396" s="173" t="s">
        <v>80</v>
      </c>
      <c r="W1396" s="173" t="s">
        <v>80</v>
      </c>
      <c r="X1396" s="177">
        <f>VLOOKUP(CONCATENATE(V1396,W1396),'[1]Sheet1 (2)'!$R$6:$S$26,2,FALSE)</f>
        <v>0</v>
      </c>
      <c r="Y1396" s="173" t="s">
        <v>80</v>
      </c>
      <c r="Z1396" s="173" t="s">
        <v>80</v>
      </c>
      <c r="AA1396" s="177">
        <f>VLOOKUP(CONCATENATE(Y1396,Z1396),'[1]Sheet1 (2)'!$T$6:$U$26,2,FALSE)</f>
        <v>0</v>
      </c>
      <c r="AB1396" s="173" t="s">
        <v>80</v>
      </c>
      <c r="AC1396" s="173" t="s">
        <v>80</v>
      </c>
      <c r="AD1396" s="177">
        <f>VLOOKUP(CONCATENATE(AB1396,AC1396),'[1]Sheet1 (2)'!$X$6:$Y$26,2,FALSE)</f>
        <v>0</v>
      </c>
      <c r="AE1396" s="173" t="s">
        <v>82</v>
      </c>
      <c r="AF1396" s="173" t="s">
        <v>81</v>
      </c>
      <c r="AG1396" s="177">
        <f>VLOOKUP(CONCATENATE(AE1396,AF1396),'[1]Sheet1 (2)'!$Z$6:$AA$26,2,FALSE)</f>
        <v>66</v>
      </c>
      <c r="AH1396" s="172"/>
      <c r="AI1396" s="178"/>
      <c r="AJ1396" s="140"/>
      <c r="AK1396" s="176" t="s">
        <v>282</v>
      </c>
      <c r="AL1396" s="176" t="s">
        <v>76</v>
      </c>
      <c r="AM1396" s="170">
        <f t="shared" si="43"/>
        <v>1529</v>
      </c>
      <c r="AN1396" s="147"/>
      <c r="AO1396" s="155" t="s">
        <v>409</v>
      </c>
      <c r="AP1396" s="156"/>
      <c r="AQ1396" s="157">
        <v>2.5488970422000001</v>
      </c>
      <c r="AR1396" s="158"/>
      <c r="AS1396" s="145">
        <f>LOOKUP(rufmkm,'[1]Sheet1 (2)'!$V$62:$V$71,'[1]Sheet1 (2)'!$W$62:$W$71)</f>
        <v>30</v>
      </c>
      <c r="AT1396" s="140"/>
      <c r="AU1396" s="157">
        <f>IF(IF(D1396='[1]Sheet1 (2)'!$C$69,'[1]Sheet1 (2)'!$D$69*('[1]Sheet1 (2)'!$D$72-rut_index)/'[1]Sheet1 (2)'!$D$72,IF([1]shee2!D1336='[1]Sheet1 (2)'!$C$70,'[1]Sheet1 (2)'!$D$70*('[1]Sheet1 (2)'!$D$72-rut_index)/'[1]Sheet1 (2)'!$D$72,IF([1]shee2!D1336='[1]Sheet1 (2)'!$C$71,'[1]Sheet1 (2)'!$D$71*('[1]Sheet1 (2)'!$D$72-rut_index)/'[1]Sheet1 (2)'!$D$72)))&lt;0,0,IF(D1396='[1]Sheet1 (2)'!$C$69,'[1]Sheet1 (2)'!$D$69*('[1]Sheet1 (2)'!$D$72-rut_index)/'[1]Sheet1 (2)'!$D$72,IF([1]shee2!D1336='[1]Sheet1 (2)'!$C$70,'[1]Sheet1 (2)'!$D$70*('[1]Sheet1 (2)'!$D$72-rut_index)/'[1]Sheet1 (2)'!$D$72,IF([1]shee2!D1336='[1]Sheet1 (2)'!$C$71,'[1]Sheet1 (2)'!$D$71*('[1]Sheet1 (2)'!$D$72-rut_index)/'[1]Sheet1 (2)'!$D$72))))</f>
        <v>5</v>
      </c>
      <c r="AV1396" s="157">
        <f>IF(IF(D1396='[1]Sheet1 (2)'!$C$69,'[1]Sheet1 (2)'!$D$69*('[1]Sheet1 (2)'!$D$72-crack_s_index)/'[1]Sheet1 (2)'!$D$72,IF([1]shee2!D1336='[1]Sheet1 (2)'!$C$70,'[1]Sheet1 (2)'!$D$70*('[1]Sheet1 (2)'!$D$72-crack_s_index)/'[1]Sheet1 (2)'!$D$72,IF([1]shee2!D1336='[1]Sheet1 (2)'!$C$71,'[1]Sheet1 (2)'!$D$71*('[1]Sheet1 (2)'!$D$72-crack_s_index)/'[1]Sheet1 (2)'!$D$72)))&lt;0,0,IF(D1396='[1]Sheet1 (2)'!$C$69,'[1]Sheet1 (2)'!$D$69*('[1]Sheet1 (2)'!$D$72-crack_s_index)/'[1]Sheet1 (2)'!$D$72,IF([1]shee2!D1336='[1]Sheet1 (2)'!$C$70,'[1]Sheet1 (2)'!$D$70*('[1]Sheet1 (2)'!$D$72-crack_s_index)/'[1]Sheet1 (2)'!$D$72,IF([1]shee2!D1336='[1]Sheet1 (2)'!$C$71,'[1]Sheet1 (2)'!$D$71*('[1]Sheet1 (2)'!$D$72-crack_s_index)/'[1]Sheet1 (2)'!$D$72))))</f>
        <v>5</v>
      </c>
      <c r="AW1396" s="157">
        <f>IF(IF(D1396='[1]Sheet1 (2)'!$C$69,'[1]Sheet1 (2)'!$D$69*('[1]Sheet1 (2)'!$D$72-crack_t_index)/'[1]Sheet1 (2)'!$D$72,IF([1]shee2!D1336='[1]Sheet1 (2)'!$C$70,'[1]Sheet1 (2)'!$D$70*('[1]Sheet1 (2)'!$D$72-crack_t_index)/'[1]Sheet1 (2)'!$D$72,IF([1]shee2!D1336='[1]Sheet1 (2)'!$C$71,'[1]Sheet1 (2)'!$D$71*('[1]Sheet1 (2)'!$D$72-crack_t_index)/'[1]Sheet1 (2)'!$D$72)))&lt;0,0,IF(D1396='[1]Sheet1 (2)'!$C$69,'[1]Sheet1 (2)'!$D$69*('[1]Sheet1 (2)'!$D$72-crack_t_index)/'[1]Sheet1 (2)'!$D$72,IF([1]shee2!D1336='[1]Sheet1 (2)'!$C$70,'[1]Sheet1 (2)'!$D$70*('[1]Sheet1 (2)'!$D$72-crack_t_index)/'[1]Sheet1 (2)'!$D$72,IF([1]shee2!D1336='[1]Sheet1 (2)'!$C$71,'[1]Sheet1 (2)'!$D$71*('[1]Sheet1 (2)'!$D$72-crack_t_index)/'[1]Sheet1 (2)'!$D$72))))</f>
        <v>5</v>
      </c>
      <c r="AX1396" s="157">
        <f>IF(IF(D1396='[1]Sheet1 (2)'!$C$69,'[1]Sheet1 (2)'!$D$69*('[1]Sheet1 (2)'!$D$72-rave_index)/'[1]Sheet1 (2)'!$D$72,IF([1]shee2!D1336='[1]Sheet1 (2)'!$C$70,'[1]Sheet1 (2)'!$D$70*('[1]Sheet1 (2)'!$D$72-rave_index)/'[1]Sheet1 (2)'!$D$72,IF([1]shee2!D1336='[1]Sheet1 (2)'!$C$71,'[1]Sheet1 (2)'!$D$71*('[1]Sheet1 (2)'!$D$72-rave_index)/'[1]Sheet1 (2)'!$D$72)))&lt;0,0,IF(D1396='[1]Sheet1 (2)'!$C$69,'[1]Sheet1 (2)'!$D$69*('[1]Sheet1 (2)'!$D$72-rave_index)/'[1]Sheet1 (2)'!$D$72,IF([1]shee2!D1336='[1]Sheet1 (2)'!$C$70,'[1]Sheet1 (2)'!$D$70*('[1]Sheet1 (2)'!$D$72-rave_index)/'[1]Sheet1 (2)'!$D$72,IF([1]shee2!D1336='[1]Sheet1 (2)'!$C$71,'[1]Sheet1 (2)'!$D$71*('[1]Sheet1 (2)'!$D$72-rave_index)/'[1]Sheet1 (2)'!$D$72))))</f>
        <v>5</v>
      </c>
      <c r="AY1396" s="157">
        <f>IF(IF(D1396='[1]Sheet1 (2)'!$C$69,'[1]Sheet1 (2)'!$D$69*('[1]Sheet1 (2)'!$D$72-rough_index)/'[1]Sheet1 (2)'!$D$72,IF([1]shee2!D1336='[1]Sheet1 (2)'!$C$70,'[1]Sheet1 (2)'!$D$70*('[1]Sheet1 (2)'!$D$72-rough_index)/'[1]Sheet1 (2)'!$D$72,IF([1]shee2!D1336='[1]Sheet1 (2)'!$C$71,'[1]Sheet1 (2)'!$D$71*('[1]Sheet1 (2)'!$D$72-rough_index)/'[1]Sheet1 (2)'!$D$72)))&lt;0,0,IF(D1396='[1]Sheet1 (2)'!$C$69,'[1]Sheet1 (2)'!$D$69*('[1]Sheet1 (2)'!$D$72-rough_index)/'[1]Sheet1 (2)'!$D$72,IF([1]shee2!D1336='[1]Sheet1 (2)'!$C$70,'[1]Sheet1 (2)'!$D$70*('[1]Sheet1 (2)'!$D$72-rough_index)/'[1]Sheet1 (2)'!$D$72,IF([1]shee2!D1336='[1]Sheet1 (2)'!$C$71,'[1]Sheet1 (2)'!$D$71*('[1]Sheet1 (2)'!$D$72-rough_index)/'[1]Sheet1 (2)'!$D$72))))</f>
        <v>2.5</v>
      </c>
      <c r="AZ1396" s="179">
        <f>+(AU1396*'[1]Sheet1 (2)'!$C$77)+(AV1396*'[1]Sheet1 (2)'!$C$78)+(AW1396*'[1]Sheet1 (2)'!$C$79)+(AX1396*'[1]Sheet1 (2)'!$C$80)+(AY1396*'[1]Sheet1 (2)'!$C$81)</f>
        <v>4.25</v>
      </c>
      <c r="BA1396" s="213" t="str">
        <f t="shared" si="42"/>
        <v>Good</v>
      </c>
      <c r="BE1396">
        <f>IF(D1396='[1]Sheet1 (2)'!$C$61,'[1]Sheet1 (2)'!$D$61*(counts^2)+'[1]Sheet1 (2)'!$G$61*counts+'[1]Sheet1 (2)'!$J$61,IF(D1396='[1]Sheet1 (2)'!$C$62,'[1]Sheet1 (2)'!$D$62*counts+'[1]Sheet1 (2)'!$G$62,IF(D1396='[1]Sheet1 (2)'!$C$63,'[1]Sheet1 (2)'!$D$63*counts+'[1]Sheet1 (2)'!$G$63,IF(D1396='[1]Sheet1 (2)'!$C$64,'[1]Sheet1 (2)'!$D$64*counts+'[1]Sheet1 (2)'!$G$64))))</f>
        <v>2.0984129299999998</v>
      </c>
    </row>
    <row r="1397" spans="1:57" ht="12.75" customHeight="1">
      <c r="A1397" s="176" t="s">
        <v>282</v>
      </c>
      <c r="B1397" s="145" t="s">
        <v>76</v>
      </c>
      <c r="C1397" s="170">
        <v>1530</v>
      </c>
      <c r="D1397" s="174" t="s">
        <v>77</v>
      </c>
      <c r="E1397" s="171">
        <v>8</v>
      </c>
      <c r="F1397" s="171">
        <v>2</v>
      </c>
      <c r="G1397" s="171" t="s">
        <v>77</v>
      </c>
      <c r="H1397" s="171">
        <v>1</v>
      </c>
      <c r="I1397" s="171" t="s">
        <v>77</v>
      </c>
      <c r="J1397" s="173" t="s">
        <v>80</v>
      </c>
      <c r="K1397" s="173" t="s">
        <v>80</v>
      </c>
      <c r="L1397" s="169">
        <f>VLOOKUP(CONCATENATE(J1397,K1397),'Sheet1 (2)'!$J$6:$K$26,2,FALSE)</f>
        <v>0</v>
      </c>
      <c r="M1397" s="173" t="s">
        <v>80</v>
      </c>
      <c r="N1397" s="173" t="s">
        <v>80</v>
      </c>
      <c r="O1397" s="177">
        <f>VLOOKUP(CONCATENATE(M1397,N1397),'[1]Sheet1 (2)'!$L$6:$M$26,2,FALSE)</f>
        <v>0</v>
      </c>
      <c r="P1397" s="173" t="s">
        <v>80</v>
      </c>
      <c r="Q1397" s="173" t="s">
        <v>80</v>
      </c>
      <c r="R1397" s="177">
        <f>VLOOKUP(CONCATENATE(P1397,Q1397),'[1]Sheet1 (2)'!$N$6:$O$26,2,FALSE)</f>
        <v>0</v>
      </c>
      <c r="S1397" s="173" t="s">
        <v>80</v>
      </c>
      <c r="T1397" s="173" t="s">
        <v>80</v>
      </c>
      <c r="U1397" s="177">
        <f>VLOOKUP(CONCATENATE(S1397,T1397),'[1]Sheet1 (2)'!$P$6:$Q$26,2,FALSE)</f>
        <v>0</v>
      </c>
      <c r="V1397" s="173" t="s">
        <v>80</v>
      </c>
      <c r="W1397" s="173" t="s">
        <v>80</v>
      </c>
      <c r="X1397" s="177">
        <f>VLOOKUP(CONCATENATE(V1397,W1397),'[1]Sheet1 (2)'!$R$6:$S$26,2,FALSE)</f>
        <v>0</v>
      </c>
      <c r="Y1397" s="173" t="s">
        <v>80</v>
      </c>
      <c r="Z1397" s="173" t="s">
        <v>80</v>
      </c>
      <c r="AA1397" s="177">
        <f>VLOOKUP(CONCATENATE(Y1397,Z1397),'[1]Sheet1 (2)'!$T$6:$U$26,2,FALSE)</f>
        <v>0</v>
      </c>
      <c r="AB1397" s="173" t="s">
        <v>80</v>
      </c>
      <c r="AC1397" s="173" t="s">
        <v>80</v>
      </c>
      <c r="AD1397" s="177">
        <f>VLOOKUP(CONCATENATE(AB1397,AC1397),'[1]Sheet1 (2)'!$X$6:$Y$26,2,FALSE)</f>
        <v>0</v>
      </c>
      <c r="AE1397" s="173" t="s">
        <v>82</v>
      </c>
      <c r="AF1397" s="173" t="s">
        <v>81</v>
      </c>
      <c r="AG1397" s="177">
        <f>VLOOKUP(CONCATENATE(AE1397,AF1397),'[1]Sheet1 (2)'!$Z$6:$AA$26,2,FALSE)</f>
        <v>66</v>
      </c>
      <c r="AH1397" s="172"/>
      <c r="AI1397" s="178"/>
      <c r="AJ1397" s="140"/>
      <c r="AK1397" s="176" t="s">
        <v>282</v>
      </c>
      <c r="AL1397" s="176" t="s">
        <v>76</v>
      </c>
      <c r="AM1397" s="170">
        <f t="shared" si="43"/>
        <v>1530</v>
      </c>
      <c r="AN1397" s="147"/>
      <c r="AO1397" s="155"/>
      <c r="AP1397" s="156"/>
      <c r="AQ1397" s="157">
        <v>4.6328943079999991</v>
      </c>
      <c r="AR1397" s="158"/>
      <c r="AS1397" s="145">
        <f>LOOKUP(rufmkm,'[1]Sheet1 (2)'!$V$62:$V$71,'[1]Sheet1 (2)'!$W$62:$W$71)</f>
        <v>50</v>
      </c>
      <c r="AT1397" s="140"/>
      <c r="AU1397" s="157">
        <f>IF(IF(D1397='[1]Sheet1 (2)'!$C$69,'[1]Sheet1 (2)'!$D$69*('[1]Sheet1 (2)'!$D$72-rut_index)/'[1]Sheet1 (2)'!$D$72,IF([1]shee2!D1337='[1]Sheet1 (2)'!$C$70,'[1]Sheet1 (2)'!$D$70*('[1]Sheet1 (2)'!$D$72-rut_index)/'[1]Sheet1 (2)'!$D$72,IF([1]shee2!D1337='[1]Sheet1 (2)'!$C$71,'[1]Sheet1 (2)'!$D$71*('[1]Sheet1 (2)'!$D$72-rut_index)/'[1]Sheet1 (2)'!$D$72)))&lt;0,0,IF(D1397='[1]Sheet1 (2)'!$C$69,'[1]Sheet1 (2)'!$D$69*('[1]Sheet1 (2)'!$D$72-rut_index)/'[1]Sheet1 (2)'!$D$72,IF([1]shee2!D1337='[1]Sheet1 (2)'!$C$70,'[1]Sheet1 (2)'!$D$70*('[1]Sheet1 (2)'!$D$72-rut_index)/'[1]Sheet1 (2)'!$D$72,IF([1]shee2!D1337='[1]Sheet1 (2)'!$C$71,'[1]Sheet1 (2)'!$D$71*('[1]Sheet1 (2)'!$D$72-rut_index)/'[1]Sheet1 (2)'!$D$72))))</f>
        <v>5</v>
      </c>
      <c r="AV1397" s="157">
        <f>IF(IF(D1397='[1]Sheet1 (2)'!$C$69,'[1]Sheet1 (2)'!$D$69*('[1]Sheet1 (2)'!$D$72-crack_s_index)/'[1]Sheet1 (2)'!$D$72,IF([1]shee2!D1337='[1]Sheet1 (2)'!$C$70,'[1]Sheet1 (2)'!$D$70*('[1]Sheet1 (2)'!$D$72-crack_s_index)/'[1]Sheet1 (2)'!$D$72,IF([1]shee2!D1337='[1]Sheet1 (2)'!$C$71,'[1]Sheet1 (2)'!$D$71*('[1]Sheet1 (2)'!$D$72-crack_s_index)/'[1]Sheet1 (2)'!$D$72)))&lt;0,0,IF(D1397='[1]Sheet1 (2)'!$C$69,'[1]Sheet1 (2)'!$D$69*('[1]Sheet1 (2)'!$D$72-crack_s_index)/'[1]Sheet1 (2)'!$D$72,IF([1]shee2!D1337='[1]Sheet1 (2)'!$C$70,'[1]Sheet1 (2)'!$D$70*('[1]Sheet1 (2)'!$D$72-crack_s_index)/'[1]Sheet1 (2)'!$D$72,IF([1]shee2!D1337='[1]Sheet1 (2)'!$C$71,'[1]Sheet1 (2)'!$D$71*('[1]Sheet1 (2)'!$D$72-crack_s_index)/'[1]Sheet1 (2)'!$D$72))))</f>
        <v>5</v>
      </c>
      <c r="AW1397" s="157">
        <f>IF(IF(D1397='[1]Sheet1 (2)'!$C$69,'[1]Sheet1 (2)'!$D$69*('[1]Sheet1 (2)'!$D$72-crack_t_index)/'[1]Sheet1 (2)'!$D$72,IF([1]shee2!D1337='[1]Sheet1 (2)'!$C$70,'[1]Sheet1 (2)'!$D$70*('[1]Sheet1 (2)'!$D$72-crack_t_index)/'[1]Sheet1 (2)'!$D$72,IF([1]shee2!D1337='[1]Sheet1 (2)'!$C$71,'[1]Sheet1 (2)'!$D$71*('[1]Sheet1 (2)'!$D$72-crack_t_index)/'[1]Sheet1 (2)'!$D$72)))&lt;0,0,IF(D1397='[1]Sheet1 (2)'!$C$69,'[1]Sheet1 (2)'!$D$69*('[1]Sheet1 (2)'!$D$72-crack_t_index)/'[1]Sheet1 (2)'!$D$72,IF([1]shee2!D1337='[1]Sheet1 (2)'!$C$70,'[1]Sheet1 (2)'!$D$70*('[1]Sheet1 (2)'!$D$72-crack_t_index)/'[1]Sheet1 (2)'!$D$72,IF([1]shee2!D1337='[1]Sheet1 (2)'!$C$71,'[1]Sheet1 (2)'!$D$71*('[1]Sheet1 (2)'!$D$72-crack_t_index)/'[1]Sheet1 (2)'!$D$72))))</f>
        <v>5</v>
      </c>
      <c r="AX1397" s="157">
        <f>IF(IF(D1397='[1]Sheet1 (2)'!$C$69,'[1]Sheet1 (2)'!$D$69*('[1]Sheet1 (2)'!$D$72-rave_index)/'[1]Sheet1 (2)'!$D$72,IF([1]shee2!D1337='[1]Sheet1 (2)'!$C$70,'[1]Sheet1 (2)'!$D$70*('[1]Sheet1 (2)'!$D$72-rave_index)/'[1]Sheet1 (2)'!$D$72,IF([1]shee2!D1337='[1]Sheet1 (2)'!$C$71,'[1]Sheet1 (2)'!$D$71*('[1]Sheet1 (2)'!$D$72-rave_index)/'[1]Sheet1 (2)'!$D$72)))&lt;0,0,IF(D1397='[1]Sheet1 (2)'!$C$69,'[1]Sheet1 (2)'!$D$69*('[1]Sheet1 (2)'!$D$72-rave_index)/'[1]Sheet1 (2)'!$D$72,IF([1]shee2!D1337='[1]Sheet1 (2)'!$C$70,'[1]Sheet1 (2)'!$D$70*('[1]Sheet1 (2)'!$D$72-rave_index)/'[1]Sheet1 (2)'!$D$72,IF([1]shee2!D1337='[1]Sheet1 (2)'!$C$71,'[1]Sheet1 (2)'!$D$71*('[1]Sheet1 (2)'!$D$72-rave_index)/'[1]Sheet1 (2)'!$D$72))))</f>
        <v>5</v>
      </c>
      <c r="AY1397" s="157">
        <f>IF(IF(D1397='[1]Sheet1 (2)'!$C$69,'[1]Sheet1 (2)'!$D$69*('[1]Sheet1 (2)'!$D$72-rough_index)/'[1]Sheet1 (2)'!$D$72,IF([1]shee2!D1337='[1]Sheet1 (2)'!$C$70,'[1]Sheet1 (2)'!$D$70*('[1]Sheet1 (2)'!$D$72-rough_index)/'[1]Sheet1 (2)'!$D$72,IF([1]shee2!D1337='[1]Sheet1 (2)'!$C$71,'[1]Sheet1 (2)'!$D$71*('[1]Sheet1 (2)'!$D$72-rough_index)/'[1]Sheet1 (2)'!$D$72)))&lt;0,0,IF(D1397='[1]Sheet1 (2)'!$C$69,'[1]Sheet1 (2)'!$D$69*('[1]Sheet1 (2)'!$D$72-rough_index)/'[1]Sheet1 (2)'!$D$72,IF([1]shee2!D1337='[1]Sheet1 (2)'!$C$70,'[1]Sheet1 (2)'!$D$70*('[1]Sheet1 (2)'!$D$72-rough_index)/'[1]Sheet1 (2)'!$D$72,IF([1]shee2!D1337='[1]Sheet1 (2)'!$C$71,'[1]Sheet1 (2)'!$D$71*('[1]Sheet1 (2)'!$D$72-rough_index)/'[1]Sheet1 (2)'!$D$72))))</f>
        <v>0.83333333333333337</v>
      </c>
      <c r="AZ1397" s="179">
        <f>+(AU1397*'[1]Sheet1 (2)'!$C$77)+(AV1397*'[1]Sheet1 (2)'!$C$78)+(AW1397*'[1]Sheet1 (2)'!$C$79)+(AX1397*'[1]Sheet1 (2)'!$C$80)+(AY1397*'[1]Sheet1 (2)'!$C$81)</f>
        <v>3.75</v>
      </c>
      <c r="BA1397" s="213" t="str">
        <f t="shared" si="42"/>
        <v>Fair</v>
      </c>
      <c r="BE1397">
        <f>IF(D1397='[1]Sheet1 (2)'!$C$61,'[1]Sheet1 (2)'!$D$61*(counts^2)+'[1]Sheet1 (2)'!$G$61*counts+'[1]Sheet1 (2)'!$J$61,IF(D1397='[1]Sheet1 (2)'!$C$62,'[1]Sheet1 (2)'!$D$62*counts+'[1]Sheet1 (2)'!$G$62,IF(D1397='[1]Sheet1 (2)'!$C$63,'[1]Sheet1 (2)'!$D$63*counts+'[1]Sheet1 (2)'!$G$63,IF(D1397='[1]Sheet1 (2)'!$C$64,'[1]Sheet1 (2)'!$D$64*counts+'[1]Sheet1 (2)'!$G$64))))</f>
        <v>2.0984129299999998</v>
      </c>
    </row>
    <row r="1398" spans="1:57" ht="12.75" customHeight="1">
      <c r="A1398" s="176" t="s">
        <v>282</v>
      </c>
      <c r="B1398" s="145" t="s">
        <v>76</v>
      </c>
      <c r="C1398" s="170">
        <v>1531</v>
      </c>
      <c r="D1398" s="174" t="s">
        <v>77</v>
      </c>
      <c r="E1398" s="171">
        <v>8</v>
      </c>
      <c r="F1398" s="171">
        <v>2</v>
      </c>
      <c r="G1398" s="171" t="s">
        <v>77</v>
      </c>
      <c r="H1398" s="171">
        <v>1</v>
      </c>
      <c r="I1398" s="171" t="s">
        <v>77</v>
      </c>
      <c r="J1398" s="173" t="s">
        <v>80</v>
      </c>
      <c r="K1398" s="173" t="s">
        <v>80</v>
      </c>
      <c r="L1398" s="169">
        <f>VLOOKUP(CONCATENATE(J1398,K1398),'Sheet1 (2)'!$J$6:$K$26,2,FALSE)</f>
        <v>0</v>
      </c>
      <c r="M1398" s="173" t="s">
        <v>83</v>
      </c>
      <c r="N1398" s="173" t="s">
        <v>78</v>
      </c>
      <c r="O1398" s="177">
        <f>VLOOKUP(CONCATENATE(M1398,N1398),'[1]Sheet1 (2)'!$L$6:$M$26,2,FALSE)</f>
        <v>7.5</v>
      </c>
      <c r="P1398" s="173" t="s">
        <v>83</v>
      </c>
      <c r="Q1398" s="173" t="s">
        <v>78</v>
      </c>
      <c r="R1398" s="177">
        <f>VLOOKUP(CONCATENATE(P1398,Q1398),'[1]Sheet1 (2)'!$N$6:$O$26,2,FALSE)</f>
        <v>7.5</v>
      </c>
      <c r="S1398" s="173" t="s">
        <v>80</v>
      </c>
      <c r="T1398" s="173" t="s">
        <v>80</v>
      </c>
      <c r="U1398" s="177">
        <f>VLOOKUP(CONCATENATE(S1398,T1398),'[1]Sheet1 (2)'!$P$6:$Q$26,2,FALSE)</f>
        <v>0</v>
      </c>
      <c r="V1398" s="173" t="s">
        <v>80</v>
      </c>
      <c r="W1398" s="173" t="s">
        <v>80</v>
      </c>
      <c r="X1398" s="177">
        <f>VLOOKUP(CONCATENATE(V1398,W1398),'[1]Sheet1 (2)'!$R$6:$S$26,2,FALSE)</f>
        <v>0</v>
      </c>
      <c r="Y1398" s="173" t="s">
        <v>80</v>
      </c>
      <c r="Z1398" s="173" t="s">
        <v>80</v>
      </c>
      <c r="AA1398" s="177">
        <f>VLOOKUP(CONCATENATE(Y1398,Z1398),'[1]Sheet1 (2)'!$T$6:$U$26,2,FALSE)</f>
        <v>0</v>
      </c>
      <c r="AB1398" s="173" t="s">
        <v>80</v>
      </c>
      <c r="AC1398" s="173" t="s">
        <v>80</v>
      </c>
      <c r="AD1398" s="177">
        <f>VLOOKUP(CONCATENATE(AB1398,AC1398),'[1]Sheet1 (2)'!$X$6:$Y$26,2,FALSE)</f>
        <v>0</v>
      </c>
      <c r="AE1398" s="173" t="s">
        <v>82</v>
      </c>
      <c r="AF1398" s="173" t="s">
        <v>81</v>
      </c>
      <c r="AG1398" s="177">
        <f>VLOOKUP(CONCATENATE(AE1398,AF1398),'[1]Sheet1 (2)'!$Z$6:$AA$26,2,FALSE)</f>
        <v>66</v>
      </c>
      <c r="AH1398" s="172"/>
      <c r="AI1398" s="178"/>
      <c r="AJ1398" s="140"/>
      <c r="AK1398" s="176" t="s">
        <v>282</v>
      </c>
      <c r="AL1398" s="176" t="s">
        <v>76</v>
      </c>
      <c r="AM1398" s="170">
        <f t="shared" si="43"/>
        <v>1531</v>
      </c>
      <c r="AN1398" s="147"/>
      <c r="AO1398" s="155"/>
      <c r="AP1398" s="156"/>
      <c r="AQ1398" s="157">
        <v>4.9626790928000002</v>
      </c>
      <c r="AR1398" s="158"/>
      <c r="AS1398" s="145">
        <f>LOOKUP(rufmkm,'[1]Sheet1 (2)'!$V$62:$V$71,'[1]Sheet1 (2)'!$W$62:$W$71)</f>
        <v>50</v>
      </c>
      <c r="AT1398" s="140"/>
      <c r="AU1398" s="157">
        <f>IF(IF(D1398='[1]Sheet1 (2)'!$C$69,'[1]Sheet1 (2)'!$D$69*('[1]Sheet1 (2)'!$D$72-rut_index)/'[1]Sheet1 (2)'!$D$72,IF([1]shee2!D1338='[1]Sheet1 (2)'!$C$70,'[1]Sheet1 (2)'!$D$70*('[1]Sheet1 (2)'!$D$72-rut_index)/'[1]Sheet1 (2)'!$D$72,IF([1]shee2!D1338='[1]Sheet1 (2)'!$C$71,'[1]Sheet1 (2)'!$D$71*('[1]Sheet1 (2)'!$D$72-rut_index)/'[1]Sheet1 (2)'!$D$72)))&lt;0,0,IF(D1398='[1]Sheet1 (2)'!$C$69,'[1]Sheet1 (2)'!$D$69*('[1]Sheet1 (2)'!$D$72-rut_index)/'[1]Sheet1 (2)'!$D$72,IF([1]shee2!D1338='[1]Sheet1 (2)'!$C$70,'[1]Sheet1 (2)'!$D$70*('[1]Sheet1 (2)'!$D$72-rut_index)/'[1]Sheet1 (2)'!$D$72,IF([1]shee2!D1338='[1]Sheet1 (2)'!$C$71,'[1]Sheet1 (2)'!$D$71*('[1]Sheet1 (2)'!$D$72-rut_index)/'[1]Sheet1 (2)'!$D$72))))</f>
        <v>5</v>
      </c>
      <c r="AV1398" s="157">
        <f>IF(IF(D1398='[1]Sheet1 (2)'!$C$69,'[1]Sheet1 (2)'!$D$69*('[1]Sheet1 (2)'!$D$72-crack_s_index)/'[1]Sheet1 (2)'!$D$72,IF([1]shee2!D1338='[1]Sheet1 (2)'!$C$70,'[1]Sheet1 (2)'!$D$70*('[1]Sheet1 (2)'!$D$72-crack_s_index)/'[1]Sheet1 (2)'!$D$72,IF([1]shee2!D1338='[1]Sheet1 (2)'!$C$71,'[1]Sheet1 (2)'!$D$71*('[1]Sheet1 (2)'!$D$72-crack_s_index)/'[1]Sheet1 (2)'!$D$72)))&lt;0,0,IF(D1398='[1]Sheet1 (2)'!$C$69,'[1]Sheet1 (2)'!$D$69*('[1]Sheet1 (2)'!$D$72-crack_s_index)/'[1]Sheet1 (2)'!$D$72,IF([1]shee2!D1338='[1]Sheet1 (2)'!$C$70,'[1]Sheet1 (2)'!$D$70*('[1]Sheet1 (2)'!$D$72-crack_s_index)/'[1]Sheet1 (2)'!$D$72,IF([1]shee2!D1338='[1]Sheet1 (2)'!$C$71,'[1]Sheet1 (2)'!$D$71*('[1]Sheet1 (2)'!$D$72-crack_s_index)/'[1]Sheet1 (2)'!$D$72))))</f>
        <v>4.375</v>
      </c>
      <c r="AW1398" s="157">
        <f>IF(IF(D1398='[1]Sheet1 (2)'!$C$69,'[1]Sheet1 (2)'!$D$69*('[1]Sheet1 (2)'!$D$72-crack_t_index)/'[1]Sheet1 (2)'!$D$72,IF([1]shee2!D1338='[1]Sheet1 (2)'!$C$70,'[1]Sheet1 (2)'!$D$70*('[1]Sheet1 (2)'!$D$72-crack_t_index)/'[1]Sheet1 (2)'!$D$72,IF([1]shee2!D1338='[1]Sheet1 (2)'!$C$71,'[1]Sheet1 (2)'!$D$71*('[1]Sheet1 (2)'!$D$72-crack_t_index)/'[1]Sheet1 (2)'!$D$72)))&lt;0,0,IF(D1398='[1]Sheet1 (2)'!$C$69,'[1]Sheet1 (2)'!$D$69*('[1]Sheet1 (2)'!$D$72-crack_t_index)/'[1]Sheet1 (2)'!$D$72,IF([1]shee2!D1338='[1]Sheet1 (2)'!$C$70,'[1]Sheet1 (2)'!$D$70*('[1]Sheet1 (2)'!$D$72-crack_t_index)/'[1]Sheet1 (2)'!$D$72,IF([1]shee2!D1338='[1]Sheet1 (2)'!$C$71,'[1]Sheet1 (2)'!$D$71*('[1]Sheet1 (2)'!$D$72-crack_t_index)/'[1]Sheet1 (2)'!$D$72))))</f>
        <v>4.375</v>
      </c>
      <c r="AX1398" s="157">
        <f>IF(IF(D1398='[1]Sheet1 (2)'!$C$69,'[1]Sheet1 (2)'!$D$69*('[1]Sheet1 (2)'!$D$72-rave_index)/'[1]Sheet1 (2)'!$D$72,IF([1]shee2!D1338='[1]Sheet1 (2)'!$C$70,'[1]Sheet1 (2)'!$D$70*('[1]Sheet1 (2)'!$D$72-rave_index)/'[1]Sheet1 (2)'!$D$72,IF([1]shee2!D1338='[1]Sheet1 (2)'!$C$71,'[1]Sheet1 (2)'!$D$71*('[1]Sheet1 (2)'!$D$72-rave_index)/'[1]Sheet1 (2)'!$D$72)))&lt;0,0,IF(D1398='[1]Sheet1 (2)'!$C$69,'[1]Sheet1 (2)'!$D$69*('[1]Sheet1 (2)'!$D$72-rave_index)/'[1]Sheet1 (2)'!$D$72,IF([1]shee2!D1338='[1]Sheet1 (2)'!$C$70,'[1]Sheet1 (2)'!$D$70*('[1]Sheet1 (2)'!$D$72-rave_index)/'[1]Sheet1 (2)'!$D$72,IF([1]shee2!D1338='[1]Sheet1 (2)'!$C$71,'[1]Sheet1 (2)'!$D$71*('[1]Sheet1 (2)'!$D$72-rave_index)/'[1]Sheet1 (2)'!$D$72))))</f>
        <v>5</v>
      </c>
      <c r="AY1398" s="157">
        <f>IF(IF(D1398='[1]Sheet1 (2)'!$C$69,'[1]Sheet1 (2)'!$D$69*('[1]Sheet1 (2)'!$D$72-rough_index)/'[1]Sheet1 (2)'!$D$72,IF([1]shee2!D1338='[1]Sheet1 (2)'!$C$70,'[1]Sheet1 (2)'!$D$70*('[1]Sheet1 (2)'!$D$72-rough_index)/'[1]Sheet1 (2)'!$D$72,IF([1]shee2!D1338='[1]Sheet1 (2)'!$C$71,'[1]Sheet1 (2)'!$D$71*('[1]Sheet1 (2)'!$D$72-rough_index)/'[1]Sheet1 (2)'!$D$72)))&lt;0,0,IF(D1398='[1]Sheet1 (2)'!$C$69,'[1]Sheet1 (2)'!$D$69*('[1]Sheet1 (2)'!$D$72-rough_index)/'[1]Sheet1 (2)'!$D$72,IF([1]shee2!D1338='[1]Sheet1 (2)'!$C$70,'[1]Sheet1 (2)'!$D$70*('[1]Sheet1 (2)'!$D$72-rough_index)/'[1]Sheet1 (2)'!$D$72,IF([1]shee2!D1338='[1]Sheet1 (2)'!$C$71,'[1]Sheet1 (2)'!$D$71*('[1]Sheet1 (2)'!$D$72-rough_index)/'[1]Sheet1 (2)'!$D$72))))</f>
        <v>0.83333333333333337</v>
      </c>
      <c r="AZ1398" s="179">
        <f>+(AU1398*'[1]Sheet1 (2)'!$C$77)+(AV1398*'[1]Sheet1 (2)'!$C$78)+(AW1398*'[1]Sheet1 (2)'!$C$79)+(AX1398*'[1]Sheet1 (2)'!$C$80)+(AY1398*'[1]Sheet1 (2)'!$C$81)</f>
        <v>3.5</v>
      </c>
      <c r="BA1398" s="213" t="str">
        <f t="shared" si="42"/>
        <v>Fair</v>
      </c>
      <c r="BE1398">
        <f>IF(D1398='[1]Sheet1 (2)'!$C$61,'[1]Sheet1 (2)'!$D$61*(counts^2)+'[1]Sheet1 (2)'!$G$61*counts+'[1]Sheet1 (2)'!$J$61,IF(D1398='[1]Sheet1 (2)'!$C$62,'[1]Sheet1 (2)'!$D$62*counts+'[1]Sheet1 (2)'!$G$62,IF(D1398='[1]Sheet1 (2)'!$C$63,'[1]Sheet1 (2)'!$D$63*counts+'[1]Sheet1 (2)'!$G$63,IF(D1398='[1]Sheet1 (2)'!$C$64,'[1]Sheet1 (2)'!$D$64*counts+'[1]Sheet1 (2)'!$G$64))))</f>
        <v>2.0984129299999998</v>
      </c>
    </row>
    <row r="1399" spans="1:57" ht="12.75" customHeight="1">
      <c r="A1399" s="176" t="s">
        <v>282</v>
      </c>
      <c r="B1399" s="145" t="s">
        <v>76</v>
      </c>
      <c r="C1399" s="170">
        <v>1532</v>
      </c>
      <c r="D1399" s="174" t="s">
        <v>77</v>
      </c>
      <c r="E1399" s="171">
        <v>8</v>
      </c>
      <c r="F1399" s="171">
        <v>2</v>
      </c>
      <c r="G1399" s="171" t="s">
        <v>77</v>
      </c>
      <c r="H1399" s="171">
        <v>1</v>
      </c>
      <c r="I1399" s="171" t="s">
        <v>77</v>
      </c>
      <c r="J1399" s="173" t="s">
        <v>80</v>
      </c>
      <c r="K1399" s="173" t="s">
        <v>80</v>
      </c>
      <c r="L1399" s="169">
        <f>VLOOKUP(CONCATENATE(J1399,K1399),'Sheet1 (2)'!$J$6:$K$26,2,FALSE)</f>
        <v>0</v>
      </c>
      <c r="M1399" s="173" t="s">
        <v>83</v>
      </c>
      <c r="N1399" s="173" t="s">
        <v>78</v>
      </c>
      <c r="O1399" s="177">
        <f>VLOOKUP(CONCATENATE(M1399,N1399),'[1]Sheet1 (2)'!$L$6:$M$26,2,FALSE)</f>
        <v>7.5</v>
      </c>
      <c r="P1399" s="173" t="s">
        <v>83</v>
      </c>
      <c r="Q1399" s="173" t="s">
        <v>78</v>
      </c>
      <c r="R1399" s="177">
        <f>VLOOKUP(CONCATENATE(P1399,Q1399),'[1]Sheet1 (2)'!$N$6:$O$26,2,FALSE)</f>
        <v>7.5</v>
      </c>
      <c r="S1399" s="173" t="s">
        <v>80</v>
      </c>
      <c r="T1399" s="173" t="s">
        <v>80</v>
      </c>
      <c r="U1399" s="177">
        <f>VLOOKUP(CONCATENATE(S1399,T1399),'[1]Sheet1 (2)'!$P$6:$Q$26,2,FALSE)</f>
        <v>0</v>
      </c>
      <c r="V1399" s="173" t="s">
        <v>80</v>
      </c>
      <c r="W1399" s="173" t="s">
        <v>80</v>
      </c>
      <c r="X1399" s="177">
        <f>VLOOKUP(CONCATENATE(V1399,W1399),'[1]Sheet1 (2)'!$R$6:$S$26,2,FALSE)</f>
        <v>0</v>
      </c>
      <c r="Y1399" s="173" t="s">
        <v>80</v>
      </c>
      <c r="Z1399" s="173" t="s">
        <v>80</v>
      </c>
      <c r="AA1399" s="177">
        <f>VLOOKUP(CONCATENATE(Y1399,Z1399),'[1]Sheet1 (2)'!$T$6:$U$26,2,FALSE)</f>
        <v>0</v>
      </c>
      <c r="AB1399" s="173" t="s">
        <v>80</v>
      </c>
      <c r="AC1399" s="173" t="s">
        <v>80</v>
      </c>
      <c r="AD1399" s="177">
        <f>VLOOKUP(CONCATENATE(AB1399,AC1399),'[1]Sheet1 (2)'!$X$6:$Y$26,2,FALSE)</f>
        <v>0</v>
      </c>
      <c r="AE1399" s="173" t="s">
        <v>82</v>
      </c>
      <c r="AF1399" s="173" t="s">
        <v>81</v>
      </c>
      <c r="AG1399" s="177">
        <f>VLOOKUP(CONCATENATE(AE1399,AF1399),'[1]Sheet1 (2)'!$Z$6:$AA$26,2,FALSE)</f>
        <v>66</v>
      </c>
      <c r="AH1399" s="172"/>
      <c r="AI1399" s="178"/>
      <c r="AJ1399" s="140"/>
      <c r="AK1399" s="176" t="s">
        <v>282</v>
      </c>
      <c r="AL1399" s="176" t="s">
        <v>76</v>
      </c>
      <c r="AM1399" s="170">
        <f t="shared" si="43"/>
        <v>1532</v>
      </c>
      <c r="AN1399" s="147"/>
      <c r="AO1399" s="155"/>
      <c r="AP1399" s="156"/>
      <c r="AQ1399" s="157">
        <v>4.1923742183999995</v>
      </c>
      <c r="AR1399" s="158"/>
      <c r="AS1399" s="145">
        <f>LOOKUP(rufmkm,'[1]Sheet1 (2)'!$V$62:$V$71,'[1]Sheet1 (2)'!$W$62:$W$71)</f>
        <v>50</v>
      </c>
      <c r="AT1399" s="140"/>
      <c r="AU1399" s="157">
        <f>IF(IF(D1399='[1]Sheet1 (2)'!$C$69,'[1]Sheet1 (2)'!$D$69*('[1]Sheet1 (2)'!$D$72-rut_index)/'[1]Sheet1 (2)'!$D$72,IF([1]shee2!D1339='[1]Sheet1 (2)'!$C$70,'[1]Sheet1 (2)'!$D$70*('[1]Sheet1 (2)'!$D$72-rut_index)/'[1]Sheet1 (2)'!$D$72,IF([1]shee2!D1339='[1]Sheet1 (2)'!$C$71,'[1]Sheet1 (2)'!$D$71*('[1]Sheet1 (2)'!$D$72-rut_index)/'[1]Sheet1 (2)'!$D$72)))&lt;0,0,IF(D1399='[1]Sheet1 (2)'!$C$69,'[1]Sheet1 (2)'!$D$69*('[1]Sheet1 (2)'!$D$72-rut_index)/'[1]Sheet1 (2)'!$D$72,IF([1]shee2!D1339='[1]Sheet1 (2)'!$C$70,'[1]Sheet1 (2)'!$D$70*('[1]Sheet1 (2)'!$D$72-rut_index)/'[1]Sheet1 (2)'!$D$72,IF([1]shee2!D1339='[1]Sheet1 (2)'!$C$71,'[1]Sheet1 (2)'!$D$71*('[1]Sheet1 (2)'!$D$72-rut_index)/'[1]Sheet1 (2)'!$D$72))))</f>
        <v>5</v>
      </c>
      <c r="AV1399" s="157">
        <f>IF(IF(D1399='[1]Sheet1 (2)'!$C$69,'[1]Sheet1 (2)'!$D$69*('[1]Sheet1 (2)'!$D$72-crack_s_index)/'[1]Sheet1 (2)'!$D$72,IF([1]shee2!D1339='[1]Sheet1 (2)'!$C$70,'[1]Sheet1 (2)'!$D$70*('[1]Sheet1 (2)'!$D$72-crack_s_index)/'[1]Sheet1 (2)'!$D$72,IF([1]shee2!D1339='[1]Sheet1 (2)'!$C$71,'[1]Sheet1 (2)'!$D$71*('[1]Sheet1 (2)'!$D$72-crack_s_index)/'[1]Sheet1 (2)'!$D$72)))&lt;0,0,IF(D1399='[1]Sheet1 (2)'!$C$69,'[1]Sheet1 (2)'!$D$69*('[1]Sheet1 (2)'!$D$72-crack_s_index)/'[1]Sheet1 (2)'!$D$72,IF([1]shee2!D1339='[1]Sheet1 (2)'!$C$70,'[1]Sheet1 (2)'!$D$70*('[1]Sheet1 (2)'!$D$72-crack_s_index)/'[1]Sheet1 (2)'!$D$72,IF([1]shee2!D1339='[1]Sheet1 (2)'!$C$71,'[1]Sheet1 (2)'!$D$71*('[1]Sheet1 (2)'!$D$72-crack_s_index)/'[1]Sheet1 (2)'!$D$72))))</f>
        <v>4.375</v>
      </c>
      <c r="AW1399" s="157">
        <f>IF(IF(D1399='[1]Sheet1 (2)'!$C$69,'[1]Sheet1 (2)'!$D$69*('[1]Sheet1 (2)'!$D$72-crack_t_index)/'[1]Sheet1 (2)'!$D$72,IF([1]shee2!D1339='[1]Sheet1 (2)'!$C$70,'[1]Sheet1 (2)'!$D$70*('[1]Sheet1 (2)'!$D$72-crack_t_index)/'[1]Sheet1 (2)'!$D$72,IF([1]shee2!D1339='[1]Sheet1 (2)'!$C$71,'[1]Sheet1 (2)'!$D$71*('[1]Sheet1 (2)'!$D$72-crack_t_index)/'[1]Sheet1 (2)'!$D$72)))&lt;0,0,IF(D1399='[1]Sheet1 (2)'!$C$69,'[1]Sheet1 (2)'!$D$69*('[1]Sheet1 (2)'!$D$72-crack_t_index)/'[1]Sheet1 (2)'!$D$72,IF([1]shee2!D1339='[1]Sheet1 (2)'!$C$70,'[1]Sheet1 (2)'!$D$70*('[1]Sheet1 (2)'!$D$72-crack_t_index)/'[1]Sheet1 (2)'!$D$72,IF([1]shee2!D1339='[1]Sheet1 (2)'!$C$71,'[1]Sheet1 (2)'!$D$71*('[1]Sheet1 (2)'!$D$72-crack_t_index)/'[1]Sheet1 (2)'!$D$72))))</f>
        <v>4.375</v>
      </c>
      <c r="AX1399" s="157">
        <f>IF(IF(D1399='[1]Sheet1 (2)'!$C$69,'[1]Sheet1 (2)'!$D$69*('[1]Sheet1 (2)'!$D$72-rave_index)/'[1]Sheet1 (2)'!$D$72,IF([1]shee2!D1339='[1]Sheet1 (2)'!$C$70,'[1]Sheet1 (2)'!$D$70*('[1]Sheet1 (2)'!$D$72-rave_index)/'[1]Sheet1 (2)'!$D$72,IF([1]shee2!D1339='[1]Sheet1 (2)'!$C$71,'[1]Sheet1 (2)'!$D$71*('[1]Sheet1 (2)'!$D$72-rave_index)/'[1]Sheet1 (2)'!$D$72)))&lt;0,0,IF(D1399='[1]Sheet1 (2)'!$C$69,'[1]Sheet1 (2)'!$D$69*('[1]Sheet1 (2)'!$D$72-rave_index)/'[1]Sheet1 (2)'!$D$72,IF([1]shee2!D1339='[1]Sheet1 (2)'!$C$70,'[1]Sheet1 (2)'!$D$70*('[1]Sheet1 (2)'!$D$72-rave_index)/'[1]Sheet1 (2)'!$D$72,IF([1]shee2!D1339='[1]Sheet1 (2)'!$C$71,'[1]Sheet1 (2)'!$D$71*('[1]Sheet1 (2)'!$D$72-rave_index)/'[1]Sheet1 (2)'!$D$72))))</f>
        <v>5</v>
      </c>
      <c r="AY1399" s="157">
        <f>IF(IF(D1399='[1]Sheet1 (2)'!$C$69,'[1]Sheet1 (2)'!$D$69*('[1]Sheet1 (2)'!$D$72-rough_index)/'[1]Sheet1 (2)'!$D$72,IF([1]shee2!D1339='[1]Sheet1 (2)'!$C$70,'[1]Sheet1 (2)'!$D$70*('[1]Sheet1 (2)'!$D$72-rough_index)/'[1]Sheet1 (2)'!$D$72,IF([1]shee2!D1339='[1]Sheet1 (2)'!$C$71,'[1]Sheet1 (2)'!$D$71*('[1]Sheet1 (2)'!$D$72-rough_index)/'[1]Sheet1 (2)'!$D$72)))&lt;0,0,IF(D1399='[1]Sheet1 (2)'!$C$69,'[1]Sheet1 (2)'!$D$69*('[1]Sheet1 (2)'!$D$72-rough_index)/'[1]Sheet1 (2)'!$D$72,IF([1]shee2!D1339='[1]Sheet1 (2)'!$C$70,'[1]Sheet1 (2)'!$D$70*('[1]Sheet1 (2)'!$D$72-rough_index)/'[1]Sheet1 (2)'!$D$72,IF([1]shee2!D1339='[1]Sheet1 (2)'!$C$71,'[1]Sheet1 (2)'!$D$71*('[1]Sheet1 (2)'!$D$72-rough_index)/'[1]Sheet1 (2)'!$D$72))))</f>
        <v>0.83333333333333337</v>
      </c>
      <c r="AZ1399" s="179">
        <f>+(AU1399*'[1]Sheet1 (2)'!$C$77)+(AV1399*'[1]Sheet1 (2)'!$C$78)+(AW1399*'[1]Sheet1 (2)'!$C$79)+(AX1399*'[1]Sheet1 (2)'!$C$80)+(AY1399*'[1]Sheet1 (2)'!$C$81)</f>
        <v>3.5</v>
      </c>
      <c r="BA1399" s="213" t="str">
        <f t="shared" si="42"/>
        <v>Fair</v>
      </c>
      <c r="BE1399">
        <f>IF(D1399='[1]Sheet1 (2)'!$C$61,'[1]Sheet1 (2)'!$D$61*(counts^2)+'[1]Sheet1 (2)'!$G$61*counts+'[1]Sheet1 (2)'!$J$61,IF(D1399='[1]Sheet1 (2)'!$C$62,'[1]Sheet1 (2)'!$D$62*counts+'[1]Sheet1 (2)'!$G$62,IF(D1399='[1]Sheet1 (2)'!$C$63,'[1]Sheet1 (2)'!$D$63*counts+'[1]Sheet1 (2)'!$G$63,IF(D1399='[1]Sheet1 (2)'!$C$64,'[1]Sheet1 (2)'!$D$64*counts+'[1]Sheet1 (2)'!$G$64))))</f>
        <v>2.0984129299999998</v>
      </c>
    </row>
    <row r="1400" spans="1:57" ht="12.75" customHeight="1">
      <c r="A1400" s="176" t="s">
        <v>282</v>
      </c>
      <c r="B1400" s="145" t="s">
        <v>76</v>
      </c>
      <c r="C1400" s="170">
        <v>1533</v>
      </c>
      <c r="D1400" s="174" t="s">
        <v>77</v>
      </c>
      <c r="E1400" s="171">
        <v>8</v>
      </c>
      <c r="F1400" s="171">
        <v>2</v>
      </c>
      <c r="G1400" s="171" t="s">
        <v>77</v>
      </c>
      <c r="H1400" s="171">
        <v>1</v>
      </c>
      <c r="I1400" s="171" t="s">
        <v>77</v>
      </c>
      <c r="J1400" s="173" t="s">
        <v>80</v>
      </c>
      <c r="K1400" s="173" t="s">
        <v>80</v>
      </c>
      <c r="L1400" s="169">
        <f>VLOOKUP(CONCATENATE(J1400,K1400),'Sheet1 (2)'!$J$6:$K$26,2,FALSE)</f>
        <v>0</v>
      </c>
      <c r="M1400" s="173" t="s">
        <v>83</v>
      </c>
      <c r="N1400" s="173" t="s">
        <v>78</v>
      </c>
      <c r="O1400" s="177">
        <f>VLOOKUP(CONCATENATE(M1400,N1400),'[1]Sheet1 (2)'!$L$6:$M$26,2,FALSE)</f>
        <v>7.5</v>
      </c>
      <c r="P1400" s="173" t="s">
        <v>83</v>
      </c>
      <c r="Q1400" s="173" t="s">
        <v>78</v>
      </c>
      <c r="R1400" s="177">
        <f>VLOOKUP(CONCATENATE(P1400,Q1400),'[1]Sheet1 (2)'!$N$6:$O$26,2,FALSE)</f>
        <v>7.5</v>
      </c>
      <c r="S1400" s="173" t="s">
        <v>80</v>
      </c>
      <c r="T1400" s="173" t="s">
        <v>80</v>
      </c>
      <c r="U1400" s="177">
        <f>VLOOKUP(CONCATENATE(S1400,T1400),'[1]Sheet1 (2)'!$P$6:$Q$26,2,FALSE)</f>
        <v>0</v>
      </c>
      <c r="V1400" s="173" t="s">
        <v>80</v>
      </c>
      <c r="W1400" s="173" t="s">
        <v>80</v>
      </c>
      <c r="X1400" s="177">
        <f>VLOOKUP(CONCATENATE(V1400,W1400),'[1]Sheet1 (2)'!$R$6:$S$26,2,FALSE)</f>
        <v>0</v>
      </c>
      <c r="Y1400" s="173" t="s">
        <v>80</v>
      </c>
      <c r="Z1400" s="173" t="s">
        <v>80</v>
      </c>
      <c r="AA1400" s="177">
        <f>VLOOKUP(CONCATENATE(Y1400,Z1400),'[1]Sheet1 (2)'!$T$6:$U$26,2,FALSE)</f>
        <v>0</v>
      </c>
      <c r="AB1400" s="173" t="s">
        <v>80</v>
      </c>
      <c r="AC1400" s="173" t="s">
        <v>80</v>
      </c>
      <c r="AD1400" s="177">
        <f>VLOOKUP(CONCATENATE(AB1400,AC1400),'[1]Sheet1 (2)'!$X$6:$Y$26,2,FALSE)</f>
        <v>0</v>
      </c>
      <c r="AE1400" s="173" t="s">
        <v>82</v>
      </c>
      <c r="AF1400" s="173" t="s">
        <v>81</v>
      </c>
      <c r="AG1400" s="177">
        <f>VLOOKUP(CONCATENATE(AE1400,AF1400),'[1]Sheet1 (2)'!$Z$6:$AA$26,2,FALSE)</f>
        <v>66</v>
      </c>
      <c r="AH1400" s="172"/>
      <c r="AI1400" s="178"/>
      <c r="AJ1400" s="140"/>
      <c r="AK1400" s="176" t="s">
        <v>282</v>
      </c>
      <c r="AL1400" s="176" t="s">
        <v>76</v>
      </c>
      <c r="AM1400" s="170">
        <f t="shared" si="43"/>
        <v>1533</v>
      </c>
      <c r="AN1400" s="147"/>
      <c r="AO1400" s="155"/>
      <c r="AP1400" s="156"/>
      <c r="AQ1400" s="157">
        <v>4.2929728447999995</v>
      </c>
      <c r="AR1400" s="158"/>
      <c r="AS1400" s="145">
        <f>LOOKUP(rufmkm,'[1]Sheet1 (2)'!$V$62:$V$71,'[1]Sheet1 (2)'!$W$62:$W$71)</f>
        <v>50</v>
      </c>
      <c r="AT1400" s="140"/>
      <c r="AU1400" s="157">
        <f>IF(IF(D1400='[1]Sheet1 (2)'!$C$69,'[1]Sheet1 (2)'!$D$69*('[1]Sheet1 (2)'!$D$72-rut_index)/'[1]Sheet1 (2)'!$D$72,IF([1]shee2!D1340='[1]Sheet1 (2)'!$C$70,'[1]Sheet1 (2)'!$D$70*('[1]Sheet1 (2)'!$D$72-rut_index)/'[1]Sheet1 (2)'!$D$72,IF([1]shee2!D1340='[1]Sheet1 (2)'!$C$71,'[1]Sheet1 (2)'!$D$71*('[1]Sheet1 (2)'!$D$72-rut_index)/'[1]Sheet1 (2)'!$D$72)))&lt;0,0,IF(D1400='[1]Sheet1 (2)'!$C$69,'[1]Sheet1 (2)'!$D$69*('[1]Sheet1 (2)'!$D$72-rut_index)/'[1]Sheet1 (2)'!$D$72,IF([1]shee2!D1340='[1]Sheet1 (2)'!$C$70,'[1]Sheet1 (2)'!$D$70*('[1]Sheet1 (2)'!$D$72-rut_index)/'[1]Sheet1 (2)'!$D$72,IF([1]shee2!D1340='[1]Sheet1 (2)'!$C$71,'[1]Sheet1 (2)'!$D$71*('[1]Sheet1 (2)'!$D$72-rut_index)/'[1]Sheet1 (2)'!$D$72))))</f>
        <v>5</v>
      </c>
      <c r="AV1400" s="157">
        <f>IF(IF(D1400='[1]Sheet1 (2)'!$C$69,'[1]Sheet1 (2)'!$D$69*('[1]Sheet1 (2)'!$D$72-crack_s_index)/'[1]Sheet1 (2)'!$D$72,IF([1]shee2!D1340='[1]Sheet1 (2)'!$C$70,'[1]Sheet1 (2)'!$D$70*('[1]Sheet1 (2)'!$D$72-crack_s_index)/'[1]Sheet1 (2)'!$D$72,IF([1]shee2!D1340='[1]Sheet1 (2)'!$C$71,'[1]Sheet1 (2)'!$D$71*('[1]Sheet1 (2)'!$D$72-crack_s_index)/'[1]Sheet1 (2)'!$D$72)))&lt;0,0,IF(D1400='[1]Sheet1 (2)'!$C$69,'[1]Sheet1 (2)'!$D$69*('[1]Sheet1 (2)'!$D$72-crack_s_index)/'[1]Sheet1 (2)'!$D$72,IF([1]shee2!D1340='[1]Sheet1 (2)'!$C$70,'[1]Sheet1 (2)'!$D$70*('[1]Sheet1 (2)'!$D$72-crack_s_index)/'[1]Sheet1 (2)'!$D$72,IF([1]shee2!D1340='[1]Sheet1 (2)'!$C$71,'[1]Sheet1 (2)'!$D$71*('[1]Sheet1 (2)'!$D$72-crack_s_index)/'[1]Sheet1 (2)'!$D$72))))</f>
        <v>4.375</v>
      </c>
      <c r="AW1400" s="157">
        <f>IF(IF(D1400='[1]Sheet1 (2)'!$C$69,'[1]Sheet1 (2)'!$D$69*('[1]Sheet1 (2)'!$D$72-crack_t_index)/'[1]Sheet1 (2)'!$D$72,IF([1]shee2!D1340='[1]Sheet1 (2)'!$C$70,'[1]Sheet1 (2)'!$D$70*('[1]Sheet1 (2)'!$D$72-crack_t_index)/'[1]Sheet1 (2)'!$D$72,IF([1]shee2!D1340='[1]Sheet1 (2)'!$C$71,'[1]Sheet1 (2)'!$D$71*('[1]Sheet1 (2)'!$D$72-crack_t_index)/'[1]Sheet1 (2)'!$D$72)))&lt;0,0,IF(D1400='[1]Sheet1 (2)'!$C$69,'[1]Sheet1 (2)'!$D$69*('[1]Sheet1 (2)'!$D$72-crack_t_index)/'[1]Sheet1 (2)'!$D$72,IF([1]shee2!D1340='[1]Sheet1 (2)'!$C$70,'[1]Sheet1 (2)'!$D$70*('[1]Sheet1 (2)'!$D$72-crack_t_index)/'[1]Sheet1 (2)'!$D$72,IF([1]shee2!D1340='[1]Sheet1 (2)'!$C$71,'[1]Sheet1 (2)'!$D$71*('[1]Sheet1 (2)'!$D$72-crack_t_index)/'[1]Sheet1 (2)'!$D$72))))</f>
        <v>4.375</v>
      </c>
      <c r="AX1400" s="157">
        <f>IF(IF(D1400='[1]Sheet1 (2)'!$C$69,'[1]Sheet1 (2)'!$D$69*('[1]Sheet1 (2)'!$D$72-rave_index)/'[1]Sheet1 (2)'!$D$72,IF([1]shee2!D1340='[1]Sheet1 (2)'!$C$70,'[1]Sheet1 (2)'!$D$70*('[1]Sheet1 (2)'!$D$72-rave_index)/'[1]Sheet1 (2)'!$D$72,IF([1]shee2!D1340='[1]Sheet1 (2)'!$C$71,'[1]Sheet1 (2)'!$D$71*('[1]Sheet1 (2)'!$D$72-rave_index)/'[1]Sheet1 (2)'!$D$72)))&lt;0,0,IF(D1400='[1]Sheet1 (2)'!$C$69,'[1]Sheet1 (2)'!$D$69*('[1]Sheet1 (2)'!$D$72-rave_index)/'[1]Sheet1 (2)'!$D$72,IF([1]shee2!D1340='[1]Sheet1 (2)'!$C$70,'[1]Sheet1 (2)'!$D$70*('[1]Sheet1 (2)'!$D$72-rave_index)/'[1]Sheet1 (2)'!$D$72,IF([1]shee2!D1340='[1]Sheet1 (2)'!$C$71,'[1]Sheet1 (2)'!$D$71*('[1]Sheet1 (2)'!$D$72-rave_index)/'[1]Sheet1 (2)'!$D$72))))</f>
        <v>5</v>
      </c>
      <c r="AY1400" s="157">
        <f>IF(IF(D1400='[1]Sheet1 (2)'!$C$69,'[1]Sheet1 (2)'!$D$69*('[1]Sheet1 (2)'!$D$72-rough_index)/'[1]Sheet1 (2)'!$D$72,IF([1]shee2!D1340='[1]Sheet1 (2)'!$C$70,'[1]Sheet1 (2)'!$D$70*('[1]Sheet1 (2)'!$D$72-rough_index)/'[1]Sheet1 (2)'!$D$72,IF([1]shee2!D1340='[1]Sheet1 (2)'!$C$71,'[1]Sheet1 (2)'!$D$71*('[1]Sheet1 (2)'!$D$72-rough_index)/'[1]Sheet1 (2)'!$D$72)))&lt;0,0,IF(D1400='[1]Sheet1 (2)'!$C$69,'[1]Sheet1 (2)'!$D$69*('[1]Sheet1 (2)'!$D$72-rough_index)/'[1]Sheet1 (2)'!$D$72,IF([1]shee2!D1340='[1]Sheet1 (2)'!$C$70,'[1]Sheet1 (2)'!$D$70*('[1]Sheet1 (2)'!$D$72-rough_index)/'[1]Sheet1 (2)'!$D$72,IF([1]shee2!D1340='[1]Sheet1 (2)'!$C$71,'[1]Sheet1 (2)'!$D$71*('[1]Sheet1 (2)'!$D$72-rough_index)/'[1]Sheet1 (2)'!$D$72))))</f>
        <v>0.83333333333333337</v>
      </c>
      <c r="AZ1400" s="179">
        <f>+(AU1400*'[1]Sheet1 (2)'!$C$77)+(AV1400*'[1]Sheet1 (2)'!$C$78)+(AW1400*'[1]Sheet1 (2)'!$C$79)+(AX1400*'[1]Sheet1 (2)'!$C$80)+(AY1400*'[1]Sheet1 (2)'!$C$81)</f>
        <v>3.5</v>
      </c>
      <c r="BA1400" s="213" t="str">
        <f t="shared" si="42"/>
        <v>Fair</v>
      </c>
      <c r="BE1400">
        <f>IF(D1400='[1]Sheet1 (2)'!$C$61,'[1]Sheet1 (2)'!$D$61*(counts^2)+'[1]Sheet1 (2)'!$G$61*counts+'[1]Sheet1 (2)'!$J$61,IF(D1400='[1]Sheet1 (2)'!$C$62,'[1]Sheet1 (2)'!$D$62*counts+'[1]Sheet1 (2)'!$G$62,IF(D1400='[1]Sheet1 (2)'!$C$63,'[1]Sheet1 (2)'!$D$63*counts+'[1]Sheet1 (2)'!$G$63,IF(D1400='[1]Sheet1 (2)'!$C$64,'[1]Sheet1 (2)'!$D$64*counts+'[1]Sheet1 (2)'!$G$64))))</f>
        <v>2.0984129299999998</v>
      </c>
    </row>
    <row r="1401" spans="1:57" ht="12.75" customHeight="1">
      <c r="A1401" s="176" t="s">
        <v>282</v>
      </c>
      <c r="B1401" s="145" t="s">
        <v>76</v>
      </c>
      <c r="C1401" s="170">
        <v>1534</v>
      </c>
      <c r="D1401" s="174" t="s">
        <v>77</v>
      </c>
      <c r="E1401" s="171">
        <v>8</v>
      </c>
      <c r="F1401" s="171">
        <v>2</v>
      </c>
      <c r="G1401" s="171" t="s">
        <v>77</v>
      </c>
      <c r="H1401" s="171">
        <v>1</v>
      </c>
      <c r="I1401" s="171" t="s">
        <v>77</v>
      </c>
      <c r="J1401" s="173" t="s">
        <v>80</v>
      </c>
      <c r="K1401" s="173" t="s">
        <v>80</v>
      </c>
      <c r="L1401" s="169">
        <f>VLOOKUP(CONCATENATE(J1401,K1401),'Sheet1 (2)'!$J$6:$K$26,2,FALSE)</f>
        <v>0</v>
      </c>
      <c r="M1401" s="173" t="s">
        <v>83</v>
      </c>
      <c r="N1401" s="173" t="s">
        <v>78</v>
      </c>
      <c r="O1401" s="177">
        <f>VLOOKUP(CONCATENATE(M1401,N1401),'[1]Sheet1 (2)'!$L$6:$M$26,2,FALSE)</f>
        <v>7.5</v>
      </c>
      <c r="P1401" s="173" t="s">
        <v>80</v>
      </c>
      <c r="Q1401" s="173" t="s">
        <v>80</v>
      </c>
      <c r="R1401" s="177">
        <f>VLOOKUP(CONCATENATE(P1401,Q1401),'[1]Sheet1 (2)'!$N$6:$O$26,2,FALSE)</f>
        <v>0</v>
      </c>
      <c r="S1401" s="173" t="s">
        <v>80</v>
      </c>
      <c r="T1401" s="173" t="s">
        <v>80</v>
      </c>
      <c r="U1401" s="177">
        <f>VLOOKUP(CONCATENATE(S1401,T1401),'[1]Sheet1 (2)'!$P$6:$Q$26,2,FALSE)</f>
        <v>0</v>
      </c>
      <c r="V1401" s="173" t="s">
        <v>82</v>
      </c>
      <c r="W1401" s="173" t="s">
        <v>79</v>
      </c>
      <c r="X1401" s="177">
        <f>VLOOKUP(CONCATENATE(V1401,W1401),'[1]Sheet1 (2)'!$R$6:$S$26,2,FALSE)</f>
        <v>37.5</v>
      </c>
      <c r="Y1401" s="173" t="s">
        <v>80</v>
      </c>
      <c r="Z1401" s="173" t="s">
        <v>80</v>
      </c>
      <c r="AA1401" s="177">
        <f>VLOOKUP(CONCATENATE(Y1401,Z1401),'[1]Sheet1 (2)'!$T$6:$U$26,2,FALSE)</f>
        <v>0</v>
      </c>
      <c r="AB1401" s="173" t="s">
        <v>80</v>
      </c>
      <c r="AC1401" s="173" t="s">
        <v>80</v>
      </c>
      <c r="AD1401" s="177">
        <f>VLOOKUP(CONCATENATE(AB1401,AC1401),'[1]Sheet1 (2)'!$X$6:$Y$26,2,FALSE)</f>
        <v>0</v>
      </c>
      <c r="AE1401" s="173" t="s">
        <v>82</v>
      </c>
      <c r="AF1401" s="173" t="s">
        <v>81</v>
      </c>
      <c r="AG1401" s="177">
        <f>VLOOKUP(CONCATENATE(AE1401,AF1401),'[1]Sheet1 (2)'!$Z$6:$AA$26,2,FALSE)</f>
        <v>66</v>
      </c>
      <c r="AH1401" s="172"/>
      <c r="AI1401" s="178"/>
      <c r="AJ1401" s="140"/>
      <c r="AK1401" s="176" t="s">
        <v>282</v>
      </c>
      <c r="AL1401" s="176" t="s">
        <v>76</v>
      </c>
      <c r="AM1401" s="170">
        <f t="shared" si="43"/>
        <v>1534</v>
      </c>
      <c r="AN1401" s="147"/>
      <c r="AO1401" s="155"/>
      <c r="AP1401" s="156"/>
      <c r="AQ1401" s="157">
        <v>3.3531035900000008</v>
      </c>
      <c r="AR1401" s="158"/>
      <c r="AS1401" s="145">
        <f>LOOKUP(rufmkm,'[1]Sheet1 (2)'!$V$62:$V$71,'[1]Sheet1 (2)'!$W$62:$W$71)</f>
        <v>40</v>
      </c>
      <c r="AT1401" s="140"/>
      <c r="AU1401" s="157">
        <f>IF(IF(D1401='[1]Sheet1 (2)'!$C$69,'[1]Sheet1 (2)'!$D$69*('[1]Sheet1 (2)'!$D$72-rut_index)/'[1]Sheet1 (2)'!$D$72,IF([1]shee2!D1341='[1]Sheet1 (2)'!$C$70,'[1]Sheet1 (2)'!$D$70*('[1]Sheet1 (2)'!$D$72-rut_index)/'[1]Sheet1 (2)'!$D$72,IF([1]shee2!D1341='[1]Sheet1 (2)'!$C$71,'[1]Sheet1 (2)'!$D$71*('[1]Sheet1 (2)'!$D$72-rut_index)/'[1]Sheet1 (2)'!$D$72)))&lt;0,0,IF(D1401='[1]Sheet1 (2)'!$C$69,'[1]Sheet1 (2)'!$D$69*('[1]Sheet1 (2)'!$D$72-rut_index)/'[1]Sheet1 (2)'!$D$72,IF([1]shee2!D1341='[1]Sheet1 (2)'!$C$70,'[1]Sheet1 (2)'!$D$70*('[1]Sheet1 (2)'!$D$72-rut_index)/'[1]Sheet1 (2)'!$D$72,IF([1]shee2!D1341='[1]Sheet1 (2)'!$C$71,'[1]Sheet1 (2)'!$D$71*('[1]Sheet1 (2)'!$D$72-rut_index)/'[1]Sheet1 (2)'!$D$72))))</f>
        <v>5</v>
      </c>
      <c r="AV1401" s="157">
        <f>IF(IF(D1401='[1]Sheet1 (2)'!$C$69,'[1]Sheet1 (2)'!$D$69*('[1]Sheet1 (2)'!$D$72-crack_s_index)/'[1]Sheet1 (2)'!$D$72,IF([1]shee2!D1341='[1]Sheet1 (2)'!$C$70,'[1]Sheet1 (2)'!$D$70*('[1]Sheet1 (2)'!$D$72-crack_s_index)/'[1]Sheet1 (2)'!$D$72,IF([1]shee2!D1341='[1]Sheet1 (2)'!$C$71,'[1]Sheet1 (2)'!$D$71*('[1]Sheet1 (2)'!$D$72-crack_s_index)/'[1]Sheet1 (2)'!$D$72)))&lt;0,0,IF(D1401='[1]Sheet1 (2)'!$C$69,'[1]Sheet1 (2)'!$D$69*('[1]Sheet1 (2)'!$D$72-crack_s_index)/'[1]Sheet1 (2)'!$D$72,IF([1]shee2!D1341='[1]Sheet1 (2)'!$C$70,'[1]Sheet1 (2)'!$D$70*('[1]Sheet1 (2)'!$D$72-crack_s_index)/'[1]Sheet1 (2)'!$D$72,IF([1]shee2!D1341='[1]Sheet1 (2)'!$C$71,'[1]Sheet1 (2)'!$D$71*('[1]Sheet1 (2)'!$D$72-crack_s_index)/'[1]Sheet1 (2)'!$D$72))))</f>
        <v>4.375</v>
      </c>
      <c r="AW1401" s="157">
        <f>IF(IF(D1401='[1]Sheet1 (2)'!$C$69,'[1]Sheet1 (2)'!$D$69*('[1]Sheet1 (2)'!$D$72-crack_t_index)/'[1]Sheet1 (2)'!$D$72,IF([1]shee2!D1341='[1]Sheet1 (2)'!$C$70,'[1]Sheet1 (2)'!$D$70*('[1]Sheet1 (2)'!$D$72-crack_t_index)/'[1]Sheet1 (2)'!$D$72,IF([1]shee2!D1341='[1]Sheet1 (2)'!$C$71,'[1]Sheet1 (2)'!$D$71*('[1]Sheet1 (2)'!$D$72-crack_t_index)/'[1]Sheet1 (2)'!$D$72)))&lt;0,0,IF(D1401='[1]Sheet1 (2)'!$C$69,'[1]Sheet1 (2)'!$D$69*('[1]Sheet1 (2)'!$D$72-crack_t_index)/'[1]Sheet1 (2)'!$D$72,IF([1]shee2!D1341='[1]Sheet1 (2)'!$C$70,'[1]Sheet1 (2)'!$D$70*('[1]Sheet1 (2)'!$D$72-crack_t_index)/'[1]Sheet1 (2)'!$D$72,IF([1]shee2!D1341='[1]Sheet1 (2)'!$C$71,'[1]Sheet1 (2)'!$D$71*('[1]Sheet1 (2)'!$D$72-crack_t_index)/'[1]Sheet1 (2)'!$D$72))))</f>
        <v>5</v>
      </c>
      <c r="AX1401" s="157">
        <f>IF(IF(D1401='[1]Sheet1 (2)'!$C$69,'[1]Sheet1 (2)'!$D$69*('[1]Sheet1 (2)'!$D$72-rave_index)/'[1]Sheet1 (2)'!$D$72,IF([1]shee2!D1341='[1]Sheet1 (2)'!$C$70,'[1]Sheet1 (2)'!$D$70*('[1]Sheet1 (2)'!$D$72-rave_index)/'[1]Sheet1 (2)'!$D$72,IF([1]shee2!D1341='[1]Sheet1 (2)'!$C$71,'[1]Sheet1 (2)'!$D$71*('[1]Sheet1 (2)'!$D$72-rave_index)/'[1]Sheet1 (2)'!$D$72)))&lt;0,0,IF(D1401='[1]Sheet1 (2)'!$C$69,'[1]Sheet1 (2)'!$D$69*('[1]Sheet1 (2)'!$D$72-rave_index)/'[1]Sheet1 (2)'!$D$72,IF([1]shee2!D1341='[1]Sheet1 (2)'!$C$70,'[1]Sheet1 (2)'!$D$70*('[1]Sheet1 (2)'!$D$72-rave_index)/'[1]Sheet1 (2)'!$D$72,IF([1]shee2!D1341='[1]Sheet1 (2)'!$C$71,'[1]Sheet1 (2)'!$D$71*('[1]Sheet1 (2)'!$D$72-rave_index)/'[1]Sheet1 (2)'!$D$72))))</f>
        <v>5</v>
      </c>
      <c r="AY1401" s="157">
        <f>IF(IF(D1401='[1]Sheet1 (2)'!$C$69,'[1]Sheet1 (2)'!$D$69*('[1]Sheet1 (2)'!$D$72-rough_index)/'[1]Sheet1 (2)'!$D$72,IF([1]shee2!D1341='[1]Sheet1 (2)'!$C$70,'[1]Sheet1 (2)'!$D$70*('[1]Sheet1 (2)'!$D$72-rough_index)/'[1]Sheet1 (2)'!$D$72,IF([1]shee2!D1341='[1]Sheet1 (2)'!$C$71,'[1]Sheet1 (2)'!$D$71*('[1]Sheet1 (2)'!$D$72-rough_index)/'[1]Sheet1 (2)'!$D$72)))&lt;0,0,IF(D1401='[1]Sheet1 (2)'!$C$69,'[1]Sheet1 (2)'!$D$69*('[1]Sheet1 (2)'!$D$72-rough_index)/'[1]Sheet1 (2)'!$D$72,IF([1]shee2!D1341='[1]Sheet1 (2)'!$C$70,'[1]Sheet1 (2)'!$D$70*('[1]Sheet1 (2)'!$D$72-rough_index)/'[1]Sheet1 (2)'!$D$72,IF([1]shee2!D1341='[1]Sheet1 (2)'!$C$71,'[1]Sheet1 (2)'!$D$71*('[1]Sheet1 (2)'!$D$72-rough_index)/'[1]Sheet1 (2)'!$D$72))))</f>
        <v>1.6666666666666667</v>
      </c>
      <c r="AZ1401" s="179">
        <f>+(AU1401*'[1]Sheet1 (2)'!$C$77)+(AV1401*'[1]Sheet1 (2)'!$C$78)+(AW1401*'[1]Sheet1 (2)'!$C$79)+(AX1401*'[1]Sheet1 (2)'!$C$80)+(AY1401*'[1]Sheet1 (2)'!$C$81)</f>
        <v>3.7750000000000004</v>
      </c>
      <c r="BA1401" s="213" t="str">
        <f t="shared" si="42"/>
        <v>Fair</v>
      </c>
      <c r="BE1401">
        <f>IF(D1401='[1]Sheet1 (2)'!$C$61,'[1]Sheet1 (2)'!$D$61*(counts^2)+'[1]Sheet1 (2)'!$G$61*counts+'[1]Sheet1 (2)'!$J$61,IF(D1401='[1]Sheet1 (2)'!$C$62,'[1]Sheet1 (2)'!$D$62*counts+'[1]Sheet1 (2)'!$G$62,IF(D1401='[1]Sheet1 (2)'!$C$63,'[1]Sheet1 (2)'!$D$63*counts+'[1]Sheet1 (2)'!$G$63,IF(D1401='[1]Sheet1 (2)'!$C$64,'[1]Sheet1 (2)'!$D$64*counts+'[1]Sheet1 (2)'!$G$64))))</f>
        <v>2.0984129299999998</v>
      </c>
    </row>
    <row r="1402" spans="1:57" ht="12.75" customHeight="1">
      <c r="A1402" s="176" t="s">
        <v>282</v>
      </c>
      <c r="B1402" s="145" t="s">
        <v>76</v>
      </c>
      <c r="C1402" s="170">
        <v>1535</v>
      </c>
      <c r="D1402" s="174" t="s">
        <v>77</v>
      </c>
      <c r="E1402" s="171">
        <v>8</v>
      </c>
      <c r="F1402" s="171">
        <v>2</v>
      </c>
      <c r="G1402" s="171" t="s">
        <v>77</v>
      </c>
      <c r="H1402" s="171">
        <v>1</v>
      </c>
      <c r="I1402" s="171" t="s">
        <v>77</v>
      </c>
      <c r="J1402" s="173" t="s">
        <v>80</v>
      </c>
      <c r="K1402" s="173" t="s">
        <v>80</v>
      </c>
      <c r="L1402" s="169">
        <f>VLOOKUP(CONCATENATE(J1402,K1402),'Sheet1 (2)'!$J$6:$K$26,2,FALSE)</f>
        <v>0</v>
      </c>
      <c r="M1402" s="173" t="s">
        <v>83</v>
      </c>
      <c r="N1402" s="173" t="s">
        <v>78</v>
      </c>
      <c r="O1402" s="177">
        <f>VLOOKUP(CONCATENATE(M1402,N1402),'[1]Sheet1 (2)'!$L$6:$M$26,2,FALSE)</f>
        <v>7.5</v>
      </c>
      <c r="P1402" s="173" t="s">
        <v>83</v>
      </c>
      <c r="Q1402" s="173" t="s">
        <v>78</v>
      </c>
      <c r="R1402" s="177">
        <f>VLOOKUP(CONCATENATE(P1402,Q1402),'[1]Sheet1 (2)'!$N$6:$O$26,2,FALSE)</f>
        <v>7.5</v>
      </c>
      <c r="S1402" s="173" t="s">
        <v>80</v>
      </c>
      <c r="T1402" s="173" t="s">
        <v>80</v>
      </c>
      <c r="U1402" s="177">
        <f>VLOOKUP(CONCATENATE(S1402,T1402),'[1]Sheet1 (2)'!$P$6:$Q$26,2,FALSE)</f>
        <v>0</v>
      </c>
      <c r="V1402" s="173" t="s">
        <v>80</v>
      </c>
      <c r="W1402" s="173" t="s">
        <v>80</v>
      </c>
      <c r="X1402" s="177">
        <f>VLOOKUP(CONCATENATE(V1402,W1402),'[1]Sheet1 (2)'!$R$6:$S$26,2,FALSE)</f>
        <v>0</v>
      </c>
      <c r="Y1402" s="173" t="s">
        <v>80</v>
      </c>
      <c r="Z1402" s="173" t="s">
        <v>80</v>
      </c>
      <c r="AA1402" s="177">
        <f>VLOOKUP(CONCATENATE(Y1402,Z1402),'[1]Sheet1 (2)'!$T$6:$U$26,2,FALSE)</f>
        <v>0</v>
      </c>
      <c r="AB1402" s="173" t="s">
        <v>80</v>
      </c>
      <c r="AC1402" s="173" t="s">
        <v>80</v>
      </c>
      <c r="AD1402" s="177">
        <f>VLOOKUP(CONCATENATE(AB1402,AC1402),'[1]Sheet1 (2)'!$X$6:$Y$26,2,FALSE)</f>
        <v>0</v>
      </c>
      <c r="AE1402" s="173" t="s">
        <v>82</v>
      </c>
      <c r="AF1402" s="173" t="s">
        <v>81</v>
      </c>
      <c r="AG1402" s="177">
        <f>VLOOKUP(CONCATENATE(AE1402,AF1402),'[1]Sheet1 (2)'!$Z$6:$AA$26,2,FALSE)</f>
        <v>66</v>
      </c>
      <c r="AH1402" s="172"/>
      <c r="AI1402" s="178"/>
      <c r="AJ1402" s="140"/>
      <c r="AK1402" s="176" t="s">
        <v>282</v>
      </c>
      <c r="AL1402" s="176" t="s">
        <v>76</v>
      </c>
      <c r="AM1402" s="170">
        <f t="shared" si="43"/>
        <v>1535</v>
      </c>
      <c r="AN1402" s="147"/>
      <c r="AO1402" s="155"/>
      <c r="AP1402" s="156"/>
      <c r="AQ1402" s="157">
        <v>4.4039735014000003</v>
      </c>
      <c r="AR1402" s="158"/>
      <c r="AS1402" s="145">
        <f>LOOKUP(rufmkm,'[1]Sheet1 (2)'!$V$62:$V$71,'[1]Sheet1 (2)'!$W$62:$W$71)</f>
        <v>50</v>
      </c>
      <c r="AT1402" s="140"/>
      <c r="AU1402" s="157">
        <f>IF(IF(D1402='[1]Sheet1 (2)'!$C$69,'[1]Sheet1 (2)'!$D$69*('[1]Sheet1 (2)'!$D$72-rut_index)/'[1]Sheet1 (2)'!$D$72,IF([1]shee2!D1342='[1]Sheet1 (2)'!$C$70,'[1]Sheet1 (2)'!$D$70*('[1]Sheet1 (2)'!$D$72-rut_index)/'[1]Sheet1 (2)'!$D$72,IF([1]shee2!D1342='[1]Sheet1 (2)'!$C$71,'[1]Sheet1 (2)'!$D$71*('[1]Sheet1 (2)'!$D$72-rut_index)/'[1]Sheet1 (2)'!$D$72)))&lt;0,0,IF(D1402='[1]Sheet1 (2)'!$C$69,'[1]Sheet1 (2)'!$D$69*('[1]Sheet1 (2)'!$D$72-rut_index)/'[1]Sheet1 (2)'!$D$72,IF([1]shee2!D1342='[1]Sheet1 (2)'!$C$70,'[1]Sheet1 (2)'!$D$70*('[1]Sheet1 (2)'!$D$72-rut_index)/'[1]Sheet1 (2)'!$D$72,IF([1]shee2!D1342='[1]Sheet1 (2)'!$C$71,'[1]Sheet1 (2)'!$D$71*('[1]Sheet1 (2)'!$D$72-rut_index)/'[1]Sheet1 (2)'!$D$72))))</f>
        <v>5</v>
      </c>
      <c r="AV1402" s="157">
        <f>IF(IF(D1402='[1]Sheet1 (2)'!$C$69,'[1]Sheet1 (2)'!$D$69*('[1]Sheet1 (2)'!$D$72-crack_s_index)/'[1]Sheet1 (2)'!$D$72,IF([1]shee2!D1342='[1]Sheet1 (2)'!$C$70,'[1]Sheet1 (2)'!$D$70*('[1]Sheet1 (2)'!$D$72-crack_s_index)/'[1]Sheet1 (2)'!$D$72,IF([1]shee2!D1342='[1]Sheet1 (2)'!$C$71,'[1]Sheet1 (2)'!$D$71*('[1]Sheet1 (2)'!$D$72-crack_s_index)/'[1]Sheet1 (2)'!$D$72)))&lt;0,0,IF(D1402='[1]Sheet1 (2)'!$C$69,'[1]Sheet1 (2)'!$D$69*('[1]Sheet1 (2)'!$D$72-crack_s_index)/'[1]Sheet1 (2)'!$D$72,IF([1]shee2!D1342='[1]Sheet1 (2)'!$C$70,'[1]Sheet1 (2)'!$D$70*('[1]Sheet1 (2)'!$D$72-crack_s_index)/'[1]Sheet1 (2)'!$D$72,IF([1]shee2!D1342='[1]Sheet1 (2)'!$C$71,'[1]Sheet1 (2)'!$D$71*('[1]Sheet1 (2)'!$D$72-crack_s_index)/'[1]Sheet1 (2)'!$D$72))))</f>
        <v>4.375</v>
      </c>
      <c r="AW1402" s="157">
        <f>IF(IF(D1402='[1]Sheet1 (2)'!$C$69,'[1]Sheet1 (2)'!$D$69*('[1]Sheet1 (2)'!$D$72-crack_t_index)/'[1]Sheet1 (2)'!$D$72,IF([1]shee2!D1342='[1]Sheet1 (2)'!$C$70,'[1]Sheet1 (2)'!$D$70*('[1]Sheet1 (2)'!$D$72-crack_t_index)/'[1]Sheet1 (2)'!$D$72,IF([1]shee2!D1342='[1]Sheet1 (2)'!$C$71,'[1]Sheet1 (2)'!$D$71*('[1]Sheet1 (2)'!$D$72-crack_t_index)/'[1]Sheet1 (2)'!$D$72)))&lt;0,0,IF(D1402='[1]Sheet1 (2)'!$C$69,'[1]Sheet1 (2)'!$D$69*('[1]Sheet1 (2)'!$D$72-crack_t_index)/'[1]Sheet1 (2)'!$D$72,IF([1]shee2!D1342='[1]Sheet1 (2)'!$C$70,'[1]Sheet1 (2)'!$D$70*('[1]Sheet1 (2)'!$D$72-crack_t_index)/'[1]Sheet1 (2)'!$D$72,IF([1]shee2!D1342='[1]Sheet1 (2)'!$C$71,'[1]Sheet1 (2)'!$D$71*('[1]Sheet1 (2)'!$D$72-crack_t_index)/'[1]Sheet1 (2)'!$D$72))))</f>
        <v>4.375</v>
      </c>
      <c r="AX1402" s="157">
        <f>IF(IF(D1402='[1]Sheet1 (2)'!$C$69,'[1]Sheet1 (2)'!$D$69*('[1]Sheet1 (2)'!$D$72-rave_index)/'[1]Sheet1 (2)'!$D$72,IF([1]shee2!D1342='[1]Sheet1 (2)'!$C$70,'[1]Sheet1 (2)'!$D$70*('[1]Sheet1 (2)'!$D$72-rave_index)/'[1]Sheet1 (2)'!$D$72,IF([1]shee2!D1342='[1]Sheet1 (2)'!$C$71,'[1]Sheet1 (2)'!$D$71*('[1]Sheet1 (2)'!$D$72-rave_index)/'[1]Sheet1 (2)'!$D$72)))&lt;0,0,IF(D1402='[1]Sheet1 (2)'!$C$69,'[1]Sheet1 (2)'!$D$69*('[1]Sheet1 (2)'!$D$72-rave_index)/'[1]Sheet1 (2)'!$D$72,IF([1]shee2!D1342='[1]Sheet1 (2)'!$C$70,'[1]Sheet1 (2)'!$D$70*('[1]Sheet1 (2)'!$D$72-rave_index)/'[1]Sheet1 (2)'!$D$72,IF([1]shee2!D1342='[1]Sheet1 (2)'!$C$71,'[1]Sheet1 (2)'!$D$71*('[1]Sheet1 (2)'!$D$72-rave_index)/'[1]Sheet1 (2)'!$D$72))))</f>
        <v>5</v>
      </c>
      <c r="AY1402" s="157">
        <f>IF(IF(D1402='[1]Sheet1 (2)'!$C$69,'[1]Sheet1 (2)'!$D$69*('[1]Sheet1 (2)'!$D$72-rough_index)/'[1]Sheet1 (2)'!$D$72,IF([1]shee2!D1342='[1]Sheet1 (2)'!$C$70,'[1]Sheet1 (2)'!$D$70*('[1]Sheet1 (2)'!$D$72-rough_index)/'[1]Sheet1 (2)'!$D$72,IF([1]shee2!D1342='[1]Sheet1 (2)'!$C$71,'[1]Sheet1 (2)'!$D$71*('[1]Sheet1 (2)'!$D$72-rough_index)/'[1]Sheet1 (2)'!$D$72)))&lt;0,0,IF(D1402='[1]Sheet1 (2)'!$C$69,'[1]Sheet1 (2)'!$D$69*('[1]Sheet1 (2)'!$D$72-rough_index)/'[1]Sheet1 (2)'!$D$72,IF([1]shee2!D1342='[1]Sheet1 (2)'!$C$70,'[1]Sheet1 (2)'!$D$70*('[1]Sheet1 (2)'!$D$72-rough_index)/'[1]Sheet1 (2)'!$D$72,IF([1]shee2!D1342='[1]Sheet1 (2)'!$C$71,'[1]Sheet1 (2)'!$D$71*('[1]Sheet1 (2)'!$D$72-rough_index)/'[1]Sheet1 (2)'!$D$72))))</f>
        <v>0.83333333333333337</v>
      </c>
      <c r="AZ1402" s="179">
        <f>+(AU1402*'[1]Sheet1 (2)'!$C$77)+(AV1402*'[1]Sheet1 (2)'!$C$78)+(AW1402*'[1]Sheet1 (2)'!$C$79)+(AX1402*'[1]Sheet1 (2)'!$C$80)+(AY1402*'[1]Sheet1 (2)'!$C$81)</f>
        <v>3.5</v>
      </c>
      <c r="BA1402" s="213" t="str">
        <f t="shared" si="42"/>
        <v>Fair</v>
      </c>
      <c r="BE1402">
        <f>IF(D1402='[1]Sheet1 (2)'!$C$61,'[1]Sheet1 (2)'!$D$61*(counts^2)+'[1]Sheet1 (2)'!$G$61*counts+'[1]Sheet1 (2)'!$J$61,IF(D1402='[1]Sheet1 (2)'!$C$62,'[1]Sheet1 (2)'!$D$62*counts+'[1]Sheet1 (2)'!$G$62,IF(D1402='[1]Sheet1 (2)'!$C$63,'[1]Sheet1 (2)'!$D$63*counts+'[1]Sheet1 (2)'!$G$63,IF(D1402='[1]Sheet1 (2)'!$C$64,'[1]Sheet1 (2)'!$D$64*counts+'[1]Sheet1 (2)'!$G$64))))</f>
        <v>2.0984129299999998</v>
      </c>
    </row>
    <row r="1403" spans="1:57" ht="12.75" customHeight="1">
      <c r="A1403" s="176" t="s">
        <v>282</v>
      </c>
      <c r="B1403" s="145" t="s">
        <v>76</v>
      </c>
      <c r="C1403" s="170">
        <v>1536</v>
      </c>
      <c r="D1403" s="174" t="s">
        <v>77</v>
      </c>
      <c r="E1403" s="171">
        <v>8</v>
      </c>
      <c r="F1403" s="171">
        <v>2</v>
      </c>
      <c r="G1403" s="171" t="s">
        <v>77</v>
      </c>
      <c r="H1403" s="171">
        <v>1</v>
      </c>
      <c r="I1403" s="171" t="s">
        <v>77</v>
      </c>
      <c r="J1403" s="173" t="s">
        <v>80</v>
      </c>
      <c r="K1403" s="173" t="s">
        <v>80</v>
      </c>
      <c r="L1403" s="169">
        <f>VLOOKUP(CONCATENATE(J1403,K1403),'Sheet1 (2)'!$J$6:$K$26,2,FALSE)</f>
        <v>0</v>
      </c>
      <c r="M1403" s="173" t="s">
        <v>80</v>
      </c>
      <c r="N1403" s="173" t="s">
        <v>80</v>
      </c>
      <c r="O1403" s="177">
        <f>VLOOKUP(CONCATENATE(M1403,N1403),'[1]Sheet1 (2)'!$L$6:$M$26,2,FALSE)</f>
        <v>0</v>
      </c>
      <c r="P1403" s="173" t="s">
        <v>80</v>
      </c>
      <c r="Q1403" s="173" t="s">
        <v>80</v>
      </c>
      <c r="R1403" s="177">
        <f>VLOOKUP(CONCATENATE(P1403,Q1403),'[1]Sheet1 (2)'!$N$6:$O$26,2,FALSE)</f>
        <v>0</v>
      </c>
      <c r="S1403" s="173" t="s">
        <v>80</v>
      </c>
      <c r="T1403" s="173" t="s">
        <v>80</v>
      </c>
      <c r="U1403" s="177">
        <f>VLOOKUP(CONCATENATE(S1403,T1403),'[1]Sheet1 (2)'!$P$6:$Q$26,2,FALSE)</f>
        <v>0</v>
      </c>
      <c r="V1403" s="173" t="s">
        <v>80</v>
      </c>
      <c r="W1403" s="173" t="s">
        <v>80</v>
      </c>
      <c r="X1403" s="177">
        <f>VLOOKUP(CONCATENATE(V1403,W1403),'[1]Sheet1 (2)'!$R$6:$S$26,2,FALSE)</f>
        <v>0</v>
      </c>
      <c r="Y1403" s="173" t="s">
        <v>80</v>
      </c>
      <c r="Z1403" s="173" t="s">
        <v>80</v>
      </c>
      <c r="AA1403" s="177">
        <f>VLOOKUP(CONCATENATE(Y1403,Z1403),'[1]Sheet1 (2)'!$T$6:$U$26,2,FALSE)</f>
        <v>0</v>
      </c>
      <c r="AB1403" s="173" t="s">
        <v>80</v>
      </c>
      <c r="AC1403" s="173" t="s">
        <v>80</v>
      </c>
      <c r="AD1403" s="177">
        <f>VLOOKUP(CONCATENATE(AB1403,AC1403),'[1]Sheet1 (2)'!$X$6:$Y$26,2,FALSE)</f>
        <v>0</v>
      </c>
      <c r="AE1403" s="173" t="s">
        <v>82</v>
      </c>
      <c r="AF1403" s="173" t="s">
        <v>81</v>
      </c>
      <c r="AG1403" s="177">
        <f>VLOOKUP(CONCATENATE(AE1403,AF1403),'[1]Sheet1 (2)'!$Z$6:$AA$26,2,FALSE)</f>
        <v>66</v>
      </c>
      <c r="AH1403" s="172"/>
      <c r="AI1403" s="178"/>
      <c r="AJ1403" s="140"/>
      <c r="AK1403" s="176" t="s">
        <v>282</v>
      </c>
      <c r="AL1403" s="176" t="s">
        <v>76</v>
      </c>
      <c r="AM1403" s="170">
        <f t="shared" si="43"/>
        <v>1536</v>
      </c>
      <c r="AN1403" s="147"/>
      <c r="AO1403" s="155"/>
      <c r="AP1403" s="156"/>
      <c r="AQ1403" s="157">
        <v>2.5725863186</v>
      </c>
      <c r="AR1403" s="158"/>
      <c r="AS1403" s="145">
        <f>LOOKUP(rufmkm,'[1]Sheet1 (2)'!$V$62:$V$71,'[1]Sheet1 (2)'!$W$62:$W$71)</f>
        <v>30</v>
      </c>
      <c r="AT1403" s="140"/>
      <c r="AU1403" s="157">
        <f>IF(IF(D1403='[1]Sheet1 (2)'!$C$69,'[1]Sheet1 (2)'!$D$69*('[1]Sheet1 (2)'!$D$72-rut_index)/'[1]Sheet1 (2)'!$D$72,IF([1]shee2!D1343='[1]Sheet1 (2)'!$C$70,'[1]Sheet1 (2)'!$D$70*('[1]Sheet1 (2)'!$D$72-rut_index)/'[1]Sheet1 (2)'!$D$72,IF([1]shee2!D1343='[1]Sheet1 (2)'!$C$71,'[1]Sheet1 (2)'!$D$71*('[1]Sheet1 (2)'!$D$72-rut_index)/'[1]Sheet1 (2)'!$D$72)))&lt;0,0,IF(D1403='[1]Sheet1 (2)'!$C$69,'[1]Sheet1 (2)'!$D$69*('[1]Sheet1 (2)'!$D$72-rut_index)/'[1]Sheet1 (2)'!$D$72,IF([1]shee2!D1343='[1]Sheet1 (2)'!$C$70,'[1]Sheet1 (2)'!$D$70*('[1]Sheet1 (2)'!$D$72-rut_index)/'[1]Sheet1 (2)'!$D$72,IF([1]shee2!D1343='[1]Sheet1 (2)'!$C$71,'[1]Sheet1 (2)'!$D$71*('[1]Sheet1 (2)'!$D$72-rut_index)/'[1]Sheet1 (2)'!$D$72))))</f>
        <v>5</v>
      </c>
      <c r="AV1403" s="157">
        <f>IF(IF(D1403='[1]Sheet1 (2)'!$C$69,'[1]Sheet1 (2)'!$D$69*('[1]Sheet1 (2)'!$D$72-crack_s_index)/'[1]Sheet1 (2)'!$D$72,IF([1]shee2!D1343='[1]Sheet1 (2)'!$C$70,'[1]Sheet1 (2)'!$D$70*('[1]Sheet1 (2)'!$D$72-crack_s_index)/'[1]Sheet1 (2)'!$D$72,IF([1]shee2!D1343='[1]Sheet1 (2)'!$C$71,'[1]Sheet1 (2)'!$D$71*('[1]Sheet1 (2)'!$D$72-crack_s_index)/'[1]Sheet1 (2)'!$D$72)))&lt;0,0,IF(D1403='[1]Sheet1 (2)'!$C$69,'[1]Sheet1 (2)'!$D$69*('[1]Sheet1 (2)'!$D$72-crack_s_index)/'[1]Sheet1 (2)'!$D$72,IF([1]shee2!D1343='[1]Sheet1 (2)'!$C$70,'[1]Sheet1 (2)'!$D$70*('[1]Sheet1 (2)'!$D$72-crack_s_index)/'[1]Sheet1 (2)'!$D$72,IF([1]shee2!D1343='[1]Sheet1 (2)'!$C$71,'[1]Sheet1 (2)'!$D$71*('[1]Sheet1 (2)'!$D$72-crack_s_index)/'[1]Sheet1 (2)'!$D$72))))</f>
        <v>5</v>
      </c>
      <c r="AW1403" s="157">
        <f>IF(IF(D1403='[1]Sheet1 (2)'!$C$69,'[1]Sheet1 (2)'!$D$69*('[1]Sheet1 (2)'!$D$72-crack_t_index)/'[1]Sheet1 (2)'!$D$72,IF([1]shee2!D1343='[1]Sheet1 (2)'!$C$70,'[1]Sheet1 (2)'!$D$70*('[1]Sheet1 (2)'!$D$72-crack_t_index)/'[1]Sheet1 (2)'!$D$72,IF([1]shee2!D1343='[1]Sheet1 (2)'!$C$71,'[1]Sheet1 (2)'!$D$71*('[1]Sheet1 (2)'!$D$72-crack_t_index)/'[1]Sheet1 (2)'!$D$72)))&lt;0,0,IF(D1403='[1]Sheet1 (2)'!$C$69,'[1]Sheet1 (2)'!$D$69*('[1]Sheet1 (2)'!$D$72-crack_t_index)/'[1]Sheet1 (2)'!$D$72,IF([1]shee2!D1343='[1]Sheet1 (2)'!$C$70,'[1]Sheet1 (2)'!$D$70*('[1]Sheet1 (2)'!$D$72-crack_t_index)/'[1]Sheet1 (2)'!$D$72,IF([1]shee2!D1343='[1]Sheet1 (2)'!$C$71,'[1]Sheet1 (2)'!$D$71*('[1]Sheet1 (2)'!$D$72-crack_t_index)/'[1]Sheet1 (2)'!$D$72))))</f>
        <v>5</v>
      </c>
      <c r="AX1403" s="157">
        <f>IF(IF(D1403='[1]Sheet1 (2)'!$C$69,'[1]Sheet1 (2)'!$D$69*('[1]Sheet1 (2)'!$D$72-rave_index)/'[1]Sheet1 (2)'!$D$72,IF([1]shee2!D1343='[1]Sheet1 (2)'!$C$70,'[1]Sheet1 (2)'!$D$70*('[1]Sheet1 (2)'!$D$72-rave_index)/'[1]Sheet1 (2)'!$D$72,IF([1]shee2!D1343='[1]Sheet1 (2)'!$C$71,'[1]Sheet1 (2)'!$D$71*('[1]Sheet1 (2)'!$D$72-rave_index)/'[1]Sheet1 (2)'!$D$72)))&lt;0,0,IF(D1403='[1]Sheet1 (2)'!$C$69,'[1]Sheet1 (2)'!$D$69*('[1]Sheet1 (2)'!$D$72-rave_index)/'[1]Sheet1 (2)'!$D$72,IF([1]shee2!D1343='[1]Sheet1 (2)'!$C$70,'[1]Sheet1 (2)'!$D$70*('[1]Sheet1 (2)'!$D$72-rave_index)/'[1]Sheet1 (2)'!$D$72,IF([1]shee2!D1343='[1]Sheet1 (2)'!$C$71,'[1]Sheet1 (2)'!$D$71*('[1]Sheet1 (2)'!$D$72-rave_index)/'[1]Sheet1 (2)'!$D$72))))</f>
        <v>5</v>
      </c>
      <c r="AY1403" s="157">
        <f>IF(IF(D1403='[1]Sheet1 (2)'!$C$69,'[1]Sheet1 (2)'!$D$69*('[1]Sheet1 (2)'!$D$72-rough_index)/'[1]Sheet1 (2)'!$D$72,IF([1]shee2!D1343='[1]Sheet1 (2)'!$C$70,'[1]Sheet1 (2)'!$D$70*('[1]Sheet1 (2)'!$D$72-rough_index)/'[1]Sheet1 (2)'!$D$72,IF([1]shee2!D1343='[1]Sheet1 (2)'!$C$71,'[1]Sheet1 (2)'!$D$71*('[1]Sheet1 (2)'!$D$72-rough_index)/'[1]Sheet1 (2)'!$D$72)))&lt;0,0,IF(D1403='[1]Sheet1 (2)'!$C$69,'[1]Sheet1 (2)'!$D$69*('[1]Sheet1 (2)'!$D$72-rough_index)/'[1]Sheet1 (2)'!$D$72,IF([1]shee2!D1343='[1]Sheet1 (2)'!$C$70,'[1]Sheet1 (2)'!$D$70*('[1]Sheet1 (2)'!$D$72-rough_index)/'[1]Sheet1 (2)'!$D$72,IF([1]shee2!D1343='[1]Sheet1 (2)'!$C$71,'[1]Sheet1 (2)'!$D$71*('[1]Sheet1 (2)'!$D$72-rough_index)/'[1]Sheet1 (2)'!$D$72))))</f>
        <v>2.5</v>
      </c>
      <c r="AZ1403" s="179">
        <f>+(AU1403*'[1]Sheet1 (2)'!$C$77)+(AV1403*'[1]Sheet1 (2)'!$C$78)+(AW1403*'[1]Sheet1 (2)'!$C$79)+(AX1403*'[1]Sheet1 (2)'!$C$80)+(AY1403*'[1]Sheet1 (2)'!$C$81)</f>
        <v>4.25</v>
      </c>
      <c r="BA1403" s="213" t="str">
        <f t="shared" si="42"/>
        <v>Good</v>
      </c>
      <c r="BE1403">
        <f>IF(D1403='[1]Sheet1 (2)'!$C$61,'[1]Sheet1 (2)'!$D$61*(counts^2)+'[1]Sheet1 (2)'!$G$61*counts+'[1]Sheet1 (2)'!$J$61,IF(D1403='[1]Sheet1 (2)'!$C$62,'[1]Sheet1 (2)'!$D$62*counts+'[1]Sheet1 (2)'!$G$62,IF(D1403='[1]Sheet1 (2)'!$C$63,'[1]Sheet1 (2)'!$D$63*counts+'[1]Sheet1 (2)'!$G$63,IF(D1403='[1]Sheet1 (2)'!$C$64,'[1]Sheet1 (2)'!$D$64*counts+'[1]Sheet1 (2)'!$G$64))))</f>
        <v>2.0984129299999998</v>
      </c>
    </row>
    <row r="1404" spans="1:57" ht="12.75" customHeight="1">
      <c r="A1404" s="176" t="s">
        <v>282</v>
      </c>
      <c r="B1404" s="145" t="s">
        <v>76</v>
      </c>
      <c r="C1404" s="170">
        <v>1537</v>
      </c>
      <c r="D1404" s="174" t="s">
        <v>77</v>
      </c>
      <c r="E1404" s="171">
        <v>8</v>
      </c>
      <c r="F1404" s="171">
        <v>2</v>
      </c>
      <c r="G1404" s="171" t="s">
        <v>77</v>
      </c>
      <c r="H1404" s="171">
        <v>1</v>
      </c>
      <c r="I1404" s="171" t="s">
        <v>77</v>
      </c>
      <c r="J1404" s="173" t="s">
        <v>80</v>
      </c>
      <c r="K1404" s="173" t="s">
        <v>80</v>
      </c>
      <c r="L1404" s="169">
        <f>VLOOKUP(CONCATENATE(J1404,K1404),'Sheet1 (2)'!$J$6:$K$26,2,FALSE)</f>
        <v>0</v>
      </c>
      <c r="M1404" s="173" t="s">
        <v>83</v>
      </c>
      <c r="N1404" s="173" t="s">
        <v>78</v>
      </c>
      <c r="O1404" s="177">
        <f>VLOOKUP(CONCATENATE(M1404,N1404),'[1]Sheet1 (2)'!$L$6:$M$26,2,FALSE)</f>
        <v>7.5</v>
      </c>
      <c r="P1404" s="173" t="s">
        <v>83</v>
      </c>
      <c r="Q1404" s="173" t="s">
        <v>78</v>
      </c>
      <c r="R1404" s="177">
        <f>VLOOKUP(CONCATENATE(P1404,Q1404),'[1]Sheet1 (2)'!$N$6:$O$26,2,FALSE)</f>
        <v>7.5</v>
      </c>
      <c r="S1404" s="173" t="s">
        <v>80</v>
      </c>
      <c r="T1404" s="173" t="s">
        <v>80</v>
      </c>
      <c r="U1404" s="177">
        <f>VLOOKUP(CONCATENATE(S1404,T1404),'[1]Sheet1 (2)'!$P$6:$Q$26,2,FALSE)</f>
        <v>0</v>
      </c>
      <c r="V1404" s="173" t="s">
        <v>80</v>
      </c>
      <c r="W1404" s="173" t="s">
        <v>80</v>
      </c>
      <c r="X1404" s="177">
        <f>VLOOKUP(CONCATENATE(V1404,W1404),'[1]Sheet1 (2)'!$R$6:$S$26,2,FALSE)</f>
        <v>0</v>
      </c>
      <c r="Y1404" s="173" t="s">
        <v>80</v>
      </c>
      <c r="Z1404" s="173" t="s">
        <v>80</v>
      </c>
      <c r="AA1404" s="177">
        <f>VLOOKUP(CONCATENATE(Y1404,Z1404),'[1]Sheet1 (2)'!$T$6:$U$26,2,FALSE)</f>
        <v>0</v>
      </c>
      <c r="AB1404" s="173" t="s">
        <v>80</v>
      </c>
      <c r="AC1404" s="173" t="s">
        <v>80</v>
      </c>
      <c r="AD1404" s="177">
        <f>VLOOKUP(CONCATENATE(AB1404,AC1404),'[1]Sheet1 (2)'!$X$6:$Y$26,2,FALSE)</f>
        <v>0</v>
      </c>
      <c r="AE1404" s="173" t="s">
        <v>82</v>
      </c>
      <c r="AF1404" s="173" t="s">
        <v>81</v>
      </c>
      <c r="AG1404" s="177">
        <f>VLOOKUP(CONCATENATE(AE1404,AF1404),'[1]Sheet1 (2)'!$Z$6:$AA$26,2,FALSE)</f>
        <v>66</v>
      </c>
      <c r="AH1404" s="172"/>
      <c r="AI1404" s="178"/>
      <c r="AJ1404" s="140"/>
      <c r="AK1404" s="176" t="s">
        <v>282</v>
      </c>
      <c r="AL1404" s="176" t="s">
        <v>76</v>
      </c>
      <c r="AM1404" s="170">
        <f t="shared" si="43"/>
        <v>1537</v>
      </c>
      <c r="AN1404" s="147"/>
      <c r="AO1404" s="155"/>
      <c r="AP1404" s="156"/>
      <c r="AQ1404" s="157">
        <v>3.0889313052</v>
      </c>
      <c r="AR1404" s="158"/>
      <c r="AS1404" s="145">
        <f>LOOKUP(rufmkm,'[1]Sheet1 (2)'!$V$62:$V$71,'[1]Sheet1 (2)'!$W$62:$W$71)</f>
        <v>40</v>
      </c>
      <c r="AT1404" s="140"/>
      <c r="AU1404" s="157">
        <f>IF(IF(D1404='[1]Sheet1 (2)'!$C$69,'[1]Sheet1 (2)'!$D$69*('[1]Sheet1 (2)'!$D$72-rut_index)/'[1]Sheet1 (2)'!$D$72,IF([1]shee2!D1344='[1]Sheet1 (2)'!$C$70,'[1]Sheet1 (2)'!$D$70*('[1]Sheet1 (2)'!$D$72-rut_index)/'[1]Sheet1 (2)'!$D$72,IF([1]shee2!D1344='[1]Sheet1 (2)'!$C$71,'[1]Sheet1 (2)'!$D$71*('[1]Sheet1 (2)'!$D$72-rut_index)/'[1]Sheet1 (2)'!$D$72)))&lt;0,0,IF(D1404='[1]Sheet1 (2)'!$C$69,'[1]Sheet1 (2)'!$D$69*('[1]Sheet1 (2)'!$D$72-rut_index)/'[1]Sheet1 (2)'!$D$72,IF([1]shee2!D1344='[1]Sheet1 (2)'!$C$70,'[1]Sheet1 (2)'!$D$70*('[1]Sheet1 (2)'!$D$72-rut_index)/'[1]Sheet1 (2)'!$D$72,IF([1]shee2!D1344='[1]Sheet1 (2)'!$C$71,'[1]Sheet1 (2)'!$D$71*('[1]Sheet1 (2)'!$D$72-rut_index)/'[1]Sheet1 (2)'!$D$72))))</f>
        <v>5</v>
      </c>
      <c r="AV1404" s="157">
        <f>IF(IF(D1404='[1]Sheet1 (2)'!$C$69,'[1]Sheet1 (2)'!$D$69*('[1]Sheet1 (2)'!$D$72-crack_s_index)/'[1]Sheet1 (2)'!$D$72,IF([1]shee2!D1344='[1]Sheet1 (2)'!$C$70,'[1]Sheet1 (2)'!$D$70*('[1]Sheet1 (2)'!$D$72-crack_s_index)/'[1]Sheet1 (2)'!$D$72,IF([1]shee2!D1344='[1]Sheet1 (2)'!$C$71,'[1]Sheet1 (2)'!$D$71*('[1]Sheet1 (2)'!$D$72-crack_s_index)/'[1]Sheet1 (2)'!$D$72)))&lt;0,0,IF(D1404='[1]Sheet1 (2)'!$C$69,'[1]Sheet1 (2)'!$D$69*('[1]Sheet1 (2)'!$D$72-crack_s_index)/'[1]Sheet1 (2)'!$D$72,IF([1]shee2!D1344='[1]Sheet1 (2)'!$C$70,'[1]Sheet1 (2)'!$D$70*('[1]Sheet1 (2)'!$D$72-crack_s_index)/'[1]Sheet1 (2)'!$D$72,IF([1]shee2!D1344='[1]Sheet1 (2)'!$C$71,'[1]Sheet1 (2)'!$D$71*('[1]Sheet1 (2)'!$D$72-crack_s_index)/'[1]Sheet1 (2)'!$D$72))))</f>
        <v>4.375</v>
      </c>
      <c r="AW1404" s="157">
        <f>IF(IF(D1404='[1]Sheet1 (2)'!$C$69,'[1]Sheet1 (2)'!$D$69*('[1]Sheet1 (2)'!$D$72-crack_t_index)/'[1]Sheet1 (2)'!$D$72,IF([1]shee2!D1344='[1]Sheet1 (2)'!$C$70,'[1]Sheet1 (2)'!$D$70*('[1]Sheet1 (2)'!$D$72-crack_t_index)/'[1]Sheet1 (2)'!$D$72,IF([1]shee2!D1344='[1]Sheet1 (2)'!$C$71,'[1]Sheet1 (2)'!$D$71*('[1]Sheet1 (2)'!$D$72-crack_t_index)/'[1]Sheet1 (2)'!$D$72)))&lt;0,0,IF(D1404='[1]Sheet1 (2)'!$C$69,'[1]Sheet1 (2)'!$D$69*('[1]Sheet1 (2)'!$D$72-crack_t_index)/'[1]Sheet1 (2)'!$D$72,IF([1]shee2!D1344='[1]Sheet1 (2)'!$C$70,'[1]Sheet1 (2)'!$D$70*('[1]Sheet1 (2)'!$D$72-crack_t_index)/'[1]Sheet1 (2)'!$D$72,IF([1]shee2!D1344='[1]Sheet1 (2)'!$C$71,'[1]Sheet1 (2)'!$D$71*('[1]Sheet1 (2)'!$D$72-crack_t_index)/'[1]Sheet1 (2)'!$D$72))))</f>
        <v>4.375</v>
      </c>
      <c r="AX1404" s="157">
        <f>IF(IF(D1404='[1]Sheet1 (2)'!$C$69,'[1]Sheet1 (2)'!$D$69*('[1]Sheet1 (2)'!$D$72-rave_index)/'[1]Sheet1 (2)'!$D$72,IF([1]shee2!D1344='[1]Sheet1 (2)'!$C$70,'[1]Sheet1 (2)'!$D$70*('[1]Sheet1 (2)'!$D$72-rave_index)/'[1]Sheet1 (2)'!$D$72,IF([1]shee2!D1344='[1]Sheet1 (2)'!$C$71,'[1]Sheet1 (2)'!$D$71*('[1]Sheet1 (2)'!$D$72-rave_index)/'[1]Sheet1 (2)'!$D$72)))&lt;0,0,IF(D1404='[1]Sheet1 (2)'!$C$69,'[1]Sheet1 (2)'!$D$69*('[1]Sheet1 (2)'!$D$72-rave_index)/'[1]Sheet1 (2)'!$D$72,IF([1]shee2!D1344='[1]Sheet1 (2)'!$C$70,'[1]Sheet1 (2)'!$D$70*('[1]Sheet1 (2)'!$D$72-rave_index)/'[1]Sheet1 (2)'!$D$72,IF([1]shee2!D1344='[1]Sheet1 (2)'!$C$71,'[1]Sheet1 (2)'!$D$71*('[1]Sheet1 (2)'!$D$72-rave_index)/'[1]Sheet1 (2)'!$D$72))))</f>
        <v>5</v>
      </c>
      <c r="AY1404" s="157">
        <f>IF(IF(D1404='[1]Sheet1 (2)'!$C$69,'[1]Sheet1 (2)'!$D$69*('[1]Sheet1 (2)'!$D$72-rough_index)/'[1]Sheet1 (2)'!$D$72,IF([1]shee2!D1344='[1]Sheet1 (2)'!$C$70,'[1]Sheet1 (2)'!$D$70*('[1]Sheet1 (2)'!$D$72-rough_index)/'[1]Sheet1 (2)'!$D$72,IF([1]shee2!D1344='[1]Sheet1 (2)'!$C$71,'[1]Sheet1 (2)'!$D$71*('[1]Sheet1 (2)'!$D$72-rough_index)/'[1]Sheet1 (2)'!$D$72)))&lt;0,0,IF(D1404='[1]Sheet1 (2)'!$C$69,'[1]Sheet1 (2)'!$D$69*('[1]Sheet1 (2)'!$D$72-rough_index)/'[1]Sheet1 (2)'!$D$72,IF([1]shee2!D1344='[1]Sheet1 (2)'!$C$70,'[1]Sheet1 (2)'!$D$70*('[1]Sheet1 (2)'!$D$72-rough_index)/'[1]Sheet1 (2)'!$D$72,IF([1]shee2!D1344='[1]Sheet1 (2)'!$C$71,'[1]Sheet1 (2)'!$D$71*('[1]Sheet1 (2)'!$D$72-rough_index)/'[1]Sheet1 (2)'!$D$72))))</f>
        <v>1.6666666666666667</v>
      </c>
      <c r="AZ1404" s="179">
        <f>+(AU1404*'[1]Sheet1 (2)'!$C$77)+(AV1404*'[1]Sheet1 (2)'!$C$78)+(AW1404*'[1]Sheet1 (2)'!$C$79)+(AX1404*'[1]Sheet1 (2)'!$C$80)+(AY1404*'[1]Sheet1 (2)'!$C$81)</f>
        <v>3.75</v>
      </c>
      <c r="BA1404" s="213" t="str">
        <f t="shared" si="42"/>
        <v>Fair</v>
      </c>
      <c r="BE1404">
        <f>IF(D1404='[1]Sheet1 (2)'!$C$61,'[1]Sheet1 (2)'!$D$61*(counts^2)+'[1]Sheet1 (2)'!$G$61*counts+'[1]Sheet1 (2)'!$J$61,IF(D1404='[1]Sheet1 (2)'!$C$62,'[1]Sheet1 (2)'!$D$62*counts+'[1]Sheet1 (2)'!$G$62,IF(D1404='[1]Sheet1 (2)'!$C$63,'[1]Sheet1 (2)'!$D$63*counts+'[1]Sheet1 (2)'!$G$63,IF(D1404='[1]Sheet1 (2)'!$C$64,'[1]Sheet1 (2)'!$D$64*counts+'[1]Sheet1 (2)'!$G$64))))</f>
        <v>2.0984129299999998</v>
      </c>
    </row>
    <row r="1405" spans="1:57" ht="12.75" customHeight="1">
      <c r="A1405" s="176" t="s">
        <v>282</v>
      </c>
      <c r="B1405" s="145" t="s">
        <v>76</v>
      </c>
      <c r="C1405" s="170">
        <v>1538</v>
      </c>
      <c r="D1405" s="174" t="s">
        <v>77</v>
      </c>
      <c r="E1405" s="171">
        <v>8</v>
      </c>
      <c r="F1405" s="171">
        <v>2</v>
      </c>
      <c r="G1405" s="171" t="s">
        <v>77</v>
      </c>
      <c r="H1405" s="171">
        <v>1</v>
      </c>
      <c r="I1405" s="171" t="s">
        <v>77</v>
      </c>
      <c r="J1405" s="173" t="s">
        <v>80</v>
      </c>
      <c r="K1405" s="173" t="s">
        <v>80</v>
      </c>
      <c r="L1405" s="169">
        <f>VLOOKUP(CONCATENATE(J1405,K1405),'Sheet1 (2)'!$J$6:$K$26,2,FALSE)</f>
        <v>0</v>
      </c>
      <c r="M1405" s="173" t="s">
        <v>83</v>
      </c>
      <c r="N1405" s="173" t="s">
        <v>78</v>
      </c>
      <c r="O1405" s="177">
        <f>VLOOKUP(CONCATENATE(M1405,N1405),'[1]Sheet1 (2)'!$L$6:$M$26,2,FALSE)</f>
        <v>7.5</v>
      </c>
      <c r="P1405" s="173" t="s">
        <v>83</v>
      </c>
      <c r="Q1405" s="173" t="s">
        <v>78</v>
      </c>
      <c r="R1405" s="177">
        <f>VLOOKUP(CONCATENATE(P1405,Q1405),'[1]Sheet1 (2)'!$N$6:$O$26,2,FALSE)</f>
        <v>7.5</v>
      </c>
      <c r="S1405" s="173" t="s">
        <v>80</v>
      </c>
      <c r="T1405" s="173" t="s">
        <v>80</v>
      </c>
      <c r="U1405" s="177">
        <f>VLOOKUP(CONCATENATE(S1405,T1405),'[1]Sheet1 (2)'!$P$6:$Q$26,2,FALSE)</f>
        <v>0</v>
      </c>
      <c r="V1405" s="173" t="s">
        <v>80</v>
      </c>
      <c r="W1405" s="173" t="s">
        <v>80</v>
      </c>
      <c r="X1405" s="177">
        <f>VLOOKUP(CONCATENATE(V1405,W1405),'[1]Sheet1 (2)'!$R$6:$S$26,2,FALSE)</f>
        <v>0</v>
      </c>
      <c r="Y1405" s="173" t="s">
        <v>80</v>
      </c>
      <c r="Z1405" s="173" t="s">
        <v>80</v>
      </c>
      <c r="AA1405" s="177">
        <f>VLOOKUP(CONCATENATE(Y1405,Z1405),'[1]Sheet1 (2)'!$T$6:$U$26,2,FALSE)</f>
        <v>0</v>
      </c>
      <c r="AB1405" s="173" t="s">
        <v>80</v>
      </c>
      <c r="AC1405" s="173" t="s">
        <v>80</v>
      </c>
      <c r="AD1405" s="177">
        <f>VLOOKUP(CONCATENATE(AB1405,AC1405),'[1]Sheet1 (2)'!$X$6:$Y$26,2,FALSE)</f>
        <v>0</v>
      </c>
      <c r="AE1405" s="173" t="s">
        <v>82</v>
      </c>
      <c r="AF1405" s="173" t="s">
        <v>81</v>
      </c>
      <c r="AG1405" s="177">
        <f>VLOOKUP(CONCATENATE(AE1405,AF1405),'[1]Sheet1 (2)'!$Z$6:$AA$26,2,FALSE)</f>
        <v>66</v>
      </c>
      <c r="AH1405" s="172"/>
      <c r="AI1405" s="178"/>
      <c r="AJ1405" s="140"/>
      <c r="AK1405" s="176" t="s">
        <v>282</v>
      </c>
      <c r="AL1405" s="176" t="s">
        <v>76</v>
      </c>
      <c r="AM1405" s="170">
        <f t="shared" si="43"/>
        <v>1538</v>
      </c>
      <c r="AN1405" s="147"/>
      <c r="AO1405" s="155"/>
      <c r="AP1405" s="156"/>
      <c r="AQ1405" s="157">
        <v>2.7870433280000002</v>
      </c>
      <c r="AR1405" s="158"/>
      <c r="AS1405" s="145">
        <f>LOOKUP(rufmkm,'[1]Sheet1 (2)'!$V$62:$V$71,'[1]Sheet1 (2)'!$W$62:$W$71)</f>
        <v>30</v>
      </c>
      <c r="AT1405" s="140"/>
      <c r="AU1405" s="157">
        <f>IF(IF(D1405='[1]Sheet1 (2)'!$C$69,'[1]Sheet1 (2)'!$D$69*('[1]Sheet1 (2)'!$D$72-rut_index)/'[1]Sheet1 (2)'!$D$72,IF([1]shee2!D1345='[1]Sheet1 (2)'!$C$70,'[1]Sheet1 (2)'!$D$70*('[1]Sheet1 (2)'!$D$72-rut_index)/'[1]Sheet1 (2)'!$D$72,IF([1]shee2!D1345='[1]Sheet1 (2)'!$C$71,'[1]Sheet1 (2)'!$D$71*('[1]Sheet1 (2)'!$D$72-rut_index)/'[1]Sheet1 (2)'!$D$72)))&lt;0,0,IF(D1405='[1]Sheet1 (2)'!$C$69,'[1]Sheet1 (2)'!$D$69*('[1]Sheet1 (2)'!$D$72-rut_index)/'[1]Sheet1 (2)'!$D$72,IF([1]shee2!D1345='[1]Sheet1 (2)'!$C$70,'[1]Sheet1 (2)'!$D$70*('[1]Sheet1 (2)'!$D$72-rut_index)/'[1]Sheet1 (2)'!$D$72,IF([1]shee2!D1345='[1]Sheet1 (2)'!$C$71,'[1]Sheet1 (2)'!$D$71*('[1]Sheet1 (2)'!$D$72-rut_index)/'[1]Sheet1 (2)'!$D$72))))</f>
        <v>5</v>
      </c>
      <c r="AV1405" s="157">
        <f>IF(IF(D1405='[1]Sheet1 (2)'!$C$69,'[1]Sheet1 (2)'!$D$69*('[1]Sheet1 (2)'!$D$72-crack_s_index)/'[1]Sheet1 (2)'!$D$72,IF([1]shee2!D1345='[1]Sheet1 (2)'!$C$70,'[1]Sheet1 (2)'!$D$70*('[1]Sheet1 (2)'!$D$72-crack_s_index)/'[1]Sheet1 (2)'!$D$72,IF([1]shee2!D1345='[1]Sheet1 (2)'!$C$71,'[1]Sheet1 (2)'!$D$71*('[1]Sheet1 (2)'!$D$72-crack_s_index)/'[1]Sheet1 (2)'!$D$72)))&lt;0,0,IF(D1405='[1]Sheet1 (2)'!$C$69,'[1]Sheet1 (2)'!$D$69*('[1]Sheet1 (2)'!$D$72-crack_s_index)/'[1]Sheet1 (2)'!$D$72,IF([1]shee2!D1345='[1]Sheet1 (2)'!$C$70,'[1]Sheet1 (2)'!$D$70*('[1]Sheet1 (2)'!$D$72-crack_s_index)/'[1]Sheet1 (2)'!$D$72,IF([1]shee2!D1345='[1]Sheet1 (2)'!$C$71,'[1]Sheet1 (2)'!$D$71*('[1]Sheet1 (2)'!$D$72-crack_s_index)/'[1]Sheet1 (2)'!$D$72))))</f>
        <v>4.375</v>
      </c>
      <c r="AW1405" s="157">
        <f>IF(IF(D1405='[1]Sheet1 (2)'!$C$69,'[1]Sheet1 (2)'!$D$69*('[1]Sheet1 (2)'!$D$72-crack_t_index)/'[1]Sheet1 (2)'!$D$72,IF([1]shee2!D1345='[1]Sheet1 (2)'!$C$70,'[1]Sheet1 (2)'!$D$70*('[1]Sheet1 (2)'!$D$72-crack_t_index)/'[1]Sheet1 (2)'!$D$72,IF([1]shee2!D1345='[1]Sheet1 (2)'!$C$71,'[1]Sheet1 (2)'!$D$71*('[1]Sheet1 (2)'!$D$72-crack_t_index)/'[1]Sheet1 (2)'!$D$72)))&lt;0,0,IF(D1405='[1]Sheet1 (2)'!$C$69,'[1]Sheet1 (2)'!$D$69*('[1]Sheet1 (2)'!$D$72-crack_t_index)/'[1]Sheet1 (2)'!$D$72,IF([1]shee2!D1345='[1]Sheet1 (2)'!$C$70,'[1]Sheet1 (2)'!$D$70*('[1]Sheet1 (2)'!$D$72-crack_t_index)/'[1]Sheet1 (2)'!$D$72,IF([1]shee2!D1345='[1]Sheet1 (2)'!$C$71,'[1]Sheet1 (2)'!$D$71*('[1]Sheet1 (2)'!$D$72-crack_t_index)/'[1]Sheet1 (2)'!$D$72))))</f>
        <v>4.375</v>
      </c>
      <c r="AX1405" s="157">
        <f>IF(IF(D1405='[1]Sheet1 (2)'!$C$69,'[1]Sheet1 (2)'!$D$69*('[1]Sheet1 (2)'!$D$72-rave_index)/'[1]Sheet1 (2)'!$D$72,IF([1]shee2!D1345='[1]Sheet1 (2)'!$C$70,'[1]Sheet1 (2)'!$D$70*('[1]Sheet1 (2)'!$D$72-rave_index)/'[1]Sheet1 (2)'!$D$72,IF([1]shee2!D1345='[1]Sheet1 (2)'!$C$71,'[1]Sheet1 (2)'!$D$71*('[1]Sheet1 (2)'!$D$72-rave_index)/'[1]Sheet1 (2)'!$D$72)))&lt;0,0,IF(D1405='[1]Sheet1 (2)'!$C$69,'[1]Sheet1 (2)'!$D$69*('[1]Sheet1 (2)'!$D$72-rave_index)/'[1]Sheet1 (2)'!$D$72,IF([1]shee2!D1345='[1]Sheet1 (2)'!$C$70,'[1]Sheet1 (2)'!$D$70*('[1]Sheet1 (2)'!$D$72-rave_index)/'[1]Sheet1 (2)'!$D$72,IF([1]shee2!D1345='[1]Sheet1 (2)'!$C$71,'[1]Sheet1 (2)'!$D$71*('[1]Sheet1 (2)'!$D$72-rave_index)/'[1]Sheet1 (2)'!$D$72))))</f>
        <v>5</v>
      </c>
      <c r="AY1405" s="157">
        <f>IF(IF(D1405='[1]Sheet1 (2)'!$C$69,'[1]Sheet1 (2)'!$D$69*('[1]Sheet1 (2)'!$D$72-rough_index)/'[1]Sheet1 (2)'!$D$72,IF([1]shee2!D1345='[1]Sheet1 (2)'!$C$70,'[1]Sheet1 (2)'!$D$70*('[1]Sheet1 (2)'!$D$72-rough_index)/'[1]Sheet1 (2)'!$D$72,IF([1]shee2!D1345='[1]Sheet1 (2)'!$C$71,'[1]Sheet1 (2)'!$D$71*('[1]Sheet1 (2)'!$D$72-rough_index)/'[1]Sheet1 (2)'!$D$72)))&lt;0,0,IF(D1405='[1]Sheet1 (2)'!$C$69,'[1]Sheet1 (2)'!$D$69*('[1]Sheet1 (2)'!$D$72-rough_index)/'[1]Sheet1 (2)'!$D$72,IF([1]shee2!D1345='[1]Sheet1 (2)'!$C$70,'[1]Sheet1 (2)'!$D$70*('[1]Sheet1 (2)'!$D$72-rough_index)/'[1]Sheet1 (2)'!$D$72,IF([1]shee2!D1345='[1]Sheet1 (2)'!$C$71,'[1]Sheet1 (2)'!$D$71*('[1]Sheet1 (2)'!$D$72-rough_index)/'[1]Sheet1 (2)'!$D$72))))</f>
        <v>2.5</v>
      </c>
      <c r="AZ1405" s="179">
        <f>+(AU1405*'[1]Sheet1 (2)'!$C$77)+(AV1405*'[1]Sheet1 (2)'!$C$78)+(AW1405*'[1]Sheet1 (2)'!$C$79)+(AX1405*'[1]Sheet1 (2)'!$C$80)+(AY1405*'[1]Sheet1 (2)'!$C$81)</f>
        <v>4</v>
      </c>
      <c r="BA1405" s="213" t="str">
        <f t="shared" si="42"/>
        <v>Good</v>
      </c>
      <c r="BE1405">
        <f>IF(D1405='[1]Sheet1 (2)'!$C$61,'[1]Sheet1 (2)'!$D$61*(counts^2)+'[1]Sheet1 (2)'!$G$61*counts+'[1]Sheet1 (2)'!$J$61,IF(D1405='[1]Sheet1 (2)'!$C$62,'[1]Sheet1 (2)'!$D$62*counts+'[1]Sheet1 (2)'!$G$62,IF(D1405='[1]Sheet1 (2)'!$C$63,'[1]Sheet1 (2)'!$D$63*counts+'[1]Sheet1 (2)'!$G$63,IF(D1405='[1]Sheet1 (2)'!$C$64,'[1]Sheet1 (2)'!$D$64*counts+'[1]Sheet1 (2)'!$G$64))))</f>
        <v>2.0984129299999998</v>
      </c>
    </row>
    <row r="1406" spans="1:57" s="210" customFormat="1" ht="12.75" customHeight="1">
      <c r="A1406" s="197" t="s">
        <v>282</v>
      </c>
      <c r="B1406" s="198" t="s">
        <v>76</v>
      </c>
      <c r="C1406" s="199">
        <v>1539</v>
      </c>
      <c r="D1406" s="200"/>
      <c r="E1406" s="198"/>
      <c r="F1406" s="198"/>
      <c r="G1406" s="198"/>
      <c r="H1406" s="198"/>
      <c r="I1406" s="198"/>
      <c r="J1406" s="197"/>
      <c r="K1406" s="197"/>
      <c r="L1406" s="201"/>
      <c r="M1406" s="197"/>
      <c r="N1406" s="197"/>
      <c r="O1406" s="202"/>
      <c r="P1406" s="197"/>
      <c r="Q1406" s="197"/>
      <c r="R1406" s="202"/>
      <c r="S1406" s="197"/>
      <c r="T1406" s="197"/>
      <c r="U1406" s="202"/>
      <c r="V1406" s="197"/>
      <c r="W1406" s="197"/>
      <c r="X1406" s="202"/>
      <c r="Y1406" s="197"/>
      <c r="Z1406" s="197"/>
      <c r="AA1406" s="202"/>
      <c r="AB1406" s="197"/>
      <c r="AC1406" s="197"/>
      <c r="AD1406" s="202"/>
      <c r="AE1406" s="197"/>
      <c r="AF1406" s="197"/>
      <c r="AG1406" s="202"/>
      <c r="AH1406" s="203" t="s">
        <v>402</v>
      </c>
      <c r="AI1406" s="204"/>
      <c r="AJ1406" s="205"/>
      <c r="AK1406" s="197" t="s">
        <v>282</v>
      </c>
      <c r="AL1406" s="197" t="s">
        <v>76</v>
      </c>
      <c r="AM1406" s="170">
        <f t="shared" si="43"/>
        <v>1539</v>
      </c>
      <c r="AN1406" s="147"/>
      <c r="AO1406" s="155"/>
      <c r="AP1406" s="206"/>
      <c r="AQ1406" s="157"/>
      <c r="AR1406" s="208"/>
      <c r="AS1406" s="198"/>
      <c r="AT1406" s="205"/>
      <c r="AU1406" s="207"/>
      <c r="AV1406" s="207"/>
      <c r="AW1406" s="207"/>
      <c r="AX1406" s="207"/>
      <c r="AY1406" s="207"/>
      <c r="AZ1406" s="209"/>
      <c r="BA1406" s="213" t="str">
        <f t="shared" si="42"/>
        <v>closed ( under construction kacheri chowk )</v>
      </c>
      <c r="BE1406" s="210" t="b">
        <f>IF(D1406='[1]Sheet1 (2)'!$C$61,'[1]Sheet1 (2)'!$D$61*(counts^2)+'[1]Sheet1 (2)'!$G$61*counts+'[1]Sheet1 (2)'!$J$61,IF(D1406='[1]Sheet1 (2)'!$C$62,'[1]Sheet1 (2)'!$D$62*counts+'[1]Sheet1 (2)'!$G$62,IF(D1406='[1]Sheet1 (2)'!$C$63,'[1]Sheet1 (2)'!$D$63*counts+'[1]Sheet1 (2)'!$G$63,IF(D1406='[1]Sheet1 (2)'!$C$64,'[1]Sheet1 (2)'!$D$64*counts+'[1]Sheet1 (2)'!$G$64))))</f>
        <v>0</v>
      </c>
    </row>
    <row r="1407" spans="1:57" s="210" customFormat="1" ht="12.75" customHeight="1">
      <c r="A1407" s="197" t="s">
        <v>282</v>
      </c>
      <c r="B1407" s="198" t="s">
        <v>76</v>
      </c>
      <c r="C1407" s="199">
        <v>1540</v>
      </c>
      <c r="D1407" s="200"/>
      <c r="E1407" s="198"/>
      <c r="F1407" s="198"/>
      <c r="G1407" s="198"/>
      <c r="H1407" s="198"/>
      <c r="I1407" s="198"/>
      <c r="J1407" s="197"/>
      <c r="K1407" s="197"/>
      <c r="L1407" s="201"/>
      <c r="M1407" s="197"/>
      <c r="N1407" s="197"/>
      <c r="O1407" s="202"/>
      <c r="P1407" s="197"/>
      <c r="Q1407" s="197"/>
      <c r="R1407" s="202"/>
      <c r="S1407" s="197"/>
      <c r="T1407" s="197"/>
      <c r="U1407" s="202"/>
      <c r="V1407" s="197"/>
      <c r="W1407" s="197"/>
      <c r="X1407" s="202"/>
      <c r="Y1407" s="197"/>
      <c r="Z1407" s="197"/>
      <c r="AA1407" s="202"/>
      <c r="AB1407" s="197"/>
      <c r="AC1407" s="197"/>
      <c r="AD1407" s="202"/>
      <c r="AE1407" s="197"/>
      <c r="AF1407" s="197"/>
      <c r="AG1407" s="202"/>
      <c r="AH1407" s="203" t="s">
        <v>402</v>
      </c>
      <c r="AI1407" s="204"/>
      <c r="AJ1407" s="205"/>
      <c r="AK1407" s="197" t="s">
        <v>282</v>
      </c>
      <c r="AL1407" s="197" t="s">
        <v>76</v>
      </c>
      <c r="AM1407" s="170">
        <f t="shared" si="43"/>
        <v>1540</v>
      </c>
      <c r="AN1407" s="147"/>
      <c r="AO1407" s="155"/>
      <c r="AP1407" s="206"/>
      <c r="AQ1407" s="157"/>
      <c r="AR1407" s="208"/>
      <c r="AS1407" s="198"/>
      <c r="AT1407" s="205"/>
      <c r="AU1407" s="207"/>
      <c r="AV1407" s="207"/>
      <c r="AW1407" s="207"/>
      <c r="AX1407" s="207"/>
      <c r="AY1407" s="207"/>
      <c r="AZ1407" s="209"/>
      <c r="BA1407" s="213" t="str">
        <f t="shared" si="42"/>
        <v>closed ( under construction kacheri chowk )</v>
      </c>
      <c r="BE1407" s="210" t="b">
        <f>IF(D1407='[1]Sheet1 (2)'!$C$61,'[1]Sheet1 (2)'!$D$61*(counts^2)+'[1]Sheet1 (2)'!$G$61*counts+'[1]Sheet1 (2)'!$J$61,IF(D1407='[1]Sheet1 (2)'!$C$62,'[1]Sheet1 (2)'!$D$62*counts+'[1]Sheet1 (2)'!$G$62,IF(D1407='[1]Sheet1 (2)'!$C$63,'[1]Sheet1 (2)'!$D$63*counts+'[1]Sheet1 (2)'!$G$63,IF(D1407='[1]Sheet1 (2)'!$C$64,'[1]Sheet1 (2)'!$D$64*counts+'[1]Sheet1 (2)'!$G$64))))</f>
        <v>0</v>
      </c>
    </row>
    <row r="1408" spans="1:57" ht="12.75" customHeight="1">
      <c r="A1408" s="176" t="s">
        <v>282</v>
      </c>
      <c r="B1408" s="145" t="s">
        <v>76</v>
      </c>
      <c r="C1408" s="170">
        <v>1541</v>
      </c>
      <c r="D1408" s="174" t="s">
        <v>77</v>
      </c>
      <c r="E1408" s="171">
        <v>8</v>
      </c>
      <c r="F1408" s="171">
        <v>2</v>
      </c>
      <c r="G1408" s="171" t="s">
        <v>77</v>
      </c>
      <c r="H1408" s="171">
        <v>1</v>
      </c>
      <c r="I1408" s="171" t="s">
        <v>77</v>
      </c>
      <c r="J1408" s="173" t="s">
        <v>80</v>
      </c>
      <c r="K1408" s="173" t="s">
        <v>80</v>
      </c>
      <c r="L1408" s="169">
        <f>VLOOKUP(CONCATENATE(J1408,K1408),'Sheet1 (2)'!$J$6:$K$26,2,FALSE)</f>
        <v>0</v>
      </c>
      <c r="M1408" s="173" t="s">
        <v>80</v>
      </c>
      <c r="N1408" s="173" t="s">
        <v>80</v>
      </c>
      <c r="O1408" s="177">
        <f>VLOOKUP(CONCATENATE(M1408,N1408),'[1]Sheet1 (2)'!$L$6:$M$26,2,FALSE)</f>
        <v>0</v>
      </c>
      <c r="P1408" s="173" t="s">
        <v>80</v>
      </c>
      <c r="Q1408" s="173" t="s">
        <v>80</v>
      </c>
      <c r="R1408" s="177">
        <f>VLOOKUP(CONCATENATE(P1408,Q1408),'[1]Sheet1 (2)'!$N$6:$O$26,2,FALSE)</f>
        <v>0</v>
      </c>
      <c r="S1408" s="173" t="s">
        <v>80</v>
      </c>
      <c r="T1408" s="173" t="s">
        <v>80</v>
      </c>
      <c r="U1408" s="177">
        <f>VLOOKUP(CONCATENATE(S1408,T1408),'[1]Sheet1 (2)'!$P$6:$Q$26,2,FALSE)</f>
        <v>0</v>
      </c>
      <c r="V1408" s="173" t="s">
        <v>80</v>
      </c>
      <c r="W1408" s="173" t="s">
        <v>80</v>
      </c>
      <c r="X1408" s="177">
        <f>VLOOKUP(CONCATENATE(V1408,W1408),'[1]Sheet1 (2)'!$R$6:$S$26,2,FALSE)</f>
        <v>0</v>
      </c>
      <c r="Y1408" s="173" t="s">
        <v>80</v>
      </c>
      <c r="Z1408" s="173" t="s">
        <v>80</v>
      </c>
      <c r="AA1408" s="177">
        <f>VLOOKUP(CONCATENATE(Y1408,Z1408),'[1]Sheet1 (2)'!$T$6:$U$26,2,FALSE)</f>
        <v>0</v>
      </c>
      <c r="AB1408" s="173" t="s">
        <v>80</v>
      </c>
      <c r="AC1408" s="173" t="s">
        <v>80</v>
      </c>
      <c r="AD1408" s="177">
        <f>VLOOKUP(CONCATENATE(AB1408,AC1408),'[1]Sheet1 (2)'!$X$6:$Y$26,2,FALSE)</f>
        <v>0</v>
      </c>
      <c r="AE1408" s="173" t="s">
        <v>82</v>
      </c>
      <c r="AF1408" s="173" t="s">
        <v>81</v>
      </c>
      <c r="AG1408" s="177">
        <f>VLOOKUP(CONCATENATE(AE1408,AF1408),'[1]Sheet1 (2)'!$Z$6:$AA$26,2,FALSE)</f>
        <v>66</v>
      </c>
      <c r="AH1408" s="172"/>
      <c r="AI1408" s="178"/>
      <c r="AJ1408" s="140"/>
      <c r="AK1408" s="176" t="s">
        <v>282</v>
      </c>
      <c r="AL1408" s="176" t="s">
        <v>76</v>
      </c>
      <c r="AM1408" s="170">
        <f t="shared" si="43"/>
        <v>1541</v>
      </c>
      <c r="AN1408" s="147"/>
      <c r="AO1408" s="155"/>
      <c r="AP1408" s="156"/>
      <c r="AQ1408" s="157">
        <v>1.8576202733999998</v>
      </c>
      <c r="AR1408" s="158"/>
      <c r="AS1408" s="145">
        <f>LOOKUP(rufmkm,'[1]Sheet1 (2)'!$V$62:$V$71,'[1]Sheet1 (2)'!$W$62:$W$71)</f>
        <v>20</v>
      </c>
      <c r="AT1408" s="140"/>
      <c r="AU1408" s="157">
        <f>IF(IF(D1408='[1]Sheet1 (2)'!$C$69,'[1]Sheet1 (2)'!$D$69*('[1]Sheet1 (2)'!$D$72-rut_index)/'[1]Sheet1 (2)'!$D$72,IF([1]shee2!D1348='[1]Sheet1 (2)'!$C$70,'[1]Sheet1 (2)'!$D$70*('[1]Sheet1 (2)'!$D$72-rut_index)/'[1]Sheet1 (2)'!$D$72,IF([1]shee2!D1348='[1]Sheet1 (2)'!$C$71,'[1]Sheet1 (2)'!$D$71*('[1]Sheet1 (2)'!$D$72-rut_index)/'[1]Sheet1 (2)'!$D$72)))&lt;0,0,IF(D1408='[1]Sheet1 (2)'!$C$69,'[1]Sheet1 (2)'!$D$69*('[1]Sheet1 (2)'!$D$72-rut_index)/'[1]Sheet1 (2)'!$D$72,IF([1]shee2!D1348='[1]Sheet1 (2)'!$C$70,'[1]Sheet1 (2)'!$D$70*('[1]Sheet1 (2)'!$D$72-rut_index)/'[1]Sheet1 (2)'!$D$72,IF([1]shee2!D1348='[1]Sheet1 (2)'!$C$71,'[1]Sheet1 (2)'!$D$71*('[1]Sheet1 (2)'!$D$72-rut_index)/'[1]Sheet1 (2)'!$D$72))))</f>
        <v>5</v>
      </c>
      <c r="AV1408" s="157">
        <f>IF(IF(D1408='[1]Sheet1 (2)'!$C$69,'[1]Sheet1 (2)'!$D$69*('[1]Sheet1 (2)'!$D$72-crack_s_index)/'[1]Sheet1 (2)'!$D$72,IF([1]shee2!D1348='[1]Sheet1 (2)'!$C$70,'[1]Sheet1 (2)'!$D$70*('[1]Sheet1 (2)'!$D$72-crack_s_index)/'[1]Sheet1 (2)'!$D$72,IF([1]shee2!D1348='[1]Sheet1 (2)'!$C$71,'[1]Sheet1 (2)'!$D$71*('[1]Sheet1 (2)'!$D$72-crack_s_index)/'[1]Sheet1 (2)'!$D$72)))&lt;0,0,IF(D1408='[1]Sheet1 (2)'!$C$69,'[1]Sheet1 (2)'!$D$69*('[1]Sheet1 (2)'!$D$72-crack_s_index)/'[1]Sheet1 (2)'!$D$72,IF([1]shee2!D1348='[1]Sheet1 (2)'!$C$70,'[1]Sheet1 (2)'!$D$70*('[1]Sheet1 (2)'!$D$72-crack_s_index)/'[1]Sheet1 (2)'!$D$72,IF([1]shee2!D1348='[1]Sheet1 (2)'!$C$71,'[1]Sheet1 (2)'!$D$71*('[1]Sheet1 (2)'!$D$72-crack_s_index)/'[1]Sheet1 (2)'!$D$72))))</f>
        <v>5</v>
      </c>
      <c r="AW1408" s="157">
        <f>IF(IF(D1408='[1]Sheet1 (2)'!$C$69,'[1]Sheet1 (2)'!$D$69*('[1]Sheet1 (2)'!$D$72-crack_t_index)/'[1]Sheet1 (2)'!$D$72,IF([1]shee2!D1348='[1]Sheet1 (2)'!$C$70,'[1]Sheet1 (2)'!$D$70*('[1]Sheet1 (2)'!$D$72-crack_t_index)/'[1]Sheet1 (2)'!$D$72,IF([1]shee2!D1348='[1]Sheet1 (2)'!$C$71,'[1]Sheet1 (2)'!$D$71*('[1]Sheet1 (2)'!$D$72-crack_t_index)/'[1]Sheet1 (2)'!$D$72)))&lt;0,0,IF(D1408='[1]Sheet1 (2)'!$C$69,'[1]Sheet1 (2)'!$D$69*('[1]Sheet1 (2)'!$D$72-crack_t_index)/'[1]Sheet1 (2)'!$D$72,IF([1]shee2!D1348='[1]Sheet1 (2)'!$C$70,'[1]Sheet1 (2)'!$D$70*('[1]Sheet1 (2)'!$D$72-crack_t_index)/'[1]Sheet1 (2)'!$D$72,IF([1]shee2!D1348='[1]Sheet1 (2)'!$C$71,'[1]Sheet1 (2)'!$D$71*('[1]Sheet1 (2)'!$D$72-crack_t_index)/'[1]Sheet1 (2)'!$D$72))))</f>
        <v>5</v>
      </c>
      <c r="AX1408" s="157">
        <f>IF(IF(D1408='[1]Sheet1 (2)'!$C$69,'[1]Sheet1 (2)'!$D$69*('[1]Sheet1 (2)'!$D$72-rave_index)/'[1]Sheet1 (2)'!$D$72,IF([1]shee2!D1348='[1]Sheet1 (2)'!$C$70,'[1]Sheet1 (2)'!$D$70*('[1]Sheet1 (2)'!$D$72-rave_index)/'[1]Sheet1 (2)'!$D$72,IF([1]shee2!D1348='[1]Sheet1 (2)'!$C$71,'[1]Sheet1 (2)'!$D$71*('[1]Sheet1 (2)'!$D$72-rave_index)/'[1]Sheet1 (2)'!$D$72)))&lt;0,0,IF(D1408='[1]Sheet1 (2)'!$C$69,'[1]Sheet1 (2)'!$D$69*('[1]Sheet1 (2)'!$D$72-rave_index)/'[1]Sheet1 (2)'!$D$72,IF([1]shee2!D1348='[1]Sheet1 (2)'!$C$70,'[1]Sheet1 (2)'!$D$70*('[1]Sheet1 (2)'!$D$72-rave_index)/'[1]Sheet1 (2)'!$D$72,IF([1]shee2!D1348='[1]Sheet1 (2)'!$C$71,'[1]Sheet1 (2)'!$D$71*('[1]Sheet1 (2)'!$D$72-rave_index)/'[1]Sheet1 (2)'!$D$72))))</f>
        <v>5</v>
      </c>
      <c r="AY1408" s="157">
        <f>IF(IF(D1408='[1]Sheet1 (2)'!$C$69,'[1]Sheet1 (2)'!$D$69*('[1]Sheet1 (2)'!$D$72-rough_index)/'[1]Sheet1 (2)'!$D$72,IF([1]shee2!D1348='[1]Sheet1 (2)'!$C$70,'[1]Sheet1 (2)'!$D$70*('[1]Sheet1 (2)'!$D$72-rough_index)/'[1]Sheet1 (2)'!$D$72,IF([1]shee2!D1348='[1]Sheet1 (2)'!$C$71,'[1]Sheet1 (2)'!$D$71*('[1]Sheet1 (2)'!$D$72-rough_index)/'[1]Sheet1 (2)'!$D$72)))&lt;0,0,IF(D1408='[1]Sheet1 (2)'!$C$69,'[1]Sheet1 (2)'!$D$69*('[1]Sheet1 (2)'!$D$72-rough_index)/'[1]Sheet1 (2)'!$D$72,IF([1]shee2!D1348='[1]Sheet1 (2)'!$C$70,'[1]Sheet1 (2)'!$D$70*('[1]Sheet1 (2)'!$D$72-rough_index)/'[1]Sheet1 (2)'!$D$72,IF([1]shee2!D1348='[1]Sheet1 (2)'!$C$71,'[1]Sheet1 (2)'!$D$71*('[1]Sheet1 (2)'!$D$72-rough_index)/'[1]Sheet1 (2)'!$D$72))))</f>
        <v>3.3333333333333335</v>
      </c>
      <c r="AZ1408" s="179">
        <f>+(AU1408*'[1]Sheet1 (2)'!$C$77)+(AV1408*'[1]Sheet1 (2)'!$C$78)+(AW1408*'[1]Sheet1 (2)'!$C$79)+(AX1408*'[1]Sheet1 (2)'!$C$80)+(AY1408*'[1]Sheet1 (2)'!$C$81)</f>
        <v>4.5</v>
      </c>
      <c r="BA1408" s="213" t="str">
        <f t="shared" si="42"/>
        <v>Good</v>
      </c>
      <c r="BE1408">
        <f>IF(D1408='[1]Sheet1 (2)'!$C$61,'[1]Sheet1 (2)'!$D$61*(counts^2)+'[1]Sheet1 (2)'!$G$61*counts+'[1]Sheet1 (2)'!$J$61,IF(D1408='[1]Sheet1 (2)'!$C$62,'[1]Sheet1 (2)'!$D$62*counts+'[1]Sheet1 (2)'!$G$62,IF(D1408='[1]Sheet1 (2)'!$C$63,'[1]Sheet1 (2)'!$D$63*counts+'[1]Sheet1 (2)'!$G$63,IF(D1408='[1]Sheet1 (2)'!$C$64,'[1]Sheet1 (2)'!$D$64*counts+'[1]Sheet1 (2)'!$G$64))))</f>
        <v>2.0984129299999998</v>
      </c>
    </row>
    <row r="1409" spans="1:57" ht="12.75" customHeight="1">
      <c r="A1409" s="176" t="s">
        <v>282</v>
      </c>
      <c r="B1409" s="145" t="s">
        <v>76</v>
      </c>
      <c r="C1409" s="170">
        <v>1542</v>
      </c>
      <c r="D1409" s="174" t="s">
        <v>77</v>
      </c>
      <c r="E1409" s="171">
        <v>8</v>
      </c>
      <c r="F1409" s="171">
        <v>2</v>
      </c>
      <c r="G1409" s="171" t="s">
        <v>77</v>
      </c>
      <c r="H1409" s="171">
        <v>1</v>
      </c>
      <c r="I1409" s="171" t="s">
        <v>77</v>
      </c>
      <c r="J1409" s="173" t="s">
        <v>80</v>
      </c>
      <c r="K1409" s="173" t="s">
        <v>80</v>
      </c>
      <c r="L1409" s="169">
        <f>VLOOKUP(CONCATENATE(J1409,K1409),'Sheet1 (2)'!$J$6:$K$26,2,FALSE)</f>
        <v>0</v>
      </c>
      <c r="M1409" s="173" t="s">
        <v>83</v>
      </c>
      <c r="N1409" s="173" t="s">
        <v>78</v>
      </c>
      <c r="O1409" s="177">
        <f>VLOOKUP(CONCATENATE(M1409,N1409),'[1]Sheet1 (2)'!$L$6:$M$26,2,FALSE)</f>
        <v>7.5</v>
      </c>
      <c r="P1409" s="173" t="s">
        <v>83</v>
      </c>
      <c r="Q1409" s="173" t="s">
        <v>78</v>
      </c>
      <c r="R1409" s="177">
        <f>VLOOKUP(CONCATENATE(P1409,Q1409),'[1]Sheet1 (2)'!$N$6:$O$26,2,FALSE)</f>
        <v>7.5</v>
      </c>
      <c r="S1409" s="173" t="s">
        <v>80</v>
      </c>
      <c r="T1409" s="173" t="s">
        <v>80</v>
      </c>
      <c r="U1409" s="177">
        <f>VLOOKUP(CONCATENATE(S1409,T1409),'[1]Sheet1 (2)'!$P$6:$Q$26,2,FALSE)</f>
        <v>0</v>
      </c>
      <c r="V1409" s="173" t="s">
        <v>80</v>
      </c>
      <c r="W1409" s="173" t="s">
        <v>80</v>
      </c>
      <c r="X1409" s="177">
        <f>VLOOKUP(CONCATENATE(V1409,W1409),'[1]Sheet1 (2)'!$R$6:$S$26,2,FALSE)</f>
        <v>0</v>
      </c>
      <c r="Y1409" s="173" t="s">
        <v>80</v>
      </c>
      <c r="Z1409" s="173" t="s">
        <v>80</v>
      </c>
      <c r="AA1409" s="177">
        <f>VLOOKUP(CONCATENATE(Y1409,Z1409),'[1]Sheet1 (2)'!$T$6:$U$26,2,FALSE)</f>
        <v>0</v>
      </c>
      <c r="AB1409" s="173" t="s">
        <v>80</v>
      </c>
      <c r="AC1409" s="173" t="s">
        <v>80</v>
      </c>
      <c r="AD1409" s="177">
        <f>VLOOKUP(CONCATENATE(AB1409,AC1409),'[1]Sheet1 (2)'!$X$6:$Y$26,2,FALSE)</f>
        <v>0</v>
      </c>
      <c r="AE1409" s="173" t="s">
        <v>82</v>
      </c>
      <c r="AF1409" s="173" t="s">
        <v>81</v>
      </c>
      <c r="AG1409" s="177">
        <f>VLOOKUP(CONCATENATE(AE1409,AF1409),'[1]Sheet1 (2)'!$Z$6:$AA$26,2,FALSE)</f>
        <v>66</v>
      </c>
      <c r="AH1409" s="172"/>
      <c r="AI1409" s="178"/>
      <c r="AJ1409" s="140"/>
      <c r="AK1409" s="176" t="s">
        <v>282</v>
      </c>
      <c r="AL1409" s="176" t="s">
        <v>76</v>
      </c>
      <c r="AM1409" s="170">
        <f t="shared" si="43"/>
        <v>1542</v>
      </c>
      <c r="AN1409" s="147"/>
      <c r="AO1409" s="155" t="s">
        <v>487</v>
      </c>
      <c r="AP1409" s="156"/>
      <c r="AQ1409" s="157">
        <v>2.1651990686000002</v>
      </c>
      <c r="AR1409" s="158"/>
      <c r="AS1409" s="145">
        <f>LOOKUP(rufmkm,'[1]Sheet1 (2)'!$V$62:$V$71,'[1]Sheet1 (2)'!$W$62:$W$71)</f>
        <v>30</v>
      </c>
      <c r="AT1409" s="140"/>
      <c r="AU1409" s="157">
        <f>IF(IF(D1409='[1]Sheet1 (2)'!$C$69,'[1]Sheet1 (2)'!$D$69*('[1]Sheet1 (2)'!$D$72-rut_index)/'[1]Sheet1 (2)'!$D$72,IF([1]shee2!D1349='[1]Sheet1 (2)'!$C$70,'[1]Sheet1 (2)'!$D$70*('[1]Sheet1 (2)'!$D$72-rut_index)/'[1]Sheet1 (2)'!$D$72,IF([1]shee2!D1349='[1]Sheet1 (2)'!$C$71,'[1]Sheet1 (2)'!$D$71*('[1]Sheet1 (2)'!$D$72-rut_index)/'[1]Sheet1 (2)'!$D$72)))&lt;0,0,IF(D1409='[1]Sheet1 (2)'!$C$69,'[1]Sheet1 (2)'!$D$69*('[1]Sheet1 (2)'!$D$72-rut_index)/'[1]Sheet1 (2)'!$D$72,IF([1]shee2!D1349='[1]Sheet1 (2)'!$C$70,'[1]Sheet1 (2)'!$D$70*('[1]Sheet1 (2)'!$D$72-rut_index)/'[1]Sheet1 (2)'!$D$72,IF([1]shee2!D1349='[1]Sheet1 (2)'!$C$71,'[1]Sheet1 (2)'!$D$71*('[1]Sheet1 (2)'!$D$72-rut_index)/'[1]Sheet1 (2)'!$D$72))))</f>
        <v>5</v>
      </c>
      <c r="AV1409" s="157">
        <f>IF(IF(D1409='[1]Sheet1 (2)'!$C$69,'[1]Sheet1 (2)'!$D$69*('[1]Sheet1 (2)'!$D$72-crack_s_index)/'[1]Sheet1 (2)'!$D$72,IF([1]shee2!D1349='[1]Sheet1 (2)'!$C$70,'[1]Sheet1 (2)'!$D$70*('[1]Sheet1 (2)'!$D$72-crack_s_index)/'[1]Sheet1 (2)'!$D$72,IF([1]shee2!D1349='[1]Sheet1 (2)'!$C$71,'[1]Sheet1 (2)'!$D$71*('[1]Sheet1 (2)'!$D$72-crack_s_index)/'[1]Sheet1 (2)'!$D$72)))&lt;0,0,IF(D1409='[1]Sheet1 (2)'!$C$69,'[1]Sheet1 (2)'!$D$69*('[1]Sheet1 (2)'!$D$72-crack_s_index)/'[1]Sheet1 (2)'!$D$72,IF([1]shee2!D1349='[1]Sheet1 (2)'!$C$70,'[1]Sheet1 (2)'!$D$70*('[1]Sheet1 (2)'!$D$72-crack_s_index)/'[1]Sheet1 (2)'!$D$72,IF([1]shee2!D1349='[1]Sheet1 (2)'!$C$71,'[1]Sheet1 (2)'!$D$71*('[1]Sheet1 (2)'!$D$72-crack_s_index)/'[1]Sheet1 (2)'!$D$72))))</f>
        <v>4.375</v>
      </c>
      <c r="AW1409" s="157">
        <f>IF(IF(D1409='[1]Sheet1 (2)'!$C$69,'[1]Sheet1 (2)'!$D$69*('[1]Sheet1 (2)'!$D$72-crack_t_index)/'[1]Sheet1 (2)'!$D$72,IF([1]shee2!D1349='[1]Sheet1 (2)'!$C$70,'[1]Sheet1 (2)'!$D$70*('[1]Sheet1 (2)'!$D$72-crack_t_index)/'[1]Sheet1 (2)'!$D$72,IF([1]shee2!D1349='[1]Sheet1 (2)'!$C$71,'[1]Sheet1 (2)'!$D$71*('[1]Sheet1 (2)'!$D$72-crack_t_index)/'[1]Sheet1 (2)'!$D$72)))&lt;0,0,IF(D1409='[1]Sheet1 (2)'!$C$69,'[1]Sheet1 (2)'!$D$69*('[1]Sheet1 (2)'!$D$72-crack_t_index)/'[1]Sheet1 (2)'!$D$72,IF([1]shee2!D1349='[1]Sheet1 (2)'!$C$70,'[1]Sheet1 (2)'!$D$70*('[1]Sheet1 (2)'!$D$72-crack_t_index)/'[1]Sheet1 (2)'!$D$72,IF([1]shee2!D1349='[1]Sheet1 (2)'!$C$71,'[1]Sheet1 (2)'!$D$71*('[1]Sheet1 (2)'!$D$72-crack_t_index)/'[1]Sheet1 (2)'!$D$72))))</f>
        <v>4.375</v>
      </c>
      <c r="AX1409" s="157">
        <f>IF(IF(D1409='[1]Sheet1 (2)'!$C$69,'[1]Sheet1 (2)'!$D$69*('[1]Sheet1 (2)'!$D$72-rave_index)/'[1]Sheet1 (2)'!$D$72,IF([1]shee2!D1349='[1]Sheet1 (2)'!$C$70,'[1]Sheet1 (2)'!$D$70*('[1]Sheet1 (2)'!$D$72-rave_index)/'[1]Sheet1 (2)'!$D$72,IF([1]shee2!D1349='[1]Sheet1 (2)'!$C$71,'[1]Sheet1 (2)'!$D$71*('[1]Sheet1 (2)'!$D$72-rave_index)/'[1]Sheet1 (2)'!$D$72)))&lt;0,0,IF(D1409='[1]Sheet1 (2)'!$C$69,'[1]Sheet1 (2)'!$D$69*('[1]Sheet1 (2)'!$D$72-rave_index)/'[1]Sheet1 (2)'!$D$72,IF([1]shee2!D1349='[1]Sheet1 (2)'!$C$70,'[1]Sheet1 (2)'!$D$70*('[1]Sheet1 (2)'!$D$72-rave_index)/'[1]Sheet1 (2)'!$D$72,IF([1]shee2!D1349='[1]Sheet1 (2)'!$C$71,'[1]Sheet1 (2)'!$D$71*('[1]Sheet1 (2)'!$D$72-rave_index)/'[1]Sheet1 (2)'!$D$72))))</f>
        <v>5</v>
      </c>
      <c r="AY1409" s="157">
        <f>IF(IF(D1409='[1]Sheet1 (2)'!$C$69,'[1]Sheet1 (2)'!$D$69*('[1]Sheet1 (2)'!$D$72-rough_index)/'[1]Sheet1 (2)'!$D$72,IF([1]shee2!D1349='[1]Sheet1 (2)'!$C$70,'[1]Sheet1 (2)'!$D$70*('[1]Sheet1 (2)'!$D$72-rough_index)/'[1]Sheet1 (2)'!$D$72,IF([1]shee2!D1349='[1]Sheet1 (2)'!$C$71,'[1]Sheet1 (2)'!$D$71*('[1]Sheet1 (2)'!$D$72-rough_index)/'[1]Sheet1 (2)'!$D$72)))&lt;0,0,IF(D1409='[1]Sheet1 (2)'!$C$69,'[1]Sheet1 (2)'!$D$69*('[1]Sheet1 (2)'!$D$72-rough_index)/'[1]Sheet1 (2)'!$D$72,IF([1]shee2!D1349='[1]Sheet1 (2)'!$C$70,'[1]Sheet1 (2)'!$D$70*('[1]Sheet1 (2)'!$D$72-rough_index)/'[1]Sheet1 (2)'!$D$72,IF([1]shee2!D1349='[1]Sheet1 (2)'!$C$71,'[1]Sheet1 (2)'!$D$71*('[1]Sheet1 (2)'!$D$72-rough_index)/'[1]Sheet1 (2)'!$D$72))))</f>
        <v>2.5</v>
      </c>
      <c r="AZ1409" s="179">
        <f>+(AU1409*'[1]Sheet1 (2)'!$C$77)+(AV1409*'[1]Sheet1 (2)'!$C$78)+(AW1409*'[1]Sheet1 (2)'!$C$79)+(AX1409*'[1]Sheet1 (2)'!$C$80)+(AY1409*'[1]Sheet1 (2)'!$C$81)</f>
        <v>4</v>
      </c>
      <c r="BA1409" s="213" t="str">
        <f t="shared" ref="BA1409:BA1472" si="44">IF(AZ1409="",$AH1409,IF(AZ1409&gt;=4,"Good",IF(AZ1409&gt;=2.5,"Fair",IF(AZ1409&gt;=1,"Poor",IF(AZ1409&gt;=0,"Very Poor","")))))</f>
        <v>Good</v>
      </c>
      <c r="BE1409">
        <f>IF(D1409='[1]Sheet1 (2)'!$C$61,'[1]Sheet1 (2)'!$D$61*(counts^2)+'[1]Sheet1 (2)'!$G$61*counts+'[1]Sheet1 (2)'!$J$61,IF(D1409='[1]Sheet1 (2)'!$C$62,'[1]Sheet1 (2)'!$D$62*counts+'[1]Sheet1 (2)'!$G$62,IF(D1409='[1]Sheet1 (2)'!$C$63,'[1]Sheet1 (2)'!$D$63*counts+'[1]Sheet1 (2)'!$G$63,IF(D1409='[1]Sheet1 (2)'!$C$64,'[1]Sheet1 (2)'!$D$64*counts+'[1]Sheet1 (2)'!$G$64))))</f>
        <v>2.0984129299999998</v>
      </c>
    </row>
    <row r="1410" spans="1:57" ht="12.75" customHeight="1">
      <c r="A1410" s="176" t="s">
        <v>282</v>
      </c>
      <c r="B1410" s="145" t="s">
        <v>76</v>
      </c>
      <c r="C1410" s="170">
        <v>1543</v>
      </c>
      <c r="D1410" s="174" t="s">
        <v>77</v>
      </c>
      <c r="E1410" s="171">
        <v>8</v>
      </c>
      <c r="F1410" s="171">
        <v>2</v>
      </c>
      <c r="G1410" s="171" t="s">
        <v>77</v>
      </c>
      <c r="H1410" s="171">
        <v>1</v>
      </c>
      <c r="I1410" s="171" t="s">
        <v>77</v>
      </c>
      <c r="J1410" s="173" t="s">
        <v>80</v>
      </c>
      <c r="K1410" s="173" t="s">
        <v>80</v>
      </c>
      <c r="L1410" s="169">
        <f>VLOOKUP(CONCATENATE(J1410,K1410),'Sheet1 (2)'!$J$6:$K$26,2,FALSE)</f>
        <v>0</v>
      </c>
      <c r="M1410" s="173" t="s">
        <v>83</v>
      </c>
      <c r="N1410" s="173" t="s">
        <v>78</v>
      </c>
      <c r="O1410" s="177">
        <f>VLOOKUP(CONCATENATE(M1410,N1410),'[1]Sheet1 (2)'!$L$6:$M$26,2,FALSE)</f>
        <v>7.5</v>
      </c>
      <c r="P1410" s="173" t="s">
        <v>83</v>
      </c>
      <c r="Q1410" s="173" t="s">
        <v>78</v>
      </c>
      <c r="R1410" s="177">
        <f>VLOOKUP(CONCATENATE(P1410,Q1410),'[1]Sheet1 (2)'!$N$6:$O$26,2,FALSE)</f>
        <v>7.5</v>
      </c>
      <c r="S1410" s="173" t="s">
        <v>80</v>
      </c>
      <c r="T1410" s="173" t="s">
        <v>80</v>
      </c>
      <c r="U1410" s="177">
        <f>VLOOKUP(CONCATENATE(S1410,T1410),'[1]Sheet1 (2)'!$P$6:$Q$26,2,FALSE)</f>
        <v>0</v>
      </c>
      <c r="V1410" s="173" t="s">
        <v>80</v>
      </c>
      <c r="W1410" s="173" t="s">
        <v>80</v>
      </c>
      <c r="X1410" s="177">
        <f>VLOOKUP(CONCATENATE(V1410,W1410),'[1]Sheet1 (2)'!$R$6:$S$26,2,FALSE)</f>
        <v>0</v>
      </c>
      <c r="Y1410" s="173" t="s">
        <v>80</v>
      </c>
      <c r="Z1410" s="173" t="s">
        <v>80</v>
      </c>
      <c r="AA1410" s="177">
        <f>VLOOKUP(CONCATENATE(Y1410,Z1410),'[1]Sheet1 (2)'!$T$6:$U$26,2,FALSE)</f>
        <v>0</v>
      </c>
      <c r="AB1410" s="173" t="s">
        <v>80</v>
      </c>
      <c r="AC1410" s="173" t="s">
        <v>80</v>
      </c>
      <c r="AD1410" s="177">
        <f>VLOOKUP(CONCATENATE(AB1410,AC1410),'[1]Sheet1 (2)'!$X$6:$Y$26,2,FALSE)</f>
        <v>0</v>
      </c>
      <c r="AE1410" s="173" t="s">
        <v>82</v>
      </c>
      <c r="AF1410" s="173" t="s">
        <v>81</v>
      </c>
      <c r="AG1410" s="177">
        <f>VLOOKUP(CONCATENATE(AE1410,AF1410),'[1]Sheet1 (2)'!$Z$6:$AA$26,2,FALSE)</f>
        <v>66</v>
      </c>
      <c r="AH1410" s="172"/>
      <c r="AI1410" s="178"/>
      <c r="AJ1410" s="140"/>
      <c r="AK1410" s="176" t="s">
        <v>282</v>
      </c>
      <c r="AL1410" s="176" t="s">
        <v>76</v>
      </c>
      <c r="AM1410" s="170">
        <f t="shared" ref="AM1410:AM1473" si="45">C1410</f>
        <v>1543</v>
      </c>
      <c r="AN1410" s="147"/>
      <c r="AO1410" s="155"/>
      <c r="AP1410" s="156"/>
      <c r="AQ1410" s="157">
        <v>2.5305961608000005</v>
      </c>
      <c r="AR1410" s="158"/>
      <c r="AS1410" s="145">
        <f>LOOKUP(rufmkm,'[1]Sheet1 (2)'!$V$62:$V$71,'[1]Sheet1 (2)'!$W$62:$W$71)</f>
        <v>30</v>
      </c>
      <c r="AT1410" s="140"/>
      <c r="AU1410" s="157">
        <f>IF(IF(D1410='[1]Sheet1 (2)'!$C$69,'[1]Sheet1 (2)'!$D$69*('[1]Sheet1 (2)'!$D$72-rut_index)/'[1]Sheet1 (2)'!$D$72,IF([1]shee2!D1350='[1]Sheet1 (2)'!$C$70,'[1]Sheet1 (2)'!$D$70*('[1]Sheet1 (2)'!$D$72-rut_index)/'[1]Sheet1 (2)'!$D$72,IF([1]shee2!D1350='[1]Sheet1 (2)'!$C$71,'[1]Sheet1 (2)'!$D$71*('[1]Sheet1 (2)'!$D$72-rut_index)/'[1]Sheet1 (2)'!$D$72)))&lt;0,0,IF(D1410='[1]Sheet1 (2)'!$C$69,'[1]Sheet1 (2)'!$D$69*('[1]Sheet1 (2)'!$D$72-rut_index)/'[1]Sheet1 (2)'!$D$72,IF([1]shee2!D1350='[1]Sheet1 (2)'!$C$70,'[1]Sheet1 (2)'!$D$70*('[1]Sheet1 (2)'!$D$72-rut_index)/'[1]Sheet1 (2)'!$D$72,IF([1]shee2!D1350='[1]Sheet1 (2)'!$C$71,'[1]Sheet1 (2)'!$D$71*('[1]Sheet1 (2)'!$D$72-rut_index)/'[1]Sheet1 (2)'!$D$72))))</f>
        <v>5</v>
      </c>
      <c r="AV1410" s="157">
        <f>IF(IF(D1410='[1]Sheet1 (2)'!$C$69,'[1]Sheet1 (2)'!$D$69*('[1]Sheet1 (2)'!$D$72-crack_s_index)/'[1]Sheet1 (2)'!$D$72,IF([1]shee2!D1350='[1]Sheet1 (2)'!$C$70,'[1]Sheet1 (2)'!$D$70*('[1]Sheet1 (2)'!$D$72-crack_s_index)/'[1]Sheet1 (2)'!$D$72,IF([1]shee2!D1350='[1]Sheet1 (2)'!$C$71,'[1]Sheet1 (2)'!$D$71*('[1]Sheet1 (2)'!$D$72-crack_s_index)/'[1]Sheet1 (2)'!$D$72)))&lt;0,0,IF(D1410='[1]Sheet1 (2)'!$C$69,'[1]Sheet1 (2)'!$D$69*('[1]Sheet1 (2)'!$D$72-crack_s_index)/'[1]Sheet1 (2)'!$D$72,IF([1]shee2!D1350='[1]Sheet1 (2)'!$C$70,'[1]Sheet1 (2)'!$D$70*('[1]Sheet1 (2)'!$D$72-crack_s_index)/'[1]Sheet1 (2)'!$D$72,IF([1]shee2!D1350='[1]Sheet1 (2)'!$C$71,'[1]Sheet1 (2)'!$D$71*('[1]Sheet1 (2)'!$D$72-crack_s_index)/'[1]Sheet1 (2)'!$D$72))))</f>
        <v>4.375</v>
      </c>
      <c r="AW1410" s="157">
        <f>IF(IF(D1410='[1]Sheet1 (2)'!$C$69,'[1]Sheet1 (2)'!$D$69*('[1]Sheet1 (2)'!$D$72-crack_t_index)/'[1]Sheet1 (2)'!$D$72,IF([1]shee2!D1350='[1]Sheet1 (2)'!$C$70,'[1]Sheet1 (2)'!$D$70*('[1]Sheet1 (2)'!$D$72-crack_t_index)/'[1]Sheet1 (2)'!$D$72,IF([1]shee2!D1350='[1]Sheet1 (2)'!$C$71,'[1]Sheet1 (2)'!$D$71*('[1]Sheet1 (2)'!$D$72-crack_t_index)/'[1]Sheet1 (2)'!$D$72)))&lt;0,0,IF(D1410='[1]Sheet1 (2)'!$C$69,'[1]Sheet1 (2)'!$D$69*('[1]Sheet1 (2)'!$D$72-crack_t_index)/'[1]Sheet1 (2)'!$D$72,IF([1]shee2!D1350='[1]Sheet1 (2)'!$C$70,'[1]Sheet1 (2)'!$D$70*('[1]Sheet1 (2)'!$D$72-crack_t_index)/'[1]Sheet1 (2)'!$D$72,IF([1]shee2!D1350='[1]Sheet1 (2)'!$C$71,'[1]Sheet1 (2)'!$D$71*('[1]Sheet1 (2)'!$D$72-crack_t_index)/'[1]Sheet1 (2)'!$D$72))))</f>
        <v>4.375</v>
      </c>
      <c r="AX1410" s="157">
        <f>IF(IF(D1410='[1]Sheet1 (2)'!$C$69,'[1]Sheet1 (2)'!$D$69*('[1]Sheet1 (2)'!$D$72-rave_index)/'[1]Sheet1 (2)'!$D$72,IF([1]shee2!D1350='[1]Sheet1 (2)'!$C$70,'[1]Sheet1 (2)'!$D$70*('[1]Sheet1 (2)'!$D$72-rave_index)/'[1]Sheet1 (2)'!$D$72,IF([1]shee2!D1350='[1]Sheet1 (2)'!$C$71,'[1]Sheet1 (2)'!$D$71*('[1]Sheet1 (2)'!$D$72-rave_index)/'[1]Sheet1 (2)'!$D$72)))&lt;0,0,IF(D1410='[1]Sheet1 (2)'!$C$69,'[1]Sheet1 (2)'!$D$69*('[1]Sheet1 (2)'!$D$72-rave_index)/'[1]Sheet1 (2)'!$D$72,IF([1]shee2!D1350='[1]Sheet1 (2)'!$C$70,'[1]Sheet1 (2)'!$D$70*('[1]Sheet1 (2)'!$D$72-rave_index)/'[1]Sheet1 (2)'!$D$72,IF([1]shee2!D1350='[1]Sheet1 (2)'!$C$71,'[1]Sheet1 (2)'!$D$71*('[1]Sheet1 (2)'!$D$72-rave_index)/'[1]Sheet1 (2)'!$D$72))))</f>
        <v>5</v>
      </c>
      <c r="AY1410" s="157">
        <f>IF(IF(D1410='[1]Sheet1 (2)'!$C$69,'[1]Sheet1 (2)'!$D$69*('[1]Sheet1 (2)'!$D$72-rough_index)/'[1]Sheet1 (2)'!$D$72,IF([1]shee2!D1350='[1]Sheet1 (2)'!$C$70,'[1]Sheet1 (2)'!$D$70*('[1]Sheet1 (2)'!$D$72-rough_index)/'[1]Sheet1 (2)'!$D$72,IF([1]shee2!D1350='[1]Sheet1 (2)'!$C$71,'[1]Sheet1 (2)'!$D$71*('[1]Sheet1 (2)'!$D$72-rough_index)/'[1]Sheet1 (2)'!$D$72)))&lt;0,0,IF(D1410='[1]Sheet1 (2)'!$C$69,'[1]Sheet1 (2)'!$D$69*('[1]Sheet1 (2)'!$D$72-rough_index)/'[1]Sheet1 (2)'!$D$72,IF([1]shee2!D1350='[1]Sheet1 (2)'!$C$70,'[1]Sheet1 (2)'!$D$70*('[1]Sheet1 (2)'!$D$72-rough_index)/'[1]Sheet1 (2)'!$D$72,IF([1]shee2!D1350='[1]Sheet1 (2)'!$C$71,'[1]Sheet1 (2)'!$D$71*('[1]Sheet1 (2)'!$D$72-rough_index)/'[1]Sheet1 (2)'!$D$72))))</f>
        <v>2.5</v>
      </c>
      <c r="AZ1410" s="179">
        <f>+(AU1410*'[1]Sheet1 (2)'!$C$77)+(AV1410*'[1]Sheet1 (2)'!$C$78)+(AW1410*'[1]Sheet1 (2)'!$C$79)+(AX1410*'[1]Sheet1 (2)'!$C$80)+(AY1410*'[1]Sheet1 (2)'!$C$81)</f>
        <v>4</v>
      </c>
      <c r="BA1410" s="213" t="str">
        <f t="shared" si="44"/>
        <v>Good</v>
      </c>
      <c r="BE1410">
        <f>IF(D1410='[1]Sheet1 (2)'!$C$61,'[1]Sheet1 (2)'!$D$61*(counts^2)+'[1]Sheet1 (2)'!$G$61*counts+'[1]Sheet1 (2)'!$J$61,IF(D1410='[1]Sheet1 (2)'!$C$62,'[1]Sheet1 (2)'!$D$62*counts+'[1]Sheet1 (2)'!$G$62,IF(D1410='[1]Sheet1 (2)'!$C$63,'[1]Sheet1 (2)'!$D$63*counts+'[1]Sheet1 (2)'!$G$63,IF(D1410='[1]Sheet1 (2)'!$C$64,'[1]Sheet1 (2)'!$D$64*counts+'[1]Sheet1 (2)'!$G$64))))</f>
        <v>2.0984129299999998</v>
      </c>
    </row>
    <row r="1411" spans="1:57" ht="12.75" customHeight="1">
      <c r="A1411" s="176" t="s">
        <v>282</v>
      </c>
      <c r="B1411" s="145" t="s">
        <v>76</v>
      </c>
      <c r="C1411" s="170">
        <v>1544</v>
      </c>
      <c r="D1411" s="174" t="s">
        <v>77</v>
      </c>
      <c r="E1411" s="171">
        <v>8</v>
      </c>
      <c r="F1411" s="171">
        <v>2</v>
      </c>
      <c r="G1411" s="171" t="s">
        <v>77</v>
      </c>
      <c r="H1411" s="171">
        <v>1</v>
      </c>
      <c r="I1411" s="171" t="s">
        <v>77</v>
      </c>
      <c r="J1411" s="173" t="s">
        <v>80</v>
      </c>
      <c r="K1411" s="173" t="s">
        <v>80</v>
      </c>
      <c r="L1411" s="169">
        <f>VLOOKUP(CONCATENATE(J1411,K1411),'Sheet1 (2)'!$J$6:$K$26,2,FALSE)</f>
        <v>0</v>
      </c>
      <c r="M1411" s="173" t="s">
        <v>83</v>
      </c>
      <c r="N1411" s="173" t="s">
        <v>78</v>
      </c>
      <c r="O1411" s="177">
        <f>VLOOKUP(CONCATENATE(M1411,N1411),'[1]Sheet1 (2)'!$L$6:$M$26,2,FALSE)</f>
        <v>7.5</v>
      </c>
      <c r="P1411" s="173" t="s">
        <v>83</v>
      </c>
      <c r="Q1411" s="173" t="s">
        <v>78</v>
      </c>
      <c r="R1411" s="177">
        <f>VLOOKUP(CONCATENATE(P1411,Q1411),'[1]Sheet1 (2)'!$N$6:$O$26,2,FALSE)</f>
        <v>7.5</v>
      </c>
      <c r="S1411" s="173" t="s">
        <v>80</v>
      </c>
      <c r="T1411" s="173" t="s">
        <v>80</v>
      </c>
      <c r="U1411" s="177">
        <f>VLOOKUP(CONCATENATE(S1411,T1411),'[1]Sheet1 (2)'!$P$6:$Q$26,2,FALSE)</f>
        <v>0</v>
      </c>
      <c r="V1411" s="173" t="s">
        <v>80</v>
      </c>
      <c r="W1411" s="173" t="s">
        <v>80</v>
      </c>
      <c r="X1411" s="177">
        <f>VLOOKUP(CONCATENATE(V1411,W1411),'[1]Sheet1 (2)'!$R$6:$S$26,2,FALSE)</f>
        <v>0</v>
      </c>
      <c r="Y1411" s="173" t="s">
        <v>80</v>
      </c>
      <c r="Z1411" s="173" t="s">
        <v>80</v>
      </c>
      <c r="AA1411" s="177">
        <f>VLOOKUP(CONCATENATE(Y1411,Z1411),'[1]Sheet1 (2)'!$T$6:$U$26,2,FALSE)</f>
        <v>0</v>
      </c>
      <c r="AB1411" s="173" t="s">
        <v>80</v>
      </c>
      <c r="AC1411" s="173" t="s">
        <v>80</v>
      </c>
      <c r="AD1411" s="177">
        <f>VLOOKUP(CONCATENATE(AB1411,AC1411),'[1]Sheet1 (2)'!$X$6:$Y$26,2,FALSE)</f>
        <v>0</v>
      </c>
      <c r="AE1411" s="173" t="s">
        <v>82</v>
      </c>
      <c r="AF1411" s="173" t="s">
        <v>81</v>
      </c>
      <c r="AG1411" s="177">
        <f>VLOOKUP(CONCATENATE(AE1411,AF1411),'[1]Sheet1 (2)'!$Z$6:$AA$26,2,FALSE)</f>
        <v>66</v>
      </c>
      <c r="AH1411" s="172"/>
      <c r="AI1411" s="178"/>
      <c r="AJ1411" s="140"/>
      <c r="AK1411" s="176" t="s">
        <v>282</v>
      </c>
      <c r="AL1411" s="176" t="s">
        <v>76</v>
      </c>
      <c r="AM1411" s="170">
        <f t="shared" si="45"/>
        <v>1544</v>
      </c>
      <c r="AN1411" s="147"/>
      <c r="AO1411" s="155"/>
      <c r="AP1411" s="156"/>
      <c r="AQ1411" s="157">
        <v>2.9095971602000001</v>
      </c>
      <c r="AR1411" s="158"/>
      <c r="AS1411" s="145">
        <f>LOOKUP(rufmkm,'[1]Sheet1 (2)'!$V$62:$V$71,'[1]Sheet1 (2)'!$W$62:$W$71)</f>
        <v>30</v>
      </c>
      <c r="AT1411" s="140"/>
      <c r="AU1411" s="157">
        <f>IF(IF(D1411='[1]Sheet1 (2)'!$C$69,'[1]Sheet1 (2)'!$D$69*('[1]Sheet1 (2)'!$D$72-rut_index)/'[1]Sheet1 (2)'!$D$72,IF([1]shee2!D1351='[1]Sheet1 (2)'!$C$70,'[1]Sheet1 (2)'!$D$70*('[1]Sheet1 (2)'!$D$72-rut_index)/'[1]Sheet1 (2)'!$D$72,IF([1]shee2!D1351='[1]Sheet1 (2)'!$C$71,'[1]Sheet1 (2)'!$D$71*('[1]Sheet1 (2)'!$D$72-rut_index)/'[1]Sheet1 (2)'!$D$72)))&lt;0,0,IF(D1411='[1]Sheet1 (2)'!$C$69,'[1]Sheet1 (2)'!$D$69*('[1]Sheet1 (2)'!$D$72-rut_index)/'[1]Sheet1 (2)'!$D$72,IF([1]shee2!D1351='[1]Sheet1 (2)'!$C$70,'[1]Sheet1 (2)'!$D$70*('[1]Sheet1 (2)'!$D$72-rut_index)/'[1]Sheet1 (2)'!$D$72,IF([1]shee2!D1351='[1]Sheet1 (2)'!$C$71,'[1]Sheet1 (2)'!$D$71*('[1]Sheet1 (2)'!$D$72-rut_index)/'[1]Sheet1 (2)'!$D$72))))</f>
        <v>5</v>
      </c>
      <c r="AV1411" s="157">
        <f>IF(IF(D1411='[1]Sheet1 (2)'!$C$69,'[1]Sheet1 (2)'!$D$69*('[1]Sheet1 (2)'!$D$72-crack_s_index)/'[1]Sheet1 (2)'!$D$72,IF([1]shee2!D1351='[1]Sheet1 (2)'!$C$70,'[1]Sheet1 (2)'!$D$70*('[1]Sheet1 (2)'!$D$72-crack_s_index)/'[1]Sheet1 (2)'!$D$72,IF([1]shee2!D1351='[1]Sheet1 (2)'!$C$71,'[1]Sheet1 (2)'!$D$71*('[1]Sheet1 (2)'!$D$72-crack_s_index)/'[1]Sheet1 (2)'!$D$72)))&lt;0,0,IF(D1411='[1]Sheet1 (2)'!$C$69,'[1]Sheet1 (2)'!$D$69*('[1]Sheet1 (2)'!$D$72-crack_s_index)/'[1]Sheet1 (2)'!$D$72,IF([1]shee2!D1351='[1]Sheet1 (2)'!$C$70,'[1]Sheet1 (2)'!$D$70*('[1]Sheet1 (2)'!$D$72-crack_s_index)/'[1]Sheet1 (2)'!$D$72,IF([1]shee2!D1351='[1]Sheet1 (2)'!$C$71,'[1]Sheet1 (2)'!$D$71*('[1]Sheet1 (2)'!$D$72-crack_s_index)/'[1]Sheet1 (2)'!$D$72))))</f>
        <v>4.375</v>
      </c>
      <c r="AW1411" s="157">
        <f>IF(IF(D1411='[1]Sheet1 (2)'!$C$69,'[1]Sheet1 (2)'!$D$69*('[1]Sheet1 (2)'!$D$72-crack_t_index)/'[1]Sheet1 (2)'!$D$72,IF([1]shee2!D1351='[1]Sheet1 (2)'!$C$70,'[1]Sheet1 (2)'!$D$70*('[1]Sheet1 (2)'!$D$72-crack_t_index)/'[1]Sheet1 (2)'!$D$72,IF([1]shee2!D1351='[1]Sheet1 (2)'!$C$71,'[1]Sheet1 (2)'!$D$71*('[1]Sheet1 (2)'!$D$72-crack_t_index)/'[1]Sheet1 (2)'!$D$72)))&lt;0,0,IF(D1411='[1]Sheet1 (2)'!$C$69,'[1]Sheet1 (2)'!$D$69*('[1]Sheet1 (2)'!$D$72-crack_t_index)/'[1]Sheet1 (2)'!$D$72,IF([1]shee2!D1351='[1]Sheet1 (2)'!$C$70,'[1]Sheet1 (2)'!$D$70*('[1]Sheet1 (2)'!$D$72-crack_t_index)/'[1]Sheet1 (2)'!$D$72,IF([1]shee2!D1351='[1]Sheet1 (2)'!$C$71,'[1]Sheet1 (2)'!$D$71*('[1]Sheet1 (2)'!$D$72-crack_t_index)/'[1]Sheet1 (2)'!$D$72))))</f>
        <v>4.375</v>
      </c>
      <c r="AX1411" s="157">
        <f>IF(IF(D1411='[1]Sheet1 (2)'!$C$69,'[1]Sheet1 (2)'!$D$69*('[1]Sheet1 (2)'!$D$72-rave_index)/'[1]Sheet1 (2)'!$D$72,IF([1]shee2!D1351='[1]Sheet1 (2)'!$C$70,'[1]Sheet1 (2)'!$D$70*('[1]Sheet1 (2)'!$D$72-rave_index)/'[1]Sheet1 (2)'!$D$72,IF([1]shee2!D1351='[1]Sheet1 (2)'!$C$71,'[1]Sheet1 (2)'!$D$71*('[1]Sheet1 (2)'!$D$72-rave_index)/'[1]Sheet1 (2)'!$D$72)))&lt;0,0,IF(D1411='[1]Sheet1 (2)'!$C$69,'[1]Sheet1 (2)'!$D$69*('[1]Sheet1 (2)'!$D$72-rave_index)/'[1]Sheet1 (2)'!$D$72,IF([1]shee2!D1351='[1]Sheet1 (2)'!$C$70,'[1]Sheet1 (2)'!$D$70*('[1]Sheet1 (2)'!$D$72-rave_index)/'[1]Sheet1 (2)'!$D$72,IF([1]shee2!D1351='[1]Sheet1 (2)'!$C$71,'[1]Sheet1 (2)'!$D$71*('[1]Sheet1 (2)'!$D$72-rave_index)/'[1]Sheet1 (2)'!$D$72))))</f>
        <v>5</v>
      </c>
      <c r="AY1411" s="157">
        <f>IF(IF(D1411='[1]Sheet1 (2)'!$C$69,'[1]Sheet1 (2)'!$D$69*('[1]Sheet1 (2)'!$D$72-rough_index)/'[1]Sheet1 (2)'!$D$72,IF([1]shee2!D1351='[1]Sheet1 (2)'!$C$70,'[1]Sheet1 (2)'!$D$70*('[1]Sheet1 (2)'!$D$72-rough_index)/'[1]Sheet1 (2)'!$D$72,IF([1]shee2!D1351='[1]Sheet1 (2)'!$C$71,'[1]Sheet1 (2)'!$D$71*('[1]Sheet1 (2)'!$D$72-rough_index)/'[1]Sheet1 (2)'!$D$72)))&lt;0,0,IF(D1411='[1]Sheet1 (2)'!$C$69,'[1]Sheet1 (2)'!$D$69*('[1]Sheet1 (2)'!$D$72-rough_index)/'[1]Sheet1 (2)'!$D$72,IF([1]shee2!D1351='[1]Sheet1 (2)'!$C$70,'[1]Sheet1 (2)'!$D$70*('[1]Sheet1 (2)'!$D$72-rough_index)/'[1]Sheet1 (2)'!$D$72,IF([1]shee2!D1351='[1]Sheet1 (2)'!$C$71,'[1]Sheet1 (2)'!$D$71*('[1]Sheet1 (2)'!$D$72-rough_index)/'[1]Sheet1 (2)'!$D$72))))</f>
        <v>2.5</v>
      </c>
      <c r="AZ1411" s="179">
        <f>+(AU1411*'[1]Sheet1 (2)'!$C$77)+(AV1411*'[1]Sheet1 (2)'!$C$78)+(AW1411*'[1]Sheet1 (2)'!$C$79)+(AX1411*'[1]Sheet1 (2)'!$C$80)+(AY1411*'[1]Sheet1 (2)'!$C$81)</f>
        <v>4</v>
      </c>
      <c r="BA1411" s="213" t="str">
        <f t="shared" si="44"/>
        <v>Good</v>
      </c>
      <c r="BE1411">
        <f>IF(D1411='[1]Sheet1 (2)'!$C$61,'[1]Sheet1 (2)'!$D$61*(counts^2)+'[1]Sheet1 (2)'!$G$61*counts+'[1]Sheet1 (2)'!$J$61,IF(D1411='[1]Sheet1 (2)'!$C$62,'[1]Sheet1 (2)'!$D$62*counts+'[1]Sheet1 (2)'!$G$62,IF(D1411='[1]Sheet1 (2)'!$C$63,'[1]Sheet1 (2)'!$D$63*counts+'[1]Sheet1 (2)'!$G$63,IF(D1411='[1]Sheet1 (2)'!$C$64,'[1]Sheet1 (2)'!$D$64*counts+'[1]Sheet1 (2)'!$G$64))))</f>
        <v>2.0984129299999998</v>
      </c>
    </row>
    <row r="1412" spans="1:57" ht="12.75" customHeight="1">
      <c r="A1412" s="176" t="s">
        <v>282</v>
      </c>
      <c r="B1412" s="145" t="s">
        <v>76</v>
      </c>
      <c r="C1412" s="170">
        <v>1545</v>
      </c>
      <c r="D1412" s="174" t="s">
        <v>77</v>
      </c>
      <c r="E1412" s="171">
        <v>8</v>
      </c>
      <c r="F1412" s="171">
        <v>2</v>
      </c>
      <c r="G1412" s="171" t="s">
        <v>77</v>
      </c>
      <c r="H1412" s="171">
        <v>1</v>
      </c>
      <c r="I1412" s="171" t="s">
        <v>77</v>
      </c>
      <c r="J1412" s="173" t="s">
        <v>80</v>
      </c>
      <c r="K1412" s="173" t="s">
        <v>80</v>
      </c>
      <c r="L1412" s="169">
        <f>VLOOKUP(CONCATENATE(J1412,K1412),'Sheet1 (2)'!$J$6:$K$26,2,FALSE)</f>
        <v>0</v>
      </c>
      <c r="M1412" s="173" t="s">
        <v>83</v>
      </c>
      <c r="N1412" s="173" t="s">
        <v>78</v>
      </c>
      <c r="O1412" s="177">
        <f>VLOOKUP(CONCATENATE(M1412,N1412),'[1]Sheet1 (2)'!$L$6:$M$26,2,FALSE)</f>
        <v>7.5</v>
      </c>
      <c r="P1412" s="173" t="s">
        <v>83</v>
      </c>
      <c r="Q1412" s="173" t="s">
        <v>78</v>
      </c>
      <c r="R1412" s="177">
        <f>VLOOKUP(CONCATENATE(P1412,Q1412),'[1]Sheet1 (2)'!$N$6:$O$26,2,FALSE)</f>
        <v>7.5</v>
      </c>
      <c r="S1412" s="173" t="s">
        <v>80</v>
      </c>
      <c r="T1412" s="173" t="s">
        <v>80</v>
      </c>
      <c r="U1412" s="177">
        <f>VLOOKUP(CONCATENATE(S1412,T1412),'[1]Sheet1 (2)'!$P$6:$Q$26,2,FALSE)</f>
        <v>0</v>
      </c>
      <c r="V1412" s="173" t="s">
        <v>80</v>
      </c>
      <c r="W1412" s="173" t="s">
        <v>80</v>
      </c>
      <c r="X1412" s="177">
        <f>VLOOKUP(CONCATENATE(V1412,W1412),'[1]Sheet1 (2)'!$R$6:$S$26,2,FALSE)</f>
        <v>0</v>
      </c>
      <c r="Y1412" s="173" t="s">
        <v>80</v>
      </c>
      <c r="Z1412" s="173" t="s">
        <v>80</v>
      </c>
      <c r="AA1412" s="177">
        <f>VLOOKUP(CONCATENATE(Y1412,Z1412),'[1]Sheet1 (2)'!$T$6:$U$26,2,FALSE)</f>
        <v>0</v>
      </c>
      <c r="AB1412" s="173" t="s">
        <v>80</v>
      </c>
      <c r="AC1412" s="173" t="s">
        <v>80</v>
      </c>
      <c r="AD1412" s="177">
        <f>VLOOKUP(CONCATENATE(AB1412,AC1412),'[1]Sheet1 (2)'!$X$6:$Y$26,2,FALSE)</f>
        <v>0</v>
      </c>
      <c r="AE1412" s="173" t="s">
        <v>82</v>
      </c>
      <c r="AF1412" s="173" t="s">
        <v>81</v>
      </c>
      <c r="AG1412" s="177">
        <f>VLOOKUP(CONCATENATE(AE1412,AF1412),'[1]Sheet1 (2)'!$Z$6:$AA$26,2,FALSE)</f>
        <v>66</v>
      </c>
      <c r="AH1412" s="172"/>
      <c r="AI1412" s="178"/>
      <c r="AJ1412" s="140"/>
      <c r="AK1412" s="176" t="s">
        <v>282</v>
      </c>
      <c r="AL1412" s="176" t="s">
        <v>76</v>
      </c>
      <c r="AM1412" s="170">
        <f t="shared" si="45"/>
        <v>1545</v>
      </c>
      <c r="AN1412" s="147"/>
      <c r="AO1412" s="155"/>
      <c r="AP1412" s="156"/>
      <c r="AQ1412" s="157">
        <v>2.9833077148</v>
      </c>
      <c r="AR1412" s="158"/>
      <c r="AS1412" s="145">
        <f>LOOKUP(rufmkm,'[1]Sheet1 (2)'!$V$62:$V$71,'[1]Sheet1 (2)'!$W$62:$W$71)</f>
        <v>30</v>
      </c>
      <c r="AT1412" s="140"/>
      <c r="AU1412" s="157">
        <f>IF(IF(D1412='[1]Sheet1 (2)'!$C$69,'[1]Sheet1 (2)'!$D$69*('[1]Sheet1 (2)'!$D$72-rut_index)/'[1]Sheet1 (2)'!$D$72,IF([1]shee2!D1352='[1]Sheet1 (2)'!$C$70,'[1]Sheet1 (2)'!$D$70*('[1]Sheet1 (2)'!$D$72-rut_index)/'[1]Sheet1 (2)'!$D$72,IF([1]shee2!D1352='[1]Sheet1 (2)'!$C$71,'[1]Sheet1 (2)'!$D$71*('[1]Sheet1 (2)'!$D$72-rut_index)/'[1]Sheet1 (2)'!$D$72)))&lt;0,0,IF(D1412='[1]Sheet1 (2)'!$C$69,'[1]Sheet1 (2)'!$D$69*('[1]Sheet1 (2)'!$D$72-rut_index)/'[1]Sheet1 (2)'!$D$72,IF([1]shee2!D1352='[1]Sheet1 (2)'!$C$70,'[1]Sheet1 (2)'!$D$70*('[1]Sheet1 (2)'!$D$72-rut_index)/'[1]Sheet1 (2)'!$D$72,IF([1]shee2!D1352='[1]Sheet1 (2)'!$C$71,'[1]Sheet1 (2)'!$D$71*('[1]Sheet1 (2)'!$D$72-rut_index)/'[1]Sheet1 (2)'!$D$72))))</f>
        <v>5</v>
      </c>
      <c r="AV1412" s="157">
        <f>IF(IF(D1412='[1]Sheet1 (2)'!$C$69,'[1]Sheet1 (2)'!$D$69*('[1]Sheet1 (2)'!$D$72-crack_s_index)/'[1]Sheet1 (2)'!$D$72,IF([1]shee2!D1352='[1]Sheet1 (2)'!$C$70,'[1]Sheet1 (2)'!$D$70*('[1]Sheet1 (2)'!$D$72-crack_s_index)/'[1]Sheet1 (2)'!$D$72,IF([1]shee2!D1352='[1]Sheet1 (2)'!$C$71,'[1]Sheet1 (2)'!$D$71*('[1]Sheet1 (2)'!$D$72-crack_s_index)/'[1]Sheet1 (2)'!$D$72)))&lt;0,0,IF(D1412='[1]Sheet1 (2)'!$C$69,'[1]Sheet1 (2)'!$D$69*('[1]Sheet1 (2)'!$D$72-crack_s_index)/'[1]Sheet1 (2)'!$D$72,IF([1]shee2!D1352='[1]Sheet1 (2)'!$C$70,'[1]Sheet1 (2)'!$D$70*('[1]Sheet1 (2)'!$D$72-crack_s_index)/'[1]Sheet1 (2)'!$D$72,IF([1]shee2!D1352='[1]Sheet1 (2)'!$C$71,'[1]Sheet1 (2)'!$D$71*('[1]Sheet1 (2)'!$D$72-crack_s_index)/'[1]Sheet1 (2)'!$D$72))))</f>
        <v>4.375</v>
      </c>
      <c r="AW1412" s="157">
        <f>IF(IF(D1412='[1]Sheet1 (2)'!$C$69,'[1]Sheet1 (2)'!$D$69*('[1]Sheet1 (2)'!$D$72-crack_t_index)/'[1]Sheet1 (2)'!$D$72,IF([1]shee2!D1352='[1]Sheet1 (2)'!$C$70,'[1]Sheet1 (2)'!$D$70*('[1]Sheet1 (2)'!$D$72-crack_t_index)/'[1]Sheet1 (2)'!$D$72,IF([1]shee2!D1352='[1]Sheet1 (2)'!$C$71,'[1]Sheet1 (2)'!$D$71*('[1]Sheet1 (2)'!$D$72-crack_t_index)/'[1]Sheet1 (2)'!$D$72)))&lt;0,0,IF(D1412='[1]Sheet1 (2)'!$C$69,'[1]Sheet1 (2)'!$D$69*('[1]Sheet1 (2)'!$D$72-crack_t_index)/'[1]Sheet1 (2)'!$D$72,IF([1]shee2!D1352='[1]Sheet1 (2)'!$C$70,'[1]Sheet1 (2)'!$D$70*('[1]Sheet1 (2)'!$D$72-crack_t_index)/'[1]Sheet1 (2)'!$D$72,IF([1]shee2!D1352='[1]Sheet1 (2)'!$C$71,'[1]Sheet1 (2)'!$D$71*('[1]Sheet1 (2)'!$D$72-crack_t_index)/'[1]Sheet1 (2)'!$D$72))))</f>
        <v>4.375</v>
      </c>
      <c r="AX1412" s="157">
        <f>IF(IF(D1412='[1]Sheet1 (2)'!$C$69,'[1]Sheet1 (2)'!$D$69*('[1]Sheet1 (2)'!$D$72-rave_index)/'[1]Sheet1 (2)'!$D$72,IF([1]shee2!D1352='[1]Sheet1 (2)'!$C$70,'[1]Sheet1 (2)'!$D$70*('[1]Sheet1 (2)'!$D$72-rave_index)/'[1]Sheet1 (2)'!$D$72,IF([1]shee2!D1352='[1]Sheet1 (2)'!$C$71,'[1]Sheet1 (2)'!$D$71*('[1]Sheet1 (2)'!$D$72-rave_index)/'[1]Sheet1 (2)'!$D$72)))&lt;0,0,IF(D1412='[1]Sheet1 (2)'!$C$69,'[1]Sheet1 (2)'!$D$69*('[1]Sheet1 (2)'!$D$72-rave_index)/'[1]Sheet1 (2)'!$D$72,IF([1]shee2!D1352='[1]Sheet1 (2)'!$C$70,'[1]Sheet1 (2)'!$D$70*('[1]Sheet1 (2)'!$D$72-rave_index)/'[1]Sheet1 (2)'!$D$72,IF([1]shee2!D1352='[1]Sheet1 (2)'!$C$71,'[1]Sheet1 (2)'!$D$71*('[1]Sheet1 (2)'!$D$72-rave_index)/'[1]Sheet1 (2)'!$D$72))))</f>
        <v>5</v>
      </c>
      <c r="AY1412" s="157">
        <f>IF(IF(D1412='[1]Sheet1 (2)'!$C$69,'[1]Sheet1 (2)'!$D$69*('[1]Sheet1 (2)'!$D$72-rough_index)/'[1]Sheet1 (2)'!$D$72,IF([1]shee2!D1352='[1]Sheet1 (2)'!$C$70,'[1]Sheet1 (2)'!$D$70*('[1]Sheet1 (2)'!$D$72-rough_index)/'[1]Sheet1 (2)'!$D$72,IF([1]shee2!D1352='[1]Sheet1 (2)'!$C$71,'[1]Sheet1 (2)'!$D$71*('[1]Sheet1 (2)'!$D$72-rough_index)/'[1]Sheet1 (2)'!$D$72)))&lt;0,0,IF(D1412='[1]Sheet1 (2)'!$C$69,'[1]Sheet1 (2)'!$D$69*('[1]Sheet1 (2)'!$D$72-rough_index)/'[1]Sheet1 (2)'!$D$72,IF([1]shee2!D1352='[1]Sheet1 (2)'!$C$70,'[1]Sheet1 (2)'!$D$70*('[1]Sheet1 (2)'!$D$72-rough_index)/'[1]Sheet1 (2)'!$D$72,IF([1]shee2!D1352='[1]Sheet1 (2)'!$C$71,'[1]Sheet1 (2)'!$D$71*('[1]Sheet1 (2)'!$D$72-rough_index)/'[1]Sheet1 (2)'!$D$72))))</f>
        <v>2.5</v>
      </c>
      <c r="AZ1412" s="179">
        <f>+(AU1412*'[1]Sheet1 (2)'!$C$77)+(AV1412*'[1]Sheet1 (2)'!$C$78)+(AW1412*'[1]Sheet1 (2)'!$C$79)+(AX1412*'[1]Sheet1 (2)'!$C$80)+(AY1412*'[1]Sheet1 (2)'!$C$81)</f>
        <v>4</v>
      </c>
      <c r="BA1412" s="213" t="str">
        <f t="shared" si="44"/>
        <v>Good</v>
      </c>
      <c r="BE1412">
        <f>IF(D1412='[1]Sheet1 (2)'!$C$61,'[1]Sheet1 (2)'!$D$61*(counts^2)+'[1]Sheet1 (2)'!$G$61*counts+'[1]Sheet1 (2)'!$J$61,IF(D1412='[1]Sheet1 (2)'!$C$62,'[1]Sheet1 (2)'!$D$62*counts+'[1]Sheet1 (2)'!$G$62,IF(D1412='[1]Sheet1 (2)'!$C$63,'[1]Sheet1 (2)'!$D$63*counts+'[1]Sheet1 (2)'!$G$63,IF(D1412='[1]Sheet1 (2)'!$C$64,'[1]Sheet1 (2)'!$D$64*counts+'[1]Sheet1 (2)'!$G$64))))</f>
        <v>2.0984129299999998</v>
      </c>
    </row>
    <row r="1413" spans="1:57" ht="12.75" customHeight="1">
      <c r="A1413" s="176" t="s">
        <v>282</v>
      </c>
      <c r="B1413" s="145" t="s">
        <v>76</v>
      </c>
      <c r="C1413" s="170">
        <v>1546</v>
      </c>
      <c r="D1413" s="174" t="s">
        <v>77</v>
      </c>
      <c r="E1413" s="171">
        <v>8</v>
      </c>
      <c r="F1413" s="171">
        <v>2</v>
      </c>
      <c r="G1413" s="171" t="s">
        <v>77</v>
      </c>
      <c r="H1413" s="171">
        <v>1</v>
      </c>
      <c r="I1413" s="171" t="s">
        <v>77</v>
      </c>
      <c r="J1413" s="173" t="s">
        <v>80</v>
      </c>
      <c r="K1413" s="173" t="s">
        <v>80</v>
      </c>
      <c r="L1413" s="169">
        <f>VLOOKUP(CONCATENATE(J1413,K1413),'Sheet1 (2)'!$J$6:$K$26,2,FALSE)</f>
        <v>0</v>
      </c>
      <c r="M1413" s="173" t="s">
        <v>83</v>
      </c>
      <c r="N1413" s="173" t="s">
        <v>78</v>
      </c>
      <c r="O1413" s="177">
        <f>VLOOKUP(CONCATENATE(M1413,N1413),'[1]Sheet1 (2)'!$L$6:$M$26,2,FALSE)</f>
        <v>7.5</v>
      </c>
      <c r="P1413" s="173" t="s">
        <v>83</v>
      </c>
      <c r="Q1413" s="173" t="s">
        <v>78</v>
      </c>
      <c r="R1413" s="177">
        <f>VLOOKUP(CONCATENATE(P1413,Q1413),'[1]Sheet1 (2)'!$N$6:$O$26,2,FALSE)</f>
        <v>7.5</v>
      </c>
      <c r="S1413" s="173" t="s">
        <v>80</v>
      </c>
      <c r="T1413" s="173" t="s">
        <v>80</v>
      </c>
      <c r="U1413" s="177">
        <f>VLOOKUP(CONCATENATE(S1413,T1413),'[1]Sheet1 (2)'!$P$6:$Q$26,2,FALSE)</f>
        <v>0</v>
      </c>
      <c r="V1413" s="173" t="s">
        <v>80</v>
      </c>
      <c r="W1413" s="173" t="s">
        <v>80</v>
      </c>
      <c r="X1413" s="177">
        <f>VLOOKUP(CONCATENATE(V1413,W1413),'[1]Sheet1 (2)'!$R$6:$S$26,2,FALSE)</f>
        <v>0</v>
      </c>
      <c r="Y1413" s="173" t="s">
        <v>80</v>
      </c>
      <c r="Z1413" s="173" t="s">
        <v>80</v>
      </c>
      <c r="AA1413" s="177">
        <f>VLOOKUP(CONCATENATE(Y1413,Z1413),'[1]Sheet1 (2)'!$T$6:$U$26,2,FALSE)</f>
        <v>0</v>
      </c>
      <c r="AB1413" s="173" t="s">
        <v>80</v>
      </c>
      <c r="AC1413" s="173" t="s">
        <v>80</v>
      </c>
      <c r="AD1413" s="177">
        <f>VLOOKUP(CONCATENATE(AB1413,AC1413),'[1]Sheet1 (2)'!$X$6:$Y$26,2,FALSE)</f>
        <v>0</v>
      </c>
      <c r="AE1413" s="173" t="s">
        <v>82</v>
      </c>
      <c r="AF1413" s="173" t="s">
        <v>81</v>
      </c>
      <c r="AG1413" s="177">
        <f>VLOOKUP(CONCATENATE(AE1413,AF1413),'[1]Sheet1 (2)'!$Z$6:$AA$26,2,FALSE)</f>
        <v>66</v>
      </c>
      <c r="AH1413" s="172"/>
      <c r="AI1413" s="178"/>
      <c r="AJ1413" s="140"/>
      <c r="AK1413" s="176" t="s">
        <v>282</v>
      </c>
      <c r="AL1413" s="176" t="s">
        <v>76</v>
      </c>
      <c r="AM1413" s="170">
        <f t="shared" si="45"/>
        <v>1546</v>
      </c>
      <c r="AN1413" s="147"/>
      <c r="AO1413" s="155"/>
      <c r="AP1413" s="156"/>
      <c r="AQ1413" s="157">
        <v>3.5080502309999999</v>
      </c>
      <c r="AR1413" s="158"/>
      <c r="AS1413" s="145">
        <f>LOOKUP(rufmkm,'[1]Sheet1 (2)'!$V$62:$V$71,'[1]Sheet1 (2)'!$W$62:$W$71)</f>
        <v>40</v>
      </c>
      <c r="AT1413" s="140"/>
      <c r="AU1413" s="157">
        <f>IF(IF(D1413='[1]Sheet1 (2)'!$C$69,'[1]Sheet1 (2)'!$D$69*('[1]Sheet1 (2)'!$D$72-rut_index)/'[1]Sheet1 (2)'!$D$72,IF([1]shee2!D1353='[1]Sheet1 (2)'!$C$70,'[1]Sheet1 (2)'!$D$70*('[1]Sheet1 (2)'!$D$72-rut_index)/'[1]Sheet1 (2)'!$D$72,IF([1]shee2!D1353='[1]Sheet1 (2)'!$C$71,'[1]Sheet1 (2)'!$D$71*('[1]Sheet1 (2)'!$D$72-rut_index)/'[1]Sheet1 (2)'!$D$72)))&lt;0,0,IF(D1413='[1]Sheet1 (2)'!$C$69,'[1]Sheet1 (2)'!$D$69*('[1]Sheet1 (2)'!$D$72-rut_index)/'[1]Sheet1 (2)'!$D$72,IF([1]shee2!D1353='[1]Sheet1 (2)'!$C$70,'[1]Sheet1 (2)'!$D$70*('[1]Sheet1 (2)'!$D$72-rut_index)/'[1]Sheet1 (2)'!$D$72,IF([1]shee2!D1353='[1]Sheet1 (2)'!$C$71,'[1]Sheet1 (2)'!$D$71*('[1]Sheet1 (2)'!$D$72-rut_index)/'[1]Sheet1 (2)'!$D$72))))</f>
        <v>5</v>
      </c>
      <c r="AV1413" s="157">
        <f>IF(IF(D1413='[1]Sheet1 (2)'!$C$69,'[1]Sheet1 (2)'!$D$69*('[1]Sheet1 (2)'!$D$72-crack_s_index)/'[1]Sheet1 (2)'!$D$72,IF([1]shee2!D1353='[1]Sheet1 (2)'!$C$70,'[1]Sheet1 (2)'!$D$70*('[1]Sheet1 (2)'!$D$72-crack_s_index)/'[1]Sheet1 (2)'!$D$72,IF([1]shee2!D1353='[1]Sheet1 (2)'!$C$71,'[1]Sheet1 (2)'!$D$71*('[1]Sheet1 (2)'!$D$72-crack_s_index)/'[1]Sheet1 (2)'!$D$72)))&lt;0,0,IF(D1413='[1]Sheet1 (2)'!$C$69,'[1]Sheet1 (2)'!$D$69*('[1]Sheet1 (2)'!$D$72-crack_s_index)/'[1]Sheet1 (2)'!$D$72,IF([1]shee2!D1353='[1]Sheet1 (2)'!$C$70,'[1]Sheet1 (2)'!$D$70*('[1]Sheet1 (2)'!$D$72-crack_s_index)/'[1]Sheet1 (2)'!$D$72,IF([1]shee2!D1353='[1]Sheet1 (2)'!$C$71,'[1]Sheet1 (2)'!$D$71*('[1]Sheet1 (2)'!$D$72-crack_s_index)/'[1]Sheet1 (2)'!$D$72))))</f>
        <v>4.375</v>
      </c>
      <c r="AW1413" s="157">
        <f>IF(IF(D1413='[1]Sheet1 (2)'!$C$69,'[1]Sheet1 (2)'!$D$69*('[1]Sheet1 (2)'!$D$72-crack_t_index)/'[1]Sheet1 (2)'!$D$72,IF([1]shee2!D1353='[1]Sheet1 (2)'!$C$70,'[1]Sheet1 (2)'!$D$70*('[1]Sheet1 (2)'!$D$72-crack_t_index)/'[1]Sheet1 (2)'!$D$72,IF([1]shee2!D1353='[1]Sheet1 (2)'!$C$71,'[1]Sheet1 (2)'!$D$71*('[1]Sheet1 (2)'!$D$72-crack_t_index)/'[1]Sheet1 (2)'!$D$72)))&lt;0,0,IF(D1413='[1]Sheet1 (2)'!$C$69,'[1]Sheet1 (2)'!$D$69*('[1]Sheet1 (2)'!$D$72-crack_t_index)/'[1]Sheet1 (2)'!$D$72,IF([1]shee2!D1353='[1]Sheet1 (2)'!$C$70,'[1]Sheet1 (2)'!$D$70*('[1]Sheet1 (2)'!$D$72-crack_t_index)/'[1]Sheet1 (2)'!$D$72,IF([1]shee2!D1353='[1]Sheet1 (2)'!$C$71,'[1]Sheet1 (2)'!$D$71*('[1]Sheet1 (2)'!$D$72-crack_t_index)/'[1]Sheet1 (2)'!$D$72))))</f>
        <v>4.375</v>
      </c>
      <c r="AX1413" s="157">
        <f>IF(IF(D1413='[1]Sheet1 (2)'!$C$69,'[1]Sheet1 (2)'!$D$69*('[1]Sheet1 (2)'!$D$72-rave_index)/'[1]Sheet1 (2)'!$D$72,IF([1]shee2!D1353='[1]Sheet1 (2)'!$C$70,'[1]Sheet1 (2)'!$D$70*('[1]Sheet1 (2)'!$D$72-rave_index)/'[1]Sheet1 (2)'!$D$72,IF([1]shee2!D1353='[1]Sheet1 (2)'!$C$71,'[1]Sheet1 (2)'!$D$71*('[1]Sheet1 (2)'!$D$72-rave_index)/'[1]Sheet1 (2)'!$D$72)))&lt;0,0,IF(D1413='[1]Sheet1 (2)'!$C$69,'[1]Sheet1 (2)'!$D$69*('[1]Sheet1 (2)'!$D$72-rave_index)/'[1]Sheet1 (2)'!$D$72,IF([1]shee2!D1353='[1]Sheet1 (2)'!$C$70,'[1]Sheet1 (2)'!$D$70*('[1]Sheet1 (2)'!$D$72-rave_index)/'[1]Sheet1 (2)'!$D$72,IF([1]shee2!D1353='[1]Sheet1 (2)'!$C$71,'[1]Sheet1 (2)'!$D$71*('[1]Sheet1 (2)'!$D$72-rave_index)/'[1]Sheet1 (2)'!$D$72))))</f>
        <v>5</v>
      </c>
      <c r="AY1413" s="157">
        <f>IF(IF(D1413='[1]Sheet1 (2)'!$C$69,'[1]Sheet1 (2)'!$D$69*('[1]Sheet1 (2)'!$D$72-rough_index)/'[1]Sheet1 (2)'!$D$72,IF([1]shee2!D1353='[1]Sheet1 (2)'!$C$70,'[1]Sheet1 (2)'!$D$70*('[1]Sheet1 (2)'!$D$72-rough_index)/'[1]Sheet1 (2)'!$D$72,IF([1]shee2!D1353='[1]Sheet1 (2)'!$C$71,'[1]Sheet1 (2)'!$D$71*('[1]Sheet1 (2)'!$D$72-rough_index)/'[1]Sheet1 (2)'!$D$72)))&lt;0,0,IF(D1413='[1]Sheet1 (2)'!$C$69,'[1]Sheet1 (2)'!$D$69*('[1]Sheet1 (2)'!$D$72-rough_index)/'[1]Sheet1 (2)'!$D$72,IF([1]shee2!D1353='[1]Sheet1 (2)'!$C$70,'[1]Sheet1 (2)'!$D$70*('[1]Sheet1 (2)'!$D$72-rough_index)/'[1]Sheet1 (2)'!$D$72,IF([1]shee2!D1353='[1]Sheet1 (2)'!$C$71,'[1]Sheet1 (2)'!$D$71*('[1]Sheet1 (2)'!$D$72-rough_index)/'[1]Sheet1 (2)'!$D$72))))</f>
        <v>1.6666666666666667</v>
      </c>
      <c r="AZ1413" s="179">
        <f>+(AU1413*'[1]Sheet1 (2)'!$C$77)+(AV1413*'[1]Sheet1 (2)'!$C$78)+(AW1413*'[1]Sheet1 (2)'!$C$79)+(AX1413*'[1]Sheet1 (2)'!$C$80)+(AY1413*'[1]Sheet1 (2)'!$C$81)</f>
        <v>3.75</v>
      </c>
      <c r="BA1413" s="213" t="str">
        <f t="shared" si="44"/>
        <v>Fair</v>
      </c>
      <c r="BE1413">
        <f>IF(D1413='[1]Sheet1 (2)'!$C$61,'[1]Sheet1 (2)'!$D$61*(counts^2)+'[1]Sheet1 (2)'!$G$61*counts+'[1]Sheet1 (2)'!$J$61,IF(D1413='[1]Sheet1 (2)'!$C$62,'[1]Sheet1 (2)'!$D$62*counts+'[1]Sheet1 (2)'!$G$62,IF(D1413='[1]Sheet1 (2)'!$C$63,'[1]Sheet1 (2)'!$D$63*counts+'[1]Sheet1 (2)'!$G$63,IF(D1413='[1]Sheet1 (2)'!$C$64,'[1]Sheet1 (2)'!$D$64*counts+'[1]Sheet1 (2)'!$G$64))))</f>
        <v>2.0984129299999998</v>
      </c>
    </row>
    <row r="1414" spans="1:57" ht="12.75" customHeight="1">
      <c r="A1414" s="176" t="s">
        <v>282</v>
      </c>
      <c r="B1414" s="145" t="s">
        <v>76</v>
      </c>
      <c r="C1414" s="170">
        <v>1547</v>
      </c>
      <c r="D1414" s="174" t="s">
        <v>77</v>
      </c>
      <c r="E1414" s="171">
        <v>8</v>
      </c>
      <c r="F1414" s="171">
        <v>2</v>
      </c>
      <c r="G1414" s="171" t="s">
        <v>77</v>
      </c>
      <c r="H1414" s="171">
        <v>1</v>
      </c>
      <c r="I1414" s="171" t="s">
        <v>77</v>
      </c>
      <c r="J1414" s="173" t="s">
        <v>80</v>
      </c>
      <c r="K1414" s="173" t="s">
        <v>80</v>
      </c>
      <c r="L1414" s="169">
        <f>VLOOKUP(CONCATENATE(J1414,K1414),'Sheet1 (2)'!$J$6:$K$26,2,FALSE)</f>
        <v>0</v>
      </c>
      <c r="M1414" s="173" t="s">
        <v>83</v>
      </c>
      <c r="N1414" s="173" t="s">
        <v>78</v>
      </c>
      <c r="O1414" s="177">
        <f>VLOOKUP(CONCATENATE(M1414,N1414),'[1]Sheet1 (2)'!$L$6:$M$26,2,FALSE)</f>
        <v>7.5</v>
      </c>
      <c r="P1414" s="173" t="s">
        <v>80</v>
      </c>
      <c r="Q1414" s="173" t="s">
        <v>80</v>
      </c>
      <c r="R1414" s="177">
        <f>VLOOKUP(CONCATENATE(P1414,Q1414),'[1]Sheet1 (2)'!$N$6:$O$26,2,FALSE)</f>
        <v>0</v>
      </c>
      <c r="S1414" s="173" t="s">
        <v>80</v>
      </c>
      <c r="T1414" s="173" t="s">
        <v>80</v>
      </c>
      <c r="U1414" s="177">
        <f>VLOOKUP(CONCATENATE(S1414,T1414),'[1]Sheet1 (2)'!$P$6:$Q$26,2,FALSE)</f>
        <v>0</v>
      </c>
      <c r="V1414" s="173" t="s">
        <v>80</v>
      </c>
      <c r="W1414" s="173" t="s">
        <v>80</v>
      </c>
      <c r="X1414" s="177">
        <f>VLOOKUP(CONCATENATE(V1414,W1414),'[1]Sheet1 (2)'!$R$6:$S$26,2,FALSE)</f>
        <v>0</v>
      </c>
      <c r="Y1414" s="173" t="s">
        <v>80</v>
      </c>
      <c r="Z1414" s="173" t="s">
        <v>80</v>
      </c>
      <c r="AA1414" s="177">
        <f>VLOOKUP(CONCATENATE(Y1414,Z1414),'[1]Sheet1 (2)'!$T$6:$U$26,2,FALSE)</f>
        <v>0</v>
      </c>
      <c r="AB1414" s="173" t="s">
        <v>80</v>
      </c>
      <c r="AC1414" s="173" t="s">
        <v>80</v>
      </c>
      <c r="AD1414" s="177">
        <f>VLOOKUP(CONCATENATE(AB1414,AC1414),'[1]Sheet1 (2)'!$X$6:$Y$26,2,FALSE)</f>
        <v>0</v>
      </c>
      <c r="AE1414" s="173" t="s">
        <v>82</v>
      </c>
      <c r="AF1414" s="173" t="s">
        <v>81</v>
      </c>
      <c r="AG1414" s="177">
        <f>VLOOKUP(CONCATENATE(AE1414,AF1414),'[1]Sheet1 (2)'!$Z$6:$AA$26,2,FALSE)</f>
        <v>66</v>
      </c>
      <c r="AH1414" s="172"/>
      <c r="AI1414" s="178"/>
      <c r="AJ1414" s="140"/>
      <c r="AK1414" s="176" t="s">
        <v>282</v>
      </c>
      <c r="AL1414" s="176" t="s">
        <v>76</v>
      </c>
      <c r="AM1414" s="170">
        <f t="shared" si="45"/>
        <v>1547</v>
      </c>
      <c r="AN1414" s="147"/>
      <c r="AO1414" s="155"/>
      <c r="AP1414" s="156"/>
      <c r="AQ1414" s="157">
        <v>3.2912277466000006</v>
      </c>
      <c r="AR1414" s="158"/>
      <c r="AS1414" s="145">
        <f>LOOKUP(rufmkm,'[1]Sheet1 (2)'!$V$62:$V$71,'[1]Sheet1 (2)'!$W$62:$W$71)</f>
        <v>40</v>
      </c>
      <c r="AT1414" s="140"/>
      <c r="AU1414" s="157">
        <f>IF(IF(D1414='[1]Sheet1 (2)'!$C$69,'[1]Sheet1 (2)'!$D$69*('[1]Sheet1 (2)'!$D$72-rut_index)/'[1]Sheet1 (2)'!$D$72,IF([1]shee2!D1354='[1]Sheet1 (2)'!$C$70,'[1]Sheet1 (2)'!$D$70*('[1]Sheet1 (2)'!$D$72-rut_index)/'[1]Sheet1 (2)'!$D$72,IF([1]shee2!D1354='[1]Sheet1 (2)'!$C$71,'[1]Sheet1 (2)'!$D$71*('[1]Sheet1 (2)'!$D$72-rut_index)/'[1]Sheet1 (2)'!$D$72)))&lt;0,0,IF(D1414='[1]Sheet1 (2)'!$C$69,'[1]Sheet1 (2)'!$D$69*('[1]Sheet1 (2)'!$D$72-rut_index)/'[1]Sheet1 (2)'!$D$72,IF([1]shee2!D1354='[1]Sheet1 (2)'!$C$70,'[1]Sheet1 (2)'!$D$70*('[1]Sheet1 (2)'!$D$72-rut_index)/'[1]Sheet1 (2)'!$D$72,IF([1]shee2!D1354='[1]Sheet1 (2)'!$C$71,'[1]Sheet1 (2)'!$D$71*('[1]Sheet1 (2)'!$D$72-rut_index)/'[1]Sheet1 (2)'!$D$72))))</f>
        <v>5</v>
      </c>
      <c r="AV1414" s="157">
        <f>IF(IF(D1414='[1]Sheet1 (2)'!$C$69,'[1]Sheet1 (2)'!$D$69*('[1]Sheet1 (2)'!$D$72-crack_s_index)/'[1]Sheet1 (2)'!$D$72,IF([1]shee2!D1354='[1]Sheet1 (2)'!$C$70,'[1]Sheet1 (2)'!$D$70*('[1]Sheet1 (2)'!$D$72-crack_s_index)/'[1]Sheet1 (2)'!$D$72,IF([1]shee2!D1354='[1]Sheet1 (2)'!$C$71,'[1]Sheet1 (2)'!$D$71*('[1]Sheet1 (2)'!$D$72-crack_s_index)/'[1]Sheet1 (2)'!$D$72)))&lt;0,0,IF(D1414='[1]Sheet1 (2)'!$C$69,'[1]Sheet1 (2)'!$D$69*('[1]Sheet1 (2)'!$D$72-crack_s_index)/'[1]Sheet1 (2)'!$D$72,IF([1]shee2!D1354='[1]Sheet1 (2)'!$C$70,'[1]Sheet1 (2)'!$D$70*('[1]Sheet1 (2)'!$D$72-crack_s_index)/'[1]Sheet1 (2)'!$D$72,IF([1]shee2!D1354='[1]Sheet1 (2)'!$C$71,'[1]Sheet1 (2)'!$D$71*('[1]Sheet1 (2)'!$D$72-crack_s_index)/'[1]Sheet1 (2)'!$D$72))))</f>
        <v>4.375</v>
      </c>
      <c r="AW1414" s="157">
        <f>IF(IF(D1414='[1]Sheet1 (2)'!$C$69,'[1]Sheet1 (2)'!$D$69*('[1]Sheet1 (2)'!$D$72-crack_t_index)/'[1]Sheet1 (2)'!$D$72,IF([1]shee2!D1354='[1]Sheet1 (2)'!$C$70,'[1]Sheet1 (2)'!$D$70*('[1]Sheet1 (2)'!$D$72-crack_t_index)/'[1]Sheet1 (2)'!$D$72,IF([1]shee2!D1354='[1]Sheet1 (2)'!$C$71,'[1]Sheet1 (2)'!$D$71*('[1]Sheet1 (2)'!$D$72-crack_t_index)/'[1]Sheet1 (2)'!$D$72)))&lt;0,0,IF(D1414='[1]Sheet1 (2)'!$C$69,'[1]Sheet1 (2)'!$D$69*('[1]Sheet1 (2)'!$D$72-crack_t_index)/'[1]Sheet1 (2)'!$D$72,IF([1]shee2!D1354='[1]Sheet1 (2)'!$C$70,'[1]Sheet1 (2)'!$D$70*('[1]Sheet1 (2)'!$D$72-crack_t_index)/'[1]Sheet1 (2)'!$D$72,IF([1]shee2!D1354='[1]Sheet1 (2)'!$C$71,'[1]Sheet1 (2)'!$D$71*('[1]Sheet1 (2)'!$D$72-crack_t_index)/'[1]Sheet1 (2)'!$D$72))))</f>
        <v>5</v>
      </c>
      <c r="AX1414" s="157">
        <f>IF(IF(D1414='[1]Sheet1 (2)'!$C$69,'[1]Sheet1 (2)'!$D$69*('[1]Sheet1 (2)'!$D$72-rave_index)/'[1]Sheet1 (2)'!$D$72,IF([1]shee2!D1354='[1]Sheet1 (2)'!$C$70,'[1]Sheet1 (2)'!$D$70*('[1]Sheet1 (2)'!$D$72-rave_index)/'[1]Sheet1 (2)'!$D$72,IF([1]shee2!D1354='[1]Sheet1 (2)'!$C$71,'[1]Sheet1 (2)'!$D$71*('[1]Sheet1 (2)'!$D$72-rave_index)/'[1]Sheet1 (2)'!$D$72)))&lt;0,0,IF(D1414='[1]Sheet1 (2)'!$C$69,'[1]Sheet1 (2)'!$D$69*('[1]Sheet1 (2)'!$D$72-rave_index)/'[1]Sheet1 (2)'!$D$72,IF([1]shee2!D1354='[1]Sheet1 (2)'!$C$70,'[1]Sheet1 (2)'!$D$70*('[1]Sheet1 (2)'!$D$72-rave_index)/'[1]Sheet1 (2)'!$D$72,IF([1]shee2!D1354='[1]Sheet1 (2)'!$C$71,'[1]Sheet1 (2)'!$D$71*('[1]Sheet1 (2)'!$D$72-rave_index)/'[1]Sheet1 (2)'!$D$72))))</f>
        <v>5</v>
      </c>
      <c r="AY1414" s="157">
        <f>IF(IF(D1414='[1]Sheet1 (2)'!$C$69,'[1]Sheet1 (2)'!$D$69*('[1]Sheet1 (2)'!$D$72-rough_index)/'[1]Sheet1 (2)'!$D$72,IF([1]shee2!D1354='[1]Sheet1 (2)'!$C$70,'[1]Sheet1 (2)'!$D$70*('[1]Sheet1 (2)'!$D$72-rough_index)/'[1]Sheet1 (2)'!$D$72,IF([1]shee2!D1354='[1]Sheet1 (2)'!$C$71,'[1]Sheet1 (2)'!$D$71*('[1]Sheet1 (2)'!$D$72-rough_index)/'[1]Sheet1 (2)'!$D$72)))&lt;0,0,IF(D1414='[1]Sheet1 (2)'!$C$69,'[1]Sheet1 (2)'!$D$69*('[1]Sheet1 (2)'!$D$72-rough_index)/'[1]Sheet1 (2)'!$D$72,IF([1]shee2!D1354='[1]Sheet1 (2)'!$C$70,'[1]Sheet1 (2)'!$D$70*('[1]Sheet1 (2)'!$D$72-rough_index)/'[1]Sheet1 (2)'!$D$72,IF([1]shee2!D1354='[1]Sheet1 (2)'!$C$71,'[1]Sheet1 (2)'!$D$71*('[1]Sheet1 (2)'!$D$72-rough_index)/'[1]Sheet1 (2)'!$D$72))))</f>
        <v>1.6666666666666667</v>
      </c>
      <c r="AZ1414" s="179">
        <f>+(AU1414*'[1]Sheet1 (2)'!$C$77)+(AV1414*'[1]Sheet1 (2)'!$C$78)+(AW1414*'[1]Sheet1 (2)'!$C$79)+(AX1414*'[1]Sheet1 (2)'!$C$80)+(AY1414*'[1]Sheet1 (2)'!$C$81)</f>
        <v>3.7750000000000004</v>
      </c>
      <c r="BA1414" s="213" t="str">
        <f t="shared" si="44"/>
        <v>Fair</v>
      </c>
      <c r="BE1414">
        <f>IF(D1414='[1]Sheet1 (2)'!$C$61,'[1]Sheet1 (2)'!$D$61*(counts^2)+'[1]Sheet1 (2)'!$G$61*counts+'[1]Sheet1 (2)'!$J$61,IF(D1414='[1]Sheet1 (2)'!$C$62,'[1]Sheet1 (2)'!$D$62*counts+'[1]Sheet1 (2)'!$G$62,IF(D1414='[1]Sheet1 (2)'!$C$63,'[1]Sheet1 (2)'!$D$63*counts+'[1]Sheet1 (2)'!$G$63,IF(D1414='[1]Sheet1 (2)'!$C$64,'[1]Sheet1 (2)'!$D$64*counts+'[1]Sheet1 (2)'!$G$64))))</f>
        <v>2.0984129299999998</v>
      </c>
    </row>
    <row r="1415" spans="1:57" ht="12.75" customHeight="1">
      <c r="A1415" s="176" t="s">
        <v>282</v>
      </c>
      <c r="B1415" s="145" t="s">
        <v>76</v>
      </c>
      <c r="C1415" s="170">
        <v>1548</v>
      </c>
      <c r="D1415" s="174" t="s">
        <v>77</v>
      </c>
      <c r="E1415" s="171">
        <v>8</v>
      </c>
      <c r="F1415" s="171">
        <v>2</v>
      </c>
      <c r="G1415" s="171" t="s">
        <v>77</v>
      </c>
      <c r="H1415" s="171">
        <v>1</v>
      </c>
      <c r="I1415" s="171" t="s">
        <v>77</v>
      </c>
      <c r="J1415" s="173" t="s">
        <v>80</v>
      </c>
      <c r="K1415" s="173" t="s">
        <v>80</v>
      </c>
      <c r="L1415" s="169">
        <f>VLOOKUP(CONCATENATE(J1415,K1415),'Sheet1 (2)'!$J$6:$K$26,2,FALSE)</f>
        <v>0</v>
      </c>
      <c r="M1415" s="173" t="s">
        <v>83</v>
      </c>
      <c r="N1415" s="173" t="s">
        <v>78</v>
      </c>
      <c r="O1415" s="177">
        <f>VLOOKUP(CONCATENATE(M1415,N1415),'[1]Sheet1 (2)'!$L$6:$M$26,2,FALSE)</f>
        <v>7.5</v>
      </c>
      <c r="P1415" s="173" t="s">
        <v>83</v>
      </c>
      <c r="Q1415" s="173" t="s">
        <v>78</v>
      </c>
      <c r="R1415" s="177">
        <f>VLOOKUP(CONCATENATE(P1415,Q1415),'[1]Sheet1 (2)'!$N$6:$O$26,2,FALSE)</f>
        <v>7.5</v>
      </c>
      <c r="S1415" s="173" t="s">
        <v>78</v>
      </c>
      <c r="T1415" s="173" t="s">
        <v>78</v>
      </c>
      <c r="U1415" s="177">
        <f>VLOOKUP(CONCATENATE(S1415,T1415),'[1]Sheet1 (2)'!$P$6:$Q$26,2,FALSE)</f>
        <v>2.5</v>
      </c>
      <c r="V1415" s="173" t="s">
        <v>80</v>
      </c>
      <c r="W1415" s="173" t="s">
        <v>80</v>
      </c>
      <c r="X1415" s="177">
        <f>VLOOKUP(CONCATENATE(V1415,W1415),'[1]Sheet1 (2)'!$R$6:$S$26,2,FALSE)</f>
        <v>0</v>
      </c>
      <c r="Y1415" s="173" t="s">
        <v>80</v>
      </c>
      <c r="Z1415" s="173" t="s">
        <v>80</v>
      </c>
      <c r="AA1415" s="177">
        <f>VLOOKUP(CONCATENATE(Y1415,Z1415),'[1]Sheet1 (2)'!$T$6:$U$26,2,FALSE)</f>
        <v>0</v>
      </c>
      <c r="AB1415" s="173" t="s">
        <v>80</v>
      </c>
      <c r="AC1415" s="173" t="s">
        <v>80</v>
      </c>
      <c r="AD1415" s="177">
        <f>VLOOKUP(CONCATENATE(AB1415,AC1415),'[1]Sheet1 (2)'!$X$6:$Y$26,2,FALSE)</f>
        <v>0</v>
      </c>
      <c r="AE1415" s="173" t="s">
        <v>82</v>
      </c>
      <c r="AF1415" s="173" t="s">
        <v>81</v>
      </c>
      <c r="AG1415" s="177">
        <f>VLOOKUP(CONCATENATE(AE1415,AF1415),'[1]Sheet1 (2)'!$Z$6:$AA$26,2,FALSE)</f>
        <v>66</v>
      </c>
      <c r="AH1415" s="172"/>
      <c r="AI1415" s="178"/>
      <c r="AJ1415" s="140"/>
      <c r="AK1415" s="176" t="s">
        <v>282</v>
      </c>
      <c r="AL1415" s="176" t="s">
        <v>76</v>
      </c>
      <c r="AM1415" s="170">
        <f t="shared" si="45"/>
        <v>1548</v>
      </c>
      <c r="AN1415" s="147"/>
      <c r="AO1415" s="155"/>
      <c r="AP1415" s="156"/>
      <c r="AQ1415" s="157">
        <v>3.2217676908000001</v>
      </c>
      <c r="AR1415" s="158"/>
      <c r="AS1415" s="145">
        <f>LOOKUP(rufmkm,'[1]Sheet1 (2)'!$V$62:$V$71,'[1]Sheet1 (2)'!$W$62:$W$71)</f>
        <v>40</v>
      </c>
      <c r="AT1415" s="140"/>
      <c r="AU1415" s="157">
        <f>IF(IF(D1415='[1]Sheet1 (2)'!$C$69,'[1]Sheet1 (2)'!$D$69*('[1]Sheet1 (2)'!$D$72-rut_index)/'[1]Sheet1 (2)'!$D$72,IF([1]shee2!D1355='[1]Sheet1 (2)'!$C$70,'[1]Sheet1 (2)'!$D$70*('[1]Sheet1 (2)'!$D$72-rut_index)/'[1]Sheet1 (2)'!$D$72,IF([1]shee2!D1355='[1]Sheet1 (2)'!$C$71,'[1]Sheet1 (2)'!$D$71*('[1]Sheet1 (2)'!$D$72-rut_index)/'[1]Sheet1 (2)'!$D$72)))&lt;0,0,IF(D1415='[1]Sheet1 (2)'!$C$69,'[1]Sheet1 (2)'!$D$69*('[1]Sheet1 (2)'!$D$72-rut_index)/'[1]Sheet1 (2)'!$D$72,IF([1]shee2!D1355='[1]Sheet1 (2)'!$C$70,'[1]Sheet1 (2)'!$D$70*('[1]Sheet1 (2)'!$D$72-rut_index)/'[1]Sheet1 (2)'!$D$72,IF([1]shee2!D1355='[1]Sheet1 (2)'!$C$71,'[1]Sheet1 (2)'!$D$71*('[1]Sheet1 (2)'!$D$72-rut_index)/'[1]Sheet1 (2)'!$D$72))))</f>
        <v>5</v>
      </c>
      <c r="AV1415" s="157">
        <f>IF(IF(D1415='[1]Sheet1 (2)'!$C$69,'[1]Sheet1 (2)'!$D$69*('[1]Sheet1 (2)'!$D$72-crack_s_index)/'[1]Sheet1 (2)'!$D$72,IF([1]shee2!D1355='[1]Sheet1 (2)'!$C$70,'[1]Sheet1 (2)'!$D$70*('[1]Sheet1 (2)'!$D$72-crack_s_index)/'[1]Sheet1 (2)'!$D$72,IF([1]shee2!D1355='[1]Sheet1 (2)'!$C$71,'[1]Sheet1 (2)'!$D$71*('[1]Sheet1 (2)'!$D$72-crack_s_index)/'[1]Sheet1 (2)'!$D$72)))&lt;0,0,IF(D1415='[1]Sheet1 (2)'!$C$69,'[1]Sheet1 (2)'!$D$69*('[1]Sheet1 (2)'!$D$72-crack_s_index)/'[1]Sheet1 (2)'!$D$72,IF([1]shee2!D1355='[1]Sheet1 (2)'!$C$70,'[1]Sheet1 (2)'!$D$70*('[1]Sheet1 (2)'!$D$72-crack_s_index)/'[1]Sheet1 (2)'!$D$72,IF([1]shee2!D1355='[1]Sheet1 (2)'!$C$71,'[1]Sheet1 (2)'!$D$71*('[1]Sheet1 (2)'!$D$72-crack_s_index)/'[1]Sheet1 (2)'!$D$72))))</f>
        <v>4.375</v>
      </c>
      <c r="AW1415" s="157">
        <f>IF(IF(D1415='[1]Sheet1 (2)'!$C$69,'[1]Sheet1 (2)'!$D$69*('[1]Sheet1 (2)'!$D$72-crack_t_index)/'[1]Sheet1 (2)'!$D$72,IF([1]shee2!D1355='[1]Sheet1 (2)'!$C$70,'[1]Sheet1 (2)'!$D$70*('[1]Sheet1 (2)'!$D$72-crack_t_index)/'[1]Sheet1 (2)'!$D$72,IF([1]shee2!D1355='[1]Sheet1 (2)'!$C$71,'[1]Sheet1 (2)'!$D$71*('[1]Sheet1 (2)'!$D$72-crack_t_index)/'[1]Sheet1 (2)'!$D$72)))&lt;0,0,IF(D1415='[1]Sheet1 (2)'!$C$69,'[1]Sheet1 (2)'!$D$69*('[1]Sheet1 (2)'!$D$72-crack_t_index)/'[1]Sheet1 (2)'!$D$72,IF([1]shee2!D1355='[1]Sheet1 (2)'!$C$70,'[1]Sheet1 (2)'!$D$70*('[1]Sheet1 (2)'!$D$72-crack_t_index)/'[1]Sheet1 (2)'!$D$72,IF([1]shee2!D1355='[1]Sheet1 (2)'!$C$71,'[1]Sheet1 (2)'!$D$71*('[1]Sheet1 (2)'!$D$72-crack_t_index)/'[1]Sheet1 (2)'!$D$72))))</f>
        <v>4.375</v>
      </c>
      <c r="AX1415" s="157">
        <f>IF(IF(D1415='[1]Sheet1 (2)'!$C$69,'[1]Sheet1 (2)'!$D$69*('[1]Sheet1 (2)'!$D$72-rave_index)/'[1]Sheet1 (2)'!$D$72,IF([1]shee2!D1355='[1]Sheet1 (2)'!$C$70,'[1]Sheet1 (2)'!$D$70*('[1]Sheet1 (2)'!$D$72-rave_index)/'[1]Sheet1 (2)'!$D$72,IF([1]shee2!D1355='[1]Sheet1 (2)'!$C$71,'[1]Sheet1 (2)'!$D$71*('[1]Sheet1 (2)'!$D$72-rave_index)/'[1]Sheet1 (2)'!$D$72)))&lt;0,0,IF(D1415='[1]Sheet1 (2)'!$C$69,'[1]Sheet1 (2)'!$D$69*('[1]Sheet1 (2)'!$D$72-rave_index)/'[1]Sheet1 (2)'!$D$72,IF([1]shee2!D1355='[1]Sheet1 (2)'!$C$70,'[1]Sheet1 (2)'!$D$70*('[1]Sheet1 (2)'!$D$72-rave_index)/'[1]Sheet1 (2)'!$D$72,IF([1]shee2!D1355='[1]Sheet1 (2)'!$C$71,'[1]Sheet1 (2)'!$D$71*('[1]Sheet1 (2)'!$D$72-rave_index)/'[1]Sheet1 (2)'!$D$72))))</f>
        <v>5</v>
      </c>
      <c r="AY1415" s="157">
        <f>IF(IF(D1415='[1]Sheet1 (2)'!$C$69,'[1]Sheet1 (2)'!$D$69*('[1]Sheet1 (2)'!$D$72-rough_index)/'[1]Sheet1 (2)'!$D$72,IF([1]shee2!D1355='[1]Sheet1 (2)'!$C$70,'[1]Sheet1 (2)'!$D$70*('[1]Sheet1 (2)'!$D$72-rough_index)/'[1]Sheet1 (2)'!$D$72,IF([1]shee2!D1355='[1]Sheet1 (2)'!$C$71,'[1]Sheet1 (2)'!$D$71*('[1]Sheet1 (2)'!$D$72-rough_index)/'[1]Sheet1 (2)'!$D$72)))&lt;0,0,IF(D1415='[1]Sheet1 (2)'!$C$69,'[1]Sheet1 (2)'!$D$69*('[1]Sheet1 (2)'!$D$72-rough_index)/'[1]Sheet1 (2)'!$D$72,IF([1]shee2!D1355='[1]Sheet1 (2)'!$C$70,'[1]Sheet1 (2)'!$D$70*('[1]Sheet1 (2)'!$D$72-rough_index)/'[1]Sheet1 (2)'!$D$72,IF([1]shee2!D1355='[1]Sheet1 (2)'!$C$71,'[1]Sheet1 (2)'!$D$71*('[1]Sheet1 (2)'!$D$72-rough_index)/'[1]Sheet1 (2)'!$D$72))))</f>
        <v>1.6666666666666667</v>
      </c>
      <c r="AZ1415" s="179">
        <f>+(AU1415*'[1]Sheet1 (2)'!$C$77)+(AV1415*'[1]Sheet1 (2)'!$C$78)+(AW1415*'[1]Sheet1 (2)'!$C$79)+(AX1415*'[1]Sheet1 (2)'!$C$80)+(AY1415*'[1]Sheet1 (2)'!$C$81)</f>
        <v>3.75</v>
      </c>
      <c r="BA1415" s="213" t="str">
        <f t="shared" si="44"/>
        <v>Fair</v>
      </c>
      <c r="BE1415">
        <f>IF(D1415='[1]Sheet1 (2)'!$C$61,'[1]Sheet1 (2)'!$D$61*(counts^2)+'[1]Sheet1 (2)'!$G$61*counts+'[1]Sheet1 (2)'!$J$61,IF(D1415='[1]Sheet1 (2)'!$C$62,'[1]Sheet1 (2)'!$D$62*counts+'[1]Sheet1 (2)'!$G$62,IF(D1415='[1]Sheet1 (2)'!$C$63,'[1]Sheet1 (2)'!$D$63*counts+'[1]Sheet1 (2)'!$G$63,IF(D1415='[1]Sheet1 (2)'!$C$64,'[1]Sheet1 (2)'!$D$64*counts+'[1]Sheet1 (2)'!$G$64))))</f>
        <v>2.0984129299999998</v>
      </c>
    </row>
    <row r="1416" spans="1:57" ht="12.75" customHeight="1">
      <c r="A1416" s="176" t="s">
        <v>282</v>
      </c>
      <c r="B1416" s="145" t="s">
        <v>76</v>
      </c>
      <c r="C1416" s="170">
        <v>1549</v>
      </c>
      <c r="D1416" s="174" t="s">
        <v>77</v>
      </c>
      <c r="E1416" s="171">
        <v>8</v>
      </c>
      <c r="F1416" s="171">
        <v>2</v>
      </c>
      <c r="G1416" s="171" t="s">
        <v>77</v>
      </c>
      <c r="H1416" s="171">
        <v>1</v>
      </c>
      <c r="I1416" s="171" t="s">
        <v>77</v>
      </c>
      <c r="J1416" s="173" t="s">
        <v>80</v>
      </c>
      <c r="K1416" s="173" t="s">
        <v>80</v>
      </c>
      <c r="L1416" s="169">
        <f>VLOOKUP(CONCATENATE(J1416,K1416),'Sheet1 (2)'!$J$6:$K$26,2,FALSE)</f>
        <v>0</v>
      </c>
      <c r="M1416" s="173" t="s">
        <v>83</v>
      </c>
      <c r="N1416" s="173" t="s">
        <v>78</v>
      </c>
      <c r="O1416" s="177">
        <f>VLOOKUP(CONCATENATE(M1416,N1416),'[1]Sheet1 (2)'!$L$6:$M$26,2,FALSE)</f>
        <v>7.5</v>
      </c>
      <c r="P1416" s="173" t="s">
        <v>80</v>
      </c>
      <c r="Q1416" s="173" t="s">
        <v>80</v>
      </c>
      <c r="R1416" s="177">
        <f>VLOOKUP(CONCATENATE(P1416,Q1416),'[1]Sheet1 (2)'!$N$6:$O$26,2,FALSE)</f>
        <v>0</v>
      </c>
      <c r="S1416" s="173" t="s">
        <v>80</v>
      </c>
      <c r="T1416" s="173" t="s">
        <v>80</v>
      </c>
      <c r="U1416" s="177">
        <f>VLOOKUP(CONCATENATE(S1416,T1416),'[1]Sheet1 (2)'!$P$6:$Q$26,2,FALSE)</f>
        <v>0</v>
      </c>
      <c r="V1416" s="173" t="s">
        <v>80</v>
      </c>
      <c r="W1416" s="173" t="s">
        <v>80</v>
      </c>
      <c r="X1416" s="177">
        <f>VLOOKUP(CONCATENATE(V1416,W1416),'[1]Sheet1 (2)'!$R$6:$S$26,2,FALSE)</f>
        <v>0</v>
      </c>
      <c r="Y1416" s="173" t="s">
        <v>80</v>
      </c>
      <c r="Z1416" s="173" t="s">
        <v>80</v>
      </c>
      <c r="AA1416" s="177">
        <f>VLOOKUP(CONCATENATE(Y1416,Z1416),'[1]Sheet1 (2)'!$T$6:$U$26,2,FALSE)</f>
        <v>0</v>
      </c>
      <c r="AB1416" s="173" t="s">
        <v>80</v>
      </c>
      <c r="AC1416" s="173" t="s">
        <v>80</v>
      </c>
      <c r="AD1416" s="177">
        <f>VLOOKUP(CONCATENATE(AB1416,AC1416),'[1]Sheet1 (2)'!$X$6:$Y$26,2,FALSE)</f>
        <v>0</v>
      </c>
      <c r="AE1416" s="173" t="s">
        <v>82</v>
      </c>
      <c r="AF1416" s="173" t="s">
        <v>81</v>
      </c>
      <c r="AG1416" s="177">
        <f>VLOOKUP(CONCATENATE(AE1416,AF1416),'[1]Sheet1 (2)'!$Z$6:$AA$26,2,FALSE)</f>
        <v>66</v>
      </c>
      <c r="AH1416" s="172"/>
      <c r="AI1416" s="178"/>
      <c r="AJ1416" s="140"/>
      <c r="AK1416" s="176" t="s">
        <v>282</v>
      </c>
      <c r="AL1416" s="176" t="s">
        <v>76</v>
      </c>
      <c r="AM1416" s="170">
        <f t="shared" si="45"/>
        <v>1549</v>
      </c>
      <c r="AN1416" s="147"/>
      <c r="AO1416" s="155"/>
      <c r="AP1416" s="156"/>
      <c r="AQ1416" s="157">
        <v>4.0872078385999995</v>
      </c>
      <c r="AR1416" s="158"/>
      <c r="AS1416" s="145">
        <f>LOOKUP(rufmkm,'[1]Sheet1 (2)'!$V$62:$V$71,'[1]Sheet1 (2)'!$W$62:$W$71)</f>
        <v>50</v>
      </c>
      <c r="AT1416" s="140"/>
      <c r="AU1416" s="157">
        <f>IF(IF(D1416='[1]Sheet1 (2)'!$C$69,'[1]Sheet1 (2)'!$D$69*('[1]Sheet1 (2)'!$D$72-rut_index)/'[1]Sheet1 (2)'!$D$72,IF([1]shee2!D1356='[1]Sheet1 (2)'!$C$70,'[1]Sheet1 (2)'!$D$70*('[1]Sheet1 (2)'!$D$72-rut_index)/'[1]Sheet1 (2)'!$D$72,IF([1]shee2!D1356='[1]Sheet1 (2)'!$C$71,'[1]Sheet1 (2)'!$D$71*('[1]Sheet1 (2)'!$D$72-rut_index)/'[1]Sheet1 (2)'!$D$72)))&lt;0,0,IF(D1416='[1]Sheet1 (2)'!$C$69,'[1]Sheet1 (2)'!$D$69*('[1]Sheet1 (2)'!$D$72-rut_index)/'[1]Sheet1 (2)'!$D$72,IF([1]shee2!D1356='[1]Sheet1 (2)'!$C$70,'[1]Sheet1 (2)'!$D$70*('[1]Sheet1 (2)'!$D$72-rut_index)/'[1]Sheet1 (2)'!$D$72,IF([1]shee2!D1356='[1]Sheet1 (2)'!$C$71,'[1]Sheet1 (2)'!$D$71*('[1]Sheet1 (2)'!$D$72-rut_index)/'[1]Sheet1 (2)'!$D$72))))</f>
        <v>5</v>
      </c>
      <c r="AV1416" s="157">
        <f>IF(IF(D1416='[1]Sheet1 (2)'!$C$69,'[1]Sheet1 (2)'!$D$69*('[1]Sheet1 (2)'!$D$72-crack_s_index)/'[1]Sheet1 (2)'!$D$72,IF([1]shee2!D1356='[1]Sheet1 (2)'!$C$70,'[1]Sheet1 (2)'!$D$70*('[1]Sheet1 (2)'!$D$72-crack_s_index)/'[1]Sheet1 (2)'!$D$72,IF([1]shee2!D1356='[1]Sheet1 (2)'!$C$71,'[1]Sheet1 (2)'!$D$71*('[1]Sheet1 (2)'!$D$72-crack_s_index)/'[1]Sheet1 (2)'!$D$72)))&lt;0,0,IF(D1416='[1]Sheet1 (2)'!$C$69,'[1]Sheet1 (2)'!$D$69*('[1]Sheet1 (2)'!$D$72-crack_s_index)/'[1]Sheet1 (2)'!$D$72,IF([1]shee2!D1356='[1]Sheet1 (2)'!$C$70,'[1]Sheet1 (2)'!$D$70*('[1]Sheet1 (2)'!$D$72-crack_s_index)/'[1]Sheet1 (2)'!$D$72,IF([1]shee2!D1356='[1]Sheet1 (2)'!$C$71,'[1]Sheet1 (2)'!$D$71*('[1]Sheet1 (2)'!$D$72-crack_s_index)/'[1]Sheet1 (2)'!$D$72))))</f>
        <v>4.375</v>
      </c>
      <c r="AW1416" s="157">
        <f>IF(IF(D1416='[1]Sheet1 (2)'!$C$69,'[1]Sheet1 (2)'!$D$69*('[1]Sheet1 (2)'!$D$72-crack_t_index)/'[1]Sheet1 (2)'!$D$72,IF([1]shee2!D1356='[1]Sheet1 (2)'!$C$70,'[1]Sheet1 (2)'!$D$70*('[1]Sheet1 (2)'!$D$72-crack_t_index)/'[1]Sheet1 (2)'!$D$72,IF([1]shee2!D1356='[1]Sheet1 (2)'!$C$71,'[1]Sheet1 (2)'!$D$71*('[1]Sheet1 (2)'!$D$72-crack_t_index)/'[1]Sheet1 (2)'!$D$72)))&lt;0,0,IF(D1416='[1]Sheet1 (2)'!$C$69,'[1]Sheet1 (2)'!$D$69*('[1]Sheet1 (2)'!$D$72-crack_t_index)/'[1]Sheet1 (2)'!$D$72,IF([1]shee2!D1356='[1]Sheet1 (2)'!$C$70,'[1]Sheet1 (2)'!$D$70*('[1]Sheet1 (2)'!$D$72-crack_t_index)/'[1]Sheet1 (2)'!$D$72,IF([1]shee2!D1356='[1]Sheet1 (2)'!$C$71,'[1]Sheet1 (2)'!$D$71*('[1]Sheet1 (2)'!$D$72-crack_t_index)/'[1]Sheet1 (2)'!$D$72))))</f>
        <v>5</v>
      </c>
      <c r="AX1416" s="157">
        <f>IF(IF(D1416='[1]Sheet1 (2)'!$C$69,'[1]Sheet1 (2)'!$D$69*('[1]Sheet1 (2)'!$D$72-rave_index)/'[1]Sheet1 (2)'!$D$72,IF([1]shee2!D1356='[1]Sheet1 (2)'!$C$70,'[1]Sheet1 (2)'!$D$70*('[1]Sheet1 (2)'!$D$72-rave_index)/'[1]Sheet1 (2)'!$D$72,IF([1]shee2!D1356='[1]Sheet1 (2)'!$C$71,'[1]Sheet1 (2)'!$D$71*('[1]Sheet1 (2)'!$D$72-rave_index)/'[1]Sheet1 (2)'!$D$72)))&lt;0,0,IF(D1416='[1]Sheet1 (2)'!$C$69,'[1]Sheet1 (2)'!$D$69*('[1]Sheet1 (2)'!$D$72-rave_index)/'[1]Sheet1 (2)'!$D$72,IF([1]shee2!D1356='[1]Sheet1 (2)'!$C$70,'[1]Sheet1 (2)'!$D$70*('[1]Sheet1 (2)'!$D$72-rave_index)/'[1]Sheet1 (2)'!$D$72,IF([1]shee2!D1356='[1]Sheet1 (2)'!$C$71,'[1]Sheet1 (2)'!$D$71*('[1]Sheet1 (2)'!$D$72-rave_index)/'[1]Sheet1 (2)'!$D$72))))</f>
        <v>5</v>
      </c>
      <c r="AY1416" s="157">
        <f>IF(IF(D1416='[1]Sheet1 (2)'!$C$69,'[1]Sheet1 (2)'!$D$69*('[1]Sheet1 (2)'!$D$72-rough_index)/'[1]Sheet1 (2)'!$D$72,IF([1]shee2!D1356='[1]Sheet1 (2)'!$C$70,'[1]Sheet1 (2)'!$D$70*('[1]Sheet1 (2)'!$D$72-rough_index)/'[1]Sheet1 (2)'!$D$72,IF([1]shee2!D1356='[1]Sheet1 (2)'!$C$71,'[1]Sheet1 (2)'!$D$71*('[1]Sheet1 (2)'!$D$72-rough_index)/'[1]Sheet1 (2)'!$D$72)))&lt;0,0,IF(D1416='[1]Sheet1 (2)'!$C$69,'[1]Sheet1 (2)'!$D$69*('[1]Sheet1 (2)'!$D$72-rough_index)/'[1]Sheet1 (2)'!$D$72,IF([1]shee2!D1356='[1]Sheet1 (2)'!$C$70,'[1]Sheet1 (2)'!$D$70*('[1]Sheet1 (2)'!$D$72-rough_index)/'[1]Sheet1 (2)'!$D$72,IF([1]shee2!D1356='[1]Sheet1 (2)'!$C$71,'[1]Sheet1 (2)'!$D$71*('[1]Sheet1 (2)'!$D$72-rough_index)/'[1]Sheet1 (2)'!$D$72))))</f>
        <v>0.83333333333333337</v>
      </c>
      <c r="AZ1416" s="179">
        <f>+(AU1416*'[1]Sheet1 (2)'!$C$77)+(AV1416*'[1]Sheet1 (2)'!$C$78)+(AW1416*'[1]Sheet1 (2)'!$C$79)+(AX1416*'[1]Sheet1 (2)'!$C$80)+(AY1416*'[1]Sheet1 (2)'!$C$81)</f>
        <v>3.5250000000000004</v>
      </c>
      <c r="BA1416" s="213" t="str">
        <f t="shared" si="44"/>
        <v>Fair</v>
      </c>
      <c r="BE1416">
        <f>IF(D1416='[1]Sheet1 (2)'!$C$61,'[1]Sheet1 (2)'!$D$61*(counts^2)+'[1]Sheet1 (2)'!$G$61*counts+'[1]Sheet1 (2)'!$J$61,IF(D1416='[1]Sheet1 (2)'!$C$62,'[1]Sheet1 (2)'!$D$62*counts+'[1]Sheet1 (2)'!$G$62,IF(D1416='[1]Sheet1 (2)'!$C$63,'[1]Sheet1 (2)'!$D$63*counts+'[1]Sheet1 (2)'!$G$63,IF(D1416='[1]Sheet1 (2)'!$C$64,'[1]Sheet1 (2)'!$D$64*counts+'[1]Sheet1 (2)'!$G$64))))</f>
        <v>2.0984129299999998</v>
      </c>
    </row>
    <row r="1417" spans="1:57" ht="12.75" customHeight="1">
      <c r="A1417" s="176" t="s">
        <v>282</v>
      </c>
      <c r="B1417" s="145" t="s">
        <v>76</v>
      </c>
      <c r="C1417" s="170">
        <v>1550</v>
      </c>
      <c r="D1417" s="174" t="s">
        <v>77</v>
      </c>
      <c r="E1417" s="171">
        <v>8</v>
      </c>
      <c r="F1417" s="171">
        <v>2</v>
      </c>
      <c r="G1417" s="171" t="s">
        <v>77</v>
      </c>
      <c r="H1417" s="171">
        <v>1</v>
      </c>
      <c r="I1417" s="171" t="s">
        <v>77</v>
      </c>
      <c r="J1417" s="173" t="s">
        <v>80</v>
      </c>
      <c r="K1417" s="173" t="s">
        <v>80</v>
      </c>
      <c r="L1417" s="169">
        <f>VLOOKUP(CONCATENATE(J1417,K1417),'Sheet1 (2)'!$J$6:$K$26,2,FALSE)</f>
        <v>0</v>
      </c>
      <c r="M1417" s="173" t="s">
        <v>83</v>
      </c>
      <c r="N1417" s="173" t="s">
        <v>78</v>
      </c>
      <c r="O1417" s="177">
        <f>VLOOKUP(CONCATENATE(M1417,N1417),'[1]Sheet1 (2)'!$L$6:$M$26,2,FALSE)</f>
        <v>7.5</v>
      </c>
      <c r="P1417" s="173" t="s">
        <v>80</v>
      </c>
      <c r="Q1417" s="173" t="s">
        <v>80</v>
      </c>
      <c r="R1417" s="177">
        <f>VLOOKUP(CONCATENATE(P1417,Q1417),'[1]Sheet1 (2)'!$N$6:$O$26,2,FALSE)</f>
        <v>0</v>
      </c>
      <c r="S1417" s="173" t="s">
        <v>80</v>
      </c>
      <c r="T1417" s="173" t="s">
        <v>80</v>
      </c>
      <c r="U1417" s="177">
        <f>VLOOKUP(CONCATENATE(S1417,T1417),'[1]Sheet1 (2)'!$P$6:$Q$26,2,FALSE)</f>
        <v>0</v>
      </c>
      <c r="V1417" s="173" t="s">
        <v>80</v>
      </c>
      <c r="W1417" s="173" t="s">
        <v>80</v>
      </c>
      <c r="X1417" s="177">
        <f>VLOOKUP(CONCATENATE(V1417,W1417),'[1]Sheet1 (2)'!$R$6:$S$26,2,FALSE)</f>
        <v>0</v>
      </c>
      <c r="Y1417" s="173" t="s">
        <v>80</v>
      </c>
      <c r="Z1417" s="173" t="s">
        <v>80</v>
      </c>
      <c r="AA1417" s="177">
        <f>VLOOKUP(CONCATENATE(Y1417,Z1417),'[1]Sheet1 (2)'!$T$6:$U$26,2,FALSE)</f>
        <v>0</v>
      </c>
      <c r="AB1417" s="173" t="s">
        <v>80</v>
      </c>
      <c r="AC1417" s="173" t="s">
        <v>80</v>
      </c>
      <c r="AD1417" s="177">
        <f>VLOOKUP(CONCATENATE(AB1417,AC1417),'[1]Sheet1 (2)'!$X$6:$Y$26,2,FALSE)</f>
        <v>0</v>
      </c>
      <c r="AE1417" s="173" t="s">
        <v>82</v>
      </c>
      <c r="AF1417" s="173" t="s">
        <v>81</v>
      </c>
      <c r="AG1417" s="177">
        <f>VLOOKUP(CONCATENATE(AE1417,AF1417),'[1]Sheet1 (2)'!$Z$6:$AA$26,2,FALSE)</f>
        <v>66</v>
      </c>
      <c r="AH1417" s="172"/>
      <c r="AI1417" s="178"/>
      <c r="AJ1417" s="140"/>
      <c r="AK1417" s="176" t="s">
        <v>282</v>
      </c>
      <c r="AL1417" s="176" t="s">
        <v>76</v>
      </c>
      <c r="AM1417" s="170">
        <f t="shared" si="45"/>
        <v>1550</v>
      </c>
      <c r="AN1417" s="147"/>
      <c r="AO1417" s="155"/>
      <c r="AP1417" s="156"/>
      <c r="AQ1417" s="157">
        <v>4.3154993880000001</v>
      </c>
      <c r="AR1417" s="158"/>
      <c r="AS1417" s="145">
        <f>LOOKUP(rufmkm,'[1]Sheet1 (2)'!$V$62:$V$71,'[1]Sheet1 (2)'!$W$62:$W$71)</f>
        <v>50</v>
      </c>
      <c r="AT1417" s="140"/>
      <c r="AU1417" s="157">
        <f>IF(IF(D1417='[1]Sheet1 (2)'!$C$69,'[1]Sheet1 (2)'!$D$69*('[1]Sheet1 (2)'!$D$72-rut_index)/'[1]Sheet1 (2)'!$D$72,IF([1]shee2!D1357='[1]Sheet1 (2)'!$C$70,'[1]Sheet1 (2)'!$D$70*('[1]Sheet1 (2)'!$D$72-rut_index)/'[1]Sheet1 (2)'!$D$72,IF([1]shee2!D1357='[1]Sheet1 (2)'!$C$71,'[1]Sheet1 (2)'!$D$71*('[1]Sheet1 (2)'!$D$72-rut_index)/'[1]Sheet1 (2)'!$D$72)))&lt;0,0,IF(D1417='[1]Sheet1 (2)'!$C$69,'[1]Sheet1 (2)'!$D$69*('[1]Sheet1 (2)'!$D$72-rut_index)/'[1]Sheet1 (2)'!$D$72,IF([1]shee2!D1357='[1]Sheet1 (2)'!$C$70,'[1]Sheet1 (2)'!$D$70*('[1]Sheet1 (2)'!$D$72-rut_index)/'[1]Sheet1 (2)'!$D$72,IF([1]shee2!D1357='[1]Sheet1 (2)'!$C$71,'[1]Sheet1 (2)'!$D$71*('[1]Sheet1 (2)'!$D$72-rut_index)/'[1]Sheet1 (2)'!$D$72))))</f>
        <v>5</v>
      </c>
      <c r="AV1417" s="157">
        <f>IF(IF(D1417='[1]Sheet1 (2)'!$C$69,'[1]Sheet1 (2)'!$D$69*('[1]Sheet1 (2)'!$D$72-crack_s_index)/'[1]Sheet1 (2)'!$D$72,IF([1]shee2!D1357='[1]Sheet1 (2)'!$C$70,'[1]Sheet1 (2)'!$D$70*('[1]Sheet1 (2)'!$D$72-crack_s_index)/'[1]Sheet1 (2)'!$D$72,IF([1]shee2!D1357='[1]Sheet1 (2)'!$C$71,'[1]Sheet1 (2)'!$D$71*('[1]Sheet1 (2)'!$D$72-crack_s_index)/'[1]Sheet1 (2)'!$D$72)))&lt;0,0,IF(D1417='[1]Sheet1 (2)'!$C$69,'[1]Sheet1 (2)'!$D$69*('[1]Sheet1 (2)'!$D$72-crack_s_index)/'[1]Sheet1 (2)'!$D$72,IF([1]shee2!D1357='[1]Sheet1 (2)'!$C$70,'[1]Sheet1 (2)'!$D$70*('[1]Sheet1 (2)'!$D$72-crack_s_index)/'[1]Sheet1 (2)'!$D$72,IF([1]shee2!D1357='[1]Sheet1 (2)'!$C$71,'[1]Sheet1 (2)'!$D$71*('[1]Sheet1 (2)'!$D$72-crack_s_index)/'[1]Sheet1 (2)'!$D$72))))</f>
        <v>4.375</v>
      </c>
      <c r="AW1417" s="157">
        <f>IF(IF(D1417='[1]Sheet1 (2)'!$C$69,'[1]Sheet1 (2)'!$D$69*('[1]Sheet1 (2)'!$D$72-crack_t_index)/'[1]Sheet1 (2)'!$D$72,IF([1]shee2!D1357='[1]Sheet1 (2)'!$C$70,'[1]Sheet1 (2)'!$D$70*('[1]Sheet1 (2)'!$D$72-crack_t_index)/'[1]Sheet1 (2)'!$D$72,IF([1]shee2!D1357='[1]Sheet1 (2)'!$C$71,'[1]Sheet1 (2)'!$D$71*('[1]Sheet1 (2)'!$D$72-crack_t_index)/'[1]Sheet1 (2)'!$D$72)))&lt;0,0,IF(D1417='[1]Sheet1 (2)'!$C$69,'[1]Sheet1 (2)'!$D$69*('[1]Sheet1 (2)'!$D$72-crack_t_index)/'[1]Sheet1 (2)'!$D$72,IF([1]shee2!D1357='[1]Sheet1 (2)'!$C$70,'[1]Sheet1 (2)'!$D$70*('[1]Sheet1 (2)'!$D$72-crack_t_index)/'[1]Sheet1 (2)'!$D$72,IF([1]shee2!D1357='[1]Sheet1 (2)'!$C$71,'[1]Sheet1 (2)'!$D$71*('[1]Sheet1 (2)'!$D$72-crack_t_index)/'[1]Sheet1 (2)'!$D$72))))</f>
        <v>5</v>
      </c>
      <c r="AX1417" s="157">
        <f>IF(IF(D1417='[1]Sheet1 (2)'!$C$69,'[1]Sheet1 (2)'!$D$69*('[1]Sheet1 (2)'!$D$72-rave_index)/'[1]Sheet1 (2)'!$D$72,IF([1]shee2!D1357='[1]Sheet1 (2)'!$C$70,'[1]Sheet1 (2)'!$D$70*('[1]Sheet1 (2)'!$D$72-rave_index)/'[1]Sheet1 (2)'!$D$72,IF([1]shee2!D1357='[1]Sheet1 (2)'!$C$71,'[1]Sheet1 (2)'!$D$71*('[1]Sheet1 (2)'!$D$72-rave_index)/'[1]Sheet1 (2)'!$D$72)))&lt;0,0,IF(D1417='[1]Sheet1 (2)'!$C$69,'[1]Sheet1 (2)'!$D$69*('[1]Sheet1 (2)'!$D$72-rave_index)/'[1]Sheet1 (2)'!$D$72,IF([1]shee2!D1357='[1]Sheet1 (2)'!$C$70,'[1]Sheet1 (2)'!$D$70*('[1]Sheet1 (2)'!$D$72-rave_index)/'[1]Sheet1 (2)'!$D$72,IF([1]shee2!D1357='[1]Sheet1 (2)'!$C$71,'[1]Sheet1 (2)'!$D$71*('[1]Sheet1 (2)'!$D$72-rave_index)/'[1]Sheet1 (2)'!$D$72))))</f>
        <v>5</v>
      </c>
      <c r="AY1417" s="157">
        <f>IF(IF(D1417='[1]Sheet1 (2)'!$C$69,'[1]Sheet1 (2)'!$D$69*('[1]Sheet1 (2)'!$D$72-rough_index)/'[1]Sheet1 (2)'!$D$72,IF([1]shee2!D1357='[1]Sheet1 (2)'!$C$70,'[1]Sheet1 (2)'!$D$70*('[1]Sheet1 (2)'!$D$72-rough_index)/'[1]Sheet1 (2)'!$D$72,IF([1]shee2!D1357='[1]Sheet1 (2)'!$C$71,'[1]Sheet1 (2)'!$D$71*('[1]Sheet1 (2)'!$D$72-rough_index)/'[1]Sheet1 (2)'!$D$72)))&lt;0,0,IF(D1417='[1]Sheet1 (2)'!$C$69,'[1]Sheet1 (2)'!$D$69*('[1]Sheet1 (2)'!$D$72-rough_index)/'[1]Sheet1 (2)'!$D$72,IF([1]shee2!D1357='[1]Sheet1 (2)'!$C$70,'[1]Sheet1 (2)'!$D$70*('[1]Sheet1 (2)'!$D$72-rough_index)/'[1]Sheet1 (2)'!$D$72,IF([1]shee2!D1357='[1]Sheet1 (2)'!$C$71,'[1]Sheet1 (2)'!$D$71*('[1]Sheet1 (2)'!$D$72-rough_index)/'[1]Sheet1 (2)'!$D$72))))</f>
        <v>0.83333333333333337</v>
      </c>
      <c r="AZ1417" s="179">
        <f>+(AU1417*'[1]Sheet1 (2)'!$C$77)+(AV1417*'[1]Sheet1 (2)'!$C$78)+(AW1417*'[1]Sheet1 (2)'!$C$79)+(AX1417*'[1]Sheet1 (2)'!$C$80)+(AY1417*'[1]Sheet1 (2)'!$C$81)</f>
        <v>3.5250000000000004</v>
      </c>
      <c r="BA1417" s="213" t="str">
        <f t="shared" si="44"/>
        <v>Fair</v>
      </c>
      <c r="BE1417">
        <f>IF(D1417='[1]Sheet1 (2)'!$C$61,'[1]Sheet1 (2)'!$D$61*(counts^2)+'[1]Sheet1 (2)'!$G$61*counts+'[1]Sheet1 (2)'!$J$61,IF(D1417='[1]Sheet1 (2)'!$C$62,'[1]Sheet1 (2)'!$D$62*counts+'[1]Sheet1 (2)'!$G$62,IF(D1417='[1]Sheet1 (2)'!$C$63,'[1]Sheet1 (2)'!$D$63*counts+'[1]Sheet1 (2)'!$G$63,IF(D1417='[1]Sheet1 (2)'!$C$64,'[1]Sheet1 (2)'!$D$64*counts+'[1]Sheet1 (2)'!$G$64))))</f>
        <v>2.0984129299999998</v>
      </c>
    </row>
    <row r="1418" spans="1:57" ht="12.75" customHeight="1">
      <c r="A1418" s="176" t="s">
        <v>282</v>
      </c>
      <c r="B1418" s="145" t="s">
        <v>76</v>
      </c>
      <c r="C1418" s="170">
        <v>1551</v>
      </c>
      <c r="D1418" s="174" t="s">
        <v>77</v>
      </c>
      <c r="E1418" s="171">
        <v>8</v>
      </c>
      <c r="F1418" s="171">
        <v>2</v>
      </c>
      <c r="G1418" s="171" t="s">
        <v>77</v>
      </c>
      <c r="H1418" s="171">
        <v>1</v>
      </c>
      <c r="I1418" s="171" t="s">
        <v>77</v>
      </c>
      <c r="J1418" s="173" t="s">
        <v>80</v>
      </c>
      <c r="K1418" s="173" t="s">
        <v>80</v>
      </c>
      <c r="L1418" s="169">
        <f>VLOOKUP(CONCATENATE(J1418,K1418),'Sheet1 (2)'!$J$6:$K$26,2,FALSE)</f>
        <v>0</v>
      </c>
      <c r="M1418" s="173" t="s">
        <v>83</v>
      </c>
      <c r="N1418" s="173" t="s">
        <v>82</v>
      </c>
      <c r="O1418" s="177">
        <f>VLOOKUP(CONCATENATE(M1418,N1418),'[1]Sheet1 (2)'!$L$6:$M$26,2,FALSE)</f>
        <v>18.75</v>
      </c>
      <c r="P1418" s="173" t="s">
        <v>83</v>
      </c>
      <c r="Q1418" s="173" t="s">
        <v>78</v>
      </c>
      <c r="R1418" s="177">
        <f>VLOOKUP(CONCATENATE(P1418,Q1418),'[1]Sheet1 (2)'!$N$6:$O$26,2,FALSE)</f>
        <v>7.5</v>
      </c>
      <c r="S1418" s="173" t="s">
        <v>80</v>
      </c>
      <c r="T1418" s="173" t="s">
        <v>80</v>
      </c>
      <c r="U1418" s="177">
        <f>VLOOKUP(CONCATENATE(S1418,T1418),'[1]Sheet1 (2)'!$P$6:$Q$26,2,FALSE)</f>
        <v>0</v>
      </c>
      <c r="V1418" s="173" t="s">
        <v>80</v>
      </c>
      <c r="W1418" s="173" t="s">
        <v>80</v>
      </c>
      <c r="X1418" s="177">
        <f>VLOOKUP(CONCATENATE(V1418,W1418),'[1]Sheet1 (2)'!$R$6:$S$26,2,FALSE)</f>
        <v>0</v>
      </c>
      <c r="Y1418" s="173" t="s">
        <v>80</v>
      </c>
      <c r="Z1418" s="173" t="s">
        <v>80</v>
      </c>
      <c r="AA1418" s="177">
        <f>VLOOKUP(CONCATENATE(Y1418,Z1418),'[1]Sheet1 (2)'!$T$6:$U$26,2,FALSE)</f>
        <v>0</v>
      </c>
      <c r="AB1418" s="173" t="s">
        <v>80</v>
      </c>
      <c r="AC1418" s="173" t="s">
        <v>80</v>
      </c>
      <c r="AD1418" s="177">
        <f>VLOOKUP(CONCATENATE(AB1418,AC1418),'[1]Sheet1 (2)'!$X$6:$Y$26,2,FALSE)</f>
        <v>0</v>
      </c>
      <c r="AE1418" s="173" t="s">
        <v>82</v>
      </c>
      <c r="AF1418" s="173" t="s">
        <v>81</v>
      </c>
      <c r="AG1418" s="177">
        <f>VLOOKUP(CONCATENATE(AE1418,AF1418),'[1]Sheet1 (2)'!$Z$6:$AA$26,2,FALSE)</f>
        <v>66</v>
      </c>
      <c r="AH1418" s="172"/>
      <c r="AI1418" s="178"/>
      <c r="AJ1418" s="140"/>
      <c r="AK1418" s="176" t="s">
        <v>282</v>
      </c>
      <c r="AL1418" s="176" t="s">
        <v>76</v>
      </c>
      <c r="AM1418" s="170">
        <f t="shared" si="45"/>
        <v>1551</v>
      </c>
      <c r="AN1418" s="147"/>
      <c r="AO1418" s="155"/>
      <c r="AP1418" s="156"/>
      <c r="AQ1418" s="157">
        <v>4.1105205710000003</v>
      </c>
      <c r="AR1418" s="158"/>
      <c r="AS1418" s="145">
        <f>LOOKUP(rufmkm,'[1]Sheet1 (2)'!$V$62:$V$71,'[1]Sheet1 (2)'!$W$62:$W$71)</f>
        <v>50</v>
      </c>
      <c r="AT1418" s="140"/>
      <c r="AU1418" s="157">
        <f>IF(IF(D1418='[1]Sheet1 (2)'!$C$69,'[1]Sheet1 (2)'!$D$69*('[1]Sheet1 (2)'!$D$72-rut_index)/'[1]Sheet1 (2)'!$D$72,IF([1]shee2!D1358='[1]Sheet1 (2)'!$C$70,'[1]Sheet1 (2)'!$D$70*('[1]Sheet1 (2)'!$D$72-rut_index)/'[1]Sheet1 (2)'!$D$72,IF([1]shee2!D1358='[1]Sheet1 (2)'!$C$71,'[1]Sheet1 (2)'!$D$71*('[1]Sheet1 (2)'!$D$72-rut_index)/'[1]Sheet1 (2)'!$D$72)))&lt;0,0,IF(D1418='[1]Sheet1 (2)'!$C$69,'[1]Sheet1 (2)'!$D$69*('[1]Sheet1 (2)'!$D$72-rut_index)/'[1]Sheet1 (2)'!$D$72,IF([1]shee2!D1358='[1]Sheet1 (2)'!$C$70,'[1]Sheet1 (2)'!$D$70*('[1]Sheet1 (2)'!$D$72-rut_index)/'[1]Sheet1 (2)'!$D$72,IF([1]shee2!D1358='[1]Sheet1 (2)'!$C$71,'[1]Sheet1 (2)'!$D$71*('[1]Sheet1 (2)'!$D$72-rut_index)/'[1]Sheet1 (2)'!$D$72))))</f>
        <v>5</v>
      </c>
      <c r="AV1418" s="157">
        <f>IF(IF(D1418='[1]Sheet1 (2)'!$C$69,'[1]Sheet1 (2)'!$D$69*('[1]Sheet1 (2)'!$D$72-crack_s_index)/'[1]Sheet1 (2)'!$D$72,IF([1]shee2!D1358='[1]Sheet1 (2)'!$C$70,'[1]Sheet1 (2)'!$D$70*('[1]Sheet1 (2)'!$D$72-crack_s_index)/'[1]Sheet1 (2)'!$D$72,IF([1]shee2!D1358='[1]Sheet1 (2)'!$C$71,'[1]Sheet1 (2)'!$D$71*('[1]Sheet1 (2)'!$D$72-crack_s_index)/'[1]Sheet1 (2)'!$D$72)))&lt;0,0,IF(D1418='[1]Sheet1 (2)'!$C$69,'[1]Sheet1 (2)'!$D$69*('[1]Sheet1 (2)'!$D$72-crack_s_index)/'[1]Sheet1 (2)'!$D$72,IF([1]shee2!D1358='[1]Sheet1 (2)'!$C$70,'[1]Sheet1 (2)'!$D$70*('[1]Sheet1 (2)'!$D$72-crack_s_index)/'[1]Sheet1 (2)'!$D$72,IF([1]shee2!D1358='[1]Sheet1 (2)'!$C$71,'[1]Sheet1 (2)'!$D$71*('[1]Sheet1 (2)'!$D$72-crack_s_index)/'[1]Sheet1 (2)'!$D$72))))</f>
        <v>3.4375</v>
      </c>
      <c r="AW1418" s="157">
        <f>IF(IF(D1418='[1]Sheet1 (2)'!$C$69,'[1]Sheet1 (2)'!$D$69*('[1]Sheet1 (2)'!$D$72-crack_t_index)/'[1]Sheet1 (2)'!$D$72,IF([1]shee2!D1358='[1]Sheet1 (2)'!$C$70,'[1]Sheet1 (2)'!$D$70*('[1]Sheet1 (2)'!$D$72-crack_t_index)/'[1]Sheet1 (2)'!$D$72,IF([1]shee2!D1358='[1]Sheet1 (2)'!$C$71,'[1]Sheet1 (2)'!$D$71*('[1]Sheet1 (2)'!$D$72-crack_t_index)/'[1]Sheet1 (2)'!$D$72)))&lt;0,0,IF(D1418='[1]Sheet1 (2)'!$C$69,'[1]Sheet1 (2)'!$D$69*('[1]Sheet1 (2)'!$D$72-crack_t_index)/'[1]Sheet1 (2)'!$D$72,IF([1]shee2!D1358='[1]Sheet1 (2)'!$C$70,'[1]Sheet1 (2)'!$D$70*('[1]Sheet1 (2)'!$D$72-crack_t_index)/'[1]Sheet1 (2)'!$D$72,IF([1]shee2!D1358='[1]Sheet1 (2)'!$C$71,'[1]Sheet1 (2)'!$D$71*('[1]Sheet1 (2)'!$D$72-crack_t_index)/'[1]Sheet1 (2)'!$D$72))))</f>
        <v>4.375</v>
      </c>
      <c r="AX1418" s="157">
        <f>IF(IF(D1418='[1]Sheet1 (2)'!$C$69,'[1]Sheet1 (2)'!$D$69*('[1]Sheet1 (2)'!$D$72-rave_index)/'[1]Sheet1 (2)'!$D$72,IF([1]shee2!D1358='[1]Sheet1 (2)'!$C$70,'[1]Sheet1 (2)'!$D$70*('[1]Sheet1 (2)'!$D$72-rave_index)/'[1]Sheet1 (2)'!$D$72,IF([1]shee2!D1358='[1]Sheet1 (2)'!$C$71,'[1]Sheet1 (2)'!$D$71*('[1]Sheet1 (2)'!$D$72-rave_index)/'[1]Sheet1 (2)'!$D$72)))&lt;0,0,IF(D1418='[1]Sheet1 (2)'!$C$69,'[1]Sheet1 (2)'!$D$69*('[1]Sheet1 (2)'!$D$72-rave_index)/'[1]Sheet1 (2)'!$D$72,IF([1]shee2!D1358='[1]Sheet1 (2)'!$C$70,'[1]Sheet1 (2)'!$D$70*('[1]Sheet1 (2)'!$D$72-rave_index)/'[1]Sheet1 (2)'!$D$72,IF([1]shee2!D1358='[1]Sheet1 (2)'!$C$71,'[1]Sheet1 (2)'!$D$71*('[1]Sheet1 (2)'!$D$72-rave_index)/'[1]Sheet1 (2)'!$D$72))))</f>
        <v>5</v>
      </c>
      <c r="AY1418" s="157">
        <f>IF(IF(D1418='[1]Sheet1 (2)'!$C$69,'[1]Sheet1 (2)'!$D$69*('[1]Sheet1 (2)'!$D$72-rough_index)/'[1]Sheet1 (2)'!$D$72,IF([1]shee2!D1358='[1]Sheet1 (2)'!$C$70,'[1]Sheet1 (2)'!$D$70*('[1]Sheet1 (2)'!$D$72-rough_index)/'[1]Sheet1 (2)'!$D$72,IF([1]shee2!D1358='[1]Sheet1 (2)'!$C$71,'[1]Sheet1 (2)'!$D$71*('[1]Sheet1 (2)'!$D$72-rough_index)/'[1]Sheet1 (2)'!$D$72)))&lt;0,0,IF(D1418='[1]Sheet1 (2)'!$C$69,'[1]Sheet1 (2)'!$D$69*('[1]Sheet1 (2)'!$D$72-rough_index)/'[1]Sheet1 (2)'!$D$72,IF([1]shee2!D1358='[1]Sheet1 (2)'!$C$70,'[1]Sheet1 (2)'!$D$70*('[1]Sheet1 (2)'!$D$72-rough_index)/'[1]Sheet1 (2)'!$D$72,IF([1]shee2!D1358='[1]Sheet1 (2)'!$C$71,'[1]Sheet1 (2)'!$D$71*('[1]Sheet1 (2)'!$D$72-rough_index)/'[1]Sheet1 (2)'!$D$72))))</f>
        <v>0.83333333333333337</v>
      </c>
      <c r="AZ1418" s="179">
        <f>+(AU1418*'[1]Sheet1 (2)'!$C$77)+(AV1418*'[1]Sheet1 (2)'!$C$78)+(AW1418*'[1]Sheet1 (2)'!$C$79)+(AX1418*'[1]Sheet1 (2)'!$C$80)+(AY1418*'[1]Sheet1 (2)'!$C$81)</f>
        <v>3.1624999999999996</v>
      </c>
      <c r="BA1418" s="213" t="str">
        <f t="shared" si="44"/>
        <v>Fair</v>
      </c>
      <c r="BE1418">
        <f>IF(D1418='[1]Sheet1 (2)'!$C$61,'[1]Sheet1 (2)'!$D$61*(counts^2)+'[1]Sheet1 (2)'!$G$61*counts+'[1]Sheet1 (2)'!$J$61,IF(D1418='[1]Sheet1 (2)'!$C$62,'[1]Sheet1 (2)'!$D$62*counts+'[1]Sheet1 (2)'!$G$62,IF(D1418='[1]Sheet1 (2)'!$C$63,'[1]Sheet1 (2)'!$D$63*counts+'[1]Sheet1 (2)'!$G$63,IF(D1418='[1]Sheet1 (2)'!$C$64,'[1]Sheet1 (2)'!$D$64*counts+'[1]Sheet1 (2)'!$G$64))))</f>
        <v>2.0984129299999998</v>
      </c>
    </row>
    <row r="1419" spans="1:57" ht="12.75" customHeight="1">
      <c r="A1419" s="176" t="s">
        <v>282</v>
      </c>
      <c r="B1419" s="145" t="s">
        <v>76</v>
      </c>
      <c r="C1419" s="170">
        <v>1552</v>
      </c>
      <c r="D1419" s="174" t="s">
        <v>77</v>
      </c>
      <c r="E1419" s="171">
        <v>8</v>
      </c>
      <c r="F1419" s="171">
        <v>2</v>
      </c>
      <c r="G1419" s="171" t="s">
        <v>77</v>
      </c>
      <c r="H1419" s="171">
        <v>1</v>
      </c>
      <c r="I1419" s="171" t="s">
        <v>77</v>
      </c>
      <c r="J1419" s="173" t="s">
        <v>80</v>
      </c>
      <c r="K1419" s="173" t="s">
        <v>80</v>
      </c>
      <c r="L1419" s="169">
        <f>VLOOKUP(CONCATENATE(J1419,K1419),'Sheet1 (2)'!$J$6:$K$26,2,FALSE)</f>
        <v>0</v>
      </c>
      <c r="M1419" s="173" t="s">
        <v>83</v>
      </c>
      <c r="N1419" s="173" t="s">
        <v>78</v>
      </c>
      <c r="O1419" s="177">
        <f>VLOOKUP(CONCATENATE(M1419,N1419),'[1]Sheet1 (2)'!$L$6:$M$26,2,FALSE)</f>
        <v>7.5</v>
      </c>
      <c r="P1419" s="173" t="s">
        <v>83</v>
      </c>
      <c r="Q1419" s="173" t="s">
        <v>78</v>
      </c>
      <c r="R1419" s="177">
        <f>VLOOKUP(CONCATENATE(P1419,Q1419),'[1]Sheet1 (2)'!$N$6:$O$26,2,FALSE)</f>
        <v>7.5</v>
      </c>
      <c r="S1419" s="173" t="s">
        <v>80</v>
      </c>
      <c r="T1419" s="173" t="s">
        <v>80</v>
      </c>
      <c r="U1419" s="177">
        <f>VLOOKUP(CONCATENATE(S1419,T1419),'[1]Sheet1 (2)'!$P$6:$Q$26,2,FALSE)</f>
        <v>0</v>
      </c>
      <c r="V1419" s="173" t="s">
        <v>80</v>
      </c>
      <c r="W1419" s="173" t="s">
        <v>80</v>
      </c>
      <c r="X1419" s="177">
        <f>VLOOKUP(CONCATENATE(V1419,W1419),'[1]Sheet1 (2)'!$R$6:$S$26,2,FALSE)</f>
        <v>0</v>
      </c>
      <c r="Y1419" s="173" t="s">
        <v>80</v>
      </c>
      <c r="Z1419" s="173" t="s">
        <v>80</v>
      </c>
      <c r="AA1419" s="177">
        <f>VLOOKUP(CONCATENATE(Y1419,Z1419),'[1]Sheet1 (2)'!$T$6:$U$26,2,FALSE)</f>
        <v>0</v>
      </c>
      <c r="AB1419" s="173" t="s">
        <v>80</v>
      </c>
      <c r="AC1419" s="173" t="s">
        <v>80</v>
      </c>
      <c r="AD1419" s="177">
        <f>VLOOKUP(CONCATENATE(AB1419,AC1419),'[1]Sheet1 (2)'!$X$6:$Y$26,2,FALSE)</f>
        <v>0</v>
      </c>
      <c r="AE1419" s="173" t="s">
        <v>82</v>
      </c>
      <c r="AF1419" s="173" t="s">
        <v>81</v>
      </c>
      <c r="AG1419" s="177">
        <f>VLOOKUP(CONCATENATE(AE1419,AF1419),'[1]Sheet1 (2)'!$Z$6:$AA$26,2,FALSE)</f>
        <v>66</v>
      </c>
      <c r="AH1419" s="172"/>
      <c r="AI1419" s="178"/>
      <c r="AJ1419" s="140"/>
      <c r="AK1419" s="176" t="s">
        <v>282</v>
      </c>
      <c r="AL1419" s="176" t="s">
        <v>76</v>
      </c>
      <c r="AM1419" s="170">
        <f t="shared" si="45"/>
        <v>1552</v>
      </c>
      <c r="AN1419" s="147"/>
      <c r="AO1419" s="155"/>
      <c r="AP1419" s="156"/>
      <c r="AQ1419" s="157">
        <v>5.819890741</v>
      </c>
      <c r="AR1419" s="158"/>
      <c r="AS1419" s="145">
        <f>LOOKUP(rufmkm,'[1]Sheet1 (2)'!$V$62:$V$71,'[1]Sheet1 (2)'!$W$62:$W$71)</f>
        <v>60</v>
      </c>
      <c r="AT1419" s="140"/>
      <c r="AU1419" s="157">
        <f>IF(IF(D1419='[1]Sheet1 (2)'!$C$69,'[1]Sheet1 (2)'!$D$69*('[1]Sheet1 (2)'!$D$72-rut_index)/'[1]Sheet1 (2)'!$D$72,IF([1]shee2!D1359='[1]Sheet1 (2)'!$C$70,'[1]Sheet1 (2)'!$D$70*('[1]Sheet1 (2)'!$D$72-rut_index)/'[1]Sheet1 (2)'!$D$72,IF([1]shee2!D1359='[1]Sheet1 (2)'!$C$71,'[1]Sheet1 (2)'!$D$71*('[1]Sheet1 (2)'!$D$72-rut_index)/'[1]Sheet1 (2)'!$D$72)))&lt;0,0,IF(D1419='[1]Sheet1 (2)'!$C$69,'[1]Sheet1 (2)'!$D$69*('[1]Sheet1 (2)'!$D$72-rut_index)/'[1]Sheet1 (2)'!$D$72,IF([1]shee2!D1359='[1]Sheet1 (2)'!$C$70,'[1]Sheet1 (2)'!$D$70*('[1]Sheet1 (2)'!$D$72-rut_index)/'[1]Sheet1 (2)'!$D$72,IF([1]shee2!D1359='[1]Sheet1 (2)'!$C$71,'[1]Sheet1 (2)'!$D$71*('[1]Sheet1 (2)'!$D$72-rut_index)/'[1]Sheet1 (2)'!$D$72))))</f>
        <v>5</v>
      </c>
      <c r="AV1419" s="157">
        <f>IF(IF(D1419='[1]Sheet1 (2)'!$C$69,'[1]Sheet1 (2)'!$D$69*('[1]Sheet1 (2)'!$D$72-crack_s_index)/'[1]Sheet1 (2)'!$D$72,IF([1]shee2!D1359='[1]Sheet1 (2)'!$C$70,'[1]Sheet1 (2)'!$D$70*('[1]Sheet1 (2)'!$D$72-crack_s_index)/'[1]Sheet1 (2)'!$D$72,IF([1]shee2!D1359='[1]Sheet1 (2)'!$C$71,'[1]Sheet1 (2)'!$D$71*('[1]Sheet1 (2)'!$D$72-crack_s_index)/'[1]Sheet1 (2)'!$D$72)))&lt;0,0,IF(D1419='[1]Sheet1 (2)'!$C$69,'[1]Sheet1 (2)'!$D$69*('[1]Sheet1 (2)'!$D$72-crack_s_index)/'[1]Sheet1 (2)'!$D$72,IF([1]shee2!D1359='[1]Sheet1 (2)'!$C$70,'[1]Sheet1 (2)'!$D$70*('[1]Sheet1 (2)'!$D$72-crack_s_index)/'[1]Sheet1 (2)'!$D$72,IF([1]shee2!D1359='[1]Sheet1 (2)'!$C$71,'[1]Sheet1 (2)'!$D$71*('[1]Sheet1 (2)'!$D$72-crack_s_index)/'[1]Sheet1 (2)'!$D$72))))</f>
        <v>4.375</v>
      </c>
      <c r="AW1419" s="157">
        <f>IF(IF(D1419='[1]Sheet1 (2)'!$C$69,'[1]Sheet1 (2)'!$D$69*('[1]Sheet1 (2)'!$D$72-crack_t_index)/'[1]Sheet1 (2)'!$D$72,IF([1]shee2!D1359='[1]Sheet1 (2)'!$C$70,'[1]Sheet1 (2)'!$D$70*('[1]Sheet1 (2)'!$D$72-crack_t_index)/'[1]Sheet1 (2)'!$D$72,IF([1]shee2!D1359='[1]Sheet1 (2)'!$C$71,'[1]Sheet1 (2)'!$D$71*('[1]Sheet1 (2)'!$D$72-crack_t_index)/'[1]Sheet1 (2)'!$D$72)))&lt;0,0,IF(D1419='[1]Sheet1 (2)'!$C$69,'[1]Sheet1 (2)'!$D$69*('[1]Sheet1 (2)'!$D$72-crack_t_index)/'[1]Sheet1 (2)'!$D$72,IF([1]shee2!D1359='[1]Sheet1 (2)'!$C$70,'[1]Sheet1 (2)'!$D$70*('[1]Sheet1 (2)'!$D$72-crack_t_index)/'[1]Sheet1 (2)'!$D$72,IF([1]shee2!D1359='[1]Sheet1 (2)'!$C$71,'[1]Sheet1 (2)'!$D$71*('[1]Sheet1 (2)'!$D$72-crack_t_index)/'[1]Sheet1 (2)'!$D$72))))</f>
        <v>4.375</v>
      </c>
      <c r="AX1419" s="157">
        <f>IF(IF(D1419='[1]Sheet1 (2)'!$C$69,'[1]Sheet1 (2)'!$D$69*('[1]Sheet1 (2)'!$D$72-rave_index)/'[1]Sheet1 (2)'!$D$72,IF([1]shee2!D1359='[1]Sheet1 (2)'!$C$70,'[1]Sheet1 (2)'!$D$70*('[1]Sheet1 (2)'!$D$72-rave_index)/'[1]Sheet1 (2)'!$D$72,IF([1]shee2!D1359='[1]Sheet1 (2)'!$C$71,'[1]Sheet1 (2)'!$D$71*('[1]Sheet1 (2)'!$D$72-rave_index)/'[1]Sheet1 (2)'!$D$72)))&lt;0,0,IF(D1419='[1]Sheet1 (2)'!$C$69,'[1]Sheet1 (2)'!$D$69*('[1]Sheet1 (2)'!$D$72-rave_index)/'[1]Sheet1 (2)'!$D$72,IF([1]shee2!D1359='[1]Sheet1 (2)'!$C$70,'[1]Sheet1 (2)'!$D$70*('[1]Sheet1 (2)'!$D$72-rave_index)/'[1]Sheet1 (2)'!$D$72,IF([1]shee2!D1359='[1]Sheet1 (2)'!$C$71,'[1]Sheet1 (2)'!$D$71*('[1]Sheet1 (2)'!$D$72-rave_index)/'[1]Sheet1 (2)'!$D$72))))</f>
        <v>5</v>
      </c>
      <c r="AY1419" s="157">
        <f>IF(IF(D1419='[1]Sheet1 (2)'!$C$69,'[1]Sheet1 (2)'!$D$69*('[1]Sheet1 (2)'!$D$72-rough_index)/'[1]Sheet1 (2)'!$D$72,IF([1]shee2!D1359='[1]Sheet1 (2)'!$C$70,'[1]Sheet1 (2)'!$D$70*('[1]Sheet1 (2)'!$D$72-rough_index)/'[1]Sheet1 (2)'!$D$72,IF([1]shee2!D1359='[1]Sheet1 (2)'!$C$71,'[1]Sheet1 (2)'!$D$71*('[1]Sheet1 (2)'!$D$72-rough_index)/'[1]Sheet1 (2)'!$D$72)))&lt;0,0,IF(D1419='[1]Sheet1 (2)'!$C$69,'[1]Sheet1 (2)'!$D$69*('[1]Sheet1 (2)'!$D$72-rough_index)/'[1]Sheet1 (2)'!$D$72,IF([1]shee2!D1359='[1]Sheet1 (2)'!$C$70,'[1]Sheet1 (2)'!$D$70*('[1]Sheet1 (2)'!$D$72-rough_index)/'[1]Sheet1 (2)'!$D$72,IF([1]shee2!D1359='[1]Sheet1 (2)'!$C$71,'[1]Sheet1 (2)'!$D$71*('[1]Sheet1 (2)'!$D$72-rough_index)/'[1]Sheet1 (2)'!$D$72))))</f>
        <v>0</v>
      </c>
      <c r="AZ1419" s="179">
        <f>+(AU1419*'[1]Sheet1 (2)'!$C$77)+(AV1419*'[1]Sheet1 (2)'!$C$78)+(AW1419*'[1]Sheet1 (2)'!$C$79)+(AX1419*'[1]Sheet1 (2)'!$C$80)+(AY1419*'[1]Sheet1 (2)'!$C$81)</f>
        <v>3.25</v>
      </c>
      <c r="BA1419" s="213" t="str">
        <f t="shared" si="44"/>
        <v>Fair</v>
      </c>
      <c r="BE1419">
        <f>IF(D1419='[1]Sheet1 (2)'!$C$61,'[1]Sheet1 (2)'!$D$61*(counts^2)+'[1]Sheet1 (2)'!$G$61*counts+'[1]Sheet1 (2)'!$J$61,IF(D1419='[1]Sheet1 (2)'!$C$62,'[1]Sheet1 (2)'!$D$62*counts+'[1]Sheet1 (2)'!$G$62,IF(D1419='[1]Sheet1 (2)'!$C$63,'[1]Sheet1 (2)'!$D$63*counts+'[1]Sheet1 (2)'!$G$63,IF(D1419='[1]Sheet1 (2)'!$C$64,'[1]Sheet1 (2)'!$D$64*counts+'[1]Sheet1 (2)'!$G$64))))</f>
        <v>2.0984129299999998</v>
      </c>
    </row>
    <row r="1420" spans="1:57" ht="12.75" customHeight="1">
      <c r="A1420" s="176" t="s">
        <v>282</v>
      </c>
      <c r="B1420" s="145" t="s">
        <v>76</v>
      </c>
      <c r="C1420" s="170">
        <v>1553</v>
      </c>
      <c r="D1420" s="174" t="s">
        <v>77</v>
      </c>
      <c r="E1420" s="171">
        <v>8</v>
      </c>
      <c r="F1420" s="171">
        <v>2</v>
      </c>
      <c r="G1420" s="171" t="s">
        <v>77</v>
      </c>
      <c r="H1420" s="171">
        <v>1</v>
      </c>
      <c r="I1420" s="171" t="s">
        <v>77</v>
      </c>
      <c r="J1420" s="173" t="s">
        <v>80</v>
      </c>
      <c r="K1420" s="173" t="s">
        <v>80</v>
      </c>
      <c r="L1420" s="169">
        <f>VLOOKUP(CONCATENATE(J1420,K1420),'Sheet1 (2)'!$J$6:$K$26,2,FALSE)</f>
        <v>0</v>
      </c>
      <c r="M1420" s="173" t="s">
        <v>83</v>
      </c>
      <c r="N1420" s="173" t="s">
        <v>83</v>
      </c>
      <c r="O1420" s="177">
        <f>VLOOKUP(CONCATENATE(M1420,N1420),'[1]Sheet1 (2)'!$L$6:$M$26,2,FALSE)</f>
        <v>37.5</v>
      </c>
      <c r="P1420" s="173" t="s">
        <v>83</v>
      </c>
      <c r="Q1420" s="173" t="s">
        <v>83</v>
      </c>
      <c r="R1420" s="177">
        <f>VLOOKUP(CONCATENATE(P1420,Q1420),'[1]Sheet1 (2)'!$N$6:$O$26,2,FALSE)</f>
        <v>37.5</v>
      </c>
      <c r="S1420" s="173" t="s">
        <v>80</v>
      </c>
      <c r="T1420" s="173" t="s">
        <v>80</v>
      </c>
      <c r="U1420" s="177">
        <f>VLOOKUP(CONCATENATE(S1420,T1420),'[1]Sheet1 (2)'!$P$6:$Q$26,2,FALSE)</f>
        <v>0</v>
      </c>
      <c r="V1420" s="173" t="s">
        <v>80</v>
      </c>
      <c r="W1420" s="173" t="s">
        <v>80</v>
      </c>
      <c r="X1420" s="177">
        <f>VLOOKUP(CONCATENATE(V1420,W1420),'[1]Sheet1 (2)'!$R$6:$S$26,2,FALSE)</f>
        <v>0</v>
      </c>
      <c r="Y1420" s="173" t="s">
        <v>80</v>
      </c>
      <c r="Z1420" s="173" t="s">
        <v>80</v>
      </c>
      <c r="AA1420" s="177">
        <f>VLOOKUP(CONCATENATE(Y1420,Z1420),'[1]Sheet1 (2)'!$T$6:$U$26,2,FALSE)</f>
        <v>0</v>
      </c>
      <c r="AB1420" s="173" t="s">
        <v>80</v>
      </c>
      <c r="AC1420" s="173" t="s">
        <v>80</v>
      </c>
      <c r="AD1420" s="177">
        <f>VLOOKUP(CONCATENATE(AB1420,AC1420),'[1]Sheet1 (2)'!$X$6:$Y$26,2,FALSE)</f>
        <v>0</v>
      </c>
      <c r="AE1420" s="173" t="s">
        <v>82</v>
      </c>
      <c r="AF1420" s="173" t="s">
        <v>81</v>
      </c>
      <c r="AG1420" s="177">
        <f>VLOOKUP(CONCATENATE(AE1420,AF1420),'[1]Sheet1 (2)'!$Z$6:$AA$26,2,FALSE)</f>
        <v>66</v>
      </c>
      <c r="AH1420" s="172"/>
      <c r="AI1420" s="178"/>
      <c r="AJ1420" s="140"/>
      <c r="AK1420" s="176" t="s">
        <v>282</v>
      </c>
      <c r="AL1420" s="176" t="s">
        <v>76</v>
      </c>
      <c r="AM1420" s="170">
        <f t="shared" si="45"/>
        <v>1553</v>
      </c>
      <c r="AN1420" s="147"/>
      <c r="AO1420" s="155"/>
      <c r="AP1420" s="156"/>
      <c r="AQ1420" s="157">
        <v>2.6280940226</v>
      </c>
      <c r="AR1420" s="158"/>
      <c r="AS1420" s="145">
        <f>LOOKUP(rufmkm,'[1]Sheet1 (2)'!$V$62:$V$71,'[1]Sheet1 (2)'!$W$62:$W$71)</f>
        <v>30</v>
      </c>
      <c r="AT1420" s="140"/>
      <c r="AU1420" s="157">
        <f>IF(IF(D1420='[1]Sheet1 (2)'!$C$69,'[1]Sheet1 (2)'!$D$69*('[1]Sheet1 (2)'!$D$72-rut_index)/'[1]Sheet1 (2)'!$D$72,IF([1]shee2!D1360='[1]Sheet1 (2)'!$C$70,'[1]Sheet1 (2)'!$D$70*('[1]Sheet1 (2)'!$D$72-rut_index)/'[1]Sheet1 (2)'!$D$72,IF([1]shee2!D1360='[1]Sheet1 (2)'!$C$71,'[1]Sheet1 (2)'!$D$71*('[1]Sheet1 (2)'!$D$72-rut_index)/'[1]Sheet1 (2)'!$D$72)))&lt;0,0,IF(D1420='[1]Sheet1 (2)'!$C$69,'[1]Sheet1 (2)'!$D$69*('[1]Sheet1 (2)'!$D$72-rut_index)/'[1]Sheet1 (2)'!$D$72,IF([1]shee2!D1360='[1]Sheet1 (2)'!$C$70,'[1]Sheet1 (2)'!$D$70*('[1]Sheet1 (2)'!$D$72-rut_index)/'[1]Sheet1 (2)'!$D$72,IF([1]shee2!D1360='[1]Sheet1 (2)'!$C$71,'[1]Sheet1 (2)'!$D$71*('[1]Sheet1 (2)'!$D$72-rut_index)/'[1]Sheet1 (2)'!$D$72))))</f>
        <v>5</v>
      </c>
      <c r="AV1420" s="157">
        <f>IF(IF(D1420='[1]Sheet1 (2)'!$C$69,'[1]Sheet1 (2)'!$D$69*('[1]Sheet1 (2)'!$D$72-crack_s_index)/'[1]Sheet1 (2)'!$D$72,IF([1]shee2!D1360='[1]Sheet1 (2)'!$C$70,'[1]Sheet1 (2)'!$D$70*('[1]Sheet1 (2)'!$D$72-crack_s_index)/'[1]Sheet1 (2)'!$D$72,IF([1]shee2!D1360='[1]Sheet1 (2)'!$C$71,'[1]Sheet1 (2)'!$D$71*('[1]Sheet1 (2)'!$D$72-crack_s_index)/'[1]Sheet1 (2)'!$D$72)))&lt;0,0,IF(D1420='[1]Sheet1 (2)'!$C$69,'[1]Sheet1 (2)'!$D$69*('[1]Sheet1 (2)'!$D$72-crack_s_index)/'[1]Sheet1 (2)'!$D$72,IF([1]shee2!D1360='[1]Sheet1 (2)'!$C$70,'[1]Sheet1 (2)'!$D$70*('[1]Sheet1 (2)'!$D$72-crack_s_index)/'[1]Sheet1 (2)'!$D$72,IF([1]shee2!D1360='[1]Sheet1 (2)'!$C$71,'[1]Sheet1 (2)'!$D$71*('[1]Sheet1 (2)'!$D$72-crack_s_index)/'[1]Sheet1 (2)'!$D$72))))</f>
        <v>1.875</v>
      </c>
      <c r="AW1420" s="157">
        <f>IF(IF(D1420='[1]Sheet1 (2)'!$C$69,'[1]Sheet1 (2)'!$D$69*('[1]Sheet1 (2)'!$D$72-crack_t_index)/'[1]Sheet1 (2)'!$D$72,IF([1]shee2!D1360='[1]Sheet1 (2)'!$C$70,'[1]Sheet1 (2)'!$D$70*('[1]Sheet1 (2)'!$D$72-crack_t_index)/'[1]Sheet1 (2)'!$D$72,IF([1]shee2!D1360='[1]Sheet1 (2)'!$C$71,'[1]Sheet1 (2)'!$D$71*('[1]Sheet1 (2)'!$D$72-crack_t_index)/'[1]Sheet1 (2)'!$D$72)))&lt;0,0,IF(D1420='[1]Sheet1 (2)'!$C$69,'[1]Sheet1 (2)'!$D$69*('[1]Sheet1 (2)'!$D$72-crack_t_index)/'[1]Sheet1 (2)'!$D$72,IF([1]shee2!D1360='[1]Sheet1 (2)'!$C$70,'[1]Sheet1 (2)'!$D$70*('[1]Sheet1 (2)'!$D$72-crack_t_index)/'[1]Sheet1 (2)'!$D$72,IF([1]shee2!D1360='[1]Sheet1 (2)'!$C$71,'[1]Sheet1 (2)'!$D$71*('[1]Sheet1 (2)'!$D$72-crack_t_index)/'[1]Sheet1 (2)'!$D$72))))</f>
        <v>1.875</v>
      </c>
      <c r="AX1420" s="157">
        <f>IF(IF(D1420='[1]Sheet1 (2)'!$C$69,'[1]Sheet1 (2)'!$D$69*('[1]Sheet1 (2)'!$D$72-rave_index)/'[1]Sheet1 (2)'!$D$72,IF([1]shee2!D1360='[1]Sheet1 (2)'!$C$70,'[1]Sheet1 (2)'!$D$70*('[1]Sheet1 (2)'!$D$72-rave_index)/'[1]Sheet1 (2)'!$D$72,IF([1]shee2!D1360='[1]Sheet1 (2)'!$C$71,'[1]Sheet1 (2)'!$D$71*('[1]Sheet1 (2)'!$D$72-rave_index)/'[1]Sheet1 (2)'!$D$72)))&lt;0,0,IF(D1420='[1]Sheet1 (2)'!$C$69,'[1]Sheet1 (2)'!$D$69*('[1]Sheet1 (2)'!$D$72-rave_index)/'[1]Sheet1 (2)'!$D$72,IF([1]shee2!D1360='[1]Sheet1 (2)'!$C$70,'[1]Sheet1 (2)'!$D$70*('[1]Sheet1 (2)'!$D$72-rave_index)/'[1]Sheet1 (2)'!$D$72,IF([1]shee2!D1360='[1]Sheet1 (2)'!$C$71,'[1]Sheet1 (2)'!$D$71*('[1]Sheet1 (2)'!$D$72-rave_index)/'[1]Sheet1 (2)'!$D$72))))</f>
        <v>5</v>
      </c>
      <c r="AY1420" s="157">
        <f>IF(IF(D1420='[1]Sheet1 (2)'!$C$69,'[1]Sheet1 (2)'!$D$69*('[1]Sheet1 (2)'!$D$72-rough_index)/'[1]Sheet1 (2)'!$D$72,IF([1]shee2!D1360='[1]Sheet1 (2)'!$C$70,'[1]Sheet1 (2)'!$D$70*('[1]Sheet1 (2)'!$D$72-rough_index)/'[1]Sheet1 (2)'!$D$72,IF([1]shee2!D1360='[1]Sheet1 (2)'!$C$71,'[1]Sheet1 (2)'!$D$71*('[1]Sheet1 (2)'!$D$72-rough_index)/'[1]Sheet1 (2)'!$D$72)))&lt;0,0,IF(D1420='[1]Sheet1 (2)'!$C$69,'[1]Sheet1 (2)'!$D$69*('[1]Sheet1 (2)'!$D$72-rough_index)/'[1]Sheet1 (2)'!$D$72,IF([1]shee2!D1360='[1]Sheet1 (2)'!$C$70,'[1]Sheet1 (2)'!$D$70*('[1]Sheet1 (2)'!$D$72-rough_index)/'[1]Sheet1 (2)'!$D$72,IF([1]shee2!D1360='[1]Sheet1 (2)'!$C$71,'[1]Sheet1 (2)'!$D$71*('[1]Sheet1 (2)'!$D$72-rough_index)/'[1]Sheet1 (2)'!$D$72))))</f>
        <v>2.5</v>
      </c>
      <c r="AZ1420" s="179">
        <f>+(AU1420*'[1]Sheet1 (2)'!$C$77)+(AV1420*'[1]Sheet1 (2)'!$C$78)+(AW1420*'[1]Sheet1 (2)'!$C$79)+(AX1420*'[1]Sheet1 (2)'!$C$80)+(AY1420*'[1]Sheet1 (2)'!$C$81)</f>
        <v>3</v>
      </c>
      <c r="BA1420" s="213" t="str">
        <f t="shared" si="44"/>
        <v>Fair</v>
      </c>
      <c r="BE1420">
        <f>IF(D1420='[1]Sheet1 (2)'!$C$61,'[1]Sheet1 (2)'!$D$61*(counts^2)+'[1]Sheet1 (2)'!$G$61*counts+'[1]Sheet1 (2)'!$J$61,IF(D1420='[1]Sheet1 (2)'!$C$62,'[1]Sheet1 (2)'!$D$62*counts+'[1]Sheet1 (2)'!$G$62,IF(D1420='[1]Sheet1 (2)'!$C$63,'[1]Sheet1 (2)'!$D$63*counts+'[1]Sheet1 (2)'!$G$63,IF(D1420='[1]Sheet1 (2)'!$C$64,'[1]Sheet1 (2)'!$D$64*counts+'[1]Sheet1 (2)'!$G$64))))</f>
        <v>2.0984129299999998</v>
      </c>
    </row>
    <row r="1421" spans="1:57" ht="12.75" customHeight="1">
      <c r="A1421" s="176" t="s">
        <v>282</v>
      </c>
      <c r="B1421" s="145" t="s">
        <v>76</v>
      </c>
      <c r="C1421" s="170">
        <v>1554</v>
      </c>
      <c r="D1421" s="174" t="s">
        <v>77</v>
      </c>
      <c r="E1421" s="171">
        <v>8</v>
      </c>
      <c r="F1421" s="171">
        <v>2</v>
      </c>
      <c r="G1421" s="171" t="s">
        <v>77</v>
      </c>
      <c r="H1421" s="171">
        <v>1</v>
      </c>
      <c r="I1421" s="171" t="s">
        <v>77</v>
      </c>
      <c r="J1421" s="173" t="s">
        <v>80</v>
      </c>
      <c r="K1421" s="173" t="s">
        <v>80</v>
      </c>
      <c r="L1421" s="169">
        <f>VLOOKUP(CONCATENATE(J1421,K1421),'Sheet1 (2)'!$J$6:$K$26,2,FALSE)</f>
        <v>0</v>
      </c>
      <c r="M1421" s="173" t="s">
        <v>83</v>
      </c>
      <c r="N1421" s="173" t="s">
        <v>83</v>
      </c>
      <c r="O1421" s="177">
        <f>VLOOKUP(CONCATENATE(M1421,N1421),'[1]Sheet1 (2)'!$L$6:$M$26,2,FALSE)</f>
        <v>37.5</v>
      </c>
      <c r="P1421" s="173" t="s">
        <v>83</v>
      </c>
      <c r="Q1421" s="173" t="s">
        <v>83</v>
      </c>
      <c r="R1421" s="177">
        <f>VLOOKUP(CONCATENATE(P1421,Q1421),'[1]Sheet1 (2)'!$N$6:$O$26,2,FALSE)</f>
        <v>37.5</v>
      </c>
      <c r="S1421" s="173" t="s">
        <v>80</v>
      </c>
      <c r="T1421" s="173" t="s">
        <v>80</v>
      </c>
      <c r="U1421" s="177">
        <f>VLOOKUP(CONCATENATE(S1421,T1421),'[1]Sheet1 (2)'!$P$6:$Q$26,2,FALSE)</f>
        <v>0</v>
      </c>
      <c r="V1421" s="173" t="s">
        <v>80</v>
      </c>
      <c r="W1421" s="173" t="s">
        <v>80</v>
      </c>
      <c r="X1421" s="177">
        <f>VLOOKUP(CONCATENATE(V1421,W1421),'[1]Sheet1 (2)'!$R$6:$S$26,2,FALSE)</f>
        <v>0</v>
      </c>
      <c r="Y1421" s="173" t="s">
        <v>80</v>
      </c>
      <c r="Z1421" s="173" t="s">
        <v>80</v>
      </c>
      <c r="AA1421" s="177">
        <f>VLOOKUP(CONCATENATE(Y1421,Z1421),'[1]Sheet1 (2)'!$T$6:$U$26,2,FALSE)</f>
        <v>0</v>
      </c>
      <c r="AB1421" s="173" t="s">
        <v>80</v>
      </c>
      <c r="AC1421" s="173" t="s">
        <v>80</v>
      </c>
      <c r="AD1421" s="177">
        <f>VLOOKUP(CONCATENATE(AB1421,AC1421),'[1]Sheet1 (2)'!$X$6:$Y$26,2,FALSE)</f>
        <v>0</v>
      </c>
      <c r="AE1421" s="173" t="s">
        <v>82</v>
      </c>
      <c r="AF1421" s="173" t="s">
        <v>81</v>
      </c>
      <c r="AG1421" s="177">
        <f>VLOOKUP(CONCATENATE(AE1421,AF1421),'[1]Sheet1 (2)'!$Z$6:$AA$26,2,FALSE)</f>
        <v>66</v>
      </c>
      <c r="AH1421" s="172"/>
      <c r="AI1421" s="178"/>
      <c r="AJ1421" s="140"/>
      <c r="AK1421" s="176" t="s">
        <v>282</v>
      </c>
      <c r="AL1421" s="176" t="s">
        <v>76</v>
      </c>
      <c r="AM1421" s="170">
        <f t="shared" si="45"/>
        <v>1554</v>
      </c>
      <c r="AN1421" s="147"/>
      <c r="AO1421" s="155" t="s">
        <v>488</v>
      </c>
      <c r="AP1421" s="156"/>
      <c r="AQ1421" s="157">
        <v>3.0751875141999996</v>
      </c>
      <c r="AR1421" s="158"/>
      <c r="AS1421" s="145">
        <f>LOOKUP(rufmkm,'[1]Sheet1 (2)'!$V$62:$V$71,'[1]Sheet1 (2)'!$W$62:$W$71)</f>
        <v>40</v>
      </c>
      <c r="AT1421" s="140"/>
      <c r="AU1421" s="157">
        <f>IF(IF(D1421='[1]Sheet1 (2)'!$C$69,'[1]Sheet1 (2)'!$D$69*('[1]Sheet1 (2)'!$D$72-rut_index)/'[1]Sheet1 (2)'!$D$72,IF([1]shee2!D1361='[1]Sheet1 (2)'!$C$70,'[1]Sheet1 (2)'!$D$70*('[1]Sheet1 (2)'!$D$72-rut_index)/'[1]Sheet1 (2)'!$D$72,IF([1]shee2!D1361='[1]Sheet1 (2)'!$C$71,'[1]Sheet1 (2)'!$D$71*('[1]Sheet1 (2)'!$D$72-rut_index)/'[1]Sheet1 (2)'!$D$72)))&lt;0,0,IF(D1421='[1]Sheet1 (2)'!$C$69,'[1]Sheet1 (2)'!$D$69*('[1]Sheet1 (2)'!$D$72-rut_index)/'[1]Sheet1 (2)'!$D$72,IF([1]shee2!D1361='[1]Sheet1 (2)'!$C$70,'[1]Sheet1 (2)'!$D$70*('[1]Sheet1 (2)'!$D$72-rut_index)/'[1]Sheet1 (2)'!$D$72,IF([1]shee2!D1361='[1]Sheet1 (2)'!$C$71,'[1]Sheet1 (2)'!$D$71*('[1]Sheet1 (2)'!$D$72-rut_index)/'[1]Sheet1 (2)'!$D$72))))</f>
        <v>5</v>
      </c>
      <c r="AV1421" s="157">
        <f>IF(IF(D1421='[1]Sheet1 (2)'!$C$69,'[1]Sheet1 (2)'!$D$69*('[1]Sheet1 (2)'!$D$72-crack_s_index)/'[1]Sheet1 (2)'!$D$72,IF([1]shee2!D1361='[1]Sheet1 (2)'!$C$70,'[1]Sheet1 (2)'!$D$70*('[1]Sheet1 (2)'!$D$72-crack_s_index)/'[1]Sheet1 (2)'!$D$72,IF([1]shee2!D1361='[1]Sheet1 (2)'!$C$71,'[1]Sheet1 (2)'!$D$71*('[1]Sheet1 (2)'!$D$72-crack_s_index)/'[1]Sheet1 (2)'!$D$72)))&lt;0,0,IF(D1421='[1]Sheet1 (2)'!$C$69,'[1]Sheet1 (2)'!$D$69*('[1]Sheet1 (2)'!$D$72-crack_s_index)/'[1]Sheet1 (2)'!$D$72,IF([1]shee2!D1361='[1]Sheet1 (2)'!$C$70,'[1]Sheet1 (2)'!$D$70*('[1]Sheet1 (2)'!$D$72-crack_s_index)/'[1]Sheet1 (2)'!$D$72,IF([1]shee2!D1361='[1]Sheet1 (2)'!$C$71,'[1]Sheet1 (2)'!$D$71*('[1]Sheet1 (2)'!$D$72-crack_s_index)/'[1]Sheet1 (2)'!$D$72))))</f>
        <v>1.875</v>
      </c>
      <c r="AW1421" s="157">
        <f>IF(IF(D1421='[1]Sheet1 (2)'!$C$69,'[1]Sheet1 (2)'!$D$69*('[1]Sheet1 (2)'!$D$72-crack_t_index)/'[1]Sheet1 (2)'!$D$72,IF([1]shee2!D1361='[1]Sheet1 (2)'!$C$70,'[1]Sheet1 (2)'!$D$70*('[1]Sheet1 (2)'!$D$72-crack_t_index)/'[1]Sheet1 (2)'!$D$72,IF([1]shee2!D1361='[1]Sheet1 (2)'!$C$71,'[1]Sheet1 (2)'!$D$71*('[1]Sheet1 (2)'!$D$72-crack_t_index)/'[1]Sheet1 (2)'!$D$72)))&lt;0,0,IF(D1421='[1]Sheet1 (2)'!$C$69,'[1]Sheet1 (2)'!$D$69*('[1]Sheet1 (2)'!$D$72-crack_t_index)/'[1]Sheet1 (2)'!$D$72,IF([1]shee2!D1361='[1]Sheet1 (2)'!$C$70,'[1]Sheet1 (2)'!$D$70*('[1]Sheet1 (2)'!$D$72-crack_t_index)/'[1]Sheet1 (2)'!$D$72,IF([1]shee2!D1361='[1]Sheet1 (2)'!$C$71,'[1]Sheet1 (2)'!$D$71*('[1]Sheet1 (2)'!$D$72-crack_t_index)/'[1]Sheet1 (2)'!$D$72))))</f>
        <v>1.875</v>
      </c>
      <c r="AX1421" s="157">
        <f>IF(IF(D1421='[1]Sheet1 (2)'!$C$69,'[1]Sheet1 (2)'!$D$69*('[1]Sheet1 (2)'!$D$72-rave_index)/'[1]Sheet1 (2)'!$D$72,IF([1]shee2!D1361='[1]Sheet1 (2)'!$C$70,'[1]Sheet1 (2)'!$D$70*('[1]Sheet1 (2)'!$D$72-rave_index)/'[1]Sheet1 (2)'!$D$72,IF([1]shee2!D1361='[1]Sheet1 (2)'!$C$71,'[1]Sheet1 (2)'!$D$71*('[1]Sheet1 (2)'!$D$72-rave_index)/'[1]Sheet1 (2)'!$D$72)))&lt;0,0,IF(D1421='[1]Sheet1 (2)'!$C$69,'[1]Sheet1 (2)'!$D$69*('[1]Sheet1 (2)'!$D$72-rave_index)/'[1]Sheet1 (2)'!$D$72,IF([1]shee2!D1361='[1]Sheet1 (2)'!$C$70,'[1]Sheet1 (2)'!$D$70*('[1]Sheet1 (2)'!$D$72-rave_index)/'[1]Sheet1 (2)'!$D$72,IF([1]shee2!D1361='[1]Sheet1 (2)'!$C$71,'[1]Sheet1 (2)'!$D$71*('[1]Sheet1 (2)'!$D$72-rave_index)/'[1]Sheet1 (2)'!$D$72))))</f>
        <v>5</v>
      </c>
      <c r="AY1421" s="157">
        <f>IF(IF(D1421='[1]Sheet1 (2)'!$C$69,'[1]Sheet1 (2)'!$D$69*('[1]Sheet1 (2)'!$D$72-rough_index)/'[1]Sheet1 (2)'!$D$72,IF([1]shee2!D1361='[1]Sheet1 (2)'!$C$70,'[1]Sheet1 (2)'!$D$70*('[1]Sheet1 (2)'!$D$72-rough_index)/'[1]Sheet1 (2)'!$D$72,IF([1]shee2!D1361='[1]Sheet1 (2)'!$C$71,'[1]Sheet1 (2)'!$D$71*('[1]Sheet1 (2)'!$D$72-rough_index)/'[1]Sheet1 (2)'!$D$72)))&lt;0,0,IF(D1421='[1]Sheet1 (2)'!$C$69,'[1]Sheet1 (2)'!$D$69*('[1]Sheet1 (2)'!$D$72-rough_index)/'[1]Sheet1 (2)'!$D$72,IF([1]shee2!D1361='[1]Sheet1 (2)'!$C$70,'[1]Sheet1 (2)'!$D$70*('[1]Sheet1 (2)'!$D$72-rough_index)/'[1]Sheet1 (2)'!$D$72,IF([1]shee2!D1361='[1]Sheet1 (2)'!$C$71,'[1]Sheet1 (2)'!$D$71*('[1]Sheet1 (2)'!$D$72-rough_index)/'[1]Sheet1 (2)'!$D$72))))</f>
        <v>1.6666666666666667</v>
      </c>
      <c r="AZ1421" s="179">
        <f>+(AU1421*'[1]Sheet1 (2)'!$C$77)+(AV1421*'[1]Sheet1 (2)'!$C$78)+(AW1421*'[1]Sheet1 (2)'!$C$79)+(AX1421*'[1]Sheet1 (2)'!$C$80)+(AY1421*'[1]Sheet1 (2)'!$C$81)</f>
        <v>2.75</v>
      </c>
      <c r="BA1421" s="213" t="str">
        <f t="shared" si="44"/>
        <v>Fair</v>
      </c>
      <c r="BE1421">
        <f>IF(D1421='[1]Sheet1 (2)'!$C$61,'[1]Sheet1 (2)'!$D$61*(counts^2)+'[1]Sheet1 (2)'!$G$61*counts+'[1]Sheet1 (2)'!$J$61,IF(D1421='[1]Sheet1 (2)'!$C$62,'[1]Sheet1 (2)'!$D$62*counts+'[1]Sheet1 (2)'!$G$62,IF(D1421='[1]Sheet1 (2)'!$C$63,'[1]Sheet1 (2)'!$D$63*counts+'[1]Sheet1 (2)'!$G$63,IF(D1421='[1]Sheet1 (2)'!$C$64,'[1]Sheet1 (2)'!$D$64*counts+'[1]Sheet1 (2)'!$G$64))))</f>
        <v>2.0984129299999998</v>
      </c>
    </row>
    <row r="1422" spans="1:57" ht="12.75" customHeight="1">
      <c r="A1422" s="176" t="s">
        <v>282</v>
      </c>
      <c r="B1422" s="145" t="s">
        <v>76</v>
      </c>
      <c r="C1422" s="170">
        <v>1555</v>
      </c>
      <c r="D1422" s="174" t="s">
        <v>77</v>
      </c>
      <c r="E1422" s="171">
        <v>8</v>
      </c>
      <c r="F1422" s="171">
        <v>2</v>
      </c>
      <c r="G1422" s="171" t="s">
        <v>77</v>
      </c>
      <c r="H1422" s="171">
        <v>1</v>
      </c>
      <c r="I1422" s="171" t="s">
        <v>77</v>
      </c>
      <c r="J1422" s="173" t="s">
        <v>80</v>
      </c>
      <c r="K1422" s="173" t="s">
        <v>80</v>
      </c>
      <c r="L1422" s="169">
        <f>VLOOKUP(CONCATENATE(J1422,K1422),'Sheet1 (2)'!$J$6:$K$26,2,FALSE)</f>
        <v>0</v>
      </c>
      <c r="M1422" s="173" t="s">
        <v>79</v>
      </c>
      <c r="N1422" s="173" t="s">
        <v>78</v>
      </c>
      <c r="O1422" s="177">
        <f>VLOOKUP(CONCATENATE(M1422,N1422),'[1]Sheet1 (2)'!$L$6:$M$26,2,FALSE)</f>
        <v>10</v>
      </c>
      <c r="P1422" s="173" t="s">
        <v>79</v>
      </c>
      <c r="Q1422" s="173" t="s">
        <v>78</v>
      </c>
      <c r="R1422" s="177">
        <f>VLOOKUP(CONCATENATE(P1422,Q1422),'[1]Sheet1 (2)'!$N$6:$O$26,2,FALSE)</f>
        <v>10</v>
      </c>
      <c r="S1422" s="173" t="s">
        <v>80</v>
      </c>
      <c r="T1422" s="173" t="s">
        <v>80</v>
      </c>
      <c r="U1422" s="177">
        <f>VLOOKUP(CONCATENATE(S1422,T1422),'[1]Sheet1 (2)'!$P$6:$Q$26,2,FALSE)</f>
        <v>0</v>
      </c>
      <c r="V1422" s="173" t="s">
        <v>80</v>
      </c>
      <c r="W1422" s="173" t="s">
        <v>80</v>
      </c>
      <c r="X1422" s="177">
        <f>VLOOKUP(CONCATENATE(V1422,W1422),'[1]Sheet1 (2)'!$R$6:$S$26,2,FALSE)</f>
        <v>0</v>
      </c>
      <c r="Y1422" s="173" t="s">
        <v>80</v>
      </c>
      <c r="Z1422" s="173" t="s">
        <v>80</v>
      </c>
      <c r="AA1422" s="177">
        <f>VLOOKUP(CONCATENATE(Y1422,Z1422),'[1]Sheet1 (2)'!$T$6:$U$26,2,FALSE)</f>
        <v>0</v>
      </c>
      <c r="AB1422" s="173" t="s">
        <v>80</v>
      </c>
      <c r="AC1422" s="173" t="s">
        <v>80</v>
      </c>
      <c r="AD1422" s="177">
        <f>VLOOKUP(CONCATENATE(AB1422,AC1422),'[1]Sheet1 (2)'!$X$6:$Y$26,2,FALSE)</f>
        <v>0</v>
      </c>
      <c r="AE1422" s="173" t="s">
        <v>82</v>
      </c>
      <c r="AF1422" s="173" t="s">
        <v>81</v>
      </c>
      <c r="AG1422" s="177">
        <f>VLOOKUP(CONCATENATE(AE1422,AF1422),'[1]Sheet1 (2)'!$Z$6:$AA$26,2,FALSE)</f>
        <v>66</v>
      </c>
      <c r="AH1422" s="172"/>
      <c r="AI1422" s="178"/>
      <c r="AJ1422" s="140"/>
      <c r="AK1422" s="176" t="s">
        <v>282</v>
      </c>
      <c r="AL1422" s="176" t="s">
        <v>76</v>
      </c>
      <c r="AM1422" s="170">
        <f t="shared" si="45"/>
        <v>1555</v>
      </c>
      <c r="AN1422" s="147"/>
      <c r="AO1422" s="155"/>
      <c r="AP1422" s="156"/>
      <c r="AQ1422" s="157">
        <v>3.3910700680000003</v>
      </c>
      <c r="AR1422" s="158"/>
      <c r="AS1422" s="145">
        <f>LOOKUP(rufmkm,'[1]Sheet1 (2)'!$V$62:$V$71,'[1]Sheet1 (2)'!$W$62:$W$71)</f>
        <v>40</v>
      </c>
      <c r="AT1422" s="140"/>
      <c r="AU1422" s="157">
        <f>IF(IF(D1422='[1]Sheet1 (2)'!$C$69,'[1]Sheet1 (2)'!$D$69*('[1]Sheet1 (2)'!$D$72-rut_index)/'[1]Sheet1 (2)'!$D$72,IF([1]shee2!D1362='[1]Sheet1 (2)'!$C$70,'[1]Sheet1 (2)'!$D$70*('[1]Sheet1 (2)'!$D$72-rut_index)/'[1]Sheet1 (2)'!$D$72,IF([1]shee2!D1362='[1]Sheet1 (2)'!$C$71,'[1]Sheet1 (2)'!$D$71*('[1]Sheet1 (2)'!$D$72-rut_index)/'[1]Sheet1 (2)'!$D$72)))&lt;0,0,IF(D1422='[1]Sheet1 (2)'!$C$69,'[1]Sheet1 (2)'!$D$69*('[1]Sheet1 (2)'!$D$72-rut_index)/'[1]Sheet1 (2)'!$D$72,IF([1]shee2!D1362='[1]Sheet1 (2)'!$C$70,'[1]Sheet1 (2)'!$D$70*('[1]Sheet1 (2)'!$D$72-rut_index)/'[1]Sheet1 (2)'!$D$72,IF([1]shee2!D1362='[1]Sheet1 (2)'!$C$71,'[1]Sheet1 (2)'!$D$71*('[1]Sheet1 (2)'!$D$72-rut_index)/'[1]Sheet1 (2)'!$D$72))))</f>
        <v>5</v>
      </c>
      <c r="AV1422" s="157">
        <f>IF(IF(D1422='[1]Sheet1 (2)'!$C$69,'[1]Sheet1 (2)'!$D$69*('[1]Sheet1 (2)'!$D$72-crack_s_index)/'[1]Sheet1 (2)'!$D$72,IF([1]shee2!D1362='[1]Sheet1 (2)'!$C$70,'[1]Sheet1 (2)'!$D$70*('[1]Sheet1 (2)'!$D$72-crack_s_index)/'[1]Sheet1 (2)'!$D$72,IF([1]shee2!D1362='[1]Sheet1 (2)'!$C$71,'[1]Sheet1 (2)'!$D$71*('[1]Sheet1 (2)'!$D$72-crack_s_index)/'[1]Sheet1 (2)'!$D$72)))&lt;0,0,IF(D1422='[1]Sheet1 (2)'!$C$69,'[1]Sheet1 (2)'!$D$69*('[1]Sheet1 (2)'!$D$72-crack_s_index)/'[1]Sheet1 (2)'!$D$72,IF([1]shee2!D1362='[1]Sheet1 (2)'!$C$70,'[1]Sheet1 (2)'!$D$70*('[1]Sheet1 (2)'!$D$72-crack_s_index)/'[1]Sheet1 (2)'!$D$72,IF([1]shee2!D1362='[1]Sheet1 (2)'!$C$71,'[1]Sheet1 (2)'!$D$71*('[1]Sheet1 (2)'!$D$72-crack_s_index)/'[1]Sheet1 (2)'!$D$72))))</f>
        <v>4.166666666666667</v>
      </c>
      <c r="AW1422" s="157">
        <f>IF(IF(D1422='[1]Sheet1 (2)'!$C$69,'[1]Sheet1 (2)'!$D$69*('[1]Sheet1 (2)'!$D$72-crack_t_index)/'[1]Sheet1 (2)'!$D$72,IF([1]shee2!D1362='[1]Sheet1 (2)'!$C$70,'[1]Sheet1 (2)'!$D$70*('[1]Sheet1 (2)'!$D$72-crack_t_index)/'[1]Sheet1 (2)'!$D$72,IF([1]shee2!D1362='[1]Sheet1 (2)'!$C$71,'[1]Sheet1 (2)'!$D$71*('[1]Sheet1 (2)'!$D$72-crack_t_index)/'[1]Sheet1 (2)'!$D$72)))&lt;0,0,IF(D1422='[1]Sheet1 (2)'!$C$69,'[1]Sheet1 (2)'!$D$69*('[1]Sheet1 (2)'!$D$72-crack_t_index)/'[1]Sheet1 (2)'!$D$72,IF([1]shee2!D1362='[1]Sheet1 (2)'!$C$70,'[1]Sheet1 (2)'!$D$70*('[1]Sheet1 (2)'!$D$72-crack_t_index)/'[1]Sheet1 (2)'!$D$72,IF([1]shee2!D1362='[1]Sheet1 (2)'!$C$71,'[1]Sheet1 (2)'!$D$71*('[1]Sheet1 (2)'!$D$72-crack_t_index)/'[1]Sheet1 (2)'!$D$72))))</f>
        <v>4.166666666666667</v>
      </c>
      <c r="AX1422" s="157">
        <f>IF(IF(D1422='[1]Sheet1 (2)'!$C$69,'[1]Sheet1 (2)'!$D$69*('[1]Sheet1 (2)'!$D$72-rave_index)/'[1]Sheet1 (2)'!$D$72,IF([1]shee2!D1362='[1]Sheet1 (2)'!$C$70,'[1]Sheet1 (2)'!$D$70*('[1]Sheet1 (2)'!$D$72-rave_index)/'[1]Sheet1 (2)'!$D$72,IF([1]shee2!D1362='[1]Sheet1 (2)'!$C$71,'[1]Sheet1 (2)'!$D$71*('[1]Sheet1 (2)'!$D$72-rave_index)/'[1]Sheet1 (2)'!$D$72)))&lt;0,0,IF(D1422='[1]Sheet1 (2)'!$C$69,'[1]Sheet1 (2)'!$D$69*('[1]Sheet1 (2)'!$D$72-rave_index)/'[1]Sheet1 (2)'!$D$72,IF([1]shee2!D1362='[1]Sheet1 (2)'!$C$70,'[1]Sheet1 (2)'!$D$70*('[1]Sheet1 (2)'!$D$72-rave_index)/'[1]Sheet1 (2)'!$D$72,IF([1]shee2!D1362='[1]Sheet1 (2)'!$C$71,'[1]Sheet1 (2)'!$D$71*('[1]Sheet1 (2)'!$D$72-rave_index)/'[1]Sheet1 (2)'!$D$72))))</f>
        <v>5</v>
      </c>
      <c r="AY1422" s="157">
        <f>IF(IF(D1422='[1]Sheet1 (2)'!$C$69,'[1]Sheet1 (2)'!$D$69*('[1]Sheet1 (2)'!$D$72-rough_index)/'[1]Sheet1 (2)'!$D$72,IF([1]shee2!D1362='[1]Sheet1 (2)'!$C$70,'[1]Sheet1 (2)'!$D$70*('[1]Sheet1 (2)'!$D$72-rough_index)/'[1]Sheet1 (2)'!$D$72,IF([1]shee2!D1362='[1]Sheet1 (2)'!$C$71,'[1]Sheet1 (2)'!$D$71*('[1]Sheet1 (2)'!$D$72-rough_index)/'[1]Sheet1 (2)'!$D$72)))&lt;0,0,IF(D1422='[1]Sheet1 (2)'!$C$69,'[1]Sheet1 (2)'!$D$69*('[1]Sheet1 (2)'!$D$72-rough_index)/'[1]Sheet1 (2)'!$D$72,IF([1]shee2!D1362='[1]Sheet1 (2)'!$C$70,'[1]Sheet1 (2)'!$D$70*('[1]Sheet1 (2)'!$D$72-rough_index)/'[1]Sheet1 (2)'!$D$72,IF([1]shee2!D1362='[1]Sheet1 (2)'!$C$71,'[1]Sheet1 (2)'!$D$71*('[1]Sheet1 (2)'!$D$72-rough_index)/'[1]Sheet1 (2)'!$D$72))))</f>
        <v>1.6666666666666667</v>
      </c>
      <c r="AZ1422" s="179">
        <f>+(AU1422*'[1]Sheet1 (2)'!$C$77)+(AV1422*'[1]Sheet1 (2)'!$C$78)+(AW1422*'[1]Sheet1 (2)'!$C$79)+(AX1422*'[1]Sheet1 (2)'!$C$80)+(AY1422*'[1]Sheet1 (2)'!$C$81)</f>
        <v>3.6666666666666665</v>
      </c>
      <c r="BA1422" s="213" t="str">
        <f t="shared" si="44"/>
        <v>Fair</v>
      </c>
      <c r="BE1422">
        <f>IF(D1422='[1]Sheet1 (2)'!$C$61,'[1]Sheet1 (2)'!$D$61*(counts^2)+'[1]Sheet1 (2)'!$G$61*counts+'[1]Sheet1 (2)'!$J$61,IF(D1422='[1]Sheet1 (2)'!$C$62,'[1]Sheet1 (2)'!$D$62*counts+'[1]Sheet1 (2)'!$G$62,IF(D1422='[1]Sheet1 (2)'!$C$63,'[1]Sheet1 (2)'!$D$63*counts+'[1]Sheet1 (2)'!$G$63,IF(D1422='[1]Sheet1 (2)'!$C$64,'[1]Sheet1 (2)'!$D$64*counts+'[1]Sheet1 (2)'!$G$64))))</f>
        <v>2.0984129299999998</v>
      </c>
    </row>
    <row r="1423" spans="1:57" ht="12.75" customHeight="1">
      <c r="A1423" s="176" t="s">
        <v>282</v>
      </c>
      <c r="B1423" s="145" t="s">
        <v>76</v>
      </c>
      <c r="C1423" s="170">
        <v>1556</v>
      </c>
      <c r="D1423" s="174" t="s">
        <v>77</v>
      </c>
      <c r="E1423" s="171">
        <v>8</v>
      </c>
      <c r="F1423" s="171">
        <v>2</v>
      </c>
      <c r="G1423" s="171" t="s">
        <v>77</v>
      </c>
      <c r="H1423" s="171">
        <v>1</v>
      </c>
      <c r="I1423" s="171" t="s">
        <v>77</v>
      </c>
      <c r="J1423" s="173" t="s">
        <v>80</v>
      </c>
      <c r="K1423" s="173" t="s">
        <v>80</v>
      </c>
      <c r="L1423" s="169">
        <f>VLOOKUP(CONCATENATE(J1423,K1423),'Sheet1 (2)'!$J$6:$K$26,2,FALSE)</f>
        <v>0</v>
      </c>
      <c r="M1423" s="173" t="s">
        <v>79</v>
      </c>
      <c r="N1423" s="173" t="s">
        <v>79</v>
      </c>
      <c r="O1423" s="177">
        <f>VLOOKUP(CONCATENATE(M1423,N1423),'[1]Sheet1 (2)'!$L$6:$M$26,2,FALSE)</f>
        <v>75</v>
      </c>
      <c r="P1423" s="173" t="s">
        <v>79</v>
      </c>
      <c r="Q1423" s="173" t="s">
        <v>79</v>
      </c>
      <c r="R1423" s="177">
        <f>VLOOKUP(CONCATENATE(P1423,Q1423),'[1]Sheet1 (2)'!$N$6:$O$26,2,FALSE)</f>
        <v>75</v>
      </c>
      <c r="S1423" s="173" t="s">
        <v>80</v>
      </c>
      <c r="T1423" s="173" t="s">
        <v>80</v>
      </c>
      <c r="U1423" s="177">
        <f>VLOOKUP(CONCATENATE(S1423,T1423),'[1]Sheet1 (2)'!$P$6:$Q$26,2,FALSE)</f>
        <v>0</v>
      </c>
      <c r="V1423" s="173" t="s">
        <v>82</v>
      </c>
      <c r="W1423" s="173" t="s">
        <v>81</v>
      </c>
      <c r="X1423" s="177">
        <f>VLOOKUP(CONCATENATE(V1423,W1423),'[1]Sheet1 (2)'!$R$6:$S$26,2,FALSE)</f>
        <v>50</v>
      </c>
      <c r="Y1423" s="173" t="s">
        <v>83</v>
      </c>
      <c r="Z1423" s="173" t="s">
        <v>83</v>
      </c>
      <c r="AA1423" s="177">
        <f>VLOOKUP(CONCATENATE(Y1423,Z1423),'[1]Sheet1 (2)'!$T$6:$U$26,2,FALSE)</f>
        <v>37.5</v>
      </c>
      <c r="AB1423" s="173" t="s">
        <v>80</v>
      </c>
      <c r="AC1423" s="173" t="s">
        <v>80</v>
      </c>
      <c r="AD1423" s="177">
        <f>VLOOKUP(CONCATENATE(AB1423,AC1423),'[1]Sheet1 (2)'!$X$6:$Y$26,2,FALSE)</f>
        <v>0</v>
      </c>
      <c r="AE1423" s="173" t="s">
        <v>82</v>
      </c>
      <c r="AF1423" s="173" t="s">
        <v>81</v>
      </c>
      <c r="AG1423" s="177">
        <f>VLOOKUP(CONCATENATE(AE1423,AF1423),'[1]Sheet1 (2)'!$Z$6:$AA$26,2,FALSE)</f>
        <v>66</v>
      </c>
      <c r="AH1423" s="172"/>
      <c r="AI1423" s="178"/>
      <c r="AJ1423" s="140"/>
      <c r="AK1423" s="176" t="s">
        <v>282</v>
      </c>
      <c r="AL1423" s="176" t="s">
        <v>76</v>
      </c>
      <c r="AM1423" s="170">
        <f t="shared" si="45"/>
        <v>1556</v>
      </c>
      <c r="AN1423" s="147"/>
      <c r="AO1423" s="155"/>
      <c r="AP1423" s="156"/>
      <c r="AQ1423" s="157">
        <v>2.3001083836</v>
      </c>
      <c r="AR1423" s="158"/>
      <c r="AS1423" s="145">
        <f>LOOKUP(rufmkm,'[1]Sheet1 (2)'!$V$62:$V$71,'[1]Sheet1 (2)'!$W$62:$W$71)</f>
        <v>30</v>
      </c>
      <c r="AT1423" s="140"/>
      <c r="AU1423" s="157">
        <f>IF(IF(D1423='[1]Sheet1 (2)'!$C$69,'[1]Sheet1 (2)'!$D$69*('[1]Sheet1 (2)'!$D$72-rut_index)/'[1]Sheet1 (2)'!$D$72,IF([1]shee2!D1363='[1]Sheet1 (2)'!$C$70,'[1]Sheet1 (2)'!$D$70*('[1]Sheet1 (2)'!$D$72-rut_index)/'[1]Sheet1 (2)'!$D$72,IF([1]shee2!D1363='[1]Sheet1 (2)'!$C$71,'[1]Sheet1 (2)'!$D$71*('[1]Sheet1 (2)'!$D$72-rut_index)/'[1]Sheet1 (2)'!$D$72)))&lt;0,0,IF(D1423='[1]Sheet1 (2)'!$C$69,'[1]Sheet1 (2)'!$D$69*('[1]Sheet1 (2)'!$D$72-rut_index)/'[1]Sheet1 (2)'!$D$72,IF([1]shee2!D1363='[1]Sheet1 (2)'!$C$70,'[1]Sheet1 (2)'!$D$70*('[1]Sheet1 (2)'!$D$72-rut_index)/'[1]Sheet1 (2)'!$D$72,IF([1]shee2!D1363='[1]Sheet1 (2)'!$C$71,'[1]Sheet1 (2)'!$D$71*('[1]Sheet1 (2)'!$D$72-rut_index)/'[1]Sheet1 (2)'!$D$72))))</f>
        <v>5</v>
      </c>
      <c r="AV1423" s="157">
        <f>IF(IF(D1423='[1]Sheet1 (2)'!$C$69,'[1]Sheet1 (2)'!$D$69*('[1]Sheet1 (2)'!$D$72-crack_s_index)/'[1]Sheet1 (2)'!$D$72,IF([1]shee2!D1363='[1]Sheet1 (2)'!$C$70,'[1]Sheet1 (2)'!$D$70*('[1]Sheet1 (2)'!$D$72-crack_s_index)/'[1]Sheet1 (2)'!$D$72,IF([1]shee2!D1363='[1]Sheet1 (2)'!$C$71,'[1]Sheet1 (2)'!$D$71*('[1]Sheet1 (2)'!$D$72-crack_s_index)/'[1]Sheet1 (2)'!$D$72)))&lt;0,0,IF(D1423='[1]Sheet1 (2)'!$C$69,'[1]Sheet1 (2)'!$D$69*('[1]Sheet1 (2)'!$D$72-crack_s_index)/'[1]Sheet1 (2)'!$D$72,IF([1]shee2!D1363='[1]Sheet1 (2)'!$C$70,'[1]Sheet1 (2)'!$D$70*('[1]Sheet1 (2)'!$D$72-crack_s_index)/'[1]Sheet1 (2)'!$D$72,IF([1]shee2!D1363='[1]Sheet1 (2)'!$C$71,'[1]Sheet1 (2)'!$D$71*('[1]Sheet1 (2)'!$D$72-crack_s_index)/'[1]Sheet1 (2)'!$D$72))))</f>
        <v>0</v>
      </c>
      <c r="AW1423" s="157">
        <f>IF(IF(D1423='[1]Sheet1 (2)'!$C$69,'[1]Sheet1 (2)'!$D$69*('[1]Sheet1 (2)'!$D$72-crack_t_index)/'[1]Sheet1 (2)'!$D$72,IF([1]shee2!D1363='[1]Sheet1 (2)'!$C$70,'[1]Sheet1 (2)'!$D$70*('[1]Sheet1 (2)'!$D$72-crack_t_index)/'[1]Sheet1 (2)'!$D$72,IF([1]shee2!D1363='[1]Sheet1 (2)'!$C$71,'[1]Sheet1 (2)'!$D$71*('[1]Sheet1 (2)'!$D$72-crack_t_index)/'[1]Sheet1 (2)'!$D$72)))&lt;0,0,IF(D1423='[1]Sheet1 (2)'!$C$69,'[1]Sheet1 (2)'!$D$69*('[1]Sheet1 (2)'!$D$72-crack_t_index)/'[1]Sheet1 (2)'!$D$72,IF([1]shee2!D1363='[1]Sheet1 (2)'!$C$70,'[1]Sheet1 (2)'!$D$70*('[1]Sheet1 (2)'!$D$72-crack_t_index)/'[1]Sheet1 (2)'!$D$72,IF([1]shee2!D1363='[1]Sheet1 (2)'!$C$71,'[1]Sheet1 (2)'!$D$71*('[1]Sheet1 (2)'!$D$72-crack_t_index)/'[1]Sheet1 (2)'!$D$72))))</f>
        <v>0</v>
      </c>
      <c r="AX1423" s="157">
        <f>IF(IF(D1423='[1]Sheet1 (2)'!$C$69,'[1]Sheet1 (2)'!$D$69*('[1]Sheet1 (2)'!$D$72-rave_index)/'[1]Sheet1 (2)'!$D$72,IF([1]shee2!D1363='[1]Sheet1 (2)'!$C$70,'[1]Sheet1 (2)'!$D$70*('[1]Sheet1 (2)'!$D$72-rave_index)/'[1]Sheet1 (2)'!$D$72,IF([1]shee2!D1363='[1]Sheet1 (2)'!$C$71,'[1]Sheet1 (2)'!$D$71*('[1]Sheet1 (2)'!$D$72-rave_index)/'[1]Sheet1 (2)'!$D$72)))&lt;0,0,IF(D1423='[1]Sheet1 (2)'!$C$69,'[1]Sheet1 (2)'!$D$69*('[1]Sheet1 (2)'!$D$72-rave_index)/'[1]Sheet1 (2)'!$D$72,IF([1]shee2!D1363='[1]Sheet1 (2)'!$C$70,'[1]Sheet1 (2)'!$D$70*('[1]Sheet1 (2)'!$D$72-rave_index)/'[1]Sheet1 (2)'!$D$72,IF([1]shee2!D1363='[1]Sheet1 (2)'!$C$71,'[1]Sheet1 (2)'!$D$71*('[1]Sheet1 (2)'!$D$72-rave_index)/'[1]Sheet1 (2)'!$D$72))))</f>
        <v>1.875</v>
      </c>
      <c r="AY1423" s="157">
        <f>IF(IF(D1423='[1]Sheet1 (2)'!$C$69,'[1]Sheet1 (2)'!$D$69*('[1]Sheet1 (2)'!$D$72-rough_index)/'[1]Sheet1 (2)'!$D$72,IF([1]shee2!D1363='[1]Sheet1 (2)'!$C$70,'[1]Sheet1 (2)'!$D$70*('[1]Sheet1 (2)'!$D$72-rough_index)/'[1]Sheet1 (2)'!$D$72,IF([1]shee2!D1363='[1]Sheet1 (2)'!$C$71,'[1]Sheet1 (2)'!$D$71*('[1]Sheet1 (2)'!$D$72-rough_index)/'[1]Sheet1 (2)'!$D$72)))&lt;0,0,IF(D1423='[1]Sheet1 (2)'!$C$69,'[1]Sheet1 (2)'!$D$69*('[1]Sheet1 (2)'!$D$72-rough_index)/'[1]Sheet1 (2)'!$D$72,IF([1]shee2!D1363='[1]Sheet1 (2)'!$C$70,'[1]Sheet1 (2)'!$D$70*('[1]Sheet1 (2)'!$D$72-rough_index)/'[1]Sheet1 (2)'!$D$72,IF([1]shee2!D1363='[1]Sheet1 (2)'!$C$71,'[1]Sheet1 (2)'!$D$71*('[1]Sheet1 (2)'!$D$72-rough_index)/'[1]Sheet1 (2)'!$D$72))))</f>
        <v>2.5</v>
      </c>
      <c r="AZ1423" s="179">
        <f>+(AU1423*'[1]Sheet1 (2)'!$C$77)+(AV1423*'[1]Sheet1 (2)'!$C$78)+(AW1423*'[1]Sheet1 (2)'!$C$79)+(AX1423*'[1]Sheet1 (2)'!$C$80)+(AY1423*'[1]Sheet1 (2)'!$C$81)</f>
        <v>1.9375</v>
      </c>
      <c r="BA1423" s="213" t="str">
        <f t="shared" si="44"/>
        <v>Poor</v>
      </c>
      <c r="BE1423">
        <f>IF(D1423='[1]Sheet1 (2)'!$C$61,'[1]Sheet1 (2)'!$D$61*(counts^2)+'[1]Sheet1 (2)'!$G$61*counts+'[1]Sheet1 (2)'!$J$61,IF(D1423='[1]Sheet1 (2)'!$C$62,'[1]Sheet1 (2)'!$D$62*counts+'[1]Sheet1 (2)'!$G$62,IF(D1423='[1]Sheet1 (2)'!$C$63,'[1]Sheet1 (2)'!$D$63*counts+'[1]Sheet1 (2)'!$G$63,IF(D1423='[1]Sheet1 (2)'!$C$64,'[1]Sheet1 (2)'!$D$64*counts+'[1]Sheet1 (2)'!$G$64))))</f>
        <v>2.0984129299999998</v>
      </c>
    </row>
    <row r="1424" spans="1:57" ht="12.75" customHeight="1">
      <c r="A1424" s="176" t="s">
        <v>282</v>
      </c>
      <c r="B1424" s="145" t="s">
        <v>76</v>
      </c>
      <c r="C1424" s="170">
        <v>1557</v>
      </c>
      <c r="D1424" s="174" t="s">
        <v>77</v>
      </c>
      <c r="E1424" s="171">
        <v>8</v>
      </c>
      <c r="F1424" s="171">
        <v>2</v>
      </c>
      <c r="G1424" s="171" t="s">
        <v>77</v>
      </c>
      <c r="H1424" s="171">
        <v>1</v>
      </c>
      <c r="I1424" s="171" t="s">
        <v>77</v>
      </c>
      <c r="J1424" s="173" t="s">
        <v>80</v>
      </c>
      <c r="K1424" s="173" t="s">
        <v>80</v>
      </c>
      <c r="L1424" s="169">
        <f>VLOOKUP(CONCATENATE(J1424,K1424),'Sheet1 (2)'!$J$6:$K$26,2,FALSE)</f>
        <v>0</v>
      </c>
      <c r="M1424" s="173" t="s">
        <v>79</v>
      </c>
      <c r="N1424" s="173" t="s">
        <v>79</v>
      </c>
      <c r="O1424" s="177">
        <f>VLOOKUP(CONCATENATE(M1424,N1424),'[1]Sheet1 (2)'!$L$6:$M$26,2,FALSE)</f>
        <v>75</v>
      </c>
      <c r="P1424" s="173" t="s">
        <v>83</v>
      </c>
      <c r="Q1424" s="173" t="s">
        <v>79</v>
      </c>
      <c r="R1424" s="177">
        <f>VLOOKUP(CONCATENATE(P1424,Q1424),'[1]Sheet1 (2)'!$N$6:$O$26,2,FALSE)</f>
        <v>56.25</v>
      </c>
      <c r="S1424" s="173" t="s">
        <v>80</v>
      </c>
      <c r="T1424" s="173" t="s">
        <v>80</v>
      </c>
      <c r="U1424" s="177">
        <f>VLOOKUP(CONCATENATE(S1424,T1424),'[1]Sheet1 (2)'!$P$6:$Q$26,2,FALSE)</f>
        <v>0</v>
      </c>
      <c r="V1424" s="173" t="s">
        <v>82</v>
      </c>
      <c r="W1424" s="173" t="s">
        <v>81</v>
      </c>
      <c r="X1424" s="177">
        <f>VLOOKUP(CONCATENATE(V1424,W1424),'[1]Sheet1 (2)'!$R$6:$S$26,2,FALSE)</f>
        <v>50</v>
      </c>
      <c r="Y1424" s="173" t="s">
        <v>83</v>
      </c>
      <c r="Z1424" s="173" t="s">
        <v>82</v>
      </c>
      <c r="AA1424" s="177">
        <f>VLOOKUP(CONCATENATE(Y1424,Z1424),'[1]Sheet1 (2)'!$T$6:$U$26,2,FALSE)</f>
        <v>18.75</v>
      </c>
      <c r="AB1424" s="173" t="s">
        <v>80</v>
      </c>
      <c r="AC1424" s="173" t="s">
        <v>80</v>
      </c>
      <c r="AD1424" s="177">
        <f>VLOOKUP(CONCATENATE(AB1424,AC1424),'[1]Sheet1 (2)'!$X$6:$Y$26,2,FALSE)</f>
        <v>0</v>
      </c>
      <c r="AE1424" s="173" t="s">
        <v>82</v>
      </c>
      <c r="AF1424" s="173" t="s">
        <v>81</v>
      </c>
      <c r="AG1424" s="177">
        <f>VLOOKUP(CONCATENATE(AE1424,AF1424),'[1]Sheet1 (2)'!$Z$6:$AA$26,2,FALSE)</f>
        <v>66</v>
      </c>
      <c r="AH1424" s="172"/>
      <c r="AI1424" s="178"/>
      <c r="AJ1424" s="140"/>
      <c r="AK1424" s="176" t="s">
        <v>282</v>
      </c>
      <c r="AL1424" s="176" t="s">
        <v>76</v>
      </c>
      <c r="AM1424" s="170">
        <f t="shared" si="45"/>
        <v>1557</v>
      </c>
      <c r="AN1424" s="147"/>
      <c r="AO1424" s="155"/>
      <c r="AP1424" s="156"/>
      <c r="AQ1424" s="157">
        <v>2.5727597370000002</v>
      </c>
      <c r="AR1424" s="158"/>
      <c r="AS1424" s="145">
        <f>LOOKUP(rufmkm,'[1]Sheet1 (2)'!$V$62:$V$71,'[1]Sheet1 (2)'!$W$62:$W$71)</f>
        <v>30</v>
      </c>
      <c r="AT1424" s="140"/>
      <c r="AU1424" s="157">
        <f>IF(IF(D1424='[1]Sheet1 (2)'!$C$69,'[1]Sheet1 (2)'!$D$69*('[1]Sheet1 (2)'!$D$72-rut_index)/'[1]Sheet1 (2)'!$D$72,IF([1]shee2!D1364='[1]Sheet1 (2)'!$C$70,'[1]Sheet1 (2)'!$D$70*('[1]Sheet1 (2)'!$D$72-rut_index)/'[1]Sheet1 (2)'!$D$72,IF([1]shee2!D1364='[1]Sheet1 (2)'!$C$71,'[1]Sheet1 (2)'!$D$71*('[1]Sheet1 (2)'!$D$72-rut_index)/'[1]Sheet1 (2)'!$D$72)))&lt;0,0,IF(D1424='[1]Sheet1 (2)'!$C$69,'[1]Sheet1 (2)'!$D$69*('[1]Sheet1 (2)'!$D$72-rut_index)/'[1]Sheet1 (2)'!$D$72,IF([1]shee2!D1364='[1]Sheet1 (2)'!$C$70,'[1]Sheet1 (2)'!$D$70*('[1]Sheet1 (2)'!$D$72-rut_index)/'[1]Sheet1 (2)'!$D$72,IF([1]shee2!D1364='[1]Sheet1 (2)'!$C$71,'[1]Sheet1 (2)'!$D$71*('[1]Sheet1 (2)'!$D$72-rut_index)/'[1]Sheet1 (2)'!$D$72))))</f>
        <v>5</v>
      </c>
      <c r="AV1424" s="157">
        <f>IF(IF(D1424='[1]Sheet1 (2)'!$C$69,'[1]Sheet1 (2)'!$D$69*('[1]Sheet1 (2)'!$D$72-crack_s_index)/'[1]Sheet1 (2)'!$D$72,IF([1]shee2!D1364='[1]Sheet1 (2)'!$C$70,'[1]Sheet1 (2)'!$D$70*('[1]Sheet1 (2)'!$D$72-crack_s_index)/'[1]Sheet1 (2)'!$D$72,IF([1]shee2!D1364='[1]Sheet1 (2)'!$C$71,'[1]Sheet1 (2)'!$D$71*('[1]Sheet1 (2)'!$D$72-crack_s_index)/'[1]Sheet1 (2)'!$D$72)))&lt;0,0,IF(D1424='[1]Sheet1 (2)'!$C$69,'[1]Sheet1 (2)'!$D$69*('[1]Sheet1 (2)'!$D$72-crack_s_index)/'[1]Sheet1 (2)'!$D$72,IF([1]shee2!D1364='[1]Sheet1 (2)'!$C$70,'[1]Sheet1 (2)'!$D$70*('[1]Sheet1 (2)'!$D$72-crack_s_index)/'[1]Sheet1 (2)'!$D$72,IF([1]shee2!D1364='[1]Sheet1 (2)'!$C$71,'[1]Sheet1 (2)'!$D$71*('[1]Sheet1 (2)'!$D$72-crack_s_index)/'[1]Sheet1 (2)'!$D$72))))</f>
        <v>0</v>
      </c>
      <c r="AW1424" s="157">
        <f>IF(IF(D1424='[1]Sheet1 (2)'!$C$69,'[1]Sheet1 (2)'!$D$69*('[1]Sheet1 (2)'!$D$72-crack_t_index)/'[1]Sheet1 (2)'!$D$72,IF([1]shee2!D1364='[1]Sheet1 (2)'!$C$70,'[1]Sheet1 (2)'!$D$70*('[1]Sheet1 (2)'!$D$72-crack_t_index)/'[1]Sheet1 (2)'!$D$72,IF([1]shee2!D1364='[1]Sheet1 (2)'!$C$71,'[1]Sheet1 (2)'!$D$71*('[1]Sheet1 (2)'!$D$72-crack_t_index)/'[1]Sheet1 (2)'!$D$72)))&lt;0,0,IF(D1424='[1]Sheet1 (2)'!$C$69,'[1]Sheet1 (2)'!$D$69*('[1]Sheet1 (2)'!$D$72-crack_t_index)/'[1]Sheet1 (2)'!$D$72,IF([1]shee2!D1364='[1]Sheet1 (2)'!$C$70,'[1]Sheet1 (2)'!$D$70*('[1]Sheet1 (2)'!$D$72-crack_t_index)/'[1]Sheet1 (2)'!$D$72,IF([1]shee2!D1364='[1]Sheet1 (2)'!$C$71,'[1]Sheet1 (2)'!$D$71*('[1]Sheet1 (2)'!$D$72-crack_t_index)/'[1]Sheet1 (2)'!$D$72))))</f>
        <v>0.3125</v>
      </c>
      <c r="AX1424" s="157">
        <f>IF(IF(D1424='[1]Sheet1 (2)'!$C$69,'[1]Sheet1 (2)'!$D$69*('[1]Sheet1 (2)'!$D$72-rave_index)/'[1]Sheet1 (2)'!$D$72,IF([1]shee2!D1364='[1]Sheet1 (2)'!$C$70,'[1]Sheet1 (2)'!$D$70*('[1]Sheet1 (2)'!$D$72-rave_index)/'[1]Sheet1 (2)'!$D$72,IF([1]shee2!D1364='[1]Sheet1 (2)'!$C$71,'[1]Sheet1 (2)'!$D$71*('[1]Sheet1 (2)'!$D$72-rave_index)/'[1]Sheet1 (2)'!$D$72)))&lt;0,0,IF(D1424='[1]Sheet1 (2)'!$C$69,'[1]Sheet1 (2)'!$D$69*('[1]Sheet1 (2)'!$D$72-rave_index)/'[1]Sheet1 (2)'!$D$72,IF([1]shee2!D1364='[1]Sheet1 (2)'!$C$70,'[1]Sheet1 (2)'!$D$70*('[1]Sheet1 (2)'!$D$72-rave_index)/'[1]Sheet1 (2)'!$D$72,IF([1]shee2!D1364='[1]Sheet1 (2)'!$C$71,'[1]Sheet1 (2)'!$D$71*('[1]Sheet1 (2)'!$D$72-rave_index)/'[1]Sheet1 (2)'!$D$72))))</f>
        <v>3.4375</v>
      </c>
      <c r="AY1424" s="157">
        <f>IF(IF(D1424='[1]Sheet1 (2)'!$C$69,'[1]Sheet1 (2)'!$D$69*('[1]Sheet1 (2)'!$D$72-rough_index)/'[1]Sheet1 (2)'!$D$72,IF([1]shee2!D1364='[1]Sheet1 (2)'!$C$70,'[1]Sheet1 (2)'!$D$70*('[1]Sheet1 (2)'!$D$72-rough_index)/'[1]Sheet1 (2)'!$D$72,IF([1]shee2!D1364='[1]Sheet1 (2)'!$C$71,'[1]Sheet1 (2)'!$D$71*('[1]Sheet1 (2)'!$D$72-rough_index)/'[1]Sheet1 (2)'!$D$72)))&lt;0,0,IF(D1424='[1]Sheet1 (2)'!$C$69,'[1]Sheet1 (2)'!$D$69*('[1]Sheet1 (2)'!$D$72-rough_index)/'[1]Sheet1 (2)'!$D$72,IF([1]shee2!D1364='[1]Sheet1 (2)'!$C$70,'[1]Sheet1 (2)'!$D$70*('[1]Sheet1 (2)'!$D$72-rough_index)/'[1]Sheet1 (2)'!$D$72,IF([1]shee2!D1364='[1]Sheet1 (2)'!$C$71,'[1]Sheet1 (2)'!$D$71*('[1]Sheet1 (2)'!$D$72-rough_index)/'[1]Sheet1 (2)'!$D$72))))</f>
        <v>2.5</v>
      </c>
      <c r="AZ1424" s="179">
        <f>+(AU1424*'[1]Sheet1 (2)'!$C$77)+(AV1424*'[1]Sheet1 (2)'!$C$78)+(AW1424*'[1]Sheet1 (2)'!$C$79)+(AX1424*'[1]Sheet1 (2)'!$C$80)+(AY1424*'[1]Sheet1 (2)'!$C$81)</f>
        <v>2.1062500000000002</v>
      </c>
      <c r="BA1424" s="213" t="str">
        <f t="shared" si="44"/>
        <v>Poor</v>
      </c>
      <c r="BE1424">
        <f>IF(D1424='[1]Sheet1 (2)'!$C$61,'[1]Sheet1 (2)'!$D$61*(counts^2)+'[1]Sheet1 (2)'!$G$61*counts+'[1]Sheet1 (2)'!$J$61,IF(D1424='[1]Sheet1 (2)'!$C$62,'[1]Sheet1 (2)'!$D$62*counts+'[1]Sheet1 (2)'!$G$62,IF(D1424='[1]Sheet1 (2)'!$C$63,'[1]Sheet1 (2)'!$D$63*counts+'[1]Sheet1 (2)'!$G$63,IF(D1424='[1]Sheet1 (2)'!$C$64,'[1]Sheet1 (2)'!$D$64*counts+'[1]Sheet1 (2)'!$G$64))))</f>
        <v>2.0984129299999998</v>
      </c>
    </row>
    <row r="1425" spans="1:57" ht="12.75" customHeight="1">
      <c r="A1425" s="176" t="s">
        <v>282</v>
      </c>
      <c r="B1425" s="145" t="s">
        <v>76</v>
      </c>
      <c r="C1425" s="170">
        <v>1558</v>
      </c>
      <c r="D1425" s="174" t="s">
        <v>77</v>
      </c>
      <c r="E1425" s="171">
        <v>8</v>
      </c>
      <c r="F1425" s="171">
        <v>2</v>
      </c>
      <c r="G1425" s="171" t="s">
        <v>77</v>
      </c>
      <c r="H1425" s="171">
        <v>1</v>
      </c>
      <c r="I1425" s="171" t="s">
        <v>77</v>
      </c>
      <c r="J1425" s="173" t="s">
        <v>80</v>
      </c>
      <c r="K1425" s="173" t="s">
        <v>80</v>
      </c>
      <c r="L1425" s="169">
        <f>VLOOKUP(CONCATENATE(J1425,K1425),'Sheet1 (2)'!$J$6:$K$26,2,FALSE)</f>
        <v>0</v>
      </c>
      <c r="M1425" s="173" t="s">
        <v>79</v>
      </c>
      <c r="N1425" s="173" t="s">
        <v>83</v>
      </c>
      <c r="O1425" s="177">
        <f>VLOOKUP(CONCATENATE(M1425,N1425),'[1]Sheet1 (2)'!$L$6:$M$26,2,FALSE)</f>
        <v>50</v>
      </c>
      <c r="P1425" s="173" t="s">
        <v>79</v>
      </c>
      <c r="Q1425" s="173" t="s">
        <v>83</v>
      </c>
      <c r="R1425" s="177">
        <f>VLOOKUP(CONCATENATE(P1425,Q1425),'[1]Sheet1 (2)'!$N$6:$O$26,2,FALSE)</f>
        <v>50</v>
      </c>
      <c r="S1425" s="173" t="s">
        <v>80</v>
      </c>
      <c r="T1425" s="173" t="s">
        <v>80</v>
      </c>
      <c r="U1425" s="177">
        <f>VLOOKUP(CONCATENATE(S1425,T1425),'[1]Sheet1 (2)'!$P$6:$Q$26,2,FALSE)</f>
        <v>0</v>
      </c>
      <c r="V1425" s="173" t="s">
        <v>82</v>
      </c>
      <c r="W1425" s="173" t="s">
        <v>81</v>
      </c>
      <c r="X1425" s="177">
        <f>VLOOKUP(CONCATENATE(V1425,W1425),'[1]Sheet1 (2)'!$R$6:$S$26,2,FALSE)</f>
        <v>50</v>
      </c>
      <c r="Y1425" s="173" t="s">
        <v>80</v>
      </c>
      <c r="Z1425" s="173" t="s">
        <v>80</v>
      </c>
      <c r="AA1425" s="177">
        <f>VLOOKUP(CONCATENATE(Y1425,Z1425),'[1]Sheet1 (2)'!$T$6:$U$26,2,FALSE)</f>
        <v>0</v>
      </c>
      <c r="AB1425" s="173" t="s">
        <v>80</v>
      </c>
      <c r="AC1425" s="173" t="s">
        <v>80</v>
      </c>
      <c r="AD1425" s="177">
        <f>VLOOKUP(CONCATENATE(AB1425,AC1425),'[1]Sheet1 (2)'!$X$6:$Y$26,2,FALSE)</f>
        <v>0</v>
      </c>
      <c r="AE1425" s="173" t="s">
        <v>82</v>
      </c>
      <c r="AF1425" s="173" t="s">
        <v>81</v>
      </c>
      <c r="AG1425" s="177">
        <f>VLOOKUP(CONCATENATE(AE1425,AF1425),'[1]Sheet1 (2)'!$Z$6:$AA$26,2,FALSE)</f>
        <v>66</v>
      </c>
      <c r="AH1425" s="172"/>
      <c r="AI1425" s="178"/>
      <c r="AJ1425" s="140"/>
      <c r="AK1425" s="176" t="s">
        <v>282</v>
      </c>
      <c r="AL1425" s="176" t="s">
        <v>76</v>
      </c>
      <c r="AM1425" s="170">
        <f t="shared" si="45"/>
        <v>1558</v>
      </c>
      <c r="AN1425" s="147"/>
      <c r="AO1425" s="155"/>
      <c r="AP1425" s="156"/>
      <c r="AQ1425" s="157">
        <v>2.6027724794</v>
      </c>
      <c r="AR1425" s="158"/>
      <c r="AS1425" s="145">
        <f>LOOKUP(rufmkm,'[1]Sheet1 (2)'!$V$62:$V$71,'[1]Sheet1 (2)'!$W$62:$W$71)</f>
        <v>30</v>
      </c>
      <c r="AT1425" s="140"/>
      <c r="AU1425" s="157">
        <f>IF(IF(D1425='[1]Sheet1 (2)'!$C$69,'[1]Sheet1 (2)'!$D$69*('[1]Sheet1 (2)'!$D$72-rut_index)/'[1]Sheet1 (2)'!$D$72,IF([1]shee2!D1365='[1]Sheet1 (2)'!$C$70,'[1]Sheet1 (2)'!$D$70*('[1]Sheet1 (2)'!$D$72-rut_index)/'[1]Sheet1 (2)'!$D$72,IF([1]shee2!D1365='[1]Sheet1 (2)'!$C$71,'[1]Sheet1 (2)'!$D$71*('[1]Sheet1 (2)'!$D$72-rut_index)/'[1]Sheet1 (2)'!$D$72)))&lt;0,0,IF(D1425='[1]Sheet1 (2)'!$C$69,'[1]Sheet1 (2)'!$D$69*('[1]Sheet1 (2)'!$D$72-rut_index)/'[1]Sheet1 (2)'!$D$72,IF([1]shee2!D1365='[1]Sheet1 (2)'!$C$70,'[1]Sheet1 (2)'!$D$70*('[1]Sheet1 (2)'!$D$72-rut_index)/'[1]Sheet1 (2)'!$D$72,IF([1]shee2!D1365='[1]Sheet1 (2)'!$C$71,'[1]Sheet1 (2)'!$D$71*('[1]Sheet1 (2)'!$D$72-rut_index)/'[1]Sheet1 (2)'!$D$72))))</f>
        <v>5</v>
      </c>
      <c r="AV1425" s="157">
        <f>IF(IF(D1425='[1]Sheet1 (2)'!$C$69,'[1]Sheet1 (2)'!$D$69*('[1]Sheet1 (2)'!$D$72-crack_s_index)/'[1]Sheet1 (2)'!$D$72,IF([1]shee2!D1365='[1]Sheet1 (2)'!$C$70,'[1]Sheet1 (2)'!$D$70*('[1]Sheet1 (2)'!$D$72-crack_s_index)/'[1]Sheet1 (2)'!$D$72,IF([1]shee2!D1365='[1]Sheet1 (2)'!$C$71,'[1]Sheet1 (2)'!$D$71*('[1]Sheet1 (2)'!$D$72-crack_s_index)/'[1]Sheet1 (2)'!$D$72)))&lt;0,0,IF(D1425='[1]Sheet1 (2)'!$C$69,'[1]Sheet1 (2)'!$D$69*('[1]Sheet1 (2)'!$D$72-crack_s_index)/'[1]Sheet1 (2)'!$D$72,IF([1]shee2!D1365='[1]Sheet1 (2)'!$C$70,'[1]Sheet1 (2)'!$D$70*('[1]Sheet1 (2)'!$D$72-crack_s_index)/'[1]Sheet1 (2)'!$D$72,IF([1]shee2!D1365='[1]Sheet1 (2)'!$C$71,'[1]Sheet1 (2)'!$D$71*('[1]Sheet1 (2)'!$D$72-crack_s_index)/'[1]Sheet1 (2)'!$D$72))))</f>
        <v>0.83333333333333337</v>
      </c>
      <c r="AW1425" s="157">
        <f>IF(IF(D1425='[1]Sheet1 (2)'!$C$69,'[1]Sheet1 (2)'!$D$69*('[1]Sheet1 (2)'!$D$72-crack_t_index)/'[1]Sheet1 (2)'!$D$72,IF([1]shee2!D1365='[1]Sheet1 (2)'!$C$70,'[1]Sheet1 (2)'!$D$70*('[1]Sheet1 (2)'!$D$72-crack_t_index)/'[1]Sheet1 (2)'!$D$72,IF([1]shee2!D1365='[1]Sheet1 (2)'!$C$71,'[1]Sheet1 (2)'!$D$71*('[1]Sheet1 (2)'!$D$72-crack_t_index)/'[1]Sheet1 (2)'!$D$72)))&lt;0,0,IF(D1425='[1]Sheet1 (2)'!$C$69,'[1]Sheet1 (2)'!$D$69*('[1]Sheet1 (2)'!$D$72-crack_t_index)/'[1]Sheet1 (2)'!$D$72,IF([1]shee2!D1365='[1]Sheet1 (2)'!$C$70,'[1]Sheet1 (2)'!$D$70*('[1]Sheet1 (2)'!$D$72-crack_t_index)/'[1]Sheet1 (2)'!$D$72,IF([1]shee2!D1365='[1]Sheet1 (2)'!$C$71,'[1]Sheet1 (2)'!$D$71*('[1]Sheet1 (2)'!$D$72-crack_t_index)/'[1]Sheet1 (2)'!$D$72))))</f>
        <v>0.83333333333333337</v>
      </c>
      <c r="AX1425" s="157">
        <f>IF(IF(D1425='[1]Sheet1 (2)'!$C$69,'[1]Sheet1 (2)'!$D$69*('[1]Sheet1 (2)'!$D$72-rave_index)/'[1]Sheet1 (2)'!$D$72,IF([1]shee2!D1365='[1]Sheet1 (2)'!$C$70,'[1]Sheet1 (2)'!$D$70*('[1]Sheet1 (2)'!$D$72-rave_index)/'[1]Sheet1 (2)'!$D$72,IF([1]shee2!D1365='[1]Sheet1 (2)'!$C$71,'[1]Sheet1 (2)'!$D$71*('[1]Sheet1 (2)'!$D$72-rave_index)/'[1]Sheet1 (2)'!$D$72)))&lt;0,0,IF(D1425='[1]Sheet1 (2)'!$C$69,'[1]Sheet1 (2)'!$D$69*('[1]Sheet1 (2)'!$D$72-rave_index)/'[1]Sheet1 (2)'!$D$72,IF([1]shee2!D1365='[1]Sheet1 (2)'!$C$70,'[1]Sheet1 (2)'!$D$70*('[1]Sheet1 (2)'!$D$72-rave_index)/'[1]Sheet1 (2)'!$D$72,IF([1]shee2!D1365='[1]Sheet1 (2)'!$C$71,'[1]Sheet1 (2)'!$D$71*('[1]Sheet1 (2)'!$D$72-rave_index)/'[1]Sheet1 (2)'!$D$72))))</f>
        <v>5</v>
      </c>
      <c r="AY1425" s="157">
        <f>IF(IF(D1425='[1]Sheet1 (2)'!$C$69,'[1]Sheet1 (2)'!$D$69*('[1]Sheet1 (2)'!$D$72-rough_index)/'[1]Sheet1 (2)'!$D$72,IF([1]shee2!D1365='[1]Sheet1 (2)'!$C$70,'[1]Sheet1 (2)'!$D$70*('[1]Sheet1 (2)'!$D$72-rough_index)/'[1]Sheet1 (2)'!$D$72,IF([1]shee2!D1365='[1]Sheet1 (2)'!$C$71,'[1]Sheet1 (2)'!$D$71*('[1]Sheet1 (2)'!$D$72-rough_index)/'[1]Sheet1 (2)'!$D$72)))&lt;0,0,IF(D1425='[1]Sheet1 (2)'!$C$69,'[1]Sheet1 (2)'!$D$69*('[1]Sheet1 (2)'!$D$72-rough_index)/'[1]Sheet1 (2)'!$D$72,IF([1]shee2!D1365='[1]Sheet1 (2)'!$C$70,'[1]Sheet1 (2)'!$D$70*('[1]Sheet1 (2)'!$D$72-rough_index)/'[1]Sheet1 (2)'!$D$72,IF([1]shee2!D1365='[1]Sheet1 (2)'!$C$71,'[1]Sheet1 (2)'!$D$71*('[1]Sheet1 (2)'!$D$72-rough_index)/'[1]Sheet1 (2)'!$D$72))))</f>
        <v>2.5</v>
      </c>
      <c r="AZ1425" s="179">
        <f>+(AU1425*'[1]Sheet1 (2)'!$C$77)+(AV1425*'[1]Sheet1 (2)'!$C$78)+(AW1425*'[1]Sheet1 (2)'!$C$79)+(AX1425*'[1]Sheet1 (2)'!$C$80)+(AY1425*'[1]Sheet1 (2)'!$C$81)</f>
        <v>2.5833333333333335</v>
      </c>
      <c r="BA1425" s="213" t="str">
        <f t="shared" si="44"/>
        <v>Fair</v>
      </c>
      <c r="BE1425">
        <f>IF(D1425='[1]Sheet1 (2)'!$C$61,'[1]Sheet1 (2)'!$D$61*(counts^2)+'[1]Sheet1 (2)'!$G$61*counts+'[1]Sheet1 (2)'!$J$61,IF(D1425='[1]Sheet1 (2)'!$C$62,'[1]Sheet1 (2)'!$D$62*counts+'[1]Sheet1 (2)'!$G$62,IF(D1425='[1]Sheet1 (2)'!$C$63,'[1]Sheet1 (2)'!$D$63*counts+'[1]Sheet1 (2)'!$G$63,IF(D1425='[1]Sheet1 (2)'!$C$64,'[1]Sheet1 (2)'!$D$64*counts+'[1]Sheet1 (2)'!$G$64))))</f>
        <v>2.0984129299999998</v>
      </c>
    </row>
    <row r="1426" spans="1:57" ht="12.75" customHeight="1">
      <c r="A1426" s="176" t="s">
        <v>282</v>
      </c>
      <c r="B1426" s="145" t="s">
        <v>76</v>
      </c>
      <c r="C1426" s="170">
        <v>1559</v>
      </c>
      <c r="D1426" s="174" t="s">
        <v>77</v>
      </c>
      <c r="E1426" s="171">
        <v>8</v>
      </c>
      <c r="F1426" s="171">
        <v>2</v>
      </c>
      <c r="G1426" s="171" t="s">
        <v>77</v>
      </c>
      <c r="H1426" s="171">
        <v>1</v>
      </c>
      <c r="I1426" s="171" t="s">
        <v>77</v>
      </c>
      <c r="J1426" s="173" t="s">
        <v>80</v>
      </c>
      <c r="K1426" s="173" t="s">
        <v>80</v>
      </c>
      <c r="L1426" s="169">
        <f>VLOOKUP(CONCATENATE(J1426,K1426),'Sheet1 (2)'!$J$6:$K$26,2,FALSE)</f>
        <v>0</v>
      </c>
      <c r="M1426" s="173" t="s">
        <v>79</v>
      </c>
      <c r="N1426" s="173" t="s">
        <v>83</v>
      </c>
      <c r="O1426" s="177">
        <f>VLOOKUP(CONCATENATE(M1426,N1426),'[1]Sheet1 (2)'!$L$6:$M$26,2,FALSE)</f>
        <v>50</v>
      </c>
      <c r="P1426" s="173" t="s">
        <v>79</v>
      </c>
      <c r="Q1426" s="173" t="s">
        <v>83</v>
      </c>
      <c r="R1426" s="177">
        <f>VLOOKUP(CONCATENATE(P1426,Q1426),'[1]Sheet1 (2)'!$N$6:$O$26,2,FALSE)</f>
        <v>50</v>
      </c>
      <c r="S1426" s="173" t="s">
        <v>80</v>
      </c>
      <c r="T1426" s="173" t="s">
        <v>80</v>
      </c>
      <c r="U1426" s="177">
        <f>VLOOKUP(CONCATENATE(S1426,T1426),'[1]Sheet1 (2)'!$P$6:$Q$26,2,FALSE)</f>
        <v>0</v>
      </c>
      <c r="V1426" s="173" t="s">
        <v>82</v>
      </c>
      <c r="W1426" s="173" t="s">
        <v>81</v>
      </c>
      <c r="X1426" s="177">
        <f>VLOOKUP(CONCATENATE(V1426,W1426),'[1]Sheet1 (2)'!$R$6:$S$26,2,FALSE)</f>
        <v>50</v>
      </c>
      <c r="Y1426" s="173" t="s">
        <v>80</v>
      </c>
      <c r="Z1426" s="173" t="s">
        <v>80</v>
      </c>
      <c r="AA1426" s="177">
        <f>VLOOKUP(CONCATENATE(Y1426,Z1426),'[1]Sheet1 (2)'!$T$6:$U$26,2,FALSE)</f>
        <v>0</v>
      </c>
      <c r="AB1426" s="173" t="s">
        <v>80</v>
      </c>
      <c r="AC1426" s="173" t="s">
        <v>80</v>
      </c>
      <c r="AD1426" s="177">
        <f>VLOOKUP(CONCATENATE(AB1426,AC1426),'[1]Sheet1 (2)'!$X$6:$Y$26,2,FALSE)</f>
        <v>0</v>
      </c>
      <c r="AE1426" s="173" t="s">
        <v>82</v>
      </c>
      <c r="AF1426" s="173" t="s">
        <v>81</v>
      </c>
      <c r="AG1426" s="177">
        <f>VLOOKUP(CONCATENATE(AE1426,AF1426),'[1]Sheet1 (2)'!$Z$6:$AA$26,2,FALSE)</f>
        <v>66</v>
      </c>
      <c r="AH1426" s="172" t="s">
        <v>403</v>
      </c>
      <c r="AI1426" s="178"/>
      <c r="AJ1426" s="140"/>
      <c r="AK1426" s="176" t="s">
        <v>282</v>
      </c>
      <c r="AL1426" s="176" t="s">
        <v>76</v>
      </c>
      <c r="AM1426" s="170">
        <f t="shared" si="45"/>
        <v>1559</v>
      </c>
      <c r="AN1426" s="147"/>
      <c r="AO1426" s="155" t="s">
        <v>489</v>
      </c>
      <c r="AP1426" s="156"/>
      <c r="AQ1426" s="157">
        <v>2.6136820645999999</v>
      </c>
      <c r="AR1426" s="158"/>
      <c r="AS1426" s="145">
        <f>LOOKUP(rufmkm,'[1]Sheet1 (2)'!$V$62:$V$71,'[1]Sheet1 (2)'!$W$62:$W$71)</f>
        <v>30</v>
      </c>
      <c r="AT1426" s="140"/>
      <c r="AU1426" s="157">
        <f>IF(IF(D1426='[1]Sheet1 (2)'!$C$69,'[1]Sheet1 (2)'!$D$69*('[1]Sheet1 (2)'!$D$72-rut_index)/'[1]Sheet1 (2)'!$D$72,IF([1]shee2!D1366='[1]Sheet1 (2)'!$C$70,'[1]Sheet1 (2)'!$D$70*('[1]Sheet1 (2)'!$D$72-rut_index)/'[1]Sheet1 (2)'!$D$72,IF([1]shee2!D1366='[1]Sheet1 (2)'!$C$71,'[1]Sheet1 (2)'!$D$71*('[1]Sheet1 (2)'!$D$72-rut_index)/'[1]Sheet1 (2)'!$D$72)))&lt;0,0,IF(D1426='[1]Sheet1 (2)'!$C$69,'[1]Sheet1 (2)'!$D$69*('[1]Sheet1 (2)'!$D$72-rut_index)/'[1]Sheet1 (2)'!$D$72,IF([1]shee2!D1366='[1]Sheet1 (2)'!$C$70,'[1]Sheet1 (2)'!$D$70*('[1]Sheet1 (2)'!$D$72-rut_index)/'[1]Sheet1 (2)'!$D$72,IF([1]shee2!D1366='[1]Sheet1 (2)'!$C$71,'[1]Sheet1 (2)'!$D$71*('[1]Sheet1 (2)'!$D$72-rut_index)/'[1]Sheet1 (2)'!$D$72))))</f>
        <v>5</v>
      </c>
      <c r="AV1426" s="157">
        <f>IF(IF(D1426='[1]Sheet1 (2)'!$C$69,'[1]Sheet1 (2)'!$D$69*('[1]Sheet1 (2)'!$D$72-crack_s_index)/'[1]Sheet1 (2)'!$D$72,IF([1]shee2!D1366='[1]Sheet1 (2)'!$C$70,'[1]Sheet1 (2)'!$D$70*('[1]Sheet1 (2)'!$D$72-crack_s_index)/'[1]Sheet1 (2)'!$D$72,IF([1]shee2!D1366='[1]Sheet1 (2)'!$C$71,'[1]Sheet1 (2)'!$D$71*('[1]Sheet1 (2)'!$D$72-crack_s_index)/'[1]Sheet1 (2)'!$D$72)))&lt;0,0,IF(D1426='[1]Sheet1 (2)'!$C$69,'[1]Sheet1 (2)'!$D$69*('[1]Sheet1 (2)'!$D$72-crack_s_index)/'[1]Sheet1 (2)'!$D$72,IF([1]shee2!D1366='[1]Sheet1 (2)'!$C$70,'[1]Sheet1 (2)'!$D$70*('[1]Sheet1 (2)'!$D$72-crack_s_index)/'[1]Sheet1 (2)'!$D$72,IF([1]shee2!D1366='[1]Sheet1 (2)'!$C$71,'[1]Sheet1 (2)'!$D$71*('[1]Sheet1 (2)'!$D$72-crack_s_index)/'[1]Sheet1 (2)'!$D$72))))</f>
        <v>0.83333333333333337</v>
      </c>
      <c r="AW1426" s="157">
        <f>IF(IF(D1426='[1]Sheet1 (2)'!$C$69,'[1]Sheet1 (2)'!$D$69*('[1]Sheet1 (2)'!$D$72-crack_t_index)/'[1]Sheet1 (2)'!$D$72,IF([1]shee2!D1366='[1]Sheet1 (2)'!$C$70,'[1]Sheet1 (2)'!$D$70*('[1]Sheet1 (2)'!$D$72-crack_t_index)/'[1]Sheet1 (2)'!$D$72,IF([1]shee2!D1366='[1]Sheet1 (2)'!$C$71,'[1]Sheet1 (2)'!$D$71*('[1]Sheet1 (2)'!$D$72-crack_t_index)/'[1]Sheet1 (2)'!$D$72)))&lt;0,0,IF(D1426='[1]Sheet1 (2)'!$C$69,'[1]Sheet1 (2)'!$D$69*('[1]Sheet1 (2)'!$D$72-crack_t_index)/'[1]Sheet1 (2)'!$D$72,IF([1]shee2!D1366='[1]Sheet1 (2)'!$C$70,'[1]Sheet1 (2)'!$D$70*('[1]Sheet1 (2)'!$D$72-crack_t_index)/'[1]Sheet1 (2)'!$D$72,IF([1]shee2!D1366='[1]Sheet1 (2)'!$C$71,'[1]Sheet1 (2)'!$D$71*('[1]Sheet1 (2)'!$D$72-crack_t_index)/'[1]Sheet1 (2)'!$D$72))))</f>
        <v>0.83333333333333337</v>
      </c>
      <c r="AX1426" s="157">
        <f>IF(IF(D1426='[1]Sheet1 (2)'!$C$69,'[1]Sheet1 (2)'!$D$69*('[1]Sheet1 (2)'!$D$72-rave_index)/'[1]Sheet1 (2)'!$D$72,IF([1]shee2!D1366='[1]Sheet1 (2)'!$C$70,'[1]Sheet1 (2)'!$D$70*('[1]Sheet1 (2)'!$D$72-rave_index)/'[1]Sheet1 (2)'!$D$72,IF([1]shee2!D1366='[1]Sheet1 (2)'!$C$71,'[1]Sheet1 (2)'!$D$71*('[1]Sheet1 (2)'!$D$72-rave_index)/'[1]Sheet1 (2)'!$D$72)))&lt;0,0,IF(D1426='[1]Sheet1 (2)'!$C$69,'[1]Sheet1 (2)'!$D$69*('[1]Sheet1 (2)'!$D$72-rave_index)/'[1]Sheet1 (2)'!$D$72,IF([1]shee2!D1366='[1]Sheet1 (2)'!$C$70,'[1]Sheet1 (2)'!$D$70*('[1]Sheet1 (2)'!$D$72-rave_index)/'[1]Sheet1 (2)'!$D$72,IF([1]shee2!D1366='[1]Sheet1 (2)'!$C$71,'[1]Sheet1 (2)'!$D$71*('[1]Sheet1 (2)'!$D$72-rave_index)/'[1]Sheet1 (2)'!$D$72))))</f>
        <v>5</v>
      </c>
      <c r="AY1426" s="157">
        <f>IF(IF(D1426='[1]Sheet1 (2)'!$C$69,'[1]Sheet1 (2)'!$D$69*('[1]Sheet1 (2)'!$D$72-rough_index)/'[1]Sheet1 (2)'!$D$72,IF([1]shee2!D1366='[1]Sheet1 (2)'!$C$70,'[1]Sheet1 (2)'!$D$70*('[1]Sheet1 (2)'!$D$72-rough_index)/'[1]Sheet1 (2)'!$D$72,IF([1]shee2!D1366='[1]Sheet1 (2)'!$C$71,'[1]Sheet1 (2)'!$D$71*('[1]Sheet1 (2)'!$D$72-rough_index)/'[1]Sheet1 (2)'!$D$72)))&lt;0,0,IF(D1426='[1]Sheet1 (2)'!$C$69,'[1]Sheet1 (2)'!$D$69*('[1]Sheet1 (2)'!$D$72-rough_index)/'[1]Sheet1 (2)'!$D$72,IF([1]shee2!D1366='[1]Sheet1 (2)'!$C$70,'[1]Sheet1 (2)'!$D$70*('[1]Sheet1 (2)'!$D$72-rough_index)/'[1]Sheet1 (2)'!$D$72,IF([1]shee2!D1366='[1]Sheet1 (2)'!$C$71,'[1]Sheet1 (2)'!$D$71*('[1]Sheet1 (2)'!$D$72-rough_index)/'[1]Sheet1 (2)'!$D$72))))</f>
        <v>2.5</v>
      </c>
      <c r="AZ1426" s="179">
        <f>+(AU1426*'[1]Sheet1 (2)'!$C$77)+(AV1426*'[1]Sheet1 (2)'!$C$78)+(AW1426*'[1]Sheet1 (2)'!$C$79)+(AX1426*'[1]Sheet1 (2)'!$C$80)+(AY1426*'[1]Sheet1 (2)'!$C$81)</f>
        <v>2.5833333333333335</v>
      </c>
      <c r="BA1426" s="213" t="str">
        <f t="shared" si="44"/>
        <v>Fair</v>
      </c>
      <c r="BE1426">
        <f>IF(D1426='[1]Sheet1 (2)'!$C$61,'[1]Sheet1 (2)'!$D$61*(counts^2)+'[1]Sheet1 (2)'!$G$61*counts+'[1]Sheet1 (2)'!$J$61,IF(D1426='[1]Sheet1 (2)'!$C$62,'[1]Sheet1 (2)'!$D$62*counts+'[1]Sheet1 (2)'!$G$62,IF(D1426='[1]Sheet1 (2)'!$C$63,'[1]Sheet1 (2)'!$D$63*counts+'[1]Sheet1 (2)'!$G$63,IF(D1426='[1]Sheet1 (2)'!$C$64,'[1]Sheet1 (2)'!$D$64*counts+'[1]Sheet1 (2)'!$G$64))))</f>
        <v>2.0984129299999998</v>
      </c>
    </row>
    <row r="1427" spans="1:57" ht="12.75" customHeight="1">
      <c r="A1427" s="176" t="s">
        <v>282</v>
      </c>
      <c r="B1427" s="145" t="s">
        <v>76</v>
      </c>
      <c r="C1427" s="170">
        <v>1560</v>
      </c>
      <c r="D1427" s="174" t="s">
        <v>77</v>
      </c>
      <c r="E1427" s="171">
        <v>8</v>
      </c>
      <c r="F1427" s="171">
        <v>2</v>
      </c>
      <c r="G1427" s="171" t="s">
        <v>77</v>
      </c>
      <c r="H1427" s="171">
        <v>1</v>
      </c>
      <c r="I1427" s="171" t="s">
        <v>77</v>
      </c>
      <c r="J1427" s="173" t="s">
        <v>80</v>
      </c>
      <c r="K1427" s="173" t="s">
        <v>80</v>
      </c>
      <c r="L1427" s="169">
        <f>VLOOKUP(CONCATENATE(J1427,K1427),'Sheet1 (2)'!$J$6:$K$26,2,FALSE)</f>
        <v>0</v>
      </c>
      <c r="M1427" s="173" t="s">
        <v>79</v>
      </c>
      <c r="N1427" s="173" t="s">
        <v>79</v>
      </c>
      <c r="O1427" s="177">
        <f>VLOOKUP(CONCATENATE(M1427,N1427),'[1]Sheet1 (2)'!$L$6:$M$26,2,FALSE)</f>
        <v>75</v>
      </c>
      <c r="P1427" s="173" t="s">
        <v>83</v>
      </c>
      <c r="Q1427" s="173" t="s">
        <v>83</v>
      </c>
      <c r="R1427" s="177">
        <f>VLOOKUP(CONCATENATE(P1427,Q1427),'[1]Sheet1 (2)'!$N$6:$O$26,2,FALSE)</f>
        <v>37.5</v>
      </c>
      <c r="S1427" s="173" t="s">
        <v>80</v>
      </c>
      <c r="T1427" s="173" t="s">
        <v>80</v>
      </c>
      <c r="U1427" s="177">
        <f>VLOOKUP(CONCATENATE(S1427,T1427),'[1]Sheet1 (2)'!$P$6:$Q$26,2,FALSE)</f>
        <v>0</v>
      </c>
      <c r="V1427" s="173" t="s">
        <v>82</v>
      </c>
      <c r="W1427" s="173" t="s">
        <v>81</v>
      </c>
      <c r="X1427" s="177">
        <f>VLOOKUP(CONCATENATE(V1427,W1427),'[1]Sheet1 (2)'!$R$6:$S$26,2,FALSE)</f>
        <v>50</v>
      </c>
      <c r="Y1427" s="173" t="s">
        <v>80</v>
      </c>
      <c r="Z1427" s="173" t="s">
        <v>80</v>
      </c>
      <c r="AA1427" s="177">
        <f>VLOOKUP(CONCATENATE(Y1427,Z1427),'[1]Sheet1 (2)'!$T$6:$U$26,2,FALSE)</f>
        <v>0</v>
      </c>
      <c r="AB1427" s="173" t="s">
        <v>80</v>
      </c>
      <c r="AC1427" s="173" t="s">
        <v>80</v>
      </c>
      <c r="AD1427" s="177">
        <f>VLOOKUP(CONCATENATE(AB1427,AC1427),'[1]Sheet1 (2)'!$X$6:$Y$26,2,FALSE)</f>
        <v>0</v>
      </c>
      <c r="AE1427" s="173" t="s">
        <v>82</v>
      </c>
      <c r="AF1427" s="173" t="s">
        <v>81</v>
      </c>
      <c r="AG1427" s="177">
        <f>VLOOKUP(CONCATENATE(AE1427,AF1427),'[1]Sheet1 (2)'!$Z$6:$AA$26,2,FALSE)</f>
        <v>66</v>
      </c>
      <c r="AH1427" s="172"/>
      <c r="AI1427" s="178"/>
      <c r="AJ1427" s="140"/>
      <c r="AK1427" s="176" t="s">
        <v>282</v>
      </c>
      <c r="AL1427" s="176" t="s">
        <v>76</v>
      </c>
      <c r="AM1427" s="170">
        <f t="shared" si="45"/>
        <v>1560</v>
      </c>
      <c r="AN1427" s="147"/>
      <c r="AO1427" s="155"/>
      <c r="AP1427" s="156"/>
      <c r="AQ1427" s="157">
        <v>3.6669593685999997</v>
      </c>
      <c r="AR1427" s="158"/>
      <c r="AS1427" s="145">
        <f>LOOKUP(rufmkm,'[1]Sheet1 (2)'!$V$62:$V$71,'[1]Sheet1 (2)'!$W$62:$W$71)</f>
        <v>40</v>
      </c>
      <c r="AT1427" s="140"/>
      <c r="AU1427" s="157">
        <f>IF(IF(D1427='[1]Sheet1 (2)'!$C$69,'[1]Sheet1 (2)'!$D$69*('[1]Sheet1 (2)'!$D$72-rut_index)/'[1]Sheet1 (2)'!$D$72,IF([1]shee2!D1367='[1]Sheet1 (2)'!$C$70,'[1]Sheet1 (2)'!$D$70*('[1]Sheet1 (2)'!$D$72-rut_index)/'[1]Sheet1 (2)'!$D$72,IF([1]shee2!D1367='[1]Sheet1 (2)'!$C$71,'[1]Sheet1 (2)'!$D$71*('[1]Sheet1 (2)'!$D$72-rut_index)/'[1]Sheet1 (2)'!$D$72)))&lt;0,0,IF(D1427='[1]Sheet1 (2)'!$C$69,'[1]Sheet1 (2)'!$D$69*('[1]Sheet1 (2)'!$D$72-rut_index)/'[1]Sheet1 (2)'!$D$72,IF([1]shee2!D1367='[1]Sheet1 (2)'!$C$70,'[1]Sheet1 (2)'!$D$70*('[1]Sheet1 (2)'!$D$72-rut_index)/'[1]Sheet1 (2)'!$D$72,IF([1]shee2!D1367='[1]Sheet1 (2)'!$C$71,'[1]Sheet1 (2)'!$D$71*('[1]Sheet1 (2)'!$D$72-rut_index)/'[1]Sheet1 (2)'!$D$72))))</f>
        <v>5</v>
      </c>
      <c r="AV1427" s="157">
        <f>IF(IF(D1427='[1]Sheet1 (2)'!$C$69,'[1]Sheet1 (2)'!$D$69*('[1]Sheet1 (2)'!$D$72-crack_s_index)/'[1]Sheet1 (2)'!$D$72,IF([1]shee2!D1367='[1]Sheet1 (2)'!$C$70,'[1]Sheet1 (2)'!$D$70*('[1]Sheet1 (2)'!$D$72-crack_s_index)/'[1]Sheet1 (2)'!$D$72,IF([1]shee2!D1367='[1]Sheet1 (2)'!$C$71,'[1]Sheet1 (2)'!$D$71*('[1]Sheet1 (2)'!$D$72-crack_s_index)/'[1]Sheet1 (2)'!$D$72)))&lt;0,0,IF(D1427='[1]Sheet1 (2)'!$C$69,'[1]Sheet1 (2)'!$D$69*('[1]Sheet1 (2)'!$D$72-crack_s_index)/'[1]Sheet1 (2)'!$D$72,IF([1]shee2!D1367='[1]Sheet1 (2)'!$C$70,'[1]Sheet1 (2)'!$D$70*('[1]Sheet1 (2)'!$D$72-crack_s_index)/'[1]Sheet1 (2)'!$D$72,IF([1]shee2!D1367='[1]Sheet1 (2)'!$C$71,'[1]Sheet1 (2)'!$D$71*('[1]Sheet1 (2)'!$D$72-crack_s_index)/'[1]Sheet1 (2)'!$D$72))))</f>
        <v>0</v>
      </c>
      <c r="AW1427" s="157">
        <f>IF(IF(D1427='[1]Sheet1 (2)'!$C$69,'[1]Sheet1 (2)'!$D$69*('[1]Sheet1 (2)'!$D$72-crack_t_index)/'[1]Sheet1 (2)'!$D$72,IF([1]shee2!D1367='[1]Sheet1 (2)'!$C$70,'[1]Sheet1 (2)'!$D$70*('[1]Sheet1 (2)'!$D$72-crack_t_index)/'[1]Sheet1 (2)'!$D$72,IF([1]shee2!D1367='[1]Sheet1 (2)'!$C$71,'[1]Sheet1 (2)'!$D$71*('[1]Sheet1 (2)'!$D$72-crack_t_index)/'[1]Sheet1 (2)'!$D$72)))&lt;0,0,IF(D1427='[1]Sheet1 (2)'!$C$69,'[1]Sheet1 (2)'!$D$69*('[1]Sheet1 (2)'!$D$72-crack_t_index)/'[1]Sheet1 (2)'!$D$72,IF([1]shee2!D1367='[1]Sheet1 (2)'!$C$70,'[1]Sheet1 (2)'!$D$70*('[1]Sheet1 (2)'!$D$72-crack_t_index)/'[1]Sheet1 (2)'!$D$72,IF([1]shee2!D1367='[1]Sheet1 (2)'!$C$71,'[1]Sheet1 (2)'!$D$71*('[1]Sheet1 (2)'!$D$72-crack_t_index)/'[1]Sheet1 (2)'!$D$72))))</f>
        <v>1.875</v>
      </c>
      <c r="AX1427" s="157">
        <f>IF(IF(D1427='[1]Sheet1 (2)'!$C$69,'[1]Sheet1 (2)'!$D$69*('[1]Sheet1 (2)'!$D$72-rave_index)/'[1]Sheet1 (2)'!$D$72,IF([1]shee2!D1367='[1]Sheet1 (2)'!$C$70,'[1]Sheet1 (2)'!$D$70*('[1]Sheet1 (2)'!$D$72-rave_index)/'[1]Sheet1 (2)'!$D$72,IF([1]shee2!D1367='[1]Sheet1 (2)'!$C$71,'[1]Sheet1 (2)'!$D$71*('[1]Sheet1 (2)'!$D$72-rave_index)/'[1]Sheet1 (2)'!$D$72)))&lt;0,0,IF(D1427='[1]Sheet1 (2)'!$C$69,'[1]Sheet1 (2)'!$D$69*('[1]Sheet1 (2)'!$D$72-rave_index)/'[1]Sheet1 (2)'!$D$72,IF([1]shee2!D1367='[1]Sheet1 (2)'!$C$70,'[1]Sheet1 (2)'!$D$70*('[1]Sheet1 (2)'!$D$72-rave_index)/'[1]Sheet1 (2)'!$D$72,IF([1]shee2!D1367='[1]Sheet1 (2)'!$C$71,'[1]Sheet1 (2)'!$D$71*('[1]Sheet1 (2)'!$D$72-rave_index)/'[1]Sheet1 (2)'!$D$72))))</f>
        <v>5</v>
      </c>
      <c r="AY1427" s="157">
        <f>IF(IF(D1427='[1]Sheet1 (2)'!$C$69,'[1]Sheet1 (2)'!$D$69*('[1]Sheet1 (2)'!$D$72-rough_index)/'[1]Sheet1 (2)'!$D$72,IF([1]shee2!D1367='[1]Sheet1 (2)'!$C$70,'[1]Sheet1 (2)'!$D$70*('[1]Sheet1 (2)'!$D$72-rough_index)/'[1]Sheet1 (2)'!$D$72,IF([1]shee2!D1367='[1]Sheet1 (2)'!$C$71,'[1]Sheet1 (2)'!$D$71*('[1]Sheet1 (2)'!$D$72-rough_index)/'[1]Sheet1 (2)'!$D$72)))&lt;0,0,IF(D1427='[1]Sheet1 (2)'!$C$69,'[1]Sheet1 (2)'!$D$69*('[1]Sheet1 (2)'!$D$72-rough_index)/'[1]Sheet1 (2)'!$D$72,IF([1]shee2!D1367='[1]Sheet1 (2)'!$C$70,'[1]Sheet1 (2)'!$D$70*('[1]Sheet1 (2)'!$D$72-rough_index)/'[1]Sheet1 (2)'!$D$72,IF([1]shee2!D1367='[1]Sheet1 (2)'!$C$71,'[1]Sheet1 (2)'!$D$71*('[1]Sheet1 (2)'!$D$72-rough_index)/'[1]Sheet1 (2)'!$D$72))))</f>
        <v>1.6666666666666667</v>
      </c>
      <c r="AZ1427" s="179">
        <f>+(AU1427*'[1]Sheet1 (2)'!$C$77)+(AV1427*'[1]Sheet1 (2)'!$C$78)+(AW1427*'[1]Sheet1 (2)'!$C$79)+(AX1427*'[1]Sheet1 (2)'!$C$80)+(AY1427*'[1]Sheet1 (2)'!$C$81)</f>
        <v>2.0750000000000002</v>
      </c>
      <c r="BA1427" s="213" t="str">
        <f t="shared" si="44"/>
        <v>Poor</v>
      </c>
      <c r="BE1427">
        <f>IF(D1427='[1]Sheet1 (2)'!$C$61,'[1]Sheet1 (2)'!$D$61*(counts^2)+'[1]Sheet1 (2)'!$G$61*counts+'[1]Sheet1 (2)'!$J$61,IF(D1427='[1]Sheet1 (2)'!$C$62,'[1]Sheet1 (2)'!$D$62*counts+'[1]Sheet1 (2)'!$G$62,IF(D1427='[1]Sheet1 (2)'!$C$63,'[1]Sheet1 (2)'!$D$63*counts+'[1]Sheet1 (2)'!$G$63,IF(D1427='[1]Sheet1 (2)'!$C$64,'[1]Sheet1 (2)'!$D$64*counts+'[1]Sheet1 (2)'!$G$64))))</f>
        <v>2.0984129299999998</v>
      </c>
    </row>
    <row r="1428" spans="1:57" ht="12.75" customHeight="1">
      <c r="A1428" s="176" t="s">
        <v>282</v>
      </c>
      <c r="B1428" s="145" t="s">
        <v>76</v>
      </c>
      <c r="C1428" s="170">
        <v>1561</v>
      </c>
      <c r="D1428" s="174" t="s">
        <v>77</v>
      </c>
      <c r="E1428" s="171">
        <v>8</v>
      </c>
      <c r="F1428" s="171">
        <v>2</v>
      </c>
      <c r="G1428" s="171" t="s">
        <v>77</v>
      </c>
      <c r="H1428" s="171">
        <v>1</v>
      </c>
      <c r="I1428" s="171" t="s">
        <v>77</v>
      </c>
      <c r="J1428" s="173" t="s">
        <v>80</v>
      </c>
      <c r="K1428" s="173" t="s">
        <v>80</v>
      </c>
      <c r="L1428" s="169">
        <f>VLOOKUP(CONCATENATE(J1428,K1428),'Sheet1 (2)'!$J$6:$K$26,2,FALSE)</f>
        <v>0</v>
      </c>
      <c r="M1428" s="173" t="s">
        <v>79</v>
      </c>
      <c r="N1428" s="173" t="s">
        <v>79</v>
      </c>
      <c r="O1428" s="177">
        <f>VLOOKUP(CONCATENATE(M1428,N1428),'[1]Sheet1 (2)'!$L$6:$M$26,2,FALSE)</f>
        <v>75</v>
      </c>
      <c r="P1428" s="173" t="s">
        <v>79</v>
      </c>
      <c r="Q1428" s="173" t="s">
        <v>79</v>
      </c>
      <c r="R1428" s="177">
        <f>VLOOKUP(CONCATENATE(P1428,Q1428),'[1]Sheet1 (2)'!$N$6:$O$26,2,FALSE)</f>
        <v>75</v>
      </c>
      <c r="S1428" s="173" t="s">
        <v>80</v>
      </c>
      <c r="T1428" s="173" t="s">
        <v>80</v>
      </c>
      <c r="U1428" s="177">
        <f>VLOOKUP(CONCATENATE(S1428,T1428),'[1]Sheet1 (2)'!$P$6:$Q$26,2,FALSE)</f>
        <v>0</v>
      </c>
      <c r="V1428" s="173" t="s">
        <v>82</v>
      </c>
      <c r="W1428" s="173" t="s">
        <v>81</v>
      </c>
      <c r="X1428" s="177">
        <f>VLOOKUP(CONCATENATE(V1428,W1428),'[1]Sheet1 (2)'!$R$6:$S$26,2,FALSE)</f>
        <v>50</v>
      </c>
      <c r="Y1428" s="173" t="s">
        <v>80</v>
      </c>
      <c r="Z1428" s="173" t="s">
        <v>80</v>
      </c>
      <c r="AA1428" s="177">
        <f>VLOOKUP(CONCATENATE(Y1428,Z1428),'[1]Sheet1 (2)'!$T$6:$U$26,2,FALSE)</f>
        <v>0</v>
      </c>
      <c r="AB1428" s="173" t="s">
        <v>80</v>
      </c>
      <c r="AC1428" s="173" t="s">
        <v>80</v>
      </c>
      <c r="AD1428" s="177">
        <f>VLOOKUP(CONCATENATE(AB1428,AC1428),'[1]Sheet1 (2)'!$X$6:$Y$26,2,FALSE)</f>
        <v>0</v>
      </c>
      <c r="AE1428" s="173" t="s">
        <v>82</v>
      </c>
      <c r="AF1428" s="173" t="s">
        <v>81</v>
      </c>
      <c r="AG1428" s="177">
        <f>VLOOKUP(CONCATENATE(AE1428,AF1428),'[1]Sheet1 (2)'!$Z$6:$AA$26,2,FALSE)</f>
        <v>66</v>
      </c>
      <c r="AH1428" s="172"/>
      <c r="AI1428" s="178"/>
      <c r="AJ1428" s="140"/>
      <c r="AK1428" s="176" t="s">
        <v>282</v>
      </c>
      <c r="AL1428" s="176" t="s">
        <v>76</v>
      </c>
      <c r="AM1428" s="170">
        <f t="shared" si="45"/>
        <v>1561</v>
      </c>
      <c r="AN1428" s="147"/>
      <c r="AO1428" s="155" t="s">
        <v>409</v>
      </c>
      <c r="AP1428" s="156"/>
      <c r="AQ1428" s="157">
        <v>3.5291661878</v>
      </c>
      <c r="AR1428" s="158"/>
      <c r="AS1428" s="145">
        <f>LOOKUP(rufmkm,'[1]Sheet1 (2)'!$V$62:$V$71,'[1]Sheet1 (2)'!$W$62:$W$71)</f>
        <v>40</v>
      </c>
      <c r="AT1428" s="140"/>
      <c r="AU1428" s="157">
        <f>IF(IF(D1428='[1]Sheet1 (2)'!$C$69,'[1]Sheet1 (2)'!$D$69*('[1]Sheet1 (2)'!$D$72-rut_index)/'[1]Sheet1 (2)'!$D$72,IF([1]shee2!D1368='[1]Sheet1 (2)'!$C$70,'[1]Sheet1 (2)'!$D$70*('[1]Sheet1 (2)'!$D$72-rut_index)/'[1]Sheet1 (2)'!$D$72,IF([1]shee2!D1368='[1]Sheet1 (2)'!$C$71,'[1]Sheet1 (2)'!$D$71*('[1]Sheet1 (2)'!$D$72-rut_index)/'[1]Sheet1 (2)'!$D$72)))&lt;0,0,IF(D1428='[1]Sheet1 (2)'!$C$69,'[1]Sheet1 (2)'!$D$69*('[1]Sheet1 (2)'!$D$72-rut_index)/'[1]Sheet1 (2)'!$D$72,IF([1]shee2!D1368='[1]Sheet1 (2)'!$C$70,'[1]Sheet1 (2)'!$D$70*('[1]Sheet1 (2)'!$D$72-rut_index)/'[1]Sheet1 (2)'!$D$72,IF([1]shee2!D1368='[1]Sheet1 (2)'!$C$71,'[1]Sheet1 (2)'!$D$71*('[1]Sheet1 (2)'!$D$72-rut_index)/'[1]Sheet1 (2)'!$D$72))))</f>
        <v>5</v>
      </c>
      <c r="AV1428" s="157">
        <f>IF(IF(D1428='[1]Sheet1 (2)'!$C$69,'[1]Sheet1 (2)'!$D$69*('[1]Sheet1 (2)'!$D$72-crack_s_index)/'[1]Sheet1 (2)'!$D$72,IF([1]shee2!D1368='[1]Sheet1 (2)'!$C$70,'[1]Sheet1 (2)'!$D$70*('[1]Sheet1 (2)'!$D$72-crack_s_index)/'[1]Sheet1 (2)'!$D$72,IF([1]shee2!D1368='[1]Sheet1 (2)'!$C$71,'[1]Sheet1 (2)'!$D$71*('[1]Sheet1 (2)'!$D$72-crack_s_index)/'[1]Sheet1 (2)'!$D$72)))&lt;0,0,IF(D1428='[1]Sheet1 (2)'!$C$69,'[1]Sheet1 (2)'!$D$69*('[1]Sheet1 (2)'!$D$72-crack_s_index)/'[1]Sheet1 (2)'!$D$72,IF([1]shee2!D1368='[1]Sheet1 (2)'!$C$70,'[1]Sheet1 (2)'!$D$70*('[1]Sheet1 (2)'!$D$72-crack_s_index)/'[1]Sheet1 (2)'!$D$72,IF([1]shee2!D1368='[1]Sheet1 (2)'!$C$71,'[1]Sheet1 (2)'!$D$71*('[1]Sheet1 (2)'!$D$72-crack_s_index)/'[1]Sheet1 (2)'!$D$72))))</f>
        <v>0</v>
      </c>
      <c r="AW1428" s="157">
        <f>IF(IF(D1428='[1]Sheet1 (2)'!$C$69,'[1]Sheet1 (2)'!$D$69*('[1]Sheet1 (2)'!$D$72-crack_t_index)/'[1]Sheet1 (2)'!$D$72,IF([1]shee2!D1368='[1]Sheet1 (2)'!$C$70,'[1]Sheet1 (2)'!$D$70*('[1]Sheet1 (2)'!$D$72-crack_t_index)/'[1]Sheet1 (2)'!$D$72,IF([1]shee2!D1368='[1]Sheet1 (2)'!$C$71,'[1]Sheet1 (2)'!$D$71*('[1]Sheet1 (2)'!$D$72-crack_t_index)/'[1]Sheet1 (2)'!$D$72)))&lt;0,0,IF(D1428='[1]Sheet1 (2)'!$C$69,'[1]Sheet1 (2)'!$D$69*('[1]Sheet1 (2)'!$D$72-crack_t_index)/'[1]Sheet1 (2)'!$D$72,IF([1]shee2!D1368='[1]Sheet1 (2)'!$C$70,'[1]Sheet1 (2)'!$D$70*('[1]Sheet1 (2)'!$D$72-crack_t_index)/'[1]Sheet1 (2)'!$D$72,IF([1]shee2!D1368='[1]Sheet1 (2)'!$C$71,'[1]Sheet1 (2)'!$D$71*('[1]Sheet1 (2)'!$D$72-crack_t_index)/'[1]Sheet1 (2)'!$D$72))))</f>
        <v>0</v>
      </c>
      <c r="AX1428" s="157">
        <f>IF(IF(D1428='[1]Sheet1 (2)'!$C$69,'[1]Sheet1 (2)'!$D$69*('[1]Sheet1 (2)'!$D$72-rave_index)/'[1]Sheet1 (2)'!$D$72,IF([1]shee2!D1368='[1]Sheet1 (2)'!$C$70,'[1]Sheet1 (2)'!$D$70*('[1]Sheet1 (2)'!$D$72-rave_index)/'[1]Sheet1 (2)'!$D$72,IF([1]shee2!D1368='[1]Sheet1 (2)'!$C$71,'[1]Sheet1 (2)'!$D$71*('[1]Sheet1 (2)'!$D$72-rave_index)/'[1]Sheet1 (2)'!$D$72)))&lt;0,0,IF(D1428='[1]Sheet1 (2)'!$C$69,'[1]Sheet1 (2)'!$D$69*('[1]Sheet1 (2)'!$D$72-rave_index)/'[1]Sheet1 (2)'!$D$72,IF([1]shee2!D1368='[1]Sheet1 (2)'!$C$70,'[1]Sheet1 (2)'!$D$70*('[1]Sheet1 (2)'!$D$72-rave_index)/'[1]Sheet1 (2)'!$D$72,IF([1]shee2!D1368='[1]Sheet1 (2)'!$C$71,'[1]Sheet1 (2)'!$D$71*('[1]Sheet1 (2)'!$D$72-rave_index)/'[1]Sheet1 (2)'!$D$72))))</f>
        <v>5</v>
      </c>
      <c r="AY1428" s="157">
        <f>IF(IF(D1428='[1]Sheet1 (2)'!$C$69,'[1]Sheet1 (2)'!$D$69*('[1]Sheet1 (2)'!$D$72-rough_index)/'[1]Sheet1 (2)'!$D$72,IF([1]shee2!D1368='[1]Sheet1 (2)'!$C$70,'[1]Sheet1 (2)'!$D$70*('[1]Sheet1 (2)'!$D$72-rough_index)/'[1]Sheet1 (2)'!$D$72,IF([1]shee2!D1368='[1]Sheet1 (2)'!$C$71,'[1]Sheet1 (2)'!$D$71*('[1]Sheet1 (2)'!$D$72-rough_index)/'[1]Sheet1 (2)'!$D$72)))&lt;0,0,IF(D1428='[1]Sheet1 (2)'!$C$69,'[1]Sheet1 (2)'!$D$69*('[1]Sheet1 (2)'!$D$72-rough_index)/'[1]Sheet1 (2)'!$D$72,IF([1]shee2!D1368='[1]Sheet1 (2)'!$C$70,'[1]Sheet1 (2)'!$D$70*('[1]Sheet1 (2)'!$D$72-rough_index)/'[1]Sheet1 (2)'!$D$72,IF([1]shee2!D1368='[1]Sheet1 (2)'!$C$71,'[1]Sheet1 (2)'!$D$71*('[1]Sheet1 (2)'!$D$72-rough_index)/'[1]Sheet1 (2)'!$D$72))))</f>
        <v>1.6666666666666667</v>
      </c>
      <c r="AZ1428" s="179">
        <f>+(AU1428*'[1]Sheet1 (2)'!$C$77)+(AV1428*'[1]Sheet1 (2)'!$C$78)+(AW1428*'[1]Sheet1 (2)'!$C$79)+(AX1428*'[1]Sheet1 (2)'!$C$80)+(AY1428*'[1]Sheet1 (2)'!$C$81)</f>
        <v>2</v>
      </c>
      <c r="BA1428" s="213" t="str">
        <f t="shared" si="44"/>
        <v>Poor</v>
      </c>
      <c r="BE1428">
        <f>IF(D1428='[1]Sheet1 (2)'!$C$61,'[1]Sheet1 (2)'!$D$61*(counts^2)+'[1]Sheet1 (2)'!$G$61*counts+'[1]Sheet1 (2)'!$J$61,IF(D1428='[1]Sheet1 (2)'!$C$62,'[1]Sheet1 (2)'!$D$62*counts+'[1]Sheet1 (2)'!$G$62,IF(D1428='[1]Sheet1 (2)'!$C$63,'[1]Sheet1 (2)'!$D$63*counts+'[1]Sheet1 (2)'!$G$63,IF(D1428='[1]Sheet1 (2)'!$C$64,'[1]Sheet1 (2)'!$D$64*counts+'[1]Sheet1 (2)'!$G$64))))</f>
        <v>2.0984129299999998</v>
      </c>
    </row>
    <row r="1429" spans="1:57" ht="12.75" customHeight="1">
      <c r="A1429" s="176" t="s">
        <v>282</v>
      </c>
      <c r="B1429" s="145" t="s">
        <v>76</v>
      </c>
      <c r="C1429" s="170">
        <v>1562</v>
      </c>
      <c r="D1429" s="174" t="s">
        <v>77</v>
      </c>
      <c r="E1429" s="171">
        <v>8</v>
      </c>
      <c r="F1429" s="171">
        <v>2</v>
      </c>
      <c r="G1429" s="171" t="s">
        <v>77</v>
      </c>
      <c r="H1429" s="171">
        <v>1</v>
      </c>
      <c r="I1429" s="171" t="s">
        <v>77</v>
      </c>
      <c r="J1429" s="173" t="s">
        <v>80</v>
      </c>
      <c r="K1429" s="173" t="s">
        <v>80</v>
      </c>
      <c r="L1429" s="169">
        <f>VLOOKUP(CONCATENATE(J1429,K1429),'Sheet1 (2)'!$J$6:$K$26,2,FALSE)</f>
        <v>0</v>
      </c>
      <c r="M1429" s="173" t="s">
        <v>79</v>
      </c>
      <c r="N1429" s="173" t="s">
        <v>79</v>
      </c>
      <c r="O1429" s="177">
        <f>VLOOKUP(CONCATENATE(M1429,N1429),'[1]Sheet1 (2)'!$L$6:$M$26,2,FALSE)</f>
        <v>75</v>
      </c>
      <c r="P1429" s="173" t="s">
        <v>79</v>
      </c>
      <c r="Q1429" s="173" t="s">
        <v>83</v>
      </c>
      <c r="R1429" s="177">
        <f>VLOOKUP(CONCATENATE(P1429,Q1429),'[1]Sheet1 (2)'!$N$6:$O$26,2,FALSE)</f>
        <v>50</v>
      </c>
      <c r="S1429" s="173" t="s">
        <v>80</v>
      </c>
      <c r="T1429" s="173" t="s">
        <v>80</v>
      </c>
      <c r="U1429" s="177">
        <f>VLOOKUP(CONCATENATE(S1429,T1429),'[1]Sheet1 (2)'!$P$6:$Q$26,2,FALSE)</f>
        <v>0</v>
      </c>
      <c r="V1429" s="173" t="s">
        <v>82</v>
      </c>
      <c r="W1429" s="173" t="s">
        <v>81</v>
      </c>
      <c r="X1429" s="177">
        <f>VLOOKUP(CONCATENATE(V1429,W1429),'[1]Sheet1 (2)'!$R$6:$S$26,2,FALSE)</f>
        <v>50</v>
      </c>
      <c r="Y1429" s="173" t="s">
        <v>80</v>
      </c>
      <c r="Z1429" s="173" t="s">
        <v>80</v>
      </c>
      <c r="AA1429" s="177">
        <f>VLOOKUP(CONCATENATE(Y1429,Z1429),'[1]Sheet1 (2)'!$T$6:$U$26,2,FALSE)</f>
        <v>0</v>
      </c>
      <c r="AB1429" s="173" t="s">
        <v>80</v>
      </c>
      <c r="AC1429" s="173" t="s">
        <v>80</v>
      </c>
      <c r="AD1429" s="177">
        <f>VLOOKUP(CONCATENATE(AB1429,AC1429),'[1]Sheet1 (2)'!$X$6:$Y$26,2,FALSE)</f>
        <v>0</v>
      </c>
      <c r="AE1429" s="173" t="s">
        <v>82</v>
      </c>
      <c r="AF1429" s="173" t="s">
        <v>81</v>
      </c>
      <c r="AG1429" s="177">
        <f>VLOOKUP(CONCATENATE(AE1429,AF1429),'[1]Sheet1 (2)'!$Z$6:$AA$26,2,FALSE)</f>
        <v>66</v>
      </c>
      <c r="AH1429" s="172"/>
      <c r="AI1429" s="178"/>
      <c r="AJ1429" s="140"/>
      <c r="AK1429" s="176" t="s">
        <v>282</v>
      </c>
      <c r="AL1429" s="176" t="s">
        <v>76</v>
      </c>
      <c r="AM1429" s="170">
        <f t="shared" si="45"/>
        <v>1562</v>
      </c>
      <c r="AN1429" s="147"/>
      <c r="AO1429" s="155"/>
      <c r="AP1429" s="156"/>
      <c r="AQ1429" s="157">
        <v>2.6685216501999998</v>
      </c>
      <c r="AR1429" s="158"/>
      <c r="AS1429" s="145">
        <f>LOOKUP(rufmkm,'[1]Sheet1 (2)'!$V$62:$V$71,'[1]Sheet1 (2)'!$W$62:$W$71)</f>
        <v>30</v>
      </c>
      <c r="AT1429" s="140"/>
      <c r="AU1429" s="157">
        <f>IF(IF(D1429='[1]Sheet1 (2)'!$C$69,'[1]Sheet1 (2)'!$D$69*('[1]Sheet1 (2)'!$D$72-rut_index)/'[1]Sheet1 (2)'!$D$72,IF([1]shee2!D1369='[1]Sheet1 (2)'!$C$70,'[1]Sheet1 (2)'!$D$70*('[1]Sheet1 (2)'!$D$72-rut_index)/'[1]Sheet1 (2)'!$D$72,IF([1]shee2!D1369='[1]Sheet1 (2)'!$C$71,'[1]Sheet1 (2)'!$D$71*('[1]Sheet1 (2)'!$D$72-rut_index)/'[1]Sheet1 (2)'!$D$72)))&lt;0,0,IF(D1429='[1]Sheet1 (2)'!$C$69,'[1]Sheet1 (2)'!$D$69*('[1]Sheet1 (2)'!$D$72-rut_index)/'[1]Sheet1 (2)'!$D$72,IF([1]shee2!D1369='[1]Sheet1 (2)'!$C$70,'[1]Sheet1 (2)'!$D$70*('[1]Sheet1 (2)'!$D$72-rut_index)/'[1]Sheet1 (2)'!$D$72,IF([1]shee2!D1369='[1]Sheet1 (2)'!$C$71,'[1]Sheet1 (2)'!$D$71*('[1]Sheet1 (2)'!$D$72-rut_index)/'[1]Sheet1 (2)'!$D$72))))</f>
        <v>5</v>
      </c>
      <c r="AV1429" s="157">
        <f>IF(IF(D1429='[1]Sheet1 (2)'!$C$69,'[1]Sheet1 (2)'!$D$69*('[1]Sheet1 (2)'!$D$72-crack_s_index)/'[1]Sheet1 (2)'!$D$72,IF([1]shee2!D1369='[1]Sheet1 (2)'!$C$70,'[1]Sheet1 (2)'!$D$70*('[1]Sheet1 (2)'!$D$72-crack_s_index)/'[1]Sheet1 (2)'!$D$72,IF([1]shee2!D1369='[1]Sheet1 (2)'!$C$71,'[1]Sheet1 (2)'!$D$71*('[1]Sheet1 (2)'!$D$72-crack_s_index)/'[1]Sheet1 (2)'!$D$72)))&lt;0,0,IF(D1429='[1]Sheet1 (2)'!$C$69,'[1]Sheet1 (2)'!$D$69*('[1]Sheet1 (2)'!$D$72-crack_s_index)/'[1]Sheet1 (2)'!$D$72,IF([1]shee2!D1369='[1]Sheet1 (2)'!$C$70,'[1]Sheet1 (2)'!$D$70*('[1]Sheet1 (2)'!$D$72-crack_s_index)/'[1]Sheet1 (2)'!$D$72,IF([1]shee2!D1369='[1]Sheet1 (2)'!$C$71,'[1]Sheet1 (2)'!$D$71*('[1]Sheet1 (2)'!$D$72-crack_s_index)/'[1]Sheet1 (2)'!$D$72))))</f>
        <v>0</v>
      </c>
      <c r="AW1429" s="157">
        <f>IF(IF(D1429='[1]Sheet1 (2)'!$C$69,'[1]Sheet1 (2)'!$D$69*('[1]Sheet1 (2)'!$D$72-crack_t_index)/'[1]Sheet1 (2)'!$D$72,IF([1]shee2!D1369='[1]Sheet1 (2)'!$C$70,'[1]Sheet1 (2)'!$D$70*('[1]Sheet1 (2)'!$D$72-crack_t_index)/'[1]Sheet1 (2)'!$D$72,IF([1]shee2!D1369='[1]Sheet1 (2)'!$C$71,'[1]Sheet1 (2)'!$D$71*('[1]Sheet1 (2)'!$D$72-crack_t_index)/'[1]Sheet1 (2)'!$D$72)))&lt;0,0,IF(D1429='[1]Sheet1 (2)'!$C$69,'[1]Sheet1 (2)'!$D$69*('[1]Sheet1 (2)'!$D$72-crack_t_index)/'[1]Sheet1 (2)'!$D$72,IF([1]shee2!D1369='[1]Sheet1 (2)'!$C$70,'[1]Sheet1 (2)'!$D$70*('[1]Sheet1 (2)'!$D$72-crack_t_index)/'[1]Sheet1 (2)'!$D$72,IF([1]shee2!D1369='[1]Sheet1 (2)'!$C$71,'[1]Sheet1 (2)'!$D$71*('[1]Sheet1 (2)'!$D$72-crack_t_index)/'[1]Sheet1 (2)'!$D$72))))</f>
        <v>0.83333333333333337</v>
      </c>
      <c r="AX1429" s="157">
        <f>IF(IF(D1429='[1]Sheet1 (2)'!$C$69,'[1]Sheet1 (2)'!$D$69*('[1]Sheet1 (2)'!$D$72-rave_index)/'[1]Sheet1 (2)'!$D$72,IF([1]shee2!D1369='[1]Sheet1 (2)'!$C$70,'[1]Sheet1 (2)'!$D$70*('[1]Sheet1 (2)'!$D$72-rave_index)/'[1]Sheet1 (2)'!$D$72,IF([1]shee2!D1369='[1]Sheet1 (2)'!$C$71,'[1]Sheet1 (2)'!$D$71*('[1]Sheet1 (2)'!$D$72-rave_index)/'[1]Sheet1 (2)'!$D$72)))&lt;0,0,IF(D1429='[1]Sheet1 (2)'!$C$69,'[1]Sheet1 (2)'!$D$69*('[1]Sheet1 (2)'!$D$72-rave_index)/'[1]Sheet1 (2)'!$D$72,IF([1]shee2!D1369='[1]Sheet1 (2)'!$C$70,'[1]Sheet1 (2)'!$D$70*('[1]Sheet1 (2)'!$D$72-rave_index)/'[1]Sheet1 (2)'!$D$72,IF([1]shee2!D1369='[1]Sheet1 (2)'!$C$71,'[1]Sheet1 (2)'!$D$71*('[1]Sheet1 (2)'!$D$72-rave_index)/'[1]Sheet1 (2)'!$D$72))))</f>
        <v>5</v>
      </c>
      <c r="AY1429" s="157">
        <f>IF(IF(D1429='[1]Sheet1 (2)'!$C$69,'[1]Sheet1 (2)'!$D$69*('[1]Sheet1 (2)'!$D$72-rough_index)/'[1]Sheet1 (2)'!$D$72,IF([1]shee2!D1369='[1]Sheet1 (2)'!$C$70,'[1]Sheet1 (2)'!$D$70*('[1]Sheet1 (2)'!$D$72-rough_index)/'[1]Sheet1 (2)'!$D$72,IF([1]shee2!D1369='[1]Sheet1 (2)'!$C$71,'[1]Sheet1 (2)'!$D$71*('[1]Sheet1 (2)'!$D$72-rough_index)/'[1]Sheet1 (2)'!$D$72)))&lt;0,0,IF(D1429='[1]Sheet1 (2)'!$C$69,'[1]Sheet1 (2)'!$D$69*('[1]Sheet1 (2)'!$D$72-rough_index)/'[1]Sheet1 (2)'!$D$72,IF([1]shee2!D1369='[1]Sheet1 (2)'!$C$70,'[1]Sheet1 (2)'!$D$70*('[1]Sheet1 (2)'!$D$72-rough_index)/'[1]Sheet1 (2)'!$D$72,IF([1]shee2!D1369='[1]Sheet1 (2)'!$C$71,'[1]Sheet1 (2)'!$D$71*('[1]Sheet1 (2)'!$D$72-rough_index)/'[1]Sheet1 (2)'!$D$72))))</f>
        <v>2.5</v>
      </c>
      <c r="AZ1429" s="179">
        <f>+(AU1429*'[1]Sheet1 (2)'!$C$77)+(AV1429*'[1]Sheet1 (2)'!$C$78)+(AW1429*'[1]Sheet1 (2)'!$C$79)+(AX1429*'[1]Sheet1 (2)'!$C$80)+(AY1429*'[1]Sheet1 (2)'!$C$81)</f>
        <v>2.2833333333333332</v>
      </c>
      <c r="BA1429" s="213" t="str">
        <f t="shared" si="44"/>
        <v>Poor</v>
      </c>
      <c r="BE1429">
        <f>IF(D1429='[1]Sheet1 (2)'!$C$61,'[1]Sheet1 (2)'!$D$61*(counts^2)+'[1]Sheet1 (2)'!$G$61*counts+'[1]Sheet1 (2)'!$J$61,IF(D1429='[1]Sheet1 (2)'!$C$62,'[1]Sheet1 (2)'!$D$62*counts+'[1]Sheet1 (2)'!$G$62,IF(D1429='[1]Sheet1 (2)'!$C$63,'[1]Sheet1 (2)'!$D$63*counts+'[1]Sheet1 (2)'!$G$63,IF(D1429='[1]Sheet1 (2)'!$C$64,'[1]Sheet1 (2)'!$D$64*counts+'[1]Sheet1 (2)'!$G$64))))</f>
        <v>2.0984129299999998</v>
      </c>
    </row>
    <row r="1430" spans="1:57" ht="12.75" customHeight="1">
      <c r="A1430" s="176" t="s">
        <v>282</v>
      </c>
      <c r="B1430" s="145" t="s">
        <v>76</v>
      </c>
      <c r="C1430" s="170">
        <v>1563</v>
      </c>
      <c r="D1430" s="174" t="s">
        <v>77</v>
      </c>
      <c r="E1430" s="171">
        <v>8</v>
      </c>
      <c r="F1430" s="171">
        <v>2</v>
      </c>
      <c r="G1430" s="171" t="s">
        <v>77</v>
      </c>
      <c r="H1430" s="171">
        <v>1</v>
      </c>
      <c r="I1430" s="171" t="s">
        <v>77</v>
      </c>
      <c r="J1430" s="173" t="s">
        <v>80</v>
      </c>
      <c r="K1430" s="173" t="s">
        <v>80</v>
      </c>
      <c r="L1430" s="169">
        <f>VLOOKUP(CONCATENATE(J1430,K1430),'Sheet1 (2)'!$J$6:$K$26,2,FALSE)</f>
        <v>0</v>
      </c>
      <c r="M1430" s="173" t="s">
        <v>79</v>
      </c>
      <c r="N1430" s="173" t="s">
        <v>78</v>
      </c>
      <c r="O1430" s="177">
        <f>VLOOKUP(CONCATENATE(M1430,N1430),'[1]Sheet1 (2)'!$L$6:$M$26,2,FALSE)</f>
        <v>10</v>
      </c>
      <c r="P1430" s="173" t="s">
        <v>79</v>
      </c>
      <c r="Q1430" s="173" t="s">
        <v>78</v>
      </c>
      <c r="R1430" s="177">
        <f>VLOOKUP(CONCATENATE(P1430,Q1430),'[1]Sheet1 (2)'!$N$6:$O$26,2,FALSE)</f>
        <v>10</v>
      </c>
      <c r="S1430" s="173" t="s">
        <v>80</v>
      </c>
      <c r="T1430" s="173" t="s">
        <v>80</v>
      </c>
      <c r="U1430" s="177">
        <f>VLOOKUP(CONCATENATE(S1430,T1430),'[1]Sheet1 (2)'!$P$6:$Q$26,2,FALSE)</f>
        <v>0</v>
      </c>
      <c r="V1430" s="173" t="s">
        <v>80</v>
      </c>
      <c r="W1430" s="173" t="s">
        <v>80</v>
      </c>
      <c r="X1430" s="177">
        <f>VLOOKUP(CONCATENATE(V1430,W1430),'[1]Sheet1 (2)'!$R$6:$S$26,2,FALSE)</f>
        <v>0</v>
      </c>
      <c r="Y1430" s="173" t="s">
        <v>80</v>
      </c>
      <c r="Z1430" s="173" t="s">
        <v>80</v>
      </c>
      <c r="AA1430" s="177">
        <f>VLOOKUP(CONCATENATE(Y1430,Z1430),'[1]Sheet1 (2)'!$T$6:$U$26,2,FALSE)</f>
        <v>0</v>
      </c>
      <c r="AB1430" s="173" t="s">
        <v>80</v>
      </c>
      <c r="AC1430" s="173" t="s">
        <v>80</v>
      </c>
      <c r="AD1430" s="177">
        <f>VLOOKUP(CONCATENATE(AB1430,AC1430),'[1]Sheet1 (2)'!$X$6:$Y$26,2,FALSE)</f>
        <v>0</v>
      </c>
      <c r="AE1430" s="173" t="s">
        <v>82</v>
      </c>
      <c r="AF1430" s="173" t="s">
        <v>81</v>
      </c>
      <c r="AG1430" s="177">
        <f>VLOOKUP(CONCATENATE(AE1430,AF1430),'[1]Sheet1 (2)'!$Z$6:$AA$26,2,FALSE)</f>
        <v>66</v>
      </c>
      <c r="AH1430" s="172"/>
      <c r="AI1430" s="178"/>
      <c r="AJ1430" s="140"/>
      <c r="AK1430" s="176" t="s">
        <v>282</v>
      </c>
      <c r="AL1430" s="176" t="s">
        <v>76</v>
      </c>
      <c r="AM1430" s="170">
        <f t="shared" si="45"/>
        <v>1563</v>
      </c>
      <c r="AN1430" s="147"/>
      <c r="AO1430" s="155" t="s">
        <v>409</v>
      </c>
      <c r="AP1430" s="156"/>
      <c r="AQ1430" s="157">
        <v>3.7692521133999994</v>
      </c>
      <c r="AR1430" s="158"/>
      <c r="AS1430" s="145">
        <f>LOOKUP(rufmkm,'[1]Sheet1 (2)'!$V$62:$V$71,'[1]Sheet1 (2)'!$W$62:$W$71)</f>
        <v>40</v>
      </c>
      <c r="AT1430" s="140"/>
      <c r="AU1430" s="157">
        <f>IF(IF(D1430='[1]Sheet1 (2)'!$C$69,'[1]Sheet1 (2)'!$D$69*('[1]Sheet1 (2)'!$D$72-rut_index)/'[1]Sheet1 (2)'!$D$72,IF([1]shee2!D1370='[1]Sheet1 (2)'!$C$70,'[1]Sheet1 (2)'!$D$70*('[1]Sheet1 (2)'!$D$72-rut_index)/'[1]Sheet1 (2)'!$D$72,IF([1]shee2!D1370='[1]Sheet1 (2)'!$C$71,'[1]Sheet1 (2)'!$D$71*('[1]Sheet1 (2)'!$D$72-rut_index)/'[1]Sheet1 (2)'!$D$72)))&lt;0,0,IF(D1430='[1]Sheet1 (2)'!$C$69,'[1]Sheet1 (2)'!$D$69*('[1]Sheet1 (2)'!$D$72-rut_index)/'[1]Sheet1 (2)'!$D$72,IF([1]shee2!D1370='[1]Sheet1 (2)'!$C$70,'[1]Sheet1 (2)'!$D$70*('[1]Sheet1 (2)'!$D$72-rut_index)/'[1]Sheet1 (2)'!$D$72,IF([1]shee2!D1370='[1]Sheet1 (2)'!$C$71,'[1]Sheet1 (2)'!$D$71*('[1]Sheet1 (2)'!$D$72-rut_index)/'[1]Sheet1 (2)'!$D$72))))</f>
        <v>5</v>
      </c>
      <c r="AV1430" s="157">
        <f>IF(IF(D1430='[1]Sheet1 (2)'!$C$69,'[1]Sheet1 (2)'!$D$69*('[1]Sheet1 (2)'!$D$72-crack_s_index)/'[1]Sheet1 (2)'!$D$72,IF([1]shee2!D1370='[1]Sheet1 (2)'!$C$70,'[1]Sheet1 (2)'!$D$70*('[1]Sheet1 (2)'!$D$72-crack_s_index)/'[1]Sheet1 (2)'!$D$72,IF([1]shee2!D1370='[1]Sheet1 (2)'!$C$71,'[1]Sheet1 (2)'!$D$71*('[1]Sheet1 (2)'!$D$72-crack_s_index)/'[1]Sheet1 (2)'!$D$72)))&lt;0,0,IF(D1430='[1]Sheet1 (2)'!$C$69,'[1]Sheet1 (2)'!$D$69*('[1]Sheet1 (2)'!$D$72-crack_s_index)/'[1]Sheet1 (2)'!$D$72,IF([1]shee2!D1370='[1]Sheet1 (2)'!$C$70,'[1]Sheet1 (2)'!$D$70*('[1]Sheet1 (2)'!$D$72-crack_s_index)/'[1]Sheet1 (2)'!$D$72,IF([1]shee2!D1370='[1]Sheet1 (2)'!$C$71,'[1]Sheet1 (2)'!$D$71*('[1]Sheet1 (2)'!$D$72-crack_s_index)/'[1]Sheet1 (2)'!$D$72))))</f>
        <v>4.166666666666667</v>
      </c>
      <c r="AW1430" s="157">
        <f>IF(IF(D1430='[1]Sheet1 (2)'!$C$69,'[1]Sheet1 (2)'!$D$69*('[1]Sheet1 (2)'!$D$72-crack_t_index)/'[1]Sheet1 (2)'!$D$72,IF([1]shee2!D1370='[1]Sheet1 (2)'!$C$70,'[1]Sheet1 (2)'!$D$70*('[1]Sheet1 (2)'!$D$72-crack_t_index)/'[1]Sheet1 (2)'!$D$72,IF([1]shee2!D1370='[1]Sheet1 (2)'!$C$71,'[1]Sheet1 (2)'!$D$71*('[1]Sheet1 (2)'!$D$72-crack_t_index)/'[1]Sheet1 (2)'!$D$72)))&lt;0,0,IF(D1430='[1]Sheet1 (2)'!$C$69,'[1]Sheet1 (2)'!$D$69*('[1]Sheet1 (2)'!$D$72-crack_t_index)/'[1]Sheet1 (2)'!$D$72,IF([1]shee2!D1370='[1]Sheet1 (2)'!$C$70,'[1]Sheet1 (2)'!$D$70*('[1]Sheet1 (2)'!$D$72-crack_t_index)/'[1]Sheet1 (2)'!$D$72,IF([1]shee2!D1370='[1]Sheet1 (2)'!$C$71,'[1]Sheet1 (2)'!$D$71*('[1]Sheet1 (2)'!$D$72-crack_t_index)/'[1]Sheet1 (2)'!$D$72))))</f>
        <v>4.166666666666667</v>
      </c>
      <c r="AX1430" s="157">
        <f>IF(IF(D1430='[1]Sheet1 (2)'!$C$69,'[1]Sheet1 (2)'!$D$69*('[1]Sheet1 (2)'!$D$72-rave_index)/'[1]Sheet1 (2)'!$D$72,IF([1]shee2!D1370='[1]Sheet1 (2)'!$C$70,'[1]Sheet1 (2)'!$D$70*('[1]Sheet1 (2)'!$D$72-rave_index)/'[1]Sheet1 (2)'!$D$72,IF([1]shee2!D1370='[1]Sheet1 (2)'!$C$71,'[1]Sheet1 (2)'!$D$71*('[1]Sheet1 (2)'!$D$72-rave_index)/'[1]Sheet1 (2)'!$D$72)))&lt;0,0,IF(D1430='[1]Sheet1 (2)'!$C$69,'[1]Sheet1 (2)'!$D$69*('[1]Sheet1 (2)'!$D$72-rave_index)/'[1]Sheet1 (2)'!$D$72,IF([1]shee2!D1370='[1]Sheet1 (2)'!$C$70,'[1]Sheet1 (2)'!$D$70*('[1]Sheet1 (2)'!$D$72-rave_index)/'[1]Sheet1 (2)'!$D$72,IF([1]shee2!D1370='[1]Sheet1 (2)'!$C$71,'[1]Sheet1 (2)'!$D$71*('[1]Sheet1 (2)'!$D$72-rave_index)/'[1]Sheet1 (2)'!$D$72))))</f>
        <v>5</v>
      </c>
      <c r="AY1430" s="157">
        <f>IF(IF(D1430='[1]Sheet1 (2)'!$C$69,'[1]Sheet1 (2)'!$D$69*('[1]Sheet1 (2)'!$D$72-rough_index)/'[1]Sheet1 (2)'!$D$72,IF([1]shee2!D1370='[1]Sheet1 (2)'!$C$70,'[1]Sheet1 (2)'!$D$70*('[1]Sheet1 (2)'!$D$72-rough_index)/'[1]Sheet1 (2)'!$D$72,IF([1]shee2!D1370='[1]Sheet1 (2)'!$C$71,'[1]Sheet1 (2)'!$D$71*('[1]Sheet1 (2)'!$D$72-rough_index)/'[1]Sheet1 (2)'!$D$72)))&lt;0,0,IF(D1430='[1]Sheet1 (2)'!$C$69,'[1]Sheet1 (2)'!$D$69*('[1]Sheet1 (2)'!$D$72-rough_index)/'[1]Sheet1 (2)'!$D$72,IF([1]shee2!D1370='[1]Sheet1 (2)'!$C$70,'[1]Sheet1 (2)'!$D$70*('[1]Sheet1 (2)'!$D$72-rough_index)/'[1]Sheet1 (2)'!$D$72,IF([1]shee2!D1370='[1]Sheet1 (2)'!$C$71,'[1]Sheet1 (2)'!$D$71*('[1]Sheet1 (2)'!$D$72-rough_index)/'[1]Sheet1 (2)'!$D$72))))</f>
        <v>1.6666666666666667</v>
      </c>
      <c r="AZ1430" s="179">
        <f>+(AU1430*'[1]Sheet1 (2)'!$C$77)+(AV1430*'[1]Sheet1 (2)'!$C$78)+(AW1430*'[1]Sheet1 (2)'!$C$79)+(AX1430*'[1]Sheet1 (2)'!$C$80)+(AY1430*'[1]Sheet1 (2)'!$C$81)</f>
        <v>3.6666666666666665</v>
      </c>
      <c r="BA1430" s="213" t="str">
        <f t="shared" si="44"/>
        <v>Fair</v>
      </c>
      <c r="BE1430">
        <f>IF(D1430='[1]Sheet1 (2)'!$C$61,'[1]Sheet1 (2)'!$D$61*(counts^2)+'[1]Sheet1 (2)'!$G$61*counts+'[1]Sheet1 (2)'!$J$61,IF(D1430='[1]Sheet1 (2)'!$C$62,'[1]Sheet1 (2)'!$D$62*counts+'[1]Sheet1 (2)'!$G$62,IF(D1430='[1]Sheet1 (2)'!$C$63,'[1]Sheet1 (2)'!$D$63*counts+'[1]Sheet1 (2)'!$G$63,IF(D1430='[1]Sheet1 (2)'!$C$64,'[1]Sheet1 (2)'!$D$64*counts+'[1]Sheet1 (2)'!$G$64))))</f>
        <v>2.0984129299999998</v>
      </c>
    </row>
    <row r="1431" spans="1:57" ht="12.75" customHeight="1">
      <c r="A1431" s="176" t="s">
        <v>282</v>
      </c>
      <c r="B1431" s="145" t="s">
        <v>76</v>
      </c>
      <c r="C1431" s="170">
        <v>1564</v>
      </c>
      <c r="D1431" s="174" t="s">
        <v>77</v>
      </c>
      <c r="E1431" s="171">
        <v>8</v>
      </c>
      <c r="F1431" s="171">
        <v>2</v>
      </c>
      <c r="G1431" s="171" t="s">
        <v>77</v>
      </c>
      <c r="H1431" s="171">
        <v>1</v>
      </c>
      <c r="I1431" s="171" t="s">
        <v>77</v>
      </c>
      <c r="J1431" s="173" t="s">
        <v>80</v>
      </c>
      <c r="K1431" s="173" t="s">
        <v>80</v>
      </c>
      <c r="L1431" s="169">
        <f>VLOOKUP(CONCATENATE(J1431,K1431),'Sheet1 (2)'!$J$6:$K$26,2,FALSE)</f>
        <v>0</v>
      </c>
      <c r="M1431" s="173" t="s">
        <v>79</v>
      </c>
      <c r="N1431" s="173" t="s">
        <v>83</v>
      </c>
      <c r="O1431" s="177">
        <f>VLOOKUP(CONCATENATE(M1431,N1431),'[1]Sheet1 (2)'!$L$6:$M$26,2,FALSE)</f>
        <v>50</v>
      </c>
      <c r="P1431" s="173" t="s">
        <v>79</v>
      </c>
      <c r="Q1431" s="173" t="s">
        <v>83</v>
      </c>
      <c r="R1431" s="177">
        <f>VLOOKUP(CONCATENATE(P1431,Q1431),'[1]Sheet1 (2)'!$N$6:$O$26,2,FALSE)</f>
        <v>50</v>
      </c>
      <c r="S1431" s="173" t="s">
        <v>80</v>
      </c>
      <c r="T1431" s="173" t="s">
        <v>80</v>
      </c>
      <c r="U1431" s="177">
        <f>VLOOKUP(CONCATENATE(S1431,T1431),'[1]Sheet1 (2)'!$P$6:$Q$26,2,FALSE)</f>
        <v>0</v>
      </c>
      <c r="V1431" s="173" t="s">
        <v>80</v>
      </c>
      <c r="W1431" s="173" t="s">
        <v>80</v>
      </c>
      <c r="X1431" s="177">
        <f>VLOOKUP(CONCATENATE(V1431,W1431),'[1]Sheet1 (2)'!$R$6:$S$26,2,FALSE)</f>
        <v>0</v>
      </c>
      <c r="Y1431" s="173" t="s">
        <v>80</v>
      </c>
      <c r="Z1431" s="173" t="s">
        <v>80</v>
      </c>
      <c r="AA1431" s="177">
        <f>VLOOKUP(CONCATENATE(Y1431,Z1431),'[1]Sheet1 (2)'!$T$6:$U$26,2,FALSE)</f>
        <v>0</v>
      </c>
      <c r="AB1431" s="173" t="s">
        <v>80</v>
      </c>
      <c r="AC1431" s="173" t="s">
        <v>80</v>
      </c>
      <c r="AD1431" s="177">
        <f>VLOOKUP(CONCATENATE(AB1431,AC1431),'[1]Sheet1 (2)'!$X$6:$Y$26,2,FALSE)</f>
        <v>0</v>
      </c>
      <c r="AE1431" s="173" t="s">
        <v>82</v>
      </c>
      <c r="AF1431" s="173" t="s">
        <v>81</v>
      </c>
      <c r="AG1431" s="177">
        <f>VLOOKUP(CONCATENATE(AE1431,AF1431),'[1]Sheet1 (2)'!$Z$6:$AA$26,2,FALSE)</f>
        <v>66</v>
      </c>
      <c r="AH1431" s="172"/>
      <c r="AI1431" s="178"/>
      <c r="AJ1431" s="140"/>
      <c r="AK1431" s="176" t="s">
        <v>282</v>
      </c>
      <c r="AL1431" s="176" t="s">
        <v>76</v>
      </c>
      <c r="AM1431" s="170">
        <f t="shared" si="45"/>
        <v>1564</v>
      </c>
      <c r="AN1431" s="147"/>
      <c r="AO1431" s="155"/>
      <c r="AP1431" s="156"/>
      <c r="AQ1431" s="157">
        <v>2.7915176811018574</v>
      </c>
      <c r="AR1431" s="158"/>
      <c r="AS1431" s="145">
        <f>LOOKUP(rufmkm,'[1]Sheet1 (2)'!$V$62:$V$71,'[1]Sheet1 (2)'!$W$62:$W$71)</f>
        <v>30</v>
      </c>
      <c r="AT1431" s="140"/>
      <c r="AU1431" s="157">
        <f>IF(IF(D1431='[1]Sheet1 (2)'!$C$69,'[1]Sheet1 (2)'!$D$69*('[1]Sheet1 (2)'!$D$72-rut_index)/'[1]Sheet1 (2)'!$D$72,IF([1]shee2!D1371='[1]Sheet1 (2)'!$C$70,'[1]Sheet1 (2)'!$D$70*('[1]Sheet1 (2)'!$D$72-rut_index)/'[1]Sheet1 (2)'!$D$72,IF([1]shee2!D1371='[1]Sheet1 (2)'!$C$71,'[1]Sheet1 (2)'!$D$71*('[1]Sheet1 (2)'!$D$72-rut_index)/'[1]Sheet1 (2)'!$D$72)))&lt;0,0,IF(D1431='[1]Sheet1 (2)'!$C$69,'[1]Sheet1 (2)'!$D$69*('[1]Sheet1 (2)'!$D$72-rut_index)/'[1]Sheet1 (2)'!$D$72,IF([1]shee2!D1371='[1]Sheet1 (2)'!$C$70,'[1]Sheet1 (2)'!$D$70*('[1]Sheet1 (2)'!$D$72-rut_index)/'[1]Sheet1 (2)'!$D$72,IF([1]shee2!D1371='[1]Sheet1 (2)'!$C$71,'[1]Sheet1 (2)'!$D$71*('[1]Sheet1 (2)'!$D$72-rut_index)/'[1]Sheet1 (2)'!$D$72))))</f>
        <v>5</v>
      </c>
      <c r="AV1431" s="157">
        <f>IF(IF(D1431='[1]Sheet1 (2)'!$C$69,'[1]Sheet1 (2)'!$D$69*('[1]Sheet1 (2)'!$D$72-crack_s_index)/'[1]Sheet1 (2)'!$D$72,IF([1]shee2!D1371='[1]Sheet1 (2)'!$C$70,'[1]Sheet1 (2)'!$D$70*('[1]Sheet1 (2)'!$D$72-crack_s_index)/'[1]Sheet1 (2)'!$D$72,IF([1]shee2!D1371='[1]Sheet1 (2)'!$C$71,'[1]Sheet1 (2)'!$D$71*('[1]Sheet1 (2)'!$D$72-crack_s_index)/'[1]Sheet1 (2)'!$D$72)))&lt;0,0,IF(D1431='[1]Sheet1 (2)'!$C$69,'[1]Sheet1 (2)'!$D$69*('[1]Sheet1 (2)'!$D$72-crack_s_index)/'[1]Sheet1 (2)'!$D$72,IF([1]shee2!D1371='[1]Sheet1 (2)'!$C$70,'[1]Sheet1 (2)'!$D$70*('[1]Sheet1 (2)'!$D$72-crack_s_index)/'[1]Sheet1 (2)'!$D$72,IF([1]shee2!D1371='[1]Sheet1 (2)'!$C$71,'[1]Sheet1 (2)'!$D$71*('[1]Sheet1 (2)'!$D$72-crack_s_index)/'[1]Sheet1 (2)'!$D$72))))</f>
        <v>0.83333333333333337</v>
      </c>
      <c r="AW1431" s="157">
        <f>IF(IF(D1431='[1]Sheet1 (2)'!$C$69,'[1]Sheet1 (2)'!$D$69*('[1]Sheet1 (2)'!$D$72-crack_t_index)/'[1]Sheet1 (2)'!$D$72,IF([1]shee2!D1371='[1]Sheet1 (2)'!$C$70,'[1]Sheet1 (2)'!$D$70*('[1]Sheet1 (2)'!$D$72-crack_t_index)/'[1]Sheet1 (2)'!$D$72,IF([1]shee2!D1371='[1]Sheet1 (2)'!$C$71,'[1]Sheet1 (2)'!$D$71*('[1]Sheet1 (2)'!$D$72-crack_t_index)/'[1]Sheet1 (2)'!$D$72)))&lt;0,0,IF(D1431='[1]Sheet1 (2)'!$C$69,'[1]Sheet1 (2)'!$D$69*('[1]Sheet1 (2)'!$D$72-crack_t_index)/'[1]Sheet1 (2)'!$D$72,IF([1]shee2!D1371='[1]Sheet1 (2)'!$C$70,'[1]Sheet1 (2)'!$D$70*('[1]Sheet1 (2)'!$D$72-crack_t_index)/'[1]Sheet1 (2)'!$D$72,IF([1]shee2!D1371='[1]Sheet1 (2)'!$C$71,'[1]Sheet1 (2)'!$D$71*('[1]Sheet1 (2)'!$D$72-crack_t_index)/'[1]Sheet1 (2)'!$D$72))))</f>
        <v>0.83333333333333337</v>
      </c>
      <c r="AX1431" s="157">
        <f>IF(IF(D1431='[1]Sheet1 (2)'!$C$69,'[1]Sheet1 (2)'!$D$69*('[1]Sheet1 (2)'!$D$72-rave_index)/'[1]Sheet1 (2)'!$D$72,IF([1]shee2!D1371='[1]Sheet1 (2)'!$C$70,'[1]Sheet1 (2)'!$D$70*('[1]Sheet1 (2)'!$D$72-rave_index)/'[1]Sheet1 (2)'!$D$72,IF([1]shee2!D1371='[1]Sheet1 (2)'!$C$71,'[1]Sheet1 (2)'!$D$71*('[1]Sheet1 (2)'!$D$72-rave_index)/'[1]Sheet1 (2)'!$D$72)))&lt;0,0,IF(D1431='[1]Sheet1 (2)'!$C$69,'[1]Sheet1 (2)'!$D$69*('[1]Sheet1 (2)'!$D$72-rave_index)/'[1]Sheet1 (2)'!$D$72,IF([1]shee2!D1371='[1]Sheet1 (2)'!$C$70,'[1]Sheet1 (2)'!$D$70*('[1]Sheet1 (2)'!$D$72-rave_index)/'[1]Sheet1 (2)'!$D$72,IF([1]shee2!D1371='[1]Sheet1 (2)'!$C$71,'[1]Sheet1 (2)'!$D$71*('[1]Sheet1 (2)'!$D$72-rave_index)/'[1]Sheet1 (2)'!$D$72))))</f>
        <v>5</v>
      </c>
      <c r="AY1431" s="157">
        <f>IF(IF(D1431='[1]Sheet1 (2)'!$C$69,'[1]Sheet1 (2)'!$D$69*('[1]Sheet1 (2)'!$D$72-rough_index)/'[1]Sheet1 (2)'!$D$72,IF([1]shee2!D1371='[1]Sheet1 (2)'!$C$70,'[1]Sheet1 (2)'!$D$70*('[1]Sheet1 (2)'!$D$72-rough_index)/'[1]Sheet1 (2)'!$D$72,IF([1]shee2!D1371='[1]Sheet1 (2)'!$C$71,'[1]Sheet1 (2)'!$D$71*('[1]Sheet1 (2)'!$D$72-rough_index)/'[1]Sheet1 (2)'!$D$72)))&lt;0,0,IF(D1431='[1]Sheet1 (2)'!$C$69,'[1]Sheet1 (2)'!$D$69*('[1]Sheet1 (2)'!$D$72-rough_index)/'[1]Sheet1 (2)'!$D$72,IF([1]shee2!D1371='[1]Sheet1 (2)'!$C$70,'[1]Sheet1 (2)'!$D$70*('[1]Sheet1 (2)'!$D$72-rough_index)/'[1]Sheet1 (2)'!$D$72,IF([1]shee2!D1371='[1]Sheet1 (2)'!$C$71,'[1]Sheet1 (2)'!$D$71*('[1]Sheet1 (2)'!$D$72-rough_index)/'[1]Sheet1 (2)'!$D$72))))</f>
        <v>2.5</v>
      </c>
      <c r="AZ1431" s="179">
        <f>+(AU1431*'[1]Sheet1 (2)'!$C$77)+(AV1431*'[1]Sheet1 (2)'!$C$78)+(AW1431*'[1]Sheet1 (2)'!$C$79)+(AX1431*'[1]Sheet1 (2)'!$C$80)+(AY1431*'[1]Sheet1 (2)'!$C$81)</f>
        <v>2.5833333333333335</v>
      </c>
      <c r="BA1431" s="213" t="str">
        <f t="shared" si="44"/>
        <v>Fair</v>
      </c>
      <c r="BE1431">
        <f>IF(D1431='[1]Sheet1 (2)'!$C$61,'[1]Sheet1 (2)'!$D$61*(counts^2)+'[1]Sheet1 (2)'!$G$61*counts+'[1]Sheet1 (2)'!$J$61,IF(D1431='[1]Sheet1 (2)'!$C$62,'[1]Sheet1 (2)'!$D$62*counts+'[1]Sheet1 (2)'!$G$62,IF(D1431='[1]Sheet1 (2)'!$C$63,'[1]Sheet1 (2)'!$D$63*counts+'[1]Sheet1 (2)'!$G$63,IF(D1431='[1]Sheet1 (2)'!$C$64,'[1]Sheet1 (2)'!$D$64*counts+'[1]Sheet1 (2)'!$G$64))))</f>
        <v>2.0984129299999998</v>
      </c>
    </row>
    <row r="1432" spans="1:57" ht="12.75" customHeight="1">
      <c r="A1432" s="176" t="s">
        <v>282</v>
      </c>
      <c r="B1432" s="145" t="s">
        <v>76</v>
      </c>
      <c r="C1432" s="170">
        <v>1565</v>
      </c>
      <c r="D1432" s="174" t="s">
        <v>77</v>
      </c>
      <c r="E1432" s="171">
        <v>8</v>
      </c>
      <c r="F1432" s="171">
        <v>2</v>
      </c>
      <c r="G1432" s="171" t="s">
        <v>77</v>
      </c>
      <c r="H1432" s="171">
        <v>1</v>
      </c>
      <c r="I1432" s="171" t="s">
        <v>77</v>
      </c>
      <c r="J1432" s="173" t="s">
        <v>78</v>
      </c>
      <c r="K1432" s="173" t="s">
        <v>79</v>
      </c>
      <c r="L1432" s="169">
        <f>VLOOKUP(CONCATENATE(J1432,K1432),'Sheet1 (2)'!$J$6:$K$26,2,FALSE)</f>
        <v>18.75</v>
      </c>
      <c r="M1432" s="173" t="s">
        <v>79</v>
      </c>
      <c r="N1432" s="173" t="s">
        <v>83</v>
      </c>
      <c r="O1432" s="177">
        <f>VLOOKUP(CONCATENATE(M1432,N1432),'[1]Sheet1 (2)'!$L$6:$M$26,2,FALSE)</f>
        <v>50</v>
      </c>
      <c r="P1432" s="173" t="s">
        <v>79</v>
      </c>
      <c r="Q1432" s="173" t="s">
        <v>83</v>
      </c>
      <c r="R1432" s="177">
        <f>VLOOKUP(CONCATENATE(P1432,Q1432),'[1]Sheet1 (2)'!$N$6:$O$26,2,FALSE)</f>
        <v>50</v>
      </c>
      <c r="S1432" s="173" t="s">
        <v>80</v>
      </c>
      <c r="T1432" s="173" t="s">
        <v>80</v>
      </c>
      <c r="U1432" s="177">
        <f>VLOOKUP(CONCATENATE(S1432,T1432),'[1]Sheet1 (2)'!$P$6:$Q$26,2,FALSE)</f>
        <v>0</v>
      </c>
      <c r="V1432" s="173" t="s">
        <v>80</v>
      </c>
      <c r="W1432" s="173" t="s">
        <v>80</v>
      </c>
      <c r="X1432" s="177">
        <f>VLOOKUP(CONCATENATE(V1432,W1432),'[1]Sheet1 (2)'!$R$6:$S$26,2,FALSE)</f>
        <v>0</v>
      </c>
      <c r="Y1432" s="173" t="s">
        <v>83</v>
      </c>
      <c r="Z1432" s="173" t="s">
        <v>78</v>
      </c>
      <c r="AA1432" s="177">
        <f>VLOOKUP(CONCATENATE(Y1432,Z1432),'[1]Sheet1 (2)'!$T$6:$U$26,2,FALSE)</f>
        <v>7.5</v>
      </c>
      <c r="AB1432" s="173" t="s">
        <v>80</v>
      </c>
      <c r="AC1432" s="173" t="s">
        <v>80</v>
      </c>
      <c r="AD1432" s="177">
        <f>VLOOKUP(CONCATENATE(AB1432,AC1432),'[1]Sheet1 (2)'!$X$6:$Y$26,2,FALSE)</f>
        <v>0</v>
      </c>
      <c r="AE1432" s="173" t="s">
        <v>82</v>
      </c>
      <c r="AF1432" s="173" t="s">
        <v>81</v>
      </c>
      <c r="AG1432" s="177">
        <f>VLOOKUP(CONCATENATE(AE1432,AF1432),'[1]Sheet1 (2)'!$Z$6:$AA$26,2,FALSE)</f>
        <v>66</v>
      </c>
      <c r="AH1432" s="172"/>
      <c r="AI1432" s="178"/>
      <c r="AJ1432" s="140"/>
      <c r="AK1432" s="176" t="s">
        <v>282</v>
      </c>
      <c r="AL1432" s="176" t="s">
        <v>76</v>
      </c>
      <c r="AM1432" s="170">
        <f t="shared" si="45"/>
        <v>1565</v>
      </c>
      <c r="AN1432" s="147"/>
      <c r="AO1432" s="155"/>
      <c r="AP1432" s="156"/>
      <c r="AQ1432" s="157">
        <v>3.5105722762275291</v>
      </c>
      <c r="AR1432" s="158"/>
      <c r="AS1432" s="145">
        <f>LOOKUP(rufmkm,'[1]Sheet1 (2)'!$V$62:$V$71,'[1]Sheet1 (2)'!$W$62:$W$71)</f>
        <v>40</v>
      </c>
      <c r="AT1432" s="140"/>
      <c r="AU1432" s="157">
        <f>IF(IF(D1432='[1]Sheet1 (2)'!$C$69,'[1]Sheet1 (2)'!$D$69*('[1]Sheet1 (2)'!$D$72-rut_index)/'[1]Sheet1 (2)'!$D$72,IF([1]shee2!D1372='[1]Sheet1 (2)'!$C$70,'[1]Sheet1 (2)'!$D$70*('[1]Sheet1 (2)'!$D$72-rut_index)/'[1]Sheet1 (2)'!$D$72,IF([1]shee2!D1372='[1]Sheet1 (2)'!$C$71,'[1]Sheet1 (2)'!$D$71*('[1]Sheet1 (2)'!$D$72-rut_index)/'[1]Sheet1 (2)'!$D$72)))&lt;0,0,IF(D1432='[1]Sheet1 (2)'!$C$69,'[1]Sheet1 (2)'!$D$69*('[1]Sheet1 (2)'!$D$72-rut_index)/'[1]Sheet1 (2)'!$D$72,IF([1]shee2!D1372='[1]Sheet1 (2)'!$C$70,'[1]Sheet1 (2)'!$D$70*('[1]Sheet1 (2)'!$D$72-rut_index)/'[1]Sheet1 (2)'!$D$72,IF([1]shee2!D1372='[1]Sheet1 (2)'!$C$71,'[1]Sheet1 (2)'!$D$71*('[1]Sheet1 (2)'!$D$72-rut_index)/'[1]Sheet1 (2)'!$D$72))))</f>
        <v>3.4375</v>
      </c>
      <c r="AV1432" s="157">
        <f>IF(IF(D1432='[1]Sheet1 (2)'!$C$69,'[1]Sheet1 (2)'!$D$69*('[1]Sheet1 (2)'!$D$72-crack_s_index)/'[1]Sheet1 (2)'!$D$72,IF([1]shee2!D1372='[1]Sheet1 (2)'!$C$70,'[1]Sheet1 (2)'!$D$70*('[1]Sheet1 (2)'!$D$72-crack_s_index)/'[1]Sheet1 (2)'!$D$72,IF([1]shee2!D1372='[1]Sheet1 (2)'!$C$71,'[1]Sheet1 (2)'!$D$71*('[1]Sheet1 (2)'!$D$72-crack_s_index)/'[1]Sheet1 (2)'!$D$72)))&lt;0,0,IF(D1432='[1]Sheet1 (2)'!$C$69,'[1]Sheet1 (2)'!$D$69*('[1]Sheet1 (2)'!$D$72-crack_s_index)/'[1]Sheet1 (2)'!$D$72,IF([1]shee2!D1372='[1]Sheet1 (2)'!$C$70,'[1]Sheet1 (2)'!$D$70*('[1]Sheet1 (2)'!$D$72-crack_s_index)/'[1]Sheet1 (2)'!$D$72,IF([1]shee2!D1372='[1]Sheet1 (2)'!$C$71,'[1]Sheet1 (2)'!$D$71*('[1]Sheet1 (2)'!$D$72-crack_s_index)/'[1]Sheet1 (2)'!$D$72))))</f>
        <v>0.83333333333333337</v>
      </c>
      <c r="AW1432" s="157">
        <f>IF(IF(D1432='[1]Sheet1 (2)'!$C$69,'[1]Sheet1 (2)'!$D$69*('[1]Sheet1 (2)'!$D$72-crack_t_index)/'[1]Sheet1 (2)'!$D$72,IF([1]shee2!D1372='[1]Sheet1 (2)'!$C$70,'[1]Sheet1 (2)'!$D$70*('[1]Sheet1 (2)'!$D$72-crack_t_index)/'[1]Sheet1 (2)'!$D$72,IF([1]shee2!D1372='[1]Sheet1 (2)'!$C$71,'[1]Sheet1 (2)'!$D$71*('[1]Sheet1 (2)'!$D$72-crack_t_index)/'[1]Sheet1 (2)'!$D$72)))&lt;0,0,IF(D1432='[1]Sheet1 (2)'!$C$69,'[1]Sheet1 (2)'!$D$69*('[1]Sheet1 (2)'!$D$72-crack_t_index)/'[1]Sheet1 (2)'!$D$72,IF([1]shee2!D1372='[1]Sheet1 (2)'!$C$70,'[1]Sheet1 (2)'!$D$70*('[1]Sheet1 (2)'!$D$72-crack_t_index)/'[1]Sheet1 (2)'!$D$72,IF([1]shee2!D1372='[1]Sheet1 (2)'!$C$71,'[1]Sheet1 (2)'!$D$71*('[1]Sheet1 (2)'!$D$72-crack_t_index)/'[1]Sheet1 (2)'!$D$72))))</f>
        <v>0.83333333333333337</v>
      </c>
      <c r="AX1432" s="157">
        <f>IF(IF(D1432='[1]Sheet1 (2)'!$C$69,'[1]Sheet1 (2)'!$D$69*('[1]Sheet1 (2)'!$D$72-rave_index)/'[1]Sheet1 (2)'!$D$72,IF([1]shee2!D1372='[1]Sheet1 (2)'!$C$70,'[1]Sheet1 (2)'!$D$70*('[1]Sheet1 (2)'!$D$72-rave_index)/'[1]Sheet1 (2)'!$D$72,IF([1]shee2!D1372='[1]Sheet1 (2)'!$C$71,'[1]Sheet1 (2)'!$D$71*('[1]Sheet1 (2)'!$D$72-rave_index)/'[1]Sheet1 (2)'!$D$72)))&lt;0,0,IF(D1432='[1]Sheet1 (2)'!$C$69,'[1]Sheet1 (2)'!$D$69*('[1]Sheet1 (2)'!$D$72-rave_index)/'[1]Sheet1 (2)'!$D$72,IF([1]shee2!D1372='[1]Sheet1 (2)'!$C$70,'[1]Sheet1 (2)'!$D$70*('[1]Sheet1 (2)'!$D$72-rave_index)/'[1]Sheet1 (2)'!$D$72,IF([1]shee2!D1372='[1]Sheet1 (2)'!$C$71,'[1]Sheet1 (2)'!$D$71*('[1]Sheet1 (2)'!$D$72-rave_index)/'[1]Sheet1 (2)'!$D$72))))</f>
        <v>4.375</v>
      </c>
      <c r="AY1432" s="157">
        <f>IF(IF(D1432='[1]Sheet1 (2)'!$C$69,'[1]Sheet1 (2)'!$D$69*('[1]Sheet1 (2)'!$D$72-rough_index)/'[1]Sheet1 (2)'!$D$72,IF([1]shee2!D1372='[1]Sheet1 (2)'!$C$70,'[1]Sheet1 (2)'!$D$70*('[1]Sheet1 (2)'!$D$72-rough_index)/'[1]Sheet1 (2)'!$D$72,IF([1]shee2!D1372='[1]Sheet1 (2)'!$C$71,'[1]Sheet1 (2)'!$D$71*('[1]Sheet1 (2)'!$D$72-rough_index)/'[1]Sheet1 (2)'!$D$72)))&lt;0,0,IF(D1432='[1]Sheet1 (2)'!$C$69,'[1]Sheet1 (2)'!$D$69*('[1]Sheet1 (2)'!$D$72-rough_index)/'[1]Sheet1 (2)'!$D$72,IF([1]shee2!D1372='[1]Sheet1 (2)'!$C$70,'[1]Sheet1 (2)'!$D$70*('[1]Sheet1 (2)'!$D$72-rough_index)/'[1]Sheet1 (2)'!$D$72,IF([1]shee2!D1372='[1]Sheet1 (2)'!$C$71,'[1]Sheet1 (2)'!$D$71*('[1]Sheet1 (2)'!$D$72-rough_index)/'[1]Sheet1 (2)'!$D$72))))</f>
        <v>1.6666666666666667</v>
      </c>
      <c r="AZ1432" s="179">
        <f>+(AU1432*'[1]Sheet1 (2)'!$C$77)+(AV1432*'[1]Sheet1 (2)'!$C$78)+(AW1432*'[1]Sheet1 (2)'!$C$79)+(AX1432*'[1]Sheet1 (2)'!$C$80)+(AY1432*'[1]Sheet1 (2)'!$C$81)</f>
        <v>1.9583333333333335</v>
      </c>
      <c r="BA1432" s="213" t="str">
        <f t="shared" si="44"/>
        <v>Poor</v>
      </c>
      <c r="BE1432">
        <f>IF(D1432='[1]Sheet1 (2)'!$C$61,'[1]Sheet1 (2)'!$D$61*(counts^2)+'[1]Sheet1 (2)'!$G$61*counts+'[1]Sheet1 (2)'!$J$61,IF(D1432='[1]Sheet1 (2)'!$C$62,'[1]Sheet1 (2)'!$D$62*counts+'[1]Sheet1 (2)'!$G$62,IF(D1432='[1]Sheet1 (2)'!$C$63,'[1]Sheet1 (2)'!$D$63*counts+'[1]Sheet1 (2)'!$G$63,IF(D1432='[1]Sheet1 (2)'!$C$64,'[1]Sheet1 (2)'!$D$64*counts+'[1]Sheet1 (2)'!$G$64))))</f>
        <v>2.0984129299999998</v>
      </c>
    </row>
    <row r="1433" spans="1:57" ht="12.75" customHeight="1">
      <c r="A1433" s="176" t="s">
        <v>282</v>
      </c>
      <c r="B1433" s="145" t="s">
        <v>76</v>
      </c>
      <c r="C1433" s="170">
        <v>1566</v>
      </c>
      <c r="D1433" s="174" t="s">
        <v>77</v>
      </c>
      <c r="E1433" s="171">
        <v>8</v>
      </c>
      <c r="F1433" s="171">
        <v>2</v>
      </c>
      <c r="G1433" s="171" t="s">
        <v>77</v>
      </c>
      <c r="H1433" s="171">
        <v>1</v>
      </c>
      <c r="I1433" s="171" t="s">
        <v>77</v>
      </c>
      <c r="J1433" s="173" t="s">
        <v>80</v>
      </c>
      <c r="K1433" s="173" t="s">
        <v>80</v>
      </c>
      <c r="L1433" s="169">
        <f>VLOOKUP(CONCATENATE(J1433,K1433),'Sheet1 (2)'!$J$6:$K$26,2,FALSE)</f>
        <v>0</v>
      </c>
      <c r="M1433" s="173" t="s">
        <v>79</v>
      </c>
      <c r="N1433" s="173" t="s">
        <v>81</v>
      </c>
      <c r="O1433" s="177">
        <f>VLOOKUP(CONCATENATE(M1433,N1433),'[1]Sheet1 (2)'!$L$6:$M$26,2,FALSE)</f>
        <v>100</v>
      </c>
      <c r="P1433" s="173" t="s">
        <v>79</v>
      </c>
      <c r="Q1433" s="173" t="s">
        <v>79</v>
      </c>
      <c r="R1433" s="177">
        <f>VLOOKUP(CONCATENATE(P1433,Q1433),'[1]Sheet1 (2)'!$N$6:$O$26,2,FALSE)</f>
        <v>75</v>
      </c>
      <c r="S1433" s="173" t="s">
        <v>80</v>
      </c>
      <c r="T1433" s="173" t="s">
        <v>80</v>
      </c>
      <c r="U1433" s="177">
        <f>VLOOKUP(CONCATENATE(S1433,T1433),'[1]Sheet1 (2)'!$P$6:$Q$26,2,FALSE)</f>
        <v>0</v>
      </c>
      <c r="V1433" s="173" t="s">
        <v>80</v>
      </c>
      <c r="W1433" s="173" t="s">
        <v>80</v>
      </c>
      <c r="X1433" s="177">
        <f>VLOOKUP(CONCATENATE(V1433,W1433),'[1]Sheet1 (2)'!$R$6:$S$26,2,FALSE)</f>
        <v>0</v>
      </c>
      <c r="Y1433" s="173" t="s">
        <v>80</v>
      </c>
      <c r="Z1433" s="173" t="s">
        <v>80</v>
      </c>
      <c r="AA1433" s="177">
        <f>VLOOKUP(CONCATENATE(Y1433,Z1433),'[1]Sheet1 (2)'!$T$6:$U$26,2,FALSE)</f>
        <v>0</v>
      </c>
      <c r="AB1433" s="173" t="s">
        <v>80</v>
      </c>
      <c r="AC1433" s="173" t="s">
        <v>80</v>
      </c>
      <c r="AD1433" s="177">
        <f>VLOOKUP(CONCATENATE(AB1433,AC1433),'[1]Sheet1 (2)'!$X$6:$Y$26,2,FALSE)</f>
        <v>0</v>
      </c>
      <c r="AE1433" s="173" t="s">
        <v>82</v>
      </c>
      <c r="AF1433" s="173" t="s">
        <v>81</v>
      </c>
      <c r="AG1433" s="177">
        <f>VLOOKUP(CONCATENATE(AE1433,AF1433),'[1]Sheet1 (2)'!$Z$6:$AA$26,2,FALSE)</f>
        <v>66</v>
      </c>
      <c r="AH1433" s="172"/>
      <c r="AI1433" s="178"/>
      <c r="AJ1433" s="140"/>
      <c r="AK1433" s="176" t="s">
        <v>282</v>
      </c>
      <c r="AL1433" s="176" t="s">
        <v>76</v>
      </c>
      <c r="AM1433" s="170">
        <f t="shared" si="45"/>
        <v>1566</v>
      </c>
      <c r="AN1433" s="147"/>
      <c r="AO1433" s="155"/>
      <c r="AP1433" s="156"/>
      <c r="AQ1433" s="157">
        <v>2.7115740870589997</v>
      </c>
      <c r="AR1433" s="158"/>
      <c r="AS1433" s="145">
        <f>LOOKUP(rufmkm,'[1]Sheet1 (2)'!$V$62:$V$71,'[1]Sheet1 (2)'!$W$62:$W$71)</f>
        <v>30</v>
      </c>
      <c r="AT1433" s="140"/>
      <c r="AU1433" s="157">
        <f>IF(IF(D1433='[1]Sheet1 (2)'!$C$69,'[1]Sheet1 (2)'!$D$69*('[1]Sheet1 (2)'!$D$72-rut_index)/'[1]Sheet1 (2)'!$D$72,IF([1]shee2!D1373='[1]Sheet1 (2)'!$C$70,'[1]Sheet1 (2)'!$D$70*('[1]Sheet1 (2)'!$D$72-rut_index)/'[1]Sheet1 (2)'!$D$72,IF([1]shee2!D1373='[1]Sheet1 (2)'!$C$71,'[1]Sheet1 (2)'!$D$71*('[1]Sheet1 (2)'!$D$72-rut_index)/'[1]Sheet1 (2)'!$D$72)))&lt;0,0,IF(D1433='[1]Sheet1 (2)'!$C$69,'[1]Sheet1 (2)'!$D$69*('[1]Sheet1 (2)'!$D$72-rut_index)/'[1]Sheet1 (2)'!$D$72,IF([1]shee2!D1373='[1]Sheet1 (2)'!$C$70,'[1]Sheet1 (2)'!$D$70*('[1]Sheet1 (2)'!$D$72-rut_index)/'[1]Sheet1 (2)'!$D$72,IF([1]shee2!D1373='[1]Sheet1 (2)'!$C$71,'[1]Sheet1 (2)'!$D$71*('[1]Sheet1 (2)'!$D$72-rut_index)/'[1]Sheet1 (2)'!$D$72))))</f>
        <v>5</v>
      </c>
      <c r="AV1433" s="157">
        <f>IF(IF(D1433='[1]Sheet1 (2)'!$C$69,'[1]Sheet1 (2)'!$D$69*('[1]Sheet1 (2)'!$D$72-crack_s_index)/'[1]Sheet1 (2)'!$D$72,IF([1]shee2!D1373='[1]Sheet1 (2)'!$C$70,'[1]Sheet1 (2)'!$D$70*('[1]Sheet1 (2)'!$D$72-crack_s_index)/'[1]Sheet1 (2)'!$D$72,IF([1]shee2!D1373='[1]Sheet1 (2)'!$C$71,'[1]Sheet1 (2)'!$D$71*('[1]Sheet1 (2)'!$D$72-crack_s_index)/'[1]Sheet1 (2)'!$D$72)))&lt;0,0,IF(D1433='[1]Sheet1 (2)'!$C$69,'[1]Sheet1 (2)'!$D$69*('[1]Sheet1 (2)'!$D$72-crack_s_index)/'[1]Sheet1 (2)'!$D$72,IF([1]shee2!D1373='[1]Sheet1 (2)'!$C$70,'[1]Sheet1 (2)'!$D$70*('[1]Sheet1 (2)'!$D$72-crack_s_index)/'[1]Sheet1 (2)'!$D$72,IF([1]shee2!D1373='[1]Sheet1 (2)'!$C$71,'[1]Sheet1 (2)'!$D$71*('[1]Sheet1 (2)'!$D$72-crack_s_index)/'[1]Sheet1 (2)'!$D$72))))</f>
        <v>0</v>
      </c>
      <c r="AW1433" s="157">
        <f>IF(IF(D1433='[1]Sheet1 (2)'!$C$69,'[1]Sheet1 (2)'!$D$69*('[1]Sheet1 (2)'!$D$72-crack_t_index)/'[1]Sheet1 (2)'!$D$72,IF([1]shee2!D1373='[1]Sheet1 (2)'!$C$70,'[1]Sheet1 (2)'!$D$70*('[1]Sheet1 (2)'!$D$72-crack_t_index)/'[1]Sheet1 (2)'!$D$72,IF([1]shee2!D1373='[1]Sheet1 (2)'!$C$71,'[1]Sheet1 (2)'!$D$71*('[1]Sheet1 (2)'!$D$72-crack_t_index)/'[1]Sheet1 (2)'!$D$72)))&lt;0,0,IF(D1433='[1]Sheet1 (2)'!$C$69,'[1]Sheet1 (2)'!$D$69*('[1]Sheet1 (2)'!$D$72-crack_t_index)/'[1]Sheet1 (2)'!$D$72,IF([1]shee2!D1373='[1]Sheet1 (2)'!$C$70,'[1]Sheet1 (2)'!$D$70*('[1]Sheet1 (2)'!$D$72-crack_t_index)/'[1]Sheet1 (2)'!$D$72,IF([1]shee2!D1373='[1]Sheet1 (2)'!$C$71,'[1]Sheet1 (2)'!$D$71*('[1]Sheet1 (2)'!$D$72-crack_t_index)/'[1]Sheet1 (2)'!$D$72))))</f>
        <v>0</v>
      </c>
      <c r="AX1433" s="157">
        <f>IF(IF(D1433='[1]Sheet1 (2)'!$C$69,'[1]Sheet1 (2)'!$D$69*('[1]Sheet1 (2)'!$D$72-rave_index)/'[1]Sheet1 (2)'!$D$72,IF([1]shee2!D1373='[1]Sheet1 (2)'!$C$70,'[1]Sheet1 (2)'!$D$70*('[1]Sheet1 (2)'!$D$72-rave_index)/'[1]Sheet1 (2)'!$D$72,IF([1]shee2!D1373='[1]Sheet1 (2)'!$C$71,'[1]Sheet1 (2)'!$D$71*('[1]Sheet1 (2)'!$D$72-rave_index)/'[1]Sheet1 (2)'!$D$72)))&lt;0,0,IF(D1433='[1]Sheet1 (2)'!$C$69,'[1]Sheet1 (2)'!$D$69*('[1]Sheet1 (2)'!$D$72-rave_index)/'[1]Sheet1 (2)'!$D$72,IF([1]shee2!D1373='[1]Sheet1 (2)'!$C$70,'[1]Sheet1 (2)'!$D$70*('[1]Sheet1 (2)'!$D$72-rave_index)/'[1]Sheet1 (2)'!$D$72,IF([1]shee2!D1373='[1]Sheet1 (2)'!$C$71,'[1]Sheet1 (2)'!$D$71*('[1]Sheet1 (2)'!$D$72-rave_index)/'[1]Sheet1 (2)'!$D$72))))</f>
        <v>5</v>
      </c>
      <c r="AY1433" s="157">
        <f>IF(IF(D1433='[1]Sheet1 (2)'!$C$69,'[1]Sheet1 (2)'!$D$69*('[1]Sheet1 (2)'!$D$72-rough_index)/'[1]Sheet1 (2)'!$D$72,IF([1]shee2!D1373='[1]Sheet1 (2)'!$C$70,'[1]Sheet1 (2)'!$D$70*('[1]Sheet1 (2)'!$D$72-rough_index)/'[1]Sheet1 (2)'!$D$72,IF([1]shee2!D1373='[1]Sheet1 (2)'!$C$71,'[1]Sheet1 (2)'!$D$71*('[1]Sheet1 (2)'!$D$72-rough_index)/'[1]Sheet1 (2)'!$D$72)))&lt;0,0,IF(D1433='[1]Sheet1 (2)'!$C$69,'[1]Sheet1 (2)'!$D$69*('[1]Sheet1 (2)'!$D$72-rough_index)/'[1]Sheet1 (2)'!$D$72,IF([1]shee2!D1373='[1]Sheet1 (2)'!$C$70,'[1]Sheet1 (2)'!$D$70*('[1]Sheet1 (2)'!$D$72-rough_index)/'[1]Sheet1 (2)'!$D$72,IF([1]shee2!D1373='[1]Sheet1 (2)'!$C$71,'[1]Sheet1 (2)'!$D$71*('[1]Sheet1 (2)'!$D$72-rough_index)/'[1]Sheet1 (2)'!$D$72))))</f>
        <v>2.5</v>
      </c>
      <c r="AZ1433" s="179">
        <f>+(AU1433*'[1]Sheet1 (2)'!$C$77)+(AV1433*'[1]Sheet1 (2)'!$C$78)+(AW1433*'[1]Sheet1 (2)'!$C$79)+(AX1433*'[1]Sheet1 (2)'!$C$80)+(AY1433*'[1]Sheet1 (2)'!$C$81)</f>
        <v>2.25</v>
      </c>
      <c r="BA1433" s="213" t="str">
        <f t="shared" si="44"/>
        <v>Poor</v>
      </c>
      <c r="BE1433">
        <f>IF(D1433='[1]Sheet1 (2)'!$C$61,'[1]Sheet1 (2)'!$D$61*(counts^2)+'[1]Sheet1 (2)'!$G$61*counts+'[1]Sheet1 (2)'!$J$61,IF(D1433='[1]Sheet1 (2)'!$C$62,'[1]Sheet1 (2)'!$D$62*counts+'[1]Sheet1 (2)'!$G$62,IF(D1433='[1]Sheet1 (2)'!$C$63,'[1]Sheet1 (2)'!$D$63*counts+'[1]Sheet1 (2)'!$G$63,IF(D1433='[1]Sheet1 (2)'!$C$64,'[1]Sheet1 (2)'!$D$64*counts+'[1]Sheet1 (2)'!$G$64))))</f>
        <v>2.0984129299999998</v>
      </c>
    </row>
    <row r="1434" spans="1:57" ht="12.75" customHeight="1">
      <c r="A1434" s="176" t="s">
        <v>282</v>
      </c>
      <c r="B1434" s="145" t="s">
        <v>76</v>
      </c>
      <c r="C1434" s="170">
        <v>1567</v>
      </c>
      <c r="D1434" s="174" t="s">
        <v>77</v>
      </c>
      <c r="E1434" s="171">
        <v>8</v>
      </c>
      <c r="F1434" s="171">
        <v>2</v>
      </c>
      <c r="G1434" s="171" t="s">
        <v>77</v>
      </c>
      <c r="H1434" s="171">
        <v>1</v>
      </c>
      <c r="I1434" s="171" t="s">
        <v>77</v>
      </c>
      <c r="J1434" s="173" t="s">
        <v>78</v>
      </c>
      <c r="K1434" s="173" t="s">
        <v>83</v>
      </c>
      <c r="L1434" s="169">
        <f>VLOOKUP(CONCATENATE(J1434,K1434),'Sheet1 (2)'!$J$6:$K$26,2,FALSE)</f>
        <v>12.5</v>
      </c>
      <c r="M1434" s="173" t="s">
        <v>79</v>
      </c>
      <c r="N1434" s="173" t="s">
        <v>82</v>
      </c>
      <c r="O1434" s="177">
        <f>VLOOKUP(CONCATENATE(M1434,N1434),'[1]Sheet1 (2)'!$L$6:$M$26,2,FALSE)</f>
        <v>25</v>
      </c>
      <c r="P1434" s="173" t="s">
        <v>79</v>
      </c>
      <c r="Q1434" s="173" t="s">
        <v>82</v>
      </c>
      <c r="R1434" s="177">
        <f>VLOOKUP(CONCATENATE(P1434,Q1434),'[1]Sheet1 (2)'!$N$6:$O$26,2,FALSE)</f>
        <v>25</v>
      </c>
      <c r="S1434" s="173" t="s">
        <v>80</v>
      </c>
      <c r="T1434" s="173" t="s">
        <v>80</v>
      </c>
      <c r="U1434" s="177">
        <f>VLOOKUP(CONCATENATE(S1434,T1434),'[1]Sheet1 (2)'!$P$6:$Q$26,2,FALSE)</f>
        <v>0</v>
      </c>
      <c r="V1434" s="173" t="s">
        <v>80</v>
      </c>
      <c r="W1434" s="173" t="s">
        <v>80</v>
      </c>
      <c r="X1434" s="177">
        <f>VLOOKUP(CONCATENATE(V1434,W1434),'[1]Sheet1 (2)'!$R$6:$S$26,2,FALSE)</f>
        <v>0</v>
      </c>
      <c r="Y1434" s="173" t="s">
        <v>83</v>
      </c>
      <c r="Z1434" s="173" t="s">
        <v>82</v>
      </c>
      <c r="AA1434" s="177">
        <f>VLOOKUP(CONCATENATE(Y1434,Z1434),'[1]Sheet1 (2)'!$T$6:$U$26,2,FALSE)</f>
        <v>18.75</v>
      </c>
      <c r="AB1434" s="173" t="s">
        <v>80</v>
      </c>
      <c r="AC1434" s="173" t="s">
        <v>80</v>
      </c>
      <c r="AD1434" s="177">
        <f>VLOOKUP(CONCATENATE(AB1434,AC1434),'[1]Sheet1 (2)'!$X$6:$Y$26,2,FALSE)</f>
        <v>0</v>
      </c>
      <c r="AE1434" s="173" t="s">
        <v>82</v>
      </c>
      <c r="AF1434" s="173" t="s">
        <v>81</v>
      </c>
      <c r="AG1434" s="177">
        <f>VLOOKUP(CONCATENATE(AE1434,AF1434),'[1]Sheet1 (2)'!$Z$6:$AA$26,2,FALSE)</f>
        <v>66</v>
      </c>
      <c r="AH1434" s="172"/>
      <c r="AI1434" s="178"/>
      <c r="AJ1434" s="140"/>
      <c r="AK1434" s="176" t="s">
        <v>282</v>
      </c>
      <c r="AL1434" s="176" t="s">
        <v>76</v>
      </c>
      <c r="AM1434" s="170">
        <f t="shared" si="45"/>
        <v>1567</v>
      </c>
      <c r="AN1434" s="147"/>
      <c r="AO1434" s="155"/>
      <c r="AP1434" s="156"/>
      <c r="AQ1434" s="157">
        <v>5.1211496363855966</v>
      </c>
      <c r="AR1434" s="158"/>
      <c r="AS1434" s="145">
        <f>LOOKUP(rufmkm,'[1]Sheet1 (2)'!$V$62:$V$71,'[1]Sheet1 (2)'!$W$62:$W$71)</f>
        <v>60</v>
      </c>
      <c r="AT1434" s="140"/>
      <c r="AU1434" s="157">
        <f>IF(IF(D1434='[1]Sheet1 (2)'!$C$69,'[1]Sheet1 (2)'!$D$69*('[1]Sheet1 (2)'!$D$72-rut_index)/'[1]Sheet1 (2)'!$D$72,IF([1]shee2!D1374='[1]Sheet1 (2)'!$C$70,'[1]Sheet1 (2)'!$D$70*('[1]Sheet1 (2)'!$D$72-rut_index)/'[1]Sheet1 (2)'!$D$72,IF([1]shee2!D1374='[1]Sheet1 (2)'!$C$71,'[1]Sheet1 (2)'!$D$71*('[1]Sheet1 (2)'!$D$72-rut_index)/'[1]Sheet1 (2)'!$D$72)))&lt;0,0,IF(D1434='[1]Sheet1 (2)'!$C$69,'[1]Sheet1 (2)'!$D$69*('[1]Sheet1 (2)'!$D$72-rut_index)/'[1]Sheet1 (2)'!$D$72,IF([1]shee2!D1374='[1]Sheet1 (2)'!$C$70,'[1]Sheet1 (2)'!$D$70*('[1]Sheet1 (2)'!$D$72-rut_index)/'[1]Sheet1 (2)'!$D$72,IF([1]shee2!D1374='[1]Sheet1 (2)'!$C$71,'[1]Sheet1 (2)'!$D$71*('[1]Sheet1 (2)'!$D$72-rut_index)/'[1]Sheet1 (2)'!$D$72))))</f>
        <v>3.9583333333333335</v>
      </c>
      <c r="AV1434" s="157">
        <f>IF(IF(D1434='[1]Sheet1 (2)'!$C$69,'[1]Sheet1 (2)'!$D$69*('[1]Sheet1 (2)'!$D$72-crack_s_index)/'[1]Sheet1 (2)'!$D$72,IF([1]shee2!D1374='[1]Sheet1 (2)'!$C$70,'[1]Sheet1 (2)'!$D$70*('[1]Sheet1 (2)'!$D$72-crack_s_index)/'[1]Sheet1 (2)'!$D$72,IF([1]shee2!D1374='[1]Sheet1 (2)'!$C$71,'[1]Sheet1 (2)'!$D$71*('[1]Sheet1 (2)'!$D$72-crack_s_index)/'[1]Sheet1 (2)'!$D$72)))&lt;0,0,IF(D1434='[1]Sheet1 (2)'!$C$69,'[1]Sheet1 (2)'!$D$69*('[1]Sheet1 (2)'!$D$72-crack_s_index)/'[1]Sheet1 (2)'!$D$72,IF([1]shee2!D1374='[1]Sheet1 (2)'!$C$70,'[1]Sheet1 (2)'!$D$70*('[1]Sheet1 (2)'!$D$72-crack_s_index)/'[1]Sheet1 (2)'!$D$72,IF([1]shee2!D1374='[1]Sheet1 (2)'!$C$71,'[1]Sheet1 (2)'!$D$71*('[1]Sheet1 (2)'!$D$72-crack_s_index)/'[1]Sheet1 (2)'!$D$72))))</f>
        <v>2.9166666666666665</v>
      </c>
      <c r="AW1434" s="157">
        <f>IF(IF(D1434='[1]Sheet1 (2)'!$C$69,'[1]Sheet1 (2)'!$D$69*('[1]Sheet1 (2)'!$D$72-crack_t_index)/'[1]Sheet1 (2)'!$D$72,IF([1]shee2!D1374='[1]Sheet1 (2)'!$C$70,'[1]Sheet1 (2)'!$D$70*('[1]Sheet1 (2)'!$D$72-crack_t_index)/'[1]Sheet1 (2)'!$D$72,IF([1]shee2!D1374='[1]Sheet1 (2)'!$C$71,'[1]Sheet1 (2)'!$D$71*('[1]Sheet1 (2)'!$D$72-crack_t_index)/'[1]Sheet1 (2)'!$D$72)))&lt;0,0,IF(D1434='[1]Sheet1 (2)'!$C$69,'[1]Sheet1 (2)'!$D$69*('[1]Sheet1 (2)'!$D$72-crack_t_index)/'[1]Sheet1 (2)'!$D$72,IF([1]shee2!D1374='[1]Sheet1 (2)'!$C$70,'[1]Sheet1 (2)'!$D$70*('[1]Sheet1 (2)'!$D$72-crack_t_index)/'[1]Sheet1 (2)'!$D$72,IF([1]shee2!D1374='[1]Sheet1 (2)'!$C$71,'[1]Sheet1 (2)'!$D$71*('[1]Sheet1 (2)'!$D$72-crack_t_index)/'[1]Sheet1 (2)'!$D$72))))</f>
        <v>2.9166666666666665</v>
      </c>
      <c r="AX1434" s="157">
        <f>IF(IF(D1434='[1]Sheet1 (2)'!$C$69,'[1]Sheet1 (2)'!$D$69*('[1]Sheet1 (2)'!$D$72-rave_index)/'[1]Sheet1 (2)'!$D$72,IF([1]shee2!D1374='[1]Sheet1 (2)'!$C$70,'[1]Sheet1 (2)'!$D$70*('[1]Sheet1 (2)'!$D$72-rave_index)/'[1]Sheet1 (2)'!$D$72,IF([1]shee2!D1374='[1]Sheet1 (2)'!$C$71,'[1]Sheet1 (2)'!$D$71*('[1]Sheet1 (2)'!$D$72-rave_index)/'[1]Sheet1 (2)'!$D$72)))&lt;0,0,IF(D1434='[1]Sheet1 (2)'!$C$69,'[1]Sheet1 (2)'!$D$69*('[1]Sheet1 (2)'!$D$72-rave_index)/'[1]Sheet1 (2)'!$D$72,IF([1]shee2!D1374='[1]Sheet1 (2)'!$C$70,'[1]Sheet1 (2)'!$D$70*('[1]Sheet1 (2)'!$D$72-rave_index)/'[1]Sheet1 (2)'!$D$72,IF([1]shee2!D1374='[1]Sheet1 (2)'!$C$71,'[1]Sheet1 (2)'!$D$71*('[1]Sheet1 (2)'!$D$72-rave_index)/'[1]Sheet1 (2)'!$D$72))))</f>
        <v>3.4375</v>
      </c>
      <c r="AY1434" s="157">
        <f>IF(IF(D1434='[1]Sheet1 (2)'!$C$69,'[1]Sheet1 (2)'!$D$69*('[1]Sheet1 (2)'!$D$72-rough_index)/'[1]Sheet1 (2)'!$D$72,IF([1]shee2!D1374='[1]Sheet1 (2)'!$C$70,'[1]Sheet1 (2)'!$D$70*('[1]Sheet1 (2)'!$D$72-rough_index)/'[1]Sheet1 (2)'!$D$72,IF([1]shee2!D1374='[1]Sheet1 (2)'!$C$71,'[1]Sheet1 (2)'!$D$71*('[1]Sheet1 (2)'!$D$72-rough_index)/'[1]Sheet1 (2)'!$D$72)))&lt;0,0,IF(D1434='[1]Sheet1 (2)'!$C$69,'[1]Sheet1 (2)'!$D$69*('[1]Sheet1 (2)'!$D$72-rough_index)/'[1]Sheet1 (2)'!$D$72,IF([1]shee2!D1374='[1]Sheet1 (2)'!$C$70,'[1]Sheet1 (2)'!$D$70*('[1]Sheet1 (2)'!$D$72-rough_index)/'[1]Sheet1 (2)'!$D$72,IF([1]shee2!D1374='[1]Sheet1 (2)'!$C$71,'[1]Sheet1 (2)'!$D$71*('[1]Sheet1 (2)'!$D$72-rough_index)/'[1]Sheet1 (2)'!$D$72))))</f>
        <v>0</v>
      </c>
      <c r="AZ1434" s="179">
        <f>+(AU1434*'[1]Sheet1 (2)'!$C$77)+(AV1434*'[1]Sheet1 (2)'!$C$78)+(AW1434*'[1]Sheet1 (2)'!$C$79)+(AX1434*'[1]Sheet1 (2)'!$C$80)+(AY1434*'[1]Sheet1 (2)'!$C$81)</f>
        <v>2.302083333333333</v>
      </c>
      <c r="BA1434" s="213" t="str">
        <f t="shared" si="44"/>
        <v>Poor</v>
      </c>
      <c r="BE1434">
        <f>IF(D1434='[1]Sheet1 (2)'!$C$61,'[1]Sheet1 (2)'!$D$61*(counts^2)+'[1]Sheet1 (2)'!$G$61*counts+'[1]Sheet1 (2)'!$J$61,IF(D1434='[1]Sheet1 (2)'!$C$62,'[1]Sheet1 (2)'!$D$62*counts+'[1]Sheet1 (2)'!$G$62,IF(D1434='[1]Sheet1 (2)'!$C$63,'[1]Sheet1 (2)'!$D$63*counts+'[1]Sheet1 (2)'!$G$63,IF(D1434='[1]Sheet1 (2)'!$C$64,'[1]Sheet1 (2)'!$D$64*counts+'[1]Sheet1 (2)'!$G$64))))</f>
        <v>2.0984129299999998</v>
      </c>
    </row>
    <row r="1435" spans="1:57" ht="12.75" customHeight="1">
      <c r="A1435" s="176" t="s">
        <v>282</v>
      </c>
      <c r="B1435" s="145" t="s">
        <v>76</v>
      </c>
      <c r="C1435" s="170">
        <v>1568</v>
      </c>
      <c r="D1435" s="174" t="s">
        <v>77</v>
      </c>
      <c r="E1435" s="171">
        <v>8</v>
      </c>
      <c r="F1435" s="171">
        <v>2</v>
      </c>
      <c r="G1435" s="171" t="s">
        <v>77</v>
      </c>
      <c r="H1435" s="171">
        <v>1</v>
      </c>
      <c r="I1435" s="171" t="s">
        <v>77</v>
      </c>
      <c r="J1435" s="173" t="s">
        <v>80</v>
      </c>
      <c r="K1435" s="173" t="s">
        <v>80</v>
      </c>
      <c r="L1435" s="169">
        <f>VLOOKUP(CONCATENATE(J1435,K1435),'Sheet1 (2)'!$J$6:$K$26,2,FALSE)</f>
        <v>0</v>
      </c>
      <c r="M1435" s="173" t="s">
        <v>79</v>
      </c>
      <c r="N1435" s="173" t="s">
        <v>82</v>
      </c>
      <c r="O1435" s="177">
        <f>VLOOKUP(CONCATENATE(M1435,N1435),'[1]Sheet1 (2)'!$L$6:$M$26,2,FALSE)</f>
        <v>25</v>
      </c>
      <c r="P1435" s="173" t="s">
        <v>83</v>
      </c>
      <c r="Q1435" s="173" t="s">
        <v>82</v>
      </c>
      <c r="R1435" s="177">
        <f>VLOOKUP(CONCATENATE(P1435,Q1435),'[1]Sheet1 (2)'!$N$6:$O$26,2,FALSE)</f>
        <v>18.75</v>
      </c>
      <c r="S1435" s="173" t="s">
        <v>80</v>
      </c>
      <c r="T1435" s="173" t="s">
        <v>80</v>
      </c>
      <c r="U1435" s="177">
        <f>VLOOKUP(CONCATENATE(S1435,T1435),'[1]Sheet1 (2)'!$P$6:$Q$26,2,FALSE)</f>
        <v>0</v>
      </c>
      <c r="V1435" s="173" t="s">
        <v>80</v>
      </c>
      <c r="W1435" s="173" t="s">
        <v>80</v>
      </c>
      <c r="X1435" s="177">
        <f>VLOOKUP(CONCATENATE(V1435,W1435),'[1]Sheet1 (2)'!$R$6:$S$26,2,FALSE)</f>
        <v>0</v>
      </c>
      <c r="Y1435" s="173" t="s">
        <v>83</v>
      </c>
      <c r="Z1435" s="173" t="s">
        <v>82</v>
      </c>
      <c r="AA1435" s="177">
        <f>VLOOKUP(CONCATENATE(Y1435,Z1435),'[1]Sheet1 (2)'!$T$6:$U$26,2,FALSE)</f>
        <v>18.75</v>
      </c>
      <c r="AB1435" s="173" t="s">
        <v>80</v>
      </c>
      <c r="AC1435" s="173" t="s">
        <v>80</v>
      </c>
      <c r="AD1435" s="177">
        <f>VLOOKUP(CONCATENATE(AB1435,AC1435),'[1]Sheet1 (2)'!$X$6:$Y$26,2,FALSE)</f>
        <v>0</v>
      </c>
      <c r="AE1435" s="173" t="s">
        <v>82</v>
      </c>
      <c r="AF1435" s="173" t="s">
        <v>81</v>
      </c>
      <c r="AG1435" s="177">
        <f>VLOOKUP(CONCATENATE(AE1435,AF1435),'[1]Sheet1 (2)'!$Z$6:$AA$26,2,FALSE)</f>
        <v>66</v>
      </c>
      <c r="AH1435" s="172"/>
      <c r="AI1435" s="178"/>
      <c r="AJ1435" s="140"/>
      <c r="AK1435" s="176" t="s">
        <v>282</v>
      </c>
      <c r="AL1435" s="176" t="s">
        <v>76</v>
      </c>
      <c r="AM1435" s="170">
        <f t="shared" si="45"/>
        <v>1568</v>
      </c>
      <c r="AN1435" s="147"/>
      <c r="AO1435" s="155"/>
      <c r="AP1435" s="156"/>
      <c r="AQ1435" s="157">
        <v>3.3857544076119765</v>
      </c>
      <c r="AR1435" s="158"/>
      <c r="AS1435" s="145">
        <f>LOOKUP(rufmkm,'[1]Sheet1 (2)'!$V$62:$V$71,'[1]Sheet1 (2)'!$W$62:$W$71)</f>
        <v>40</v>
      </c>
      <c r="AT1435" s="140"/>
      <c r="AU1435" s="157">
        <f>IF(IF(D1435='[1]Sheet1 (2)'!$C$69,'[1]Sheet1 (2)'!$D$69*('[1]Sheet1 (2)'!$D$72-rut_index)/'[1]Sheet1 (2)'!$D$72,IF([1]shee2!D1375='[1]Sheet1 (2)'!$C$70,'[1]Sheet1 (2)'!$D$70*('[1]Sheet1 (2)'!$D$72-rut_index)/'[1]Sheet1 (2)'!$D$72,IF([1]shee2!D1375='[1]Sheet1 (2)'!$C$71,'[1]Sheet1 (2)'!$D$71*('[1]Sheet1 (2)'!$D$72-rut_index)/'[1]Sheet1 (2)'!$D$72)))&lt;0,0,IF(D1435='[1]Sheet1 (2)'!$C$69,'[1]Sheet1 (2)'!$D$69*('[1]Sheet1 (2)'!$D$72-rut_index)/'[1]Sheet1 (2)'!$D$72,IF([1]shee2!D1375='[1]Sheet1 (2)'!$C$70,'[1]Sheet1 (2)'!$D$70*('[1]Sheet1 (2)'!$D$72-rut_index)/'[1]Sheet1 (2)'!$D$72,IF([1]shee2!D1375='[1]Sheet1 (2)'!$C$71,'[1]Sheet1 (2)'!$D$71*('[1]Sheet1 (2)'!$D$72-rut_index)/'[1]Sheet1 (2)'!$D$72))))</f>
        <v>5</v>
      </c>
      <c r="AV1435" s="157">
        <f>IF(IF(D1435='[1]Sheet1 (2)'!$C$69,'[1]Sheet1 (2)'!$D$69*('[1]Sheet1 (2)'!$D$72-crack_s_index)/'[1]Sheet1 (2)'!$D$72,IF([1]shee2!D1375='[1]Sheet1 (2)'!$C$70,'[1]Sheet1 (2)'!$D$70*('[1]Sheet1 (2)'!$D$72-crack_s_index)/'[1]Sheet1 (2)'!$D$72,IF([1]shee2!D1375='[1]Sheet1 (2)'!$C$71,'[1]Sheet1 (2)'!$D$71*('[1]Sheet1 (2)'!$D$72-crack_s_index)/'[1]Sheet1 (2)'!$D$72)))&lt;0,0,IF(D1435='[1]Sheet1 (2)'!$C$69,'[1]Sheet1 (2)'!$D$69*('[1]Sheet1 (2)'!$D$72-crack_s_index)/'[1]Sheet1 (2)'!$D$72,IF([1]shee2!D1375='[1]Sheet1 (2)'!$C$70,'[1]Sheet1 (2)'!$D$70*('[1]Sheet1 (2)'!$D$72-crack_s_index)/'[1]Sheet1 (2)'!$D$72,IF([1]shee2!D1375='[1]Sheet1 (2)'!$C$71,'[1]Sheet1 (2)'!$D$71*('[1]Sheet1 (2)'!$D$72-crack_s_index)/'[1]Sheet1 (2)'!$D$72))))</f>
        <v>2.9166666666666665</v>
      </c>
      <c r="AW1435" s="157">
        <f>IF(IF(D1435='[1]Sheet1 (2)'!$C$69,'[1]Sheet1 (2)'!$D$69*('[1]Sheet1 (2)'!$D$72-crack_t_index)/'[1]Sheet1 (2)'!$D$72,IF([1]shee2!D1375='[1]Sheet1 (2)'!$C$70,'[1]Sheet1 (2)'!$D$70*('[1]Sheet1 (2)'!$D$72-crack_t_index)/'[1]Sheet1 (2)'!$D$72,IF([1]shee2!D1375='[1]Sheet1 (2)'!$C$71,'[1]Sheet1 (2)'!$D$71*('[1]Sheet1 (2)'!$D$72-crack_t_index)/'[1]Sheet1 (2)'!$D$72)))&lt;0,0,IF(D1435='[1]Sheet1 (2)'!$C$69,'[1]Sheet1 (2)'!$D$69*('[1]Sheet1 (2)'!$D$72-crack_t_index)/'[1]Sheet1 (2)'!$D$72,IF([1]shee2!D1375='[1]Sheet1 (2)'!$C$70,'[1]Sheet1 (2)'!$D$70*('[1]Sheet1 (2)'!$D$72-crack_t_index)/'[1]Sheet1 (2)'!$D$72,IF([1]shee2!D1375='[1]Sheet1 (2)'!$C$71,'[1]Sheet1 (2)'!$D$71*('[1]Sheet1 (2)'!$D$72-crack_t_index)/'[1]Sheet1 (2)'!$D$72))))</f>
        <v>3.4375</v>
      </c>
      <c r="AX1435" s="157">
        <f>IF(IF(D1435='[1]Sheet1 (2)'!$C$69,'[1]Sheet1 (2)'!$D$69*('[1]Sheet1 (2)'!$D$72-rave_index)/'[1]Sheet1 (2)'!$D$72,IF([1]shee2!D1375='[1]Sheet1 (2)'!$C$70,'[1]Sheet1 (2)'!$D$70*('[1]Sheet1 (2)'!$D$72-rave_index)/'[1]Sheet1 (2)'!$D$72,IF([1]shee2!D1375='[1]Sheet1 (2)'!$C$71,'[1]Sheet1 (2)'!$D$71*('[1]Sheet1 (2)'!$D$72-rave_index)/'[1]Sheet1 (2)'!$D$72)))&lt;0,0,IF(D1435='[1]Sheet1 (2)'!$C$69,'[1]Sheet1 (2)'!$D$69*('[1]Sheet1 (2)'!$D$72-rave_index)/'[1]Sheet1 (2)'!$D$72,IF([1]shee2!D1375='[1]Sheet1 (2)'!$C$70,'[1]Sheet1 (2)'!$D$70*('[1]Sheet1 (2)'!$D$72-rave_index)/'[1]Sheet1 (2)'!$D$72,IF([1]shee2!D1375='[1]Sheet1 (2)'!$C$71,'[1]Sheet1 (2)'!$D$71*('[1]Sheet1 (2)'!$D$72-rave_index)/'[1]Sheet1 (2)'!$D$72))))</f>
        <v>3.4375</v>
      </c>
      <c r="AY1435" s="157">
        <f>IF(IF(D1435='[1]Sheet1 (2)'!$C$69,'[1]Sheet1 (2)'!$D$69*('[1]Sheet1 (2)'!$D$72-rough_index)/'[1]Sheet1 (2)'!$D$72,IF([1]shee2!D1375='[1]Sheet1 (2)'!$C$70,'[1]Sheet1 (2)'!$D$70*('[1]Sheet1 (2)'!$D$72-rough_index)/'[1]Sheet1 (2)'!$D$72,IF([1]shee2!D1375='[1]Sheet1 (2)'!$C$71,'[1]Sheet1 (2)'!$D$71*('[1]Sheet1 (2)'!$D$72-rough_index)/'[1]Sheet1 (2)'!$D$72)))&lt;0,0,IF(D1435='[1]Sheet1 (2)'!$C$69,'[1]Sheet1 (2)'!$D$69*('[1]Sheet1 (2)'!$D$72-rough_index)/'[1]Sheet1 (2)'!$D$72,IF([1]shee2!D1375='[1]Sheet1 (2)'!$C$70,'[1]Sheet1 (2)'!$D$70*('[1]Sheet1 (2)'!$D$72-rough_index)/'[1]Sheet1 (2)'!$D$72,IF([1]shee2!D1375='[1]Sheet1 (2)'!$C$71,'[1]Sheet1 (2)'!$D$71*('[1]Sheet1 (2)'!$D$72-rough_index)/'[1]Sheet1 (2)'!$D$72))))</f>
        <v>1.6666666666666667</v>
      </c>
      <c r="AZ1435" s="179">
        <f>+(AU1435*'[1]Sheet1 (2)'!$C$77)+(AV1435*'[1]Sheet1 (2)'!$C$78)+(AW1435*'[1]Sheet1 (2)'!$C$79)+(AX1435*'[1]Sheet1 (2)'!$C$80)+(AY1435*'[1]Sheet1 (2)'!$C$81)</f>
        <v>3.03125</v>
      </c>
      <c r="BA1435" s="213" t="str">
        <f t="shared" si="44"/>
        <v>Fair</v>
      </c>
      <c r="BE1435">
        <f>IF(D1435='[1]Sheet1 (2)'!$C$61,'[1]Sheet1 (2)'!$D$61*(counts^2)+'[1]Sheet1 (2)'!$G$61*counts+'[1]Sheet1 (2)'!$J$61,IF(D1435='[1]Sheet1 (2)'!$C$62,'[1]Sheet1 (2)'!$D$62*counts+'[1]Sheet1 (2)'!$G$62,IF(D1435='[1]Sheet1 (2)'!$C$63,'[1]Sheet1 (2)'!$D$63*counts+'[1]Sheet1 (2)'!$G$63,IF(D1435='[1]Sheet1 (2)'!$C$64,'[1]Sheet1 (2)'!$D$64*counts+'[1]Sheet1 (2)'!$G$64))))</f>
        <v>2.0984129299999998</v>
      </c>
    </row>
    <row r="1436" spans="1:57" ht="12.75" customHeight="1">
      <c r="A1436" s="176" t="s">
        <v>282</v>
      </c>
      <c r="B1436" s="145" t="s">
        <v>76</v>
      </c>
      <c r="C1436" s="170">
        <v>1569</v>
      </c>
      <c r="D1436" s="174" t="s">
        <v>77</v>
      </c>
      <c r="E1436" s="171">
        <v>8</v>
      </c>
      <c r="F1436" s="171">
        <v>2</v>
      </c>
      <c r="G1436" s="171" t="s">
        <v>77</v>
      </c>
      <c r="H1436" s="171">
        <v>1</v>
      </c>
      <c r="I1436" s="171" t="s">
        <v>77</v>
      </c>
      <c r="J1436" s="173" t="s">
        <v>80</v>
      </c>
      <c r="K1436" s="173" t="s">
        <v>80</v>
      </c>
      <c r="L1436" s="169">
        <f>VLOOKUP(CONCATENATE(J1436,K1436),'Sheet1 (2)'!$J$6:$K$26,2,FALSE)</f>
        <v>0</v>
      </c>
      <c r="M1436" s="173" t="s">
        <v>79</v>
      </c>
      <c r="N1436" s="173" t="s">
        <v>82</v>
      </c>
      <c r="O1436" s="177">
        <f>VLOOKUP(CONCATENATE(M1436,N1436),'[1]Sheet1 (2)'!$L$6:$M$26,2,FALSE)</f>
        <v>25</v>
      </c>
      <c r="P1436" s="173" t="s">
        <v>79</v>
      </c>
      <c r="Q1436" s="173" t="s">
        <v>82</v>
      </c>
      <c r="R1436" s="177">
        <f>VLOOKUP(CONCATENATE(P1436,Q1436),'[1]Sheet1 (2)'!$N$6:$O$26,2,FALSE)</f>
        <v>25</v>
      </c>
      <c r="S1436" s="173" t="s">
        <v>80</v>
      </c>
      <c r="T1436" s="173" t="s">
        <v>80</v>
      </c>
      <c r="U1436" s="177">
        <f>VLOOKUP(CONCATENATE(S1436,T1436),'[1]Sheet1 (2)'!$P$6:$Q$26,2,FALSE)</f>
        <v>0</v>
      </c>
      <c r="V1436" s="173" t="s">
        <v>80</v>
      </c>
      <c r="W1436" s="173" t="s">
        <v>80</v>
      </c>
      <c r="X1436" s="177">
        <f>VLOOKUP(CONCATENATE(V1436,W1436),'[1]Sheet1 (2)'!$R$6:$S$26,2,FALSE)</f>
        <v>0</v>
      </c>
      <c r="Y1436" s="173" t="s">
        <v>80</v>
      </c>
      <c r="Z1436" s="173" t="s">
        <v>80</v>
      </c>
      <c r="AA1436" s="177">
        <f>VLOOKUP(CONCATENATE(Y1436,Z1436),'[1]Sheet1 (2)'!$T$6:$U$26,2,FALSE)</f>
        <v>0</v>
      </c>
      <c r="AB1436" s="173" t="s">
        <v>80</v>
      </c>
      <c r="AC1436" s="173" t="s">
        <v>80</v>
      </c>
      <c r="AD1436" s="177">
        <f>VLOOKUP(CONCATENATE(AB1436,AC1436),'[1]Sheet1 (2)'!$X$6:$Y$26,2,FALSE)</f>
        <v>0</v>
      </c>
      <c r="AE1436" s="173" t="s">
        <v>82</v>
      </c>
      <c r="AF1436" s="173" t="s">
        <v>81</v>
      </c>
      <c r="AG1436" s="177">
        <f>VLOOKUP(CONCATENATE(AE1436,AF1436),'[1]Sheet1 (2)'!$Z$6:$AA$26,2,FALSE)</f>
        <v>66</v>
      </c>
      <c r="AH1436" s="172"/>
      <c r="AI1436" s="178"/>
      <c r="AJ1436" s="140"/>
      <c r="AK1436" s="176" t="s">
        <v>282</v>
      </c>
      <c r="AL1436" s="176" t="s">
        <v>76</v>
      </c>
      <c r="AM1436" s="170">
        <f t="shared" si="45"/>
        <v>1569</v>
      </c>
      <c r="AN1436" s="147"/>
      <c r="AO1436" s="155" t="s">
        <v>409</v>
      </c>
      <c r="AP1436" s="156"/>
      <c r="AQ1436" s="157">
        <v>2.6770608145776258</v>
      </c>
      <c r="AR1436" s="158"/>
      <c r="AS1436" s="145">
        <f>LOOKUP(rufmkm,'[1]Sheet1 (2)'!$V$62:$V$71,'[1]Sheet1 (2)'!$W$62:$W$71)</f>
        <v>30</v>
      </c>
      <c r="AT1436" s="140"/>
      <c r="AU1436" s="157">
        <f>IF(IF(D1436='[1]Sheet1 (2)'!$C$69,'[1]Sheet1 (2)'!$D$69*('[1]Sheet1 (2)'!$D$72-rut_index)/'[1]Sheet1 (2)'!$D$72,IF([1]shee2!D1376='[1]Sheet1 (2)'!$C$70,'[1]Sheet1 (2)'!$D$70*('[1]Sheet1 (2)'!$D$72-rut_index)/'[1]Sheet1 (2)'!$D$72,IF([1]shee2!D1376='[1]Sheet1 (2)'!$C$71,'[1]Sheet1 (2)'!$D$71*('[1]Sheet1 (2)'!$D$72-rut_index)/'[1]Sheet1 (2)'!$D$72)))&lt;0,0,IF(D1436='[1]Sheet1 (2)'!$C$69,'[1]Sheet1 (2)'!$D$69*('[1]Sheet1 (2)'!$D$72-rut_index)/'[1]Sheet1 (2)'!$D$72,IF([1]shee2!D1376='[1]Sheet1 (2)'!$C$70,'[1]Sheet1 (2)'!$D$70*('[1]Sheet1 (2)'!$D$72-rut_index)/'[1]Sheet1 (2)'!$D$72,IF([1]shee2!D1376='[1]Sheet1 (2)'!$C$71,'[1]Sheet1 (2)'!$D$71*('[1]Sheet1 (2)'!$D$72-rut_index)/'[1]Sheet1 (2)'!$D$72))))</f>
        <v>5</v>
      </c>
      <c r="AV1436" s="157">
        <f>IF(IF(D1436='[1]Sheet1 (2)'!$C$69,'[1]Sheet1 (2)'!$D$69*('[1]Sheet1 (2)'!$D$72-crack_s_index)/'[1]Sheet1 (2)'!$D$72,IF([1]shee2!D1376='[1]Sheet1 (2)'!$C$70,'[1]Sheet1 (2)'!$D$70*('[1]Sheet1 (2)'!$D$72-crack_s_index)/'[1]Sheet1 (2)'!$D$72,IF([1]shee2!D1376='[1]Sheet1 (2)'!$C$71,'[1]Sheet1 (2)'!$D$71*('[1]Sheet1 (2)'!$D$72-crack_s_index)/'[1]Sheet1 (2)'!$D$72)))&lt;0,0,IF(D1436='[1]Sheet1 (2)'!$C$69,'[1]Sheet1 (2)'!$D$69*('[1]Sheet1 (2)'!$D$72-crack_s_index)/'[1]Sheet1 (2)'!$D$72,IF([1]shee2!D1376='[1]Sheet1 (2)'!$C$70,'[1]Sheet1 (2)'!$D$70*('[1]Sheet1 (2)'!$D$72-crack_s_index)/'[1]Sheet1 (2)'!$D$72,IF([1]shee2!D1376='[1]Sheet1 (2)'!$C$71,'[1]Sheet1 (2)'!$D$71*('[1]Sheet1 (2)'!$D$72-crack_s_index)/'[1]Sheet1 (2)'!$D$72))))</f>
        <v>2.9166666666666665</v>
      </c>
      <c r="AW1436" s="157">
        <f>IF(IF(D1436='[1]Sheet1 (2)'!$C$69,'[1]Sheet1 (2)'!$D$69*('[1]Sheet1 (2)'!$D$72-crack_t_index)/'[1]Sheet1 (2)'!$D$72,IF([1]shee2!D1376='[1]Sheet1 (2)'!$C$70,'[1]Sheet1 (2)'!$D$70*('[1]Sheet1 (2)'!$D$72-crack_t_index)/'[1]Sheet1 (2)'!$D$72,IF([1]shee2!D1376='[1]Sheet1 (2)'!$C$71,'[1]Sheet1 (2)'!$D$71*('[1]Sheet1 (2)'!$D$72-crack_t_index)/'[1]Sheet1 (2)'!$D$72)))&lt;0,0,IF(D1436='[1]Sheet1 (2)'!$C$69,'[1]Sheet1 (2)'!$D$69*('[1]Sheet1 (2)'!$D$72-crack_t_index)/'[1]Sheet1 (2)'!$D$72,IF([1]shee2!D1376='[1]Sheet1 (2)'!$C$70,'[1]Sheet1 (2)'!$D$70*('[1]Sheet1 (2)'!$D$72-crack_t_index)/'[1]Sheet1 (2)'!$D$72,IF([1]shee2!D1376='[1]Sheet1 (2)'!$C$71,'[1]Sheet1 (2)'!$D$71*('[1]Sheet1 (2)'!$D$72-crack_t_index)/'[1]Sheet1 (2)'!$D$72))))</f>
        <v>2.9166666666666665</v>
      </c>
      <c r="AX1436" s="157">
        <f>IF(IF(D1436='[1]Sheet1 (2)'!$C$69,'[1]Sheet1 (2)'!$D$69*('[1]Sheet1 (2)'!$D$72-rave_index)/'[1]Sheet1 (2)'!$D$72,IF([1]shee2!D1376='[1]Sheet1 (2)'!$C$70,'[1]Sheet1 (2)'!$D$70*('[1]Sheet1 (2)'!$D$72-rave_index)/'[1]Sheet1 (2)'!$D$72,IF([1]shee2!D1376='[1]Sheet1 (2)'!$C$71,'[1]Sheet1 (2)'!$D$71*('[1]Sheet1 (2)'!$D$72-rave_index)/'[1]Sheet1 (2)'!$D$72)))&lt;0,0,IF(D1436='[1]Sheet1 (2)'!$C$69,'[1]Sheet1 (2)'!$D$69*('[1]Sheet1 (2)'!$D$72-rave_index)/'[1]Sheet1 (2)'!$D$72,IF([1]shee2!D1376='[1]Sheet1 (2)'!$C$70,'[1]Sheet1 (2)'!$D$70*('[1]Sheet1 (2)'!$D$72-rave_index)/'[1]Sheet1 (2)'!$D$72,IF([1]shee2!D1376='[1]Sheet1 (2)'!$C$71,'[1]Sheet1 (2)'!$D$71*('[1]Sheet1 (2)'!$D$72-rave_index)/'[1]Sheet1 (2)'!$D$72))))</f>
        <v>5</v>
      </c>
      <c r="AY1436" s="157">
        <f>IF(IF(D1436='[1]Sheet1 (2)'!$C$69,'[1]Sheet1 (2)'!$D$69*('[1]Sheet1 (2)'!$D$72-rough_index)/'[1]Sheet1 (2)'!$D$72,IF([1]shee2!D1376='[1]Sheet1 (2)'!$C$70,'[1]Sheet1 (2)'!$D$70*('[1]Sheet1 (2)'!$D$72-rough_index)/'[1]Sheet1 (2)'!$D$72,IF([1]shee2!D1376='[1]Sheet1 (2)'!$C$71,'[1]Sheet1 (2)'!$D$71*('[1]Sheet1 (2)'!$D$72-rough_index)/'[1]Sheet1 (2)'!$D$72)))&lt;0,0,IF(D1436='[1]Sheet1 (2)'!$C$69,'[1]Sheet1 (2)'!$D$69*('[1]Sheet1 (2)'!$D$72-rough_index)/'[1]Sheet1 (2)'!$D$72,IF([1]shee2!D1376='[1]Sheet1 (2)'!$C$70,'[1]Sheet1 (2)'!$D$70*('[1]Sheet1 (2)'!$D$72-rough_index)/'[1]Sheet1 (2)'!$D$72,IF([1]shee2!D1376='[1]Sheet1 (2)'!$C$71,'[1]Sheet1 (2)'!$D$71*('[1]Sheet1 (2)'!$D$72-rough_index)/'[1]Sheet1 (2)'!$D$72))))</f>
        <v>2.5</v>
      </c>
      <c r="AZ1436" s="179">
        <f>+(AU1436*'[1]Sheet1 (2)'!$C$77)+(AV1436*'[1]Sheet1 (2)'!$C$78)+(AW1436*'[1]Sheet1 (2)'!$C$79)+(AX1436*'[1]Sheet1 (2)'!$C$80)+(AY1436*'[1]Sheet1 (2)'!$C$81)</f>
        <v>3.4166666666666665</v>
      </c>
      <c r="BA1436" s="213" t="str">
        <f t="shared" si="44"/>
        <v>Fair</v>
      </c>
      <c r="BE1436">
        <f>IF(D1436='[1]Sheet1 (2)'!$C$61,'[1]Sheet1 (2)'!$D$61*(counts^2)+'[1]Sheet1 (2)'!$G$61*counts+'[1]Sheet1 (2)'!$J$61,IF(D1436='[1]Sheet1 (2)'!$C$62,'[1]Sheet1 (2)'!$D$62*counts+'[1]Sheet1 (2)'!$G$62,IF(D1436='[1]Sheet1 (2)'!$C$63,'[1]Sheet1 (2)'!$D$63*counts+'[1]Sheet1 (2)'!$G$63,IF(D1436='[1]Sheet1 (2)'!$C$64,'[1]Sheet1 (2)'!$D$64*counts+'[1]Sheet1 (2)'!$G$64))))</f>
        <v>2.0984129299999998</v>
      </c>
    </row>
    <row r="1437" spans="1:57" ht="12.75" customHeight="1">
      <c r="A1437" s="176" t="s">
        <v>282</v>
      </c>
      <c r="B1437" s="145" t="s">
        <v>76</v>
      </c>
      <c r="C1437" s="170">
        <v>1570</v>
      </c>
      <c r="D1437" s="174" t="s">
        <v>77</v>
      </c>
      <c r="E1437" s="171">
        <v>8</v>
      </c>
      <c r="F1437" s="171">
        <v>2</v>
      </c>
      <c r="G1437" s="171" t="s">
        <v>77</v>
      </c>
      <c r="H1437" s="171">
        <v>1</v>
      </c>
      <c r="I1437" s="171" t="s">
        <v>77</v>
      </c>
      <c r="J1437" s="173" t="s">
        <v>80</v>
      </c>
      <c r="K1437" s="173" t="s">
        <v>80</v>
      </c>
      <c r="L1437" s="169">
        <f>VLOOKUP(CONCATENATE(J1437,K1437),'Sheet1 (2)'!$J$6:$K$26,2,FALSE)</f>
        <v>0</v>
      </c>
      <c r="M1437" s="173" t="s">
        <v>79</v>
      </c>
      <c r="N1437" s="173" t="s">
        <v>78</v>
      </c>
      <c r="O1437" s="177">
        <f>VLOOKUP(CONCATENATE(M1437,N1437),'[1]Sheet1 (2)'!$L$6:$M$26,2,FALSE)</f>
        <v>10</v>
      </c>
      <c r="P1437" s="173" t="s">
        <v>79</v>
      </c>
      <c r="Q1437" s="173" t="s">
        <v>78</v>
      </c>
      <c r="R1437" s="177">
        <f>VLOOKUP(CONCATENATE(P1437,Q1437),'[1]Sheet1 (2)'!$N$6:$O$26,2,FALSE)</f>
        <v>10</v>
      </c>
      <c r="S1437" s="173" t="s">
        <v>80</v>
      </c>
      <c r="T1437" s="173" t="s">
        <v>80</v>
      </c>
      <c r="U1437" s="177">
        <f>VLOOKUP(CONCATENATE(S1437,T1437),'[1]Sheet1 (2)'!$P$6:$Q$26,2,FALSE)</f>
        <v>0</v>
      </c>
      <c r="V1437" s="173" t="s">
        <v>80</v>
      </c>
      <c r="W1437" s="173" t="s">
        <v>80</v>
      </c>
      <c r="X1437" s="177">
        <f>VLOOKUP(CONCATENATE(V1437,W1437),'[1]Sheet1 (2)'!$R$6:$S$26,2,FALSE)</f>
        <v>0</v>
      </c>
      <c r="Y1437" s="173" t="s">
        <v>80</v>
      </c>
      <c r="Z1437" s="173" t="s">
        <v>80</v>
      </c>
      <c r="AA1437" s="177">
        <f>VLOOKUP(CONCATENATE(Y1437,Z1437),'[1]Sheet1 (2)'!$T$6:$U$26,2,FALSE)</f>
        <v>0</v>
      </c>
      <c r="AB1437" s="173" t="s">
        <v>80</v>
      </c>
      <c r="AC1437" s="173" t="s">
        <v>80</v>
      </c>
      <c r="AD1437" s="177">
        <f>VLOOKUP(CONCATENATE(AB1437,AC1437),'[1]Sheet1 (2)'!$X$6:$Y$26,2,FALSE)</f>
        <v>0</v>
      </c>
      <c r="AE1437" s="173" t="s">
        <v>82</v>
      </c>
      <c r="AF1437" s="173" t="s">
        <v>81</v>
      </c>
      <c r="AG1437" s="177">
        <f>VLOOKUP(CONCATENATE(AE1437,AF1437),'[1]Sheet1 (2)'!$Z$6:$AA$26,2,FALSE)</f>
        <v>66</v>
      </c>
      <c r="AH1437" s="172" t="s">
        <v>404</v>
      </c>
      <c r="AI1437" s="178"/>
      <c r="AJ1437" s="140"/>
      <c r="AK1437" s="176" t="s">
        <v>282</v>
      </c>
      <c r="AL1437" s="176" t="s">
        <v>76</v>
      </c>
      <c r="AM1437" s="170">
        <f t="shared" si="45"/>
        <v>1570</v>
      </c>
      <c r="AN1437" s="147"/>
      <c r="AO1437" s="155"/>
      <c r="AP1437" s="156"/>
      <c r="AQ1437" s="157">
        <v>2.6426807320194774</v>
      </c>
      <c r="AR1437" s="158"/>
      <c r="AS1437" s="145">
        <f>LOOKUP(rufmkm,'[1]Sheet1 (2)'!$V$62:$V$71,'[1]Sheet1 (2)'!$W$62:$W$71)</f>
        <v>30</v>
      </c>
      <c r="AT1437" s="140"/>
      <c r="AU1437" s="157">
        <f>IF(IF(D1437='[1]Sheet1 (2)'!$C$69,'[1]Sheet1 (2)'!$D$69*('[1]Sheet1 (2)'!$D$72-rut_index)/'[1]Sheet1 (2)'!$D$72,IF([1]shee2!D1377='[1]Sheet1 (2)'!$C$70,'[1]Sheet1 (2)'!$D$70*('[1]Sheet1 (2)'!$D$72-rut_index)/'[1]Sheet1 (2)'!$D$72,IF([1]shee2!D1377='[1]Sheet1 (2)'!$C$71,'[1]Sheet1 (2)'!$D$71*('[1]Sheet1 (2)'!$D$72-rut_index)/'[1]Sheet1 (2)'!$D$72)))&lt;0,0,IF(D1437='[1]Sheet1 (2)'!$C$69,'[1]Sheet1 (2)'!$D$69*('[1]Sheet1 (2)'!$D$72-rut_index)/'[1]Sheet1 (2)'!$D$72,IF([1]shee2!D1377='[1]Sheet1 (2)'!$C$70,'[1]Sheet1 (2)'!$D$70*('[1]Sheet1 (2)'!$D$72-rut_index)/'[1]Sheet1 (2)'!$D$72,IF([1]shee2!D1377='[1]Sheet1 (2)'!$C$71,'[1]Sheet1 (2)'!$D$71*('[1]Sheet1 (2)'!$D$72-rut_index)/'[1]Sheet1 (2)'!$D$72))))</f>
        <v>5</v>
      </c>
      <c r="AV1437" s="157">
        <f>IF(IF(D1437='[1]Sheet1 (2)'!$C$69,'[1]Sheet1 (2)'!$D$69*('[1]Sheet1 (2)'!$D$72-crack_s_index)/'[1]Sheet1 (2)'!$D$72,IF([1]shee2!D1377='[1]Sheet1 (2)'!$C$70,'[1]Sheet1 (2)'!$D$70*('[1]Sheet1 (2)'!$D$72-crack_s_index)/'[1]Sheet1 (2)'!$D$72,IF([1]shee2!D1377='[1]Sheet1 (2)'!$C$71,'[1]Sheet1 (2)'!$D$71*('[1]Sheet1 (2)'!$D$72-crack_s_index)/'[1]Sheet1 (2)'!$D$72)))&lt;0,0,IF(D1437='[1]Sheet1 (2)'!$C$69,'[1]Sheet1 (2)'!$D$69*('[1]Sheet1 (2)'!$D$72-crack_s_index)/'[1]Sheet1 (2)'!$D$72,IF([1]shee2!D1377='[1]Sheet1 (2)'!$C$70,'[1]Sheet1 (2)'!$D$70*('[1]Sheet1 (2)'!$D$72-crack_s_index)/'[1]Sheet1 (2)'!$D$72,IF([1]shee2!D1377='[1]Sheet1 (2)'!$C$71,'[1]Sheet1 (2)'!$D$71*('[1]Sheet1 (2)'!$D$72-crack_s_index)/'[1]Sheet1 (2)'!$D$72))))</f>
        <v>4.166666666666667</v>
      </c>
      <c r="AW1437" s="157">
        <f>IF(IF(D1437='[1]Sheet1 (2)'!$C$69,'[1]Sheet1 (2)'!$D$69*('[1]Sheet1 (2)'!$D$72-crack_t_index)/'[1]Sheet1 (2)'!$D$72,IF([1]shee2!D1377='[1]Sheet1 (2)'!$C$70,'[1]Sheet1 (2)'!$D$70*('[1]Sheet1 (2)'!$D$72-crack_t_index)/'[1]Sheet1 (2)'!$D$72,IF([1]shee2!D1377='[1]Sheet1 (2)'!$C$71,'[1]Sheet1 (2)'!$D$71*('[1]Sheet1 (2)'!$D$72-crack_t_index)/'[1]Sheet1 (2)'!$D$72)))&lt;0,0,IF(D1437='[1]Sheet1 (2)'!$C$69,'[1]Sheet1 (2)'!$D$69*('[1]Sheet1 (2)'!$D$72-crack_t_index)/'[1]Sheet1 (2)'!$D$72,IF([1]shee2!D1377='[1]Sheet1 (2)'!$C$70,'[1]Sheet1 (2)'!$D$70*('[1]Sheet1 (2)'!$D$72-crack_t_index)/'[1]Sheet1 (2)'!$D$72,IF([1]shee2!D1377='[1]Sheet1 (2)'!$C$71,'[1]Sheet1 (2)'!$D$71*('[1]Sheet1 (2)'!$D$72-crack_t_index)/'[1]Sheet1 (2)'!$D$72))))</f>
        <v>4.166666666666667</v>
      </c>
      <c r="AX1437" s="157">
        <f>IF(IF(D1437='[1]Sheet1 (2)'!$C$69,'[1]Sheet1 (2)'!$D$69*('[1]Sheet1 (2)'!$D$72-rave_index)/'[1]Sheet1 (2)'!$D$72,IF([1]shee2!D1377='[1]Sheet1 (2)'!$C$70,'[1]Sheet1 (2)'!$D$70*('[1]Sheet1 (2)'!$D$72-rave_index)/'[1]Sheet1 (2)'!$D$72,IF([1]shee2!D1377='[1]Sheet1 (2)'!$C$71,'[1]Sheet1 (2)'!$D$71*('[1]Sheet1 (2)'!$D$72-rave_index)/'[1]Sheet1 (2)'!$D$72)))&lt;0,0,IF(D1437='[1]Sheet1 (2)'!$C$69,'[1]Sheet1 (2)'!$D$69*('[1]Sheet1 (2)'!$D$72-rave_index)/'[1]Sheet1 (2)'!$D$72,IF([1]shee2!D1377='[1]Sheet1 (2)'!$C$70,'[1]Sheet1 (2)'!$D$70*('[1]Sheet1 (2)'!$D$72-rave_index)/'[1]Sheet1 (2)'!$D$72,IF([1]shee2!D1377='[1]Sheet1 (2)'!$C$71,'[1]Sheet1 (2)'!$D$71*('[1]Sheet1 (2)'!$D$72-rave_index)/'[1]Sheet1 (2)'!$D$72))))</f>
        <v>5</v>
      </c>
      <c r="AY1437" s="157">
        <f>IF(IF(D1437='[1]Sheet1 (2)'!$C$69,'[1]Sheet1 (2)'!$D$69*('[1]Sheet1 (2)'!$D$72-rough_index)/'[1]Sheet1 (2)'!$D$72,IF([1]shee2!D1377='[1]Sheet1 (2)'!$C$70,'[1]Sheet1 (2)'!$D$70*('[1]Sheet1 (2)'!$D$72-rough_index)/'[1]Sheet1 (2)'!$D$72,IF([1]shee2!D1377='[1]Sheet1 (2)'!$C$71,'[1]Sheet1 (2)'!$D$71*('[1]Sheet1 (2)'!$D$72-rough_index)/'[1]Sheet1 (2)'!$D$72)))&lt;0,0,IF(D1437='[1]Sheet1 (2)'!$C$69,'[1]Sheet1 (2)'!$D$69*('[1]Sheet1 (2)'!$D$72-rough_index)/'[1]Sheet1 (2)'!$D$72,IF([1]shee2!D1377='[1]Sheet1 (2)'!$C$70,'[1]Sheet1 (2)'!$D$70*('[1]Sheet1 (2)'!$D$72-rough_index)/'[1]Sheet1 (2)'!$D$72,IF([1]shee2!D1377='[1]Sheet1 (2)'!$C$71,'[1]Sheet1 (2)'!$D$71*('[1]Sheet1 (2)'!$D$72-rough_index)/'[1]Sheet1 (2)'!$D$72))))</f>
        <v>2.5</v>
      </c>
      <c r="AZ1437" s="179">
        <f>+(AU1437*'[1]Sheet1 (2)'!$C$77)+(AV1437*'[1]Sheet1 (2)'!$C$78)+(AW1437*'[1]Sheet1 (2)'!$C$79)+(AX1437*'[1]Sheet1 (2)'!$C$80)+(AY1437*'[1]Sheet1 (2)'!$C$81)</f>
        <v>3.9166666666666665</v>
      </c>
      <c r="BA1437" s="213" t="str">
        <f t="shared" si="44"/>
        <v>Fair</v>
      </c>
      <c r="BE1437">
        <f>IF(D1437='[1]Sheet1 (2)'!$C$61,'[1]Sheet1 (2)'!$D$61*(counts^2)+'[1]Sheet1 (2)'!$G$61*counts+'[1]Sheet1 (2)'!$J$61,IF(D1437='[1]Sheet1 (2)'!$C$62,'[1]Sheet1 (2)'!$D$62*counts+'[1]Sheet1 (2)'!$G$62,IF(D1437='[1]Sheet1 (2)'!$C$63,'[1]Sheet1 (2)'!$D$63*counts+'[1]Sheet1 (2)'!$G$63,IF(D1437='[1]Sheet1 (2)'!$C$64,'[1]Sheet1 (2)'!$D$64*counts+'[1]Sheet1 (2)'!$G$64))))</f>
        <v>2.0984129299999998</v>
      </c>
    </row>
    <row r="1438" spans="1:57" ht="12.75" customHeight="1">
      <c r="A1438" s="176" t="s">
        <v>282</v>
      </c>
      <c r="B1438" s="145" t="s">
        <v>76</v>
      </c>
      <c r="C1438" s="170">
        <v>1571</v>
      </c>
      <c r="D1438" s="174" t="s">
        <v>77</v>
      </c>
      <c r="E1438" s="171">
        <v>8</v>
      </c>
      <c r="F1438" s="171">
        <v>2</v>
      </c>
      <c r="G1438" s="171" t="s">
        <v>77</v>
      </c>
      <c r="H1438" s="171">
        <v>1</v>
      </c>
      <c r="I1438" s="171" t="s">
        <v>77</v>
      </c>
      <c r="J1438" s="173" t="s">
        <v>80</v>
      </c>
      <c r="K1438" s="173" t="s">
        <v>80</v>
      </c>
      <c r="L1438" s="169">
        <f>VLOOKUP(CONCATENATE(J1438,K1438),'Sheet1 (2)'!$J$6:$K$26,2,FALSE)</f>
        <v>0</v>
      </c>
      <c r="M1438" s="173" t="s">
        <v>79</v>
      </c>
      <c r="N1438" s="173" t="s">
        <v>78</v>
      </c>
      <c r="O1438" s="177">
        <f>VLOOKUP(CONCATENATE(M1438,N1438),'[1]Sheet1 (2)'!$L$6:$M$26,2,FALSE)</f>
        <v>10</v>
      </c>
      <c r="P1438" s="173" t="s">
        <v>79</v>
      </c>
      <c r="Q1438" s="173" t="s">
        <v>78</v>
      </c>
      <c r="R1438" s="177">
        <f>VLOOKUP(CONCATENATE(P1438,Q1438),'[1]Sheet1 (2)'!$N$6:$O$26,2,FALSE)</f>
        <v>10</v>
      </c>
      <c r="S1438" s="173" t="s">
        <v>80</v>
      </c>
      <c r="T1438" s="173" t="s">
        <v>80</v>
      </c>
      <c r="U1438" s="177">
        <f>VLOOKUP(CONCATENATE(S1438,T1438),'[1]Sheet1 (2)'!$P$6:$Q$26,2,FALSE)</f>
        <v>0</v>
      </c>
      <c r="V1438" s="173" t="s">
        <v>80</v>
      </c>
      <c r="W1438" s="173" t="s">
        <v>80</v>
      </c>
      <c r="X1438" s="177">
        <f>VLOOKUP(CONCATENATE(V1438,W1438),'[1]Sheet1 (2)'!$R$6:$S$26,2,FALSE)</f>
        <v>0</v>
      </c>
      <c r="Y1438" s="173" t="s">
        <v>80</v>
      </c>
      <c r="Z1438" s="173" t="s">
        <v>80</v>
      </c>
      <c r="AA1438" s="177">
        <f>VLOOKUP(CONCATENATE(Y1438,Z1438),'[1]Sheet1 (2)'!$T$6:$U$26,2,FALSE)</f>
        <v>0</v>
      </c>
      <c r="AB1438" s="173" t="s">
        <v>80</v>
      </c>
      <c r="AC1438" s="173" t="s">
        <v>80</v>
      </c>
      <c r="AD1438" s="177">
        <f>VLOOKUP(CONCATENATE(AB1438,AC1438),'[1]Sheet1 (2)'!$X$6:$Y$26,2,FALSE)</f>
        <v>0</v>
      </c>
      <c r="AE1438" s="173" t="s">
        <v>80</v>
      </c>
      <c r="AF1438" s="173" t="s">
        <v>80</v>
      </c>
      <c r="AG1438" s="177">
        <f>VLOOKUP(CONCATENATE(AE1438,AF1438),'[1]Sheet1 (2)'!$Z$6:$AA$26,2,FALSE)</f>
        <v>0</v>
      </c>
      <c r="AH1438" s="172"/>
      <c r="AI1438" s="178"/>
      <c r="AJ1438" s="140"/>
      <c r="AK1438" s="176" t="s">
        <v>282</v>
      </c>
      <c r="AL1438" s="176" t="s">
        <v>76</v>
      </c>
      <c r="AM1438" s="170">
        <f t="shared" si="45"/>
        <v>1571</v>
      </c>
      <c r="AN1438" s="147"/>
      <c r="AO1438" s="155"/>
      <c r="AP1438" s="156"/>
      <c r="AQ1438" s="157">
        <v>2.8328231967832744</v>
      </c>
      <c r="AR1438" s="158"/>
      <c r="AS1438" s="145">
        <f>LOOKUP(rufmkm,'[1]Sheet1 (2)'!$V$62:$V$71,'[1]Sheet1 (2)'!$W$62:$W$71)</f>
        <v>30</v>
      </c>
      <c r="AT1438" s="140"/>
      <c r="AU1438" s="157">
        <f>IF(IF(D1438='[1]Sheet1 (2)'!$C$69,'[1]Sheet1 (2)'!$D$69*('[1]Sheet1 (2)'!$D$72-rut_index)/'[1]Sheet1 (2)'!$D$72,IF([1]shee2!D1378='[1]Sheet1 (2)'!$C$70,'[1]Sheet1 (2)'!$D$70*('[1]Sheet1 (2)'!$D$72-rut_index)/'[1]Sheet1 (2)'!$D$72,IF([1]shee2!D1378='[1]Sheet1 (2)'!$C$71,'[1]Sheet1 (2)'!$D$71*('[1]Sheet1 (2)'!$D$72-rut_index)/'[1]Sheet1 (2)'!$D$72)))&lt;0,0,IF(D1438='[1]Sheet1 (2)'!$C$69,'[1]Sheet1 (2)'!$D$69*('[1]Sheet1 (2)'!$D$72-rut_index)/'[1]Sheet1 (2)'!$D$72,IF([1]shee2!D1378='[1]Sheet1 (2)'!$C$70,'[1]Sheet1 (2)'!$D$70*('[1]Sheet1 (2)'!$D$72-rut_index)/'[1]Sheet1 (2)'!$D$72,IF([1]shee2!D1378='[1]Sheet1 (2)'!$C$71,'[1]Sheet1 (2)'!$D$71*('[1]Sheet1 (2)'!$D$72-rut_index)/'[1]Sheet1 (2)'!$D$72))))</f>
        <v>5</v>
      </c>
      <c r="AV1438" s="157">
        <f>IF(IF(D1438='[1]Sheet1 (2)'!$C$69,'[1]Sheet1 (2)'!$D$69*('[1]Sheet1 (2)'!$D$72-crack_s_index)/'[1]Sheet1 (2)'!$D$72,IF([1]shee2!D1378='[1]Sheet1 (2)'!$C$70,'[1]Sheet1 (2)'!$D$70*('[1]Sheet1 (2)'!$D$72-crack_s_index)/'[1]Sheet1 (2)'!$D$72,IF([1]shee2!D1378='[1]Sheet1 (2)'!$C$71,'[1]Sheet1 (2)'!$D$71*('[1]Sheet1 (2)'!$D$72-crack_s_index)/'[1]Sheet1 (2)'!$D$72)))&lt;0,0,IF(D1438='[1]Sheet1 (2)'!$C$69,'[1]Sheet1 (2)'!$D$69*('[1]Sheet1 (2)'!$D$72-crack_s_index)/'[1]Sheet1 (2)'!$D$72,IF([1]shee2!D1378='[1]Sheet1 (2)'!$C$70,'[1]Sheet1 (2)'!$D$70*('[1]Sheet1 (2)'!$D$72-crack_s_index)/'[1]Sheet1 (2)'!$D$72,IF([1]shee2!D1378='[1]Sheet1 (2)'!$C$71,'[1]Sheet1 (2)'!$D$71*('[1]Sheet1 (2)'!$D$72-crack_s_index)/'[1]Sheet1 (2)'!$D$72))))</f>
        <v>4.166666666666667</v>
      </c>
      <c r="AW1438" s="157">
        <f>IF(IF(D1438='[1]Sheet1 (2)'!$C$69,'[1]Sheet1 (2)'!$D$69*('[1]Sheet1 (2)'!$D$72-crack_t_index)/'[1]Sheet1 (2)'!$D$72,IF([1]shee2!D1378='[1]Sheet1 (2)'!$C$70,'[1]Sheet1 (2)'!$D$70*('[1]Sheet1 (2)'!$D$72-crack_t_index)/'[1]Sheet1 (2)'!$D$72,IF([1]shee2!D1378='[1]Sheet1 (2)'!$C$71,'[1]Sheet1 (2)'!$D$71*('[1]Sheet1 (2)'!$D$72-crack_t_index)/'[1]Sheet1 (2)'!$D$72)))&lt;0,0,IF(D1438='[1]Sheet1 (2)'!$C$69,'[1]Sheet1 (2)'!$D$69*('[1]Sheet1 (2)'!$D$72-crack_t_index)/'[1]Sheet1 (2)'!$D$72,IF([1]shee2!D1378='[1]Sheet1 (2)'!$C$70,'[1]Sheet1 (2)'!$D$70*('[1]Sheet1 (2)'!$D$72-crack_t_index)/'[1]Sheet1 (2)'!$D$72,IF([1]shee2!D1378='[1]Sheet1 (2)'!$C$71,'[1]Sheet1 (2)'!$D$71*('[1]Sheet1 (2)'!$D$72-crack_t_index)/'[1]Sheet1 (2)'!$D$72))))</f>
        <v>4.166666666666667</v>
      </c>
      <c r="AX1438" s="157">
        <f>IF(IF(D1438='[1]Sheet1 (2)'!$C$69,'[1]Sheet1 (2)'!$D$69*('[1]Sheet1 (2)'!$D$72-rave_index)/'[1]Sheet1 (2)'!$D$72,IF([1]shee2!D1378='[1]Sheet1 (2)'!$C$70,'[1]Sheet1 (2)'!$D$70*('[1]Sheet1 (2)'!$D$72-rave_index)/'[1]Sheet1 (2)'!$D$72,IF([1]shee2!D1378='[1]Sheet1 (2)'!$C$71,'[1]Sheet1 (2)'!$D$71*('[1]Sheet1 (2)'!$D$72-rave_index)/'[1]Sheet1 (2)'!$D$72)))&lt;0,0,IF(D1438='[1]Sheet1 (2)'!$C$69,'[1]Sheet1 (2)'!$D$69*('[1]Sheet1 (2)'!$D$72-rave_index)/'[1]Sheet1 (2)'!$D$72,IF([1]shee2!D1378='[1]Sheet1 (2)'!$C$70,'[1]Sheet1 (2)'!$D$70*('[1]Sheet1 (2)'!$D$72-rave_index)/'[1]Sheet1 (2)'!$D$72,IF([1]shee2!D1378='[1]Sheet1 (2)'!$C$71,'[1]Sheet1 (2)'!$D$71*('[1]Sheet1 (2)'!$D$72-rave_index)/'[1]Sheet1 (2)'!$D$72))))</f>
        <v>5</v>
      </c>
      <c r="AY1438" s="157">
        <f>IF(IF(D1438='[1]Sheet1 (2)'!$C$69,'[1]Sheet1 (2)'!$D$69*('[1]Sheet1 (2)'!$D$72-rough_index)/'[1]Sheet1 (2)'!$D$72,IF([1]shee2!D1378='[1]Sheet1 (2)'!$C$70,'[1]Sheet1 (2)'!$D$70*('[1]Sheet1 (2)'!$D$72-rough_index)/'[1]Sheet1 (2)'!$D$72,IF([1]shee2!D1378='[1]Sheet1 (2)'!$C$71,'[1]Sheet1 (2)'!$D$71*('[1]Sheet1 (2)'!$D$72-rough_index)/'[1]Sheet1 (2)'!$D$72)))&lt;0,0,IF(D1438='[1]Sheet1 (2)'!$C$69,'[1]Sheet1 (2)'!$D$69*('[1]Sheet1 (2)'!$D$72-rough_index)/'[1]Sheet1 (2)'!$D$72,IF([1]shee2!D1378='[1]Sheet1 (2)'!$C$70,'[1]Sheet1 (2)'!$D$70*('[1]Sheet1 (2)'!$D$72-rough_index)/'[1]Sheet1 (2)'!$D$72,IF([1]shee2!D1378='[1]Sheet1 (2)'!$C$71,'[1]Sheet1 (2)'!$D$71*('[1]Sheet1 (2)'!$D$72-rough_index)/'[1]Sheet1 (2)'!$D$72))))</f>
        <v>2.5</v>
      </c>
      <c r="AZ1438" s="179">
        <f>+(AU1438*'[1]Sheet1 (2)'!$C$77)+(AV1438*'[1]Sheet1 (2)'!$C$78)+(AW1438*'[1]Sheet1 (2)'!$C$79)+(AX1438*'[1]Sheet1 (2)'!$C$80)+(AY1438*'[1]Sheet1 (2)'!$C$81)</f>
        <v>3.9166666666666665</v>
      </c>
      <c r="BA1438" s="213" t="str">
        <f t="shared" si="44"/>
        <v>Fair</v>
      </c>
      <c r="BE1438">
        <f>IF(D1438='[1]Sheet1 (2)'!$C$61,'[1]Sheet1 (2)'!$D$61*(counts^2)+'[1]Sheet1 (2)'!$G$61*counts+'[1]Sheet1 (2)'!$J$61,IF(D1438='[1]Sheet1 (2)'!$C$62,'[1]Sheet1 (2)'!$D$62*counts+'[1]Sheet1 (2)'!$G$62,IF(D1438='[1]Sheet1 (2)'!$C$63,'[1]Sheet1 (2)'!$D$63*counts+'[1]Sheet1 (2)'!$G$63,IF(D1438='[1]Sheet1 (2)'!$C$64,'[1]Sheet1 (2)'!$D$64*counts+'[1]Sheet1 (2)'!$G$64))))</f>
        <v>2.0984129299999998</v>
      </c>
    </row>
    <row r="1439" spans="1:57" ht="12.75" customHeight="1">
      <c r="A1439" s="176" t="s">
        <v>282</v>
      </c>
      <c r="B1439" s="145" t="s">
        <v>76</v>
      </c>
      <c r="C1439" s="170">
        <v>1572</v>
      </c>
      <c r="D1439" s="174" t="s">
        <v>77</v>
      </c>
      <c r="E1439" s="171">
        <v>8</v>
      </c>
      <c r="F1439" s="171">
        <v>2</v>
      </c>
      <c r="G1439" s="171" t="s">
        <v>77</v>
      </c>
      <c r="H1439" s="171">
        <v>1</v>
      </c>
      <c r="I1439" s="171" t="s">
        <v>77</v>
      </c>
      <c r="J1439" s="173" t="s">
        <v>80</v>
      </c>
      <c r="K1439" s="173" t="s">
        <v>80</v>
      </c>
      <c r="L1439" s="169">
        <f>VLOOKUP(CONCATENATE(J1439,K1439),'Sheet1 (2)'!$J$6:$K$26,2,FALSE)</f>
        <v>0</v>
      </c>
      <c r="M1439" s="173" t="s">
        <v>79</v>
      </c>
      <c r="N1439" s="173" t="s">
        <v>78</v>
      </c>
      <c r="O1439" s="177">
        <f>VLOOKUP(CONCATENATE(M1439,N1439),'[1]Sheet1 (2)'!$L$6:$M$26,2,FALSE)</f>
        <v>10</v>
      </c>
      <c r="P1439" s="173" t="s">
        <v>79</v>
      </c>
      <c r="Q1439" s="173" t="s">
        <v>78</v>
      </c>
      <c r="R1439" s="177">
        <f>VLOOKUP(CONCATENATE(P1439,Q1439),'[1]Sheet1 (2)'!$N$6:$O$26,2,FALSE)</f>
        <v>10</v>
      </c>
      <c r="S1439" s="173" t="s">
        <v>80</v>
      </c>
      <c r="T1439" s="173" t="s">
        <v>80</v>
      </c>
      <c r="U1439" s="177">
        <f>VLOOKUP(CONCATENATE(S1439,T1439),'[1]Sheet1 (2)'!$P$6:$Q$26,2,FALSE)</f>
        <v>0</v>
      </c>
      <c r="V1439" s="173" t="s">
        <v>80</v>
      </c>
      <c r="W1439" s="173" t="s">
        <v>80</v>
      </c>
      <c r="X1439" s="177">
        <f>VLOOKUP(CONCATENATE(V1439,W1439),'[1]Sheet1 (2)'!$R$6:$S$26,2,FALSE)</f>
        <v>0</v>
      </c>
      <c r="Y1439" s="173" t="s">
        <v>80</v>
      </c>
      <c r="Z1439" s="173" t="s">
        <v>80</v>
      </c>
      <c r="AA1439" s="177">
        <f>VLOOKUP(CONCATENATE(Y1439,Z1439),'[1]Sheet1 (2)'!$T$6:$U$26,2,FALSE)</f>
        <v>0</v>
      </c>
      <c r="AB1439" s="173" t="s">
        <v>80</v>
      </c>
      <c r="AC1439" s="173" t="s">
        <v>80</v>
      </c>
      <c r="AD1439" s="177">
        <f>VLOOKUP(CONCATENATE(AB1439,AC1439),'[1]Sheet1 (2)'!$X$6:$Y$26,2,FALSE)</f>
        <v>0</v>
      </c>
      <c r="AE1439" s="173" t="s">
        <v>82</v>
      </c>
      <c r="AF1439" s="173" t="s">
        <v>81</v>
      </c>
      <c r="AG1439" s="177">
        <f>VLOOKUP(CONCATENATE(AE1439,AF1439),'[1]Sheet1 (2)'!$Z$6:$AA$26,2,FALSE)</f>
        <v>66</v>
      </c>
      <c r="AH1439" s="172" t="s">
        <v>404</v>
      </c>
      <c r="AI1439" s="178"/>
      <c r="AJ1439" s="140"/>
      <c r="AK1439" s="176" t="s">
        <v>282</v>
      </c>
      <c r="AL1439" s="176" t="s">
        <v>76</v>
      </c>
      <c r="AM1439" s="170">
        <f t="shared" si="45"/>
        <v>1572</v>
      </c>
      <c r="AN1439" s="147"/>
      <c r="AO1439" s="155"/>
      <c r="AP1439" s="156"/>
      <c r="AQ1439" s="157">
        <v>6.0985156604808406</v>
      </c>
      <c r="AR1439" s="158"/>
      <c r="AS1439" s="145">
        <f>LOOKUP(rufmkm,'[1]Sheet1 (2)'!$V$62:$V$71,'[1]Sheet1 (2)'!$W$62:$W$71)</f>
        <v>70</v>
      </c>
      <c r="AT1439" s="140"/>
      <c r="AU1439" s="157">
        <f>IF(IF(D1439='[1]Sheet1 (2)'!$C$69,'[1]Sheet1 (2)'!$D$69*('[1]Sheet1 (2)'!$D$72-rut_index)/'[1]Sheet1 (2)'!$D$72,IF([1]shee2!D1379='[1]Sheet1 (2)'!$C$70,'[1]Sheet1 (2)'!$D$70*('[1]Sheet1 (2)'!$D$72-rut_index)/'[1]Sheet1 (2)'!$D$72,IF([1]shee2!D1379='[1]Sheet1 (2)'!$C$71,'[1]Sheet1 (2)'!$D$71*('[1]Sheet1 (2)'!$D$72-rut_index)/'[1]Sheet1 (2)'!$D$72)))&lt;0,0,IF(D1439='[1]Sheet1 (2)'!$C$69,'[1]Sheet1 (2)'!$D$69*('[1]Sheet1 (2)'!$D$72-rut_index)/'[1]Sheet1 (2)'!$D$72,IF([1]shee2!D1379='[1]Sheet1 (2)'!$C$70,'[1]Sheet1 (2)'!$D$70*('[1]Sheet1 (2)'!$D$72-rut_index)/'[1]Sheet1 (2)'!$D$72,IF([1]shee2!D1379='[1]Sheet1 (2)'!$C$71,'[1]Sheet1 (2)'!$D$71*('[1]Sheet1 (2)'!$D$72-rut_index)/'[1]Sheet1 (2)'!$D$72))))</f>
        <v>5</v>
      </c>
      <c r="AV1439" s="157">
        <f>IF(IF(D1439='[1]Sheet1 (2)'!$C$69,'[1]Sheet1 (2)'!$D$69*('[1]Sheet1 (2)'!$D$72-crack_s_index)/'[1]Sheet1 (2)'!$D$72,IF([1]shee2!D1379='[1]Sheet1 (2)'!$C$70,'[1]Sheet1 (2)'!$D$70*('[1]Sheet1 (2)'!$D$72-crack_s_index)/'[1]Sheet1 (2)'!$D$72,IF([1]shee2!D1379='[1]Sheet1 (2)'!$C$71,'[1]Sheet1 (2)'!$D$71*('[1]Sheet1 (2)'!$D$72-crack_s_index)/'[1]Sheet1 (2)'!$D$72)))&lt;0,0,IF(D1439='[1]Sheet1 (2)'!$C$69,'[1]Sheet1 (2)'!$D$69*('[1]Sheet1 (2)'!$D$72-crack_s_index)/'[1]Sheet1 (2)'!$D$72,IF([1]shee2!D1379='[1]Sheet1 (2)'!$C$70,'[1]Sheet1 (2)'!$D$70*('[1]Sheet1 (2)'!$D$72-crack_s_index)/'[1]Sheet1 (2)'!$D$72,IF([1]shee2!D1379='[1]Sheet1 (2)'!$C$71,'[1]Sheet1 (2)'!$D$71*('[1]Sheet1 (2)'!$D$72-crack_s_index)/'[1]Sheet1 (2)'!$D$72))))</f>
        <v>4.166666666666667</v>
      </c>
      <c r="AW1439" s="157">
        <f>IF(IF(D1439='[1]Sheet1 (2)'!$C$69,'[1]Sheet1 (2)'!$D$69*('[1]Sheet1 (2)'!$D$72-crack_t_index)/'[1]Sheet1 (2)'!$D$72,IF([1]shee2!D1379='[1]Sheet1 (2)'!$C$70,'[1]Sheet1 (2)'!$D$70*('[1]Sheet1 (2)'!$D$72-crack_t_index)/'[1]Sheet1 (2)'!$D$72,IF([1]shee2!D1379='[1]Sheet1 (2)'!$C$71,'[1]Sheet1 (2)'!$D$71*('[1]Sheet1 (2)'!$D$72-crack_t_index)/'[1]Sheet1 (2)'!$D$72)))&lt;0,0,IF(D1439='[1]Sheet1 (2)'!$C$69,'[1]Sheet1 (2)'!$D$69*('[1]Sheet1 (2)'!$D$72-crack_t_index)/'[1]Sheet1 (2)'!$D$72,IF([1]shee2!D1379='[1]Sheet1 (2)'!$C$70,'[1]Sheet1 (2)'!$D$70*('[1]Sheet1 (2)'!$D$72-crack_t_index)/'[1]Sheet1 (2)'!$D$72,IF([1]shee2!D1379='[1]Sheet1 (2)'!$C$71,'[1]Sheet1 (2)'!$D$71*('[1]Sheet1 (2)'!$D$72-crack_t_index)/'[1]Sheet1 (2)'!$D$72))))</f>
        <v>4.166666666666667</v>
      </c>
      <c r="AX1439" s="157">
        <f>IF(IF(D1439='[1]Sheet1 (2)'!$C$69,'[1]Sheet1 (2)'!$D$69*('[1]Sheet1 (2)'!$D$72-rave_index)/'[1]Sheet1 (2)'!$D$72,IF([1]shee2!D1379='[1]Sheet1 (2)'!$C$70,'[1]Sheet1 (2)'!$D$70*('[1]Sheet1 (2)'!$D$72-rave_index)/'[1]Sheet1 (2)'!$D$72,IF([1]shee2!D1379='[1]Sheet1 (2)'!$C$71,'[1]Sheet1 (2)'!$D$71*('[1]Sheet1 (2)'!$D$72-rave_index)/'[1]Sheet1 (2)'!$D$72)))&lt;0,0,IF(D1439='[1]Sheet1 (2)'!$C$69,'[1]Sheet1 (2)'!$D$69*('[1]Sheet1 (2)'!$D$72-rave_index)/'[1]Sheet1 (2)'!$D$72,IF([1]shee2!D1379='[1]Sheet1 (2)'!$C$70,'[1]Sheet1 (2)'!$D$70*('[1]Sheet1 (2)'!$D$72-rave_index)/'[1]Sheet1 (2)'!$D$72,IF([1]shee2!D1379='[1]Sheet1 (2)'!$C$71,'[1]Sheet1 (2)'!$D$71*('[1]Sheet1 (2)'!$D$72-rave_index)/'[1]Sheet1 (2)'!$D$72))))</f>
        <v>5</v>
      </c>
      <c r="AY1439" s="157">
        <f>IF(IF(D1439='[1]Sheet1 (2)'!$C$69,'[1]Sheet1 (2)'!$D$69*('[1]Sheet1 (2)'!$D$72-rough_index)/'[1]Sheet1 (2)'!$D$72,IF([1]shee2!D1379='[1]Sheet1 (2)'!$C$70,'[1]Sheet1 (2)'!$D$70*('[1]Sheet1 (2)'!$D$72-rough_index)/'[1]Sheet1 (2)'!$D$72,IF([1]shee2!D1379='[1]Sheet1 (2)'!$C$71,'[1]Sheet1 (2)'!$D$71*('[1]Sheet1 (2)'!$D$72-rough_index)/'[1]Sheet1 (2)'!$D$72)))&lt;0,0,IF(D1439='[1]Sheet1 (2)'!$C$69,'[1]Sheet1 (2)'!$D$69*('[1]Sheet1 (2)'!$D$72-rough_index)/'[1]Sheet1 (2)'!$D$72,IF([1]shee2!D1379='[1]Sheet1 (2)'!$C$70,'[1]Sheet1 (2)'!$D$70*('[1]Sheet1 (2)'!$D$72-rough_index)/'[1]Sheet1 (2)'!$D$72,IF([1]shee2!D1379='[1]Sheet1 (2)'!$C$71,'[1]Sheet1 (2)'!$D$71*('[1]Sheet1 (2)'!$D$72-rough_index)/'[1]Sheet1 (2)'!$D$72))))</f>
        <v>0</v>
      </c>
      <c r="AZ1439" s="179">
        <f>+(AU1439*'[1]Sheet1 (2)'!$C$77)+(AV1439*'[1]Sheet1 (2)'!$C$78)+(AW1439*'[1]Sheet1 (2)'!$C$79)+(AX1439*'[1]Sheet1 (2)'!$C$80)+(AY1439*'[1]Sheet1 (2)'!$C$81)</f>
        <v>3.1666666666666665</v>
      </c>
      <c r="BA1439" s="213" t="str">
        <f t="shared" si="44"/>
        <v>Fair</v>
      </c>
      <c r="BE1439">
        <f>IF(D1439='[1]Sheet1 (2)'!$C$61,'[1]Sheet1 (2)'!$D$61*(counts^2)+'[1]Sheet1 (2)'!$G$61*counts+'[1]Sheet1 (2)'!$J$61,IF(D1439='[1]Sheet1 (2)'!$C$62,'[1]Sheet1 (2)'!$D$62*counts+'[1]Sheet1 (2)'!$G$62,IF(D1439='[1]Sheet1 (2)'!$C$63,'[1]Sheet1 (2)'!$D$63*counts+'[1]Sheet1 (2)'!$G$63,IF(D1439='[1]Sheet1 (2)'!$C$64,'[1]Sheet1 (2)'!$D$64*counts+'[1]Sheet1 (2)'!$G$64))))</f>
        <v>2.0984129299999998</v>
      </c>
    </row>
    <row r="1440" spans="1:57" ht="12.75" customHeight="1">
      <c r="A1440" s="176" t="s">
        <v>282</v>
      </c>
      <c r="B1440" s="145" t="s">
        <v>76</v>
      </c>
      <c r="C1440" s="170">
        <v>1573</v>
      </c>
      <c r="D1440" s="174" t="s">
        <v>77</v>
      </c>
      <c r="E1440" s="171">
        <v>8</v>
      </c>
      <c r="F1440" s="171">
        <v>2</v>
      </c>
      <c r="G1440" s="171" t="s">
        <v>77</v>
      </c>
      <c r="H1440" s="171">
        <v>1</v>
      </c>
      <c r="I1440" s="171" t="s">
        <v>77</v>
      </c>
      <c r="J1440" s="173" t="s">
        <v>80</v>
      </c>
      <c r="K1440" s="173" t="s">
        <v>80</v>
      </c>
      <c r="L1440" s="169">
        <f>VLOOKUP(CONCATENATE(J1440,K1440),'Sheet1 (2)'!$J$6:$K$26,2,FALSE)</f>
        <v>0</v>
      </c>
      <c r="M1440" s="173" t="s">
        <v>79</v>
      </c>
      <c r="N1440" s="173" t="s">
        <v>78</v>
      </c>
      <c r="O1440" s="177">
        <f>VLOOKUP(CONCATENATE(M1440,N1440),'[1]Sheet1 (2)'!$L$6:$M$26,2,FALSE)</f>
        <v>10</v>
      </c>
      <c r="P1440" s="173" t="s">
        <v>79</v>
      </c>
      <c r="Q1440" s="173" t="s">
        <v>78</v>
      </c>
      <c r="R1440" s="177">
        <f>VLOOKUP(CONCATENATE(P1440,Q1440),'[1]Sheet1 (2)'!$N$6:$O$26,2,FALSE)</f>
        <v>10</v>
      </c>
      <c r="S1440" s="173" t="s">
        <v>80</v>
      </c>
      <c r="T1440" s="173" t="s">
        <v>80</v>
      </c>
      <c r="U1440" s="177">
        <f>VLOOKUP(CONCATENATE(S1440,T1440),'[1]Sheet1 (2)'!$P$6:$Q$26,2,FALSE)</f>
        <v>0</v>
      </c>
      <c r="V1440" s="173" t="s">
        <v>80</v>
      </c>
      <c r="W1440" s="173" t="s">
        <v>80</v>
      </c>
      <c r="X1440" s="177">
        <f>VLOOKUP(CONCATENATE(V1440,W1440),'[1]Sheet1 (2)'!$R$6:$S$26,2,FALSE)</f>
        <v>0</v>
      </c>
      <c r="Y1440" s="173" t="s">
        <v>80</v>
      </c>
      <c r="Z1440" s="173" t="s">
        <v>80</v>
      </c>
      <c r="AA1440" s="177">
        <f>VLOOKUP(CONCATENATE(Y1440,Z1440),'[1]Sheet1 (2)'!$T$6:$U$26,2,FALSE)</f>
        <v>0</v>
      </c>
      <c r="AB1440" s="173" t="s">
        <v>80</v>
      </c>
      <c r="AC1440" s="173" t="s">
        <v>80</v>
      </c>
      <c r="AD1440" s="177">
        <f>VLOOKUP(CONCATENATE(AB1440,AC1440),'[1]Sheet1 (2)'!$X$6:$Y$26,2,FALSE)</f>
        <v>0</v>
      </c>
      <c r="AE1440" s="173" t="s">
        <v>82</v>
      </c>
      <c r="AF1440" s="173" t="s">
        <v>81</v>
      </c>
      <c r="AG1440" s="177">
        <f>VLOOKUP(CONCATENATE(AE1440,AF1440),'[1]Sheet1 (2)'!$Z$6:$AA$26,2,FALSE)</f>
        <v>66</v>
      </c>
      <c r="AH1440" s="172"/>
      <c r="AI1440" s="178"/>
      <c r="AJ1440" s="140"/>
      <c r="AK1440" s="176" t="s">
        <v>282</v>
      </c>
      <c r="AL1440" s="176" t="s">
        <v>76</v>
      </c>
      <c r="AM1440" s="170">
        <f t="shared" si="45"/>
        <v>1573</v>
      </c>
      <c r="AN1440" s="147"/>
      <c r="AO1440" s="155"/>
      <c r="AP1440" s="156"/>
      <c r="AQ1440" s="157">
        <v>4.9277084783848881</v>
      </c>
      <c r="AR1440" s="158"/>
      <c r="AS1440" s="145">
        <f>LOOKUP(rufmkm,'[1]Sheet1 (2)'!$V$62:$V$71,'[1]Sheet1 (2)'!$W$62:$W$71)</f>
        <v>50</v>
      </c>
      <c r="AT1440" s="140"/>
      <c r="AU1440" s="157">
        <f>IF(IF(D1440='[1]Sheet1 (2)'!$C$69,'[1]Sheet1 (2)'!$D$69*('[1]Sheet1 (2)'!$D$72-rut_index)/'[1]Sheet1 (2)'!$D$72,IF([1]shee2!D1380='[1]Sheet1 (2)'!$C$70,'[1]Sheet1 (2)'!$D$70*('[1]Sheet1 (2)'!$D$72-rut_index)/'[1]Sheet1 (2)'!$D$72,IF([1]shee2!D1380='[1]Sheet1 (2)'!$C$71,'[1]Sheet1 (2)'!$D$71*('[1]Sheet1 (2)'!$D$72-rut_index)/'[1]Sheet1 (2)'!$D$72)))&lt;0,0,IF(D1440='[1]Sheet1 (2)'!$C$69,'[1]Sheet1 (2)'!$D$69*('[1]Sheet1 (2)'!$D$72-rut_index)/'[1]Sheet1 (2)'!$D$72,IF([1]shee2!D1380='[1]Sheet1 (2)'!$C$70,'[1]Sheet1 (2)'!$D$70*('[1]Sheet1 (2)'!$D$72-rut_index)/'[1]Sheet1 (2)'!$D$72,IF([1]shee2!D1380='[1]Sheet1 (2)'!$C$71,'[1]Sheet1 (2)'!$D$71*('[1]Sheet1 (2)'!$D$72-rut_index)/'[1]Sheet1 (2)'!$D$72))))</f>
        <v>5</v>
      </c>
      <c r="AV1440" s="157">
        <f>IF(IF(D1440='[1]Sheet1 (2)'!$C$69,'[1]Sheet1 (2)'!$D$69*('[1]Sheet1 (2)'!$D$72-crack_s_index)/'[1]Sheet1 (2)'!$D$72,IF([1]shee2!D1380='[1]Sheet1 (2)'!$C$70,'[1]Sheet1 (2)'!$D$70*('[1]Sheet1 (2)'!$D$72-crack_s_index)/'[1]Sheet1 (2)'!$D$72,IF([1]shee2!D1380='[1]Sheet1 (2)'!$C$71,'[1]Sheet1 (2)'!$D$71*('[1]Sheet1 (2)'!$D$72-crack_s_index)/'[1]Sheet1 (2)'!$D$72)))&lt;0,0,IF(D1440='[1]Sheet1 (2)'!$C$69,'[1]Sheet1 (2)'!$D$69*('[1]Sheet1 (2)'!$D$72-crack_s_index)/'[1]Sheet1 (2)'!$D$72,IF([1]shee2!D1380='[1]Sheet1 (2)'!$C$70,'[1]Sheet1 (2)'!$D$70*('[1]Sheet1 (2)'!$D$72-crack_s_index)/'[1]Sheet1 (2)'!$D$72,IF([1]shee2!D1380='[1]Sheet1 (2)'!$C$71,'[1]Sheet1 (2)'!$D$71*('[1]Sheet1 (2)'!$D$72-crack_s_index)/'[1]Sheet1 (2)'!$D$72))))</f>
        <v>4.166666666666667</v>
      </c>
      <c r="AW1440" s="157">
        <f>IF(IF(D1440='[1]Sheet1 (2)'!$C$69,'[1]Sheet1 (2)'!$D$69*('[1]Sheet1 (2)'!$D$72-crack_t_index)/'[1]Sheet1 (2)'!$D$72,IF([1]shee2!D1380='[1]Sheet1 (2)'!$C$70,'[1]Sheet1 (2)'!$D$70*('[1]Sheet1 (2)'!$D$72-crack_t_index)/'[1]Sheet1 (2)'!$D$72,IF([1]shee2!D1380='[1]Sheet1 (2)'!$C$71,'[1]Sheet1 (2)'!$D$71*('[1]Sheet1 (2)'!$D$72-crack_t_index)/'[1]Sheet1 (2)'!$D$72)))&lt;0,0,IF(D1440='[1]Sheet1 (2)'!$C$69,'[1]Sheet1 (2)'!$D$69*('[1]Sheet1 (2)'!$D$72-crack_t_index)/'[1]Sheet1 (2)'!$D$72,IF([1]shee2!D1380='[1]Sheet1 (2)'!$C$70,'[1]Sheet1 (2)'!$D$70*('[1]Sheet1 (2)'!$D$72-crack_t_index)/'[1]Sheet1 (2)'!$D$72,IF([1]shee2!D1380='[1]Sheet1 (2)'!$C$71,'[1]Sheet1 (2)'!$D$71*('[1]Sheet1 (2)'!$D$72-crack_t_index)/'[1]Sheet1 (2)'!$D$72))))</f>
        <v>4.166666666666667</v>
      </c>
      <c r="AX1440" s="157">
        <f>IF(IF(D1440='[1]Sheet1 (2)'!$C$69,'[1]Sheet1 (2)'!$D$69*('[1]Sheet1 (2)'!$D$72-rave_index)/'[1]Sheet1 (2)'!$D$72,IF([1]shee2!D1380='[1]Sheet1 (2)'!$C$70,'[1]Sheet1 (2)'!$D$70*('[1]Sheet1 (2)'!$D$72-rave_index)/'[1]Sheet1 (2)'!$D$72,IF([1]shee2!D1380='[1]Sheet1 (2)'!$C$71,'[1]Sheet1 (2)'!$D$71*('[1]Sheet1 (2)'!$D$72-rave_index)/'[1]Sheet1 (2)'!$D$72)))&lt;0,0,IF(D1440='[1]Sheet1 (2)'!$C$69,'[1]Sheet1 (2)'!$D$69*('[1]Sheet1 (2)'!$D$72-rave_index)/'[1]Sheet1 (2)'!$D$72,IF([1]shee2!D1380='[1]Sheet1 (2)'!$C$70,'[1]Sheet1 (2)'!$D$70*('[1]Sheet1 (2)'!$D$72-rave_index)/'[1]Sheet1 (2)'!$D$72,IF([1]shee2!D1380='[1]Sheet1 (2)'!$C$71,'[1]Sheet1 (2)'!$D$71*('[1]Sheet1 (2)'!$D$72-rave_index)/'[1]Sheet1 (2)'!$D$72))))</f>
        <v>5</v>
      </c>
      <c r="AY1440" s="157">
        <f>IF(IF(D1440='[1]Sheet1 (2)'!$C$69,'[1]Sheet1 (2)'!$D$69*('[1]Sheet1 (2)'!$D$72-rough_index)/'[1]Sheet1 (2)'!$D$72,IF([1]shee2!D1380='[1]Sheet1 (2)'!$C$70,'[1]Sheet1 (2)'!$D$70*('[1]Sheet1 (2)'!$D$72-rough_index)/'[1]Sheet1 (2)'!$D$72,IF([1]shee2!D1380='[1]Sheet1 (2)'!$C$71,'[1]Sheet1 (2)'!$D$71*('[1]Sheet1 (2)'!$D$72-rough_index)/'[1]Sheet1 (2)'!$D$72)))&lt;0,0,IF(D1440='[1]Sheet1 (2)'!$C$69,'[1]Sheet1 (2)'!$D$69*('[1]Sheet1 (2)'!$D$72-rough_index)/'[1]Sheet1 (2)'!$D$72,IF([1]shee2!D1380='[1]Sheet1 (2)'!$C$70,'[1]Sheet1 (2)'!$D$70*('[1]Sheet1 (2)'!$D$72-rough_index)/'[1]Sheet1 (2)'!$D$72,IF([1]shee2!D1380='[1]Sheet1 (2)'!$C$71,'[1]Sheet1 (2)'!$D$71*('[1]Sheet1 (2)'!$D$72-rough_index)/'[1]Sheet1 (2)'!$D$72))))</f>
        <v>0.83333333333333337</v>
      </c>
      <c r="AZ1440" s="179">
        <f>+(AU1440*'[1]Sheet1 (2)'!$C$77)+(AV1440*'[1]Sheet1 (2)'!$C$78)+(AW1440*'[1]Sheet1 (2)'!$C$79)+(AX1440*'[1]Sheet1 (2)'!$C$80)+(AY1440*'[1]Sheet1 (2)'!$C$81)</f>
        <v>3.4166666666666665</v>
      </c>
      <c r="BA1440" s="213" t="str">
        <f t="shared" si="44"/>
        <v>Fair</v>
      </c>
      <c r="BE1440">
        <f>IF(D1440='[1]Sheet1 (2)'!$C$61,'[1]Sheet1 (2)'!$D$61*(counts^2)+'[1]Sheet1 (2)'!$G$61*counts+'[1]Sheet1 (2)'!$J$61,IF(D1440='[1]Sheet1 (2)'!$C$62,'[1]Sheet1 (2)'!$D$62*counts+'[1]Sheet1 (2)'!$G$62,IF(D1440='[1]Sheet1 (2)'!$C$63,'[1]Sheet1 (2)'!$D$63*counts+'[1]Sheet1 (2)'!$G$63,IF(D1440='[1]Sheet1 (2)'!$C$64,'[1]Sheet1 (2)'!$D$64*counts+'[1]Sheet1 (2)'!$G$64))))</f>
        <v>2.0984129299999998</v>
      </c>
    </row>
    <row r="1441" spans="1:57" ht="12.75" customHeight="1">
      <c r="A1441" s="176" t="s">
        <v>282</v>
      </c>
      <c r="B1441" s="145" t="s">
        <v>76</v>
      </c>
      <c r="C1441" s="170">
        <v>1574</v>
      </c>
      <c r="D1441" s="174" t="s">
        <v>77</v>
      </c>
      <c r="E1441" s="171">
        <v>8</v>
      </c>
      <c r="F1441" s="171">
        <v>2</v>
      </c>
      <c r="G1441" s="171" t="s">
        <v>77</v>
      </c>
      <c r="H1441" s="171">
        <v>1</v>
      </c>
      <c r="I1441" s="171" t="s">
        <v>77</v>
      </c>
      <c r="J1441" s="173" t="s">
        <v>80</v>
      </c>
      <c r="K1441" s="173" t="s">
        <v>80</v>
      </c>
      <c r="L1441" s="169">
        <f>VLOOKUP(CONCATENATE(J1441,K1441),'Sheet1 (2)'!$J$6:$K$26,2,FALSE)</f>
        <v>0</v>
      </c>
      <c r="M1441" s="173" t="s">
        <v>79</v>
      </c>
      <c r="N1441" s="173" t="s">
        <v>82</v>
      </c>
      <c r="O1441" s="177">
        <f>VLOOKUP(CONCATENATE(M1441,N1441),'[1]Sheet1 (2)'!$L$6:$M$26,2,FALSE)</f>
        <v>25</v>
      </c>
      <c r="P1441" s="173" t="s">
        <v>79</v>
      </c>
      <c r="Q1441" s="173" t="s">
        <v>82</v>
      </c>
      <c r="R1441" s="177">
        <f>VLOOKUP(CONCATENATE(P1441,Q1441),'[1]Sheet1 (2)'!$N$6:$O$26,2,FALSE)</f>
        <v>25</v>
      </c>
      <c r="S1441" s="173" t="s">
        <v>80</v>
      </c>
      <c r="T1441" s="173" t="s">
        <v>80</v>
      </c>
      <c r="U1441" s="177">
        <f>VLOOKUP(CONCATENATE(S1441,T1441),'[1]Sheet1 (2)'!$P$6:$Q$26,2,FALSE)</f>
        <v>0</v>
      </c>
      <c r="V1441" s="173" t="s">
        <v>80</v>
      </c>
      <c r="W1441" s="173" t="s">
        <v>80</v>
      </c>
      <c r="X1441" s="177">
        <f>VLOOKUP(CONCATENATE(V1441,W1441),'[1]Sheet1 (2)'!$R$6:$S$26,2,FALSE)</f>
        <v>0</v>
      </c>
      <c r="Y1441" s="173" t="s">
        <v>80</v>
      </c>
      <c r="Z1441" s="173" t="s">
        <v>80</v>
      </c>
      <c r="AA1441" s="177">
        <f>VLOOKUP(CONCATENATE(Y1441,Z1441),'[1]Sheet1 (2)'!$T$6:$U$26,2,FALSE)</f>
        <v>0</v>
      </c>
      <c r="AB1441" s="173" t="s">
        <v>80</v>
      </c>
      <c r="AC1441" s="173" t="s">
        <v>80</v>
      </c>
      <c r="AD1441" s="177">
        <f>VLOOKUP(CONCATENATE(AB1441,AC1441),'[1]Sheet1 (2)'!$X$6:$Y$26,2,FALSE)</f>
        <v>0</v>
      </c>
      <c r="AE1441" s="173" t="s">
        <v>82</v>
      </c>
      <c r="AF1441" s="173" t="s">
        <v>81</v>
      </c>
      <c r="AG1441" s="177">
        <f>VLOOKUP(CONCATENATE(AE1441,AF1441),'[1]Sheet1 (2)'!$Z$6:$AA$26,2,FALSE)</f>
        <v>66</v>
      </c>
      <c r="AH1441" s="172"/>
      <c r="AI1441" s="178"/>
      <c r="AJ1441" s="140"/>
      <c r="AK1441" s="176" t="s">
        <v>282</v>
      </c>
      <c r="AL1441" s="176" t="s">
        <v>76</v>
      </c>
      <c r="AM1441" s="170">
        <f t="shared" si="45"/>
        <v>1574</v>
      </c>
      <c r="AN1441" s="147"/>
      <c r="AO1441" s="155"/>
      <c r="AP1441" s="156"/>
      <c r="AQ1441" s="157">
        <v>3.7274057992791443</v>
      </c>
      <c r="AR1441" s="158"/>
      <c r="AS1441" s="145">
        <f>LOOKUP(rufmkm,'[1]Sheet1 (2)'!$V$62:$V$71,'[1]Sheet1 (2)'!$W$62:$W$71)</f>
        <v>40</v>
      </c>
      <c r="AT1441" s="140"/>
      <c r="AU1441" s="157">
        <f>IF(IF(D1441='[1]Sheet1 (2)'!$C$69,'[1]Sheet1 (2)'!$D$69*('[1]Sheet1 (2)'!$D$72-rut_index)/'[1]Sheet1 (2)'!$D$72,IF([1]shee2!D1381='[1]Sheet1 (2)'!$C$70,'[1]Sheet1 (2)'!$D$70*('[1]Sheet1 (2)'!$D$72-rut_index)/'[1]Sheet1 (2)'!$D$72,IF([1]shee2!D1381='[1]Sheet1 (2)'!$C$71,'[1]Sheet1 (2)'!$D$71*('[1]Sheet1 (2)'!$D$72-rut_index)/'[1]Sheet1 (2)'!$D$72)))&lt;0,0,IF(D1441='[1]Sheet1 (2)'!$C$69,'[1]Sheet1 (2)'!$D$69*('[1]Sheet1 (2)'!$D$72-rut_index)/'[1]Sheet1 (2)'!$D$72,IF([1]shee2!D1381='[1]Sheet1 (2)'!$C$70,'[1]Sheet1 (2)'!$D$70*('[1]Sheet1 (2)'!$D$72-rut_index)/'[1]Sheet1 (2)'!$D$72,IF([1]shee2!D1381='[1]Sheet1 (2)'!$C$71,'[1]Sheet1 (2)'!$D$71*('[1]Sheet1 (2)'!$D$72-rut_index)/'[1]Sheet1 (2)'!$D$72))))</f>
        <v>5</v>
      </c>
      <c r="AV1441" s="157">
        <f>IF(IF(D1441='[1]Sheet1 (2)'!$C$69,'[1]Sheet1 (2)'!$D$69*('[1]Sheet1 (2)'!$D$72-crack_s_index)/'[1]Sheet1 (2)'!$D$72,IF([1]shee2!D1381='[1]Sheet1 (2)'!$C$70,'[1]Sheet1 (2)'!$D$70*('[1]Sheet1 (2)'!$D$72-crack_s_index)/'[1]Sheet1 (2)'!$D$72,IF([1]shee2!D1381='[1]Sheet1 (2)'!$C$71,'[1]Sheet1 (2)'!$D$71*('[1]Sheet1 (2)'!$D$72-crack_s_index)/'[1]Sheet1 (2)'!$D$72)))&lt;0,0,IF(D1441='[1]Sheet1 (2)'!$C$69,'[1]Sheet1 (2)'!$D$69*('[1]Sheet1 (2)'!$D$72-crack_s_index)/'[1]Sheet1 (2)'!$D$72,IF([1]shee2!D1381='[1]Sheet1 (2)'!$C$70,'[1]Sheet1 (2)'!$D$70*('[1]Sheet1 (2)'!$D$72-crack_s_index)/'[1]Sheet1 (2)'!$D$72,IF([1]shee2!D1381='[1]Sheet1 (2)'!$C$71,'[1]Sheet1 (2)'!$D$71*('[1]Sheet1 (2)'!$D$72-crack_s_index)/'[1]Sheet1 (2)'!$D$72))))</f>
        <v>2.9166666666666665</v>
      </c>
      <c r="AW1441" s="157">
        <f>IF(IF(D1441='[1]Sheet1 (2)'!$C$69,'[1]Sheet1 (2)'!$D$69*('[1]Sheet1 (2)'!$D$72-crack_t_index)/'[1]Sheet1 (2)'!$D$72,IF([1]shee2!D1381='[1]Sheet1 (2)'!$C$70,'[1]Sheet1 (2)'!$D$70*('[1]Sheet1 (2)'!$D$72-crack_t_index)/'[1]Sheet1 (2)'!$D$72,IF([1]shee2!D1381='[1]Sheet1 (2)'!$C$71,'[1]Sheet1 (2)'!$D$71*('[1]Sheet1 (2)'!$D$72-crack_t_index)/'[1]Sheet1 (2)'!$D$72)))&lt;0,0,IF(D1441='[1]Sheet1 (2)'!$C$69,'[1]Sheet1 (2)'!$D$69*('[1]Sheet1 (2)'!$D$72-crack_t_index)/'[1]Sheet1 (2)'!$D$72,IF([1]shee2!D1381='[1]Sheet1 (2)'!$C$70,'[1]Sheet1 (2)'!$D$70*('[1]Sheet1 (2)'!$D$72-crack_t_index)/'[1]Sheet1 (2)'!$D$72,IF([1]shee2!D1381='[1]Sheet1 (2)'!$C$71,'[1]Sheet1 (2)'!$D$71*('[1]Sheet1 (2)'!$D$72-crack_t_index)/'[1]Sheet1 (2)'!$D$72))))</f>
        <v>2.9166666666666665</v>
      </c>
      <c r="AX1441" s="157">
        <f>IF(IF(D1441='[1]Sheet1 (2)'!$C$69,'[1]Sheet1 (2)'!$D$69*('[1]Sheet1 (2)'!$D$72-rave_index)/'[1]Sheet1 (2)'!$D$72,IF([1]shee2!D1381='[1]Sheet1 (2)'!$C$70,'[1]Sheet1 (2)'!$D$70*('[1]Sheet1 (2)'!$D$72-rave_index)/'[1]Sheet1 (2)'!$D$72,IF([1]shee2!D1381='[1]Sheet1 (2)'!$C$71,'[1]Sheet1 (2)'!$D$71*('[1]Sheet1 (2)'!$D$72-rave_index)/'[1]Sheet1 (2)'!$D$72)))&lt;0,0,IF(D1441='[1]Sheet1 (2)'!$C$69,'[1]Sheet1 (2)'!$D$69*('[1]Sheet1 (2)'!$D$72-rave_index)/'[1]Sheet1 (2)'!$D$72,IF([1]shee2!D1381='[1]Sheet1 (2)'!$C$70,'[1]Sheet1 (2)'!$D$70*('[1]Sheet1 (2)'!$D$72-rave_index)/'[1]Sheet1 (2)'!$D$72,IF([1]shee2!D1381='[1]Sheet1 (2)'!$C$71,'[1]Sheet1 (2)'!$D$71*('[1]Sheet1 (2)'!$D$72-rave_index)/'[1]Sheet1 (2)'!$D$72))))</f>
        <v>5</v>
      </c>
      <c r="AY1441" s="157">
        <f>IF(IF(D1441='[1]Sheet1 (2)'!$C$69,'[1]Sheet1 (2)'!$D$69*('[1]Sheet1 (2)'!$D$72-rough_index)/'[1]Sheet1 (2)'!$D$72,IF([1]shee2!D1381='[1]Sheet1 (2)'!$C$70,'[1]Sheet1 (2)'!$D$70*('[1]Sheet1 (2)'!$D$72-rough_index)/'[1]Sheet1 (2)'!$D$72,IF([1]shee2!D1381='[1]Sheet1 (2)'!$C$71,'[1]Sheet1 (2)'!$D$71*('[1]Sheet1 (2)'!$D$72-rough_index)/'[1]Sheet1 (2)'!$D$72)))&lt;0,0,IF(D1441='[1]Sheet1 (2)'!$C$69,'[1]Sheet1 (2)'!$D$69*('[1]Sheet1 (2)'!$D$72-rough_index)/'[1]Sheet1 (2)'!$D$72,IF([1]shee2!D1381='[1]Sheet1 (2)'!$C$70,'[1]Sheet1 (2)'!$D$70*('[1]Sheet1 (2)'!$D$72-rough_index)/'[1]Sheet1 (2)'!$D$72,IF([1]shee2!D1381='[1]Sheet1 (2)'!$C$71,'[1]Sheet1 (2)'!$D$71*('[1]Sheet1 (2)'!$D$72-rough_index)/'[1]Sheet1 (2)'!$D$72))))</f>
        <v>1.6666666666666667</v>
      </c>
      <c r="AZ1441" s="179">
        <f>+(AU1441*'[1]Sheet1 (2)'!$C$77)+(AV1441*'[1]Sheet1 (2)'!$C$78)+(AW1441*'[1]Sheet1 (2)'!$C$79)+(AX1441*'[1]Sheet1 (2)'!$C$80)+(AY1441*'[1]Sheet1 (2)'!$C$81)</f>
        <v>3.1666666666666665</v>
      </c>
      <c r="BA1441" s="213" t="str">
        <f t="shared" si="44"/>
        <v>Fair</v>
      </c>
      <c r="BE1441">
        <f>IF(D1441='[1]Sheet1 (2)'!$C$61,'[1]Sheet1 (2)'!$D$61*(counts^2)+'[1]Sheet1 (2)'!$G$61*counts+'[1]Sheet1 (2)'!$J$61,IF(D1441='[1]Sheet1 (2)'!$C$62,'[1]Sheet1 (2)'!$D$62*counts+'[1]Sheet1 (2)'!$G$62,IF(D1441='[1]Sheet1 (2)'!$C$63,'[1]Sheet1 (2)'!$D$63*counts+'[1]Sheet1 (2)'!$G$63,IF(D1441='[1]Sheet1 (2)'!$C$64,'[1]Sheet1 (2)'!$D$64*counts+'[1]Sheet1 (2)'!$G$64))))</f>
        <v>2.0984129299999998</v>
      </c>
    </row>
    <row r="1442" spans="1:57" ht="12.75" customHeight="1">
      <c r="A1442" s="176" t="s">
        <v>282</v>
      </c>
      <c r="B1442" s="145" t="s">
        <v>76</v>
      </c>
      <c r="C1442" s="170">
        <v>1575</v>
      </c>
      <c r="D1442" s="174" t="s">
        <v>77</v>
      </c>
      <c r="E1442" s="171">
        <v>8</v>
      </c>
      <c r="F1442" s="171">
        <v>2</v>
      </c>
      <c r="G1442" s="171" t="s">
        <v>77</v>
      </c>
      <c r="H1442" s="171">
        <v>1</v>
      </c>
      <c r="I1442" s="171" t="s">
        <v>77</v>
      </c>
      <c r="J1442" s="173" t="s">
        <v>80</v>
      </c>
      <c r="K1442" s="173" t="s">
        <v>80</v>
      </c>
      <c r="L1442" s="169">
        <f>VLOOKUP(CONCATENATE(J1442,K1442),'Sheet1 (2)'!$J$6:$K$26,2,FALSE)</f>
        <v>0</v>
      </c>
      <c r="M1442" s="173" t="s">
        <v>79</v>
      </c>
      <c r="N1442" s="173" t="s">
        <v>82</v>
      </c>
      <c r="O1442" s="177">
        <f>VLOOKUP(CONCATENATE(M1442,N1442),'[1]Sheet1 (2)'!$L$6:$M$26,2,FALSE)</f>
        <v>25</v>
      </c>
      <c r="P1442" s="173" t="s">
        <v>79</v>
      </c>
      <c r="Q1442" s="173" t="s">
        <v>82</v>
      </c>
      <c r="R1442" s="177">
        <f>VLOOKUP(CONCATENATE(P1442,Q1442),'[1]Sheet1 (2)'!$N$6:$O$26,2,FALSE)</f>
        <v>25</v>
      </c>
      <c r="S1442" s="173" t="s">
        <v>80</v>
      </c>
      <c r="T1442" s="173" t="s">
        <v>80</v>
      </c>
      <c r="U1442" s="177">
        <f>VLOOKUP(CONCATENATE(S1442,T1442),'[1]Sheet1 (2)'!$P$6:$Q$26,2,FALSE)</f>
        <v>0</v>
      </c>
      <c r="V1442" s="173" t="s">
        <v>80</v>
      </c>
      <c r="W1442" s="173" t="s">
        <v>80</v>
      </c>
      <c r="X1442" s="177">
        <f>VLOOKUP(CONCATENATE(V1442,W1442),'[1]Sheet1 (2)'!$R$6:$S$26,2,FALSE)</f>
        <v>0</v>
      </c>
      <c r="Y1442" s="173" t="s">
        <v>80</v>
      </c>
      <c r="Z1442" s="173" t="s">
        <v>80</v>
      </c>
      <c r="AA1442" s="177">
        <f>VLOOKUP(CONCATENATE(Y1442,Z1442),'[1]Sheet1 (2)'!$T$6:$U$26,2,FALSE)</f>
        <v>0</v>
      </c>
      <c r="AB1442" s="173" t="s">
        <v>80</v>
      </c>
      <c r="AC1442" s="173" t="s">
        <v>80</v>
      </c>
      <c r="AD1442" s="177">
        <f>VLOOKUP(CONCATENATE(AB1442,AC1442),'[1]Sheet1 (2)'!$X$6:$Y$26,2,FALSE)</f>
        <v>0</v>
      </c>
      <c r="AE1442" s="173" t="s">
        <v>82</v>
      </c>
      <c r="AF1442" s="173" t="s">
        <v>81</v>
      </c>
      <c r="AG1442" s="177">
        <f>VLOOKUP(CONCATENATE(AE1442,AF1442),'[1]Sheet1 (2)'!$Z$6:$AA$26,2,FALSE)</f>
        <v>66</v>
      </c>
      <c r="AH1442" s="172"/>
      <c r="AI1442" s="178"/>
      <c r="AJ1442" s="140"/>
      <c r="AK1442" s="176" t="s">
        <v>282</v>
      </c>
      <c r="AL1442" s="176" t="s">
        <v>76</v>
      </c>
      <c r="AM1442" s="170">
        <f t="shared" si="45"/>
        <v>1575</v>
      </c>
      <c r="AN1442" s="147"/>
      <c r="AO1442" s="155"/>
      <c r="AP1442" s="156"/>
      <c r="AQ1442" s="157">
        <v>3.6905653491697059</v>
      </c>
      <c r="AR1442" s="158"/>
      <c r="AS1442" s="145">
        <f>LOOKUP(rufmkm,'[1]Sheet1 (2)'!$V$62:$V$71,'[1]Sheet1 (2)'!$W$62:$W$71)</f>
        <v>40</v>
      </c>
      <c r="AT1442" s="140"/>
      <c r="AU1442" s="157">
        <f>IF(IF(D1442='[1]Sheet1 (2)'!$C$69,'[1]Sheet1 (2)'!$D$69*('[1]Sheet1 (2)'!$D$72-rut_index)/'[1]Sheet1 (2)'!$D$72,IF([1]shee2!D1382='[1]Sheet1 (2)'!$C$70,'[1]Sheet1 (2)'!$D$70*('[1]Sheet1 (2)'!$D$72-rut_index)/'[1]Sheet1 (2)'!$D$72,IF([1]shee2!D1382='[1]Sheet1 (2)'!$C$71,'[1]Sheet1 (2)'!$D$71*('[1]Sheet1 (2)'!$D$72-rut_index)/'[1]Sheet1 (2)'!$D$72)))&lt;0,0,IF(D1442='[1]Sheet1 (2)'!$C$69,'[1]Sheet1 (2)'!$D$69*('[1]Sheet1 (2)'!$D$72-rut_index)/'[1]Sheet1 (2)'!$D$72,IF([1]shee2!D1382='[1]Sheet1 (2)'!$C$70,'[1]Sheet1 (2)'!$D$70*('[1]Sheet1 (2)'!$D$72-rut_index)/'[1]Sheet1 (2)'!$D$72,IF([1]shee2!D1382='[1]Sheet1 (2)'!$C$71,'[1]Sheet1 (2)'!$D$71*('[1]Sheet1 (2)'!$D$72-rut_index)/'[1]Sheet1 (2)'!$D$72))))</f>
        <v>5</v>
      </c>
      <c r="AV1442" s="157">
        <f>IF(IF(D1442='[1]Sheet1 (2)'!$C$69,'[1]Sheet1 (2)'!$D$69*('[1]Sheet1 (2)'!$D$72-crack_s_index)/'[1]Sheet1 (2)'!$D$72,IF([1]shee2!D1382='[1]Sheet1 (2)'!$C$70,'[1]Sheet1 (2)'!$D$70*('[1]Sheet1 (2)'!$D$72-crack_s_index)/'[1]Sheet1 (2)'!$D$72,IF([1]shee2!D1382='[1]Sheet1 (2)'!$C$71,'[1]Sheet1 (2)'!$D$71*('[1]Sheet1 (2)'!$D$72-crack_s_index)/'[1]Sheet1 (2)'!$D$72)))&lt;0,0,IF(D1442='[1]Sheet1 (2)'!$C$69,'[1]Sheet1 (2)'!$D$69*('[1]Sheet1 (2)'!$D$72-crack_s_index)/'[1]Sheet1 (2)'!$D$72,IF([1]shee2!D1382='[1]Sheet1 (2)'!$C$70,'[1]Sheet1 (2)'!$D$70*('[1]Sheet1 (2)'!$D$72-crack_s_index)/'[1]Sheet1 (2)'!$D$72,IF([1]shee2!D1382='[1]Sheet1 (2)'!$C$71,'[1]Sheet1 (2)'!$D$71*('[1]Sheet1 (2)'!$D$72-crack_s_index)/'[1]Sheet1 (2)'!$D$72))))</f>
        <v>2.9166666666666665</v>
      </c>
      <c r="AW1442" s="157">
        <f>IF(IF(D1442='[1]Sheet1 (2)'!$C$69,'[1]Sheet1 (2)'!$D$69*('[1]Sheet1 (2)'!$D$72-crack_t_index)/'[1]Sheet1 (2)'!$D$72,IF([1]shee2!D1382='[1]Sheet1 (2)'!$C$70,'[1]Sheet1 (2)'!$D$70*('[1]Sheet1 (2)'!$D$72-crack_t_index)/'[1]Sheet1 (2)'!$D$72,IF([1]shee2!D1382='[1]Sheet1 (2)'!$C$71,'[1]Sheet1 (2)'!$D$71*('[1]Sheet1 (2)'!$D$72-crack_t_index)/'[1]Sheet1 (2)'!$D$72)))&lt;0,0,IF(D1442='[1]Sheet1 (2)'!$C$69,'[1]Sheet1 (2)'!$D$69*('[1]Sheet1 (2)'!$D$72-crack_t_index)/'[1]Sheet1 (2)'!$D$72,IF([1]shee2!D1382='[1]Sheet1 (2)'!$C$70,'[1]Sheet1 (2)'!$D$70*('[1]Sheet1 (2)'!$D$72-crack_t_index)/'[1]Sheet1 (2)'!$D$72,IF([1]shee2!D1382='[1]Sheet1 (2)'!$C$71,'[1]Sheet1 (2)'!$D$71*('[1]Sheet1 (2)'!$D$72-crack_t_index)/'[1]Sheet1 (2)'!$D$72))))</f>
        <v>2.9166666666666665</v>
      </c>
      <c r="AX1442" s="157">
        <f>IF(IF(D1442='[1]Sheet1 (2)'!$C$69,'[1]Sheet1 (2)'!$D$69*('[1]Sheet1 (2)'!$D$72-rave_index)/'[1]Sheet1 (2)'!$D$72,IF([1]shee2!D1382='[1]Sheet1 (2)'!$C$70,'[1]Sheet1 (2)'!$D$70*('[1]Sheet1 (2)'!$D$72-rave_index)/'[1]Sheet1 (2)'!$D$72,IF([1]shee2!D1382='[1]Sheet1 (2)'!$C$71,'[1]Sheet1 (2)'!$D$71*('[1]Sheet1 (2)'!$D$72-rave_index)/'[1]Sheet1 (2)'!$D$72)))&lt;0,0,IF(D1442='[1]Sheet1 (2)'!$C$69,'[1]Sheet1 (2)'!$D$69*('[1]Sheet1 (2)'!$D$72-rave_index)/'[1]Sheet1 (2)'!$D$72,IF([1]shee2!D1382='[1]Sheet1 (2)'!$C$70,'[1]Sheet1 (2)'!$D$70*('[1]Sheet1 (2)'!$D$72-rave_index)/'[1]Sheet1 (2)'!$D$72,IF([1]shee2!D1382='[1]Sheet1 (2)'!$C$71,'[1]Sheet1 (2)'!$D$71*('[1]Sheet1 (2)'!$D$72-rave_index)/'[1]Sheet1 (2)'!$D$72))))</f>
        <v>5</v>
      </c>
      <c r="AY1442" s="157">
        <f>IF(IF(D1442='[1]Sheet1 (2)'!$C$69,'[1]Sheet1 (2)'!$D$69*('[1]Sheet1 (2)'!$D$72-rough_index)/'[1]Sheet1 (2)'!$D$72,IF([1]shee2!D1382='[1]Sheet1 (2)'!$C$70,'[1]Sheet1 (2)'!$D$70*('[1]Sheet1 (2)'!$D$72-rough_index)/'[1]Sheet1 (2)'!$D$72,IF([1]shee2!D1382='[1]Sheet1 (2)'!$C$71,'[1]Sheet1 (2)'!$D$71*('[1]Sheet1 (2)'!$D$72-rough_index)/'[1]Sheet1 (2)'!$D$72)))&lt;0,0,IF(D1442='[1]Sheet1 (2)'!$C$69,'[1]Sheet1 (2)'!$D$69*('[1]Sheet1 (2)'!$D$72-rough_index)/'[1]Sheet1 (2)'!$D$72,IF([1]shee2!D1382='[1]Sheet1 (2)'!$C$70,'[1]Sheet1 (2)'!$D$70*('[1]Sheet1 (2)'!$D$72-rough_index)/'[1]Sheet1 (2)'!$D$72,IF([1]shee2!D1382='[1]Sheet1 (2)'!$C$71,'[1]Sheet1 (2)'!$D$71*('[1]Sheet1 (2)'!$D$72-rough_index)/'[1]Sheet1 (2)'!$D$72))))</f>
        <v>1.6666666666666667</v>
      </c>
      <c r="AZ1442" s="179">
        <f>+(AU1442*'[1]Sheet1 (2)'!$C$77)+(AV1442*'[1]Sheet1 (2)'!$C$78)+(AW1442*'[1]Sheet1 (2)'!$C$79)+(AX1442*'[1]Sheet1 (2)'!$C$80)+(AY1442*'[1]Sheet1 (2)'!$C$81)</f>
        <v>3.1666666666666665</v>
      </c>
      <c r="BA1442" s="213" t="str">
        <f t="shared" si="44"/>
        <v>Fair</v>
      </c>
      <c r="BE1442">
        <f>IF(D1442='[1]Sheet1 (2)'!$C$61,'[1]Sheet1 (2)'!$D$61*(counts^2)+'[1]Sheet1 (2)'!$G$61*counts+'[1]Sheet1 (2)'!$J$61,IF(D1442='[1]Sheet1 (2)'!$C$62,'[1]Sheet1 (2)'!$D$62*counts+'[1]Sheet1 (2)'!$G$62,IF(D1442='[1]Sheet1 (2)'!$C$63,'[1]Sheet1 (2)'!$D$63*counts+'[1]Sheet1 (2)'!$G$63,IF(D1442='[1]Sheet1 (2)'!$C$64,'[1]Sheet1 (2)'!$D$64*counts+'[1]Sheet1 (2)'!$G$64))))</f>
        <v>2.0984129299999998</v>
      </c>
    </row>
    <row r="1443" spans="1:57" ht="12.75" customHeight="1">
      <c r="A1443" s="176" t="s">
        <v>282</v>
      </c>
      <c r="B1443" s="145" t="s">
        <v>76</v>
      </c>
      <c r="C1443" s="170">
        <v>1576</v>
      </c>
      <c r="D1443" s="174" t="s">
        <v>77</v>
      </c>
      <c r="E1443" s="171">
        <v>8</v>
      </c>
      <c r="F1443" s="171">
        <v>2</v>
      </c>
      <c r="G1443" s="171" t="s">
        <v>77</v>
      </c>
      <c r="H1443" s="171">
        <v>1</v>
      </c>
      <c r="I1443" s="171" t="s">
        <v>77</v>
      </c>
      <c r="J1443" s="173" t="s">
        <v>80</v>
      </c>
      <c r="K1443" s="173" t="s">
        <v>80</v>
      </c>
      <c r="L1443" s="169">
        <f>VLOOKUP(CONCATENATE(J1443,K1443),'Sheet1 (2)'!$J$6:$K$26,2,FALSE)</f>
        <v>0</v>
      </c>
      <c r="M1443" s="173" t="s">
        <v>83</v>
      </c>
      <c r="N1443" s="173" t="s">
        <v>83</v>
      </c>
      <c r="O1443" s="177">
        <f>VLOOKUP(CONCATENATE(M1443,N1443),'[1]Sheet1 (2)'!$L$6:$M$26,2,FALSE)</f>
        <v>37.5</v>
      </c>
      <c r="P1443" s="173" t="s">
        <v>83</v>
      </c>
      <c r="Q1443" s="173" t="s">
        <v>78</v>
      </c>
      <c r="R1443" s="177">
        <f>VLOOKUP(CONCATENATE(P1443,Q1443),'[1]Sheet1 (2)'!$N$6:$O$26,2,FALSE)</f>
        <v>7.5</v>
      </c>
      <c r="S1443" s="173" t="s">
        <v>80</v>
      </c>
      <c r="T1443" s="173" t="s">
        <v>80</v>
      </c>
      <c r="U1443" s="177">
        <f>VLOOKUP(CONCATENATE(S1443,T1443),'[1]Sheet1 (2)'!$P$6:$Q$26,2,FALSE)</f>
        <v>0</v>
      </c>
      <c r="V1443" s="173" t="s">
        <v>82</v>
      </c>
      <c r="W1443" s="173" t="s">
        <v>81</v>
      </c>
      <c r="X1443" s="177">
        <f>VLOOKUP(CONCATENATE(V1443,W1443),'[1]Sheet1 (2)'!$R$6:$S$26,2,FALSE)</f>
        <v>50</v>
      </c>
      <c r="Y1443" s="173" t="s">
        <v>80</v>
      </c>
      <c r="Z1443" s="173" t="s">
        <v>80</v>
      </c>
      <c r="AA1443" s="177">
        <f>VLOOKUP(CONCATENATE(Y1443,Z1443),'[1]Sheet1 (2)'!$T$6:$U$26,2,FALSE)</f>
        <v>0</v>
      </c>
      <c r="AB1443" s="173" t="s">
        <v>80</v>
      </c>
      <c r="AC1443" s="173" t="s">
        <v>80</v>
      </c>
      <c r="AD1443" s="177">
        <f>VLOOKUP(CONCATENATE(AB1443,AC1443),'[1]Sheet1 (2)'!$X$6:$Y$26,2,FALSE)</f>
        <v>0</v>
      </c>
      <c r="AE1443" s="173" t="s">
        <v>82</v>
      </c>
      <c r="AF1443" s="173" t="s">
        <v>81</v>
      </c>
      <c r="AG1443" s="177">
        <f>VLOOKUP(CONCATENATE(AE1443,AF1443),'[1]Sheet1 (2)'!$Z$6:$AA$26,2,FALSE)</f>
        <v>66</v>
      </c>
      <c r="AH1443" s="172"/>
      <c r="AI1443" s="178"/>
      <c r="AJ1443" s="140"/>
      <c r="AK1443" s="176" t="s">
        <v>282</v>
      </c>
      <c r="AL1443" s="176" t="s">
        <v>76</v>
      </c>
      <c r="AM1443" s="170">
        <f t="shared" si="45"/>
        <v>1576</v>
      </c>
      <c r="AN1443" s="147"/>
      <c r="AO1443" s="155"/>
      <c r="AP1443" s="156"/>
      <c r="AQ1443" s="157">
        <v>5.8965881688195365</v>
      </c>
      <c r="AR1443" s="158"/>
      <c r="AS1443" s="145">
        <f>LOOKUP(rufmkm,'[1]Sheet1 (2)'!$V$62:$V$71,'[1]Sheet1 (2)'!$W$62:$W$71)</f>
        <v>60</v>
      </c>
      <c r="AT1443" s="140"/>
      <c r="AU1443" s="157">
        <f>IF(IF(D1443='[1]Sheet1 (2)'!$C$69,'[1]Sheet1 (2)'!$D$69*('[1]Sheet1 (2)'!$D$72-rut_index)/'[1]Sheet1 (2)'!$D$72,IF([1]shee2!D1383='[1]Sheet1 (2)'!$C$70,'[1]Sheet1 (2)'!$D$70*('[1]Sheet1 (2)'!$D$72-rut_index)/'[1]Sheet1 (2)'!$D$72,IF([1]shee2!D1383='[1]Sheet1 (2)'!$C$71,'[1]Sheet1 (2)'!$D$71*('[1]Sheet1 (2)'!$D$72-rut_index)/'[1]Sheet1 (2)'!$D$72)))&lt;0,0,IF(D1443='[1]Sheet1 (2)'!$C$69,'[1]Sheet1 (2)'!$D$69*('[1]Sheet1 (2)'!$D$72-rut_index)/'[1]Sheet1 (2)'!$D$72,IF([1]shee2!D1383='[1]Sheet1 (2)'!$C$70,'[1]Sheet1 (2)'!$D$70*('[1]Sheet1 (2)'!$D$72-rut_index)/'[1]Sheet1 (2)'!$D$72,IF([1]shee2!D1383='[1]Sheet1 (2)'!$C$71,'[1]Sheet1 (2)'!$D$71*('[1]Sheet1 (2)'!$D$72-rut_index)/'[1]Sheet1 (2)'!$D$72))))</f>
        <v>5</v>
      </c>
      <c r="AV1443" s="157">
        <f>IF(IF(D1443='[1]Sheet1 (2)'!$C$69,'[1]Sheet1 (2)'!$D$69*('[1]Sheet1 (2)'!$D$72-crack_s_index)/'[1]Sheet1 (2)'!$D$72,IF([1]shee2!D1383='[1]Sheet1 (2)'!$C$70,'[1]Sheet1 (2)'!$D$70*('[1]Sheet1 (2)'!$D$72-crack_s_index)/'[1]Sheet1 (2)'!$D$72,IF([1]shee2!D1383='[1]Sheet1 (2)'!$C$71,'[1]Sheet1 (2)'!$D$71*('[1]Sheet1 (2)'!$D$72-crack_s_index)/'[1]Sheet1 (2)'!$D$72)))&lt;0,0,IF(D1443='[1]Sheet1 (2)'!$C$69,'[1]Sheet1 (2)'!$D$69*('[1]Sheet1 (2)'!$D$72-crack_s_index)/'[1]Sheet1 (2)'!$D$72,IF([1]shee2!D1383='[1]Sheet1 (2)'!$C$70,'[1]Sheet1 (2)'!$D$70*('[1]Sheet1 (2)'!$D$72-crack_s_index)/'[1]Sheet1 (2)'!$D$72,IF([1]shee2!D1383='[1]Sheet1 (2)'!$C$71,'[1]Sheet1 (2)'!$D$71*('[1]Sheet1 (2)'!$D$72-crack_s_index)/'[1]Sheet1 (2)'!$D$72))))</f>
        <v>1.875</v>
      </c>
      <c r="AW1443" s="157">
        <f>IF(IF(D1443='[1]Sheet1 (2)'!$C$69,'[1]Sheet1 (2)'!$D$69*('[1]Sheet1 (2)'!$D$72-crack_t_index)/'[1]Sheet1 (2)'!$D$72,IF([1]shee2!D1383='[1]Sheet1 (2)'!$C$70,'[1]Sheet1 (2)'!$D$70*('[1]Sheet1 (2)'!$D$72-crack_t_index)/'[1]Sheet1 (2)'!$D$72,IF([1]shee2!D1383='[1]Sheet1 (2)'!$C$71,'[1]Sheet1 (2)'!$D$71*('[1]Sheet1 (2)'!$D$72-crack_t_index)/'[1]Sheet1 (2)'!$D$72)))&lt;0,0,IF(D1443='[1]Sheet1 (2)'!$C$69,'[1]Sheet1 (2)'!$D$69*('[1]Sheet1 (2)'!$D$72-crack_t_index)/'[1]Sheet1 (2)'!$D$72,IF([1]shee2!D1383='[1]Sheet1 (2)'!$C$70,'[1]Sheet1 (2)'!$D$70*('[1]Sheet1 (2)'!$D$72-crack_t_index)/'[1]Sheet1 (2)'!$D$72,IF([1]shee2!D1383='[1]Sheet1 (2)'!$C$71,'[1]Sheet1 (2)'!$D$71*('[1]Sheet1 (2)'!$D$72-crack_t_index)/'[1]Sheet1 (2)'!$D$72))))</f>
        <v>4.375</v>
      </c>
      <c r="AX1443" s="157">
        <f>IF(IF(D1443='[1]Sheet1 (2)'!$C$69,'[1]Sheet1 (2)'!$D$69*('[1]Sheet1 (2)'!$D$72-rave_index)/'[1]Sheet1 (2)'!$D$72,IF([1]shee2!D1383='[1]Sheet1 (2)'!$C$70,'[1]Sheet1 (2)'!$D$70*('[1]Sheet1 (2)'!$D$72-rave_index)/'[1]Sheet1 (2)'!$D$72,IF([1]shee2!D1383='[1]Sheet1 (2)'!$C$71,'[1]Sheet1 (2)'!$D$71*('[1]Sheet1 (2)'!$D$72-rave_index)/'[1]Sheet1 (2)'!$D$72)))&lt;0,0,IF(D1443='[1]Sheet1 (2)'!$C$69,'[1]Sheet1 (2)'!$D$69*('[1]Sheet1 (2)'!$D$72-rave_index)/'[1]Sheet1 (2)'!$D$72,IF([1]shee2!D1383='[1]Sheet1 (2)'!$C$70,'[1]Sheet1 (2)'!$D$70*('[1]Sheet1 (2)'!$D$72-rave_index)/'[1]Sheet1 (2)'!$D$72,IF([1]shee2!D1383='[1]Sheet1 (2)'!$C$71,'[1]Sheet1 (2)'!$D$71*('[1]Sheet1 (2)'!$D$72-rave_index)/'[1]Sheet1 (2)'!$D$72))))</f>
        <v>5</v>
      </c>
      <c r="AY1443" s="157">
        <f>IF(IF(D1443='[1]Sheet1 (2)'!$C$69,'[1]Sheet1 (2)'!$D$69*('[1]Sheet1 (2)'!$D$72-rough_index)/'[1]Sheet1 (2)'!$D$72,IF([1]shee2!D1383='[1]Sheet1 (2)'!$C$70,'[1]Sheet1 (2)'!$D$70*('[1]Sheet1 (2)'!$D$72-rough_index)/'[1]Sheet1 (2)'!$D$72,IF([1]shee2!D1383='[1]Sheet1 (2)'!$C$71,'[1]Sheet1 (2)'!$D$71*('[1]Sheet1 (2)'!$D$72-rough_index)/'[1]Sheet1 (2)'!$D$72)))&lt;0,0,IF(D1443='[1]Sheet1 (2)'!$C$69,'[1]Sheet1 (2)'!$D$69*('[1]Sheet1 (2)'!$D$72-rough_index)/'[1]Sheet1 (2)'!$D$72,IF([1]shee2!D1383='[1]Sheet1 (2)'!$C$70,'[1]Sheet1 (2)'!$D$70*('[1]Sheet1 (2)'!$D$72-rough_index)/'[1]Sheet1 (2)'!$D$72,IF([1]shee2!D1383='[1]Sheet1 (2)'!$C$71,'[1]Sheet1 (2)'!$D$71*('[1]Sheet1 (2)'!$D$72-rough_index)/'[1]Sheet1 (2)'!$D$72))))</f>
        <v>0</v>
      </c>
      <c r="AZ1443" s="179">
        <f>+(AU1443*'[1]Sheet1 (2)'!$C$77)+(AV1443*'[1]Sheet1 (2)'!$C$78)+(AW1443*'[1]Sheet1 (2)'!$C$79)+(AX1443*'[1]Sheet1 (2)'!$C$80)+(AY1443*'[1]Sheet1 (2)'!$C$81)</f>
        <v>2.3499999999999996</v>
      </c>
      <c r="BA1443" s="213" t="str">
        <f t="shared" si="44"/>
        <v>Poor</v>
      </c>
      <c r="BE1443">
        <f>IF(D1443='[1]Sheet1 (2)'!$C$61,'[1]Sheet1 (2)'!$D$61*(counts^2)+'[1]Sheet1 (2)'!$G$61*counts+'[1]Sheet1 (2)'!$J$61,IF(D1443='[1]Sheet1 (2)'!$C$62,'[1]Sheet1 (2)'!$D$62*counts+'[1]Sheet1 (2)'!$G$62,IF(D1443='[1]Sheet1 (2)'!$C$63,'[1]Sheet1 (2)'!$D$63*counts+'[1]Sheet1 (2)'!$G$63,IF(D1443='[1]Sheet1 (2)'!$C$64,'[1]Sheet1 (2)'!$D$64*counts+'[1]Sheet1 (2)'!$G$64))))</f>
        <v>2.0984129299999998</v>
      </c>
    </row>
    <row r="1444" spans="1:57" ht="12.75" customHeight="1">
      <c r="A1444" s="176" t="s">
        <v>282</v>
      </c>
      <c r="B1444" s="145" t="s">
        <v>76</v>
      </c>
      <c r="C1444" s="170">
        <v>1577</v>
      </c>
      <c r="D1444" s="174" t="s">
        <v>77</v>
      </c>
      <c r="E1444" s="171">
        <v>8</v>
      </c>
      <c r="F1444" s="171">
        <v>2</v>
      </c>
      <c r="G1444" s="171" t="s">
        <v>77</v>
      </c>
      <c r="H1444" s="171">
        <v>1</v>
      </c>
      <c r="I1444" s="171" t="s">
        <v>77</v>
      </c>
      <c r="J1444" s="173" t="s">
        <v>80</v>
      </c>
      <c r="K1444" s="173" t="s">
        <v>80</v>
      </c>
      <c r="L1444" s="169">
        <f>VLOOKUP(CONCATENATE(J1444,K1444),'Sheet1 (2)'!$J$6:$K$26,2,FALSE)</f>
        <v>0</v>
      </c>
      <c r="M1444" s="173" t="s">
        <v>83</v>
      </c>
      <c r="N1444" s="173" t="s">
        <v>82</v>
      </c>
      <c r="O1444" s="177">
        <f>VLOOKUP(CONCATENATE(M1444,N1444),'[1]Sheet1 (2)'!$L$6:$M$26,2,FALSE)</f>
        <v>18.75</v>
      </c>
      <c r="P1444" s="173" t="s">
        <v>80</v>
      </c>
      <c r="Q1444" s="173" t="s">
        <v>80</v>
      </c>
      <c r="R1444" s="177">
        <f>VLOOKUP(CONCATENATE(P1444,Q1444),'[1]Sheet1 (2)'!$N$6:$O$26,2,FALSE)</f>
        <v>0</v>
      </c>
      <c r="S1444" s="173" t="s">
        <v>83</v>
      </c>
      <c r="T1444" s="173" t="s">
        <v>78</v>
      </c>
      <c r="U1444" s="177">
        <f>VLOOKUP(CONCATENATE(S1444,T1444),'[1]Sheet1 (2)'!$P$6:$Q$26,2,FALSE)</f>
        <v>7.5</v>
      </c>
      <c r="V1444" s="173" t="s">
        <v>82</v>
      </c>
      <c r="W1444" s="173" t="s">
        <v>81</v>
      </c>
      <c r="X1444" s="177">
        <f>VLOOKUP(CONCATENATE(V1444,W1444),'[1]Sheet1 (2)'!$R$6:$S$26,2,FALSE)</f>
        <v>50</v>
      </c>
      <c r="Y1444" s="173" t="s">
        <v>80</v>
      </c>
      <c r="Z1444" s="173" t="s">
        <v>80</v>
      </c>
      <c r="AA1444" s="177">
        <f>VLOOKUP(CONCATENATE(Y1444,Z1444),'[1]Sheet1 (2)'!$T$6:$U$26,2,FALSE)</f>
        <v>0</v>
      </c>
      <c r="AB1444" s="173" t="s">
        <v>80</v>
      </c>
      <c r="AC1444" s="173" t="s">
        <v>80</v>
      </c>
      <c r="AD1444" s="177">
        <f>VLOOKUP(CONCATENATE(AB1444,AC1444),'[1]Sheet1 (2)'!$X$6:$Y$26,2,FALSE)</f>
        <v>0</v>
      </c>
      <c r="AE1444" s="173" t="s">
        <v>82</v>
      </c>
      <c r="AF1444" s="173" t="s">
        <v>81</v>
      </c>
      <c r="AG1444" s="177">
        <f>VLOOKUP(CONCATENATE(AE1444,AF1444),'[1]Sheet1 (2)'!$Z$6:$AA$26,2,FALSE)</f>
        <v>66</v>
      </c>
      <c r="AH1444" s="172"/>
      <c r="AI1444" s="178"/>
      <c r="AJ1444" s="140"/>
      <c r="AK1444" s="176" t="s">
        <v>282</v>
      </c>
      <c r="AL1444" s="176" t="s">
        <v>76</v>
      </c>
      <c r="AM1444" s="170">
        <f t="shared" si="45"/>
        <v>1577</v>
      </c>
      <c r="AN1444" s="147"/>
      <c r="AO1444" s="155"/>
      <c r="AP1444" s="156"/>
      <c r="AQ1444" s="157">
        <v>4.6222309816216072</v>
      </c>
      <c r="AR1444" s="158"/>
      <c r="AS1444" s="145">
        <f>LOOKUP(rufmkm,'[1]Sheet1 (2)'!$V$62:$V$71,'[1]Sheet1 (2)'!$W$62:$W$71)</f>
        <v>50</v>
      </c>
      <c r="AT1444" s="140"/>
      <c r="AU1444" s="157">
        <f>IF(IF(D1444='[1]Sheet1 (2)'!$C$69,'[1]Sheet1 (2)'!$D$69*('[1]Sheet1 (2)'!$D$72-rut_index)/'[1]Sheet1 (2)'!$D$72,IF([1]shee2!D1384='[1]Sheet1 (2)'!$C$70,'[1]Sheet1 (2)'!$D$70*('[1]Sheet1 (2)'!$D$72-rut_index)/'[1]Sheet1 (2)'!$D$72,IF([1]shee2!D1384='[1]Sheet1 (2)'!$C$71,'[1]Sheet1 (2)'!$D$71*('[1]Sheet1 (2)'!$D$72-rut_index)/'[1]Sheet1 (2)'!$D$72)))&lt;0,0,IF(D1444='[1]Sheet1 (2)'!$C$69,'[1]Sheet1 (2)'!$D$69*('[1]Sheet1 (2)'!$D$72-rut_index)/'[1]Sheet1 (2)'!$D$72,IF([1]shee2!D1384='[1]Sheet1 (2)'!$C$70,'[1]Sheet1 (2)'!$D$70*('[1]Sheet1 (2)'!$D$72-rut_index)/'[1]Sheet1 (2)'!$D$72,IF([1]shee2!D1384='[1]Sheet1 (2)'!$C$71,'[1]Sheet1 (2)'!$D$71*('[1]Sheet1 (2)'!$D$72-rut_index)/'[1]Sheet1 (2)'!$D$72))))</f>
        <v>5</v>
      </c>
      <c r="AV1444" s="157">
        <f>IF(IF(D1444='[1]Sheet1 (2)'!$C$69,'[1]Sheet1 (2)'!$D$69*('[1]Sheet1 (2)'!$D$72-crack_s_index)/'[1]Sheet1 (2)'!$D$72,IF([1]shee2!D1384='[1]Sheet1 (2)'!$C$70,'[1]Sheet1 (2)'!$D$70*('[1]Sheet1 (2)'!$D$72-crack_s_index)/'[1]Sheet1 (2)'!$D$72,IF([1]shee2!D1384='[1]Sheet1 (2)'!$C$71,'[1]Sheet1 (2)'!$D$71*('[1]Sheet1 (2)'!$D$72-crack_s_index)/'[1]Sheet1 (2)'!$D$72)))&lt;0,0,IF(D1444='[1]Sheet1 (2)'!$C$69,'[1]Sheet1 (2)'!$D$69*('[1]Sheet1 (2)'!$D$72-crack_s_index)/'[1]Sheet1 (2)'!$D$72,IF([1]shee2!D1384='[1]Sheet1 (2)'!$C$70,'[1]Sheet1 (2)'!$D$70*('[1]Sheet1 (2)'!$D$72-crack_s_index)/'[1]Sheet1 (2)'!$D$72,IF([1]shee2!D1384='[1]Sheet1 (2)'!$C$71,'[1]Sheet1 (2)'!$D$71*('[1]Sheet1 (2)'!$D$72-crack_s_index)/'[1]Sheet1 (2)'!$D$72))))</f>
        <v>3.4375</v>
      </c>
      <c r="AW1444" s="157">
        <f>IF(IF(D1444='[1]Sheet1 (2)'!$C$69,'[1]Sheet1 (2)'!$D$69*('[1]Sheet1 (2)'!$D$72-crack_t_index)/'[1]Sheet1 (2)'!$D$72,IF([1]shee2!D1384='[1]Sheet1 (2)'!$C$70,'[1]Sheet1 (2)'!$D$70*('[1]Sheet1 (2)'!$D$72-crack_t_index)/'[1]Sheet1 (2)'!$D$72,IF([1]shee2!D1384='[1]Sheet1 (2)'!$C$71,'[1]Sheet1 (2)'!$D$71*('[1]Sheet1 (2)'!$D$72-crack_t_index)/'[1]Sheet1 (2)'!$D$72)))&lt;0,0,IF(D1444='[1]Sheet1 (2)'!$C$69,'[1]Sheet1 (2)'!$D$69*('[1]Sheet1 (2)'!$D$72-crack_t_index)/'[1]Sheet1 (2)'!$D$72,IF([1]shee2!D1384='[1]Sheet1 (2)'!$C$70,'[1]Sheet1 (2)'!$D$70*('[1]Sheet1 (2)'!$D$72-crack_t_index)/'[1]Sheet1 (2)'!$D$72,IF([1]shee2!D1384='[1]Sheet1 (2)'!$C$71,'[1]Sheet1 (2)'!$D$71*('[1]Sheet1 (2)'!$D$72-crack_t_index)/'[1]Sheet1 (2)'!$D$72))))</f>
        <v>5</v>
      </c>
      <c r="AX1444" s="157">
        <f>IF(IF(D1444='[1]Sheet1 (2)'!$C$69,'[1]Sheet1 (2)'!$D$69*('[1]Sheet1 (2)'!$D$72-rave_index)/'[1]Sheet1 (2)'!$D$72,IF([1]shee2!D1384='[1]Sheet1 (2)'!$C$70,'[1]Sheet1 (2)'!$D$70*('[1]Sheet1 (2)'!$D$72-rave_index)/'[1]Sheet1 (2)'!$D$72,IF([1]shee2!D1384='[1]Sheet1 (2)'!$C$71,'[1]Sheet1 (2)'!$D$71*('[1]Sheet1 (2)'!$D$72-rave_index)/'[1]Sheet1 (2)'!$D$72)))&lt;0,0,IF(D1444='[1]Sheet1 (2)'!$C$69,'[1]Sheet1 (2)'!$D$69*('[1]Sheet1 (2)'!$D$72-rave_index)/'[1]Sheet1 (2)'!$D$72,IF([1]shee2!D1384='[1]Sheet1 (2)'!$C$70,'[1]Sheet1 (2)'!$D$70*('[1]Sheet1 (2)'!$D$72-rave_index)/'[1]Sheet1 (2)'!$D$72,IF([1]shee2!D1384='[1]Sheet1 (2)'!$C$71,'[1]Sheet1 (2)'!$D$71*('[1]Sheet1 (2)'!$D$72-rave_index)/'[1]Sheet1 (2)'!$D$72))))</f>
        <v>5</v>
      </c>
      <c r="AY1444" s="157">
        <f>IF(IF(D1444='[1]Sheet1 (2)'!$C$69,'[1]Sheet1 (2)'!$D$69*('[1]Sheet1 (2)'!$D$72-rough_index)/'[1]Sheet1 (2)'!$D$72,IF([1]shee2!D1384='[1]Sheet1 (2)'!$C$70,'[1]Sheet1 (2)'!$D$70*('[1]Sheet1 (2)'!$D$72-rough_index)/'[1]Sheet1 (2)'!$D$72,IF([1]shee2!D1384='[1]Sheet1 (2)'!$C$71,'[1]Sheet1 (2)'!$D$71*('[1]Sheet1 (2)'!$D$72-rough_index)/'[1]Sheet1 (2)'!$D$72)))&lt;0,0,IF(D1444='[1]Sheet1 (2)'!$C$69,'[1]Sheet1 (2)'!$D$69*('[1]Sheet1 (2)'!$D$72-rough_index)/'[1]Sheet1 (2)'!$D$72,IF([1]shee2!D1384='[1]Sheet1 (2)'!$C$70,'[1]Sheet1 (2)'!$D$70*('[1]Sheet1 (2)'!$D$72-rough_index)/'[1]Sheet1 (2)'!$D$72,IF([1]shee2!D1384='[1]Sheet1 (2)'!$C$71,'[1]Sheet1 (2)'!$D$71*('[1]Sheet1 (2)'!$D$72-rough_index)/'[1]Sheet1 (2)'!$D$72))))</f>
        <v>0.83333333333333337</v>
      </c>
      <c r="AZ1444" s="179">
        <f>+(AU1444*'[1]Sheet1 (2)'!$C$77)+(AV1444*'[1]Sheet1 (2)'!$C$78)+(AW1444*'[1]Sheet1 (2)'!$C$79)+(AX1444*'[1]Sheet1 (2)'!$C$80)+(AY1444*'[1]Sheet1 (2)'!$C$81)</f>
        <v>3.1875</v>
      </c>
      <c r="BA1444" s="213" t="str">
        <f t="shared" si="44"/>
        <v>Fair</v>
      </c>
      <c r="BE1444">
        <f>IF(D1444='[1]Sheet1 (2)'!$C$61,'[1]Sheet1 (2)'!$D$61*(counts^2)+'[1]Sheet1 (2)'!$G$61*counts+'[1]Sheet1 (2)'!$J$61,IF(D1444='[1]Sheet1 (2)'!$C$62,'[1]Sheet1 (2)'!$D$62*counts+'[1]Sheet1 (2)'!$G$62,IF(D1444='[1]Sheet1 (2)'!$C$63,'[1]Sheet1 (2)'!$D$63*counts+'[1]Sheet1 (2)'!$G$63,IF(D1444='[1]Sheet1 (2)'!$C$64,'[1]Sheet1 (2)'!$D$64*counts+'[1]Sheet1 (2)'!$G$64))))</f>
        <v>2.0984129299999998</v>
      </c>
    </row>
    <row r="1445" spans="1:57" ht="12.75" customHeight="1">
      <c r="A1445" s="176" t="s">
        <v>282</v>
      </c>
      <c r="B1445" s="145" t="s">
        <v>76</v>
      </c>
      <c r="C1445" s="170">
        <v>1578</v>
      </c>
      <c r="D1445" s="174" t="s">
        <v>77</v>
      </c>
      <c r="E1445" s="171">
        <v>8</v>
      </c>
      <c r="F1445" s="171">
        <v>2</v>
      </c>
      <c r="G1445" s="171" t="s">
        <v>77</v>
      </c>
      <c r="H1445" s="171">
        <v>1</v>
      </c>
      <c r="I1445" s="171" t="s">
        <v>77</v>
      </c>
      <c r="J1445" s="173" t="s">
        <v>80</v>
      </c>
      <c r="K1445" s="173" t="s">
        <v>80</v>
      </c>
      <c r="L1445" s="169">
        <f>VLOOKUP(CONCATENATE(J1445,K1445),'Sheet1 (2)'!$J$6:$K$26,2,FALSE)</f>
        <v>0</v>
      </c>
      <c r="M1445" s="173" t="s">
        <v>80</v>
      </c>
      <c r="N1445" s="173" t="s">
        <v>80</v>
      </c>
      <c r="O1445" s="177">
        <f>VLOOKUP(CONCATENATE(M1445,N1445),'[1]Sheet1 (2)'!$L$6:$M$26,2,FALSE)</f>
        <v>0</v>
      </c>
      <c r="P1445" s="173" t="s">
        <v>80</v>
      </c>
      <c r="Q1445" s="173" t="s">
        <v>80</v>
      </c>
      <c r="R1445" s="177">
        <f>VLOOKUP(CONCATENATE(P1445,Q1445),'[1]Sheet1 (2)'!$N$6:$O$26,2,FALSE)</f>
        <v>0</v>
      </c>
      <c r="S1445" s="173" t="s">
        <v>80</v>
      </c>
      <c r="T1445" s="173" t="s">
        <v>80</v>
      </c>
      <c r="U1445" s="177">
        <f>VLOOKUP(CONCATENATE(S1445,T1445),'[1]Sheet1 (2)'!$P$6:$Q$26,2,FALSE)</f>
        <v>0</v>
      </c>
      <c r="V1445" s="173" t="s">
        <v>80</v>
      </c>
      <c r="W1445" s="173" t="s">
        <v>80</v>
      </c>
      <c r="X1445" s="177">
        <f>VLOOKUP(CONCATENATE(V1445,W1445),'[1]Sheet1 (2)'!$R$6:$S$26,2,FALSE)</f>
        <v>0</v>
      </c>
      <c r="Y1445" s="173" t="s">
        <v>80</v>
      </c>
      <c r="Z1445" s="173" t="s">
        <v>80</v>
      </c>
      <c r="AA1445" s="177">
        <f>VLOOKUP(CONCATENATE(Y1445,Z1445),'[1]Sheet1 (2)'!$T$6:$U$26,2,FALSE)</f>
        <v>0</v>
      </c>
      <c r="AB1445" s="173" t="s">
        <v>80</v>
      </c>
      <c r="AC1445" s="173" t="s">
        <v>80</v>
      </c>
      <c r="AD1445" s="177">
        <f>VLOOKUP(CONCATENATE(AB1445,AC1445),'[1]Sheet1 (2)'!$X$6:$Y$26,2,FALSE)</f>
        <v>0</v>
      </c>
      <c r="AE1445" s="173" t="s">
        <v>82</v>
      </c>
      <c r="AF1445" s="173" t="s">
        <v>81</v>
      </c>
      <c r="AG1445" s="177">
        <f>VLOOKUP(CONCATENATE(AE1445,AF1445),'[1]Sheet1 (2)'!$Z$6:$AA$26,2,FALSE)</f>
        <v>66</v>
      </c>
      <c r="AH1445" s="172"/>
      <c r="AI1445" s="178"/>
      <c r="AJ1445" s="140"/>
      <c r="AK1445" s="176" t="s">
        <v>282</v>
      </c>
      <c r="AL1445" s="176" t="s">
        <v>76</v>
      </c>
      <c r="AM1445" s="170">
        <f t="shared" si="45"/>
        <v>1578</v>
      </c>
      <c r="AN1445" s="147"/>
      <c r="AO1445" s="155"/>
      <c r="AP1445" s="156"/>
      <c r="AQ1445" s="157">
        <v>6.054175764071168</v>
      </c>
      <c r="AR1445" s="158"/>
      <c r="AS1445" s="145">
        <f>LOOKUP(rufmkm,'[1]Sheet1 (2)'!$V$62:$V$71,'[1]Sheet1 (2)'!$W$62:$W$71)</f>
        <v>70</v>
      </c>
      <c r="AT1445" s="140"/>
      <c r="AU1445" s="157">
        <f>IF(IF(D1445='[1]Sheet1 (2)'!$C$69,'[1]Sheet1 (2)'!$D$69*('[1]Sheet1 (2)'!$D$72-rut_index)/'[1]Sheet1 (2)'!$D$72,IF([1]shee2!D1385='[1]Sheet1 (2)'!$C$70,'[1]Sheet1 (2)'!$D$70*('[1]Sheet1 (2)'!$D$72-rut_index)/'[1]Sheet1 (2)'!$D$72,IF([1]shee2!D1385='[1]Sheet1 (2)'!$C$71,'[1]Sheet1 (2)'!$D$71*('[1]Sheet1 (2)'!$D$72-rut_index)/'[1]Sheet1 (2)'!$D$72)))&lt;0,0,IF(D1445='[1]Sheet1 (2)'!$C$69,'[1]Sheet1 (2)'!$D$69*('[1]Sheet1 (2)'!$D$72-rut_index)/'[1]Sheet1 (2)'!$D$72,IF([1]shee2!D1385='[1]Sheet1 (2)'!$C$70,'[1]Sheet1 (2)'!$D$70*('[1]Sheet1 (2)'!$D$72-rut_index)/'[1]Sheet1 (2)'!$D$72,IF([1]shee2!D1385='[1]Sheet1 (2)'!$C$71,'[1]Sheet1 (2)'!$D$71*('[1]Sheet1 (2)'!$D$72-rut_index)/'[1]Sheet1 (2)'!$D$72))))</f>
        <v>5</v>
      </c>
      <c r="AV1445" s="157">
        <f>IF(IF(D1445='[1]Sheet1 (2)'!$C$69,'[1]Sheet1 (2)'!$D$69*('[1]Sheet1 (2)'!$D$72-crack_s_index)/'[1]Sheet1 (2)'!$D$72,IF([1]shee2!D1385='[1]Sheet1 (2)'!$C$70,'[1]Sheet1 (2)'!$D$70*('[1]Sheet1 (2)'!$D$72-crack_s_index)/'[1]Sheet1 (2)'!$D$72,IF([1]shee2!D1385='[1]Sheet1 (2)'!$C$71,'[1]Sheet1 (2)'!$D$71*('[1]Sheet1 (2)'!$D$72-crack_s_index)/'[1]Sheet1 (2)'!$D$72)))&lt;0,0,IF(D1445='[1]Sheet1 (2)'!$C$69,'[1]Sheet1 (2)'!$D$69*('[1]Sheet1 (2)'!$D$72-crack_s_index)/'[1]Sheet1 (2)'!$D$72,IF([1]shee2!D1385='[1]Sheet1 (2)'!$C$70,'[1]Sheet1 (2)'!$D$70*('[1]Sheet1 (2)'!$D$72-crack_s_index)/'[1]Sheet1 (2)'!$D$72,IF([1]shee2!D1385='[1]Sheet1 (2)'!$C$71,'[1]Sheet1 (2)'!$D$71*('[1]Sheet1 (2)'!$D$72-crack_s_index)/'[1]Sheet1 (2)'!$D$72))))</f>
        <v>5</v>
      </c>
      <c r="AW1445" s="157">
        <f>IF(IF(D1445='[1]Sheet1 (2)'!$C$69,'[1]Sheet1 (2)'!$D$69*('[1]Sheet1 (2)'!$D$72-crack_t_index)/'[1]Sheet1 (2)'!$D$72,IF([1]shee2!D1385='[1]Sheet1 (2)'!$C$70,'[1]Sheet1 (2)'!$D$70*('[1]Sheet1 (2)'!$D$72-crack_t_index)/'[1]Sheet1 (2)'!$D$72,IF([1]shee2!D1385='[1]Sheet1 (2)'!$C$71,'[1]Sheet1 (2)'!$D$71*('[1]Sheet1 (2)'!$D$72-crack_t_index)/'[1]Sheet1 (2)'!$D$72)))&lt;0,0,IF(D1445='[1]Sheet1 (2)'!$C$69,'[1]Sheet1 (2)'!$D$69*('[1]Sheet1 (2)'!$D$72-crack_t_index)/'[1]Sheet1 (2)'!$D$72,IF([1]shee2!D1385='[1]Sheet1 (2)'!$C$70,'[1]Sheet1 (2)'!$D$70*('[1]Sheet1 (2)'!$D$72-crack_t_index)/'[1]Sheet1 (2)'!$D$72,IF([1]shee2!D1385='[1]Sheet1 (2)'!$C$71,'[1]Sheet1 (2)'!$D$71*('[1]Sheet1 (2)'!$D$72-crack_t_index)/'[1]Sheet1 (2)'!$D$72))))</f>
        <v>5</v>
      </c>
      <c r="AX1445" s="157">
        <f>IF(IF(D1445='[1]Sheet1 (2)'!$C$69,'[1]Sheet1 (2)'!$D$69*('[1]Sheet1 (2)'!$D$72-rave_index)/'[1]Sheet1 (2)'!$D$72,IF([1]shee2!D1385='[1]Sheet1 (2)'!$C$70,'[1]Sheet1 (2)'!$D$70*('[1]Sheet1 (2)'!$D$72-rave_index)/'[1]Sheet1 (2)'!$D$72,IF([1]shee2!D1385='[1]Sheet1 (2)'!$C$71,'[1]Sheet1 (2)'!$D$71*('[1]Sheet1 (2)'!$D$72-rave_index)/'[1]Sheet1 (2)'!$D$72)))&lt;0,0,IF(D1445='[1]Sheet1 (2)'!$C$69,'[1]Sheet1 (2)'!$D$69*('[1]Sheet1 (2)'!$D$72-rave_index)/'[1]Sheet1 (2)'!$D$72,IF([1]shee2!D1385='[1]Sheet1 (2)'!$C$70,'[1]Sheet1 (2)'!$D$70*('[1]Sheet1 (2)'!$D$72-rave_index)/'[1]Sheet1 (2)'!$D$72,IF([1]shee2!D1385='[1]Sheet1 (2)'!$C$71,'[1]Sheet1 (2)'!$D$71*('[1]Sheet1 (2)'!$D$72-rave_index)/'[1]Sheet1 (2)'!$D$72))))</f>
        <v>5</v>
      </c>
      <c r="AY1445" s="157">
        <f>IF(IF(D1445='[1]Sheet1 (2)'!$C$69,'[1]Sheet1 (2)'!$D$69*('[1]Sheet1 (2)'!$D$72-rough_index)/'[1]Sheet1 (2)'!$D$72,IF([1]shee2!D1385='[1]Sheet1 (2)'!$C$70,'[1]Sheet1 (2)'!$D$70*('[1]Sheet1 (2)'!$D$72-rough_index)/'[1]Sheet1 (2)'!$D$72,IF([1]shee2!D1385='[1]Sheet1 (2)'!$C$71,'[1]Sheet1 (2)'!$D$71*('[1]Sheet1 (2)'!$D$72-rough_index)/'[1]Sheet1 (2)'!$D$72)))&lt;0,0,IF(D1445='[1]Sheet1 (2)'!$C$69,'[1]Sheet1 (2)'!$D$69*('[1]Sheet1 (2)'!$D$72-rough_index)/'[1]Sheet1 (2)'!$D$72,IF([1]shee2!D1385='[1]Sheet1 (2)'!$C$70,'[1]Sheet1 (2)'!$D$70*('[1]Sheet1 (2)'!$D$72-rough_index)/'[1]Sheet1 (2)'!$D$72,IF([1]shee2!D1385='[1]Sheet1 (2)'!$C$71,'[1]Sheet1 (2)'!$D$71*('[1]Sheet1 (2)'!$D$72-rough_index)/'[1]Sheet1 (2)'!$D$72))))</f>
        <v>0</v>
      </c>
      <c r="AZ1445" s="179">
        <f>+(AU1445*'[1]Sheet1 (2)'!$C$77)+(AV1445*'[1]Sheet1 (2)'!$C$78)+(AW1445*'[1]Sheet1 (2)'!$C$79)+(AX1445*'[1]Sheet1 (2)'!$C$80)+(AY1445*'[1]Sheet1 (2)'!$C$81)</f>
        <v>3.5</v>
      </c>
      <c r="BA1445" s="213" t="str">
        <f t="shared" si="44"/>
        <v>Fair</v>
      </c>
      <c r="BE1445">
        <f>IF(D1445='[1]Sheet1 (2)'!$C$61,'[1]Sheet1 (2)'!$D$61*(counts^2)+'[1]Sheet1 (2)'!$G$61*counts+'[1]Sheet1 (2)'!$J$61,IF(D1445='[1]Sheet1 (2)'!$C$62,'[1]Sheet1 (2)'!$D$62*counts+'[1]Sheet1 (2)'!$G$62,IF(D1445='[1]Sheet1 (2)'!$C$63,'[1]Sheet1 (2)'!$D$63*counts+'[1]Sheet1 (2)'!$G$63,IF(D1445='[1]Sheet1 (2)'!$C$64,'[1]Sheet1 (2)'!$D$64*counts+'[1]Sheet1 (2)'!$G$64))))</f>
        <v>2.0984129299999998</v>
      </c>
    </row>
    <row r="1446" spans="1:57" ht="12.75" customHeight="1">
      <c r="A1446" s="176" t="s">
        <v>282</v>
      </c>
      <c r="B1446" s="145" t="s">
        <v>76</v>
      </c>
      <c r="C1446" s="170">
        <v>1579</v>
      </c>
      <c r="D1446" s="174" t="s">
        <v>77</v>
      </c>
      <c r="E1446" s="171">
        <v>8</v>
      </c>
      <c r="F1446" s="171">
        <v>2</v>
      </c>
      <c r="G1446" s="171" t="s">
        <v>77</v>
      </c>
      <c r="H1446" s="171">
        <v>1</v>
      </c>
      <c r="I1446" s="171" t="s">
        <v>77</v>
      </c>
      <c r="J1446" s="173" t="s">
        <v>80</v>
      </c>
      <c r="K1446" s="173" t="s">
        <v>80</v>
      </c>
      <c r="L1446" s="169">
        <f>VLOOKUP(CONCATENATE(J1446,K1446),'Sheet1 (2)'!$J$6:$K$26,2,FALSE)</f>
        <v>0</v>
      </c>
      <c r="M1446" s="173" t="s">
        <v>80</v>
      </c>
      <c r="N1446" s="173" t="s">
        <v>80</v>
      </c>
      <c r="O1446" s="177">
        <f>VLOOKUP(CONCATENATE(M1446,N1446),'[1]Sheet1 (2)'!$L$6:$M$26,2,FALSE)</f>
        <v>0</v>
      </c>
      <c r="P1446" s="173" t="s">
        <v>80</v>
      </c>
      <c r="Q1446" s="173" t="s">
        <v>80</v>
      </c>
      <c r="R1446" s="177">
        <f>VLOOKUP(CONCATENATE(P1446,Q1446),'[1]Sheet1 (2)'!$N$6:$O$26,2,FALSE)</f>
        <v>0</v>
      </c>
      <c r="S1446" s="173" t="s">
        <v>80</v>
      </c>
      <c r="T1446" s="173" t="s">
        <v>80</v>
      </c>
      <c r="U1446" s="177">
        <f>VLOOKUP(CONCATENATE(S1446,T1446),'[1]Sheet1 (2)'!$P$6:$Q$26,2,FALSE)</f>
        <v>0</v>
      </c>
      <c r="V1446" s="173" t="s">
        <v>80</v>
      </c>
      <c r="W1446" s="173" t="s">
        <v>80</v>
      </c>
      <c r="X1446" s="177">
        <f>VLOOKUP(CONCATENATE(V1446,W1446),'[1]Sheet1 (2)'!$R$6:$S$26,2,FALSE)</f>
        <v>0</v>
      </c>
      <c r="Y1446" s="173" t="s">
        <v>80</v>
      </c>
      <c r="Z1446" s="173" t="s">
        <v>80</v>
      </c>
      <c r="AA1446" s="177">
        <f>VLOOKUP(CONCATENATE(Y1446,Z1446),'[1]Sheet1 (2)'!$T$6:$U$26,2,FALSE)</f>
        <v>0</v>
      </c>
      <c r="AB1446" s="173" t="s">
        <v>80</v>
      </c>
      <c r="AC1446" s="173" t="s">
        <v>80</v>
      </c>
      <c r="AD1446" s="177">
        <f>VLOOKUP(CONCATENATE(AB1446,AC1446),'[1]Sheet1 (2)'!$X$6:$Y$26,2,FALSE)</f>
        <v>0</v>
      </c>
      <c r="AE1446" s="173" t="s">
        <v>82</v>
      </c>
      <c r="AF1446" s="173" t="s">
        <v>81</v>
      </c>
      <c r="AG1446" s="177">
        <f>VLOOKUP(CONCATENATE(AE1446,AF1446),'[1]Sheet1 (2)'!$Z$6:$AA$26,2,FALSE)</f>
        <v>66</v>
      </c>
      <c r="AH1446" s="172"/>
      <c r="AI1446" s="178"/>
      <c r="AJ1446" s="140"/>
      <c r="AK1446" s="176" t="s">
        <v>282</v>
      </c>
      <c r="AL1446" s="176" t="s">
        <v>76</v>
      </c>
      <c r="AM1446" s="170">
        <f t="shared" si="45"/>
        <v>1579</v>
      </c>
      <c r="AN1446" s="147"/>
      <c r="AO1446" s="155" t="s">
        <v>409</v>
      </c>
      <c r="AP1446" s="156"/>
      <c r="AQ1446" s="157">
        <v>4.0071672120105859</v>
      </c>
      <c r="AR1446" s="158"/>
      <c r="AS1446" s="145">
        <f>LOOKUP(rufmkm,'[1]Sheet1 (2)'!$V$62:$V$71,'[1]Sheet1 (2)'!$W$62:$W$71)</f>
        <v>50</v>
      </c>
      <c r="AT1446" s="140"/>
      <c r="AU1446" s="157">
        <f>IF(IF(D1446='[1]Sheet1 (2)'!$C$69,'[1]Sheet1 (2)'!$D$69*('[1]Sheet1 (2)'!$D$72-rut_index)/'[1]Sheet1 (2)'!$D$72,IF([1]shee2!D1386='[1]Sheet1 (2)'!$C$70,'[1]Sheet1 (2)'!$D$70*('[1]Sheet1 (2)'!$D$72-rut_index)/'[1]Sheet1 (2)'!$D$72,IF([1]shee2!D1386='[1]Sheet1 (2)'!$C$71,'[1]Sheet1 (2)'!$D$71*('[1]Sheet1 (2)'!$D$72-rut_index)/'[1]Sheet1 (2)'!$D$72)))&lt;0,0,IF(D1446='[1]Sheet1 (2)'!$C$69,'[1]Sheet1 (2)'!$D$69*('[1]Sheet1 (2)'!$D$72-rut_index)/'[1]Sheet1 (2)'!$D$72,IF([1]shee2!D1386='[1]Sheet1 (2)'!$C$70,'[1]Sheet1 (2)'!$D$70*('[1]Sheet1 (2)'!$D$72-rut_index)/'[1]Sheet1 (2)'!$D$72,IF([1]shee2!D1386='[1]Sheet1 (2)'!$C$71,'[1]Sheet1 (2)'!$D$71*('[1]Sheet1 (2)'!$D$72-rut_index)/'[1]Sheet1 (2)'!$D$72))))</f>
        <v>5</v>
      </c>
      <c r="AV1446" s="157">
        <f>IF(IF(D1446='[1]Sheet1 (2)'!$C$69,'[1]Sheet1 (2)'!$D$69*('[1]Sheet1 (2)'!$D$72-crack_s_index)/'[1]Sheet1 (2)'!$D$72,IF([1]shee2!D1386='[1]Sheet1 (2)'!$C$70,'[1]Sheet1 (2)'!$D$70*('[1]Sheet1 (2)'!$D$72-crack_s_index)/'[1]Sheet1 (2)'!$D$72,IF([1]shee2!D1386='[1]Sheet1 (2)'!$C$71,'[1]Sheet1 (2)'!$D$71*('[1]Sheet1 (2)'!$D$72-crack_s_index)/'[1]Sheet1 (2)'!$D$72)))&lt;0,0,IF(D1446='[1]Sheet1 (2)'!$C$69,'[1]Sheet1 (2)'!$D$69*('[1]Sheet1 (2)'!$D$72-crack_s_index)/'[1]Sheet1 (2)'!$D$72,IF([1]shee2!D1386='[1]Sheet1 (2)'!$C$70,'[1]Sheet1 (2)'!$D$70*('[1]Sheet1 (2)'!$D$72-crack_s_index)/'[1]Sheet1 (2)'!$D$72,IF([1]shee2!D1386='[1]Sheet1 (2)'!$C$71,'[1]Sheet1 (2)'!$D$71*('[1]Sheet1 (2)'!$D$72-crack_s_index)/'[1]Sheet1 (2)'!$D$72))))</f>
        <v>5</v>
      </c>
      <c r="AW1446" s="157">
        <f>IF(IF(D1446='[1]Sheet1 (2)'!$C$69,'[1]Sheet1 (2)'!$D$69*('[1]Sheet1 (2)'!$D$72-crack_t_index)/'[1]Sheet1 (2)'!$D$72,IF([1]shee2!D1386='[1]Sheet1 (2)'!$C$70,'[1]Sheet1 (2)'!$D$70*('[1]Sheet1 (2)'!$D$72-crack_t_index)/'[1]Sheet1 (2)'!$D$72,IF([1]shee2!D1386='[1]Sheet1 (2)'!$C$71,'[1]Sheet1 (2)'!$D$71*('[1]Sheet1 (2)'!$D$72-crack_t_index)/'[1]Sheet1 (2)'!$D$72)))&lt;0,0,IF(D1446='[1]Sheet1 (2)'!$C$69,'[1]Sheet1 (2)'!$D$69*('[1]Sheet1 (2)'!$D$72-crack_t_index)/'[1]Sheet1 (2)'!$D$72,IF([1]shee2!D1386='[1]Sheet1 (2)'!$C$70,'[1]Sheet1 (2)'!$D$70*('[1]Sheet1 (2)'!$D$72-crack_t_index)/'[1]Sheet1 (2)'!$D$72,IF([1]shee2!D1386='[1]Sheet1 (2)'!$C$71,'[1]Sheet1 (2)'!$D$71*('[1]Sheet1 (2)'!$D$72-crack_t_index)/'[1]Sheet1 (2)'!$D$72))))</f>
        <v>5</v>
      </c>
      <c r="AX1446" s="157">
        <f>IF(IF(D1446='[1]Sheet1 (2)'!$C$69,'[1]Sheet1 (2)'!$D$69*('[1]Sheet1 (2)'!$D$72-rave_index)/'[1]Sheet1 (2)'!$D$72,IF([1]shee2!D1386='[1]Sheet1 (2)'!$C$70,'[1]Sheet1 (2)'!$D$70*('[1]Sheet1 (2)'!$D$72-rave_index)/'[1]Sheet1 (2)'!$D$72,IF([1]shee2!D1386='[1]Sheet1 (2)'!$C$71,'[1]Sheet1 (2)'!$D$71*('[1]Sheet1 (2)'!$D$72-rave_index)/'[1]Sheet1 (2)'!$D$72)))&lt;0,0,IF(D1446='[1]Sheet1 (2)'!$C$69,'[1]Sheet1 (2)'!$D$69*('[1]Sheet1 (2)'!$D$72-rave_index)/'[1]Sheet1 (2)'!$D$72,IF([1]shee2!D1386='[1]Sheet1 (2)'!$C$70,'[1]Sheet1 (2)'!$D$70*('[1]Sheet1 (2)'!$D$72-rave_index)/'[1]Sheet1 (2)'!$D$72,IF([1]shee2!D1386='[1]Sheet1 (2)'!$C$71,'[1]Sheet1 (2)'!$D$71*('[1]Sheet1 (2)'!$D$72-rave_index)/'[1]Sheet1 (2)'!$D$72))))</f>
        <v>5</v>
      </c>
      <c r="AY1446" s="157">
        <f>IF(IF(D1446='[1]Sheet1 (2)'!$C$69,'[1]Sheet1 (2)'!$D$69*('[1]Sheet1 (2)'!$D$72-rough_index)/'[1]Sheet1 (2)'!$D$72,IF([1]shee2!D1386='[1]Sheet1 (2)'!$C$70,'[1]Sheet1 (2)'!$D$70*('[1]Sheet1 (2)'!$D$72-rough_index)/'[1]Sheet1 (2)'!$D$72,IF([1]shee2!D1386='[1]Sheet1 (2)'!$C$71,'[1]Sheet1 (2)'!$D$71*('[1]Sheet1 (2)'!$D$72-rough_index)/'[1]Sheet1 (2)'!$D$72)))&lt;0,0,IF(D1446='[1]Sheet1 (2)'!$C$69,'[1]Sheet1 (2)'!$D$69*('[1]Sheet1 (2)'!$D$72-rough_index)/'[1]Sheet1 (2)'!$D$72,IF([1]shee2!D1386='[1]Sheet1 (2)'!$C$70,'[1]Sheet1 (2)'!$D$70*('[1]Sheet1 (2)'!$D$72-rough_index)/'[1]Sheet1 (2)'!$D$72,IF([1]shee2!D1386='[1]Sheet1 (2)'!$C$71,'[1]Sheet1 (2)'!$D$71*('[1]Sheet1 (2)'!$D$72-rough_index)/'[1]Sheet1 (2)'!$D$72))))</f>
        <v>0.83333333333333337</v>
      </c>
      <c r="AZ1446" s="179">
        <f>+(AU1446*'[1]Sheet1 (2)'!$C$77)+(AV1446*'[1]Sheet1 (2)'!$C$78)+(AW1446*'[1]Sheet1 (2)'!$C$79)+(AX1446*'[1]Sheet1 (2)'!$C$80)+(AY1446*'[1]Sheet1 (2)'!$C$81)</f>
        <v>3.75</v>
      </c>
      <c r="BA1446" s="213" t="str">
        <f t="shared" si="44"/>
        <v>Fair</v>
      </c>
      <c r="BE1446">
        <f>IF(D1446='[1]Sheet1 (2)'!$C$61,'[1]Sheet1 (2)'!$D$61*(counts^2)+'[1]Sheet1 (2)'!$G$61*counts+'[1]Sheet1 (2)'!$J$61,IF(D1446='[1]Sheet1 (2)'!$C$62,'[1]Sheet1 (2)'!$D$62*counts+'[1]Sheet1 (2)'!$G$62,IF(D1446='[1]Sheet1 (2)'!$C$63,'[1]Sheet1 (2)'!$D$63*counts+'[1]Sheet1 (2)'!$G$63,IF(D1446='[1]Sheet1 (2)'!$C$64,'[1]Sheet1 (2)'!$D$64*counts+'[1]Sheet1 (2)'!$G$64))))</f>
        <v>2.0984129299999998</v>
      </c>
    </row>
    <row r="1447" spans="1:57" ht="12.75" customHeight="1">
      <c r="A1447" s="176" t="s">
        <v>282</v>
      </c>
      <c r="B1447" s="145" t="s">
        <v>76</v>
      </c>
      <c r="C1447" s="170">
        <v>1580</v>
      </c>
      <c r="D1447" s="174" t="s">
        <v>77</v>
      </c>
      <c r="E1447" s="171">
        <v>8</v>
      </c>
      <c r="F1447" s="171">
        <v>2</v>
      </c>
      <c r="G1447" s="171" t="s">
        <v>77</v>
      </c>
      <c r="H1447" s="171">
        <v>1</v>
      </c>
      <c r="I1447" s="171" t="s">
        <v>77</v>
      </c>
      <c r="J1447" s="173" t="s">
        <v>80</v>
      </c>
      <c r="K1447" s="173" t="s">
        <v>80</v>
      </c>
      <c r="L1447" s="169">
        <f>VLOOKUP(CONCATENATE(J1447,K1447),'Sheet1 (2)'!$J$6:$K$26,2,FALSE)</f>
        <v>0</v>
      </c>
      <c r="M1447" s="173" t="s">
        <v>80</v>
      </c>
      <c r="N1447" s="173" t="s">
        <v>80</v>
      </c>
      <c r="O1447" s="177">
        <f>VLOOKUP(CONCATENATE(M1447,N1447),'[1]Sheet1 (2)'!$L$6:$M$26,2,FALSE)</f>
        <v>0</v>
      </c>
      <c r="P1447" s="173" t="s">
        <v>80</v>
      </c>
      <c r="Q1447" s="173" t="s">
        <v>80</v>
      </c>
      <c r="R1447" s="177">
        <f>VLOOKUP(CONCATENATE(P1447,Q1447),'[1]Sheet1 (2)'!$N$6:$O$26,2,FALSE)</f>
        <v>0</v>
      </c>
      <c r="S1447" s="173" t="s">
        <v>80</v>
      </c>
      <c r="T1447" s="173" t="s">
        <v>80</v>
      </c>
      <c r="U1447" s="177">
        <f>VLOOKUP(CONCATENATE(S1447,T1447),'[1]Sheet1 (2)'!$P$6:$Q$26,2,FALSE)</f>
        <v>0</v>
      </c>
      <c r="V1447" s="173" t="s">
        <v>80</v>
      </c>
      <c r="W1447" s="173" t="s">
        <v>80</v>
      </c>
      <c r="X1447" s="177">
        <f>VLOOKUP(CONCATENATE(V1447,W1447),'[1]Sheet1 (2)'!$R$6:$S$26,2,FALSE)</f>
        <v>0</v>
      </c>
      <c r="Y1447" s="173" t="s">
        <v>80</v>
      </c>
      <c r="Z1447" s="173" t="s">
        <v>80</v>
      </c>
      <c r="AA1447" s="177">
        <f>VLOOKUP(CONCATENATE(Y1447,Z1447),'[1]Sheet1 (2)'!$T$6:$U$26,2,FALSE)</f>
        <v>0</v>
      </c>
      <c r="AB1447" s="173" t="s">
        <v>80</v>
      </c>
      <c r="AC1447" s="173" t="s">
        <v>80</v>
      </c>
      <c r="AD1447" s="177">
        <f>VLOOKUP(CONCATENATE(AB1447,AC1447),'[1]Sheet1 (2)'!$X$6:$Y$26,2,FALSE)</f>
        <v>0</v>
      </c>
      <c r="AE1447" s="173" t="s">
        <v>82</v>
      </c>
      <c r="AF1447" s="173" t="s">
        <v>81</v>
      </c>
      <c r="AG1447" s="177">
        <f>VLOOKUP(CONCATENATE(AE1447,AF1447),'[1]Sheet1 (2)'!$Z$6:$AA$26,2,FALSE)</f>
        <v>66</v>
      </c>
      <c r="AH1447" s="172"/>
      <c r="AI1447" s="178"/>
      <c r="AJ1447" s="140"/>
      <c r="AK1447" s="176" t="s">
        <v>282</v>
      </c>
      <c r="AL1447" s="176" t="s">
        <v>76</v>
      </c>
      <c r="AM1447" s="170">
        <f t="shared" si="45"/>
        <v>1580</v>
      </c>
      <c r="AN1447" s="147"/>
      <c r="AO1447" s="155"/>
      <c r="AP1447" s="156"/>
      <c r="AQ1447" s="157">
        <v>2.4323903803136888</v>
      </c>
      <c r="AR1447" s="158"/>
      <c r="AS1447" s="145">
        <f>LOOKUP(rufmkm,'[1]Sheet1 (2)'!$V$62:$V$71,'[1]Sheet1 (2)'!$W$62:$W$71)</f>
        <v>30</v>
      </c>
      <c r="AT1447" s="140"/>
      <c r="AU1447" s="157">
        <f>IF(IF(D1447='[1]Sheet1 (2)'!$C$69,'[1]Sheet1 (2)'!$D$69*('[1]Sheet1 (2)'!$D$72-rut_index)/'[1]Sheet1 (2)'!$D$72,IF([1]shee2!D1387='[1]Sheet1 (2)'!$C$70,'[1]Sheet1 (2)'!$D$70*('[1]Sheet1 (2)'!$D$72-rut_index)/'[1]Sheet1 (2)'!$D$72,IF([1]shee2!D1387='[1]Sheet1 (2)'!$C$71,'[1]Sheet1 (2)'!$D$71*('[1]Sheet1 (2)'!$D$72-rut_index)/'[1]Sheet1 (2)'!$D$72)))&lt;0,0,IF(D1447='[1]Sheet1 (2)'!$C$69,'[1]Sheet1 (2)'!$D$69*('[1]Sheet1 (2)'!$D$72-rut_index)/'[1]Sheet1 (2)'!$D$72,IF([1]shee2!D1387='[1]Sheet1 (2)'!$C$70,'[1]Sheet1 (2)'!$D$70*('[1]Sheet1 (2)'!$D$72-rut_index)/'[1]Sheet1 (2)'!$D$72,IF([1]shee2!D1387='[1]Sheet1 (2)'!$C$71,'[1]Sheet1 (2)'!$D$71*('[1]Sheet1 (2)'!$D$72-rut_index)/'[1]Sheet1 (2)'!$D$72))))</f>
        <v>5</v>
      </c>
      <c r="AV1447" s="157">
        <f>IF(IF(D1447='[1]Sheet1 (2)'!$C$69,'[1]Sheet1 (2)'!$D$69*('[1]Sheet1 (2)'!$D$72-crack_s_index)/'[1]Sheet1 (2)'!$D$72,IF([1]shee2!D1387='[1]Sheet1 (2)'!$C$70,'[1]Sheet1 (2)'!$D$70*('[1]Sheet1 (2)'!$D$72-crack_s_index)/'[1]Sheet1 (2)'!$D$72,IF([1]shee2!D1387='[1]Sheet1 (2)'!$C$71,'[1]Sheet1 (2)'!$D$71*('[1]Sheet1 (2)'!$D$72-crack_s_index)/'[1]Sheet1 (2)'!$D$72)))&lt;0,0,IF(D1447='[1]Sheet1 (2)'!$C$69,'[1]Sheet1 (2)'!$D$69*('[1]Sheet1 (2)'!$D$72-crack_s_index)/'[1]Sheet1 (2)'!$D$72,IF([1]shee2!D1387='[1]Sheet1 (2)'!$C$70,'[1]Sheet1 (2)'!$D$70*('[1]Sheet1 (2)'!$D$72-crack_s_index)/'[1]Sheet1 (2)'!$D$72,IF([1]shee2!D1387='[1]Sheet1 (2)'!$C$71,'[1]Sheet1 (2)'!$D$71*('[1]Sheet1 (2)'!$D$72-crack_s_index)/'[1]Sheet1 (2)'!$D$72))))</f>
        <v>5</v>
      </c>
      <c r="AW1447" s="157">
        <f>IF(IF(D1447='[1]Sheet1 (2)'!$C$69,'[1]Sheet1 (2)'!$D$69*('[1]Sheet1 (2)'!$D$72-crack_t_index)/'[1]Sheet1 (2)'!$D$72,IF([1]shee2!D1387='[1]Sheet1 (2)'!$C$70,'[1]Sheet1 (2)'!$D$70*('[1]Sheet1 (2)'!$D$72-crack_t_index)/'[1]Sheet1 (2)'!$D$72,IF([1]shee2!D1387='[1]Sheet1 (2)'!$C$71,'[1]Sheet1 (2)'!$D$71*('[1]Sheet1 (2)'!$D$72-crack_t_index)/'[1]Sheet1 (2)'!$D$72)))&lt;0,0,IF(D1447='[1]Sheet1 (2)'!$C$69,'[1]Sheet1 (2)'!$D$69*('[1]Sheet1 (2)'!$D$72-crack_t_index)/'[1]Sheet1 (2)'!$D$72,IF([1]shee2!D1387='[1]Sheet1 (2)'!$C$70,'[1]Sheet1 (2)'!$D$70*('[1]Sheet1 (2)'!$D$72-crack_t_index)/'[1]Sheet1 (2)'!$D$72,IF([1]shee2!D1387='[1]Sheet1 (2)'!$C$71,'[1]Sheet1 (2)'!$D$71*('[1]Sheet1 (2)'!$D$72-crack_t_index)/'[1]Sheet1 (2)'!$D$72))))</f>
        <v>5</v>
      </c>
      <c r="AX1447" s="157">
        <f>IF(IF(D1447='[1]Sheet1 (2)'!$C$69,'[1]Sheet1 (2)'!$D$69*('[1]Sheet1 (2)'!$D$72-rave_index)/'[1]Sheet1 (2)'!$D$72,IF([1]shee2!D1387='[1]Sheet1 (2)'!$C$70,'[1]Sheet1 (2)'!$D$70*('[1]Sheet1 (2)'!$D$72-rave_index)/'[1]Sheet1 (2)'!$D$72,IF([1]shee2!D1387='[1]Sheet1 (2)'!$C$71,'[1]Sheet1 (2)'!$D$71*('[1]Sheet1 (2)'!$D$72-rave_index)/'[1]Sheet1 (2)'!$D$72)))&lt;0,0,IF(D1447='[1]Sheet1 (2)'!$C$69,'[1]Sheet1 (2)'!$D$69*('[1]Sheet1 (2)'!$D$72-rave_index)/'[1]Sheet1 (2)'!$D$72,IF([1]shee2!D1387='[1]Sheet1 (2)'!$C$70,'[1]Sheet1 (2)'!$D$70*('[1]Sheet1 (2)'!$D$72-rave_index)/'[1]Sheet1 (2)'!$D$72,IF([1]shee2!D1387='[1]Sheet1 (2)'!$C$71,'[1]Sheet1 (2)'!$D$71*('[1]Sheet1 (2)'!$D$72-rave_index)/'[1]Sheet1 (2)'!$D$72))))</f>
        <v>5</v>
      </c>
      <c r="AY1447" s="157">
        <f>IF(IF(D1447='[1]Sheet1 (2)'!$C$69,'[1]Sheet1 (2)'!$D$69*('[1]Sheet1 (2)'!$D$72-rough_index)/'[1]Sheet1 (2)'!$D$72,IF([1]shee2!D1387='[1]Sheet1 (2)'!$C$70,'[1]Sheet1 (2)'!$D$70*('[1]Sheet1 (2)'!$D$72-rough_index)/'[1]Sheet1 (2)'!$D$72,IF([1]shee2!D1387='[1]Sheet1 (2)'!$C$71,'[1]Sheet1 (2)'!$D$71*('[1]Sheet1 (2)'!$D$72-rough_index)/'[1]Sheet1 (2)'!$D$72)))&lt;0,0,IF(D1447='[1]Sheet1 (2)'!$C$69,'[1]Sheet1 (2)'!$D$69*('[1]Sheet1 (2)'!$D$72-rough_index)/'[1]Sheet1 (2)'!$D$72,IF([1]shee2!D1387='[1]Sheet1 (2)'!$C$70,'[1]Sheet1 (2)'!$D$70*('[1]Sheet1 (2)'!$D$72-rough_index)/'[1]Sheet1 (2)'!$D$72,IF([1]shee2!D1387='[1]Sheet1 (2)'!$C$71,'[1]Sheet1 (2)'!$D$71*('[1]Sheet1 (2)'!$D$72-rough_index)/'[1]Sheet1 (2)'!$D$72))))</f>
        <v>2.5</v>
      </c>
      <c r="AZ1447" s="179">
        <f>+(AU1447*'[1]Sheet1 (2)'!$C$77)+(AV1447*'[1]Sheet1 (2)'!$C$78)+(AW1447*'[1]Sheet1 (2)'!$C$79)+(AX1447*'[1]Sheet1 (2)'!$C$80)+(AY1447*'[1]Sheet1 (2)'!$C$81)</f>
        <v>4.25</v>
      </c>
      <c r="BA1447" s="213" t="str">
        <f t="shared" si="44"/>
        <v>Good</v>
      </c>
      <c r="BE1447">
        <f>IF(D1447='[1]Sheet1 (2)'!$C$61,'[1]Sheet1 (2)'!$D$61*(counts^2)+'[1]Sheet1 (2)'!$G$61*counts+'[1]Sheet1 (2)'!$J$61,IF(D1447='[1]Sheet1 (2)'!$C$62,'[1]Sheet1 (2)'!$D$62*counts+'[1]Sheet1 (2)'!$G$62,IF(D1447='[1]Sheet1 (2)'!$C$63,'[1]Sheet1 (2)'!$D$63*counts+'[1]Sheet1 (2)'!$G$63,IF(D1447='[1]Sheet1 (2)'!$C$64,'[1]Sheet1 (2)'!$D$64*counts+'[1]Sheet1 (2)'!$G$64))))</f>
        <v>2.0984129299999998</v>
      </c>
    </row>
    <row r="1448" spans="1:57" ht="12.75" customHeight="1">
      <c r="A1448" s="176" t="s">
        <v>282</v>
      </c>
      <c r="B1448" s="145" t="s">
        <v>76</v>
      </c>
      <c r="C1448" s="170">
        <v>1581</v>
      </c>
      <c r="D1448" s="174" t="s">
        <v>77</v>
      </c>
      <c r="E1448" s="171">
        <v>8</v>
      </c>
      <c r="F1448" s="171">
        <v>2</v>
      </c>
      <c r="G1448" s="171" t="s">
        <v>77</v>
      </c>
      <c r="H1448" s="171">
        <v>1</v>
      </c>
      <c r="I1448" s="171" t="s">
        <v>77</v>
      </c>
      <c r="J1448" s="173" t="s">
        <v>80</v>
      </c>
      <c r="K1448" s="173" t="s">
        <v>80</v>
      </c>
      <c r="L1448" s="169">
        <f>VLOOKUP(CONCATENATE(J1448,K1448),'Sheet1 (2)'!$J$6:$K$26,2,FALSE)</f>
        <v>0</v>
      </c>
      <c r="M1448" s="173" t="s">
        <v>80</v>
      </c>
      <c r="N1448" s="173" t="s">
        <v>80</v>
      </c>
      <c r="O1448" s="177">
        <f>VLOOKUP(CONCATENATE(M1448,N1448),'[1]Sheet1 (2)'!$L$6:$M$26,2,FALSE)</f>
        <v>0</v>
      </c>
      <c r="P1448" s="173" t="s">
        <v>80</v>
      </c>
      <c r="Q1448" s="173" t="s">
        <v>80</v>
      </c>
      <c r="R1448" s="177">
        <f>VLOOKUP(CONCATENATE(P1448,Q1448),'[1]Sheet1 (2)'!$N$6:$O$26,2,FALSE)</f>
        <v>0</v>
      </c>
      <c r="S1448" s="173" t="s">
        <v>80</v>
      </c>
      <c r="T1448" s="173" t="s">
        <v>80</v>
      </c>
      <c r="U1448" s="177">
        <f>VLOOKUP(CONCATENATE(S1448,T1448),'[1]Sheet1 (2)'!$P$6:$Q$26,2,FALSE)</f>
        <v>0</v>
      </c>
      <c r="V1448" s="173" t="s">
        <v>80</v>
      </c>
      <c r="W1448" s="173" t="s">
        <v>80</v>
      </c>
      <c r="X1448" s="177">
        <f>VLOOKUP(CONCATENATE(V1448,W1448),'[1]Sheet1 (2)'!$R$6:$S$26,2,FALSE)</f>
        <v>0</v>
      </c>
      <c r="Y1448" s="173" t="s">
        <v>80</v>
      </c>
      <c r="Z1448" s="173" t="s">
        <v>80</v>
      </c>
      <c r="AA1448" s="177">
        <f>VLOOKUP(CONCATENATE(Y1448,Z1448),'[1]Sheet1 (2)'!$T$6:$U$26,2,FALSE)</f>
        <v>0</v>
      </c>
      <c r="AB1448" s="173" t="s">
        <v>80</v>
      </c>
      <c r="AC1448" s="173" t="s">
        <v>80</v>
      </c>
      <c r="AD1448" s="177">
        <f>VLOOKUP(CONCATENATE(AB1448,AC1448),'[1]Sheet1 (2)'!$X$6:$Y$26,2,FALSE)</f>
        <v>0</v>
      </c>
      <c r="AE1448" s="173" t="s">
        <v>82</v>
      </c>
      <c r="AF1448" s="173" t="s">
        <v>81</v>
      </c>
      <c r="AG1448" s="177">
        <f>VLOOKUP(CONCATENATE(AE1448,AF1448),'[1]Sheet1 (2)'!$Z$6:$AA$26,2,FALSE)</f>
        <v>66</v>
      </c>
      <c r="AH1448" s="172"/>
      <c r="AI1448" s="178"/>
      <c r="AJ1448" s="140"/>
      <c r="AK1448" s="176" t="s">
        <v>282</v>
      </c>
      <c r="AL1448" s="176" t="s">
        <v>76</v>
      </c>
      <c r="AM1448" s="170">
        <f t="shared" si="45"/>
        <v>1581</v>
      </c>
      <c r="AN1448" s="147"/>
      <c r="AO1448" s="155"/>
      <c r="AP1448" s="156"/>
      <c r="AQ1448" s="157">
        <v>3.6853601971810717</v>
      </c>
      <c r="AR1448" s="158"/>
      <c r="AS1448" s="145">
        <f>LOOKUP(rufmkm,'[1]Sheet1 (2)'!$V$62:$V$71,'[1]Sheet1 (2)'!$W$62:$W$71)</f>
        <v>40</v>
      </c>
      <c r="AT1448" s="140"/>
      <c r="AU1448" s="157">
        <f>IF(IF(D1448='[1]Sheet1 (2)'!$C$69,'[1]Sheet1 (2)'!$D$69*('[1]Sheet1 (2)'!$D$72-rut_index)/'[1]Sheet1 (2)'!$D$72,IF([1]shee2!D1388='[1]Sheet1 (2)'!$C$70,'[1]Sheet1 (2)'!$D$70*('[1]Sheet1 (2)'!$D$72-rut_index)/'[1]Sheet1 (2)'!$D$72,IF([1]shee2!D1388='[1]Sheet1 (2)'!$C$71,'[1]Sheet1 (2)'!$D$71*('[1]Sheet1 (2)'!$D$72-rut_index)/'[1]Sheet1 (2)'!$D$72)))&lt;0,0,IF(D1448='[1]Sheet1 (2)'!$C$69,'[1]Sheet1 (2)'!$D$69*('[1]Sheet1 (2)'!$D$72-rut_index)/'[1]Sheet1 (2)'!$D$72,IF([1]shee2!D1388='[1]Sheet1 (2)'!$C$70,'[1]Sheet1 (2)'!$D$70*('[1]Sheet1 (2)'!$D$72-rut_index)/'[1]Sheet1 (2)'!$D$72,IF([1]shee2!D1388='[1]Sheet1 (2)'!$C$71,'[1]Sheet1 (2)'!$D$71*('[1]Sheet1 (2)'!$D$72-rut_index)/'[1]Sheet1 (2)'!$D$72))))</f>
        <v>5</v>
      </c>
      <c r="AV1448" s="157">
        <f>IF(IF(D1448='[1]Sheet1 (2)'!$C$69,'[1]Sheet1 (2)'!$D$69*('[1]Sheet1 (2)'!$D$72-crack_s_index)/'[1]Sheet1 (2)'!$D$72,IF([1]shee2!D1388='[1]Sheet1 (2)'!$C$70,'[1]Sheet1 (2)'!$D$70*('[1]Sheet1 (2)'!$D$72-crack_s_index)/'[1]Sheet1 (2)'!$D$72,IF([1]shee2!D1388='[1]Sheet1 (2)'!$C$71,'[1]Sheet1 (2)'!$D$71*('[1]Sheet1 (2)'!$D$72-crack_s_index)/'[1]Sheet1 (2)'!$D$72)))&lt;0,0,IF(D1448='[1]Sheet1 (2)'!$C$69,'[1]Sheet1 (2)'!$D$69*('[1]Sheet1 (2)'!$D$72-crack_s_index)/'[1]Sheet1 (2)'!$D$72,IF([1]shee2!D1388='[1]Sheet1 (2)'!$C$70,'[1]Sheet1 (2)'!$D$70*('[1]Sheet1 (2)'!$D$72-crack_s_index)/'[1]Sheet1 (2)'!$D$72,IF([1]shee2!D1388='[1]Sheet1 (2)'!$C$71,'[1]Sheet1 (2)'!$D$71*('[1]Sheet1 (2)'!$D$72-crack_s_index)/'[1]Sheet1 (2)'!$D$72))))</f>
        <v>5</v>
      </c>
      <c r="AW1448" s="157">
        <f>IF(IF(D1448='[1]Sheet1 (2)'!$C$69,'[1]Sheet1 (2)'!$D$69*('[1]Sheet1 (2)'!$D$72-crack_t_index)/'[1]Sheet1 (2)'!$D$72,IF([1]shee2!D1388='[1]Sheet1 (2)'!$C$70,'[1]Sheet1 (2)'!$D$70*('[1]Sheet1 (2)'!$D$72-crack_t_index)/'[1]Sheet1 (2)'!$D$72,IF([1]shee2!D1388='[1]Sheet1 (2)'!$C$71,'[1]Sheet1 (2)'!$D$71*('[1]Sheet1 (2)'!$D$72-crack_t_index)/'[1]Sheet1 (2)'!$D$72)))&lt;0,0,IF(D1448='[1]Sheet1 (2)'!$C$69,'[1]Sheet1 (2)'!$D$69*('[1]Sheet1 (2)'!$D$72-crack_t_index)/'[1]Sheet1 (2)'!$D$72,IF([1]shee2!D1388='[1]Sheet1 (2)'!$C$70,'[1]Sheet1 (2)'!$D$70*('[1]Sheet1 (2)'!$D$72-crack_t_index)/'[1]Sheet1 (2)'!$D$72,IF([1]shee2!D1388='[1]Sheet1 (2)'!$C$71,'[1]Sheet1 (2)'!$D$71*('[1]Sheet1 (2)'!$D$72-crack_t_index)/'[1]Sheet1 (2)'!$D$72))))</f>
        <v>5</v>
      </c>
      <c r="AX1448" s="157">
        <f>IF(IF(D1448='[1]Sheet1 (2)'!$C$69,'[1]Sheet1 (2)'!$D$69*('[1]Sheet1 (2)'!$D$72-rave_index)/'[1]Sheet1 (2)'!$D$72,IF([1]shee2!D1388='[1]Sheet1 (2)'!$C$70,'[1]Sheet1 (2)'!$D$70*('[1]Sheet1 (2)'!$D$72-rave_index)/'[1]Sheet1 (2)'!$D$72,IF([1]shee2!D1388='[1]Sheet1 (2)'!$C$71,'[1]Sheet1 (2)'!$D$71*('[1]Sheet1 (2)'!$D$72-rave_index)/'[1]Sheet1 (2)'!$D$72)))&lt;0,0,IF(D1448='[1]Sheet1 (2)'!$C$69,'[1]Sheet1 (2)'!$D$69*('[1]Sheet1 (2)'!$D$72-rave_index)/'[1]Sheet1 (2)'!$D$72,IF([1]shee2!D1388='[1]Sheet1 (2)'!$C$70,'[1]Sheet1 (2)'!$D$70*('[1]Sheet1 (2)'!$D$72-rave_index)/'[1]Sheet1 (2)'!$D$72,IF([1]shee2!D1388='[1]Sheet1 (2)'!$C$71,'[1]Sheet1 (2)'!$D$71*('[1]Sheet1 (2)'!$D$72-rave_index)/'[1]Sheet1 (2)'!$D$72))))</f>
        <v>5</v>
      </c>
      <c r="AY1448" s="157">
        <f>IF(IF(D1448='[1]Sheet1 (2)'!$C$69,'[1]Sheet1 (2)'!$D$69*('[1]Sheet1 (2)'!$D$72-rough_index)/'[1]Sheet1 (2)'!$D$72,IF([1]shee2!D1388='[1]Sheet1 (2)'!$C$70,'[1]Sheet1 (2)'!$D$70*('[1]Sheet1 (2)'!$D$72-rough_index)/'[1]Sheet1 (2)'!$D$72,IF([1]shee2!D1388='[1]Sheet1 (2)'!$C$71,'[1]Sheet1 (2)'!$D$71*('[1]Sheet1 (2)'!$D$72-rough_index)/'[1]Sheet1 (2)'!$D$72)))&lt;0,0,IF(D1448='[1]Sheet1 (2)'!$C$69,'[1]Sheet1 (2)'!$D$69*('[1]Sheet1 (2)'!$D$72-rough_index)/'[1]Sheet1 (2)'!$D$72,IF([1]shee2!D1388='[1]Sheet1 (2)'!$C$70,'[1]Sheet1 (2)'!$D$70*('[1]Sheet1 (2)'!$D$72-rough_index)/'[1]Sheet1 (2)'!$D$72,IF([1]shee2!D1388='[1]Sheet1 (2)'!$C$71,'[1]Sheet1 (2)'!$D$71*('[1]Sheet1 (2)'!$D$72-rough_index)/'[1]Sheet1 (2)'!$D$72))))</f>
        <v>1.6666666666666667</v>
      </c>
      <c r="AZ1448" s="179">
        <f>+(AU1448*'[1]Sheet1 (2)'!$C$77)+(AV1448*'[1]Sheet1 (2)'!$C$78)+(AW1448*'[1]Sheet1 (2)'!$C$79)+(AX1448*'[1]Sheet1 (2)'!$C$80)+(AY1448*'[1]Sheet1 (2)'!$C$81)</f>
        <v>4</v>
      </c>
      <c r="BA1448" s="213" t="str">
        <f t="shared" si="44"/>
        <v>Good</v>
      </c>
      <c r="BE1448">
        <f>IF(D1448='[1]Sheet1 (2)'!$C$61,'[1]Sheet1 (2)'!$D$61*(counts^2)+'[1]Sheet1 (2)'!$G$61*counts+'[1]Sheet1 (2)'!$J$61,IF(D1448='[1]Sheet1 (2)'!$C$62,'[1]Sheet1 (2)'!$D$62*counts+'[1]Sheet1 (2)'!$G$62,IF(D1448='[1]Sheet1 (2)'!$C$63,'[1]Sheet1 (2)'!$D$63*counts+'[1]Sheet1 (2)'!$G$63,IF(D1448='[1]Sheet1 (2)'!$C$64,'[1]Sheet1 (2)'!$D$64*counts+'[1]Sheet1 (2)'!$G$64))))</f>
        <v>2.0984129299999998</v>
      </c>
    </row>
    <row r="1449" spans="1:57" ht="12.75" customHeight="1">
      <c r="A1449" s="176" t="s">
        <v>282</v>
      </c>
      <c r="B1449" s="145" t="s">
        <v>76</v>
      </c>
      <c r="C1449" s="170">
        <v>1582</v>
      </c>
      <c r="D1449" s="174" t="s">
        <v>77</v>
      </c>
      <c r="E1449" s="171">
        <v>8</v>
      </c>
      <c r="F1449" s="171">
        <v>2</v>
      </c>
      <c r="G1449" s="171" t="s">
        <v>77</v>
      </c>
      <c r="H1449" s="171">
        <v>1</v>
      </c>
      <c r="I1449" s="171" t="s">
        <v>77</v>
      </c>
      <c r="J1449" s="173" t="s">
        <v>80</v>
      </c>
      <c r="K1449" s="173" t="s">
        <v>80</v>
      </c>
      <c r="L1449" s="169">
        <f>VLOOKUP(CONCATENATE(J1449,K1449),'Sheet1 (2)'!$J$6:$K$26,2,FALSE)</f>
        <v>0</v>
      </c>
      <c r="M1449" s="173" t="s">
        <v>83</v>
      </c>
      <c r="N1449" s="173" t="s">
        <v>78</v>
      </c>
      <c r="O1449" s="177">
        <f>VLOOKUP(CONCATENATE(M1449,N1449),'[1]Sheet1 (2)'!$L$6:$M$26,2,FALSE)</f>
        <v>7.5</v>
      </c>
      <c r="P1449" s="173" t="s">
        <v>80</v>
      </c>
      <c r="Q1449" s="173" t="s">
        <v>80</v>
      </c>
      <c r="R1449" s="177">
        <f>VLOOKUP(CONCATENATE(P1449,Q1449),'[1]Sheet1 (2)'!$N$6:$O$26,2,FALSE)</f>
        <v>0</v>
      </c>
      <c r="S1449" s="173" t="s">
        <v>80</v>
      </c>
      <c r="T1449" s="173" t="s">
        <v>80</v>
      </c>
      <c r="U1449" s="177">
        <f>VLOOKUP(CONCATENATE(S1449,T1449),'[1]Sheet1 (2)'!$P$6:$Q$26,2,FALSE)</f>
        <v>0</v>
      </c>
      <c r="V1449" s="173" t="s">
        <v>80</v>
      </c>
      <c r="W1449" s="173" t="s">
        <v>80</v>
      </c>
      <c r="X1449" s="177">
        <f>VLOOKUP(CONCATENATE(V1449,W1449),'[1]Sheet1 (2)'!$R$6:$S$26,2,FALSE)</f>
        <v>0</v>
      </c>
      <c r="Y1449" s="173" t="s">
        <v>80</v>
      </c>
      <c r="Z1449" s="173" t="s">
        <v>80</v>
      </c>
      <c r="AA1449" s="177">
        <f>VLOOKUP(CONCATENATE(Y1449,Z1449),'[1]Sheet1 (2)'!$T$6:$U$26,2,FALSE)</f>
        <v>0</v>
      </c>
      <c r="AB1449" s="173" t="s">
        <v>80</v>
      </c>
      <c r="AC1449" s="173" t="s">
        <v>80</v>
      </c>
      <c r="AD1449" s="177">
        <f>VLOOKUP(CONCATENATE(AB1449,AC1449),'[1]Sheet1 (2)'!$X$6:$Y$26,2,FALSE)</f>
        <v>0</v>
      </c>
      <c r="AE1449" s="173" t="s">
        <v>82</v>
      </c>
      <c r="AF1449" s="173" t="s">
        <v>81</v>
      </c>
      <c r="AG1449" s="177">
        <f>VLOOKUP(CONCATENATE(AE1449,AF1449),'[1]Sheet1 (2)'!$Z$6:$AA$26,2,FALSE)</f>
        <v>66</v>
      </c>
      <c r="AH1449" s="172"/>
      <c r="AI1449" s="178"/>
      <c r="AJ1449" s="140"/>
      <c r="AK1449" s="176" t="s">
        <v>282</v>
      </c>
      <c r="AL1449" s="176" t="s">
        <v>76</v>
      </c>
      <c r="AM1449" s="170">
        <f t="shared" si="45"/>
        <v>1582</v>
      </c>
      <c r="AN1449" s="147"/>
      <c r="AO1449" s="155"/>
      <c r="AP1449" s="156"/>
      <c r="AQ1449" s="157">
        <v>3.2963957960038863</v>
      </c>
      <c r="AR1449" s="158"/>
      <c r="AS1449" s="145">
        <f>LOOKUP(rufmkm,'[1]Sheet1 (2)'!$V$62:$V$71,'[1]Sheet1 (2)'!$W$62:$W$71)</f>
        <v>40</v>
      </c>
      <c r="AT1449" s="140"/>
      <c r="AU1449" s="157">
        <f>IF(IF(D1449='[1]Sheet1 (2)'!$C$69,'[1]Sheet1 (2)'!$D$69*('[1]Sheet1 (2)'!$D$72-rut_index)/'[1]Sheet1 (2)'!$D$72,IF([1]shee2!D1389='[1]Sheet1 (2)'!$C$70,'[1]Sheet1 (2)'!$D$70*('[1]Sheet1 (2)'!$D$72-rut_index)/'[1]Sheet1 (2)'!$D$72,IF([1]shee2!D1389='[1]Sheet1 (2)'!$C$71,'[1]Sheet1 (2)'!$D$71*('[1]Sheet1 (2)'!$D$72-rut_index)/'[1]Sheet1 (2)'!$D$72)))&lt;0,0,IF(D1449='[1]Sheet1 (2)'!$C$69,'[1]Sheet1 (2)'!$D$69*('[1]Sheet1 (2)'!$D$72-rut_index)/'[1]Sheet1 (2)'!$D$72,IF([1]shee2!D1389='[1]Sheet1 (2)'!$C$70,'[1]Sheet1 (2)'!$D$70*('[1]Sheet1 (2)'!$D$72-rut_index)/'[1]Sheet1 (2)'!$D$72,IF([1]shee2!D1389='[1]Sheet1 (2)'!$C$71,'[1]Sheet1 (2)'!$D$71*('[1]Sheet1 (2)'!$D$72-rut_index)/'[1]Sheet1 (2)'!$D$72))))</f>
        <v>5</v>
      </c>
      <c r="AV1449" s="157">
        <f>IF(IF(D1449='[1]Sheet1 (2)'!$C$69,'[1]Sheet1 (2)'!$D$69*('[1]Sheet1 (2)'!$D$72-crack_s_index)/'[1]Sheet1 (2)'!$D$72,IF([1]shee2!D1389='[1]Sheet1 (2)'!$C$70,'[1]Sheet1 (2)'!$D$70*('[1]Sheet1 (2)'!$D$72-crack_s_index)/'[1]Sheet1 (2)'!$D$72,IF([1]shee2!D1389='[1]Sheet1 (2)'!$C$71,'[1]Sheet1 (2)'!$D$71*('[1]Sheet1 (2)'!$D$72-crack_s_index)/'[1]Sheet1 (2)'!$D$72)))&lt;0,0,IF(D1449='[1]Sheet1 (2)'!$C$69,'[1]Sheet1 (2)'!$D$69*('[1]Sheet1 (2)'!$D$72-crack_s_index)/'[1]Sheet1 (2)'!$D$72,IF([1]shee2!D1389='[1]Sheet1 (2)'!$C$70,'[1]Sheet1 (2)'!$D$70*('[1]Sheet1 (2)'!$D$72-crack_s_index)/'[1]Sheet1 (2)'!$D$72,IF([1]shee2!D1389='[1]Sheet1 (2)'!$C$71,'[1]Sheet1 (2)'!$D$71*('[1]Sheet1 (2)'!$D$72-crack_s_index)/'[1]Sheet1 (2)'!$D$72))))</f>
        <v>4.375</v>
      </c>
      <c r="AW1449" s="157">
        <f>IF(IF(D1449='[1]Sheet1 (2)'!$C$69,'[1]Sheet1 (2)'!$D$69*('[1]Sheet1 (2)'!$D$72-crack_t_index)/'[1]Sheet1 (2)'!$D$72,IF([1]shee2!D1389='[1]Sheet1 (2)'!$C$70,'[1]Sheet1 (2)'!$D$70*('[1]Sheet1 (2)'!$D$72-crack_t_index)/'[1]Sheet1 (2)'!$D$72,IF([1]shee2!D1389='[1]Sheet1 (2)'!$C$71,'[1]Sheet1 (2)'!$D$71*('[1]Sheet1 (2)'!$D$72-crack_t_index)/'[1]Sheet1 (2)'!$D$72)))&lt;0,0,IF(D1449='[1]Sheet1 (2)'!$C$69,'[1]Sheet1 (2)'!$D$69*('[1]Sheet1 (2)'!$D$72-crack_t_index)/'[1]Sheet1 (2)'!$D$72,IF([1]shee2!D1389='[1]Sheet1 (2)'!$C$70,'[1]Sheet1 (2)'!$D$70*('[1]Sheet1 (2)'!$D$72-crack_t_index)/'[1]Sheet1 (2)'!$D$72,IF([1]shee2!D1389='[1]Sheet1 (2)'!$C$71,'[1]Sheet1 (2)'!$D$71*('[1]Sheet1 (2)'!$D$72-crack_t_index)/'[1]Sheet1 (2)'!$D$72))))</f>
        <v>5</v>
      </c>
      <c r="AX1449" s="157">
        <f>IF(IF(D1449='[1]Sheet1 (2)'!$C$69,'[1]Sheet1 (2)'!$D$69*('[1]Sheet1 (2)'!$D$72-rave_index)/'[1]Sheet1 (2)'!$D$72,IF([1]shee2!D1389='[1]Sheet1 (2)'!$C$70,'[1]Sheet1 (2)'!$D$70*('[1]Sheet1 (2)'!$D$72-rave_index)/'[1]Sheet1 (2)'!$D$72,IF([1]shee2!D1389='[1]Sheet1 (2)'!$C$71,'[1]Sheet1 (2)'!$D$71*('[1]Sheet1 (2)'!$D$72-rave_index)/'[1]Sheet1 (2)'!$D$72)))&lt;0,0,IF(D1449='[1]Sheet1 (2)'!$C$69,'[1]Sheet1 (2)'!$D$69*('[1]Sheet1 (2)'!$D$72-rave_index)/'[1]Sheet1 (2)'!$D$72,IF([1]shee2!D1389='[1]Sheet1 (2)'!$C$70,'[1]Sheet1 (2)'!$D$70*('[1]Sheet1 (2)'!$D$72-rave_index)/'[1]Sheet1 (2)'!$D$72,IF([1]shee2!D1389='[1]Sheet1 (2)'!$C$71,'[1]Sheet1 (2)'!$D$71*('[1]Sheet1 (2)'!$D$72-rave_index)/'[1]Sheet1 (2)'!$D$72))))</f>
        <v>5</v>
      </c>
      <c r="AY1449" s="157">
        <f>IF(IF(D1449='[1]Sheet1 (2)'!$C$69,'[1]Sheet1 (2)'!$D$69*('[1]Sheet1 (2)'!$D$72-rough_index)/'[1]Sheet1 (2)'!$D$72,IF([1]shee2!D1389='[1]Sheet1 (2)'!$C$70,'[1]Sheet1 (2)'!$D$70*('[1]Sheet1 (2)'!$D$72-rough_index)/'[1]Sheet1 (2)'!$D$72,IF([1]shee2!D1389='[1]Sheet1 (2)'!$C$71,'[1]Sheet1 (2)'!$D$71*('[1]Sheet1 (2)'!$D$72-rough_index)/'[1]Sheet1 (2)'!$D$72)))&lt;0,0,IF(D1449='[1]Sheet1 (2)'!$C$69,'[1]Sheet1 (2)'!$D$69*('[1]Sheet1 (2)'!$D$72-rough_index)/'[1]Sheet1 (2)'!$D$72,IF([1]shee2!D1389='[1]Sheet1 (2)'!$C$70,'[1]Sheet1 (2)'!$D$70*('[1]Sheet1 (2)'!$D$72-rough_index)/'[1]Sheet1 (2)'!$D$72,IF([1]shee2!D1389='[1]Sheet1 (2)'!$C$71,'[1]Sheet1 (2)'!$D$71*('[1]Sheet1 (2)'!$D$72-rough_index)/'[1]Sheet1 (2)'!$D$72))))</f>
        <v>1.6666666666666667</v>
      </c>
      <c r="AZ1449" s="179">
        <f>+(AU1449*'[1]Sheet1 (2)'!$C$77)+(AV1449*'[1]Sheet1 (2)'!$C$78)+(AW1449*'[1]Sheet1 (2)'!$C$79)+(AX1449*'[1]Sheet1 (2)'!$C$80)+(AY1449*'[1]Sheet1 (2)'!$C$81)</f>
        <v>3.7750000000000004</v>
      </c>
      <c r="BA1449" s="213" t="str">
        <f t="shared" si="44"/>
        <v>Fair</v>
      </c>
      <c r="BE1449">
        <f>IF(D1449='[1]Sheet1 (2)'!$C$61,'[1]Sheet1 (2)'!$D$61*(counts^2)+'[1]Sheet1 (2)'!$G$61*counts+'[1]Sheet1 (2)'!$J$61,IF(D1449='[1]Sheet1 (2)'!$C$62,'[1]Sheet1 (2)'!$D$62*counts+'[1]Sheet1 (2)'!$G$62,IF(D1449='[1]Sheet1 (2)'!$C$63,'[1]Sheet1 (2)'!$D$63*counts+'[1]Sheet1 (2)'!$G$63,IF(D1449='[1]Sheet1 (2)'!$C$64,'[1]Sheet1 (2)'!$D$64*counts+'[1]Sheet1 (2)'!$G$64))))</f>
        <v>2.0984129299999998</v>
      </c>
    </row>
    <row r="1450" spans="1:57" ht="12.75" customHeight="1">
      <c r="A1450" s="176" t="s">
        <v>282</v>
      </c>
      <c r="B1450" s="145" t="s">
        <v>76</v>
      </c>
      <c r="C1450" s="170">
        <v>1583</v>
      </c>
      <c r="D1450" s="174" t="s">
        <v>77</v>
      </c>
      <c r="E1450" s="171">
        <v>8</v>
      </c>
      <c r="F1450" s="171">
        <v>2</v>
      </c>
      <c r="G1450" s="171" t="s">
        <v>77</v>
      </c>
      <c r="H1450" s="171">
        <v>1</v>
      </c>
      <c r="I1450" s="171" t="s">
        <v>77</v>
      </c>
      <c r="J1450" s="173" t="s">
        <v>80</v>
      </c>
      <c r="K1450" s="173" t="s">
        <v>80</v>
      </c>
      <c r="L1450" s="169">
        <f>VLOOKUP(CONCATENATE(J1450,K1450),'Sheet1 (2)'!$J$6:$K$26,2,FALSE)</f>
        <v>0</v>
      </c>
      <c r="M1450" s="173" t="s">
        <v>82</v>
      </c>
      <c r="N1450" s="173" t="s">
        <v>83</v>
      </c>
      <c r="O1450" s="177">
        <f>VLOOKUP(CONCATENATE(M1450,N1450),'[1]Sheet1 (2)'!$L$6:$M$26,2,FALSE)</f>
        <v>25</v>
      </c>
      <c r="P1450" s="173" t="s">
        <v>80</v>
      </c>
      <c r="Q1450" s="173" t="s">
        <v>80</v>
      </c>
      <c r="R1450" s="177">
        <f>VLOOKUP(CONCATENATE(P1450,Q1450),'[1]Sheet1 (2)'!$N$6:$O$26,2,FALSE)</f>
        <v>0</v>
      </c>
      <c r="S1450" s="173" t="s">
        <v>80</v>
      </c>
      <c r="T1450" s="173" t="s">
        <v>80</v>
      </c>
      <c r="U1450" s="177">
        <f>VLOOKUP(CONCATENATE(S1450,T1450),'[1]Sheet1 (2)'!$P$6:$Q$26,2,FALSE)</f>
        <v>0</v>
      </c>
      <c r="V1450" s="173" t="s">
        <v>80</v>
      </c>
      <c r="W1450" s="173" t="s">
        <v>80</v>
      </c>
      <c r="X1450" s="177">
        <f>VLOOKUP(CONCATENATE(V1450,W1450),'[1]Sheet1 (2)'!$R$6:$S$26,2,FALSE)</f>
        <v>0</v>
      </c>
      <c r="Y1450" s="173" t="s">
        <v>80</v>
      </c>
      <c r="Z1450" s="173" t="s">
        <v>80</v>
      </c>
      <c r="AA1450" s="177">
        <f>VLOOKUP(CONCATENATE(Y1450,Z1450),'[1]Sheet1 (2)'!$T$6:$U$26,2,FALSE)</f>
        <v>0</v>
      </c>
      <c r="AB1450" s="173" t="s">
        <v>80</v>
      </c>
      <c r="AC1450" s="173" t="s">
        <v>80</v>
      </c>
      <c r="AD1450" s="177">
        <f>VLOOKUP(CONCATENATE(AB1450,AC1450),'[1]Sheet1 (2)'!$X$6:$Y$26,2,FALSE)</f>
        <v>0</v>
      </c>
      <c r="AE1450" s="173" t="s">
        <v>82</v>
      </c>
      <c r="AF1450" s="173" t="s">
        <v>81</v>
      </c>
      <c r="AG1450" s="177">
        <f>VLOOKUP(CONCATENATE(AE1450,AF1450),'[1]Sheet1 (2)'!$Z$6:$AA$26,2,FALSE)</f>
        <v>66</v>
      </c>
      <c r="AH1450" s="172"/>
      <c r="AI1450" s="178"/>
      <c r="AJ1450" s="140"/>
      <c r="AK1450" s="176" t="s">
        <v>282</v>
      </c>
      <c r="AL1450" s="176" t="s">
        <v>76</v>
      </c>
      <c r="AM1450" s="170">
        <f t="shared" si="45"/>
        <v>1583</v>
      </c>
      <c r="AN1450" s="147"/>
      <c r="AO1450" s="155"/>
      <c r="AP1450" s="156"/>
      <c r="AQ1450" s="157">
        <v>3.4966707441021896</v>
      </c>
      <c r="AR1450" s="158"/>
      <c r="AS1450" s="145">
        <f>LOOKUP(rufmkm,'[1]Sheet1 (2)'!$V$62:$V$71,'[1]Sheet1 (2)'!$W$62:$W$71)</f>
        <v>40</v>
      </c>
      <c r="AT1450" s="140"/>
      <c r="AU1450" s="157">
        <f>IF(IF(D1450='[1]Sheet1 (2)'!$C$69,'[1]Sheet1 (2)'!$D$69*('[1]Sheet1 (2)'!$D$72-rut_index)/'[1]Sheet1 (2)'!$D$72,IF([1]shee2!D1390='[1]Sheet1 (2)'!$C$70,'[1]Sheet1 (2)'!$D$70*('[1]Sheet1 (2)'!$D$72-rut_index)/'[1]Sheet1 (2)'!$D$72,IF([1]shee2!D1390='[1]Sheet1 (2)'!$C$71,'[1]Sheet1 (2)'!$D$71*('[1]Sheet1 (2)'!$D$72-rut_index)/'[1]Sheet1 (2)'!$D$72)))&lt;0,0,IF(D1450='[1]Sheet1 (2)'!$C$69,'[1]Sheet1 (2)'!$D$69*('[1]Sheet1 (2)'!$D$72-rut_index)/'[1]Sheet1 (2)'!$D$72,IF([1]shee2!D1390='[1]Sheet1 (2)'!$C$70,'[1]Sheet1 (2)'!$D$70*('[1]Sheet1 (2)'!$D$72-rut_index)/'[1]Sheet1 (2)'!$D$72,IF([1]shee2!D1390='[1]Sheet1 (2)'!$C$71,'[1]Sheet1 (2)'!$D$71*('[1]Sheet1 (2)'!$D$72-rut_index)/'[1]Sheet1 (2)'!$D$72))))</f>
        <v>5</v>
      </c>
      <c r="AV1450" s="157">
        <f>IF(IF(D1450='[1]Sheet1 (2)'!$C$69,'[1]Sheet1 (2)'!$D$69*('[1]Sheet1 (2)'!$D$72-crack_s_index)/'[1]Sheet1 (2)'!$D$72,IF([1]shee2!D1390='[1]Sheet1 (2)'!$C$70,'[1]Sheet1 (2)'!$D$70*('[1]Sheet1 (2)'!$D$72-crack_s_index)/'[1]Sheet1 (2)'!$D$72,IF([1]shee2!D1390='[1]Sheet1 (2)'!$C$71,'[1]Sheet1 (2)'!$D$71*('[1]Sheet1 (2)'!$D$72-crack_s_index)/'[1]Sheet1 (2)'!$D$72)))&lt;0,0,IF(D1450='[1]Sheet1 (2)'!$C$69,'[1]Sheet1 (2)'!$D$69*('[1]Sheet1 (2)'!$D$72-crack_s_index)/'[1]Sheet1 (2)'!$D$72,IF([1]shee2!D1390='[1]Sheet1 (2)'!$C$70,'[1]Sheet1 (2)'!$D$70*('[1]Sheet1 (2)'!$D$72-crack_s_index)/'[1]Sheet1 (2)'!$D$72,IF([1]shee2!D1390='[1]Sheet1 (2)'!$C$71,'[1]Sheet1 (2)'!$D$71*('[1]Sheet1 (2)'!$D$72-crack_s_index)/'[1]Sheet1 (2)'!$D$72))))</f>
        <v>2.9166666666666665</v>
      </c>
      <c r="AW1450" s="157">
        <f>IF(IF(D1450='[1]Sheet1 (2)'!$C$69,'[1]Sheet1 (2)'!$D$69*('[1]Sheet1 (2)'!$D$72-crack_t_index)/'[1]Sheet1 (2)'!$D$72,IF([1]shee2!D1390='[1]Sheet1 (2)'!$C$70,'[1]Sheet1 (2)'!$D$70*('[1]Sheet1 (2)'!$D$72-crack_t_index)/'[1]Sheet1 (2)'!$D$72,IF([1]shee2!D1390='[1]Sheet1 (2)'!$C$71,'[1]Sheet1 (2)'!$D$71*('[1]Sheet1 (2)'!$D$72-crack_t_index)/'[1]Sheet1 (2)'!$D$72)))&lt;0,0,IF(D1450='[1]Sheet1 (2)'!$C$69,'[1]Sheet1 (2)'!$D$69*('[1]Sheet1 (2)'!$D$72-crack_t_index)/'[1]Sheet1 (2)'!$D$72,IF([1]shee2!D1390='[1]Sheet1 (2)'!$C$70,'[1]Sheet1 (2)'!$D$70*('[1]Sheet1 (2)'!$D$72-crack_t_index)/'[1]Sheet1 (2)'!$D$72,IF([1]shee2!D1390='[1]Sheet1 (2)'!$C$71,'[1]Sheet1 (2)'!$D$71*('[1]Sheet1 (2)'!$D$72-crack_t_index)/'[1]Sheet1 (2)'!$D$72))))</f>
        <v>5</v>
      </c>
      <c r="AX1450" s="157">
        <f>IF(IF(D1450='[1]Sheet1 (2)'!$C$69,'[1]Sheet1 (2)'!$D$69*('[1]Sheet1 (2)'!$D$72-rave_index)/'[1]Sheet1 (2)'!$D$72,IF([1]shee2!D1390='[1]Sheet1 (2)'!$C$70,'[1]Sheet1 (2)'!$D$70*('[1]Sheet1 (2)'!$D$72-rave_index)/'[1]Sheet1 (2)'!$D$72,IF([1]shee2!D1390='[1]Sheet1 (2)'!$C$71,'[1]Sheet1 (2)'!$D$71*('[1]Sheet1 (2)'!$D$72-rave_index)/'[1]Sheet1 (2)'!$D$72)))&lt;0,0,IF(D1450='[1]Sheet1 (2)'!$C$69,'[1]Sheet1 (2)'!$D$69*('[1]Sheet1 (2)'!$D$72-rave_index)/'[1]Sheet1 (2)'!$D$72,IF([1]shee2!D1390='[1]Sheet1 (2)'!$C$70,'[1]Sheet1 (2)'!$D$70*('[1]Sheet1 (2)'!$D$72-rave_index)/'[1]Sheet1 (2)'!$D$72,IF([1]shee2!D1390='[1]Sheet1 (2)'!$C$71,'[1]Sheet1 (2)'!$D$71*('[1]Sheet1 (2)'!$D$72-rave_index)/'[1]Sheet1 (2)'!$D$72))))</f>
        <v>5</v>
      </c>
      <c r="AY1450" s="157">
        <f>IF(IF(D1450='[1]Sheet1 (2)'!$C$69,'[1]Sheet1 (2)'!$D$69*('[1]Sheet1 (2)'!$D$72-rough_index)/'[1]Sheet1 (2)'!$D$72,IF([1]shee2!D1390='[1]Sheet1 (2)'!$C$70,'[1]Sheet1 (2)'!$D$70*('[1]Sheet1 (2)'!$D$72-rough_index)/'[1]Sheet1 (2)'!$D$72,IF([1]shee2!D1390='[1]Sheet1 (2)'!$C$71,'[1]Sheet1 (2)'!$D$71*('[1]Sheet1 (2)'!$D$72-rough_index)/'[1]Sheet1 (2)'!$D$72)))&lt;0,0,IF(D1450='[1]Sheet1 (2)'!$C$69,'[1]Sheet1 (2)'!$D$69*('[1]Sheet1 (2)'!$D$72-rough_index)/'[1]Sheet1 (2)'!$D$72,IF([1]shee2!D1390='[1]Sheet1 (2)'!$C$70,'[1]Sheet1 (2)'!$D$70*('[1]Sheet1 (2)'!$D$72-rough_index)/'[1]Sheet1 (2)'!$D$72,IF([1]shee2!D1390='[1]Sheet1 (2)'!$C$71,'[1]Sheet1 (2)'!$D$71*('[1]Sheet1 (2)'!$D$72-rough_index)/'[1]Sheet1 (2)'!$D$72))))</f>
        <v>1.6666666666666667</v>
      </c>
      <c r="AZ1450" s="179">
        <f>+(AU1450*'[1]Sheet1 (2)'!$C$77)+(AV1450*'[1]Sheet1 (2)'!$C$78)+(AW1450*'[1]Sheet1 (2)'!$C$79)+(AX1450*'[1]Sheet1 (2)'!$C$80)+(AY1450*'[1]Sheet1 (2)'!$C$81)</f>
        <v>3.25</v>
      </c>
      <c r="BA1450" s="213" t="str">
        <f t="shared" si="44"/>
        <v>Fair</v>
      </c>
      <c r="BE1450">
        <f>IF(D1450='[1]Sheet1 (2)'!$C$61,'[1]Sheet1 (2)'!$D$61*(counts^2)+'[1]Sheet1 (2)'!$G$61*counts+'[1]Sheet1 (2)'!$J$61,IF(D1450='[1]Sheet1 (2)'!$C$62,'[1]Sheet1 (2)'!$D$62*counts+'[1]Sheet1 (2)'!$G$62,IF(D1450='[1]Sheet1 (2)'!$C$63,'[1]Sheet1 (2)'!$D$63*counts+'[1]Sheet1 (2)'!$G$63,IF(D1450='[1]Sheet1 (2)'!$C$64,'[1]Sheet1 (2)'!$D$64*counts+'[1]Sheet1 (2)'!$G$64))))</f>
        <v>2.0984129299999998</v>
      </c>
    </row>
    <row r="1451" spans="1:57" ht="12.75" customHeight="1">
      <c r="A1451" s="176" t="s">
        <v>282</v>
      </c>
      <c r="B1451" s="145" t="s">
        <v>76</v>
      </c>
      <c r="C1451" s="170">
        <v>1584</v>
      </c>
      <c r="D1451" s="174" t="s">
        <v>77</v>
      </c>
      <c r="E1451" s="171">
        <v>8</v>
      </c>
      <c r="F1451" s="171">
        <v>2</v>
      </c>
      <c r="G1451" s="171" t="s">
        <v>77</v>
      </c>
      <c r="H1451" s="171">
        <v>1</v>
      </c>
      <c r="I1451" s="171" t="s">
        <v>77</v>
      </c>
      <c r="J1451" s="173" t="s">
        <v>80</v>
      </c>
      <c r="K1451" s="173" t="s">
        <v>80</v>
      </c>
      <c r="L1451" s="169">
        <f>VLOOKUP(CONCATENATE(J1451,K1451),'Sheet1 (2)'!$J$6:$K$26,2,FALSE)</f>
        <v>0</v>
      </c>
      <c r="M1451" s="173" t="s">
        <v>82</v>
      </c>
      <c r="N1451" s="173" t="s">
        <v>78</v>
      </c>
      <c r="O1451" s="177">
        <f>VLOOKUP(CONCATENATE(M1451,N1451),'[1]Sheet1 (2)'!$L$6:$M$26,2,FALSE)</f>
        <v>5</v>
      </c>
      <c r="P1451" s="173" t="s">
        <v>80</v>
      </c>
      <c r="Q1451" s="173" t="s">
        <v>80</v>
      </c>
      <c r="R1451" s="177">
        <f>VLOOKUP(CONCATENATE(P1451,Q1451),'[1]Sheet1 (2)'!$N$6:$O$26,2,FALSE)</f>
        <v>0</v>
      </c>
      <c r="S1451" s="173" t="s">
        <v>80</v>
      </c>
      <c r="T1451" s="173" t="s">
        <v>80</v>
      </c>
      <c r="U1451" s="177">
        <f>VLOOKUP(CONCATENATE(S1451,T1451),'[1]Sheet1 (2)'!$P$6:$Q$26,2,FALSE)</f>
        <v>0</v>
      </c>
      <c r="V1451" s="173" t="s">
        <v>80</v>
      </c>
      <c r="W1451" s="173" t="s">
        <v>80</v>
      </c>
      <c r="X1451" s="177">
        <f>VLOOKUP(CONCATENATE(V1451,W1451),'[1]Sheet1 (2)'!$R$6:$S$26,2,FALSE)</f>
        <v>0</v>
      </c>
      <c r="Y1451" s="173" t="s">
        <v>80</v>
      </c>
      <c r="Z1451" s="173" t="s">
        <v>80</v>
      </c>
      <c r="AA1451" s="177">
        <f>VLOOKUP(CONCATENATE(Y1451,Z1451),'[1]Sheet1 (2)'!$T$6:$U$26,2,FALSE)</f>
        <v>0</v>
      </c>
      <c r="AB1451" s="173" t="s">
        <v>80</v>
      </c>
      <c r="AC1451" s="173" t="s">
        <v>80</v>
      </c>
      <c r="AD1451" s="177">
        <f>VLOOKUP(CONCATENATE(AB1451,AC1451),'[1]Sheet1 (2)'!$X$6:$Y$26,2,FALSE)</f>
        <v>0</v>
      </c>
      <c r="AE1451" s="173" t="s">
        <v>82</v>
      </c>
      <c r="AF1451" s="173" t="s">
        <v>81</v>
      </c>
      <c r="AG1451" s="177">
        <f>VLOOKUP(CONCATENATE(AE1451,AF1451),'[1]Sheet1 (2)'!$Z$6:$AA$26,2,FALSE)</f>
        <v>66</v>
      </c>
      <c r="AH1451" s="172"/>
      <c r="AI1451" s="178"/>
      <c r="AJ1451" s="140"/>
      <c r="AK1451" s="176" t="s">
        <v>282</v>
      </c>
      <c r="AL1451" s="176" t="s">
        <v>76</v>
      </c>
      <c r="AM1451" s="170">
        <f t="shared" si="45"/>
        <v>1584</v>
      </c>
      <c r="AN1451" s="147"/>
      <c r="AO1451" s="155"/>
      <c r="AP1451" s="156"/>
      <c r="AQ1451" s="157">
        <v>1.8943260322683593</v>
      </c>
      <c r="AR1451" s="158"/>
      <c r="AS1451" s="145">
        <f>LOOKUP(rufmkm,'[1]Sheet1 (2)'!$V$62:$V$71,'[1]Sheet1 (2)'!$W$62:$W$71)</f>
        <v>20</v>
      </c>
      <c r="AT1451" s="140"/>
      <c r="AU1451" s="157">
        <f>IF(IF(D1451='[1]Sheet1 (2)'!$C$69,'[1]Sheet1 (2)'!$D$69*('[1]Sheet1 (2)'!$D$72-rut_index)/'[1]Sheet1 (2)'!$D$72,IF([1]shee2!D1391='[1]Sheet1 (2)'!$C$70,'[1]Sheet1 (2)'!$D$70*('[1]Sheet1 (2)'!$D$72-rut_index)/'[1]Sheet1 (2)'!$D$72,IF([1]shee2!D1391='[1]Sheet1 (2)'!$C$71,'[1]Sheet1 (2)'!$D$71*('[1]Sheet1 (2)'!$D$72-rut_index)/'[1]Sheet1 (2)'!$D$72)))&lt;0,0,IF(D1451='[1]Sheet1 (2)'!$C$69,'[1]Sheet1 (2)'!$D$69*('[1]Sheet1 (2)'!$D$72-rut_index)/'[1]Sheet1 (2)'!$D$72,IF([1]shee2!D1391='[1]Sheet1 (2)'!$C$70,'[1]Sheet1 (2)'!$D$70*('[1]Sheet1 (2)'!$D$72-rut_index)/'[1]Sheet1 (2)'!$D$72,IF([1]shee2!D1391='[1]Sheet1 (2)'!$C$71,'[1]Sheet1 (2)'!$D$71*('[1]Sheet1 (2)'!$D$72-rut_index)/'[1]Sheet1 (2)'!$D$72))))</f>
        <v>5</v>
      </c>
      <c r="AV1451" s="157">
        <f>IF(IF(D1451='[1]Sheet1 (2)'!$C$69,'[1]Sheet1 (2)'!$D$69*('[1]Sheet1 (2)'!$D$72-crack_s_index)/'[1]Sheet1 (2)'!$D$72,IF([1]shee2!D1391='[1]Sheet1 (2)'!$C$70,'[1]Sheet1 (2)'!$D$70*('[1]Sheet1 (2)'!$D$72-crack_s_index)/'[1]Sheet1 (2)'!$D$72,IF([1]shee2!D1391='[1]Sheet1 (2)'!$C$71,'[1]Sheet1 (2)'!$D$71*('[1]Sheet1 (2)'!$D$72-crack_s_index)/'[1]Sheet1 (2)'!$D$72)))&lt;0,0,IF(D1451='[1]Sheet1 (2)'!$C$69,'[1]Sheet1 (2)'!$D$69*('[1]Sheet1 (2)'!$D$72-crack_s_index)/'[1]Sheet1 (2)'!$D$72,IF([1]shee2!D1391='[1]Sheet1 (2)'!$C$70,'[1]Sheet1 (2)'!$D$70*('[1]Sheet1 (2)'!$D$72-crack_s_index)/'[1]Sheet1 (2)'!$D$72,IF([1]shee2!D1391='[1]Sheet1 (2)'!$C$71,'[1]Sheet1 (2)'!$D$71*('[1]Sheet1 (2)'!$D$72-crack_s_index)/'[1]Sheet1 (2)'!$D$72))))</f>
        <v>4.583333333333333</v>
      </c>
      <c r="AW1451" s="157">
        <f>IF(IF(D1451='[1]Sheet1 (2)'!$C$69,'[1]Sheet1 (2)'!$D$69*('[1]Sheet1 (2)'!$D$72-crack_t_index)/'[1]Sheet1 (2)'!$D$72,IF([1]shee2!D1391='[1]Sheet1 (2)'!$C$70,'[1]Sheet1 (2)'!$D$70*('[1]Sheet1 (2)'!$D$72-crack_t_index)/'[1]Sheet1 (2)'!$D$72,IF([1]shee2!D1391='[1]Sheet1 (2)'!$C$71,'[1]Sheet1 (2)'!$D$71*('[1]Sheet1 (2)'!$D$72-crack_t_index)/'[1]Sheet1 (2)'!$D$72)))&lt;0,0,IF(D1451='[1]Sheet1 (2)'!$C$69,'[1]Sheet1 (2)'!$D$69*('[1]Sheet1 (2)'!$D$72-crack_t_index)/'[1]Sheet1 (2)'!$D$72,IF([1]shee2!D1391='[1]Sheet1 (2)'!$C$70,'[1]Sheet1 (2)'!$D$70*('[1]Sheet1 (2)'!$D$72-crack_t_index)/'[1]Sheet1 (2)'!$D$72,IF([1]shee2!D1391='[1]Sheet1 (2)'!$C$71,'[1]Sheet1 (2)'!$D$71*('[1]Sheet1 (2)'!$D$72-crack_t_index)/'[1]Sheet1 (2)'!$D$72))))</f>
        <v>5</v>
      </c>
      <c r="AX1451" s="157">
        <f>IF(IF(D1451='[1]Sheet1 (2)'!$C$69,'[1]Sheet1 (2)'!$D$69*('[1]Sheet1 (2)'!$D$72-rave_index)/'[1]Sheet1 (2)'!$D$72,IF([1]shee2!D1391='[1]Sheet1 (2)'!$C$70,'[1]Sheet1 (2)'!$D$70*('[1]Sheet1 (2)'!$D$72-rave_index)/'[1]Sheet1 (2)'!$D$72,IF([1]shee2!D1391='[1]Sheet1 (2)'!$C$71,'[1]Sheet1 (2)'!$D$71*('[1]Sheet1 (2)'!$D$72-rave_index)/'[1]Sheet1 (2)'!$D$72)))&lt;0,0,IF(D1451='[1]Sheet1 (2)'!$C$69,'[1]Sheet1 (2)'!$D$69*('[1]Sheet1 (2)'!$D$72-rave_index)/'[1]Sheet1 (2)'!$D$72,IF([1]shee2!D1391='[1]Sheet1 (2)'!$C$70,'[1]Sheet1 (2)'!$D$70*('[1]Sheet1 (2)'!$D$72-rave_index)/'[1]Sheet1 (2)'!$D$72,IF([1]shee2!D1391='[1]Sheet1 (2)'!$C$71,'[1]Sheet1 (2)'!$D$71*('[1]Sheet1 (2)'!$D$72-rave_index)/'[1]Sheet1 (2)'!$D$72))))</f>
        <v>5</v>
      </c>
      <c r="AY1451" s="157">
        <f>IF(IF(D1451='[1]Sheet1 (2)'!$C$69,'[1]Sheet1 (2)'!$D$69*('[1]Sheet1 (2)'!$D$72-rough_index)/'[1]Sheet1 (2)'!$D$72,IF([1]shee2!D1391='[1]Sheet1 (2)'!$C$70,'[1]Sheet1 (2)'!$D$70*('[1]Sheet1 (2)'!$D$72-rough_index)/'[1]Sheet1 (2)'!$D$72,IF([1]shee2!D1391='[1]Sheet1 (2)'!$C$71,'[1]Sheet1 (2)'!$D$71*('[1]Sheet1 (2)'!$D$72-rough_index)/'[1]Sheet1 (2)'!$D$72)))&lt;0,0,IF(D1451='[1]Sheet1 (2)'!$C$69,'[1]Sheet1 (2)'!$D$69*('[1]Sheet1 (2)'!$D$72-rough_index)/'[1]Sheet1 (2)'!$D$72,IF([1]shee2!D1391='[1]Sheet1 (2)'!$C$70,'[1]Sheet1 (2)'!$D$70*('[1]Sheet1 (2)'!$D$72-rough_index)/'[1]Sheet1 (2)'!$D$72,IF([1]shee2!D1391='[1]Sheet1 (2)'!$C$71,'[1]Sheet1 (2)'!$D$71*('[1]Sheet1 (2)'!$D$72-rough_index)/'[1]Sheet1 (2)'!$D$72))))</f>
        <v>3.3333333333333335</v>
      </c>
      <c r="AZ1451" s="179">
        <f>+(AU1451*'[1]Sheet1 (2)'!$C$77)+(AV1451*'[1]Sheet1 (2)'!$C$78)+(AW1451*'[1]Sheet1 (2)'!$C$79)+(AX1451*'[1]Sheet1 (2)'!$C$80)+(AY1451*'[1]Sheet1 (2)'!$C$81)</f>
        <v>4.3499999999999996</v>
      </c>
      <c r="BA1451" s="213" t="str">
        <f t="shared" si="44"/>
        <v>Good</v>
      </c>
      <c r="BE1451">
        <f>IF(D1451='[1]Sheet1 (2)'!$C$61,'[1]Sheet1 (2)'!$D$61*(counts^2)+'[1]Sheet1 (2)'!$G$61*counts+'[1]Sheet1 (2)'!$J$61,IF(D1451='[1]Sheet1 (2)'!$C$62,'[1]Sheet1 (2)'!$D$62*counts+'[1]Sheet1 (2)'!$G$62,IF(D1451='[1]Sheet1 (2)'!$C$63,'[1]Sheet1 (2)'!$D$63*counts+'[1]Sheet1 (2)'!$G$63,IF(D1451='[1]Sheet1 (2)'!$C$64,'[1]Sheet1 (2)'!$D$64*counts+'[1]Sheet1 (2)'!$G$64))))</f>
        <v>2.0984129299999998</v>
      </c>
    </row>
    <row r="1452" spans="1:57" ht="12.75" customHeight="1">
      <c r="A1452" s="176" t="s">
        <v>282</v>
      </c>
      <c r="B1452" s="145" t="s">
        <v>76</v>
      </c>
      <c r="C1452" s="170">
        <v>1585</v>
      </c>
      <c r="D1452" s="174" t="s">
        <v>77</v>
      </c>
      <c r="E1452" s="171">
        <v>8</v>
      </c>
      <c r="F1452" s="171">
        <v>2</v>
      </c>
      <c r="G1452" s="171" t="s">
        <v>77</v>
      </c>
      <c r="H1452" s="171">
        <v>1</v>
      </c>
      <c r="I1452" s="171" t="s">
        <v>77</v>
      </c>
      <c r="J1452" s="173" t="s">
        <v>80</v>
      </c>
      <c r="K1452" s="173" t="s">
        <v>80</v>
      </c>
      <c r="L1452" s="169">
        <f>VLOOKUP(CONCATENATE(J1452,K1452),'Sheet1 (2)'!$J$6:$K$26,2,FALSE)</f>
        <v>0</v>
      </c>
      <c r="M1452" s="173" t="s">
        <v>80</v>
      </c>
      <c r="N1452" s="173" t="s">
        <v>80</v>
      </c>
      <c r="O1452" s="177">
        <f>VLOOKUP(CONCATENATE(M1452,N1452),'[1]Sheet1 (2)'!$L$6:$M$26,2,FALSE)</f>
        <v>0</v>
      </c>
      <c r="P1452" s="173" t="s">
        <v>80</v>
      </c>
      <c r="Q1452" s="173" t="s">
        <v>80</v>
      </c>
      <c r="R1452" s="177">
        <f>VLOOKUP(CONCATENATE(P1452,Q1452),'[1]Sheet1 (2)'!$N$6:$O$26,2,FALSE)</f>
        <v>0</v>
      </c>
      <c r="S1452" s="173" t="s">
        <v>80</v>
      </c>
      <c r="T1452" s="173" t="s">
        <v>80</v>
      </c>
      <c r="U1452" s="177">
        <f>VLOOKUP(CONCATENATE(S1452,T1452),'[1]Sheet1 (2)'!$P$6:$Q$26,2,FALSE)</f>
        <v>0</v>
      </c>
      <c r="V1452" s="173" t="s">
        <v>80</v>
      </c>
      <c r="W1452" s="173" t="s">
        <v>80</v>
      </c>
      <c r="X1452" s="177">
        <f>VLOOKUP(CONCATENATE(V1452,W1452),'[1]Sheet1 (2)'!$R$6:$S$26,2,FALSE)</f>
        <v>0</v>
      </c>
      <c r="Y1452" s="173" t="s">
        <v>80</v>
      </c>
      <c r="Z1452" s="173" t="s">
        <v>80</v>
      </c>
      <c r="AA1452" s="177">
        <f>VLOOKUP(CONCATENATE(Y1452,Z1452),'[1]Sheet1 (2)'!$T$6:$U$26,2,FALSE)</f>
        <v>0</v>
      </c>
      <c r="AB1452" s="173" t="s">
        <v>80</v>
      </c>
      <c r="AC1452" s="173" t="s">
        <v>80</v>
      </c>
      <c r="AD1452" s="177">
        <f>VLOOKUP(CONCATENATE(AB1452,AC1452),'[1]Sheet1 (2)'!$X$6:$Y$26,2,FALSE)</f>
        <v>0</v>
      </c>
      <c r="AE1452" s="173" t="s">
        <v>82</v>
      </c>
      <c r="AF1452" s="173" t="s">
        <v>81</v>
      </c>
      <c r="AG1452" s="177">
        <f>VLOOKUP(CONCATENATE(AE1452,AF1452),'[1]Sheet1 (2)'!$Z$6:$AA$26,2,FALSE)</f>
        <v>66</v>
      </c>
      <c r="AH1452" s="172"/>
      <c r="AI1452" s="178"/>
      <c r="AJ1452" s="140"/>
      <c r="AK1452" s="176" t="s">
        <v>282</v>
      </c>
      <c r="AL1452" s="176" t="s">
        <v>76</v>
      </c>
      <c r="AM1452" s="170">
        <f t="shared" si="45"/>
        <v>1585</v>
      </c>
      <c r="AN1452" s="147"/>
      <c r="AO1452" s="155"/>
      <c r="AP1452" s="156"/>
      <c r="AQ1452" s="157">
        <v>2.1536367697402574</v>
      </c>
      <c r="AR1452" s="158"/>
      <c r="AS1452" s="145">
        <f>LOOKUP(rufmkm,'[1]Sheet1 (2)'!$V$62:$V$71,'[1]Sheet1 (2)'!$W$62:$W$71)</f>
        <v>30</v>
      </c>
      <c r="AT1452" s="140"/>
      <c r="AU1452" s="157">
        <f>IF(IF(D1452='[1]Sheet1 (2)'!$C$69,'[1]Sheet1 (2)'!$D$69*('[1]Sheet1 (2)'!$D$72-rut_index)/'[1]Sheet1 (2)'!$D$72,IF([1]shee2!D1392='[1]Sheet1 (2)'!$C$70,'[1]Sheet1 (2)'!$D$70*('[1]Sheet1 (2)'!$D$72-rut_index)/'[1]Sheet1 (2)'!$D$72,IF([1]shee2!D1392='[1]Sheet1 (2)'!$C$71,'[1]Sheet1 (2)'!$D$71*('[1]Sheet1 (2)'!$D$72-rut_index)/'[1]Sheet1 (2)'!$D$72)))&lt;0,0,IF(D1452='[1]Sheet1 (2)'!$C$69,'[1]Sheet1 (2)'!$D$69*('[1]Sheet1 (2)'!$D$72-rut_index)/'[1]Sheet1 (2)'!$D$72,IF([1]shee2!D1392='[1]Sheet1 (2)'!$C$70,'[1]Sheet1 (2)'!$D$70*('[1]Sheet1 (2)'!$D$72-rut_index)/'[1]Sheet1 (2)'!$D$72,IF([1]shee2!D1392='[1]Sheet1 (2)'!$C$71,'[1]Sheet1 (2)'!$D$71*('[1]Sheet1 (2)'!$D$72-rut_index)/'[1]Sheet1 (2)'!$D$72))))</f>
        <v>5</v>
      </c>
      <c r="AV1452" s="157">
        <f>IF(IF(D1452='[1]Sheet1 (2)'!$C$69,'[1]Sheet1 (2)'!$D$69*('[1]Sheet1 (2)'!$D$72-crack_s_index)/'[1]Sheet1 (2)'!$D$72,IF([1]shee2!D1392='[1]Sheet1 (2)'!$C$70,'[1]Sheet1 (2)'!$D$70*('[1]Sheet1 (2)'!$D$72-crack_s_index)/'[1]Sheet1 (2)'!$D$72,IF([1]shee2!D1392='[1]Sheet1 (2)'!$C$71,'[1]Sheet1 (2)'!$D$71*('[1]Sheet1 (2)'!$D$72-crack_s_index)/'[1]Sheet1 (2)'!$D$72)))&lt;0,0,IF(D1452='[1]Sheet1 (2)'!$C$69,'[1]Sheet1 (2)'!$D$69*('[1]Sheet1 (2)'!$D$72-crack_s_index)/'[1]Sheet1 (2)'!$D$72,IF([1]shee2!D1392='[1]Sheet1 (2)'!$C$70,'[1]Sheet1 (2)'!$D$70*('[1]Sheet1 (2)'!$D$72-crack_s_index)/'[1]Sheet1 (2)'!$D$72,IF([1]shee2!D1392='[1]Sheet1 (2)'!$C$71,'[1]Sheet1 (2)'!$D$71*('[1]Sheet1 (2)'!$D$72-crack_s_index)/'[1]Sheet1 (2)'!$D$72))))</f>
        <v>5</v>
      </c>
      <c r="AW1452" s="157">
        <f>IF(IF(D1452='[1]Sheet1 (2)'!$C$69,'[1]Sheet1 (2)'!$D$69*('[1]Sheet1 (2)'!$D$72-crack_t_index)/'[1]Sheet1 (2)'!$D$72,IF([1]shee2!D1392='[1]Sheet1 (2)'!$C$70,'[1]Sheet1 (2)'!$D$70*('[1]Sheet1 (2)'!$D$72-crack_t_index)/'[1]Sheet1 (2)'!$D$72,IF([1]shee2!D1392='[1]Sheet1 (2)'!$C$71,'[1]Sheet1 (2)'!$D$71*('[1]Sheet1 (2)'!$D$72-crack_t_index)/'[1]Sheet1 (2)'!$D$72)))&lt;0,0,IF(D1452='[1]Sheet1 (2)'!$C$69,'[1]Sheet1 (2)'!$D$69*('[1]Sheet1 (2)'!$D$72-crack_t_index)/'[1]Sheet1 (2)'!$D$72,IF([1]shee2!D1392='[1]Sheet1 (2)'!$C$70,'[1]Sheet1 (2)'!$D$70*('[1]Sheet1 (2)'!$D$72-crack_t_index)/'[1]Sheet1 (2)'!$D$72,IF([1]shee2!D1392='[1]Sheet1 (2)'!$C$71,'[1]Sheet1 (2)'!$D$71*('[1]Sheet1 (2)'!$D$72-crack_t_index)/'[1]Sheet1 (2)'!$D$72))))</f>
        <v>5</v>
      </c>
      <c r="AX1452" s="157">
        <f>IF(IF(D1452='[1]Sheet1 (2)'!$C$69,'[1]Sheet1 (2)'!$D$69*('[1]Sheet1 (2)'!$D$72-rave_index)/'[1]Sheet1 (2)'!$D$72,IF([1]shee2!D1392='[1]Sheet1 (2)'!$C$70,'[1]Sheet1 (2)'!$D$70*('[1]Sheet1 (2)'!$D$72-rave_index)/'[1]Sheet1 (2)'!$D$72,IF([1]shee2!D1392='[1]Sheet1 (2)'!$C$71,'[1]Sheet1 (2)'!$D$71*('[1]Sheet1 (2)'!$D$72-rave_index)/'[1]Sheet1 (2)'!$D$72)))&lt;0,0,IF(D1452='[1]Sheet1 (2)'!$C$69,'[1]Sheet1 (2)'!$D$69*('[1]Sheet1 (2)'!$D$72-rave_index)/'[1]Sheet1 (2)'!$D$72,IF([1]shee2!D1392='[1]Sheet1 (2)'!$C$70,'[1]Sheet1 (2)'!$D$70*('[1]Sheet1 (2)'!$D$72-rave_index)/'[1]Sheet1 (2)'!$D$72,IF([1]shee2!D1392='[1]Sheet1 (2)'!$C$71,'[1]Sheet1 (2)'!$D$71*('[1]Sheet1 (2)'!$D$72-rave_index)/'[1]Sheet1 (2)'!$D$72))))</f>
        <v>5</v>
      </c>
      <c r="AY1452" s="157">
        <f>IF(IF(D1452='[1]Sheet1 (2)'!$C$69,'[1]Sheet1 (2)'!$D$69*('[1]Sheet1 (2)'!$D$72-rough_index)/'[1]Sheet1 (2)'!$D$72,IF([1]shee2!D1392='[1]Sheet1 (2)'!$C$70,'[1]Sheet1 (2)'!$D$70*('[1]Sheet1 (2)'!$D$72-rough_index)/'[1]Sheet1 (2)'!$D$72,IF([1]shee2!D1392='[1]Sheet1 (2)'!$C$71,'[1]Sheet1 (2)'!$D$71*('[1]Sheet1 (2)'!$D$72-rough_index)/'[1]Sheet1 (2)'!$D$72)))&lt;0,0,IF(D1452='[1]Sheet1 (2)'!$C$69,'[1]Sheet1 (2)'!$D$69*('[1]Sheet1 (2)'!$D$72-rough_index)/'[1]Sheet1 (2)'!$D$72,IF([1]shee2!D1392='[1]Sheet1 (2)'!$C$70,'[1]Sheet1 (2)'!$D$70*('[1]Sheet1 (2)'!$D$72-rough_index)/'[1]Sheet1 (2)'!$D$72,IF([1]shee2!D1392='[1]Sheet1 (2)'!$C$71,'[1]Sheet1 (2)'!$D$71*('[1]Sheet1 (2)'!$D$72-rough_index)/'[1]Sheet1 (2)'!$D$72))))</f>
        <v>2.5</v>
      </c>
      <c r="AZ1452" s="179">
        <f>+(AU1452*'[1]Sheet1 (2)'!$C$77)+(AV1452*'[1]Sheet1 (2)'!$C$78)+(AW1452*'[1]Sheet1 (2)'!$C$79)+(AX1452*'[1]Sheet1 (2)'!$C$80)+(AY1452*'[1]Sheet1 (2)'!$C$81)</f>
        <v>4.25</v>
      </c>
      <c r="BA1452" s="213" t="str">
        <f t="shared" si="44"/>
        <v>Good</v>
      </c>
      <c r="BE1452">
        <f>IF(D1452='[1]Sheet1 (2)'!$C$61,'[1]Sheet1 (2)'!$D$61*(counts^2)+'[1]Sheet1 (2)'!$G$61*counts+'[1]Sheet1 (2)'!$J$61,IF(D1452='[1]Sheet1 (2)'!$C$62,'[1]Sheet1 (2)'!$D$62*counts+'[1]Sheet1 (2)'!$G$62,IF(D1452='[1]Sheet1 (2)'!$C$63,'[1]Sheet1 (2)'!$D$63*counts+'[1]Sheet1 (2)'!$G$63,IF(D1452='[1]Sheet1 (2)'!$C$64,'[1]Sheet1 (2)'!$D$64*counts+'[1]Sheet1 (2)'!$G$64))))</f>
        <v>2.0984129299999998</v>
      </c>
    </row>
    <row r="1453" spans="1:57" ht="12.75" customHeight="1">
      <c r="A1453" s="176" t="s">
        <v>282</v>
      </c>
      <c r="B1453" s="145" t="s">
        <v>76</v>
      </c>
      <c r="C1453" s="170">
        <v>1586</v>
      </c>
      <c r="D1453" s="174" t="s">
        <v>77</v>
      </c>
      <c r="E1453" s="171">
        <v>8</v>
      </c>
      <c r="F1453" s="171">
        <v>2</v>
      </c>
      <c r="G1453" s="171" t="s">
        <v>77</v>
      </c>
      <c r="H1453" s="171">
        <v>1</v>
      </c>
      <c r="I1453" s="171" t="s">
        <v>77</v>
      </c>
      <c r="J1453" s="173" t="s">
        <v>80</v>
      </c>
      <c r="K1453" s="173" t="s">
        <v>80</v>
      </c>
      <c r="L1453" s="169">
        <f>VLOOKUP(CONCATENATE(J1453,K1453),'Sheet1 (2)'!$J$6:$K$26,2,FALSE)</f>
        <v>0</v>
      </c>
      <c r="M1453" s="173" t="s">
        <v>80</v>
      </c>
      <c r="N1453" s="173" t="s">
        <v>80</v>
      </c>
      <c r="O1453" s="177">
        <f>VLOOKUP(CONCATENATE(M1453,N1453),'[1]Sheet1 (2)'!$L$6:$M$26,2,FALSE)</f>
        <v>0</v>
      </c>
      <c r="P1453" s="173" t="s">
        <v>80</v>
      </c>
      <c r="Q1453" s="173" t="s">
        <v>80</v>
      </c>
      <c r="R1453" s="177">
        <f>VLOOKUP(CONCATENATE(P1453,Q1453),'[1]Sheet1 (2)'!$N$6:$O$26,2,FALSE)</f>
        <v>0</v>
      </c>
      <c r="S1453" s="173" t="s">
        <v>80</v>
      </c>
      <c r="T1453" s="173" t="s">
        <v>80</v>
      </c>
      <c r="U1453" s="177">
        <f>VLOOKUP(CONCATENATE(S1453,T1453),'[1]Sheet1 (2)'!$P$6:$Q$26,2,FALSE)</f>
        <v>0</v>
      </c>
      <c r="V1453" s="173" t="s">
        <v>80</v>
      </c>
      <c r="W1453" s="173" t="s">
        <v>80</v>
      </c>
      <c r="X1453" s="177">
        <f>VLOOKUP(CONCATENATE(V1453,W1453),'[1]Sheet1 (2)'!$R$6:$S$26,2,FALSE)</f>
        <v>0</v>
      </c>
      <c r="Y1453" s="173" t="s">
        <v>80</v>
      </c>
      <c r="Z1453" s="173" t="s">
        <v>80</v>
      </c>
      <c r="AA1453" s="177">
        <f>VLOOKUP(CONCATENATE(Y1453,Z1453),'[1]Sheet1 (2)'!$T$6:$U$26,2,FALSE)</f>
        <v>0</v>
      </c>
      <c r="AB1453" s="173" t="s">
        <v>80</v>
      </c>
      <c r="AC1453" s="173" t="s">
        <v>80</v>
      </c>
      <c r="AD1453" s="177">
        <f>VLOOKUP(CONCATENATE(AB1453,AC1453),'[1]Sheet1 (2)'!$X$6:$Y$26,2,FALSE)</f>
        <v>0</v>
      </c>
      <c r="AE1453" s="173" t="s">
        <v>82</v>
      </c>
      <c r="AF1453" s="173" t="s">
        <v>81</v>
      </c>
      <c r="AG1453" s="177">
        <f>VLOOKUP(CONCATENATE(AE1453,AF1453),'[1]Sheet1 (2)'!$Z$6:$AA$26,2,FALSE)</f>
        <v>66</v>
      </c>
      <c r="AH1453" s="172"/>
      <c r="AI1453" s="178"/>
      <c r="AJ1453" s="140"/>
      <c r="AK1453" s="176" t="s">
        <v>282</v>
      </c>
      <c r="AL1453" s="176" t="s">
        <v>76</v>
      </c>
      <c r="AM1453" s="170">
        <f t="shared" si="45"/>
        <v>1586</v>
      </c>
      <c r="AN1453" s="147"/>
      <c r="AO1453" s="155"/>
      <c r="AP1453" s="156"/>
      <c r="AQ1453" s="157">
        <v>3.6285386717427519</v>
      </c>
      <c r="AR1453" s="158"/>
      <c r="AS1453" s="145">
        <f>LOOKUP(rufmkm,'[1]Sheet1 (2)'!$V$62:$V$71,'[1]Sheet1 (2)'!$W$62:$W$71)</f>
        <v>40</v>
      </c>
      <c r="AT1453" s="140"/>
      <c r="AU1453" s="157">
        <f>IF(IF(D1453='[1]Sheet1 (2)'!$C$69,'[1]Sheet1 (2)'!$D$69*('[1]Sheet1 (2)'!$D$72-rut_index)/'[1]Sheet1 (2)'!$D$72,IF([1]shee2!D1393='[1]Sheet1 (2)'!$C$70,'[1]Sheet1 (2)'!$D$70*('[1]Sheet1 (2)'!$D$72-rut_index)/'[1]Sheet1 (2)'!$D$72,IF([1]shee2!D1393='[1]Sheet1 (2)'!$C$71,'[1]Sheet1 (2)'!$D$71*('[1]Sheet1 (2)'!$D$72-rut_index)/'[1]Sheet1 (2)'!$D$72)))&lt;0,0,IF(D1453='[1]Sheet1 (2)'!$C$69,'[1]Sheet1 (2)'!$D$69*('[1]Sheet1 (2)'!$D$72-rut_index)/'[1]Sheet1 (2)'!$D$72,IF([1]shee2!D1393='[1]Sheet1 (2)'!$C$70,'[1]Sheet1 (2)'!$D$70*('[1]Sheet1 (2)'!$D$72-rut_index)/'[1]Sheet1 (2)'!$D$72,IF([1]shee2!D1393='[1]Sheet1 (2)'!$C$71,'[1]Sheet1 (2)'!$D$71*('[1]Sheet1 (2)'!$D$72-rut_index)/'[1]Sheet1 (2)'!$D$72))))</f>
        <v>5</v>
      </c>
      <c r="AV1453" s="157">
        <f>IF(IF(D1453='[1]Sheet1 (2)'!$C$69,'[1]Sheet1 (2)'!$D$69*('[1]Sheet1 (2)'!$D$72-crack_s_index)/'[1]Sheet1 (2)'!$D$72,IF([1]shee2!D1393='[1]Sheet1 (2)'!$C$70,'[1]Sheet1 (2)'!$D$70*('[1]Sheet1 (2)'!$D$72-crack_s_index)/'[1]Sheet1 (2)'!$D$72,IF([1]shee2!D1393='[1]Sheet1 (2)'!$C$71,'[1]Sheet1 (2)'!$D$71*('[1]Sheet1 (2)'!$D$72-crack_s_index)/'[1]Sheet1 (2)'!$D$72)))&lt;0,0,IF(D1453='[1]Sheet1 (2)'!$C$69,'[1]Sheet1 (2)'!$D$69*('[1]Sheet1 (2)'!$D$72-crack_s_index)/'[1]Sheet1 (2)'!$D$72,IF([1]shee2!D1393='[1]Sheet1 (2)'!$C$70,'[1]Sheet1 (2)'!$D$70*('[1]Sheet1 (2)'!$D$72-crack_s_index)/'[1]Sheet1 (2)'!$D$72,IF([1]shee2!D1393='[1]Sheet1 (2)'!$C$71,'[1]Sheet1 (2)'!$D$71*('[1]Sheet1 (2)'!$D$72-crack_s_index)/'[1]Sheet1 (2)'!$D$72))))</f>
        <v>5</v>
      </c>
      <c r="AW1453" s="157">
        <f>IF(IF(D1453='[1]Sheet1 (2)'!$C$69,'[1]Sheet1 (2)'!$D$69*('[1]Sheet1 (2)'!$D$72-crack_t_index)/'[1]Sheet1 (2)'!$D$72,IF([1]shee2!D1393='[1]Sheet1 (2)'!$C$70,'[1]Sheet1 (2)'!$D$70*('[1]Sheet1 (2)'!$D$72-crack_t_index)/'[1]Sheet1 (2)'!$D$72,IF([1]shee2!D1393='[1]Sheet1 (2)'!$C$71,'[1]Sheet1 (2)'!$D$71*('[1]Sheet1 (2)'!$D$72-crack_t_index)/'[1]Sheet1 (2)'!$D$72)))&lt;0,0,IF(D1453='[1]Sheet1 (2)'!$C$69,'[1]Sheet1 (2)'!$D$69*('[1]Sheet1 (2)'!$D$72-crack_t_index)/'[1]Sheet1 (2)'!$D$72,IF([1]shee2!D1393='[1]Sheet1 (2)'!$C$70,'[1]Sheet1 (2)'!$D$70*('[1]Sheet1 (2)'!$D$72-crack_t_index)/'[1]Sheet1 (2)'!$D$72,IF([1]shee2!D1393='[1]Sheet1 (2)'!$C$71,'[1]Sheet1 (2)'!$D$71*('[1]Sheet1 (2)'!$D$72-crack_t_index)/'[1]Sheet1 (2)'!$D$72))))</f>
        <v>5</v>
      </c>
      <c r="AX1453" s="157">
        <f>IF(IF(D1453='[1]Sheet1 (2)'!$C$69,'[1]Sheet1 (2)'!$D$69*('[1]Sheet1 (2)'!$D$72-rave_index)/'[1]Sheet1 (2)'!$D$72,IF([1]shee2!D1393='[1]Sheet1 (2)'!$C$70,'[1]Sheet1 (2)'!$D$70*('[1]Sheet1 (2)'!$D$72-rave_index)/'[1]Sheet1 (2)'!$D$72,IF([1]shee2!D1393='[1]Sheet1 (2)'!$C$71,'[1]Sheet1 (2)'!$D$71*('[1]Sheet1 (2)'!$D$72-rave_index)/'[1]Sheet1 (2)'!$D$72)))&lt;0,0,IF(D1453='[1]Sheet1 (2)'!$C$69,'[1]Sheet1 (2)'!$D$69*('[1]Sheet1 (2)'!$D$72-rave_index)/'[1]Sheet1 (2)'!$D$72,IF([1]shee2!D1393='[1]Sheet1 (2)'!$C$70,'[1]Sheet1 (2)'!$D$70*('[1]Sheet1 (2)'!$D$72-rave_index)/'[1]Sheet1 (2)'!$D$72,IF([1]shee2!D1393='[1]Sheet1 (2)'!$C$71,'[1]Sheet1 (2)'!$D$71*('[1]Sheet1 (2)'!$D$72-rave_index)/'[1]Sheet1 (2)'!$D$72))))</f>
        <v>5</v>
      </c>
      <c r="AY1453" s="157">
        <f>IF(IF(D1453='[1]Sheet1 (2)'!$C$69,'[1]Sheet1 (2)'!$D$69*('[1]Sheet1 (2)'!$D$72-rough_index)/'[1]Sheet1 (2)'!$D$72,IF([1]shee2!D1393='[1]Sheet1 (2)'!$C$70,'[1]Sheet1 (2)'!$D$70*('[1]Sheet1 (2)'!$D$72-rough_index)/'[1]Sheet1 (2)'!$D$72,IF([1]shee2!D1393='[1]Sheet1 (2)'!$C$71,'[1]Sheet1 (2)'!$D$71*('[1]Sheet1 (2)'!$D$72-rough_index)/'[1]Sheet1 (2)'!$D$72)))&lt;0,0,IF(D1453='[1]Sheet1 (2)'!$C$69,'[1]Sheet1 (2)'!$D$69*('[1]Sheet1 (2)'!$D$72-rough_index)/'[1]Sheet1 (2)'!$D$72,IF([1]shee2!D1393='[1]Sheet1 (2)'!$C$70,'[1]Sheet1 (2)'!$D$70*('[1]Sheet1 (2)'!$D$72-rough_index)/'[1]Sheet1 (2)'!$D$72,IF([1]shee2!D1393='[1]Sheet1 (2)'!$C$71,'[1]Sheet1 (2)'!$D$71*('[1]Sheet1 (2)'!$D$72-rough_index)/'[1]Sheet1 (2)'!$D$72))))</f>
        <v>1.6666666666666667</v>
      </c>
      <c r="AZ1453" s="179">
        <f>+(AU1453*'[1]Sheet1 (2)'!$C$77)+(AV1453*'[1]Sheet1 (2)'!$C$78)+(AW1453*'[1]Sheet1 (2)'!$C$79)+(AX1453*'[1]Sheet1 (2)'!$C$80)+(AY1453*'[1]Sheet1 (2)'!$C$81)</f>
        <v>4</v>
      </c>
      <c r="BA1453" s="213" t="str">
        <f t="shared" si="44"/>
        <v>Good</v>
      </c>
      <c r="BE1453">
        <f>IF(D1453='[1]Sheet1 (2)'!$C$61,'[1]Sheet1 (2)'!$D$61*(counts^2)+'[1]Sheet1 (2)'!$G$61*counts+'[1]Sheet1 (2)'!$J$61,IF(D1453='[1]Sheet1 (2)'!$C$62,'[1]Sheet1 (2)'!$D$62*counts+'[1]Sheet1 (2)'!$G$62,IF(D1453='[1]Sheet1 (2)'!$C$63,'[1]Sheet1 (2)'!$D$63*counts+'[1]Sheet1 (2)'!$G$63,IF(D1453='[1]Sheet1 (2)'!$C$64,'[1]Sheet1 (2)'!$D$64*counts+'[1]Sheet1 (2)'!$G$64))))</f>
        <v>2.0984129299999998</v>
      </c>
    </row>
    <row r="1454" spans="1:57" ht="12.75" customHeight="1">
      <c r="A1454" s="176" t="s">
        <v>282</v>
      </c>
      <c r="B1454" s="145" t="s">
        <v>76</v>
      </c>
      <c r="C1454" s="170">
        <v>1587</v>
      </c>
      <c r="D1454" s="174" t="s">
        <v>77</v>
      </c>
      <c r="E1454" s="171">
        <v>8</v>
      </c>
      <c r="F1454" s="171">
        <v>2</v>
      </c>
      <c r="G1454" s="171" t="s">
        <v>77</v>
      </c>
      <c r="H1454" s="171">
        <v>1</v>
      </c>
      <c r="I1454" s="171" t="s">
        <v>77</v>
      </c>
      <c r="J1454" s="173" t="s">
        <v>80</v>
      </c>
      <c r="K1454" s="173" t="s">
        <v>80</v>
      </c>
      <c r="L1454" s="169">
        <f>VLOOKUP(CONCATENATE(J1454,K1454),'Sheet1 (2)'!$J$6:$K$26,2,FALSE)</f>
        <v>0</v>
      </c>
      <c r="M1454" s="173" t="s">
        <v>80</v>
      </c>
      <c r="N1454" s="173" t="s">
        <v>80</v>
      </c>
      <c r="O1454" s="177">
        <f>VLOOKUP(CONCATENATE(M1454,N1454),'[1]Sheet1 (2)'!$L$6:$M$26,2,FALSE)</f>
        <v>0</v>
      </c>
      <c r="P1454" s="173" t="s">
        <v>80</v>
      </c>
      <c r="Q1454" s="173" t="s">
        <v>80</v>
      </c>
      <c r="R1454" s="177">
        <f>VLOOKUP(CONCATENATE(P1454,Q1454),'[1]Sheet1 (2)'!$N$6:$O$26,2,FALSE)</f>
        <v>0</v>
      </c>
      <c r="S1454" s="173" t="s">
        <v>80</v>
      </c>
      <c r="T1454" s="173" t="s">
        <v>80</v>
      </c>
      <c r="U1454" s="177">
        <f>VLOOKUP(CONCATENATE(S1454,T1454),'[1]Sheet1 (2)'!$P$6:$Q$26,2,FALSE)</f>
        <v>0</v>
      </c>
      <c r="V1454" s="173" t="s">
        <v>80</v>
      </c>
      <c r="W1454" s="173" t="s">
        <v>80</v>
      </c>
      <c r="X1454" s="177">
        <f>VLOOKUP(CONCATENATE(V1454,W1454),'[1]Sheet1 (2)'!$R$6:$S$26,2,FALSE)</f>
        <v>0</v>
      </c>
      <c r="Y1454" s="173" t="s">
        <v>80</v>
      </c>
      <c r="Z1454" s="173" t="s">
        <v>80</v>
      </c>
      <c r="AA1454" s="177">
        <f>VLOOKUP(CONCATENATE(Y1454,Z1454),'[1]Sheet1 (2)'!$T$6:$U$26,2,FALSE)</f>
        <v>0</v>
      </c>
      <c r="AB1454" s="173" t="s">
        <v>80</v>
      </c>
      <c r="AC1454" s="173" t="s">
        <v>80</v>
      </c>
      <c r="AD1454" s="177">
        <f>VLOOKUP(CONCATENATE(AB1454,AC1454),'[1]Sheet1 (2)'!$X$6:$Y$26,2,FALSE)</f>
        <v>0</v>
      </c>
      <c r="AE1454" s="173" t="s">
        <v>82</v>
      </c>
      <c r="AF1454" s="173" t="s">
        <v>81</v>
      </c>
      <c r="AG1454" s="177">
        <f>VLOOKUP(CONCATENATE(AE1454,AF1454),'[1]Sheet1 (2)'!$Z$6:$AA$26,2,FALSE)</f>
        <v>66</v>
      </c>
      <c r="AH1454" s="172"/>
      <c r="AI1454" s="178"/>
      <c r="AJ1454" s="140"/>
      <c r="AK1454" s="176" t="s">
        <v>282</v>
      </c>
      <c r="AL1454" s="176" t="s">
        <v>76</v>
      </c>
      <c r="AM1454" s="170">
        <f t="shared" si="45"/>
        <v>1587</v>
      </c>
      <c r="AN1454" s="147"/>
      <c r="AO1454" s="155"/>
      <c r="AP1454" s="156"/>
      <c r="AQ1454" s="157">
        <v>4.3384622409951756</v>
      </c>
      <c r="AR1454" s="158"/>
      <c r="AS1454" s="145">
        <f>LOOKUP(rufmkm,'[1]Sheet1 (2)'!$V$62:$V$71,'[1]Sheet1 (2)'!$W$62:$W$71)</f>
        <v>50</v>
      </c>
      <c r="AT1454" s="140"/>
      <c r="AU1454" s="157">
        <f>IF(IF(D1454='[1]Sheet1 (2)'!$C$69,'[1]Sheet1 (2)'!$D$69*('[1]Sheet1 (2)'!$D$72-rut_index)/'[1]Sheet1 (2)'!$D$72,IF([1]shee2!D1394='[1]Sheet1 (2)'!$C$70,'[1]Sheet1 (2)'!$D$70*('[1]Sheet1 (2)'!$D$72-rut_index)/'[1]Sheet1 (2)'!$D$72,IF([1]shee2!D1394='[1]Sheet1 (2)'!$C$71,'[1]Sheet1 (2)'!$D$71*('[1]Sheet1 (2)'!$D$72-rut_index)/'[1]Sheet1 (2)'!$D$72)))&lt;0,0,IF(D1454='[1]Sheet1 (2)'!$C$69,'[1]Sheet1 (2)'!$D$69*('[1]Sheet1 (2)'!$D$72-rut_index)/'[1]Sheet1 (2)'!$D$72,IF([1]shee2!D1394='[1]Sheet1 (2)'!$C$70,'[1]Sheet1 (2)'!$D$70*('[1]Sheet1 (2)'!$D$72-rut_index)/'[1]Sheet1 (2)'!$D$72,IF([1]shee2!D1394='[1]Sheet1 (2)'!$C$71,'[1]Sheet1 (2)'!$D$71*('[1]Sheet1 (2)'!$D$72-rut_index)/'[1]Sheet1 (2)'!$D$72))))</f>
        <v>5</v>
      </c>
      <c r="AV1454" s="157">
        <f>IF(IF(D1454='[1]Sheet1 (2)'!$C$69,'[1]Sheet1 (2)'!$D$69*('[1]Sheet1 (2)'!$D$72-crack_s_index)/'[1]Sheet1 (2)'!$D$72,IF([1]shee2!D1394='[1]Sheet1 (2)'!$C$70,'[1]Sheet1 (2)'!$D$70*('[1]Sheet1 (2)'!$D$72-crack_s_index)/'[1]Sheet1 (2)'!$D$72,IF([1]shee2!D1394='[1]Sheet1 (2)'!$C$71,'[1]Sheet1 (2)'!$D$71*('[1]Sheet1 (2)'!$D$72-crack_s_index)/'[1]Sheet1 (2)'!$D$72)))&lt;0,0,IF(D1454='[1]Sheet1 (2)'!$C$69,'[1]Sheet1 (2)'!$D$69*('[1]Sheet1 (2)'!$D$72-crack_s_index)/'[1]Sheet1 (2)'!$D$72,IF([1]shee2!D1394='[1]Sheet1 (2)'!$C$70,'[1]Sheet1 (2)'!$D$70*('[1]Sheet1 (2)'!$D$72-crack_s_index)/'[1]Sheet1 (2)'!$D$72,IF([1]shee2!D1394='[1]Sheet1 (2)'!$C$71,'[1]Sheet1 (2)'!$D$71*('[1]Sheet1 (2)'!$D$72-crack_s_index)/'[1]Sheet1 (2)'!$D$72))))</f>
        <v>5</v>
      </c>
      <c r="AW1454" s="157">
        <f>IF(IF(D1454='[1]Sheet1 (2)'!$C$69,'[1]Sheet1 (2)'!$D$69*('[1]Sheet1 (2)'!$D$72-crack_t_index)/'[1]Sheet1 (2)'!$D$72,IF([1]shee2!D1394='[1]Sheet1 (2)'!$C$70,'[1]Sheet1 (2)'!$D$70*('[1]Sheet1 (2)'!$D$72-crack_t_index)/'[1]Sheet1 (2)'!$D$72,IF([1]shee2!D1394='[1]Sheet1 (2)'!$C$71,'[1]Sheet1 (2)'!$D$71*('[1]Sheet1 (2)'!$D$72-crack_t_index)/'[1]Sheet1 (2)'!$D$72)))&lt;0,0,IF(D1454='[1]Sheet1 (2)'!$C$69,'[1]Sheet1 (2)'!$D$69*('[1]Sheet1 (2)'!$D$72-crack_t_index)/'[1]Sheet1 (2)'!$D$72,IF([1]shee2!D1394='[1]Sheet1 (2)'!$C$70,'[1]Sheet1 (2)'!$D$70*('[1]Sheet1 (2)'!$D$72-crack_t_index)/'[1]Sheet1 (2)'!$D$72,IF([1]shee2!D1394='[1]Sheet1 (2)'!$C$71,'[1]Sheet1 (2)'!$D$71*('[1]Sheet1 (2)'!$D$72-crack_t_index)/'[1]Sheet1 (2)'!$D$72))))</f>
        <v>5</v>
      </c>
      <c r="AX1454" s="157">
        <f>IF(IF(D1454='[1]Sheet1 (2)'!$C$69,'[1]Sheet1 (2)'!$D$69*('[1]Sheet1 (2)'!$D$72-rave_index)/'[1]Sheet1 (2)'!$D$72,IF([1]shee2!D1394='[1]Sheet1 (2)'!$C$70,'[1]Sheet1 (2)'!$D$70*('[1]Sheet1 (2)'!$D$72-rave_index)/'[1]Sheet1 (2)'!$D$72,IF([1]shee2!D1394='[1]Sheet1 (2)'!$C$71,'[1]Sheet1 (2)'!$D$71*('[1]Sheet1 (2)'!$D$72-rave_index)/'[1]Sheet1 (2)'!$D$72)))&lt;0,0,IF(D1454='[1]Sheet1 (2)'!$C$69,'[1]Sheet1 (2)'!$D$69*('[1]Sheet1 (2)'!$D$72-rave_index)/'[1]Sheet1 (2)'!$D$72,IF([1]shee2!D1394='[1]Sheet1 (2)'!$C$70,'[1]Sheet1 (2)'!$D$70*('[1]Sheet1 (2)'!$D$72-rave_index)/'[1]Sheet1 (2)'!$D$72,IF([1]shee2!D1394='[1]Sheet1 (2)'!$C$71,'[1]Sheet1 (2)'!$D$71*('[1]Sheet1 (2)'!$D$72-rave_index)/'[1]Sheet1 (2)'!$D$72))))</f>
        <v>5</v>
      </c>
      <c r="AY1454" s="157">
        <f>IF(IF(D1454='[1]Sheet1 (2)'!$C$69,'[1]Sheet1 (2)'!$D$69*('[1]Sheet1 (2)'!$D$72-rough_index)/'[1]Sheet1 (2)'!$D$72,IF([1]shee2!D1394='[1]Sheet1 (2)'!$C$70,'[1]Sheet1 (2)'!$D$70*('[1]Sheet1 (2)'!$D$72-rough_index)/'[1]Sheet1 (2)'!$D$72,IF([1]shee2!D1394='[1]Sheet1 (2)'!$C$71,'[1]Sheet1 (2)'!$D$71*('[1]Sheet1 (2)'!$D$72-rough_index)/'[1]Sheet1 (2)'!$D$72)))&lt;0,0,IF(D1454='[1]Sheet1 (2)'!$C$69,'[1]Sheet1 (2)'!$D$69*('[1]Sheet1 (2)'!$D$72-rough_index)/'[1]Sheet1 (2)'!$D$72,IF([1]shee2!D1394='[1]Sheet1 (2)'!$C$70,'[1]Sheet1 (2)'!$D$70*('[1]Sheet1 (2)'!$D$72-rough_index)/'[1]Sheet1 (2)'!$D$72,IF([1]shee2!D1394='[1]Sheet1 (2)'!$C$71,'[1]Sheet1 (2)'!$D$71*('[1]Sheet1 (2)'!$D$72-rough_index)/'[1]Sheet1 (2)'!$D$72))))</f>
        <v>0.83333333333333337</v>
      </c>
      <c r="AZ1454" s="179">
        <f>+(AU1454*'[1]Sheet1 (2)'!$C$77)+(AV1454*'[1]Sheet1 (2)'!$C$78)+(AW1454*'[1]Sheet1 (2)'!$C$79)+(AX1454*'[1]Sheet1 (2)'!$C$80)+(AY1454*'[1]Sheet1 (2)'!$C$81)</f>
        <v>3.75</v>
      </c>
      <c r="BA1454" s="213" t="str">
        <f t="shared" si="44"/>
        <v>Fair</v>
      </c>
      <c r="BE1454">
        <f>IF(D1454='[1]Sheet1 (2)'!$C$61,'[1]Sheet1 (2)'!$D$61*(counts^2)+'[1]Sheet1 (2)'!$G$61*counts+'[1]Sheet1 (2)'!$J$61,IF(D1454='[1]Sheet1 (2)'!$C$62,'[1]Sheet1 (2)'!$D$62*counts+'[1]Sheet1 (2)'!$G$62,IF(D1454='[1]Sheet1 (2)'!$C$63,'[1]Sheet1 (2)'!$D$63*counts+'[1]Sheet1 (2)'!$G$63,IF(D1454='[1]Sheet1 (2)'!$C$64,'[1]Sheet1 (2)'!$D$64*counts+'[1]Sheet1 (2)'!$G$64))))</f>
        <v>2.0984129299999998</v>
      </c>
    </row>
    <row r="1455" spans="1:57" ht="12.75" customHeight="1">
      <c r="A1455" s="176" t="s">
        <v>282</v>
      </c>
      <c r="B1455" s="145" t="s">
        <v>76</v>
      </c>
      <c r="C1455" s="170">
        <v>1588</v>
      </c>
      <c r="D1455" s="174" t="s">
        <v>77</v>
      </c>
      <c r="E1455" s="171">
        <v>8</v>
      </c>
      <c r="F1455" s="171">
        <v>2</v>
      </c>
      <c r="G1455" s="171" t="s">
        <v>77</v>
      </c>
      <c r="H1455" s="171">
        <v>1</v>
      </c>
      <c r="I1455" s="171" t="s">
        <v>77</v>
      </c>
      <c r="J1455" s="173" t="s">
        <v>80</v>
      </c>
      <c r="K1455" s="173" t="s">
        <v>80</v>
      </c>
      <c r="L1455" s="169">
        <f>VLOOKUP(CONCATENATE(J1455,K1455),'Sheet1 (2)'!$J$6:$K$26,2,FALSE)</f>
        <v>0</v>
      </c>
      <c r="M1455" s="173" t="s">
        <v>80</v>
      </c>
      <c r="N1455" s="173" t="s">
        <v>80</v>
      </c>
      <c r="O1455" s="177">
        <f>VLOOKUP(CONCATENATE(M1455,N1455),'[1]Sheet1 (2)'!$L$6:$M$26,2,FALSE)</f>
        <v>0</v>
      </c>
      <c r="P1455" s="173" t="s">
        <v>80</v>
      </c>
      <c r="Q1455" s="173" t="s">
        <v>80</v>
      </c>
      <c r="R1455" s="177">
        <f>VLOOKUP(CONCATENATE(P1455,Q1455),'[1]Sheet1 (2)'!$N$6:$O$26,2,FALSE)</f>
        <v>0</v>
      </c>
      <c r="S1455" s="173" t="s">
        <v>80</v>
      </c>
      <c r="T1455" s="173" t="s">
        <v>80</v>
      </c>
      <c r="U1455" s="177">
        <f>VLOOKUP(CONCATENATE(S1455,T1455),'[1]Sheet1 (2)'!$P$6:$Q$26,2,FALSE)</f>
        <v>0</v>
      </c>
      <c r="V1455" s="173" t="s">
        <v>80</v>
      </c>
      <c r="W1455" s="173" t="s">
        <v>80</v>
      </c>
      <c r="X1455" s="177">
        <f>VLOOKUP(CONCATENATE(V1455,W1455),'[1]Sheet1 (2)'!$R$6:$S$26,2,FALSE)</f>
        <v>0</v>
      </c>
      <c r="Y1455" s="173" t="s">
        <v>80</v>
      </c>
      <c r="Z1455" s="173" t="s">
        <v>80</v>
      </c>
      <c r="AA1455" s="177">
        <f>VLOOKUP(CONCATENATE(Y1455,Z1455),'[1]Sheet1 (2)'!$T$6:$U$26,2,FALSE)</f>
        <v>0</v>
      </c>
      <c r="AB1455" s="173" t="s">
        <v>80</v>
      </c>
      <c r="AC1455" s="173" t="s">
        <v>80</v>
      </c>
      <c r="AD1455" s="177">
        <f>VLOOKUP(CONCATENATE(AB1455,AC1455),'[1]Sheet1 (2)'!$X$6:$Y$26,2,FALSE)</f>
        <v>0</v>
      </c>
      <c r="AE1455" s="173" t="s">
        <v>82</v>
      </c>
      <c r="AF1455" s="173" t="s">
        <v>81</v>
      </c>
      <c r="AG1455" s="177">
        <f>VLOOKUP(CONCATENATE(AE1455,AF1455),'[1]Sheet1 (2)'!$Z$6:$AA$26,2,FALSE)</f>
        <v>66</v>
      </c>
      <c r="AH1455" s="172"/>
      <c r="AI1455" s="178"/>
      <c r="AJ1455" s="140"/>
      <c r="AK1455" s="176" t="s">
        <v>282</v>
      </c>
      <c r="AL1455" s="176" t="s">
        <v>76</v>
      </c>
      <c r="AM1455" s="170">
        <f t="shared" si="45"/>
        <v>1588</v>
      </c>
      <c r="AN1455" s="147"/>
      <c r="AO1455" s="155"/>
      <c r="AP1455" s="156"/>
      <c r="AQ1455" s="157">
        <v>2.918219849409823</v>
      </c>
      <c r="AR1455" s="158"/>
      <c r="AS1455" s="145">
        <f>LOOKUP(rufmkm,'[1]Sheet1 (2)'!$V$62:$V$71,'[1]Sheet1 (2)'!$W$62:$W$71)</f>
        <v>30</v>
      </c>
      <c r="AT1455" s="140"/>
      <c r="AU1455" s="157">
        <f>IF(IF(D1455='[1]Sheet1 (2)'!$C$69,'[1]Sheet1 (2)'!$D$69*('[1]Sheet1 (2)'!$D$72-rut_index)/'[1]Sheet1 (2)'!$D$72,IF([1]shee2!D1395='[1]Sheet1 (2)'!$C$70,'[1]Sheet1 (2)'!$D$70*('[1]Sheet1 (2)'!$D$72-rut_index)/'[1]Sheet1 (2)'!$D$72,IF([1]shee2!D1395='[1]Sheet1 (2)'!$C$71,'[1]Sheet1 (2)'!$D$71*('[1]Sheet1 (2)'!$D$72-rut_index)/'[1]Sheet1 (2)'!$D$72)))&lt;0,0,IF(D1455='[1]Sheet1 (2)'!$C$69,'[1]Sheet1 (2)'!$D$69*('[1]Sheet1 (2)'!$D$72-rut_index)/'[1]Sheet1 (2)'!$D$72,IF([1]shee2!D1395='[1]Sheet1 (2)'!$C$70,'[1]Sheet1 (2)'!$D$70*('[1]Sheet1 (2)'!$D$72-rut_index)/'[1]Sheet1 (2)'!$D$72,IF([1]shee2!D1395='[1]Sheet1 (2)'!$C$71,'[1]Sheet1 (2)'!$D$71*('[1]Sheet1 (2)'!$D$72-rut_index)/'[1]Sheet1 (2)'!$D$72))))</f>
        <v>5</v>
      </c>
      <c r="AV1455" s="157">
        <f>IF(IF(D1455='[1]Sheet1 (2)'!$C$69,'[1]Sheet1 (2)'!$D$69*('[1]Sheet1 (2)'!$D$72-crack_s_index)/'[1]Sheet1 (2)'!$D$72,IF([1]shee2!D1395='[1]Sheet1 (2)'!$C$70,'[1]Sheet1 (2)'!$D$70*('[1]Sheet1 (2)'!$D$72-crack_s_index)/'[1]Sheet1 (2)'!$D$72,IF([1]shee2!D1395='[1]Sheet1 (2)'!$C$71,'[1]Sheet1 (2)'!$D$71*('[1]Sheet1 (2)'!$D$72-crack_s_index)/'[1]Sheet1 (2)'!$D$72)))&lt;0,0,IF(D1455='[1]Sheet1 (2)'!$C$69,'[1]Sheet1 (2)'!$D$69*('[1]Sheet1 (2)'!$D$72-crack_s_index)/'[1]Sheet1 (2)'!$D$72,IF([1]shee2!D1395='[1]Sheet1 (2)'!$C$70,'[1]Sheet1 (2)'!$D$70*('[1]Sheet1 (2)'!$D$72-crack_s_index)/'[1]Sheet1 (2)'!$D$72,IF([1]shee2!D1395='[1]Sheet1 (2)'!$C$71,'[1]Sheet1 (2)'!$D$71*('[1]Sheet1 (2)'!$D$72-crack_s_index)/'[1]Sheet1 (2)'!$D$72))))</f>
        <v>5</v>
      </c>
      <c r="AW1455" s="157">
        <f>IF(IF(D1455='[1]Sheet1 (2)'!$C$69,'[1]Sheet1 (2)'!$D$69*('[1]Sheet1 (2)'!$D$72-crack_t_index)/'[1]Sheet1 (2)'!$D$72,IF([1]shee2!D1395='[1]Sheet1 (2)'!$C$70,'[1]Sheet1 (2)'!$D$70*('[1]Sheet1 (2)'!$D$72-crack_t_index)/'[1]Sheet1 (2)'!$D$72,IF([1]shee2!D1395='[1]Sheet1 (2)'!$C$71,'[1]Sheet1 (2)'!$D$71*('[1]Sheet1 (2)'!$D$72-crack_t_index)/'[1]Sheet1 (2)'!$D$72)))&lt;0,0,IF(D1455='[1]Sheet1 (2)'!$C$69,'[1]Sheet1 (2)'!$D$69*('[1]Sheet1 (2)'!$D$72-crack_t_index)/'[1]Sheet1 (2)'!$D$72,IF([1]shee2!D1395='[1]Sheet1 (2)'!$C$70,'[1]Sheet1 (2)'!$D$70*('[1]Sheet1 (2)'!$D$72-crack_t_index)/'[1]Sheet1 (2)'!$D$72,IF([1]shee2!D1395='[1]Sheet1 (2)'!$C$71,'[1]Sheet1 (2)'!$D$71*('[1]Sheet1 (2)'!$D$72-crack_t_index)/'[1]Sheet1 (2)'!$D$72))))</f>
        <v>5</v>
      </c>
      <c r="AX1455" s="157">
        <f>IF(IF(D1455='[1]Sheet1 (2)'!$C$69,'[1]Sheet1 (2)'!$D$69*('[1]Sheet1 (2)'!$D$72-rave_index)/'[1]Sheet1 (2)'!$D$72,IF([1]shee2!D1395='[1]Sheet1 (2)'!$C$70,'[1]Sheet1 (2)'!$D$70*('[1]Sheet1 (2)'!$D$72-rave_index)/'[1]Sheet1 (2)'!$D$72,IF([1]shee2!D1395='[1]Sheet1 (2)'!$C$71,'[1]Sheet1 (2)'!$D$71*('[1]Sheet1 (2)'!$D$72-rave_index)/'[1]Sheet1 (2)'!$D$72)))&lt;0,0,IF(D1455='[1]Sheet1 (2)'!$C$69,'[1]Sheet1 (2)'!$D$69*('[1]Sheet1 (2)'!$D$72-rave_index)/'[1]Sheet1 (2)'!$D$72,IF([1]shee2!D1395='[1]Sheet1 (2)'!$C$70,'[1]Sheet1 (2)'!$D$70*('[1]Sheet1 (2)'!$D$72-rave_index)/'[1]Sheet1 (2)'!$D$72,IF([1]shee2!D1395='[1]Sheet1 (2)'!$C$71,'[1]Sheet1 (2)'!$D$71*('[1]Sheet1 (2)'!$D$72-rave_index)/'[1]Sheet1 (2)'!$D$72))))</f>
        <v>5</v>
      </c>
      <c r="AY1455" s="157">
        <f>IF(IF(D1455='[1]Sheet1 (2)'!$C$69,'[1]Sheet1 (2)'!$D$69*('[1]Sheet1 (2)'!$D$72-rough_index)/'[1]Sheet1 (2)'!$D$72,IF([1]shee2!D1395='[1]Sheet1 (2)'!$C$70,'[1]Sheet1 (2)'!$D$70*('[1]Sheet1 (2)'!$D$72-rough_index)/'[1]Sheet1 (2)'!$D$72,IF([1]shee2!D1395='[1]Sheet1 (2)'!$C$71,'[1]Sheet1 (2)'!$D$71*('[1]Sheet1 (2)'!$D$72-rough_index)/'[1]Sheet1 (2)'!$D$72)))&lt;0,0,IF(D1455='[1]Sheet1 (2)'!$C$69,'[1]Sheet1 (2)'!$D$69*('[1]Sheet1 (2)'!$D$72-rough_index)/'[1]Sheet1 (2)'!$D$72,IF([1]shee2!D1395='[1]Sheet1 (2)'!$C$70,'[1]Sheet1 (2)'!$D$70*('[1]Sheet1 (2)'!$D$72-rough_index)/'[1]Sheet1 (2)'!$D$72,IF([1]shee2!D1395='[1]Sheet1 (2)'!$C$71,'[1]Sheet1 (2)'!$D$71*('[1]Sheet1 (2)'!$D$72-rough_index)/'[1]Sheet1 (2)'!$D$72))))</f>
        <v>2.5</v>
      </c>
      <c r="AZ1455" s="179">
        <f>+(AU1455*'[1]Sheet1 (2)'!$C$77)+(AV1455*'[1]Sheet1 (2)'!$C$78)+(AW1455*'[1]Sheet1 (2)'!$C$79)+(AX1455*'[1]Sheet1 (2)'!$C$80)+(AY1455*'[1]Sheet1 (2)'!$C$81)</f>
        <v>4.25</v>
      </c>
      <c r="BA1455" s="213" t="str">
        <f t="shared" si="44"/>
        <v>Good</v>
      </c>
      <c r="BE1455">
        <f>IF(D1455='[1]Sheet1 (2)'!$C$61,'[1]Sheet1 (2)'!$D$61*(counts^2)+'[1]Sheet1 (2)'!$G$61*counts+'[1]Sheet1 (2)'!$J$61,IF(D1455='[1]Sheet1 (2)'!$C$62,'[1]Sheet1 (2)'!$D$62*counts+'[1]Sheet1 (2)'!$G$62,IF(D1455='[1]Sheet1 (2)'!$C$63,'[1]Sheet1 (2)'!$D$63*counts+'[1]Sheet1 (2)'!$G$63,IF(D1455='[1]Sheet1 (2)'!$C$64,'[1]Sheet1 (2)'!$D$64*counts+'[1]Sheet1 (2)'!$G$64))))</f>
        <v>2.0984129299999998</v>
      </c>
    </row>
    <row r="1456" spans="1:57" ht="12.75" customHeight="1">
      <c r="A1456" s="176" t="s">
        <v>282</v>
      </c>
      <c r="B1456" s="145" t="s">
        <v>76</v>
      </c>
      <c r="C1456" s="170">
        <v>1589</v>
      </c>
      <c r="D1456" s="174" t="s">
        <v>77</v>
      </c>
      <c r="E1456" s="171">
        <v>8</v>
      </c>
      <c r="F1456" s="171">
        <v>2</v>
      </c>
      <c r="G1456" s="171" t="s">
        <v>77</v>
      </c>
      <c r="H1456" s="171">
        <v>1</v>
      </c>
      <c r="I1456" s="171" t="s">
        <v>77</v>
      </c>
      <c r="J1456" s="173" t="s">
        <v>80</v>
      </c>
      <c r="K1456" s="173" t="s">
        <v>80</v>
      </c>
      <c r="L1456" s="169">
        <f>VLOOKUP(CONCATENATE(J1456,K1456),'Sheet1 (2)'!$J$6:$K$26,2,FALSE)</f>
        <v>0</v>
      </c>
      <c r="M1456" s="173" t="s">
        <v>83</v>
      </c>
      <c r="N1456" s="173" t="s">
        <v>78</v>
      </c>
      <c r="O1456" s="177">
        <f>VLOOKUP(CONCATENATE(M1456,N1456),'[1]Sheet1 (2)'!$L$6:$M$26,2,FALSE)</f>
        <v>7.5</v>
      </c>
      <c r="P1456" s="173" t="s">
        <v>80</v>
      </c>
      <c r="Q1456" s="173" t="s">
        <v>80</v>
      </c>
      <c r="R1456" s="177">
        <f>VLOOKUP(CONCATENATE(P1456,Q1456),'[1]Sheet1 (2)'!$N$6:$O$26,2,FALSE)</f>
        <v>0</v>
      </c>
      <c r="S1456" s="173" t="s">
        <v>80</v>
      </c>
      <c r="T1456" s="173" t="s">
        <v>80</v>
      </c>
      <c r="U1456" s="177">
        <f>VLOOKUP(CONCATENATE(S1456,T1456),'[1]Sheet1 (2)'!$P$6:$Q$26,2,FALSE)</f>
        <v>0</v>
      </c>
      <c r="V1456" s="173" t="s">
        <v>80</v>
      </c>
      <c r="W1456" s="173" t="s">
        <v>80</v>
      </c>
      <c r="X1456" s="177">
        <f>VLOOKUP(CONCATENATE(V1456,W1456),'[1]Sheet1 (2)'!$R$6:$S$26,2,FALSE)</f>
        <v>0</v>
      </c>
      <c r="Y1456" s="173" t="s">
        <v>80</v>
      </c>
      <c r="Z1456" s="173" t="s">
        <v>80</v>
      </c>
      <c r="AA1456" s="177">
        <f>VLOOKUP(CONCATENATE(Y1456,Z1456),'[1]Sheet1 (2)'!$T$6:$U$26,2,FALSE)</f>
        <v>0</v>
      </c>
      <c r="AB1456" s="173" t="s">
        <v>80</v>
      </c>
      <c r="AC1456" s="173" t="s">
        <v>80</v>
      </c>
      <c r="AD1456" s="177">
        <f>VLOOKUP(CONCATENATE(AB1456,AC1456),'[1]Sheet1 (2)'!$X$6:$Y$26,2,FALSE)</f>
        <v>0</v>
      </c>
      <c r="AE1456" s="173" t="s">
        <v>82</v>
      </c>
      <c r="AF1456" s="173" t="s">
        <v>81</v>
      </c>
      <c r="AG1456" s="177">
        <f>VLOOKUP(CONCATENATE(AE1456,AF1456),'[1]Sheet1 (2)'!$Z$6:$AA$26,2,FALSE)</f>
        <v>66</v>
      </c>
      <c r="AH1456" s="172"/>
      <c r="AI1456" s="178"/>
      <c r="AJ1456" s="140"/>
      <c r="AK1456" s="176" t="s">
        <v>282</v>
      </c>
      <c r="AL1456" s="176" t="s">
        <v>76</v>
      </c>
      <c r="AM1456" s="170">
        <f t="shared" si="45"/>
        <v>1589</v>
      </c>
      <c r="AN1456" s="147"/>
      <c r="AO1456" s="155" t="s">
        <v>409</v>
      </c>
      <c r="AP1456" s="156"/>
      <c r="AQ1456" s="157">
        <v>2.7379444403825315</v>
      </c>
      <c r="AR1456" s="158"/>
      <c r="AS1456" s="145">
        <f>LOOKUP(rufmkm,'[1]Sheet1 (2)'!$V$62:$V$71,'[1]Sheet1 (2)'!$W$62:$W$71)</f>
        <v>30</v>
      </c>
      <c r="AT1456" s="140"/>
      <c r="AU1456" s="157">
        <f>IF(IF(D1456='[1]Sheet1 (2)'!$C$69,'[1]Sheet1 (2)'!$D$69*('[1]Sheet1 (2)'!$D$72-rut_index)/'[1]Sheet1 (2)'!$D$72,IF([1]shee2!D1396='[1]Sheet1 (2)'!$C$70,'[1]Sheet1 (2)'!$D$70*('[1]Sheet1 (2)'!$D$72-rut_index)/'[1]Sheet1 (2)'!$D$72,IF([1]shee2!D1396='[1]Sheet1 (2)'!$C$71,'[1]Sheet1 (2)'!$D$71*('[1]Sheet1 (2)'!$D$72-rut_index)/'[1]Sheet1 (2)'!$D$72)))&lt;0,0,IF(D1456='[1]Sheet1 (2)'!$C$69,'[1]Sheet1 (2)'!$D$69*('[1]Sheet1 (2)'!$D$72-rut_index)/'[1]Sheet1 (2)'!$D$72,IF([1]shee2!D1396='[1]Sheet1 (2)'!$C$70,'[1]Sheet1 (2)'!$D$70*('[1]Sheet1 (2)'!$D$72-rut_index)/'[1]Sheet1 (2)'!$D$72,IF([1]shee2!D1396='[1]Sheet1 (2)'!$C$71,'[1]Sheet1 (2)'!$D$71*('[1]Sheet1 (2)'!$D$72-rut_index)/'[1]Sheet1 (2)'!$D$72))))</f>
        <v>5</v>
      </c>
      <c r="AV1456" s="157">
        <f>IF(IF(D1456='[1]Sheet1 (2)'!$C$69,'[1]Sheet1 (2)'!$D$69*('[1]Sheet1 (2)'!$D$72-crack_s_index)/'[1]Sheet1 (2)'!$D$72,IF([1]shee2!D1396='[1]Sheet1 (2)'!$C$70,'[1]Sheet1 (2)'!$D$70*('[1]Sheet1 (2)'!$D$72-crack_s_index)/'[1]Sheet1 (2)'!$D$72,IF([1]shee2!D1396='[1]Sheet1 (2)'!$C$71,'[1]Sheet1 (2)'!$D$71*('[1]Sheet1 (2)'!$D$72-crack_s_index)/'[1]Sheet1 (2)'!$D$72)))&lt;0,0,IF(D1456='[1]Sheet1 (2)'!$C$69,'[1]Sheet1 (2)'!$D$69*('[1]Sheet1 (2)'!$D$72-crack_s_index)/'[1]Sheet1 (2)'!$D$72,IF([1]shee2!D1396='[1]Sheet1 (2)'!$C$70,'[1]Sheet1 (2)'!$D$70*('[1]Sheet1 (2)'!$D$72-crack_s_index)/'[1]Sheet1 (2)'!$D$72,IF([1]shee2!D1396='[1]Sheet1 (2)'!$C$71,'[1]Sheet1 (2)'!$D$71*('[1]Sheet1 (2)'!$D$72-crack_s_index)/'[1]Sheet1 (2)'!$D$72))))</f>
        <v>4.375</v>
      </c>
      <c r="AW1456" s="157">
        <f>IF(IF(D1456='[1]Sheet1 (2)'!$C$69,'[1]Sheet1 (2)'!$D$69*('[1]Sheet1 (2)'!$D$72-crack_t_index)/'[1]Sheet1 (2)'!$D$72,IF([1]shee2!D1396='[1]Sheet1 (2)'!$C$70,'[1]Sheet1 (2)'!$D$70*('[1]Sheet1 (2)'!$D$72-crack_t_index)/'[1]Sheet1 (2)'!$D$72,IF([1]shee2!D1396='[1]Sheet1 (2)'!$C$71,'[1]Sheet1 (2)'!$D$71*('[1]Sheet1 (2)'!$D$72-crack_t_index)/'[1]Sheet1 (2)'!$D$72)))&lt;0,0,IF(D1456='[1]Sheet1 (2)'!$C$69,'[1]Sheet1 (2)'!$D$69*('[1]Sheet1 (2)'!$D$72-crack_t_index)/'[1]Sheet1 (2)'!$D$72,IF([1]shee2!D1396='[1]Sheet1 (2)'!$C$70,'[1]Sheet1 (2)'!$D$70*('[1]Sheet1 (2)'!$D$72-crack_t_index)/'[1]Sheet1 (2)'!$D$72,IF([1]shee2!D1396='[1]Sheet1 (2)'!$C$71,'[1]Sheet1 (2)'!$D$71*('[1]Sheet1 (2)'!$D$72-crack_t_index)/'[1]Sheet1 (2)'!$D$72))))</f>
        <v>5</v>
      </c>
      <c r="AX1456" s="157">
        <f>IF(IF(D1456='[1]Sheet1 (2)'!$C$69,'[1]Sheet1 (2)'!$D$69*('[1]Sheet1 (2)'!$D$72-rave_index)/'[1]Sheet1 (2)'!$D$72,IF([1]shee2!D1396='[1]Sheet1 (2)'!$C$70,'[1]Sheet1 (2)'!$D$70*('[1]Sheet1 (2)'!$D$72-rave_index)/'[1]Sheet1 (2)'!$D$72,IF([1]shee2!D1396='[1]Sheet1 (2)'!$C$71,'[1]Sheet1 (2)'!$D$71*('[1]Sheet1 (2)'!$D$72-rave_index)/'[1]Sheet1 (2)'!$D$72)))&lt;0,0,IF(D1456='[1]Sheet1 (2)'!$C$69,'[1]Sheet1 (2)'!$D$69*('[1]Sheet1 (2)'!$D$72-rave_index)/'[1]Sheet1 (2)'!$D$72,IF([1]shee2!D1396='[1]Sheet1 (2)'!$C$70,'[1]Sheet1 (2)'!$D$70*('[1]Sheet1 (2)'!$D$72-rave_index)/'[1]Sheet1 (2)'!$D$72,IF([1]shee2!D1396='[1]Sheet1 (2)'!$C$71,'[1]Sheet1 (2)'!$D$71*('[1]Sheet1 (2)'!$D$72-rave_index)/'[1]Sheet1 (2)'!$D$72))))</f>
        <v>5</v>
      </c>
      <c r="AY1456" s="157">
        <f>IF(IF(D1456='[1]Sheet1 (2)'!$C$69,'[1]Sheet1 (2)'!$D$69*('[1]Sheet1 (2)'!$D$72-rough_index)/'[1]Sheet1 (2)'!$D$72,IF([1]shee2!D1396='[1]Sheet1 (2)'!$C$70,'[1]Sheet1 (2)'!$D$70*('[1]Sheet1 (2)'!$D$72-rough_index)/'[1]Sheet1 (2)'!$D$72,IF([1]shee2!D1396='[1]Sheet1 (2)'!$C$71,'[1]Sheet1 (2)'!$D$71*('[1]Sheet1 (2)'!$D$72-rough_index)/'[1]Sheet1 (2)'!$D$72)))&lt;0,0,IF(D1456='[1]Sheet1 (2)'!$C$69,'[1]Sheet1 (2)'!$D$69*('[1]Sheet1 (2)'!$D$72-rough_index)/'[1]Sheet1 (2)'!$D$72,IF([1]shee2!D1396='[1]Sheet1 (2)'!$C$70,'[1]Sheet1 (2)'!$D$70*('[1]Sheet1 (2)'!$D$72-rough_index)/'[1]Sheet1 (2)'!$D$72,IF([1]shee2!D1396='[1]Sheet1 (2)'!$C$71,'[1]Sheet1 (2)'!$D$71*('[1]Sheet1 (2)'!$D$72-rough_index)/'[1]Sheet1 (2)'!$D$72))))</f>
        <v>2.5</v>
      </c>
      <c r="AZ1456" s="179">
        <f>+(AU1456*'[1]Sheet1 (2)'!$C$77)+(AV1456*'[1]Sheet1 (2)'!$C$78)+(AW1456*'[1]Sheet1 (2)'!$C$79)+(AX1456*'[1]Sheet1 (2)'!$C$80)+(AY1456*'[1]Sheet1 (2)'!$C$81)</f>
        <v>4.0250000000000004</v>
      </c>
      <c r="BA1456" s="213" t="str">
        <f t="shared" si="44"/>
        <v>Good</v>
      </c>
      <c r="BE1456">
        <f>IF(D1456='[1]Sheet1 (2)'!$C$61,'[1]Sheet1 (2)'!$D$61*(counts^2)+'[1]Sheet1 (2)'!$G$61*counts+'[1]Sheet1 (2)'!$J$61,IF(D1456='[1]Sheet1 (2)'!$C$62,'[1]Sheet1 (2)'!$D$62*counts+'[1]Sheet1 (2)'!$G$62,IF(D1456='[1]Sheet1 (2)'!$C$63,'[1]Sheet1 (2)'!$D$63*counts+'[1]Sheet1 (2)'!$G$63,IF(D1456='[1]Sheet1 (2)'!$C$64,'[1]Sheet1 (2)'!$D$64*counts+'[1]Sheet1 (2)'!$G$64))))</f>
        <v>2.0984129299999998</v>
      </c>
    </row>
    <row r="1457" spans="1:57" ht="12.75" customHeight="1">
      <c r="A1457" s="176" t="s">
        <v>282</v>
      </c>
      <c r="B1457" s="145" t="s">
        <v>76</v>
      </c>
      <c r="C1457" s="170">
        <v>1590</v>
      </c>
      <c r="D1457" s="174" t="s">
        <v>77</v>
      </c>
      <c r="E1457" s="171">
        <v>8</v>
      </c>
      <c r="F1457" s="171">
        <v>2</v>
      </c>
      <c r="G1457" s="171" t="s">
        <v>77</v>
      </c>
      <c r="H1457" s="171">
        <v>1</v>
      </c>
      <c r="I1457" s="171" t="s">
        <v>77</v>
      </c>
      <c r="J1457" s="173" t="s">
        <v>80</v>
      </c>
      <c r="K1457" s="173" t="s">
        <v>80</v>
      </c>
      <c r="L1457" s="169">
        <f>VLOOKUP(CONCATENATE(J1457,K1457),'Sheet1 (2)'!$J$6:$K$26,2,FALSE)</f>
        <v>0</v>
      </c>
      <c r="M1457" s="173" t="s">
        <v>80</v>
      </c>
      <c r="N1457" s="173" t="s">
        <v>80</v>
      </c>
      <c r="O1457" s="177">
        <f>VLOOKUP(CONCATENATE(M1457,N1457),'[1]Sheet1 (2)'!$L$6:$M$26,2,FALSE)</f>
        <v>0</v>
      </c>
      <c r="P1457" s="173" t="s">
        <v>80</v>
      </c>
      <c r="Q1457" s="173" t="s">
        <v>80</v>
      </c>
      <c r="R1457" s="177">
        <f>VLOOKUP(CONCATENATE(P1457,Q1457),'[1]Sheet1 (2)'!$N$6:$O$26,2,FALSE)</f>
        <v>0</v>
      </c>
      <c r="S1457" s="173" t="s">
        <v>80</v>
      </c>
      <c r="T1457" s="173" t="s">
        <v>80</v>
      </c>
      <c r="U1457" s="177">
        <f>VLOOKUP(CONCATENATE(S1457,T1457),'[1]Sheet1 (2)'!$P$6:$Q$26,2,FALSE)</f>
        <v>0</v>
      </c>
      <c r="V1457" s="173" t="s">
        <v>80</v>
      </c>
      <c r="W1457" s="173" t="s">
        <v>80</v>
      </c>
      <c r="X1457" s="177">
        <f>VLOOKUP(CONCATENATE(V1457,W1457),'[1]Sheet1 (2)'!$R$6:$S$26,2,FALSE)</f>
        <v>0</v>
      </c>
      <c r="Y1457" s="173" t="s">
        <v>80</v>
      </c>
      <c r="Z1457" s="173" t="s">
        <v>80</v>
      </c>
      <c r="AA1457" s="177">
        <f>VLOOKUP(CONCATENATE(Y1457,Z1457),'[1]Sheet1 (2)'!$T$6:$U$26,2,FALSE)</f>
        <v>0</v>
      </c>
      <c r="AB1457" s="173" t="s">
        <v>80</v>
      </c>
      <c r="AC1457" s="173" t="s">
        <v>80</v>
      </c>
      <c r="AD1457" s="177">
        <f>VLOOKUP(CONCATENATE(AB1457,AC1457),'[1]Sheet1 (2)'!$X$6:$Y$26,2,FALSE)</f>
        <v>0</v>
      </c>
      <c r="AE1457" s="173" t="s">
        <v>82</v>
      </c>
      <c r="AF1457" s="173" t="s">
        <v>81</v>
      </c>
      <c r="AG1457" s="177">
        <f>VLOOKUP(CONCATENATE(AE1457,AF1457),'[1]Sheet1 (2)'!$Z$6:$AA$26,2,FALSE)</f>
        <v>66</v>
      </c>
      <c r="AH1457" s="172"/>
      <c r="AI1457" s="178"/>
      <c r="AJ1457" s="140"/>
      <c r="AK1457" s="176" t="s">
        <v>282</v>
      </c>
      <c r="AL1457" s="176" t="s">
        <v>76</v>
      </c>
      <c r="AM1457" s="170">
        <f t="shared" si="45"/>
        <v>1590</v>
      </c>
      <c r="AN1457" s="147"/>
      <c r="AO1457" s="155"/>
      <c r="AP1457" s="156"/>
      <c r="AQ1457" s="157">
        <v>2.1600927112644128</v>
      </c>
      <c r="AR1457" s="158"/>
      <c r="AS1457" s="145">
        <f>LOOKUP(rufmkm,'[1]Sheet1 (2)'!$V$62:$V$71,'[1]Sheet1 (2)'!$W$62:$W$71)</f>
        <v>30</v>
      </c>
      <c r="AT1457" s="140"/>
      <c r="AU1457" s="157">
        <f>IF(IF(D1457='[1]Sheet1 (2)'!$C$69,'[1]Sheet1 (2)'!$D$69*('[1]Sheet1 (2)'!$D$72-rut_index)/'[1]Sheet1 (2)'!$D$72,IF([1]shee2!D1397='[1]Sheet1 (2)'!$C$70,'[1]Sheet1 (2)'!$D$70*('[1]Sheet1 (2)'!$D$72-rut_index)/'[1]Sheet1 (2)'!$D$72,IF([1]shee2!D1397='[1]Sheet1 (2)'!$C$71,'[1]Sheet1 (2)'!$D$71*('[1]Sheet1 (2)'!$D$72-rut_index)/'[1]Sheet1 (2)'!$D$72)))&lt;0,0,IF(D1457='[1]Sheet1 (2)'!$C$69,'[1]Sheet1 (2)'!$D$69*('[1]Sheet1 (2)'!$D$72-rut_index)/'[1]Sheet1 (2)'!$D$72,IF([1]shee2!D1397='[1]Sheet1 (2)'!$C$70,'[1]Sheet1 (2)'!$D$70*('[1]Sheet1 (2)'!$D$72-rut_index)/'[1]Sheet1 (2)'!$D$72,IF([1]shee2!D1397='[1]Sheet1 (2)'!$C$71,'[1]Sheet1 (2)'!$D$71*('[1]Sheet1 (2)'!$D$72-rut_index)/'[1]Sheet1 (2)'!$D$72))))</f>
        <v>5</v>
      </c>
      <c r="AV1457" s="157">
        <f>IF(IF(D1457='[1]Sheet1 (2)'!$C$69,'[1]Sheet1 (2)'!$D$69*('[1]Sheet1 (2)'!$D$72-crack_s_index)/'[1]Sheet1 (2)'!$D$72,IF([1]shee2!D1397='[1]Sheet1 (2)'!$C$70,'[1]Sheet1 (2)'!$D$70*('[1]Sheet1 (2)'!$D$72-crack_s_index)/'[1]Sheet1 (2)'!$D$72,IF([1]shee2!D1397='[1]Sheet1 (2)'!$C$71,'[1]Sheet1 (2)'!$D$71*('[1]Sheet1 (2)'!$D$72-crack_s_index)/'[1]Sheet1 (2)'!$D$72)))&lt;0,0,IF(D1457='[1]Sheet1 (2)'!$C$69,'[1]Sheet1 (2)'!$D$69*('[1]Sheet1 (2)'!$D$72-crack_s_index)/'[1]Sheet1 (2)'!$D$72,IF([1]shee2!D1397='[1]Sheet1 (2)'!$C$70,'[1]Sheet1 (2)'!$D$70*('[1]Sheet1 (2)'!$D$72-crack_s_index)/'[1]Sheet1 (2)'!$D$72,IF([1]shee2!D1397='[1]Sheet1 (2)'!$C$71,'[1]Sheet1 (2)'!$D$71*('[1]Sheet1 (2)'!$D$72-crack_s_index)/'[1]Sheet1 (2)'!$D$72))))</f>
        <v>5</v>
      </c>
      <c r="AW1457" s="157">
        <f>IF(IF(D1457='[1]Sheet1 (2)'!$C$69,'[1]Sheet1 (2)'!$D$69*('[1]Sheet1 (2)'!$D$72-crack_t_index)/'[1]Sheet1 (2)'!$D$72,IF([1]shee2!D1397='[1]Sheet1 (2)'!$C$70,'[1]Sheet1 (2)'!$D$70*('[1]Sheet1 (2)'!$D$72-crack_t_index)/'[1]Sheet1 (2)'!$D$72,IF([1]shee2!D1397='[1]Sheet1 (2)'!$C$71,'[1]Sheet1 (2)'!$D$71*('[1]Sheet1 (2)'!$D$72-crack_t_index)/'[1]Sheet1 (2)'!$D$72)))&lt;0,0,IF(D1457='[1]Sheet1 (2)'!$C$69,'[1]Sheet1 (2)'!$D$69*('[1]Sheet1 (2)'!$D$72-crack_t_index)/'[1]Sheet1 (2)'!$D$72,IF([1]shee2!D1397='[1]Sheet1 (2)'!$C$70,'[1]Sheet1 (2)'!$D$70*('[1]Sheet1 (2)'!$D$72-crack_t_index)/'[1]Sheet1 (2)'!$D$72,IF([1]shee2!D1397='[1]Sheet1 (2)'!$C$71,'[1]Sheet1 (2)'!$D$71*('[1]Sheet1 (2)'!$D$72-crack_t_index)/'[1]Sheet1 (2)'!$D$72))))</f>
        <v>5</v>
      </c>
      <c r="AX1457" s="157">
        <f>IF(IF(D1457='[1]Sheet1 (2)'!$C$69,'[1]Sheet1 (2)'!$D$69*('[1]Sheet1 (2)'!$D$72-rave_index)/'[1]Sheet1 (2)'!$D$72,IF([1]shee2!D1397='[1]Sheet1 (2)'!$C$70,'[1]Sheet1 (2)'!$D$70*('[1]Sheet1 (2)'!$D$72-rave_index)/'[1]Sheet1 (2)'!$D$72,IF([1]shee2!D1397='[1]Sheet1 (2)'!$C$71,'[1]Sheet1 (2)'!$D$71*('[1]Sheet1 (2)'!$D$72-rave_index)/'[1]Sheet1 (2)'!$D$72)))&lt;0,0,IF(D1457='[1]Sheet1 (2)'!$C$69,'[1]Sheet1 (2)'!$D$69*('[1]Sheet1 (2)'!$D$72-rave_index)/'[1]Sheet1 (2)'!$D$72,IF([1]shee2!D1397='[1]Sheet1 (2)'!$C$70,'[1]Sheet1 (2)'!$D$70*('[1]Sheet1 (2)'!$D$72-rave_index)/'[1]Sheet1 (2)'!$D$72,IF([1]shee2!D1397='[1]Sheet1 (2)'!$C$71,'[1]Sheet1 (2)'!$D$71*('[1]Sheet1 (2)'!$D$72-rave_index)/'[1]Sheet1 (2)'!$D$72))))</f>
        <v>5</v>
      </c>
      <c r="AY1457" s="157">
        <f>IF(IF(D1457='[1]Sheet1 (2)'!$C$69,'[1]Sheet1 (2)'!$D$69*('[1]Sheet1 (2)'!$D$72-rough_index)/'[1]Sheet1 (2)'!$D$72,IF([1]shee2!D1397='[1]Sheet1 (2)'!$C$70,'[1]Sheet1 (2)'!$D$70*('[1]Sheet1 (2)'!$D$72-rough_index)/'[1]Sheet1 (2)'!$D$72,IF([1]shee2!D1397='[1]Sheet1 (2)'!$C$71,'[1]Sheet1 (2)'!$D$71*('[1]Sheet1 (2)'!$D$72-rough_index)/'[1]Sheet1 (2)'!$D$72)))&lt;0,0,IF(D1457='[1]Sheet1 (2)'!$C$69,'[1]Sheet1 (2)'!$D$69*('[1]Sheet1 (2)'!$D$72-rough_index)/'[1]Sheet1 (2)'!$D$72,IF([1]shee2!D1397='[1]Sheet1 (2)'!$C$70,'[1]Sheet1 (2)'!$D$70*('[1]Sheet1 (2)'!$D$72-rough_index)/'[1]Sheet1 (2)'!$D$72,IF([1]shee2!D1397='[1]Sheet1 (2)'!$C$71,'[1]Sheet1 (2)'!$D$71*('[1]Sheet1 (2)'!$D$72-rough_index)/'[1]Sheet1 (2)'!$D$72))))</f>
        <v>2.5</v>
      </c>
      <c r="AZ1457" s="179">
        <f>+(AU1457*'[1]Sheet1 (2)'!$C$77)+(AV1457*'[1]Sheet1 (2)'!$C$78)+(AW1457*'[1]Sheet1 (2)'!$C$79)+(AX1457*'[1]Sheet1 (2)'!$C$80)+(AY1457*'[1]Sheet1 (2)'!$C$81)</f>
        <v>4.25</v>
      </c>
      <c r="BA1457" s="213" t="str">
        <f t="shared" si="44"/>
        <v>Good</v>
      </c>
      <c r="BE1457">
        <f>IF(D1457='[1]Sheet1 (2)'!$C$61,'[1]Sheet1 (2)'!$D$61*(counts^2)+'[1]Sheet1 (2)'!$G$61*counts+'[1]Sheet1 (2)'!$J$61,IF(D1457='[1]Sheet1 (2)'!$C$62,'[1]Sheet1 (2)'!$D$62*counts+'[1]Sheet1 (2)'!$G$62,IF(D1457='[1]Sheet1 (2)'!$C$63,'[1]Sheet1 (2)'!$D$63*counts+'[1]Sheet1 (2)'!$G$63,IF(D1457='[1]Sheet1 (2)'!$C$64,'[1]Sheet1 (2)'!$D$64*counts+'[1]Sheet1 (2)'!$G$64))))</f>
        <v>2.0984129299999998</v>
      </c>
    </row>
    <row r="1458" spans="1:57" ht="12.75" customHeight="1">
      <c r="A1458" s="176" t="s">
        <v>282</v>
      </c>
      <c r="B1458" s="145" t="s">
        <v>76</v>
      </c>
      <c r="C1458" s="170">
        <v>1591</v>
      </c>
      <c r="D1458" s="174" t="s">
        <v>77</v>
      </c>
      <c r="E1458" s="171">
        <v>8</v>
      </c>
      <c r="F1458" s="171">
        <v>2</v>
      </c>
      <c r="G1458" s="171" t="s">
        <v>77</v>
      </c>
      <c r="H1458" s="171">
        <v>1</v>
      </c>
      <c r="I1458" s="171" t="s">
        <v>77</v>
      </c>
      <c r="J1458" s="173" t="s">
        <v>80</v>
      </c>
      <c r="K1458" s="173" t="s">
        <v>80</v>
      </c>
      <c r="L1458" s="169">
        <f>VLOOKUP(CONCATENATE(J1458,K1458),'Sheet1 (2)'!$J$6:$K$26,2,FALSE)</f>
        <v>0</v>
      </c>
      <c r="M1458" s="173" t="s">
        <v>80</v>
      </c>
      <c r="N1458" s="173" t="s">
        <v>80</v>
      </c>
      <c r="O1458" s="177">
        <f>VLOOKUP(CONCATENATE(M1458,N1458),'[1]Sheet1 (2)'!$L$6:$M$26,2,FALSE)</f>
        <v>0</v>
      </c>
      <c r="P1458" s="173" t="s">
        <v>80</v>
      </c>
      <c r="Q1458" s="173" t="s">
        <v>80</v>
      </c>
      <c r="R1458" s="177">
        <f>VLOOKUP(CONCATENATE(P1458,Q1458),'[1]Sheet1 (2)'!$N$6:$O$26,2,FALSE)</f>
        <v>0</v>
      </c>
      <c r="S1458" s="173" t="s">
        <v>80</v>
      </c>
      <c r="T1458" s="173" t="s">
        <v>80</v>
      </c>
      <c r="U1458" s="177">
        <f>VLOOKUP(CONCATENATE(S1458,T1458),'[1]Sheet1 (2)'!$P$6:$Q$26,2,FALSE)</f>
        <v>0</v>
      </c>
      <c r="V1458" s="173" t="s">
        <v>80</v>
      </c>
      <c r="W1458" s="173" t="s">
        <v>80</v>
      </c>
      <c r="X1458" s="177">
        <f>VLOOKUP(CONCATENATE(V1458,W1458),'[1]Sheet1 (2)'!$R$6:$S$26,2,FALSE)</f>
        <v>0</v>
      </c>
      <c r="Y1458" s="173" t="s">
        <v>80</v>
      </c>
      <c r="Z1458" s="173" t="s">
        <v>80</v>
      </c>
      <c r="AA1458" s="177">
        <f>VLOOKUP(CONCATENATE(Y1458,Z1458),'[1]Sheet1 (2)'!$T$6:$U$26,2,FALSE)</f>
        <v>0</v>
      </c>
      <c r="AB1458" s="173" t="s">
        <v>80</v>
      </c>
      <c r="AC1458" s="173" t="s">
        <v>80</v>
      </c>
      <c r="AD1458" s="177">
        <f>VLOOKUP(CONCATENATE(AB1458,AC1458),'[1]Sheet1 (2)'!$X$6:$Y$26,2,FALSE)</f>
        <v>0</v>
      </c>
      <c r="AE1458" s="173" t="s">
        <v>82</v>
      </c>
      <c r="AF1458" s="173" t="s">
        <v>81</v>
      </c>
      <c r="AG1458" s="177">
        <f>VLOOKUP(CONCATENATE(AE1458,AF1458),'[1]Sheet1 (2)'!$Z$6:$AA$26,2,FALSE)</f>
        <v>66</v>
      </c>
      <c r="AH1458" s="172"/>
      <c r="AI1458" s="178"/>
      <c r="AJ1458" s="140"/>
      <c r="AK1458" s="176" t="s">
        <v>282</v>
      </c>
      <c r="AL1458" s="176" t="s">
        <v>76</v>
      </c>
      <c r="AM1458" s="170">
        <f t="shared" si="45"/>
        <v>1591</v>
      </c>
      <c r="AN1458" s="147"/>
      <c r="AO1458" s="155"/>
      <c r="AP1458" s="156"/>
      <c r="AQ1458" s="157">
        <v>2.6004999106028555</v>
      </c>
      <c r="AR1458" s="158"/>
      <c r="AS1458" s="145">
        <f>LOOKUP(rufmkm,'[1]Sheet1 (2)'!$V$62:$V$71,'[1]Sheet1 (2)'!$W$62:$W$71)</f>
        <v>30</v>
      </c>
      <c r="AT1458" s="140"/>
      <c r="AU1458" s="157">
        <f>IF(IF(D1458='[1]Sheet1 (2)'!$C$69,'[1]Sheet1 (2)'!$D$69*('[1]Sheet1 (2)'!$D$72-rut_index)/'[1]Sheet1 (2)'!$D$72,IF([1]shee2!D1398='[1]Sheet1 (2)'!$C$70,'[1]Sheet1 (2)'!$D$70*('[1]Sheet1 (2)'!$D$72-rut_index)/'[1]Sheet1 (2)'!$D$72,IF([1]shee2!D1398='[1]Sheet1 (2)'!$C$71,'[1]Sheet1 (2)'!$D$71*('[1]Sheet1 (2)'!$D$72-rut_index)/'[1]Sheet1 (2)'!$D$72)))&lt;0,0,IF(D1458='[1]Sheet1 (2)'!$C$69,'[1]Sheet1 (2)'!$D$69*('[1]Sheet1 (2)'!$D$72-rut_index)/'[1]Sheet1 (2)'!$D$72,IF([1]shee2!D1398='[1]Sheet1 (2)'!$C$70,'[1]Sheet1 (2)'!$D$70*('[1]Sheet1 (2)'!$D$72-rut_index)/'[1]Sheet1 (2)'!$D$72,IF([1]shee2!D1398='[1]Sheet1 (2)'!$C$71,'[1]Sheet1 (2)'!$D$71*('[1]Sheet1 (2)'!$D$72-rut_index)/'[1]Sheet1 (2)'!$D$72))))</f>
        <v>5</v>
      </c>
      <c r="AV1458" s="157">
        <f>IF(IF(D1458='[1]Sheet1 (2)'!$C$69,'[1]Sheet1 (2)'!$D$69*('[1]Sheet1 (2)'!$D$72-crack_s_index)/'[1]Sheet1 (2)'!$D$72,IF([1]shee2!D1398='[1]Sheet1 (2)'!$C$70,'[1]Sheet1 (2)'!$D$70*('[1]Sheet1 (2)'!$D$72-crack_s_index)/'[1]Sheet1 (2)'!$D$72,IF([1]shee2!D1398='[1]Sheet1 (2)'!$C$71,'[1]Sheet1 (2)'!$D$71*('[1]Sheet1 (2)'!$D$72-crack_s_index)/'[1]Sheet1 (2)'!$D$72)))&lt;0,0,IF(D1458='[1]Sheet1 (2)'!$C$69,'[1]Sheet1 (2)'!$D$69*('[1]Sheet1 (2)'!$D$72-crack_s_index)/'[1]Sheet1 (2)'!$D$72,IF([1]shee2!D1398='[1]Sheet1 (2)'!$C$70,'[1]Sheet1 (2)'!$D$70*('[1]Sheet1 (2)'!$D$72-crack_s_index)/'[1]Sheet1 (2)'!$D$72,IF([1]shee2!D1398='[1]Sheet1 (2)'!$C$71,'[1]Sheet1 (2)'!$D$71*('[1]Sheet1 (2)'!$D$72-crack_s_index)/'[1]Sheet1 (2)'!$D$72))))</f>
        <v>5</v>
      </c>
      <c r="AW1458" s="157">
        <f>IF(IF(D1458='[1]Sheet1 (2)'!$C$69,'[1]Sheet1 (2)'!$D$69*('[1]Sheet1 (2)'!$D$72-crack_t_index)/'[1]Sheet1 (2)'!$D$72,IF([1]shee2!D1398='[1]Sheet1 (2)'!$C$70,'[1]Sheet1 (2)'!$D$70*('[1]Sheet1 (2)'!$D$72-crack_t_index)/'[1]Sheet1 (2)'!$D$72,IF([1]shee2!D1398='[1]Sheet1 (2)'!$C$71,'[1]Sheet1 (2)'!$D$71*('[1]Sheet1 (2)'!$D$72-crack_t_index)/'[1]Sheet1 (2)'!$D$72)))&lt;0,0,IF(D1458='[1]Sheet1 (2)'!$C$69,'[1]Sheet1 (2)'!$D$69*('[1]Sheet1 (2)'!$D$72-crack_t_index)/'[1]Sheet1 (2)'!$D$72,IF([1]shee2!D1398='[1]Sheet1 (2)'!$C$70,'[1]Sheet1 (2)'!$D$70*('[1]Sheet1 (2)'!$D$72-crack_t_index)/'[1]Sheet1 (2)'!$D$72,IF([1]shee2!D1398='[1]Sheet1 (2)'!$C$71,'[1]Sheet1 (2)'!$D$71*('[1]Sheet1 (2)'!$D$72-crack_t_index)/'[1]Sheet1 (2)'!$D$72))))</f>
        <v>5</v>
      </c>
      <c r="AX1458" s="157">
        <f>IF(IF(D1458='[1]Sheet1 (2)'!$C$69,'[1]Sheet1 (2)'!$D$69*('[1]Sheet1 (2)'!$D$72-rave_index)/'[1]Sheet1 (2)'!$D$72,IF([1]shee2!D1398='[1]Sheet1 (2)'!$C$70,'[1]Sheet1 (2)'!$D$70*('[1]Sheet1 (2)'!$D$72-rave_index)/'[1]Sheet1 (2)'!$D$72,IF([1]shee2!D1398='[1]Sheet1 (2)'!$C$71,'[1]Sheet1 (2)'!$D$71*('[1]Sheet1 (2)'!$D$72-rave_index)/'[1]Sheet1 (2)'!$D$72)))&lt;0,0,IF(D1458='[1]Sheet1 (2)'!$C$69,'[1]Sheet1 (2)'!$D$69*('[1]Sheet1 (2)'!$D$72-rave_index)/'[1]Sheet1 (2)'!$D$72,IF([1]shee2!D1398='[1]Sheet1 (2)'!$C$70,'[1]Sheet1 (2)'!$D$70*('[1]Sheet1 (2)'!$D$72-rave_index)/'[1]Sheet1 (2)'!$D$72,IF([1]shee2!D1398='[1]Sheet1 (2)'!$C$71,'[1]Sheet1 (2)'!$D$71*('[1]Sheet1 (2)'!$D$72-rave_index)/'[1]Sheet1 (2)'!$D$72))))</f>
        <v>5</v>
      </c>
      <c r="AY1458" s="157">
        <f>IF(IF(D1458='[1]Sheet1 (2)'!$C$69,'[1]Sheet1 (2)'!$D$69*('[1]Sheet1 (2)'!$D$72-rough_index)/'[1]Sheet1 (2)'!$D$72,IF([1]shee2!D1398='[1]Sheet1 (2)'!$C$70,'[1]Sheet1 (2)'!$D$70*('[1]Sheet1 (2)'!$D$72-rough_index)/'[1]Sheet1 (2)'!$D$72,IF([1]shee2!D1398='[1]Sheet1 (2)'!$C$71,'[1]Sheet1 (2)'!$D$71*('[1]Sheet1 (2)'!$D$72-rough_index)/'[1]Sheet1 (2)'!$D$72)))&lt;0,0,IF(D1458='[1]Sheet1 (2)'!$C$69,'[1]Sheet1 (2)'!$D$69*('[1]Sheet1 (2)'!$D$72-rough_index)/'[1]Sheet1 (2)'!$D$72,IF([1]shee2!D1398='[1]Sheet1 (2)'!$C$70,'[1]Sheet1 (2)'!$D$70*('[1]Sheet1 (2)'!$D$72-rough_index)/'[1]Sheet1 (2)'!$D$72,IF([1]shee2!D1398='[1]Sheet1 (2)'!$C$71,'[1]Sheet1 (2)'!$D$71*('[1]Sheet1 (2)'!$D$72-rough_index)/'[1]Sheet1 (2)'!$D$72))))</f>
        <v>2.5</v>
      </c>
      <c r="AZ1458" s="179">
        <f>+(AU1458*'[1]Sheet1 (2)'!$C$77)+(AV1458*'[1]Sheet1 (2)'!$C$78)+(AW1458*'[1]Sheet1 (2)'!$C$79)+(AX1458*'[1]Sheet1 (2)'!$C$80)+(AY1458*'[1]Sheet1 (2)'!$C$81)</f>
        <v>4.25</v>
      </c>
      <c r="BA1458" s="213" t="str">
        <f t="shared" si="44"/>
        <v>Good</v>
      </c>
      <c r="BE1458">
        <f>IF(D1458='[1]Sheet1 (2)'!$C$61,'[1]Sheet1 (2)'!$D$61*(counts^2)+'[1]Sheet1 (2)'!$G$61*counts+'[1]Sheet1 (2)'!$J$61,IF(D1458='[1]Sheet1 (2)'!$C$62,'[1]Sheet1 (2)'!$D$62*counts+'[1]Sheet1 (2)'!$G$62,IF(D1458='[1]Sheet1 (2)'!$C$63,'[1]Sheet1 (2)'!$D$63*counts+'[1]Sheet1 (2)'!$G$63,IF(D1458='[1]Sheet1 (2)'!$C$64,'[1]Sheet1 (2)'!$D$64*counts+'[1]Sheet1 (2)'!$G$64))))</f>
        <v>2.0984129299999998</v>
      </c>
    </row>
    <row r="1459" spans="1:57" ht="12.75" customHeight="1">
      <c r="A1459" s="176" t="s">
        <v>282</v>
      </c>
      <c r="B1459" s="145" t="s">
        <v>76</v>
      </c>
      <c r="C1459" s="170">
        <v>1592</v>
      </c>
      <c r="D1459" s="174" t="s">
        <v>77</v>
      </c>
      <c r="E1459" s="171">
        <v>8</v>
      </c>
      <c r="F1459" s="171">
        <v>2</v>
      </c>
      <c r="G1459" s="171" t="s">
        <v>77</v>
      </c>
      <c r="H1459" s="171">
        <v>1</v>
      </c>
      <c r="I1459" s="171" t="s">
        <v>77</v>
      </c>
      <c r="J1459" s="173" t="s">
        <v>80</v>
      </c>
      <c r="K1459" s="173" t="s">
        <v>80</v>
      </c>
      <c r="L1459" s="169">
        <f>VLOOKUP(CONCATENATE(J1459,K1459),'Sheet1 (2)'!$J$6:$K$26,2,FALSE)</f>
        <v>0</v>
      </c>
      <c r="M1459" s="173" t="s">
        <v>80</v>
      </c>
      <c r="N1459" s="173" t="s">
        <v>80</v>
      </c>
      <c r="O1459" s="177">
        <f>VLOOKUP(CONCATENATE(M1459,N1459),'[1]Sheet1 (2)'!$L$6:$M$26,2,FALSE)</f>
        <v>0</v>
      </c>
      <c r="P1459" s="173" t="s">
        <v>80</v>
      </c>
      <c r="Q1459" s="173" t="s">
        <v>80</v>
      </c>
      <c r="R1459" s="177">
        <f>VLOOKUP(CONCATENATE(P1459,Q1459),'[1]Sheet1 (2)'!$N$6:$O$26,2,FALSE)</f>
        <v>0</v>
      </c>
      <c r="S1459" s="173" t="s">
        <v>80</v>
      </c>
      <c r="T1459" s="173" t="s">
        <v>80</v>
      </c>
      <c r="U1459" s="177">
        <f>VLOOKUP(CONCATENATE(S1459,T1459),'[1]Sheet1 (2)'!$P$6:$Q$26,2,FALSE)</f>
        <v>0</v>
      </c>
      <c r="V1459" s="173" t="s">
        <v>80</v>
      </c>
      <c r="W1459" s="173" t="s">
        <v>80</v>
      </c>
      <c r="X1459" s="177">
        <f>VLOOKUP(CONCATENATE(V1459,W1459),'[1]Sheet1 (2)'!$R$6:$S$26,2,FALSE)</f>
        <v>0</v>
      </c>
      <c r="Y1459" s="173" t="s">
        <v>80</v>
      </c>
      <c r="Z1459" s="173" t="s">
        <v>80</v>
      </c>
      <c r="AA1459" s="177">
        <f>VLOOKUP(CONCATENATE(Y1459,Z1459),'[1]Sheet1 (2)'!$T$6:$U$26,2,FALSE)</f>
        <v>0</v>
      </c>
      <c r="AB1459" s="173" t="s">
        <v>80</v>
      </c>
      <c r="AC1459" s="173" t="s">
        <v>80</v>
      </c>
      <c r="AD1459" s="177">
        <f>VLOOKUP(CONCATENATE(AB1459,AC1459),'[1]Sheet1 (2)'!$X$6:$Y$26,2,FALSE)</f>
        <v>0</v>
      </c>
      <c r="AE1459" s="173" t="s">
        <v>82</v>
      </c>
      <c r="AF1459" s="173" t="s">
        <v>81</v>
      </c>
      <c r="AG1459" s="177">
        <f>VLOOKUP(CONCATENATE(AE1459,AF1459),'[1]Sheet1 (2)'!$Z$6:$AA$26,2,FALSE)</f>
        <v>66</v>
      </c>
      <c r="AH1459" s="172"/>
      <c r="AI1459" s="178"/>
      <c r="AJ1459" s="140"/>
      <c r="AK1459" s="176" t="s">
        <v>282</v>
      </c>
      <c r="AL1459" s="176" t="s">
        <v>76</v>
      </c>
      <c r="AM1459" s="170">
        <f t="shared" si="45"/>
        <v>1592</v>
      </c>
      <c r="AN1459" s="147"/>
      <c r="AO1459" s="155"/>
      <c r="AP1459" s="156"/>
      <c r="AQ1459" s="157">
        <v>3.0738213606951446</v>
      </c>
      <c r="AR1459" s="158"/>
      <c r="AS1459" s="145">
        <f>LOOKUP(rufmkm,'[1]Sheet1 (2)'!$V$62:$V$71,'[1]Sheet1 (2)'!$W$62:$W$71)</f>
        <v>40</v>
      </c>
      <c r="AT1459" s="140"/>
      <c r="AU1459" s="157">
        <f>IF(IF(D1459='[1]Sheet1 (2)'!$C$69,'[1]Sheet1 (2)'!$D$69*('[1]Sheet1 (2)'!$D$72-rut_index)/'[1]Sheet1 (2)'!$D$72,IF([1]shee2!D1399='[1]Sheet1 (2)'!$C$70,'[1]Sheet1 (2)'!$D$70*('[1]Sheet1 (2)'!$D$72-rut_index)/'[1]Sheet1 (2)'!$D$72,IF([1]shee2!D1399='[1]Sheet1 (2)'!$C$71,'[1]Sheet1 (2)'!$D$71*('[1]Sheet1 (2)'!$D$72-rut_index)/'[1]Sheet1 (2)'!$D$72)))&lt;0,0,IF(D1459='[1]Sheet1 (2)'!$C$69,'[1]Sheet1 (2)'!$D$69*('[1]Sheet1 (2)'!$D$72-rut_index)/'[1]Sheet1 (2)'!$D$72,IF([1]shee2!D1399='[1]Sheet1 (2)'!$C$70,'[1]Sheet1 (2)'!$D$70*('[1]Sheet1 (2)'!$D$72-rut_index)/'[1]Sheet1 (2)'!$D$72,IF([1]shee2!D1399='[1]Sheet1 (2)'!$C$71,'[1]Sheet1 (2)'!$D$71*('[1]Sheet1 (2)'!$D$72-rut_index)/'[1]Sheet1 (2)'!$D$72))))</f>
        <v>5</v>
      </c>
      <c r="AV1459" s="157">
        <f>IF(IF(D1459='[1]Sheet1 (2)'!$C$69,'[1]Sheet1 (2)'!$D$69*('[1]Sheet1 (2)'!$D$72-crack_s_index)/'[1]Sheet1 (2)'!$D$72,IF([1]shee2!D1399='[1]Sheet1 (2)'!$C$70,'[1]Sheet1 (2)'!$D$70*('[1]Sheet1 (2)'!$D$72-crack_s_index)/'[1]Sheet1 (2)'!$D$72,IF([1]shee2!D1399='[1]Sheet1 (2)'!$C$71,'[1]Sheet1 (2)'!$D$71*('[1]Sheet1 (2)'!$D$72-crack_s_index)/'[1]Sheet1 (2)'!$D$72)))&lt;0,0,IF(D1459='[1]Sheet1 (2)'!$C$69,'[1]Sheet1 (2)'!$D$69*('[1]Sheet1 (2)'!$D$72-crack_s_index)/'[1]Sheet1 (2)'!$D$72,IF([1]shee2!D1399='[1]Sheet1 (2)'!$C$70,'[1]Sheet1 (2)'!$D$70*('[1]Sheet1 (2)'!$D$72-crack_s_index)/'[1]Sheet1 (2)'!$D$72,IF([1]shee2!D1399='[1]Sheet1 (2)'!$C$71,'[1]Sheet1 (2)'!$D$71*('[1]Sheet1 (2)'!$D$72-crack_s_index)/'[1]Sheet1 (2)'!$D$72))))</f>
        <v>5</v>
      </c>
      <c r="AW1459" s="157">
        <f>IF(IF(D1459='[1]Sheet1 (2)'!$C$69,'[1]Sheet1 (2)'!$D$69*('[1]Sheet1 (2)'!$D$72-crack_t_index)/'[1]Sheet1 (2)'!$D$72,IF([1]shee2!D1399='[1]Sheet1 (2)'!$C$70,'[1]Sheet1 (2)'!$D$70*('[1]Sheet1 (2)'!$D$72-crack_t_index)/'[1]Sheet1 (2)'!$D$72,IF([1]shee2!D1399='[1]Sheet1 (2)'!$C$71,'[1]Sheet1 (2)'!$D$71*('[1]Sheet1 (2)'!$D$72-crack_t_index)/'[1]Sheet1 (2)'!$D$72)))&lt;0,0,IF(D1459='[1]Sheet1 (2)'!$C$69,'[1]Sheet1 (2)'!$D$69*('[1]Sheet1 (2)'!$D$72-crack_t_index)/'[1]Sheet1 (2)'!$D$72,IF([1]shee2!D1399='[1]Sheet1 (2)'!$C$70,'[1]Sheet1 (2)'!$D$70*('[1]Sheet1 (2)'!$D$72-crack_t_index)/'[1]Sheet1 (2)'!$D$72,IF([1]shee2!D1399='[1]Sheet1 (2)'!$C$71,'[1]Sheet1 (2)'!$D$71*('[1]Sheet1 (2)'!$D$72-crack_t_index)/'[1]Sheet1 (2)'!$D$72))))</f>
        <v>5</v>
      </c>
      <c r="AX1459" s="157">
        <f>IF(IF(D1459='[1]Sheet1 (2)'!$C$69,'[1]Sheet1 (2)'!$D$69*('[1]Sheet1 (2)'!$D$72-rave_index)/'[1]Sheet1 (2)'!$D$72,IF([1]shee2!D1399='[1]Sheet1 (2)'!$C$70,'[1]Sheet1 (2)'!$D$70*('[1]Sheet1 (2)'!$D$72-rave_index)/'[1]Sheet1 (2)'!$D$72,IF([1]shee2!D1399='[1]Sheet1 (2)'!$C$71,'[1]Sheet1 (2)'!$D$71*('[1]Sheet1 (2)'!$D$72-rave_index)/'[1]Sheet1 (2)'!$D$72)))&lt;0,0,IF(D1459='[1]Sheet1 (2)'!$C$69,'[1]Sheet1 (2)'!$D$69*('[1]Sheet1 (2)'!$D$72-rave_index)/'[1]Sheet1 (2)'!$D$72,IF([1]shee2!D1399='[1]Sheet1 (2)'!$C$70,'[1]Sheet1 (2)'!$D$70*('[1]Sheet1 (2)'!$D$72-rave_index)/'[1]Sheet1 (2)'!$D$72,IF([1]shee2!D1399='[1]Sheet1 (2)'!$C$71,'[1]Sheet1 (2)'!$D$71*('[1]Sheet1 (2)'!$D$72-rave_index)/'[1]Sheet1 (2)'!$D$72))))</f>
        <v>5</v>
      </c>
      <c r="AY1459" s="157">
        <f>IF(IF(D1459='[1]Sheet1 (2)'!$C$69,'[1]Sheet1 (2)'!$D$69*('[1]Sheet1 (2)'!$D$72-rough_index)/'[1]Sheet1 (2)'!$D$72,IF([1]shee2!D1399='[1]Sheet1 (2)'!$C$70,'[1]Sheet1 (2)'!$D$70*('[1]Sheet1 (2)'!$D$72-rough_index)/'[1]Sheet1 (2)'!$D$72,IF([1]shee2!D1399='[1]Sheet1 (2)'!$C$71,'[1]Sheet1 (2)'!$D$71*('[1]Sheet1 (2)'!$D$72-rough_index)/'[1]Sheet1 (2)'!$D$72)))&lt;0,0,IF(D1459='[1]Sheet1 (2)'!$C$69,'[1]Sheet1 (2)'!$D$69*('[1]Sheet1 (2)'!$D$72-rough_index)/'[1]Sheet1 (2)'!$D$72,IF([1]shee2!D1399='[1]Sheet1 (2)'!$C$70,'[1]Sheet1 (2)'!$D$70*('[1]Sheet1 (2)'!$D$72-rough_index)/'[1]Sheet1 (2)'!$D$72,IF([1]shee2!D1399='[1]Sheet1 (2)'!$C$71,'[1]Sheet1 (2)'!$D$71*('[1]Sheet1 (2)'!$D$72-rough_index)/'[1]Sheet1 (2)'!$D$72))))</f>
        <v>1.6666666666666667</v>
      </c>
      <c r="AZ1459" s="179">
        <f>+(AU1459*'[1]Sheet1 (2)'!$C$77)+(AV1459*'[1]Sheet1 (2)'!$C$78)+(AW1459*'[1]Sheet1 (2)'!$C$79)+(AX1459*'[1]Sheet1 (2)'!$C$80)+(AY1459*'[1]Sheet1 (2)'!$C$81)</f>
        <v>4</v>
      </c>
      <c r="BA1459" s="213" t="str">
        <f t="shared" si="44"/>
        <v>Good</v>
      </c>
      <c r="BE1459">
        <f>IF(D1459='[1]Sheet1 (2)'!$C$61,'[1]Sheet1 (2)'!$D$61*(counts^2)+'[1]Sheet1 (2)'!$G$61*counts+'[1]Sheet1 (2)'!$J$61,IF(D1459='[1]Sheet1 (2)'!$C$62,'[1]Sheet1 (2)'!$D$62*counts+'[1]Sheet1 (2)'!$G$62,IF(D1459='[1]Sheet1 (2)'!$C$63,'[1]Sheet1 (2)'!$D$63*counts+'[1]Sheet1 (2)'!$G$63,IF(D1459='[1]Sheet1 (2)'!$C$64,'[1]Sheet1 (2)'!$D$64*counts+'[1]Sheet1 (2)'!$G$64))))</f>
        <v>2.0984129299999998</v>
      </c>
    </row>
    <row r="1460" spans="1:57" ht="12.75" customHeight="1">
      <c r="A1460" s="176" t="s">
        <v>282</v>
      </c>
      <c r="B1460" s="145" t="s">
        <v>76</v>
      </c>
      <c r="C1460" s="170">
        <v>1593</v>
      </c>
      <c r="D1460" s="174" t="s">
        <v>77</v>
      </c>
      <c r="E1460" s="171">
        <v>8</v>
      </c>
      <c r="F1460" s="171">
        <v>2</v>
      </c>
      <c r="G1460" s="171" t="s">
        <v>77</v>
      </c>
      <c r="H1460" s="171">
        <v>1</v>
      </c>
      <c r="I1460" s="171" t="s">
        <v>77</v>
      </c>
      <c r="J1460" s="173" t="s">
        <v>80</v>
      </c>
      <c r="K1460" s="173" t="s">
        <v>80</v>
      </c>
      <c r="L1460" s="169">
        <f>VLOOKUP(CONCATENATE(J1460,K1460),'Sheet1 (2)'!$J$6:$K$26,2,FALSE)</f>
        <v>0</v>
      </c>
      <c r="M1460" s="173" t="s">
        <v>80</v>
      </c>
      <c r="N1460" s="173" t="s">
        <v>80</v>
      </c>
      <c r="O1460" s="177">
        <f>VLOOKUP(CONCATENATE(M1460,N1460),'[1]Sheet1 (2)'!$L$6:$M$26,2,FALSE)</f>
        <v>0</v>
      </c>
      <c r="P1460" s="173" t="s">
        <v>80</v>
      </c>
      <c r="Q1460" s="173" t="s">
        <v>80</v>
      </c>
      <c r="R1460" s="177">
        <f>VLOOKUP(CONCATENATE(P1460,Q1460),'[1]Sheet1 (2)'!$N$6:$O$26,2,FALSE)</f>
        <v>0</v>
      </c>
      <c r="S1460" s="173" t="s">
        <v>80</v>
      </c>
      <c r="T1460" s="173" t="s">
        <v>80</v>
      </c>
      <c r="U1460" s="177">
        <f>VLOOKUP(CONCATENATE(S1460,T1460),'[1]Sheet1 (2)'!$P$6:$Q$26,2,FALSE)</f>
        <v>0</v>
      </c>
      <c r="V1460" s="173" t="s">
        <v>80</v>
      </c>
      <c r="W1460" s="173" t="s">
        <v>80</v>
      </c>
      <c r="X1460" s="177">
        <f>VLOOKUP(CONCATENATE(V1460,W1460),'[1]Sheet1 (2)'!$R$6:$S$26,2,FALSE)</f>
        <v>0</v>
      </c>
      <c r="Y1460" s="173" t="s">
        <v>80</v>
      </c>
      <c r="Z1460" s="173" t="s">
        <v>80</v>
      </c>
      <c r="AA1460" s="177">
        <f>VLOOKUP(CONCATENATE(Y1460,Z1460),'[1]Sheet1 (2)'!$T$6:$U$26,2,FALSE)</f>
        <v>0</v>
      </c>
      <c r="AB1460" s="173" t="s">
        <v>80</v>
      </c>
      <c r="AC1460" s="173" t="s">
        <v>80</v>
      </c>
      <c r="AD1460" s="177">
        <f>VLOOKUP(CONCATENATE(AB1460,AC1460),'[1]Sheet1 (2)'!$X$6:$Y$26,2,FALSE)</f>
        <v>0</v>
      </c>
      <c r="AE1460" s="173" t="s">
        <v>82</v>
      </c>
      <c r="AF1460" s="173" t="s">
        <v>81</v>
      </c>
      <c r="AG1460" s="177">
        <f>VLOOKUP(CONCATENATE(AE1460,AF1460),'[1]Sheet1 (2)'!$Z$6:$AA$26,2,FALSE)</f>
        <v>66</v>
      </c>
      <c r="AH1460" s="172"/>
      <c r="AI1460" s="178"/>
      <c r="AJ1460" s="140"/>
      <c r="AK1460" s="176" t="s">
        <v>282</v>
      </c>
      <c r="AL1460" s="176" t="s">
        <v>76</v>
      </c>
      <c r="AM1460" s="170">
        <f t="shared" si="45"/>
        <v>1593</v>
      </c>
      <c r="AN1460" s="147"/>
      <c r="AO1460" s="155" t="s">
        <v>409</v>
      </c>
      <c r="AP1460" s="156"/>
      <c r="AQ1460" s="157">
        <v>3.5512829234966552</v>
      </c>
      <c r="AR1460" s="158"/>
      <c r="AS1460" s="145">
        <f>LOOKUP(rufmkm,'[1]Sheet1 (2)'!$V$62:$V$71,'[1]Sheet1 (2)'!$W$62:$W$71)</f>
        <v>40</v>
      </c>
      <c r="AT1460" s="140"/>
      <c r="AU1460" s="157">
        <f>IF(IF(D1460='[1]Sheet1 (2)'!$C$69,'[1]Sheet1 (2)'!$D$69*('[1]Sheet1 (2)'!$D$72-rut_index)/'[1]Sheet1 (2)'!$D$72,IF([1]shee2!D1400='[1]Sheet1 (2)'!$C$70,'[1]Sheet1 (2)'!$D$70*('[1]Sheet1 (2)'!$D$72-rut_index)/'[1]Sheet1 (2)'!$D$72,IF([1]shee2!D1400='[1]Sheet1 (2)'!$C$71,'[1]Sheet1 (2)'!$D$71*('[1]Sheet1 (2)'!$D$72-rut_index)/'[1]Sheet1 (2)'!$D$72)))&lt;0,0,IF(D1460='[1]Sheet1 (2)'!$C$69,'[1]Sheet1 (2)'!$D$69*('[1]Sheet1 (2)'!$D$72-rut_index)/'[1]Sheet1 (2)'!$D$72,IF([1]shee2!D1400='[1]Sheet1 (2)'!$C$70,'[1]Sheet1 (2)'!$D$70*('[1]Sheet1 (2)'!$D$72-rut_index)/'[1]Sheet1 (2)'!$D$72,IF([1]shee2!D1400='[1]Sheet1 (2)'!$C$71,'[1]Sheet1 (2)'!$D$71*('[1]Sheet1 (2)'!$D$72-rut_index)/'[1]Sheet1 (2)'!$D$72))))</f>
        <v>5</v>
      </c>
      <c r="AV1460" s="157">
        <f>IF(IF(D1460='[1]Sheet1 (2)'!$C$69,'[1]Sheet1 (2)'!$D$69*('[1]Sheet1 (2)'!$D$72-crack_s_index)/'[1]Sheet1 (2)'!$D$72,IF([1]shee2!D1400='[1]Sheet1 (2)'!$C$70,'[1]Sheet1 (2)'!$D$70*('[1]Sheet1 (2)'!$D$72-crack_s_index)/'[1]Sheet1 (2)'!$D$72,IF([1]shee2!D1400='[1]Sheet1 (2)'!$C$71,'[1]Sheet1 (2)'!$D$71*('[1]Sheet1 (2)'!$D$72-crack_s_index)/'[1]Sheet1 (2)'!$D$72)))&lt;0,0,IF(D1460='[1]Sheet1 (2)'!$C$69,'[1]Sheet1 (2)'!$D$69*('[1]Sheet1 (2)'!$D$72-crack_s_index)/'[1]Sheet1 (2)'!$D$72,IF([1]shee2!D1400='[1]Sheet1 (2)'!$C$70,'[1]Sheet1 (2)'!$D$70*('[1]Sheet1 (2)'!$D$72-crack_s_index)/'[1]Sheet1 (2)'!$D$72,IF([1]shee2!D1400='[1]Sheet1 (2)'!$C$71,'[1]Sheet1 (2)'!$D$71*('[1]Sheet1 (2)'!$D$72-crack_s_index)/'[1]Sheet1 (2)'!$D$72))))</f>
        <v>5</v>
      </c>
      <c r="AW1460" s="157">
        <f>IF(IF(D1460='[1]Sheet1 (2)'!$C$69,'[1]Sheet1 (2)'!$D$69*('[1]Sheet1 (2)'!$D$72-crack_t_index)/'[1]Sheet1 (2)'!$D$72,IF([1]shee2!D1400='[1]Sheet1 (2)'!$C$70,'[1]Sheet1 (2)'!$D$70*('[1]Sheet1 (2)'!$D$72-crack_t_index)/'[1]Sheet1 (2)'!$D$72,IF([1]shee2!D1400='[1]Sheet1 (2)'!$C$71,'[1]Sheet1 (2)'!$D$71*('[1]Sheet1 (2)'!$D$72-crack_t_index)/'[1]Sheet1 (2)'!$D$72)))&lt;0,0,IF(D1460='[1]Sheet1 (2)'!$C$69,'[1]Sheet1 (2)'!$D$69*('[1]Sheet1 (2)'!$D$72-crack_t_index)/'[1]Sheet1 (2)'!$D$72,IF([1]shee2!D1400='[1]Sheet1 (2)'!$C$70,'[1]Sheet1 (2)'!$D$70*('[1]Sheet1 (2)'!$D$72-crack_t_index)/'[1]Sheet1 (2)'!$D$72,IF([1]shee2!D1400='[1]Sheet1 (2)'!$C$71,'[1]Sheet1 (2)'!$D$71*('[1]Sheet1 (2)'!$D$72-crack_t_index)/'[1]Sheet1 (2)'!$D$72))))</f>
        <v>5</v>
      </c>
      <c r="AX1460" s="157">
        <f>IF(IF(D1460='[1]Sheet1 (2)'!$C$69,'[1]Sheet1 (2)'!$D$69*('[1]Sheet1 (2)'!$D$72-rave_index)/'[1]Sheet1 (2)'!$D$72,IF([1]shee2!D1400='[1]Sheet1 (2)'!$C$70,'[1]Sheet1 (2)'!$D$70*('[1]Sheet1 (2)'!$D$72-rave_index)/'[1]Sheet1 (2)'!$D$72,IF([1]shee2!D1400='[1]Sheet1 (2)'!$C$71,'[1]Sheet1 (2)'!$D$71*('[1]Sheet1 (2)'!$D$72-rave_index)/'[1]Sheet1 (2)'!$D$72)))&lt;0,0,IF(D1460='[1]Sheet1 (2)'!$C$69,'[1]Sheet1 (2)'!$D$69*('[1]Sheet1 (2)'!$D$72-rave_index)/'[1]Sheet1 (2)'!$D$72,IF([1]shee2!D1400='[1]Sheet1 (2)'!$C$70,'[1]Sheet1 (2)'!$D$70*('[1]Sheet1 (2)'!$D$72-rave_index)/'[1]Sheet1 (2)'!$D$72,IF([1]shee2!D1400='[1]Sheet1 (2)'!$C$71,'[1]Sheet1 (2)'!$D$71*('[1]Sheet1 (2)'!$D$72-rave_index)/'[1]Sheet1 (2)'!$D$72))))</f>
        <v>5</v>
      </c>
      <c r="AY1460" s="157">
        <f>IF(IF(D1460='[1]Sheet1 (2)'!$C$69,'[1]Sheet1 (2)'!$D$69*('[1]Sheet1 (2)'!$D$72-rough_index)/'[1]Sheet1 (2)'!$D$72,IF([1]shee2!D1400='[1]Sheet1 (2)'!$C$70,'[1]Sheet1 (2)'!$D$70*('[1]Sheet1 (2)'!$D$72-rough_index)/'[1]Sheet1 (2)'!$D$72,IF([1]shee2!D1400='[1]Sheet1 (2)'!$C$71,'[1]Sheet1 (2)'!$D$71*('[1]Sheet1 (2)'!$D$72-rough_index)/'[1]Sheet1 (2)'!$D$72)))&lt;0,0,IF(D1460='[1]Sheet1 (2)'!$C$69,'[1]Sheet1 (2)'!$D$69*('[1]Sheet1 (2)'!$D$72-rough_index)/'[1]Sheet1 (2)'!$D$72,IF([1]shee2!D1400='[1]Sheet1 (2)'!$C$70,'[1]Sheet1 (2)'!$D$70*('[1]Sheet1 (2)'!$D$72-rough_index)/'[1]Sheet1 (2)'!$D$72,IF([1]shee2!D1400='[1]Sheet1 (2)'!$C$71,'[1]Sheet1 (2)'!$D$71*('[1]Sheet1 (2)'!$D$72-rough_index)/'[1]Sheet1 (2)'!$D$72))))</f>
        <v>1.6666666666666667</v>
      </c>
      <c r="AZ1460" s="179">
        <f>+(AU1460*'[1]Sheet1 (2)'!$C$77)+(AV1460*'[1]Sheet1 (2)'!$C$78)+(AW1460*'[1]Sheet1 (2)'!$C$79)+(AX1460*'[1]Sheet1 (2)'!$C$80)+(AY1460*'[1]Sheet1 (2)'!$C$81)</f>
        <v>4</v>
      </c>
      <c r="BA1460" s="213" t="str">
        <f t="shared" si="44"/>
        <v>Good</v>
      </c>
      <c r="BE1460">
        <f>IF(D1460='[1]Sheet1 (2)'!$C$61,'[1]Sheet1 (2)'!$D$61*(counts^2)+'[1]Sheet1 (2)'!$G$61*counts+'[1]Sheet1 (2)'!$J$61,IF(D1460='[1]Sheet1 (2)'!$C$62,'[1]Sheet1 (2)'!$D$62*counts+'[1]Sheet1 (2)'!$G$62,IF(D1460='[1]Sheet1 (2)'!$C$63,'[1]Sheet1 (2)'!$D$63*counts+'[1]Sheet1 (2)'!$G$63,IF(D1460='[1]Sheet1 (2)'!$C$64,'[1]Sheet1 (2)'!$D$64*counts+'[1]Sheet1 (2)'!$G$64))))</f>
        <v>2.0984129299999998</v>
      </c>
    </row>
    <row r="1461" spans="1:57" ht="12.75" customHeight="1">
      <c r="A1461" s="176" t="s">
        <v>282</v>
      </c>
      <c r="B1461" s="145" t="s">
        <v>76</v>
      </c>
      <c r="C1461" s="170">
        <v>1594</v>
      </c>
      <c r="D1461" s="174" t="s">
        <v>77</v>
      </c>
      <c r="E1461" s="171">
        <v>8</v>
      </c>
      <c r="F1461" s="171">
        <v>2</v>
      </c>
      <c r="G1461" s="171" t="s">
        <v>77</v>
      </c>
      <c r="H1461" s="171">
        <v>1</v>
      </c>
      <c r="I1461" s="171" t="s">
        <v>77</v>
      </c>
      <c r="J1461" s="173" t="s">
        <v>80</v>
      </c>
      <c r="K1461" s="173" t="s">
        <v>80</v>
      </c>
      <c r="L1461" s="169">
        <f>VLOOKUP(CONCATENATE(J1461,K1461),'Sheet1 (2)'!$J$6:$K$26,2,FALSE)</f>
        <v>0</v>
      </c>
      <c r="M1461" s="173" t="s">
        <v>80</v>
      </c>
      <c r="N1461" s="173" t="s">
        <v>80</v>
      </c>
      <c r="O1461" s="177">
        <f>VLOOKUP(CONCATENATE(M1461,N1461),'[1]Sheet1 (2)'!$L$6:$M$26,2,FALSE)</f>
        <v>0</v>
      </c>
      <c r="P1461" s="173" t="s">
        <v>80</v>
      </c>
      <c r="Q1461" s="173" t="s">
        <v>80</v>
      </c>
      <c r="R1461" s="177">
        <f>VLOOKUP(CONCATENATE(P1461,Q1461),'[1]Sheet1 (2)'!$N$6:$O$26,2,FALSE)</f>
        <v>0</v>
      </c>
      <c r="S1461" s="173" t="s">
        <v>80</v>
      </c>
      <c r="T1461" s="173" t="s">
        <v>80</v>
      </c>
      <c r="U1461" s="177">
        <f>VLOOKUP(CONCATENATE(S1461,T1461),'[1]Sheet1 (2)'!$P$6:$Q$26,2,FALSE)</f>
        <v>0</v>
      </c>
      <c r="V1461" s="173" t="s">
        <v>80</v>
      </c>
      <c r="W1461" s="173" t="s">
        <v>80</v>
      </c>
      <c r="X1461" s="177">
        <f>VLOOKUP(CONCATENATE(V1461,W1461),'[1]Sheet1 (2)'!$R$6:$S$26,2,FALSE)</f>
        <v>0</v>
      </c>
      <c r="Y1461" s="173" t="s">
        <v>80</v>
      </c>
      <c r="Z1461" s="173" t="s">
        <v>80</v>
      </c>
      <c r="AA1461" s="177">
        <f>VLOOKUP(CONCATENATE(Y1461,Z1461),'[1]Sheet1 (2)'!$T$6:$U$26,2,FALSE)</f>
        <v>0</v>
      </c>
      <c r="AB1461" s="173" t="s">
        <v>80</v>
      </c>
      <c r="AC1461" s="173" t="s">
        <v>80</v>
      </c>
      <c r="AD1461" s="177">
        <f>VLOOKUP(CONCATENATE(AB1461,AC1461),'[1]Sheet1 (2)'!$X$6:$Y$26,2,FALSE)</f>
        <v>0</v>
      </c>
      <c r="AE1461" s="173" t="s">
        <v>82</v>
      </c>
      <c r="AF1461" s="173" t="s">
        <v>81</v>
      </c>
      <c r="AG1461" s="177">
        <f>VLOOKUP(CONCATENATE(AE1461,AF1461),'[1]Sheet1 (2)'!$Z$6:$AA$26,2,FALSE)</f>
        <v>66</v>
      </c>
      <c r="AH1461" s="172"/>
      <c r="AI1461" s="178"/>
      <c r="AJ1461" s="140"/>
      <c r="AK1461" s="176" t="s">
        <v>282</v>
      </c>
      <c r="AL1461" s="176" t="s">
        <v>76</v>
      </c>
      <c r="AM1461" s="170">
        <f t="shared" si="45"/>
        <v>1594</v>
      </c>
      <c r="AN1461" s="147"/>
      <c r="AO1461" s="155"/>
      <c r="AP1461" s="156"/>
      <c r="AQ1461" s="157">
        <v>3.0951975524925959</v>
      </c>
      <c r="AR1461" s="158"/>
      <c r="AS1461" s="145">
        <f>LOOKUP(rufmkm,'[1]Sheet1 (2)'!$V$62:$V$71,'[1]Sheet1 (2)'!$W$62:$W$71)</f>
        <v>40</v>
      </c>
      <c r="AT1461" s="140"/>
      <c r="AU1461" s="157">
        <f>IF(IF(D1461='[1]Sheet1 (2)'!$C$69,'[1]Sheet1 (2)'!$D$69*('[1]Sheet1 (2)'!$D$72-rut_index)/'[1]Sheet1 (2)'!$D$72,IF([1]shee2!D1401='[1]Sheet1 (2)'!$C$70,'[1]Sheet1 (2)'!$D$70*('[1]Sheet1 (2)'!$D$72-rut_index)/'[1]Sheet1 (2)'!$D$72,IF([1]shee2!D1401='[1]Sheet1 (2)'!$C$71,'[1]Sheet1 (2)'!$D$71*('[1]Sheet1 (2)'!$D$72-rut_index)/'[1]Sheet1 (2)'!$D$72)))&lt;0,0,IF(D1461='[1]Sheet1 (2)'!$C$69,'[1]Sheet1 (2)'!$D$69*('[1]Sheet1 (2)'!$D$72-rut_index)/'[1]Sheet1 (2)'!$D$72,IF([1]shee2!D1401='[1]Sheet1 (2)'!$C$70,'[1]Sheet1 (2)'!$D$70*('[1]Sheet1 (2)'!$D$72-rut_index)/'[1]Sheet1 (2)'!$D$72,IF([1]shee2!D1401='[1]Sheet1 (2)'!$C$71,'[1]Sheet1 (2)'!$D$71*('[1]Sheet1 (2)'!$D$72-rut_index)/'[1]Sheet1 (2)'!$D$72))))</f>
        <v>5</v>
      </c>
      <c r="AV1461" s="157">
        <f>IF(IF(D1461='[1]Sheet1 (2)'!$C$69,'[1]Sheet1 (2)'!$D$69*('[1]Sheet1 (2)'!$D$72-crack_s_index)/'[1]Sheet1 (2)'!$D$72,IF([1]shee2!D1401='[1]Sheet1 (2)'!$C$70,'[1]Sheet1 (2)'!$D$70*('[1]Sheet1 (2)'!$D$72-crack_s_index)/'[1]Sheet1 (2)'!$D$72,IF([1]shee2!D1401='[1]Sheet1 (2)'!$C$71,'[1]Sheet1 (2)'!$D$71*('[1]Sheet1 (2)'!$D$72-crack_s_index)/'[1]Sheet1 (2)'!$D$72)))&lt;0,0,IF(D1461='[1]Sheet1 (2)'!$C$69,'[1]Sheet1 (2)'!$D$69*('[1]Sheet1 (2)'!$D$72-crack_s_index)/'[1]Sheet1 (2)'!$D$72,IF([1]shee2!D1401='[1]Sheet1 (2)'!$C$70,'[1]Sheet1 (2)'!$D$70*('[1]Sheet1 (2)'!$D$72-crack_s_index)/'[1]Sheet1 (2)'!$D$72,IF([1]shee2!D1401='[1]Sheet1 (2)'!$C$71,'[1]Sheet1 (2)'!$D$71*('[1]Sheet1 (2)'!$D$72-crack_s_index)/'[1]Sheet1 (2)'!$D$72))))</f>
        <v>5</v>
      </c>
      <c r="AW1461" s="157">
        <f>IF(IF(D1461='[1]Sheet1 (2)'!$C$69,'[1]Sheet1 (2)'!$D$69*('[1]Sheet1 (2)'!$D$72-crack_t_index)/'[1]Sheet1 (2)'!$D$72,IF([1]shee2!D1401='[1]Sheet1 (2)'!$C$70,'[1]Sheet1 (2)'!$D$70*('[1]Sheet1 (2)'!$D$72-crack_t_index)/'[1]Sheet1 (2)'!$D$72,IF([1]shee2!D1401='[1]Sheet1 (2)'!$C$71,'[1]Sheet1 (2)'!$D$71*('[1]Sheet1 (2)'!$D$72-crack_t_index)/'[1]Sheet1 (2)'!$D$72)))&lt;0,0,IF(D1461='[1]Sheet1 (2)'!$C$69,'[1]Sheet1 (2)'!$D$69*('[1]Sheet1 (2)'!$D$72-crack_t_index)/'[1]Sheet1 (2)'!$D$72,IF([1]shee2!D1401='[1]Sheet1 (2)'!$C$70,'[1]Sheet1 (2)'!$D$70*('[1]Sheet1 (2)'!$D$72-crack_t_index)/'[1]Sheet1 (2)'!$D$72,IF([1]shee2!D1401='[1]Sheet1 (2)'!$C$71,'[1]Sheet1 (2)'!$D$71*('[1]Sheet1 (2)'!$D$72-crack_t_index)/'[1]Sheet1 (2)'!$D$72))))</f>
        <v>5</v>
      </c>
      <c r="AX1461" s="157">
        <f>IF(IF(D1461='[1]Sheet1 (2)'!$C$69,'[1]Sheet1 (2)'!$D$69*('[1]Sheet1 (2)'!$D$72-rave_index)/'[1]Sheet1 (2)'!$D$72,IF([1]shee2!D1401='[1]Sheet1 (2)'!$C$70,'[1]Sheet1 (2)'!$D$70*('[1]Sheet1 (2)'!$D$72-rave_index)/'[1]Sheet1 (2)'!$D$72,IF([1]shee2!D1401='[1]Sheet1 (2)'!$C$71,'[1]Sheet1 (2)'!$D$71*('[1]Sheet1 (2)'!$D$72-rave_index)/'[1]Sheet1 (2)'!$D$72)))&lt;0,0,IF(D1461='[1]Sheet1 (2)'!$C$69,'[1]Sheet1 (2)'!$D$69*('[1]Sheet1 (2)'!$D$72-rave_index)/'[1]Sheet1 (2)'!$D$72,IF([1]shee2!D1401='[1]Sheet1 (2)'!$C$70,'[1]Sheet1 (2)'!$D$70*('[1]Sheet1 (2)'!$D$72-rave_index)/'[1]Sheet1 (2)'!$D$72,IF([1]shee2!D1401='[1]Sheet1 (2)'!$C$71,'[1]Sheet1 (2)'!$D$71*('[1]Sheet1 (2)'!$D$72-rave_index)/'[1]Sheet1 (2)'!$D$72))))</f>
        <v>5</v>
      </c>
      <c r="AY1461" s="157">
        <f>IF(IF(D1461='[1]Sheet1 (2)'!$C$69,'[1]Sheet1 (2)'!$D$69*('[1]Sheet1 (2)'!$D$72-rough_index)/'[1]Sheet1 (2)'!$D$72,IF([1]shee2!D1401='[1]Sheet1 (2)'!$C$70,'[1]Sheet1 (2)'!$D$70*('[1]Sheet1 (2)'!$D$72-rough_index)/'[1]Sheet1 (2)'!$D$72,IF([1]shee2!D1401='[1]Sheet1 (2)'!$C$71,'[1]Sheet1 (2)'!$D$71*('[1]Sheet1 (2)'!$D$72-rough_index)/'[1]Sheet1 (2)'!$D$72)))&lt;0,0,IF(D1461='[1]Sheet1 (2)'!$C$69,'[1]Sheet1 (2)'!$D$69*('[1]Sheet1 (2)'!$D$72-rough_index)/'[1]Sheet1 (2)'!$D$72,IF([1]shee2!D1401='[1]Sheet1 (2)'!$C$70,'[1]Sheet1 (2)'!$D$70*('[1]Sheet1 (2)'!$D$72-rough_index)/'[1]Sheet1 (2)'!$D$72,IF([1]shee2!D1401='[1]Sheet1 (2)'!$C$71,'[1]Sheet1 (2)'!$D$71*('[1]Sheet1 (2)'!$D$72-rough_index)/'[1]Sheet1 (2)'!$D$72))))</f>
        <v>1.6666666666666667</v>
      </c>
      <c r="AZ1461" s="179">
        <f>+(AU1461*'[1]Sheet1 (2)'!$C$77)+(AV1461*'[1]Sheet1 (2)'!$C$78)+(AW1461*'[1]Sheet1 (2)'!$C$79)+(AX1461*'[1]Sheet1 (2)'!$C$80)+(AY1461*'[1]Sheet1 (2)'!$C$81)</f>
        <v>4</v>
      </c>
      <c r="BA1461" s="213" t="str">
        <f t="shared" si="44"/>
        <v>Good</v>
      </c>
      <c r="BE1461">
        <f>IF(D1461='[1]Sheet1 (2)'!$C$61,'[1]Sheet1 (2)'!$D$61*(counts^2)+'[1]Sheet1 (2)'!$G$61*counts+'[1]Sheet1 (2)'!$J$61,IF(D1461='[1]Sheet1 (2)'!$C$62,'[1]Sheet1 (2)'!$D$62*counts+'[1]Sheet1 (2)'!$G$62,IF(D1461='[1]Sheet1 (2)'!$C$63,'[1]Sheet1 (2)'!$D$63*counts+'[1]Sheet1 (2)'!$G$63,IF(D1461='[1]Sheet1 (2)'!$C$64,'[1]Sheet1 (2)'!$D$64*counts+'[1]Sheet1 (2)'!$G$64))))</f>
        <v>2.0984129299999998</v>
      </c>
    </row>
    <row r="1462" spans="1:57" ht="12.75" customHeight="1">
      <c r="A1462" s="176" t="s">
        <v>282</v>
      </c>
      <c r="B1462" s="145" t="s">
        <v>76</v>
      </c>
      <c r="C1462" s="170">
        <v>1595</v>
      </c>
      <c r="D1462" s="174" t="s">
        <v>77</v>
      </c>
      <c r="E1462" s="171">
        <v>8</v>
      </c>
      <c r="F1462" s="171">
        <v>2</v>
      </c>
      <c r="G1462" s="171" t="s">
        <v>77</v>
      </c>
      <c r="H1462" s="171">
        <v>1</v>
      </c>
      <c r="I1462" s="171" t="s">
        <v>77</v>
      </c>
      <c r="J1462" s="173" t="s">
        <v>80</v>
      </c>
      <c r="K1462" s="173" t="s">
        <v>80</v>
      </c>
      <c r="L1462" s="169">
        <f>VLOOKUP(CONCATENATE(J1462,K1462),'Sheet1 (2)'!$J$6:$K$26,2,FALSE)</f>
        <v>0</v>
      </c>
      <c r="M1462" s="173" t="s">
        <v>80</v>
      </c>
      <c r="N1462" s="173" t="s">
        <v>80</v>
      </c>
      <c r="O1462" s="177">
        <f>VLOOKUP(CONCATENATE(M1462,N1462),'[1]Sheet1 (2)'!$L$6:$M$26,2,FALSE)</f>
        <v>0</v>
      </c>
      <c r="P1462" s="173" t="s">
        <v>80</v>
      </c>
      <c r="Q1462" s="173" t="s">
        <v>80</v>
      </c>
      <c r="R1462" s="177">
        <f>VLOOKUP(CONCATENATE(P1462,Q1462),'[1]Sheet1 (2)'!$N$6:$O$26,2,FALSE)</f>
        <v>0</v>
      </c>
      <c r="S1462" s="173" t="s">
        <v>80</v>
      </c>
      <c r="T1462" s="173" t="s">
        <v>80</v>
      </c>
      <c r="U1462" s="177">
        <f>VLOOKUP(CONCATENATE(S1462,T1462),'[1]Sheet1 (2)'!$P$6:$Q$26,2,FALSE)</f>
        <v>0</v>
      </c>
      <c r="V1462" s="173" t="s">
        <v>80</v>
      </c>
      <c r="W1462" s="173" t="s">
        <v>80</v>
      </c>
      <c r="X1462" s="177">
        <f>VLOOKUP(CONCATENATE(V1462,W1462),'[1]Sheet1 (2)'!$R$6:$S$26,2,FALSE)</f>
        <v>0</v>
      </c>
      <c r="Y1462" s="173" t="s">
        <v>80</v>
      </c>
      <c r="Z1462" s="173" t="s">
        <v>80</v>
      </c>
      <c r="AA1462" s="177">
        <f>VLOOKUP(CONCATENATE(Y1462,Z1462),'[1]Sheet1 (2)'!$T$6:$U$26,2,FALSE)</f>
        <v>0</v>
      </c>
      <c r="AB1462" s="173" t="s">
        <v>80</v>
      </c>
      <c r="AC1462" s="173" t="s">
        <v>80</v>
      </c>
      <c r="AD1462" s="177">
        <f>VLOOKUP(CONCATENATE(AB1462,AC1462),'[1]Sheet1 (2)'!$X$6:$Y$26,2,FALSE)</f>
        <v>0</v>
      </c>
      <c r="AE1462" s="173" t="s">
        <v>82</v>
      </c>
      <c r="AF1462" s="173" t="s">
        <v>81</v>
      </c>
      <c r="AG1462" s="177">
        <f>VLOOKUP(CONCATENATE(AE1462,AF1462),'[1]Sheet1 (2)'!$Z$6:$AA$26,2,FALSE)</f>
        <v>66</v>
      </c>
      <c r="AH1462" s="172"/>
      <c r="AI1462" s="178"/>
      <c r="AJ1462" s="140"/>
      <c r="AK1462" s="176" t="s">
        <v>282</v>
      </c>
      <c r="AL1462" s="176" t="s">
        <v>76</v>
      </c>
      <c r="AM1462" s="170">
        <f t="shared" si="45"/>
        <v>1595</v>
      </c>
      <c r="AN1462" s="147"/>
      <c r="AO1462" s="155"/>
      <c r="AP1462" s="156"/>
      <c r="AQ1462" s="157">
        <v>3.7197886856511162</v>
      </c>
      <c r="AR1462" s="158"/>
      <c r="AS1462" s="145">
        <f>LOOKUP(rufmkm,'[1]Sheet1 (2)'!$V$62:$V$71,'[1]Sheet1 (2)'!$W$62:$W$71)</f>
        <v>40</v>
      </c>
      <c r="AT1462" s="140"/>
      <c r="AU1462" s="157">
        <f>IF(IF(D1462='[1]Sheet1 (2)'!$C$69,'[1]Sheet1 (2)'!$D$69*('[1]Sheet1 (2)'!$D$72-rut_index)/'[1]Sheet1 (2)'!$D$72,IF([1]shee2!D1402='[1]Sheet1 (2)'!$C$70,'[1]Sheet1 (2)'!$D$70*('[1]Sheet1 (2)'!$D$72-rut_index)/'[1]Sheet1 (2)'!$D$72,IF([1]shee2!D1402='[1]Sheet1 (2)'!$C$71,'[1]Sheet1 (2)'!$D$71*('[1]Sheet1 (2)'!$D$72-rut_index)/'[1]Sheet1 (2)'!$D$72)))&lt;0,0,IF(D1462='[1]Sheet1 (2)'!$C$69,'[1]Sheet1 (2)'!$D$69*('[1]Sheet1 (2)'!$D$72-rut_index)/'[1]Sheet1 (2)'!$D$72,IF([1]shee2!D1402='[1]Sheet1 (2)'!$C$70,'[1]Sheet1 (2)'!$D$70*('[1]Sheet1 (2)'!$D$72-rut_index)/'[1]Sheet1 (2)'!$D$72,IF([1]shee2!D1402='[1]Sheet1 (2)'!$C$71,'[1]Sheet1 (2)'!$D$71*('[1]Sheet1 (2)'!$D$72-rut_index)/'[1]Sheet1 (2)'!$D$72))))</f>
        <v>5</v>
      </c>
      <c r="AV1462" s="157">
        <f>IF(IF(D1462='[1]Sheet1 (2)'!$C$69,'[1]Sheet1 (2)'!$D$69*('[1]Sheet1 (2)'!$D$72-crack_s_index)/'[1]Sheet1 (2)'!$D$72,IF([1]shee2!D1402='[1]Sheet1 (2)'!$C$70,'[1]Sheet1 (2)'!$D$70*('[1]Sheet1 (2)'!$D$72-crack_s_index)/'[1]Sheet1 (2)'!$D$72,IF([1]shee2!D1402='[1]Sheet1 (2)'!$C$71,'[1]Sheet1 (2)'!$D$71*('[1]Sheet1 (2)'!$D$72-crack_s_index)/'[1]Sheet1 (2)'!$D$72)))&lt;0,0,IF(D1462='[1]Sheet1 (2)'!$C$69,'[1]Sheet1 (2)'!$D$69*('[1]Sheet1 (2)'!$D$72-crack_s_index)/'[1]Sheet1 (2)'!$D$72,IF([1]shee2!D1402='[1]Sheet1 (2)'!$C$70,'[1]Sheet1 (2)'!$D$70*('[1]Sheet1 (2)'!$D$72-crack_s_index)/'[1]Sheet1 (2)'!$D$72,IF([1]shee2!D1402='[1]Sheet1 (2)'!$C$71,'[1]Sheet1 (2)'!$D$71*('[1]Sheet1 (2)'!$D$72-crack_s_index)/'[1]Sheet1 (2)'!$D$72))))</f>
        <v>5</v>
      </c>
      <c r="AW1462" s="157">
        <f>IF(IF(D1462='[1]Sheet1 (2)'!$C$69,'[1]Sheet1 (2)'!$D$69*('[1]Sheet1 (2)'!$D$72-crack_t_index)/'[1]Sheet1 (2)'!$D$72,IF([1]shee2!D1402='[1]Sheet1 (2)'!$C$70,'[1]Sheet1 (2)'!$D$70*('[1]Sheet1 (2)'!$D$72-crack_t_index)/'[1]Sheet1 (2)'!$D$72,IF([1]shee2!D1402='[1]Sheet1 (2)'!$C$71,'[1]Sheet1 (2)'!$D$71*('[1]Sheet1 (2)'!$D$72-crack_t_index)/'[1]Sheet1 (2)'!$D$72)))&lt;0,0,IF(D1462='[1]Sheet1 (2)'!$C$69,'[1]Sheet1 (2)'!$D$69*('[1]Sheet1 (2)'!$D$72-crack_t_index)/'[1]Sheet1 (2)'!$D$72,IF([1]shee2!D1402='[1]Sheet1 (2)'!$C$70,'[1]Sheet1 (2)'!$D$70*('[1]Sheet1 (2)'!$D$72-crack_t_index)/'[1]Sheet1 (2)'!$D$72,IF([1]shee2!D1402='[1]Sheet1 (2)'!$C$71,'[1]Sheet1 (2)'!$D$71*('[1]Sheet1 (2)'!$D$72-crack_t_index)/'[1]Sheet1 (2)'!$D$72))))</f>
        <v>5</v>
      </c>
      <c r="AX1462" s="157">
        <f>IF(IF(D1462='[1]Sheet1 (2)'!$C$69,'[1]Sheet1 (2)'!$D$69*('[1]Sheet1 (2)'!$D$72-rave_index)/'[1]Sheet1 (2)'!$D$72,IF([1]shee2!D1402='[1]Sheet1 (2)'!$C$70,'[1]Sheet1 (2)'!$D$70*('[1]Sheet1 (2)'!$D$72-rave_index)/'[1]Sheet1 (2)'!$D$72,IF([1]shee2!D1402='[1]Sheet1 (2)'!$C$71,'[1]Sheet1 (2)'!$D$71*('[1]Sheet1 (2)'!$D$72-rave_index)/'[1]Sheet1 (2)'!$D$72)))&lt;0,0,IF(D1462='[1]Sheet1 (2)'!$C$69,'[1]Sheet1 (2)'!$D$69*('[1]Sheet1 (2)'!$D$72-rave_index)/'[1]Sheet1 (2)'!$D$72,IF([1]shee2!D1402='[1]Sheet1 (2)'!$C$70,'[1]Sheet1 (2)'!$D$70*('[1]Sheet1 (2)'!$D$72-rave_index)/'[1]Sheet1 (2)'!$D$72,IF([1]shee2!D1402='[1]Sheet1 (2)'!$C$71,'[1]Sheet1 (2)'!$D$71*('[1]Sheet1 (2)'!$D$72-rave_index)/'[1]Sheet1 (2)'!$D$72))))</f>
        <v>5</v>
      </c>
      <c r="AY1462" s="157">
        <f>IF(IF(D1462='[1]Sheet1 (2)'!$C$69,'[1]Sheet1 (2)'!$D$69*('[1]Sheet1 (2)'!$D$72-rough_index)/'[1]Sheet1 (2)'!$D$72,IF([1]shee2!D1402='[1]Sheet1 (2)'!$C$70,'[1]Sheet1 (2)'!$D$70*('[1]Sheet1 (2)'!$D$72-rough_index)/'[1]Sheet1 (2)'!$D$72,IF([1]shee2!D1402='[1]Sheet1 (2)'!$C$71,'[1]Sheet1 (2)'!$D$71*('[1]Sheet1 (2)'!$D$72-rough_index)/'[1]Sheet1 (2)'!$D$72)))&lt;0,0,IF(D1462='[1]Sheet1 (2)'!$C$69,'[1]Sheet1 (2)'!$D$69*('[1]Sheet1 (2)'!$D$72-rough_index)/'[1]Sheet1 (2)'!$D$72,IF([1]shee2!D1402='[1]Sheet1 (2)'!$C$70,'[1]Sheet1 (2)'!$D$70*('[1]Sheet1 (2)'!$D$72-rough_index)/'[1]Sheet1 (2)'!$D$72,IF([1]shee2!D1402='[1]Sheet1 (2)'!$C$71,'[1]Sheet1 (2)'!$D$71*('[1]Sheet1 (2)'!$D$72-rough_index)/'[1]Sheet1 (2)'!$D$72))))</f>
        <v>1.6666666666666667</v>
      </c>
      <c r="AZ1462" s="179">
        <f>+(AU1462*'[1]Sheet1 (2)'!$C$77)+(AV1462*'[1]Sheet1 (2)'!$C$78)+(AW1462*'[1]Sheet1 (2)'!$C$79)+(AX1462*'[1]Sheet1 (2)'!$C$80)+(AY1462*'[1]Sheet1 (2)'!$C$81)</f>
        <v>4</v>
      </c>
      <c r="BA1462" s="213" t="str">
        <f t="shared" si="44"/>
        <v>Good</v>
      </c>
      <c r="BE1462">
        <f>IF(D1462='[1]Sheet1 (2)'!$C$61,'[1]Sheet1 (2)'!$D$61*(counts^2)+'[1]Sheet1 (2)'!$G$61*counts+'[1]Sheet1 (2)'!$J$61,IF(D1462='[1]Sheet1 (2)'!$C$62,'[1]Sheet1 (2)'!$D$62*counts+'[1]Sheet1 (2)'!$G$62,IF(D1462='[1]Sheet1 (2)'!$C$63,'[1]Sheet1 (2)'!$D$63*counts+'[1]Sheet1 (2)'!$G$63,IF(D1462='[1]Sheet1 (2)'!$C$64,'[1]Sheet1 (2)'!$D$64*counts+'[1]Sheet1 (2)'!$G$64))))</f>
        <v>2.0984129299999998</v>
      </c>
    </row>
    <row r="1463" spans="1:57" ht="12.75" customHeight="1">
      <c r="A1463" s="176" t="s">
        <v>282</v>
      </c>
      <c r="B1463" s="145" t="s">
        <v>76</v>
      </c>
      <c r="C1463" s="170">
        <v>1596</v>
      </c>
      <c r="D1463" s="174" t="s">
        <v>77</v>
      </c>
      <c r="E1463" s="171">
        <v>8</v>
      </c>
      <c r="F1463" s="171">
        <v>2</v>
      </c>
      <c r="G1463" s="171" t="s">
        <v>77</v>
      </c>
      <c r="H1463" s="171">
        <v>1</v>
      </c>
      <c r="I1463" s="171" t="s">
        <v>77</v>
      </c>
      <c r="J1463" s="173" t="s">
        <v>78</v>
      </c>
      <c r="K1463" s="173" t="s">
        <v>81</v>
      </c>
      <c r="L1463" s="169">
        <f>VLOOKUP(CONCATENATE(J1463,K1463),'Sheet1 (2)'!$J$6:$K$26,2,FALSE)</f>
        <v>25</v>
      </c>
      <c r="M1463" s="173" t="s">
        <v>83</v>
      </c>
      <c r="N1463" s="173" t="s">
        <v>78</v>
      </c>
      <c r="O1463" s="177">
        <f>VLOOKUP(CONCATENATE(M1463,N1463),'[1]Sheet1 (2)'!$L$6:$M$26,2,FALSE)</f>
        <v>7.5</v>
      </c>
      <c r="P1463" s="173" t="s">
        <v>83</v>
      </c>
      <c r="Q1463" s="173" t="s">
        <v>78</v>
      </c>
      <c r="R1463" s="177">
        <f>VLOOKUP(CONCATENATE(P1463,Q1463),'[1]Sheet1 (2)'!$N$6:$O$26,2,FALSE)</f>
        <v>7.5</v>
      </c>
      <c r="S1463" s="173" t="s">
        <v>80</v>
      </c>
      <c r="T1463" s="173" t="s">
        <v>80</v>
      </c>
      <c r="U1463" s="177">
        <f>VLOOKUP(CONCATENATE(S1463,T1463),'[1]Sheet1 (2)'!$P$6:$Q$26,2,FALSE)</f>
        <v>0</v>
      </c>
      <c r="V1463" s="173" t="s">
        <v>80</v>
      </c>
      <c r="W1463" s="173" t="s">
        <v>80</v>
      </c>
      <c r="X1463" s="177">
        <f>VLOOKUP(CONCATENATE(V1463,W1463),'[1]Sheet1 (2)'!$R$6:$S$26,2,FALSE)</f>
        <v>0</v>
      </c>
      <c r="Y1463" s="173" t="s">
        <v>80</v>
      </c>
      <c r="Z1463" s="173" t="s">
        <v>80</v>
      </c>
      <c r="AA1463" s="177">
        <f>VLOOKUP(CONCATENATE(Y1463,Z1463),'[1]Sheet1 (2)'!$T$6:$U$26,2,FALSE)</f>
        <v>0</v>
      </c>
      <c r="AB1463" s="173" t="s">
        <v>80</v>
      </c>
      <c r="AC1463" s="173" t="s">
        <v>80</v>
      </c>
      <c r="AD1463" s="177">
        <f>VLOOKUP(CONCATENATE(AB1463,AC1463),'[1]Sheet1 (2)'!$X$6:$Y$26,2,FALSE)</f>
        <v>0</v>
      </c>
      <c r="AE1463" s="173" t="s">
        <v>82</v>
      </c>
      <c r="AF1463" s="173" t="s">
        <v>81</v>
      </c>
      <c r="AG1463" s="177">
        <f>VLOOKUP(CONCATENATE(AE1463,AF1463),'[1]Sheet1 (2)'!$Z$6:$AA$26,2,FALSE)</f>
        <v>66</v>
      </c>
      <c r="AH1463" s="172"/>
      <c r="AI1463" s="178"/>
      <c r="AJ1463" s="140"/>
      <c r="AK1463" s="176" t="s">
        <v>282</v>
      </c>
      <c r="AL1463" s="176" t="s">
        <v>76</v>
      </c>
      <c r="AM1463" s="170">
        <f t="shared" si="45"/>
        <v>1596</v>
      </c>
      <c r="AN1463" s="147"/>
      <c r="AO1463" s="155"/>
      <c r="AP1463" s="156"/>
      <c r="AQ1463" s="157">
        <v>3.7145338268073673</v>
      </c>
      <c r="AR1463" s="158"/>
      <c r="AS1463" s="145">
        <f>LOOKUP(rufmkm,'[1]Sheet1 (2)'!$V$62:$V$71,'[1]Sheet1 (2)'!$W$62:$W$71)</f>
        <v>40</v>
      </c>
      <c r="AT1463" s="140"/>
      <c r="AU1463" s="157">
        <f>IF(IF(D1463='[1]Sheet1 (2)'!$C$69,'[1]Sheet1 (2)'!$D$69*('[1]Sheet1 (2)'!$D$72-rut_index)/'[1]Sheet1 (2)'!$D$72,IF([1]shee2!D1403='[1]Sheet1 (2)'!$C$70,'[1]Sheet1 (2)'!$D$70*('[1]Sheet1 (2)'!$D$72-rut_index)/'[1]Sheet1 (2)'!$D$72,IF([1]shee2!D1403='[1]Sheet1 (2)'!$C$71,'[1]Sheet1 (2)'!$D$71*('[1]Sheet1 (2)'!$D$72-rut_index)/'[1]Sheet1 (2)'!$D$72)))&lt;0,0,IF(D1463='[1]Sheet1 (2)'!$C$69,'[1]Sheet1 (2)'!$D$69*('[1]Sheet1 (2)'!$D$72-rut_index)/'[1]Sheet1 (2)'!$D$72,IF([1]shee2!D1403='[1]Sheet1 (2)'!$C$70,'[1]Sheet1 (2)'!$D$70*('[1]Sheet1 (2)'!$D$72-rut_index)/'[1]Sheet1 (2)'!$D$72,IF([1]shee2!D1403='[1]Sheet1 (2)'!$C$71,'[1]Sheet1 (2)'!$D$71*('[1]Sheet1 (2)'!$D$72-rut_index)/'[1]Sheet1 (2)'!$D$72))))</f>
        <v>2.9166666666666665</v>
      </c>
      <c r="AV1463" s="157">
        <f>IF(IF(D1463='[1]Sheet1 (2)'!$C$69,'[1]Sheet1 (2)'!$D$69*('[1]Sheet1 (2)'!$D$72-crack_s_index)/'[1]Sheet1 (2)'!$D$72,IF([1]shee2!D1403='[1]Sheet1 (2)'!$C$70,'[1]Sheet1 (2)'!$D$70*('[1]Sheet1 (2)'!$D$72-crack_s_index)/'[1]Sheet1 (2)'!$D$72,IF([1]shee2!D1403='[1]Sheet1 (2)'!$C$71,'[1]Sheet1 (2)'!$D$71*('[1]Sheet1 (2)'!$D$72-crack_s_index)/'[1]Sheet1 (2)'!$D$72)))&lt;0,0,IF(D1463='[1]Sheet1 (2)'!$C$69,'[1]Sheet1 (2)'!$D$69*('[1]Sheet1 (2)'!$D$72-crack_s_index)/'[1]Sheet1 (2)'!$D$72,IF([1]shee2!D1403='[1]Sheet1 (2)'!$C$70,'[1]Sheet1 (2)'!$D$70*('[1]Sheet1 (2)'!$D$72-crack_s_index)/'[1]Sheet1 (2)'!$D$72,IF([1]shee2!D1403='[1]Sheet1 (2)'!$C$71,'[1]Sheet1 (2)'!$D$71*('[1]Sheet1 (2)'!$D$72-crack_s_index)/'[1]Sheet1 (2)'!$D$72))))</f>
        <v>4.375</v>
      </c>
      <c r="AW1463" s="157">
        <f>IF(IF(D1463='[1]Sheet1 (2)'!$C$69,'[1]Sheet1 (2)'!$D$69*('[1]Sheet1 (2)'!$D$72-crack_t_index)/'[1]Sheet1 (2)'!$D$72,IF([1]shee2!D1403='[1]Sheet1 (2)'!$C$70,'[1]Sheet1 (2)'!$D$70*('[1]Sheet1 (2)'!$D$72-crack_t_index)/'[1]Sheet1 (2)'!$D$72,IF([1]shee2!D1403='[1]Sheet1 (2)'!$C$71,'[1]Sheet1 (2)'!$D$71*('[1]Sheet1 (2)'!$D$72-crack_t_index)/'[1]Sheet1 (2)'!$D$72)))&lt;0,0,IF(D1463='[1]Sheet1 (2)'!$C$69,'[1]Sheet1 (2)'!$D$69*('[1]Sheet1 (2)'!$D$72-crack_t_index)/'[1]Sheet1 (2)'!$D$72,IF([1]shee2!D1403='[1]Sheet1 (2)'!$C$70,'[1]Sheet1 (2)'!$D$70*('[1]Sheet1 (2)'!$D$72-crack_t_index)/'[1]Sheet1 (2)'!$D$72,IF([1]shee2!D1403='[1]Sheet1 (2)'!$C$71,'[1]Sheet1 (2)'!$D$71*('[1]Sheet1 (2)'!$D$72-crack_t_index)/'[1]Sheet1 (2)'!$D$72))))</f>
        <v>4.375</v>
      </c>
      <c r="AX1463" s="157">
        <f>IF(IF(D1463='[1]Sheet1 (2)'!$C$69,'[1]Sheet1 (2)'!$D$69*('[1]Sheet1 (2)'!$D$72-rave_index)/'[1]Sheet1 (2)'!$D$72,IF([1]shee2!D1403='[1]Sheet1 (2)'!$C$70,'[1]Sheet1 (2)'!$D$70*('[1]Sheet1 (2)'!$D$72-rave_index)/'[1]Sheet1 (2)'!$D$72,IF([1]shee2!D1403='[1]Sheet1 (2)'!$C$71,'[1]Sheet1 (2)'!$D$71*('[1]Sheet1 (2)'!$D$72-rave_index)/'[1]Sheet1 (2)'!$D$72)))&lt;0,0,IF(D1463='[1]Sheet1 (2)'!$C$69,'[1]Sheet1 (2)'!$D$69*('[1]Sheet1 (2)'!$D$72-rave_index)/'[1]Sheet1 (2)'!$D$72,IF([1]shee2!D1403='[1]Sheet1 (2)'!$C$70,'[1]Sheet1 (2)'!$D$70*('[1]Sheet1 (2)'!$D$72-rave_index)/'[1]Sheet1 (2)'!$D$72,IF([1]shee2!D1403='[1]Sheet1 (2)'!$C$71,'[1]Sheet1 (2)'!$D$71*('[1]Sheet1 (2)'!$D$72-rave_index)/'[1]Sheet1 (2)'!$D$72))))</f>
        <v>5</v>
      </c>
      <c r="AY1463" s="157">
        <f>IF(IF(D1463='[1]Sheet1 (2)'!$C$69,'[1]Sheet1 (2)'!$D$69*('[1]Sheet1 (2)'!$D$72-rough_index)/'[1]Sheet1 (2)'!$D$72,IF([1]shee2!D1403='[1]Sheet1 (2)'!$C$70,'[1]Sheet1 (2)'!$D$70*('[1]Sheet1 (2)'!$D$72-rough_index)/'[1]Sheet1 (2)'!$D$72,IF([1]shee2!D1403='[1]Sheet1 (2)'!$C$71,'[1]Sheet1 (2)'!$D$71*('[1]Sheet1 (2)'!$D$72-rough_index)/'[1]Sheet1 (2)'!$D$72)))&lt;0,0,IF(D1463='[1]Sheet1 (2)'!$C$69,'[1]Sheet1 (2)'!$D$69*('[1]Sheet1 (2)'!$D$72-rough_index)/'[1]Sheet1 (2)'!$D$72,IF([1]shee2!D1403='[1]Sheet1 (2)'!$C$70,'[1]Sheet1 (2)'!$D$70*('[1]Sheet1 (2)'!$D$72-rough_index)/'[1]Sheet1 (2)'!$D$72,IF([1]shee2!D1403='[1]Sheet1 (2)'!$C$71,'[1]Sheet1 (2)'!$D$71*('[1]Sheet1 (2)'!$D$72-rough_index)/'[1]Sheet1 (2)'!$D$72))))</f>
        <v>1.6666666666666667</v>
      </c>
      <c r="AZ1463" s="179">
        <f>+(AU1463*'[1]Sheet1 (2)'!$C$77)+(AV1463*'[1]Sheet1 (2)'!$C$78)+(AW1463*'[1]Sheet1 (2)'!$C$79)+(AX1463*'[1]Sheet1 (2)'!$C$80)+(AY1463*'[1]Sheet1 (2)'!$C$81)</f>
        <v>3.333333333333333</v>
      </c>
      <c r="BA1463" s="213" t="str">
        <f t="shared" si="44"/>
        <v>Fair</v>
      </c>
      <c r="BE1463">
        <f>IF(D1463='[1]Sheet1 (2)'!$C$61,'[1]Sheet1 (2)'!$D$61*(counts^2)+'[1]Sheet1 (2)'!$G$61*counts+'[1]Sheet1 (2)'!$J$61,IF(D1463='[1]Sheet1 (2)'!$C$62,'[1]Sheet1 (2)'!$D$62*counts+'[1]Sheet1 (2)'!$G$62,IF(D1463='[1]Sheet1 (2)'!$C$63,'[1]Sheet1 (2)'!$D$63*counts+'[1]Sheet1 (2)'!$G$63,IF(D1463='[1]Sheet1 (2)'!$C$64,'[1]Sheet1 (2)'!$D$64*counts+'[1]Sheet1 (2)'!$G$64))))</f>
        <v>2.0984129299999998</v>
      </c>
    </row>
    <row r="1464" spans="1:57" ht="12.75" customHeight="1">
      <c r="A1464" s="176" t="s">
        <v>282</v>
      </c>
      <c r="B1464" s="145" t="s">
        <v>76</v>
      </c>
      <c r="C1464" s="170">
        <v>1597</v>
      </c>
      <c r="D1464" s="174" t="s">
        <v>77</v>
      </c>
      <c r="E1464" s="171">
        <v>8</v>
      </c>
      <c r="F1464" s="171">
        <v>2</v>
      </c>
      <c r="G1464" s="171" t="s">
        <v>77</v>
      </c>
      <c r="H1464" s="171">
        <v>1</v>
      </c>
      <c r="I1464" s="171" t="s">
        <v>77</v>
      </c>
      <c r="J1464" s="173" t="s">
        <v>78</v>
      </c>
      <c r="K1464" s="173" t="s">
        <v>81</v>
      </c>
      <c r="L1464" s="169">
        <f>VLOOKUP(CONCATENATE(J1464,K1464),'Sheet1 (2)'!$J$6:$K$26,2,FALSE)</f>
        <v>25</v>
      </c>
      <c r="M1464" s="173" t="s">
        <v>80</v>
      </c>
      <c r="N1464" s="173" t="s">
        <v>80</v>
      </c>
      <c r="O1464" s="177">
        <f>VLOOKUP(CONCATENATE(M1464,N1464),'[1]Sheet1 (2)'!$L$6:$M$26,2,FALSE)</f>
        <v>0</v>
      </c>
      <c r="P1464" s="173" t="s">
        <v>80</v>
      </c>
      <c r="Q1464" s="173" t="s">
        <v>80</v>
      </c>
      <c r="R1464" s="177">
        <f>VLOOKUP(CONCATENATE(P1464,Q1464),'[1]Sheet1 (2)'!$N$6:$O$26,2,FALSE)</f>
        <v>0</v>
      </c>
      <c r="S1464" s="173" t="s">
        <v>80</v>
      </c>
      <c r="T1464" s="173" t="s">
        <v>80</v>
      </c>
      <c r="U1464" s="177">
        <f>VLOOKUP(CONCATENATE(S1464,T1464),'[1]Sheet1 (2)'!$P$6:$Q$26,2,FALSE)</f>
        <v>0</v>
      </c>
      <c r="V1464" s="173" t="s">
        <v>80</v>
      </c>
      <c r="W1464" s="173" t="s">
        <v>80</v>
      </c>
      <c r="X1464" s="177">
        <f>VLOOKUP(CONCATENATE(V1464,W1464),'[1]Sheet1 (2)'!$R$6:$S$26,2,FALSE)</f>
        <v>0</v>
      </c>
      <c r="Y1464" s="173" t="s">
        <v>80</v>
      </c>
      <c r="Z1464" s="173" t="s">
        <v>80</v>
      </c>
      <c r="AA1464" s="177">
        <f>VLOOKUP(CONCATENATE(Y1464,Z1464),'[1]Sheet1 (2)'!$T$6:$U$26,2,FALSE)</f>
        <v>0</v>
      </c>
      <c r="AB1464" s="173" t="s">
        <v>80</v>
      </c>
      <c r="AC1464" s="173" t="s">
        <v>80</v>
      </c>
      <c r="AD1464" s="177">
        <f>VLOOKUP(CONCATENATE(AB1464,AC1464),'[1]Sheet1 (2)'!$X$6:$Y$26,2,FALSE)</f>
        <v>0</v>
      </c>
      <c r="AE1464" s="173" t="s">
        <v>82</v>
      </c>
      <c r="AF1464" s="173" t="s">
        <v>81</v>
      </c>
      <c r="AG1464" s="177">
        <f>VLOOKUP(CONCATENATE(AE1464,AF1464),'[1]Sheet1 (2)'!$Z$6:$AA$26,2,FALSE)</f>
        <v>66</v>
      </c>
      <c r="AH1464" s="172"/>
      <c r="AI1464" s="178"/>
      <c r="AJ1464" s="140"/>
      <c r="AK1464" s="176" t="s">
        <v>282</v>
      </c>
      <c r="AL1464" s="176" t="s">
        <v>76</v>
      </c>
      <c r="AM1464" s="170">
        <f t="shared" si="45"/>
        <v>1597</v>
      </c>
      <c r="AN1464" s="147"/>
      <c r="AO1464" s="155"/>
      <c r="AP1464" s="156"/>
      <c r="AQ1464" s="157">
        <v>2.9748856169979598</v>
      </c>
      <c r="AR1464" s="158"/>
      <c r="AS1464" s="145">
        <f>LOOKUP(rufmkm,'[1]Sheet1 (2)'!$V$62:$V$71,'[1]Sheet1 (2)'!$W$62:$W$71)</f>
        <v>30</v>
      </c>
      <c r="AT1464" s="140"/>
      <c r="AU1464" s="157">
        <f>IF(IF(D1464='[1]Sheet1 (2)'!$C$69,'[1]Sheet1 (2)'!$D$69*('[1]Sheet1 (2)'!$D$72-rut_index)/'[1]Sheet1 (2)'!$D$72,IF([1]shee2!D1404='[1]Sheet1 (2)'!$C$70,'[1]Sheet1 (2)'!$D$70*('[1]Sheet1 (2)'!$D$72-rut_index)/'[1]Sheet1 (2)'!$D$72,IF([1]shee2!D1404='[1]Sheet1 (2)'!$C$71,'[1]Sheet1 (2)'!$D$71*('[1]Sheet1 (2)'!$D$72-rut_index)/'[1]Sheet1 (2)'!$D$72)))&lt;0,0,IF(D1464='[1]Sheet1 (2)'!$C$69,'[1]Sheet1 (2)'!$D$69*('[1]Sheet1 (2)'!$D$72-rut_index)/'[1]Sheet1 (2)'!$D$72,IF([1]shee2!D1404='[1]Sheet1 (2)'!$C$70,'[1]Sheet1 (2)'!$D$70*('[1]Sheet1 (2)'!$D$72-rut_index)/'[1]Sheet1 (2)'!$D$72,IF([1]shee2!D1404='[1]Sheet1 (2)'!$C$71,'[1]Sheet1 (2)'!$D$71*('[1]Sheet1 (2)'!$D$72-rut_index)/'[1]Sheet1 (2)'!$D$72))))</f>
        <v>2.9166666666666665</v>
      </c>
      <c r="AV1464" s="157">
        <f>IF(IF(D1464='[1]Sheet1 (2)'!$C$69,'[1]Sheet1 (2)'!$D$69*('[1]Sheet1 (2)'!$D$72-crack_s_index)/'[1]Sheet1 (2)'!$D$72,IF([1]shee2!D1404='[1]Sheet1 (2)'!$C$70,'[1]Sheet1 (2)'!$D$70*('[1]Sheet1 (2)'!$D$72-crack_s_index)/'[1]Sheet1 (2)'!$D$72,IF([1]shee2!D1404='[1]Sheet1 (2)'!$C$71,'[1]Sheet1 (2)'!$D$71*('[1]Sheet1 (2)'!$D$72-crack_s_index)/'[1]Sheet1 (2)'!$D$72)))&lt;0,0,IF(D1464='[1]Sheet1 (2)'!$C$69,'[1]Sheet1 (2)'!$D$69*('[1]Sheet1 (2)'!$D$72-crack_s_index)/'[1]Sheet1 (2)'!$D$72,IF([1]shee2!D1404='[1]Sheet1 (2)'!$C$70,'[1]Sheet1 (2)'!$D$70*('[1]Sheet1 (2)'!$D$72-crack_s_index)/'[1]Sheet1 (2)'!$D$72,IF([1]shee2!D1404='[1]Sheet1 (2)'!$C$71,'[1]Sheet1 (2)'!$D$71*('[1]Sheet1 (2)'!$D$72-crack_s_index)/'[1]Sheet1 (2)'!$D$72))))</f>
        <v>5</v>
      </c>
      <c r="AW1464" s="157">
        <f>IF(IF(D1464='[1]Sheet1 (2)'!$C$69,'[1]Sheet1 (2)'!$D$69*('[1]Sheet1 (2)'!$D$72-crack_t_index)/'[1]Sheet1 (2)'!$D$72,IF([1]shee2!D1404='[1]Sheet1 (2)'!$C$70,'[1]Sheet1 (2)'!$D$70*('[1]Sheet1 (2)'!$D$72-crack_t_index)/'[1]Sheet1 (2)'!$D$72,IF([1]shee2!D1404='[1]Sheet1 (2)'!$C$71,'[1]Sheet1 (2)'!$D$71*('[1]Sheet1 (2)'!$D$72-crack_t_index)/'[1]Sheet1 (2)'!$D$72)))&lt;0,0,IF(D1464='[1]Sheet1 (2)'!$C$69,'[1]Sheet1 (2)'!$D$69*('[1]Sheet1 (2)'!$D$72-crack_t_index)/'[1]Sheet1 (2)'!$D$72,IF([1]shee2!D1404='[1]Sheet1 (2)'!$C$70,'[1]Sheet1 (2)'!$D$70*('[1]Sheet1 (2)'!$D$72-crack_t_index)/'[1]Sheet1 (2)'!$D$72,IF([1]shee2!D1404='[1]Sheet1 (2)'!$C$71,'[1]Sheet1 (2)'!$D$71*('[1]Sheet1 (2)'!$D$72-crack_t_index)/'[1]Sheet1 (2)'!$D$72))))</f>
        <v>5</v>
      </c>
      <c r="AX1464" s="157">
        <f>IF(IF(D1464='[1]Sheet1 (2)'!$C$69,'[1]Sheet1 (2)'!$D$69*('[1]Sheet1 (2)'!$D$72-rave_index)/'[1]Sheet1 (2)'!$D$72,IF([1]shee2!D1404='[1]Sheet1 (2)'!$C$70,'[1]Sheet1 (2)'!$D$70*('[1]Sheet1 (2)'!$D$72-rave_index)/'[1]Sheet1 (2)'!$D$72,IF([1]shee2!D1404='[1]Sheet1 (2)'!$C$71,'[1]Sheet1 (2)'!$D$71*('[1]Sheet1 (2)'!$D$72-rave_index)/'[1]Sheet1 (2)'!$D$72)))&lt;0,0,IF(D1464='[1]Sheet1 (2)'!$C$69,'[1]Sheet1 (2)'!$D$69*('[1]Sheet1 (2)'!$D$72-rave_index)/'[1]Sheet1 (2)'!$D$72,IF([1]shee2!D1404='[1]Sheet1 (2)'!$C$70,'[1]Sheet1 (2)'!$D$70*('[1]Sheet1 (2)'!$D$72-rave_index)/'[1]Sheet1 (2)'!$D$72,IF([1]shee2!D1404='[1]Sheet1 (2)'!$C$71,'[1]Sheet1 (2)'!$D$71*('[1]Sheet1 (2)'!$D$72-rave_index)/'[1]Sheet1 (2)'!$D$72))))</f>
        <v>5</v>
      </c>
      <c r="AY1464" s="157">
        <f>IF(IF(D1464='[1]Sheet1 (2)'!$C$69,'[1]Sheet1 (2)'!$D$69*('[1]Sheet1 (2)'!$D$72-rough_index)/'[1]Sheet1 (2)'!$D$72,IF([1]shee2!D1404='[1]Sheet1 (2)'!$C$70,'[1]Sheet1 (2)'!$D$70*('[1]Sheet1 (2)'!$D$72-rough_index)/'[1]Sheet1 (2)'!$D$72,IF([1]shee2!D1404='[1]Sheet1 (2)'!$C$71,'[1]Sheet1 (2)'!$D$71*('[1]Sheet1 (2)'!$D$72-rough_index)/'[1]Sheet1 (2)'!$D$72)))&lt;0,0,IF(D1464='[1]Sheet1 (2)'!$C$69,'[1]Sheet1 (2)'!$D$69*('[1]Sheet1 (2)'!$D$72-rough_index)/'[1]Sheet1 (2)'!$D$72,IF([1]shee2!D1404='[1]Sheet1 (2)'!$C$70,'[1]Sheet1 (2)'!$D$70*('[1]Sheet1 (2)'!$D$72-rough_index)/'[1]Sheet1 (2)'!$D$72,IF([1]shee2!D1404='[1]Sheet1 (2)'!$C$71,'[1]Sheet1 (2)'!$D$71*('[1]Sheet1 (2)'!$D$72-rough_index)/'[1]Sheet1 (2)'!$D$72))))</f>
        <v>2.5</v>
      </c>
      <c r="AZ1464" s="179">
        <f>+(AU1464*'[1]Sheet1 (2)'!$C$77)+(AV1464*'[1]Sheet1 (2)'!$C$78)+(AW1464*'[1]Sheet1 (2)'!$C$79)+(AX1464*'[1]Sheet1 (2)'!$C$80)+(AY1464*'[1]Sheet1 (2)'!$C$81)</f>
        <v>3.8333333333333335</v>
      </c>
      <c r="BA1464" s="213" t="str">
        <f t="shared" si="44"/>
        <v>Fair</v>
      </c>
      <c r="BE1464">
        <f>IF(D1464='[1]Sheet1 (2)'!$C$61,'[1]Sheet1 (2)'!$D$61*(counts^2)+'[1]Sheet1 (2)'!$G$61*counts+'[1]Sheet1 (2)'!$J$61,IF(D1464='[1]Sheet1 (2)'!$C$62,'[1]Sheet1 (2)'!$D$62*counts+'[1]Sheet1 (2)'!$G$62,IF(D1464='[1]Sheet1 (2)'!$C$63,'[1]Sheet1 (2)'!$D$63*counts+'[1]Sheet1 (2)'!$G$63,IF(D1464='[1]Sheet1 (2)'!$C$64,'[1]Sheet1 (2)'!$D$64*counts+'[1]Sheet1 (2)'!$G$64))))</f>
        <v>2.0984129299999998</v>
      </c>
    </row>
    <row r="1465" spans="1:57" ht="12.75" customHeight="1">
      <c r="A1465" s="176" t="s">
        <v>282</v>
      </c>
      <c r="B1465" s="145" t="s">
        <v>76</v>
      </c>
      <c r="C1465" s="170">
        <v>1598</v>
      </c>
      <c r="D1465" s="174" t="s">
        <v>77</v>
      </c>
      <c r="E1465" s="171">
        <v>8</v>
      </c>
      <c r="F1465" s="171">
        <v>2</v>
      </c>
      <c r="G1465" s="171" t="s">
        <v>77</v>
      </c>
      <c r="H1465" s="171">
        <v>1</v>
      </c>
      <c r="I1465" s="171" t="s">
        <v>77</v>
      </c>
      <c r="J1465" s="173" t="s">
        <v>78</v>
      </c>
      <c r="K1465" s="173" t="s">
        <v>81</v>
      </c>
      <c r="L1465" s="169">
        <f>VLOOKUP(CONCATENATE(J1465,K1465),'Sheet1 (2)'!$J$6:$K$26,2,FALSE)</f>
        <v>25</v>
      </c>
      <c r="M1465" s="173" t="s">
        <v>80</v>
      </c>
      <c r="N1465" s="173" t="s">
        <v>80</v>
      </c>
      <c r="O1465" s="177">
        <f>VLOOKUP(CONCATENATE(M1465,N1465),'[1]Sheet1 (2)'!$L$6:$M$26,2,FALSE)</f>
        <v>0</v>
      </c>
      <c r="P1465" s="173" t="s">
        <v>80</v>
      </c>
      <c r="Q1465" s="173" t="s">
        <v>80</v>
      </c>
      <c r="R1465" s="177">
        <f>VLOOKUP(CONCATENATE(P1465,Q1465),'[1]Sheet1 (2)'!$N$6:$O$26,2,FALSE)</f>
        <v>0</v>
      </c>
      <c r="S1465" s="173" t="s">
        <v>80</v>
      </c>
      <c r="T1465" s="173" t="s">
        <v>80</v>
      </c>
      <c r="U1465" s="177">
        <f>VLOOKUP(CONCATENATE(S1465,T1465),'[1]Sheet1 (2)'!$P$6:$Q$26,2,FALSE)</f>
        <v>0</v>
      </c>
      <c r="V1465" s="173" t="s">
        <v>80</v>
      </c>
      <c r="W1465" s="173" t="s">
        <v>80</v>
      </c>
      <c r="X1465" s="177">
        <f>VLOOKUP(CONCATENATE(V1465,W1465),'[1]Sheet1 (2)'!$R$6:$S$26,2,FALSE)</f>
        <v>0</v>
      </c>
      <c r="Y1465" s="173" t="s">
        <v>80</v>
      </c>
      <c r="Z1465" s="173" t="s">
        <v>80</v>
      </c>
      <c r="AA1465" s="177">
        <f>VLOOKUP(CONCATENATE(Y1465,Z1465),'[1]Sheet1 (2)'!$T$6:$U$26,2,FALSE)</f>
        <v>0</v>
      </c>
      <c r="AB1465" s="173" t="s">
        <v>80</v>
      </c>
      <c r="AC1465" s="173" t="s">
        <v>80</v>
      </c>
      <c r="AD1465" s="177">
        <f>VLOOKUP(CONCATENATE(AB1465,AC1465),'[1]Sheet1 (2)'!$X$6:$Y$26,2,FALSE)</f>
        <v>0</v>
      </c>
      <c r="AE1465" s="173" t="s">
        <v>82</v>
      </c>
      <c r="AF1465" s="173" t="s">
        <v>81</v>
      </c>
      <c r="AG1465" s="177">
        <f>VLOOKUP(CONCATENATE(AE1465,AF1465),'[1]Sheet1 (2)'!$Z$6:$AA$26,2,FALSE)</f>
        <v>66</v>
      </c>
      <c r="AH1465" s="172"/>
      <c r="AI1465" s="178"/>
      <c r="AJ1465" s="140"/>
      <c r="AK1465" s="176" t="s">
        <v>282</v>
      </c>
      <c r="AL1465" s="176" t="s">
        <v>76</v>
      </c>
      <c r="AM1465" s="170">
        <f t="shared" si="45"/>
        <v>1598</v>
      </c>
      <c r="AN1465" s="147"/>
      <c r="AO1465" s="155"/>
      <c r="AP1465" s="156"/>
      <c r="AQ1465" s="157">
        <v>1.9515741938787354</v>
      </c>
      <c r="AR1465" s="158"/>
      <c r="AS1465" s="145">
        <f>LOOKUP(rufmkm,'[1]Sheet1 (2)'!$V$62:$V$71,'[1]Sheet1 (2)'!$W$62:$W$71)</f>
        <v>20</v>
      </c>
      <c r="AT1465" s="140"/>
      <c r="AU1465" s="157">
        <f>IF(IF(D1465='[1]Sheet1 (2)'!$C$69,'[1]Sheet1 (2)'!$D$69*('[1]Sheet1 (2)'!$D$72-rut_index)/'[1]Sheet1 (2)'!$D$72,IF([1]shee2!D1405='[1]Sheet1 (2)'!$C$70,'[1]Sheet1 (2)'!$D$70*('[1]Sheet1 (2)'!$D$72-rut_index)/'[1]Sheet1 (2)'!$D$72,IF([1]shee2!D1405='[1]Sheet1 (2)'!$C$71,'[1]Sheet1 (2)'!$D$71*('[1]Sheet1 (2)'!$D$72-rut_index)/'[1]Sheet1 (2)'!$D$72)))&lt;0,0,IF(D1465='[1]Sheet1 (2)'!$C$69,'[1]Sheet1 (2)'!$D$69*('[1]Sheet1 (2)'!$D$72-rut_index)/'[1]Sheet1 (2)'!$D$72,IF([1]shee2!D1405='[1]Sheet1 (2)'!$C$70,'[1]Sheet1 (2)'!$D$70*('[1]Sheet1 (2)'!$D$72-rut_index)/'[1]Sheet1 (2)'!$D$72,IF([1]shee2!D1405='[1]Sheet1 (2)'!$C$71,'[1]Sheet1 (2)'!$D$71*('[1]Sheet1 (2)'!$D$72-rut_index)/'[1]Sheet1 (2)'!$D$72))))</f>
        <v>2.9166666666666665</v>
      </c>
      <c r="AV1465" s="157">
        <f>IF(IF(D1465='[1]Sheet1 (2)'!$C$69,'[1]Sheet1 (2)'!$D$69*('[1]Sheet1 (2)'!$D$72-crack_s_index)/'[1]Sheet1 (2)'!$D$72,IF([1]shee2!D1405='[1]Sheet1 (2)'!$C$70,'[1]Sheet1 (2)'!$D$70*('[1]Sheet1 (2)'!$D$72-crack_s_index)/'[1]Sheet1 (2)'!$D$72,IF([1]shee2!D1405='[1]Sheet1 (2)'!$C$71,'[1]Sheet1 (2)'!$D$71*('[1]Sheet1 (2)'!$D$72-crack_s_index)/'[1]Sheet1 (2)'!$D$72)))&lt;0,0,IF(D1465='[1]Sheet1 (2)'!$C$69,'[1]Sheet1 (2)'!$D$69*('[1]Sheet1 (2)'!$D$72-crack_s_index)/'[1]Sheet1 (2)'!$D$72,IF([1]shee2!D1405='[1]Sheet1 (2)'!$C$70,'[1]Sheet1 (2)'!$D$70*('[1]Sheet1 (2)'!$D$72-crack_s_index)/'[1]Sheet1 (2)'!$D$72,IF([1]shee2!D1405='[1]Sheet1 (2)'!$C$71,'[1]Sheet1 (2)'!$D$71*('[1]Sheet1 (2)'!$D$72-crack_s_index)/'[1]Sheet1 (2)'!$D$72))))</f>
        <v>5</v>
      </c>
      <c r="AW1465" s="157">
        <f>IF(IF(D1465='[1]Sheet1 (2)'!$C$69,'[1]Sheet1 (2)'!$D$69*('[1]Sheet1 (2)'!$D$72-crack_t_index)/'[1]Sheet1 (2)'!$D$72,IF([1]shee2!D1405='[1]Sheet1 (2)'!$C$70,'[1]Sheet1 (2)'!$D$70*('[1]Sheet1 (2)'!$D$72-crack_t_index)/'[1]Sheet1 (2)'!$D$72,IF([1]shee2!D1405='[1]Sheet1 (2)'!$C$71,'[1]Sheet1 (2)'!$D$71*('[1]Sheet1 (2)'!$D$72-crack_t_index)/'[1]Sheet1 (2)'!$D$72)))&lt;0,0,IF(D1465='[1]Sheet1 (2)'!$C$69,'[1]Sheet1 (2)'!$D$69*('[1]Sheet1 (2)'!$D$72-crack_t_index)/'[1]Sheet1 (2)'!$D$72,IF([1]shee2!D1405='[1]Sheet1 (2)'!$C$70,'[1]Sheet1 (2)'!$D$70*('[1]Sheet1 (2)'!$D$72-crack_t_index)/'[1]Sheet1 (2)'!$D$72,IF([1]shee2!D1405='[1]Sheet1 (2)'!$C$71,'[1]Sheet1 (2)'!$D$71*('[1]Sheet1 (2)'!$D$72-crack_t_index)/'[1]Sheet1 (2)'!$D$72))))</f>
        <v>5</v>
      </c>
      <c r="AX1465" s="157">
        <f>IF(IF(D1465='[1]Sheet1 (2)'!$C$69,'[1]Sheet1 (2)'!$D$69*('[1]Sheet1 (2)'!$D$72-rave_index)/'[1]Sheet1 (2)'!$D$72,IF([1]shee2!D1405='[1]Sheet1 (2)'!$C$70,'[1]Sheet1 (2)'!$D$70*('[1]Sheet1 (2)'!$D$72-rave_index)/'[1]Sheet1 (2)'!$D$72,IF([1]shee2!D1405='[1]Sheet1 (2)'!$C$71,'[1]Sheet1 (2)'!$D$71*('[1]Sheet1 (2)'!$D$72-rave_index)/'[1]Sheet1 (2)'!$D$72)))&lt;0,0,IF(D1465='[1]Sheet1 (2)'!$C$69,'[1]Sheet1 (2)'!$D$69*('[1]Sheet1 (2)'!$D$72-rave_index)/'[1]Sheet1 (2)'!$D$72,IF([1]shee2!D1405='[1]Sheet1 (2)'!$C$70,'[1]Sheet1 (2)'!$D$70*('[1]Sheet1 (2)'!$D$72-rave_index)/'[1]Sheet1 (2)'!$D$72,IF([1]shee2!D1405='[1]Sheet1 (2)'!$C$71,'[1]Sheet1 (2)'!$D$71*('[1]Sheet1 (2)'!$D$72-rave_index)/'[1]Sheet1 (2)'!$D$72))))</f>
        <v>5</v>
      </c>
      <c r="AY1465" s="157">
        <f>IF(IF(D1465='[1]Sheet1 (2)'!$C$69,'[1]Sheet1 (2)'!$D$69*('[1]Sheet1 (2)'!$D$72-rough_index)/'[1]Sheet1 (2)'!$D$72,IF([1]shee2!D1405='[1]Sheet1 (2)'!$C$70,'[1]Sheet1 (2)'!$D$70*('[1]Sheet1 (2)'!$D$72-rough_index)/'[1]Sheet1 (2)'!$D$72,IF([1]shee2!D1405='[1]Sheet1 (2)'!$C$71,'[1]Sheet1 (2)'!$D$71*('[1]Sheet1 (2)'!$D$72-rough_index)/'[1]Sheet1 (2)'!$D$72)))&lt;0,0,IF(D1465='[1]Sheet1 (2)'!$C$69,'[1]Sheet1 (2)'!$D$69*('[1]Sheet1 (2)'!$D$72-rough_index)/'[1]Sheet1 (2)'!$D$72,IF([1]shee2!D1405='[1]Sheet1 (2)'!$C$70,'[1]Sheet1 (2)'!$D$70*('[1]Sheet1 (2)'!$D$72-rough_index)/'[1]Sheet1 (2)'!$D$72,IF([1]shee2!D1405='[1]Sheet1 (2)'!$C$71,'[1]Sheet1 (2)'!$D$71*('[1]Sheet1 (2)'!$D$72-rough_index)/'[1]Sheet1 (2)'!$D$72))))</f>
        <v>3.3333333333333335</v>
      </c>
      <c r="AZ1465" s="179">
        <f>+(AU1465*'[1]Sheet1 (2)'!$C$77)+(AV1465*'[1]Sheet1 (2)'!$C$78)+(AW1465*'[1]Sheet1 (2)'!$C$79)+(AX1465*'[1]Sheet1 (2)'!$C$80)+(AY1465*'[1]Sheet1 (2)'!$C$81)</f>
        <v>4.0833333333333339</v>
      </c>
      <c r="BA1465" s="213" t="str">
        <f t="shared" si="44"/>
        <v>Good</v>
      </c>
      <c r="BE1465">
        <f>IF(D1465='[1]Sheet1 (2)'!$C$61,'[1]Sheet1 (2)'!$D$61*(counts^2)+'[1]Sheet1 (2)'!$G$61*counts+'[1]Sheet1 (2)'!$J$61,IF(D1465='[1]Sheet1 (2)'!$C$62,'[1]Sheet1 (2)'!$D$62*counts+'[1]Sheet1 (2)'!$G$62,IF(D1465='[1]Sheet1 (2)'!$C$63,'[1]Sheet1 (2)'!$D$63*counts+'[1]Sheet1 (2)'!$G$63,IF(D1465='[1]Sheet1 (2)'!$C$64,'[1]Sheet1 (2)'!$D$64*counts+'[1]Sheet1 (2)'!$G$64))))</f>
        <v>2.0984129299999998</v>
      </c>
    </row>
    <row r="1466" spans="1:57" ht="12.75" customHeight="1">
      <c r="A1466" s="176" t="s">
        <v>282</v>
      </c>
      <c r="B1466" s="145" t="s">
        <v>76</v>
      </c>
      <c r="C1466" s="170">
        <v>1599</v>
      </c>
      <c r="D1466" s="174" t="s">
        <v>77</v>
      </c>
      <c r="E1466" s="171">
        <v>8</v>
      </c>
      <c r="F1466" s="171">
        <v>2</v>
      </c>
      <c r="G1466" s="171" t="s">
        <v>77</v>
      </c>
      <c r="H1466" s="171">
        <v>1</v>
      </c>
      <c r="I1466" s="171" t="s">
        <v>77</v>
      </c>
      <c r="J1466" s="173" t="s">
        <v>80</v>
      </c>
      <c r="K1466" s="173" t="s">
        <v>80</v>
      </c>
      <c r="L1466" s="169">
        <f>VLOOKUP(CONCATENATE(J1466,K1466),'Sheet1 (2)'!$J$6:$K$26,2,FALSE)</f>
        <v>0</v>
      </c>
      <c r="M1466" s="173" t="s">
        <v>80</v>
      </c>
      <c r="N1466" s="173" t="s">
        <v>80</v>
      </c>
      <c r="O1466" s="177">
        <f>VLOOKUP(CONCATENATE(M1466,N1466),'[1]Sheet1 (2)'!$L$6:$M$26,2,FALSE)</f>
        <v>0</v>
      </c>
      <c r="P1466" s="173" t="s">
        <v>80</v>
      </c>
      <c r="Q1466" s="173" t="s">
        <v>80</v>
      </c>
      <c r="R1466" s="177">
        <f>VLOOKUP(CONCATENATE(P1466,Q1466),'[1]Sheet1 (2)'!$N$6:$O$26,2,FALSE)</f>
        <v>0</v>
      </c>
      <c r="S1466" s="173" t="s">
        <v>82</v>
      </c>
      <c r="T1466" s="173" t="s">
        <v>78</v>
      </c>
      <c r="U1466" s="177">
        <f>VLOOKUP(CONCATENATE(S1466,T1466),'[1]Sheet1 (2)'!$P$6:$Q$26,2,FALSE)</f>
        <v>5</v>
      </c>
      <c r="V1466" s="173" t="s">
        <v>80</v>
      </c>
      <c r="W1466" s="173" t="s">
        <v>80</v>
      </c>
      <c r="X1466" s="177">
        <f>VLOOKUP(CONCATENATE(V1466,W1466),'[1]Sheet1 (2)'!$R$6:$S$26,2,FALSE)</f>
        <v>0</v>
      </c>
      <c r="Y1466" s="173" t="s">
        <v>80</v>
      </c>
      <c r="Z1466" s="173" t="s">
        <v>80</v>
      </c>
      <c r="AA1466" s="177">
        <f>VLOOKUP(CONCATENATE(Y1466,Z1466),'[1]Sheet1 (2)'!$T$6:$U$26,2,FALSE)</f>
        <v>0</v>
      </c>
      <c r="AB1466" s="173" t="s">
        <v>80</v>
      </c>
      <c r="AC1466" s="173" t="s">
        <v>80</v>
      </c>
      <c r="AD1466" s="177">
        <f>VLOOKUP(CONCATENATE(AB1466,AC1466),'[1]Sheet1 (2)'!$X$6:$Y$26,2,FALSE)</f>
        <v>0</v>
      </c>
      <c r="AE1466" s="173" t="s">
        <v>82</v>
      </c>
      <c r="AF1466" s="173" t="s">
        <v>81</v>
      </c>
      <c r="AG1466" s="177">
        <f>VLOOKUP(CONCATENATE(AE1466,AF1466),'[1]Sheet1 (2)'!$Z$6:$AA$26,2,FALSE)</f>
        <v>66</v>
      </c>
      <c r="AH1466" s="172"/>
      <c r="AI1466" s="178"/>
      <c r="AJ1466" s="140"/>
      <c r="AK1466" s="176" t="s">
        <v>282</v>
      </c>
      <c r="AL1466" s="176" t="s">
        <v>76</v>
      </c>
      <c r="AM1466" s="170">
        <f t="shared" si="45"/>
        <v>1599</v>
      </c>
      <c r="AN1466" s="147"/>
      <c r="AO1466" s="155" t="s">
        <v>409</v>
      </c>
      <c r="AP1466" s="156"/>
      <c r="AQ1466" s="157">
        <v>3.4703252007953012</v>
      </c>
      <c r="AR1466" s="158"/>
      <c r="AS1466" s="145">
        <f>LOOKUP(rufmkm,'[1]Sheet1 (2)'!$V$62:$V$71,'[1]Sheet1 (2)'!$W$62:$W$71)</f>
        <v>40</v>
      </c>
      <c r="AT1466" s="140"/>
      <c r="AU1466" s="157">
        <f>IF(IF(D1466='[1]Sheet1 (2)'!$C$69,'[1]Sheet1 (2)'!$D$69*('[1]Sheet1 (2)'!$D$72-rut_index)/'[1]Sheet1 (2)'!$D$72,IF([1]shee2!D1406='[1]Sheet1 (2)'!$C$70,'[1]Sheet1 (2)'!$D$70*('[1]Sheet1 (2)'!$D$72-rut_index)/'[1]Sheet1 (2)'!$D$72,IF([1]shee2!D1406='[1]Sheet1 (2)'!$C$71,'[1]Sheet1 (2)'!$D$71*('[1]Sheet1 (2)'!$D$72-rut_index)/'[1]Sheet1 (2)'!$D$72)))&lt;0,0,IF(D1466='[1]Sheet1 (2)'!$C$69,'[1]Sheet1 (2)'!$D$69*('[1]Sheet1 (2)'!$D$72-rut_index)/'[1]Sheet1 (2)'!$D$72,IF([1]shee2!D1406='[1]Sheet1 (2)'!$C$70,'[1]Sheet1 (2)'!$D$70*('[1]Sheet1 (2)'!$D$72-rut_index)/'[1]Sheet1 (2)'!$D$72,IF([1]shee2!D1406='[1]Sheet1 (2)'!$C$71,'[1]Sheet1 (2)'!$D$71*('[1]Sheet1 (2)'!$D$72-rut_index)/'[1]Sheet1 (2)'!$D$72))))</f>
        <v>5</v>
      </c>
      <c r="AV1466" s="157">
        <f>IF(IF(D1466='[1]Sheet1 (2)'!$C$69,'[1]Sheet1 (2)'!$D$69*('[1]Sheet1 (2)'!$D$72-crack_s_index)/'[1]Sheet1 (2)'!$D$72,IF([1]shee2!D1406='[1]Sheet1 (2)'!$C$70,'[1]Sheet1 (2)'!$D$70*('[1]Sheet1 (2)'!$D$72-crack_s_index)/'[1]Sheet1 (2)'!$D$72,IF([1]shee2!D1406='[1]Sheet1 (2)'!$C$71,'[1]Sheet1 (2)'!$D$71*('[1]Sheet1 (2)'!$D$72-crack_s_index)/'[1]Sheet1 (2)'!$D$72)))&lt;0,0,IF(D1466='[1]Sheet1 (2)'!$C$69,'[1]Sheet1 (2)'!$D$69*('[1]Sheet1 (2)'!$D$72-crack_s_index)/'[1]Sheet1 (2)'!$D$72,IF([1]shee2!D1406='[1]Sheet1 (2)'!$C$70,'[1]Sheet1 (2)'!$D$70*('[1]Sheet1 (2)'!$D$72-crack_s_index)/'[1]Sheet1 (2)'!$D$72,IF([1]shee2!D1406='[1]Sheet1 (2)'!$C$71,'[1]Sheet1 (2)'!$D$71*('[1]Sheet1 (2)'!$D$72-crack_s_index)/'[1]Sheet1 (2)'!$D$72))))</f>
        <v>5</v>
      </c>
      <c r="AW1466" s="157">
        <f>IF(IF(D1466='[1]Sheet1 (2)'!$C$69,'[1]Sheet1 (2)'!$D$69*('[1]Sheet1 (2)'!$D$72-crack_t_index)/'[1]Sheet1 (2)'!$D$72,IF([1]shee2!D1406='[1]Sheet1 (2)'!$C$70,'[1]Sheet1 (2)'!$D$70*('[1]Sheet1 (2)'!$D$72-crack_t_index)/'[1]Sheet1 (2)'!$D$72,IF([1]shee2!D1406='[1]Sheet1 (2)'!$C$71,'[1]Sheet1 (2)'!$D$71*('[1]Sheet1 (2)'!$D$72-crack_t_index)/'[1]Sheet1 (2)'!$D$72)))&lt;0,0,IF(D1466='[1]Sheet1 (2)'!$C$69,'[1]Sheet1 (2)'!$D$69*('[1]Sheet1 (2)'!$D$72-crack_t_index)/'[1]Sheet1 (2)'!$D$72,IF([1]shee2!D1406='[1]Sheet1 (2)'!$C$70,'[1]Sheet1 (2)'!$D$70*('[1]Sheet1 (2)'!$D$72-crack_t_index)/'[1]Sheet1 (2)'!$D$72,IF([1]shee2!D1406='[1]Sheet1 (2)'!$C$71,'[1]Sheet1 (2)'!$D$71*('[1]Sheet1 (2)'!$D$72-crack_t_index)/'[1]Sheet1 (2)'!$D$72))))</f>
        <v>5</v>
      </c>
      <c r="AX1466" s="157">
        <f>IF(IF(D1466='[1]Sheet1 (2)'!$C$69,'[1]Sheet1 (2)'!$D$69*('[1]Sheet1 (2)'!$D$72-rave_index)/'[1]Sheet1 (2)'!$D$72,IF([1]shee2!D1406='[1]Sheet1 (2)'!$C$70,'[1]Sheet1 (2)'!$D$70*('[1]Sheet1 (2)'!$D$72-rave_index)/'[1]Sheet1 (2)'!$D$72,IF([1]shee2!D1406='[1]Sheet1 (2)'!$C$71,'[1]Sheet1 (2)'!$D$71*('[1]Sheet1 (2)'!$D$72-rave_index)/'[1]Sheet1 (2)'!$D$72)))&lt;0,0,IF(D1466='[1]Sheet1 (2)'!$C$69,'[1]Sheet1 (2)'!$D$69*('[1]Sheet1 (2)'!$D$72-rave_index)/'[1]Sheet1 (2)'!$D$72,IF([1]shee2!D1406='[1]Sheet1 (2)'!$C$70,'[1]Sheet1 (2)'!$D$70*('[1]Sheet1 (2)'!$D$72-rave_index)/'[1]Sheet1 (2)'!$D$72,IF([1]shee2!D1406='[1]Sheet1 (2)'!$C$71,'[1]Sheet1 (2)'!$D$71*('[1]Sheet1 (2)'!$D$72-rave_index)/'[1]Sheet1 (2)'!$D$72))))</f>
        <v>5</v>
      </c>
      <c r="AY1466" s="157">
        <f>IF(IF(D1466='[1]Sheet1 (2)'!$C$69,'[1]Sheet1 (2)'!$D$69*('[1]Sheet1 (2)'!$D$72-rough_index)/'[1]Sheet1 (2)'!$D$72,IF([1]shee2!D1406='[1]Sheet1 (2)'!$C$70,'[1]Sheet1 (2)'!$D$70*('[1]Sheet1 (2)'!$D$72-rough_index)/'[1]Sheet1 (2)'!$D$72,IF([1]shee2!D1406='[1]Sheet1 (2)'!$C$71,'[1]Sheet1 (2)'!$D$71*('[1]Sheet1 (2)'!$D$72-rough_index)/'[1]Sheet1 (2)'!$D$72)))&lt;0,0,IF(D1466='[1]Sheet1 (2)'!$C$69,'[1]Sheet1 (2)'!$D$69*('[1]Sheet1 (2)'!$D$72-rough_index)/'[1]Sheet1 (2)'!$D$72,IF([1]shee2!D1406='[1]Sheet1 (2)'!$C$70,'[1]Sheet1 (2)'!$D$70*('[1]Sheet1 (2)'!$D$72-rough_index)/'[1]Sheet1 (2)'!$D$72,IF([1]shee2!D1406='[1]Sheet1 (2)'!$C$71,'[1]Sheet1 (2)'!$D$71*('[1]Sheet1 (2)'!$D$72-rough_index)/'[1]Sheet1 (2)'!$D$72))))</f>
        <v>1.6666666666666667</v>
      </c>
      <c r="AZ1466" s="179">
        <f>+(AU1466*'[1]Sheet1 (2)'!$C$77)+(AV1466*'[1]Sheet1 (2)'!$C$78)+(AW1466*'[1]Sheet1 (2)'!$C$79)+(AX1466*'[1]Sheet1 (2)'!$C$80)+(AY1466*'[1]Sheet1 (2)'!$C$81)</f>
        <v>4</v>
      </c>
      <c r="BA1466" s="213" t="str">
        <f t="shared" si="44"/>
        <v>Good</v>
      </c>
      <c r="BE1466">
        <f>IF(D1466='[1]Sheet1 (2)'!$C$61,'[1]Sheet1 (2)'!$D$61*(counts^2)+'[1]Sheet1 (2)'!$G$61*counts+'[1]Sheet1 (2)'!$J$61,IF(D1466='[1]Sheet1 (2)'!$C$62,'[1]Sheet1 (2)'!$D$62*counts+'[1]Sheet1 (2)'!$G$62,IF(D1466='[1]Sheet1 (2)'!$C$63,'[1]Sheet1 (2)'!$D$63*counts+'[1]Sheet1 (2)'!$G$63,IF(D1466='[1]Sheet1 (2)'!$C$64,'[1]Sheet1 (2)'!$D$64*counts+'[1]Sheet1 (2)'!$G$64))))</f>
        <v>2.0984129299999998</v>
      </c>
    </row>
    <row r="1467" spans="1:57" ht="12.75" customHeight="1">
      <c r="A1467" s="176" t="s">
        <v>282</v>
      </c>
      <c r="B1467" s="145" t="s">
        <v>76</v>
      </c>
      <c r="C1467" s="170">
        <v>1600</v>
      </c>
      <c r="D1467" s="174" t="s">
        <v>77</v>
      </c>
      <c r="E1467" s="171">
        <v>8</v>
      </c>
      <c r="F1467" s="171">
        <v>2</v>
      </c>
      <c r="G1467" s="171" t="s">
        <v>77</v>
      </c>
      <c r="H1467" s="171">
        <v>1</v>
      </c>
      <c r="I1467" s="171" t="s">
        <v>77</v>
      </c>
      <c r="J1467" s="173" t="s">
        <v>80</v>
      </c>
      <c r="K1467" s="173" t="s">
        <v>80</v>
      </c>
      <c r="L1467" s="169">
        <f>VLOOKUP(CONCATENATE(J1467,K1467),'Sheet1 (2)'!$J$6:$K$26,2,FALSE)</f>
        <v>0</v>
      </c>
      <c r="M1467" s="173" t="s">
        <v>80</v>
      </c>
      <c r="N1467" s="173" t="s">
        <v>80</v>
      </c>
      <c r="O1467" s="177">
        <f>VLOOKUP(CONCATENATE(M1467,N1467),'[1]Sheet1 (2)'!$L$6:$M$26,2,FALSE)</f>
        <v>0</v>
      </c>
      <c r="P1467" s="173" t="s">
        <v>80</v>
      </c>
      <c r="Q1467" s="173" t="s">
        <v>80</v>
      </c>
      <c r="R1467" s="177">
        <f>VLOOKUP(CONCATENATE(P1467,Q1467),'[1]Sheet1 (2)'!$N$6:$O$26,2,FALSE)</f>
        <v>0</v>
      </c>
      <c r="S1467" s="173" t="s">
        <v>80</v>
      </c>
      <c r="T1467" s="173" t="s">
        <v>80</v>
      </c>
      <c r="U1467" s="177">
        <f>VLOOKUP(CONCATENATE(S1467,T1467),'[1]Sheet1 (2)'!$P$6:$Q$26,2,FALSE)</f>
        <v>0</v>
      </c>
      <c r="V1467" s="173" t="s">
        <v>80</v>
      </c>
      <c r="W1467" s="173" t="s">
        <v>80</v>
      </c>
      <c r="X1467" s="177">
        <f>VLOOKUP(CONCATENATE(V1467,W1467),'[1]Sheet1 (2)'!$R$6:$S$26,2,FALSE)</f>
        <v>0</v>
      </c>
      <c r="Y1467" s="173" t="s">
        <v>80</v>
      </c>
      <c r="Z1467" s="173" t="s">
        <v>80</v>
      </c>
      <c r="AA1467" s="177">
        <f>VLOOKUP(CONCATENATE(Y1467,Z1467),'[1]Sheet1 (2)'!$T$6:$U$26,2,FALSE)</f>
        <v>0</v>
      </c>
      <c r="AB1467" s="173" t="s">
        <v>80</v>
      </c>
      <c r="AC1467" s="173" t="s">
        <v>80</v>
      </c>
      <c r="AD1467" s="177">
        <f>VLOOKUP(CONCATENATE(AB1467,AC1467),'[1]Sheet1 (2)'!$X$6:$Y$26,2,FALSE)</f>
        <v>0</v>
      </c>
      <c r="AE1467" s="173" t="s">
        <v>82</v>
      </c>
      <c r="AF1467" s="173" t="s">
        <v>81</v>
      </c>
      <c r="AG1467" s="177">
        <f>VLOOKUP(CONCATENATE(AE1467,AF1467),'[1]Sheet1 (2)'!$Z$6:$AA$26,2,FALSE)</f>
        <v>66</v>
      </c>
      <c r="AH1467" s="172"/>
      <c r="AI1467" s="178"/>
      <c r="AJ1467" s="140"/>
      <c r="AK1467" s="176" t="s">
        <v>282</v>
      </c>
      <c r="AL1467" s="176" t="s">
        <v>76</v>
      </c>
      <c r="AM1467" s="170">
        <f t="shared" si="45"/>
        <v>1600</v>
      </c>
      <c r="AN1467" s="147"/>
      <c r="AO1467" s="155"/>
      <c r="AP1467" s="156"/>
      <c r="AQ1467" s="157">
        <v>3.4502637974841237</v>
      </c>
      <c r="AR1467" s="158"/>
      <c r="AS1467" s="145">
        <f>LOOKUP(rufmkm,'[1]Sheet1 (2)'!$V$62:$V$71,'[1]Sheet1 (2)'!$W$62:$W$71)</f>
        <v>40</v>
      </c>
      <c r="AT1467" s="140"/>
      <c r="AU1467" s="157">
        <f>IF(IF(D1467='[1]Sheet1 (2)'!$C$69,'[1]Sheet1 (2)'!$D$69*('[1]Sheet1 (2)'!$D$72-rut_index)/'[1]Sheet1 (2)'!$D$72,IF([1]shee2!D1407='[1]Sheet1 (2)'!$C$70,'[1]Sheet1 (2)'!$D$70*('[1]Sheet1 (2)'!$D$72-rut_index)/'[1]Sheet1 (2)'!$D$72,IF([1]shee2!D1407='[1]Sheet1 (2)'!$C$71,'[1]Sheet1 (2)'!$D$71*('[1]Sheet1 (2)'!$D$72-rut_index)/'[1]Sheet1 (2)'!$D$72)))&lt;0,0,IF(D1467='[1]Sheet1 (2)'!$C$69,'[1]Sheet1 (2)'!$D$69*('[1]Sheet1 (2)'!$D$72-rut_index)/'[1]Sheet1 (2)'!$D$72,IF([1]shee2!D1407='[1]Sheet1 (2)'!$C$70,'[1]Sheet1 (2)'!$D$70*('[1]Sheet1 (2)'!$D$72-rut_index)/'[1]Sheet1 (2)'!$D$72,IF([1]shee2!D1407='[1]Sheet1 (2)'!$C$71,'[1]Sheet1 (2)'!$D$71*('[1]Sheet1 (2)'!$D$72-rut_index)/'[1]Sheet1 (2)'!$D$72))))</f>
        <v>5</v>
      </c>
      <c r="AV1467" s="157">
        <f>IF(IF(D1467='[1]Sheet1 (2)'!$C$69,'[1]Sheet1 (2)'!$D$69*('[1]Sheet1 (2)'!$D$72-crack_s_index)/'[1]Sheet1 (2)'!$D$72,IF([1]shee2!D1407='[1]Sheet1 (2)'!$C$70,'[1]Sheet1 (2)'!$D$70*('[1]Sheet1 (2)'!$D$72-crack_s_index)/'[1]Sheet1 (2)'!$D$72,IF([1]shee2!D1407='[1]Sheet1 (2)'!$C$71,'[1]Sheet1 (2)'!$D$71*('[1]Sheet1 (2)'!$D$72-crack_s_index)/'[1]Sheet1 (2)'!$D$72)))&lt;0,0,IF(D1467='[1]Sheet1 (2)'!$C$69,'[1]Sheet1 (2)'!$D$69*('[1]Sheet1 (2)'!$D$72-crack_s_index)/'[1]Sheet1 (2)'!$D$72,IF([1]shee2!D1407='[1]Sheet1 (2)'!$C$70,'[1]Sheet1 (2)'!$D$70*('[1]Sheet1 (2)'!$D$72-crack_s_index)/'[1]Sheet1 (2)'!$D$72,IF([1]shee2!D1407='[1]Sheet1 (2)'!$C$71,'[1]Sheet1 (2)'!$D$71*('[1]Sheet1 (2)'!$D$72-crack_s_index)/'[1]Sheet1 (2)'!$D$72))))</f>
        <v>5</v>
      </c>
      <c r="AW1467" s="157">
        <f>IF(IF(D1467='[1]Sheet1 (2)'!$C$69,'[1]Sheet1 (2)'!$D$69*('[1]Sheet1 (2)'!$D$72-crack_t_index)/'[1]Sheet1 (2)'!$D$72,IF([1]shee2!D1407='[1]Sheet1 (2)'!$C$70,'[1]Sheet1 (2)'!$D$70*('[1]Sheet1 (2)'!$D$72-crack_t_index)/'[1]Sheet1 (2)'!$D$72,IF([1]shee2!D1407='[1]Sheet1 (2)'!$C$71,'[1]Sheet1 (2)'!$D$71*('[1]Sheet1 (2)'!$D$72-crack_t_index)/'[1]Sheet1 (2)'!$D$72)))&lt;0,0,IF(D1467='[1]Sheet1 (2)'!$C$69,'[1]Sheet1 (2)'!$D$69*('[1]Sheet1 (2)'!$D$72-crack_t_index)/'[1]Sheet1 (2)'!$D$72,IF([1]shee2!D1407='[1]Sheet1 (2)'!$C$70,'[1]Sheet1 (2)'!$D$70*('[1]Sheet1 (2)'!$D$72-crack_t_index)/'[1]Sheet1 (2)'!$D$72,IF([1]shee2!D1407='[1]Sheet1 (2)'!$C$71,'[1]Sheet1 (2)'!$D$71*('[1]Sheet1 (2)'!$D$72-crack_t_index)/'[1]Sheet1 (2)'!$D$72))))</f>
        <v>5</v>
      </c>
      <c r="AX1467" s="157">
        <f>IF(IF(D1467='[1]Sheet1 (2)'!$C$69,'[1]Sheet1 (2)'!$D$69*('[1]Sheet1 (2)'!$D$72-rave_index)/'[1]Sheet1 (2)'!$D$72,IF([1]shee2!D1407='[1]Sheet1 (2)'!$C$70,'[1]Sheet1 (2)'!$D$70*('[1]Sheet1 (2)'!$D$72-rave_index)/'[1]Sheet1 (2)'!$D$72,IF([1]shee2!D1407='[1]Sheet1 (2)'!$C$71,'[1]Sheet1 (2)'!$D$71*('[1]Sheet1 (2)'!$D$72-rave_index)/'[1]Sheet1 (2)'!$D$72)))&lt;0,0,IF(D1467='[1]Sheet1 (2)'!$C$69,'[1]Sheet1 (2)'!$D$69*('[1]Sheet1 (2)'!$D$72-rave_index)/'[1]Sheet1 (2)'!$D$72,IF([1]shee2!D1407='[1]Sheet1 (2)'!$C$70,'[1]Sheet1 (2)'!$D$70*('[1]Sheet1 (2)'!$D$72-rave_index)/'[1]Sheet1 (2)'!$D$72,IF([1]shee2!D1407='[1]Sheet1 (2)'!$C$71,'[1]Sheet1 (2)'!$D$71*('[1]Sheet1 (2)'!$D$72-rave_index)/'[1]Sheet1 (2)'!$D$72))))</f>
        <v>5</v>
      </c>
      <c r="AY1467" s="157">
        <f>IF(IF(D1467='[1]Sheet1 (2)'!$C$69,'[1]Sheet1 (2)'!$D$69*('[1]Sheet1 (2)'!$D$72-rough_index)/'[1]Sheet1 (2)'!$D$72,IF([1]shee2!D1407='[1]Sheet1 (2)'!$C$70,'[1]Sheet1 (2)'!$D$70*('[1]Sheet1 (2)'!$D$72-rough_index)/'[1]Sheet1 (2)'!$D$72,IF([1]shee2!D1407='[1]Sheet1 (2)'!$C$71,'[1]Sheet1 (2)'!$D$71*('[1]Sheet1 (2)'!$D$72-rough_index)/'[1]Sheet1 (2)'!$D$72)))&lt;0,0,IF(D1467='[1]Sheet1 (2)'!$C$69,'[1]Sheet1 (2)'!$D$69*('[1]Sheet1 (2)'!$D$72-rough_index)/'[1]Sheet1 (2)'!$D$72,IF([1]shee2!D1407='[1]Sheet1 (2)'!$C$70,'[1]Sheet1 (2)'!$D$70*('[1]Sheet1 (2)'!$D$72-rough_index)/'[1]Sheet1 (2)'!$D$72,IF([1]shee2!D1407='[1]Sheet1 (2)'!$C$71,'[1]Sheet1 (2)'!$D$71*('[1]Sheet1 (2)'!$D$72-rough_index)/'[1]Sheet1 (2)'!$D$72))))</f>
        <v>1.6666666666666667</v>
      </c>
      <c r="AZ1467" s="179">
        <f>+(AU1467*'[1]Sheet1 (2)'!$C$77)+(AV1467*'[1]Sheet1 (2)'!$C$78)+(AW1467*'[1]Sheet1 (2)'!$C$79)+(AX1467*'[1]Sheet1 (2)'!$C$80)+(AY1467*'[1]Sheet1 (2)'!$C$81)</f>
        <v>4</v>
      </c>
      <c r="BA1467" s="213" t="str">
        <f t="shared" si="44"/>
        <v>Good</v>
      </c>
      <c r="BE1467">
        <f>IF(D1467='[1]Sheet1 (2)'!$C$61,'[1]Sheet1 (2)'!$D$61*(counts^2)+'[1]Sheet1 (2)'!$G$61*counts+'[1]Sheet1 (2)'!$J$61,IF(D1467='[1]Sheet1 (2)'!$C$62,'[1]Sheet1 (2)'!$D$62*counts+'[1]Sheet1 (2)'!$G$62,IF(D1467='[1]Sheet1 (2)'!$C$63,'[1]Sheet1 (2)'!$D$63*counts+'[1]Sheet1 (2)'!$G$63,IF(D1467='[1]Sheet1 (2)'!$C$64,'[1]Sheet1 (2)'!$D$64*counts+'[1]Sheet1 (2)'!$G$64))))</f>
        <v>2.0984129299999998</v>
      </c>
    </row>
    <row r="1468" spans="1:57" ht="12.75" customHeight="1">
      <c r="A1468" s="176" t="s">
        <v>282</v>
      </c>
      <c r="B1468" s="145" t="s">
        <v>76</v>
      </c>
      <c r="C1468" s="170">
        <v>1601</v>
      </c>
      <c r="D1468" s="174" t="s">
        <v>77</v>
      </c>
      <c r="E1468" s="171">
        <v>8</v>
      </c>
      <c r="F1468" s="171">
        <v>2</v>
      </c>
      <c r="G1468" s="171" t="s">
        <v>77</v>
      </c>
      <c r="H1468" s="171">
        <v>1</v>
      </c>
      <c r="I1468" s="171" t="s">
        <v>77</v>
      </c>
      <c r="J1468" s="173" t="s">
        <v>80</v>
      </c>
      <c r="K1468" s="173" t="s">
        <v>80</v>
      </c>
      <c r="L1468" s="169">
        <f>VLOOKUP(CONCATENATE(J1468,K1468),'Sheet1 (2)'!$J$6:$K$26,2,FALSE)</f>
        <v>0</v>
      </c>
      <c r="M1468" s="173" t="s">
        <v>80</v>
      </c>
      <c r="N1468" s="173" t="s">
        <v>80</v>
      </c>
      <c r="O1468" s="177">
        <f>VLOOKUP(CONCATENATE(M1468,N1468),'[1]Sheet1 (2)'!$L$6:$M$26,2,FALSE)</f>
        <v>0</v>
      </c>
      <c r="P1468" s="173" t="s">
        <v>80</v>
      </c>
      <c r="Q1468" s="173" t="s">
        <v>80</v>
      </c>
      <c r="R1468" s="177">
        <f>VLOOKUP(CONCATENATE(P1468,Q1468),'[1]Sheet1 (2)'!$N$6:$O$26,2,FALSE)</f>
        <v>0</v>
      </c>
      <c r="S1468" s="173" t="s">
        <v>80</v>
      </c>
      <c r="T1468" s="173" t="s">
        <v>80</v>
      </c>
      <c r="U1468" s="177">
        <f>VLOOKUP(CONCATENATE(S1468,T1468),'[1]Sheet1 (2)'!$P$6:$Q$26,2,FALSE)</f>
        <v>0</v>
      </c>
      <c r="V1468" s="173" t="s">
        <v>80</v>
      </c>
      <c r="W1468" s="173" t="s">
        <v>80</v>
      </c>
      <c r="X1468" s="177">
        <f>VLOOKUP(CONCATENATE(V1468,W1468),'[1]Sheet1 (2)'!$R$6:$S$26,2,FALSE)</f>
        <v>0</v>
      </c>
      <c r="Y1468" s="173" t="s">
        <v>80</v>
      </c>
      <c r="Z1468" s="173" t="s">
        <v>80</v>
      </c>
      <c r="AA1468" s="177">
        <f>VLOOKUP(CONCATENATE(Y1468,Z1468),'[1]Sheet1 (2)'!$T$6:$U$26,2,FALSE)</f>
        <v>0</v>
      </c>
      <c r="AB1468" s="173" t="s">
        <v>80</v>
      </c>
      <c r="AC1468" s="173" t="s">
        <v>80</v>
      </c>
      <c r="AD1468" s="177">
        <f>VLOOKUP(CONCATENATE(AB1468,AC1468),'[1]Sheet1 (2)'!$X$6:$Y$26,2,FALSE)</f>
        <v>0</v>
      </c>
      <c r="AE1468" s="173" t="s">
        <v>82</v>
      </c>
      <c r="AF1468" s="173" t="s">
        <v>81</v>
      </c>
      <c r="AG1468" s="177">
        <f>VLOOKUP(CONCATENATE(AE1468,AF1468),'[1]Sheet1 (2)'!$Z$6:$AA$26,2,FALSE)</f>
        <v>66</v>
      </c>
      <c r="AH1468" s="172" t="s">
        <v>391</v>
      </c>
      <c r="AI1468" s="178"/>
      <c r="AJ1468" s="140"/>
      <c r="AK1468" s="176" t="s">
        <v>282</v>
      </c>
      <c r="AL1468" s="176" t="s">
        <v>76</v>
      </c>
      <c r="AM1468" s="170">
        <f t="shared" si="45"/>
        <v>1601</v>
      </c>
      <c r="AN1468" s="147"/>
      <c r="AO1468" s="155"/>
      <c r="AP1468" s="156"/>
      <c r="AQ1468" s="157">
        <v>3.0716618710442321</v>
      </c>
      <c r="AR1468" s="158"/>
      <c r="AS1468" s="145">
        <f>LOOKUP(rufmkm,'[1]Sheet1 (2)'!$V$62:$V$71,'[1]Sheet1 (2)'!$W$62:$W$71)</f>
        <v>40</v>
      </c>
      <c r="AT1468" s="140"/>
      <c r="AU1468" s="157">
        <f>IF(IF(D1468='[1]Sheet1 (2)'!$C$69,'[1]Sheet1 (2)'!$D$69*('[1]Sheet1 (2)'!$D$72-rut_index)/'[1]Sheet1 (2)'!$D$72,IF([1]shee2!D1408='[1]Sheet1 (2)'!$C$70,'[1]Sheet1 (2)'!$D$70*('[1]Sheet1 (2)'!$D$72-rut_index)/'[1]Sheet1 (2)'!$D$72,IF([1]shee2!D1408='[1]Sheet1 (2)'!$C$71,'[1]Sheet1 (2)'!$D$71*('[1]Sheet1 (2)'!$D$72-rut_index)/'[1]Sheet1 (2)'!$D$72)))&lt;0,0,IF(D1468='[1]Sheet1 (2)'!$C$69,'[1]Sheet1 (2)'!$D$69*('[1]Sheet1 (2)'!$D$72-rut_index)/'[1]Sheet1 (2)'!$D$72,IF([1]shee2!D1408='[1]Sheet1 (2)'!$C$70,'[1]Sheet1 (2)'!$D$70*('[1]Sheet1 (2)'!$D$72-rut_index)/'[1]Sheet1 (2)'!$D$72,IF([1]shee2!D1408='[1]Sheet1 (2)'!$C$71,'[1]Sheet1 (2)'!$D$71*('[1]Sheet1 (2)'!$D$72-rut_index)/'[1]Sheet1 (2)'!$D$72))))</f>
        <v>5</v>
      </c>
      <c r="AV1468" s="157">
        <f>IF(IF(D1468='[1]Sheet1 (2)'!$C$69,'[1]Sheet1 (2)'!$D$69*('[1]Sheet1 (2)'!$D$72-crack_s_index)/'[1]Sheet1 (2)'!$D$72,IF([1]shee2!D1408='[1]Sheet1 (2)'!$C$70,'[1]Sheet1 (2)'!$D$70*('[1]Sheet1 (2)'!$D$72-crack_s_index)/'[1]Sheet1 (2)'!$D$72,IF([1]shee2!D1408='[1]Sheet1 (2)'!$C$71,'[1]Sheet1 (2)'!$D$71*('[1]Sheet1 (2)'!$D$72-crack_s_index)/'[1]Sheet1 (2)'!$D$72)))&lt;0,0,IF(D1468='[1]Sheet1 (2)'!$C$69,'[1]Sheet1 (2)'!$D$69*('[1]Sheet1 (2)'!$D$72-crack_s_index)/'[1]Sheet1 (2)'!$D$72,IF([1]shee2!D1408='[1]Sheet1 (2)'!$C$70,'[1]Sheet1 (2)'!$D$70*('[1]Sheet1 (2)'!$D$72-crack_s_index)/'[1]Sheet1 (2)'!$D$72,IF([1]shee2!D1408='[1]Sheet1 (2)'!$C$71,'[1]Sheet1 (2)'!$D$71*('[1]Sheet1 (2)'!$D$72-crack_s_index)/'[1]Sheet1 (2)'!$D$72))))</f>
        <v>5</v>
      </c>
      <c r="AW1468" s="157">
        <f>IF(IF(D1468='[1]Sheet1 (2)'!$C$69,'[1]Sheet1 (2)'!$D$69*('[1]Sheet1 (2)'!$D$72-crack_t_index)/'[1]Sheet1 (2)'!$D$72,IF([1]shee2!D1408='[1]Sheet1 (2)'!$C$70,'[1]Sheet1 (2)'!$D$70*('[1]Sheet1 (2)'!$D$72-crack_t_index)/'[1]Sheet1 (2)'!$D$72,IF([1]shee2!D1408='[1]Sheet1 (2)'!$C$71,'[1]Sheet1 (2)'!$D$71*('[1]Sheet1 (2)'!$D$72-crack_t_index)/'[1]Sheet1 (2)'!$D$72)))&lt;0,0,IF(D1468='[1]Sheet1 (2)'!$C$69,'[1]Sheet1 (2)'!$D$69*('[1]Sheet1 (2)'!$D$72-crack_t_index)/'[1]Sheet1 (2)'!$D$72,IF([1]shee2!D1408='[1]Sheet1 (2)'!$C$70,'[1]Sheet1 (2)'!$D$70*('[1]Sheet1 (2)'!$D$72-crack_t_index)/'[1]Sheet1 (2)'!$D$72,IF([1]shee2!D1408='[1]Sheet1 (2)'!$C$71,'[1]Sheet1 (2)'!$D$71*('[1]Sheet1 (2)'!$D$72-crack_t_index)/'[1]Sheet1 (2)'!$D$72))))</f>
        <v>5</v>
      </c>
      <c r="AX1468" s="157">
        <f>IF(IF(D1468='[1]Sheet1 (2)'!$C$69,'[1]Sheet1 (2)'!$D$69*('[1]Sheet1 (2)'!$D$72-rave_index)/'[1]Sheet1 (2)'!$D$72,IF([1]shee2!D1408='[1]Sheet1 (2)'!$C$70,'[1]Sheet1 (2)'!$D$70*('[1]Sheet1 (2)'!$D$72-rave_index)/'[1]Sheet1 (2)'!$D$72,IF([1]shee2!D1408='[1]Sheet1 (2)'!$C$71,'[1]Sheet1 (2)'!$D$71*('[1]Sheet1 (2)'!$D$72-rave_index)/'[1]Sheet1 (2)'!$D$72)))&lt;0,0,IF(D1468='[1]Sheet1 (2)'!$C$69,'[1]Sheet1 (2)'!$D$69*('[1]Sheet1 (2)'!$D$72-rave_index)/'[1]Sheet1 (2)'!$D$72,IF([1]shee2!D1408='[1]Sheet1 (2)'!$C$70,'[1]Sheet1 (2)'!$D$70*('[1]Sheet1 (2)'!$D$72-rave_index)/'[1]Sheet1 (2)'!$D$72,IF([1]shee2!D1408='[1]Sheet1 (2)'!$C$71,'[1]Sheet1 (2)'!$D$71*('[1]Sheet1 (2)'!$D$72-rave_index)/'[1]Sheet1 (2)'!$D$72))))</f>
        <v>5</v>
      </c>
      <c r="AY1468" s="157">
        <f>IF(IF(D1468='[1]Sheet1 (2)'!$C$69,'[1]Sheet1 (2)'!$D$69*('[1]Sheet1 (2)'!$D$72-rough_index)/'[1]Sheet1 (2)'!$D$72,IF([1]shee2!D1408='[1]Sheet1 (2)'!$C$70,'[1]Sheet1 (2)'!$D$70*('[1]Sheet1 (2)'!$D$72-rough_index)/'[1]Sheet1 (2)'!$D$72,IF([1]shee2!D1408='[1]Sheet1 (2)'!$C$71,'[1]Sheet1 (2)'!$D$71*('[1]Sheet1 (2)'!$D$72-rough_index)/'[1]Sheet1 (2)'!$D$72)))&lt;0,0,IF(D1468='[1]Sheet1 (2)'!$C$69,'[1]Sheet1 (2)'!$D$69*('[1]Sheet1 (2)'!$D$72-rough_index)/'[1]Sheet1 (2)'!$D$72,IF([1]shee2!D1408='[1]Sheet1 (2)'!$C$70,'[1]Sheet1 (2)'!$D$70*('[1]Sheet1 (2)'!$D$72-rough_index)/'[1]Sheet1 (2)'!$D$72,IF([1]shee2!D1408='[1]Sheet1 (2)'!$C$71,'[1]Sheet1 (2)'!$D$71*('[1]Sheet1 (2)'!$D$72-rough_index)/'[1]Sheet1 (2)'!$D$72))))</f>
        <v>1.6666666666666667</v>
      </c>
      <c r="AZ1468" s="179">
        <f>+(AU1468*'[1]Sheet1 (2)'!$C$77)+(AV1468*'[1]Sheet1 (2)'!$C$78)+(AW1468*'[1]Sheet1 (2)'!$C$79)+(AX1468*'[1]Sheet1 (2)'!$C$80)+(AY1468*'[1]Sheet1 (2)'!$C$81)</f>
        <v>4</v>
      </c>
      <c r="BA1468" s="213" t="str">
        <f t="shared" si="44"/>
        <v>Good</v>
      </c>
      <c r="BE1468">
        <f>IF(D1468='[1]Sheet1 (2)'!$C$61,'[1]Sheet1 (2)'!$D$61*(counts^2)+'[1]Sheet1 (2)'!$G$61*counts+'[1]Sheet1 (2)'!$J$61,IF(D1468='[1]Sheet1 (2)'!$C$62,'[1]Sheet1 (2)'!$D$62*counts+'[1]Sheet1 (2)'!$G$62,IF(D1468='[1]Sheet1 (2)'!$C$63,'[1]Sheet1 (2)'!$D$63*counts+'[1]Sheet1 (2)'!$G$63,IF(D1468='[1]Sheet1 (2)'!$C$64,'[1]Sheet1 (2)'!$D$64*counts+'[1]Sheet1 (2)'!$G$64))))</f>
        <v>2.0984129299999998</v>
      </c>
    </row>
    <row r="1469" spans="1:57" ht="12.75" customHeight="1">
      <c r="A1469" s="176" t="s">
        <v>282</v>
      </c>
      <c r="B1469" s="145" t="s">
        <v>76</v>
      </c>
      <c r="C1469" s="170">
        <v>1602</v>
      </c>
      <c r="D1469" s="174" t="s">
        <v>77</v>
      </c>
      <c r="E1469" s="171">
        <v>8</v>
      </c>
      <c r="F1469" s="171">
        <v>2</v>
      </c>
      <c r="G1469" s="171" t="s">
        <v>77</v>
      </c>
      <c r="H1469" s="171">
        <v>1</v>
      </c>
      <c r="I1469" s="171" t="s">
        <v>77</v>
      </c>
      <c r="J1469" s="173" t="s">
        <v>78</v>
      </c>
      <c r="K1469" s="173" t="s">
        <v>82</v>
      </c>
      <c r="L1469" s="169">
        <f>VLOOKUP(CONCATENATE(J1469,K1469),'Sheet1 (2)'!$J$6:$K$26,2,FALSE)</f>
        <v>6.25</v>
      </c>
      <c r="M1469" s="173" t="s">
        <v>80</v>
      </c>
      <c r="N1469" s="173" t="s">
        <v>80</v>
      </c>
      <c r="O1469" s="177">
        <f>VLOOKUP(CONCATENATE(M1469,N1469),'[1]Sheet1 (2)'!$L$6:$M$26,2,FALSE)</f>
        <v>0</v>
      </c>
      <c r="P1469" s="173" t="s">
        <v>80</v>
      </c>
      <c r="Q1469" s="173" t="s">
        <v>80</v>
      </c>
      <c r="R1469" s="177">
        <f>VLOOKUP(CONCATENATE(P1469,Q1469),'[1]Sheet1 (2)'!$N$6:$O$26,2,FALSE)</f>
        <v>0</v>
      </c>
      <c r="S1469" s="173" t="s">
        <v>80</v>
      </c>
      <c r="T1469" s="173" t="s">
        <v>80</v>
      </c>
      <c r="U1469" s="177">
        <f>VLOOKUP(CONCATENATE(S1469,T1469),'[1]Sheet1 (2)'!$P$6:$Q$26,2,FALSE)</f>
        <v>0</v>
      </c>
      <c r="V1469" s="173" t="s">
        <v>80</v>
      </c>
      <c r="W1469" s="173" t="s">
        <v>80</v>
      </c>
      <c r="X1469" s="177">
        <f>VLOOKUP(CONCATENATE(V1469,W1469),'[1]Sheet1 (2)'!$R$6:$S$26,2,FALSE)</f>
        <v>0</v>
      </c>
      <c r="Y1469" s="173" t="s">
        <v>80</v>
      </c>
      <c r="Z1469" s="173" t="s">
        <v>80</v>
      </c>
      <c r="AA1469" s="177">
        <f>VLOOKUP(CONCATENATE(Y1469,Z1469),'[1]Sheet1 (2)'!$T$6:$U$26,2,FALSE)</f>
        <v>0</v>
      </c>
      <c r="AB1469" s="173" t="s">
        <v>80</v>
      </c>
      <c r="AC1469" s="173" t="s">
        <v>80</v>
      </c>
      <c r="AD1469" s="177">
        <f>VLOOKUP(CONCATENATE(AB1469,AC1469),'[1]Sheet1 (2)'!$X$6:$Y$26,2,FALSE)</f>
        <v>0</v>
      </c>
      <c r="AE1469" s="173" t="s">
        <v>82</v>
      </c>
      <c r="AF1469" s="173" t="s">
        <v>81</v>
      </c>
      <c r="AG1469" s="177">
        <f>VLOOKUP(CONCATENATE(AE1469,AF1469),'[1]Sheet1 (2)'!$Z$6:$AA$26,2,FALSE)</f>
        <v>66</v>
      </c>
      <c r="AH1469" s="172"/>
      <c r="AI1469" s="178"/>
      <c r="AJ1469" s="140"/>
      <c r="AK1469" s="176" t="s">
        <v>282</v>
      </c>
      <c r="AL1469" s="176" t="s">
        <v>76</v>
      </c>
      <c r="AM1469" s="170">
        <f t="shared" si="45"/>
        <v>1602</v>
      </c>
      <c r="AN1469" s="147"/>
      <c r="AO1469" s="155"/>
      <c r="AP1469" s="156"/>
      <c r="AQ1469" s="157">
        <v>2.3156744262160514</v>
      </c>
      <c r="AR1469" s="158"/>
      <c r="AS1469" s="145">
        <f>LOOKUP(rufmkm,'[1]Sheet1 (2)'!$V$62:$V$71,'[1]Sheet1 (2)'!$W$62:$W$71)</f>
        <v>30</v>
      </c>
      <c r="AT1469" s="140"/>
      <c r="AU1469" s="157">
        <f>IF(IF(D1469='[1]Sheet1 (2)'!$C$69,'[1]Sheet1 (2)'!$D$69*('[1]Sheet1 (2)'!$D$72-rut_index)/'[1]Sheet1 (2)'!$D$72,IF([1]shee2!D1409='[1]Sheet1 (2)'!$C$70,'[1]Sheet1 (2)'!$D$70*('[1]Sheet1 (2)'!$D$72-rut_index)/'[1]Sheet1 (2)'!$D$72,IF([1]shee2!D1409='[1]Sheet1 (2)'!$C$71,'[1]Sheet1 (2)'!$D$71*('[1]Sheet1 (2)'!$D$72-rut_index)/'[1]Sheet1 (2)'!$D$72)))&lt;0,0,IF(D1469='[1]Sheet1 (2)'!$C$69,'[1]Sheet1 (2)'!$D$69*('[1]Sheet1 (2)'!$D$72-rut_index)/'[1]Sheet1 (2)'!$D$72,IF([1]shee2!D1409='[1]Sheet1 (2)'!$C$70,'[1]Sheet1 (2)'!$D$70*('[1]Sheet1 (2)'!$D$72-rut_index)/'[1]Sheet1 (2)'!$D$72,IF([1]shee2!D1409='[1]Sheet1 (2)'!$C$71,'[1]Sheet1 (2)'!$D$71*('[1]Sheet1 (2)'!$D$72-rut_index)/'[1]Sheet1 (2)'!$D$72))))</f>
        <v>4.479166666666667</v>
      </c>
      <c r="AV1469" s="157">
        <f>IF(IF(D1469='[1]Sheet1 (2)'!$C$69,'[1]Sheet1 (2)'!$D$69*('[1]Sheet1 (2)'!$D$72-crack_s_index)/'[1]Sheet1 (2)'!$D$72,IF([1]shee2!D1409='[1]Sheet1 (2)'!$C$70,'[1]Sheet1 (2)'!$D$70*('[1]Sheet1 (2)'!$D$72-crack_s_index)/'[1]Sheet1 (2)'!$D$72,IF([1]shee2!D1409='[1]Sheet1 (2)'!$C$71,'[1]Sheet1 (2)'!$D$71*('[1]Sheet1 (2)'!$D$72-crack_s_index)/'[1]Sheet1 (2)'!$D$72)))&lt;0,0,IF(D1469='[1]Sheet1 (2)'!$C$69,'[1]Sheet1 (2)'!$D$69*('[1]Sheet1 (2)'!$D$72-crack_s_index)/'[1]Sheet1 (2)'!$D$72,IF([1]shee2!D1409='[1]Sheet1 (2)'!$C$70,'[1]Sheet1 (2)'!$D$70*('[1]Sheet1 (2)'!$D$72-crack_s_index)/'[1]Sheet1 (2)'!$D$72,IF([1]shee2!D1409='[1]Sheet1 (2)'!$C$71,'[1]Sheet1 (2)'!$D$71*('[1]Sheet1 (2)'!$D$72-crack_s_index)/'[1]Sheet1 (2)'!$D$72))))</f>
        <v>5</v>
      </c>
      <c r="AW1469" s="157">
        <f>IF(IF(D1469='[1]Sheet1 (2)'!$C$69,'[1]Sheet1 (2)'!$D$69*('[1]Sheet1 (2)'!$D$72-crack_t_index)/'[1]Sheet1 (2)'!$D$72,IF([1]shee2!D1409='[1]Sheet1 (2)'!$C$70,'[1]Sheet1 (2)'!$D$70*('[1]Sheet1 (2)'!$D$72-crack_t_index)/'[1]Sheet1 (2)'!$D$72,IF([1]shee2!D1409='[1]Sheet1 (2)'!$C$71,'[1]Sheet1 (2)'!$D$71*('[1]Sheet1 (2)'!$D$72-crack_t_index)/'[1]Sheet1 (2)'!$D$72)))&lt;0,0,IF(D1469='[1]Sheet1 (2)'!$C$69,'[1]Sheet1 (2)'!$D$69*('[1]Sheet1 (2)'!$D$72-crack_t_index)/'[1]Sheet1 (2)'!$D$72,IF([1]shee2!D1409='[1]Sheet1 (2)'!$C$70,'[1]Sheet1 (2)'!$D$70*('[1]Sheet1 (2)'!$D$72-crack_t_index)/'[1]Sheet1 (2)'!$D$72,IF([1]shee2!D1409='[1]Sheet1 (2)'!$C$71,'[1]Sheet1 (2)'!$D$71*('[1]Sheet1 (2)'!$D$72-crack_t_index)/'[1]Sheet1 (2)'!$D$72))))</f>
        <v>5</v>
      </c>
      <c r="AX1469" s="157">
        <f>IF(IF(D1469='[1]Sheet1 (2)'!$C$69,'[1]Sheet1 (2)'!$D$69*('[1]Sheet1 (2)'!$D$72-rave_index)/'[1]Sheet1 (2)'!$D$72,IF([1]shee2!D1409='[1]Sheet1 (2)'!$C$70,'[1]Sheet1 (2)'!$D$70*('[1]Sheet1 (2)'!$D$72-rave_index)/'[1]Sheet1 (2)'!$D$72,IF([1]shee2!D1409='[1]Sheet1 (2)'!$C$71,'[1]Sheet1 (2)'!$D$71*('[1]Sheet1 (2)'!$D$72-rave_index)/'[1]Sheet1 (2)'!$D$72)))&lt;0,0,IF(D1469='[1]Sheet1 (2)'!$C$69,'[1]Sheet1 (2)'!$D$69*('[1]Sheet1 (2)'!$D$72-rave_index)/'[1]Sheet1 (2)'!$D$72,IF([1]shee2!D1409='[1]Sheet1 (2)'!$C$70,'[1]Sheet1 (2)'!$D$70*('[1]Sheet1 (2)'!$D$72-rave_index)/'[1]Sheet1 (2)'!$D$72,IF([1]shee2!D1409='[1]Sheet1 (2)'!$C$71,'[1]Sheet1 (2)'!$D$71*('[1]Sheet1 (2)'!$D$72-rave_index)/'[1]Sheet1 (2)'!$D$72))))</f>
        <v>5</v>
      </c>
      <c r="AY1469" s="157">
        <f>IF(IF(D1469='[1]Sheet1 (2)'!$C$69,'[1]Sheet1 (2)'!$D$69*('[1]Sheet1 (2)'!$D$72-rough_index)/'[1]Sheet1 (2)'!$D$72,IF([1]shee2!D1409='[1]Sheet1 (2)'!$C$70,'[1]Sheet1 (2)'!$D$70*('[1]Sheet1 (2)'!$D$72-rough_index)/'[1]Sheet1 (2)'!$D$72,IF([1]shee2!D1409='[1]Sheet1 (2)'!$C$71,'[1]Sheet1 (2)'!$D$71*('[1]Sheet1 (2)'!$D$72-rough_index)/'[1]Sheet1 (2)'!$D$72)))&lt;0,0,IF(D1469='[1]Sheet1 (2)'!$C$69,'[1]Sheet1 (2)'!$D$69*('[1]Sheet1 (2)'!$D$72-rough_index)/'[1]Sheet1 (2)'!$D$72,IF([1]shee2!D1409='[1]Sheet1 (2)'!$C$70,'[1]Sheet1 (2)'!$D$70*('[1]Sheet1 (2)'!$D$72-rough_index)/'[1]Sheet1 (2)'!$D$72,IF([1]shee2!D1409='[1]Sheet1 (2)'!$C$71,'[1]Sheet1 (2)'!$D$71*('[1]Sheet1 (2)'!$D$72-rough_index)/'[1]Sheet1 (2)'!$D$72))))</f>
        <v>2.5</v>
      </c>
      <c r="AZ1469" s="179">
        <f>+(AU1469*'[1]Sheet1 (2)'!$C$77)+(AV1469*'[1]Sheet1 (2)'!$C$78)+(AW1469*'[1]Sheet1 (2)'!$C$79)+(AX1469*'[1]Sheet1 (2)'!$C$80)+(AY1469*'[1]Sheet1 (2)'!$C$81)</f>
        <v>4.1458333333333339</v>
      </c>
      <c r="BA1469" s="213" t="str">
        <f t="shared" si="44"/>
        <v>Good</v>
      </c>
      <c r="BE1469">
        <f>IF(D1469='[1]Sheet1 (2)'!$C$61,'[1]Sheet1 (2)'!$D$61*(counts^2)+'[1]Sheet1 (2)'!$G$61*counts+'[1]Sheet1 (2)'!$J$61,IF(D1469='[1]Sheet1 (2)'!$C$62,'[1]Sheet1 (2)'!$D$62*counts+'[1]Sheet1 (2)'!$G$62,IF(D1469='[1]Sheet1 (2)'!$C$63,'[1]Sheet1 (2)'!$D$63*counts+'[1]Sheet1 (2)'!$G$63,IF(D1469='[1]Sheet1 (2)'!$C$64,'[1]Sheet1 (2)'!$D$64*counts+'[1]Sheet1 (2)'!$G$64))))</f>
        <v>2.0984129299999998</v>
      </c>
    </row>
    <row r="1470" spans="1:57" ht="12.75" customHeight="1">
      <c r="A1470" s="176" t="s">
        <v>282</v>
      </c>
      <c r="B1470" s="145" t="s">
        <v>76</v>
      </c>
      <c r="C1470" s="170">
        <v>1603</v>
      </c>
      <c r="D1470" s="174" t="s">
        <v>77</v>
      </c>
      <c r="E1470" s="171">
        <v>8</v>
      </c>
      <c r="F1470" s="171">
        <v>2</v>
      </c>
      <c r="G1470" s="171" t="s">
        <v>77</v>
      </c>
      <c r="H1470" s="171">
        <v>1</v>
      </c>
      <c r="I1470" s="171" t="s">
        <v>77</v>
      </c>
      <c r="J1470" s="173" t="s">
        <v>80</v>
      </c>
      <c r="K1470" s="173" t="s">
        <v>80</v>
      </c>
      <c r="L1470" s="169">
        <f>VLOOKUP(CONCATENATE(J1470,K1470),'Sheet1 (2)'!$J$6:$K$26,2,FALSE)</f>
        <v>0</v>
      </c>
      <c r="M1470" s="173" t="s">
        <v>80</v>
      </c>
      <c r="N1470" s="173" t="s">
        <v>80</v>
      </c>
      <c r="O1470" s="177">
        <f>VLOOKUP(CONCATENATE(M1470,N1470),'[1]Sheet1 (2)'!$L$6:$M$26,2,FALSE)</f>
        <v>0</v>
      </c>
      <c r="P1470" s="173" t="s">
        <v>80</v>
      </c>
      <c r="Q1470" s="173" t="s">
        <v>80</v>
      </c>
      <c r="R1470" s="177">
        <f>VLOOKUP(CONCATENATE(P1470,Q1470),'[1]Sheet1 (2)'!$N$6:$O$26,2,FALSE)</f>
        <v>0</v>
      </c>
      <c r="S1470" s="173" t="s">
        <v>80</v>
      </c>
      <c r="T1470" s="173" t="s">
        <v>80</v>
      </c>
      <c r="U1470" s="177">
        <f>VLOOKUP(CONCATENATE(S1470,T1470),'[1]Sheet1 (2)'!$P$6:$Q$26,2,FALSE)</f>
        <v>0</v>
      </c>
      <c r="V1470" s="173" t="s">
        <v>80</v>
      </c>
      <c r="W1470" s="173" t="s">
        <v>80</v>
      </c>
      <c r="X1470" s="177">
        <f>VLOOKUP(CONCATENATE(V1470,W1470),'[1]Sheet1 (2)'!$R$6:$S$26,2,FALSE)</f>
        <v>0</v>
      </c>
      <c r="Y1470" s="173" t="s">
        <v>80</v>
      </c>
      <c r="Z1470" s="173" t="s">
        <v>80</v>
      </c>
      <c r="AA1470" s="177">
        <f>VLOOKUP(CONCATENATE(Y1470,Z1470),'[1]Sheet1 (2)'!$T$6:$U$26,2,FALSE)</f>
        <v>0</v>
      </c>
      <c r="AB1470" s="173" t="s">
        <v>80</v>
      </c>
      <c r="AC1470" s="173" t="s">
        <v>80</v>
      </c>
      <c r="AD1470" s="177">
        <f>VLOOKUP(CONCATENATE(AB1470,AC1470),'[1]Sheet1 (2)'!$X$6:$Y$26,2,FALSE)</f>
        <v>0</v>
      </c>
      <c r="AE1470" s="173" t="s">
        <v>82</v>
      </c>
      <c r="AF1470" s="173" t="s">
        <v>81</v>
      </c>
      <c r="AG1470" s="177">
        <f>VLOOKUP(CONCATENATE(AE1470,AF1470),'[1]Sheet1 (2)'!$Z$6:$AA$26,2,FALSE)</f>
        <v>66</v>
      </c>
      <c r="AH1470" s="172"/>
      <c r="AI1470" s="178"/>
      <c r="AJ1470" s="140"/>
      <c r="AK1470" s="176" t="s">
        <v>282</v>
      </c>
      <c r="AL1470" s="176" t="s">
        <v>76</v>
      </c>
      <c r="AM1470" s="170">
        <f t="shared" si="45"/>
        <v>1603</v>
      </c>
      <c r="AN1470" s="147"/>
      <c r="AO1470" s="155" t="s">
        <v>490</v>
      </c>
      <c r="AP1470" s="156"/>
      <c r="AQ1470" s="157">
        <v>1.5762805986667516</v>
      </c>
      <c r="AR1470" s="158"/>
      <c r="AS1470" s="145">
        <f>LOOKUP(rufmkm,'[1]Sheet1 (2)'!$V$62:$V$71,'[1]Sheet1 (2)'!$W$62:$W$71)</f>
        <v>20</v>
      </c>
      <c r="AT1470" s="140"/>
      <c r="AU1470" s="157">
        <f>IF(IF(D1470='[1]Sheet1 (2)'!$C$69,'[1]Sheet1 (2)'!$D$69*('[1]Sheet1 (2)'!$D$72-rut_index)/'[1]Sheet1 (2)'!$D$72,IF([1]shee2!D1410='[1]Sheet1 (2)'!$C$70,'[1]Sheet1 (2)'!$D$70*('[1]Sheet1 (2)'!$D$72-rut_index)/'[1]Sheet1 (2)'!$D$72,IF([1]shee2!D1410='[1]Sheet1 (2)'!$C$71,'[1]Sheet1 (2)'!$D$71*('[1]Sheet1 (2)'!$D$72-rut_index)/'[1]Sheet1 (2)'!$D$72)))&lt;0,0,IF(D1470='[1]Sheet1 (2)'!$C$69,'[1]Sheet1 (2)'!$D$69*('[1]Sheet1 (2)'!$D$72-rut_index)/'[1]Sheet1 (2)'!$D$72,IF([1]shee2!D1410='[1]Sheet1 (2)'!$C$70,'[1]Sheet1 (2)'!$D$70*('[1]Sheet1 (2)'!$D$72-rut_index)/'[1]Sheet1 (2)'!$D$72,IF([1]shee2!D1410='[1]Sheet1 (2)'!$C$71,'[1]Sheet1 (2)'!$D$71*('[1]Sheet1 (2)'!$D$72-rut_index)/'[1]Sheet1 (2)'!$D$72))))</f>
        <v>5</v>
      </c>
      <c r="AV1470" s="157">
        <f>IF(IF(D1470='[1]Sheet1 (2)'!$C$69,'[1]Sheet1 (2)'!$D$69*('[1]Sheet1 (2)'!$D$72-crack_s_index)/'[1]Sheet1 (2)'!$D$72,IF([1]shee2!D1410='[1]Sheet1 (2)'!$C$70,'[1]Sheet1 (2)'!$D$70*('[1]Sheet1 (2)'!$D$72-crack_s_index)/'[1]Sheet1 (2)'!$D$72,IF([1]shee2!D1410='[1]Sheet1 (2)'!$C$71,'[1]Sheet1 (2)'!$D$71*('[1]Sheet1 (2)'!$D$72-crack_s_index)/'[1]Sheet1 (2)'!$D$72)))&lt;0,0,IF(D1470='[1]Sheet1 (2)'!$C$69,'[1]Sheet1 (2)'!$D$69*('[1]Sheet1 (2)'!$D$72-crack_s_index)/'[1]Sheet1 (2)'!$D$72,IF([1]shee2!D1410='[1]Sheet1 (2)'!$C$70,'[1]Sheet1 (2)'!$D$70*('[1]Sheet1 (2)'!$D$72-crack_s_index)/'[1]Sheet1 (2)'!$D$72,IF([1]shee2!D1410='[1]Sheet1 (2)'!$C$71,'[1]Sheet1 (2)'!$D$71*('[1]Sheet1 (2)'!$D$72-crack_s_index)/'[1]Sheet1 (2)'!$D$72))))</f>
        <v>5</v>
      </c>
      <c r="AW1470" s="157">
        <f>IF(IF(D1470='[1]Sheet1 (2)'!$C$69,'[1]Sheet1 (2)'!$D$69*('[1]Sheet1 (2)'!$D$72-crack_t_index)/'[1]Sheet1 (2)'!$D$72,IF([1]shee2!D1410='[1]Sheet1 (2)'!$C$70,'[1]Sheet1 (2)'!$D$70*('[1]Sheet1 (2)'!$D$72-crack_t_index)/'[1]Sheet1 (2)'!$D$72,IF([1]shee2!D1410='[1]Sheet1 (2)'!$C$71,'[1]Sheet1 (2)'!$D$71*('[1]Sheet1 (2)'!$D$72-crack_t_index)/'[1]Sheet1 (2)'!$D$72)))&lt;0,0,IF(D1470='[1]Sheet1 (2)'!$C$69,'[1]Sheet1 (2)'!$D$69*('[1]Sheet1 (2)'!$D$72-crack_t_index)/'[1]Sheet1 (2)'!$D$72,IF([1]shee2!D1410='[1]Sheet1 (2)'!$C$70,'[1]Sheet1 (2)'!$D$70*('[1]Sheet1 (2)'!$D$72-crack_t_index)/'[1]Sheet1 (2)'!$D$72,IF([1]shee2!D1410='[1]Sheet1 (2)'!$C$71,'[1]Sheet1 (2)'!$D$71*('[1]Sheet1 (2)'!$D$72-crack_t_index)/'[1]Sheet1 (2)'!$D$72))))</f>
        <v>5</v>
      </c>
      <c r="AX1470" s="157">
        <f>IF(IF(D1470='[1]Sheet1 (2)'!$C$69,'[1]Sheet1 (2)'!$D$69*('[1]Sheet1 (2)'!$D$72-rave_index)/'[1]Sheet1 (2)'!$D$72,IF([1]shee2!D1410='[1]Sheet1 (2)'!$C$70,'[1]Sheet1 (2)'!$D$70*('[1]Sheet1 (2)'!$D$72-rave_index)/'[1]Sheet1 (2)'!$D$72,IF([1]shee2!D1410='[1]Sheet1 (2)'!$C$71,'[1]Sheet1 (2)'!$D$71*('[1]Sheet1 (2)'!$D$72-rave_index)/'[1]Sheet1 (2)'!$D$72)))&lt;0,0,IF(D1470='[1]Sheet1 (2)'!$C$69,'[1]Sheet1 (2)'!$D$69*('[1]Sheet1 (2)'!$D$72-rave_index)/'[1]Sheet1 (2)'!$D$72,IF([1]shee2!D1410='[1]Sheet1 (2)'!$C$70,'[1]Sheet1 (2)'!$D$70*('[1]Sheet1 (2)'!$D$72-rave_index)/'[1]Sheet1 (2)'!$D$72,IF([1]shee2!D1410='[1]Sheet1 (2)'!$C$71,'[1]Sheet1 (2)'!$D$71*('[1]Sheet1 (2)'!$D$72-rave_index)/'[1]Sheet1 (2)'!$D$72))))</f>
        <v>5</v>
      </c>
      <c r="AY1470" s="157">
        <f>IF(IF(D1470='[1]Sheet1 (2)'!$C$69,'[1]Sheet1 (2)'!$D$69*('[1]Sheet1 (2)'!$D$72-rough_index)/'[1]Sheet1 (2)'!$D$72,IF([1]shee2!D1410='[1]Sheet1 (2)'!$C$70,'[1]Sheet1 (2)'!$D$70*('[1]Sheet1 (2)'!$D$72-rough_index)/'[1]Sheet1 (2)'!$D$72,IF([1]shee2!D1410='[1]Sheet1 (2)'!$C$71,'[1]Sheet1 (2)'!$D$71*('[1]Sheet1 (2)'!$D$72-rough_index)/'[1]Sheet1 (2)'!$D$72)))&lt;0,0,IF(D1470='[1]Sheet1 (2)'!$C$69,'[1]Sheet1 (2)'!$D$69*('[1]Sheet1 (2)'!$D$72-rough_index)/'[1]Sheet1 (2)'!$D$72,IF([1]shee2!D1410='[1]Sheet1 (2)'!$C$70,'[1]Sheet1 (2)'!$D$70*('[1]Sheet1 (2)'!$D$72-rough_index)/'[1]Sheet1 (2)'!$D$72,IF([1]shee2!D1410='[1]Sheet1 (2)'!$C$71,'[1]Sheet1 (2)'!$D$71*('[1]Sheet1 (2)'!$D$72-rough_index)/'[1]Sheet1 (2)'!$D$72))))</f>
        <v>3.3333333333333335</v>
      </c>
      <c r="AZ1470" s="179">
        <f>+(AU1470*'[1]Sheet1 (2)'!$C$77)+(AV1470*'[1]Sheet1 (2)'!$C$78)+(AW1470*'[1]Sheet1 (2)'!$C$79)+(AX1470*'[1]Sheet1 (2)'!$C$80)+(AY1470*'[1]Sheet1 (2)'!$C$81)</f>
        <v>4.5</v>
      </c>
      <c r="BA1470" s="213" t="str">
        <f t="shared" si="44"/>
        <v>Good</v>
      </c>
      <c r="BE1470">
        <f>IF(D1470='[1]Sheet1 (2)'!$C$61,'[1]Sheet1 (2)'!$D$61*(counts^2)+'[1]Sheet1 (2)'!$G$61*counts+'[1]Sheet1 (2)'!$J$61,IF(D1470='[1]Sheet1 (2)'!$C$62,'[1]Sheet1 (2)'!$D$62*counts+'[1]Sheet1 (2)'!$G$62,IF(D1470='[1]Sheet1 (2)'!$C$63,'[1]Sheet1 (2)'!$D$63*counts+'[1]Sheet1 (2)'!$G$63,IF(D1470='[1]Sheet1 (2)'!$C$64,'[1]Sheet1 (2)'!$D$64*counts+'[1]Sheet1 (2)'!$G$64))))</f>
        <v>2.0984129299999998</v>
      </c>
    </row>
    <row r="1471" spans="1:57" ht="12.75" customHeight="1">
      <c r="A1471" s="176" t="s">
        <v>282</v>
      </c>
      <c r="B1471" s="145" t="s">
        <v>76</v>
      </c>
      <c r="C1471" s="170">
        <v>1604</v>
      </c>
      <c r="D1471" s="174" t="s">
        <v>77</v>
      </c>
      <c r="E1471" s="171">
        <v>8</v>
      </c>
      <c r="F1471" s="171">
        <v>2</v>
      </c>
      <c r="G1471" s="171" t="s">
        <v>77</v>
      </c>
      <c r="H1471" s="171">
        <v>1</v>
      </c>
      <c r="I1471" s="171" t="s">
        <v>77</v>
      </c>
      <c r="J1471" s="173" t="s">
        <v>80</v>
      </c>
      <c r="K1471" s="173" t="s">
        <v>80</v>
      </c>
      <c r="L1471" s="169">
        <f>VLOOKUP(CONCATENATE(J1471,K1471),'Sheet1 (2)'!$J$6:$K$26,2,FALSE)</f>
        <v>0</v>
      </c>
      <c r="M1471" s="173" t="s">
        <v>80</v>
      </c>
      <c r="N1471" s="173" t="s">
        <v>80</v>
      </c>
      <c r="O1471" s="177">
        <f>VLOOKUP(CONCATENATE(M1471,N1471),'[1]Sheet1 (2)'!$L$6:$M$26,2,FALSE)</f>
        <v>0</v>
      </c>
      <c r="P1471" s="173" t="s">
        <v>80</v>
      </c>
      <c r="Q1471" s="173" t="s">
        <v>80</v>
      </c>
      <c r="R1471" s="177">
        <f>VLOOKUP(CONCATENATE(P1471,Q1471),'[1]Sheet1 (2)'!$N$6:$O$26,2,FALSE)</f>
        <v>0</v>
      </c>
      <c r="S1471" s="173" t="s">
        <v>80</v>
      </c>
      <c r="T1471" s="173" t="s">
        <v>80</v>
      </c>
      <c r="U1471" s="177">
        <f>VLOOKUP(CONCATENATE(S1471,T1471),'[1]Sheet1 (2)'!$P$6:$Q$26,2,FALSE)</f>
        <v>0</v>
      </c>
      <c r="V1471" s="173" t="s">
        <v>80</v>
      </c>
      <c r="W1471" s="173" t="s">
        <v>80</v>
      </c>
      <c r="X1471" s="177">
        <f>VLOOKUP(CONCATENATE(V1471,W1471),'[1]Sheet1 (2)'!$R$6:$S$26,2,FALSE)</f>
        <v>0</v>
      </c>
      <c r="Y1471" s="173" t="s">
        <v>80</v>
      </c>
      <c r="Z1471" s="173" t="s">
        <v>80</v>
      </c>
      <c r="AA1471" s="177">
        <f>VLOOKUP(CONCATENATE(Y1471,Z1471),'[1]Sheet1 (2)'!$T$6:$U$26,2,FALSE)</f>
        <v>0</v>
      </c>
      <c r="AB1471" s="173" t="s">
        <v>80</v>
      </c>
      <c r="AC1471" s="173" t="s">
        <v>80</v>
      </c>
      <c r="AD1471" s="177">
        <f>VLOOKUP(CONCATENATE(AB1471,AC1471),'[1]Sheet1 (2)'!$X$6:$Y$26,2,FALSE)</f>
        <v>0</v>
      </c>
      <c r="AE1471" s="173" t="s">
        <v>82</v>
      </c>
      <c r="AF1471" s="173" t="s">
        <v>81</v>
      </c>
      <c r="AG1471" s="177">
        <f>VLOOKUP(CONCATENATE(AE1471,AF1471),'[1]Sheet1 (2)'!$Z$6:$AA$26,2,FALSE)</f>
        <v>66</v>
      </c>
      <c r="AH1471" s="172"/>
      <c r="AI1471" s="178"/>
      <c r="AJ1471" s="140"/>
      <c r="AK1471" s="176" t="s">
        <v>282</v>
      </c>
      <c r="AL1471" s="176" t="s">
        <v>76</v>
      </c>
      <c r="AM1471" s="170">
        <f t="shared" si="45"/>
        <v>1604</v>
      </c>
      <c r="AN1471" s="147"/>
      <c r="AO1471" s="155"/>
      <c r="AP1471" s="156"/>
      <c r="AQ1471" s="157">
        <v>1.6665215619856446</v>
      </c>
      <c r="AR1471" s="158"/>
      <c r="AS1471" s="145">
        <f>LOOKUP(rufmkm,'[1]Sheet1 (2)'!$V$62:$V$71,'[1]Sheet1 (2)'!$W$62:$W$71)</f>
        <v>20</v>
      </c>
      <c r="AT1471" s="140"/>
      <c r="AU1471" s="157">
        <f>IF(IF(D1471='[1]Sheet1 (2)'!$C$69,'[1]Sheet1 (2)'!$D$69*('[1]Sheet1 (2)'!$D$72-rut_index)/'[1]Sheet1 (2)'!$D$72,IF([1]shee2!D1411='[1]Sheet1 (2)'!$C$70,'[1]Sheet1 (2)'!$D$70*('[1]Sheet1 (2)'!$D$72-rut_index)/'[1]Sheet1 (2)'!$D$72,IF([1]shee2!D1411='[1]Sheet1 (2)'!$C$71,'[1]Sheet1 (2)'!$D$71*('[1]Sheet1 (2)'!$D$72-rut_index)/'[1]Sheet1 (2)'!$D$72)))&lt;0,0,IF(D1471='[1]Sheet1 (2)'!$C$69,'[1]Sheet1 (2)'!$D$69*('[1]Sheet1 (2)'!$D$72-rut_index)/'[1]Sheet1 (2)'!$D$72,IF([1]shee2!D1411='[1]Sheet1 (2)'!$C$70,'[1]Sheet1 (2)'!$D$70*('[1]Sheet1 (2)'!$D$72-rut_index)/'[1]Sheet1 (2)'!$D$72,IF([1]shee2!D1411='[1]Sheet1 (2)'!$C$71,'[1]Sheet1 (2)'!$D$71*('[1]Sheet1 (2)'!$D$72-rut_index)/'[1]Sheet1 (2)'!$D$72))))</f>
        <v>5</v>
      </c>
      <c r="AV1471" s="157">
        <f>IF(IF(D1471='[1]Sheet1 (2)'!$C$69,'[1]Sheet1 (2)'!$D$69*('[1]Sheet1 (2)'!$D$72-crack_s_index)/'[1]Sheet1 (2)'!$D$72,IF([1]shee2!D1411='[1]Sheet1 (2)'!$C$70,'[1]Sheet1 (2)'!$D$70*('[1]Sheet1 (2)'!$D$72-crack_s_index)/'[1]Sheet1 (2)'!$D$72,IF([1]shee2!D1411='[1]Sheet1 (2)'!$C$71,'[1]Sheet1 (2)'!$D$71*('[1]Sheet1 (2)'!$D$72-crack_s_index)/'[1]Sheet1 (2)'!$D$72)))&lt;0,0,IF(D1471='[1]Sheet1 (2)'!$C$69,'[1]Sheet1 (2)'!$D$69*('[1]Sheet1 (2)'!$D$72-crack_s_index)/'[1]Sheet1 (2)'!$D$72,IF([1]shee2!D1411='[1]Sheet1 (2)'!$C$70,'[1]Sheet1 (2)'!$D$70*('[1]Sheet1 (2)'!$D$72-crack_s_index)/'[1]Sheet1 (2)'!$D$72,IF([1]shee2!D1411='[1]Sheet1 (2)'!$C$71,'[1]Sheet1 (2)'!$D$71*('[1]Sheet1 (2)'!$D$72-crack_s_index)/'[1]Sheet1 (2)'!$D$72))))</f>
        <v>5</v>
      </c>
      <c r="AW1471" s="157">
        <f>IF(IF(D1471='[1]Sheet1 (2)'!$C$69,'[1]Sheet1 (2)'!$D$69*('[1]Sheet1 (2)'!$D$72-crack_t_index)/'[1]Sheet1 (2)'!$D$72,IF([1]shee2!D1411='[1]Sheet1 (2)'!$C$70,'[1]Sheet1 (2)'!$D$70*('[1]Sheet1 (2)'!$D$72-crack_t_index)/'[1]Sheet1 (2)'!$D$72,IF([1]shee2!D1411='[1]Sheet1 (2)'!$C$71,'[1]Sheet1 (2)'!$D$71*('[1]Sheet1 (2)'!$D$72-crack_t_index)/'[1]Sheet1 (2)'!$D$72)))&lt;0,0,IF(D1471='[1]Sheet1 (2)'!$C$69,'[1]Sheet1 (2)'!$D$69*('[1]Sheet1 (2)'!$D$72-crack_t_index)/'[1]Sheet1 (2)'!$D$72,IF([1]shee2!D1411='[1]Sheet1 (2)'!$C$70,'[1]Sheet1 (2)'!$D$70*('[1]Sheet1 (2)'!$D$72-crack_t_index)/'[1]Sheet1 (2)'!$D$72,IF([1]shee2!D1411='[1]Sheet1 (2)'!$C$71,'[1]Sheet1 (2)'!$D$71*('[1]Sheet1 (2)'!$D$72-crack_t_index)/'[1]Sheet1 (2)'!$D$72))))</f>
        <v>5</v>
      </c>
      <c r="AX1471" s="157">
        <f>IF(IF(D1471='[1]Sheet1 (2)'!$C$69,'[1]Sheet1 (2)'!$D$69*('[1]Sheet1 (2)'!$D$72-rave_index)/'[1]Sheet1 (2)'!$D$72,IF([1]shee2!D1411='[1]Sheet1 (2)'!$C$70,'[1]Sheet1 (2)'!$D$70*('[1]Sheet1 (2)'!$D$72-rave_index)/'[1]Sheet1 (2)'!$D$72,IF([1]shee2!D1411='[1]Sheet1 (2)'!$C$71,'[1]Sheet1 (2)'!$D$71*('[1]Sheet1 (2)'!$D$72-rave_index)/'[1]Sheet1 (2)'!$D$72)))&lt;0,0,IF(D1471='[1]Sheet1 (2)'!$C$69,'[1]Sheet1 (2)'!$D$69*('[1]Sheet1 (2)'!$D$72-rave_index)/'[1]Sheet1 (2)'!$D$72,IF([1]shee2!D1411='[1]Sheet1 (2)'!$C$70,'[1]Sheet1 (2)'!$D$70*('[1]Sheet1 (2)'!$D$72-rave_index)/'[1]Sheet1 (2)'!$D$72,IF([1]shee2!D1411='[1]Sheet1 (2)'!$C$71,'[1]Sheet1 (2)'!$D$71*('[1]Sheet1 (2)'!$D$72-rave_index)/'[1]Sheet1 (2)'!$D$72))))</f>
        <v>5</v>
      </c>
      <c r="AY1471" s="157">
        <f>IF(IF(D1471='[1]Sheet1 (2)'!$C$69,'[1]Sheet1 (2)'!$D$69*('[1]Sheet1 (2)'!$D$72-rough_index)/'[1]Sheet1 (2)'!$D$72,IF([1]shee2!D1411='[1]Sheet1 (2)'!$C$70,'[1]Sheet1 (2)'!$D$70*('[1]Sheet1 (2)'!$D$72-rough_index)/'[1]Sheet1 (2)'!$D$72,IF([1]shee2!D1411='[1]Sheet1 (2)'!$C$71,'[1]Sheet1 (2)'!$D$71*('[1]Sheet1 (2)'!$D$72-rough_index)/'[1]Sheet1 (2)'!$D$72)))&lt;0,0,IF(D1471='[1]Sheet1 (2)'!$C$69,'[1]Sheet1 (2)'!$D$69*('[1]Sheet1 (2)'!$D$72-rough_index)/'[1]Sheet1 (2)'!$D$72,IF([1]shee2!D1411='[1]Sheet1 (2)'!$C$70,'[1]Sheet1 (2)'!$D$70*('[1]Sheet1 (2)'!$D$72-rough_index)/'[1]Sheet1 (2)'!$D$72,IF([1]shee2!D1411='[1]Sheet1 (2)'!$C$71,'[1]Sheet1 (2)'!$D$71*('[1]Sheet1 (2)'!$D$72-rough_index)/'[1]Sheet1 (2)'!$D$72))))</f>
        <v>3.3333333333333335</v>
      </c>
      <c r="AZ1471" s="179">
        <f>+(AU1471*'[1]Sheet1 (2)'!$C$77)+(AV1471*'[1]Sheet1 (2)'!$C$78)+(AW1471*'[1]Sheet1 (2)'!$C$79)+(AX1471*'[1]Sheet1 (2)'!$C$80)+(AY1471*'[1]Sheet1 (2)'!$C$81)</f>
        <v>4.5</v>
      </c>
      <c r="BA1471" s="213" t="str">
        <f t="shared" si="44"/>
        <v>Good</v>
      </c>
      <c r="BE1471">
        <f>IF(D1471='[1]Sheet1 (2)'!$C$61,'[1]Sheet1 (2)'!$D$61*(counts^2)+'[1]Sheet1 (2)'!$G$61*counts+'[1]Sheet1 (2)'!$J$61,IF(D1471='[1]Sheet1 (2)'!$C$62,'[1]Sheet1 (2)'!$D$62*counts+'[1]Sheet1 (2)'!$G$62,IF(D1471='[1]Sheet1 (2)'!$C$63,'[1]Sheet1 (2)'!$D$63*counts+'[1]Sheet1 (2)'!$G$63,IF(D1471='[1]Sheet1 (2)'!$C$64,'[1]Sheet1 (2)'!$D$64*counts+'[1]Sheet1 (2)'!$G$64))))</f>
        <v>2.0984129299999998</v>
      </c>
    </row>
    <row r="1472" spans="1:57" ht="12.75" customHeight="1">
      <c r="A1472" s="176" t="s">
        <v>282</v>
      </c>
      <c r="B1472" s="145" t="s">
        <v>76</v>
      </c>
      <c r="C1472" s="170">
        <v>1605</v>
      </c>
      <c r="D1472" s="174" t="s">
        <v>77</v>
      </c>
      <c r="E1472" s="171">
        <v>8</v>
      </c>
      <c r="F1472" s="171">
        <v>2</v>
      </c>
      <c r="G1472" s="171" t="s">
        <v>77</v>
      </c>
      <c r="H1472" s="171">
        <v>1</v>
      </c>
      <c r="I1472" s="171" t="s">
        <v>77</v>
      </c>
      <c r="J1472" s="173" t="s">
        <v>80</v>
      </c>
      <c r="K1472" s="173" t="s">
        <v>80</v>
      </c>
      <c r="L1472" s="169">
        <f>VLOOKUP(CONCATENATE(J1472,K1472),'Sheet1 (2)'!$J$6:$K$26,2,FALSE)</f>
        <v>0</v>
      </c>
      <c r="M1472" s="173" t="s">
        <v>80</v>
      </c>
      <c r="N1472" s="173" t="s">
        <v>80</v>
      </c>
      <c r="O1472" s="177">
        <f>VLOOKUP(CONCATENATE(M1472,N1472),'[1]Sheet1 (2)'!$L$6:$M$26,2,FALSE)</f>
        <v>0</v>
      </c>
      <c r="P1472" s="173" t="s">
        <v>80</v>
      </c>
      <c r="Q1472" s="173" t="s">
        <v>80</v>
      </c>
      <c r="R1472" s="177">
        <f>VLOOKUP(CONCATENATE(P1472,Q1472),'[1]Sheet1 (2)'!$N$6:$O$26,2,FALSE)</f>
        <v>0</v>
      </c>
      <c r="S1472" s="173" t="s">
        <v>80</v>
      </c>
      <c r="T1472" s="173" t="s">
        <v>80</v>
      </c>
      <c r="U1472" s="177">
        <f>VLOOKUP(CONCATENATE(S1472,T1472),'[1]Sheet1 (2)'!$P$6:$Q$26,2,FALSE)</f>
        <v>0</v>
      </c>
      <c r="V1472" s="173" t="s">
        <v>80</v>
      </c>
      <c r="W1472" s="173" t="s">
        <v>80</v>
      </c>
      <c r="X1472" s="177">
        <f>VLOOKUP(CONCATENATE(V1472,W1472),'[1]Sheet1 (2)'!$R$6:$S$26,2,FALSE)</f>
        <v>0</v>
      </c>
      <c r="Y1472" s="173" t="s">
        <v>80</v>
      </c>
      <c r="Z1472" s="173" t="s">
        <v>80</v>
      </c>
      <c r="AA1472" s="177">
        <f>VLOOKUP(CONCATENATE(Y1472,Z1472),'[1]Sheet1 (2)'!$T$6:$U$26,2,FALSE)</f>
        <v>0</v>
      </c>
      <c r="AB1472" s="173" t="s">
        <v>80</v>
      </c>
      <c r="AC1472" s="173" t="s">
        <v>80</v>
      </c>
      <c r="AD1472" s="177">
        <f>VLOOKUP(CONCATENATE(AB1472,AC1472),'[1]Sheet1 (2)'!$X$6:$Y$26,2,FALSE)</f>
        <v>0</v>
      </c>
      <c r="AE1472" s="173" t="s">
        <v>82</v>
      </c>
      <c r="AF1472" s="173" t="s">
        <v>81</v>
      </c>
      <c r="AG1472" s="177">
        <f>VLOOKUP(CONCATENATE(AE1472,AF1472),'[1]Sheet1 (2)'!$Z$6:$AA$26,2,FALSE)</f>
        <v>66</v>
      </c>
      <c r="AH1472" s="172"/>
      <c r="AI1472" s="178"/>
      <c r="AJ1472" s="140"/>
      <c r="AK1472" s="176" t="s">
        <v>282</v>
      </c>
      <c r="AL1472" s="176" t="s">
        <v>76</v>
      </c>
      <c r="AM1472" s="170">
        <f t="shared" si="45"/>
        <v>1605</v>
      </c>
      <c r="AN1472" s="147"/>
      <c r="AO1472" s="155" t="s">
        <v>409</v>
      </c>
      <c r="AP1472" s="156"/>
      <c r="AQ1472" s="157">
        <v>1.6497237677939727</v>
      </c>
      <c r="AR1472" s="158"/>
      <c r="AS1472" s="145">
        <f>LOOKUP(rufmkm,'[1]Sheet1 (2)'!$V$62:$V$71,'[1]Sheet1 (2)'!$W$62:$W$71)</f>
        <v>20</v>
      </c>
      <c r="AT1472" s="140"/>
      <c r="AU1472" s="157">
        <f>IF(IF(D1472='[1]Sheet1 (2)'!$C$69,'[1]Sheet1 (2)'!$D$69*('[1]Sheet1 (2)'!$D$72-rut_index)/'[1]Sheet1 (2)'!$D$72,IF([1]shee2!D1412='[1]Sheet1 (2)'!$C$70,'[1]Sheet1 (2)'!$D$70*('[1]Sheet1 (2)'!$D$72-rut_index)/'[1]Sheet1 (2)'!$D$72,IF([1]shee2!D1412='[1]Sheet1 (2)'!$C$71,'[1]Sheet1 (2)'!$D$71*('[1]Sheet1 (2)'!$D$72-rut_index)/'[1]Sheet1 (2)'!$D$72)))&lt;0,0,IF(D1472='[1]Sheet1 (2)'!$C$69,'[1]Sheet1 (2)'!$D$69*('[1]Sheet1 (2)'!$D$72-rut_index)/'[1]Sheet1 (2)'!$D$72,IF([1]shee2!D1412='[1]Sheet1 (2)'!$C$70,'[1]Sheet1 (2)'!$D$70*('[1]Sheet1 (2)'!$D$72-rut_index)/'[1]Sheet1 (2)'!$D$72,IF([1]shee2!D1412='[1]Sheet1 (2)'!$C$71,'[1]Sheet1 (2)'!$D$71*('[1]Sheet1 (2)'!$D$72-rut_index)/'[1]Sheet1 (2)'!$D$72))))</f>
        <v>5</v>
      </c>
      <c r="AV1472" s="157">
        <f>IF(IF(D1472='[1]Sheet1 (2)'!$C$69,'[1]Sheet1 (2)'!$D$69*('[1]Sheet1 (2)'!$D$72-crack_s_index)/'[1]Sheet1 (2)'!$D$72,IF([1]shee2!D1412='[1]Sheet1 (2)'!$C$70,'[1]Sheet1 (2)'!$D$70*('[1]Sheet1 (2)'!$D$72-crack_s_index)/'[1]Sheet1 (2)'!$D$72,IF([1]shee2!D1412='[1]Sheet1 (2)'!$C$71,'[1]Sheet1 (2)'!$D$71*('[1]Sheet1 (2)'!$D$72-crack_s_index)/'[1]Sheet1 (2)'!$D$72)))&lt;0,0,IF(D1472='[1]Sheet1 (2)'!$C$69,'[1]Sheet1 (2)'!$D$69*('[1]Sheet1 (2)'!$D$72-crack_s_index)/'[1]Sheet1 (2)'!$D$72,IF([1]shee2!D1412='[1]Sheet1 (2)'!$C$70,'[1]Sheet1 (2)'!$D$70*('[1]Sheet1 (2)'!$D$72-crack_s_index)/'[1]Sheet1 (2)'!$D$72,IF([1]shee2!D1412='[1]Sheet1 (2)'!$C$71,'[1]Sheet1 (2)'!$D$71*('[1]Sheet1 (2)'!$D$72-crack_s_index)/'[1]Sheet1 (2)'!$D$72))))</f>
        <v>5</v>
      </c>
      <c r="AW1472" s="157">
        <f>IF(IF(D1472='[1]Sheet1 (2)'!$C$69,'[1]Sheet1 (2)'!$D$69*('[1]Sheet1 (2)'!$D$72-crack_t_index)/'[1]Sheet1 (2)'!$D$72,IF([1]shee2!D1412='[1]Sheet1 (2)'!$C$70,'[1]Sheet1 (2)'!$D$70*('[1]Sheet1 (2)'!$D$72-crack_t_index)/'[1]Sheet1 (2)'!$D$72,IF([1]shee2!D1412='[1]Sheet1 (2)'!$C$71,'[1]Sheet1 (2)'!$D$71*('[1]Sheet1 (2)'!$D$72-crack_t_index)/'[1]Sheet1 (2)'!$D$72)))&lt;0,0,IF(D1472='[1]Sheet1 (2)'!$C$69,'[1]Sheet1 (2)'!$D$69*('[1]Sheet1 (2)'!$D$72-crack_t_index)/'[1]Sheet1 (2)'!$D$72,IF([1]shee2!D1412='[1]Sheet1 (2)'!$C$70,'[1]Sheet1 (2)'!$D$70*('[1]Sheet1 (2)'!$D$72-crack_t_index)/'[1]Sheet1 (2)'!$D$72,IF([1]shee2!D1412='[1]Sheet1 (2)'!$C$71,'[1]Sheet1 (2)'!$D$71*('[1]Sheet1 (2)'!$D$72-crack_t_index)/'[1]Sheet1 (2)'!$D$72))))</f>
        <v>5</v>
      </c>
      <c r="AX1472" s="157">
        <f>IF(IF(D1472='[1]Sheet1 (2)'!$C$69,'[1]Sheet1 (2)'!$D$69*('[1]Sheet1 (2)'!$D$72-rave_index)/'[1]Sheet1 (2)'!$D$72,IF([1]shee2!D1412='[1]Sheet1 (2)'!$C$70,'[1]Sheet1 (2)'!$D$70*('[1]Sheet1 (2)'!$D$72-rave_index)/'[1]Sheet1 (2)'!$D$72,IF([1]shee2!D1412='[1]Sheet1 (2)'!$C$71,'[1]Sheet1 (2)'!$D$71*('[1]Sheet1 (2)'!$D$72-rave_index)/'[1]Sheet1 (2)'!$D$72)))&lt;0,0,IF(D1472='[1]Sheet1 (2)'!$C$69,'[1]Sheet1 (2)'!$D$69*('[1]Sheet1 (2)'!$D$72-rave_index)/'[1]Sheet1 (2)'!$D$72,IF([1]shee2!D1412='[1]Sheet1 (2)'!$C$70,'[1]Sheet1 (2)'!$D$70*('[1]Sheet1 (2)'!$D$72-rave_index)/'[1]Sheet1 (2)'!$D$72,IF([1]shee2!D1412='[1]Sheet1 (2)'!$C$71,'[1]Sheet1 (2)'!$D$71*('[1]Sheet1 (2)'!$D$72-rave_index)/'[1]Sheet1 (2)'!$D$72))))</f>
        <v>5</v>
      </c>
      <c r="AY1472" s="157">
        <f>IF(IF(D1472='[1]Sheet1 (2)'!$C$69,'[1]Sheet1 (2)'!$D$69*('[1]Sheet1 (2)'!$D$72-rough_index)/'[1]Sheet1 (2)'!$D$72,IF([1]shee2!D1412='[1]Sheet1 (2)'!$C$70,'[1]Sheet1 (2)'!$D$70*('[1]Sheet1 (2)'!$D$72-rough_index)/'[1]Sheet1 (2)'!$D$72,IF([1]shee2!D1412='[1]Sheet1 (2)'!$C$71,'[1]Sheet1 (2)'!$D$71*('[1]Sheet1 (2)'!$D$72-rough_index)/'[1]Sheet1 (2)'!$D$72)))&lt;0,0,IF(D1472='[1]Sheet1 (2)'!$C$69,'[1]Sheet1 (2)'!$D$69*('[1]Sheet1 (2)'!$D$72-rough_index)/'[1]Sheet1 (2)'!$D$72,IF([1]shee2!D1412='[1]Sheet1 (2)'!$C$70,'[1]Sheet1 (2)'!$D$70*('[1]Sheet1 (2)'!$D$72-rough_index)/'[1]Sheet1 (2)'!$D$72,IF([1]shee2!D1412='[1]Sheet1 (2)'!$C$71,'[1]Sheet1 (2)'!$D$71*('[1]Sheet1 (2)'!$D$72-rough_index)/'[1]Sheet1 (2)'!$D$72))))</f>
        <v>3.3333333333333335</v>
      </c>
      <c r="AZ1472" s="179">
        <f>+(AU1472*'[1]Sheet1 (2)'!$C$77)+(AV1472*'[1]Sheet1 (2)'!$C$78)+(AW1472*'[1]Sheet1 (2)'!$C$79)+(AX1472*'[1]Sheet1 (2)'!$C$80)+(AY1472*'[1]Sheet1 (2)'!$C$81)</f>
        <v>4.5</v>
      </c>
      <c r="BA1472" s="213" t="str">
        <f t="shared" si="44"/>
        <v>Good</v>
      </c>
      <c r="BE1472">
        <f>IF(D1472='[1]Sheet1 (2)'!$C$61,'[1]Sheet1 (2)'!$D$61*(counts^2)+'[1]Sheet1 (2)'!$G$61*counts+'[1]Sheet1 (2)'!$J$61,IF(D1472='[1]Sheet1 (2)'!$C$62,'[1]Sheet1 (2)'!$D$62*counts+'[1]Sheet1 (2)'!$G$62,IF(D1472='[1]Sheet1 (2)'!$C$63,'[1]Sheet1 (2)'!$D$63*counts+'[1]Sheet1 (2)'!$G$63,IF(D1472='[1]Sheet1 (2)'!$C$64,'[1]Sheet1 (2)'!$D$64*counts+'[1]Sheet1 (2)'!$G$64))))</f>
        <v>2.0984129299999998</v>
      </c>
    </row>
    <row r="1473" spans="1:57" ht="12.75" customHeight="1">
      <c r="A1473" s="176" t="s">
        <v>282</v>
      </c>
      <c r="B1473" s="145" t="s">
        <v>76</v>
      </c>
      <c r="C1473" s="170">
        <v>1606</v>
      </c>
      <c r="D1473" s="174" t="s">
        <v>77</v>
      </c>
      <c r="E1473" s="171">
        <v>8</v>
      </c>
      <c r="F1473" s="171">
        <v>2</v>
      </c>
      <c r="G1473" s="171" t="s">
        <v>77</v>
      </c>
      <c r="H1473" s="171">
        <v>1</v>
      </c>
      <c r="I1473" s="171" t="s">
        <v>77</v>
      </c>
      <c r="J1473" s="173" t="s">
        <v>80</v>
      </c>
      <c r="K1473" s="173" t="s">
        <v>80</v>
      </c>
      <c r="L1473" s="169">
        <f>VLOOKUP(CONCATENATE(J1473,K1473),'Sheet1 (2)'!$J$6:$K$26,2,FALSE)</f>
        <v>0</v>
      </c>
      <c r="M1473" s="173" t="s">
        <v>80</v>
      </c>
      <c r="N1473" s="173" t="s">
        <v>80</v>
      </c>
      <c r="O1473" s="177">
        <f>VLOOKUP(CONCATENATE(M1473,N1473),'[1]Sheet1 (2)'!$L$6:$M$26,2,FALSE)</f>
        <v>0</v>
      </c>
      <c r="P1473" s="173" t="s">
        <v>80</v>
      </c>
      <c r="Q1473" s="173" t="s">
        <v>80</v>
      </c>
      <c r="R1473" s="177">
        <f>VLOOKUP(CONCATENATE(P1473,Q1473),'[1]Sheet1 (2)'!$N$6:$O$26,2,FALSE)</f>
        <v>0</v>
      </c>
      <c r="S1473" s="173" t="s">
        <v>80</v>
      </c>
      <c r="T1473" s="173" t="s">
        <v>80</v>
      </c>
      <c r="U1473" s="177">
        <f>VLOOKUP(CONCATENATE(S1473,T1473),'[1]Sheet1 (2)'!$P$6:$Q$26,2,FALSE)</f>
        <v>0</v>
      </c>
      <c r="V1473" s="173" t="s">
        <v>80</v>
      </c>
      <c r="W1473" s="173" t="s">
        <v>80</v>
      </c>
      <c r="X1473" s="177">
        <f>VLOOKUP(CONCATENATE(V1473,W1473),'[1]Sheet1 (2)'!$R$6:$S$26,2,FALSE)</f>
        <v>0</v>
      </c>
      <c r="Y1473" s="173" t="s">
        <v>80</v>
      </c>
      <c r="Z1473" s="173" t="s">
        <v>80</v>
      </c>
      <c r="AA1473" s="177">
        <f>VLOOKUP(CONCATENATE(Y1473,Z1473),'[1]Sheet1 (2)'!$T$6:$U$26,2,FALSE)</f>
        <v>0</v>
      </c>
      <c r="AB1473" s="173" t="s">
        <v>80</v>
      </c>
      <c r="AC1473" s="173" t="s">
        <v>80</v>
      </c>
      <c r="AD1473" s="177">
        <f>VLOOKUP(CONCATENATE(AB1473,AC1473),'[1]Sheet1 (2)'!$X$6:$Y$26,2,FALSE)</f>
        <v>0</v>
      </c>
      <c r="AE1473" s="173" t="s">
        <v>82</v>
      </c>
      <c r="AF1473" s="173" t="s">
        <v>81</v>
      </c>
      <c r="AG1473" s="177">
        <f>VLOOKUP(CONCATENATE(AE1473,AF1473),'[1]Sheet1 (2)'!$Z$6:$AA$26,2,FALSE)</f>
        <v>66</v>
      </c>
      <c r="AH1473" s="172"/>
      <c r="AI1473" s="178"/>
      <c r="AJ1473" s="140"/>
      <c r="AK1473" s="176" t="s">
        <v>282</v>
      </c>
      <c r="AL1473" s="176" t="s">
        <v>76</v>
      </c>
      <c r="AM1473" s="170">
        <f t="shared" si="45"/>
        <v>1606</v>
      </c>
      <c r="AN1473" s="147"/>
      <c r="AO1473" s="155" t="s">
        <v>409</v>
      </c>
      <c r="AP1473" s="156"/>
      <c r="AQ1473" s="157">
        <v>2.0519702277455267</v>
      </c>
      <c r="AR1473" s="158"/>
      <c r="AS1473" s="145">
        <f>LOOKUP(rufmkm,'[1]Sheet1 (2)'!$V$62:$V$71,'[1]Sheet1 (2)'!$W$62:$W$71)</f>
        <v>30</v>
      </c>
      <c r="AT1473" s="140"/>
      <c r="AU1473" s="157">
        <f>IF(IF(D1473='[1]Sheet1 (2)'!$C$69,'[1]Sheet1 (2)'!$D$69*('[1]Sheet1 (2)'!$D$72-rut_index)/'[1]Sheet1 (2)'!$D$72,IF([1]shee2!D1413='[1]Sheet1 (2)'!$C$70,'[1]Sheet1 (2)'!$D$70*('[1]Sheet1 (2)'!$D$72-rut_index)/'[1]Sheet1 (2)'!$D$72,IF([1]shee2!D1413='[1]Sheet1 (2)'!$C$71,'[1]Sheet1 (2)'!$D$71*('[1]Sheet1 (2)'!$D$72-rut_index)/'[1]Sheet1 (2)'!$D$72)))&lt;0,0,IF(D1473='[1]Sheet1 (2)'!$C$69,'[1]Sheet1 (2)'!$D$69*('[1]Sheet1 (2)'!$D$72-rut_index)/'[1]Sheet1 (2)'!$D$72,IF([1]shee2!D1413='[1]Sheet1 (2)'!$C$70,'[1]Sheet1 (2)'!$D$70*('[1]Sheet1 (2)'!$D$72-rut_index)/'[1]Sheet1 (2)'!$D$72,IF([1]shee2!D1413='[1]Sheet1 (2)'!$C$71,'[1]Sheet1 (2)'!$D$71*('[1]Sheet1 (2)'!$D$72-rut_index)/'[1]Sheet1 (2)'!$D$72))))</f>
        <v>5</v>
      </c>
      <c r="AV1473" s="157">
        <f>IF(IF(D1473='[1]Sheet1 (2)'!$C$69,'[1]Sheet1 (2)'!$D$69*('[1]Sheet1 (2)'!$D$72-crack_s_index)/'[1]Sheet1 (2)'!$D$72,IF([1]shee2!D1413='[1]Sheet1 (2)'!$C$70,'[1]Sheet1 (2)'!$D$70*('[1]Sheet1 (2)'!$D$72-crack_s_index)/'[1]Sheet1 (2)'!$D$72,IF([1]shee2!D1413='[1]Sheet1 (2)'!$C$71,'[1]Sheet1 (2)'!$D$71*('[1]Sheet1 (2)'!$D$72-crack_s_index)/'[1]Sheet1 (2)'!$D$72)))&lt;0,0,IF(D1473='[1]Sheet1 (2)'!$C$69,'[1]Sheet1 (2)'!$D$69*('[1]Sheet1 (2)'!$D$72-crack_s_index)/'[1]Sheet1 (2)'!$D$72,IF([1]shee2!D1413='[1]Sheet1 (2)'!$C$70,'[1]Sheet1 (2)'!$D$70*('[1]Sheet1 (2)'!$D$72-crack_s_index)/'[1]Sheet1 (2)'!$D$72,IF([1]shee2!D1413='[1]Sheet1 (2)'!$C$71,'[1]Sheet1 (2)'!$D$71*('[1]Sheet1 (2)'!$D$72-crack_s_index)/'[1]Sheet1 (2)'!$D$72))))</f>
        <v>5</v>
      </c>
      <c r="AW1473" s="157">
        <f>IF(IF(D1473='[1]Sheet1 (2)'!$C$69,'[1]Sheet1 (2)'!$D$69*('[1]Sheet1 (2)'!$D$72-crack_t_index)/'[1]Sheet1 (2)'!$D$72,IF([1]shee2!D1413='[1]Sheet1 (2)'!$C$70,'[1]Sheet1 (2)'!$D$70*('[1]Sheet1 (2)'!$D$72-crack_t_index)/'[1]Sheet1 (2)'!$D$72,IF([1]shee2!D1413='[1]Sheet1 (2)'!$C$71,'[1]Sheet1 (2)'!$D$71*('[1]Sheet1 (2)'!$D$72-crack_t_index)/'[1]Sheet1 (2)'!$D$72)))&lt;0,0,IF(D1473='[1]Sheet1 (2)'!$C$69,'[1]Sheet1 (2)'!$D$69*('[1]Sheet1 (2)'!$D$72-crack_t_index)/'[1]Sheet1 (2)'!$D$72,IF([1]shee2!D1413='[1]Sheet1 (2)'!$C$70,'[1]Sheet1 (2)'!$D$70*('[1]Sheet1 (2)'!$D$72-crack_t_index)/'[1]Sheet1 (2)'!$D$72,IF([1]shee2!D1413='[1]Sheet1 (2)'!$C$71,'[1]Sheet1 (2)'!$D$71*('[1]Sheet1 (2)'!$D$72-crack_t_index)/'[1]Sheet1 (2)'!$D$72))))</f>
        <v>5</v>
      </c>
      <c r="AX1473" s="157">
        <f>IF(IF(D1473='[1]Sheet1 (2)'!$C$69,'[1]Sheet1 (2)'!$D$69*('[1]Sheet1 (2)'!$D$72-rave_index)/'[1]Sheet1 (2)'!$D$72,IF([1]shee2!D1413='[1]Sheet1 (2)'!$C$70,'[1]Sheet1 (2)'!$D$70*('[1]Sheet1 (2)'!$D$72-rave_index)/'[1]Sheet1 (2)'!$D$72,IF([1]shee2!D1413='[1]Sheet1 (2)'!$C$71,'[1]Sheet1 (2)'!$D$71*('[1]Sheet1 (2)'!$D$72-rave_index)/'[1]Sheet1 (2)'!$D$72)))&lt;0,0,IF(D1473='[1]Sheet1 (2)'!$C$69,'[1]Sheet1 (2)'!$D$69*('[1]Sheet1 (2)'!$D$72-rave_index)/'[1]Sheet1 (2)'!$D$72,IF([1]shee2!D1413='[1]Sheet1 (2)'!$C$70,'[1]Sheet1 (2)'!$D$70*('[1]Sheet1 (2)'!$D$72-rave_index)/'[1]Sheet1 (2)'!$D$72,IF([1]shee2!D1413='[1]Sheet1 (2)'!$C$71,'[1]Sheet1 (2)'!$D$71*('[1]Sheet1 (2)'!$D$72-rave_index)/'[1]Sheet1 (2)'!$D$72))))</f>
        <v>5</v>
      </c>
      <c r="AY1473" s="157">
        <f>IF(IF(D1473='[1]Sheet1 (2)'!$C$69,'[1]Sheet1 (2)'!$D$69*('[1]Sheet1 (2)'!$D$72-rough_index)/'[1]Sheet1 (2)'!$D$72,IF([1]shee2!D1413='[1]Sheet1 (2)'!$C$70,'[1]Sheet1 (2)'!$D$70*('[1]Sheet1 (2)'!$D$72-rough_index)/'[1]Sheet1 (2)'!$D$72,IF([1]shee2!D1413='[1]Sheet1 (2)'!$C$71,'[1]Sheet1 (2)'!$D$71*('[1]Sheet1 (2)'!$D$72-rough_index)/'[1]Sheet1 (2)'!$D$72)))&lt;0,0,IF(D1473='[1]Sheet1 (2)'!$C$69,'[1]Sheet1 (2)'!$D$69*('[1]Sheet1 (2)'!$D$72-rough_index)/'[1]Sheet1 (2)'!$D$72,IF([1]shee2!D1413='[1]Sheet1 (2)'!$C$70,'[1]Sheet1 (2)'!$D$70*('[1]Sheet1 (2)'!$D$72-rough_index)/'[1]Sheet1 (2)'!$D$72,IF([1]shee2!D1413='[1]Sheet1 (2)'!$C$71,'[1]Sheet1 (2)'!$D$71*('[1]Sheet1 (2)'!$D$72-rough_index)/'[1]Sheet1 (2)'!$D$72))))</f>
        <v>2.5</v>
      </c>
      <c r="AZ1473" s="179">
        <f>+(AU1473*'[1]Sheet1 (2)'!$C$77)+(AV1473*'[1]Sheet1 (2)'!$C$78)+(AW1473*'[1]Sheet1 (2)'!$C$79)+(AX1473*'[1]Sheet1 (2)'!$C$80)+(AY1473*'[1]Sheet1 (2)'!$C$81)</f>
        <v>4.25</v>
      </c>
      <c r="BA1473" s="213" t="str">
        <f t="shared" ref="BA1473:BA1536" si="46">IF(AZ1473="",$AH1473,IF(AZ1473&gt;=4,"Good",IF(AZ1473&gt;=2.5,"Fair",IF(AZ1473&gt;=1,"Poor",IF(AZ1473&gt;=0,"Very Poor","")))))</f>
        <v>Good</v>
      </c>
      <c r="BE1473">
        <f>IF(D1473='[1]Sheet1 (2)'!$C$61,'[1]Sheet1 (2)'!$D$61*(counts^2)+'[1]Sheet1 (2)'!$G$61*counts+'[1]Sheet1 (2)'!$J$61,IF(D1473='[1]Sheet1 (2)'!$C$62,'[1]Sheet1 (2)'!$D$62*counts+'[1]Sheet1 (2)'!$G$62,IF(D1473='[1]Sheet1 (2)'!$C$63,'[1]Sheet1 (2)'!$D$63*counts+'[1]Sheet1 (2)'!$G$63,IF(D1473='[1]Sheet1 (2)'!$C$64,'[1]Sheet1 (2)'!$D$64*counts+'[1]Sheet1 (2)'!$G$64))))</f>
        <v>2.0984129299999998</v>
      </c>
    </row>
    <row r="1474" spans="1:57" ht="12.75" customHeight="1">
      <c r="A1474" s="176" t="s">
        <v>282</v>
      </c>
      <c r="B1474" s="145" t="s">
        <v>76</v>
      </c>
      <c r="C1474" s="170">
        <v>1607</v>
      </c>
      <c r="D1474" s="174" t="s">
        <v>77</v>
      </c>
      <c r="E1474" s="171">
        <v>8</v>
      </c>
      <c r="F1474" s="171">
        <v>2</v>
      </c>
      <c r="G1474" s="171" t="s">
        <v>77</v>
      </c>
      <c r="H1474" s="171">
        <v>1</v>
      </c>
      <c r="I1474" s="171" t="s">
        <v>77</v>
      </c>
      <c r="J1474" s="173" t="s">
        <v>80</v>
      </c>
      <c r="K1474" s="173" t="s">
        <v>80</v>
      </c>
      <c r="L1474" s="169">
        <f>VLOOKUP(CONCATENATE(J1474,K1474),'Sheet1 (2)'!$J$6:$K$26,2,FALSE)</f>
        <v>0</v>
      </c>
      <c r="M1474" s="173" t="s">
        <v>80</v>
      </c>
      <c r="N1474" s="173" t="s">
        <v>80</v>
      </c>
      <c r="O1474" s="177">
        <f>VLOOKUP(CONCATENATE(M1474,N1474),'[1]Sheet1 (2)'!$L$6:$M$26,2,FALSE)</f>
        <v>0</v>
      </c>
      <c r="P1474" s="173" t="s">
        <v>80</v>
      </c>
      <c r="Q1474" s="173" t="s">
        <v>80</v>
      </c>
      <c r="R1474" s="177">
        <f>VLOOKUP(CONCATENATE(P1474,Q1474),'[1]Sheet1 (2)'!$N$6:$O$26,2,FALSE)</f>
        <v>0</v>
      </c>
      <c r="S1474" s="173" t="s">
        <v>80</v>
      </c>
      <c r="T1474" s="173" t="s">
        <v>80</v>
      </c>
      <c r="U1474" s="177">
        <f>VLOOKUP(CONCATENATE(S1474,T1474),'[1]Sheet1 (2)'!$P$6:$Q$26,2,FALSE)</f>
        <v>0</v>
      </c>
      <c r="V1474" s="173" t="s">
        <v>80</v>
      </c>
      <c r="W1474" s="173" t="s">
        <v>80</v>
      </c>
      <c r="X1474" s="177">
        <f>VLOOKUP(CONCATENATE(V1474,W1474),'[1]Sheet1 (2)'!$R$6:$S$26,2,FALSE)</f>
        <v>0</v>
      </c>
      <c r="Y1474" s="173" t="s">
        <v>80</v>
      </c>
      <c r="Z1474" s="173" t="s">
        <v>80</v>
      </c>
      <c r="AA1474" s="177">
        <f>VLOOKUP(CONCATENATE(Y1474,Z1474),'[1]Sheet1 (2)'!$T$6:$U$26,2,FALSE)</f>
        <v>0</v>
      </c>
      <c r="AB1474" s="173" t="s">
        <v>80</v>
      </c>
      <c r="AC1474" s="173" t="s">
        <v>80</v>
      </c>
      <c r="AD1474" s="177">
        <f>VLOOKUP(CONCATENATE(AB1474,AC1474),'[1]Sheet1 (2)'!$X$6:$Y$26,2,FALSE)</f>
        <v>0</v>
      </c>
      <c r="AE1474" s="173" t="s">
        <v>82</v>
      </c>
      <c r="AF1474" s="173" t="s">
        <v>81</v>
      </c>
      <c r="AG1474" s="177">
        <f>VLOOKUP(CONCATENATE(AE1474,AF1474),'[1]Sheet1 (2)'!$Z$6:$AA$26,2,FALSE)</f>
        <v>66</v>
      </c>
      <c r="AH1474" s="172"/>
      <c r="AI1474" s="178"/>
      <c r="AJ1474" s="140"/>
      <c r="AK1474" s="176" t="s">
        <v>282</v>
      </c>
      <c r="AL1474" s="176" t="s">
        <v>76</v>
      </c>
      <c r="AM1474" s="170">
        <f t="shared" ref="AM1474:AM1537" si="47">C1474</f>
        <v>1607</v>
      </c>
      <c r="AN1474" s="147"/>
      <c r="AO1474" s="155" t="s">
        <v>409</v>
      </c>
      <c r="AP1474" s="156"/>
      <c r="AQ1474" s="157">
        <v>1.5482109933756596</v>
      </c>
      <c r="AR1474" s="158"/>
      <c r="AS1474" s="145">
        <f>LOOKUP(rufmkm,'[1]Sheet1 (2)'!$V$62:$V$71,'[1]Sheet1 (2)'!$W$62:$W$71)</f>
        <v>20</v>
      </c>
      <c r="AT1474" s="140"/>
      <c r="AU1474" s="157">
        <f>IF(IF(D1474='[1]Sheet1 (2)'!$C$69,'[1]Sheet1 (2)'!$D$69*('[1]Sheet1 (2)'!$D$72-rut_index)/'[1]Sheet1 (2)'!$D$72,IF([1]shee2!D1414='[1]Sheet1 (2)'!$C$70,'[1]Sheet1 (2)'!$D$70*('[1]Sheet1 (2)'!$D$72-rut_index)/'[1]Sheet1 (2)'!$D$72,IF([1]shee2!D1414='[1]Sheet1 (2)'!$C$71,'[1]Sheet1 (2)'!$D$71*('[1]Sheet1 (2)'!$D$72-rut_index)/'[1]Sheet1 (2)'!$D$72)))&lt;0,0,IF(D1474='[1]Sheet1 (2)'!$C$69,'[1]Sheet1 (2)'!$D$69*('[1]Sheet1 (2)'!$D$72-rut_index)/'[1]Sheet1 (2)'!$D$72,IF([1]shee2!D1414='[1]Sheet1 (2)'!$C$70,'[1]Sheet1 (2)'!$D$70*('[1]Sheet1 (2)'!$D$72-rut_index)/'[1]Sheet1 (2)'!$D$72,IF([1]shee2!D1414='[1]Sheet1 (2)'!$C$71,'[1]Sheet1 (2)'!$D$71*('[1]Sheet1 (2)'!$D$72-rut_index)/'[1]Sheet1 (2)'!$D$72))))</f>
        <v>5</v>
      </c>
      <c r="AV1474" s="157">
        <f>IF(IF(D1474='[1]Sheet1 (2)'!$C$69,'[1]Sheet1 (2)'!$D$69*('[1]Sheet1 (2)'!$D$72-crack_s_index)/'[1]Sheet1 (2)'!$D$72,IF([1]shee2!D1414='[1]Sheet1 (2)'!$C$70,'[1]Sheet1 (2)'!$D$70*('[1]Sheet1 (2)'!$D$72-crack_s_index)/'[1]Sheet1 (2)'!$D$72,IF([1]shee2!D1414='[1]Sheet1 (2)'!$C$71,'[1]Sheet1 (2)'!$D$71*('[1]Sheet1 (2)'!$D$72-crack_s_index)/'[1]Sheet1 (2)'!$D$72)))&lt;0,0,IF(D1474='[1]Sheet1 (2)'!$C$69,'[1]Sheet1 (2)'!$D$69*('[1]Sheet1 (2)'!$D$72-crack_s_index)/'[1]Sheet1 (2)'!$D$72,IF([1]shee2!D1414='[1]Sheet1 (2)'!$C$70,'[1]Sheet1 (2)'!$D$70*('[1]Sheet1 (2)'!$D$72-crack_s_index)/'[1]Sheet1 (2)'!$D$72,IF([1]shee2!D1414='[1]Sheet1 (2)'!$C$71,'[1]Sheet1 (2)'!$D$71*('[1]Sheet1 (2)'!$D$72-crack_s_index)/'[1]Sheet1 (2)'!$D$72))))</f>
        <v>5</v>
      </c>
      <c r="AW1474" s="157">
        <f>IF(IF(D1474='[1]Sheet1 (2)'!$C$69,'[1]Sheet1 (2)'!$D$69*('[1]Sheet1 (2)'!$D$72-crack_t_index)/'[1]Sheet1 (2)'!$D$72,IF([1]shee2!D1414='[1]Sheet1 (2)'!$C$70,'[1]Sheet1 (2)'!$D$70*('[1]Sheet1 (2)'!$D$72-crack_t_index)/'[1]Sheet1 (2)'!$D$72,IF([1]shee2!D1414='[1]Sheet1 (2)'!$C$71,'[1]Sheet1 (2)'!$D$71*('[1]Sheet1 (2)'!$D$72-crack_t_index)/'[1]Sheet1 (2)'!$D$72)))&lt;0,0,IF(D1474='[1]Sheet1 (2)'!$C$69,'[1]Sheet1 (2)'!$D$69*('[1]Sheet1 (2)'!$D$72-crack_t_index)/'[1]Sheet1 (2)'!$D$72,IF([1]shee2!D1414='[1]Sheet1 (2)'!$C$70,'[1]Sheet1 (2)'!$D$70*('[1]Sheet1 (2)'!$D$72-crack_t_index)/'[1]Sheet1 (2)'!$D$72,IF([1]shee2!D1414='[1]Sheet1 (2)'!$C$71,'[1]Sheet1 (2)'!$D$71*('[1]Sheet1 (2)'!$D$72-crack_t_index)/'[1]Sheet1 (2)'!$D$72))))</f>
        <v>5</v>
      </c>
      <c r="AX1474" s="157">
        <f>IF(IF(D1474='[1]Sheet1 (2)'!$C$69,'[1]Sheet1 (2)'!$D$69*('[1]Sheet1 (2)'!$D$72-rave_index)/'[1]Sheet1 (2)'!$D$72,IF([1]shee2!D1414='[1]Sheet1 (2)'!$C$70,'[1]Sheet1 (2)'!$D$70*('[1]Sheet1 (2)'!$D$72-rave_index)/'[1]Sheet1 (2)'!$D$72,IF([1]shee2!D1414='[1]Sheet1 (2)'!$C$71,'[1]Sheet1 (2)'!$D$71*('[1]Sheet1 (2)'!$D$72-rave_index)/'[1]Sheet1 (2)'!$D$72)))&lt;0,0,IF(D1474='[1]Sheet1 (2)'!$C$69,'[1]Sheet1 (2)'!$D$69*('[1]Sheet1 (2)'!$D$72-rave_index)/'[1]Sheet1 (2)'!$D$72,IF([1]shee2!D1414='[1]Sheet1 (2)'!$C$70,'[1]Sheet1 (2)'!$D$70*('[1]Sheet1 (2)'!$D$72-rave_index)/'[1]Sheet1 (2)'!$D$72,IF([1]shee2!D1414='[1]Sheet1 (2)'!$C$71,'[1]Sheet1 (2)'!$D$71*('[1]Sheet1 (2)'!$D$72-rave_index)/'[1]Sheet1 (2)'!$D$72))))</f>
        <v>5</v>
      </c>
      <c r="AY1474" s="157">
        <f>IF(IF(D1474='[1]Sheet1 (2)'!$C$69,'[1]Sheet1 (2)'!$D$69*('[1]Sheet1 (2)'!$D$72-rough_index)/'[1]Sheet1 (2)'!$D$72,IF([1]shee2!D1414='[1]Sheet1 (2)'!$C$70,'[1]Sheet1 (2)'!$D$70*('[1]Sheet1 (2)'!$D$72-rough_index)/'[1]Sheet1 (2)'!$D$72,IF([1]shee2!D1414='[1]Sheet1 (2)'!$C$71,'[1]Sheet1 (2)'!$D$71*('[1]Sheet1 (2)'!$D$72-rough_index)/'[1]Sheet1 (2)'!$D$72)))&lt;0,0,IF(D1474='[1]Sheet1 (2)'!$C$69,'[1]Sheet1 (2)'!$D$69*('[1]Sheet1 (2)'!$D$72-rough_index)/'[1]Sheet1 (2)'!$D$72,IF([1]shee2!D1414='[1]Sheet1 (2)'!$C$70,'[1]Sheet1 (2)'!$D$70*('[1]Sheet1 (2)'!$D$72-rough_index)/'[1]Sheet1 (2)'!$D$72,IF([1]shee2!D1414='[1]Sheet1 (2)'!$C$71,'[1]Sheet1 (2)'!$D$71*('[1]Sheet1 (2)'!$D$72-rough_index)/'[1]Sheet1 (2)'!$D$72))))</f>
        <v>3.3333333333333335</v>
      </c>
      <c r="AZ1474" s="179">
        <f>+(AU1474*'[1]Sheet1 (2)'!$C$77)+(AV1474*'[1]Sheet1 (2)'!$C$78)+(AW1474*'[1]Sheet1 (2)'!$C$79)+(AX1474*'[1]Sheet1 (2)'!$C$80)+(AY1474*'[1]Sheet1 (2)'!$C$81)</f>
        <v>4.5</v>
      </c>
      <c r="BA1474" s="213" t="str">
        <f t="shared" si="46"/>
        <v>Good</v>
      </c>
      <c r="BE1474">
        <f>IF(D1474='[1]Sheet1 (2)'!$C$61,'[1]Sheet1 (2)'!$D$61*(counts^2)+'[1]Sheet1 (2)'!$G$61*counts+'[1]Sheet1 (2)'!$J$61,IF(D1474='[1]Sheet1 (2)'!$C$62,'[1]Sheet1 (2)'!$D$62*counts+'[1]Sheet1 (2)'!$G$62,IF(D1474='[1]Sheet1 (2)'!$C$63,'[1]Sheet1 (2)'!$D$63*counts+'[1]Sheet1 (2)'!$G$63,IF(D1474='[1]Sheet1 (2)'!$C$64,'[1]Sheet1 (2)'!$D$64*counts+'[1]Sheet1 (2)'!$G$64))))</f>
        <v>2.0984129299999998</v>
      </c>
    </row>
    <row r="1475" spans="1:57" ht="12.75" customHeight="1">
      <c r="A1475" s="176" t="s">
        <v>282</v>
      </c>
      <c r="B1475" s="145" t="s">
        <v>76</v>
      </c>
      <c r="C1475" s="170">
        <v>1608</v>
      </c>
      <c r="D1475" s="174" t="s">
        <v>77</v>
      </c>
      <c r="E1475" s="171">
        <v>8</v>
      </c>
      <c r="F1475" s="171">
        <v>2</v>
      </c>
      <c r="G1475" s="171" t="s">
        <v>77</v>
      </c>
      <c r="H1475" s="171">
        <v>1</v>
      </c>
      <c r="I1475" s="171" t="s">
        <v>77</v>
      </c>
      <c r="J1475" s="173" t="s">
        <v>80</v>
      </c>
      <c r="K1475" s="173" t="s">
        <v>80</v>
      </c>
      <c r="L1475" s="169">
        <f>VLOOKUP(CONCATENATE(J1475,K1475),'Sheet1 (2)'!$J$6:$K$26,2,FALSE)</f>
        <v>0</v>
      </c>
      <c r="M1475" s="173" t="s">
        <v>80</v>
      </c>
      <c r="N1475" s="173" t="s">
        <v>80</v>
      </c>
      <c r="O1475" s="177">
        <f>VLOOKUP(CONCATENATE(M1475,N1475),'[1]Sheet1 (2)'!$L$6:$M$26,2,FALSE)</f>
        <v>0</v>
      </c>
      <c r="P1475" s="173" t="s">
        <v>80</v>
      </c>
      <c r="Q1475" s="173" t="s">
        <v>80</v>
      </c>
      <c r="R1475" s="177">
        <f>VLOOKUP(CONCATENATE(P1475,Q1475),'[1]Sheet1 (2)'!$N$6:$O$26,2,FALSE)</f>
        <v>0</v>
      </c>
      <c r="S1475" s="173" t="s">
        <v>80</v>
      </c>
      <c r="T1475" s="173" t="s">
        <v>80</v>
      </c>
      <c r="U1475" s="177">
        <f>VLOOKUP(CONCATENATE(S1475,T1475),'[1]Sheet1 (2)'!$P$6:$Q$26,2,FALSE)</f>
        <v>0</v>
      </c>
      <c r="V1475" s="173" t="s">
        <v>80</v>
      </c>
      <c r="W1475" s="173" t="s">
        <v>80</v>
      </c>
      <c r="X1475" s="177">
        <f>VLOOKUP(CONCATENATE(V1475,W1475),'[1]Sheet1 (2)'!$R$6:$S$26,2,FALSE)</f>
        <v>0</v>
      </c>
      <c r="Y1475" s="173" t="s">
        <v>80</v>
      </c>
      <c r="Z1475" s="173" t="s">
        <v>80</v>
      </c>
      <c r="AA1475" s="177">
        <f>VLOOKUP(CONCATENATE(Y1475,Z1475),'[1]Sheet1 (2)'!$T$6:$U$26,2,FALSE)</f>
        <v>0</v>
      </c>
      <c r="AB1475" s="173" t="s">
        <v>80</v>
      </c>
      <c r="AC1475" s="173" t="s">
        <v>80</v>
      </c>
      <c r="AD1475" s="177">
        <f>VLOOKUP(CONCATENATE(AB1475,AC1475),'[1]Sheet1 (2)'!$X$6:$Y$26,2,FALSE)</f>
        <v>0</v>
      </c>
      <c r="AE1475" s="173" t="s">
        <v>82</v>
      </c>
      <c r="AF1475" s="173" t="s">
        <v>81</v>
      </c>
      <c r="AG1475" s="177">
        <f>VLOOKUP(CONCATENATE(AE1475,AF1475),'[1]Sheet1 (2)'!$Z$6:$AA$26,2,FALSE)</f>
        <v>66</v>
      </c>
      <c r="AH1475" s="172"/>
      <c r="AI1475" s="178"/>
      <c r="AJ1475" s="140"/>
      <c r="AK1475" s="176" t="s">
        <v>282</v>
      </c>
      <c r="AL1475" s="176" t="s">
        <v>76</v>
      </c>
      <c r="AM1475" s="170">
        <f t="shared" si="47"/>
        <v>1608</v>
      </c>
      <c r="AN1475" s="147"/>
      <c r="AO1475" s="155"/>
      <c r="AP1475" s="156"/>
      <c r="AQ1475" s="157">
        <v>1.4168372669258165</v>
      </c>
      <c r="AR1475" s="158"/>
      <c r="AS1475" s="145">
        <f>LOOKUP(rufmkm,'[1]Sheet1 (2)'!$V$62:$V$71,'[1]Sheet1 (2)'!$W$62:$W$71)</f>
        <v>20</v>
      </c>
      <c r="AT1475" s="140"/>
      <c r="AU1475" s="157">
        <f>IF(IF(D1475='[1]Sheet1 (2)'!$C$69,'[1]Sheet1 (2)'!$D$69*('[1]Sheet1 (2)'!$D$72-rut_index)/'[1]Sheet1 (2)'!$D$72,IF([1]shee2!D1415='[1]Sheet1 (2)'!$C$70,'[1]Sheet1 (2)'!$D$70*('[1]Sheet1 (2)'!$D$72-rut_index)/'[1]Sheet1 (2)'!$D$72,IF([1]shee2!D1415='[1]Sheet1 (2)'!$C$71,'[1]Sheet1 (2)'!$D$71*('[1]Sheet1 (2)'!$D$72-rut_index)/'[1]Sheet1 (2)'!$D$72)))&lt;0,0,IF(D1475='[1]Sheet1 (2)'!$C$69,'[1]Sheet1 (2)'!$D$69*('[1]Sheet1 (2)'!$D$72-rut_index)/'[1]Sheet1 (2)'!$D$72,IF([1]shee2!D1415='[1]Sheet1 (2)'!$C$70,'[1]Sheet1 (2)'!$D$70*('[1]Sheet1 (2)'!$D$72-rut_index)/'[1]Sheet1 (2)'!$D$72,IF([1]shee2!D1415='[1]Sheet1 (2)'!$C$71,'[1]Sheet1 (2)'!$D$71*('[1]Sheet1 (2)'!$D$72-rut_index)/'[1]Sheet1 (2)'!$D$72))))</f>
        <v>5</v>
      </c>
      <c r="AV1475" s="157">
        <f>IF(IF(D1475='[1]Sheet1 (2)'!$C$69,'[1]Sheet1 (2)'!$D$69*('[1]Sheet1 (2)'!$D$72-crack_s_index)/'[1]Sheet1 (2)'!$D$72,IF([1]shee2!D1415='[1]Sheet1 (2)'!$C$70,'[1]Sheet1 (2)'!$D$70*('[1]Sheet1 (2)'!$D$72-crack_s_index)/'[1]Sheet1 (2)'!$D$72,IF([1]shee2!D1415='[1]Sheet1 (2)'!$C$71,'[1]Sheet1 (2)'!$D$71*('[1]Sheet1 (2)'!$D$72-crack_s_index)/'[1]Sheet1 (2)'!$D$72)))&lt;0,0,IF(D1475='[1]Sheet1 (2)'!$C$69,'[1]Sheet1 (2)'!$D$69*('[1]Sheet1 (2)'!$D$72-crack_s_index)/'[1]Sheet1 (2)'!$D$72,IF([1]shee2!D1415='[1]Sheet1 (2)'!$C$70,'[1]Sheet1 (2)'!$D$70*('[1]Sheet1 (2)'!$D$72-crack_s_index)/'[1]Sheet1 (2)'!$D$72,IF([1]shee2!D1415='[1]Sheet1 (2)'!$C$71,'[1]Sheet1 (2)'!$D$71*('[1]Sheet1 (2)'!$D$72-crack_s_index)/'[1]Sheet1 (2)'!$D$72))))</f>
        <v>5</v>
      </c>
      <c r="AW1475" s="157">
        <f>IF(IF(D1475='[1]Sheet1 (2)'!$C$69,'[1]Sheet1 (2)'!$D$69*('[1]Sheet1 (2)'!$D$72-crack_t_index)/'[1]Sheet1 (2)'!$D$72,IF([1]shee2!D1415='[1]Sheet1 (2)'!$C$70,'[1]Sheet1 (2)'!$D$70*('[1]Sheet1 (2)'!$D$72-crack_t_index)/'[1]Sheet1 (2)'!$D$72,IF([1]shee2!D1415='[1]Sheet1 (2)'!$C$71,'[1]Sheet1 (2)'!$D$71*('[1]Sheet1 (2)'!$D$72-crack_t_index)/'[1]Sheet1 (2)'!$D$72)))&lt;0,0,IF(D1475='[1]Sheet1 (2)'!$C$69,'[1]Sheet1 (2)'!$D$69*('[1]Sheet1 (2)'!$D$72-crack_t_index)/'[1]Sheet1 (2)'!$D$72,IF([1]shee2!D1415='[1]Sheet1 (2)'!$C$70,'[1]Sheet1 (2)'!$D$70*('[1]Sheet1 (2)'!$D$72-crack_t_index)/'[1]Sheet1 (2)'!$D$72,IF([1]shee2!D1415='[1]Sheet1 (2)'!$C$71,'[1]Sheet1 (2)'!$D$71*('[1]Sheet1 (2)'!$D$72-crack_t_index)/'[1]Sheet1 (2)'!$D$72))))</f>
        <v>5</v>
      </c>
      <c r="AX1475" s="157">
        <f>IF(IF(D1475='[1]Sheet1 (2)'!$C$69,'[1]Sheet1 (2)'!$D$69*('[1]Sheet1 (2)'!$D$72-rave_index)/'[1]Sheet1 (2)'!$D$72,IF([1]shee2!D1415='[1]Sheet1 (2)'!$C$70,'[1]Sheet1 (2)'!$D$70*('[1]Sheet1 (2)'!$D$72-rave_index)/'[1]Sheet1 (2)'!$D$72,IF([1]shee2!D1415='[1]Sheet1 (2)'!$C$71,'[1]Sheet1 (2)'!$D$71*('[1]Sheet1 (2)'!$D$72-rave_index)/'[1]Sheet1 (2)'!$D$72)))&lt;0,0,IF(D1475='[1]Sheet1 (2)'!$C$69,'[1]Sheet1 (2)'!$D$69*('[1]Sheet1 (2)'!$D$72-rave_index)/'[1]Sheet1 (2)'!$D$72,IF([1]shee2!D1415='[1]Sheet1 (2)'!$C$70,'[1]Sheet1 (2)'!$D$70*('[1]Sheet1 (2)'!$D$72-rave_index)/'[1]Sheet1 (2)'!$D$72,IF([1]shee2!D1415='[1]Sheet1 (2)'!$C$71,'[1]Sheet1 (2)'!$D$71*('[1]Sheet1 (2)'!$D$72-rave_index)/'[1]Sheet1 (2)'!$D$72))))</f>
        <v>5</v>
      </c>
      <c r="AY1475" s="157">
        <f>IF(IF(D1475='[1]Sheet1 (2)'!$C$69,'[1]Sheet1 (2)'!$D$69*('[1]Sheet1 (2)'!$D$72-rough_index)/'[1]Sheet1 (2)'!$D$72,IF([1]shee2!D1415='[1]Sheet1 (2)'!$C$70,'[1]Sheet1 (2)'!$D$70*('[1]Sheet1 (2)'!$D$72-rough_index)/'[1]Sheet1 (2)'!$D$72,IF([1]shee2!D1415='[1]Sheet1 (2)'!$C$71,'[1]Sheet1 (2)'!$D$71*('[1]Sheet1 (2)'!$D$72-rough_index)/'[1]Sheet1 (2)'!$D$72)))&lt;0,0,IF(D1475='[1]Sheet1 (2)'!$C$69,'[1]Sheet1 (2)'!$D$69*('[1]Sheet1 (2)'!$D$72-rough_index)/'[1]Sheet1 (2)'!$D$72,IF([1]shee2!D1415='[1]Sheet1 (2)'!$C$70,'[1]Sheet1 (2)'!$D$70*('[1]Sheet1 (2)'!$D$72-rough_index)/'[1]Sheet1 (2)'!$D$72,IF([1]shee2!D1415='[1]Sheet1 (2)'!$C$71,'[1]Sheet1 (2)'!$D$71*('[1]Sheet1 (2)'!$D$72-rough_index)/'[1]Sheet1 (2)'!$D$72))))</f>
        <v>3.3333333333333335</v>
      </c>
      <c r="AZ1475" s="179">
        <f>+(AU1475*'[1]Sheet1 (2)'!$C$77)+(AV1475*'[1]Sheet1 (2)'!$C$78)+(AW1475*'[1]Sheet1 (2)'!$C$79)+(AX1475*'[1]Sheet1 (2)'!$C$80)+(AY1475*'[1]Sheet1 (2)'!$C$81)</f>
        <v>4.5</v>
      </c>
      <c r="BA1475" s="213" t="str">
        <f t="shared" si="46"/>
        <v>Good</v>
      </c>
      <c r="BE1475">
        <f>IF(D1475='[1]Sheet1 (2)'!$C$61,'[1]Sheet1 (2)'!$D$61*(counts^2)+'[1]Sheet1 (2)'!$G$61*counts+'[1]Sheet1 (2)'!$J$61,IF(D1475='[1]Sheet1 (2)'!$C$62,'[1]Sheet1 (2)'!$D$62*counts+'[1]Sheet1 (2)'!$G$62,IF(D1475='[1]Sheet1 (2)'!$C$63,'[1]Sheet1 (2)'!$D$63*counts+'[1]Sheet1 (2)'!$G$63,IF(D1475='[1]Sheet1 (2)'!$C$64,'[1]Sheet1 (2)'!$D$64*counts+'[1]Sheet1 (2)'!$G$64))))</f>
        <v>2.0984129299999998</v>
      </c>
    </row>
    <row r="1476" spans="1:57" ht="12.75" customHeight="1">
      <c r="A1476" s="176" t="s">
        <v>282</v>
      </c>
      <c r="B1476" s="145" t="s">
        <v>76</v>
      </c>
      <c r="C1476" s="170">
        <v>1609</v>
      </c>
      <c r="D1476" s="174" t="s">
        <v>77</v>
      </c>
      <c r="E1476" s="171">
        <v>8</v>
      </c>
      <c r="F1476" s="171">
        <v>2</v>
      </c>
      <c r="G1476" s="171" t="s">
        <v>77</v>
      </c>
      <c r="H1476" s="171">
        <v>1</v>
      </c>
      <c r="I1476" s="171" t="s">
        <v>77</v>
      </c>
      <c r="J1476" s="173" t="s">
        <v>80</v>
      </c>
      <c r="K1476" s="173" t="s">
        <v>80</v>
      </c>
      <c r="L1476" s="169">
        <f>VLOOKUP(CONCATENATE(J1476,K1476),'Sheet1 (2)'!$J$6:$K$26,2,FALSE)</f>
        <v>0</v>
      </c>
      <c r="M1476" s="173" t="s">
        <v>80</v>
      </c>
      <c r="N1476" s="173" t="s">
        <v>80</v>
      </c>
      <c r="O1476" s="177">
        <f>VLOOKUP(CONCATENATE(M1476,N1476),'[1]Sheet1 (2)'!$L$6:$M$26,2,FALSE)</f>
        <v>0</v>
      </c>
      <c r="P1476" s="173" t="s">
        <v>80</v>
      </c>
      <c r="Q1476" s="173" t="s">
        <v>80</v>
      </c>
      <c r="R1476" s="177">
        <f>VLOOKUP(CONCATENATE(P1476,Q1476),'[1]Sheet1 (2)'!$N$6:$O$26,2,FALSE)</f>
        <v>0</v>
      </c>
      <c r="S1476" s="173" t="s">
        <v>80</v>
      </c>
      <c r="T1476" s="173" t="s">
        <v>80</v>
      </c>
      <c r="U1476" s="177">
        <f>VLOOKUP(CONCATENATE(S1476,T1476),'[1]Sheet1 (2)'!$P$6:$Q$26,2,FALSE)</f>
        <v>0</v>
      </c>
      <c r="V1476" s="173" t="s">
        <v>80</v>
      </c>
      <c r="W1476" s="173" t="s">
        <v>80</v>
      </c>
      <c r="X1476" s="177">
        <f>VLOOKUP(CONCATENATE(V1476,W1476),'[1]Sheet1 (2)'!$R$6:$S$26,2,FALSE)</f>
        <v>0</v>
      </c>
      <c r="Y1476" s="173" t="s">
        <v>80</v>
      </c>
      <c r="Z1476" s="173" t="s">
        <v>80</v>
      </c>
      <c r="AA1476" s="177">
        <f>VLOOKUP(CONCATENATE(Y1476,Z1476),'[1]Sheet1 (2)'!$T$6:$U$26,2,FALSE)</f>
        <v>0</v>
      </c>
      <c r="AB1476" s="173" t="s">
        <v>80</v>
      </c>
      <c r="AC1476" s="173" t="s">
        <v>80</v>
      </c>
      <c r="AD1476" s="177">
        <f>VLOOKUP(CONCATENATE(AB1476,AC1476),'[1]Sheet1 (2)'!$X$6:$Y$26,2,FALSE)</f>
        <v>0</v>
      </c>
      <c r="AE1476" s="173" t="s">
        <v>82</v>
      </c>
      <c r="AF1476" s="173" t="s">
        <v>81</v>
      </c>
      <c r="AG1476" s="177">
        <f>VLOOKUP(CONCATENATE(AE1476,AF1476),'[1]Sheet1 (2)'!$Z$6:$AA$26,2,FALSE)</f>
        <v>66</v>
      </c>
      <c r="AH1476" s="172"/>
      <c r="AI1476" s="178"/>
      <c r="AJ1476" s="140"/>
      <c r="AK1476" s="176" t="s">
        <v>282</v>
      </c>
      <c r="AL1476" s="176" t="s">
        <v>76</v>
      </c>
      <c r="AM1476" s="170">
        <f t="shared" si="47"/>
        <v>1609</v>
      </c>
      <c r="AN1476" s="147"/>
      <c r="AO1476" s="155" t="s">
        <v>409</v>
      </c>
      <c r="AP1476" s="156"/>
      <c r="AQ1476" s="157">
        <v>1.3898591839585894</v>
      </c>
      <c r="AR1476" s="158"/>
      <c r="AS1476" s="145">
        <f>LOOKUP(rufmkm,'[1]Sheet1 (2)'!$V$62:$V$71,'[1]Sheet1 (2)'!$W$62:$W$71)</f>
        <v>20</v>
      </c>
      <c r="AT1476" s="140"/>
      <c r="AU1476" s="157">
        <f>IF(IF(D1476='[1]Sheet1 (2)'!$C$69,'[1]Sheet1 (2)'!$D$69*('[1]Sheet1 (2)'!$D$72-rut_index)/'[1]Sheet1 (2)'!$D$72,IF([1]shee2!D1416='[1]Sheet1 (2)'!$C$70,'[1]Sheet1 (2)'!$D$70*('[1]Sheet1 (2)'!$D$72-rut_index)/'[1]Sheet1 (2)'!$D$72,IF([1]shee2!D1416='[1]Sheet1 (2)'!$C$71,'[1]Sheet1 (2)'!$D$71*('[1]Sheet1 (2)'!$D$72-rut_index)/'[1]Sheet1 (2)'!$D$72)))&lt;0,0,IF(D1476='[1]Sheet1 (2)'!$C$69,'[1]Sheet1 (2)'!$D$69*('[1]Sheet1 (2)'!$D$72-rut_index)/'[1]Sheet1 (2)'!$D$72,IF([1]shee2!D1416='[1]Sheet1 (2)'!$C$70,'[1]Sheet1 (2)'!$D$70*('[1]Sheet1 (2)'!$D$72-rut_index)/'[1]Sheet1 (2)'!$D$72,IF([1]shee2!D1416='[1]Sheet1 (2)'!$C$71,'[1]Sheet1 (2)'!$D$71*('[1]Sheet1 (2)'!$D$72-rut_index)/'[1]Sheet1 (2)'!$D$72))))</f>
        <v>5</v>
      </c>
      <c r="AV1476" s="157">
        <f>IF(IF(D1476='[1]Sheet1 (2)'!$C$69,'[1]Sheet1 (2)'!$D$69*('[1]Sheet1 (2)'!$D$72-crack_s_index)/'[1]Sheet1 (2)'!$D$72,IF([1]shee2!D1416='[1]Sheet1 (2)'!$C$70,'[1]Sheet1 (2)'!$D$70*('[1]Sheet1 (2)'!$D$72-crack_s_index)/'[1]Sheet1 (2)'!$D$72,IF([1]shee2!D1416='[1]Sheet1 (2)'!$C$71,'[1]Sheet1 (2)'!$D$71*('[1]Sheet1 (2)'!$D$72-crack_s_index)/'[1]Sheet1 (2)'!$D$72)))&lt;0,0,IF(D1476='[1]Sheet1 (2)'!$C$69,'[1]Sheet1 (2)'!$D$69*('[1]Sheet1 (2)'!$D$72-crack_s_index)/'[1]Sheet1 (2)'!$D$72,IF([1]shee2!D1416='[1]Sheet1 (2)'!$C$70,'[1]Sheet1 (2)'!$D$70*('[1]Sheet1 (2)'!$D$72-crack_s_index)/'[1]Sheet1 (2)'!$D$72,IF([1]shee2!D1416='[1]Sheet1 (2)'!$C$71,'[1]Sheet1 (2)'!$D$71*('[1]Sheet1 (2)'!$D$72-crack_s_index)/'[1]Sheet1 (2)'!$D$72))))</f>
        <v>5</v>
      </c>
      <c r="AW1476" s="157">
        <f>IF(IF(D1476='[1]Sheet1 (2)'!$C$69,'[1]Sheet1 (2)'!$D$69*('[1]Sheet1 (2)'!$D$72-crack_t_index)/'[1]Sheet1 (2)'!$D$72,IF([1]shee2!D1416='[1]Sheet1 (2)'!$C$70,'[1]Sheet1 (2)'!$D$70*('[1]Sheet1 (2)'!$D$72-crack_t_index)/'[1]Sheet1 (2)'!$D$72,IF([1]shee2!D1416='[1]Sheet1 (2)'!$C$71,'[1]Sheet1 (2)'!$D$71*('[1]Sheet1 (2)'!$D$72-crack_t_index)/'[1]Sheet1 (2)'!$D$72)))&lt;0,0,IF(D1476='[1]Sheet1 (2)'!$C$69,'[1]Sheet1 (2)'!$D$69*('[1]Sheet1 (2)'!$D$72-crack_t_index)/'[1]Sheet1 (2)'!$D$72,IF([1]shee2!D1416='[1]Sheet1 (2)'!$C$70,'[1]Sheet1 (2)'!$D$70*('[1]Sheet1 (2)'!$D$72-crack_t_index)/'[1]Sheet1 (2)'!$D$72,IF([1]shee2!D1416='[1]Sheet1 (2)'!$C$71,'[1]Sheet1 (2)'!$D$71*('[1]Sheet1 (2)'!$D$72-crack_t_index)/'[1]Sheet1 (2)'!$D$72))))</f>
        <v>5</v>
      </c>
      <c r="AX1476" s="157">
        <f>IF(IF(D1476='[1]Sheet1 (2)'!$C$69,'[1]Sheet1 (2)'!$D$69*('[1]Sheet1 (2)'!$D$72-rave_index)/'[1]Sheet1 (2)'!$D$72,IF([1]shee2!D1416='[1]Sheet1 (2)'!$C$70,'[1]Sheet1 (2)'!$D$70*('[1]Sheet1 (2)'!$D$72-rave_index)/'[1]Sheet1 (2)'!$D$72,IF([1]shee2!D1416='[1]Sheet1 (2)'!$C$71,'[1]Sheet1 (2)'!$D$71*('[1]Sheet1 (2)'!$D$72-rave_index)/'[1]Sheet1 (2)'!$D$72)))&lt;0,0,IF(D1476='[1]Sheet1 (2)'!$C$69,'[1]Sheet1 (2)'!$D$69*('[1]Sheet1 (2)'!$D$72-rave_index)/'[1]Sheet1 (2)'!$D$72,IF([1]shee2!D1416='[1]Sheet1 (2)'!$C$70,'[1]Sheet1 (2)'!$D$70*('[1]Sheet1 (2)'!$D$72-rave_index)/'[1]Sheet1 (2)'!$D$72,IF([1]shee2!D1416='[1]Sheet1 (2)'!$C$71,'[1]Sheet1 (2)'!$D$71*('[1]Sheet1 (2)'!$D$72-rave_index)/'[1]Sheet1 (2)'!$D$72))))</f>
        <v>5</v>
      </c>
      <c r="AY1476" s="157">
        <f>IF(IF(D1476='[1]Sheet1 (2)'!$C$69,'[1]Sheet1 (2)'!$D$69*('[1]Sheet1 (2)'!$D$72-rough_index)/'[1]Sheet1 (2)'!$D$72,IF([1]shee2!D1416='[1]Sheet1 (2)'!$C$70,'[1]Sheet1 (2)'!$D$70*('[1]Sheet1 (2)'!$D$72-rough_index)/'[1]Sheet1 (2)'!$D$72,IF([1]shee2!D1416='[1]Sheet1 (2)'!$C$71,'[1]Sheet1 (2)'!$D$71*('[1]Sheet1 (2)'!$D$72-rough_index)/'[1]Sheet1 (2)'!$D$72)))&lt;0,0,IF(D1476='[1]Sheet1 (2)'!$C$69,'[1]Sheet1 (2)'!$D$69*('[1]Sheet1 (2)'!$D$72-rough_index)/'[1]Sheet1 (2)'!$D$72,IF([1]shee2!D1416='[1]Sheet1 (2)'!$C$70,'[1]Sheet1 (2)'!$D$70*('[1]Sheet1 (2)'!$D$72-rough_index)/'[1]Sheet1 (2)'!$D$72,IF([1]shee2!D1416='[1]Sheet1 (2)'!$C$71,'[1]Sheet1 (2)'!$D$71*('[1]Sheet1 (2)'!$D$72-rough_index)/'[1]Sheet1 (2)'!$D$72))))</f>
        <v>3.3333333333333335</v>
      </c>
      <c r="AZ1476" s="179">
        <f>+(AU1476*'[1]Sheet1 (2)'!$C$77)+(AV1476*'[1]Sheet1 (2)'!$C$78)+(AW1476*'[1]Sheet1 (2)'!$C$79)+(AX1476*'[1]Sheet1 (2)'!$C$80)+(AY1476*'[1]Sheet1 (2)'!$C$81)</f>
        <v>4.5</v>
      </c>
      <c r="BA1476" s="213" t="str">
        <f t="shared" si="46"/>
        <v>Good</v>
      </c>
      <c r="BE1476">
        <f>IF(D1476='[1]Sheet1 (2)'!$C$61,'[1]Sheet1 (2)'!$D$61*(counts^2)+'[1]Sheet1 (2)'!$G$61*counts+'[1]Sheet1 (2)'!$J$61,IF(D1476='[1]Sheet1 (2)'!$C$62,'[1]Sheet1 (2)'!$D$62*counts+'[1]Sheet1 (2)'!$G$62,IF(D1476='[1]Sheet1 (2)'!$C$63,'[1]Sheet1 (2)'!$D$63*counts+'[1]Sheet1 (2)'!$G$63,IF(D1476='[1]Sheet1 (2)'!$C$64,'[1]Sheet1 (2)'!$D$64*counts+'[1]Sheet1 (2)'!$G$64))))</f>
        <v>2.0984129299999998</v>
      </c>
    </row>
    <row r="1477" spans="1:57" ht="12.75" customHeight="1">
      <c r="A1477" s="176" t="s">
        <v>282</v>
      </c>
      <c r="B1477" s="145" t="s">
        <v>76</v>
      </c>
      <c r="C1477" s="170">
        <v>1610</v>
      </c>
      <c r="D1477" s="174" t="s">
        <v>77</v>
      </c>
      <c r="E1477" s="171">
        <v>8</v>
      </c>
      <c r="F1477" s="171">
        <v>2</v>
      </c>
      <c r="G1477" s="171" t="s">
        <v>77</v>
      </c>
      <c r="H1477" s="171">
        <v>1</v>
      </c>
      <c r="I1477" s="171" t="s">
        <v>77</v>
      </c>
      <c r="J1477" s="173" t="s">
        <v>80</v>
      </c>
      <c r="K1477" s="173" t="s">
        <v>80</v>
      </c>
      <c r="L1477" s="169">
        <f>VLOOKUP(CONCATENATE(J1477,K1477),'Sheet1 (2)'!$J$6:$K$26,2,FALSE)</f>
        <v>0</v>
      </c>
      <c r="M1477" s="173" t="s">
        <v>80</v>
      </c>
      <c r="N1477" s="173" t="s">
        <v>80</v>
      </c>
      <c r="O1477" s="177">
        <f>VLOOKUP(CONCATENATE(M1477,N1477),'[1]Sheet1 (2)'!$L$6:$M$26,2,FALSE)</f>
        <v>0</v>
      </c>
      <c r="P1477" s="173" t="s">
        <v>80</v>
      </c>
      <c r="Q1477" s="173" t="s">
        <v>80</v>
      </c>
      <c r="R1477" s="177">
        <f>VLOOKUP(CONCATENATE(P1477,Q1477),'[1]Sheet1 (2)'!$N$6:$O$26,2,FALSE)</f>
        <v>0</v>
      </c>
      <c r="S1477" s="173" t="s">
        <v>80</v>
      </c>
      <c r="T1477" s="173" t="s">
        <v>80</v>
      </c>
      <c r="U1477" s="177">
        <f>VLOOKUP(CONCATENATE(S1477,T1477),'[1]Sheet1 (2)'!$P$6:$Q$26,2,FALSE)</f>
        <v>0</v>
      </c>
      <c r="V1477" s="173" t="s">
        <v>80</v>
      </c>
      <c r="W1477" s="173" t="s">
        <v>80</v>
      </c>
      <c r="X1477" s="177">
        <f>VLOOKUP(CONCATENATE(V1477,W1477),'[1]Sheet1 (2)'!$R$6:$S$26,2,FALSE)</f>
        <v>0</v>
      </c>
      <c r="Y1477" s="173" t="s">
        <v>80</v>
      </c>
      <c r="Z1477" s="173" t="s">
        <v>80</v>
      </c>
      <c r="AA1477" s="177">
        <f>VLOOKUP(CONCATENATE(Y1477,Z1477),'[1]Sheet1 (2)'!$T$6:$U$26,2,FALSE)</f>
        <v>0</v>
      </c>
      <c r="AB1477" s="173" t="s">
        <v>80</v>
      </c>
      <c r="AC1477" s="173" t="s">
        <v>80</v>
      </c>
      <c r="AD1477" s="177">
        <f>VLOOKUP(CONCATENATE(AB1477,AC1477),'[1]Sheet1 (2)'!$X$6:$Y$26,2,FALSE)</f>
        <v>0</v>
      </c>
      <c r="AE1477" s="173" t="s">
        <v>82</v>
      </c>
      <c r="AF1477" s="173" t="s">
        <v>81</v>
      </c>
      <c r="AG1477" s="177">
        <f>VLOOKUP(CONCATENATE(AE1477,AF1477),'[1]Sheet1 (2)'!$Z$6:$AA$26,2,FALSE)</f>
        <v>66</v>
      </c>
      <c r="AH1477" s="172"/>
      <c r="AI1477" s="178"/>
      <c r="AJ1477" s="140"/>
      <c r="AK1477" s="176" t="s">
        <v>282</v>
      </c>
      <c r="AL1477" s="176" t="s">
        <v>76</v>
      </c>
      <c r="AM1477" s="170">
        <f t="shared" si="47"/>
        <v>1610</v>
      </c>
      <c r="AN1477" s="147"/>
      <c r="AO1477" s="155"/>
      <c r="AP1477" s="156"/>
      <c r="AQ1477" s="157">
        <v>1.9198611030377442</v>
      </c>
      <c r="AR1477" s="158"/>
      <c r="AS1477" s="145">
        <f>LOOKUP(rufmkm,'[1]Sheet1 (2)'!$V$62:$V$71,'[1]Sheet1 (2)'!$W$62:$W$71)</f>
        <v>20</v>
      </c>
      <c r="AT1477" s="140"/>
      <c r="AU1477" s="157">
        <f>IF(IF(D1477='[1]Sheet1 (2)'!$C$69,'[1]Sheet1 (2)'!$D$69*('[1]Sheet1 (2)'!$D$72-rut_index)/'[1]Sheet1 (2)'!$D$72,IF([1]shee2!D1417='[1]Sheet1 (2)'!$C$70,'[1]Sheet1 (2)'!$D$70*('[1]Sheet1 (2)'!$D$72-rut_index)/'[1]Sheet1 (2)'!$D$72,IF([1]shee2!D1417='[1]Sheet1 (2)'!$C$71,'[1]Sheet1 (2)'!$D$71*('[1]Sheet1 (2)'!$D$72-rut_index)/'[1]Sheet1 (2)'!$D$72)))&lt;0,0,IF(D1477='[1]Sheet1 (2)'!$C$69,'[1]Sheet1 (2)'!$D$69*('[1]Sheet1 (2)'!$D$72-rut_index)/'[1]Sheet1 (2)'!$D$72,IF([1]shee2!D1417='[1]Sheet1 (2)'!$C$70,'[1]Sheet1 (2)'!$D$70*('[1]Sheet1 (2)'!$D$72-rut_index)/'[1]Sheet1 (2)'!$D$72,IF([1]shee2!D1417='[1]Sheet1 (2)'!$C$71,'[1]Sheet1 (2)'!$D$71*('[1]Sheet1 (2)'!$D$72-rut_index)/'[1]Sheet1 (2)'!$D$72))))</f>
        <v>5</v>
      </c>
      <c r="AV1477" s="157">
        <f>IF(IF(D1477='[1]Sheet1 (2)'!$C$69,'[1]Sheet1 (2)'!$D$69*('[1]Sheet1 (2)'!$D$72-crack_s_index)/'[1]Sheet1 (2)'!$D$72,IF([1]shee2!D1417='[1]Sheet1 (2)'!$C$70,'[1]Sheet1 (2)'!$D$70*('[1]Sheet1 (2)'!$D$72-crack_s_index)/'[1]Sheet1 (2)'!$D$72,IF([1]shee2!D1417='[1]Sheet1 (2)'!$C$71,'[1]Sheet1 (2)'!$D$71*('[1]Sheet1 (2)'!$D$72-crack_s_index)/'[1]Sheet1 (2)'!$D$72)))&lt;0,0,IF(D1477='[1]Sheet1 (2)'!$C$69,'[1]Sheet1 (2)'!$D$69*('[1]Sheet1 (2)'!$D$72-crack_s_index)/'[1]Sheet1 (2)'!$D$72,IF([1]shee2!D1417='[1]Sheet1 (2)'!$C$70,'[1]Sheet1 (2)'!$D$70*('[1]Sheet1 (2)'!$D$72-crack_s_index)/'[1]Sheet1 (2)'!$D$72,IF([1]shee2!D1417='[1]Sheet1 (2)'!$C$71,'[1]Sheet1 (2)'!$D$71*('[1]Sheet1 (2)'!$D$72-crack_s_index)/'[1]Sheet1 (2)'!$D$72))))</f>
        <v>5</v>
      </c>
      <c r="AW1477" s="157">
        <f>IF(IF(D1477='[1]Sheet1 (2)'!$C$69,'[1]Sheet1 (2)'!$D$69*('[1]Sheet1 (2)'!$D$72-crack_t_index)/'[1]Sheet1 (2)'!$D$72,IF([1]shee2!D1417='[1]Sheet1 (2)'!$C$70,'[1]Sheet1 (2)'!$D$70*('[1]Sheet1 (2)'!$D$72-crack_t_index)/'[1]Sheet1 (2)'!$D$72,IF([1]shee2!D1417='[1]Sheet1 (2)'!$C$71,'[1]Sheet1 (2)'!$D$71*('[1]Sheet1 (2)'!$D$72-crack_t_index)/'[1]Sheet1 (2)'!$D$72)))&lt;0,0,IF(D1477='[1]Sheet1 (2)'!$C$69,'[1]Sheet1 (2)'!$D$69*('[1]Sheet1 (2)'!$D$72-crack_t_index)/'[1]Sheet1 (2)'!$D$72,IF([1]shee2!D1417='[1]Sheet1 (2)'!$C$70,'[1]Sheet1 (2)'!$D$70*('[1]Sheet1 (2)'!$D$72-crack_t_index)/'[1]Sheet1 (2)'!$D$72,IF([1]shee2!D1417='[1]Sheet1 (2)'!$C$71,'[1]Sheet1 (2)'!$D$71*('[1]Sheet1 (2)'!$D$72-crack_t_index)/'[1]Sheet1 (2)'!$D$72))))</f>
        <v>5</v>
      </c>
      <c r="AX1477" s="157">
        <f>IF(IF(D1477='[1]Sheet1 (2)'!$C$69,'[1]Sheet1 (2)'!$D$69*('[1]Sheet1 (2)'!$D$72-rave_index)/'[1]Sheet1 (2)'!$D$72,IF([1]shee2!D1417='[1]Sheet1 (2)'!$C$70,'[1]Sheet1 (2)'!$D$70*('[1]Sheet1 (2)'!$D$72-rave_index)/'[1]Sheet1 (2)'!$D$72,IF([1]shee2!D1417='[1]Sheet1 (2)'!$C$71,'[1]Sheet1 (2)'!$D$71*('[1]Sheet1 (2)'!$D$72-rave_index)/'[1]Sheet1 (2)'!$D$72)))&lt;0,0,IF(D1477='[1]Sheet1 (2)'!$C$69,'[1]Sheet1 (2)'!$D$69*('[1]Sheet1 (2)'!$D$72-rave_index)/'[1]Sheet1 (2)'!$D$72,IF([1]shee2!D1417='[1]Sheet1 (2)'!$C$70,'[1]Sheet1 (2)'!$D$70*('[1]Sheet1 (2)'!$D$72-rave_index)/'[1]Sheet1 (2)'!$D$72,IF([1]shee2!D1417='[1]Sheet1 (2)'!$C$71,'[1]Sheet1 (2)'!$D$71*('[1]Sheet1 (2)'!$D$72-rave_index)/'[1]Sheet1 (2)'!$D$72))))</f>
        <v>5</v>
      </c>
      <c r="AY1477" s="157">
        <f>IF(IF(D1477='[1]Sheet1 (2)'!$C$69,'[1]Sheet1 (2)'!$D$69*('[1]Sheet1 (2)'!$D$72-rough_index)/'[1]Sheet1 (2)'!$D$72,IF([1]shee2!D1417='[1]Sheet1 (2)'!$C$70,'[1]Sheet1 (2)'!$D$70*('[1]Sheet1 (2)'!$D$72-rough_index)/'[1]Sheet1 (2)'!$D$72,IF([1]shee2!D1417='[1]Sheet1 (2)'!$C$71,'[1]Sheet1 (2)'!$D$71*('[1]Sheet1 (2)'!$D$72-rough_index)/'[1]Sheet1 (2)'!$D$72)))&lt;0,0,IF(D1477='[1]Sheet1 (2)'!$C$69,'[1]Sheet1 (2)'!$D$69*('[1]Sheet1 (2)'!$D$72-rough_index)/'[1]Sheet1 (2)'!$D$72,IF([1]shee2!D1417='[1]Sheet1 (2)'!$C$70,'[1]Sheet1 (2)'!$D$70*('[1]Sheet1 (2)'!$D$72-rough_index)/'[1]Sheet1 (2)'!$D$72,IF([1]shee2!D1417='[1]Sheet1 (2)'!$C$71,'[1]Sheet1 (2)'!$D$71*('[1]Sheet1 (2)'!$D$72-rough_index)/'[1]Sheet1 (2)'!$D$72))))</f>
        <v>3.3333333333333335</v>
      </c>
      <c r="AZ1477" s="179">
        <f>+(AU1477*'[1]Sheet1 (2)'!$C$77)+(AV1477*'[1]Sheet1 (2)'!$C$78)+(AW1477*'[1]Sheet1 (2)'!$C$79)+(AX1477*'[1]Sheet1 (2)'!$C$80)+(AY1477*'[1]Sheet1 (2)'!$C$81)</f>
        <v>4.5</v>
      </c>
      <c r="BA1477" s="213" t="str">
        <f t="shared" si="46"/>
        <v>Good</v>
      </c>
      <c r="BE1477">
        <f>IF(D1477='[1]Sheet1 (2)'!$C$61,'[1]Sheet1 (2)'!$D$61*(counts^2)+'[1]Sheet1 (2)'!$G$61*counts+'[1]Sheet1 (2)'!$J$61,IF(D1477='[1]Sheet1 (2)'!$C$62,'[1]Sheet1 (2)'!$D$62*counts+'[1]Sheet1 (2)'!$G$62,IF(D1477='[1]Sheet1 (2)'!$C$63,'[1]Sheet1 (2)'!$D$63*counts+'[1]Sheet1 (2)'!$G$63,IF(D1477='[1]Sheet1 (2)'!$C$64,'[1]Sheet1 (2)'!$D$64*counts+'[1]Sheet1 (2)'!$G$64))))</f>
        <v>2.0984129299999998</v>
      </c>
    </row>
    <row r="1478" spans="1:57" ht="12.75" customHeight="1">
      <c r="A1478" s="176" t="s">
        <v>282</v>
      </c>
      <c r="B1478" s="145" t="s">
        <v>76</v>
      </c>
      <c r="C1478" s="170">
        <v>1611</v>
      </c>
      <c r="D1478" s="174" t="s">
        <v>77</v>
      </c>
      <c r="E1478" s="171">
        <v>8</v>
      </c>
      <c r="F1478" s="171">
        <v>2</v>
      </c>
      <c r="G1478" s="171" t="s">
        <v>77</v>
      </c>
      <c r="H1478" s="171">
        <v>1</v>
      </c>
      <c r="I1478" s="171" t="s">
        <v>77</v>
      </c>
      <c r="J1478" s="173" t="s">
        <v>80</v>
      </c>
      <c r="K1478" s="173" t="s">
        <v>80</v>
      </c>
      <c r="L1478" s="169">
        <f>VLOOKUP(CONCATENATE(J1478,K1478),'Sheet1 (2)'!$J$6:$K$26,2,FALSE)</f>
        <v>0</v>
      </c>
      <c r="M1478" s="173" t="s">
        <v>80</v>
      </c>
      <c r="N1478" s="173" t="s">
        <v>80</v>
      </c>
      <c r="O1478" s="177">
        <f>VLOOKUP(CONCATENATE(M1478,N1478),'[1]Sheet1 (2)'!$L$6:$M$26,2,FALSE)</f>
        <v>0</v>
      </c>
      <c r="P1478" s="173" t="s">
        <v>80</v>
      </c>
      <c r="Q1478" s="173" t="s">
        <v>80</v>
      </c>
      <c r="R1478" s="177">
        <f>VLOOKUP(CONCATENATE(P1478,Q1478),'[1]Sheet1 (2)'!$N$6:$O$26,2,FALSE)</f>
        <v>0</v>
      </c>
      <c r="S1478" s="173" t="s">
        <v>80</v>
      </c>
      <c r="T1478" s="173" t="s">
        <v>80</v>
      </c>
      <c r="U1478" s="177">
        <f>VLOOKUP(CONCATENATE(S1478,T1478),'[1]Sheet1 (2)'!$P$6:$Q$26,2,FALSE)</f>
        <v>0</v>
      </c>
      <c r="V1478" s="173" t="s">
        <v>80</v>
      </c>
      <c r="W1478" s="173" t="s">
        <v>80</v>
      </c>
      <c r="X1478" s="177">
        <f>VLOOKUP(CONCATENATE(V1478,W1478),'[1]Sheet1 (2)'!$R$6:$S$26,2,FALSE)</f>
        <v>0</v>
      </c>
      <c r="Y1478" s="173" t="s">
        <v>80</v>
      </c>
      <c r="Z1478" s="173" t="s">
        <v>80</v>
      </c>
      <c r="AA1478" s="177">
        <f>VLOOKUP(CONCATENATE(Y1478,Z1478),'[1]Sheet1 (2)'!$T$6:$U$26,2,FALSE)</f>
        <v>0</v>
      </c>
      <c r="AB1478" s="173" t="s">
        <v>80</v>
      </c>
      <c r="AC1478" s="173" t="s">
        <v>80</v>
      </c>
      <c r="AD1478" s="177">
        <f>VLOOKUP(CONCATENATE(AB1478,AC1478),'[1]Sheet1 (2)'!$X$6:$Y$26,2,FALSE)</f>
        <v>0</v>
      </c>
      <c r="AE1478" s="173" t="s">
        <v>82</v>
      </c>
      <c r="AF1478" s="173" t="s">
        <v>81</v>
      </c>
      <c r="AG1478" s="177">
        <f>VLOOKUP(CONCATENATE(AE1478,AF1478),'[1]Sheet1 (2)'!$Z$6:$AA$26,2,FALSE)</f>
        <v>66</v>
      </c>
      <c r="AH1478" s="172"/>
      <c r="AI1478" s="178"/>
      <c r="AJ1478" s="140"/>
      <c r="AK1478" s="176" t="s">
        <v>282</v>
      </c>
      <c r="AL1478" s="176" t="s">
        <v>76</v>
      </c>
      <c r="AM1478" s="170">
        <f t="shared" si="47"/>
        <v>1611</v>
      </c>
      <c r="AN1478" s="147"/>
      <c r="AO1478" s="155" t="s">
        <v>409</v>
      </c>
      <c r="AP1478" s="156"/>
      <c r="AQ1478" s="157">
        <v>2.0615835252163124</v>
      </c>
      <c r="AR1478" s="158"/>
      <c r="AS1478" s="145">
        <f>LOOKUP(rufmkm,'[1]Sheet1 (2)'!$V$62:$V$71,'[1]Sheet1 (2)'!$W$62:$W$71)</f>
        <v>30</v>
      </c>
      <c r="AT1478" s="140"/>
      <c r="AU1478" s="157">
        <f>IF(IF(D1478='[1]Sheet1 (2)'!$C$69,'[1]Sheet1 (2)'!$D$69*('[1]Sheet1 (2)'!$D$72-rut_index)/'[1]Sheet1 (2)'!$D$72,IF([1]shee2!D1418='[1]Sheet1 (2)'!$C$70,'[1]Sheet1 (2)'!$D$70*('[1]Sheet1 (2)'!$D$72-rut_index)/'[1]Sheet1 (2)'!$D$72,IF([1]shee2!D1418='[1]Sheet1 (2)'!$C$71,'[1]Sheet1 (2)'!$D$71*('[1]Sheet1 (2)'!$D$72-rut_index)/'[1]Sheet1 (2)'!$D$72)))&lt;0,0,IF(D1478='[1]Sheet1 (2)'!$C$69,'[1]Sheet1 (2)'!$D$69*('[1]Sheet1 (2)'!$D$72-rut_index)/'[1]Sheet1 (2)'!$D$72,IF([1]shee2!D1418='[1]Sheet1 (2)'!$C$70,'[1]Sheet1 (2)'!$D$70*('[1]Sheet1 (2)'!$D$72-rut_index)/'[1]Sheet1 (2)'!$D$72,IF([1]shee2!D1418='[1]Sheet1 (2)'!$C$71,'[1]Sheet1 (2)'!$D$71*('[1]Sheet1 (2)'!$D$72-rut_index)/'[1]Sheet1 (2)'!$D$72))))</f>
        <v>5</v>
      </c>
      <c r="AV1478" s="157">
        <f>IF(IF(D1478='[1]Sheet1 (2)'!$C$69,'[1]Sheet1 (2)'!$D$69*('[1]Sheet1 (2)'!$D$72-crack_s_index)/'[1]Sheet1 (2)'!$D$72,IF([1]shee2!D1418='[1]Sheet1 (2)'!$C$70,'[1]Sheet1 (2)'!$D$70*('[1]Sheet1 (2)'!$D$72-crack_s_index)/'[1]Sheet1 (2)'!$D$72,IF([1]shee2!D1418='[1]Sheet1 (2)'!$C$71,'[1]Sheet1 (2)'!$D$71*('[1]Sheet1 (2)'!$D$72-crack_s_index)/'[1]Sheet1 (2)'!$D$72)))&lt;0,0,IF(D1478='[1]Sheet1 (2)'!$C$69,'[1]Sheet1 (2)'!$D$69*('[1]Sheet1 (2)'!$D$72-crack_s_index)/'[1]Sheet1 (2)'!$D$72,IF([1]shee2!D1418='[1]Sheet1 (2)'!$C$70,'[1]Sheet1 (2)'!$D$70*('[1]Sheet1 (2)'!$D$72-crack_s_index)/'[1]Sheet1 (2)'!$D$72,IF([1]shee2!D1418='[1]Sheet1 (2)'!$C$71,'[1]Sheet1 (2)'!$D$71*('[1]Sheet1 (2)'!$D$72-crack_s_index)/'[1]Sheet1 (2)'!$D$72))))</f>
        <v>5</v>
      </c>
      <c r="AW1478" s="157">
        <f>IF(IF(D1478='[1]Sheet1 (2)'!$C$69,'[1]Sheet1 (2)'!$D$69*('[1]Sheet1 (2)'!$D$72-crack_t_index)/'[1]Sheet1 (2)'!$D$72,IF([1]shee2!D1418='[1]Sheet1 (2)'!$C$70,'[1]Sheet1 (2)'!$D$70*('[1]Sheet1 (2)'!$D$72-crack_t_index)/'[1]Sheet1 (2)'!$D$72,IF([1]shee2!D1418='[1]Sheet1 (2)'!$C$71,'[1]Sheet1 (2)'!$D$71*('[1]Sheet1 (2)'!$D$72-crack_t_index)/'[1]Sheet1 (2)'!$D$72)))&lt;0,0,IF(D1478='[1]Sheet1 (2)'!$C$69,'[1]Sheet1 (2)'!$D$69*('[1]Sheet1 (2)'!$D$72-crack_t_index)/'[1]Sheet1 (2)'!$D$72,IF([1]shee2!D1418='[1]Sheet1 (2)'!$C$70,'[1]Sheet1 (2)'!$D$70*('[1]Sheet1 (2)'!$D$72-crack_t_index)/'[1]Sheet1 (2)'!$D$72,IF([1]shee2!D1418='[1]Sheet1 (2)'!$C$71,'[1]Sheet1 (2)'!$D$71*('[1]Sheet1 (2)'!$D$72-crack_t_index)/'[1]Sheet1 (2)'!$D$72))))</f>
        <v>5</v>
      </c>
      <c r="AX1478" s="157">
        <f>IF(IF(D1478='[1]Sheet1 (2)'!$C$69,'[1]Sheet1 (2)'!$D$69*('[1]Sheet1 (2)'!$D$72-rave_index)/'[1]Sheet1 (2)'!$D$72,IF([1]shee2!D1418='[1]Sheet1 (2)'!$C$70,'[1]Sheet1 (2)'!$D$70*('[1]Sheet1 (2)'!$D$72-rave_index)/'[1]Sheet1 (2)'!$D$72,IF([1]shee2!D1418='[1]Sheet1 (2)'!$C$71,'[1]Sheet1 (2)'!$D$71*('[1]Sheet1 (2)'!$D$72-rave_index)/'[1]Sheet1 (2)'!$D$72)))&lt;0,0,IF(D1478='[1]Sheet1 (2)'!$C$69,'[1]Sheet1 (2)'!$D$69*('[1]Sheet1 (2)'!$D$72-rave_index)/'[1]Sheet1 (2)'!$D$72,IF([1]shee2!D1418='[1]Sheet1 (2)'!$C$70,'[1]Sheet1 (2)'!$D$70*('[1]Sheet1 (2)'!$D$72-rave_index)/'[1]Sheet1 (2)'!$D$72,IF([1]shee2!D1418='[1]Sheet1 (2)'!$C$71,'[1]Sheet1 (2)'!$D$71*('[1]Sheet1 (2)'!$D$72-rave_index)/'[1]Sheet1 (2)'!$D$72))))</f>
        <v>5</v>
      </c>
      <c r="AY1478" s="157">
        <f>IF(IF(D1478='[1]Sheet1 (2)'!$C$69,'[1]Sheet1 (2)'!$D$69*('[1]Sheet1 (2)'!$D$72-rough_index)/'[1]Sheet1 (2)'!$D$72,IF([1]shee2!D1418='[1]Sheet1 (2)'!$C$70,'[1]Sheet1 (2)'!$D$70*('[1]Sheet1 (2)'!$D$72-rough_index)/'[1]Sheet1 (2)'!$D$72,IF([1]shee2!D1418='[1]Sheet1 (2)'!$C$71,'[1]Sheet1 (2)'!$D$71*('[1]Sheet1 (2)'!$D$72-rough_index)/'[1]Sheet1 (2)'!$D$72)))&lt;0,0,IF(D1478='[1]Sheet1 (2)'!$C$69,'[1]Sheet1 (2)'!$D$69*('[1]Sheet1 (2)'!$D$72-rough_index)/'[1]Sheet1 (2)'!$D$72,IF([1]shee2!D1418='[1]Sheet1 (2)'!$C$70,'[1]Sheet1 (2)'!$D$70*('[1]Sheet1 (2)'!$D$72-rough_index)/'[1]Sheet1 (2)'!$D$72,IF([1]shee2!D1418='[1]Sheet1 (2)'!$C$71,'[1]Sheet1 (2)'!$D$71*('[1]Sheet1 (2)'!$D$72-rough_index)/'[1]Sheet1 (2)'!$D$72))))</f>
        <v>2.5</v>
      </c>
      <c r="AZ1478" s="179">
        <f>+(AU1478*'[1]Sheet1 (2)'!$C$77)+(AV1478*'[1]Sheet1 (2)'!$C$78)+(AW1478*'[1]Sheet1 (2)'!$C$79)+(AX1478*'[1]Sheet1 (2)'!$C$80)+(AY1478*'[1]Sheet1 (2)'!$C$81)</f>
        <v>4.25</v>
      </c>
      <c r="BA1478" s="213" t="str">
        <f t="shared" si="46"/>
        <v>Good</v>
      </c>
      <c r="BE1478">
        <f>IF(D1478='[1]Sheet1 (2)'!$C$61,'[1]Sheet1 (2)'!$D$61*(counts^2)+'[1]Sheet1 (2)'!$G$61*counts+'[1]Sheet1 (2)'!$J$61,IF(D1478='[1]Sheet1 (2)'!$C$62,'[1]Sheet1 (2)'!$D$62*counts+'[1]Sheet1 (2)'!$G$62,IF(D1478='[1]Sheet1 (2)'!$C$63,'[1]Sheet1 (2)'!$D$63*counts+'[1]Sheet1 (2)'!$G$63,IF(D1478='[1]Sheet1 (2)'!$C$64,'[1]Sheet1 (2)'!$D$64*counts+'[1]Sheet1 (2)'!$G$64))))</f>
        <v>2.0984129299999998</v>
      </c>
    </row>
    <row r="1479" spans="1:57" ht="12.75" customHeight="1">
      <c r="A1479" s="176" t="s">
        <v>282</v>
      </c>
      <c r="B1479" s="145" t="s">
        <v>76</v>
      </c>
      <c r="C1479" s="170">
        <v>1612</v>
      </c>
      <c r="D1479" s="174" t="s">
        <v>77</v>
      </c>
      <c r="E1479" s="171">
        <v>8</v>
      </c>
      <c r="F1479" s="171">
        <v>2</v>
      </c>
      <c r="G1479" s="171" t="s">
        <v>77</v>
      </c>
      <c r="H1479" s="171">
        <v>1</v>
      </c>
      <c r="I1479" s="171" t="s">
        <v>77</v>
      </c>
      <c r="J1479" s="173" t="s">
        <v>80</v>
      </c>
      <c r="K1479" s="173" t="s">
        <v>80</v>
      </c>
      <c r="L1479" s="169">
        <f>VLOOKUP(CONCATENATE(J1479,K1479),'Sheet1 (2)'!$J$6:$K$26,2,FALSE)</f>
        <v>0</v>
      </c>
      <c r="M1479" s="173" t="s">
        <v>80</v>
      </c>
      <c r="N1479" s="173" t="s">
        <v>80</v>
      </c>
      <c r="O1479" s="177">
        <f>VLOOKUP(CONCATENATE(M1479,N1479),'[1]Sheet1 (2)'!$L$6:$M$26,2,FALSE)</f>
        <v>0</v>
      </c>
      <c r="P1479" s="173" t="s">
        <v>80</v>
      </c>
      <c r="Q1479" s="173" t="s">
        <v>80</v>
      </c>
      <c r="R1479" s="177">
        <f>VLOOKUP(CONCATENATE(P1479,Q1479),'[1]Sheet1 (2)'!$N$6:$O$26,2,FALSE)</f>
        <v>0</v>
      </c>
      <c r="S1479" s="173" t="s">
        <v>80</v>
      </c>
      <c r="T1479" s="173" t="s">
        <v>80</v>
      </c>
      <c r="U1479" s="177">
        <f>VLOOKUP(CONCATENATE(S1479,T1479),'[1]Sheet1 (2)'!$P$6:$Q$26,2,FALSE)</f>
        <v>0</v>
      </c>
      <c r="V1479" s="173" t="s">
        <v>80</v>
      </c>
      <c r="W1479" s="173" t="s">
        <v>80</v>
      </c>
      <c r="X1479" s="177">
        <f>VLOOKUP(CONCATENATE(V1479,W1479),'[1]Sheet1 (2)'!$R$6:$S$26,2,FALSE)</f>
        <v>0</v>
      </c>
      <c r="Y1479" s="173" t="s">
        <v>80</v>
      </c>
      <c r="Z1479" s="173" t="s">
        <v>80</v>
      </c>
      <c r="AA1479" s="177">
        <f>VLOOKUP(CONCATENATE(Y1479,Z1479),'[1]Sheet1 (2)'!$T$6:$U$26,2,FALSE)</f>
        <v>0</v>
      </c>
      <c r="AB1479" s="173" t="s">
        <v>80</v>
      </c>
      <c r="AC1479" s="173" t="s">
        <v>80</v>
      </c>
      <c r="AD1479" s="177">
        <f>VLOOKUP(CONCATENATE(AB1479,AC1479),'[1]Sheet1 (2)'!$X$6:$Y$26,2,FALSE)</f>
        <v>0</v>
      </c>
      <c r="AE1479" s="173" t="s">
        <v>82</v>
      </c>
      <c r="AF1479" s="173" t="s">
        <v>81</v>
      </c>
      <c r="AG1479" s="177">
        <f>VLOOKUP(CONCATENATE(AE1479,AF1479),'[1]Sheet1 (2)'!$Z$6:$AA$26,2,FALSE)</f>
        <v>66</v>
      </c>
      <c r="AH1479" s="172"/>
      <c r="AI1479" s="178"/>
      <c r="AJ1479" s="140"/>
      <c r="AK1479" s="176" t="s">
        <v>282</v>
      </c>
      <c r="AL1479" s="176" t="s">
        <v>76</v>
      </c>
      <c r="AM1479" s="170">
        <f t="shared" si="47"/>
        <v>1612</v>
      </c>
      <c r="AN1479" s="147"/>
      <c r="AO1479" s="155"/>
      <c r="AP1479" s="156"/>
      <c r="AQ1479" s="157">
        <v>1.3139659141526394</v>
      </c>
      <c r="AR1479" s="158"/>
      <c r="AS1479" s="145">
        <f>LOOKUP(rufmkm,'[1]Sheet1 (2)'!$V$62:$V$71,'[1]Sheet1 (2)'!$W$62:$W$71)</f>
        <v>20</v>
      </c>
      <c r="AT1479" s="140"/>
      <c r="AU1479" s="157">
        <f>IF(IF(D1479='[1]Sheet1 (2)'!$C$69,'[1]Sheet1 (2)'!$D$69*('[1]Sheet1 (2)'!$D$72-rut_index)/'[1]Sheet1 (2)'!$D$72,IF([1]shee2!D1419='[1]Sheet1 (2)'!$C$70,'[1]Sheet1 (2)'!$D$70*('[1]Sheet1 (2)'!$D$72-rut_index)/'[1]Sheet1 (2)'!$D$72,IF([1]shee2!D1419='[1]Sheet1 (2)'!$C$71,'[1]Sheet1 (2)'!$D$71*('[1]Sheet1 (2)'!$D$72-rut_index)/'[1]Sheet1 (2)'!$D$72)))&lt;0,0,IF(D1479='[1]Sheet1 (2)'!$C$69,'[1]Sheet1 (2)'!$D$69*('[1]Sheet1 (2)'!$D$72-rut_index)/'[1]Sheet1 (2)'!$D$72,IF([1]shee2!D1419='[1]Sheet1 (2)'!$C$70,'[1]Sheet1 (2)'!$D$70*('[1]Sheet1 (2)'!$D$72-rut_index)/'[1]Sheet1 (2)'!$D$72,IF([1]shee2!D1419='[1]Sheet1 (2)'!$C$71,'[1]Sheet1 (2)'!$D$71*('[1]Sheet1 (2)'!$D$72-rut_index)/'[1]Sheet1 (2)'!$D$72))))</f>
        <v>5</v>
      </c>
      <c r="AV1479" s="157">
        <f>IF(IF(D1479='[1]Sheet1 (2)'!$C$69,'[1]Sheet1 (2)'!$D$69*('[1]Sheet1 (2)'!$D$72-crack_s_index)/'[1]Sheet1 (2)'!$D$72,IF([1]shee2!D1419='[1]Sheet1 (2)'!$C$70,'[1]Sheet1 (2)'!$D$70*('[1]Sheet1 (2)'!$D$72-crack_s_index)/'[1]Sheet1 (2)'!$D$72,IF([1]shee2!D1419='[1]Sheet1 (2)'!$C$71,'[1]Sheet1 (2)'!$D$71*('[1]Sheet1 (2)'!$D$72-crack_s_index)/'[1]Sheet1 (2)'!$D$72)))&lt;0,0,IF(D1479='[1]Sheet1 (2)'!$C$69,'[1]Sheet1 (2)'!$D$69*('[1]Sheet1 (2)'!$D$72-crack_s_index)/'[1]Sheet1 (2)'!$D$72,IF([1]shee2!D1419='[1]Sheet1 (2)'!$C$70,'[1]Sheet1 (2)'!$D$70*('[1]Sheet1 (2)'!$D$72-crack_s_index)/'[1]Sheet1 (2)'!$D$72,IF([1]shee2!D1419='[1]Sheet1 (2)'!$C$71,'[1]Sheet1 (2)'!$D$71*('[1]Sheet1 (2)'!$D$72-crack_s_index)/'[1]Sheet1 (2)'!$D$72))))</f>
        <v>5</v>
      </c>
      <c r="AW1479" s="157">
        <f>IF(IF(D1479='[1]Sheet1 (2)'!$C$69,'[1]Sheet1 (2)'!$D$69*('[1]Sheet1 (2)'!$D$72-crack_t_index)/'[1]Sheet1 (2)'!$D$72,IF([1]shee2!D1419='[1]Sheet1 (2)'!$C$70,'[1]Sheet1 (2)'!$D$70*('[1]Sheet1 (2)'!$D$72-crack_t_index)/'[1]Sheet1 (2)'!$D$72,IF([1]shee2!D1419='[1]Sheet1 (2)'!$C$71,'[1]Sheet1 (2)'!$D$71*('[1]Sheet1 (2)'!$D$72-crack_t_index)/'[1]Sheet1 (2)'!$D$72)))&lt;0,0,IF(D1479='[1]Sheet1 (2)'!$C$69,'[1]Sheet1 (2)'!$D$69*('[1]Sheet1 (2)'!$D$72-crack_t_index)/'[1]Sheet1 (2)'!$D$72,IF([1]shee2!D1419='[1]Sheet1 (2)'!$C$70,'[1]Sheet1 (2)'!$D$70*('[1]Sheet1 (2)'!$D$72-crack_t_index)/'[1]Sheet1 (2)'!$D$72,IF([1]shee2!D1419='[1]Sheet1 (2)'!$C$71,'[1]Sheet1 (2)'!$D$71*('[1]Sheet1 (2)'!$D$72-crack_t_index)/'[1]Sheet1 (2)'!$D$72))))</f>
        <v>5</v>
      </c>
      <c r="AX1479" s="157">
        <f>IF(IF(D1479='[1]Sheet1 (2)'!$C$69,'[1]Sheet1 (2)'!$D$69*('[1]Sheet1 (2)'!$D$72-rave_index)/'[1]Sheet1 (2)'!$D$72,IF([1]shee2!D1419='[1]Sheet1 (2)'!$C$70,'[1]Sheet1 (2)'!$D$70*('[1]Sheet1 (2)'!$D$72-rave_index)/'[1]Sheet1 (2)'!$D$72,IF([1]shee2!D1419='[1]Sheet1 (2)'!$C$71,'[1]Sheet1 (2)'!$D$71*('[1]Sheet1 (2)'!$D$72-rave_index)/'[1]Sheet1 (2)'!$D$72)))&lt;0,0,IF(D1479='[1]Sheet1 (2)'!$C$69,'[1]Sheet1 (2)'!$D$69*('[1]Sheet1 (2)'!$D$72-rave_index)/'[1]Sheet1 (2)'!$D$72,IF([1]shee2!D1419='[1]Sheet1 (2)'!$C$70,'[1]Sheet1 (2)'!$D$70*('[1]Sheet1 (2)'!$D$72-rave_index)/'[1]Sheet1 (2)'!$D$72,IF([1]shee2!D1419='[1]Sheet1 (2)'!$C$71,'[1]Sheet1 (2)'!$D$71*('[1]Sheet1 (2)'!$D$72-rave_index)/'[1]Sheet1 (2)'!$D$72))))</f>
        <v>5</v>
      </c>
      <c r="AY1479" s="157">
        <f>IF(IF(D1479='[1]Sheet1 (2)'!$C$69,'[1]Sheet1 (2)'!$D$69*('[1]Sheet1 (2)'!$D$72-rough_index)/'[1]Sheet1 (2)'!$D$72,IF([1]shee2!D1419='[1]Sheet1 (2)'!$C$70,'[1]Sheet1 (2)'!$D$70*('[1]Sheet1 (2)'!$D$72-rough_index)/'[1]Sheet1 (2)'!$D$72,IF([1]shee2!D1419='[1]Sheet1 (2)'!$C$71,'[1]Sheet1 (2)'!$D$71*('[1]Sheet1 (2)'!$D$72-rough_index)/'[1]Sheet1 (2)'!$D$72)))&lt;0,0,IF(D1479='[1]Sheet1 (2)'!$C$69,'[1]Sheet1 (2)'!$D$69*('[1]Sheet1 (2)'!$D$72-rough_index)/'[1]Sheet1 (2)'!$D$72,IF([1]shee2!D1419='[1]Sheet1 (2)'!$C$70,'[1]Sheet1 (2)'!$D$70*('[1]Sheet1 (2)'!$D$72-rough_index)/'[1]Sheet1 (2)'!$D$72,IF([1]shee2!D1419='[1]Sheet1 (2)'!$C$71,'[1]Sheet1 (2)'!$D$71*('[1]Sheet1 (2)'!$D$72-rough_index)/'[1]Sheet1 (2)'!$D$72))))</f>
        <v>3.3333333333333335</v>
      </c>
      <c r="AZ1479" s="179">
        <f>+(AU1479*'[1]Sheet1 (2)'!$C$77)+(AV1479*'[1]Sheet1 (2)'!$C$78)+(AW1479*'[1]Sheet1 (2)'!$C$79)+(AX1479*'[1]Sheet1 (2)'!$C$80)+(AY1479*'[1]Sheet1 (2)'!$C$81)</f>
        <v>4.5</v>
      </c>
      <c r="BA1479" s="213" t="str">
        <f t="shared" si="46"/>
        <v>Good</v>
      </c>
      <c r="BE1479">
        <f>IF(D1479='[1]Sheet1 (2)'!$C$61,'[1]Sheet1 (2)'!$D$61*(counts^2)+'[1]Sheet1 (2)'!$G$61*counts+'[1]Sheet1 (2)'!$J$61,IF(D1479='[1]Sheet1 (2)'!$C$62,'[1]Sheet1 (2)'!$D$62*counts+'[1]Sheet1 (2)'!$G$62,IF(D1479='[1]Sheet1 (2)'!$C$63,'[1]Sheet1 (2)'!$D$63*counts+'[1]Sheet1 (2)'!$G$63,IF(D1479='[1]Sheet1 (2)'!$C$64,'[1]Sheet1 (2)'!$D$64*counts+'[1]Sheet1 (2)'!$G$64))))</f>
        <v>2.0984129299999998</v>
      </c>
    </row>
    <row r="1480" spans="1:57" ht="12.75" customHeight="1">
      <c r="A1480" s="176" t="s">
        <v>282</v>
      </c>
      <c r="B1480" s="145" t="s">
        <v>76</v>
      </c>
      <c r="C1480" s="170">
        <v>1613</v>
      </c>
      <c r="D1480" s="174" t="s">
        <v>77</v>
      </c>
      <c r="E1480" s="171">
        <v>8</v>
      </c>
      <c r="F1480" s="171">
        <v>2</v>
      </c>
      <c r="G1480" s="171" t="s">
        <v>77</v>
      </c>
      <c r="H1480" s="171">
        <v>1</v>
      </c>
      <c r="I1480" s="171" t="s">
        <v>77</v>
      </c>
      <c r="J1480" s="173" t="s">
        <v>78</v>
      </c>
      <c r="K1480" s="173" t="s">
        <v>81</v>
      </c>
      <c r="L1480" s="169">
        <f>VLOOKUP(CONCATENATE(J1480,K1480),'Sheet1 (2)'!$J$6:$K$26,2,FALSE)</f>
        <v>25</v>
      </c>
      <c r="M1480" s="173" t="s">
        <v>80</v>
      </c>
      <c r="N1480" s="173" t="s">
        <v>80</v>
      </c>
      <c r="O1480" s="177">
        <f>VLOOKUP(CONCATENATE(M1480,N1480),'[1]Sheet1 (2)'!$L$6:$M$26,2,FALSE)</f>
        <v>0</v>
      </c>
      <c r="P1480" s="173" t="s">
        <v>80</v>
      </c>
      <c r="Q1480" s="173" t="s">
        <v>80</v>
      </c>
      <c r="R1480" s="177">
        <f>VLOOKUP(CONCATENATE(P1480,Q1480),'[1]Sheet1 (2)'!$N$6:$O$26,2,FALSE)</f>
        <v>0</v>
      </c>
      <c r="S1480" s="173" t="s">
        <v>80</v>
      </c>
      <c r="T1480" s="173" t="s">
        <v>80</v>
      </c>
      <c r="U1480" s="177">
        <f>VLOOKUP(CONCATENATE(S1480,T1480),'[1]Sheet1 (2)'!$P$6:$Q$26,2,FALSE)</f>
        <v>0</v>
      </c>
      <c r="V1480" s="173" t="s">
        <v>80</v>
      </c>
      <c r="W1480" s="173" t="s">
        <v>80</v>
      </c>
      <c r="X1480" s="177">
        <f>VLOOKUP(CONCATENATE(V1480,W1480),'[1]Sheet1 (2)'!$R$6:$S$26,2,FALSE)</f>
        <v>0</v>
      </c>
      <c r="Y1480" s="173" t="s">
        <v>80</v>
      </c>
      <c r="Z1480" s="173" t="s">
        <v>80</v>
      </c>
      <c r="AA1480" s="177">
        <f>VLOOKUP(CONCATENATE(Y1480,Z1480),'[1]Sheet1 (2)'!$T$6:$U$26,2,FALSE)</f>
        <v>0</v>
      </c>
      <c r="AB1480" s="173" t="s">
        <v>80</v>
      </c>
      <c r="AC1480" s="173" t="s">
        <v>80</v>
      </c>
      <c r="AD1480" s="177">
        <f>VLOOKUP(CONCATENATE(AB1480,AC1480),'[1]Sheet1 (2)'!$X$6:$Y$26,2,FALSE)</f>
        <v>0</v>
      </c>
      <c r="AE1480" s="173" t="s">
        <v>82</v>
      </c>
      <c r="AF1480" s="173" t="s">
        <v>81</v>
      </c>
      <c r="AG1480" s="177">
        <f>VLOOKUP(CONCATENATE(AE1480,AF1480),'[1]Sheet1 (2)'!$Z$6:$AA$26,2,FALSE)</f>
        <v>66</v>
      </c>
      <c r="AH1480" s="172"/>
      <c r="AI1480" s="178"/>
      <c r="AJ1480" s="140"/>
      <c r="AK1480" s="176" t="s">
        <v>282</v>
      </c>
      <c r="AL1480" s="176" t="s">
        <v>76</v>
      </c>
      <c r="AM1480" s="170">
        <f t="shared" si="47"/>
        <v>1613</v>
      </c>
      <c r="AN1480" s="147"/>
      <c r="AO1480" s="155"/>
      <c r="AP1480" s="156"/>
      <c r="AQ1480" s="157">
        <v>1.6415798253867067</v>
      </c>
      <c r="AR1480" s="158"/>
      <c r="AS1480" s="145">
        <f>LOOKUP(rufmkm,'[1]Sheet1 (2)'!$V$62:$V$71,'[1]Sheet1 (2)'!$W$62:$W$71)</f>
        <v>20</v>
      </c>
      <c r="AT1480" s="140"/>
      <c r="AU1480" s="157">
        <f>IF(IF(D1480='[1]Sheet1 (2)'!$C$69,'[1]Sheet1 (2)'!$D$69*('[1]Sheet1 (2)'!$D$72-rut_index)/'[1]Sheet1 (2)'!$D$72,IF([1]shee2!D1420='[1]Sheet1 (2)'!$C$70,'[1]Sheet1 (2)'!$D$70*('[1]Sheet1 (2)'!$D$72-rut_index)/'[1]Sheet1 (2)'!$D$72,IF([1]shee2!D1420='[1]Sheet1 (2)'!$C$71,'[1]Sheet1 (2)'!$D$71*('[1]Sheet1 (2)'!$D$72-rut_index)/'[1]Sheet1 (2)'!$D$72)))&lt;0,0,IF(D1480='[1]Sheet1 (2)'!$C$69,'[1]Sheet1 (2)'!$D$69*('[1]Sheet1 (2)'!$D$72-rut_index)/'[1]Sheet1 (2)'!$D$72,IF([1]shee2!D1420='[1]Sheet1 (2)'!$C$70,'[1]Sheet1 (2)'!$D$70*('[1]Sheet1 (2)'!$D$72-rut_index)/'[1]Sheet1 (2)'!$D$72,IF([1]shee2!D1420='[1]Sheet1 (2)'!$C$71,'[1]Sheet1 (2)'!$D$71*('[1]Sheet1 (2)'!$D$72-rut_index)/'[1]Sheet1 (2)'!$D$72))))</f>
        <v>2.9166666666666665</v>
      </c>
      <c r="AV1480" s="157">
        <f>IF(IF(D1480='[1]Sheet1 (2)'!$C$69,'[1]Sheet1 (2)'!$D$69*('[1]Sheet1 (2)'!$D$72-crack_s_index)/'[1]Sheet1 (2)'!$D$72,IF([1]shee2!D1420='[1]Sheet1 (2)'!$C$70,'[1]Sheet1 (2)'!$D$70*('[1]Sheet1 (2)'!$D$72-crack_s_index)/'[1]Sheet1 (2)'!$D$72,IF([1]shee2!D1420='[1]Sheet1 (2)'!$C$71,'[1]Sheet1 (2)'!$D$71*('[1]Sheet1 (2)'!$D$72-crack_s_index)/'[1]Sheet1 (2)'!$D$72)))&lt;0,0,IF(D1480='[1]Sheet1 (2)'!$C$69,'[1]Sheet1 (2)'!$D$69*('[1]Sheet1 (2)'!$D$72-crack_s_index)/'[1]Sheet1 (2)'!$D$72,IF([1]shee2!D1420='[1]Sheet1 (2)'!$C$70,'[1]Sheet1 (2)'!$D$70*('[1]Sheet1 (2)'!$D$72-crack_s_index)/'[1]Sheet1 (2)'!$D$72,IF([1]shee2!D1420='[1]Sheet1 (2)'!$C$71,'[1]Sheet1 (2)'!$D$71*('[1]Sheet1 (2)'!$D$72-crack_s_index)/'[1]Sheet1 (2)'!$D$72))))</f>
        <v>5</v>
      </c>
      <c r="AW1480" s="157">
        <f>IF(IF(D1480='[1]Sheet1 (2)'!$C$69,'[1]Sheet1 (2)'!$D$69*('[1]Sheet1 (2)'!$D$72-crack_t_index)/'[1]Sheet1 (2)'!$D$72,IF([1]shee2!D1420='[1]Sheet1 (2)'!$C$70,'[1]Sheet1 (2)'!$D$70*('[1]Sheet1 (2)'!$D$72-crack_t_index)/'[1]Sheet1 (2)'!$D$72,IF([1]shee2!D1420='[1]Sheet1 (2)'!$C$71,'[1]Sheet1 (2)'!$D$71*('[1]Sheet1 (2)'!$D$72-crack_t_index)/'[1]Sheet1 (2)'!$D$72)))&lt;0,0,IF(D1480='[1]Sheet1 (2)'!$C$69,'[1]Sheet1 (2)'!$D$69*('[1]Sheet1 (2)'!$D$72-crack_t_index)/'[1]Sheet1 (2)'!$D$72,IF([1]shee2!D1420='[1]Sheet1 (2)'!$C$70,'[1]Sheet1 (2)'!$D$70*('[1]Sheet1 (2)'!$D$72-crack_t_index)/'[1]Sheet1 (2)'!$D$72,IF([1]shee2!D1420='[1]Sheet1 (2)'!$C$71,'[1]Sheet1 (2)'!$D$71*('[1]Sheet1 (2)'!$D$72-crack_t_index)/'[1]Sheet1 (2)'!$D$72))))</f>
        <v>5</v>
      </c>
      <c r="AX1480" s="157">
        <f>IF(IF(D1480='[1]Sheet1 (2)'!$C$69,'[1]Sheet1 (2)'!$D$69*('[1]Sheet1 (2)'!$D$72-rave_index)/'[1]Sheet1 (2)'!$D$72,IF([1]shee2!D1420='[1]Sheet1 (2)'!$C$70,'[1]Sheet1 (2)'!$D$70*('[1]Sheet1 (2)'!$D$72-rave_index)/'[1]Sheet1 (2)'!$D$72,IF([1]shee2!D1420='[1]Sheet1 (2)'!$C$71,'[1]Sheet1 (2)'!$D$71*('[1]Sheet1 (2)'!$D$72-rave_index)/'[1]Sheet1 (2)'!$D$72)))&lt;0,0,IF(D1480='[1]Sheet1 (2)'!$C$69,'[1]Sheet1 (2)'!$D$69*('[1]Sheet1 (2)'!$D$72-rave_index)/'[1]Sheet1 (2)'!$D$72,IF([1]shee2!D1420='[1]Sheet1 (2)'!$C$70,'[1]Sheet1 (2)'!$D$70*('[1]Sheet1 (2)'!$D$72-rave_index)/'[1]Sheet1 (2)'!$D$72,IF([1]shee2!D1420='[1]Sheet1 (2)'!$C$71,'[1]Sheet1 (2)'!$D$71*('[1]Sheet1 (2)'!$D$72-rave_index)/'[1]Sheet1 (2)'!$D$72))))</f>
        <v>5</v>
      </c>
      <c r="AY1480" s="157">
        <f>IF(IF(D1480='[1]Sheet1 (2)'!$C$69,'[1]Sheet1 (2)'!$D$69*('[1]Sheet1 (2)'!$D$72-rough_index)/'[1]Sheet1 (2)'!$D$72,IF([1]shee2!D1420='[1]Sheet1 (2)'!$C$70,'[1]Sheet1 (2)'!$D$70*('[1]Sheet1 (2)'!$D$72-rough_index)/'[1]Sheet1 (2)'!$D$72,IF([1]shee2!D1420='[1]Sheet1 (2)'!$C$71,'[1]Sheet1 (2)'!$D$71*('[1]Sheet1 (2)'!$D$72-rough_index)/'[1]Sheet1 (2)'!$D$72)))&lt;0,0,IF(D1480='[1]Sheet1 (2)'!$C$69,'[1]Sheet1 (2)'!$D$69*('[1]Sheet1 (2)'!$D$72-rough_index)/'[1]Sheet1 (2)'!$D$72,IF([1]shee2!D1420='[1]Sheet1 (2)'!$C$70,'[1]Sheet1 (2)'!$D$70*('[1]Sheet1 (2)'!$D$72-rough_index)/'[1]Sheet1 (2)'!$D$72,IF([1]shee2!D1420='[1]Sheet1 (2)'!$C$71,'[1]Sheet1 (2)'!$D$71*('[1]Sheet1 (2)'!$D$72-rough_index)/'[1]Sheet1 (2)'!$D$72))))</f>
        <v>3.3333333333333335</v>
      </c>
      <c r="AZ1480" s="179">
        <f>+(AU1480*'[1]Sheet1 (2)'!$C$77)+(AV1480*'[1]Sheet1 (2)'!$C$78)+(AW1480*'[1]Sheet1 (2)'!$C$79)+(AX1480*'[1]Sheet1 (2)'!$C$80)+(AY1480*'[1]Sheet1 (2)'!$C$81)</f>
        <v>4.0833333333333339</v>
      </c>
      <c r="BA1480" s="213" t="str">
        <f t="shared" si="46"/>
        <v>Good</v>
      </c>
      <c r="BE1480">
        <f>IF(D1480='[1]Sheet1 (2)'!$C$61,'[1]Sheet1 (2)'!$D$61*(counts^2)+'[1]Sheet1 (2)'!$G$61*counts+'[1]Sheet1 (2)'!$J$61,IF(D1480='[1]Sheet1 (2)'!$C$62,'[1]Sheet1 (2)'!$D$62*counts+'[1]Sheet1 (2)'!$G$62,IF(D1480='[1]Sheet1 (2)'!$C$63,'[1]Sheet1 (2)'!$D$63*counts+'[1]Sheet1 (2)'!$G$63,IF(D1480='[1]Sheet1 (2)'!$C$64,'[1]Sheet1 (2)'!$D$64*counts+'[1]Sheet1 (2)'!$G$64))))</f>
        <v>2.0984129299999998</v>
      </c>
    </row>
    <row r="1481" spans="1:57" ht="12.75" customHeight="1">
      <c r="A1481" s="176" t="s">
        <v>282</v>
      </c>
      <c r="B1481" s="145" t="s">
        <v>76</v>
      </c>
      <c r="C1481" s="170">
        <v>1614</v>
      </c>
      <c r="D1481" s="174" t="s">
        <v>77</v>
      </c>
      <c r="E1481" s="171">
        <v>8</v>
      </c>
      <c r="F1481" s="171">
        <v>2</v>
      </c>
      <c r="G1481" s="171" t="s">
        <v>77</v>
      </c>
      <c r="H1481" s="171">
        <v>1</v>
      </c>
      <c r="I1481" s="171" t="s">
        <v>77</v>
      </c>
      <c r="J1481" s="173" t="s">
        <v>78</v>
      </c>
      <c r="K1481" s="173" t="s">
        <v>79</v>
      </c>
      <c r="L1481" s="169">
        <f>VLOOKUP(CONCATENATE(J1481,K1481),'Sheet1 (2)'!$J$6:$K$26,2,FALSE)</f>
        <v>18.75</v>
      </c>
      <c r="M1481" s="173" t="s">
        <v>80</v>
      </c>
      <c r="N1481" s="173" t="s">
        <v>80</v>
      </c>
      <c r="O1481" s="177">
        <f>VLOOKUP(CONCATENATE(M1481,N1481),'[1]Sheet1 (2)'!$L$6:$M$26,2,FALSE)</f>
        <v>0</v>
      </c>
      <c r="P1481" s="173" t="s">
        <v>80</v>
      </c>
      <c r="Q1481" s="173" t="s">
        <v>80</v>
      </c>
      <c r="R1481" s="177">
        <f>VLOOKUP(CONCATENATE(P1481,Q1481),'[1]Sheet1 (2)'!$N$6:$O$26,2,FALSE)</f>
        <v>0</v>
      </c>
      <c r="S1481" s="173" t="s">
        <v>80</v>
      </c>
      <c r="T1481" s="173" t="s">
        <v>80</v>
      </c>
      <c r="U1481" s="177">
        <f>VLOOKUP(CONCATENATE(S1481,T1481),'[1]Sheet1 (2)'!$P$6:$Q$26,2,FALSE)</f>
        <v>0</v>
      </c>
      <c r="V1481" s="173" t="s">
        <v>82</v>
      </c>
      <c r="W1481" s="173" t="s">
        <v>81</v>
      </c>
      <c r="X1481" s="177">
        <f>VLOOKUP(CONCATENATE(V1481,W1481),'[1]Sheet1 (2)'!$R$6:$S$26,2,FALSE)</f>
        <v>50</v>
      </c>
      <c r="Y1481" s="173" t="s">
        <v>80</v>
      </c>
      <c r="Z1481" s="173" t="s">
        <v>80</v>
      </c>
      <c r="AA1481" s="177">
        <f>VLOOKUP(CONCATENATE(Y1481,Z1481),'[1]Sheet1 (2)'!$T$6:$U$26,2,FALSE)</f>
        <v>0</v>
      </c>
      <c r="AB1481" s="173" t="s">
        <v>80</v>
      </c>
      <c r="AC1481" s="173" t="s">
        <v>80</v>
      </c>
      <c r="AD1481" s="177">
        <f>VLOOKUP(CONCATENATE(AB1481,AC1481),'[1]Sheet1 (2)'!$X$6:$Y$26,2,FALSE)</f>
        <v>0</v>
      </c>
      <c r="AE1481" s="173" t="s">
        <v>82</v>
      </c>
      <c r="AF1481" s="173" t="s">
        <v>81</v>
      </c>
      <c r="AG1481" s="177">
        <f>VLOOKUP(CONCATENATE(AE1481,AF1481),'[1]Sheet1 (2)'!$Z$6:$AA$26,2,FALSE)</f>
        <v>66</v>
      </c>
      <c r="AH1481" s="172"/>
      <c r="AI1481" s="178"/>
      <c r="AJ1481" s="140"/>
      <c r="AK1481" s="176" t="s">
        <v>282</v>
      </c>
      <c r="AL1481" s="176" t="s">
        <v>76</v>
      </c>
      <c r="AM1481" s="170">
        <f t="shared" si="47"/>
        <v>1614</v>
      </c>
      <c r="AN1481" s="147"/>
      <c r="AO1481" s="155"/>
      <c r="AP1481" s="156"/>
      <c r="AQ1481" s="157">
        <v>1.9053486422273835</v>
      </c>
      <c r="AR1481" s="158"/>
      <c r="AS1481" s="145">
        <f>LOOKUP(rufmkm,'[1]Sheet1 (2)'!$V$62:$V$71,'[1]Sheet1 (2)'!$W$62:$W$71)</f>
        <v>20</v>
      </c>
      <c r="AT1481" s="140"/>
      <c r="AU1481" s="157">
        <f>IF(IF(D1481='[1]Sheet1 (2)'!$C$69,'[1]Sheet1 (2)'!$D$69*('[1]Sheet1 (2)'!$D$72-rut_index)/'[1]Sheet1 (2)'!$D$72,IF([1]shee2!D1421='[1]Sheet1 (2)'!$C$70,'[1]Sheet1 (2)'!$D$70*('[1]Sheet1 (2)'!$D$72-rut_index)/'[1]Sheet1 (2)'!$D$72,IF([1]shee2!D1421='[1]Sheet1 (2)'!$C$71,'[1]Sheet1 (2)'!$D$71*('[1]Sheet1 (2)'!$D$72-rut_index)/'[1]Sheet1 (2)'!$D$72)))&lt;0,0,IF(D1481='[1]Sheet1 (2)'!$C$69,'[1]Sheet1 (2)'!$D$69*('[1]Sheet1 (2)'!$D$72-rut_index)/'[1]Sheet1 (2)'!$D$72,IF([1]shee2!D1421='[1]Sheet1 (2)'!$C$70,'[1]Sheet1 (2)'!$D$70*('[1]Sheet1 (2)'!$D$72-rut_index)/'[1]Sheet1 (2)'!$D$72,IF([1]shee2!D1421='[1]Sheet1 (2)'!$C$71,'[1]Sheet1 (2)'!$D$71*('[1]Sheet1 (2)'!$D$72-rut_index)/'[1]Sheet1 (2)'!$D$72))))</f>
        <v>3.4375</v>
      </c>
      <c r="AV1481" s="157">
        <f>IF(IF(D1481='[1]Sheet1 (2)'!$C$69,'[1]Sheet1 (2)'!$D$69*('[1]Sheet1 (2)'!$D$72-crack_s_index)/'[1]Sheet1 (2)'!$D$72,IF([1]shee2!D1421='[1]Sheet1 (2)'!$C$70,'[1]Sheet1 (2)'!$D$70*('[1]Sheet1 (2)'!$D$72-crack_s_index)/'[1]Sheet1 (2)'!$D$72,IF([1]shee2!D1421='[1]Sheet1 (2)'!$C$71,'[1]Sheet1 (2)'!$D$71*('[1]Sheet1 (2)'!$D$72-crack_s_index)/'[1]Sheet1 (2)'!$D$72)))&lt;0,0,IF(D1481='[1]Sheet1 (2)'!$C$69,'[1]Sheet1 (2)'!$D$69*('[1]Sheet1 (2)'!$D$72-crack_s_index)/'[1]Sheet1 (2)'!$D$72,IF([1]shee2!D1421='[1]Sheet1 (2)'!$C$70,'[1]Sheet1 (2)'!$D$70*('[1]Sheet1 (2)'!$D$72-crack_s_index)/'[1]Sheet1 (2)'!$D$72,IF([1]shee2!D1421='[1]Sheet1 (2)'!$C$71,'[1]Sheet1 (2)'!$D$71*('[1]Sheet1 (2)'!$D$72-crack_s_index)/'[1]Sheet1 (2)'!$D$72))))</f>
        <v>5</v>
      </c>
      <c r="AW1481" s="157">
        <f>IF(IF(D1481='[1]Sheet1 (2)'!$C$69,'[1]Sheet1 (2)'!$D$69*('[1]Sheet1 (2)'!$D$72-crack_t_index)/'[1]Sheet1 (2)'!$D$72,IF([1]shee2!D1421='[1]Sheet1 (2)'!$C$70,'[1]Sheet1 (2)'!$D$70*('[1]Sheet1 (2)'!$D$72-crack_t_index)/'[1]Sheet1 (2)'!$D$72,IF([1]shee2!D1421='[1]Sheet1 (2)'!$C$71,'[1]Sheet1 (2)'!$D$71*('[1]Sheet1 (2)'!$D$72-crack_t_index)/'[1]Sheet1 (2)'!$D$72)))&lt;0,0,IF(D1481='[1]Sheet1 (2)'!$C$69,'[1]Sheet1 (2)'!$D$69*('[1]Sheet1 (2)'!$D$72-crack_t_index)/'[1]Sheet1 (2)'!$D$72,IF([1]shee2!D1421='[1]Sheet1 (2)'!$C$70,'[1]Sheet1 (2)'!$D$70*('[1]Sheet1 (2)'!$D$72-crack_t_index)/'[1]Sheet1 (2)'!$D$72,IF([1]shee2!D1421='[1]Sheet1 (2)'!$C$71,'[1]Sheet1 (2)'!$D$71*('[1]Sheet1 (2)'!$D$72-crack_t_index)/'[1]Sheet1 (2)'!$D$72))))</f>
        <v>5</v>
      </c>
      <c r="AX1481" s="157">
        <f>IF(IF(D1481='[1]Sheet1 (2)'!$C$69,'[1]Sheet1 (2)'!$D$69*('[1]Sheet1 (2)'!$D$72-rave_index)/'[1]Sheet1 (2)'!$D$72,IF([1]shee2!D1421='[1]Sheet1 (2)'!$C$70,'[1]Sheet1 (2)'!$D$70*('[1]Sheet1 (2)'!$D$72-rave_index)/'[1]Sheet1 (2)'!$D$72,IF([1]shee2!D1421='[1]Sheet1 (2)'!$C$71,'[1]Sheet1 (2)'!$D$71*('[1]Sheet1 (2)'!$D$72-rave_index)/'[1]Sheet1 (2)'!$D$72)))&lt;0,0,IF(D1481='[1]Sheet1 (2)'!$C$69,'[1]Sheet1 (2)'!$D$69*('[1]Sheet1 (2)'!$D$72-rave_index)/'[1]Sheet1 (2)'!$D$72,IF([1]shee2!D1421='[1]Sheet1 (2)'!$C$70,'[1]Sheet1 (2)'!$D$70*('[1]Sheet1 (2)'!$D$72-rave_index)/'[1]Sheet1 (2)'!$D$72,IF([1]shee2!D1421='[1]Sheet1 (2)'!$C$71,'[1]Sheet1 (2)'!$D$71*('[1]Sheet1 (2)'!$D$72-rave_index)/'[1]Sheet1 (2)'!$D$72))))</f>
        <v>5</v>
      </c>
      <c r="AY1481" s="157">
        <f>IF(IF(D1481='[1]Sheet1 (2)'!$C$69,'[1]Sheet1 (2)'!$D$69*('[1]Sheet1 (2)'!$D$72-rough_index)/'[1]Sheet1 (2)'!$D$72,IF([1]shee2!D1421='[1]Sheet1 (2)'!$C$70,'[1]Sheet1 (2)'!$D$70*('[1]Sheet1 (2)'!$D$72-rough_index)/'[1]Sheet1 (2)'!$D$72,IF([1]shee2!D1421='[1]Sheet1 (2)'!$C$71,'[1]Sheet1 (2)'!$D$71*('[1]Sheet1 (2)'!$D$72-rough_index)/'[1]Sheet1 (2)'!$D$72)))&lt;0,0,IF(D1481='[1]Sheet1 (2)'!$C$69,'[1]Sheet1 (2)'!$D$69*('[1]Sheet1 (2)'!$D$72-rough_index)/'[1]Sheet1 (2)'!$D$72,IF([1]shee2!D1421='[1]Sheet1 (2)'!$C$70,'[1]Sheet1 (2)'!$D$70*('[1]Sheet1 (2)'!$D$72-rough_index)/'[1]Sheet1 (2)'!$D$72,IF([1]shee2!D1421='[1]Sheet1 (2)'!$C$71,'[1]Sheet1 (2)'!$D$71*('[1]Sheet1 (2)'!$D$72-rough_index)/'[1]Sheet1 (2)'!$D$72))))</f>
        <v>3.3333333333333335</v>
      </c>
      <c r="AZ1481" s="179">
        <f>+(AU1481*'[1]Sheet1 (2)'!$C$77)+(AV1481*'[1]Sheet1 (2)'!$C$78)+(AW1481*'[1]Sheet1 (2)'!$C$79)+(AX1481*'[1]Sheet1 (2)'!$C$80)+(AY1481*'[1]Sheet1 (2)'!$C$81)</f>
        <v>4.1875</v>
      </c>
      <c r="BA1481" s="213" t="str">
        <f t="shared" si="46"/>
        <v>Good</v>
      </c>
      <c r="BE1481">
        <f>IF(D1481='[1]Sheet1 (2)'!$C$61,'[1]Sheet1 (2)'!$D$61*(counts^2)+'[1]Sheet1 (2)'!$G$61*counts+'[1]Sheet1 (2)'!$J$61,IF(D1481='[1]Sheet1 (2)'!$C$62,'[1]Sheet1 (2)'!$D$62*counts+'[1]Sheet1 (2)'!$G$62,IF(D1481='[1]Sheet1 (2)'!$C$63,'[1]Sheet1 (2)'!$D$63*counts+'[1]Sheet1 (2)'!$G$63,IF(D1481='[1]Sheet1 (2)'!$C$64,'[1]Sheet1 (2)'!$D$64*counts+'[1]Sheet1 (2)'!$G$64))))</f>
        <v>2.0984129299999998</v>
      </c>
    </row>
    <row r="1482" spans="1:57" ht="12.75" customHeight="1">
      <c r="A1482" s="176" t="s">
        <v>282</v>
      </c>
      <c r="B1482" s="145" t="s">
        <v>76</v>
      </c>
      <c r="C1482" s="170">
        <v>1615</v>
      </c>
      <c r="D1482" s="174" t="s">
        <v>77</v>
      </c>
      <c r="E1482" s="171">
        <v>8</v>
      </c>
      <c r="F1482" s="171">
        <v>2</v>
      </c>
      <c r="G1482" s="171" t="s">
        <v>77</v>
      </c>
      <c r="H1482" s="171">
        <v>1</v>
      </c>
      <c r="I1482" s="171" t="s">
        <v>77</v>
      </c>
      <c r="J1482" s="173" t="s">
        <v>78</v>
      </c>
      <c r="K1482" s="173" t="s">
        <v>83</v>
      </c>
      <c r="L1482" s="169">
        <f>VLOOKUP(CONCATENATE(J1482,K1482),'Sheet1 (2)'!$J$6:$K$26,2,FALSE)</f>
        <v>12.5</v>
      </c>
      <c r="M1482" s="173" t="s">
        <v>83</v>
      </c>
      <c r="N1482" s="173" t="s">
        <v>78</v>
      </c>
      <c r="O1482" s="177">
        <f>VLOOKUP(CONCATENATE(M1482,N1482),'[1]Sheet1 (2)'!$L$6:$M$26,2,FALSE)</f>
        <v>7.5</v>
      </c>
      <c r="P1482" s="173" t="s">
        <v>80</v>
      </c>
      <c r="Q1482" s="173" t="s">
        <v>80</v>
      </c>
      <c r="R1482" s="177">
        <f>VLOOKUP(CONCATENATE(P1482,Q1482),'[1]Sheet1 (2)'!$N$6:$O$26,2,FALSE)</f>
        <v>0</v>
      </c>
      <c r="S1482" s="173" t="s">
        <v>80</v>
      </c>
      <c r="T1482" s="173" t="s">
        <v>80</v>
      </c>
      <c r="U1482" s="177">
        <f>VLOOKUP(CONCATENATE(S1482,T1482),'[1]Sheet1 (2)'!$P$6:$Q$26,2,FALSE)</f>
        <v>0</v>
      </c>
      <c r="V1482" s="173" t="s">
        <v>83</v>
      </c>
      <c r="W1482" s="173" t="s">
        <v>81</v>
      </c>
      <c r="X1482" s="177">
        <f>VLOOKUP(CONCATENATE(V1482,W1482),'[1]Sheet1 (2)'!$R$6:$S$26,2,FALSE)</f>
        <v>75</v>
      </c>
      <c r="Y1482" s="173" t="s">
        <v>80</v>
      </c>
      <c r="Z1482" s="173" t="s">
        <v>80</v>
      </c>
      <c r="AA1482" s="177">
        <f>VLOOKUP(CONCATENATE(Y1482,Z1482),'[1]Sheet1 (2)'!$T$6:$U$26,2,FALSE)</f>
        <v>0</v>
      </c>
      <c r="AB1482" s="173" t="s">
        <v>80</v>
      </c>
      <c r="AC1482" s="173" t="s">
        <v>80</v>
      </c>
      <c r="AD1482" s="177">
        <f>VLOOKUP(CONCATENATE(AB1482,AC1482),'[1]Sheet1 (2)'!$X$6:$Y$26,2,FALSE)</f>
        <v>0</v>
      </c>
      <c r="AE1482" s="173" t="s">
        <v>82</v>
      </c>
      <c r="AF1482" s="173" t="s">
        <v>81</v>
      </c>
      <c r="AG1482" s="177">
        <f>VLOOKUP(CONCATENATE(AE1482,AF1482),'[1]Sheet1 (2)'!$Z$6:$AA$26,2,FALSE)</f>
        <v>66</v>
      </c>
      <c r="AH1482" s="172"/>
      <c r="AI1482" s="178"/>
      <c r="AJ1482" s="140"/>
      <c r="AK1482" s="176" t="s">
        <v>282</v>
      </c>
      <c r="AL1482" s="176" t="s">
        <v>76</v>
      </c>
      <c r="AM1482" s="170">
        <f t="shared" si="47"/>
        <v>1615</v>
      </c>
      <c r="AN1482" s="147"/>
      <c r="AO1482" s="155" t="s">
        <v>409</v>
      </c>
      <c r="AP1482" s="156"/>
      <c r="AQ1482" s="157">
        <v>2.2434569434422502</v>
      </c>
      <c r="AR1482" s="158"/>
      <c r="AS1482" s="145">
        <f>LOOKUP(rufmkm,'[1]Sheet1 (2)'!$V$62:$V$71,'[1]Sheet1 (2)'!$W$62:$W$71)</f>
        <v>30</v>
      </c>
      <c r="AT1482" s="140"/>
      <c r="AU1482" s="157">
        <f>IF(IF(D1482='[1]Sheet1 (2)'!$C$69,'[1]Sheet1 (2)'!$D$69*('[1]Sheet1 (2)'!$D$72-rut_index)/'[1]Sheet1 (2)'!$D$72,IF([1]shee2!D1422='[1]Sheet1 (2)'!$C$70,'[1]Sheet1 (2)'!$D$70*('[1]Sheet1 (2)'!$D$72-rut_index)/'[1]Sheet1 (2)'!$D$72,IF([1]shee2!D1422='[1]Sheet1 (2)'!$C$71,'[1]Sheet1 (2)'!$D$71*('[1]Sheet1 (2)'!$D$72-rut_index)/'[1]Sheet1 (2)'!$D$72)))&lt;0,0,IF(D1482='[1]Sheet1 (2)'!$C$69,'[1]Sheet1 (2)'!$D$69*('[1]Sheet1 (2)'!$D$72-rut_index)/'[1]Sheet1 (2)'!$D$72,IF([1]shee2!D1422='[1]Sheet1 (2)'!$C$70,'[1]Sheet1 (2)'!$D$70*('[1]Sheet1 (2)'!$D$72-rut_index)/'[1]Sheet1 (2)'!$D$72,IF([1]shee2!D1422='[1]Sheet1 (2)'!$C$71,'[1]Sheet1 (2)'!$D$71*('[1]Sheet1 (2)'!$D$72-rut_index)/'[1]Sheet1 (2)'!$D$72))))</f>
        <v>3.9583333333333335</v>
      </c>
      <c r="AV1482" s="157">
        <f>IF(IF(D1482='[1]Sheet1 (2)'!$C$69,'[1]Sheet1 (2)'!$D$69*('[1]Sheet1 (2)'!$D$72-crack_s_index)/'[1]Sheet1 (2)'!$D$72,IF([1]shee2!D1422='[1]Sheet1 (2)'!$C$70,'[1]Sheet1 (2)'!$D$70*('[1]Sheet1 (2)'!$D$72-crack_s_index)/'[1]Sheet1 (2)'!$D$72,IF([1]shee2!D1422='[1]Sheet1 (2)'!$C$71,'[1]Sheet1 (2)'!$D$71*('[1]Sheet1 (2)'!$D$72-crack_s_index)/'[1]Sheet1 (2)'!$D$72)))&lt;0,0,IF(D1482='[1]Sheet1 (2)'!$C$69,'[1]Sheet1 (2)'!$D$69*('[1]Sheet1 (2)'!$D$72-crack_s_index)/'[1]Sheet1 (2)'!$D$72,IF([1]shee2!D1422='[1]Sheet1 (2)'!$C$70,'[1]Sheet1 (2)'!$D$70*('[1]Sheet1 (2)'!$D$72-crack_s_index)/'[1]Sheet1 (2)'!$D$72,IF([1]shee2!D1422='[1]Sheet1 (2)'!$C$71,'[1]Sheet1 (2)'!$D$71*('[1]Sheet1 (2)'!$D$72-crack_s_index)/'[1]Sheet1 (2)'!$D$72))))</f>
        <v>4.375</v>
      </c>
      <c r="AW1482" s="157">
        <f>IF(IF(D1482='[1]Sheet1 (2)'!$C$69,'[1]Sheet1 (2)'!$D$69*('[1]Sheet1 (2)'!$D$72-crack_t_index)/'[1]Sheet1 (2)'!$D$72,IF([1]shee2!D1422='[1]Sheet1 (2)'!$C$70,'[1]Sheet1 (2)'!$D$70*('[1]Sheet1 (2)'!$D$72-crack_t_index)/'[1]Sheet1 (2)'!$D$72,IF([1]shee2!D1422='[1]Sheet1 (2)'!$C$71,'[1]Sheet1 (2)'!$D$71*('[1]Sheet1 (2)'!$D$72-crack_t_index)/'[1]Sheet1 (2)'!$D$72)))&lt;0,0,IF(D1482='[1]Sheet1 (2)'!$C$69,'[1]Sheet1 (2)'!$D$69*('[1]Sheet1 (2)'!$D$72-crack_t_index)/'[1]Sheet1 (2)'!$D$72,IF([1]shee2!D1422='[1]Sheet1 (2)'!$C$70,'[1]Sheet1 (2)'!$D$70*('[1]Sheet1 (2)'!$D$72-crack_t_index)/'[1]Sheet1 (2)'!$D$72,IF([1]shee2!D1422='[1]Sheet1 (2)'!$C$71,'[1]Sheet1 (2)'!$D$71*('[1]Sheet1 (2)'!$D$72-crack_t_index)/'[1]Sheet1 (2)'!$D$72))))</f>
        <v>5</v>
      </c>
      <c r="AX1482" s="157">
        <f>IF(IF(D1482='[1]Sheet1 (2)'!$C$69,'[1]Sheet1 (2)'!$D$69*('[1]Sheet1 (2)'!$D$72-rave_index)/'[1]Sheet1 (2)'!$D$72,IF([1]shee2!D1422='[1]Sheet1 (2)'!$C$70,'[1]Sheet1 (2)'!$D$70*('[1]Sheet1 (2)'!$D$72-rave_index)/'[1]Sheet1 (2)'!$D$72,IF([1]shee2!D1422='[1]Sheet1 (2)'!$C$71,'[1]Sheet1 (2)'!$D$71*('[1]Sheet1 (2)'!$D$72-rave_index)/'[1]Sheet1 (2)'!$D$72)))&lt;0,0,IF(D1482='[1]Sheet1 (2)'!$C$69,'[1]Sheet1 (2)'!$D$69*('[1]Sheet1 (2)'!$D$72-rave_index)/'[1]Sheet1 (2)'!$D$72,IF([1]shee2!D1422='[1]Sheet1 (2)'!$C$70,'[1]Sheet1 (2)'!$D$70*('[1]Sheet1 (2)'!$D$72-rave_index)/'[1]Sheet1 (2)'!$D$72,IF([1]shee2!D1422='[1]Sheet1 (2)'!$C$71,'[1]Sheet1 (2)'!$D$71*('[1]Sheet1 (2)'!$D$72-rave_index)/'[1]Sheet1 (2)'!$D$72))))</f>
        <v>5</v>
      </c>
      <c r="AY1482" s="157">
        <f>IF(IF(D1482='[1]Sheet1 (2)'!$C$69,'[1]Sheet1 (2)'!$D$69*('[1]Sheet1 (2)'!$D$72-rough_index)/'[1]Sheet1 (2)'!$D$72,IF([1]shee2!D1422='[1]Sheet1 (2)'!$C$70,'[1]Sheet1 (2)'!$D$70*('[1]Sheet1 (2)'!$D$72-rough_index)/'[1]Sheet1 (2)'!$D$72,IF([1]shee2!D1422='[1]Sheet1 (2)'!$C$71,'[1]Sheet1 (2)'!$D$71*('[1]Sheet1 (2)'!$D$72-rough_index)/'[1]Sheet1 (2)'!$D$72)))&lt;0,0,IF(D1482='[1]Sheet1 (2)'!$C$69,'[1]Sheet1 (2)'!$D$69*('[1]Sheet1 (2)'!$D$72-rough_index)/'[1]Sheet1 (2)'!$D$72,IF([1]shee2!D1422='[1]Sheet1 (2)'!$C$70,'[1]Sheet1 (2)'!$D$70*('[1]Sheet1 (2)'!$D$72-rough_index)/'[1]Sheet1 (2)'!$D$72,IF([1]shee2!D1422='[1]Sheet1 (2)'!$C$71,'[1]Sheet1 (2)'!$D$71*('[1]Sheet1 (2)'!$D$72-rough_index)/'[1]Sheet1 (2)'!$D$72))))</f>
        <v>2.5</v>
      </c>
      <c r="AZ1482" s="179">
        <f>+(AU1482*'[1]Sheet1 (2)'!$C$77)+(AV1482*'[1]Sheet1 (2)'!$C$78)+(AW1482*'[1]Sheet1 (2)'!$C$79)+(AX1482*'[1]Sheet1 (2)'!$C$80)+(AY1482*'[1]Sheet1 (2)'!$C$81)</f>
        <v>3.8166666666666669</v>
      </c>
      <c r="BA1482" s="213" t="str">
        <f t="shared" si="46"/>
        <v>Fair</v>
      </c>
      <c r="BE1482">
        <f>IF(D1482='[1]Sheet1 (2)'!$C$61,'[1]Sheet1 (2)'!$D$61*(counts^2)+'[1]Sheet1 (2)'!$G$61*counts+'[1]Sheet1 (2)'!$J$61,IF(D1482='[1]Sheet1 (2)'!$C$62,'[1]Sheet1 (2)'!$D$62*counts+'[1]Sheet1 (2)'!$G$62,IF(D1482='[1]Sheet1 (2)'!$C$63,'[1]Sheet1 (2)'!$D$63*counts+'[1]Sheet1 (2)'!$G$63,IF(D1482='[1]Sheet1 (2)'!$C$64,'[1]Sheet1 (2)'!$D$64*counts+'[1]Sheet1 (2)'!$G$64))))</f>
        <v>2.0984129299999998</v>
      </c>
    </row>
    <row r="1483" spans="1:57" ht="12.75" customHeight="1">
      <c r="A1483" s="176" t="s">
        <v>282</v>
      </c>
      <c r="B1483" s="145" t="s">
        <v>76</v>
      </c>
      <c r="C1483" s="170">
        <v>1616</v>
      </c>
      <c r="D1483" s="174" t="s">
        <v>77</v>
      </c>
      <c r="E1483" s="171">
        <v>8</v>
      </c>
      <c r="F1483" s="171">
        <v>2</v>
      </c>
      <c r="G1483" s="171" t="s">
        <v>77</v>
      </c>
      <c r="H1483" s="171">
        <v>1</v>
      </c>
      <c r="I1483" s="171" t="s">
        <v>77</v>
      </c>
      <c r="J1483" s="173" t="s">
        <v>80</v>
      </c>
      <c r="K1483" s="173" t="s">
        <v>80</v>
      </c>
      <c r="L1483" s="169">
        <f>VLOOKUP(CONCATENATE(J1483,K1483),'Sheet1 (2)'!$J$6:$K$26,2,FALSE)</f>
        <v>0</v>
      </c>
      <c r="M1483" s="173" t="s">
        <v>80</v>
      </c>
      <c r="N1483" s="173" t="s">
        <v>80</v>
      </c>
      <c r="O1483" s="177">
        <f>VLOOKUP(CONCATENATE(M1483,N1483),'[1]Sheet1 (2)'!$L$6:$M$26,2,FALSE)</f>
        <v>0</v>
      </c>
      <c r="P1483" s="173" t="s">
        <v>80</v>
      </c>
      <c r="Q1483" s="173" t="s">
        <v>80</v>
      </c>
      <c r="R1483" s="177">
        <f>VLOOKUP(CONCATENATE(P1483,Q1483),'[1]Sheet1 (2)'!$N$6:$O$26,2,FALSE)</f>
        <v>0</v>
      </c>
      <c r="S1483" s="173" t="s">
        <v>80</v>
      </c>
      <c r="T1483" s="173" t="s">
        <v>80</v>
      </c>
      <c r="U1483" s="177">
        <f>VLOOKUP(CONCATENATE(S1483,T1483),'[1]Sheet1 (2)'!$P$6:$Q$26,2,FALSE)</f>
        <v>0</v>
      </c>
      <c r="V1483" s="173" t="s">
        <v>78</v>
      </c>
      <c r="W1483" s="173" t="s">
        <v>83</v>
      </c>
      <c r="X1483" s="177">
        <f>VLOOKUP(CONCATENATE(V1483,W1483),'[1]Sheet1 (2)'!$R$6:$S$26,2,FALSE)</f>
        <v>12.5</v>
      </c>
      <c r="Y1483" s="173" t="s">
        <v>80</v>
      </c>
      <c r="Z1483" s="173" t="s">
        <v>80</v>
      </c>
      <c r="AA1483" s="177">
        <f>VLOOKUP(CONCATENATE(Y1483,Z1483),'[1]Sheet1 (2)'!$T$6:$U$26,2,FALSE)</f>
        <v>0</v>
      </c>
      <c r="AB1483" s="173" t="s">
        <v>80</v>
      </c>
      <c r="AC1483" s="173" t="s">
        <v>80</v>
      </c>
      <c r="AD1483" s="177">
        <f>VLOOKUP(CONCATENATE(AB1483,AC1483),'[1]Sheet1 (2)'!$X$6:$Y$26,2,FALSE)</f>
        <v>0</v>
      </c>
      <c r="AE1483" s="173" t="s">
        <v>82</v>
      </c>
      <c r="AF1483" s="173" t="s">
        <v>81</v>
      </c>
      <c r="AG1483" s="177">
        <f>VLOOKUP(CONCATENATE(AE1483,AF1483),'[1]Sheet1 (2)'!$Z$6:$AA$26,2,FALSE)</f>
        <v>66</v>
      </c>
      <c r="AH1483" s="172"/>
      <c r="AI1483" s="178"/>
      <c r="AJ1483" s="140"/>
      <c r="AK1483" s="176" t="s">
        <v>282</v>
      </c>
      <c r="AL1483" s="176" t="s">
        <v>76</v>
      </c>
      <c r="AM1483" s="170">
        <f t="shared" si="47"/>
        <v>1616</v>
      </c>
      <c r="AN1483" s="147"/>
      <c r="AO1483" s="155"/>
      <c r="AP1483" s="156"/>
      <c r="AQ1483" s="157">
        <v>2.4710599613730473</v>
      </c>
      <c r="AR1483" s="158"/>
      <c r="AS1483" s="145">
        <f>LOOKUP(rufmkm,'[1]Sheet1 (2)'!$V$62:$V$71,'[1]Sheet1 (2)'!$W$62:$W$71)</f>
        <v>30</v>
      </c>
      <c r="AT1483" s="140"/>
      <c r="AU1483" s="157">
        <f>IF(IF(D1483='[1]Sheet1 (2)'!$C$69,'[1]Sheet1 (2)'!$D$69*('[1]Sheet1 (2)'!$D$72-rut_index)/'[1]Sheet1 (2)'!$D$72,IF([1]shee2!D1423='[1]Sheet1 (2)'!$C$70,'[1]Sheet1 (2)'!$D$70*('[1]Sheet1 (2)'!$D$72-rut_index)/'[1]Sheet1 (2)'!$D$72,IF([1]shee2!D1423='[1]Sheet1 (2)'!$C$71,'[1]Sheet1 (2)'!$D$71*('[1]Sheet1 (2)'!$D$72-rut_index)/'[1]Sheet1 (2)'!$D$72)))&lt;0,0,IF(D1483='[1]Sheet1 (2)'!$C$69,'[1]Sheet1 (2)'!$D$69*('[1]Sheet1 (2)'!$D$72-rut_index)/'[1]Sheet1 (2)'!$D$72,IF([1]shee2!D1423='[1]Sheet1 (2)'!$C$70,'[1]Sheet1 (2)'!$D$70*('[1]Sheet1 (2)'!$D$72-rut_index)/'[1]Sheet1 (2)'!$D$72,IF([1]shee2!D1423='[1]Sheet1 (2)'!$C$71,'[1]Sheet1 (2)'!$D$71*('[1]Sheet1 (2)'!$D$72-rut_index)/'[1]Sheet1 (2)'!$D$72))))</f>
        <v>5</v>
      </c>
      <c r="AV1483" s="157">
        <f>IF(IF(D1483='[1]Sheet1 (2)'!$C$69,'[1]Sheet1 (2)'!$D$69*('[1]Sheet1 (2)'!$D$72-crack_s_index)/'[1]Sheet1 (2)'!$D$72,IF([1]shee2!D1423='[1]Sheet1 (2)'!$C$70,'[1]Sheet1 (2)'!$D$70*('[1]Sheet1 (2)'!$D$72-crack_s_index)/'[1]Sheet1 (2)'!$D$72,IF([1]shee2!D1423='[1]Sheet1 (2)'!$C$71,'[1]Sheet1 (2)'!$D$71*('[1]Sheet1 (2)'!$D$72-crack_s_index)/'[1]Sheet1 (2)'!$D$72)))&lt;0,0,IF(D1483='[1]Sheet1 (2)'!$C$69,'[1]Sheet1 (2)'!$D$69*('[1]Sheet1 (2)'!$D$72-crack_s_index)/'[1]Sheet1 (2)'!$D$72,IF([1]shee2!D1423='[1]Sheet1 (2)'!$C$70,'[1]Sheet1 (2)'!$D$70*('[1]Sheet1 (2)'!$D$72-crack_s_index)/'[1]Sheet1 (2)'!$D$72,IF([1]shee2!D1423='[1]Sheet1 (2)'!$C$71,'[1]Sheet1 (2)'!$D$71*('[1]Sheet1 (2)'!$D$72-crack_s_index)/'[1]Sheet1 (2)'!$D$72))))</f>
        <v>5</v>
      </c>
      <c r="AW1483" s="157">
        <f>IF(IF(D1483='[1]Sheet1 (2)'!$C$69,'[1]Sheet1 (2)'!$D$69*('[1]Sheet1 (2)'!$D$72-crack_t_index)/'[1]Sheet1 (2)'!$D$72,IF([1]shee2!D1423='[1]Sheet1 (2)'!$C$70,'[1]Sheet1 (2)'!$D$70*('[1]Sheet1 (2)'!$D$72-crack_t_index)/'[1]Sheet1 (2)'!$D$72,IF([1]shee2!D1423='[1]Sheet1 (2)'!$C$71,'[1]Sheet1 (2)'!$D$71*('[1]Sheet1 (2)'!$D$72-crack_t_index)/'[1]Sheet1 (2)'!$D$72)))&lt;0,0,IF(D1483='[1]Sheet1 (2)'!$C$69,'[1]Sheet1 (2)'!$D$69*('[1]Sheet1 (2)'!$D$72-crack_t_index)/'[1]Sheet1 (2)'!$D$72,IF([1]shee2!D1423='[1]Sheet1 (2)'!$C$70,'[1]Sheet1 (2)'!$D$70*('[1]Sheet1 (2)'!$D$72-crack_t_index)/'[1]Sheet1 (2)'!$D$72,IF([1]shee2!D1423='[1]Sheet1 (2)'!$C$71,'[1]Sheet1 (2)'!$D$71*('[1]Sheet1 (2)'!$D$72-crack_t_index)/'[1]Sheet1 (2)'!$D$72))))</f>
        <v>5</v>
      </c>
      <c r="AX1483" s="157">
        <f>IF(IF(D1483='[1]Sheet1 (2)'!$C$69,'[1]Sheet1 (2)'!$D$69*('[1]Sheet1 (2)'!$D$72-rave_index)/'[1]Sheet1 (2)'!$D$72,IF([1]shee2!D1423='[1]Sheet1 (2)'!$C$70,'[1]Sheet1 (2)'!$D$70*('[1]Sheet1 (2)'!$D$72-rave_index)/'[1]Sheet1 (2)'!$D$72,IF([1]shee2!D1423='[1]Sheet1 (2)'!$C$71,'[1]Sheet1 (2)'!$D$71*('[1]Sheet1 (2)'!$D$72-rave_index)/'[1]Sheet1 (2)'!$D$72)))&lt;0,0,IF(D1483='[1]Sheet1 (2)'!$C$69,'[1]Sheet1 (2)'!$D$69*('[1]Sheet1 (2)'!$D$72-rave_index)/'[1]Sheet1 (2)'!$D$72,IF([1]shee2!D1423='[1]Sheet1 (2)'!$C$70,'[1]Sheet1 (2)'!$D$70*('[1]Sheet1 (2)'!$D$72-rave_index)/'[1]Sheet1 (2)'!$D$72,IF([1]shee2!D1423='[1]Sheet1 (2)'!$C$71,'[1]Sheet1 (2)'!$D$71*('[1]Sheet1 (2)'!$D$72-rave_index)/'[1]Sheet1 (2)'!$D$72))))</f>
        <v>5</v>
      </c>
      <c r="AY1483" s="157">
        <f>IF(IF(D1483='[1]Sheet1 (2)'!$C$69,'[1]Sheet1 (2)'!$D$69*('[1]Sheet1 (2)'!$D$72-rough_index)/'[1]Sheet1 (2)'!$D$72,IF([1]shee2!D1423='[1]Sheet1 (2)'!$C$70,'[1]Sheet1 (2)'!$D$70*('[1]Sheet1 (2)'!$D$72-rough_index)/'[1]Sheet1 (2)'!$D$72,IF([1]shee2!D1423='[1]Sheet1 (2)'!$C$71,'[1]Sheet1 (2)'!$D$71*('[1]Sheet1 (2)'!$D$72-rough_index)/'[1]Sheet1 (2)'!$D$72)))&lt;0,0,IF(D1483='[1]Sheet1 (2)'!$C$69,'[1]Sheet1 (2)'!$D$69*('[1]Sheet1 (2)'!$D$72-rough_index)/'[1]Sheet1 (2)'!$D$72,IF([1]shee2!D1423='[1]Sheet1 (2)'!$C$70,'[1]Sheet1 (2)'!$D$70*('[1]Sheet1 (2)'!$D$72-rough_index)/'[1]Sheet1 (2)'!$D$72,IF([1]shee2!D1423='[1]Sheet1 (2)'!$C$71,'[1]Sheet1 (2)'!$D$71*('[1]Sheet1 (2)'!$D$72-rough_index)/'[1]Sheet1 (2)'!$D$72))))</f>
        <v>2.5</v>
      </c>
      <c r="AZ1483" s="179">
        <f>+(AU1483*'[1]Sheet1 (2)'!$C$77)+(AV1483*'[1]Sheet1 (2)'!$C$78)+(AW1483*'[1]Sheet1 (2)'!$C$79)+(AX1483*'[1]Sheet1 (2)'!$C$80)+(AY1483*'[1]Sheet1 (2)'!$C$81)</f>
        <v>4.25</v>
      </c>
      <c r="BA1483" s="213" t="str">
        <f t="shared" si="46"/>
        <v>Good</v>
      </c>
      <c r="BE1483">
        <f>IF(D1483='[1]Sheet1 (2)'!$C$61,'[1]Sheet1 (2)'!$D$61*(counts^2)+'[1]Sheet1 (2)'!$G$61*counts+'[1]Sheet1 (2)'!$J$61,IF(D1483='[1]Sheet1 (2)'!$C$62,'[1]Sheet1 (2)'!$D$62*counts+'[1]Sheet1 (2)'!$G$62,IF(D1483='[1]Sheet1 (2)'!$C$63,'[1]Sheet1 (2)'!$D$63*counts+'[1]Sheet1 (2)'!$G$63,IF(D1483='[1]Sheet1 (2)'!$C$64,'[1]Sheet1 (2)'!$D$64*counts+'[1]Sheet1 (2)'!$G$64))))</f>
        <v>2.0984129299999998</v>
      </c>
    </row>
    <row r="1484" spans="1:57" ht="12.75" customHeight="1">
      <c r="A1484" s="176" t="s">
        <v>282</v>
      </c>
      <c r="B1484" s="145" t="s">
        <v>76</v>
      </c>
      <c r="C1484" s="170">
        <v>1617</v>
      </c>
      <c r="D1484" s="174" t="s">
        <v>77</v>
      </c>
      <c r="E1484" s="171">
        <v>8</v>
      </c>
      <c r="F1484" s="171">
        <v>2</v>
      </c>
      <c r="G1484" s="171" t="s">
        <v>77</v>
      </c>
      <c r="H1484" s="171">
        <v>1</v>
      </c>
      <c r="I1484" s="171" t="s">
        <v>77</v>
      </c>
      <c r="J1484" s="173" t="s">
        <v>80</v>
      </c>
      <c r="K1484" s="173" t="s">
        <v>80</v>
      </c>
      <c r="L1484" s="169">
        <f>VLOOKUP(CONCATENATE(J1484,K1484),'Sheet1 (2)'!$J$6:$K$26,2,FALSE)</f>
        <v>0</v>
      </c>
      <c r="M1484" s="173" t="s">
        <v>83</v>
      </c>
      <c r="N1484" s="173" t="s">
        <v>78</v>
      </c>
      <c r="O1484" s="177">
        <f>VLOOKUP(CONCATENATE(M1484,N1484),'[1]Sheet1 (2)'!$L$6:$M$26,2,FALSE)</f>
        <v>7.5</v>
      </c>
      <c r="P1484" s="173" t="s">
        <v>80</v>
      </c>
      <c r="Q1484" s="173" t="s">
        <v>80</v>
      </c>
      <c r="R1484" s="177">
        <f>VLOOKUP(CONCATENATE(P1484,Q1484),'[1]Sheet1 (2)'!$N$6:$O$26,2,FALSE)</f>
        <v>0</v>
      </c>
      <c r="S1484" s="173" t="s">
        <v>80</v>
      </c>
      <c r="T1484" s="173" t="s">
        <v>80</v>
      </c>
      <c r="U1484" s="177">
        <f>VLOOKUP(CONCATENATE(S1484,T1484),'[1]Sheet1 (2)'!$P$6:$Q$26,2,FALSE)</f>
        <v>0</v>
      </c>
      <c r="V1484" s="173" t="s">
        <v>82</v>
      </c>
      <c r="W1484" s="173" t="s">
        <v>81</v>
      </c>
      <c r="X1484" s="177">
        <f>VLOOKUP(CONCATENATE(V1484,W1484),'[1]Sheet1 (2)'!$R$6:$S$26,2,FALSE)</f>
        <v>50</v>
      </c>
      <c r="Y1484" s="173" t="s">
        <v>80</v>
      </c>
      <c r="Z1484" s="173" t="s">
        <v>80</v>
      </c>
      <c r="AA1484" s="177">
        <f>VLOOKUP(CONCATENATE(Y1484,Z1484),'[1]Sheet1 (2)'!$T$6:$U$26,2,FALSE)</f>
        <v>0</v>
      </c>
      <c r="AB1484" s="173" t="s">
        <v>80</v>
      </c>
      <c r="AC1484" s="173" t="s">
        <v>80</v>
      </c>
      <c r="AD1484" s="177">
        <f>VLOOKUP(CONCATENATE(AB1484,AC1484),'[1]Sheet1 (2)'!$X$6:$Y$26,2,FALSE)</f>
        <v>0</v>
      </c>
      <c r="AE1484" s="173" t="s">
        <v>82</v>
      </c>
      <c r="AF1484" s="173" t="s">
        <v>81</v>
      </c>
      <c r="AG1484" s="177">
        <f>VLOOKUP(CONCATENATE(AE1484,AF1484),'[1]Sheet1 (2)'!$Z$6:$AA$26,2,FALSE)</f>
        <v>66</v>
      </c>
      <c r="AH1484" s="172"/>
      <c r="AI1484" s="178"/>
      <c r="AJ1484" s="140"/>
      <c r="AK1484" s="176" t="s">
        <v>282</v>
      </c>
      <c r="AL1484" s="176" t="s">
        <v>76</v>
      </c>
      <c r="AM1484" s="170">
        <f t="shared" si="47"/>
        <v>1617</v>
      </c>
      <c r="AN1484" s="147"/>
      <c r="AO1484" s="155"/>
      <c r="AP1484" s="156"/>
      <c r="AQ1484" s="157">
        <v>3.3194643272943063</v>
      </c>
      <c r="AR1484" s="158"/>
      <c r="AS1484" s="145">
        <f>LOOKUP(rufmkm,'[1]Sheet1 (2)'!$V$62:$V$71,'[1]Sheet1 (2)'!$W$62:$W$71)</f>
        <v>40</v>
      </c>
      <c r="AT1484" s="140"/>
      <c r="AU1484" s="157">
        <f>IF(IF(D1484='[1]Sheet1 (2)'!$C$69,'[1]Sheet1 (2)'!$D$69*('[1]Sheet1 (2)'!$D$72-rut_index)/'[1]Sheet1 (2)'!$D$72,IF([1]shee2!D1424='[1]Sheet1 (2)'!$C$70,'[1]Sheet1 (2)'!$D$70*('[1]Sheet1 (2)'!$D$72-rut_index)/'[1]Sheet1 (2)'!$D$72,IF([1]shee2!D1424='[1]Sheet1 (2)'!$C$71,'[1]Sheet1 (2)'!$D$71*('[1]Sheet1 (2)'!$D$72-rut_index)/'[1]Sheet1 (2)'!$D$72)))&lt;0,0,IF(D1484='[1]Sheet1 (2)'!$C$69,'[1]Sheet1 (2)'!$D$69*('[1]Sheet1 (2)'!$D$72-rut_index)/'[1]Sheet1 (2)'!$D$72,IF([1]shee2!D1424='[1]Sheet1 (2)'!$C$70,'[1]Sheet1 (2)'!$D$70*('[1]Sheet1 (2)'!$D$72-rut_index)/'[1]Sheet1 (2)'!$D$72,IF([1]shee2!D1424='[1]Sheet1 (2)'!$C$71,'[1]Sheet1 (2)'!$D$71*('[1]Sheet1 (2)'!$D$72-rut_index)/'[1]Sheet1 (2)'!$D$72))))</f>
        <v>5</v>
      </c>
      <c r="AV1484" s="157">
        <f>IF(IF(D1484='[1]Sheet1 (2)'!$C$69,'[1]Sheet1 (2)'!$D$69*('[1]Sheet1 (2)'!$D$72-crack_s_index)/'[1]Sheet1 (2)'!$D$72,IF([1]shee2!D1424='[1]Sheet1 (2)'!$C$70,'[1]Sheet1 (2)'!$D$70*('[1]Sheet1 (2)'!$D$72-crack_s_index)/'[1]Sheet1 (2)'!$D$72,IF([1]shee2!D1424='[1]Sheet1 (2)'!$C$71,'[1]Sheet1 (2)'!$D$71*('[1]Sheet1 (2)'!$D$72-crack_s_index)/'[1]Sheet1 (2)'!$D$72)))&lt;0,0,IF(D1484='[1]Sheet1 (2)'!$C$69,'[1]Sheet1 (2)'!$D$69*('[1]Sheet1 (2)'!$D$72-crack_s_index)/'[1]Sheet1 (2)'!$D$72,IF([1]shee2!D1424='[1]Sheet1 (2)'!$C$70,'[1]Sheet1 (2)'!$D$70*('[1]Sheet1 (2)'!$D$72-crack_s_index)/'[1]Sheet1 (2)'!$D$72,IF([1]shee2!D1424='[1]Sheet1 (2)'!$C$71,'[1]Sheet1 (2)'!$D$71*('[1]Sheet1 (2)'!$D$72-crack_s_index)/'[1]Sheet1 (2)'!$D$72))))</f>
        <v>4.375</v>
      </c>
      <c r="AW1484" s="157">
        <f>IF(IF(D1484='[1]Sheet1 (2)'!$C$69,'[1]Sheet1 (2)'!$D$69*('[1]Sheet1 (2)'!$D$72-crack_t_index)/'[1]Sheet1 (2)'!$D$72,IF([1]shee2!D1424='[1]Sheet1 (2)'!$C$70,'[1]Sheet1 (2)'!$D$70*('[1]Sheet1 (2)'!$D$72-crack_t_index)/'[1]Sheet1 (2)'!$D$72,IF([1]shee2!D1424='[1]Sheet1 (2)'!$C$71,'[1]Sheet1 (2)'!$D$71*('[1]Sheet1 (2)'!$D$72-crack_t_index)/'[1]Sheet1 (2)'!$D$72)))&lt;0,0,IF(D1484='[1]Sheet1 (2)'!$C$69,'[1]Sheet1 (2)'!$D$69*('[1]Sheet1 (2)'!$D$72-crack_t_index)/'[1]Sheet1 (2)'!$D$72,IF([1]shee2!D1424='[1]Sheet1 (2)'!$C$70,'[1]Sheet1 (2)'!$D$70*('[1]Sheet1 (2)'!$D$72-crack_t_index)/'[1]Sheet1 (2)'!$D$72,IF([1]shee2!D1424='[1]Sheet1 (2)'!$C$71,'[1]Sheet1 (2)'!$D$71*('[1]Sheet1 (2)'!$D$72-crack_t_index)/'[1]Sheet1 (2)'!$D$72))))</f>
        <v>5</v>
      </c>
      <c r="AX1484" s="157">
        <f>IF(IF(D1484='[1]Sheet1 (2)'!$C$69,'[1]Sheet1 (2)'!$D$69*('[1]Sheet1 (2)'!$D$72-rave_index)/'[1]Sheet1 (2)'!$D$72,IF([1]shee2!D1424='[1]Sheet1 (2)'!$C$70,'[1]Sheet1 (2)'!$D$70*('[1]Sheet1 (2)'!$D$72-rave_index)/'[1]Sheet1 (2)'!$D$72,IF([1]shee2!D1424='[1]Sheet1 (2)'!$C$71,'[1]Sheet1 (2)'!$D$71*('[1]Sheet1 (2)'!$D$72-rave_index)/'[1]Sheet1 (2)'!$D$72)))&lt;0,0,IF(D1484='[1]Sheet1 (2)'!$C$69,'[1]Sheet1 (2)'!$D$69*('[1]Sheet1 (2)'!$D$72-rave_index)/'[1]Sheet1 (2)'!$D$72,IF([1]shee2!D1424='[1]Sheet1 (2)'!$C$70,'[1]Sheet1 (2)'!$D$70*('[1]Sheet1 (2)'!$D$72-rave_index)/'[1]Sheet1 (2)'!$D$72,IF([1]shee2!D1424='[1]Sheet1 (2)'!$C$71,'[1]Sheet1 (2)'!$D$71*('[1]Sheet1 (2)'!$D$72-rave_index)/'[1]Sheet1 (2)'!$D$72))))</f>
        <v>5</v>
      </c>
      <c r="AY1484" s="157">
        <f>IF(IF(D1484='[1]Sheet1 (2)'!$C$69,'[1]Sheet1 (2)'!$D$69*('[1]Sheet1 (2)'!$D$72-rough_index)/'[1]Sheet1 (2)'!$D$72,IF([1]shee2!D1424='[1]Sheet1 (2)'!$C$70,'[1]Sheet1 (2)'!$D$70*('[1]Sheet1 (2)'!$D$72-rough_index)/'[1]Sheet1 (2)'!$D$72,IF([1]shee2!D1424='[1]Sheet1 (2)'!$C$71,'[1]Sheet1 (2)'!$D$71*('[1]Sheet1 (2)'!$D$72-rough_index)/'[1]Sheet1 (2)'!$D$72)))&lt;0,0,IF(D1484='[1]Sheet1 (2)'!$C$69,'[1]Sheet1 (2)'!$D$69*('[1]Sheet1 (2)'!$D$72-rough_index)/'[1]Sheet1 (2)'!$D$72,IF([1]shee2!D1424='[1]Sheet1 (2)'!$C$70,'[1]Sheet1 (2)'!$D$70*('[1]Sheet1 (2)'!$D$72-rough_index)/'[1]Sheet1 (2)'!$D$72,IF([1]shee2!D1424='[1]Sheet1 (2)'!$C$71,'[1]Sheet1 (2)'!$D$71*('[1]Sheet1 (2)'!$D$72-rough_index)/'[1]Sheet1 (2)'!$D$72))))</f>
        <v>1.6666666666666667</v>
      </c>
      <c r="AZ1484" s="179">
        <f>+(AU1484*'[1]Sheet1 (2)'!$C$77)+(AV1484*'[1]Sheet1 (2)'!$C$78)+(AW1484*'[1]Sheet1 (2)'!$C$79)+(AX1484*'[1]Sheet1 (2)'!$C$80)+(AY1484*'[1]Sheet1 (2)'!$C$81)</f>
        <v>3.7750000000000004</v>
      </c>
      <c r="BA1484" s="213" t="str">
        <f t="shared" si="46"/>
        <v>Fair</v>
      </c>
      <c r="BE1484">
        <f>IF(D1484='[1]Sheet1 (2)'!$C$61,'[1]Sheet1 (2)'!$D$61*(counts^2)+'[1]Sheet1 (2)'!$G$61*counts+'[1]Sheet1 (2)'!$J$61,IF(D1484='[1]Sheet1 (2)'!$C$62,'[1]Sheet1 (2)'!$D$62*counts+'[1]Sheet1 (2)'!$G$62,IF(D1484='[1]Sheet1 (2)'!$C$63,'[1]Sheet1 (2)'!$D$63*counts+'[1]Sheet1 (2)'!$G$63,IF(D1484='[1]Sheet1 (2)'!$C$64,'[1]Sheet1 (2)'!$D$64*counts+'[1]Sheet1 (2)'!$G$64))))</f>
        <v>2.0984129299999998</v>
      </c>
    </row>
    <row r="1485" spans="1:57" ht="12.75" customHeight="1">
      <c r="A1485" s="176" t="s">
        <v>282</v>
      </c>
      <c r="B1485" s="145" t="s">
        <v>76</v>
      </c>
      <c r="C1485" s="170">
        <v>1618</v>
      </c>
      <c r="D1485" s="174" t="s">
        <v>77</v>
      </c>
      <c r="E1485" s="171">
        <v>8</v>
      </c>
      <c r="F1485" s="171">
        <v>2</v>
      </c>
      <c r="G1485" s="171" t="s">
        <v>77</v>
      </c>
      <c r="H1485" s="171">
        <v>1</v>
      </c>
      <c r="I1485" s="171" t="s">
        <v>77</v>
      </c>
      <c r="J1485" s="173" t="s">
        <v>80</v>
      </c>
      <c r="K1485" s="173" t="s">
        <v>80</v>
      </c>
      <c r="L1485" s="169">
        <f>VLOOKUP(CONCATENATE(J1485,K1485),'Sheet1 (2)'!$J$6:$K$26,2,FALSE)</f>
        <v>0</v>
      </c>
      <c r="M1485" s="173" t="s">
        <v>83</v>
      </c>
      <c r="N1485" s="173" t="s">
        <v>78</v>
      </c>
      <c r="O1485" s="177">
        <f>VLOOKUP(CONCATENATE(M1485,N1485),'[1]Sheet1 (2)'!$L$6:$M$26,2,FALSE)</f>
        <v>7.5</v>
      </c>
      <c r="P1485" s="173" t="s">
        <v>83</v>
      </c>
      <c r="Q1485" s="173" t="s">
        <v>78</v>
      </c>
      <c r="R1485" s="177">
        <f>VLOOKUP(CONCATENATE(P1485,Q1485),'[1]Sheet1 (2)'!$N$6:$O$26,2,FALSE)</f>
        <v>7.5</v>
      </c>
      <c r="S1485" s="173" t="s">
        <v>80</v>
      </c>
      <c r="T1485" s="173" t="s">
        <v>80</v>
      </c>
      <c r="U1485" s="177">
        <f>VLOOKUP(CONCATENATE(S1485,T1485),'[1]Sheet1 (2)'!$P$6:$Q$26,2,FALSE)</f>
        <v>0</v>
      </c>
      <c r="V1485" s="173" t="s">
        <v>80</v>
      </c>
      <c r="W1485" s="173" t="s">
        <v>80</v>
      </c>
      <c r="X1485" s="177">
        <f>VLOOKUP(CONCATENATE(V1485,W1485),'[1]Sheet1 (2)'!$R$6:$S$26,2,FALSE)</f>
        <v>0</v>
      </c>
      <c r="Y1485" s="173" t="s">
        <v>80</v>
      </c>
      <c r="Z1485" s="173" t="s">
        <v>80</v>
      </c>
      <c r="AA1485" s="177">
        <f>VLOOKUP(CONCATENATE(Y1485,Z1485),'[1]Sheet1 (2)'!$T$6:$U$26,2,FALSE)</f>
        <v>0</v>
      </c>
      <c r="AB1485" s="173" t="s">
        <v>80</v>
      </c>
      <c r="AC1485" s="173" t="s">
        <v>80</v>
      </c>
      <c r="AD1485" s="177">
        <f>VLOOKUP(CONCATENATE(AB1485,AC1485),'[1]Sheet1 (2)'!$X$6:$Y$26,2,FALSE)</f>
        <v>0</v>
      </c>
      <c r="AE1485" s="173" t="s">
        <v>82</v>
      </c>
      <c r="AF1485" s="173" t="s">
        <v>81</v>
      </c>
      <c r="AG1485" s="177">
        <f>VLOOKUP(CONCATENATE(AE1485,AF1485),'[1]Sheet1 (2)'!$Z$6:$AA$26,2,FALSE)</f>
        <v>66</v>
      </c>
      <c r="AH1485" s="172"/>
      <c r="AI1485" s="178"/>
      <c r="AJ1485" s="140"/>
      <c r="AK1485" s="176" t="s">
        <v>282</v>
      </c>
      <c r="AL1485" s="176" t="s">
        <v>76</v>
      </c>
      <c r="AM1485" s="170">
        <f t="shared" si="47"/>
        <v>1618</v>
      </c>
      <c r="AN1485" s="147"/>
      <c r="AO1485" s="155"/>
      <c r="AP1485" s="156"/>
      <c r="AQ1485" s="157">
        <v>4.1751220931133179</v>
      </c>
      <c r="AR1485" s="158"/>
      <c r="AS1485" s="145">
        <f>LOOKUP(rufmkm,'[1]Sheet1 (2)'!$V$62:$V$71,'[1]Sheet1 (2)'!$W$62:$W$71)</f>
        <v>50</v>
      </c>
      <c r="AT1485" s="140"/>
      <c r="AU1485" s="157">
        <f>IF(IF(D1485='[1]Sheet1 (2)'!$C$69,'[1]Sheet1 (2)'!$D$69*('[1]Sheet1 (2)'!$D$72-rut_index)/'[1]Sheet1 (2)'!$D$72,IF([1]shee2!D1425='[1]Sheet1 (2)'!$C$70,'[1]Sheet1 (2)'!$D$70*('[1]Sheet1 (2)'!$D$72-rut_index)/'[1]Sheet1 (2)'!$D$72,IF([1]shee2!D1425='[1]Sheet1 (2)'!$C$71,'[1]Sheet1 (2)'!$D$71*('[1]Sheet1 (2)'!$D$72-rut_index)/'[1]Sheet1 (2)'!$D$72)))&lt;0,0,IF(D1485='[1]Sheet1 (2)'!$C$69,'[1]Sheet1 (2)'!$D$69*('[1]Sheet1 (2)'!$D$72-rut_index)/'[1]Sheet1 (2)'!$D$72,IF([1]shee2!D1425='[1]Sheet1 (2)'!$C$70,'[1]Sheet1 (2)'!$D$70*('[1]Sheet1 (2)'!$D$72-rut_index)/'[1]Sheet1 (2)'!$D$72,IF([1]shee2!D1425='[1]Sheet1 (2)'!$C$71,'[1]Sheet1 (2)'!$D$71*('[1]Sheet1 (2)'!$D$72-rut_index)/'[1]Sheet1 (2)'!$D$72))))</f>
        <v>5</v>
      </c>
      <c r="AV1485" s="157">
        <f>IF(IF(D1485='[1]Sheet1 (2)'!$C$69,'[1]Sheet1 (2)'!$D$69*('[1]Sheet1 (2)'!$D$72-crack_s_index)/'[1]Sheet1 (2)'!$D$72,IF([1]shee2!D1425='[1]Sheet1 (2)'!$C$70,'[1]Sheet1 (2)'!$D$70*('[1]Sheet1 (2)'!$D$72-crack_s_index)/'[1]Sheet1 (2)'!$D$72,IF([1]shee2!D1425='[1]Sheet1 (2)'!$C$71,'[1]Sheet1 (2)'!$D$71*('[1]Sheet1 (2)'!$D$72-crack_s_index)/'[1]Sheet1 (2)'!$D$72)))&lt;0,0,IF(D1485='[1]Sheet1 (2)'!$C$69,'[1]Sheet1 (2)'!$D$69*('[1]Sheet1 (2)'!$D$72-crack_s_index)/'[1]Sheet1 (2)'!$D$72,IF([1]shee2!D1425='[1]Sheet1 (2)'!$C$70,'[1]Sheet1 (2)'!$D$70*('[1]Sheet1 (2)'!$D$72-crack_s_index)/'[1]Sheet1 (2)'!$D$72,IF([1]shee2!D1425='[1]Sheet1 (2)'!$C$71,'[1]Sheet1 (2)'!$D$71*('[1]Sheet1 (2)'!$D$72-crack_s_index)/'[1]Sheet1 (2)'!$D$72))))</f>
        <v>4.375</v>
      </c>
      <c r="AW1485" s="157">
        <f>IF(IF(D1485='[1]Sheet1 (2)'!$C$69,'[1]Sheet1 (2)'!$D$69*('[1]Sheet1 (2)'!$D$72-crack_t_index)/'[1]Sheet1 (2)'!$D$72,IF([1]shee2!D1425='[1]Sheet1 (2)'!$C$70,'[1]Sheet1 (2)'!$D$70*('[1]Sheet1 (2)'!$D$72-crack_t_index)/'[1]Sheet1 (2)'!$D$72,IF([1]shee2!D1425='[1]Sheet1 (2)'!$C$71,'[1]Sheet1 (2)'!$D$71*('[1]Sheet1 (2)'!$D$72-crack_t_index)/'[1]Sheet1 (2)'!$D$72)))&lt;0,0,IF(D1485='[1]Sheet1 (2)'!$C$69,'[1]Sheet1 (2)'!$D$69*('[1]Sheet1 (2)'!$D$72-crack_t_index)/'[1]Sheet1 (2)'!$D$72,IF([1]shee2!D1425='[1]Sheet1 (2)'!$C$70,'[1]Sheet1 (2)'!$D$70*('[1]Sheet1 (2)'!$D$72-crack_t_index)/'[1]Sheet1 (2)'!$D$72,IF([1]shee2!D1425='[1]Sheet1 (2)'!$C$71,'[1]Sheet1 (2)'!$D$71*('[1]Sheet1 (2)'!$D$72-crack_t_index)/'[1]Sheet1 (2)'!$D$72))))</f>
        <v>4.375</v>
      </c>
      <c r="AX1485" s="157">
        <f>IF(IF(D1485='[1]Sheet1 (2)'!$C$69,'[1]Sheet1 (2)'!$D$69*('[1]Sheet1 (2)'!$D$72-rave_index)/'[1]Sheet1 (2)'!$D$72,IF([1]shee2!D1425='[1]Sheet1 (2)'!$C$70,'[1]Sheet1 (2)'!$D$70*('[1]Sheet1 (2)'!$D$72-rave_index)/'[1]Sheet1 (2)'!$D$72,IF([1]shee2!D1425='[1]Sheet1 (2)'!$C$71,'[1]Sheet1 (2)'!$D$71*('[1]Sheet1 (2)'!$D$72-rave_index)/'[1]Sheet1 (2)'!$D$72)))&lt;0,0,IF(D1485='[1]Sheet1 (2)'!$C$69,'[1]Sheet1 (2)'!$D$69*('[1]Sheet1 (2)'!$D$72-rave_index)/'[1]Sheet1 (2)'!$D$72,IF([1]shee2!D1425='[1]Sheet1 (2)'!$C$70,'[1]Sheet1 (2)'!$D$70*('[1]Sheet1 (2)'!$D$72-rave_index)/'[1]Sheet1 (2)'!$D$72,IF([1]shee2!D1425='[1]Sheet1 (2)'!$C$71,'[1]Sheet1 (2)'!$D$71*('[1]Sheet1 (2)'!$D$72-rave_index)/'[1]Sheet1 (2)'!$D$72))))</f>
        <v>5</v>
      </c>
      <c r="AY1485" s="157">
        <f>IF(IF(D1485='[1]Sheet1 (2)'!$C$69,'[1]Sheet1 (2)'!$D$69*('[1]Sheet1 (2)'!$D$72-rough_index)/'[1]Sheet1 (2)'!$D$72,IF([1]shee2!D1425='[1]Sheet1 (2)'!$C$70,'[1]Sheet1 (2)'!$D$70*('[1]Sheet1 (2)'!$D$72-rough_index)/'[1]Sheet1 (2)'!$D$72,IF([1]shee2!D1425='[1]Sheet1 (2)'!$C$71,'[1]Sheet1 (2)'!$D$71*('[1]Sheet1 (2)'!$D$72-rough_index)/'[1]Sheet1 (2)'!$D$72)))&lt;0,0,IF(D1485='[1]Sheet1 (2)'!$C$69,'[1]Sheet1 (2)'!$D$69*('[1]Sheet1 (2)'!$D$72-rough_index)/'[1]Sheet1 (2)'!$D$72,IF([1]shee2!D1425='[1]Sheet1 (2)'!$C$70,'[1]Sheet1 (2)'!$D$70*('[1]Sheet1 (2)'!$D$72-rough_index)/'[1]Sheet1 (2)'!$D$72,IF([1]shee2!D1425='[1]Sheet1 (2)'!$C$71,'[1]Sheet1 (2)'!$D$71*('[1]Sheet1 (2)'!$D$72-rough_index)/'[1]Sheet1 (2)'!$D$72))))</f>
        <v>0.83333333333333337</v>
      </c>
      <c r="AZ1485" s="179">
        <f>+(AU1485*'[1]Sheet1 (2)'!$C$77)+(AV1485*'[1]Sheet1 (2)'!$C$78)+(AW1485*'[1]Sheet1 (2)'!$C$79)+(AX1485*'[1]Sheet1 (2)'!$C$80)+(AY1485*'[1]Sheet1 (2)'!$C$81)</f>
        <v>3.5</v>
      </c>
      <c r="BA1485" s="213" t="str">
        <f t="shared" si="46"/>
        <v>Fair</v>
      </c>
      <c r="BE1485">
        <f>IF(D1485='[1]Sheet1 (2)'!$C$61,'[1]Sheet1 (2)'!$D$61*(counts^2)+'[1]Sheet1 (2)'!$G$61*counts+'[1]Sheet1 (2)'!$J$61,IF(D1485='[1]Sheet1 (2)'!$C$62,'[1]Sheet1 (2)'!$D$62*counts+'[1]Sheet1 (2)'!$G$62,IF(D1485='[1]Sheet1 (2)'!$C$63,'[1]Sheet1 (2)'!$D$63*counts+'[1]Sheet1 (2)'!$G$63,IF(D1485='[1]Sheet1 (2)'!$C$64,'[1]Sheet1 (2)'!$D$64*counts+'[1]Sheet1 (2)'!$G$64))))</f>
        <v>2.0984129299999998</v>
      </c>
    </row>
    <row r="1486" spans="1:57" ht="12.75" customHeight="1">
      <c r="A1486" s="176" t="s">
        <v>282</v>
      </c>
      <c r="B1486" s="145" t="s">
        <v>76</v>
      </c>
      <c r="C1486" s="170">
        <v>1619</v>
      </c>
      <c r="D1486" s="174" t="s">
        <v>77</v>
      </c>
      <c r="E1486" s="171">
        <v>8</v>
      </c>
      <c r="F1486" s="171">
        <v>2</v>
      </c>
      <c r="G1486" s="171" t="s">
        <v>77</v>
      </c>
      <c r="H1486" s="171">
        <v>1</v>
      </c>
      <c r="I1486" s="171" t="s">
        <v>77</v>
      </c>
      <c r="J1486" s="173" t="s">
        <v>80</v>
      </c>
      <c r="K1486" s="173" t="s">
        <v>80</v>
      </c>
      <c r="L1486" s="169">
        <f>VLOOKUP(CONCATENATE(J1486,K1486),'Sheet1 (2)'!$J$6:$K$26,2,FALSE)</f>
        <v>0</v>
      </c>
      <c r="M1486" s="173" t="s">
        <v>83</v>
      </c>
      <c r="N1486" s="173" t="s">
        <v>82</v>
      </c>
      <c r="O1486" s="177">
        <f>VLOOKUP(CONCATENATE(M1486,N1486),'[1]Sheet1 (2)'!$L$6:$M$26,2,FALSE)</f>
        <v>18.75</v>
      </c>
      <c r="P1486" s="173" t="s">
        <v>83</v>
      </c>
      <c r="Q1486" s="173" t="s">
        <v>78</v>
      </c>
      <c r="R1486" s="177">
        <f>VLOOKUP(CONCATENATE(P1486,Q1486),'[1]Sheet1 (2)'!$N$6:$O$26,2,FALSE)</f>
        <v>7.5</v>
      </c>
      <c r="S1486" s="173" t="s">
        <v>80</v>
      </c>
      <c r="T1486" s="173" t="s">
        <v>80</v>
      </c>
      <c r="U1486" s="177">
        <f>VLOOKUP(CONCATENATE(S1486,T1486),'[1]Sheet1 (2)'!$P$6:$Q$26,2,FALSE)</f>
        <v>0</v>
      </c>
      <c r="V1486" s="173" t="s">
        <v>80</v>
      </c>
      <c r="W1486" s="173" t="s">
        <v>80</v>
      </c>
      <c r="X1486" s="177">
        <f>VLOOKUP(CONCATENATE(V1486,W1486),'[1]Sheet1 (2)'!$R$6:$S$26,2,FALSE)</f>
        <v>0</v>
      </c>
      <c r="Y1486" s="173" t="s">
        <v>82</v>
      </c>
      <c r="Z1486" s="173" t="s">
        <v>83</v>
      </c>
      <c r="AA1486" s="177">
        <f>VLOOKUP(CONCATENATE(Y1486,Z1486),'[1]Sheet1 (2)'!$T$6:$U$26,2,FALSE)</f>
        <v>25</v>
      </c>
      <c r="AB1486" s="173" t="s">
        <v>80</v>
      </c>
      <c r="AC1486" s="173" t="s">
        <v>80</v>
      </c>
      <c r="AD1486" s="177">
        <f>VLOOKUP(CONCATENATE(AB1486,AC1486),'[1]Sheet1 (2)'!$X$6:$Y$26,2,FALSE)</f>
        <v>0</v>
      </c>
      <c r="AE1486" s="173" t="s">
        <v>82</v>
      </c>
      <c r="AF1486" s="173" t="s">
        <v>81</v>
      </c>
      <c r="AG1486" s="177">
        <f>VLOOKUP(CONCATENATE(AE1486,AF1486),'[1]Sheet1 (2)'!$Z$6:$AA$26,2,FALSE)</f>
        <v>66</v>
      </c>
      <c r="AH1486" s="172"/>
      <c r="AI1486" s="178"/>
      <c r="AJ1486" s="140"/>
      <c r="AK1486" s="176" t="s">
        <v>282</v>
      </c>
      <c r="AL1486" s="176" t="s">
        <v>76</v>
      </c>
      <c r="AM1486" s="170">
        <f t="shared" si="47"/>
        <v>1619</v>
      </c>
      <c r="AN1486" s="147"/>
      <c r="AO1486" s="155" t="s">
        <v>409</v>
      </c>
      <c r="AP1486" s="156"/>
      <c r="AQ1486" s="157">
        <v>3.4681774333609114</v>
      </c>
      <c r="AR1486" s="158"/>
      <c r="AS1486" s="145">
        <f>LOOKUP(rufmkm,'[1]Sheet1 (2)'!$V$62:$V$71,'[1]Sheet1 (2)'!$W$62:$W$71)</f>
        <v>40</v>
      </c>
      <c r="AT1486" s="140"/>
      <c r="AU1486" s="157">
        <f>IF(IF(D1486='[1]Sheet1 (2)'!$C$69,'[1]Sheet1 (2)'!$D$69*('[1]Sheet1 (2)'!$D$72-rut_index)/'[1]Sheet1 (2)'!$D$72,IF([1]shee2!D1426='[1]Sheet1 (2)'!$C$70,'[1]Sheet1 (2)'!$D$70*('[1]Sheet1 (2)'!$D$72-rut_index)/'[1]Sheet1 (2)'!$D$72,IF([1]shee2!D1426='[1]Sheet1 (2)'!$C$71,'[1]Sheet1 (2)'!$D$71*('[1]Sheet1 (2)'!$D$72-rut_index)/'[1]Sheet1 (2)'!$D$72)))&lt;0,0,IF(D1486='[1]Sheet1 (2)'!$C$69,'[1]Sheet1 (2)'!$D$69*('[1]Sheet1 (2)'!$D$72-rut_index)/'[1]Sheet1 (2)'!$D$72,IF([1]shee2!D1426='[1]Sheet1 (2)'!$C$70,'[1]Sheet1 (2)'!$D$70*('[1]Sheet1 (2)'!$D$72-rut_index)/'[1]Sheet1 (2)'!$D$72,IF([1]shee2!D1426='[1]Sheet1 (2)'!$C$71,'[1]Sheet1 (2)'!$D$71*('[1]Sheet1 (2)'!$D$72-rut_index)/'[1]Sheet1 (2)'!$D$72))))</f>
        <v>5</v>
      </c>
      <c r="AV1486" s="157">
        <f>IF(IF(D1486='[1]Sheet1 (2)'!$C$69,'[1]Sheet1 (2)'!$D$69*('[1]Sheet1 (2)'!$D$72-crack_s_index)/'[1]Sheet1 (2)'!$D$72,IF([1]shee2!D1426='[1]Sheet1 (2)'!$C$70,'[1]Sheet1 (2)'!$D$70*('[1]Sheet1 (2)'!$D$72-crack_s_index)/'[1]Sheet1 (2)'!$D$72,IF([1]shee2!D1426='[1]Sheet1 (2)'!$C$71,'[1]Sheet1 (2)'!$D$71*('[1]Sheet1 (2)'!$D$72-crack_s_index)/'[1]Sheet1 (2)'!$D$72)))&lt;0,0,IF(D1486='[1]Sheet1 (2)'!$C$69,'[1]Sheet1 (2)'!$D$69*('[1]Sheet1 (2)'!$D$72-crack_s_index)/'[1]Sheet1 (2)'!$D$72,IF([1]shee2!D1426='[1]Sheet1 (2)'!$C$70,'[1]Sheet1 (2)'!$D$70*('[1]Sheet1 (2)'!$D$72-crack_s_index)/'[1]Sheet1 (2)'!$D$72,IF([1]shee2!D1426='[1]Sheet1 (2)'!$C$71,'[1]Sheet1 (2)'!$D$71*('[1]Sheet1 (2)'!$D$72-crack_s_index)/'[1]Sheet1 (2)'!$D$72))))</f>
        <v>3.4375</v>
      </c>
      <c r="AW1486" s="157">
        <f>IF(IF(D1486='[1]Sheet1 (2)'!$C$69,'[1]Sheet1 (2)'!$D$69*('[1]Sheet1 (2)'!$D$72-crack_t_index)/'[1]Sheet1 (2)'!$D$72,IF([1]shee2!D1426='[1]Sheet1 (2)'!$C$70,'[1]Sheet1 (2)'!$D$70*('[1]Sheet1 (2)'!$D$72-crack_t_index)/'[1]Sheet1 (2)'!$D$72,IF([1]shee2!D1426='[1]Sheet1 (2)'!$C$71,'[1]Sheet1 (2)'!$D$71*('[1]Sheet1 (2)'!$D$72-crack_t_index)/'[1]Sheet1 (2)'!$D$72)))&lt;0,0,IF(D1486='[1]Sheet1 (2)'!$C$69,'[1]Sheet1 (2)'!$D$69*('[1]Sheet1 (2)'!$D$72-crack_t_index)/'[1]Sheet1 (2)'!$D$72,IF([1]shee2!D1426='[1]Sheet1 (2)'!$C$70,'[1]Sheet1 (2)'!$D$70*('[1]Sheet1 (2)'!$D$72-crack_t_index)/'[1]Sheet1 (2)'!$D$72,IF([1]shee2!D1426='[1]Sheet1 (2)'!$C$71,'[1]Sheet1 (2)'!$D$71*('[1]Sheet1 (2)'!$D$72-crack_t_index)/'[1]Sheet1 (2)'!$D$72))))</f>
        <v>4.375</v>
      </c>
      <c r="AX1486" s="157">
        <f>IF(IF(D1486='[1]Sheet1 (2)'!$C$69,'[1]Sheet1 (2)'!$D$69*('[1]Sheet1 (2)'!$D$72-rave_index)/'[1]Sheet1 (2)'!$D$72,IF([1]shee2!D1426='[1]Sheet1 (2)'!$C$70,'[1]Sheet1 (2)'!$D$70*('[1]Sheet1 (2)'!$D$72-rave_index)/'[1]Sheet1 (2)'!$D$72,IF([1]shee2!D1426='[1]Sheet1 (2)'!$C$71,'[1]Sheet1 (2)'!$D$71*('[1]Sheet1 (2)'!$D$72-rave_index)/'[1]Sheet1 (2)'!$D$72)))&lt;0,0,IF(D1486='[1]Sheet1 (2)'!$C$69,'[1]Sheet1 (2)'!$D$69*('[1]Sheet1 (2)'!$D$72-rave_index)/'[1]Sheet1 (2)'!$D$72,IF([1]shee2!D1426='[1]Sheet1 (2)'!$C$70,'[1]Sheet1 (2)'!$D$70*('[1]Sheet1 (2)'!$D$72-rave_index)/'[1]Sheet1 (2)'!$D$72,IF([1]shee2!D1426='[1]Sheet1 (2)'!$C$71,'[1]Sheet1 (2)'!$D$71*('[1]Sheet1 (2)'!$D$72-rave_index)/'[1]Sheet1 (2)'!$D$72))))</f>
        <v>2.9166666666666665</v>
      </c>
      <c r="AY1486" s="157">
        <f>IF(IF(D1486='[1]Sheet1 (2)'!$C$69,'[1]Sheet1 (2)'!$D$69*('[1]Sheet1 (2)'!$D$72-rough_index)/'[1]Sheet1 (2)'!$D$72,IF([1]shee2!D1426='[1]Sheet1 (2)'!$C$70,'[1]Sheet1 (2)'!$D$70*('[1]Sheet1 (2)'!$D$72-rough_index)/'[1]Sheet1 (2)'!$D$72,IF([1]shee2!D1426='[1]Sheet1 (2)'!$C$71,'[1]Sheet1 (2)'!$D$71*('[1]Sheet1 (2)'!$D$72-rough_index)/'[1]Sheet1 (2)'!$D$72)))&lt;0,0,IF(D1486='[1]Sheet1 (2)'!$C$69,'[1]Sheet1 (2)'!$D$69*('[1]Sheet1 (2)'!$D$72-rough_index)/'[1]Sheet1 (2)'!$D$72,IF([1]shee2!D1426='[1]Sheet1 (2)'!$C$70,'[1]Sheet1 (2)'!$D$70*('[1]Sheet1 (2)'!$D$72-rough_index)/'[1]Sheet1 (2)'!$D$72,IF([1]shee2!D1426='[1]Sheet1 (2)'!$C$71,'[1]Sheet1 (2)'!$D$71*('[1]Sheet1 (2)'!$D$72-rough_index)/'[1]Sheet1 (2)'!$D$72))))</f>
        <v>1.6666666666666667</v>
      </c>
      <c r="AZ1486" s="179">
        <f>+(AU1486*'[1]Sheet1 (2)'!$C$77)+(AV1486*'[1]Sheet1 (2)'!$C$78)+(AW1486*'[1]Sheet1 (2)'!$C$79)+(AX1486*'[1]Sheet1 (2)'!$C$80)+(AY1486*'[1]Sheet1 (2)'!$C$81)</f>
        <v>3.2041666666666662</v>
      </c>
      <c r="BA1486" s="213" t="str">
        <f t="shared" si="46"/>
        <v>Fair</v>
      </c>
      <c r="BE1486">
        <f>IF(D1486='[1]Sheet1 (2)'!$C$61,'[1]Sheet1 (2)'!$D$61*(counts^2)+'[1]Sheet1 (2)'!$G$61*counts+'[1]Sheet1 (2)'!$J$61,IF(D1486='[1]Sheet1 (2)'!$C$62,'[1]Sheet1 (2)'!$D$62*counts+'[1]Sheet1 (2)'!$G$62,IF(D1486='[1]Sheet1 (2)'!$C$63,'[1]Sheet1 (2)'!$D$63*counts+'[1]Sheet1 (2)'!$G$63,IF(D1486='[1]Sheet1 (2)'!$C$64,'[1]Sheet1 (2)'!$D$64*counts+'[1]Sheet1 (2)'!$G$64))))</f>
        <v>2.0984129299999998</v>
      </c>
    </row>
    <row r="1487" spans="1:57" ht="12.75" customHeight="1">
      <c r="A1487" s="176" t="s">
        <v>282</v>
      </c>
      <c r="B1487" s="145" t="s">
        <v>76</v>
      </c>
      <c r="C1487" s="170">
        <v>1620</v>
      </c>
      <c r="D1487" s="174" t="s">
        <v>77</v>
      </c>
      <c r="E1487" s="171">
        <v>8</v>
      </c>
      <c r="F1487" s="171">
        <v>2</v>
      </c>
      <c r="G1487" s="171" t="s">
        <v>77</v>
      </c>
      <c r="H1487" s="171">
        <v>1</v>
      </c>
      <c r="I1487" s="171" t="s">
        <v>77</v>
      </c>
      <c r="J1487" s="173" t="s">
        <v>80</v>
      </c>
      <c r="K1487" s="173" t="s">
        <v>80</v>
      </c>
      <c r="L1487" s="169">
        <f>VLOOKUP(CONCATENATE(J1487,K1487),'Sheet1 (2)'!$J$6:$K$26,2,FALSE)</f>
        <v>0</v>
      </c>
      <c r="M1487" s="173" t="s">
        <v>83</v>
      </c>
      <c r="N1487" s="173" t="s">
        <v>82</v>
      </c>
      <c r="O1487" s="177">
        <f>VLOOKUP(CONCATENATE(M1487,N1487),'[1]Sheet1 (2)'!$L$6:$M$26,2,FALSE)</f>
        <v>18.75</v>
      </c>
      <c r="P1487" s="173" t="s">
        <v>83</v>
      </c>
      <c r="Q1487" s="173" t="s">
        <v>78</v>
      </c>
      <c r="R1487" s="177">
        <f>VLOOKUP(CONCATENATE(P1487,Q1487),'[1]Sheet1 (2)'!$N$6:$O$26,2,FALSE)</f>
        <v>7.5</v>
      </c>
      <c r="S1487" s="173" t="s">
        <v>80</v>
      </c>
      <c r="T1487" s="173" t="s">
        <v>80</v>
      </c>
      <c r="U1487" s="177">
        <f>VLOOKUP(CONCATENATE(S1487,T1487),'[1]Sheet1 (2)'!$P$6:$Q$26,2,FALSE)</f>
        <v>0</v>
      </c>
      <c r="V1487" s="173" t="s">
        <v>80</v>
      </c>
      <c r="W1487" s="173" t="s">
        <v>80</v>
      </c>
      <c r="X1487" s="177">
        <f>VLOOKUP(CONCATENATE(V1487,W1487),'[1]Sheet1 (2)'!$R$6:$S$26,2,FALSE)</f>
        <v>0</v>
      </c>
      <c r="Y1487" s="173" t="s">
        <v>82</v>
      </c>
      <c r="Z1487" s="173" t="s">
        <v>83</v>
      </c>
      <c r="AA1487" s="177">
        <f>VLOOKUP(CONCATENATE(Y1487,Z1487),'[1]Sheet1 (2)'!$T$6:$U$26,2,FALSE)</f>
        <v>25</v>
      </c>
      <c r="AB1487" s="173" t="s">
        <v>80</v>
      </c>
      <c r="AC1487" s="173" t="s">
        <v>80</v>
      </c>
      <c r="AD1487" s="177">
        <f>VLOOKUP(CONCATENATE(AB1487,AC1487),'[1]Sheet1 (2)'!$X$6:$Y$26,2,FALSE)</f>
        <v>0</v>
      </c>
      <c r="AE1487" s="173" t="s">
        <v>82</v>
      </c>
      <c r="AF1487" s="173" t="s">
        <v>81</v>
      </c>
      <c r="AG1487" s="177">
        <f>VLOOKUP(CONCATENATE(AE1487,AF1487),'[1]Sheet1 (2)'!$Z$6:$AA$26,2,FALSE)</f>
        <v>66</v>
      </c>
      <c r="AH1487" s="172"/>
      <c r="AI1487" s="178"/>
      <c r="AJ1487" s="140"/>
      <c r="AK1487" s="176" t="s">
        <v>282</v>
      </c>
      <c r="AL1487" s="176" t="s">
        <v>76</v>
      </c>
      <c r="AM1487" s="170">
        <f t="shared" si="47"/>
        <v>1620</v>
      </c>
      <c r="AN1487" s="147"/>
      <c r="AO1487" s="155"/>
      <c r="AP1487" s="156"/>
      <c r="AQ1487" s="157">
        <v>1.4233827229029015</v>
      </c>
      <c r="AR1487" s="158"/>
      <c r="AS1487" s="145">
        <f>LOOKUP(rufmkm,'[1]Sheet1 (2)'!$V$62:$V$71,'[1]Sheet1 (2)'!$W$62:$W$71)</f>
        <v>20</v>
      </c>
      <c r="AT1487" s="140"/>
      <c r="AU1487" s="157">
        <f>IF(IF(D1487='[1]Sheet1 (2)'!$C$69,'[1]Sheet1 (2)'!$D$69*('[1]Sheet1 (2)'!$D$72-rut_index)/'[1]Sheet1 (2)'!$D$72,IF([1]shee2!D1427='[1]Sheet1 (2)'!$C$70,'[1]Sheet1 (2)'!$D$70*('[1]Sheet1 (2)'!$D$72-rut_index)/'[1]Sheet1 (2)'!$D$72,IF([1]shee2!D1427='[1]Sheet1 (2)'!$C$71,'[1]Sheet1 (2)'!$D$71*('[1]Sheet1 (2)'!$D$72-rut_index)/'[1]Sheet1 (2)'!$D$72)))&lt;0,0,IF(D1487='[1]Sheet1 (2)'!$C$69,'[1]Sheet1 (2)'!$D$69*('[1]Sheet1 (2)'!$D$72-rut_index)/'[1]Sheet1 (2)'!$D$72,IF([1]shee2!D1427='[1]Sheet1 (2)'!$C$70,'[1]Sheet1 (2)'!$D$70*('[1]Sheet1 (2)'!$D$72-rut_index)/'[1]Sheet1 (2)'!$D$72,IF([1]shee2!D1427='[1]Sheet1 (2)'!$C$71,'[1]Sheet1 (2)'!$D$71*('[1]Sheet1 (2)'!$D$72-rut_index)/'[1]Sheet1 (2)'!$D$72))))</f>
        <v>5</v>
      </c>
      <c r="AV1487" s="157">
        <f>IF(IF(D1487='[1]Sheet1 (2)'!$C$69,'[1]Sheet1 (2)'!$D$69*('[1]Sheet1 (2)'!$D$72-crack_s_index)/'[1]Sheet1 (2)'!$D$72,IF([1]shee2!D1427='[1]Sheet1 (2)'!$C$70,'[1]Sheet1 (2)'!$D$70*('[1]Sheet1 (2)'!$D$72-crack_s_index)/'[1]Sheet1 (2)'!$D$72,IF([1]shee2!D1427='[1]Sheet1 (2)'!$C$71,'[1]Sheet1 (2)'!$D$71*('[1]Sheet1 (2)'!$D$72-crack_s_index)/'[1]Sheet1 (2)'!$D$72)))&lt;0,0,IF(D1487='[1]Sheet1 (2)'!$C$69,'[1]Sheet1 (2)'!$D$69*('[1]Sheet1 (2)'!$D$72-crack_s_index)/'[1]Sheet1 (2)'!$D$72,IF([1]shee2!D1427='[1]Sheet1 (2)'!$C$70,'[1]Sheet1 (2)'!$D$70*('[1]Sheet1 (2)'!$D$72-crack_s_index)/'[1]Sheet1 (2)'!$D$72,IF([1]shee2!D1427='[1]Sheet1 (2)'!$C$71,'[1]Sheet1 (2)'!$D$71*('[1]Sheet1 (2)'!$D$72-crack_s_index)/'[1]Sheet1 (2)'!$D$72))))</f>
        <v>3.4375</v>
      </c>
      <c r="AW1487" s="157">
        <f>IF(IF(D1487='[1]Sheet1 (2)'!$C$69,'[1]Sheet1 (2)'!$D$69*('[1]Sheet1 (2)'!$D$72-crack_t_index)/'[1]Sheet1 (2)'!$D$72,IF([1]shee2!D1427='[1]Sheet1 (2)'!$C$70,'[1]Sheet1 (2)'!$D$70*('[1]Sheet1 (2)'!$D$72-crack_t_index)/'[1]Sheet1 (2)'!$D$72,IF([1]shee2!D1427='[1]Sheet1 (2)'!$C$71,'[1]Sheet1 (2)'!$D$71*('[1]Sheet1 (2)'!$D$72-crack_t_index)/'[1]Sheet1 (2)'!$D$72)))&lt;0,0,IF(D1487='[1]Sheet1 (2)'!$C$69,'[1]Sheet1 (2)'!$D$69*('[1]Sheet1 (2)'!$D$72-crack_t_index)/'[1]Sheet1 (2)'!$D$72,IF([1]shee2!D1427='[1]Sheet1 (2)'!$C$70,'[1]Sheet1 (2)'!$D$70*('[1]Sheet1 (2)'!$D$72-crack_t_index)/'[1]Sheet1 (2)'!$D$72,IF([1]shee2!D1427='[1]Sheet1 (2)'!$C$71,'[1]Sheet1 (2)'!$D$71*('[1]Sheet1 (2)'!$D$72-crack_t_index)/'[1]Sheet1 (2)'!$D$72))))</f>
        <v>4.375</v>
      </c>
      <c r="AX1487" s="157">
        <f>IF(IF(D1487='[1]Sheet1 (2)'!$C$69,'[1]Sheet1 (2)'!$D$69*('[1]Sheet1 (2)'!$D$72-rave_index)/'[1]Sheet1 (2)'!$D$72,IF([1]shee2!D1427='[1]Sheet1 (2)'!$C$70,'[1]Sheet1 (2)'!$D$70*('[1]Sheet1 (2)'!$D$72-rave_index)/'[1]Sheet1 (2)'!$D$72,IF([1]shee2!D1427='[1]Sheet1 (2)'!$C$71,'[1]Sheet1 (2)'!$D$71*('[1]Sheet1 (2)'!$D$72-rave_index)/'[1]Sheet1 (2)'!$D$72)))&lt;0,0,IF(D1487='[1]Sheet1 (2)'!$C$69,'[1]Sheet1 (2)'!$D$69*('[1]Sheet1 (2)'!$D$72-rave_index)/'[1]Sheet1 (2)'!$D$72,IF([1]shee2!D1427='[1]Sheet1 (2)'!$C$70,'[1]Sheet1 (2)'!$D$70*('[1]Sheet1 (2)'!$D$72-rave_index)/'[1]Sheet1 (2)'!$D$72,IF([1]shee2!D1427='[1]Sheet1 (2)'!$C$71,'[1]Sheet1 (2)'!$D$71*('[1]Sheet1 (2)'!$D$72-rave_index)/'[1]Sheet1 (2)'!$D$72))))</f>
        <v>2.9166666666666665</v>
      </c>
      <c r="AY1487" s="157">
        <f>IF(IF(D1487='[1]Sheet1 (2)'!$C$69,'[1]Sheet1 (2)'!$D$69*('[1]Sheet1 (2)'!$D$72-rough_index)/'[1]Sheet1 (2)'!$D$72,IF([1]shee2!D1427='[1]Sheet1 (2)'!$C$70,'[1]Sheet1 (2)'!$D$70*('[1]Sheet1 (2)'!$D$72-rough_index)/'[1]Sheet1 (2)'!$D$72,IF([1]shee2!D1427='[1]Sheet1 (2)'!$C$71,'[1]Sheet1 (2)'!$D$71*('[1]Sheet1 (2)'!$D$72-rough_index)/'[1]Sheet1 (2)'!$D$72)))&lt;0,0,IF(D1487='[1]Sheet1 (2)'!$C$69,'[1]Sheet1 (2)'!$D$69*('[1]Sheet1 (2)'!$D$72-rough_index)/'[1]Sheet1 (2)'!$D$72,IF([1]shee2!D1427='[1]Sheet1 (2)'!$C$70,'[1]Sheet1 (2)'!$D$70*('[1]Sheet1 (2)'!$D$72-rough_index)/'[1]Sheet1 (2)'!$D$72,IF([1]shee2!D1427='[1]Sheet1 (2)'!$C$71,'[1]Sheet1 (2)'!$D$71*('[1]Sheet1 (2)'!$D$72-rough_index)/'[1]Sheet1 (2)'!$D$72))))</f>
        <v>3.3333333333333335</v>
      </c>
      <c r="AZ1487" s="179">
        <f>+(AU1487*'[1]Sheet1 (2)'!$C$77)+(AV1487*'[1]Sheet1 (2)'!$C$78)+(AW1487*'[1]Sheet1 (2)'!$C$79)+(AX1487*'[1]Sheet1 (2)'!$C$80)+(AY1487*'[1]Sheet1 (2)'!$C$81)</f>
        <v>3.7041666666666662</v>
      </c>
      <c r="BA1487" s="213" t="str">
        <f t="shared" si="46"/>
        <v>Fair</v>
      </c>
      <c r="BE1487">
        <f>IF(D1487='[1]Sheet1 (2)'!$C$61,'[1]Sheet1 (2)'!$D$61*(counts^2)+'[1]Sheet1 (2)'!$G$61*counts+'[1]Sheet1 (2)'!$J$61,IF(D1487='[1]Sheet1 (2)'!$C$62,'[1]Sheet1 (2)'!$D$62*counts+'[1]Sheet1 (2)'!$G$62,IF(D1487='[1]Sheet1 (2)'!$C$63,'[1]Sheet1 (2)'!$D$63*counts+'[1]Sheet1 (2)'!$G$63,IF(D1487='[1]Sheet1 (2)'!$C$64,'[1]Sheet1 (2)'!$D$64*counts+'[1]Sheet1 (2)'!$G$64))))</f>
        <v>2.0984129299999998</v>
      </c>
    </row>
    <row r="1488" spans="1:57" ht="12.75" customHeight="1">
      <c r="A1488" s="176" t="s">
        <v>282</v>
      </c>
      <c r="B1488" s="145" t="s">
        <v>76</v>
      </c>
      <c r="C1488" s="170">
        <v>1621</v>
      </c>
      <c r="D1488" s="174" t="s">
        <v>77</v>
      </c>
      <c r="E1488" s="171">
        <v>8</v>
      </c>
      <c r="F1488" s="171">
        <v>2</v>
      </c>
      <c r="G1488" s="171" t="s">
        <v>77</v>
      </c>
      <c r="H1488" s="171">
        <v>1</v>
      </c>
      <c r="I1488" s="171" t="s">
        <v>77</v>
      </c>
      <c r="J1488" s="173" t="s">
        <v>80</v>
      </c>
      <c r="K1488" s="173" t="s">
        <v>80</v>
      </c>
      <c r="L1488" s="169">
        <f>VLOOKUP(CONCATENATE(J1488,K1488),'Sheet1 (2)'!$J$6:$K$26,2,FALSE)</f>
        <v>0</v>
      </c>
      <c r="M1488" s="173" t="s">
        <v>80</v>
      </c>
      <c r="N1488" s="173" t="s">
        <v>80</v>
      </c>
      <c r="O1488" s="177">
        <f>VLOOKUP(CONCATENATE(M1488,N1488),'[1]Sheet1 (2)'!$L$6:$M$26,2,FALSE)</f>
        <v>0</v>
      </c>
      <c r="P1488" s="173" t="s">
        <v>80</v>
      </c>
      <c r="Q1488" s="173" t="s">
        <v>80</v>
      </c>
      <c r="R1488" s="177">
        <f>VLOOKUP(CONCATENATE(P1488,Q1488),'[1]Sheet1 (2)'!$N$6:$O$26,2,FALSE)</f>
        <v>0</v>
      </c>
      <c r="S1488" s="173" t="s">
        <v>80</v>
      </c>
      <c r="T1488" s="173" t="s">
        <v>80</v>
      </c>
      <c r="U1488" s="177">
        <f>VLOOKUP(CONCATENATE(S1488,T1488),'[1]Sheet1 (2)'!$P$6:$Q$26,2,FALSE)</f>
        <v>0</v>
      </c>
      <c r="V1488" s="173" t="s">
        <v>83</v>
      </c>
      <c r="W1488" s="173" t="s">
        <v>81</v>
      </c>
      <c r="X1488" s="177">
        <f>VLOOKUP(CONCATENATE(V1488,W1488),'[1]Sheet1 (2)'!$R$6:$S$26,2,FALSE)</f>
        <v>75</v>
      </c>
      <c r="Y1488" s="173" t="s">
        <v>80</v>
      </c>
      <c r="Z1488" s="173" t="s">
        <v>80</v>
      </c>
      <c r="AA1488" s="177">
        <f>VLOOKUP(CONCATENATE(Y1488,Z1488),'[1]Sheet1 (2)'!$T$6:$U$26,2,FALSE)</f>
        <v>0</v>
      </c>
      <c r="AB1488" s="173" t="s">
        <v>80</v>
      </c>
      <c r="AC1488" s="173" t="s">
        <v>80</v>
      </c>
      <c r="AD1488" s="177">
        <f>VLOOKUP(CONCATENATE(AB1488,AC1488),'[1]Sheet1 (2)'!$X$6:$Y$26,2,FALSE)</f>
        <v>0</v>
      </c>
      <c r="AE1488" s="173" t="s">
        <v>82</v>
      </c>
      <c r="AF1488" s="173" t="s">
        <v>81</v>
      </c>
      <c r="AG1488" s="177">
        <f>VLOOKUP(CONCATENATE(AE1488,AF1488),'[1]Sheet1 (2)'!$Z$6:$AA$26,2,FALSE)</f>
        <v>66</v>
      </c>
      <c r="AH1488" s="172"/>
      <c r="AI1488" s="178"/>
      <c r="AJ1488" s="140"/>
      <c r="AK1488" s="176" t="s">
        <v>282</v>
      </c>
      <c r="AL1488" s="176" t="s">
        <v>76</v>
      </c>
      <c r="AM1488" s="170">
        <f t="shared" si="47"/>
        <v>1621</v>
      </c>
      <c r="AN1488" s="147"/>
      <c r="AO1488" s="155" t="s">
        <v>409</v>
      </c>
      <c r="AP1488" s="156"/>
      <c r="AQ1488" s="157">
        <v>1.4808892980374755</v>
      </c>
      <c r="AR1488" s="158"/>
      <c r="AS1488" s="145">
        <f>LOOKUP(rufmkm,'[1]Sheet1 (2)'!$V$62:$V$71,'[1]Sheet1 (2)'!$W$62:$W$71)</f>
        <v>20</v>
      </c>
      <c r="AT1488" s="140"/>
      <c r="AU1488" s="157">
        <f>IF(IF(D1488='[1]Sheet1 (2)'!$C$69,'[1]Sheet1 (2)'!$D$69*('[1]Sheet1 (2)'!$D$72-rut_index)/'[1]Sheet1 (2)'!$D$72,IF([1]shee2!D1428='[1]Sheet1 (2)'!$C$70,'[1]Sheet1 (2)'!$D$70*('[1]Sheet1 (2)'!$D$72-rut_index)/'[1]Sheet1 (2)'!$D$72,IF([1]shee2!D1428='[1]Sheet1 (2)'!$C$71,'[1]Sheet1 (2)'!$D$71*('[1]Sheet1 (2)'!$D$72-rut_index)/'[1]Sheet1 (2)'!$D$72)))&lt;0,0,IF(D1488='[1]Sheet1 (2)'!$C$69,'[1]Sheet1 (2)'!$D$69*('[1]Sheet1 (2)'!$D$72-rut_index)/'[1]Sheet1 (2)'!$D$72,IF([1]shee2!D1428='[1]Sheet1 (2)'!$C$70,'[1]Sheet1 (2)'!$D$70*('[1]Sheet1 (2)'!$D$72-rut_index)/'[1]Sheet1 (2)'!$D$72,IF([1]shee2!D1428='[1]Sheet1 (2)'!$C$71,'[1]Sheet1 (2)'!$D$71*('[1]Sheet1 (2)'!$D$72-rut_index)/'[1]Sheet1 (2)'!$D$72))))</f>
        <v>5</v>
      </c>
      <c r="AV1488" s="157">
        <f>IF(IF(D1488='[1]Sheet1 (2)'!$C$69,'[1]Sheet1 (2)'!$D$69*('[1]Sheet1 (2)'!$D$72-crack_s_index)/'[1]Sheet1 (2)'!$D$72,IF([1]shee2!D1428='[1]Sheet1 (2)'!$C$70,'[1]Sheet1 (2)'!$D$70*('[1]Sheet1 (2)'!$D$72-crack_s_index)/'[1]Sheet1 (2)'!$D$72,IF([1]shee2!D1428='[1]Sheet1 (2)'!$C$71,'[1]Sheet1 (2)'!$D$71*('[1]Sheet1 (2)'!$D$72-crack_s_index)/'[1]Sheet1 (2)'!$D$72)))&lt;0,0,IF(D1488='[1]Sheet1 (2)'!$C$69,'[1]Sheet1 (2)'!$D$69*('[1]Sheet1 (2)'!$D$72-crack_s_index)/'[1]Sheet1 (2)'!$D$72,IF([1]shee2!D1428='[1]Sheet1 (2)'!$C$70,'[1]Sheet1 (2)'!$D$70*('[1]Sheet1 (2)'!$D$72-crack_s_index)/'[1]Sheet1 (2)'!$D$72,IF([1]shee2!D1428='[1]Sheet1 (2)'!$C$71,'[1]Sheet1 (2)'!$D$71*('[1]Sheet1 (2)'!$D$72-crack_s_index)/'[1]Sheet1 (2)'!$D$72))))</f>
        <v>5</v>
      </c>
      <c r="AW1488" s="157">
        <f>IF(IF(D1488='[1]Sheet1 (2)'!$C$69,'[1]Sheet1 (2)'!$D$69*('[1]Sheet1 (2)'!$D$72-crack_t_index)/'[1]Sheet1 (2)'!$D$72,IF([1]shee2!D1428='[1]Sheet1 (2)'!$C$70,'[1]Sheet1 (2)'!$D$70*('[1]Sheet1 (2)'!$D$72-crack_t_index)/'[1]Sheet1 (2)'!$D$72,IF([1]shee2!D1428='[1]Sheet1 (2)'!$C$71,'[1]Sheet1 (2)'!$D$71*('[1]Sheet1 (2)'!$D$72-crack_t_index)/'[1]Sheet1 (2)'!$D$72)))&lt;0,0,IF(D1488='[1]Sheet1 (2)'!$C$69,'[1]Sheet1 (2)'!$D$69*('[1]Sheet1 (2)'!$D$72-crack_t_index)/'[1]Sheet1 (2)'!$D$72,IF([1]shee2!D1428='[1]Sheet1 (2)'!$C$70,'[1]Sheet1 (2)'!$D$70*('[1]Sheet1 (2)'!$D$72-crack_t_index)/'[1]Sheet1 (2)'!$D$72,IF([1]shee2!D1428='[1]Sheet1 (2)'!$C$71,'[1]Sheet1 (2)'!$D$71*('[1]Sheet1 (2)'!$D$72-crack_t_index)/'[1]Sheet1 (2)'!$D$72))))</f>
        <v>5</v>
      </c>
      <c r="AX1488" s="157">
        <f>IF(IF(D1488='[1]Sheet1 (2)'!$C$69,'[1]Sheet1 (2)'!$D$69*('[1]Sheet1 (2)'!$D$72-rave_index)/'[1]Sheet1 (2)'!$D$72,IF([1]shee2!D1428='[1]Sheet1 (2)'!$C$70,'[1]Sheet1 (2)'!$D$70*('[1]Sheet1 (2)'!$D$72-rave_index)/'[1]Sheet1 (2)'!$D$72,IF([1]shee2!D1428='[1]Sheet1 (2)'!$C$71,'[1]Sheet1 (2)'!$D$71*('[1]Sheet1 (2)'!$D$72-rave_index)/'[1]Sheet1 (2)'!$D$72)))&lt;0,0,IF(D1488='[1]Sheet1 (2)'!$C$69,'[1]Sheet1 (2)'!$D$69*('[1]Sheet1 (2)'!$D$72-rave_index)/'[1]Sheet1 (2)'!$D$72,IF([1]shee2!D1428='[1]Sheet1 (2)'!$C$70,'[1]Sheet1 (2)'!$D$70*('[1]Sheet1 (2)'!$D$72-rave_index)/'[1]Sheet1 (2)'!$D$72,IF([1]shee2!D1428='[1]Sheet1 (2)'!$C$71,'[1]Sheet1 (2)'!$D$71*('[1]Sheet1 (2)'!$D$72-rave_index)/'[1]Sheet1 (2)'!$D$72))))</f>
        <v>5</v>
      </c>
      <c r="AY1488" s="157">
        <f>IF(IF(D1488='[1]Sheet1 (2)'!$C$69,'[1]Sheet1 (2)'!$D$69*('[1]Sheet1 (2)'!$D$72-rough_index)/'[1]Sheet1 (2)'!$D$72,IF([1]shee2!D1428='[1]Sheet1 (2)'!$C$70,'[1]Sheet1 (2)'!$D$70*('[1]Sheet1 (2)'!$D$72-rough_index)/'[1]Sheet1 (2)'!$D$72,IF([1]shee2!D1428='[1]Sheet1 (2)'!$C$71,'[1]Sheet1 (2)'!$D$71*('[1]Sheet1 (2)'!$D$72-rough_index)/'[1]Sheet1 (2)'!$D$72)))&lt;0,0,IF(D1488='[1]Sheet1 (2)'!$C$69,'[1]Sheet1 (2)'!$D$69*('[1]Sheet1 (2)'!$D$72-rough_index)/'[1]Sheet1 (2)'!$D$72,IF([1]shee2!D1428='[1]Sheet1 (2)'!$C$70,'[1]Sheet1 (2)'!$D$70*('[1]Sheet1 (2)'!$D$72-rough_index)/'[1]Sheet1 (2)'!$D$72,IF([1]shee2!D1428='[1]Sheet1 (2)'!$C$71,'[1]Sheet1 (2)'!$D$71*('[1]Sheet1 (2)'!$D$72-rough_index)/'[1]Sheet1 (2)'!$D$72))))</f>
        <v>3.3333333333333335</v>
      </c>
      <c r="AZ1488" s="179">
        <f>+(AU1488*'[1]Sheet1 (2)'!$C$77)+(AV1488*'[1]Sheet1 (2)'!$C$78)+(AW1488*'[1]Sheet1 (2)'!$C$79)+(AX1488*'[1]Sheet1 (2)'!$C$80)+(AY1488*'[1]Sheet1 (2)'!$C$81)</f>
        <v>4.5</v>
      </c>
      <c r="BA1488" s="213" t="str">
        <f t="shared" si="46"/>
        <v>Good</v>
      </c>
      <c r="BE1488">
        <f>IF(D1488='[1]Sheet1 (2)'!$C$61,'[1]Sheet1 (2)'!$D$61*(counts^2)+'[1]Sheet1 (2)'!$G$61*counts+'[1]Sheet1 (2)'!$J$61,IF(D1488='[1]Sheet1 (2)'!$C$62,'[1]Sheet1 (2)'!$D$62*counts+'[1]Sheet1 (2)'!$G$62,IF(D1488='[1]Sheet1 (2)'!$C$63,'[1]Sheet1 (2)'!$D$63*counts+'[1]Sheet1 (2)'!$G$63,IF(D1488='[1]Sheet1 (2)'!$C$64,'[1]Sheet1 (2)'!$D$64*counts+'[1]Sheet1 (2)'!$G$64))))</f>
        <v>2.0984129299999998</v>
      </c>
    </row>
    <row r="1489" spans="1:57" ht="12.75" customHeight="1">
      <c r="A1489" s="176" t="s">
        <v>282</v>
      </c>
      <c r="B1489" s="145" t="s">
        <v>76</v>
      </c>
      <c r="C1489" s="170">
        <v>1622</v>
      </c>
      <c r="D1489" s="174" t="s">
        <v>77</v>
      </c>
      <c r="E1489" s="171">
        <v>8</v>
      </c>
      <c r="F1489" s="171">
        <v>2</v>
      </c>
      <c r="G1489" s="171" t="s">
        <v>77</v>
      </c>
      <c r="H1489" s="171">
        <v>1</v>
      </c>
      <c r="I1489" s="171" t="s">
        <v>77</v>
      </c>
      <c r="J1489" s="173" t="s">
        <v>80</v>
      </c>
      <c r="K1489" s="173" t="s">
        <v>80</v>
      </c>
      <c r="L1489" s="169">
        <f>VLOOKUP(CONCATENATE(J1489,K1489),'Sheet1 (2)'!$J$6:$K$26,2,FALSE)</f>
        <v>0</v>
      </c>
      <c r="M1489" s="173" t="s">
        <v>80</v>
      </c>
      <c r="N1489" s="173" t="s">
        <v>80</v>
      </c>
      <c r="O1489" s="177">
        <f>VLOOKUP(CONCATENATE(M1489,N1489),'[1]Sheet1 (2)'!$L$6:$M$26,2,FALSE)</f>
        <v>0</v>
      </c>
      <c r="P1489" s="173" t="s">
        <v>80</v>
      </c>
      <c r="Q1489" s="173" t="s">
        <v>80</v>
      </c>
      <c r="R1489" s="177">
        <f>VLOOKUP(CONCATENATE(P1489,Q1489),'[1]Sheet1 (2)'!$N$6:$O$26,2,FALSE)</f>
        <v>0</v>
      </c>
      <c r="S1489" s="173" t="s">
        <v>80</v>
      </c>
      <c r="T1489" s="173" t="s">
        <v>80</v>
      </c>
      <c r="U1489" s="177">
        <f>VLOOKUP(CONCATENATE(S1489,T1489),'[1]Sheet1 (2)'!$P$6:$Q$26,2,FALSE)</f>
        <v>0</v>
      </c>
      <c r="V1489" s="173" t="s">
        <v>82</v>
      </c>
      <c r="W1489" s="173" t="s">
        <v>81</v>
      </c>
      <c r="X1489" s="177">
        <f>VLOOKUP(CONCATENATE(V1489,W1489),'[1]Sheet1 (2)'!$R$6:$S$26,2,FALSE)</f>
        <v>50</v>
      </c>
      <c r="Y1489" s="173" t="s">
        <v>80</v>
      </c>
      <c r="Z1489" s="173" t="s">
        <v>80</v>
      </c>
      <c r="AA1489" s="177">
        <f>VLOOKUP(CONCATENATE(Y1489,Z1489),'[1]Sheet1 (2)'!$T$6:$U$26,2,FALSE)</f>
        <v>0</v>
      </c>
      <c r="AB1489" s="173" t="s">
        <v>80</v>
      </c>
      <c r="AC1489" s="173" t="s">
        <v>80</v>
      </c>
      <c r="AD1489" s="177">
        <f>VLOOKUP(CONCATENATE(AB1489,AC1489),'[1]Sheet1 (2)'!$X$6:$Y$26,2,FALSE)</f>
        <v>0</v>
      </c>
      <c r="AE1489" s="173" t="s">
        <v>82</v>
      </c>
      <c r="AF1489" s="173" t="s">
        <v>81</v>
      </c>
      <c r="AG1489" s="177">
        <f>VLOOKUP(CONCATENATE(AE1489,AF1489),'[1]Sheet1 (2)'!$Z$6:$AA$26,2,FALSE)</f>
        <v>66</v>
      </c>
      <c r="AH1489" s="172"/>
      <c r="AI1489" s="178"/>
      <c r="AJ1489" s="140"/>
      <c r="AK1489" s="176" t="s">
        <v>282</v>
      </c>
      <c r="AL1489" s="176" t="s">
        <v>76</v>
      </c>
      <c r="AM1489" s="170">
        <f t="shared" si="47"/>
        <v>1622</v>
      </c>
      <c r="AN1489" s="147"/>
      <c r="AO1489" s="155"/>
      <c r="AP1489" s="156"/>
      <c r="AQ1489" s="157">
        <v>1.5664371310576979</v>
      </c>
      <c r="AR1489" s="158"/>
      <c r="AS1489" s="145">
        <f>LOOKUP(rufmkm,'[1]Sheet1 (2)'!$V$62:$V$71,'[1]Sheet1 (2)'!$W$62:$W$71)</f>
        <v>20</v>
      </c>
      <c r="AT1489" s="140"/>
      <c r="AU1489" s="157">
        <f>IF(IF(D1489='[1]Sheet1 (2)'!$C$69,'[1]Sheet1 (2)'!$D$69*('[1]Sheet1 (2)'!$D$72-rut_index)/'[1]Sheet1 (2)'!$D$72,IF([1]shee2!D1429='[1]Sheet1 (2)'!$C$70,'[1]Sheet1 (2)'!$D$70*('[1]Sheet1 (2)'!$D$72-rut_index)/'[1]Sheet1 (2)'!$D$72,IF([1]shee2!D1429='[1]Sheet1 (2)'!$C$71,'[1]Sheet1 (2)'!$D$71*('[1]Sheet1 (2)'!$D$72-rut_index)/'[1]Sheet1 (2)'!$D$72)))&lt;0,0,IF(D1489='[1]Sheet1 (2)'!$C$69,'[1]Sheet1 (2)'!$D$69*('[1]Sheet1 (2)'!$D$72-rut_index)/'[1]Sheet1 (2)'!$D$72,IF([1]shee2!D1429='[1]Sheet1 (2)'!$C$70,'[1]Sheet1 (2)'!$D$70*('[1]Sheet1 (2)'!$D$72-rut_index)/'[1]Sheet1 (2)'!$D$72,IF([1]shee2!D1429='[1]Sheet1 (2)'!$C$71,'[1]Sheet1 (2)'!$D$71*('[1]Sheet1 (2)'!$D$72-rut_index)/'[1]Sheet1 (2)'!$D$72))))</f>
        <v>5</v>
      </c>
      <c r="AV1489" s="157">
        <f>IF(IF(D1489='[1]Sheet1 (2)'!$C$69,'[1]Sheet1 (2)'!$D$69*('[1]Sheet1 (2)'!$D$72-crack_s_index)/'[1]Sheet1 (2)'!$D$72,IF([1]shee2!D1429='[1]Sheet1 (2)'!$C$70,'[1]Sheet1 (2)'!$D$70*('[1]Sheet1 (2)'!$D$72-crack_s_index)/'[1]Sheet1 (2)'!$D$72,IF([1]shee2!D1429='[1]Sheet1 (2)'!$C$71,'[1]Sheet1 (2)'!$D$71*('[1]Sheet1 (2)'!$D$72-crack_s_index)/'[1]Sheet1 (2)'!$D$72)))&lt;0,0,IF(D1489='[1]Sheet1 (2)'!$C$69,'[1]Sheet1 (2)'!$D$69*('[1]Sheet1 (2)'!$D$72-crack_s_index)/'[1]Sheet1 (2)'!$D$72,IF([1]shee2!D1429='[1]Sheet1 (2)'!$C$70,'[1]Sheet1 (2)'!$D$70*('[1]Sheet1 (2)'!$D$72-crack_s_index)/'[1]Sheet1 (2)'!$D$72,IF([1]shee2!D1429='[1]Sheet1 (2)'!$C$71,'[1]Sheet1 (2)'!$D$71*('[1]Sheet1 (2)'!$D$72-crack_s_index)/'[1]Sheet1 (2)'!$D$72))))</f>
        <v>5</v>
      </c>
      <c r="AW1489" s="157">
        <f>IF(IF(D1489='[1]Sheet1 (2)'!$C$69,'[1]Sheet1 (2)'!$D$69*('[1]Sheet1 (2)'!$D$72-crack_t_index)/'[1]Sheet1 (2)'!$D$72,IF([1]shee2!D1429='[1]Sheet1 (2)'!$C$70,'[1]Sheet1 (2)'!$D$70*('[1]Sheet1 (2)'!$D$72-crack_t_index)/'[1]Sheet1 (2)'!$D$72,IF([1]shee2!D1429='[1]Sheet1 (2)'!$C$71,'[1]Sheet1 (2)'!$D$71*('[1]Sheet1 (2)'!$D$72-crack_t_index)/'[1]Sheet1 (2)'!$D$72)))&lt;0,0,IF(D1489='[1]Sheet1 (2)'!$C$69,'[1]Sheet1 (2)'!$D$69*('[1]Sheet1 (2)'!$D$72-crack_t_index)/'[1]Sheet1 (2)'!$D$72,IF([1]shee2!D1429='[1]Sheet1 (2)'!$C$70,'[1]Sheet1 (2)'!$D$70*('[1]Sheet1 (2)'!$D$72-crack_t_index)/'[1]Sheet1 (2)'!$D$72,IF([1]shee2!D1429='[1]Sheet1 (2)'!$C$71,'[1]Sheet1 (2)'!$D$71*('[1]Sheet1 (2)'!$D$72-crack_t_index)/'[1]Sheet1 (2)'!$D$72))))</f>
        <v>5</v>
      </c>
      <c r="AX1489" s="157">
        <f>IF(IF(D1489='[1]Sheet1 (2)'!$C$69,'[1]Sheet1 (2)'!$D$69*('[1]Sheet1 (2)'!$D$72-rave_index)/'[1]Sheet1 (2)'!$D$72,IF([1]shee2!D1429='[1]Sheet1 (2)'!$C$70,'[1]Sheet1 (2)'!$D$70*('[1]Sheet1 (2)'!$D$72-rave_index)/'[1]Sheet1 (2)'!$D$72,IF([1]shee2!D1429='[1]Sheet1 (2)'!$C$71,'[1]Sheet1 (2)'!$D$71*('[1]Sheet1 (2)'!$D$72-rave_index)/'[1]Sheet1 (2)'!$D$72)))&lt;0,0,IF(D1489='[1]Sheet1 (2)'!$C$69,'[1]Sheet1 (2)'!$D$69*('[1]Sheet1 (2)'!$D$72-rave_index)/'[1]Sheet1 (2)'!$D$72,IF([1]shee2!D1429='[1]Sheet1 (2)'!$C$70,'[1]Sheet1 (2)'!$D$70*('[1]Sheet1 (2)'!$D$72-rave_index)/'[1]Sheet1 (2)'!$D$72,IF([1]shee2!D1429='[1]Sheet1 (2)'!$C$71,'[1]Sheet1 (2)'!$D$71*('[1]Sheet1 (2)'!$D$72-rave_index)/'[1]Sheet1 (2)'!$D$72))))</f>
        <v>5</v>
      </c>
      <c r="AY1489" s="157">
        <f>IF(IF(D1489='[1]Sheet1 (2)'!$C$69,'[1]Sheet1 (2)'!$D$69*('[1]Sheet1 (2)'!$D$72-rough_index)/'[1]Sheet1 (2)'!$D$72,IF([1]shee2!D1429='[1]Sheet1 (2)'!$C$70,'[1]Sheet1 (2)'!$D$70*('[1]Sheet1 (2)'!$D$72-rough_index)/'[1]Sheet1 (2)'!$D$72,IF([1]shee2!D1429='[1]Sheet1 (2)'!$C$71,'[1]Sheet1 (2)'!$D$71*('[1]Sheet1 (2)'!$D$72-rough_index)/'[1]Sheet1 (2)'!$D$72)))&lt;0,0,IF(D1489='[1]Sheet1 (2)'!$C$69,'[1]Sheet1 (2)'!$D$69*('[1]Sheet1 (2)'!$D$72-rough_index)/'[1]Sheet1 (2)'!$D$72,IF([1]shee2!D1429='[1]Sheet1 (2)'!$C$70,'[1]Sheet1 (2)'!$D$70*('[1]Sheet1 (2)'!$D$72-rough_index)/'[1]Sheet1 (2)'!$D$72,IF([1]shee2!D1429='[1]Sheet1 (2)'!$C$71,'[1]Sheet1 (2)'!$D$71*('[1]Sheet1 (2)'!$D$72-rough_index)/'[1]Sheet1 (2)'!$D$72))))</f>
        <v>3.3333333333333335</v>
      </c>
      <c r="AZ1489" s="179">
        <f>+(AU1489*'[1]Sheet1 (2)'!$C$77)+(AV1489*'[1]Sheet1 (2)'!$C$78)+(AW1489*'[1]Sheet1 (2)'!$C$79)+(AX1489*'[1]Sheet1 (2)'!$C$80)+(AY1489*'[1]Sheet1 (2)'!$C$81)</f>
        <v>4.5</v>
      </c>
      <c r="BA1489" s="213" t="str">
        <f t="shared" si="46"/>
        <v>Good</v>
      </c>
      <c r="BE1489">
        <f>IF(D1489='[1]Sheet1 (2)'!$C$61,'[1]Sheet1 (2)'!$D$61*(counts^2)+'[1]Sheet1 (2)'!$G$61*counts+'[1]Sheet1 (2)'!$J$61,IF(D1489='[1]Sheet1 (2)'!$C$62,'[1]Sheet1 (2)'!$D$62*counts+'[1]Sheet1 (2)'!$G$62,IF(D1489='[1]Sheet1 (2)'!$C$63,'[1]Sheet1 (2)'!$D$63*counts+'[1]Sheet1 (2)'!$G$63,IF(D1489='[1]Sheet1 (2)'!$C$64,'[1]Sheet1 (2)'!$D$64*counts+'[1]Sheet1 (2)'!$G$64))))</f>
        <v>2.0984129299999998</v>
      </c>
    </row>
    <row r="1490" spans="1:57" ht="12.75" customHeight="1">
      <c r="A1490" s="176" t="s">
        <v>282</v>
      </c>
      <c r="B1490" s="145" t="s">
        <v>76</v>
      </c>
      <c r="C1490" s="170">
        <v>1623</v>
      </c>
      <c r="D1490" s="174" t="s">
        <v>77</v>
      </c>
      <c r="E1490" s="171">
        <v>8</v>
      </c>
      <c r="F1490" s="171">
        <v>2</v>
      </c>
      <c r="G1490" s="171" t="s">
        <v>77</v>
      </c>
      <c r="H1490" s="171">
        <v>1</v>
      </c>
      <c r="I1490" s="171" t="s">
        <v>77</v>
      </c>
      <c r="J1490" s="173" t="s">
        <v>80</v>
      </c>
      <c r="K1490" s="173" t="s">
        <v>80</v>
      </c>
      <c r="L1490" s="169">
        <f>VLOOKUP(CONCATENATE(J1490,K1490),'Sheet1 (2)'!$J$6:$K$26,2,FALSE)</f>
        <v>0</v>
      </c>
      <c r="M1490" s="173" t="s">
        <v>80</v>
      </c>
      <c r="N1490" s="173" t="s">
        <v>80</v>
      </c>
      <c r="O1490" s="177">
        <f>VLOOKUP(CONCATENATE(M1490,N1490),'[1]Sheet1 (2)'!$L$6:$M$26,2,FALSE)</f>
        <v>0</v>
      </c>
      <c r="P1490" s="173" t="s">
        <v>80</v>
      </c>
      <c r="Q1490" s="173" t="s">
        <v>80</v>
      </c>
      <c r="R1490" s="177">
        <f>VLOOKUP(CONCATENATE(P1490,Q1490),'[1]Sheet1 (2)'!$N$6:$O$26,2,FALSE)</f>
        <v>0</v>
      </c>
      <c r="S1490" s="173" t="s">
        <v>80</v>
      </c>
      <c r="T1490" s="173" t="s">
        <v>80</v>
      </c>
      <c r="U1490" s="177">
        <f>VLOOKUP(CONCATENATE(S1490,T1490),'[1]Sheet1 (2)'!$P$6:$Q$26,2,FALSE)</f>
        <v>0</v>
      </c>
      <c r="V1490" s="173" t="s">
        <v>83</v>
      </c>
      <c r="W1490" s="173" t="s">
        <v>81</v>
      </c>
      <c r="X1490" s="177">
        <f>VLOOKUP(CONCATENATE(V1490,W1490),'[1]Sheet1 (2)'!$R$6:$S$26,2,FALSE)</f>
        <v>75</v>
      </c>
      <c r="Y1490" s="173" t="s">
        <v>80</v>
      </c>
      <c r="Z1490" s="173" t="s">
        <v>80</v>
      </c>
      <c r="AA1490" s="177">
        <f>VLOOKUP(CONCATENATE(Y1490,Z1490),'[1]Sheet1 (2)'!$T$6:$U$26,2,FALSE)</f>
        <v>0</v>
      </c>
      <c r="AB1490" s="173" t="s">
        <v>80</v>
      </c>
      <c r="AC1490" s="173" t="s">
        <v>80</v>
      </c>
      <c r="AD1490" s="177">
        <f>VLOOKUP(CONCATENATE(AB1490,AC1490),'[1]Sheet1 (2)'!$X$6:$Y$26,2,FALSE)</f>
        <v>0</v>
      </c>
      <c r="AE1490" s="173" t="s">
        <v>82</v>
      </c>
      <c r="AF1490" s="173" t="s">
        <v>81</v>
      </c>
      <c r="AG1490" s="177">
        <f>VLOOKUP(CONCATENATE(AE1490,AF1490),'[1]Sheet1 (2)'!$Z$6:$AA$26,2,FALSE)</f>
        <v>66</v>
      </c>
      <c r="AH1490" s="172"/>
      <c r="AI1490" s="178"/>
      <c r="AJ1490" s="140"/>
      <c r="AK1490" s="176" t="s">
        <v>282</v>
      </c>
      <c r="AL1490" s="176" t="s">
        <v>76</v>
      </c>
      <c r="AM1490" s="170">
        <f t="shared" si="47"/>
        <v>1623</v>
      </c>
      <c r="AN1490" s="147"/>
      <c r="AO1490" s="155" t="s">
        <v>409</v>
      </c>
      <c r="AP1490" s="156"/>
      <c r="AQ1490" s="157">
        <v>2.0320662026867309</v>
      </c>
      <c r="AR1490" s="158"/>
      <c r="AS1490" s="145">
        <f>LOOKUP(rufmkm,'[1]Sheet1 (2)'!$V$62:$V$71,'[1]Sheet1 (2)'!$W$62:$W$71)</f>
        <v>30</v>
      </c>
      <c r="AT1490" s="140"/>
      <c r="AU1490" s="157">
        <f>IF(IF(D1490='[1]Sheet1 (2)'!$C$69,'[1]Sheet1 (2)'!$D$69*('[1]Sheet1 (2)'!$D$72-rut_index)/'[1]Sheet1 (2)'!$D$72,IF([1]shee2!D1430='[1]Sheet1 (2)'!$C$70,'[1]Sheet1 (2)'!$D$70*('[1]Sheet1 (2)'!$D$72-rut_index)/'[1]Sheet1 (2)'!$D$72,IF([1]shee2!D1430='[1]Sheet1 (2)'!$C$71,'[1]Sheet1 (2)'!$D$71*('[1]Sheet1 (2)'!$D$72-rut_index)/'[1]Sheet1 (2)'!$D$72)))&lt;0,0,IF(D1490='[1]Sheet1 (2)'!$C$69,'[1]Sheet1 (2)'!$D$69*('[1]Sheet1 (2)'!$D$72-rut_index)/'[1]Sheet1 (2)'!$D$72,IF([1]shee2!D1430='[1]Sheet1 (2)'!$C$70,'[1]Sheet1 (2)'!$D$70*('[1]Sheet1 (2)'!$D$72-rut_index)/'[1]Sheet1 (2)'!$D$72,IF([1]shee2!D1430='[1]Sheet1 (2)'!$C$71,'[1]Sheet1 (2)'!$D$71*('[1]Sheet1 (2)'!$D$72-rut_index)/'[1]Sheet1 (2)'!$D$72))))</f>
        <v>5</v>
      </c>
      <c r="AV1490" s="157">
        <f>IF(IF(D1490='[1]Sheet1 (2)'!$C$69,'[1]Sheet1 (2)'!$D$69*('[1]Sheet1 (2)'!$D$72-crack_s_index)/'[1]Sheet1 (2)'!$D$72,IF([1]shee2!D1430='[1]Sheet1 (2)'!$C$70,'[1]Sheet1 (2)'!$D$70*('[1]Sheet1 (2)'!$D$72-crack_s_index)/'[1]Sheet1 (2)'!$D$72,IF([1]shee2!D1430='[1]Sheet1 (2)'!$C$71,'[1]Sheet1 (2)'!$D$71*('[1]Sheet1 (2)'!$D$72-crack_s_index)/'[1]Sheet1 (2)'!$D$72)))&lt;0,0,IF(D1490='[1]Sheet1 (2)'!$C$69,'[1]Sheet1 (2)'!$D$69*('[1]Sheet1 (2)'!$D$72-crack_s_index)/'[1]Sheet1 (2)'!$D$72,IF([1]shee2!D1430='[1]Sheet1 (2)'!$C$70,'[1]Sheet1 (2)'!$D$70*('[1]Sheet1 (2)'!$D$72-crack_s_index)/'[1]Sheet1 (2)'!$D$72,IF([1]shee2!D1430='[1]Sheet1 (2)'!$C$71,'[1]Sheet1 (2)'!$D$71*('[1]Sheet1 (2)'!$D$72-crack_s_index)/'[1]Sheet1 (2)'!$D$72))))</f>
        <v>5</v>
      </c>
      <c r="AW1490" s="157">
        <f>IF(IF(D1490='[1]Sheet1 (2)'!$C$69,'[1]Sheet1 (2)'!$D$69*('[1]Sheet1 (2)'!$D$72-crack_t_index)/'[1]Sheet1 (2)'!$D$72,IF([1]shee2!D1430='[1]Sheet1 (2)'!$C$70,'[1]Sheet1 (2)'!$D$70*('[1]Sheet1 (2)'!$D$72-crack_t_index)/'[1]Sheet1 (2)'!$D$72,IF([1]shee2!D1430='[1]Sheet1 (2)'!$C$71,'[1]Sheet1 (2)'!$D$71*('[1]Sheet1 (2)'!$D$72-crack_t_index)/'[1]Sheet1 (2)'!$D$72)))&lt;0,0,IF(D1490='[1]Sheet1 (2)'!$C$69,'[1]Sheet1 (2)'!$D$69*('[1]Sheet1 (2)'!$D$72-crack_t_index)/'[1]Sheet1 (2)'!$D$72,IF([1]shee2!D1430='[1]Sheet1 (2)'!$C$70,'[1]Sheet1 (2)'!$D$70*('[1]Sheet1 (2)'!$D$72-crack_t_index)/'[1]Sheet1 (2)'!$D$72,IF([1]shee2!D1430='[1]Sheet1 (2)'!$C$71,'[1]Sheet1 (2)'!$D$71*('[1]Sheet1 (2)'!$D$72-crack_t_index)/'[1]Sheet1 (2)'!$D$72))))</f>
        <v>5</v>
      </c>
      <c r="AX1490" s="157">
        <f>IF(IF(D1490='[1]Sheet1 (2)'!$C$69,'[1]Sheet1 (2)'!$D$69*('[1]Sheet1 (2)'!$D$72-rave_index)/'[1]Sheet1 (2)'!$D$72,IF([1]shee2!D1430='[1]Sheet1 (2)'!$C$70,'[1]Sheet1 (2)'!$D$70*('[1]Sheet1 (2)'!$D$72-rave_index)/'[1]Sheet1 (2)'!$D$72,IF([1]shee2!D1430='[1]Sheet1 (2)'!$C$71,'[1]Sheet1 (2)'!$D$71*('[1]Sheet1 (2)'!$D$72-rave_index)/'[1]Sheet1 (2)'!$D$72)))&lt;0,0,IF(D1490='[1]Sheet1 (2)'!$C$69,'[1]Sheet1 (2)'!$D$69*('[1]Sheet1 (2)'!$D$72-rave_index)/'[1]Sheet1 (2)'!$D$72,IF([1]shee2!D1430='[1]Sheet1 (2)'!$C$70,'[1]Sheet1 (2)'!$D$70*('[1]Sheet1 (2)'!$D$72-rave_index)/'[1]Sheet1 (2)'!$D$72,IF([1]shee2!D1430='[1]Sheet1 (2)'!$C$71,'[1]Sheet1 (2)'!$D$71*('[1]Sheet1 (2)'!$D$72-rave_index)/'[1]Sheet1 (2)'!$D$72))))</f>
        <v>5</v>
      </c>
      <c r="AY1490" s="157">
        <f>IF(IF(D1490='[1]Sheet1 (2)'!$C$69,'[1]Sheet1 (2)'!$D$69*('[1]Sheet1 (2)'!$D$72-rough_index)/'[1]Sheet1 (2)'!$D$72,IF([1]shee2!D1430='[1]Sheet1 (2)'!$C$70,'[1]Sheet1 (2)'!$D$70*('[1]Sheet1 (2)'!$D$72-rough_index)/'[1]Sheet1 (2)'!$D$72,IF([1]shee2!D1430='[1]Sheet1 (2)'!$C$71,'[1]Sheet1 (2)'!$D$71*('[1]Sheet1 (2)'!$D$72-rough_index)/'[1]Sheet1 (2)'!$D$72)))&lt;0,0,IF(D1490='[1]Sheet1 (2)'!$C$69,'[1]Sheet1 (2)'!$D$69*('[1]Sheet1 (2)'!$D$72-rough_index)/'[1]Sheet1 (2)'!$D$72,IF([1]shee2!D1430='[1]Sheet1 (2)'!$C$70,'[1]Sheet1 (2)'!$D$70*('[1]Sheet1 (2)'!$D$72-rough_index)/'[1]Sheet1 (2)'!$D$72,IF([1]shee2!D1430='[1]Sheet1 (2)'!$C$71,'[1]Sheet1 (2)'!$D$71*('[1]Sheet1 (2)'!$D$72-rough_index)/'[1]Sheet1 (2)'!$D$72))))</f>
        <v>2.5</v>
      </c>
      <c r="AZ1490" s="179">
        <f>+(AU1490*'[1]Sheet1 (2)'!$C$77)+(AV1490*'[1]Sheet1 (2)'!$C$78)+(AW1490*'[1]Sheet1 (2)'!$C$79)+(AX1490*'[1]Sheet1 (2)'!$C$80)+(AY1490*'[1]Sheet1 (2)'!$C$81)</f>
        <v>4.25</v>
      </c>
      <c r="BA1490" s="213" t="str">
        <f t="shared" si="46"/>
        <v>Good</v>
      </c>
      <c r="BE1490">
        <f>IF(D1490='[1]Sheet1 (2)'!$C$61,'[1]Sheet1 (2)'!$D$61*(counts^2)+'[1]Sheet1 (2)'!$G$61*counts+'[1]Sheet1 (2)'!$J$61,IF(D1490='[1]Sheet1 (2)'!$C$62,'[1]Sheet1 (2)'!$D$62*counts+'[1]Sheet1 (2)'!$G$62,IF(D1490='[1]Sheet1 (2)'!$C$63,'[1]Sheet1 (2)'!$D$63*counts+'[1]Sheet1 (2)'!$G$63,IF(D1490='[1]Sheet1 (2)'!$C$64,'[1]Sheet1 (2)'!$D$64*counts+'[1]Sheet1 (2)'!$G$64))))</f>
        <v>2.0984129299999998</v>
      </c>
    </row>
    <row r="1491" spans="1:57" ht="12.75" customHeight="1">
      <c r="A1491" s="176" t="s">
        <v>282</v>
      </c>
      <c r="B1491" s="145" t="s">
        <v>76</v>
      </c>
      <c r="C1491" s="170">
        <v>1624</v>
      </c>
      <c r="D1491" s="174" t="s">
        <v>77</v>
      </c>
      <c r="E1491" s="171">
        <v>8</v>
      </c>
      <c r="F1491" s="171">
        <v>2</v>
      </c>
      <c r="G1491" s="171" t="s">
        <v>77</v>
      </c>
      <c r="H1491" s="171">
        <v>1</v>
      </c>
      <c r="I1491" s="171" t="s">
        <v>77</v>
      </c>
      <c r="J1491" s="173" t="s">
        <v>80</v>
      </c>
      <c r="K1491" s="173" t="s">
        <v>80</v>
      </c>
      <c r="L1491" s="169">
        <f>VLOOKUP(CONCATENATE(J1491,K1491),'Sheet1 (2)'!$J$6:$K$26,2,FALSE)</f>
        <v>0</v>
      </c>
      <c r="M1491" s="173" t="s">
        <v>83</v>
      </c>
      <c r="N1491" s="173" t="s">
        <v>78</v>
      </c>
      <c r="O1491" s="177">
        <f>VLOOKUP(CONCATENATE(M1491,N1491),'[1]Sheet1 (2)'!$L$6:$M$26,2,FALSE)</f>
        <v>7.5</v>
      </c>
      <c r="P1491" s="173" t="s">
        <v>80</v>
      </c>
      <c r="Q1491" s="173" t="s">
        <v>80</v>
      </c>
      <c r="R1491" s="177">
        <f>VLOOKUP(CONCATENATE(P1491,Q1491),'[1]Sheet1 (2)'!$N$6:$O$26,2,FALSE)</f>
        <v>0</v>
      </c>
      <c r="S1491" s="173" t="s">
        <v>80</v>
      </c>
      <c r="T1491" s="173" t="s">
        <v>80</v>
      </c>
      <c r="U1491" s="177">
        <f>VLOOKUP(CONCATENATE(S1491,T1491),'[1]Sheet1 (2)'!$P$6:$Q$26,2,FALSE)</f>
        <v>0</v>
      </c>
      <c r="V1491" s="173" t="s">
        <v>79</v>
      </c>
      <c r="W1491" s="173" t="s">
        <v>81</v>
      </c>
      <c r="X1491" s="177">
        <f>VLOOKUP(CONCATENATE(V1491,W1491),'[1]Sheet1 (2)'!$R$6:$S$26,2,FALSE)</f>
        <v>100</v>
      </c>
      <c r="Y1491" s="173" t="s">
        <v>80</v>
      </c>
      <c r="Z1491" s="173" t="s">
        <v>80</v>
      </c>
      <c r="AA1491" s="177">
        <f>VLOOKUP(CONCATENATE(Y1491,Z1491),'[1]Sheet1 (2)'!$T$6:$U$26,2,FALSE)</f>
        <v>0</v>
      </c>
      <c r="AB1491" s="173" t="s">
        <v>80</v>
      </c>
      <c r="AC1491" s="173" t="s">
        <v>80</v>
      </c>
      <c r="AD1491" s="177">
        <f>VLOOKUP(CONCATENATE(AB1491,AC1491),'[1]Sheet1 (2)'!$X$6:$Y$26,2,FALSE)</f>
        <v>0</v>
      </c>
      <c r="AE1491" s="173" t="s">
        <v>82</v>
      </c>
      <c r="AF1491" s="173" t="s">
        <v>81</v>
      </c>
      <c r="AG1491" s="177">
        <f>VLOOKUP(CONCATENATE(AE1491,AF1491),'[1]Sheet1 (2)'!$Z$6:$AA$26,2,FALSE)</f>
        <v>66</v>
      </c>
      <c r="AH1491" s="172"/>
      <c r="AI1491" s="178"/>
      <c r="AJ1491" s="140"/>
      <c r="AK1491" s="176" t="s">
        <v>282</v>
      </c>
      <c r="AL1491" s="176" t="s">
        <v>76</v>
      </c>
      <c r="AM1491" s="170">
        <f t="shared" si="47"/>
        <v>1624</v>
      </c>
      <c r="AN1491" s="147"/>
      <c r="AO1491" s="155"/>
      <c r="AP1491" s="156"/>
      <c r="AQ1491" s="157">
        <v>2.6667822933308667</v>
      </c>
      <c r="AR1491" s="158"/>
      <c r="AS1491" s="145">
        <f>LOOKUP(rufmkm,'[1]Sheet1 (2)'!$V$62:$V$71,'[1]Sheet1 (2)'!$W$62:$W$71)</f>
        <v>30</v>
      </c>
      <c r="AT1491" s="140"/>
      <c r="AU1491" s="157">
        <f>IF(IF(D1491='[1]Sheet1 (2)'!$C$69,'[1]Sheet1 (2)'!$D$69*('[1]Sheet1 (2)'!$D$72-rut_index)/'[1]Sheet1 (2)'!$D$72,IF([1]shee2!D1431='[1]Sheet1 (2)'!$C$70,'[1]Sheet1 (2)'!$D$70*('[1]Sheet1 (2)'!$D$72-rut_index)/'[1]Sheet1 (2)'!$D$72,IF([1]shee2!D1431='[1]Sheet1 (2)'!$C$71,'[1]Sheet1 (2)'!$D$71*('[1]Sheet1 (2)'!$D$72-rut_index)/'[1]Sheet1 (2)'!$D$72)))&lt;0,0,IF(D1491='[1]Sheet1 (2)'!$C$69,'[1]Sheet1 (2)'!$D$69*('[1]Sheet1 (2)'!$D$72-rut_index)/'[1]Sheet1 (2)'!$D$72,IF([1]shee2!D1431='[1]Sheet1 (2)'!$C$70,'[1]Sheet1 (2)'!$D$70*('[1]Sheet1 (2)'!$D$72-rut_index)/'[1]Sheet1 (2)'!$D$72,IF([1]shee2!D1431='[1]Sheet1 (2)'!$C$71,'[1]Sheet1 (2)'!$D$71*('[1]Sheet1 (2)'!$D$72-rut_index)/'[1]Sheet1 (2)'!$D$72))))</f>
        <v>5</v>
      </c>
      <c r="AV1491" s="157">
        <f>IF(IF(D1491='[1]Sheet1 (2)'!$C$69,'[1]Sheet1 (2)'!$D$69*('[1]Sheet1 (2)'!$D$72-crack_s_index)/'[1]Sheet1 (2)'!$D$72,IF([1]shee2!D1431='[1]Sheet1 (2)'!$C$70,'[1]Sheet1 (2)'!$D$70*('[1]Sheet1 (2)'!$D$72-crack_s_index)/'[1]Sheet1 (2)'!$D$72,IF([1]shee2!D1431='[1]Sheet1 (2)'!$C$71,'[1]Sheet1 (2)'!$D$71*('[1]Sheet1 (2)'!$D$72-crack_s_index)/'[1]Sheet1 (2)'!$D$72)))&lt;0,0,IF(D1491='[1]Sheet1 (2)'!$C$69,'[1]Sheet1 (2)'!$D$69*('[1]Sheet1 (2)'!$D$72-crack_s_index)/'[1]Sheet1 (2)'!$D$72,IF([1]shee2!D1431='[1]Sheet1 (2)'!$C$70,'[1]Sheet1 (2)'!$D$70*('[1]Sheet1 (2)'!$D$72-crack_s_index)/'[1]Sheet1 (2)'!$D$72,IF([1]shee2!D1431='[1]Sheet1 (2)'!$C$71,'[1]Sheet1 (2)'!$D$71*('[1]Sheet1 (2)'!$D$72-crack_s_index)/'[1]Sheet1 (2)'!$D$72))))</f>
        <v>4.375</v>
      </c>
      <c r="AW1491" s="157">
        <f>IF(IF(D1491='[1]Sheet1 (2)'!$C$69,'[1]Sheet1 (2)'!$D$69*('[1]Sheet1 (2)'!$D$72-crack_t_index)/'[1]Sheet1 (2)'!$D$72,IF([1]shee2!D1431='[1]Sheet1 (2)'!$C$70,'[1]Sheet1 (2)'!$D$70*('[1]Sheet1 (2)'!$D$72-crack_t_index)/'[1]Sheet1 (2)'!$D$72,IF([1]shee2!D1431='[1]Sheet1 (2)'!$C$71,'[1]Sheet1 (2)'!$D$71*('[1]Sheet1 (2)'!$D$72-crack_t_index)/'[1]Sheet1 (2)'!$D$72)))&lt;0,0,IF(D1491='[1]Sheet1 (2)'!$C$69,'[1]Sheet1 (2)'!$D$69*('[1]Sheet1 (2)'!$D$72-crack_t_index)/'[1]Sheet1 (2)'!$D$72,IF([1]shee2!D1431='[1]Sheet1 (2)'!$C$70,'[1]Sheet1 (2)'!$D$70*('[1]Sheet1 (2)'!$D$72-crack_t_index)/'[1]Sheet1 (2)'!$D$72,IF([1]shee2!D1431='[1]Sheet1 (2)'!$C$71,'[1]Sheet1 (2)'!$D$71*('[1]Sheet1 (2)'!$D$72-crack_t_index)/'[1]Sheet1 (2)'!$D$72))))</f>
        <v>5</v>
      </c>
      <c r="AX1491" s="157">
        <f>IF(IF(D1491='[1]Sheet1 (2)'!$C$69,'[1]Sheet1 (2)'!$D$69*('[1]Sheet1 (2)'!$D$72-rave_index)/'[1]Sheet1 (2)'!$D$72,IF([1]shee2!D1431='[1]Sheet1 (2)'!$C$70,'[1]Sheet1 (2)'!$D$70*('[1]Sheet1 (2)'!$D$72-rave_index)/'[1]Sheet1 (2)'!$D$72,IF([1]shee2!D1431='[1]Sheet1 (2)'!$C$71,'[1]Sheet1 (2)'!$D$71*('[1]Sheet1 (2)'!$D$72-rave_index)/'[1]Sheet1 (2)'!$D$72)))&lt;0,0,IF(D1491='[1]Sheet1 (2)'!$C$69,'[1]Sheet1 (2)'!$D$69*('[1]Sheet1 (2)'!$D$72-rave_index)/'[1]Sheet1 (2)'!$D$72,IF([1]shee2!D1431='[1]Sheet1 (2)'!$C$70,'[1]Sheet1 (2)'!$D$70*('[1]Sheet1 (2)'!$D$72-rave_index)/'[1]Sheet1 (2)'!$D$72,IF([1]shee2!D1431='[1]Sheet1 (2)'!$C$71,'[1]Sheet1 (2)'!$D$71*('[1]Sheet1 (2)'!$D$72-rave_index)/'[1]Sheet1 (2)'!$D$72))))</f>
        <v>5</v>
      </c>
      <c r="AY1491" s="157">
        <f>IF(IF(D1491='[1]Sheet1 (2)'!$C$69,'[1]Sheet1 (2)'!$D$69*('[1]Sheet1 (2)'!$D$72-rough_index)/'[1]Sheet1 (2)'!$D$72,IF([1]shee2!D1431='[1]Sheet1 (2)'!$C$70,'[1]Sheet1 (2)'!$D$70*('[1]Sheet1 (2)'!$D$72-rough_index)/'[1]Sheet1 (2)'!$D$72,IF([1]shee2!D1431='[1]Sheet1 (2)'!$C$71,'[1]Sheet1 (2)'!$D$71*('[1]Sheet1 (2)'!$D$72-rough_index)/'[1]Sheet1 (2)'!$D$72)))&lt;0,0,IF(D1491='[1]Sheet1 (2)'!$C$69,'[1]Sheet1 (2)'!$D$69*('[1]Sheet1 (2)'!$D$72-rough_index)/'[1]Sheet1 (2)'!$D$72,IF([1]shee2!D1431='[1]Sheet1 (2)'!$C$70,'[1]Sheet1 (2)'!$D$70*('[1]Sheet1 (2)'!$D$72-rough_index)/'[1]Sheet1 (2)'!$D$72,IF([1]shee2!D1431='[1]Sheet1 (2)'!$C$71,'[1]Sheet1 (2)'!$D$71*('[1]Sheet1 (2)'!$D$72-rough_index)/'[1]Sheet1 (2)'!$D$72))))</f>
        <v>2.5</v>
      </c>
      <c r="AZ1491" s="179">
        <f>+(AU1491*'[1]Sheet1 (2)'!$C$77)+(AV1491*'[1]Sheet1 (2)'!$C$78)+(AW1491*'[1]Sheet1 (2)'!$C$79)+(AX1491*'[1]Sheet1 (2)'!$C$80)+(AY1491*'[1]Sheet1 (2)'!$C$81)</f>
        <v>4.0250000000000004</v>
      </c>
      <c r="BA1491" s="213" t="str">
        <f t="shared" si="46"/>
        <v>Good</v>
      </c>
      <c r="BE1491">
        <f>IF(D1491='[1]Sheet1 (2)'!$C$61,'[1]Sheet1 (2)'!$D$61*(counts^2)+'[1]Sheet1 (2)'!$G$61*counts+'[1]Sheet1 (2)'!$J$61,IF(D1491='[1]Sheet1 (2)'!$C$62,'[1]Sheet1 (2)'!$D$62*counts+'[1]Sheet1 (2)'!$G$62,IF(D1491='[1]Sheet1 (2)'!$C$63,'[1]Sheet1 (2)'!$D$63*counts+'[1]Sheet1 (2)'!$G$63,IF(D1491='[1]Sheet1 (2)'!$C$64,'[1]Sheet1 (2)'!$D$64*counts+'[1]Sheet1 (2)'!$G$64))))</f>
        <v>2.0984129299999998</v>
      </c>
    </row>
    <row r="1492" spans="1:57" ht="12.75" customHeight="1">
      <c r="A1492" s="176" t="s">
        <v>282</v>
      </c>
      <c r="B1492" s="145" t="s">
        <v>76</v>
      </c>
      <c r="C1492" s="170">
        <v>1625</v>
      </c>
      <c r="D1492" s="174" t="s">
        <v>77</v>
      </c>
      <c r="E1492" s="171">
        <v>8</v>
      </c>
      <c r="F1492" s="171">
        <v>2</v>
      </c>
      <c r="G1492" s="171" t="s">
        <v>77</v>
      </c>
      <c r="H1492" s="171">
        <v>1</v>
      </c>
      <c r="I1492" s="171" t="s">
        <v>77</v>
      </c>
      <c r="J1492" s="173" t="s">
        <v>80</v>
      </c>
      <c r="K1492" s="173" t="s">
        <v>80</v>
      </c>
      <c r="L1492" s="169">
        <f>VLOOKUP(CONCATENATE(J1492,K1492),'Sheet1 (2)'!$J$6:$K$26,2,FALSE)</f>
        <v>0</v>
      </c>
      <c r="M1492" s="173" t="s">
        <v>83</v>
      </c>
      <c r="N1492" s="173" t="s">
        <v>78</v>
      </c>
      <c r="O1492" s="177">
        <f>VLOOKUP(CONCATENATE(M1492,N1492),'[1]Sheet1 (2)'!$L$6:$M$26,2,FALSE)</f>
        <v>7.5</v>
      </c>
      <c r="P1492" s="173" t="s">
        <v>80</v>
      </c>
      <c r="Q1492" s="173" t="s">
        <v>80</v>
      </c>
      <c r="R1492" s="177">
        <f>VLOOKUP(CONCATENATE(P1492,Q1492),'[1]Sheet1 (2)'!$N$6:$O$26,2,FALSE)</f>
        <v>0</v>
      </c>
      <c r="S1492" s="173" t="s">
        <v>80</v>
      </c>
      <c r="T1492" s="173" t="s">
        <v>80</v>
      </c>
      <c r="U1492" s="177">
        <f>VLOOKUP(CONCATENATE(S1492,T1492),'[1]Sheet1 (2)'!$P$6:$Q$26,2,FALSE)</f>
        <v>0</v>
      </c>
      <c r="V1492" s="173" t="s">
        <v>80</v>
      </c>
      <c r="W1492" s="173" t="s">
        <v>80</v>
      </c>
      <c r="X1492" s="177">
        <f>VLOOKUP(CONCATENATE(V1492,W1492),'[1]Sheet1 (2)'!$R$6:$S$26,2,FALSE)</f>
        <v>0</v>
      </c>
      <c r="Y1492" s="173" t="s">
        <v>80</v>
      </c>
      <c r="Z1492" s="173" t="s">
        <v>80</v>
      </c>
      <c r="AA1492" s="177">
        <f>VLOOKUP(CONCATENATE(Y1492,Z1492),'[1]Sheet1 (2)'!$T$6:$U$26,2,FALSE)</f>
        <v>0</v>
      </c>
      <c r="AB1492" s="173" t="s">
        <v>80</v>
      </c>
      <c r="AC1492" s="173" t="s">
        <v>80</v>
      </c>
      <c r="AD1492" s="177">
        <f>VLOOKUP(CONCATENATE(AB1492,AC1492),'[1]Sheet1 (2)'!$X$6:$Y$26,2,FALSE)</f>
        <v>0</v>
      </c>
      <c r="AE1492" s="173" t="s">
        <v>82</v>
      </c>
      <c r="AF1492" s="173" t="s">
        <v>81</v>
      </c>
      <c r="AG1492" s="177">
        <f>VLOOKUP(CONCATENATE(AE1492,AF1492),'[1]Sheet1 (2)'!$Z$6:$AA$26,2,FALSE)</f>
        <v>66</v>
      </c>
      <c r="AH1492" s="172"/>
      <c r="AI1492" s="178"/>
      <c r="AJ1492" s="140"/>
      <c r="AK1492" s="176" t="s">
        <v>282</v>
      </c>
      <c r="AL1492" s="176" t="s">
        <v>76</v>
      </c>
      <c r="AM1492" s="170">
        <f t="shared" si="47"/>
        <v>1625</v>
      </c>
      <c r="AN1492" s="147"/>
      <c r="AO1492" s="155"/>
      <c r="AP1492" s="156"/>
      <c r="AQ1492" s="157">
        <v>1.7339510631132495</v>
      </c>
      <c r="AR1492" s="158"/>
      <c r="AS1492" s="145">
        <f>LOOKUP(rufmkm,'[1]Sheet1 (2)'!$V$62:$V$71,'[1]Sheet1 (2)'!$W$62:$W$71)</f>
        <v>20</v>
      </c>
      <c r="AT1492" s="140"/>
      <c r="AU1492" s="157">
        <f>IF(IF(D1492='[1]Sheet1 (2)'!$C$69,'[1]Sheet1 (2)'!$D$69*('[1]Sheet1 (2)'!$D$72-rut_index)/'[1]Sheet1 (2)'!$D$72,IF([1]shee2!D1432='[1]Sheet1 (2)'!$C$70,'[1]Sheet1 (2)'!$D$70*('[1]Sheet1 (2)'!$D$72-rut_index)/'[1]Sheet1 (2)'!$D$72,IF([1]shee2!D1432='[1]Sheet1 (2)'!$C$71,'[1]Sheet1 (2)'!$D$71*('[1]Sheet1 (2)'!$D$72-rut_index)/'[1]Sheet1 (2)'!$D$72)))&lt;0,0,IF(D1492='[1]Sheet1 (2)'!$C$69,'[1]Sheet1 (2)'!$D$69*('[1]Sheet1 (2)'!$D$72-rut_index)/'[1]Sheet1 (2)'!$D$72,IF([1]shee2!D1432='[1]Sheet1 (2)'!$C$70,'[1]Sheet1 (2)'!$D$70*('[1]Sheet1 (2)'!$D$72-rut_index)/'[1]Sheet1 (2)'!$D$72,IF([1]shee2!D1432='[1]Sheet1 (2)'!$C$71,'[1]Sheet1 (2)'!$D$71*('[1]Sheet1 (2)'!$D$72-rut_index)/'[1]Sheet1 (2)'!$D$72))))</f>
        <v>5</v>
      </c>
      <c r="AV1492" s="157">
        <f>IF(IF(D1492='[1]Sheet1 (2)'!$C$69,'[1]Sheet1 (2)'!$D$69*('[1]Sheet1 (2)'!$D$72-crack_s_index)/'[1]Sheet1 (2)'!$D$72,IF([1]shee2!D1432='[1]Sheet1 (2)'!$C$70,'[1]Sheet1 (2)'!$D$70*('[1]Sheet1 (2)'!$D$72-crack_s_index)/'[1]Sheet1 (2)'!$D$72,IF([1]shee2!D1432='[1]Sheet1 (2)'!$C$71,'[1]Sheet1 (2)'!$D$71*('[1]Sheet1 (2)'!$D$72-crack_s_index)/'[1]Sheet1 (2)'!$D$72)))&lt;0,0,IF(D1492='[1]Sheet1 (2)'!$C$69,'[1]Sheet1 (2)'!$D$69*('[1]Sheet1 (2)'!$D$72-crack_s_index)/'[1]Sheet1 (2)'!$D$72,IF([1]shee2!D1432='[1]Sheet1 (2)'!$C$70,'[1]Sheet1 (2)'!$D$70*('[1]Sheet1 (2)'!$D$72-crack_s_index)/'[1]Sheet1 (2)'!$D$72,IF([1]shee2!D1432='[1]Sheet1 (2)'!$C$71,'[1]Sheet1 (2)'!$D$71*('[1]Sheet1 (2)'!$D$72-crack_s_index)/'[1]Sheet1 (2)'!$D$72))))</f>
        <v>4.375</v>
      </c>
      <c r="AW1492" s="157">
        <f>IF(IF(D1492='[1]Sheet1 (2)'!$C$69,'[1]Sheet1 (2)'!$D$69*('[1]Sheet1 (2)'!$D$72-crack_t_index)/'[1]Sheet1 (2)'!$D$72,IF([1]shee2!D1432='[1]Sheet1 (2)'!$C$70,'[1]Sheet1 (2)'!$D$70*('[1]Sheet1 (2)'!$D$72-crack_t_index)/'[1]Sheet1 (2)'!$D$72,IF([1]shee2!D1432='[1]Sheet1 (2)'!$C$71,'[1]Sheet1 (2)'!$D$71*('[1]Sheet1 (2)'!$D$72-crack_t_index)/'[1]Sheet1 (2)'!$D$72)))&lt;0,0,IF(D1492='[1]Sheet1 (2)'!$C$69,'[1]Sheet1 (2)'!$D$69*('[1]Sheet1 (2)'!$D$72-crack_t_index)/'[1]Sheet1 (2)'!$D$72,IF([1]shee2!D1432='[1]Sheet1 (2)'!$C$70,'[1]Sheet1 (2)'!$D$70*('[1]Sheet1 (2)'!$D$72-crack_t_index)/'[1]Sheet1 (2)'!$D$72,IF([1]shee2!D1432='[1]Sheet1 (2)'!$C$71,'[1]Sheet1 (2)'!$D$71*('[1]Sheet1 (2)'!$D$72-crack_t_index)/'[1]Sheet1 (2)'!$D$72))))</f>
        <v>5</v>
      </c>
      <c r="AX1492" s="157">
        <f>IF(IF(D1492='[1]Sheet1 (2)'!$C$69,'[1]Sheet1 (2)'!$D$69*('[1]Sheet1 (2)'!$D$72-rave_index)/'[1]Sheet1 (2)'!$D$72,IF([1]shee2!D1432='[1]Sheet1 (2)'!$C$70,'[1]Sheet1 (2)'!$D$70*('[1]Sheet1 (2)'!$D$72-rave_index)/'[1]Sheet1 (2)'!$D$72,IF([1]shee2!D1432='[1]Sheet1 (2)'!$C$71,'[1]Sheet1 (2)'!$D$71*('[1]Sheet1 (2)'!$D$72-rave_index)/'[1]Sheet1 (2)'!$D$72)))&lt;0,0,IF(D1492='[1]Sheet1 (2)'!$C$69,'[1]Sheet1 (2)'!$D$69*('[1]Sheet1 (2)'!$D$72-rave_index)/'[1]Sheet1 (2)'!$D$72,IF([1]shee2!D1432='[1]Sheet1 (2)'!$C$70,'[1]Sheet1 (2)'!$D$70*('[1]Sheet1 (2)'!$D$72-rave_index)/'[1]Sheet1 (2)'!$D$72,IF([1]shee2!D1432='[1]Sheet1 (2)'!$C$71,'[1]Sheet1 (2)'!$D$71*('[1]Sheet1 (2)'!$D$72-rave_index)/'[1]Sheet1 (2)'!$D$72))))</f>
        <v>5</v>
      </c>
      <c r="AY1492" s="157">
        <f>IF(IF(D1492='[1]Sheet1 (2)'!$C$69,'[1]Sheet1 (2)'!$D$69*('[1]Sheet1 (2)'!$D$72-rough_index)/'[1]Sheet1 (2)'!$D$72,IF([1]shee2!D1432='[1]Sheet1 (2)'!$C$70,'[1]Sheet1 (2)'!$D$70*('[1]Sheet1 (2)'!$D$72-rough_index)/'[1]Sheet1 (2)'!$D$72,IF([1]shee2!D1432='[1]Sheet1 (2)'!$C$71,'[1]Sheet1 (2)'!$D$71*('[1]Sheet1 (2)'!$D$72-rough_index)/'[1]Sheet1 (2)'!$D$72)))&lt;0,0,IF(D1492='[1]Sheet1 (2)'!$C$69,'[1]Sheet1 (2)'!$D$69*('[1]Sheet1 (2)'!$D$72-rough_index)/'[1]Sheet1 (2)'!$D$72,IF([1]shee2!D1432='[1]Sheet1 (2)'!$C$70,'[1]Sheet1 (2)'!$D$70*('[1]Sheet1 (2)'!$D$72-rough_index)/'[1]Sheet1 (2)'!$D$72,IF([1]shee2!D1432='[1]Sheet1 (2)'!$C$71,'[1]Sheet1 (2)'!$D$71*('[1]Sheet1 (2)'!$D$72-rough_index)/'[1]Sheet1 (2)'!$D$72))))</f>
        <v>3.3333333333333335</v>
      </c>
      <c r="AZ1492" s="179">
        <f>+(AU1492*'[1]Sheet1 (2)'!$C$77)+(AV1492*'[1]Sheet1 (2)'!$C$78)+(AW1492*'[1]Sheet1 (2)'!$C$79)+(AX1492*'[1]Sheet1 (2)'!$C$80)+(AY1492*'[1]Sheet1 (2)'!$C$81)</f>
        <v>4.2750000000000004</v>
      </c>
      <c r="BA1492" s="213" t="str">
        <f t="shared" si="46"/>
        <v>Good</v>
      </c>
      <c r="BE1492">
        <f>IF(D1492='[1]Sheet1 (2)'!$C$61,'[1]Sheet1 (2)'!$D$61*(counts^2)+'[1]Sheet1 (2)'!$G$61*counts+'[1]Sheet1 (2)'!$J$61,IF(D1492='[1]Sheet1 (2)'!$C$62,'[1]Sheet1 (2)'!$D$62*counts+'[1]Sheet1 (2)'!$G$62,IF(D1492='[1]Sheet1 (2)'!$C$63,'[1]Sheet1 (2)'!$D$63*counts+'[1]Sheet1 (2)'!$G$63,IF(D1492='[1]Sheet1 (2)'!$C$64,'[1]Sheet1 (2)'!$D$64*counts+'[1]Sheet1 (2)'!$G$64))))</f>
        <v>2.0984129299999998</v>
      </c>
    </row>
    <row r="1493" spans="1:57" ht="12.75" customHeight="1">
      <c r="A1493" s="176" t="s">
        <v>282</v>
      </c>
      <c r="B1493" s="145" t="s">
        <v>76</v>
      </c>
      <c r="C1493" s="170">
        <v>1626</v>
      </c>
      <c r="D1493" s="174" t="s">
        <v>77</v>
      </c>
      <c r="E1493" s="171">
        <v>8</v>
      </c>
      <c r="F1493" s="171">
        <v>2</v>
      </c>
      <c r="G1493" s="171" t="s">
        <v>77</v>
      </c>
      <c r="H1493" s="171">
        <v>1</v>
      </c>
      <c r="I1493" s="171" t="s">
        <v>77</v>
      </c>
      <c r="J1493" s="173" t="s">
        <v>80</v>
      </c>
      <c r="K1493" s="173" t="s">
        <v>80</v>
      </c>
      <c r="L1493" s="169">
        <f>VLOOKUP(CONCATENATE(J1493,K1493),'Sheet1 (2)'!$J$6:$K$26,2,FALSE)</f>
        <v>0</v>
      </c>
      <c r="M1493" s="173" t="s">
        <v>80</v>
      </c>
      <c r="N1493" s="173" t="s">
        <v>80</v>
      </c>
      <c r="O1493" s="177">
        <f>VLOOKUP(CONCATENATE(M1493,N1493),'[1]Sheet1 (2)'!$L$6:$M$26,2,FALSE)</f>
        <v>0</v>
      </c>
      <c r="P1493" s="173" t="s">
        <v>80</v>
      </c>
      <c r="Q1493" s="173" t="s">
        <v>80</v>
      </c>
      <c r="R1493" s="177">
        <f>VLOOKUP(CONCATENATE(P1493,Q1493),'[1]Sheet1 (2)'!$N$6:$O$26,2,FALSE)</f>
        <v>0</v>
      </c>
      <c r="S1493" s="173" t="s">
        <v>80</v>
      </c>
      <c r="T1493" s="173" t="s">
        <v>80</v>
      </c>
      <c r="U1493" s="177">
        <f>VLOOKUP(CONCATENATE(S1493,T1493),'[1]Sheet1 (2)'!$P$6:$Q$26,2,FALSE)</f>
        <v>0</v>
      </c>
      <c r="V1493" s="173" t="s">
        <v>80</v>
      </c>
      <c r="W1493" s="173" t="s">
        <v>80</v>
      </c>
      <c r="X1493" s="177">
        <f>VLOOKUP(CONCATENATE(V1493,W1493),'[1]Sheet1 (2)'!$R$6:$S$26,2,FALSE)</f>
        <v>0</v>
      </c>
      <c r="Y1493" s="173" t="s">
        <v>80</v>
      </c>
      <c r="Z1493" s="173" t="s">
        <v>80</v>
      </c>
      <c r="AA1493" s="177">
        <f>VLOOKUP(CONCATENATE(Y1493,Z1493),'[1]Sheet1 (2)'!$T$6:$U$26,2,FALSE)</f>
        <v>0</v>
      </c>
      <c r="AB1493" s="173" t="s">
        <v>80</v>
      </c>
      <c r="AC1493" s="173" t="s">
        <v>80</v>
      </c>
      <c r="AD1493" s="177">
        <f>VLOOKUP(CONCATENATE(AB1493,AC1493),'[1]Sheet1 (2)'!$X$6:$Y$26,2,FALSE)</f>
        <v>0</v>
      </c>
      <c r="AE1493" s="173" t="s">
        <v>82</v>
      </c>
      <c r="AF1493" s="173" t="s">
        <v>81</v>
      </c>
      <c r="AG1493" s="177">
        <f>VLOOKUP(CONCATENATE(AE1493,AF1493),'[1]Sheet1 (2)'!$Z$6:$AA$26,2,FALSE)</f>
        <v>66</v>
      </c>
      <c r="AH1493" s="172"/>
      <c r="AI1493" s="178"/>
      <c r="AJ1493" s="140"/>
      <c r="AK1493" s="176" t="s">
        <v>282</v>
      </c>
      <c r="AL1493" s="176" t="s">
        <v>76</v>
      </c>
      <c r="AM1493" s="170">
        <f t="shared" si="47"/>
        <v>1626</v>
      </c>
      <c r="AN1493" s="147"/>
      <c r="AO1493" s="155" t="s">
        <v>491</v>
      </c>
      <c r="AP1493" s="156"/>
      <c r="AQ1493" s="157">
        <v>1.7067019946720623</v>
      </c>
      <c r="AR1493" s="158"/>
      <c r="AS1493" s="145">
        <f>LOOKUP(rufmkm,'[1]Sheet1 (2)'!$V$62:$V$71,'[1]Sheet1 (2)'!$W$62:$W$71)</f>
        <v>20</v>
      </c>
      <c r="AT1493" s="140"/>
      <c r="AU1493" s="157">
        <f>IF(IF(D1493='[1]Sheet1 (2)'!$C$69,'[1]Sheet1 (2)'!$D$69*('[1]Sheet1 (2)'!$D$72-rut_index)/'[1]Sheet1 (2)'!$D$72,IF([1]shee2!D1433='[1]Sheet1 (2)'!$C$70,'[1]Sheet1 (2)'!$D$70*('[1]Sheet1 (2)'!$D$72-rut_index)/'[1]Sheet1 (2)'!$D$72,IF([1]shee2!D1433='[1]Sheet1 (2)'!$C$71,'[1]Sheet1 (2)'!$D$71*('[1]Sheet1 (2)'!$D$72-rut_index)/'[1]Sheet1 (2)'!$D$72)))&lt;0,0,IF(D1493='[1]Sheet1 (2)'!$C$69,'[1]Sheet1 (2)'!$D$69*('[1]Sheet1 (2)'!$D$72-rut_index)/'[1]Sheet1 (2)'!$D$72,IF([1]shee2!D1433='[1]Sheet1 (2)'!$C$70,'[1]Sheet1 (2)'!$D$70*('[1]Sheet1 (2)'!$D$72-rut_index)/'[1]Sheet1 (2)'!$D$72,IF([1]shee2!D1433='[1]Sheet1 (2)'!$C$71,'[1]Sheet1 (2)'!$D$71*('[1]Sheet1 (2)'!$D$72-rut_index)/'[1]Sheet1 (2)'!$D$72))))</f>
        <v>5</v>
      </c>
      <c r="AV1493" s="157">
        <f>IF(IF(D1493='[1]Sheet1 (2)'!$C$69,'[1]Sheet1 (2)'!$D$69*('[1]Sheet1 (2)'!$D$72-crack_s_index)/'[1]Sheet1 (2)'!$D$72,IF([1]shee2!D1433='[1]Sheet1 (2)'!$C$70,'[1]Sheet1 (2)'!$D$70*('[1]Sheet1 (2)'!$D$72-crack_s_index)/'[1]Sheet1 (2)'!$D$72,IF([1]shee2!D1433='[1]Sheet1 (2)'!$C$71,'[1]Sheet1 (2)'!$D$71*('[1]Sheet1 (2)'!$D$72-crack_s_index)/'[1]Sheet1 (2)'!$D$72)))&lt;0,0,IF(D1493='[1]Sheet1 (2)'!$C$69,'[1]Sheet1 (2)'!$D$69*('[1]Sheet1 (2)'!$D$72-crack_s_index)/'[1]Sheet1 (2)'!$D$72,IF([1]shee2!D1433='[1]Sheet1 (2)'!$C$70,'[1]Sheet1 (2)'!$D$70*('[1]Sheet1 (2)'!$D$72-crack_s_index)/'[1]Sheet1 (2)'!$D$72,IF([1]shee2!D1433='[1]Sheet1 (2)'!$C$71,'[1]Sheet1 (2)'!$D$71*('[1]Sheet1 (2)'!$D$72-crack_s_index)/'[1]Sheet1 (2)'!$D$72))))</f>
        <v>5</v>
      </c>
      <c r="AW1493" s="157">
        <f>IF(IF(D1493='[1]Sheet1 (2)'!$C$69,'[1]Sheet1 (2)'!$D$69*('[1]Sheet1 (2)'!$D$72-crack_t_index)/'[1]Sheet1 (2)'!$D$72,IF([1]shee2!D1433='[1]Sheet1 (2)'!$C$70,'[1]Sheet1 (2)'!$D$70*('[1]Sheet1 (2)'!$D$72-crack_t_index)/'[1]Sheet1 (2)'!$D$72,IF([1]shee2!D1433='[1]Sheet1 (2)'!$C$71,'[1]Sheet1 (2)'!$D$71*('[1]Sheet1 (2)'!$D$72-crack_t_index)/'[1]Sheet1 (2)'!$D$72)))&lt;0,0,IF(D1493='[1]Sheet1 (2)'!$C$69,'[1]Sheet1 (2)'!$D$69*('[1]Sheet1 (2)'!$D$72-crack_t_index)/'[1]Sheet1 (2)'!$D$72,IF([1]shee2!D1433='[1]Sheet1 (2)'!$C$70,'[1]Sheet1 (2)'!$D$70*('[1]Sheet1 (2)'!$D$72-crack_t_index)/'[1]Sheet1 (2)'!$D$72,IF([1]shee2!D1433='[1]Sheet1 (2)'!$C$71,'[1]Sheet1 (2)'!$D$71*('[1]Sheet1 (2)'!$D$72-crack_t_index)/'[1]Sheet1 (2)'!$D$72))))</f>
        <v>5</v>
      </c>
      <c r="AX1493" s="157">
        <f>IF(IF(D1493='[1]Sheet1 (2)'!$C$69,'[1]Sheet1 (2)'!$D$69*('[1]Sheet1 (2)'!$D$72-rave_index)/'[1]Sheet1 (2)'!$D$72,IF([1]shee2!D1433='[1]Sheet1 (2)'!$C$70,'[1]Sheet1 (2)'!$D$70*('[1]Sheet1 (2)'!$D$72-rave_index)/'[1]Sheet1 (2)'!$D$72,IF([1]shee2!D1433='[1]Sheet1 (2)'!$C$71,'[1]Sheet1 (2)'!$D$71*('[1]Sheet1 (2)'!$D$72-rave_index)/'[1]Sheet1 (2)'!$D$72)))&lt;0,0,IF(D1493='[1]Sheet1 (2)'!$C$69,'[1]Sheet1 (2)'!$D$69*('[1]Sheet1 (2)'!$D$72-rave_index)/'[1]Sheet1 (2)'!$D$72,IF([1]shee2!D1433='[1]Sheet1 (2)'!$C$70,'[1]Sheet1 (2)'!$D$70*('[1]Sheet1 (2)'!$D$72-rave_index)/'[1]Sheet1 (2)'!$D$72,IF([1]shee2!D1433='[1]Sheet1 (2)'!$C$71,'[1]Sheet1 (2)'!$D$71*('[1]Sheet1 (2)'!$D$72-rave_index)/'[1]Sheet1 (2)'!$D$72))))</f>
        <v>5</v>
      </c>
      <c r="AY1493" s="157">
        <f>IF(IF(D1493='[1]Sheet1 (2)'!$C$69,'[1]Sheet1 (2)'!$D$69*('[1]Sheet1 (2)'!$D$72-rough_index)/'[1]Sheet1 (2)'!$D$72,IF([1]shee2!D1433='[1]Sheet1 (2)'!$C$70,'[1]Sheet1 (2)'!$D$70*('[1]Sheet1 (2)'!$D$72-rough_index)/'[1]Sheet1 (2)'!$D$72,IF([1]shee2!D1433='[1]Sheet1 (2)'!$C$71,'[1]Sheet1 (2)'!$D$71*('[1]Sheet1 (2)'!$D$72-rough_index)/'[1]Sheet1 (2)'!$D$72)))&lt;0,0,IF(D1493='[1]Sheet1 (2)'!$C$69,'[1]Sheet1 (2)'!$D$69*('[1]Sheet1 (2)'!$D$72-rough_index)/'[1]Sheet1 (2)'!$D$72,IF([1]shee2!D1433='[1]Sheet1 (2)'!$C$70,'[1]Sheet1 (2)'!$D$70*('[1]Sheet1 (2)'!$D$72-rough_index)/'[1]Sheet1 (2)'!$D$72,IF([1]shee2!D1433='[1]Sheet1 (2)'!$C$71,'[1]Sheet1 (2)'!$D$71*('[1]Sheet1 (2)'!$D$72-rough_index)/'[1]Sheet1 (2)'!$D$72))))</f>
        <v>3.3333333333333335</v>
      </c>
      <c r="AZ1493" s="179">
        <f>+(AU1493*'[1]Sheet1 (2)'!$C$77)+(AV1493*'[1]Sheet1 (2)'!$C$78)+(AW1493*'[1]Sheet1 (2)'!$C$79)+(AX1493*'[1]Sheet1 (2)'!$C$80)+(AY1493*'[1]Sheet1 (2)'!$C$81)</f>
        <v>4.5</v>
      </c>
      <c r="BA1493" s="213" t="str">
        <f t="shared" si="46"/>
        <v>Good</v>
      </c>
      <c r="BE1493">
        <f>IF(D1493='[1]Sheet1 (2)'!$C$61,'[1]Sheet1 (2)'!$D$61*(counts^2)+'[1]Sheet1 (2)'!$G$61*counts+'[1]Sheet1 (2)'!$J$61,IF(D1493='[1]Sheet1 (2)'!$C$62,'[1]Sheet1 (2)'!$D$62*counts+'[1]Sheet1 (2)'!$G$62,IF(D1493='[1]Sheet1 (2)'!$C$63,'[1]Sheet1 (2)'!$D$63*counts+'[1]Sheet1 (2)'!$G$63,IF(D1493='[1]Sheet1 (2)'!$C$64,'[1]Sheet1 (2)'!$D$64*counts+'[1]Sheet1 (2)'!$G$64))))</f>
        <v>2.0984129299999998</v>
      </c>
    </row>
    <row r="1494" spans="1:57" ht="12.75" customHeight="1">
      <c r="A1494" s="176" t="s">
        <v>282</v>
      </c>
      <c r="B1494" s="145" t="s">
        <v>76</v>
      </c>
      <c r="C1494" s="170">
        <v>1627</v>
      </c>
      <c r="D1494" s="174" t="s">
        <v>77</v>
      </c>
      <c r="E1494" s="171">
        <v>8</v>
      </c>
      <c r="F1494" s="171">
        <v>2</v>
      </c>
      <c r="G1494" s="171" t="s">
        <v>77</v>
      </c>
      <c r="H1494" s="171">
        <v>1</v>
      </c>
      <c r="I1494" s="171" t="s">
        <v>77</v>
      </c>
      <c r="J1494" s="173" t="s">
        <v>80</v>
      </c>
      <c r="K1494" s="173" t="s">
        <v>80</v>
      </c>
      <c r="L1494" s="169">
        <f>VLOOKUP(CONCATENATE(J1494,K1494),'Sheet1 (2)'!$J$6:$K$26,2,FALSE)</f>
        <v>0</v>
      </c>
      <c r="M1494" s="173" t="s">
        <v>80</v>
      </c>
      <c r="N1494" s="173" t="s">
        <v>80</v>
      </c>
      <c r="O1494" s="177">
        <f>VLOOKUP(CONCATENATE(M1494,N1494),'[1]Sheet1 (2)'!$L$6:$M$26,2,FALSE)</f>
        <v>0</v>
      </c>
      <c r="P1494" s="173" t="s">
        <v>80</v>
      </c>
      <c r="Q1494" s="173" t="s">
        <v>80</v>
      </c>
      <c r="R1494" s="177">
        <f>VLOOKUP(CONCATENATE(P1494,Q1494),'[1]Sheet1 (2)'!$N$6:$O$26,2,FALSE)</f>
        <v>0</v>
      </c>
      <c r="S1494" s="173" t="s">
        <v>80</v>
      </c>
      <c r="T1494" s="173" t="s">
        <v>80</v>
      </c>
      <c r="U1494" s="177">
        <f>VLOOKUP(CONCATENATE(S1494,T1494),'[1]Sheet1 (2)'!$P$6:$Q$26,2,FALSE)</f>
        <v>0</v>
      </c>
      <c r="V1494" s="173" t="s">
        <v>80</v>
      </c>
      <c r="W1494" s="173" t="s">
        <v>80</v>
      </c>
      <c r="X1494" s="177">
        <f>VLOOKUP(CONCATENATE(V1494,W1494),'[1]Sheet1 (2)'!$R$6:$S$26,2,FALSE)</f>
        <v>0</v>
      </c>
      <c r="Y1494" s="173" t="s">
        <v>80</v>
      </c>
      <c r="Z1494" s="173" t="s">
        <v>80</v>
      </c>
      <c r="AA1494" s="177">
        <f>VLOOKUP(CONCATENATE(Y1494,Z1494),'[1]Sheet1 (2)'!$T$6:$U$26,2,FALSE)</f>
        <v>0</v>
      </c>
      <c r="AB1494" s="173" t="s">
        <v>80</v>
      </c>
      <c r="AC1494" s="173" t="s">
        <v>80</v>
      </c>
      <c r="AD1494" s="177">
        <f>VLOOKUP(CONCATENATE(AB1494,AC1494),'[1]Sheet1 (2)'!$X$6:$Y$26,2,FALSE)</f>
        <v>0</v>
      </c>
      <c r="AE1494" s="173" t="s">
        <v>82</v>
      </c>
      <c r="AF1494" s="173" t="s">
        <v>81</v>
      </c>
      <c r="AG1494" s="177">
        <f>VLOOKUP(CONCATENATE(AE1494,AF1494),'[1]Sheet1 (2)'!$Z$6:$AA$26,2,FALSE)</f>
        <v>66</v>
      </c>
      <c r="AH1494" s="172"/>
      <c r="AI1494" s="178"/>
      <c r="AJ1494" s="140"/>
      <c r="AK1494" s="176" t="s">
        <v>282</v>
      </c>
      <c r="AL1494" s="176" t="s">
        <v>76</v>
      </c>
      <c r="AM1494" s="170">
        <f t="shared" si="47"/>
        <v>1627</v>
      </c>
      <c r="AN1494" s="147"/>
      <c r="AO1494" s="155"/>
      <c r="AP1494" s="156"/>
      <c r="AQ1494" s="157">
        <v>2.2459559776244986</v>
      </c>
      <c r="AR1494" s="158"/>
      <c r="AS1494" s="145">
        <f>LOOKUP(rufmkm,'[1]Sheet1 (2)'!$V$62:$V$71,'[1]Sheet1 (2)'!$W$62:$W$71)</f>
        <v>30</v>
      </c>
      <c r="AT1494" s="140"/>
      <c r="AU1494" s="157">
        <f>IF(IF(D1494='[1]Sheet1 (2)'!$C$69,'[1]Sheet1 (2)'!$D$69*('[1]Sheet1 (2)'!$D$72-rut_index)/'[1]Sheet1 (2)'!$D$72,IF([1]shee2!D1434='[1]Sheet1 (2)'!$C$70,'[1]Sheet1 (2)'!$D$70*('[1]Sheet1 (2)'!$D$72-rut_index)/'[1]Sheet1 (2)'!$D$72,IF([1]shee2!D1434='[1]Sheet1 (2)'!$C$71,'[1]Sheet1 (2)'!$D$71*('[1]Sheet1 (2)'!$D$72-rut_index)/'[1]Sheet1 (2)'!$D$72)))&lt;0,0,IF(D1494='[1]Sheet1 (2)'!$C$69,'[1]Sheet1 (2)'!$D$69*('[1]Sheet1 (2)'!$D$72-rut_index)/'[1]Sheet1 (2)'!$D$72,IF([1]shee2!D1434='[1]Sheet1 (2)'!$C$70,'[1]Sheet1 (2)'!$D$70*('[1]Sheet1 (2)'!$D$72-rut_index)/'[1]Sheet1 (2)'!$D$72,IF([1]shee2!D1434='[1]Sheet1 (2)'!$C$71,'[1]Sheet1 (2)'!$D$71*('[1]Sheet1 (2)'!$D$72-rut_index)/'[1]Sheet1 (2)'!$D$72))))</f>
        <v>5</v>
      </c>
      <c r="AV1494" s="157">
        <f>IF(IF(D1494='[1]Sheet1 (2)'!$C$69,'[1]Sheet1 (2)'!$D$69*('[1]Sheet1 (2)'!$D$72-crack_s_index)/'[1]Sheet1 (2)'!$D$72,IF([1]shee2!D1434='[1]Sheet1 (2)'!$C$70,'[1]Sheet1 (2)'!$D$70*('[1]Sheet1 (2)'!$D$72-crack_s_index)/'[1]Sheet1 (2)'!$D$72,IF([1]shee2!D1434='[1]Sheet1 (2)'!$C$71,'[1]Sheet1 (2)'!$D$71*('[1]Sheet1 (2)'!$D$72-crack_s_index)/'[1]Sheet1 (2)'!$D$72)))&lt;0,0,IF(D1494='[1]Sheet1 (2)'!$C$69,'[1]Sheet1 (2)'!$D$69*('[1]Sheet1 (2)'!$D$72-crack_s_index)/'[1]Sheet1 (2)'!$D$72,IF([1]shee2!D1434='[1]Sheet1 (2)'!$C$70,'[1]Sheet1 (2)'!$D$70*('[1]Sheet1 (2)'!$D$72-crack_s_index)/'[1]Sheet1 (2)'!$D$72,IF([1]shee2!D1434='[1]Sheet1 (2)'!$C$71,'[1]Sheet1 (2)'!$D$71*('[1]Sheet1 (2)'!$D$72-crack_s_index)/'[1]Sheet1 (2)'!$D$72))))</f>
        <v>5</v>
      </c>
      <c r="AW1494" s="157">
        <f>IF(IF(D1494='[1]Sheet1 (2)'!$C$69,'[1]Sheet1 (2)'!$D$69*('[1]Sheet1 (2)'!$D$72-crack_t_index)/'[1]Sheet1 (2)'!$D$72,IF([1]shee2!D1434='[1]Sheet1 (2)'!$C$70,'[1]Sheet1 (2)'!$D$70*('[1]Sheet1 (2)'!$D$72-crack_t_index)/'[1]Sheet1 (2)'!$D$72,IF([1]shee2!D1434='[1]Sheet1 (2)'!$C$71,'[1]Sheet1 (2)'!$D$71*('[1]Sheet1 (2)'!$D$72-crack_t_index)/'[1]Sheet1 (2)'!$D$72)))&lt;0,0,IF(D1494='[1]Sheet1 (2)'!$C$69,'[1]Sheet1 (2)'!$D$69*('[1]Sheet1 (2)'!$D$72-crack_t_index)/'[1]Sheet1 (2)'!$D$72,IF([1]shee2!D1434='[1]Sheet1 (2)'!$C$70,'[1]Sheet1 (2)'!$D$70*('[1]Sheet1 (2)'!$D$72-crack_t_index)/'[1]Sheet1 (2)'!$D$72,IF([1]shee2!D1434='[1]Sheet1 (2)'!$C$71,'[1]Sheet1 (2)'!$D$71*('[1]Sheet1 (2)'!$D$72-crack_t_index)/'[1]Sheet1 (2)'!$D$72))))</f>
        <v>5</v>
      </c>
      <c r="AX1494" s="157">
        <f>IF(IF(D1494='[1]Sheet1 (2)'!$C$69,'[1]Sheet1 (2)'!$D$69*('[1]Sheet1 (2)'!$D$72-rave_index)/'[1]Sheet1 (2)'!$D$72,IF([1]shee2!D1434='[1]Sheet1 (2)'!$C$70,'[1]Sheet1 (2)'!$D$70*('[1]Sheet1 (2)'!$D$72-rave_index)/'[1]Sheet1 (2)'!$D$72,IF([1]shee2!D1434='[1]Sheet1 (2)'!$C$71,'[1]Sheet1 (2)'!$D$71*('[1]Sheet1 (2)'!$D$72-rave_index)/'[1]Sheet1 (2)'!$D$72)))&lt;0,0,IF(D1494='[1]Sheet1 (2)'!$C$69,'[1]Sheet1 (2)'!$D$69*('[1]Sheet1 (2)'!$D$72-rave_index)/'[1]Sheet1 (2)'!$D$72,IF([1]shee2!D1434='[1]Sheet1 (2)'!$C$70,'[1]Sheet1 (2)'!$D$70*('[1]Sheet1 (2)'!$D$72-rave_index)/'[1]Sheet1 (2)'!$D$72,IF([1]shee2!D1434='[1]Sheet1 (2)'!$C$71,'[1]Sheet1 (2)'!$D$71*('[1]Sheet1 (2)'!$D$72-rave_index)/'[1]Sheet1 (2)'!$D$72))))</f>
        <v>5</v>
      </c>
      <c r="AY1494" s="157">
        <f>IF(IF(D1494='[1]Sheet1 (2)'!$C$69,'[1]Sheet1 (2)'!$D$69*('[1]Sheet1 (2)'!$D$72-rough_index)/'[1]Sheet1 (2)'!$D$72,IF([1]shee2!D1434='[1]Sheet1 (2)'!$C$70,'[1]Sheet1 (2)'!$D$70*('[1]Sheet1 (2)'!$D$72-rough_index)/'[1]Sheet1 (2)'!$D$72,IF([1]shee2!D1434='[1]Sheet1 (2)'!$C$71,'[1]Sheet1 (2)'!$D$71*('[1]Sheet1 (2)'!$D$72-rough_index)/'[1]Sheet1 (2)'!$D$72)))&lt;0,0,IF(D1494='[1]Sheet1 (2)'!$C$69,'[1]Sheet1 (2)'!$D$69*('[1]Sheet1 (2)'!$D$72-rough_index)/'[1]Sheet1 (2)'!$D$72,IF([1]shee2!D1434='[1]Sheet1 (2)'!$C$70,'[1]Sheet1 (2)'!$D$70*('[1]Sheet1 (2)'!$D$72-rough_index)/'[1]Sheet1 (2)'!$D$72,IF([1]shee2!D1434='[1]Sheet1 (2)'!$C$71,'[1]Sheet1 (2)'!$D$71*('[1]Sheet1 (2)'!$D$72-rough_index)/'[1]Sheet1 (2)'!$D$72))))</f>
        <v>2.5</v>
      </c>
      <c r="AZ1494" s="179">
        <f>+(AU1494*'[1]Sheet1 (2)'!$C$77)+(AV1494*'[1]Sheet1 (2)'!$C$78)+(AW1494*'[1]Sheet1 (2)'!$C$79)+(AX1494*'[1]Sheet1 (2)'!$C$80)+(AY1494*'[1]Sheet1 (2)'!$C$81)</f>
        <v>4.25</v>
      </c>
      <c r="BA1494" s="213" t="str">
        <f t="shared" si="46"/>
        <v>Good</v>
      </c>
      <c r="BE1494">
        <f>IF(D1494='[1]Sheet1 (2)'!$C$61,'[1]Sheet1 (2)'!$D$61*(counts^2)+'[1]Sheet1 (2)'!$G$61*counts+'[1]Sheet1 (2)'!$J$61,IF(D1494='[1]Sheet1 (2)'!$C$62,'[1]Sheet1 (2)'!$D$62*counts+'[1]Sheet1 (2)'!$G$62,IF(D1494='[1]Sheet1 (2)'!$C$63,'[1]Sheet1 (2)'!$D$63*counts+'[1]Sheet1 (2)'!$G$63,IF(D1494='[1]Sheet1 (2)'!$C$64,'[1]Sheet1 (2)'!$D$64*counts+'[1]Sheet1 (2)'!$G$64))))</f>
        <v>2.0984129299999998</v>
      </c>
    </row>
    <row r="1495" spans="1:57" ht="12.75" customHeight="1">
      <c r="A1495" s="176" t="s">
        <v>282</v>
      </c>
      <c r="B1495" s="145" t="s">
        <v>76</v>
      </c>
      <c r="C1495" s="170">
        <v>1628</v>
      </c>
      <c r="D1495" s="174" t="s">
        <v>77</v>
      </c>
      <c r="E1495" s="171">
        <v>8</v>
      </c>
      <c r="F1495" s="171">
        <v>2</v>
      </c>
      <c r="G1495" s="171" t="s">
        <v>77</v>
      </c>
      <c r="H1495" s="171">
        <v>1</v>
      </c>
      <c r="I1495" s="171" t="s">
        <v>77</v>
      </c>
      <c r="J1495" s="173" t="s">
        <v>80</v>
      </c>
      <c r="K1495" s="173" t="s">
        <v>80</v>
      </c>
      <c r="L1495" s="169">
        <f>VLOOKUP(CONCATENATE(J1495,K1495),'Sheet1 (2)'!$J$6:$K$26,2,FALSE)</f>
        <v>0</v>
      </c>
      <c r="M1495" s="173" t="s">
        <v>80</v>
      </c>
      <c r="N1495" s="173" t="s">
        <v>80</v>
      </c>
      <c r="O1495" s="177">
        <f>VLOOKUP(CONCATENATE(M1495,N1495),'[1]Sheet1 (2)'!$L$6:$M$26,2,FALSE)</f>
        <v>0</v>
      </c>
      <c r="P1495" s="173" t="s">
        <v>80</v>
      </c>
      <c r="Q1495" s="173" t="s">
        <v>80</v>
      </c>
      <c r="R1495" s="177">
        <f>VLOOKUP(CONCATENATE(P1495,Q1495),'[1]Sheet1 (2)'!$N$6:$O$26,2,FALSE)</f>
        <v>0</v>
      </c>
      <c r="S1495" s="173" t="s">
        <v>80</v>
      </c>
      <c r="T1495" s="173" t="s">
        <v>80</v>
      </c>
      <c r="U1495" s="177">
        <f>VLOOKUP(CONCATENATE(S1495,T1495),'[1]Sheet1 (2)'!$P$6:$Q$26,2,FALSE)</f>
        <v>0</v>
      </c>
      <c r="V1495" s="173" t="s">
        <v>80</v>
      </c>
      <c r="W1495" s="173" t="s">
        <v>80</v>
      </c>
      <c r="X1495" s="177">
        <f>VLOOKUP(CONCATENATE(V1495,W1495),'[1]Sheet1 (2)'!$R$6:$S$26,2,FALSE)</f>
        <v>0</v>
      </c>
      <c r="Y1495" s="173" t="s">
        <v>80</v>
      </c>
      <c r="Z1495" s="173" t="s">
        <v>80</v>
      </c>
      <c r="AA1495" s="177">
        <f>VLOOKUP(CONCATENATE(Y1495,Z1495),'[1]Sheet1 (2)'!$T$6:$U$26,2,FALSE)</f>
        <v>0</v>
      </c>
      <c r="AB1495" s="173" t="s">
        <v>80</v>
      </c>
      <c r="AC1495" s="173" t="s">
        <v>80</v>
      </c>
      <c r="AD1495" s="177">
        <f>VLOOKUP(CONCATENATE(AB1495,AC1495),'[1]Sheet1 (2)'!$X$6:$Y$26,2,FALSE)</f>
        <v>0</v>
      </c>
      <c r="AE1495" s="173" t="s">
        <v>82</v>
      </c>
      <c r="AF1495" s="173" t="s">
        <v>81</v>
      </c>
      <c r="AG1495" s="177">
        <f>VLOOKUP(CONCATENATE(AE1495,AF1495),'[1]Sheet1 (2)'!$Z$6:$AA$26,2,FALSE)</f>
        <v>66</v>
      </c>
      <c r="AH1495" s="172"/>
      <c r="AI1495" s="178"/>
      <c r="AJ1495" s="140"/>
      <c r="AK1495" s="176" t="s">
        <v>282</v>
      </c>
      <c r="AL1495" s="176" t="s">
        <v>76</v>
      </c>
      <c r="AM1495" s="170">
        <f t="shared" si="47"/>
        <v>1628</v>
      </c>
      <c r="AN1495" s="147"/>
      <c r="AO1495" s="155"/>
      <c r="AP1495" s="156"/>
      <c r="AQ1495" s="157">
        <v>1.7359261985508145</v>
      </c>
      <c r="AR1495" s="158"/>
      <c r="AS1495" s="145">
        <f>LOOKUP(rufmkm,'[1]Sheet1 (2)'!$V$62:$V$71,'[1]Sheet1 (2)'!$W$62:$W$71)</f>
        <v>20</v>
      </c>
      <c r="AT1495" s="140"/>
      <c r="AU1495" s="157">
        <f>IF(IF(D1495='[1]Sheet1 (2)'!$C$69,'[1]Sheet1 (2)'!$D$69*('[1]Sheet1 (2)'!$D$72-rut_index)/'[1]Sheet1 (2)'!$D$72,IF([1]shee2!D1435='[1]Sheet1 (2)'!$C$70,'[1]Sheet1 (2)'!$D$70*('[1]Sheet1 (2)'!$D$72-rut_index)/'[1]Sheet1 (2)'!$D$72,IF([1]shee2!D1435='[1]Sheet1 (2)'!$C$71,'[1]Sheet1 (2)'!$D$71*('[1]Sheet1 (2)'!$D$72-rut_index)/'[1]Sheet1 (2)'!$D$72)))&lt;0,0,IF(D1495='[1]Sheet1 (2)'!$C$69,'[1]Sheet1 (2)'!$D$69*('[1]Sheet1 (2)'!$D$72-rut_index)/'[1]Sheet1 (2)'!$D$72,IF([1]shee2!D1435='[1]Sheet1 (2)'!$C$70,'[1]Sheet1 (2)'!$D$70*('[1]Sheet1 (2)'!$D$72-rut_index)/'[1]Sheet1 (2)'!$D$72,IF([1]shee2!D1435='[1]Sheet1 (2)'!$C$71,'[1]Sheet1 (2)'!$D$71*('[1]Sheet1 (2)'!$D$72-rut_index)/'[1]Sheet1 (2)'!$D$72))))</f>
        <v>5</v>
      </c>
      <c r="AV1495" s="157">
        <f>IF(IF(D1495='[1]Sheet1 (2)'!$C$69,'[1]Sheet1 (2)'!$D$69*('[1]Sheet1 (2)'!$D$72-crack_s_index)/'[1]Sheet1 (2)'!$D$72,IF([1]shee2!D1435='[1]Sheet1 (2)'!$C$70,'[1]Sheet1 (2)'!$D$70*('[1]Sheet1 (2)'!$D$72-crack_s_index)/'[1]Sheet1 (2)'!$D$72,IF([1]shee2!D1435='[1]Sheet1 (2)'!$C$71,'[1]Sheet1 (2)'!$D$71*('[1]Sheet1 (2)'!$D$72-crack_s_index)/'[1]Sheet1 (2)'!$D$72)))&lt;0,0,IF(D1495='[1]Sheet1 (2)'!$C$69,'[1]Sheet1 (2)'!$D$69*('[1]Sheet1 (2)'!$D$72-crack_s_index)/'[1]Sheet1 (2)'!$D$72,IF([1]shee2!D1435='[1]Sheet1 (2)'!$C$70,'[1]Sheet1 (2)'!$D$70*('[1]Sheet1 (2)'!$D$72-crack_s_index)/'[1]Sheet1 (2)'!$D$72,IF([1]shee2!D1435='[1]Sheet1 (2)'!$C$71,'[1]Sheet1 (2)'!$D$71*('[1]Sheet1 (2)'!$D$72-crack_s_index)/'[1]Sheet1 (2)'!$D$72))))</f>
        <v>5</v>
      </c>
      <c r="AW1495" s="157">
        <f>IF(IF(D1495='[1]Sheet1 (2)'!$C$69,'[1]Sheet1 (2)'!$D$69*('[1]Sheet1 (2)'!$D$72-crack_t_index)/'[1]Sheet1 (2)'!$D$72,IF([1]shee2!D1435='[1]Sheet1 (2)'!$C$70,'[1]Sheet1 (2)'!$D$70*('[1]Sheet1 (2)'!$D$72-crack_t_index)/'[1]Sheet1 (2)'!$D$72,IF([1]shee2!D1435='[1]Sheet1 (2)'!$C$71,'[1]Sheet1 (2)'!$D$71*('[1]Sheet1 (2)'!$D$72-crack_t_index)/'[1]Sheet1 (2)'!$D$72)))&lt;0,0,IF(D1495='[1]Sheet1 (2)'!$C$69,'[1]Sheet1 (2)'!$D$69*('[1]Sheet1 (2)'!$D$72-crack_t_index)/'[1]Sheet1 (2)'!$D$72,IF([1]shee2!D1435='[1]Sheet1 (2)'!$C$70,'[1]Sheet1 (2)'!$D$70*('[1]Sheet1 (2)'!$D$72-crack_t_index)/'[1]Sheet1 (2)'!$D$72,IF([1]shee2!D1435='[1]Sheet1 (2)'!$C$71,'[1]Sheet1 (2)'!$D$71*('[1]Sheet1 (2)'!$D$72-crack_t_index)/'[1]Sheet1 (2)'!$D$72))))</f>
        <v>5</v>
      </c>
      <c r="AX1495" s="157">
        <f>IF(IF(D1495='[1]Sheet1 (2)'!$C$69,'[1]Sheet1 (2)'!$D$69*('[1]Sheet1 (2)'!$D$72-rave_index)/'[1]Sheet1 (2)'!$D$72,IF([1]shee2!D1435='[1]Sheet1 (2)'!$C$70,'[1]Sheet1 (2)'!$D$70*('[1]Sheet1 (2)'!$D$72-rave_index)/'[1]Sheet1 (2)'!$D$72,IF([1]shee2!D1435='[1]Sheet1 (2)'!$C$71,'[1]Sheet1 (2)'!$D$71*('[1]Sheet1 (2)'!$D$72-rave_index)/'[1]Sheet1 (2)'!$D$72)))&lt;0,0,IF(D1495='[1]Sheet1 (2)'!$C$69,'[1]Sheet1 (2)'!$D$69*('[1]Sheet1 (2)'!$D$72-rave_index)/'[1]Sheet1 (2)'!$D$72,IF([1]shee2!D1435='[1]Sheet1 (2)'!$C$70,'[1]Sheet1 (2)'!$D$70*('[1]Sheet1 (2)'!$D$72-rave_index)/'[1]Sheet1 (2)'!$D$72,IF([1]shee2!D1435='[1]Sheet1 (2)'!$C$71,'[1]Sheet1 (2)'!$D$71*('[1]Sheet1 (2)'!$D$72-rave_index)/'[1]Sheet1 (2)'!$D$72))))</f>
        <v>5</v>
      </c>
      <c r="AY1495" s="157">
        <f>IF(IF(D1495='[1]Sheet1 (2)'!$C$69,'[1]Sheet1 (2)'!$D$69*('[1]Sheet1 (2)'!$D$72-rough_index)/'[1]Sheet1 (2)'!$D$72,IF([1]shee2!D1435='[1]Sheet1 (2)'!$C$70,'[1]Sheet1 (2)'!$D$70*('[1]Sheet1 (2)'!$D$72-rough_index)/'[1]Sheet1 (2)'!$D$72,IF([1]shee2!D1435='[1]Sheet1 (2)'!$C$71,'[1]Sheet1 (2)'!$D$71*('[1]Sheet1 (2)'!$D$72-rough_index)/'[1]Sheet1 (2)'!$D$72)))&lt;0,0,IF(D1495='[1]Sheet1 (2)'!$C$69,'[1]Sheet1 (2)'!$D$69*('[1]Sheet1 (2)'!$D$72-rough_index)/'[1]Sheet1 (2)'!$D$72,IF([1]shee2!D1435='[1]Sheet1 (2)'!$C$70,'[1]Sheet1 (2)'!$D$70*('[1]Sheet1 (2)'!$D$72-rough_index)/'[1]Sheet1 (2)'!$D$72,IF([1]shee2!D1435='[1]Sheet1 (2)'!$C$71,'[1]Sheet1 (2)'!$D$71*('[1]Sheet1 (2)'!$D$72-rough_index)/'[1]Sheet1 (2)'!$D$72))))</f>
        <v>3.3333333333333335</v>
      </c>
      <c r="AZ1495" s="179">
        <f>+(AU1495*'[1]Sheet1 (2)'!$C$77)+(AV1495*'[1]Sheet1 (2)'!$C$78)+(AW1495*'[1]Sheet1 (2)'!$C$79)+(AX1495*'[1]Sheet1 (2)'!$C$80)+(AY1495*'[1]Sheet1 (2)'!$C$81)</f>
        <v>4.5</v>
      </c>
      <c r="BA1495" s="213" t="str">
        <f t="shared" si="46"/>
        <v>Good</v>
      </c>
      <c r="BE1495">
        <f>IF(D1495='[1]Sheet1 (2)'!$C$61,'[1]Sheet1 (2)'!$D$61*(counts^2)+'[1]Sheet1 (2)'!$G$61*counts+'[1]Sheet1 (2)'!$J$61,IF(D1495='[1]Sheet1 (2)'!$C$62,'[1]Sheet1 (2)'!$D$62*counts+'[1]Sheet1 (2)'!$G$62,IF(D1495='[1]Sheet1 (2)'!$C$63,'[1]Sheet1 (2)'!$D$63*counts+'[1]Sheet1 (2)'!$G$63,IF(D1495='[1]Sheet1 (2)'!$C$64,'[1]Sheet1 (2)'!$D$64*counts+'[1]Sheet1 (2)'!$G$64))))</f>
        <v>2.0984129299999998</v>
      </c>
    </row>
    <row r="1496" spans="1:57" ht="12.75" customHeight="1">
      <c r="A1496" s="176" t="s">
        <v>282</v>
      </c>
      <c r="B1496" s="145" t="s">
        <v>76</v>
      </c>
      <c r="C1496" s="170">
        <v>1629</v>
      </c>
      <c r="D1496" s="174" t="s">
        <v>77</v>
      </c>
      <c r="E1496" s="171">
        <v>8</v>
      </c>
      <c r="F1496" s="171">
        <v>2</v>
      </c>
      <c r="G1496" s="171" t="s">
        <v>77</v>
      </c>
      <c r="H1496" s="171">
        <v>1</v>
      </c>
      <c r="I1496" s="171" t="s">
        <v>77</v>
      </c>
      <c r="J1496" s="173" t="s">
        <v>80</v>
      </c>
      <c r="K1496" s="173" t="s">
        <v>80</v>
      </c>
      <c r="L1496" s="169">
        <f>VLOOKUP(CONCATENATE(J1496,K1496),'Sheet1 (2)'!$J$6:$K$26,2,FALSE)</f>
        <v>0</v>
      </c>
      <c r="M1496" s="173" t="s">
        <v>80</v>
      </c>
      <c r="N1496" s="173" t="s">
        <v>80</v>
      </c>
      <c r="O1496" s="177">
        <f>VLOOKUP(CONCATENATE(M1496,N1496),'[1]Sheet1 (2)'!$L$6:$M$26,2,FALSE)</f>
        <v>0</v>
      </c>
      <c r="P1496" s="173" t="s">
        <v>80</v>
      </c>
      <c r="Q1496" s="173" t="s">
        <v>80</v>
      </c>
      <c r="R1496" s="177">
        <f>VLOOKUP(CONCATENATE(P1496,Q1496),'[1]Sheet1 (2)'!$N$6:$O$26,2,FALSE)</f>
        <v>0</v>
      </c>
      <c r="S1496" s="173" t="s">
        <v>80</v>
      </c>
      <c r="T1496" s="173" t="s">
        <v>80</v>
      </c>
      <c r="U1496" s="177">
        <f>VLOOKUP(CONCATENATE(S1496,T1496),'[1]Sheet1 (2)'!$P$6:$Q$26,2,FALSE)</f>
        <v>0</v>
      </c>
      <c r="V1496" s="173" t="s">
        <v>80</v>
      </c>
      <c r="W1496" s="173" t="s">
        <v>80</v>
      </c>
      <c r="X1496" s="177">
        <f>VLOOKUP(CONCATENATE(V1496,W1496),'[1]Sheet1 (2)'!$R$6:$S$26,2,FALSE)</f>
        <v>0</v>
      </c>
      <c r="Y1496" s="173" t="s">
        <v>80</v>
      </c>
      <c r="Z1496" s="173" t="s">
        <v>80</v>
      </c>
      <c r="AA1496" s="177">
        <f>VLOOKUP(CONCATENATE(Y1496,Z1496),'[1]Sheet1 (2)'!$T$6:$U$26,2,FALSE)</f>
        <v>0</v>
      </c>
      <c r="AB1496" s="173" t="s">
        <v>80</v>
      </c>
      <c r="AC1496" s="173" t="s">
        <v>80</v>
      </c>
      <c r="AD1496" s="177">
        <f>VLOOKUP(CONCATENATE(AB1496,AC1496),'[1]Sheet1 (2)'!$X$6:$Y$26,2,FALSE)</f>
        <v>0</v>
      </c>
      <c r="AE1496" s="173" t="s">
        <v>82</v>
      </c>
      <c r="AF1496" s="173" t="s">
        <v>81</v>
      </c>
      <c r="AG1496" s="177">
        <f>VLOOKUP(CONCATENATE(AE1496,AF1496),'[1]Sheet1 (2)'!$Z$6:$AA$26,2,FALSE)</f>
        <v>66</v>
      </c>
      <c r="AH1496" s="172"/>
      <c r="AI1496" s="178"/>
      <c r="AJ1496" s="140"/>
      <c r="AK1496" s="176" t="s">
        <v>282</v>
      </c>
      <c r="AL1496" s="176" t="s">
        <v>76</v>
      </c>
      <c r="AM1496" s="170">
        <f t="shared" si="47"/>
        <v>1629</v>
      </c>
      <c r="AN1496" s="147"/>
      <c r="AO1496" s="155" t="s">
        <v>492</v>
      </c>
      <c r="AP1496" s="156"/>
      <c r="AQ1496" s="157">
        <v>2.4770343643249411</v>
      </c>
      <c r="AR1496" s="158"/>
      <c r="AS1496" s="145">
        <f>LOOKUP(rufmkm,'[1]Sheet1 (2)'!$V$62:$V$71,'[1]Sheet1 (2)'!$W$62:$W$71)</f>
        <v>30</v>
      </c>
      <c r="AT1496" s="140"/>
      <c r="AU1496" s="157">
        <f>IF(IF(D1496='[1]Sheet1 (2)'!$C$69,'[1]Sheet1 (2)'!$D$69*('[1]Sheet1 (2)'!$D$72-rut_index)/'[1]Sheet1 (2)'!$D$72,IF([1]shee2!D1436='[1]Sheet1 (2)'!$C$70,'[1]Sheet1 (2)'!$D$70*('[1]Sheet1 (2)'!$D$72-rut_index)/'[1]Sheet1 (2)'!$D$72,IF([1]shee2!D1436='[1]Sheet1 (2)'!$C$71,'[1]Sheet1 (2)'!$D$71*('[1]Sheet1 (2)'!$D$72-rut_index)/'[1]Sheet1 (2)'!$D$72)))&lt;0,0,IF(D1496='[1]Sheet1 (2)'!$C$69,'[1]Sheet1 (2)'!$D$69*('[1]Sheet1 (2)'!$D$72-rut_index)/'[1]Sheet1 (2)'!$D$72,IF([1]shee2!D1436='[1]Sheet1 (2)'!$C$70,'[1]Sheet1 (2)'!$D$70*('[1]Sheet1 (2)'!$D$72-rut_index)/'[1]Sheet1 (2)'!$D$72,IF([1]shee2!D1436='[1]Sheet1 (2)'!$C$71,'[1]Sheet1 (2)'!$D$71*('[1]Sheet1 (2)'!$D$72-rut_index)/'[1]Sheet1 (2)'!$D$72))))</f>
        <v>5</v>
      </c>
      <c r="AV1496" s="157">
        <f>IF(IF(D1496='[1]Sheet1 (2)'!$C$69,'[1]Sheet1 (2)'!$D$69*('[1]Sheet1 (2)'!$D$72-crack_s_index)/'[1]Sheet1 (2)'!$D$72,IF([1]shee2!D1436='[1]Sheet1 (2)'!$C$70,'[1]Sheet1 (2)'!$D$70*('[1]Sheet1 (2)'!$D$72-crack_s_index)/'[1]Sheet1 (2)'!$D$72,IF([1]shee2!D1436='[1]Sheet1 (2)'!$C$71,'[1]Sheet1 (2)'!$D$71*('[1]Sheet1 (2)'!$D$72-crack_s_index)/'[1]Sheet1 (2)'!$D$72)))&lt;0,0,IF(D1496='[1]Sheet1 (2)'!$C$69,'[1]Sheet1 (2)'!$D$69*('[1]Sheet1 (2)'!$D$72-crack_s_index)/'[1]Sheet1 (2)'!$D$72,IF([1]shee2!D1436='[1]Sheet1 (2)'!$C$70,'[1]Sheet1 (2)'!$D$70*('[1]Sheet1 (2)'!$D$72-crack_s_index)/'[1]Sheet1 (2)'!$D$72,IF([1]shee2!D1436='[1]Sheet1 (2)'!$C$71,'[1]Sheet1 (2)'!$D$71*('[1]Sheet1 (2)'!$D$72-crack_s_index)/'[1]Sheet1 (2)'!$D$72))))</f>
        <v>5</v>
      </c>
      <c r="AW1496" s="157">
        <f>IF(IF(D1496='[1]Sheet1 (2)'!$C$69,'[1]Sheet1 (2)'!$D$69*('[1]Sheet1 (2)'!$D$72-crack_t_index)/'[1]Sheet1 (2)'!$D$72,IF([1]shee2!D1436='[1]Sheet1 (2)'!$C$70,'[1]Sheet1 (2)'!$D$70*('[1]Sheet1 (2)'!$D$72-crack_t_index)/'[1]Sheet1 (2)'!$D$72,IF([1]shee2!D1436='[1]Sheet1 (2)'!$C$71,'[1]Sheet1 (2)'!$D$71*('[1]Sheet1 (2)'!$D$72-crack_t_index)/'[1]Sheet1 (2)'!$D$72)))&lt;0,0,IF(D1496='[1]Sheet1 (2)'!$C$69,'[1]Sheet1 (2)'!$D$69*('[1]Sheet1 (2)'!$D$72-crack_t_index)/'[1]Sheet1 (2)'!$D$72,IF([1]shee2!D1436='[1]Sheet1 (2)'!$C$70,'[1]Sheet1 (2)'!$D$70*('[1]Sheet1 (2)'!$D$72-crack_t_index)/'[1]Sheet1 (2)'!$D$72,IF([1]shee2!D1436='[1]Sheet1 (2)'!$C$71,'[1]Sheet1 (2)'!$D$71*('[1]Sheet1 (2)'!$D$72-crack_t_index)/'[1]Sheet1 (2)'!$D$72))))</f>
        <v>5</v>
      </c>
      <c r="AX1496" s="157">
        <f>IF(IF(D1496='[1]Sheet1 (2)'!$C$69,'[1]Sheet1 (2)'!$D$69*('[1]Sheet1 (2)'!$D$72-rave_index)/'[1]Sheet1 (2)'!$D$72,IF([1]shee2!D1436='[1]Sheet1 (2)'!$C$70,'[1]Sheet1 (2)'!$D$70*('[1]Sheet1 (2)'!$D$72-rave_index)/'[1]Sheet1 (2)'!$D$72,IF([1]shee2!D1436='[1]Sheet1 (2)'!$C$71,'[1]Sheet1 (2)'!$D$71*('[1]Sheet1 (2)'!$D$72-rave_index)/'[1]Sheet1 (2)'!$D$72)))&lt;0,0,IF(D1496='[1]Sheet1 (2)'!$C$69,'[1]Sheet1 (2)'!$D$69*('[1]Sheet1 (2)'!$D$72-rave_index)/'[1]Sheet1 (2)'!$D$72,IF([1]shee2!D1436='[1]Sheet1 (2)'!$C$70,'[1]Sheet1 (2)'!$D$70*('[1]Sheet1 (2)'!$D$72-rave_index)/'[1]Sheet1 (2)'!$D$72,IF([1]shee2!D1436='[1]Sheet1 (2)'!$C$71,'[1]Sheet1 (2)'!$D$71*('[1]Sheet1 (2)'!$D$72-rave_index)/'[1]Sheet1 (2)'!$D$72))))</f>
        <v>5</v>
      </c>
      <c r="AY1496" s="157">
        <f>IF(IF(D1496='[1]Sheet1 (2)'!$C$69,'[1]Sheet1 (2)'!$D$69*('[1]Sheet1 (2)'!$D$72-rough_index)/'[1]Sheet1 (2)'!$D$72,IF([1]shee2!D1436='[1]Sheet1 (2)'!$C$70,'[1]Sheet1 (2)'!$D$70*('[1]Sheet1 (2)'!$D$72-rough_index)/'[1]Sheet1 (2)'!$D$72,IF([1]shee2!D1436='[1]Sheet1 (2)'!$C$71,'[1]Sheet1 (2)'!$D$71*('[1]Sheet1 (2)'!$D$72-rough_index)/'[1]Sheet1 (2)'!$D$72)))&lt;0,0,IF(D1496='[1]Sheet1 (2)'!$C$69,'[1]Sheet1 (2)'!$D$69*('[1]Sheet1 (2)'!$D$72-rough_index)/'[1]Sheet1 (2)'!$D$72,IF([1]shee2!D1436='[1]Sheet1 (2)'!$C$70,'[1]Sheet1 (2)'!$D$70*('[1]Sheet1 (2)'!$D$72-rough_index)/'[1]Sheet1 (2)'!$D$72,IF([1]shee2!D1436='[1]Sheet1 (2)'!$C$71,'[1]Sheet1 (2)'!$D$71*('[1]Sheet1 (2)'!$D$72-rough_index)/'[1]Sheet1 (2)'!$D$72))))</f>
        <v>2.5</v>
      </c>
      <c r="AZ1496" s="179">
        <f>+(AU1496*'[1]Sheet1 (2)'!$C$77)+(AV1496*'[1]Sheet1 (2)'!$C$78)+(AW1496*'[1]Sheet1 (2)'!$C$79)+(AX1496*'[1]Sheet1 (2)'!$C$80)+(AY1496*'[1]Sheet1 (2)'!$C$81)</f>
        <v>4.25</v>
      </c>
      <c r="BA1496" s="213" t="str">
        <f t="shared" si="46"/>
        <v>Good</v>
      </c>
      <c r="BE1496">
        <f>IF(D1496='[1]Sheet1 (2)'!$C$61,'[1]Sheet1 (2)'!$D$61*(counts^2)+'[1]Sheet1 (2)'!$G$61*counts+'[1]Sheet1 (2)'!$J$61,IF(D1496='[1]Sheet1 (2)'!$C$62,'[1]Sheet1 (2)'!$D$62*counts+'[1]Sheet1 (2)'!$G$62,IF(D1496='[1]Sheet1 (2)'!$C$63,'[1]Sheet1 (2)'!$D$63*counts+'[1]Sheet1 (2)'!$G$63,IF(D1496='[1]Sheet1 (2)'!$C$64,'[1]Sheet1 (2)'!$D$64*counts+'[1]Sheet1 (2)'!$G$64))))</f>
        <v>2.0984129299999998</v>
      </c>
    </row>
    <row r="1497" spans="1:57" ht="12.75" customHeight="1">
      <c r="A1497" s="176" t="s">
        <v>282</v>
      </c>
      <c r="B1497" s="145" t="s">
        <v>76</v>
      </c>
      <c r="C1497" s="170">
        <v>1630</v>
      </c>
      <c r="D1497" s="174" t="s">
        <v>77</v>
      </c>
      <c r="E1497" s="171">
        <v>8</v>
      </c>
      <c r="F1497" s="171">
        <v>2</v>
      </c>
      <c r="G1497" s="171" t="s">
        <v>77</v>
      </c>
      <c r="H1497" s="171">
        <v>1</v>
      </c>
      <c r="I1497" s="171" t="s">
        <v>77</v>
      </c>
      <c r="J1497" s="173" t="s">
        <v>80</v>
      </c>
      <c r="K1497" s="173" t="s">
        <v>80</v>
      </c>
      <c r="L1497" s="169">
        <f>VLOOKUP(CONCATENATE(J1497,K1497),'Sheet1 (2)'!$J$6:$K$26,2,FALSE)</f>
        <v>0</v>
      </c>
      <c r="M1497" s="173" t="s">
        <v>80</v>
      </c>
      <c r="N1497" s="173" t="s">
        <v>80</v>
      </c>
      <c r="O1497" s="177">
        <f>VLOOKUP(CONCATENATE(M1497,N1497),'[1]Sheet1 (2)'!$L$6:$M$26,2,FALSE)</f>
        <v>0</v>
      </c>
      <c r="P1497" s="173" t="s">
        <v>80</v>
      </c>
      <c r="Q1497" s="173" t="s">
        <v>80</v>
      </c>
      <c r="R1497" s="177">
        <f>VLOOKUP(CONCATENATE(P1497,Q1497),'[1]Sheet1 (2)'!$N$6:$O$26,2,FALSE)</f>
        <v>0</v>
      </c>
      <c r="S1497" s="173" t="s">
        <v>80</v>
      </c>
      <c r="T1497" s="173" t="s">
        <v>80</v>
      </c>
      <c r="U1497" s="177">
        <f>VLOOKUP(CONCATENATE(S1497,T1497),'[1]Sheet1 (2)'!$P$6:$Q$26,2,FALSE)</f>
        <v>0</v>
      </c>
      <c r="V1497" s="173" t="s">
        <v>80</v>
      </c>
      <c r="W1497" s="173" t="s">
        <v>80</v>
      </c>
      <c r="X1497" s="177">
        <f>VLOOKUP(CONCATENATE(V1497,W1497),'[1]Sheet1 (2)'!$R$6:$S$26,2,FALSE)</f>
        <v>0</v>
      </c>
      <c r="Y1497" s="173" t="s">
        <v>80</v>
      </c>
      <c r="Z1497" s="173" t="s">
        <v>80</v>
      </c>
      <c r="AA1497" s="177">
        <f>VLOOKUP(CONCATENATE(Y1497,Z1497),'[1]Sheet1 (2)'!$T$6:$U$26,2,FALSE)</f>
        <v>0</v>
      </c>
      <c r="AB1497" s="173" t="s">
        <v>80</v>
      </c>
      <c r="AC1497" s="173" t="s">
        <v>80</v>
      </c>
      <c r="AD1497" s="177">
        <f>VLOOKUP(CONCATENATE(AB1497,AC1497),'[1]Sheet1 (2)'!$X$6:$Y$26,2,FALSE)</f>
        <v>0</v>
      </c>
      <c r="AE1497" s="173" t="s">
        <v>82</v>
      </c>
      <c r="AF1497" s="173" t="s">
        <v>81</v>
      </c>
      <c r="AG1497" s="177">
        <f>VLOOKUP(CONCATENATE(AE1497,AF1497),'[1]Sheet1 (2)'!$Z$6:$AA$26,2,FALSE)</f>
        <v>66</v>
      </c>
      <c r="AH1497" s="172"/>
      <c r="AI1497" s="178"/>
      <c r="AJ1497" s="140"/>
      <c r="AK1497" s="176" t="s">
        <v>282</v>
      </c>
      <c r="AL1497" s="176" t="s">
        <v>76</v>
      </c>
      <c r="AM1497" s="170">
        <f t="shared" si="47"/>
        <v>1630</v>
      </c>
      <c r="AN1497" s="147"/>
      <c r="AO1497" s="155"/>
      <c r="AP1497" s="156"/>
      <c r="AQ1497" s="157">
        <v>2.2919548704022144</v>
      </c>
      <c r="AR1497" s="158"/>
      <c r="AS1497" s="145">
        <f>LOOKUP(rufmkm,'[1]Sheet1 (2)'!$V$62:$V$71,'[1]Sheet1 (2)'!$W$62:$W$71)</f>
        <v>30</v>
      </c>
      <c r="AT1497" s="140"/>
      <c r="AU1497" s="157">
        <f>IF(IF(D1497='[1]Sheet1 (2)'!$C$69,'[1]Sheet1 (2)'!$D$69*('[1]Sheet1 (2)'!$D$72-rut_index)/'[1]Sheet1 (2)'!$D$72,IF([1]shee2!D1437='[1]Sheet1 (2)'!$C$70,'[1]Sheet1 (2)'!$D$70*('[1]Sheet1 (2)'!$D$72-rut_index)/'[1]Sheet1 (2)'!$D$72,IF([1]shee2!D1437='[1]Sheet1 (2)'!$C$71,'[1]Sheet1 (2)'!$D$71*('[1]Sheet1 (2)'!$D$72-rut_index)/'[1]Sheet1 (2)'!$D$72)))&lt;0,0,IF(D1497='[1]Sheet1 (2)'!$C$69,'[1]Sheet1 (2)'!$D$69*('[1]Sheet1 (2)'!$D$72-rut_index)/'[1]Sheet1 (2)'!$D$72,IF([1]shee2!D1437='[1]Sheet1 (2)'!$C$70,'[1]Sheet1 (2)'!$D$70*('[1]Sheet1 (2)'!$D$72-rut_index)/'[1]Sheet1 (2)'!$D$72,IF([1]shee2!D1437='[1]Sheet1 (2)'!$C$71,'[1]Sheet1 (2)'!$D$71*('[1]Sheet1 (2)'!$D$72-rut_index)/'[1]Sheet1 (2)'!$D$72))))</f>
        <v>5</v>
      </c>
      <c r="AV1497" s="157">
        <f>IF(IF(D1497='[1]Sheet1 (2)'!$C$69,'[1]Sheet1 (2)'!$D$69*('[1]Sheet1 (2)'!$D$72-crack_s_index)/'[1]Sheet1 (2)'!$D$72,IF([1]shee2!D1437='[1]Sheet1 (2)'!$C$70,'[1]Sheet1 (2)'!$D$70*('[1]Sheet1 (2)'!$D$72-crack_s_index)/'[1]Sheet1 (2)'!$D$72,IF([1]shee2!D1437='[1]Sheet1 (2)'!$C$71,'[1]Sheet1 (2)'!$D$71*('[1]Sheet1 (2)'!$D$72-crack_s_index)/'[1]Sheet1 (2)'!$D$72)))&lt;0,0,IF(D1497='[1]Sheet1 (2)'!$C$69,'[1]Sheet1 (2)'!$D$69*('[1]Sheet1 (2)'!$D$72-crack_s_index)/'[1]Sheet1 (2)'!$D$72,IF([1]shee2!D1437='[1]Sheet1 (2)'!$C$70,'[1]Sheet1 (2)'!$D$70*('[1]Sheet1 (2)'!$D$72-crack_s_index)/'[1]Sheet1 (2)'!$D$72,IF([1]shee2!D1437='[1]Sheet1 (2)'!$C$71,'[1]Sheet1 (2)'!$D$71*('[1]Sheet1 (2)'!$D$72-crack_s_index)/'[1]Sheet1 (2)'!$D$72))))</f>
        <v>5</v>
      </c>
      <c r="AW1497" s="157">
        <f>IF(IF(D1497='[1]Sheet1 (2)'!$C$69,'[1]Sheet1 (2)'!$D$69*('[1]Sheet1 (2)'!$D$72-crack_t_index)/'[1]Sheet1 (2)'!$D$72,IF([1]shee2!D1437='[1]Sheet1 (2)'!$C$70,'[1]Sheet1 (2)'!$D$70*('[1]Sheet1 (2)'!$D$72-crack_t_index)/'[1]Sheet1 (2)'!$D$72,IF([1]shee2!D1437='[1]Sheet1 (2)'!$C$71,'[1]Sheet1 (2)'!$D$71*('[1]Sheet1 (2)'!$D$72-crack_t_index)/'[1]Sheet1 (2)'!$D$72)))&lt;0,0,IF(D1497='[1]Sheet1 (2)'!$C$69,'[1]Sheet1 (2)'!$D$69*('[1]Sheet1 (2)'!$D$72-crack_t_index)/'[1]Sheet1 (2)'!$D$72,IF([1]shee2!D1437='[1]Sheet1 (2)'!$C$70,'[1]Sheet1 (2)'!$D$70*('[1]Sheet1 (2)'!$D$72-crack_t_index)/'[1]Sheet1 (2)'!$D$72,IF([1]shee2!D1437='[1]Sheet1 (2)'!$C$71,'[1]Sheet1 (2)'!$D$71*('[1]Sheet1 (2)'!$D$72-crack_t_index)/'[1]Sheet1 (2)'!$D$72))))</f>
        <v>5</v>
      </c>
      <c r="AX1497" s="157">
        <f>IF(IF(D1497='[1]Sheet1 (2)'!$C$69,'[1]Sheet1 (2)'!$D$69*('[1]Sheet1 (2)'!$D$72-rave_index)/'[1]Sheet1 (2)'!$D$72,IF([1]shee2!D1437='[1]Sheet1 (2)'!$C$70,'[1]Sheet1 (2)'!$D$70*('[1]Sheet1 (2)'!$D$72-rave_index)/'[1]Sheet1 (2)'!$D$72,IF([1]shee2!D1437='[1]Sheet1 (2)'!$C$71,'[1]Sheet1 (2)'!$D$71*('[1]Sheet1 (2)'!$D$72-rave_index)/'[1]Sheet1 (2)'!$D$72)))&lt;0,0,IF(D1497='[1]Sheet1 (2)'!$C$69,'[1]Sheet1 (2)'!$D$69*('[1]Sheet1 (2)'!$D$72-rave_index)/'[1]Sheet1 (2)'!$D$72,IF([1]shee2!D1437='[1]Sheet1 (2)'!$C$70,'[1]Sheet1 (2)'!$D$70*('[1]Sheet1 (2)'!$D$72-rave_index)/'[1]Sheet1 (2)'!$D$72,IF([1]shee2!D1437='[1]Sheet1 (2)'!$C$71,'[1]Sheet1 (2)'!$D$71*('[1]Sheet1 (2)'!$D$72-rave_index)/'[1]Sheet1 (2)'!$D$72))))</f>
        <v>5</v>
      </c>
      <c r="AY1497" s="157">
        <f>IF(IF(D1497='[1]Sheet1 (2)'!$C$69,'[1]Sheet1 (2)'!$D$69*('[1]Sheet1 (2)'!$D$72-rough_index)/'[1]Sheet1 (2)'!$D$72,IF([1]shee2!D1437='[1]Sheet1 (2)'!$C$70,'[1]Sheet1 (2)'!$D$70*('[1]Sheet1 (2)'!$D$72-rough_index)/'[1]Sheet1 (2)'!$D$72,IF([1]shee2!D1437='[1]Sheet1 (2)'!$C$71,'[1]Sheet1 (2)'!$D$71*('[1]Sheet1 (2)'!$D$72-rough_index)/'[1]Sheet1 (2)'!$D$72)))&lt;0,0,IF(D1497='[1]Sheet1 (2)'!$C$69,'[1]Sheet1 (2)'!$D$69*('[1]Sheet1 (2)'!$D$72-rough_index)/'[1]Sheet1 (2)'!$D$72,IF([1]shee2!D1437='[1]Sheet1 (2)'!$C$70,'[1]Sheet1 (2)'!$D$70*('[1]Sheet1 (2)'!$D$72-rough_index)/'[1]Sheet1 (2)'!$D$72,IF([1]shee2!D1437='[1]Sheet1 (2)'!$C$71,'[1]Sheet1 (2)'!$D$71*('[1]Sheet1 (2)'!$D$72-rough_index)/'[1]Sheet1 (2)'!$D$72))))</f>
        <v>2.5</v>
      </c>
      <c r="AZ1497" s="179">
        <f>+(AU1497*'[1]Sheet1 (2)'!$C$77)+(AV1497*'[1]Sheet1 (2)'!$C$78)+(AW1497*'[1]Sheet1 (2)'!$C$79)+(AX1497*'[1]Sheet1 (2)'!$C$80)+(AY1497*'[1]Sheet1 (2)'!$C$81)</f>
        <v>4.25</v>
      </c>
      <c r="BA1497" s="213" t="str">
        <f t="shared" si="46"/>
        <v>Good</v>
      </c>
      <c r="BE1497">
        <f>IF(D1497='[1]Sheet1 (2)'!$C$61,'[1]Sheet1 (2)'!$D$61*(counts^2)+'[1]Sheet1 (2)'!$G$61*counts+'[1]Sheet1 (2)'!$J$61,IF(D1497='[1]Sheet1 (2)'!$C$62,'[1]Sheet1 (2)'!$D$62*counts+'[1]Sheet1 (2)'!$G$62,IF(D1497='[1]Sheet1 (2)'!$C$63,'[1]Sheet1 (2)'!$D$63*counts+'[1]Sheet1 (2)'!$G$63,IF(D1497='[1]Sheet1 (2)'!$C$64,'[1]Sheet1 (2)'!$D$64*counts+'[1]Sheet1 (2)'!$G$64))))</f>
        <v>2.0984129299999998</v>
      </c>
    </row>
    <row r="1498" spans="1:57" ht="12.75" customHeight="1">
      <c r="A1498" s="176" t="s">
        <v>282</v>
      </c>
      <c r="B1498" s="145" t="s">
        <v>76</v>
      </c>
      <c r="C1498" s="170">
        <v>1631</v>
      </c>
      <c r="D1498" s="174" t="s">
        <v>77</v>
      </c>
      <c r="E1498" s="171">
        <v>8</v>
      </c>
      <c r="F1498" s="171">
        <v>2</v>
      </c>
      <c r="G1498" s="171" t="s">
        <v>77</v>
      </c>
      <c r="H1498" s="171">
        <v>1</v>
      </c>
      <c r="I1498" s="171" t="s">
        <v>77</v>
      </c>
      <c r="J1498" s="173" t="s">
        <v>80</v>
      </c>
      <c r="K1498" s="173" t="s">
        <v>80</v>
      </c>
      <c r="L1498" s="169">
        <f>VLOOKUP(CONCATENATE(J1498,K1498),'Sheet1 (2)'!$J$6:$K$26,2,FALSE)</f>
        <v>0</v>
      </c>
      <c r="M1498" s="173" t="s">
        <v>80</v>
      </c>
      <c r="N1498" s="173" t="s">
        <v>80</v>
      </c>
      <c r="O1498" s="177">
        <f>VLOOKUP(CONCATENATE(M1498,N1498),'[1]Sheet1 (2)'!$L$6:$M$26,2,FALSE)</f>
        <v>0</v>
      </c>
      <c r="P1498" s="173" t="s">
        <v>80</v>
      </c>
      <c r="Q1498" s="173" t="s">
        <v>80</v>
      </c>
      <c r="R1498" s="177">
        <f>VLOOKUP(CONCATENATE(P1498,Q1498),'[1]Sheet1 (2)'!$N$6:$O$26,2,FALSE)</f>
        <v>0</v>
      </c>
      <c r="S1498" s="173" t="s">
        <v>80</v>
      </c>
      <c r="T1498" s="173" t="s">
        <v>80</v>
      </c>
      <c r="U1498" s="177">
        <f>VLOOKUP(CONCATENATE(S1498,T1498),'[1]Sheet1 (2)'!$P$6:$Q$26,2,FALSE)</f>
        <v>0</v>
      </c>
      <c r="V1498" s="173" t="s">
        <v>80</v>
      </c>
      <c r="W1498" s="173" t="s">
        <v>80</v>
      </c>
      <c r="X1498" s="177">
        <f>VLOOKUP(CONCATENATE(V1498,W1498),'[1]Sheet1 (2)'!$R$6:$S$26,2,FALSE)</f>
        <v>0</v>
      </c>
      <c r="Y1498" s="173" t="s">
        <v>80</v>
      </c>
      <c r="Z1498" s="173" t="s">
        <v>80</v>
      </c>
      <c r="AA1498" s="177">
        <f>VLOOKUP(CONCATENATE(Y1498,Z1498),'[1]Sheet1 (2)'!$T$6:$U$26,2,FALSE)</f>
        <v>0</v>
      </c>
      <c r="AB1498" s="173" t="s">
        <v>80</v>
      </c>
      <c r="AC1498" s="173" t="s">
        <v>80</v>
      </c>
      <c r="AD1498" s="177">
        <f>VLOOKUP(CONCATENATE(AB1498,AC1498),'[1]Sheet1 (2)'!$X$6:$Y$26,2,FALSE)</f>
        <v>0</v>
      </c>
      <c r="AE1498" s="173" t="s">
        <v>82</v>
      </c>
      <c r="AF1498" s="173" t="s">
        <v>81</v>
      </c>
      <c r="AG1498" s="177">
        <f>VLOOKUP(CONCATENATE(AE1498,AF1498),'[1]Sheet1 (2)'!$Z$6:$AA$26,2,FALSE)</f>
        <v>66</v>
      </c>
      <c r="AH1498" s="172"/>
      <c r="AI1498" s="178"/>
      <c r="AJ1498" s="140"/>
      <c r="AK1498" s="176" t="s">
        <v>282</v>
      </c>
      <c r="AL1498" s="176" t="s">
        <v>76</v>
      </c>
      <c r="AM1498" s="170">
        <f t="shared" si="47"/>
        <v>1631</v>
      </c>
      <c r="AN1498" s="147"/>
      <c r="AO1498" s="155" t="s">
        <v>409</v>
      </c>
      <c r="AP1498" s="156"/>
      <c r="AQ1498" s="157">
        <v>2.8755431970779575</v>
      </c>
      <c r="AR1498" s="158"/>
      <c r="AS1498" s="145">
        <f>LOOKUP(rufmkm,'[1]Sheet1 (2)'!$V$62:$V$71,'[1]Sheet1 (2)'!$W$62:$W$71)</f>
        <v>30</v>
      </c>
      <c r="AT1498" s="140"/>
      <c r="AU1498" s="157">
        <f>IF(IF(D1498='[1]Sheet1 (2)'!$C$69,'[1]Sheet1 (2)'!$D$69*('[1]Sheet1 (2)'!$D$72-rut_index)/'[1]Sheet1 (2)'!$D$72,IF([1]shee2!D1438='[1]Sheet1 (2)'!$C$70,'[1]Sheet1 (2)'!$D$70*('[1]Sheet1 (2)'!$D$72-rut_index)/'[1]Sheet1 (2)'!$D$72,IF([1]shee2!D1438='[1]Sheet1 (2)'!$C$71,'[1]Sheet1 (2)'!$D$71*('[1]Sheet1 (2)'!$D$72-rut_index)/'[1]Sheet1 (2)'!$D$72)))&lt;0,0,IF(D1498='[1]Sheet1 (2)'!$C$69,'[1]Sheet1 (2)'!$D$69*('[1]Sheet1 (2)'!$D$72-rut_index)/'[1]Sheet1 (2)'!$D$72,IF([1]shee2!D1438='[1]Sheet1 (2)'!$C$70,'[1]Sheet1 (2)'!$D$70*('[1]Sheet1 (2)'!$D$72-rut_index)/'[1]Sheet1 (2)'!$D$72,IF([1]shee2!D1438='[1]Sheet1 (2)'!$C$71,'[1]Sheet1 (2)'!$D$71*('[1]Sheet1 (2)'!$D$72-rut_index)/'[1]Sheet1 (2)'!$D$72))))</f>
        <v>5</v>
      </c>
      <c r="AV1498" s="157">
        <f>IF(IF(D1498='[1]Sheet1 (2)'!$C$69,'[1]Sheet1 (2)'!$D$69*('[1]Sheet1 (2)'!$D$72-crack_s_index)/'[1]Sheet1 (2)'!$D$72,IF([1]shee2!D1438='[1]Sheet1 (2)'!$C$70,'[1]Sheet1 (2)'!$D$70*('[1]Sheet1 (2)'!$D$72-crack_s_index)/'[1]Sheet1 (2)'!$D$72,IF([1]shee2!D1438='[1]Sheet1 (2)'!$C$71,'[1]Sheet1 (2)'!$D$71*('[1]Sheet1 (2)'!$D$72-crack_s_index)/'[1]Sheet1 (2)'!$D$72)))&lt;0,0,IF(D1498='[1]Sheet1 (2)'!$C$69,'[1]Sheet1 (2)'!$D$69*('[1]Sheet1 (2)'!$D$72-crack_s_index)/'[1]Sheet1 (2)'!$D$72,IF([1]shee2!D1438='[1]Sheet1 (2)'!$C$70,'[1]Sheet1 (2)'!$D$70*('[1]Sheet1 (2)'!$D$72-crack_s_index)/'[1]Sheet1 (2)'!$D$72,IF([1]shee2!D1438='[1]Sheet1 (2)'!$C$71,'[1]Sheet1 (2)'!$D$71*('[1]Sheet1 (2)'!$D$72-crack_s_index)/'[1]Sheet1 (2)'!$D$72))))</f>
        <v>5</v>
      </c>
      <c r="AW1498" s="157">
        <f>IF(IF(D1498='[1]Sheet1 (2)'!$C$69,'[1]Sheet1 (2)'!$D$69*('[1]Sheet1 (2)'!$D$72-crack_t_index)/'[1]Sheet1 (2)'!$D$72,IF([1]shee2!D1438='[1]Sheet1 (2)'!$C$70,'[1]Sheet1 (2)'!$D$70*('[1]Sheet1 (2)'!$D$72-crack_t_index)/'[1]Sheet1 (2)'!$D$72,IF([1]shee2!D1438='[1]Sheet1 (2)'!$C$71,'[1]Sheet1 (2)'!$D$71*('[1]Sheet1 (2)'!$D$72-crack_t_index)/'[1]Sheet1 (2)'!$D$72)))&lt;0,0,IF(D1498='[1]Sheet1 (2)'!$C$69,'[1]Sheet1 (2)'!$D$69*('[1]Sheet1 (2)'!$D$72-crack_t_index)/'[1]Sheet1 (2)'!$D$72,IF([1]shee2!D1438='[1]Sheet1 (2)'!$C$70,'[1]Sheet1 (2)'!$D$70*('[1]Sheet1 (2)'!$D$72-crack_t_index)/'[1]Sheet1 (2)'!$D$72,IF([1]shee2!D1438='[1]Sheet1 (2)'!$C$71,'[1]Sheet1 (2)'!$D$71*('[1]Sheet1 (2)'!$D$72-crack_t_index)/'[1]Sheet1 (2)'!$D$72))))</f>
        <v>5</v>
      </c>
      <c r="AX1498" s="157">
        <f>IF(IF(D1498='[1]Sheet1 (2)'!$C$69,'[1]Sheet1 (2)'!$D$69*('[1]Sheet1 (2)'!$D$72-rave_index)/'[1]Sheet1 (2)'!$D$72,IF([1]shee2!D1438='[1]Sheet1 (2)'!$C$70,'[1]Sheet1 (2)'!$D$70*('[1]Sheet1 (2)'!$D$72-rave_index)/'[1]Sheet1 (2)'!$D$72,IF([1]shee2!D1438='[1]Sheet1 (2)'!$C$71,'[1]Sheet1 (2)'!$D$71*('[1]Sheet1 (2)'!$D$72-rave_index)/'[1]Sheet1 (2)'!$D$72)))&lt;0,0,IF(D1498='[1]Sheet1 (2)'!$C$69,'[1]Sheet1 (2)'!$D$69*('[1]Sheet1 (2)'!$D$72-rave_index)/'[1]Sheet1 (2)'!$D$72,IF([1]shee2!D1438='[1]Sheet1 (2)'!$C$70,'[1]Sheet1 (2)'!$D$70*('[1]Sheet1 (2)'!$D$72-rave_index)/'[1]Sheet1 (2)'!$D$72,IF([1]shee2!D1438='[1]Sheet1 (2)'!$C$71,'[1]Sheet1 (2)'!$D$71*('[1]Sheet1 (2)'!$D$72-rave_index)/'[1]Sheet1 (2)'!$D$72))))</f>
        <v>5</v>
      </c>
      <c r="AY1498" s="157">
        <f>IF(IF(D1498='[1]Sheet1 (2)'!$C$69,'[1]Sheet1 (2)'!$D$69*('[1]Sheet1 (2)'!$D$72-rough_index)/'[1]Sheet1 (2)'!$D$72,IF([1]shee2!D1438='[1]Sheet1 (2)'!$C$70,'[1]Sheet1 (2)'!$D$70*('[1]Sheet1 (2)'!$D$72-rough_index)/'[1]Sheet1 (2)'!$D$72,IF([1]shee2!D1438='[1]Sheet1 (2)'!$C$71,'[1]Sheet1 (2)'!$D$71*('[1]Sheet1 (2)'!$D$72-rough_index)/'[1]Sheet1 (2)'!$D$72)))&lt;0,0,IF(D1498='[1]Sheet1 (2)'!$C$69,'[1]Sheet1 (2)'!$D$69*('[1]Sheet1 (2)'!$D$72-rough_index)/'[1]Sheet1 (2)'!$D$72,IF([1]shee2!D1438='[1]Sheet1 (2)'!$C$70,'[1]Sheet1 (2)'!$D$70*('[1]Sheet1 (2)'!$D$72-rough_index)/'[1]Sheet1 (2)'!$D$72,IF([1]shee2!D1438='[1]Sheet1 (2)'!$C$71,'[1]Sheet1 (2)'!$D$71*('[1]Sheet1 (2)'!$D$72-rough_index)/'[1]Sheet1 (2)'!$D$72))))</f>
        <v>2.5</v>
      </c>
      <c r="AZ1498" s="179">
        <f>+(AU1498*'[1]Sheet1 (2)'!$C$77)+(AV1498*'[1]Sheet1 (2)'!$C$78)+(AW1498*'[1]Sheet1 (2)'!$C$79)+(AX1498*'[1]Sheet1 (2)'!$C$80)+(AY1498*'[1]Sheet1 (2)'!$C$81)</f>
        <v>4.25</v>
      </c>
      <c r="BA1498" s="213" t="str">
        <f t="shared" si="46"/>
        <v>Good</v>
      </c>
      <c r="BE1498">
        <f>IF(D1498='[1]Sheet1 (2)'!$C$61,'[1]Sheet1 (2)'!$D$61*(counts^2)+'[1]Sheet1 (2)'!$G$61*counts+'[1]Sheet1 (2)'!$J$61,IF(D1498='[1]Sheet1 (2)'!$C$62,'[1]Sheet1 (2)'!$D$62*counts+'[1]Sheet1 (2)'!$G$62,IF(D1498='[1]Sheet1 (2)'!$C$63,'[1]Sheet1 (2)'!$D$63*counts+'[1]Sheet1 (2)'!$G$63,IF(D1498='[1]Sheet1 (2)'!$C$64,'[1]Sheet1 (2)'!$D$64*counts+'[1]Sheet1 (2)'!$G$64))))</f>
        <v>2.0984129299999998</v>
      </c>
    </row>
    <row r="1499" spans="1:57" ht="12.75" customHeight="1">
      <c r="A1499" s="176" t="s">
        <v>282</v>
      </c>
      <c r="B1499" s="145" t="s">
        <v>76</v>
      </c>
      <c r="C1499" s="170">
        <v>1632</v>
      </c>
      <c r="D1499" s="174" t="s">
        <v>77</v>
      </c>
      <c r="E1499" s="171">
        <v>8</v>
      </c>
      <c r="F1499" s="171">
        <v>2</v>
      </c>
      <c r="G1499" s="171" t="s">
        <v>77</v>
      </c>
      <c r="H1499" s="171">
        <v>1</v>
      </c>
      <c r="I1499" s="171" t="s">
        <v>77</v>
      </c>
      <c r="J1499" s="173" t="s">
        <v>80</v>
      </c>
      <c r="K1499" s="173" t="s">
        <v>80</v>
      </c>
      <c r="L1499" s="169">
        <f>VLOOKUP(CONCATENATE(J1499,K1499),'Sheet1 (2)'!$J$6:$K$26,2,FALSE)</f>
        <v>0</v>
      </c>
      <c r="M1499" s="173" t="s">
        <v>80</v>
      </c>
      <c r="N1499" s="173" t="s">
        <v>80</v>
      </c>
      <c r="O1499" s="177">
        <f>VLOOKUP(CONCATENATE(M1499,N1499),'[1]Sheet1 (2)'!$L$6:$M$26,2,FALSE)</f>
        <v>0</v>
      </c>
      <c r="P1499" s="173" t="s">
        <v>80</v>
      </c>
      <c r="Q1499" s="173" t="s">
        <v>80</v>
      </c>
      <c r="R1499" s="177">
        <f>VLOOKUP(CONCATENATE(P1499,Q1499),'[1]Sheet1 (2)'!$N$6:$O$26,2,FALSE)</f>
        <v>0</v>
      </c>
      <c r="S1499" s="173" t="s">
        <v>80</v>
      </c>
      <c r="T1499" s="173" t="s">
        <v>80</v>
      </c>
      <c r="U1499" s="177">
        <f>VLOOKUP(CONCATENATE(S1499,T1499),'[1]Sheet1 (2)'!$P$6:$Q$26,2,FALSE)</f>
        <v>0</v>
      </c>
      <c r="V1499" s="173" t="s">
        <v>80</v>
      </c>
      <c r="W1499" s="173" t="s">
        <v>80</v>
      </c>
      <c r="X1499" s="177">
        <f>VLOOKUP(CONCATENATE(V1499,W1499),'[1]Sheet1 (2)'!$R$6:$S$26,2,FALSE)</f>
        <v>0</v>
      </c>
      <c r="Y1499" s="173" t="s">
        <v>80</v>
      </c>
      <c r="Z1499" s="173" t="s">
        <v>80</v>
      </c>
      <c r="AA1499" s="177">
        <f>VLOOKUP(CONCATENATE(Y1499,Z1499),'[1]Sheet1 (2)'!$T$6:$U$26,2,FALSE)</f>
        <v>0</v>
      </c>
      <c r="AB1499" s="173" t="s">
        <v>80</v>
      </c>
      <c r="AC1499" s="173" t="s">
        <v>80</v>
      </c>
      <c r="AD1499" s="177">
        <f>VLOOKUP(CONCATENATE(AB1499,AC1499),'[1]Sheet1 (2)'!$X$6:$Y$26,2,FALSE)</f>
        <v>0</v>
      </c>
      <c r="AE1499" s="173" t="s">
        <v>82</v>
      </c>
      <c r="AF1499" s="173" t="s">
        <v>81</v>
      </c>
      <c r="AG1499" s="177">
        <f>VLOOKUP(CONCATENATE(AE1499,AF1499),'[1]Sheet1 (2)'!$Z$6:$AA$26,2,FALSE)</f>
        <v>66</v>
      </c>
      <c r="AH1499" s="172"/>
      <c r="AI1499" s="178"/>
      <c r="AJ1499" s="140"/>
      <c r="AK1499" s="176" t="s">
        <v>282</v>
      </c>
      <c r="AL1499" s="176" t="s">
        <v>76</v>
      </c>
      <c r="AM1499" s="170">
        <f t="shared" si="47"/>
        <v>1632</v>
      </c>
      <c r="AN1499" s="147"/>
      <c r="AO1499" s="155"/>
      <c r="AP1499" s="156"/>
      <c r="AQ1499" s="157">
        <v>2.8523189022619277</v>
      </c>
      <c r="AR1499" s="158"/>
      <c r="AS1499" s="145">
        <f>LOOKUP(rufmkm,'[1]Sheet1 (2)'!$V$62:$V$71,'[1]Sheet1 (2)'!$W$62:$W$71)</f>
        <v>30</v>
      </c>
      <c r="AT1499" s="140"/>
      <c r="AU1499" s="157">
        <f>IF(IF(D1499='[1]Sheet1 (2)'!$C$69,'[1]Sheet1 (2)'!$D$69*('[1]Sheet1 (2)'!$D$72-rut_index)/'[1]Sheet1 (2)'!$D$72,IF([1]shee2!D1439='[1]Sheet1 (2)'!$C$70,'[1]Sheet1 (2)'!$D$70*('[1]Sheet1 (2)'!$D$72-rut_index)/'[1]Sheet1 (2)'!$D$72,IF([1]shee2!D1439='[1]Sheet1 (2)'!$C$71,'[1]Sheet1 (2)'!$D$71*('[1]Sheet1 (2)'!$D$72-rut_index)/'[1]Sheet1 (2)'!$D$72)))&lt;0,0,IF(D1499='[1]Sheet1 (2)'!$C$69,'[1]Sheet1 (2)'!$D$69*('[1]Sheet1 (2)'!$D$72-rut_index)/'[1]Sheet1 (2)'!$D$72,IF([1]shee2!D1439='[1]Sheet1 (2)'!$C$70,'[1]Sheet1 (2)'!$D$70*('[1]Sheet1 (2)'!$D$72-rut_index)/'[1]Sheet1 (2)'!$D$72,IF([1]shee2!D1439='[1]Sheet1 (2)'!$C$71,'[1]Sheet1 (2)'!$D$71*('[1]Sheet1 (2)'!$D$72-rut_index)/'[1]Sheet1 (2)'!$D$72))))</f>
        <v>5</v>
      </c>
      <c r="AV1499" s="157">
        <f>IF(IF(D1499='[1]Sheet1 (2)'!$C$69,'[1]Sheet1 (2)'!$D$69*('[1]Sheet1 (2)'!$D$72-crack_s_index)/'[1]Sheet1 (2)'!$D$72,IF([1]shee2!D1439='[1]Sheet1 (2)'!$C$70,'[1]Sheet1 (2)'!$D$70*('[1]Sheet1 (2)'!$D$72-crack_s_index)/'[1]Sheet1 (2)'!$D$72,IF([1]shee2!D1439='[1]Sheet1 (2)'!$C$71,'[1]Sheet1 (2)'!$D$71*('[1]Sheet1 (2)'!$D$72-crack_s_index)/'[1]Sheet1 (2)'!$D$72)))&lt;0,0,IF(D1499='[1]Sheet1 (2)'!$C$69,'[1]Sheet1 (2)'!$D$69*('[1]Sheet1 (2)'!$D$72-crack_s_index)/'[1]Sheet1 (2)'!$D$72,IF([1]shee2!D1439='[1]Sheet1 (2)'!$C$70,'[1]Sheet1 (2)'!$D$70*('[1]Sheet1 (2)'!$D$72-crack_s_index)/'[1]Sheet1 (2)'!$D$72,IF([1]shee2!D1439='[1]Sheet1 (2)'!$C$71,'[1]Sheet1 (2)'!$D$71*('[1]Sheet1 (2)'!$D$72-crack_s_index)/'[1]Sheet1 (2)'!$D$72))))</f>
        <v>5</v>
      </c>
      <c r="AW1499" s="157">
        <f>IF(IF(D1499='[1]Sheet1 (2)'!$C$69,'[1]Sheet1 (2)'!$D$69*('[1]Sheet1 (2)'!$D$72-crack_t_index)/'[1]Sheet1 (2)'!$D$72,IF([1]shee2!D1439='[1]Sheet1 (2)'!$C$70,'[1]Sheet1 (2)'!$D$70*('[1]Sheet1 (2)'!$D$72-crack_t_index)/'[1]Sheet1 (2)'!$D$72,IF([1]shee2!D1439='[1]Sheet1 (2)'!$C$71,'[1]Sheet1 (2)'!$D$71*('[1]Sheet1 (2)'!$D$72-crack_t_index)/'[1]Sheet1 (2)'!$D$72)))&lt;0,0,IF(D1499='[1]Sheet1 (2)'!$C$69,'[1]Sheet1 (2)'!$D$69*('[1]Sheet1 (2)'!$D$72-crack_t_index)/'[1]Sheet1 (2)'!$D$72,IF([1]shee2!D1439='[1]Sheet1 (2)'!$C$70,'[1]Sheet1 (2)'!$D$70*('[1]Sheet1 (2)'!$D$72-crack_t_index)/'[1]Sheet1 (2)'!$D$72,IF([1]shee2!D1439='[1]Sheet1 (2)'!$C$71,'[1]Sheet1 (2)'!$D$71*('[1]Sheet1 (2)'!$D$72-crack_t_index)/'[1]Sheet1 (2)'!$D$72))))</f>
        <v>5</v>
      </c>
      <c r="AX1499" s="157">
        <f>IF(IF(D1499='[1]Sheet1 (2)'!$C$69,'[1]Sheet1 (2)'!$D$69*('[1]Sheet1 (2)'!$D$72-rave_index)/'[1]Sheet1 (2)'!$D$72,IF([1]shee2!D1439='[1]Sheet1 (2)'!$C$70,'[1]Sheet1 (2)'!$D$70*('[1]Sheet1 (2)'!$D$72-rave_index)/'[1]Sheet1 (2)'!$D$72,IF([1]shee2!D1439='[1]Sheet1 (2)'!$C$71,'[1]Sheet1 (2)'!$D$71*('[1]Sheet1 (2)'!$D$72-rave_index)/'[1]Sheet1 (2)'!$D$72)))&lt;0,0,IF(D1499='[1]Sheet1 (2)'!$C$69,'[1]Sheet1 (2)'!$D$69*('[1]Sheet1 (2)'!$D$72-rave_index)/'[1]Sheet1 (2)'!$D$72,IF([1]shee2!D1439='[1]Sheet1 (2)'!$C$70,'[1]Sheet1 (2)'!$D$70*('[1]Sheet1 (2)'!$D$72-rave_index)/'[1]Sheet1 (2)'!$D$72,IF([1]shee2!D1439='[1]Sheet1 (2)'!$C$71,'[1]Sheet1 (2)'!$D$71*('[1]Sheet1 (2)'!$D$72-rave_index)/'[1]Sheet1 (2)'!$D$72))))</f>
        <v>5</v>
      </c>
      <c r="AY1499" s="157">
        <f>IF(IF(D1499='[1]Sheet1 (2)'!$C$69,'[1]Sheet1 (2)'!$D$69*('[1]Sheet1 (2)'!$D$72-rough_index)/'[1]Sheet1 (2)'!$D$72,IF([1]shee2!D1439='[1]Sheet1 (2)'!$C$70,'[1]Sheet1 (2)'!$D$70*('[1]Sheet1 (2)'!$D$72-rough_index)/'[1]Sheet1 (2)'!$D$72,IF([1]shee2!D1439='[1]Sheet1 (2)'!$C$71,'[1]Sheet1 (2)'!$D$71*('[1]Sheet1 (2)'!$D$72-rough_index)/'[1]Sheet1 (2)'!$D$72)))&lt;0,0,IF(D1499='[1]Sheet1 (2)'!$C$69,'[1]Sheet1 (2)'!$D$69*('[1]Sheet1 (2)'!$D$72-rough_index)/'[1]Sheet1 (2)'!$D$72,IF([1]shee2!D1439='[1]Sheet1 (2)'!$C$70,'[1]Sheet1 (2)'!$D$70*('[1]Sheet1 (2)'!$D$72-rough_index)/'[1]Sheet1 (2)'!$D$72,IF([1]shee2!D1439='[1]Sheet1 (2)'!$C$71,'[1]Sheet1 (2)'!$D$71*('[1]Sheet1 (2)'!$D$72-rough_index)/'[1]Sheet1 (2)'!$D$72))))</f>
        <v>2.5</v>
      </c>
      <c r="AZ1499" s="179">
        <f>+(AU1499*'[1]Sheet1 (2)'!$C$77)+(AV1499*'[1]Sheet1 (2)'!$C$78)+(AW1499*'[1]Sheet1 (2)'!$C$79)+(AX1499*'[1]Sheet1 (2)'!$C$80)+(AY1499*'[1]Sheet1 (2)'!$C$81)</f>
        <v>4.25</v>
      </c>
      <c r="BA1499" s="213" t="str">
        <f t="shared" si="46"/>
        <v>Good</v>
      </c>
      <c r="BE1499">
        <f>IF(D1499='[1]Sheet1 (2)'!$C$61,'[1]Sheet1 (2)'!$D$61*(counts^2)+'[1]Sheet1 (2)'!$G$61*counts+'[1]Sheet1 (2)'!$J$61,IF(D1499='[1]Sheet1 (2)'!$C$62,'[1]Sheet1 (2)'!$D$62*counts+'[1]Sheet1 (2)'!$G$62,IF(D1499='[1]Sheet1 (2)'!$C$63,'[1]Sheet1 (2)'!$D$63*counts+'[1]Sheet1 (2)'!$G$63,IF(D1499='[1]Sheet1 (2)'!$C$64,'[1]Sheet1 (2)'!$D$64*counts+'[1]Sheet1 (2)'!$G$64))))</f>
        <v>2.0984129299999998</v>
      </c>
    </row>
    <row r="1500" spans="1:57" ht="12.75" customHeight="1">
      <c r="A1500" s="176" t="s">
        <v>282</v>
      </c>
      <c r="B1500" s="145" t="s">
        <v>76</v>
      </c>
      <c r="C1500" s="170">
        <v>1633</v>
      </c>
      <c r="D1500" s="174" t="s">
        <v>77</v>
      </c>
      <c r="E1500" s="171">
        <v>8</v>
      </c>
      <c r="F1500" s="171">
        <v>2</v>
      </c>
      <c r="G1500" s="171" t="s">
        <v>77</v>
      </c>
      <c r="H1500" s="171">
        <v>1</v>
      </c>
      <c r="I1500" s="171" t="s">
        <v>77</v>
      </c>
      <c r="J1500" s="173" t="s">
        <v>80</v>
      </c>
      <c r="K1500" s="173" t="s">
        <v>80</v>
      </c>
      <c r="L1500" s="169">
        <f>VLOOKUP(CONCATENATE(J1500,K1500),'Sheet1 (2)'!$J$6:$K$26,2,FALSE)</f>
        <v>0</v>
      </c>
      <c r="M1500" s="173" t="s">
        <v>80</v>
      </c>
      <c r="N1500" s="173" t="s">
        <v>80</v>
      </c>
      <c r="O1500" s="177">
        <f>VLOOKUP(CONCATENATE(M1500,N1500),'[1]Sheet1 (2)'!$L$6:$M$26,2,FALSE)</f>
        <v>0</v>
      </c>
      <c r="P1500" s="173" t="s">
        <v>80</v>
      </c>
      <c r="Q1500" s="173" t="s">
        <v>80</v>
      </c>
      <c r="R1500" s="177">
        <f>VLOOKUP(CONCATENATE(P1500,Q1500),'[1]Sheet1 (2)'!$N$6:$O$26,2,FALSE)</f>
        <v>0</v>
      </c>
      <c r="S1500" s="173" t="s">
        <v>80</v>
      </c>
      <c r="T1500" s="173" t="s">
        <v>80</v>
      </c>
      <c r="U1500" s="177">
        <f>VLOOKUP(CONCATENATE(S1500,T1500),'[1]Sheet1 (2)'!$P$6:$Q$26,2,FALSE)</f>
        <v>0</v>
      </c>
      <c r="V1500" s="173" t="s">
        <v>80</v>
      </c>
      <c r="W1500" s="173" t="s">
        <v>80</v>
      </c>
      <c r="X1500" s="177">
        <f>VLOOKUP(CONCATENATE(V1500,W1500),'[1]Sheet1 (2)'!$R$6:$S$26,2,FALSE)</f>
        <v>0</v>
      </c>
      <c r="Y1500" s="173" t="s">
        <v>80</v>
      </c>
      <c r="Z1500" s="173" t="s">
        <v>80</v>
      </c>
      <c r="AA1500" s="177">
        <f>VLOOKUP(CONCATENATE(Y1500,Z1500),'[1]Sheet1 (2)'!$T$6:$U$26,2,FALSE)</f>
        <v>0</v>
      </c>
      <c r="AB1500" s="173" t="s">
        <v>80</v>
      </c>
      <c r="AC1500" s="173" t="s">
        <v>80</v>
      </c>
      <c r="AD1500" s="177">
        <f>VLOOKUP(CONCATENATE(AB1500,AC1500),'[1]Sheet1 (2)'!$X$6:$Y$26,2,FALSE)</f>
        <v>0</v>
      </c>
      <c r="AE1500" s="173" t="s">
        <v>82</v>
      </c>
      <c r="AF1500" s="173" t="s">
        <v>81</v>
      </c>
      <c r="AG1500" s="177">
        <f>VLOOKUP(CONCATENATE(AE1500,AF1500),'[1]Sheet1 (2)'!$Z$6:$AA$26,2,FALSE)</f>
        <v>66</v>
      </c>
      <c r="AH1500" s="172"/>
      <c r="AI1500" s="178"/>
      <c r="AJ1500" s="140"/>
      <c r="AK1500" s="176" t="s">
        <v>282</v>
      </c>
      <c r="AL1500" s="176" t="s">
        <v>76</v>
      </c>
      <c r="AM1500" s="170">
        <f t="shared" si="47"/>
        <v>1633</v>
      </c>
      <c r="AN1500" s="147"/>
      <c r="AO1500" s="155" t="s">
        <v>409</v>
      </c>
      <c r="AP1500" s="156"/>
      <c r="AQ1500" s="157">
        <v>2.6410379262314536</v>
      </c>
      <c r="AR1500" s="158"/>
      <c r="AS1500" s="145">
        <f>LOOKUP(rufmkm,'[1]Sheet1 (2)'!$V$62:$V$71,'[1]Sheet1 (2)'!$W$62:$W$71)</f>
        <v>30</v>
      </c>
      <c r="AT1500" s="140"/>
      <c r="AU1500" s="157">
        <f>IF(IF(D1500='[1]Sheet1 (2)'!$C$69,'[1]Sheet1 (2)'!$D$69*('[1]Sheet1 (2)'!$D$72-rut_index)/'[1]Sheet1 (2)'!$D$72,IF([1]shee2!D1440='[1]Sheet1 (2)'!$C$70,'[1]Sheet1 (2)'!$D$70*('[1]Sheet1 (2)'!$D$72-rut_index)/'[1]Sheet1 (2)'!$D$72,IF([1]shee2!D1440='[1]Sheet1 (2)'!$C$71,'[1]Sheet1 (2)'!$D$71*('[1]Sheet1 (2)'!$D$72-rut_index)/'[1]Sheet1 (2)'!$D$72)))&lt;0,0,IF(D1500='[1]Sheet1 (2)'!$C$69,'[1]Sheet1 (2)'!$D$69*('[1]Sheet1 (2)'!$D$72-rut_index)/'[1]Sheet1 (2)'!$D$72,IF([1]shee2!D1440='[1]Sheet1 (2)'!$C$70,'[1]Sheet1 (2)'!$D$70*('[1]Sheet1 (2)'!$D$72-rut_index)/'[1]Sheet1 (2)'!$D$72,IF([1]shee2!D1440='[1]Sheet1 (2)'!$C$71,'[1]Sheet1 (2)'!$D$71*('[1]Sheet1 (2)'!$D$72-rut_index)/'[1]Sheet1 (2)'!$D$72))))</f>
        <v>5</v>
      </c>
      <c r="AV1500" s="157">
        <f>IF(IF(D1500='[1]Sheet1 (2)'!$C$69,'[1]Sheet1 (2)'!$D$69*('[1]Sheet1 (2)'!$D$72-crack_s_index)/'[1]Sheet1 (2)'!$D$72,IF([1]shee2!D1440='[1]Sheet1 (2)'!$C$70,'[1]Sheet1 (2)'!$D$70*('[1]Sheet1 (2)'!$D$72-crack_s_index)/'[1]Sheet1 (2)'!$D$72,IF([1]shee2!D1440='[1]Sheet1 (2)'!$C$71,'[1]Sheet1 (2)'!$D$71*('[1]Sheet1 (2)'!$D$72-crack_s_index)/'[1]Sheet1 (2)'!$D$72)))&lt;0,0,IF(D1500='[1]Sheet1 (2)'!$C$69,'[1]Sheet1 (2)'!$D$69*('[1]Sheet1 (2)'!$D$72-crack_s_index)/'[1]Sheet1 (2)'!$D$72,IF([1]shee2!D1440='[1]Sheet1 (2)'!$C$70,'[1]Sheet1 (2)'!$D$70*('[1]Sheet1 (2)'!$D$72-crack_s_index)/'[1]Sheet1 (2)'!$D$72,IF([1]shee2!D1440='[1]Sheet1 (2)'!$C$71,'[1]Sheet1 (2)'!$D$71*('[1]Sheet1 (2)'!$D$72-crack_s_index)/'[1]Sheet1 (2)'!$D$72))))</f>
        <v>5</v>
      </c>
      <c r="AW1500" s="157">
        <f>IF(IF(D1500='[1]Sheet1 (2)'!$C$69,'[1]Sheet1 (2)'!$D$69*('[1]Sheet1 (2)'!$D$72-crack_t_index)/'[1]Sheet1 (2)'!$D$72,IF([1]shee2!D1440='[1]Sheet1 (2)'!$C$70,'[1]Sheet1 (2)'!$D$70*('[1]Sheet1 (2)'!$D$72-crack_t_index)/'[1]Sheet1 (2)'!$D$72,IF([1]shee2!D1440='[1]Sheet1 (2)'!$C$71,'[1]Sheet1 (2)'!$D$71*('[1]Sheet1 (2)'!$D$72-crack_t_index)/'[1]Sheet1 (2)'!$D$72)))&lt;0,0,IF(D1500='[1]Sheet1 (2)'!$C$69,'[1]Sheet1 (2)'!$D$69*('[1]Sheet1 (2)'!$D$72-crack_t_index)/'[1]Sheet1 (2)'!$D$72,IF([1]shee2!D1440='[1]Sheet1 (2)'!$C$70,'[1]Sheet1 (2)'!$D$70*('[1]Sheet1 (2)'!$D$72-crack_t_index)/'[1]Sheet1 (2)'!$D$72,IF([1]shee2!D1440='[1]Sheet1 (2)'!$C$71,'[1]Sheet1 (2)'!$D$71*('[1]Sheet1 (2)'!$D$72-crack_t_index)/'[1]Sheet1 (2)'!$D$72))))</f>
        <v>5</v>
      </c>
      <c r="AX1500" s="157">
        <f>IF(IF(D1500='[1]Sheet1 (2)'!$C$69,'[1]Sheet1 (2)'!$D$69*('[1]Sheet1 (2)'!$D$72-rave_index)/'[1]Sheet1 (2)'!$D$72,IF([1]shee2!D1440='[1]Sheet1 (2)'!$C$70,'[1]Sheet1 (2)'!$D$70*('[1]Sheet1 (2)'!$D$72-rave_index)/'[1]Sheet1 (2)'!$D$72,IF([1]shee2!D1440='[1]Sheet1 (2)'!$C$71,'[1]Sheet1 (2)'!$D$71*('[1]Sheet1 (2)'!$D$72-rave_index)/'[1]Sheet1 (2)'!$D$72)))&lt;0,0,IF(D1500='[1]Sheet1 (2)'!$C$69,'[1]Sheet1 (2)'!$D$69*('[1]Sheet1 (2)'!$D$72-rave_index)/'[1]Sheet1 (2)'!$D$72,IF([1]shee2!D1440='[1]Sheet1 (2)'!$C$70,'[1]Sheet1 (2)'!$D$70*('[1]Sheet1 (2)'!$D$72-rave_index)/'[1]Sheet1 (2)'!$D$72,IF([1]shee2!D1440='[1]Sheet1 (2)'!$C$71,'[1]Sheet1 (2)'!$D$71*('[1]Sheet1 (2)'!$D$72-rave_index)/'[1]Sheet1 (2)'!$D$72))))</f>
        <v>5</v>
      </c>
      <c r="AY1500" s="157">
        <f>IF(IF(D1500='[1]Sheet1 (2)'!$C$69,'[1]Sheet1 (2)'!$D$69*('[1]Sheet1 (2)'!$D$72-rough_index)/'[1]Sheet1 (2)'!$D$72,IF([1]shee2!D1440='[1]Sheet1 (2)'!$C$70,'[1]Sheet1 (2)'!$D$70*('[1]Sheet1 (2)'!$D$72-rough_index)/'[1]Sheet1 (2)'!$D$72,IF([1]shee2!D1440='[1]Sheet1 (2)'!$C$71,'[1]Sheet1 (2)'!$D$71*('[1]Sheet1 (2)'!$D$72-rough_index)/'[1]Sheet1 (2)'!$D$72)))&lt;0,0,IF(D1500='[1]Sheet1 (2)'!$C$69,'[1]Sheet1 (2)'!$D$69*('[1]Sheet1 (2)'!$D$72-rough_index)/'[1]Sheet1 (2)'!$D$72,IF([1]shee2!D1440='[1]Sheet1 (2)'!$C$70,'[1]Sheet1 (2)'!$D$70*('[1]Sheet1 (2)'!$D$72-rough_index)/'[1]Sheet1 (2)'!$D$72,IF([1]shee2!D1440='[1]Sheet1 (2)'!$C$71,'[1]Sheet1 (2)'!$D$71*('[1]Sheet1 (2)'!$D$72-rough_index)/'[1]Sheet1 (2)'!$D$72))))</f>
        <v>2.5</v>
      </c>
      <c r="AZ1500" s="179">
        <f>+(AU1500*'[1]Sheet1 (2)'!$C$77)+(AV1500*'[1]Sheet1 (2)'!$C$78)+(AW1500*'[1]Sheet1 (2)'!$C$79)+(AX1500*'[1]Sheet1 (2)'!$C$80)+(AY1500*'[1]Sheet1 (2)'!$C$81)</f>
        <v>4.25</v>
      </c>
      <c r="BA1500" s="213" t="str">
        <f t="shared" si="46"/>
        <v>Good</v>
      </c>
      <c r="BE1500">
        <f>IF(D1500='[1]Sheet1 (2)'!$C$61,'[1]Sheet1 (2)'!$D$61*(counts^2)+'[1]Sheet1 (2)'!$G$61*counts+'[1]Sheet1 (2)'!$J$61,IF(D1500='[1]Sheet1 (2)'!$C$62,'[1]Sheet1 (2)'!$D$62*counts+'[1]Sheet1 (2)'!$G$62,IF(D1500='[1]Sheet1 (2)'!$C$63,'[1]Sheet1 (2)'!$D$63*counts+'[1]Sheet1 (2)'!$G$63,IF(D1500='[1]Sheet1 (2)'!$C$64,'[1]Sheet1 (2)'!$D$64*counts+'[1]Sheet1 (2)'!$G$64))))</f>
        <v>2.0984129299999998</v>
      </c>
    </row>
    <row r="1501" spans="1:57" ht="12.75" customHeight="1">
      <c r="A1501" s="176" t="s">
        <v>282</v>
      </c>
      <c r="B1501" s="145" t="s">
        <v>76</v>
      </c>
      <c r="C1501" s="170">
        <v>1634</v>
      </c>
      <c r="D1501" s="174" t="s">
        <v>77</v>
      </c>
      <c r="E1501" s="171">
        <v>8</v>
      </c>
      <c r="F1501" s="171">
        <v>2</v>
      </c>
      <c r="G1501" s="171" t="s">
        <v>77</v>
      </c>
      <c r="H1501" s="171">
        <v>1</v>
      </c>
      <c r="I1501" s="171" t="s">
        <v>77</v>
      </c>
      <c r="J1501" s="173" t="s">
        <v>80</v>
      </c>
      <c r="K1501" s="173" t="s">
        <v>80</v>
      </c>
      <c r="L1501" s="169">
        <f>VLOOKUP(CONCATENATE(J1501,K1501),'Sheet1 (2)'!$J$6:$K$26,2,FALSE)</f>
        <v>0</v>
      </c>
      <c r="M1501" s="173" t="s">
        <v>80</v>
      </c>
      <c r="N1501" s="173" t="s">
        <v>80</v>
      </c>
      <c r="O1501" s="177">
        <f>VLOOKUP(CONCATENATE(M1501,N1501),'[1]Sheet1 (2)'!$L$6:$M$26,2,FALSE)</f>
        <v>0</v>
      </c>
      <c r="P1501" s="173" t="s">
        <v>80</v>
      </c>
      <c r="Q1501" s="173" t="s">
        <v>80</v>
      </c>
      <c r="R1501" s="177">
        <f>VLOOKUP(CONCATENATE(P1501,Q1501),'[1]Sheet1 (2)'!$N$6:$O$26,2,FALSE)</f>
        <v>0</v>
      </c>
      <c r="S1501" s="173" t="s">
        <v>80</v>
      </c>
      <c r="T1501" s="173" t="s">
        <v>80</v>
      </c>
      <c r="U1501" s="177">
        <f>VLOOKUP(CONCATENATE(S1501,T1501),'[1]Sheet1 (2)'!$P$6:$Q$26,2,FALSE)</f>
        <v>0</v>
      </c>
      <c r="V1501" s="173" t="s">
        <v>80</v>
      </c>
      <c r="W1501" s="173" t="s">
        <v>80</v>
      </c>
      <c r="X1501" s="177">
        <f>VLOOKUP(CONCATENATE(V1501,W1501),'[1]Sheet1 (2)'!$R$6:$S$26,2,FALSE)</f>
        <v>0</v>
      </c>
      <c r="Y1501" s="173" t="s">
        <v>80</v>
      </c>
      <c r="Z1501" s="173" t="s">
        <v>80</v>
      </c>
      <c r="AA1501" s="177">
        <f>VLOOKUP(CONCATENATE(Y1501,Z1501),'[1]Sheet1 (2)'!$T$6:$U$26,2,FALSE)</f>
        <v>0</v>
      </c>
      <c r="AB1501" s="173" t="s">
        <v>80</v>
      </c>
      <c r="AC1501" s="173" t="s">
        <v>80</v>
      </c>
      <c r="AD1501" s="177">
        <f>VLOOKUP(CONCATENATE(AB1501,AC1501),'[1]Sheet1 (2)'!$X$6:$Y$26,2,FALSE)</f>
        <v>0</v>
      </c>
      <c r="AE1501" s="173" t="s">
        <v>82</v>
      </c>
      <c r="AF1501" s="173" t="s">
        <v>81</v>
      </c>
      <c r="AG1501" s="177">
        <f>VLOOKUP(CONCATENATE(AE1501,AF1501),'[1]Sheet1 (2)'!$Z$6:$AA$26,2,FALSE)</f>
        <v>66</v>
      </c>
      <c r="AH1501" s="172"/>
      <c r="AI1501" s="178"/>
      <c r="AJ1501" s="140"/>
      <c r="AK1501" s="176" t="s">
        <v>282</v>
      </c>
      <c r="AL1501" s="176" t="s">
        <v>76</v>
      </c>
      <c r="AM1501" s="170">
        <f t="shared" si="47"/>
        <v>1634</v>
      </c>
      <c r="AN1501" s="147"/>
      <c r="AO1501" s="155">
        <v>1634</v>
      </c>
      <c r="AP1501" s="156"/>
      <c r="AQ1501" s="157">
        <v>2.1231888843635032</v>
      </c>
      <c r="AR1501" s="158"/>
      <c r="AS1501" s="145">
        <f>LOOKUP(rufmkm,'[1]Sheet1 (2)'!$V$62:$V$71,'[1]Sheet1 (2)'!$W$62:$W$71)</f>
        <v>30</v>
      </c>
      <c r="AT1501" s="140"/>
      <c r="AU1501" s="157">
        <f>IF(IF(D1501='[1]Sheet1 (2)'!$C$69,'[1]Sheet1 (2)'!$D$69*('[1]Sheet1 (2)'!$D$72-rut_index)/'[1]Sheet1 (2)'!$D$72,IF([1]shee2!D1441='[1]Sheet1 (2)'!$C$70,'[1]Sheet1 (2)'!$D$70*('[1]Sheet1 (2)'!$D$72-rut_index)/'[1]Sheet1 (2)'!$D$72,IF([1]shee2!D1441='[1]Sheet1 (2)'!$C$71,'[1]Sheet1 (2)'!$D$71*('[1]Sheet1 (2)'!$D$72-rut_index)/'[1]Sheet1 (2)'!$D$72)))&lt;0,0,IF(D1501='[1]Sheet1 (2)'!$C$69,'[1]Sheet1 (2)'!$D$69*('[1]Sheet1 (2)'!$D$72-rut_index)/'[1]Sheet1 (2)'!$D$72,IF([1]shee2!D1441='[1]Sheet1 (2)'!$C$70,'[1]Sheet1 (2)'!$D$70*('[1]Sheet1 (2)'!$D$72-rut_index)/'[1]Sheet1 (2)'!$D$72,IF([1]shee2!D1441='[1]Sheet1 (2)'!$C$71,'[1]Sheet1 (2)'!$D$71*('[1]Sheet1 (2)'!$D$72-rut_index)/'[1]Sheet1 (2)'!$D$72))))</f>
        <v>5</v>
      </c>
      <c r="AV1501" s="157">
        <f>IF(IF(D1501='[1]Sheet1 (2)'!$C$69,'[1]Sheet1 (2)'!$D$69*('[1]Sheet1 (2)'!$D$72-crack_s_index)/'[1]Sheet1 (2)'!$D$72,IF([1]shee2!D1441='[1]Sheet1 (2)'!$C$70,'[1]Sheet1 (2)'!$D$70*('[1]Sheet1 (2)'!$D$72-crack_s_index)/'[1]Sheet1 (2)'!$D$72,IF([1]shee2!D1441='[1]Sheet1 (2)'!$C$71,'[1]Sheet1 (2)'!$D$71*('[1]Sheet1 (2)'!$D$72-crack_s_index)/'[1]Sheet1 (2)'!$D$72)))&lt;0,0,IF(D1501='[1]Sheet1 (2)'!$C$69,'[1]Sheet1 (2)'!$D$69*('[1]Sheet1 (2)'!$D$72-crack_s_index)/'[1]Sheet1 (2)'!$D$72,IF([1]shee2!D1441='[1]Sheet1 (2)'!$C$70,'[1]Sheet1 (2)'!$D$70*('[1]Sheet1 (2)'!$D$72-crack_s_index)/'[1]Sheet1 (2)'!$D$72,IF([1]shee2!D1441='[1]Sheet1 (2)'!$C$71,'[1]Sheet1 (2)'!$D$71*('[1]Sheet1 (2)'!$D$72-crack_s_index)/'[1]Sheet1 (2)'!$D$72))))</f>
        <v>5</v>
      </c>
      <c r="AW1501" s="157">
        <f>IF(IF(D1501='[1]Sheet1 (2)'!$C$69,'[1]Sheet1 (2)'!$D$69*('[1]Sheet1 (2)'!$D$72-crack_t_index)/'[1]Sheet1 (2)'!$D$72,IF([1]shee2!D1441='[1]Sheet1 (2)'!$C$70,'[1]Sheet1 (2)'!$D$70*('[1]Sheet1 (2)'!$D$72-crack_t_index)/'[1]Sheet1 (2)'!$D$72,IF([1]shee2!D1441='[1]Sheet1 (2)'!$C$71,'[1]Sheet1 (2)'!$D$71*('[1]Sheet1 (2)'!$D$72-crack_t_index)/'[1]Sheet1 (2)'!$D$72)))&lt;0,0,IF(D1501='[1]Sheet1 (2)'!$C$69,'[1]Sheet1 (2)'!$D$69*('[1]Sheet1 (2)'!$D$72-crack_t_index)/'[1]Sheet1 (2)'!$D$72,IF([1]shee2!D1441='[1]Sheet1 (2)'!$C$70,'[1]Sheet1 (2)'!$D$70*('[1]Sheet1 (2)'!$D$72-crack_t_index)/'[1]Sheet1 (2)'!$D$72,IF([1]shee2!D1441='[1]Sheet1 (2)'!$C$71,'[1]Sheet1 (2)'!$D$71*('[1]Sheet1 (2)'!$D$72-crack_t_index)/'[1]Sheet1 (2)'!$D$72))))</f>
        <v>5</v>
      </c>
      <c r="AX1501" s="157">
        <f>IF(IF(D1501='[1]Sheet1 (2)'!$C$69,'[1]Sheet1 (2)'!$D$69*('[1]Sheet1 (2)'!$D$72-rave_index)/'[1]Sheet1 (2)'!$D$72,IF([1]shee2!D1441='[1]Sheet1 (2)'!$C$70,'[1]Sheet1 (2)'!$D$70*('[1]Sheet1 (2)'!$D$72-rave_index)/'[1]Sheet1 (2)'!$D$72,IF([1]shee2!D1441='[1]Sheet1 (2)'!$C$71,'[1]Sheet1 (2)'!$D$71*('[1]Sheet1 (2)'!$D$72-rave_index)/'[1]Sheet1 (2)'!$D$72)))&lt;0,0,IF(D1501='[1]Sheet1 (2)'!$C$69,'[1]Sheet1 (2)'!$D$69*('[1]Sheet1 (2)'!$D$72-rave_index)/'[1]Sheet1 (2)'!$D$72,IF([1]shee2!D1441='[1]Sheet1 (2)'!$C$70,'[1]Sheet1 (2)'!$D$70*('[1]Sheet1 (2)'!$D$72-rave_index)/'[1]Sheet1 (2)'!$D$72,IF([1]shee2!D1441='[1]Sheet1 (2)'!$C$71,'[1]Sheet1 (2)'!$D$71*('[1]Sheet1 (2)'!$D$72-rave_index)/'[1]Sheet1 (2)'!$D$72))))</f>
        <v>5</v>
      </c>
      <c r="AY1501" s="157">
        <f>IF(IF(D1501='[1]Sheet1 (2)'!$C$69,'[1]Sheet1 (2)'!$D$69*('[1]Sheet1 (2)'!$D$72-rough_index)/'[1]Sheet1 (2)'!$D$72,IF([1]shee2!D1441='[1]Sheet1 (2)'!$C$70,'[1]Sheet1 (2)'!$D$70*('[1]Sheet1 (2)'!$D$72-rough_index)/'[1]Sheet1 (2)'!$D$72,IF([1]shee2!D1441='[1]Sheet1 (2)'!$C$71,'[1]Sheet1 (2)'!$D$71*('[1]Sheet1 (2)'!$D$72-rough_index)/'[1]Sheet1 (2)'!$D$72)))&lt;0,0,IF(D1501='[1]Sheet1 (2)'!$C$69,'[1]Sheet1 (2)'!$D$69*('[1]Sheet1 (2)'!$D$72-rough_index)/'[1]Sheet1 (2)'!$D$72,IF([1]shee2!D1441='[1]Sheet1 (2)'!$C$70,'[1]Sheet1 (2)'!$D$70*('[1]Sheet1 (2)'!$D$72-rough_index)/'[1]Sheet1 (2)'!$D$72,IF([1]shee2!D1441='[1]Sheet1 (2)'!$C$71,'[1]Sheet1 (2)'!$D$71*('[1]Sheet1 (2)'!$D$72-rough_index)/'[1]Sheet1 (2)'!$D$72))))</f>
        <v>2.5</v>
      </c>
      <c r="AZ1501" s="179">
        <f>+(AU1501*'[1]Sheet1 (2)'!$C$77)+(AV1501*'[1]Sheet1 (2)'!$C$78)+(AW1501*'[1]Sheet1 (2)'!$C$79)+(AX1501*'[1]Sheet1 (2)'!$C$80)+(AY1501*'[1]Sheet1 (2)'!$C$81)</f>
        <v>4.25</v>
      </c>
      <c r="BA1501" s="213" t="str">
        <f t="shared" si="46"/>
        <v>Good</v>
      </c>
      <c r="BE1501">
        <f>IF(D1501='[1]Sheet1 (2)'!$C$61,'[1]Sheet1 (2)'!$D$61*(counts^2)+'[1]Sheet1 (2)'!$G$61*counts+'[1]Sheet1 (2)'!$J$61,IF(D1501='[1]Sheet1 (2)'!$C$62,'[1]Sheet1 (2)'!$D$62*counts+'[1]Sheet1 (2)'!$G$62,IF(D1501='[1]Sheet1 (2)'!$C$63,'[1]Sheet1 (2)'!$D$63*counts+'[1]Sheet1 (2)'!$G$63,IF(D1501='[1]Sheet1 (2)'!$C$64,'[1]Sheet1 (2)'!$D$64*counts+'[1]Sheet1 (2)'!$G$64))))</f>
        <v>2.0984129299999998</v>
      </c>
    </row>
    <row r="1502" spans="1:57" ht="12.75" customHeight="1">
      <c r="A1502" s="176" t="s">
        <v>282</v>
      </c>
      <c r="B1502" s="145" t="s">
        <v>76</v>
      </c>
      <c r="C1502" s="170">
        <v>1635</v>
      </c>
      <c r="D1502" s="174" t="s">
        <v>77</v>
      </c>
      <c r="E1502" s="171">
        <v>8</v>
      </c>
      <c r="F1502" s="171">
        <v>2</v>
      </c>
      <c r="G1502" s="171" t="s">
        <v>77</v>
      </c>
      <c r="H1502" s="171">
        <v>1</v>
      </c>
      <c r="I1502" s="171" t="s">
        <v>77</v>
      </c>
      <c r="J1502" s="173" t="s">
        <v>80</v>
      </c>
      <c r="K1502" s="173" t="s">
        <v>80</v>
      </c>
      <c r="L1502" s="169">
        <f>VLOOKUP(CONCATENATE(J1502,K1502),'Sheet1 (2)'!$J$6:$K$26,2,FALSE)</f>
        <v>0</v>
      </c>
      <c r="M1502" s="173" t="s">
        <v>80</v>
      </c>
      <c r="N1502" s="173" t="s">
        <v>80</v>
      </c>
      <c r="O1502" s="177">
        <f>VLOOKUP(CONCATENATE(M1502,N1502),'[1]Sheet1 (2)'!$L$6:$M$26,2,FALSE)</f>
        <v>0</v>
      </c>
      <c r="P1502" s="173" t="s">
        <v>80</v>
      </c>
      <c r="Q1502" s="173" t="s">
        <v>80</v>
      </c>
      <c r="R1502" s="177">
        <f>VLOOKUP(CONCATENATE(P1502,Q1502),'[1]Sheet1 (2)'!$N$6:$O$26,2,FALSE)</f>
        <v>0</v>
      </c>
      <c r="S1502" s="173" t="s">
        <v>80</v>
      </c>
      <c r="T1502" s="173" t="s">
        <v>80</v>
      </c>
      <c r="U1502" s="177">
        <f>VLOOKUP(CONCATENATE(S1502,T1502),'[1]Sheet1 (2)'!$P$6:$Q$26,2,FALSE)</f>
        <v>0</v>
      </c>
      <c r="V1502" s="173" t="s">
        <v>80</v>
      </c>
      <c r="W1502" s="173" t="s">
        <v>80</v>
      </c>
      <c r="X1502" s="177">
        <f>VLOOKUP(CONCATENATE(V1502,W1502),'[1]Sheet1 (2)'!$R$6:$S$26,2,FALSE)</f>
        <v>0</v>
      </c>
      <c r="Y1502" s="173" t="s">
        <v>80</v>
      </c>
      <c r="Z1502" s="173" t="s">
        <v>80</v>
      </c>
      <c r="AA1502" s="177">
        <f>VLOOKUP(CONCATENATE(Y1502,Z1502),'[1]Sheet1 (2)'!$T$6:$U$26,2,FALSE)</f>
        <v>0</v>
      </c>
      <c r="AB1502" s="173" t="s">
        <v>80</v>
      </c>
      <c r="AC1502" s="173" t="s">
        <v>80</v>
      </c>
      <c r="AD1502" s="177">
        <f>VLOOKUP(CONCATENATE(AB1502,AC1502),'[1]Sheet1 (2)'!$X$6:$Y$26,2,FALSE)</f>
        <v>0</v>
      </c>
      <c r="AE1502" s="173" t="s">
        <v>82</v>
      </c>
      <c r="AF1502" s="173" t="s">
        <v>81</v>
      </c>
      <c r="AG1502" s="177">
        <f>VLOOKUP(CONCATENATE(AE1502,AF1502),'[1]Sheet1 (2)'!$Z$6:$AA$26,2,FALSE)</f>
        <v>66</v>
      </c>
      <c r="AH1502" s="172"/>
      <c r="AI1502" s="178"/>
      <c r="AJ1502" s="140"/>
      <c r="AK1502" s="176" t="s">
        <v>282</v>
      </c>
      <c r="AL1502" s="176" t="s">
        <v>76</v>
      </c>
      <c r="AM1502" s="170">
        <f t="shared" si="47"/>
        <v>1635</v>
      </c>
      <c r="AN1502" s="147"/>
      <c r="AO1502" s="155"/>
      <c r="AP1502" s="156"/>
      <c r="AQ1502" s="157">
        <v>2.5403984751340536</v>
      </c>
      <c r="AR1502" s="158"/>
      <c r="AS1502" s="145">
        <f>LOOKUP(rufmkm,'[1]Sheet1 (2)'!$V$62:$V$71,'[1]Sheet1 (2)'!$W$62:$W$71)</f>
        <v>30</v>
      </c>
      <c r="AT1502" s="140"/>
      <c r="AU1502" s="157">
        <f>IF(IF(D1502='[1]Sheet1 (2)'!$C$69,'[1]Sheet1 (2)'!$D$69*('[1]Sheet1 (2)'!$D$72-rut_index)/'[1]Sheet1 (2)'!$D$72,IF([1]shee2!D1442='[1]Sheet1 (2)'!$C$70,'[1]Sheet1 (2)'!$D$70*('[1]Sheet1 (2)'!$D$72-rut_index)/'[1]Sheet1 (2)'!$D$72,IF([1]shee2!D1442='[1]Sheet1 (2)'!$C$71,'[1]Sheet1 (2)'!$D$71*('[1]Sheet1 (2)'!$D$72-rut_index)/'[1]Sheet1 (2)'!$D$72)))&lt;0,0,IF(D1502='[1]Sheet1 (2)'!$C$69,'[1]Sheet1 (2)'!$D$69*('[1]Sheet1 (2)'!$D$72-rut_index)/'[1]Sheet1 (2)'!$D$72,IF([1]shee2!D1442='[1]Sheet1 (2)'!$C$70,'[1]Sheet1 (2)'!$D$70*('[1]Sheet1 (2)'!$D$72-rut_index)/'[1]Sheet1 (2)'!$D$72,IF([1]shee2!D1442='[1]Sheet1 (2)'!$C$71,'[1]Sheet1 (2)'!$D$71*('[1]Sheet1 (2)'!$D$72-rut_index)/'[1]Sheet1 (2)'!$D$72))))</f>
        <v>5</v>
      </c>
      <c r="AV1502" s="157">
        <f>IF(IF(D1502='[1]Sheet1 (2)'!$C$69,'[1]Sheet1 (2)'!$D$69*('[1]Sheet1 (2)'!$D$72-crack_s_index)/'[1]Sheet1 (2)'!$D$72,IF([1]shee2!D1442='[1]Sheet1 (2)'!$C$70,'[1]Sheet1 (2)'!$D$70*('[1]Sheet1 (2)'!$D$72-crack_s_index)/'[1]Sheet1 (2)'!$D$72,IF([1]shee2!D1442='[1]Sheet1 (2)'!$C$71,'[1]Sheet1 (2)'!$D$71*('[1]Sheet1 (2)'!$D$72-crack_s_index)/'[1]Sheet1 (2)'!$D$72)))&lt;0,0,IF(D1502='[1]Sheet1 (2)'!$C$69,'[1]Sheet1 (2)'!$D$69*('[1]Sheet1 (2)'!$D$72-crack_s_index)/'[1]Sheet1 (2)'!$D$72,IF([1]shee2!D1442='[1]Sheet1 (2)'!$C$70,'[1]Sheet1 (2)'!$D$70*('[1]Sheet1 (2)'!$D$72-crack_s_index)/'[1]Sheet1 (2)'!$D$72,IF([1]shee2!D1442='[1]Sheet1 (2)'!$C$71,'[1]Sheet1 (2)'!$D$71*('[1]Sheet1 (2)'!$D$72-crack_s_index)/'[1]Sheet1 (2)'!$D$72))))</f>
        <v>5</v>
      </c>
      <c r="AW1502" s="157">
        <f>IF(IF(D1502='[1]Sheet1 (2)'!$C$69,'[1]Sheet1 (2)'!$D$69*('[1]Sheet1 (2)'!$D$72-crack_t_index)/'[1]Sheet1 (2)'!$D$72,IF([1]shee2!D1442='[1]Sheet1 (2)'!$C$70,'[1]Sheet1 (2)'!$D$70*('[1]Sheet1 (2)'!$D$72-crack_t_index)/'[1]Sheet1 (2)'!$D$72,IF([1]shee2!D1442='[1]Sheet1 (2)'!$C$71,'[1]Sheet1 (2)'!$D$71*('[1]Sheet1 (2)'!$D$72-crack_t_index)/'[1]Sheet1 (2)'!$D$72)))&lt;0,0,IF(D1502='[1]Sheet1 (2)'!$C$69,'[1]Sheet1 (2)'!$D$69*('[1]Sheet1 (2)'!$D$72-crack_t_index)/'[1]Sheet1 (2)'!$D$72,IF([1]shee2!D1442='[1]Sheet1 (2)'!$C$70,'[1]Sheet1 (2)'!$D$70*('[1]Sheet1 (2)'!$D$72-crack_t_index)/'[1]Sheet1 (2)'!$D$72,IF([1]shee2!D1442='[1]Sheet1 (2)'!$C$71,'[1]Sheet1 (2)'!$D$71*('[1]Sheet1 (2)'!$D$72-crack_t_index)/'[1]Sheet1 (2)'!$D$72))))</f>
        <v>5</v>
      </c>
      <c r="AX1502" s="157">
        <f>IF(IF(D1502='[1]Sheet1 (2)'!$C$69,'[1]Sheet1 (2)'!$D$69*('[1]Sheet1 (2)'!$D$72-rave_index)/'[1]Sheet1 (2)'!$D$72,IF([1]shee2!D1442='[1]Sheet1 (2)'!$C$70,'[1]Sheet1 (2)'!$D$70*('[1]Sheet1 (2)'!$D$72-rave_index)/'[1]Sheet1 (2)'!$D$72,IF([1]shee2!D1442='[1]Sheet1 (2)'!$C$71,'[1]Sheet1 (2)'!$D$71*('[1]Sheet1 (2)'!$D$72-rave_index)/'[1]Sheet1 (2)'!$D$72)))&lt;0,0,IF(D1502='[1]Sheet1 (2)'!$C$69,'[1]Sheet1 (2)'!$D$69*('[1]Sheet1 (2)'!$D$72-rave_index)/'[1]Sheet1 (2)'!$D$72,IF([1]shee2!D1442='[1]Sheet1 (2)'!$C$70,'[1]Sheet1 (2)'!$D$70*('[1]Sheet1 (2)'!$D$72-rave_index)/'[1]Sheet1 (2)'!$D$72,IF([1]shee2!D1442='[1]Sheet1 (2)'!$C$71,'[1]Sheet1 (2)'!$D$71*('[1]Sheet1 (2)'!$D$72-rave_index)/'[1]Sheet1 (2)'!$D$72))))</f>
        <v>5</v>
      </c>
      <c r="AY1502" s="157">
        <f>IF(IF(D1502='[1]Sheet1 (2)'!$C$69,'[1]Sheet1 (2)'!$D$69*('[1]Sheet1 (2)'!$D$72-rough_index)/'[1]Sheet1 (2)'!$D$72,IF([1]shee2!D1442='[1]Sheet1 (2)'!$C$70,'[1]Sheet1 (2)'!$D$70*('[1]Sheet1 (2)'!$D$72-rough_index)/'[1]Sheet1 (2)'!$D$72,IF([1]shee2!D1442='[1]Sheet1 (2)'!$C$71,'[1]Sheet1 (2)'!$D$71*('[1]Sheet1 (2)'!$D$72-rough_index)/'[1]Sheet1 (2)'!$D$72)))&lt;0,0,IF(D1502='[1]Sheet1 (2)'!$C$69,'[1]Sheet1 (2)'!$D$69*('[1]Sheet1 (2)'!$D$72-rough_index)/'[1]Sheet1 (2)'!$D$72,IF([1]shee2!D1442='[1]Sheet1 (2)'!$C$70,'[1]Sheet1 (2)'!$D$70*('[1]Sheet1 (2)'!$D$72-rough_index)/'[1]Sheet1 (2)'!$D$72,IF([1]shee2!D1442='[1]Sheet1 (2)'!$C$71,'[1]Sheet1 (2)'!$D$71*('[1]Sheet1 (2)'!$D$72-rough_index)/'[1]Sheet1 (2)'!$D$72))))</f>
        <v>2.5</v>
      </c>
      <c r="AZ1502" s="179">
        <f>+(AU1502*'[1]Sheet1 (2)'!$C$77)+(AV1502*'[1]Sheet1 (2)'!$C$78)+(AW1502*'[1]Sheet1 (2)'!$C$79)+(AX1502*'[1]Sheet1 (2)'!$C$80)+(AY1502*'[1]Sheet1 (2)'!$C$81)</f>
        <v>4.25</v>
      </c>
      <c r="BA1502" s="213" t="str">
        <f t="shared" si="46"/>
        <v>Good</v>
      </c>
      <c r="BE1502">
        <f>IF(D1502='[1]Sheet1 (2)'!$C$61,'[1]Sheet1 (2)'!$D$61*(counts^2)+'[1]Sheet1 (2)'!$G$61*counts+'[1]Sheet1 (2)'!$J$61,IF(D1502='[1]Sheet1 (2)'!$C$62,'[1]Sheet1 (2)'!$D$62*counts+'[1]Sheet1 (2)'!$G$62,IF(D1502='[1]Sheet1 (2)'!$C$63,'[1]Sheet1 (2)'!$D$63*counts+'[1]Sheet1 (2)'!$G$63,IF(D1502='[1]Sheet1 (2)'!$C$64,'[1]Sheet1 (2)'!$D$64*counts+'[1]Sheet1 (2)'!$G$64))))</f>
        <v>2.0984129299999998</v>
      </c>
    </row>
    <row r="1503" spans="1:57" ht="12.75" customHeight="1">
      <c r="A1503" s="176" t="s">
        <v>282</v>
      </c>
      <c r="B1503" s="145" t="s">
        <v>76</v>
      </c>
      <c r="C1503" s="170">
        <v>1636</v>
      </c>
      <c r="D1503" s="174" t="s">
        <v>77</v>
      </c>
      <c r="E1503" s="171">
        <v>8</v>
      </c>
      <c r="F1503" s="171">
        <v>2</v>
      </c>
      <c r="G1503" s="171" t="s">
        <v>77</v>
      </c>
      <c r="H1503" s="171">
        <v>1</v>
      </c>
      <c r="I1503" s="171" t="s">
        <v>77</v>
      </c>
      <c r="J1503" s="173" t="s">
        <v>80</v>
      </c>
      <c r="K1503" s="173" t="s">
        <v>80</v>
      </c>
      <c r="L1503" s="169">
        <f>VLOOKUP(CONCATENATE(J1503,K1503),'Sheet1 (2)'!$J$6:$K$26,2,FALSE)</f>
        <v>0</v>
      </c>
      <c r="M1503" s="173" t="s">
        <v>80</v>
      </c>
      <c r="N1503" s="173" t="s">
        <v>80</v>
      </c>
      <c r="O1503" s="177">
        <f>VLOOKUP(CONCATENATE(M1503,N1503),'[1]Sheet1 (2)'!$L$6:$M$26,2,FALSE)</f>
        <v>0</v>
      </c>
      <c r="P1503" s="173" t="s">
        <v>80</v>
      </c>
      <c r="Q1503" s="173" t="s">
        <v>80</v>
      </c>
      <c r="R1503" s="177">
        <f>VLOOKUP(CONCATENATE(P1503,Q1503),'[1]Sheet1 (2)'!$N$6:$O$26,2,FALSE)</f>
        <v>0</v>
      </c>
      <c r="S1503" s="173" t="s">
        <v>80</v>
      </c>
      <c r="T1503" s="173" t="s">
        <v>80</v>
      </c>
      <c r="U1503" s="177">
        <f>VLOOKUP(CONCATENATE(S1503,T1503),'[1]Sheet1 (2)'!$P$6:$Q$26,2,FALSE)</f>
        <v>0</v>
      </c>
      <c r="V1503" s="173" t="s">
        <v>80</v>
      </c>
      <c r="W1503" s="173" t="s">
        <v>80</v>
      </c>
      <c r="X1503" s="177">
        <f>VLOOKUP(CONCATENATE(V1503,W1503),'[1]Sheet1 (2)'!$R$6:$S$26,2,FALSE)</f>
        <v>0</v>
      </c>
      <c r="Y1503" s="173" t="s">
        <v>80</v>
      </c>
      <c r="Z1503" s="173" t="s">
        <v>80</v>
      </c>
      <c r="AA1503" s="177">
        <f>VLOOKUP(CONCATENATE(Y1503,Z1503),'[1]Sheet1 (2)'!$T$6:$U$26,2,FALSE)</f>
        <v>0</v>
      </c>
      <c r="AB1503" s="173" t="s">
        <v>80</v>
      </c>
      <c r="AC1503" s="173" t="s">
        <v>80</v>
      </c>
      <c r="AD1503" s="177">
        <f>VLOOKUP(CONCATENATE(AB1503,AC1503),'[1]Sheet1 (2)'!$X$6:$Y$26,2,FALSE)</f>
        <v>0</v>
      </c>
      <c r="AE1503" s="173" t="s">
        <v>82</v>
      </c>
      <c r="AF1503" s="173" t="s">
        <v>81</v>
      </c>
      <c r="AG1503" s="177">
        <f>VLOOKUP(CONCATENATE(AE1503,AF1503),'[1]Sheet1 (2)'!$Z$6:$AA$26,2,FALSE)</f>
        <v>66</v>
      </c>
      <c r="AH1503" s="172"/>
      <c r="AI1503" s="178"/>
      <c r="AJ1503" s="140"/>
      <c r="AK1503" s="176" t="s">
        <v>282</v>
      </c>
      <c r="AL1503" s="176" t="s">
        <v>76</v>
      </c>
      <c r="AM1503" s="170">
        <f t="shared" si="47"/>
        <v>1636</v>
      </c>
      <c r="AN1503" s="147"/>
      <c r="AO1503" s="155" t="s">
        <v>409</v>
      </c>
      <c r="AP1503" s="156"/>
      <c r="AQ1503" s="157">
        <v>3.2657218284064142</v>
      </c>
      <c r="AR1503" s="158"/>
      <c r="AS1503" s="145">
        <f>LOOKUP(rufmkm,'[1]Sheet1 (2)'!$V$62:$V$71,'[1]Sheet1 (2)'!$W$62:$W$71)</f>
        <v>40</v>
      </c>
      <c r="AT1503" s="140"/>
      <c r="AU1503" s="157">
        <f>IF(IF(D1503='[1]Sheet1 (2)'!$C$69,'[1]Sheet1 (2)'!$D$69*('[1]Sheet1 (2)'!$D$72-rut_index)/'[1]Sheet1 (2)'!$D$72,IF([1]shee2!D1443='[1]Sheet1 (2)'!$C$70,'[1]Sheet1 (2)'!$D$70*('[1]Sheet1 (2)'!$D$72-rut_index)/'[1]Sheet1 (2)'!$D$72,IF([1]shee2!D1443='[1]Sheet1 (2)'!$C$71,'[1]Sheet1 (2)'!$D$71*('[1]Sheet1 (2)'!$D$72-rut_index)/'[1]Sheet1 (2)'!$D$72)))&lt;0,0,IF(D1503='[1]Sheet1 (2)'!$C$69,'[1]Sheet1 (2)'!$D$69*('[1]Sheet1 (2)'!$D$72-rut_index)/'[1]Sheet1 (2)'!$D$72,IF([1]shee2!D1443='[1]Sheet1 (2)'!$C$70,'[1]Sheet1 (2)'!$D$70*('[1]Sheet1 (2)'!$D$72-rut_index)/'[1]Sheet1 (2)'!$D$72,IF([1]shee2!D1443='[1]Sheet1 (2)'!$C$71,'[1]Sheet1 (2)'!$D$71*('[1]Sheet1 (2)'!$D$72-rut_index)/'[1]Sheet1 (2)'!$D$72))))</f>
        <v>5</v>
      </c>
      <c r="AV1503" s="157">
        <f>IF(IF(D1503='[1]Sheet1 (2)'!$C$69,'[1]Sheet1 (2)'!$D$69*('[1]Sheet1 (2)'!$D$72-crack_s_index)/'[1]Sheet1 (2)'!$D$72,IF([1]shee2!D1443='[1]Sheet1 (2)'!$C$70,'[1]Sheet1 (2)'!$D$70*('[1]Sheet1 (2)'!$D$72-crack_s_index)/'[1]Sheet1 (2)'!$D$72,IF([1]shee2!D1443='[1]Sheet1 (2)'!$C$71,'[1]Sheet1 (2)'!$D$71*('[1]Sheet1 (2)'!$D$72-crack_s_index)/'[1]Sheet1 (2)'!$D$72)))&lt;0,0,IF(D1503='[1]Sheet1 (2)'!$C$69,'[1]Sheet1 (2)'!$D$69*('[1]Sheet1 (2)'!$D$72-crack_s_index)/'[1]Sheet1 (2)'!$D$72,IF([1]shee2!D1443='[1]Sheet1 (2)'!$C$70,'[1]Sheet1 (2)'!$D$70*('[1]Sheet1 (2)'!$D$72-crack_s_index)/'[1]Sheet1 (2)'!$D$72,IF([1]shee2!D1443='[1]Sheet1 (2)'!$C$71,'[1]Sheet1 (2)'!$D$71*('[1]Sheet1 (2)'!$D$72-crack_s_index)/'[1]Sheet1 (2)'!$D$72))))</f>
        <v>5</v>
      </c>
      <c r="AW1503" s="157">
        <f>IF(IF(D1503='[1]Sheet1 (2)'!$C$69,'[1]Sheet1 (2)'!$D$69*('[1]Sheet1 (2)'!$D$72-crack_t_index)/'[1]Sheet1 (2)'!$D$72,IF([1]shee2!D1443='[1]Sheet1 (2)'!$C$70,'[1]Sheet1 (2)'!$D$70*('[1]Sheet1 (2)'!$D$72-crack_t_index)/'[1]Sheet1 (2)'!$D$72,IF([1]shee2!D1443='[1]Sheet1 (2)'!$C$71,'[1]Sheet1 (2)'!$D$71*('[1]Sheet1 (2)'!$D$72-crack_t_index)/'[1]Sheet1 (2)'!$D$72)))&lt;0,0,IF(D1503='[1]Sheet1 (2)'!$C$69,'[1]Sheet1 (2)'!$D$69*('[1]Sheet1 (2)'!$D$72-crack_t_index)/'[1]Sheet1 (2)'!$D$72,IF([1]shee2!D1443='[1]Sheet1 (2)'!$C$70,'[1]Sheet1 (2)'!$D$70*('[1]Sheet1 (2)'!$D$72-crack_t_index)/'[1]Sheet1 (2)'!$D$72,IF([1]shee2!D1443='[1]Sheet1 (2)'!$C$71,'[1]Sheet1 (2)'!$D$71*('[1]Sheet1 (2)'!$D$72-crack_t_index)/'[1]Sheet1 (2)'!$D$72))))</f>
        <v>5</v>
      </c>
      <c r="AX1503" s="157">
        <f>IF(IF(D1503='[1]Sheet1 (2)'!$C$69,'[1]Sheet1 (2)'!$D$69*('[1]Sheet1 (2)'!$D$72-rave_index)/'[1]Sheet1 (2)'!$D$72,IF([1]shee2!D1443='[1]Sheet1 (2)'!$C$70,'[1]Sheet1 (2)'!$D$70*('[1]Sheet1 (2)'!$D$72-rave_index)/'[1]Sheet1 (2)'!$D$72,IF([1]shee2!D1443='[1]Sheet1 (2)'!$C$71,'[1]Sheet1 (2)'!$D$71*('[1]Sheet1 (2)'!$D$72-rave_index)/'[1]Sheet1 (2)'!$D$72)))&lt;0,0,IF(D1503='[1]Sheet1 (2)'!$C$69,'[1]Sheet1 (2)'!$D$69*('[1]Sheet1 (2)'!$D$72-rave_index)/'[1]Sheet1 (2)'!$D$72,IF([1]shee2!D1443='[1]Sheet1 (2)'!$C$70,'[1]Sheet1 (2)'!$D$70*('[1]Sheet1 (2)'!$D$72-rave_index)/'[1]Sheet1 (2)'!$D$72,IF([1]shee2!D1443='[1]Sheet1 (2)'!$C$71,'[1]Sheet1 (2)'!$D$71*('[1]Sheet1 (2)'!$D$72-rave_index)/'[1]Sheet1 (2)'!$D$72))))</f>
        <v>5</v>
      </c>
      <c r="AY1503" s="157">
        <f>IF(IF(D1503='[1]Sheet1 (2)'!$C$69,'[1]Sheet1 (2)'!$D$69*('[1]Sheet1 (2)'!$D$72-rough_index)/'[1]Sheet1 (2)'!$D$72,IF([1]shee2!D1443='[1]Sheet1 (2)'!$C$70,'[1]Sheet1 (2)'!$D$70*('[1]Sheet1 (2)'!$D$72-rough_index)/'[1]Sheet1 (2)'!$D$72,IF([1]shee2!D1443='[1]Sheet1 (2)'!$C$71,'[1]Sheet1 (2)'!$D$71*('[1]Sheet1 (2)'!$D$72-rough_index)/'[1]Sheet1 (2)'!$D$72)))&lt;0,0,IF(D1503='[1]Sheet1 (2)'!$C$69,'[1]Sheet1 (2)'!$D$69*('[1]Sheet1 (2)'!$D$72-rough_index)/'[1]Sheet1 (2)'!$D$72,IF([1]shee2!D1443='[1]Sheet1 (2)'!$C$70,'[1]Sheet1 (2)'!$D$70*('[1]Sheet1 (2)'!$D$72-rough_index)/'[1]Sheet1 (2)'!$D$72,IF([1]shee2!D1443='[1]Sheet1 (2)'!$C$71,'[1]Sheet1 (2)'!$D$71*('[1]Sheet1 (2)'!$D$72-rough_index)/'[1]Sheet1 (2)'!$D$72))))</f>
        <v>1.6666666666666667</v>
      </c>
      <c r="AZ1503" s="179">
        <f>+(AU1503*'[1]Sheet1 (2)'!$C$77)+(AV1503*'[1]Sheet1 (2)'!$C$78)+(AW1503*'[1]Sheet1 (2)'!$C$79)+(AX1503*'[1]Sheet1 (2)'!$C$80)+(AY1503*'[1]Sheet1 (2)'!$C$81)</f>
        <v>4</v>
      </c>
      <c r="BA1503" s="213" t="str">
        <f t="shared" si="46"/>
        <v>Good</v>
      </c>
      <c r="BE1503">
        <f>IF(D1503='[1]Sheet1 (2)'!$C$61,'[1]Sheet1 (2)'!$D$61*(counts^2)+'[1]Sheet1 (2)'!$G$61*counts+'[1]Sheet1 (2)'!$J$61,IF(D1503='[1]Sheet1 (2)'!$C$62,'[1]Sheet1 (2)'!$D$62*counts+'[1]Sheet1 (2)'!$G$62,IF(D1503='[1]Sheet1 (2)'!$C$63,'[1]Sheet1 (2)'!$D$63*counts+'[1]Sheet1 (2)'!$G$63,IF(D1503='[1]Sheet1 (2)'!$C$64,'[1]Sheet1 (2)'!$D$64*counts+'[1]Sheet1 (2)'!$G$64))))</f>
        <v>2.0984129299999998</v>
      </c>
    </row>
    <row r="1504" spans="1:57" ht="12.75" customHeight="1">
      <c r="A1504" s="176" t="s">
        <v>282</v>
      </c>
      <c r="B1504" s="145" t="s">
        <v>76</v>
      </c>
      <c r="C1504" s="170">
        <v>1637</v>
      </c>
      <c r="D1504" s="174" t="s">
        <v>77</v>
      </c>
      <c r="E1504" s="171">
        <v>8</v>
      </c>
      <c r="F1504" s="171">
        <v>2</v>
      </c>
      <c r="G1504" s="171" t="s">
        <v>77</v>
      </c>
      <c r="H1504" s="171">
        <v>1</v>
      </c>
      <c r="I1504" s="171" t="s">
        <v>77</v>
      </c>
      <c r="J1504" s="173" t="s">
        <v>80</v>
      </c>
      <c r="K1504" s="173" t="s">
        <v>80</v>
      </c>
      <c r="L1504" s="169">
        <f>VLOOKUP(CONCATENATE(J1504,K1504),'Sheet1 (2)'!$J$6:$K$26,2,FALSE)</f>
        <v>0</v>
      </c>
      <c r="M1504" s="173" t="s">
        <v>80</v>
      </c>
      <c r="N1504" s="173" t="s">
        <v>80</v>
      </c>
      <c r="O1504" s="177">
        <f>VLOOKUP(CONCATENATE(M1504,N1504),'[1]Sheet1 (2)'!$L$6:$M$26,2,FALSE)</f>
        <v>0</v>
      </c>
      <c r="P1504" s="173" t="s">
        <v>80</v>
      </c>
      <c r="Q1504" s="173" t="s">
        <v>80</v>
      </c>
      <c r="R1504" s="177">
        <f>VLOOKUP(CONCATENATE(P1504,Q1504),'[1]Sheet1 (2)'!$N$6:$O$26,2,FALSE)</f>
        <v>0</v>
      </c>
      <c r="S1504" s="173" t="s">
        <v>78</v>
      </c>
      <c r="T1504" s="173" t="s">
        <v>82</v>
      </c>
      <c r="U1504" s="177">
        <f>VLOOKUP(CONCATENATE(S1504,T1504),'[1]Sheet1 (2)'!$P$6:$Q$26,2,FALSE)</f>
        <v>6.25</v>
      </c>
      <c r="V1504" s="173" t="s">
        <v>80</v>
      </c>
      <c r="W1504" s="173" t="s">
        <v>80</v>
      </c>
      <c r="X1504" s="177">
        <f>VLOOKUP(CONCATENATE(V1504,W1504),'[1]Sheet1 (2)'!$R$6:$S$26,2,FALSE)</f>
        <v>0</v>
      </c>
      <c r="Y1504" s="173" t="s">
        <v>82</v>
      </c>
      <c r="Z1504" s="173" t="s">
        <v>83</v>
      </c>
      <c r="AA1504" s="177">
        <f>VLOOKUP(CONCATENATE(Y1504,Z1504),'[1]Sheet1 (2)'!$T$6:$U$26,2,FALSE)</f>
        <v>25</v>
      </c>
      <c r="AB1504" s="173" t="s">
        <v>80</v>
      </c>
      <c r="AC1504" s="173" t="s">
        <v>80</v>
      </c>
      <c r="AD1504" s="177">
        <f>VLOOKUP(CONCATENATE(AB1504,AC1504),'[1]Sheet1 (2)'!$X$6:$Y$26,2,FALSE)</f>
        <v>0</v>
      </c>
      <c r="AE1504" s="173" t="s">
        <v>82</v>
      </c>
      <c r="AF1504" s="173" t="s">
        <v>81</v>
      </c>
      <c r="AG1504" s="177">
        <f>VLOOKUP(CONCATENATE(AE1504,AF1504),'[1]Sheet1 (2)'!$Z$6:$AA$26,2,FALSE)</f>
        <v>66</v>
      </c>
      <c r="AH1504" s="172"/>
      <c r="AI1504" s="178"/>
      <c r="AJ1504" s="140"/>
      <c r="AK1504" s="176" t="s">
        <v>282</v>
      </c>
      <c r="AL1504" s="176" t="s">
        <v>76</v>
      </c>
      <c r="AM1504" s="170">
        <f t="shared" si="47"/>
        <v>1637</v>
      </c>
      <c r="AN1504" s="147"/>
      <c r="AO1504" s="155"/>
      <c r="AP1504" s="156"/>
      <c r="AQ1504" s="157">
        <v>3.6302881948924837</v>
      </c>
      <c r="AR1504" s="158"/>
      <c r="AS1504" s="145">
        <f>LOOKUP(rufmkm,'[1]Sheet1 (2)'!$V$62:$V$71,'[1]Sheet1 (2)'!$W$62:$W$71)</f>
        <v>40</v>
      </c>
      <c r="AT1504" s="140"/>
      <c r="AU1504" s="157">
        <f>IF(IF(D1504='[1]Sheet1 (2)'!$C$69,'[1]Sheet1 (2)'!$D$69*('[1]Sheet1 (2)'!$D$72-rut_index)/'[1]Sheet1 (2)'!$D$72,IF([1]shee2!D1444='[1]Sheet1 (2)'!$C$70,'[1]Sheet1 (2)'!$D$70*('[1]Sheet1 (2)'!$D$72-rut_index)/'[1]Sheet1 (2)'!$D$72,IF([1]shee2!D1444='[1]Sheet1 (2)'!$C$71,'[1]Sheet1 (2)'!$D$71*('[1]Sheet1 (2)'!$D$72-rut_index)/'[1]Sheet1 (2)'!$D$72)))&lt;0,0,IF(D1504='[1]Sheet1 (2)'!$C$69,'[1]Sheet1 (2)'!$D$69*('[1]Sheet1 (2)'!$D$72-rut_index)/'[1]Sheet1 (2)'!$D$72,IF([1]shee2!D1444='[1]Sheet1 (2)'!$C$70,'[1]Sheet1 (2)'!$D$70*('[1]Sheet1 (2)'!$D$72-rut_index)/'[1]Sheet1 (2)'!$D$72,IF([1]shee2!D1444='[1]Sheet1 (2)'!$C$71,'[1]Sheet1 (2)'!$D$71*('[1]Sheet1 (2)'!$D$72-rut_index)/'[1]Sheet1 (2)'!$D$72))))</f>
        <v>5</v>
      </c>
      <c r="AV1504" s="157">
        <f>IF(IF(D1504='[1]Sheet1 (2)'!$C$69,'[1]Sheet1 (2)'!$D$69*('[1]Sheet1 (2)'!$D$72-crack_s_index)/'[1]Sheet1 (2)'!$D$72,IF([1]shee2!D1444='[1]Sheet1 (2)'!$C$70,'[1]Sheet1 (2)'!$D$70*('[1]Sheet1 (2)'!$D$72-crack_s_index)/'[1]Sheet1 (2)'!$D$72,IF([1]shee2!D1444='[1]Sheet1 (2)'!$C$71,'[1]Sheet1 (2)'!$D$71*('[1]Sheet1 (2)'!$D$72-crack_s_index)/'[1]Sheet1 (2)'!$D$72)))&lt;0,0,IF(D1504='[1]Sheet1 (2)'!$C$69,'[1]Sheet1 (2)'!$D$69*('[1]Sheet1 (2)'!$D$72-crack_s_index)/'[1]Sheet1 (2)'!$D$72,IF([1]shee2!D1444='[1]Sheet1 (2)'!$C$70,'[1]Sheet1 (2)'!$D$70*('[1]Sheet1 (2)'!$D$72-crack_s_index)/'[1]Sheet1 (2)'!$D$72,IF([1]shee2!D1444='[1]Sheet1 (2)'!$C$71,'[1]Sheet1 (2)'!$D$71*('[1]Sheet1 (2)'!$D$72-crack_s_index)/'[1]Sheet1 (2)'!$D$72))))</f>
        <v>5</v>
      </c>
      <c r="AW1504" s="157">
        <f>IF(IF(D1504='[1]Sheet1 (2)'!$C$69,'[1]Sheet1 (2)'!$D$69*('[1]Sheet1 (2)'!$D$72-crack_t_index)/'[1]Sheet1 (2)'!$D$72,IF([1]shee2!D1444='[1]Sheet1 (2)'!$C$70,'[1]Sheet1 (2)'!$D$70*('[1]Sheet1 (2)'!$D$72-crack_t_index)/'[1]Sheet1 (2)'!$D$72,IF([1]shee2!D1444='[1]Sheet1 (2)'!$C$71,'[1]Sheet1 (2)'!$D$71*('[1]Sheet1 (2)'!$D$72-crack_t_index)/'[1]Sheet1 (2)'!$D$72)))&lt;0,0,IF(D1504='[1]Sheet1 (2)'!$C$69,'[1]Sheet1 (2)'!$D$69*('[1]Sheet1 (2)'!$D$72-crack_t_index)/'[1]Sheet1 (2)'!$D$72,IF([1]shee2!D1444='[1]Sheet1 (2)'!$C$70,'[1]Sheet1 (2)'!$D$70*('[1]Sheet1 (2)'!$D$72-crack_t_index)/'[1]Sheet1 (2)'!$D$72,IF([1]shee2!D1444='[1]Sheet1 (2)'!$C$71,'[1]Sheet1 (2)'!$D$71*('[1]Sheet1 (2)'!$D$72-crack_t_index)/'[1]Sheet1 (2)'!$D$72))))</f>
        <v>5</v>
      </c>
      <c r="AX1504" s="157">
        <f>IF(IF(D1504='[1]Sheet1 (2)'!$C$69,'[1]Sheet1 (2)'!$D$69*('[1]Sheet1 (2)'!$D$72-rave_index)/'[1]Sheet1 (2)'!$D$72,IF([1]shee2!D1444='[1]Sheet1 (2)'!$C$70,'[1]Sheet1 (2)'!$D$70*('[1]Sheet1 (2)'!$D$72-rave_index)/'[1]Sheet1 (2)'!$D$72,IF([1]shee2!D1444='[1]Sheet1 (2)'!$C$71,'[1]Sheet1 (2)'!$D$71*('[1]Sheet1 (2)'!$D$72-rave_index)/'[1]Sheet1 (2)'!$D$72)))&lt;0,0,IF(D1504='[1]Sheet1 (2)'!$C$69,'[1]Sheet1 (2)'!$D$69*('[1]Sheet1 (2)'!$D$72-rave_index)/'[1]Sheet1 (2)'!$D$72,IF([1]shee2!D1444='[1]Sheet1 (2)'!$C$70,'[1]Sheet1 (2)'!$D$70*('[1]Sheet1 (2)'!$D$72-rave_index)/'[1]Sheet1 (2)'!$D$72,IF([1]shee2!D1444='[1]Sheet1 (2)'!$C$71,'[1]Sheet1 (2)'!$D$71*('[1]Sheet1 (2)'!$D$72-rave_index)/'[1]Sheet1 (2)'!$D$72))))</f>
        <v>2.9166666666666665</v>
      </c>
      <c r="AY1504" s="157">
        <f>IF(IF(D1504='[1]Sheet1 (2)'!$C$69,'[1]Sheet1 (2)'!$D$69*('[1]Sheet1 (2)'!$D$72-rough_index)/'[1]Sheet1 (2)'!$D$72,IF([1]shee2!D1444='[1]Sheet1 (2)'!$C$70,'[1]Sheet1 (2)'!$D$70*('[1]Sheet1 (2)'!$D$72-rough_index)/'[1]Sheet1 (2)'!$D$72,IF([1]shee2!D1444='[1]Sheet1 (2)'!$C$71,'[1]Sheet1 (2)'!$D$71*('[1]Sheet1 (2)'!$D$72-rough_index)/'[1]Sheet1 (2)'!$D$72)))&lt;0,0,IF(D1504='[1]Sheet1 (2)'!$C$69,'[1]Sheet1 (2)'!$D$69*('[1]Sheet1 (2)'!$D$72-rough_index)/'[1]Sheet1 (2)'!$D$72,IF([1]shee2!D1444='[1]Sheet1 (2)'!$C$70,'[1]Sheet1 (2)'!$D$70*('[1]Sheet1 (2)'!$D$72-rough_index)/'[1]Sheet1 (2)'!$D$72,IF([1]shee2!D1444='[1]Sheet1 (2)'!$C$71,'[1]Sheet1 (2)'!$D$71*('[1]Sheet1 (2)'!$D$72-rough_index)/'[1]Sheet1 (2)'!$D$72))))</f>
        <v>1.6666666666666667</v>
      </c>
      <c r="AZ1504" s="179">
        <f>+(AU1504*'[1]Sheet1 (2)'!$C$77)+(AV1504*'[1]Sheet1 (2)'!$C$78)+(AW1504*'[1]Sheet1 (2)'!$C$79)+(AX1504*'[1]Sheet1 (2)'!$C$80)+(AY1504*'[1]Sheet1 (2)'!$C$81)</f>
        <v>3.7916666666666665</v>
      </c>
      <c r="BA1504" s="213" t="str">
        <f t="shared" si="46"/>
        <v>Fair</v>
      </c>
      <c r="BE1504">
        <f>IF(D1504='[1]Sheet1 (2)'!$C$61,'[1]Sheet1 (2)'!$D$61*(counts^2)+'[1]Sheet1 (2)'!$G$61*counts+'[1]Sheet1 (2)'!$J$61,IF(D1504='[1]Sheet1 (2)'!$C$62,'[1]Sheet1 (2)'!$D$62*counts+'[1]Sheet1 (2)'!$G$62,IF(D1504='[1]Sheet1 (2)'!$C$63,'[1]Sheet1 (2)'!$D$63*counts+'[1]Sheet1 (2)'!$G$63,IF(D1504='[1]Sheet1 (2)'!$C$64,'[1]Sheet1 (2)'!$D$64*counts+'[1]Sheet1 (2)'!$G$64))))</f>
        <v>2.0984129299999998</v>
      </c>
    </row>
    <row r="1505" spans="1:57" ht="12.75" customHeight="1">
      <c r="A1505" s="176" t="s">
        <v>282</v>
      </c>
      <c r="B1505" s="145" t="s">
        <v>76</v>
      </c>
      <c r="C1505" s="170">
        <v>1638</v>
      </c>
      <c r="D1505" s="174" t="s">
        <v>77</v>
      </c>
      <c r="E1505" s="171">
        <v>8</v>
      </c>
      <c r="F1505" s="171">
        <v>2</v>
      </c>
      <c r="G1505" s="171" t="s">
        <v>77</v>
      </c>
      <c r="H1505" s="171">
        <v>1</v>
      </c>
      <c r="I1505" s="171" t="s">
        <v>77</v>
      </c>
      <c r="J1505" s="173" t="s">
        <v>80</v>
      </c>
      <c r="K1505" s="173" t="s">
        <v>80</v>
      </c>
      <c r="L1505" s="169">
        <f>VLOOKUP(CONCATENATE(J1505,K1505),'Sheet1 (2)'!$J$6:$K$26,2,FALSE)</f>
        <v>0</v>
      </c>
      <c r="M1505" s="173" t="s">
        <v>80</v>
      </c>
      <c r="N1505" s="173" t="s">
        <v>80</v>
      </c>
      <c r="O1505" s="177">
        <f>VLOOKUP(CONCATENATE(M1505,N1505),'[1]Sheet1 (2)'!$L$6:$M$26,2,FALSE)</f>
        <v>0</v>
      </c>
      <c r="P1505" s="173" t="s">
        <v>80</v>
      </c>
      <c r="Q1505" s="173" t="s">
        <v>80</v>
      </c>
      <c r="R1505" s="177">
        <f>VLOOKUP(CONCATENATE(P1505,Q1505),'[1]Sheet1 (2)'!$N$6:$O$26,2,FALSE)</f>
        <v>0</v>
      </c>
      <c r="S1505" s="173" t="s">
        <v>80</v>
      </c>
      <c r="T1505" s="173" t="s">
        <v>80</v>
      </c>
      <c r="U1505" s="177">
        <f>VLOOKUP(CONCATENATE(S1505,T1505),'[1]Sheet1 (2)'!$P$6:$Q$26,2,FALSE)</f>
        <v>0</v>
      </c>
      <c r="V1505" s="173" t="s">
        <v>82</v>
      </c>
      <c r="W1505" s="173" t="s">
        <v>81</v>
      </c>
      <c r="X1505" s="177">
        <f>VLOOKUP(CONCATENATE(V1505,W1505),'[1]Sheet1 (2)'!$R$6:$S$26,2,FALSE)</f>
        <v>50</v>
      </c>
      <c r="Y1505" s="173" t="s">
        <v>80</v>
      </c>
      <c r="Z1505" s="173" t="s">
        <v>80</v>
      </c>
      <c r="AA1505" s="177">
        <f>VLOOKUP(CONCATENATE(Y1505,Z1505),'[1]Sheet1 (2)'!$T$6:$U$26,2,FALSE)</f>
        <v>0</v>
      </c>
      <c r="AB1505" s="173" t="s">
        <v>80</v>
      </c>
      <c r="AC1505" s="173" t="s">
        <v>80</v>
      </c>
      <c r="AD1505" s="177">
        <f>VLOOKUP(CONCATENATE(AB1505,AC1505),'[1]Sheet1 (2)'!$X$6:$Y$26,2,FALSE)</f>
        <v>0</v>
      </c>
      <c r="AE1505" s="173" t="s">
        <v>82</v>
      </c>
      <c r="AF1505" s="173" t="s">
        <v>81</v>
      </c>
      <c r="AG1505" s="177">
        <f>VLOOKUP(CONCATENATE(AE1505,AF1505),'[1]Sheet1 (2)'!$Z$6:$AA$26,2,FALSE)</f>
        <v>66</v>
      </c>
      <c r="AH1505" s="172"/>
      <c r="AI1505" s="178"/>
      <c r="AJ1505" s="140"/>
      <c r="AK1505" s="176" t="s">
        <v>282</v>
      </c>
      <c r="AL1505" s="176" t="s">
        <v>76</v>
      </c>
      <c r="AM1505" s="170">
        <f t="shared" si="47"/>
        <v>1638</v>
      </c>
      <c r="AN1505" s="147"/>
      <c r="AO1505" s="155"/>
      <c r="AP1505" s="156"/>
      <c r="AQ1505" s="157">
        <v>2.8611253211995362</v>
      </c>
      <c r="AR1505" s="158"/>
      <c r="AS1505" s="145">
        <f>LOOKUP(rufmkm,'[1]Sheet1 (2)'!$V$62:$V$71,'[1]Sheet1 (2)'!$W$62:$W$71)</f>
        <v>30</v>
      </c>
      <c r="AT1505" s="140"/>
      <c r="AU1505" s="157">
        <f>IF(IF(D1505='[1]Sheet1 (2)'!$C$69,'[1]Sheet1 (2)'!$D$69*('[1]Sheet1 (2)'!$D$72-rut_index)/'[1]Sheet1 (2)'!$D$72,IF([1]shee2!D1445='[1]Sheet1 (2)'!$C$70,'[1]Sheet1 (2)'!$D$70*('[1]Sheet1 (2)'!$D$72-rut_index)/'[1]Sheet1 (2)'!$D$72,IF([1]shee2!D1445='[1]Sheet1 (2)'!$C$71,'[1]Sheet1 (2)'!$D$71*('[1]Sheet1 (2)'!$D$72-rut_index)/'[1]Sheet1 (2)'!$D$72)))&lt;0,0,IF(D1505='[1]Sheet1 (2)'!$C$69,'[1]Sheet1 (2)'!$D$69*('[1]Sheet1 (2)'!$D$72-rut_index)/'[1]Sheet1 (2)'!$D$72,IF([1]shee2!D1445='[1]Sheet1 (2)'!$C$70,'[1]Sheet1 (2)'!$D$70*('[1]Sheet1 (2)'!$D$72-rut_index)/'[1]Sheet1 (2)'!$D$72,IF([1]shee2!D1445='[1]Sheet1 (2)'!$C$71,'[1]Sheet1 (2)'!$D$71*('[1]Sheet1 (2)'!$D$72-rut_index)/'[1]Sheet1 (2)'!$D$72))))</f>
        <v>5</v>
      </c>
      <c r="AV1505" s="157">
        <f>IF(IF(D1505='[1]Sheet1 (2)'!$C$69,'[1]Sheet1 (2)'!$D$69*('[1]Sheet1 (2)'!$D$72-crack_s_index)/'[1]Sheet1 (2)'!$D$72,IF([1]shee2!D1445='[1]Sheet1 (2)'!$C$70,'[1]Sheet1 (2)'!$D$70*('[1]Sheet1 (2)'!$D$72-crack_s_index)/'[1]Sheet1 (2)'!$D$72,IF([1]shee2!D1445='[1]Sheet1 (2)'!$C$71,'[1]Sheet1 (2)'!$D$71*('[1]Sheet1 (2)'!$D$72-crack_s_index)/'[1]Sheet1 (2)'!$D$72)))&lt;0,0,IF(D1505='[1]Sheet1 (2)'!$C$69,'[1]Sheet1 (2)'!$D$69*('[1]Sheet1 (2)'!$D$72-crack_s_index)/'[1]Sheet1 (2)'!$D$72,IF([1]shee2!D1445='[1]Sheet1 (2)'!$C$70,'[1]Sheet1 (2)'!$D$70*('[1]Sheet1 (2)'!$D$72-crack_s_index)/'[1]Sheet1 (2)'!$D$72,IF([1]shee2!D1445='[1]Sheet1 (2)'!$C$71,'[1]Sheet1 (2)'!$D$71*('[1]Sheet1 (2)'!$D$72-crack_s_index)/'[1]Sheet1 (2)'!$D$72))))</f>
        <v>5</v>
      </c>
      <c r="AW1505" s="157">
        <f>IF(IF(D1505='[1]Sheet1 (2)'!$C$69,'[1]Sheet1 (2)'!$D$69*('[1]Sheet1 (2)'!$D$72-crack_t_index)/'[1]Sheet1 (2)'!$D$72,IF([1]shee2!D1445='[1]Sheet1 (2)'!$C$70,'[1]Sheet1 (2)'!$D$70*('[1]Sheet1 (2)'!$D$72-crack_t_index)/'[1]Sheet1 (2)'!$D$72,IF([1]shee2!D1445='[1]Sheet1 (2)'!$C$71,'[1]Sheet1 (2)'!$D$71*('[1]Sheet1 (2)'!$D$72-crack_t_index)/'[1]Sheet1 (2)'!$D$72)))&lt;0,0,IF(D1505='[1]Sheet1 (2)'!$C$69,'[1]Sheet1 (2)'!$D$69*('[1]Sheet1 (2)'!$D$72-crack_t_index)/'[1]Sheet1 (2)'!$D$72,IF([1]shee2!D1445='[1]Sheet1 (2)'!$C$70,'[1]Sheet1 (2)'!$D$70*('[1]Sheet1 (2)'!$D$72-crack_t_index)/'[1]Sheet1 (2)'!$D$72,IF([1]shee2!D1445='[1]Sheet1 (2)'!$C$71,'[1]Sheet1 (2)'!$D$71*('[1]Sheet1 (2)'!$D$72-crack_t_index)/'[1]Sheet1 (2)'!$D$72))))</f>
        <v>5</v>
      </c>
      <c r="AX1505" s="157">
        <f>IF(IF(D1505='[1]Sheet1 (2)'!$C$69,'[1]Sheet1 (2)'!$D$69*('[1]Sheet1 (2)'!$D$72-rave_index)/'[1]Sheet1 (2)'!$D$72,IF([1]shee2!D1445='[1]Sheet1 (2)'!$C$70,'[1]Sheet1 (2)'!$D$70*('[1]Sheet1 (2)'!$D$72-rave_index)/'[1]Sheet1 (2)'!$D$72,IF([1]shee2!D1445='[1]Sheet1 (2)'!$C$71,'[1]Sheet1 (2)'!$D$71*('[1]Sheet1 (2)'!$D$72-rave_index)/'[1]Sheet1 (2)'!$D$72)))&lt;0,0,IF(D1505='[1]Sheet1 (2)'!$C$69,'[1]Sheet1 (2)'!$D$69*('[1]Sheet1 (2)'!$D$72-rave_index)/'[1]Sheet1 (2)'!$D$72,IF([1]shee2!D1445='[1]Sheet1 (2)'!$C$70,'[1]Sheet1 (2)'!$D$70*('[1]Sheet1 (2)'!$D$72-rave_index)/'[1]Sheet1 (2)'!$D$72,IF([1]shee2!D1445='[1]Sheet1 (2)'!$C$71,'[1]Sheet1 (2)'!$D$71*('[1]Sheet1 (2)'!$D$72-rave_index)/'[1]Sheet1 (2)'!$D$72))))</f>
        <v>5</v>
      </c>
      <c r="AY1505" s="157">
        <f>IF(IF(D1505='[1]Sheet1 (2)'!$C$69,'[1]Sheet1 (2)'!$D$69*('[1]Sheet1 (2)'!$D$72-rough_index)/'[1]Sheet1 (2)'!$D$72,IF([1]shee2!D1445='[1]Sheet1 (2)'!$C$70,'[1]Sheet1 (2)'!$D$70*('[1]Sheet1 (2)'!$D$72-rough_index)/'[1]Sheet1 (2)'!$D$72,IF([1]shee2!D1445='[1]Sheet1 (2)'!$C$71,'[1]Sheet1 (2)'!$D$71*('[1]Sheet1 (2)'!$D$72-rough_index)/'[1]Sheet1 (2)'!$D$72)))&lt;0,0,IF(D1505='[1]Sheet1 (2)'!$C$69,'[1]Sheet1 (2)'!$D$69*('[1]Sheet1 (2)'!$D$72-rough_index)/'[1]Sheet1 (2)'!$D$72,IF([1]shee2!D1445='[1]Sheet1 (2)'!$C$70,'[1]Sheet1 (2)'!$D$70*('[1]Sheet1 (2)'!$D$72-rough_index)/'[1]Sheet1 (2)'!$D$72,IF([1]shee2!D1445='[1]Sheet1 (2)'!$C$71,'[1]Sheet1 (2)'!$D$71*('[1]Sheet1 (2)'!$D$72-rough_index)/'[1]Sheet1 (2)'!$D$72))))</f>
        <v>2.5</v>
      </c>
      <c r="AZ1505" s="179">
        <f>+(AU1505*'[1]Sheet1 (2)'!$C$77)+(AV1505*'[1]Sheet1 (2)'!$C$78)+(AW1505*'[1]Sheet1 (2)'!$C$79)+(AX1505*'[1]Sheet1 (2)'!$C$80)+(AY1505*'[1]Sheet1 (2)'!$C$81)</f>
        <v>4.25</v>
      </c>
      <c r="BA1505" s="213" t="str">
        <f t="shared" si="46"/>
        <v>Good</v>
      </c>
      <c r="BE1505">
        <f>IF(D1505='[1]Sheet1 (2)'!$C$61,'[1]Sheet1 (2)'!$D$61*(counts^2)+'[1]Sheet1 (2)'!$G$61*counts+'[1]Sheet1 (2)'!$J$61,IF(D1505='[1]Sheet1 (2)'!$C$62,'[1]Sheet1 (2)'!$D$62*counts+'[1]Sheet1 (2)'!$G$62,IF(D1505='[1]Sheet1 (2)'!$C$63,'[1]Sheet1 (2)'!$D$63*counts+'[1]Sheet1 (2)'!$G$63,IF(D1505='[1]Sheet1 (2)'!$C$64,'[1]Sheet1 (2)'!$D$64*counts+'[1]Sheet1 (2)'!$G$64))))</f>
        <v>2.0984129299999998</v>
      </c>
    </row>
    <row r="1506" spans="1:57" ht="12.75" customHeight="1">
      <c r="A1506" s="176" t="s">
        <v>282</v>
      </c>
      <c r="B1506" s="145" t="s">
        <v>76</v>
      </c>
      <c r="C1506" s="170">
        <v>1639</v>
      </c>
      <c r="D1506" s="174" t="s">
        <v>77</v>
      </c>
      <c r="E1506" s="171">
        <v>8</v>
      </c>
      <c r="F1506" s="171">
        <v>2</v>
      </c>
      <c r="G1506" s="171" t="s">
        <v>77</v>
      </c>
      <c r="H1506" s="171">
        <v>1</v>
      </c>
      <c r="I1506" s="171" t="s">
        <v>77</v>
      </c>
      <c r="J1506" s="173" t="s">
        <v>80</v>
      </c>
      <c r="K1506" s="173" t="s">
        <v>80</v>
      </c>
      <c r="L1506" s="169">
        <f>VLOOKUP(CONCATENATE(J1506,K1506),'Sheet1 (2)'!$J$6:$K$26,2,FALSE)</f>
        <v>0</v>
      </c>
      <c r="M1506" s="173" t="s">
        <v>80</v>
      </c>
      <c r="N1506" s="173" t="s">
        <v>80</v>
      </c>
      <c r="O1506" s="177">
        <f>VLOOKUP(CONCATENATE(M1506,N1506),'[1]Sheet1 (2)'!$L$6:$M$26,2,FALSE)</f>
        <v>0</v>
      </c>
      <c r="P1506" s="173" t="s">
        <v>80</v>
      </c>
      <c r="Q1506" s="173" t="s">
        <v>80</v>
      </c>
      <c r="R1506" s="177">
        <f>VLOOKUP(CONCATENATE(P1506,Q1506),'[1]Sheet1 (2)'!$N$6:$O$26,2,FALSE)</f>
        <v>0</v>
      </c>
      <c r="S1506" s="173" t="s">
        <v>80</v>
      </c>
      <c r="T1506" s="173" t="s">
        <v>80</v>
      </c>
      <c r="U1506" s="177">
        <f>VLOOKUP(CONCATENATE(S1506,T1506),'[1]Sheet1 (2)'!$P$6:$Q$26,2,FALSE)</f>
        <v>0</v>
      </c>
      <c r="V1506" s="173" t="s">
        <v>80</v>
      </c>
      <c r="W1506" s="173" t="s">
        <v>80</v>
      </c>
      <c r="X1506" s="177">
        <f>VLOOKUP(CONCATENATE(V1506,W1506),'[1]Sheet1 (2)'!$R$6:$S$26,2,FALSE)</f>
        <v>0</v>
      </c>
      <c r="Y1506" s="173" t="s">
        <v>80</v>
      </c>
      <c r="Z1506" s="173" t="s">
        <v>80</v>
      </c>
      <c r="AA1506" s="177">
        <f>VLOOKUP(CONCATENATE(Y1506,Z1506),'[1]Sheet1 (2)'!$T$6:$U$26,2,FALSE)</f>
        <v>0</v>
      </c>
      <c r="AB1506" s="173" t="s">
        <v>80</v>
      </c>
      <c r="AC1506" s="173" t="s">
        <v>80</v>
      </c>
      <c r="AD1506" s="177">
        <f>VLOOKUP(CONCATENATE(AB1506,AC1506),'[1]Sheet1 (2)'!$X$6:$Y$26,2,FALSE)</f>
        <v>0</v>
      </c>
      <c r="AE1506" s="173" t="s">
        <v>82</v>
      </c>
      <c r="AF1506" s="173" t="s">
        <v>81</v>
      </c>
      <c r="AG1506" s="177">
        <f>VLOOKUP(CONCATENATE(AE1506,AF1506),'[1]Sheet1 (2)'!$Z$6:$AA$26,2,FALSE)</f>
        <v>66</v>
      </c>
      <c r="AH1506" s="172"/>
      <c r="AI1506" s="178"/>
      <c r="AJ1506" s="140"/>
      <c r="AK1506" s="176" t="s">
        <v>282</v>
      </c>
      <c r="AL1506" s="176" t="s">
        <v>76</v>
      </c>
      <c r="AM1506" s="170">
        <f t="shared" si="47"/>
        <v>1639</v>
      </c>
      <c r="AN1506" s="147"/>
      <c r="AO1506" s="155"/>
      <c r="AP1506" s="156"/>
      <c r="AQ1506" s="157">
        <v>2.7480341615737727</v>
      </c>
      <c r="AR1506" s="158"/>
      <c r="AS1506" s="145">
        <f>LOOKUP(rufmkm,'[1]Sheet1 (2)'!$V$62:$V$71,'[1]Sheet1 (2)'!$W$62:$W$71)</f>
        <v>30</v>
      </c>
      <c r="AT1506" s="140"/>
      <c r="AU1506" s="157">
        <f>IF(IF(D1506='[1]Sheet1 (2)'!$C$69,'[1]Sheet1 (2)'!$D$69*('[1]Sheet1 (2)'!$D$72-rut_index)/'[1]Sheet1 (2)'!$D$72,IF([1]shee2!D1446='[1]Sheet1 (2)'!$C$70,'[1]Sheet1 (2)'!$D$70*('[1]Sheet1 (2)'!$D$72-rut_index)/'[1]Sheet1 (2)'!$D$72,IF([1]shee2!D1446='[1]Sheet1 (2)'!$C$71,'[1]Sheet1 (2)'!$D$71*('[1]Sheet1 (2)'!$D$72-rut_index)/'[1]Sheet1 (2)'!$D$72)))&lt;0,0,IF(D1506='[1]Sheet1 (2)'!$C$69,'[1]Sheet1 (2)'!$D$69*('[1]Sheet1 (2)'!$D$72-rut_index)/'[1]Sheet1 (2)'!$D$72,IF([1]shee2!D1446='[1]Sheet1 (2)'!$C$70,'[1]Sheet1 (2)'!$D$70*('[1]Sheet1 (2)'!$D$72-rut_index)/'[1]Sheet1 (2)'!$D$72,IF([1]shee2!D1446='[1]Sheet1 (2)'!$C$71,'[1]Sheet1 (2)'!$D$71*('[1]Sheet1 (2)'!$D$72-rut_index)/'[1]Sheet1 (2)'!$D$72))))</f>
        <v>5</v>
      </c>
      <c r="AV1506" s="157">
        <f>IF(IF(D1506='[1]Sheet1 (2)'!$C$69,'[1]Sheet1 (2)'!$D$69*('[1]Sheet1 (2)'!$D$72-crack_s_index)/'[1]Sheet1 (2)'!$D$72,IF([1]shee2!D1446='[1]Sheet1 (2)'!$C$70,'[1]Sheet1 (2)'!$D$70*('[1]Sheet1 (2)'!$D$72-crack_s_index)/'[1]Sheet1 (2)'!$D$72,IF([1]shee2!D1446='[1]Sheet1 (2)'!$C$71,'[1]Sheet1 (2)'!$D$71*('[1]Sheet1 (2)'!$D$72-crack_s_index)/'[1]Sheet1 (2)'!$D$72)))&lt;0,0,IF(D1506='[1]Sheet1 (2)'!$C$69,'[1]Sheet1 (2)'!$D$69*('[1]Sheet1 (2)'!$D$72-crack_s_index)/'[1]Sheet1 (2)'!$D$72,IF([1]shee2!D1446='[1]Sheet1 (2)'!$C$70,'[1]Sheet1 (2)'!$D$70*('[1]Sheet1 (2)'!$D$72-crack_s_index)/'[1]Sheet1 (2)'!$D$72,IF([1]shee2!D1446='[1]Sheet1 (2)'!$C$71,'[1]Sheet1 (2)'!$D$71*('[1]Sheet1 (2)'!$D$72-crack_s_index)/'[1]Sheet1 (2)'!$D$72))))</f>
        <v>5</v>
      </c>
      <c r="AW1506" s="157">
        <f>IF(IF(D1506='[1]Sheet1 (2)'!$C$69,'[1]Sheet1 (2)'!$D$69*('[1]Sheet1 (2)'!$D$72-crack_t_index)/'[1]Sheet1 (2)'!$D$72,IF([1]shee2!D1446='[1]Sheet1 (2)'!$C$70,'[1]Sheet1 (2)'!$D$70*('[1]Sheet1 (2)'!$D$72-crack_t_index)/'[1]Sheet1 (2)'!$D$72,IF([1]shee2!D1446='[1]Sheet1 (2)'!$C$71,'[1]Sheet1 (2)'!$D$71*('[1]Sheet1 (2)'!$D$72-crack_t_index)/'[1]Sheet1 (2)'!$D$72)))&lt;0,0,IF(D1506='[1]Sheet1 (2)'!$C$69,'[1]Sheet1 (2)'!$D$69*('[1]Sheet1 (2)'!$D$72-crack_t_index)/'[1]Sheet1 (2)'!$D$72,IF([1]shee2!D1446='[1]Sheet1 (2)'!$C$70,'[1]Sheet1 (2)'!$D$70*('[1]Sheet1 (2)'!$D$72-crack_t_index)/'[1]Sheet1 (2)'!$D$72,IF([1]shee2!D1446='[1]Sheet1 (2)'!$C$71,'[1]Sheet1 (2)'!$D$71*('[1]Sheet1 (2)'!$D$72-crack_t_index)/'[1]Sheet1 (2)'!$D$72))))</f>
        <v>5</v>
      </c>
      <c r="AX1506" s="157">
        <f>IF(IF(D1506='[1]Sheet1 (2)'!$C$69,'[1]Sheet1 (2)'!$D$69*('[1]Sheet1 (2)'!$D$72-rave_index)/'[1]Sheet1 (2)'!$D$72,IF([1]shee2!D1446='[1]Sheet1 (2)'!$C$70,'[1]Sheet1 (2)'!$D$70*('[1]Sheet1 (2)'!$D$72-rave_index)/'[1]Sheet1 (2)'!$D$72,IF([1]shee2!D1446='[1]Sheet1 (2)'!$C$71,'[1]Sheet1 (2)'!$D$71*('[1]Sheet1 (2)'!$D$72-rave_index)/'[1]Sheet1 (2)'!$D$72)))&lt;0,0,IF(D1506='[1]Sheet1 (2)'!$C$69,'[1]Sheet1 (2)'!$D$69*('[1]Sheet1 (2)'!$D$72-rave_index)/'[1]Sheet1 (2)'!$D$72,IF([1]shee2!D1446='[1]Sheet1 (2)'!$C$70,'[1]Sheet1 (2)'!$D$70*('[1]Sheet1 (2)'!$D$72-rave_index)/'[1]Sheet1 (2)'!$D$72,IF([1]shee2!D1446='[1]Sheet1 (2)'!$C$71,'[1]Sheet1 (2)'!$D$71*('[1]Sheet1 (2)'!$D$72-rave_index)/'[1]Sheet1 (2)'!$D$72))))</f>
        <v>5</v>
      </c>
      <c r="AY1506" s="157">
        <f>IF(IF(D1506='[1]Sheet1 (2)'!$C$69,'[1]Sheet1 (2)'!$D$69*('[1]Sheet1 (2)'!$D$72-rough_index)/'[1]Sheet1 (2)'!$D$72,IF([1]shee2!D1446='[1]Sheet1 (2)'!$C$70,'[1]Sheet1 (2)'!$D$70*('[1]Sheet1 (2)'!$D$72-rough_index)/'[1]Sheet1 (2)'!$D$72,IF([1]shee2!D1446='[1]Sheet1 (2)'!$C$71,'[1]Sheet1 (2)'!$D$71*('[1]Sheet1 (2)'!$D$72-rough_index)/'[1]Sheet1 (2)'!$D$72)))&lt;0,0,IF(D1506='[1]Sheet1 (2)'!$C$69,'[1]Sheet1 (2)'!$D$69*('[1]Sheet1 (2)'!$D$72-rough_index)/'[1]Sheet1 (2)'!$D$72,IF([1]shee2!D1446='[1]Sheet1 (2)'!$C$70,'[1]Sheet1 (2)'!$D$70*('[1]Sheet1 (2)'!$D$72-rough_index)/'[1]Sheet1 (2)'!$D$72,IF([1]shee2!D1446='[1]Sheet1 (2)'!$C$71,'[1]Sheet1 (2)'!$D$71*('[1]Sheet1 (2)'!$D$72-rough_index)/'[1]Sheet1 (2)'!$D$72))))</f>
        <v>2.5</v>
      </c>
      <c r="AZ1506" s="179">
        <f>+(AU1506*'[1]Sheet1 (2)'!$C$77)+(AV1506*'[1]Sheet1 (2)'!$C$78)+(AW1506*'[1]Sheet1 (2)'!$C$79)+(AX1506*'[1]Sheet1 (2)'!$C$80)+(AY1506*'[1]Sheet1 (2)'!$C$81)</f>
        <v>4.25</v>
      </c>
      <c r="BA1506" s="213" t="str">
        <f t="shared" si="46"/>
        <v>Good</v>
      </c>
      <c r="BE1506">
        <f>IF(D1506='[1]Sheet1 (2)'!$C$61,'[1]Sheet1 (2)'!$D$61*(counts^2)+'[1]Sheet1 (2)'!$G$61*counts+'[1]Sheet1 (2)'!$J$61,IF(D1506='[1]Sheet1 (2)'!$C$62,'[1]Sheet1 (2)'!$D$62*counts+'[1]Sheet1 (2)'!$G$62,IF(D1506='[1]Sheet1 (2)'!$C$63,'[1]Sheet1 (2)'!$D$63*counts+'[1]Sheet1 (2)'!$G$63,IF(D1506='[1]Sheet1 (2)'!$C$64,'[1]Sheet1 (2)'!$D$64*counts+'[1]Sheet1 (2)'!$G$64))))</f>
        <v>2.0984129299999998</v>
      </c>
    </row>
    <row r="1507" spans="1:57" ht="12.75" customHeight="1">
      <c r="A1507" s="176" t="s">
        <v>282</v>
      </c>
      <c r="B1507" s="145" t="s">
        <v>76</v>
      </c>
      <c r="C1507" s="170">
        <v>1640</v>
      </c>
      <c r="D1507" s="174" t="s">
        <v>77</v>
      </c>
      <c r="E1507" s="171">
        <v>8</v>
      </c>
      <c r="F1507" s="171">
        <v>2</v>
      </c>
      <c r="G1507" s="171" t="s">
        <v>77</v>
      </c>
      <c r="H1507" s="171">
        <v>1</v>
      </c>
      <c r="I1507" s="171" t="s">
        <v>77</v>
      </c>
      <c r="J1507" s="173" t="s">
        <v>80</v>
      </c>
      <c r="K1507" s="173" t="s">
        <v>80</v>
      </c>
      <c r="L1507" s="169">
        <f>VLOOKUP(CONCATENATE(J1507,K1507),'Sheet1 (2)'!$J$6:$K$26,2,FALSE)</f>
        <v>0</v>
      </c>
      <c r="M1507" s="173" t="s">
        <v>80</v>
      </c>
      <c r="N1507" s="173" t="s">
        <v>80</v>
      </c>
      <c r="O1507" s="177">
        <f>VLOOKUP(CONCATENATE(M1507,N1507),'[1]Sheet1 (2)'!$L$6:$M$26,2,FALSE)</f>
        <v>0</v>
      </c>
      <c r="P1507" s="173" t="s">
        <v>80</v>
      </c>
      <c r="Q1507" s="173" t="s">
        <v>80</v>
      </c>
      <c r="R1507" s="177">
        <f>VLOOKUP(CONCATENATE(P1507,Q1507),'[1]Sheet1 (2)'!$N$6:$O$26,2,FALSE)</f>
        <v>0</v>
      </c>
      <c r="S1507" s="173" t="s">
        <v>80</v>
      </c>
      <c r="T1507" s="173" t="s">
        <v>80</v>
      </c>
      <c r="U1507" s="177">
        <f>VLOOKUP(CONCATENATE(S1507,T1507),'[1]Sheet1 (2)'!$P$6:$Q$26,2,FALSE)</f>
        <v>0</v>
      </c>
      <c r="V1507" s="173" t="s">
        <v>80</v>
      </c>
      <c r="W1507" s="173" t="s">
        <v>80</v>
      </c>
      <c r="X1507" s="177">
        <f>VLOOKUP(CONCATENATE(V1507,W1507),'[1]Sheet1 (2)'!$R$6:$S$26,2,FALSE)</f>
        <v>0</v>
      </c>
      <c r="Y1507" s="173" t="s">
        <v>80</v>
      </c>
      <c r="Z1507" s="173" t="s">
        <v>80</v>
      </c>
      <c r="AA1507" s="177">
        <f>VLOOKUP(CONCATENATE(Y1507,Z1507),'[1]Sheet1 (2)'!$T$6:$U$26,2,FALSE)</f>
        <v>0</v>
      </c>
      <c r="AB1507" s="173" t="s">
        <v>80</v>
      </c>
      <c r="AC1507" s="173" t="s">
        <v>80</v>
      </c>
      <c r="AD1507" s="177">
        <f>VLOOKUP(CONCATENATE(AB1507,AC1507),'[1]Sheet1 (2)'!$X$6:$Y$26,2,FALSE)</f>
        <v>0</v>
      </c>
      <c r="AE1507" s="173" t="s">
        <v>82</v>
      </c>
      <c r="AF1507" s="173" t="s">
        <v>81</v>
      </c>
      <c r="AG1507" s="177">
        <f>VLOOKUP(CONCATENATE(AE1507,AF1507),'[1]Sheet1 (2)'!$Z$6:$AA$26,2,FALSE)</f>
        <v>66</v>
      </c>
      <c r="AH1507" s="172"/>
      <c r="AI1507" s="178"/>
      <c r="AJ1507" s="140"/>
      <c r="AK1507" s="176" t="s">
        <v>282</v>
      </c>
      <c r="AL1507" s="176" t="s">
        <v>76</v>
      </c>
      <c r="AM1507" s="170">
        <f t="shared" si="47"/>
        <v>1640</v>
      </c>
      <c r="AN1507" s="147"/>
      <c r="AO1507" s="155"/>
      <c r="AP1507" s="156"/>
      <c r="AQ1507" s="157">
        <v>2.8117261186966522</v>
      </c>
      <c r="AR1507" s="158"/>
      <c r="AS1507" s="145">
        <f>LOOKUP(rufmkm,'[1]Sheet1 (2)'!$V$62:$V$71,'[1]Sheet1 (2)'!$W$62:$W$71)</f>
        <v>30</v>
      </c>
      <c r="AT1507" s="140"/>
      <c r="AU1507" s="157">
        <f>IF(IF(D1507='[1]Sheet1 (2)'!$C$69,'[1]Sheet1 (2)'!$D$69*('[1]Sheet1 (2)'!$D$72-rut_index)/'[1]Sheet1 (2)'!$D$72,IF([1]shee2!D1447='[1]Sheet1 (2)'!$C$70,'[1]Sheet1 (2)'!$D$70*('[1]Sheet1 (2)'!$D$72-rut_index)/'[1]Sheet1 (2)'!$D$72,IF([1]shee2!D1447='[1]Sheet1 (2)'!$C$71,'[1]Sheet1 (2)'!$D$71*('[1]Sheet1 (2)'!$D$72-rut_index)/'[1]Sheet1 (2)'!$D$72)))&lt;0,0,IF(D1507='[1]Sheet1 (2)'!$C$69,'[1]Sheet1 (2)'!$D$69*('[1]Sheet1 (2)'!$D$72-rut_index)/'[1]Sheet1 (2)'!$D$72,IF([1]shee2!D1447='[1]Sheet1 (2)'!$C$70,'[1]Sheet1 (2)'!$D$70*('[1]Sheet1 (2)'!$D$72-rut_index)/'[1]Sheet1 (2)'!$D$72,IF([1]shee2!D1447='[1]Sheet1 (2)'!$C$71,'[1]Sheet1 (2)'!$D$71*('[1]Sheet1 (2)'!$D$72-rut_index)/'[1]Sheet1 (2)'!$D$72))))</f>
        <v>5</v>
      </c>
      <c r="AV1507" s="157">
        <f>IF(IF(D1507='[1]Sheet1 (2)'!$C$69,'[1]Sheet1 (2)'!$D$69*('[1]Sheet1 (2)'!$D$72-crack_s_index)/'[1]Sheet1 (2)'!$D$72,IF([1]shee2!D1447='[1]Sheet1 (2)'!$C$70,'[1]Sheet1 (2)'!$D$70*('[1]Sheet1 (2)'!$D$72-crack_s_index)/'[1]Sheet1 (2)'!$D$72,IF([1]shee2!D1447='[1]Sheet1 (2)'!$C$71,'[1]Sheet1 (2)'!$D$71*('[1]Sheet1 (2)'!$D$72-crack_s_index)/'[1]Sheet1 (2)'!$D$72)))&lt;0,0,IF(D1507='[1]Sheet1 (2)'!$C$69,'[1]Sheet1 (2)'!$D$69*('[1]Sheet1 (2)'!$D$72-crack_s_index)/'[1]Sheet1 (2)'!$D$72,IF([1]shee2!D1447='[1]Sheet1 (2)'!$C$70,'[1]Sheet1 (2)'!$D$70*('[1]Sheet1 (2)'!$D$72-crack_s_index)/'[1]Sheet1 (2)'!$D$72,IF([1]shee2!D1447='[1]Sheet1 (2)'!$C$71,'[1]Sheet1 (2)'!$D$71*('[1]Sheet1 (2)'!$D$72-crack_s_index)/'[1]Sheet1 (2)'!$D$72))))</f>
        <v>5</v>
      </c>
      <c r="AW1507" s="157">
        <f>IF(IF(D1507='[1]Sheet1 (2)'!$C$69,'[1]Sheet1 (2)'!$D$69*('[1]Sheet1 (2)'!$D$72-crack_t_index)/'[1]Sheet1 (2)'!$D$72,IF([1]shee2!D1447='[1]Sheet1 (2)'!$C$70,'[1]Sheet1 (2)'!$D$70*('[1]Sheet1 (2)'!$D$72-crack_t_index)/'[1]Sheet1 (2)'!$D$72,IF([1]shee2!D1447='[1]Sheet1 (2)'!$C$71,'[1]Sheet1 (2)'!$D$71*('[1]Sheet1 (2)'!$D$72-crack_t_index)/'[1]Sheet1 (2)'!$D$72)))&lt;0,0,IF(D1507='[1]Sheet1 (2)'!$C$69,'[1]Sheet1 (2)'!$D$69*('[1]Sheet1 (2)'!$D$72-crack_t_index)/'[1]Sheet1 (2)'!$D$72,IF([1]shee2!D1447='[1]Sheet1 (2)'!$C$70,'[1]Sheet1 (2)'!$D$70*('[1]Sheet1 (2)'!$D$72-crack_t_index)/'[1]Sheet1 (2)'!$D$72,IF([1]shee2!D1447='[1]Sheet1 (2)'!$C$71,'[1]Sheet1 (2)'!$D$71*('[1]Sheet1 (2)'!$D$72-crack_t_index)/'[1]Sheet1 (2)'!$D$72))))</f>
        <v>5</v>
      </c>
      <c r="AX1507" s="157">
        <f>IF(IF(D1507='[1]Sheet1 (2)'!$C$69,'[1]Sheet1 (2)'!$D$69*('[1]Sheet1 (2)'!$D$72-rave_index)/'[1]Sheet1 (2)'!$D$72,IF([1]shee2!D1447='[1]Sheet1 (2)'!$C$70,'[1]Sheet1 (2)'!$D$70*('[1]Sheet1 (2)'!$D$72-rave_index)/'[1]Sheet1 (2)'!$D$72,IF([1]shee2!D1447='[1]Sheet1 (2)'!$C$71,'[1]Sheet1 (2)'!$D$71*('[1]Sheet1 (2)'!$D$72-rave_index)/'[1]Sheet1 (2)'!$D$72)))&lt;0,0,IF(D1507='[1]Sheet1 (2)'!$C$69,'[1]Sheet1 (2)'!$D$69*('[1]Sheet1 (2)'!$D$72-rave_index)/'[1]Sheet1 (2)'!$D$72,IF([1]shee2!D1447='[1]Sheet1 (2)'!$C$70,'[1]Sheet1 (2)'!$D$70*('[1]Sheet1 (2)'!$D$72-rave_index)/'[1]Sheet1 (2)'!$D$72,IF([1]shee2!D1447='[1]Sheet1 (2)'!$C$71,'[1]Sheet1 (2)'!$D$71*('[1]Sheet1 (2)'!$D$72-rave_index)/'[1]Sheet1 (2)'!$D$72))))</f>
        <v>5</v>
      </c>
      <c r="AY1507" s="157">
        <f>IF(IF(D1507='[1]Sheet1 (2)'!$C$69,'[1]Sheet1 (2)'!$D$69*('[1]Sheet1 (2)'!$D$72-rough_index)/'[1]Sheet1 (2)'!$D$72,IF([1]shee2!D1447='[1]Sheet1 (2)'!$C$70,'[1]Sheet1 (2)'!$D$70*('[1]Sheet1 (2)'!$D$72-rough_index)/'[1]Sheet1 (2)'!$D$72,IF([1]shee2!D1447='[1]Sheet1 (2)'!$C$71,'[1]Sheet1 (2)'!$D$71*('[1]Sheet1 (2)'!$D$72-rough_index)/'[1]Sheet1 (2)'!$D$72)))&lt;0,0,IF(D1507='[1]Sheet1 (2)'!$C$69,'[1]Sheet1 (2)'!$D$69*('[1]Sheet1 (2)'!$D$72-rough_index)/'[1]Sheet1 (2)'!$D$72,IF([1]shee2!D1447='[1]Sheet1 (2)'!$C$70,'[1]Sheet1 (2)'!$D$70*('[1]Sheet1 (2)'!$D$72-rough_index)/'[1]Sheet1 (2)'!$D$72,IF([1]shee2!D1447='[1]Sheet1 (2)'!$C$71,'[1]Sheet1 (2)'!$D$71*('[1]Sheet1 (2)'!$D$72-rough_index)/'[1]Sheet1 (2)'!$D$72))))</f>
        <v>2.5</v>
      </c>
      <c r="AZ1507" s="179">
        <f>+(AU1507*'[1]Sheet1 (2)'!$C$77)+(AV1507*'[1]Sheet1 (2)'!$C$78)+(AW1507*'[1]Sheet1 (2)'!$C$79)+(AX1507*'[1]Sheet1 (2)'!$C$80)+(AY1507*'[1]Sheet1 (2)'!$C$81)</f>
        <v>4.25</v>
      </c>
      <c r="BA1507" s="213" t="str">
        <f t="shared" si="46"/>
        <v>Good</v>
      </c>
      <c r="BE1507">
        <f>IF(D1507='[1]Sheet1 (2)'!$C$61,'[1]Sheet1 (2)'!$D$61*(counts^2)+'[1]Sheet1 (2)'!$G$61*counts+'[1]Sheet1 (2)'!$J$61,IF(D1507='[1]Sheet1 (2)'!$C$62,'[1]Sheet1 (2)'!$D$62*counts+'[1]Sheet1 (2)'!$G$62,IF(D1507='[1]Sheet1 (2)'!$C$63,'[1]Sheet1 (2)'!$D$63*counts+'[1]Sheet1 (2)'!$G$63,IF(D1507='[1]Sheet1 (2)'!$C$64,'[1]Sheet1 (2)'!$D$64*counts+'[1]Sheet1 (2)'!$G$64))))</f>
        <v>2.0984129299999998</v>
      </c>
    </row>
    <row r="1508" spans="1:57" ht="12.75" customHeight="1">
      <c r="A1508" s="176" t="s">
        <v>282</v>
      </c>
      <c r="B1508" s="145" t="s">
        <v>76</v>
      </c>
      <c r="C1508" s="170">
        <v>1641</v>
      </c>
      <c r="D1508" s="174" t="s">
        <v>77</v>
      </c>
      <c r="E1508" s="171">
        <v>8</v>
      </c>
      <c r="F1508" s="171">
        <v>2</v>
      </c>
      <c r="G1508" s="171" t="s">
        <v>77</v>
      </c>
      <c r="H1508" s="171">
        <v>1</v>
      </c>
      <c r="I1508" s="171" t="s">
        <v>77</v>
      </c>
      <c r="J1508" s="173" t="s">
        <v>80</v>
      </c>
      <c r="K1508" s="173" t="s">
        <v>80</v>
      </c>
      <c r="L1508" s="169">
        <f>VLOOKUP(CONCATENATE(J1508,K1508),'Sheet1 (2)'!$J$6:$K$26,2,FALSE)</f>
        <v>0</v>
      </c>
      <c r="M1508" s="173" t="s">
        <v>80</v>
      </c>
      <c r="N1508" s="173" t="s">
        <v>80</v>
      </c>
      <c r="O1508" s="177">
        <f>VLOOKUP(CONCATENATE(M1508,N1508),'[1]Sheet1 (2)'!$L$6:$M$26,2,FALSE)</f>
        <v>0</v>
      </c>
      <c r="P1508" s="173" t="s">
        <v>80</v>
      </c>
      <c r="Q1508" s="173" t="s">
        <v>80</v>
      </c>
      <c r="R1508" s="177">
        <f>VLOOKUP(CONCATENATE(P1508,Q1508),'[1]Sheet1 (2)'!$N$6:$O$26,2,FALSE)</f>
        <v>0</v>
      </c>
      <c r="S1508" s="173" t="s">
        <v>80</v>
      </c>
      <c r="T1508" s="173" t="s">
        <v>80</v>
      </c>
      <c r="U1508" s="177">
        <f>VLOOKUP(CONCATENATE(S1508,T1508),'[1]Sheet1 (2)'!$P$6:$Q$26,2,FALSE)</f>
        <v>0</v>
      </c>
      <c r="V1508" s="173" t="s">
        <v>80</v>
      </c>
      <c r="W1508" s="173" t="s">
        <v>80</v>
      </c>
      <c r="X1508" s="177">
        <f>VLOOKUP(CONCATENATE(V1508,W1508),'[1]Sheet1 (2)'!$R$6:$S$26,2,FALSE)</f>
        <v>0</v>
      </c>
      <c r="Y1508" s="173" t="s">
        <v>80</v>
      </c>
      <c r="Z1508" s="173" t="s">
        <v>80</v>
      </c>
      <c r="AA1508" s="177">
        <f>VLOOKUP(CONCATENATE(Y1508,Z1508),'[1]Sheet1 (2)'!$T$6:$U$26,2,FALSE)</f>
        <v>0</v>
      </c>
      <c r="AB1508" s="173" t="s">
        <v>80</v>
      </c>
      <c r="AC1508" s="173" t="s">
        <v>80</v>
      </c>
      <c r="AD1508" s="177">
        <f>VLOOKUP(CONCATENATE(AB1508,AC1508),'[1]Sheet1 (2)'!$X$6:$Y$26,2,FALSE)</f>
        <v>0</v>
      </c>
      <c r="AE1508" s="173" t="s">
        <v>82</v>
      </c>
      <c r="AF1508" s="173" t="s">
        <v>81</v>
      </c>
      <c r="AG1508" s="177">
        <f>VLOOKUP(CONCATENATE(AE1508,AF1508),'[1]Sheet1 (2)'!$Z$6:$AA$26,2,FALSE)</f>
        <v>66</v>
      </c>
      <c r="AH1508" s="172"/>
      <c r="AI1508" s="178"/>
      <c r="AJ1508" s="140"/>
      <c r="AK1508" s="176" t="s">
        <v>282</v>
      </c>
      <c r="AL1508" s="176" t="s">
        <v>76</v>
      </c>
      <c r="AM1508" s="170">
        <f t="shared" si="47"/>
        <v>1641</v>
      </c>
      <c r="AN1508" s="147"/>
      <c r="AO1508" s="155" t="s">
        <v>409</v>
      </c>
      <c r="AP1508" s="156"/>
      <c r="AQ1508" s="157">
        <v>3.6083504856252802</v>
      </c>
      <c r="AR1508" s="158"/>
      <c r="AS1508" s="145">
        <f>LOOKUP(rufmkm,'[1]Sheet1 (2)'!$V$62:$V$71,'[1]Sheet1 (2)'!$W$62:$W$71)</f>
        <v>40</v>
      </c>
      <c r="AT1508" s="140"/>
      <c r="AU1508" s="157">
        <f>IF(IF(D1508='[1]Sheet1 (2)'!$C$69,'[1]Sheet1 (2)'!$D$69*('[1]Sheet1 (2)'!$D$72-rut_index)/'[1]Sheet1 (2)'!$D$72,IF([1]shee2!D1448='[1]Sheet1 (2)'!$C$70,'[1]Sheet1 (2)'!$D$70*('[1]Sheet1 (2)'!$D$72-rut_index)/'[1]Sheet1 (2)'!$D$72,IF([1]shee2!D1448='[1]Sheet1 (2)'!$C$71,'[1]Sheet1 (2)'!$D$71*('[1]Sheet1 (2)'!$D$72-rut_index)/'[1]Sheet1 (2)'!$D$72)))&lt;0,0,IF(D1508='[1]Sheet1 (2)'!$C$69,'[1]Sheet1 (2)'!$D$69*('[1]Sheet1 (2)'!$D$72-rut_index)/'[1]Sheet1 (2)'!$D$72,IF([1]shee2!D1448='[1]Sheet1 (2)'!$C$70,'[1]Sheet1 (2)'!$D$70*('[1]Sheet1 (2)'!$D$72-rut_index)/'[1]Sheet1 (2)'!$D$72,IF([1]shee2!D1448='[1]Sheet1 (2)'!$C$71,'[1]Sheet1 (2)'!$D$71*('[1]Sheet1 (2)'!$D$72-rut_index)/'[1]Sheet1 (2)'!$D$72))))</f>
        <v>5</v>
      </c>
      <c r="AV1508" s="157">
        <f>IF(IF(D1508='[1]Sheet1 (2)'!$C$69,'[1]Sheet1 (2)'!$D$69*('[1]Sheet1 (2)'!$D$72-crack_s_index)/'[1]Sheet1 (2)'!$D$72,IF([1]shee2!D1448='[1]Sheet1 (2)'!$C$70,'[1]Sheet1 (2)'!$D$70*('[1]Sheet1 (2)'!$D$72-crack_s_index)/'[1]Sheet1 (2)'!$D$72,IF([1]shee2!D1448='[1]Sheet1 (2)'!$C$71,'[1]Sheet1 (2)'!$D$71*('[1]Sheet1 (2)'!$D$72-crack_s_index)/'[1]Sheet1 (2)'!$D$72)))&lt;0,0,IF(D1508='[1]Sheet1 (2)'!$C$69,'[1]Sheet1 (2)'!$D$69*('[1]Sheet1 (2)'!$D$72-crack_s_index)/'[1]Sheet1 (2)'!$D$72,IF([1]shee2!D1448='[1]Sheet1 (2)'!$C$70,'[1]Sheet1 (2)'!$D$70*('[1]Sheet1 (2)'!$D$72-crack_s_index)/'[1]Sheet1 (2)'!$D$72,IF([1]shee2!D1448='[1]Sheet1 (2)'!$C$71,'[1]Sheet1 (2)'!$D$71*('[1]Sheet1 (2)'!$D$72-crack_s_index)/'[1]Sheet1 (2)'!$D$72))))</f>
        <v>5</v>
      </c>
      <c r="AW1508" s="157">
        <f>IF(IF(D1508='[1]Sheet1 (2)'!$C$69,'[1]Sheet1 (2)'!$D$69*('[1]Sheet1 (2)'!$D$72-crack_t_index)/'[1]Sheet1 (2)'!$D$72,IF([1]shee2!D1448='[1]Sheet1 (2)'!$C$70,'[1]Sheet1 (2)'!$D$70*('[1]Sheet1 (2)'!$D$72-crack_t_index)/'[1]Sheet1 (2)'!$D$72,IF([1]shee2!D1448='[1]Sheet1 (2)'!$C$71,'[1]Sheet1 (2)'!$D$71*('[1]Sheet1 (2)'!$D$72-crack_t_index)/'[1]Sheet1 (2)'!$D$72)))&lt;0,0,IF(D1508='[1]Sheet1 (2)'!$C$69,'[1]Sheet1 (2)'!$D$69*('[1]Sheet1 (2)'!$D$72-crack_t_index)/'[1]Sheet1 (2)'!$D$72,IF([1]shee2!D1448='[1]Sheet1 (2)'!$C$70,'[1]Sheet1 (2)'!$D$70*('[1]Sheet1 (2)'!$D$72-crack_t_index)/'[1]Sheet1 (2)'!$D$72,IF([1]shee2!D1448='[1]Sheet1 (2)'!$C$71,'[1]Sheet1 (2)'!$D$71*('[1]Sheet1 (2)'!$D$72-crack_t_index)/'[1]Sheet1 (2)'!$D$72))))</f>
        <v>5</v>
      </c>
      <c r="AX1508" s="157">
        <f>IF(IF(D1508='[1]Sheet1 (2)'!$C$69,'[1]Sheet1 (2)'!$D$69*('[1]Sheet1 (2)'!$D$72-rave_index)/'[1]Sheet1 (2)'!$D$72,IF([1]shee2!D1448='[1]Sheet1 (2)'!$C$70,'[1]Sheet1 (2)'!$D$70*('[1]Sheet1 (2)'!$D$72-rave_index)/'[1]Sheet1 (2)'!$D$72,IF([1]shee2!D1448='[1]Sheet1 (2)'!$C$71,'[1]Sheet1 (2)'!$D$71*('[1]Sheet1 (2)'!$D$72-rave_index)/'[1]Sheet1 (2)'!$D$72)))&lt;0,0,IF(D1508='[1]Sheet1 (2)'!$C$69,'[1]Sheet1 (2)'!$D$69*('[1]Sheet1 (2)'!$D$72-rave_index)/'[1]Sheet1 (2)'!$D$72,IF([1]shee2!D1448='[1]Sheet1 (2)'!$C$70,'[1]Sheet1 (2)'!$D$70*('[1]Sheet1 (2)'!$D$72-rave_index)/'[1]Sheet1 (2)'!$D$72,IF([1]shee2!D1448='[1]Sheet1 (2)'!$C$71,'[1]Sheet1 (2)'!$D$71*('[1]Sheet1 (2)'!$D$72-rave_index)/'[1]Sheet1 (2)'!$D$72))))</f>
        <v>5</v>
      </c>
      <c r="AY1508" s="157">
        <f>IF(IF(D1508='[1]Sheet1 (2)'!$C$69,'[1]Sheet1 (2)'!$D$69*('[1]Sheet1 (2)'!$D$72-rough_index)/'[1]Sheet1 (2)'!$D$72,IF([1]shee2!D1448='[1]Sheet1 (2)'!$C$70,'[1]Sheet1 (2)'!$D$70*('[1]Sheet1 (2)'!$D$72-rough_index)/'[1]Sheet1 (2)'!$D$72,IF([1]shee2!D1448='[1]Sheet1 (2)'!$C$71,'[1]Sheet1 (2)'!$D$71*('[1]Sheet1 (2)'!$D$72-rough_index)/'[1]Sheet1 (2)'!$D$72)))&lt;0,0,IF(D1508='[1]Sheet1 (2)'!$C$69,'[1]Sheet1 (2)'!$D$69*('[1]Sheet1 (2)'!$D$72-rough_index)/'[1]Sheet1 (2)'!$D$72,IF([1]shee2!D1448='[1]Sheet1 (2)'!$C$70,'[1]Sheet1 (2)'!$D$70*('[1]Sheet1 (2)'!$D$72-rough_index)/'[1]Sheet1 (2)'!$D$72,IF([1]shee2!D1448='[1]Sheet1 (2)'!$C$71,'[1]Sheet1 (2)'!$D$71*('[1]Sheet1 (2)'!$D$72-rough_index)/'[1]Sheet1 (2)'!$D$72))))</f>
        <v>1.6666666666666667</v>
      </c>
      <c r="AZ1508" s="179">
        <f>+(AU1508*'[1]Sheet1 (2)'!$C$77)+(AV1508*'[1]Sheet1 (2)'!$C$78)+(AW1508*'[1]Sheet1 (2)'!$C$79)+(AX1508*'[1]Sheet1 (2)'!$C$80)+(AY1508*'[1]Sheet1 (2)'!$C$81)</f>
        <v>4</v>
      </c>
      <c r="BA1508" s="213" t="str">
        <f t="shared" si="46"/>
        <v>Good</v>
      </c>
      <c r="BE1508">
        <f>IF(D1508='[1]Sheet1 (2)'!$C$61,'[1]Sheet1 (2)'!$D$61*(counts^2)+'[1]Sheet1 (2)'!$G$61*counts+'[1]Sheet1 (2)'!$J$61,IF(D1508='[1]Sheet1 (2)'!$C$62,'[1]Sheet1 (2)'!$D$62*counts+'[1]Sheet1 (2)'!$G$62,IF(D1508='[1]Sheet1 (2)'!$C$63,'[1]Sheet1 (2)'!$D$63*counts+'[1]Sheet1 (2)'!$G$63,IF(D1508='[1]Sheet1 (2)'!$C$64,'[1]Sheet1 (2)'!$D$64*counts+'[1]Sheet1 (2)'!$G$64))))</f>
        <v>2.0984129299999998</v>
      </c>
    </row>
    <row r="1509" spans="1:57" ht="12.75" customHeight="1">
      <c r="A1509" s="176" t="s">
        <v>282</v>
      </c>
      <c r="B1509" s="145" t="s">
        <v>76</v>
      </c>
      <c r="C1509" s="170">
        <v>1642</v>
      </c>
      <c r="D1509" s="174" t="s">
        <v>77</v>
      </c>
      <c r="E1509" s="171">
        <v>8</v>
      </c>
      <c r="F1509" s="171">
        <v>2</v>
      </c>
      <c r="G1509" s="171" t="s">
        <v>77</v>
      </c>
      <c r="H1509" s="171">
        <v>1</v>
      </c>
      <c r="I1509" s="171" t="s">
        <v>77</v>
      </c>
      <c r="J1509" s="173" t="s">
        <v>80</v>
      </c>
      <c r="K1509" s="173" t="s">
        <v>80</v>
      </c>
      <c r="L1509" s="169">
        <f>VLOOKUP(CONCATENATE(J1509,K1509),'Sheet1 (2)'!$J$6:$K$26,2,FALSE)</f>
        <v>0</v>
      </c>
      <c r="M1509" s="173" t="s">
        <v>83</v>
      </c>
      <c r="N1509" s="173" t="s">
        <v>78</v>
      </c>
      <c r="O1509" s="177">
        <f>VLOOKUP(CONCATENATE(M1509,N1509),'[1]Sheet1 (2)'!$L$6:$M$26,2,FALSE)</f>
        <v>7.5</v>
      </c>
      <c r="P1509" s="173" t="s">
        <v>83</v>
      </c>
      <c r="Q1509" s="173" t="s">
        <v>78</v>
      </c>
      <c r="R1509" s="177">
        <f>VLOOKUP(CONCATENATE(P1509,Q1509),'[1]Sheet1 (2)'!$N$6:$O$26,2,FALSE)</f>
        <v>7.5</v>
      </c>
      <c r="S1509" s="173" t="s">
        <v>82</v>
      </c>
      <c r="T1509" s="173" t="s">
        <v>78</v>
      </c>
      <c r="U1509" s="177">
        <f>VLOOKUP(CONCATENATE(S1509,T1509),'[1]Sheet1 (2)'!$P$6:$Q$26,2,FALSE)</f>
        <v>5</v>
      </c>
      <c r="V1509" s="173" t="s">
        <v>80</v>
      </c>
      <c r="W1509" s="173" t="s">
        <v>80</v>
      </c>
      <c r="X1509" s="177">
        <f>VLOOKUP(CONCATENATE(V1509,W1509),'[1]Sheet1 (2)'!$R$6:$S$26,2,FALSE)</f>
        <v>0</v>
      </c>
      <c r="Y1509" s="173" t="s">
        <v>80</v>
      </c>
      <c r="Z1509" s="173" t="s">
        <v>80</v>
      </c>
      <c r="AA1509" s="177">
        <f>VLOOKUP(CONCATENATE(Y1509,Z1509),'[1]Sheet1 (2)'!$T$6:$U$26,2,FALSE)</f>
        <v>0</v>
      </c>
      <c r="AB1509" s="173" t="s">
        <v>80</v>
      </c>
      <c r="AC1509" s="173" t="s">
        <v>80</v>
      </c>
      <c r="AD1509" s="177">
        <f>VLOOKUP(CONCATENATE(AB1509,AC1509),'[1]Sheet1 (2)'!$X$6:$Y$26,2,FALSE)</f>
        <v>0</v>
      </c>
      <c r="AE1509" s="173" t="s">
        <v>82</v>
      </c>
      <c r="AF1509" s="173" t="s">
        <v>81</v>
      </c>
      <c r="AG1509" s="177">
        <f>VLOOKUP(CONCATENATE(AE1509,AF1509),'[1]Sheet1 (2)'!$Z$6:$AA$26,2,FALSE)</f>
        <v>66</v>
      </c>
      <c r="AH1509" s="172"/>
      <c r="AI1509" s="178"/>
      <c r="AJ1509" s="140"/>
      <c r="AK1509" s="176" t="s">
        <v>282</v>
      </c>
      <c r="AL1509" s="176" t="s">
        <v>76</v>
      </c>
      <c r="AM1509" s="170">
        <f t="shared" si="47"/>
        <v>1642</v>
      </c>
      <c r="AN1509" s="147"/>
      <c r="AO1509" s="155"/>
      <c r="AP1509" s="156"/>
      <c r="AQ1509" s="157">
        <v>3.2500582372593043</v>
      </c>
      <c r="AR1509" s="158"/>
      <c r="AS1509" s="145">
        <f>LOOKUP(rufmkm,'[1]Sheet1 (2)'!$V$62:$V$71,'[1]Sheet1 (2)'!$W$62:$W$71)</f>
        <v>40</v>
      </c>
      <c r="AT1509" s="140"/>
      <c r="AU1509" s="157">
        <f>IF(IF(D1509='[1]Sheet1 (2)'!$C$69,'[1]Sheet1 (2)'!$D$69*('[1]Sheet1 (2)'!$D$72-rut_index)/'[1]Sheet1 (2)'!$D$72,IF([1]shee2!D1449='[1]Sheet1 (2)'!$C$70,'[1]Sheet1 (2)'!$D$70*('[1]Sheet1 (2)'!$D$72-rut_index)/'[1]Sheet1 (2)'!$D$72,IF([1]shee2!D1449='[1]Sheet1 (2)'!$C$71,'[1]Sheet1 (2)'!$D$71*('[1]Sheet1 (2)'!$D$72-rut_index)/'[1]Sheet1 (2)'!$D$72)))&lt;0,0,IF(D1509='[1]Sheet1 (2)'!$C$69,'[1]Sheet1 (2)'!$D$69*('[1]Sheet1 (2)'!$D$72-rut_index)/'[1]Sheet1 (2)'!$D$72,IF([1]shee2!D1449='[1]Sheet1 (2)'!$C$70,'[1]Sheet1 (2)'!$D$70*('[1]Sheet1 (2)'!$D$72-rut_index)/'[1]Sheet1 (2)'!$D$72,IF([1]shee2!D1449='[1]Sheet1 (2)'!$C$71,'[1]Sheet1 (2)'!$D$71*('[1]Sheet1 (2)'!$D$72-rut_index)/'[1]Sheet1 (2)'!$D$72))))</f>
        <v>5</v>
      </c>
      <c r="AV1509" s="157">
        <f>IF(IF(D1509='[1]Sheet1 (2)'!$C$69,'[1]Sheet1 (2)'!$D$69*('[1]Sheet1 (2)'!$D$72-crack_s_index)/'[1]Sheet1 (2)'!$D$72,IF([1]shee2!D1449='[1]Sheet1 (2)'!$C$70,'[1]Sheet1 (2)'!$D$70*('[1]Sheet1 (2)'!$D$72-crack_s_index)/'[1]Sheet1 (2)'!$D$72,IF([1]shee2!D1449='[1]Sheet1 (2)'!$C$71,'[1]Sheet1 (2)'!$D$71*('[1]Sheet1 (2)'!$D$72-crack_s_index)/'[1]Sheet1 (2)'!$D$72)))&lt;0,0,IF(D1509='[1]Sheet1 (2)'!$C$69,'[1]Sheet1 (2)'!$D$69*('[1]Sheet1 (2)'!$D$72-crack_s_index)/'[1]Sheet1 (2)'!$D$72,IF([1]shee2!D1449='[1]Sheet1 (2)'!$C$70,'[1]Sheet1 (2)'!$D$70*('[1]Sheet1 (2)'!$D$72-crack_s_index)/'[1]Sheet1 (2)'!$D$72,IF([1]shee2!D1449='[1]Sheet1 (2)'!$C$71,'[1]Sheet1 (2)'!$D$71*('[1]Sheet1 (2)'!$D$72-crack_s_index)/'[1]Sheet1 (2)'!$D$72))))</f>
        <v>4.375</v>
      </c>
      <c r="AW1509" s="157">
        <f>IF(IF(D1509='[1]Sheet1 (2)'!$C$69,'[1]Sheet1 (2)'!$D$69*('[1]Sheet1 (2)'!$D$72-crack_t_index)/'[1]Sheet1 (2)'!$D$72,IF([1]shee2!D1449='[1]Sheet1 (2)'!$C$70,'[1]Sheet1 (2)'!$D$70*('[1]Sheet1 (2)'!$D$72-crack_t_index)/'[1]Sheet1 (2)'!$D$72,IF([1]shee2!D1449='[1]Sheet1 (2)'!$C$71,'[1]Sheet1 (2)'!$D$71*('[1]Sheet1 (2)'!$D$72-crack_t_index)/'[1]Sheet1 (2)'!$D$72)))&lt;0,0,IF(D1509='[1]Sheet1 (2)'!$C$69,'[1]Sheet1 (2)'!$D$69*('[1]Sheet1 (2)'!$D$72-crack_t_index)/'[1]Sheet1 (2)'!$D$72,IF([1]shee2!D1449='[1]Sheet1 (2)'!$C$70,'[1]Sheet1 (2)'!$D$70*('[1]Sheet1 (2)'!$D$72-crack_t_index)/'[1]Sheet1 (2)'!$D$72,IF([1]shee2!D1449='[1]Sheet1 (2)'!$C$71,'[1]Sheet1 (2)'!$D$71*('[1]Sheet1 (2)'!$D$72-crack_t_index)/'[1]Sheet1 (2)'!$D$72))))</f>
        <v>4.375</v>
      </c>
      <c r="AX1509" s="157">
        <f>IF(IF(D1509='[1]Sheet1 (2)'!$C$69,'[1]Sheet1 (2)'!$D$69*('[1]Sheet1 (2)'!$D$72-rave_index)/'[1]Sheet1 (2)'!$D$72,IF([1]shee2!D1449='[1]Sheet1 (2)'!$C$70,'[1]Sheet1 (2)'!$D$70*('[1]Sheet1 (2)'!$D$72-rave_index)/'[1]Sheet1 (2)'!$D$72,IF([1]shee2!D1449='[1]Sheet1 (2)'!$C$71,'[1]Sheet1 (2)'!$D$71*('[1]Sheet1 (2)'!$D$72-rave_index)/'[1]Sheet1 (2)'!$D$72)))&lt;0,0,IF(D1509='[1]Sheet1 (2)'!$C$69,'[1]Sheet1 (2)'!$D$69*('[1]Sheet1 (2)'!$D$72-rave_index)/'[1]Sheet1 (2)'!$D$72,IF([1]shee2!D1449='[1]Sheet1 (2)'!$C$70,'[1]Sheet1 (2)'!$D$70*('[1]Sheet1 (2)'!$D$72-rave_index)/'[1]Sheet1 (2)'!$D$72,IF([1]shee2!D1449='[1]Sheet1 (2)'!$C$71,'[1]Sheet1 (2)'!$D$71*('[1]Sheet1 (2)'!$D$72-rave_index)/'[1]Sheet1 (2)'!$D$72))))</f>
        <v>5</v>
      </c>
      <c r="AY1509" s="157">
        <f>IF(IF(D1509='[1]Sheet1 (2)'!$C$69,'[1]Sheet1 (2)'!$D$69*('[1]Sheet1 (2)'!$D$72-rough_index)/'[1]Sheet1 (2)'!$D$72,IF([1]shee2!D1449='[1]Sheet1 (2)'!$C$70,'[1]Sheet1 (2)'!$D$70*('[1]Sheet1 (2)'!$D$72-rough_index)/'[1]Sheet1 (2)'!$D$72,IF([1]shee2!D1449='[1]Sheet1 (2)'!$C$71,'[1]Sheet1 (2)'!$D$71*('[1]Sheet1 (2)'!$D$72-rough_index)/'[1]Sheet1 (2)'!$D$72)))&lt;0,0,IF(D1509='[1]Sheet1 (2)'!$C$69,'[1]Sheet1 (2)'!$D$69*('[1]Sheet1 (2)'!$D$72-rough_index)/'[1]Sheet1 (2)'!$D$72,IF([1]shee2!D1449='[1]Sheet1 (2)'!$C$70,'[1]Sheet1 (2)'!$D$70*('[1]Sheet1 (2)'!$D$72-rough_index)/'[1]Sheet1 (2)'!$D$72,IF([1]shee2!D1449='[1]Sheet1 (2)'!$C$71,'[1]Sheet1 (2)'!$D$71*('[1]Sheet1 (2)'!$D$72-rough_index)/'[1]Sheet1 (2)'!$D$72))))</f>
        <v>1.6666666666666667</v>
      </c>
      <c r="AZ1509" s="179">
        <f>+(AU1509*'[1]Sheet1 (2)'!$C$77)+(AV1509*'[1]Sheet1 (2)'!$C$78)+(AW1509*'[1]Sheet1 (2)'!$C$79)+(AX1509*'[1]Sheet1 (2)'!$C$80)+(AY1509*'[1]Sheet1 (2)'!$C$81)</f>
        <v>3.75</v>
      </c>
      <c r="BA1509" s="213" t="str">
        <f t="shared" si="46"/>
        <v>Fair</v>
      </c>
      <c r="BE1509">
        <f>IF(D1509='[1]Sheet1 (2)'!$C$61,'[1]Sheet1 (2)'!$D$61*(counts^2)+'[1]Sheet1 (2)'!$G$61*counts+'[1]Sheet1 (2)'!$J$61,IF(D1509='[1]Sheet1 (2)'!$C$62,'[1]Sheet1 (2)'!$D$62*counts+'[1]Sheet1 (2)'!$G$62,IF(D1509='[1]Sheet1 (2)'!$C$63,'[1]Sheet1 (2)'!$D$63*counts+'[1]Sheet1 (2)'!$G$63,IF(D1509='[1]Sheet1 (2)'!$C$64,'[1]Sheet1 (2)'!$D$64*counts+'[1]Sheet1 (2)'!$G$64))))</f>
        <v>2.0984129299999998</v>
      </c>
    </row>
    <row r="1510" spans="1:57" ht="12.75" customHeight="1">
      <c r="A1510" s="176" t="s">
        <v>282</v>
      </c>
      <c r="B1510" s="145" t="s">
        <v>76</v>
      </c>
      <c r="C1510" s="170">
        <v>1643</v>
      </c>
      <c r="D1510" s="174" t="s">
        <v>77</v>
      </c>
      <c r="E1510" s="171">
        <v>8</v>
      </c>
      <c r="F1510" s="171">
        <v>2</v>
      </c>
      <c r="G1510" s="171" t="s">
        <v>77</v>
      </c>
      <c r="H1510" s="171">
        <v>1</v>
      </c>
      <c r="I1510" s="171" t="s">
        <v>77</v>
      </c>
      <c r="J1510" s="173" t="s">
        <v>80</v>
      </c>
      <c r="K1510" s="173" t="s">
        <v>80</v>
      </c>
      <c r="L1510" s="169">
        <f>VLOOKUP(CONCATENATE(J1510,K1510),'Sheet1 (2)'!$J$6:$K$26,2,FALSE)</f>
        <v>0</v>
      </c>
      <c r="M1510" s="173" t="s">
        <v>80</v>
      </c>
      <c r="N1510" s="173" t="s">
        <v>80</v>
      </c>
      <c r="O1510" s="177">
        <f>VLOOKUP(CONCATENATE(M1510,N1510),'[1]Sheet1 (2)'!$L$6:$M$26,2,FALSE)</f>
        <v>0</v>
      </c>
      <c r="P1510" s="173" t="s">
        <v>80</v>
      </c>
      <c r="Q1510" s="173" t="s">
        <v>80</v>
      </c>
      <c r="R1510" s="177">
        <f>VLOOKUP(CONCATENATE(P1510,Q1510),'[1]Sheet1 (2)'!$N$6:$O$26,2,FALSE)</f>
        <v>0</v>
      </c>
      <c r="S1510" s="173" t="s">
        <v>80</v>
      </c>
      <c r="T1510" s="173" t="s">
        <v>80</v>
      </c>
      <c r="U1510" s="177">
        <f>VLOOKUP(CONCATENATE(S1510,T1510),'[1]Sheet1 (2)'!$P$6:$Q$26,2,FALSE)</f>
        <v>0</v>
      </c>
      <c r="V1510" s="173" t="s">
        <v>82</v>
      </c>
      <c r="W1510" s="173" t="s">
        <v>81</v>
      </c>
      <c r="X1510" s="177">
        <f>VLOOKUP(CONCATENATE(V1510,W1510),'[1]Sheet1 (2)'!$R$6:$S$26,2,FALSE)</f>
        <v>50</v>
      </c>
      <c r="Y1510" s="173" t="s">
        <v>80</v>
      </c>
      <c r="Z1510" s="173" t="s">
        <v>80</v>
      </c>
      <c r="AA1510" s="177">
        <f>VLOOKUP(CONCATENATE(Y1510,Z1510),'[1]Sheet1 (2)'!$T$6:$U$26,2,FALSE)</f>
        <v>0</v>
      </c>
      <c r="AB1510" s="173" t="s">
        <v>80</v>
      </c>
      <c r="AC1510" s="173" t="s">
        <v>80</v>
      </c>
      <c r="AD1510" s="177">
        <f>VLOOKUP(CONCATENATE(AB1510,AC1510),'[1]Sheet1 (2)'!$X$6:$Y$26,2,FALSE)</f>
        <v>0</v>
      </c>
      <c r="AE1510" s="173" t="s">
        <v>82</v>
      </c>
      <c r="AF1510" s="173" t="s">
        <v>81</v>
      </c>
      <c r="AG1510" s="177">
        <f>VLOOKUP(CONCATENATE(AE1510,AF1510),'[1]Sheet1 (2)'!$Z$6:$AA$26,2,FALSE)</f>
        <v>66</v>
      </c>
      <c r="AH1510" s="172"/>
      <c r="AI1510" s="178"/>
      <c r="AJ1510" s="140"/>
      <c r="AK1510" s="176" t="s">
        <v>282</v>
      </c>
      <c r="AL1510" s="176" t="s">
        <v>76</v>
      </c>
      <c r="AM1510" s="170">
        <f t="shared" si="47"/>
        <v>1643</v>
      </c>
      <c r="AN1510" s="147"/>
      <c r="AO1510" s="155"/>
      <c r="AP1510" s="156"/>
      <c r="AQ1510" s="157">
        <v>2.5490639971781013</v>
      </c>
      <c r="AR1510" s="158"/>
      <c r="AS1510" s="145">
        <f>LOOKUP(rufmkm,'[1]Sheet1 (2)'!$V$62:$V$71,'[1]Sheet1 (2)'!$W$62:$W$71)</f>
        <v>30</v>
      </c>
      <c r="AT1510" s="140"/>
      <c r="AU1510" s="157">
        <f>IF(IF(D1510='[1]Sheet1 (2)'!$C$69,'[1]Sheet1 (2)'!$D$69*('[1]Sheet1 (2)'!$D$72-rut_index)/'[1]Sheet1 (2)'!$D$72,IF([1]shee2!D1450='[1]Sheet1 (2)'!$C$70,'[1]Sheet1 (2)'!$D$70*('[1]Sheet1 (2)'!$D$72-rut_index)/'[1]Sheet1 (2)'!$D$72,IF([1]shee2!D1450='[1]Sheet1 (2)'!$C$71,'[1]Sheet1 (2)'!$D$71*('[1]Sheet1 (2)'!$D$72-rut_index)/'[1]Sheet1 (2)'!$D$72)))&lt;0,0,IF(D1510='[1]Sheet1 (2)'!$C$69,'[1]Sheet1 (2)'!$D$69*('[1]Sheet1 (2)'!$D$72-rut_index)/'[1]Sheet1 (2)'!$D$72,IF([1]shee2!D1450='[1]Sheet1 (2)'!$C$70,'[1]Sheet1 (2)'!$D$70*('[1]Sheet1 (2)'!$D$72-rut_index)/'[1]Sheet1 (2)'!$D$72,IF([1]shee2!D1450='[1]Sheet1 (2)'!$C$71,'[1]Sheet1 (2)'!$D$71*('[1]Sheet1 (2)'!$D$72-rut_index)/'[1]Sheet1 (2)'!$D$72))))</f>
        <v>5</v>
      </c>
      <c r="AV1510" s="157">
        <f>IF(IF(D1510='[1]Sheet1 (2)'!$C$69,'[1]Sheet1 (2)'!$D$69*('[1]Sheet1 (2)'!$D$72-crack_s_index)/'[1]Sheet1 (2)'!$D$72,IF([1]shee2!D1450='[1]Sheet1 (2)'!$C$70,'[1]Sheet1 (2)'!$D$70*('[1]Sheet1 (2)'!$D$72-crack_s_index)/'[1]Sheet1 (2)'!$D$72,IF([1]shee2!D1450='[1]Sheet1 (2)'!$C$71,'[1]Sheet1 (2)'!$D$71*('[1]Sheet1 (2)'!$D$72-crack_s_index)/'[1]Sheet1 (2)'!$D$72)))&lt;0,0,IF(D1510='[1]Sheet1 (2)'!$C$69,'[1]Sheet1 (2)'!$D$69*('[1]Sheet1 (2)'!$D$72-crack_s_index)/'[1]Sheet1 (2)'!$D$72,IF([1]shee2!D1450='[1]Sheet1 (2)'!$C$70,'[1]Sheet1 (2)'!$D$70*('[1]Sheet1 (2)'!$D$72-crack_s_index)/'[1]Sheet1 (2)'!$D$72,IF([1]shee2!D1450='[1]Sheet1 (2)'!$C$71,'[1]Sheet1 (2)'!$D$71*('[1]Sheet1 (2)'!$D$72-crack_s_index)/'[1]Sheet1 (2)'!$D$72))))</f>
        <v>5</v>
      </c>
      <c r="AW1510" s="157">
        <f>IF(IF(D1510='[1]Sheet1 (2)'!$C$69,'[1]Sheet1 (2)'!$D$69*('[1]Sheet1 (2)'!$D$72-crack_t_index)/'[1]Sheet1 (2)'!$D$72,IF([1]shee2!D1450='[1]Sheet1 (2)'!$C$70,'[1]Sheet1 (2)'!$D$70*('[1]Sheet1 (2)'!$D$72-crack_t_index)/'[1]Sheet1 (2)'!$D$72,IF([1]shee2!D1450='[1]Sheet1 (2)'!$C$71,'[1]Sheet1 (2)'!$D$71*('[1]Sheet1 (2)'!$D$72-crack_t_index)/'[1]Sheet1 (2)'!$D$72)))&lt;0,0,IF(D1510='[1]Sheet1 (2)'!$C$69,'[1]Sheet1 (2)'!$D$69*('[1]Sheet1 (2)'!$D$72-crack_t_index)/'[1]Sheet1 (2)'!$D$72,IF([1]shee2!D1450='[1]Sheet1 (2)'!$C$70,'[1]Sheet1 (2)'!$D$70*('[1]Sheet1 (2)'!$D$72-crack_t_index)/'[1]Sheet1 (2)'!$D$72,IF([1]shee2!D1450='[1]Sheet1 (2)'!$C$71,'[1]Sheet1 (2)'!$D$71*('[1]Sheet1 (2)'!$D$72-crack_t_index)/'[1]Sheet1 (2)'!$D$72))))</f>
        <v>5</v>
      </c>
      <c r="AX1510" s="157">
        <f>IF(IF(D1510='[1]Sheet1 (2)'!$C$69,'[1]Sheet1 (2)'!$D$69*('[1]Sheet1 (2)'!$D$72-rave_index)/'[1]Sheet1 (2)'!$D$72,IF([1]shee2!D1450='[1]Sheet1 (2)'!$C$70,'[1]Sheet1 (2)'!$D$70*('[1]Sheet1 (2)'!$D$72-rave_index)/'[1]Sheet1 (2)'!$D$72,IF([1]shee2!D1450='[1]Sheet1 (2)'!$C$71,'[1]Sheet1 (2)'!$D$71*('[1]Sheet1 (2)'!$D$72-rave_index)/'[1]Sheet1 (2)'!$D$72)))&lt;0,0,IF(D1510='[1]Sheet1 (2)'!$C$69,'[1]Sheet1 (2)'!$D$69*('[1]Sheet1 (2)'!$D$72-rave_index)/'[1]Sheet1 (2)'!$D$72,IF([1]shee2!D1450='[1]Sheet1 (2)'!$C$70,'[1]Sheet1 (2)'!$D$70*('[1]Sheet1 (2)'!$D$72-rave_index)/'[1]Sheet1 (2)'!$D$72,IF([1]shee2!D1450='[1]Sheet1 (2)'!$C$71,'[1]Sheet1 (2)'!$D$71*('[1]Sheet1 (2)'!$D$72-rave_index)/'[1]Sheet1 (2)'!$D$72))))</f>
        <v>5</v>
      </c>
      <c r="AY1510" s="157">
        <f>IF(IF(D1510='[1]Sheet1 (2)'!$C$69,'[1]Sheet1 (2)'!$D$69*('[1]Sheet1 (2)'!$D$72-rough_index)/'[1]Sheet1 (2)'!$D$72,IF([1]shee2!D1450='[1]Sheet1 (2)'!$C$70,'[1]Sheet1 (2)'!$D$70*('[1]Sheet1 (2)'!$D$72-rough_index)/'[1]Sheet1 (2)'!$D$72,IF([1]shee2!D1450='[1]Sheet1 (2)'!$C$71,'[1]Sheet1 (2)'!$D$71*('[1]Sheet1 (2)'!$D$72-rough_index)/'[1]Sheet1 (2)'!$D$72)))&lt;0,0,IF(D1510='[1]Sheet1 (2)'!$C$69,'[1]Sheet1 (2)'!$D$69*('[1]Sheet1 (2)'!$D$72-rough_index)/'[1]Sheet1 (2)'!$D$72,IF([1]shee2!D1450='[1]Sheet1 (2)'!$C$70,'[1]Sheet1 (2)'!$D$70*('[1]Sheet1 (2)'!$D$72-rough_index)/'[1]Sheet1 (2)'!$D$72,IF([1]shee2!D1450='[1]Sheet1 (2)'!$C$71,'[1]Sheet1 (2)'!$D$71*('[1]Sheet1 (2)'!$D$72-rough_index)/'[1]Sheet1 (2)'!$D$72))))</f>
        <v>2.5</v>
      </c>
      <c r="AZ1510" s="179">
        <f>+(AU1510*'[1]Sheet1 (2)'!$C$77)+(AV1510*'[1]Sheet1 (2)'!$C$78)+(AW1510*'[1]Sheet1 (2)'!$C$79)+(AX1510*'[1]Sheet1 (2)'!$C$80)+(AY1510*'[1]Sheet1 (2)'!$C$81)</f>
        <v>4.25</v>
      </c>
      <c r="BA1510" s="213" t="str">
        <f t="shared" si="46"/>
        <v>Good</v>
      </c>
      <c r="BE1510">
        <f>IF(D1510='[1]Sheet1 (2)'!$C$61,'[1]Sheet1 (2)'!$D$61*(counts^2)+'[1]Sheet1 (2)'!$G$61*counts+'[1]Sheet1 (2)'!$J$61,IF(D1510='[1]Sheet1 (2)'!$C$62,'[1]Sheet1 (2)'!$D$62*counts+'[1]Sheet1 (2)'!$G$62,IF(D1510='[1]Sheet1 (2)'!$C$63,'[1]Sheet1 (2)'!$D$63*counts+'[1]Sheet1 (2)'!$G$63,IF(D1510='[1]Sheet1 (2)'!$C$64,'[1]Sheet1 (2)'!$D$64*counts+'[1]Sheet1 (2)'!$G$64))))</f>
        <v>2.0984129299999998</v>
      </c>
    </row>
    <row r="1511" spans="1:57" ht="12.75" customHeight="1">
      <c r="A1511" s="176" t="s">
        <v>282</v>
      </c>
      <c r="B1511" s="145" t="s">
        <v>76</v>
      </c>
      <c r="C1511" s="170">
        <v>1644</v>
      </c>
      <c r="D1511" s="174" t="s">
        <v>77</v>
      </c>
      <c r="E1511" s="171">
        <v>8</v>
      </c>
      <c r="F1511" s="171">
        <v>2</v>
      </c>
      <c r="G1511" s="171" t="s">
        <v>77</v>
      </c>
      <c r="H1511" s="171">
        <v>1</v>
      </c>
      <c r="I1511" s="171" t="s">
        <v>77</v>
      </c>
      <c r="J1511" s="173" t="s">
        <v>80</v>
      </c>
      <c r="K1511" s="173" t="s">
        <v>80</v>
      </c>
      <c r="L1511" s="169">
        <f>VLOOKUP(CONCATENATE(J1511,K1511),'Sheet1 (2)'!$J$6:$K$26,2,FALSE)</f>
        <v>0</v>
      </c>
      <c r="M1511" s="173" t="s">
        <v>80</v>
      </c>
      <c r="N1511" s="173" t="s">
        <v>80</v>
      </c>
      <c r="O1511" s="177">
        <f>VLOOKUP(CONCATENATE(M1511,N1511),'[1]Sheet1 (2)'!$L$6:$M$26,2,FALSE)</f>
        <v>0</v>
      </c>
      <c r="P1511" s="173" t="s">
        <v>80</v>
      </c>
      <c r="Q1511" s="173" t="s">
        <v>80</v>
      </c>
      <c r="R1511" s="177">
        <f>VLOOKUP(CONCATENATE(P1511,Q1511),'[1]Sheet1 (2)'!$N$6:$O$26,2,FALSE)</f>
        <v>0</v>
      </c>
      <c r="S1511" s="173" t="s">
        <v>80</v>
      </c>
      <c r="T1511" s="173" t="s">
        <v>80</v>
      </c>
      <c r="U1511" s="177">
        <f>VLOOKUP(CONCATENATE(S1511,T1511),'[1]Sheet1 (2)'!$P$6:$Q$26,2,FALSE)</f>
        <v>0</v>
      </c>
      <c r="V1511" s="173" t="s">
        <v>80</v>
      </c>
      <c r="W1511" s="173" t="s">
        <v>80</v>
      </c>
      <c r="X1511" s="177">
        <f>VLOOKUP(CONCATENATE(V1511,W1511),'[1]Sheet1 (2)'!$R$6:$S$26,2,FALSE)</f>
        <v>0</v>
      </c>
      <c r="Y1511" s="173" t="s">
        <v>80</v>
      </c>
      <c r="Z1511" s="173" t="s">
        <v>80</v>
      </c>
      <c r="AA1511" s="177">
        <f>VLOOKUP(CONCATENATE(Y1511,Z1511),'[1]Sheet1 (2)'!$T$6:$U$26,2,FALSE)</f>
        <v>0</v>
      </c>
      <c r="AB1511" s="173" t="s">
        <v>80</v>
      </c>
      <c r="AC1511" s="173" t="s">
        <v>80</v>
      </c>
      <c r="AD1511" s="177">
        <f>VLOOKUP(CONCATENATE(AB1511,AC1511),'[1]Sheet1 (2)'!$X$6:$Y$26,2,FALSE)</f>
        <v>0</v>
      </c>
      <c r="AE1511" s="173" t="s">
        <v>82</v>
      </c>
      <c r="AF1511" s="173" t="s">
        <v>81</v>
      </c>
      <c r="AG1511" s="177">
        <f>VLOOKUP(CONCATENATE(AE1511,AF1511),'[1]Sheet1 (2)'!$Z$6:$AA$26,2,FALSE)</f>
        <v>66</v>
      </c>
      <c r="AH1511" s="172"/>
      <c r="AI1511" s="178"/>
      <c r="AJ1511" s="140"/>
      <c r="AK1511" s="176" t="s">
        <v>282</v>
      </c>
      <c r="AL1511" s="176" t="s">
        <v>76</v>
      </c>
      <c r="AM1511" s="170">
        <f t="shared" si="47"/>
        <v>1644</v>
      </c>
      <c r="AN1511" s="147"/>
      <c r="AO1511" s="155"/>
      <c r="AP1511" s="156"/>
      <c r="AQ1511" s="157">
        <v>4.8381723145566022</v>
      </c>
      <c r="AR1511" s="158"/>
      <c r="AS1511" s="145">
        <f>LOOKUP(rufmkm,'[1]Sheet1 (2)'!$V$62:$V$71,'[1]Sheet1 (2)'!$W$62:$W$71)</f>
        <v>50</v>
      </c>
      <c r="AT1511" s="140"/>
      <c r="AU1511" s="157">
        <f>IF(IF(D1511='[1]Sheet1 (2)'!$C$69,'[1]Sheet1 (2)'!$D$69*('[1]Sheet1 (2)'!$D$72-rut_index)/'[1]Sheet1 (2)'!$D$72,IF([1]shee2!D1451='[1]Sheet1 (2)'!$C$70,'[1]Sheet1 (2)'!$D$70*('[1]Sheet1 (2)'!$D$72-rut_index)/'[1]Sheet1 (2)'!$D$72,IF([1]shee2!D1451='[1]Sheet1 (2)'!$C$71,'[1]Sheet1 (2)'!$D$71*('[1]Sheet1 (2)'!$D$72-rut_index)/'[1]Sheet1 (2)'!$D$72)))&lt;0,0,IF(D1511='[1]Sheet1 (2)'!$C$69,'[1]Sheet1 (2)'!$D$69*('[1]Sheet1 (2)'!$D$72-rut_index)/'[1]Sheet1 (2)'!$D$72,IF([1]shee2!D1451='[1]Sheet1 (2)'!$C$70,'[1]Sheet1 (2)'!$D$70*('[1]Sheet1 (2)'!$D$72-rut_index)/'[1]Sheet1 (2)'!$D$72,IF([1]shee2!D1451='[1]Sheet1 (2)'!$C$71,'[1]Sheet1 (2)'!$D$71*('[1]Sheet1 (2)'!$D$72-rut_index)/'[1]Sheet1 (2)'!$D$72))))</f>
        <v>5</v>
      </c>
      <c r="AV1511" s="157">
        <f>IF(IF(D1511='[1]Sheet1 (2)'!$C$69,'[1]Sheet1 (2)'!$D$69*('[1]Sheet1 (2)'!$D$72-crack_s_index)/'[1]Sheet1 (2)'!$D$72,IF([1]shee2!D1451='[1]Sheet1 (2)'!$C$70,'[1]Sheet1 (2)'!$D$70*('[1]Sheet1 (2)'!$D$72-crack_s_index)/'[1]Sheet1 (2)'!$D$72,IF([1]shee2!D1451='[1]Sheet1 (2)'!$C$71,'[1]Sheet1 (2)'!$D$71*('[1]Sheet1 (2)'!$D$72-crack_s_index)/'[1]Sheet1 (2)'!$D$72)))&lt;0,0,IF(D1511='[1]Sheet1 (2)'!$C$69,'[1]Sheet1 (2)'!$D$69*('[1]Sheet1 (2)'!$D$72-crack_s_index)/'[1]Sheet1 (2)'!$D$72,IF([1]shee2!D1451='[1]Sheet1 (2)'!$C$70,'[1]Sheet1 (2)'!$D$70*('[1]Sheet1 (2)'!$D$72-crack_s_index)/'[1]Sheet1 (2)'!$D$72,IF([1]shee2!D1451='[1]Sheet1 (2)'!$C$71,'[1]Sheet1 (2)'!$D$71*('[1]Sheet1 (2)'!$D$72-crack_s_index)/'[1]Sheet1 (2)'!$D$72))))</f>
        <v>5</v>
      </c>
      <c r="AW1511" s="157">
        <f>IF(IF(D1511='[1]Sheet1 (2)'!$C$69,'[1]Sheet1 (2)'!$D$69*('[1]Sheet1 (2)'!$D$72-crack_t_index)/'[1]Sheet1 (2)'!$D$72,IF([1]shee2!D1451='[1]Sheet1 (2)'!$C$70,'[1]Sheet1 (2)'!$D$70*('[1]Sheet1 (2)'!$D$72-crack_t_index)/'[1]Sheet1 (2)'!$D$72,IF([1]shee2!D1451='[1]Sheet1 (2)'!$C$71,'[1]Sheet1 (2)'!$D$71*('[1]Sheet1 (2)'!$D$72-crack_t_index)/'[1]Sheet1 (2)'!$D$72)))&lt;0,0,IF(D1511='[1]Sheet1 (2)'!$C$69,'[1]Sheet1 (2)'!$D$69*('[1]Sheet1 (2)'!$D$72-crack_t_index)/'[1]Sheet1 (2)'!$D$72,IF([1]shee2!D1451='[1]Sheet1 (2)'!$C$70,'[1]Sheet1 (2)'!$D$70*('[1]Sheet1 (2)'!$D$72-crack_t_index)/'[1]Sheet1 (2)'!$D$72,IF([1]shee2!D1451='[1]Sheet1 (2)'!$C$71,'[1]Sheet1 (2)'!$D$71*('[1]Sheet1 (2)'!$D$72-crack_t_index)/'[1]Sheet1 (2)'!$D$72))))</f>
        <v>5</v>
      </c>
      <c r="AX1511" s="157">
        <f>IF(IF(D1511='[1]Sheet1 (2)'!$C$69,'[1]Sheet1 (2)'!$D$69*('[1]Sheet1 (2)'!$D$72-rave_index)/'[1]Sheet1 (2)'!$D$72,IF([1]shee2!D1451='[1]Sheet1 (2)'!$C$70,'[1]Sheet1 (2)'!$D$70*('[1]Sheet1 (2)'!$D$72-rave_index)/'[1]Sheet1 (2)'!$D$72,IF([1]shee2!D1451='[1]Sheet1 (2)'!$C$71,'[1]Sheet1 (2)'!$D$71*('[1]Sheet1 (2)'!$D$72-rave_index)/'[1]Sheet1 (2)'!$D$72)))&lt;0,0,IF(D1511='[1]Sheet1 (2)'!$C$69,'[1]Sheet1 (2)'!$D$69*('[1]Sheet1 (2)'!$D$72-rave_index)/'[1]Sheet1 (2)'!$D$72,IF([1]shee2!D1451='[1]Sheet1 (2)'!$C$70,'[1]Sheet1 (2)'!$D$70*('[1]Sheet1 (2)'!$D$72-rave_index)/'[1]Sheet1 (2)'!$D$72,IF([1]shee2!D1451='[1]Sheet1 (2)'!$C$71,'[1]Sheet1 (2)'!$D$71*('[1]Sheet1 (2)'!$D$72-rave_index)/'[1]Sheet1 (2)'!$D$72))))</f>
        <v>5</v>
      </c>
      <c r="AY1511" s="157">
        <f>IF(IF(D1511='[1]Sheet1 (2)'!$C$69,'[1]Sheet1 (2)'!$D$69*('[1]Sheet1 (2)'!$D$72-rough_index)/'[1]Sheet1 (2)'!$D$72,IF([1]shee2!D1451='[1]Sheet1 (2)'!$C$70,'[1]Sheet1 (2)'!$D$70*('[1]Sheet1 (2)'!$D$72-rough_index)/'[1]Sheet1 (2)'!$D$72,IF([1]shee2!D1451='[1]Sheet1 (2)'!$C$71,'[1]Sheet1 (2)'!$D$71*('[1]Sheet1 (2)'!$D$72-rough_index)/'[1]Sheet1 (2)'!$D$72)))&lt;0,0,IF(D1511='[1]Sheet1 (2)'!$C$69,'[1]Sheet1 (2)'!$D$69*('[1]Sheet1 (2)'!$D$72-rough_index)/'[1]Sheet1 (2)'!$D$72,IF([1]shee2!D1451='[1]Sheet1 (2)'!$C$70,'[1]Sheet1 (2)'!$D$70*('[1]Sheet1 (2)'!$D$72-rough_index)/'[1]Sheet1 (2)'!$D$72,IF([1]shee2!D1451='[1]Sheet1 (2)'!$C$71,'[1]Sheet1 (2)'!$D$71*('[1]Sheet1 (2)'!$D$72-rough_index)/'[1]Sheet1 (2)'!$D$72))))</f>
        <v>0.83333333333333337</v>
      </c>
      <c r="AZ1511" s="179">
        <f>+(AU1511*'[1]Sheet1 (2)'!$C$77)+(AV1511*'[1]Sheet1 (2)'!$C$78)+(AW1511*'[1]Sheet1 (2)'!$C$79)+(AX1511*'[1]Sheet1 (2)'!$C$80)+(AY1511*'[1]Sheet1 (2)'!$C$81)</f>
        <v>3.75</v>
      </c>
      <c r="BA1511" s="213" t="str">
        <f t="shared" si="46"/>
        <v>Fair</v>
      </c>
      <c r="BE1511">
        <f>IF(D1511='[1]Sheet1 (2)'!$C$61,'[1]Sheet1 (2)'!$D$61*(counts^2)+'[1]Sheet1 (2)'!$G$61*counts+'[1]Sheet1 (2)'!$J$61,IF(D1511='[1]Sheet1 (2)'!$C$62,'[1]Sheet1 (2)'!$D$62*counts+'[1]Sheet1 (2)'!$G$62,IF(D1511='[1]Sheet1 (2)'!$C$63,'[1]Sheet1 (2)'!$D$63*counts+'[1]Sheet1 (2)'!$G$63,IF(D1511='[1]Sheet1 (2)'!$C$64,'[1]Sheet1 (2)'!$D$64*counts+'[1]Sheet1 (2)'!$G$64))))</f>
        <v>2.0984129299999998</v>
      </c>
    </row>
    <row r="1512" spans="1:57" ht="12.75" customHeight="1">
      <c r="A1512" s="176" t="s">
        <v>282</v>
      </c>
      <c r="B1512" s="145" t="s">
        <v>76</v>
      </c>
      <c r="C1512" s="170">
        <v>1645</v>
      </c>
      <c r="D1512" s="174" t="s">
        <v>77</v>
      </c>
      <c r="E1512" s="171">
        <v>8</v>
      </c>
      <c r="F1512" s="171">
        <v>2</v>
      </c>
      <c r="G1512" s="171" t="s">
        <v>77</v>
      </c>
      <c r="H1512" s="171">
        <v>1</v>
      </c>
      <c r="I1512" s="171" t="s">
        <v>77</v>
      </c>
      <c r="J1512" s="173" t="s">
        <v>80</v>
      </c>
      <c r="K1512" s="173" t="s">
        <v>80</v>
      </c>
      <c r="L1512" s="169">
        <f>VLOOKUP(CONCATENATE(J1512,K1512),'Sheet1 (2)'!$J$6:$K$26,2,FALSE)</f>
        <v>0</v>
      </c>
      <c r="M1512" s="173" t="s">
        <v>80</v>
      </c>
      <c r="N1512" s="173" t="s">
        <v>80</v>
      </c>
      <c r="O1512" s="177">
        <f>VLOOKUP(CONCATENATE(M1512,N1512),'[1]Sheet1 (2)'!$L$6:$M$26,2,FALSE)</f>
        <v>0</v>
      </c>
      <c r="P1512" s="173" t="s">
        <v>80</v>
      </c>
      <c r="Q1512" s="173" t="s">
        <v>80</v>
      </c>
      <c r="R1512" s="177">
        <f>VLOOKUP(CONCATENATE(P1512,Q1512),'[1]Sheet1 (2)'!$N$6:$O$26,2,FALSE)</f>
        <v>0</v>
      </c>
      <c r="S1512" s="173" t="s">
        <v>80</v>
      </c>
      <c r="T1512" s="173" t="s">
        <v>80</v>
      </c>
      <c r="U1512" s="177">
        <f>VLOOKUP(CONCATENATE(S1512,T1512),'[1]Sheet1 (2)'!$P$6:$Q$26,2,FALSE)</f>
        <v>0</v>
      </c>
      <c r="V1512" s="173" t="s">
        <v>80</v>
      </c>
      <c r="W1512" s="173" t="s">
        <v>80</v>
      </c>
      <c r="X1512" s="177">
        <f>VLOOKUP(CONCATENATE(V1512,W1512),'[1]Sheet1 (2)'!$R$6:$S$26,2,FALSE)</f>
        <v>0</v>
      </c>
      <c r="Y1512" s="173" t="s">
        <v>80</v>
      </c>
      <c r="Z1512" s="173" t="s">
        <v>80</v>
      </c>
      <c r="AA1512" s="177">
        <f>VLOOKUP(CONCATENATE(Y1512,Z1512),'[1]Sheet1 (2)'!$T$6:$U$26,2,FALSE)</f>
        <v>0</v>
      </c>
      <c r="AB1512" s="173" t="s">
        <v>80</v>
      </c>
      <c r="AC1512" s="173" t="s">
        <v>80</v>
      </c>
      <c r="AD1512" s="177">
        <f>VLOOKUP(CONCATENATE(AB1512,AC1512),'[1]Sheet1 (2)'!$X$6:$Y$26,2,FALSE)</f>
        <v>0</v>
      </c>
      <c r="AE1512" s="173" t="s">
        <v>82</v>
      </c>
      <c r="AF1512" s="173" t="s">
        <v>81</v>
      </c>
      <c r="AG1512" s="177">
        <f>VLOOKUP(CONCATENATE(AE1512,AF1512),'[1]Sheet1 (2)'!$Z$6:$AA$26,2,FALSE)</f>
        <v>66</v>
      </c>
      <c r="AH1512" s="172"/>
      <c r="AI1512" s="178"/>
      <c r="AJ1512" s="140"/>
      <c r="AK1512" s="176" t="s">
        <v>282</v>
      </c>
      <c r="AL1512" s="176" t="s">
        <v>76</v>
      </c>
      <c r="AM1512" s="170">
        <f t="shared" si="47"/>
        <v>1645</v>
      </c>
      <c r="AN1512" s="147"/>
      <c r="AO1512" s="155" t="s">
        <v>409</v>
      </c>
      <c r="AP1512" s="156"/>
      <c r="AQ1512" s="157">
        <v>4.5719241703877511</v>
      </c>
      <c r="AR1512" s="158"/>
      <c r="AS1512" s="145">
        <f>LOOKUP(rufmkm,'[1]Sheet1 (2)'!$V$62:$V$71,'[1]Sheet1 (2)'!$W$62:$W$71)</f>
        <v>50</v>
      </c>
      <c r="AT1512" s="140"/>
      <c r="AU1512" s="157">
        <f>IF(IF(D1512='[1]Sheet1 (2)'!$C$69,'[1]Sheet1 (2)'!$D$69*('[1]Sheet1 (2)'!$D$72-rut_index)/'[1]Sheet1 (2)'!$D$72,IF([1]shee2!D1452='[1]Sheet1 (2)'!$C$70,'[1]Sheet1 (2)'!$D$70*('[1]Sheet1 (2)'!$D$72-rut_index)/'[1]Sheet1 (2)'!$D$72,IF([1]shee2!D1452='[1]Sheet1 (2)'!$C$71,'[1]Sheet1 (2)'!$D$71*('[1]Sheet1 (2)'!$D$72-rut_index)/'[1]Sheet1 (2)'!$D$72)))&lt;0,0,IF(D1512='[1]Sheet1 (2)'!$C$69,'[1]Sheet1 (2)'!$D$69*('[1]Sheet1 (2)'!$D$72-rut_index)/'[1]Sheet1 (2)'!$D$72,IF([1]shee2!D1452='[1]Sheet1 (2)'!$C$70,'[1]Sheet1 (2)'!$D$70*('[1]Sheet1 (2)'!$D$72-rut_index)/'[1]Sheet1 (2)'!$D$72,IF([1]shee2!D1452='[1]Sheet1 (2)'!$C$71,'[1]Sheet1 (2)'!$D$71*('[1]Sheet1 (2)'!$D$72-rut_index)/'[1]Sheet1 (2)'!$D$72))))</f>
        <v>5</v>
      </c>
      <c r="AV1512" s="157">
        <f>IF(IF(D1512='[1]Sheet1 (2)'!$C$69,'[1]Sheet1 (2)'!$D$69*('[1]Sheet1 (2)'!$D$72-crack_s_index)/'[1]Sheet1 (2)'!$D$72,IF([1]shee2!D1452='[1]Sheet1 (2)'!$C$70,'[1]Sheet1 (2)'!$D$70*('[1]Sheet1 (2)'!$D$72-crack_s_index)/'[1]Sheet1 (2)'!$D$72,IF([1]shee2!D1452='[1]Sheet1 (2)'!$C$71,'[1]Sheet1 (2)'!$D$71*('[1]Sheet1 (2)'!$D$72-crack_s_index)/'[1]Sheet1 (2)'!$D$72)))&lt;0,0,IF(D1512='[1]Sheet1 (2)'!$C$69,'[1]Sheet1 (2)'!$D$69*('[1]Sheet1 (2)'!$D$72-crack_s_index)/'[1]Sheet1 (2)'!$D$72,IF([1]shee2!D1452='[1]Sheet1 (2)'!$C$70,'[1]Sheet1 (2)'!$D$70*('[1]Sheet1 (2)'!$D$72-crack_s_index)/'[1]Sheet1 (2)'!$D$72,IF([1]shee2!D1452='[1]Sheet1 (2)'!$C$71,'[1]Sheet1 (2)'!$D$71*('[1]Sheet1 (2)'!$D$72-crack_s_index)/'[1]Sheet1 (2)'!$D$72))))</f>
        <v>5</v>
      </c>
      <c r="AW1512" s="157">
        <f>IF(IF(D1512='[1]Sheet1 (2)'!$C$69,'[1]Sheet1 (2)'!$D$69*('[1]Sheet1 (2)'!$D$72-crack_t_index)/'[1]Sheet1 (2)'!$D$72,IF([1]shee2!D1452='[1]Sheet1 (2)'!$C$70,'[1]Sheet1 (2)'!$D$70*('[1]Sheet1 (2)'!$D$72-crack_t_index)/'[1]Sheet1 (2)'!$D$72,IF([1]shee2!D1452='[1]Sheet1 (2)'!$C$71,'[1]Sheet1 (2)'!$D$71*('[1]Sheet1 (2)'!$D$72-crack_t_index)/'[1]Sheet1 (2)'!$D$72)))&lt;0,0,IF(D1512='[1]Sheet1 (2)'!$C$69,'[1]Sheet1 (2)'!$D$69*('[1]Sheet1 (2)'!$D$72-crack_t_index)/'[1]Sheet1 (2)'!$D$72,IF([1]shee2!D1452='[1]Sheet1 (2)'!$C$70,'[1]Sheet1 (2)'!$D$70*('[1]Sheet1 (2)'!$D$72-crack_t_index)/'[1]Sheet1 (2)'!$D$72,IF([1]shee2!D1452='[1]Sheet1 (2)'!$C$71,'[1]Sheet1 (2)'!$D$71*('[1]Sheet1 (2)'!$D$72-crack_t_index)/'[1]Sheet1 (2)'!$D$72))))</f>
        <v>5</v>
      </c>
      <c r="AX1512" s="157">
        <f>IF(IF(D1512='[1]Sheet1 (2)'!$C$69,'[1]Sheet1 (2)'!$D$69*('[1]Sheet1 (2)'!$D$72-rave_index)/'[1]Sheet1 (2)'!$D$72,IF([1]shee2!D1452='[1]Sheet1 (2)'!$C$70,'[1]Sheet1 (2)'!$D$70*('[1]Sheet1 (2)'!$D$72-rave_index)/'[1]Sheet1 (2)'!$D$72,IF([1]shee2!D1452='[1]Sheet1 (2)'!$C$71,'[1]Sheet1 (2)'!$D$71*('[1]Sheet1 (2)'!$D$72-rave_index)/'[1]Sheet1 (2)'!$D$72)))&lt;0,0,IF(D1512='[1]Sheet1 (2)'!$C$69,'[1]Sheet1 (2)'!$D$69*('[1]Sheet1 (2)'!$D$72-rave_index)/'[1]Sheet1 (2)'!$D$72,IF([1]shee2!D1452='[1]Sheet1 (2)'!$C$70,'[1]Sheet1 (2)'!$D$70*('[1]Sheet1 (2)'!$D$72-rave_index)/'[1]Sheet1 (2)'!$D$72,IF([1]shee2!D1452='[1]Sheet1 (2)'!$C$71,'[1]Sheet1 (2)'!$D$71*('[1]Sheet1 (2)'!$D$72-rave_index)/'[1]Sheet1 (2)'!$D$72))))</f>
        <v>5</v>
      </c>
      <c r="AY1512" s="157">
        <f>IF(IF(D1512='[1]Sheet1 (2)'!$C$69,'[1]Sheet1 (2)'!$D$69*('[1]Sheet1 (2)'!$D$72-rough_index)/'[1]Sheet1 (2)'!$D$72,IF([1]shee2!D1452='[1]Sheet1 (2)'!$C$70,'[1]Sheet1 (2)'!$D$70*('[1]Sheet1 (2)'!$D$72-rough_index)/'[1]Sheet1 (2)'!$D$72,IF([1]shee2!D1452='[1]Sheet1 (2)'!$C$71,'[1]Sheet1 (2)'!$D$71*('[1]Sheet1 (2)'!$D$72-rough_index)/'[1]Sheet1 (2)'!$D$72)))&lt;0,0,IF(D1512='[1]Sheet1 (2)'!$C$69,'[1]Sheet1 (2)'!$D$69*('[1]Sheet1 (2)'!$D$72-rough_index)/'[1]Sheet1 (2)'!$D$72,IF([1]shee2!D1452='[1]Sheet1 (2)'!$C$70,'[1]Sheet1 (2)'!$D$70*('[1]Sheet1 (2)'!$D$72-rough_index)/'[1]Sheet1 (2)'!$D$72,IF([1]shee2!D1452='[1]Sheet1 (2)'!$C$71,'[1]Sheet1 (2)'!$D$71*('[1]Sheet1 (2)'!$D$72-rough_index)/'[1]Sheet1 (2)'!$D$72))))</f>
        <v>0.83333333333333337</v>
      </c>
      <c r="AZ1512" s="179">
        <f>+(AU1512*'[1]Sheet1 (2)'!$C$77)+(AV1512*'[1]Sheet1 (2)'!$C$78)+(AW1512*'[1]Sheet1 (2)'!$C$79)+(AX1512*'[1]Sheet1 (2)'!$C$80)+(AY1512*'[1]Sheet1 (2)'!$C$81)</f>
        <v>3.75</v>
      </c>
      <c r="BA1512" s="213" t="str">
        <f t="shared" si="46"/>
        <v>Fair</v>
      </c>
      <c r="BE1512">
        <f>IF(D1512='[1]Sheet1 (2)'!$C$61,'[1]Sheet1 (2)'!$D$61*(counts^2)+'[1]Sheet1 (2)'!$G$61*counts+'[1]Sheet1 (2)'!$J$61,IF(D1512='[1]Sheet1 (2)'!$C$62,'[1]Sheet1 (2)'!$D$62*counts+'[1]Sheet1 (2)'!$G$62,IF(D1512='[1]Sheet1 (2)'!$C$63,'[1]Sheet1 (2)'!$D$63*counts+'[1]Sheet1 (2)'!$G$63,IF(D1512='[1]Sheet1 (2)'!$C$64,'[1]Sheet1 (2)'!$D$64*counts+'[1]Sheet1 (2)'!$G$64))))</f>
        <v>2.0984129299999998</v>
      </c>
    </row>
    <row r="1513" spans="1:57" ht="12.75" customHeight="1">
      <c r="A1513" s="176" t="s">
        <v>282</v>
      </c>
      <c r="B1513" s="145" t="s">
        <v>76</v>
      </c>
      <c r="C1513" s="170">
        <v>1646</v>
      </c>
      <c r="D1513" s="174" t="s">
        <v>77</v>
      </c>
      <c r="E1513" s="171">
        <v>8</v>
      </c>
      <c r="F1513" s="171">
        <v>2</v>
      </c>
      <c r="G1513" s="171" t="s">
        <v>77</v>
      </c>
      <c r="H1513" s="171">
        <v>1</v>
      </c>
      <c r="I1513" s="171" t="s">
        <v>77</v>
      </c>
      <c r="J1513" s="173" t="s">
        <v>80</v>
      </c>
      <c r="K1513" s="173" t="s">
        <v>80</v>
      </c>
      <c r="L1513" s="169">
        <f>VLOOKUP(CONCATENATE(J1513,K1513),'Sheet1 (2)'!$J$6:$K$26,2,FALSE)</f>
        <v>0</v>
      </c>
      <c r="M1513" s="173" t="s">
        <v>80</v>
      </c>
      <c r="N1513" s="173" t="s">
        <v>80</v>
      </c>
      <c r="O1513" s="177">
        <f>VLOOKUP(CONCATENATE(M1513,N1513),'[1]Sheet1 (2)'!$L$6:$M$26,2,FALSE)</f>
        <v>0</v>
      </c>
      <c r="P1513" s="173" t="s">
        <v>80</v>
      </c>
      <c r="Q1513" s="173" t="s">
        <v>80</v>
      </c>
      <c r="R1513" s="177">
        <f>VLOOKUP(CONCATENATE(P1513,Q1513),'[1]Sheet1 (2)'!$N$6:$O$26,2,FALSE)</f>
        <v>0</v>
      </c>
      <c r="S1513" s="173" t="s">
        <v>80</v>
      </c>
      <c r="T1513" s="173" t="s">
        <v>80</v>
      </c>
      <c r="U1513" s="177">
        <f>VLOOKUP(CONCATENATE(S1513,T1513),'[1]Sheet1 (2)'!$P$6:$Q$26,2,FALSE)</f>
        <v>0</v>
      </c>
      <c r="V1513" s="173" t="s">
        <v>80</v>
      </c>
      <c r="W1513" s="173" t="s">
        <v>80</v>
      </c>
      <c r="X1513" s="177">
        <f>VLOOKUP(CONCATENATE(V1513,W1513),'[1]Sheet1 (2)'!$R$6:$S$26,2,FALSE)</f>
        <v>0</v>
      </c>
      <c r="Y1513" s="173" t="s">
        <v>80</v>
      </c>
      <c r="Z1513" s="173" t="s">
        <v>80</v>
      </c>
      <c r="AA1513" s="177">
        <f>VLOOKUP(CONCATENATE(Y1513,Z1513),'[1]Sheet1 (2)'!$T$6:$U$26,2,FALSE)</f>
        <v>0</v>
      </c>
      <c r="AB1513" s="173" t="s">
        <v>80</v>
      </c>
      <c r="AC1513" s="173" t="s">
        <v>80</v>
      </c>
      <c r="AD1513" s="177">
        <f>VLOOKUP(CONCATENATE(AB1513,AC1513),'[1]Sheet1 (2)'!$X$6:$Y$26,2,FALSE)</f>
        <v>0</v>
      </c>
      <c r="AE1513" s="173" t="s">
        <v>82</v>
      </c>
      <c r="AF1513" s="173" t="s">
        <v>81</v>
      </c>
      <c r="AG1513" s="177">
        <f>VLOOKUP(CONCATENATE(AE1513,AF1513),'[1]Sheet1 (2)'!$Z$6:$AA$26,2,FALSE)</f>
        <v>66</v>
      </c>
      <c r="AH1513" s="172"/>
      <c r="AI1513" s="178"/>
      <c r="AJ1513" s="140"/>
      <c r="AK1513" s="176" t="s">
        <v>282</v>
      </c>
      <c r="AL1513" s="176" t="s">
        <v>76</v>
      </c>
      <c r="AM1513" s="170">
        <f t="shared" si="47"/>
        <v>1646</v>
      </c>
      <c r="AN1513" s="147"/>
      <c r="AO1513" s="155" t="s">
        <v>409</v>
      </c>
      <c r="AP1513" s="156"/>
      <c r="AQ1513" s="157">
        <v>3.8202702118366809</v>
      </c>
      <c r="AR1513" s="158"/>
      <c r="AS1513" s="145">
        <f>LOOKUP(rufmkm,'[1]Sheet1 (2)'!$V$62:$V$71,'[1]Sheet1 (2)'!$W$62:$W$71)</f>
        <v>40</v>
      </c>
      <c r="AT1513" s="140"/>
      <c r="AU1513" s="157">
        <f>IF(IF(D1513='[1]Sheet1 (2)'!$C$69,'[1]Sheet1 (2)'!$D$69*('[1]Sheet1 (2)'!$D$72-rut_index)/'[1]Sheet1 (2)'!$D$72,IF([1]shee2!D1453='[1]Sheet1 (2)'!$C$70,'[1]Sheet1 (2)'!$D$70*('[1]Sheet1 (2)'!$D$72-rut_index)/'[1]Sheet1 (2)'!$D$72,IF([1]shee2!D1453='[1]Sheet1 (2)'!$C$71,'[1]Sheet1 (2)'!$D$71*('[1]Sheet1 (2)'!$D$72-rut_index)/'[1]Sheet1 (2)'!$D$72)))&lt;0,0,IF(D1513='[1]Sheet1 (2)'!$C$69,'[1]Sheet1 (2)'!$D$69*('[1]Sheet1 (2)'!$D$72-rut_index)/'[1]Sheet1 (2)'!$D$72,IF([1]shee2!D1453='[1]Sheet1 (2)'!$C$70,'[1]Sheet1 (2)'!$D$70*('[1]Sheet1 (2)'!$D$72-rut_index)/'[1]Sheet1 (2)'!$D$72,IF([1]shee2!D1453='[1]Sheet1 (2)'!$C$71,'[1]Sheet1 (2)'!$D$71*('[1]Sheet1 (2)'!$D$72-rut_index)/'[1]Sheet1 (2)'!$D$72))))</f>
        <v>5</v>
      </c>
      <c r="AV1513" s="157">
        <f>IF(IF(D1513='[1]Sheet1 (2)'!$C$69,'[1]Sheet1 (2)'!$D$69*('[1]Sheet1 (2)'!$D$72-crack_s_index)/'[1]Sheet1 (2)'!$D$72,IF([1]shee2!D1453='[1]Sheet1 (2)'!$C$70,'[1]Sheet1 (2)'!$D$70*('[1]Sheet1 (2)'!$D$72-crack_s_index)/'[1]Sheet1 (2)'!$D$72,IF([1]shee2!D1453='[1]Sheet1 (2)'!$C$71,'[1]Sheet1 (2)'!$D$71*('[1]Sheet1 (2)'!$D$72-crack_s_index)/'[1]Sheet1 (2)'!$D$72)))&lt;0,0,IF(D1513='[1]Sheet1 (2)'!$C$69,'[1]Sheet1 (2)'!$D$69*('[1]Sheet1 (2)'!$D$72-crack_s_index)/'[1]Sheet1 (2)'!$D$72,IF([1]shee2!D1453='[1]Sheet1 (2)'!$C$70,'[1]Sheet1 (2)'!$D$70*('[1]Sheet1 (2)'!$D$72-crack_s_index)/'[1]Sheet1 (2)'!$D$72,IF([1]shee2!D1453='[1]Sheet1 (2)'!$C$71,'[1]Sheet1 (2)'!$D$71*('[1]Sheet1 (2)'!$D$72-crack_s_index)/'[1]Sheet1 (2)'!$D$72))))</f>
        <v>5</v>
      </c>
      <c r="AW1513" s="157">
        <f>IF(IF(D1513='[1]Sheet1 (2)'!$C$69,'[1]Sheet1 (2)'!$D$69*('[1]Sheet1 (2)'!$D$72-crack_t_index)/'[1]Sheet1 (2)'!$D$72,IF([1]shee2!D1453='[1]Sheet1 (2)'!$C$70,'[1]Sheet1 (2)'!$D$70*('[1]Sheet1 (2)'!$D$72-crack_t_index)/'[1]Sheet1 (2)'!$D$72,IF([1]shee2!D1453='[1]Sheet1 (2)'!$C$71,'[1]Sheet1 (2)'!$D$71*('[1]Sheet1 (2)'!$D$72-crack_t_index)/'[1]Sheet1 (2)'!$D$72)))&lt;0,0,IF(D1513='[1]Sheet1 (2)'!$C$69,'[1]Sheet1 (2)'!$D$69*('[1]Sheet1 (2)'!$D$72-crack_t_index)/'[1]Sheet1 (2)'!$D$72,IF([1]shee2!D1453='[1]Sheet1 (2)'!$C$70,'[1]Sheet1 (2)'!$D$70*('[1]Sheet1 (2)'!$D$72-crack_t_index)/'[1]Sheet1 (2)'!$D$72,IF([1]shee2!D1453='[1]Sheet1 (2)'!$C$71,'[1]Sheet1 (2)'!$D$71*('[1]Sheet1 (2)'!$D$72-crack_t_index)/'[1]Sheet1 (2)'!$D$72))))</f>
        <v>5</v>
      </c>
      <c r="AX1513" s="157">
        <f>IF(IF(D1513='[1]Sheet1 (2)'!$C$69,'[1]Sheet1 (2)'!$D$69*('[1]Sheet1 (2)'!$D$72-rave_index)/'[1]Sheet1 (2)'!$D$72,IF([1]shee2!D1453='[1]Sheet1 (2)'!$C$70,'[1]Sheet1 (2)'!$D$70*('[1]Sheet1 (2)'!$D$72-rave_index)/'[1]Sheet1 (2)'!$D$72,IF([1]shee2!D1453='[1]Sheet1 (2)'!$C$71,'[1]Sheet1 (2)'!$D$71*('[1]Sheet1 (2)'!$D$72-rave_index)/'[1]Sheet1 (2)'!$D$72)))&lt;0,0,IF(D1513='[1]Sheet1 (2)'!$C$69,'[1]Sheet1 (2)'!$D$69*('[1]Sheet1 (2)'!$D$72-rave_index)/'[1]Sheet1 (2)'!$D$72,IF([1]shee2!D1453='[1]Sheet1 (2)'!$C$70,'[1]Sheet1 (2)'!$D$70*('[1]Sheet1 (2)'!$D$72-rave_index)/'[1]Sheet1 (2)'!$D$72,IF([1]shee2!D1453='[1]Sheet1 (2)'!$C$71,'[1]Sheet1 (2)'!$D$71*('[1]Sheet1 (2)'!$D$72-rave_index)/'[1]Sheet1 (2)'!$D$72))))</f>
        <v>5</v>
      </c>
      <c r="AY1513" s="157">
        <f>IF(IF(D1513='[1]Sheet1 (2)'!$C$69,'[1]Sheet1 (2)'!$D$69*('[1]Sheet1 (2)'!$D$72-rough_index)/'[1]Sheet1 (2)'!$D$72,IF([1]shee2!D1453='[1]Sheet1 (2)'!$C$70,'[1]Sheet1 (2)'!$D$70*('[1]Sheet1 (2)'!$D$72-rough_index)/'[1]Sheet1 (2)'!$D$72,IF([1]shee2!D1453='[1]Sheet1 (2)'!$C$71,'[1]Sheet1 (2)'!$D$71*('[1]Sheet1 (2)'!$D$72-rough_index)/'[1]Sheet1 (2)'!$D$72)))&lt;0,0,IF(D1513='[1]Sheet1 (2)'!$C$69,'[1]Sheet1 (2)'!$D$69*('[1]Sheet1 (2)'!$D$72-rough_index)/'[1]Sheet1 (2)'!$D$72,IF([1]shee2!D1453='[1]Sheet1 (2)'!$C$70,'[1]Sheet1 (2)'!$D$70*('[1]Sheet1 (2)'!$D$72-rough_index)/'[1]Sheet1 (2)'!$D$72,IF([1]shee2!D1453='[1]Sheet1 (2)'!$C$71,'[1]Sheet1 (2)'!$D$71*('[1]Sheet1 (2)'!$D$72-rough_index)/'[1]Sheet1 (2)'!$D$72))))</f>
        <v>1.6666666666666667</v>
      </c>
      <c r="AZ1513" s="179">
        <f>+(AU1513*'[1]Sheet1 (2)'!$C$77)+(AV1513*'[1]Sheet1 (2)'!$C$78)+(AW1513*'[1]Sheet1 (2)'!$C$79)+(AX1513*'[1]Sheet1 (2)'!$C$80)+(AY1513*'[1]Sheet1 (2)'!$C$81)</f>
        <v>4</v>
      </c>
      <c r="BA1513" s="213" t="str">
        <f t="shared" si="46"/>
        <v>Good</v>
      </c>
      <c r="BE1513">
        <f>IF(D1513='[1]Sheet1 (2)'!$C$61,'[1]Sheet1 (2)'!$D$61*(counts^2)+'[1]Sheet1 (2)'!$G$61*counts+'[1]Sheet1 (2)'!$J$61,IF(D1513='[1]Sheet1 (2)'!$C$62,'[1]Sheet1 (2)'!$D$62*counts+'[1]Sheet1 (2)'!$G$62,IF(D1513='[1]Sheet1 (2)'!$C$63,'[1]Sheet1 (2)'!$D$63*counts+'[1]Sheet1 (2)'!$G$63,IF(D1513='[1]Sheet1 (2)'!$C$64,'[1]Sheet1 (2)'!$D$64*counts+'[1]Sheet1 (2)'!$G$64))))</f>
        <v>2.0984129299999998</v>
      </c>
    </row>
    <row r="1514" spans="1:57" ht="12.75" customHeight="1">
      <c r="A1514" s="176" t="s">
        <v>282</v>
      </c>
      <c r="B1514" s="145" t="s">
        <v>76</v>
      </c>
      <c r="C1514" s="170">
        <v>1647</v>
      </c>
      <c r="D1514" s="174" t="s">
        <v>77</v>
      </c>
      <c r="E1514" s="171">
        <v>8</v>
      </c>
      <c r="F1514" s="171">
        <v>2</v>
      </c>
      <c r="G1514" s="171" t="s">
        <v>77</v>
      </c>
      <c r="H1514" s="171">
        <v>1</v>
      </c>
      <c r="I1514" s="171" t="s">
        <v>77</v>
      </c>
      <c r="J1514" s="173" t="s">
        <v>80</v>
      </c>
      <c r="K1514" s="173" t="s">
        <v>80</v>
      </c>
      <c r="L1514" s="169">
        <f>VLOOKUP(CONCATENATE(J1514,K1514),'Sheet1 (2)'!$J$6:$K$26,2,FALSE)</f>
        <v>0</v>
      </c>
      <c r="M1514" s="173" t="s">
        <v>80</v>
      </c>
      <c r="N1514" s="173" t="s">
        <v>80</v>
      </c>
      <c r="O1514" s="177">
        <f>VLOOKUP(CONCATENATE(M1514,N1514),'[1]Sheet1 (2)'!$L$6:$M$26,2,FALSE)</f>
        <v>0</v>
      </c>
      <c r="P1514" s="173" t="s">
        <v>80</v>
      </c>
      <c r="Q1514" s="173" t="s">
        <v>80</v>
      </c>
      <c r="R1514" s="177">
        <f>VLOOKUP(CONCATENATE(P1514,Q1514),'[1]Sheet1 (2)'!$N$6:$O$26,2,FALSE)</f>
        <v>0</v>
      </c>
      <c r="S1514" s="173" t="s">
        <v>80</v>
      </c>
      <c r="T1514" s="173" t="s">
        <v>80</v>
      </c>
      <c r="U1514" s="177">
        <f>VLOOKUP(CONCATENATE(S1514,T1514),'[1]Sheet1 (2)'!$P$6:$Q$26,2,FALSE)</f>
        <v>0</v>
      </c>
      <c r="V1514" s="173" t="s">
        <v>80</v>
      </c>
      <c r="W1514" s="173" t="s">
        <v>80</v>
      </c>
      <c r="X1514" s="177">
        <f>VLOOKUP(CONCATENATE(V1514,W1514),'[1]Sheet1 (2)'!$R$6:$S$26,2,FALSE)</f>
        <v>0</v>
      </c>
      <c r="Y1514" s="173" t="s">
        <v>80</v>
      </c>
      <c r="Z1514" s="173" t="s">
        <v>80</v>
      </c>
      <c r="AA1514" s="177">
        <f>VLOOKUP(CONCATENATE(Y1514,Z1514),'[1]Sheet1 (2)'!$T$6:$U$26,2,FALSE)</f>
        <v>0</v>
      </c>
      <c r="AB1514" s="173" t="s">
        <v>80</v>
      </c>
      <c r="AC1514" s="173" t="s">
        <v>80</v>
      </c>
      <c r="AD1514" s="177">
        <f>VLOOKUP(CONCATENATE(AB1514,AC1514),'[1]Sheet1 (2)'!$X$6:$Y$26,2,FALSE)</f>
        <v>0</v>
      </c>
      <c r="AE1514" s="173" t="s">
        <v>82</v>
      </c>
      <c r="AF1514" s="173" t="s">
        <v>81</v>
      </c>
      <c r="AG1514" s="177">
        <f>VLOOKUP(CONCATENATE(AE1514,AF1514),'[1]Sheet1 (2)'!$Z$6:$AA$26,2,FALSE)</f>
        <v>66</v>
      </c>
      <c r="AH1514" s="172"/>
      <c r="AI1514" s="178"/>
      <c r="AJ1514" s="140"/>
      <c r="AK1514" s="176" t="s">
        <v>282</v>
      </c>
      <c r="AL1514" s="176" t="s">
        <v>76</v>
      </c>
      <c r="AM1514" s="170">
        <f t="shared" si="47"/>
        <v>1647</v>
      </c>
      <c r="AN1514" s="147"/>
      <c r="AO1514" s="155"/>
      <c r="AP1514" s="156"/>
      <c r="AQ1514" s="157">
        <v>2.8328791019722654</v>
      </c>
      <c r="AR1514" s="158"/>
      <c r="AS1514" s="145">
        <f>LOOKUP(rufmkm,'[1]Sheet1 (2)'!$V$62:$V$71,'[1]Sheet1 (2)'!$W$62:$W$71)</f>
        <v>30</v>
      </c>
      <c r="AT1514" s="140"/>
      <c r="AU1514" s="157">
        <f>IF(IF(D1514='[1]Sheet1 (2)'!$C$69,'[1]Sheet1 (2)'!$D$69*('[1]Sheet1 (2)'!$D$72-rut_index)/'[1]Sheet1 (2)'!$D$72,IF([1]shee2!D1454='[1]Sheet1 (2)'!$C$70,'[1]Sheet1 (2)'!$D$70*('[1]Sheet1 (2)'!$D$72-rut_index)/'[1]Sheet1 (2)'!$D$72,IF([1]shee2!D1454='[1]Sheet1 (2)'!$C$71,'[1]Sheet1 (2)'!$D$71*('[1]Sheet1 (2)'!$D$72-rut_index)/'[1]Sheet1 (2)'!$D$72)))&lt;0,0,IF(D1514='[1]Sheet1 (2)'!$C$69,'[1]Sheet1 (2)'!$D$69*('[1]Sheet1 (2)'!$D$72-rut_index)/'[1]Sheet1 (2)'!$D$72,IF([1]shee2!D1454='[1]Sheet1 (2)'!$C$70,'[1]Sheet1 (2)'!$D$70*('[1]Sheet1 (2)'!$D$72-rut_index)/'[1]Sheet1 (2)'!$D$72,IF([1]shee2!D1454='[1]Sheet1 (2)'!$C$71,'[1]Sheet1 (2)'!$D$71*('[1]Sheet1 (2)'!$D$72-rut_index)/'[1]Sheet1 (2)'!$D$72))))</f>
        <v>5</v>
      </c>
      <c r="AV1514" s="157">
        <f>IF(IF(D1514='[1]Sheet1 (2)'!$C$69,'[1]Sheet1 (2)'!$D$69*('[1]Sheet1 (2)'!$D$72-crack_s_index)/'[1]Sheet1 (2)'!$D$72,IF([1]shee2!D1454='[1]Sheet1 (2)'!$C$70,'[1]Sheet1 (2)'!$D$70*('[1]Sheet1 (2)'!$D$72-crack_s_index)/'[1]Sheet1 (2)'!$D$72,IF([1]shee2!D1454='[1]Sheet1 (2)'!$C$71,'[1]Sheet1 (2)'!$D$71*('[1]Sheet1 (2)'!$D$72-crack_s_index)/'[1]Sheet1 (2)'!$D$72)))&lt;0,0,IF(D1514='[1]Sheet1 (2)'!$C$69,'[1]Sheet1 (2)'!$D$69*('[1]Sheet1 (2)'!$D$72-crack_s_index)/'[1]Sheet1 (2)'!$D$72,IF([1]shee2!D1454='[1]Sheet1 (2)'!$C$70,'[1]Sheet1 (2)'!$D$70*('[1]Sheet1 (2)'!$D$72-crack_s_index)/'[1]Sheet1 (2)'!$D$72,IF([1]shee2!D1454='[1]Sheet1 (2)'!$C$71,'[1]Sheet1 (2)'!$D$71*('[1]Sheet1 (2)'!$D$72-crack_s_index)/'[1]Sheet1 (2)'!$D$72))))</f>
        <v>5</v>
      </c>
      <c r="AW1514" s="157">
        <f>IF(IF(D1514='[1]Sheet1 (2)'!$C$69,'[1]Sheet1 (2)'!$D$69*('[1]Sheet1 (2)'!$D$72-crack_t_index)/'[1]Sheet1 (2)'!$D$72,IF([1]shee2!D1454='[1]Sheet1 (2)'!$C$70,'[1]Sheet1 (2)'!$D$70*('[1]Sheet1 (2)'!$D$72-crack_t_index)/'[1]Sheet1 (2)'!$D$72,IF([1]shee2!D1454='[1]Sheet1 (2)'!$C$71,'[1]Sheet1 (2)'!$D$71*('[1]Sheet1 (2)'!$D$72-crack_t_index)/'[1]Sheet1 (2)'!$D$72)))&lt;0,0,IF(D1514='[1]Sheet1 (2)'!$C$69,'[1]Sheet1 (2)'!$D$69*('[1]Sheet1 (2)'!$D$72-crack_t_index)/'[1]Sheet1 (2)'!$D$72,IF([1]shee2!D1454='[1]Sheet1 (2)'!$C$70,'[1]Sheet1 (2)'!$D$70*('[1]Sheet1 (2)'!$D$72-crack_t_index)/'[1]Sheet1 (2)'!$D$72,IF([1]shee2!D1454='[1]Sheet1 (2)'!$C$71,'[1]Sheet1 (2)'!$D$71*('[1]Sheet1 (2)'!$D$72-crack_t_index)/'[1]Sheet1 (2)'!$D$72))))</f>
        <v>5</v>
      </c>
      <c r="AX1514" s="157">
        <f>IF(IF(D1514='[1]Sheet1 (2)'!$C$69,'[1]Sheet1 (2)'!$D$69*('[1]Sheet1 (2)'!$D$72-rave_index)/'[1]Sheet1 (2)'!$D$72,IF([1]shee2!D1454='[1]Sheet1 (2)'!$C$70,'[1]Sheet1 (2)'!$D$70*('[1]Sheet1 (2)'!$D$72-rave_index)/'[1]Sheet1 (2)'!$D$72,IF([1]shee2!D1454='[1]Sheet1 (2)'!$C$71,'[1]Sheet1 (2)'!$D$71*('[1]Sheet1 (2)'!$D$72-rave_index)/'[1]Sheet1 (2)'!$D$72)))&lt;0,0,IF(D1514='[1]Sheet1 (2)'!$C$69,'[1]Sheet1 (2)'!$D$69*('[1]Sheet1 (2)'!$D$72-rave_index)/'[1]Sheet1 (2)'!$D$72,IF([1]shee2!D1454='[1]Sheet1 (2)'!$C$70,'[1]Sheet1 (2)'!$D$70*('[1]Sheet1 (2)'!$D$72-rave_index)/'[1]Sheet1 (2)'!$D$72,IF([1]shee2!D1454='[1]Sheet1 (2)'!$C$71,'[1]Sheet1 (2)'!$D$71*('[1]Sheet1 (2)'!$D$72-rave_index)/'[1]Sheet1 (2)'!$D$72))))</f>
        <v>5</v>
      </c>
      <c r="AY1514" s="157">
        <f>IF(IF(D1514='[1]Sheet1 (2)'!$C$69,'[1]Sheet1 (2)'!$D$69*('[1]Sheet1 (2)'!$D$72-rough_index)/'[1]Sheet1 (2)'!$D$72,IF([1]shee2!D1454='[1]Sheet1 (2)'!$C$70,'[1]Sheet1 (2)'!$D$70*('[1]Sheet1 (2)'!$D$72-rough_index)/'[1]Sheet1 (2)'!$D$72,IF([1]shee2!D1454='[1]Sheet1 (2)'!$C$71,'[1]Sheet1 (2)'!$D$71*('[1]Sheet1 (2)'!$D$72-rough_index)/'[1]Sheet1 (2)'!$D$72)))&lt;0,0,IF(D1514='[1]Sheet1 (2)'!$C$69,'[1]Sheet1 (2)'!$D$69*('[1]Sheet1 (2)'!$D$72-rough_index)/'[1]Sheet1 (2)'!$D$72,IF([1]shee2!D1454='[1]Sheet1 (2)'!$C$70,'[1]Sheet1 (2)'!$D$70*('[1]Sheet1 (2)'!$D$72-rough_index)/'[1]Sheet1 (2)'!$D$72,IF([1]shee2!D1454='[1]Sheet1 (2)'!$C$71,'[1]Sheet1 (2)'!$D$71*('[1]Sheet1 (2)'!$D$72-rough_index)/'[1]Sheet1 (2)'!$D$72))))</f>
        <v>2.5</v>
      </c>
      <c r="AZ1514" s="179">
        <f>+(AU1514*'[1]Sheet1 (2)'!$C$77)+(AV1514*'[1]Sheet1 (2)'!$C$78)+(AW1514*'[1]Sheet1 (2)'!$C$79)+(AX1514*'[1]Sheet1 (2)'!$C$80)+(AY1514*'[1]Sheet1 (2)'!$C$81)</f>
        <v>4.25</v>
      </c>
      <c r="BA1514" s="213" t="str">
        <f t="shared" si="46"/>
        <v>Good</v>
      </c>
      <c r="BE1514">
        <f>IF(D1514='[1]Sheet1 (2)'!$C$61,'[1]Sheet1 (2)'!$D$61*(counts^2)+'[1]Sheet1 (2)'!$G$61*counts+'[1]Sheet1 (2)'!$J$61,IF(D1514='[1]Sheet1 (2)'!$C$62,'[1]Sheet1 (2)'!$D$62*counts+'[1]Sheet1 (2)'!$G$62,IF(D1514='[1]Sheet1 (2)'!$C$63,'[1]Sheet1 (2)'!$D$63*counts+'[1]Sheet1 (2)'!$G$63,IF(D1514='[1]Sheet1 (2)'!$C$64,'[1]Sheet1 (2)'!$D$64*counts+'[1]Sheet1 (2)'!$G$64))))</f>
        <v>2.0984129299999998</v>
      </c>
    </row>
    <row r="1515" spans="1:57" ht="12.75" customHeight="1">
      <c r="A1515" s="176" t="s">
        <v>282</v>
      </c>
      <c r="B1515" s="145" t="s">
        <v>76</v>
      </c>
      <c r="C1515" s="170">
        <v>1648</v>
      </c>
      <c r="D1515" s="174" t="s">
        <v>77</v>
      </c>
      <c r="E1515" s="171">
        <v>8</v>
      </c>
      <c r="F1515" s="171">
        <v>2</v>
      </c>
      <c r="G1515" s="171" t="s">
        <v>77</v>
      </c>
      <c r="H1515" s="171">
        <v>1</v>
      </c>
      <c r="I1515" s="171" t="s">
        <v>77</v>
      </c>
      <c r="J1515" s="173" t="s">
        <v>80</v>
      </c>
      <c r="K1515" s="173" t="s">
        <v>80</v>
      </c>
      <c r="L1515" s="169">
        <f>VLOOKUP(CONCATENATE(J1515,K1515),'Sheet1 (2)'!$J$6:$K$26,2,FALSE)</f>
        <v>0</v>
      </c>
      <c r="M1515" s="173" t="s">
        <v>80</v>
      </c>
      <c r="N1515" s="173" t="s">
        <v>80</v>
      </c>
      <c r="O1515" s="177">
        <f>VLOOKUP(CONCATENATE(M1515,N1515),'[1]Sheet1 (2)'!$L$6:$M$26,2,FALSE)</f>
        <v>0</v>
      </c>
      <c r="P1515" s="173" t="s">
        <v>80</v>
      </c>
      <c r="Q1515" s="173" t="s">
        <v>80</v>
      </c>
      <c r="R1515" s="177">
        <f>VLOOKUP(CONCATENATE(P1515,Q1515),'[1]Sheet1 (2)'!$N$6:$O$26,2,FALSE)</f>
        <v>0</v>
      </c>
      <c r="S1515" s="173" t="s">
        <v>80</v>
      </c>
      <c r="T1515" s="173" t="s">
        <v>80</v>
      </c>
      <c r="U1515" s="177">
        <f>VLOOKUP(CONCATENATE(S1515,T1515),'[1]Sheet1 (2)'!$P$6:$Q$26,2,FALSE)</f>
        <v>0</v>
      </c>
      <c r="V1515" s="173" t="s">
        <v>80</v>
      </c>
      <c r="W1515" s="173" t="s">
        <v>80</v>
      </c>
      <c r="X1515" s="177">
        <f>VLOOKUP(CONCATENATE(V1515,W1515),'[1]Sheet1 (2)'!$R$6:$S$26,2,FALSE)</f>
        <v>0</v>
      </c>
      <c r="Y1515" s="173" t="s">
        <v>80</v>
      </c>
      <c r="Z1515" s="173" t="s">
        <v>80</v>
      </c>
      <c r="AA1515" s="177">
        <f>VLOOKUP(CONCATENATE(Y1515,Z1515),'[1]Sheet1 (2)'!$T$6:$U$26,2,FALSE)</f>
        <v>0</v>
      </c>
      <c r="AB1515" s="173" t="s">
        <v>80</v>
      </c>
      <c r="AC1515" s="173" t="s">
        <v>80</v>
      </c>
      <c r="AD1515" s="177">
        <f>VLOOKUP(CONCATENATE(AB1515,AC1515),'[1]Sheet1 (2)'!$X$6:$Y$26,2,FALSE)</f>
        <v>0</v>
      </c>
      <c r="AE1515" s="173" t="s">
        <v>82</v>
      </c>
      <c r="AF1515" s="173" t="s">
        <v>81</v>
      </c>
      <c r="AG1515" s="177">
        <f>VLOOKUP(CONCATENATE(AE1515,AF1515),'[1]Sheet1 (2)'!$Z$6:$AA$26,2,FALSE)</f>
        <v>66</v>
      </c>
      <c r="AH1515" s="172"/>
      <c r="AI1515" s="178"/>
      <c r="AJ1515" s="140"/>
      <c r="AK1515" s="176" t="s">
        <v>282</v>
      </c>
      <c r="AL1515" s="176" t="s">
        <v>76</v>
      </c>
      <c r="AM1515" s="170">
        <f t="shared" si="47"/>
        <v>1648</v>
      </c>
      <c r="AN1515" s="147"/>
      <c r="AO1515" s="155" t="s">
        <v>409</v>
      </c>
      <c r="AP1515" s="156"/>
      <c r="AQ1515" s="157">
        <v>2.4695015598333088</v>
      </c>
      <c r="AR1515" s="158"/>
      <c r="AS1515" s="145">
        <f>LOOKUP(rufmkm,'[1]Sheet1 (2)'!$V$62:$V$71,'[1]Sheet1 (2)'!$W$62:$W$71)</f>
        <v>30</v>
      </c>
      <c r="AT1515" s="140"/>
      <c r="AU1515" s="157">
        <f>IF(IF(D1515='[1]Sheet1 (2)'!$C$69,'[1]Sheet1 (2)'!$D$69*('[1]Sheet1 (2)'!$D$72-rut_index)/'[1]Sheet1 (2)'!$D$72,IF([1]shee2!D1455='[1]Sheet1 (2)'!$C$70,'[1]Sheet1 (2)'!$D$70*('[1]Sheet1 (2)'!$D$72-rut_index)/'[1]Sheet1 (2)'!$D$72,IF([1]shee2!D1455='[1]Sheet1 (2)'!$C$71,'[1]Sheet1 (2)'!$D$71*('[1]Sheet1 (2)'!$D$72-rut_index)/'[1]Sheet1 (2)'!$D$72)))&lt;0,0,IF(D1515='[1]Sheet1 (2)'!$C$69,'[1]Sheet1 (2)'!$D$69*('[1]Sheet1 (2)'!$D$72-rut_index)/'[1]Sheet1 (2)'!$D$72,IF([1]shee2!D1455='[1]Sheet1 (2)'!$C$70,'[1]Sheet1 (2)'!$D$70*('[1]Sheet1 (2)'!$D$72-rut_index)/'[1]Sheet1 (2)'!$D$72,IF([1]shee2!D1455='[1]Sheet1 (2)'!$C$71,'[1]Sheet1 (2)'!$D$71*('[1]Sheet1 (2)'!$D$72-rut_index)/'[1]Sheet1 (2)'!$D$72))))</f>
        <v>5</v>
      </c>
      <c r="AV1515" s="157">
        <f>IF(IF(D1515='[1]Sheet1 (2)'!$C$69,'[1]Sheet1 (2)'!$D$69*('[1]Sheet1 (2)'!$D$72-crack_s_index)/'[1]Sheet1 (2)'!$D$72,IF([1]shee2!D1455='[1]Sheet1 (2)'!$C$70,'[1]Sheet1 (2)'!$D$70*('[1]Sheet1 (2)'!$D$72-crack_s_index)/'[1]Sheet1 (2)'!$D$72,IF([1]shee2!D1455='[1]Sheet1 (2)'!$C$71,'[1]Sheet1 (2)'!$D$71*('[1]Sheet1 (2)'!$D$72-crack_s_index)/'[1]Sheet1 (2)'!$D$72)))&lt;0,0,IF(D1515='[1]Sheet1 (2)'!$C$69,'[1]Sheet1 (2)'!$D$69*('[1]Sheet1 (2)'!$D$72-crack_s_index)/'[1]Sheet1 (2)'!$D$72,IF([1]shee2!D1455='[1]Sheet1 (2)'!$C$70,'[1]Sheet1 (2)'!$D$70*('[1]Sheet1 (2)'!$D$72-crack_s_index)/'[1]Sheet1 (2)'!$D$72,IF([1]shee2!D1455='[1]Sheet1 (2)'!$C$71,'[1]Sheet1 (2)'!$D$71*('[1]Sheet1 (2)'!$D$72-crack_s_index)/'[1]Sheet1 (2)'!$D$72))))</f>
        <v>5</v>
      </c>
      <c r="AW1515" s="157">
        <f>IF(IF(D1515='[1]Sheet1 (2)'!$C$69,'[1]Sheet1 (2)'!$D$69*('[1]Sheet1 (2)'!$D$72-crack_t_index)/'[1]Sheet1 (2)'!$D$72,IF([1]shee2!D1455='[1]Sheet1 (2)'!$C$70,'[1]Sheet1 (2)'!$D$70*('[1]Sheet1 (2)'!$D$72-crack_t_index)/'[1]Sheet1 (2)'!$D$72,IF([1]shee2!D1455='[1]Sheet1 (2)'!$C$71,'[1]Sheet1 (2)'!$D$71*('[1]Sheet1 (2)'!$D$72-crack_t_index)/'[1]Sheet1 (2)'!$D$72)))&lt;0,0,IF(D1515='[1]Sheet1 (2)'!$C$69,'[1]Sheet1 (2)'!$D$69*('[1]Sheet1 (2)'!$D$72-crack_t_index)/'[1]Sheet1 (2)'!$D$72,IF([1]shee2!D1455='[1]Sheet1 (2)'!$C$70,'[1]Sheet1 (2)'!$D$70*('[1]Sheet1 (2)'!$D$72-crack_t_index)/'[1]Sheet1 (2)'!$D$72,IF([1]shee2!D1455='[1]Sheet1 (2)'!$C$71,'[1]Sheet1 (2)'!$D$71*('[1]Sheet1 (2)'!$D$72-crack_t_index)/'[1]Sheet1 (2)'!$D$72))))</f>
        <v>5</v>
      </c>
      <c r="AX1515" s="157">
        <f>IF(IF(D1515='[1]Sheet1 (2)'!$C$69,'[1]Sheet1 (2)'!$D$69*('[1]Sheet1 (2)'!$D$72-rave_index)/'[1]Sheet1 (2)'!$D$72,IF([1]shee2!D1455='[1]Sheet1 (2)'!$C$70,'[1]Sheet1 (2)'!$D$70*('[1]Sheet1 (2)'!$D$72-rave_index)/'[1]Sheet1 (2)'!$D$72,IF([1]shee2!D1455='[1]Sheet1 (2)'!$C$71,'[1]Sheet1 (2)'!$D$71*('[1]Sheet1 (2)'!$D$72-rave_index)/'[1]Sheet1 (2)'!$D$72)))&lt;0,0,IF(D1515='[1]Sheet1 (2)'!$C$69,'[1]Sheet1 (2)'!$D$69*('[1]Sheet1 (2)'!$D$72-rave_index)/'[1]Sheet1 (2)'!$D$72,IF([1]shee2!D1455='[1]Sheet1 (2)'!$C$70,'[1]Sheet1 (2)'!$D$70*('[1]Sheet1 (2)'!$D$72-rave_index)/'[1]Sheet1 (2)'!$D$72,IF([1]shee2!D1455='[1]Sheet1 (2)'!$C$71,'[1]Sheet1 (2)'!$D$71*('[1]Sheet1 (2)'!$D$72-rave_index)/'[1]Sheet1 (2)'!$D$72))))</f>
        <v>5</v>
      </c>
      <c r="AY1515" s="157">
        <f>IF(IF(D1515='[1]Sheet1 (2)'!$C$69,'[1]Sheet1 (2)'!$D$69*('[1]Sheet1 (2)'!$D$72-rough_index)/'[1]Sheet1 (2)'!$D$72,IF([1]shee2!D1455='[1]Sheet1 (2)'!$C$70,'[1]Sheet1 (2)'!$D$70*('[1]Sheet1 (2)'!$D$72-rough_index)/'[1]Sheet1 (2)'!$D$72,IF([1]shee2!D1455='[1]Sheet1 (2)'!$C$71,'[1]Sheet1 (2)'!$D$71*('[1]Sheet1 (2)'!$D$72-rough_index)/'[1]Sheet1 (2)'!$D$72)))&lt;0,0,IF(D1515='[1]Sheet1 (2)'!$C$69,'[1]Sheet1 (2)'!$D$69*('[1]Sheet1 (2)'!$D$72-rough_index)/'[1]Sheet1 (2)'!$D$72,IF([1]shee2!D1455='[1]Sheet1 (2)'!$C$70,'[1]Sheet1 (2)'!$D$70*('[1]Sheet1 (2)'!$D$72-rough_index)/'[1]Sheet1 (2)'!$D$72,IF([1]shee2!D1455='[1]Sheet1 (2)'!$C$71,'[1]Sheet1 (2)'!$D$71*('[1]Sheet1 (2)'!$D$72-rough_index)/'[1]Sheet1 (2)'!$D$72))))</f>
        <v>2.5</v>
      </c>
      <c r="AZ1515" s="179">
        <f>+(AU1515*'[1]Sheet1 (2)'!$C$77)+(AV1515*'[1]Sheet1 (2)'!$C$78)+(AW1515*'[1]Sheet1 (2)'!$C$79)+(AX1515*'[1]Sheet1 (2)'!$C$80)+(AY1515*'[1]Sheet1 (2)'!$C$81)</f>
        <v>4.25</v>
      </c>
      <c r="BA1515" s="213" t="str">
        <f t="shared" si="46"/>
        <v>Good</v>
      </c>
      <c r="BE1515">
        <f>IF(D1515='[1]Sheet1 (2)'!$C$61,'[1]Sheet1 (2)'!$D$61*(counts^2)+'[1]Sheet1 (2)'!$G$61*counts+'[1]Sheet1 (2)'!$J$61,IF(D1515='[1]Sheet1 (2)'!$C$62,'[1]Sheet1 (2)'!$D$62*counts+'[1]Sheet1 (2)'!$G$62,IF(D1515='[1]Sheet1 (2)'!$C$63,'[1]Sheet1 (2)'!$D$63*counts+'[1]Sheet1 (2)'!$G$63,IF(D1515='[1]Sheet1 (2)'!$C$64,'[1]Sheet1 (2)'!$D$64*counts+'[1]Sheet1 (2)'!$G$64))))</f>
        <v>2.0984129299999998</v>
      </c>
    </row>
    <row r="1516" spans="1:57" ht="12.75" customHeight="1">
      <c r="A1516" s="176" t="s">
        <v>282</v>
      </c>
      <c r="B1516" s="145" t="s">
        <v>76</v>
      </c>
      <c r="C1516" s="170">
        <v>1649</v>
      </c>
      <c r="D1516" s="174" t="s">
        <v>77</v>
      </c>
      <c r="E1516" s="171">
        <v>8</v>
      </c>
      <c r="F1516" s="171">
        <v>2</v>
      </c>
      <c r="G1516" s="171" t="s">
        <v>77</v>
      </c>
      <c r="H1516" s="171">
        <v>1</v>
      </c>
      <c r="I1516" s="171" t="s">
        <v>77</v>
      </c>
      <c r="J1516" s="173" t="s">
        <v>80</v>
      </c>
      <c r="K1516" s="173" t="s">
        <v>80</v>
      </c>
      <c r="L1516" s="169">
        <f>VLOOKUP(CONCATENATE(J1516,K1516),'Sheet1 (2)'!$J$6:$K$26,2,FALSE)</f>
        <v>0</v>
      </c>
      <c r="M1516" s="173" t="s">
        <v>80</v>
      </c>
      <c r="N1516" s="173" t="s">
        <v>80</v>
      </c>
      <c r="O1516" s="177">
        <f>VLOOKUP(CONCATENATE(M1516,N1516),'[1]Sheet1 (2)'!$L$6:$M$26,2,FALSE)</f>
        <v>0</v>
      </c>
      <c r="P1516" s="173" t="s">
        <v>80</v>
      </c>
      <c r="Q1516" s="173" t="s">
        <v>80</v>
      </c>
      <c r="R1516" s="177">
        <f>VLOOKUP(CONCATENATE(P1516,Q1516),'[1]Sheet1 (2)'!$N$6:$O$26,2,FALSE)</f>
        <v>0</v>
      </c>
      <c r="S1516" s="173" t="s">
        <v>80</v>
      </c>
      <c r="T1516" s="173" t="s">
        <v>80</v>
      </c>
      <c r="U1516" s="177">
        <f>VLOOKUP(CONCATENATE(S1516,T1516),'[1]Sheet1 (2)'!$P$6:$Q$26,2,FALSE)</f>
        <v>0</v>
      </c>
      <c r="V1516" s="173" t="s">
        <v>80</v>
      </c>
      <c r="W1516" s="173" t="s">
        <v>80</v>
      </c>
      <c r="X1516" s="177">
        <f>VLOOKUP(CONCATENATE(V1516,W1516),'[1]Sheet1 (2)'!$R$6:$S$26,2,FALSE)</f>
        <v>0</v>
      </c>
      <c r="Y1516" s="173" t="s">
        <v>80</v>
      </c>
      <c r="Z1516" s="173" t="s">
        <v>80</v>
      </c>
      <c r="AA1516" s="177">
        <f>VLOOKUP(CONCATENATE(Y1516,Z1516),'[1]Sheet1 (2)'!$T$6:$U$26,2,FALSE)</f>
        <v>0</v>
      </c>
      <c r="AB1516" s="173" t="s">
        <v>80</v>
      </c>
      <c r="AC1516" s="173" t="s">
        <v>80</v>
      </c>
      <c r="AD1516" s="177">
        <f>VLOOKUP(CONCATENATE(AB1516,AC1516),'[1]Sheet1 (2)'!$X$6:$Y$26,2,FALSE)</f>
        <v>0</v>
      </c>
      <c r="AE1516" s="173" t="s">
        <v>82</v>
      </c>
      <c r="AF1516" s="173" t="s">
        <v>81</v>
      </c>
      <c r="AG1516" s="177">
        <f>VLOOKUP(CONCATENATE(AE1516,AF1516),'[1]Sheet1 (2)'!$Z$6:$AA$26,2,FALSE)</f>
        <v>66</v>
      </c>
      <c r="AH1516" s="172"/>
      <c r="AI1516" s="178"/>
      <c r="AJ1516" s="140"/>
      <c r="AK1516" s="176" t="s">
        <v>282</v>
      </c>
      <c r="AL1516" s="176" t="s">
        <v>76</v>
      </c>
      <c r="AM1516" s="170">
        <f t="shared" si="47"/>
        <v>1649</v>
      </c>
      <c r="AN1516" s="147"/>
      <c r="AO1516" s="155"/>
      <c r="AP1516" s="156"/>
      <c r="AQ1516" s="157">
        <v>2.4407278971516377</v>
      </c>
      <c r="AR1516" s="158"/>
      <c r="AS1516" s="145">
        <f>LOOKUP(rufmkm,'[1]Sheet1 (2)'!$V$62:$V$71,'[1]Sheet1 (2)'!$W$62:$W$71)</f>
        <v>30</v>
      </c>
      <c r="AT1516" s="140"/>
      <c r="AU1516" s="157">
        <f>IF(IF(D1516='[1]Sheet1 (2)'!$C$69,'[1]Sheet1 (2)'!$D$69*('[1]Sheet1 (2)'!$D$72-rut_index)/'[1]Sheet1 (2)'!$D$72,IF([1]shee2!D1456='[1]Sheet1 (2)'!$C$70,'[1]Sheet1 (2)'!$D$70*('[1]Sheet1 (2)'!$D$72-rut_index)/'[1]Sheet1 (2)'!$D$72,IF([1]shee2!D1456='[1]Sheet1 (2)'!$C$71,'[1]Sheet1 (2)'!$D$71*('[1]Sheet1 (2)'!$D$72-rut_index)/'[1]Sheet1 (2)'!$D$72)))&lt;0,0,IF(D1516='[1]Sheet1 (2)'!$C$69,'[1]Sheet1 (2)'!$D$69*('[1]Sheet1 (2)'!$D$72-rut_index)/'[1]Sheet1 (2)'!$D$72,IF([1]shee2!D1456='[1]Sheet1 (2)'!$C$70,'[1]Sheet1 (2)'!$D$70*('[1]Sheet1 (2)'!$D$72-rut_index)/'[1]Sheet1 (2)'!$D$72,IF([1]shee2!D1456='[1]Sheet1 (2)'!$C$71,'[1]Sheet1 (2)'!$D$71*('[1]Sheet1 (2)'!$D$72-rut_index)/'[1]Sheet1 (2)'!$D$72))))</f>
        <v>5</v>
      </c>
      <c r="AV1516" s="157">
        <f>IF(IF(D1516='[1]Sheet1 (2)'!$C$69,'[1]Sheet1 (2)'!$D$69*('[1]Sheet1 (2)'!$D$72-crack_s_index)/'[1]Sheet1 (2)'!$D$72,IF([1]shee2!D1456='[1]Sheet1 (2)'!$C$70,'[1]Sheet1 (2)'!$D$70*('[1]Sheet1 (2)'!$D$72-crack_s_index)/'[1]Sheet1 (2)'!$D$72,IF([1]shee2!D1456='[1]Sheet1 (2)'!$C$71,'[1]Sheet1 (2)'!$D$71*('[1]Sheet1 (2)'!$D$72-crack_s_index)/'[1]Sheet1 (2)'!$D$72)))&lt;0,0,IF(D1516='[1]Sheet1 (2)'!$C$69,'[1]Sheet1 (2)'!$D$69*('[1]Sheet1 (2)'!$D$72-crack_s_index)/'[1]Sheet1 (2)'!$D$72,IF([1]shee2!D1456='[1]Sheet1 (2)'!$C$70,'[1]Sheet1 (2)'!$D$70*('[1]Sheet1 (2)'!$D$72-crack_s_index)/'[1]Sheet1 (2)'!$D$72,IF([1]shee2!D1456='[1]Sheet1 (2)'!$C$71,'[1]Sheet1 (2)'!$D$71*('[1]Sheet1 (2)'!$D$72-crack_s_index)/'[1]Sheet1 (2)'!$D$72))))</f>
        <v>5</v>
      </c>
      <c r="AW1516" s="157">
        <f>IF(IF(D1516='[1]Sheet1 (2)'!$C$69,'[1]Sheet1 (2)'!$D$69*('[1]Sheet1 (2)'!$D$72-crack_t_index)/'[1]Sheet1 (2)'!$D$72,IF([1]shee2!D1456='[1]Sheet1 (2)'!$C$70,'[1]Sheet1 (2)'!$D$70*('[1]Sheet1 (2)'!$D$72-crack_t_index)/'[1]Sheet1 (2)'!$D$72,IF([1]shee2!D1456='[1]Sheet1 (2)'!$C$71,'[1]Sheet1 (2)'!$D$71*('[1]Sheet1 (2)'!$D$72-crack_t_index)/'[1]Sheet1 (2)'!$D$72)))&lt;0,0,IF(D1516='[1]Sheet1 (2)'!$C$69,'[1]Sheet1 (2)'!$D$69*('[1]Sheet1 (2)'!$D$72-crack_t_index)/'[1]Sheet1 (2)'!$D$72,IF([1]shee2!D1456='[1]Sheet1 (2)'!$C$70,'[1]Sheet1 (2)'!$D$70*('[1]Sheet1 (2)'!$D$72-crack_t_index)/'[1]Sheet1 (2)'!$D$72,IF([1]shee2!D1456='[1]Sheet1 (2)'!$C$71,'[1]Sheet1 (2)'!$D$71*('[1]Sheet1 (2)'!$D$72-crack_t_index)/'[1]Sheet1 (2)'!$D$72))))</f>
        <v>5</v>
      </c>
      <c r="AX1516" s="157">
        <f>IF(IF(D1516='[1]Sheet1 (2)'!$C$69,'[1]Sheet1 (2)'!$D$69*('[1]Sheet1 (2)'!$D$72-rave_index)/'[1]Sheet1 (2)'!$D$72,IF([1]shee2!D1456='[1]Sheet1 (2)'!$C$70,'[1]Sheet1 (2)'!$D$70*('[1]Sheet1 (2)'!$D$72-rave_index)/'[1]Sheet1 (2)'!$D$72,IF([1]shee2!D1456='[1]Sheet1 (2)'!$C$71,'[1]Sheet1 (2)'!$D$71*('[1]Sheet1 (2)'!$D$72-rave_index)/'[1]Sheet1 (2)'!$D$72)))&lt;0,0,IF(D1516='[1]Sheet1 (2)'!$C$69,'[1]Sheet1 (2)'!$D$69*('[1]Sheet1 (2)'!$D$72-rave_index)/'[1]Sheet1 (2)'!$D$72,IF([1]shee2!D1456='[1]Sheet1 (2)'!$C$70,'[1]Sheet1 (2)'!$D$70*('[1]Sheet1 (2)'!$D$72-rave_index)/'[1]Sheet1 (2)'!$D$72,IF([1]shee2!D1456='[1]Sheet1 (2)'!$C$71,'[1]Sheet1 (2)'!$D$71*('[1]Sheet1 (2)'!$D$72-rave_index)/'[1]Sheet1 (2)'!$D$72))))</f>
        <v>5</v>
      </c>
      <c r="AY1516" s="157">
        <f>IF(IF(D1516='[1]Sheet1 (2)'!$C$69,'[1]Sheet1 (2)'!$D$69*('[1]Sheet1 (2)'!$D$72-rough_index)/'[1]Sheet1 (2)'!$D$72,IF([1]shee2!D1456='[1]Sheet1 (2)'!$C$70,'[1]Sheet1 (2)'!$D$70*('[1]Sheet1 (2)'!$D$72-rough_index)/'[1]Sheet1 (2)'!$D$72,IF([1]shee2!D1456='[1]Sheet1 (2)'!$C$71,'[1]Sheet1 (2)'!$D$71*('[1]Sheet1 (2)'!$D$72-rough_index)/'[1]Sheet1 (2)'!$D$72)))&lt;0,0,IF(D1516='[1]Sheet1 (2)'!$C$69,'[1]Sheet1 (2)'!$D$69*('[1]Sheet1 (2)'!$D$72-rough_index)/'[1]Sheet1 (2)'!$D$72,IF([1]shee2!D1456='[1]Sheet1 (2)'!$C$70,'[1]Sheet1 (2)'!$D$70*('[1]Sheet1 (2)'!$D$72-rough_index)/'[1]Sheet1 (2)'!$D$72,IF([1]shee2!D1456='[1]Sheet1 (2)'!$C$71,'[1]Sheet1 (2)'!$D$71*('[1]Sheet1 (2)'!$D$72-rough_index)/'[1]Sheet1 (2)'!$D$72))))</f>
        <v>2.5</v>
      </c>
      <c r="AZ1516" s="179">
        <f>+(AU1516*'[1]Sheet1 (2)'!$C$77)+(AV1516*'[1]Sheet1 (2)'!$C$78)+(AW1516*'[1]Sheet1 (2)'!$C$79)+(AX1516*'[1]Sheet1 (2)'!$C$80)+(AY1516*'[1]Sheet1 (2)'!$C$81)</f>
        <v>4.25</v>
      </c>
      <c r="BA1516" s="213" t="str">
        <f t="shared" si="46"/>
        <v>Good</v>
      </c>
      <c r="BE1516">
        <f>IF(D1516='[1]Sheet1 (2)'!$C$61,'[1]Sheet1 (2)'!$D$61*(counts^2)+'[1]Sheet1 (2)'!$G$61*counts+'[1]Sheet1 (2)'!$J$61,IF(D1516='[1]Sheet1 (2)'!$C$62,'[1]Sheet1 (2)'!$D$62*counts+'[1]Sheet1 (2)'!$G$62,IF(D1516='[1]Sheet1 (2)'!$C$63,'[1]Sheet1 (2)'!$D$63*counts+'[1]Sheet1 (2)'!$G$63,IF(D1516='[1]Sheet1 (2)'!$C$64,'[1]Sheet1 (2)'!$D$64*counts+'[1]Sheet1 (2)'!$G$64))))</f>
        <v>2.0984129299999998</v>
      </c>
    </row>
    <row r="1517" spans="1:57" ht="12.75" customHeight="1">
      <c r="A1517" s="176" t="s">
        <v>282</v>
      </c>
      <c r="B1517" s="145" t="s">
        <v>76</v>
      </c>
      <c r="C1517" s="170">
        <v>1650</v>
      </c>
      <c r="D1517" s="174" t="s">
        <v>77</v>
      </c>
      <c r="E1517" s="171">
        <v>8</v>
      </c>
      <c r="F1517" s="171">
        <v>2</v>
      </c>
      <c r="G1517" s="171" t="s">
        <v>77</v>
      </c>
      <c r="H1517" s="171">
        <v>1</v>
      </c>
      <c r="I1517" s="171" t="s">
        <v>77</v>
      </c>
      <c r="J1517" s="173" t="s">
        <v>80</v>
      </c>
      <c r="K1517" s="173" t="s">
        <v>80</v>
      </c>
      <c r="L1517" s="169">
        <f>VLOOKUP(CONCATENATE(J1517,K1517),'Sheet1 (2)'!$J$6:$K$26,2,FALSE)</f>
        <v>0</v>
      </c>
      <c r="M1517" s="173" t="s">
        <v>80</v>
      </c>
      <c r="N1517" s="173" t="s">
        <v>80</v>
      </c>
      <c r="O1517" s="177">
        <f>VLOOKUP(CONCATENATE(M1517,N1517),'[1]Sheet1 (2)'!$L$6:$M$26,2,FALSE)</f>
        <v>0</v>
      </c>
      <c r="P1517" s="173" t="s">
        <v>80</v>
      </c>
      <c r="Q1517" s="173" t="s">
        <v>80</v>
      </c>
      <c r="R1517" s="177">
        <f>VLOOKUP(CONCATENATE(P1517,Q1517),'[1]Sheet1 (2)'!$N$6:$O$26,2,FALSE)</f>
        <v>0</v>
      </c>
      <c r="S1517" s="173" t="s">
        <v>80</v>
      </c>
      <c r="T1517" s="173" t="s">
        <v>80</v>
      </c>
      <c r="U1517" s="177">
        <f>VLOOKUP(CONCATENATE(S1517,T1517),'[1]Sheet1 (2)'!$P$6:$Q$26,2,FALSE)</f>
        <v>0</v>
      </c>
      <c r="V1517" s="173" t="s">
        <v>83</v>
      </c>
      <c r="W1517" s="173" t="s">
        <v>81</v>
      </c>
      <c r="X1517" s="177">
        <f>VLOOKUP(CONCATENATE(V1517,W1517),'[1]Sheet1 (2)'!$R$6:$S$26,2,FALSE)</f>
        <v>75</v>
      </c>
      <c r="Y1517" s="173" t="s">
        <v>80</v>
      </c>
      <c r="Z1517" s="173" t="s">
        <v>80</v>
      </c>
      <c r="AA1517" s="177">
        <f>VLOOKUP(CONCATENATE(Y1517,Z1517),'[1]Sheet1 (2)'!$T$6:$U$26,2,FALSE)</f>
        <v>0</v>
      </c>
      <c r="AB1517" s="173" t="s">
        <v>80</v>
      </c>
      <c r="AC1517" s="173" t="s">
        <v>80</v>
      </c>
      <c r="AD1517" s="177">
        <f>VLOOKUP(CONCATENATE(AB1517,AC1517),'[1]Sheet1 (2)'!$X$6:$Y$26,2,FALSE)</f>
        <v>0</v>
      </c>
      <c r="AE1517" s="173" t="s">
        <v>82</v>
      </c>
      <c r="AF1517" s="173" t="s">
        <v>81</v>
      </c>
      <c r="AG1517" s="177">
        <f>VLOOKUP(CONCATENATE(AE1517,AF1517),'[1]Sheet1 (2)'!$Z$6:$AA$26,2,FALSE)</f>
        <v>66</v>
      </c>
      <c r="AH1517" s="172"/>
      <c r="AI1517" s="178"/>
      <c r="AJ1517" s="140"/>
      <c r="AK1517" s="176" t="s">
        <v>282</v>
      </c>
      <c r="AL1517" s="176" t="s">
        <v>76</v>
      </c>
      <c r="AM1517" s="170">
        <f t="shared" si="47"/>
        <v>1650</v>
      </c>
      <c r="AN1517" s="147"/>
      <c r="AO1517" s="155" t="s">
        <v>409</v>
      </c>
      <c r="AP1517" s="156"/>
      <c r="AQ1517" s="157">
        <v>2.5526627210863579</v>
      </c>
      <c r="AR1517" s="158"/>
      <c r="AS1517" s="145">
        <f>LOOKUP(rufmkm,'[1]Sheet1 (2)'!$V$62:$V$71,'[1]Sheet1 (2)'!$W$62:$W$71)</f>
        <v>30</v>
      </c>
      <c r="AT1517" s="140"/>
      <c r="AU1517" s="157">
        <f>IF(IF(D1517='[1]Sheet1 (2)'!$C$69,'[1]Sheet1 (2)'!$D$69*('[1]Sheet1 (2)'!$D$72-rut_index)/'[1]Sheet1 (2)'!$D$72,IF([1]shee2!D1457='[1]Sheet1 (2)'!$C$70,'[1]Sheet1 (2)'!$D$70*('[1]Sheet1 (2)'!$D$72-rut_index)/'[1]Sheet1 (2)'!$D$72,IF([1]shee2!D1457='[1]Sheet1 (2)'!$C$71,'[1]Sheet1 (2)'!$D$71*('[1]Sheet1 (2)'!$D$72-rut_index)/'[1]Sheet1 (2)'!$D$72)))&lt;0,0,IF(D1517='[1]Sheet1 (2)'!$C$69,'[1]Sheet1 (2)'!$D$69*('[1]Sheet1 (2)'!$D$72-rut_index)/'[1]Sheet1 (2)'!$D$72,IF([1]shee2!D1457='[1]Sheet1 (2)'!$C$70,'[1]Sheet1 (2)'!$D$70*('[1]Sheet1 (2)'!$D$72-rut_index)/'[1]Sheet1 (2)'!$D$72,IF([1]shee2!D1457='[1]Sheet1 (2)'!$C$71,'[1]Sheet1 (2)'!$D$71*('[1]Sheet1 (2)'!$D$72-rut_index)/'[1]Sheet1 (2)'!$D$72))))</f>
        <v>5</v>
      </c>
      <c r="AV1517" s="157">
        <f>IF(IF(D1517='[1]Sheet1 (2)'!$C$69,'[1]Sheet1 (2)'!$D$69*('[1]Sheet1 (2)'!$D$72-crack_s_index)/'[1]Sheet1 (2)'!$D$72,IF([1]shee2!D1457='[1]Sheet1 (2)'!$C$70,'[1]Sheet1 (2)'!$D$70*('[1]Sheet1 (2)'!$D$72-crack_s_index)/'[1]Sheet1 (2)'!$D$72,IF([1]shee2!D1457='[1]Sheet1 (2)'!$C$71,'[1]Sheet1 (2)'!$D$71*('[1]Sheet1 (2)'!$D$72-crack_s_index)/'[1]Sheet1 (2)'!$D$72)))&lt;0,0,IF(D1517='[1]Sheet1 (2)'!$C$69,'[1]Sheet1 (2)'!$D$69*('[1]Sheet1 (2)'!$D$72-crack_s_index)/'[1]Sheet1 (2)'!$D$72,IF([1]shee2!D1457='[1]Sheet1 (2)'!$C$70,'[1]Sheet1 (2)'!$D$70*('[1]Sheet1 (2)'!$D$72-crack_s_index)/'[1]Sheet1 (2)'!$D$72,IF([1]shee2!D1457='[1]Sheet1 (2)'!$C$71,'[1]Sheet1 (2)'!$D$71*('[1]Sheet1 (2)'!$D$72-crack_s_index)/'[1]Sheet1 (2)'!$D$72))))</f>
        <v>5</v>
      </c>
      <c r="AW1517" s="157">
        <f>IF(IF(D1517='[1]Sheet1 (2)'!$C$69,'[1]Sheet1 (2)'!$D$69*('[1]Sheet1 (2)'!$D$72-crack_t_index)/'[1]Sheet1 (2)'!$D$72,IF([1]shee2!D1457='[1]Sheet1 (2)'!$C$70,'[1]Sheet1 (2)'!$D$70*('[1]Sheet1 (2)'!$D$72-crack_t_index)/'[1]Sheet1 (2)'!$D$72,IF([1]shee2!D1457='[1]Sheet1 (2)'!$C$71,'[1]Sheet1 (2)'!$D$71*('[1]Sheet1 (2)'!$D$72-crack_t_index)/'[1]Sheet1 (2)'!$D$72)))&lt;0,0,IF(D1517='[1]Sheet1 (2)'!$C$69,'[1]Sheet1 (2)'!$D$69*('[1]Sheet1 (2)'!$D$72-crack_t_index)/'[1]Sheet1 (2)'!$D$72,IF([1]shee2!D1457='[1]Sheet1 (2)'!$C$70,'[1]Sheet1 (2)'!$D$70*('[1]Sheet1 (2)'!$D$72-crack_t_index)/'[1]Sheet1 (2)'!$D$72,IF([1]shee2!D1457='[1]Sheet1 (2)'!$C$71,'[1]Sheet1 (2)'!$D$71*('[1]Sheet1 (2)'!$D$72-crack_t_index)/'[1]Sheet1 (2)'!$D$72))))</f>
        <v>5</v>
      </c>
      <c r="AX1517" s="157">
        <f>IF(IF(D1517='[1]Sheet1 (2)'!$C$69,'[1]Sheet1 (2)'!$D$69*('[1]Sheet1 (2)'!$D$72-rave_index)/'[1]Sheet1 (2)'!$D$72,IF([1]shee2!D1457='[1]Sheet1 (2)'!$C$70,'[1]Sheet1 (2)'!$D$70*('[1]Sheet1 (2)'!$D$72-rave_index)/'[1]Sheet1 (2)'!$D$72,IF([1]shee2!D1457='[1]Sheet1 (2)'!$C$71,'[1]Sheet1 (2)'!$D$71*('[1]Sheet1 (2)'!$D$72-rave_index)/'[1]Sheet1 (2)'!$D$72)))&lt;0,0,IF(D1517='[1]Sheet1 (2)'!$C$69,'[1]Sheet1 (2)'!$D$69*('[1]Sheet1 (2)'!$D$72-rave_index)/'[1]Sheet1 (2)'!$D$72,IF([1]shee2!D1457='[1]Sheet1 (2)'!$C$70,'[1]Sheet1 (2)'!$D$70*('[1]Sheet1 (2)'!$D$72-rave_index)/'[1]Sheet1 (2)'!$D$72,IF([1]shee2!D1457='[1]Sheet1 (2)'!$C$71,'[1]Sheet1 (2)'!$D$71*('[1]Sheet1 (2)'!$D$72-rave_index)/'[1]Sheet1 (2)'!$D$72))))</f>
        <v>5</v>
      </c>
      <c r="AY1517" s="157">
        <f>IF(IF(D1517='[1]Sheet1 (2)'!$C$69,'[1]Sheet1 (2)'!$D$69*('[1]Sheet1 (2)'!$D$72-rough_index)/'[1]Sheet1 (2)'!$D$72,IF([1]shee2!D1457='[1]Sheet1 (2)'!$C$70,'[1]Sheet1 (2)'!$D$70*('[1]Sheet1 (2)'!$D$72-rough_index)/'[1]Sheet1 (2)'!$D$72,IF([1]shee2!D1457='[1]Sheet1 (2)'!$C$71,'[1]Sheet1 (2)'!$D$71*('[1]Sheet1 (2)'!$D$72-rough_index)/'[1]Sheet1 (2)'!$D$72)))&lt;0,0,IF(D1517='[1]Sheet1 (2)'!$C$69,'[1]Sheet1 (2)'!$D$69*('[1]Sheet1 (2)'!$D$72-rough_index)/'[1]Sheet1 (2)'!$D$72,IF([1]shee2!D1457='[1]Sheet1 (2)'!$C$70,'[1]Sheet1 (2)'!$D$70*('[1]Sheet1 (2)'!$D$72-rough_index)/'[1]Sheet1 (2)'!$D$72,IF([1]shee2!D1457='[1]Sheet1 (2)'!$C$71,'[1]Sheet1 (2)'!$D$71*('[1]Sheet1 (2)'!$D$72-rough_index)/'[1]Sheet1 (2)'!$D$72))))</f>
        <v>2.5</v>
      </c>
      <c r="AZ1517" s="179">
        <f>+(AU1517*'[1]Sheet1 (2)'!$C$77)+(AV1517*'[1]Sheet1 (2)'!$C$78)+(AW1517*'[1]Sheet1 (2)'!$C$79)+(AX1517*'[1]Sheet1 (2)'!$C$80)+(AY1517*'[1]Sheet1 (2)'!$C$81)</f>
        <v>4.25</v>
      </c>
      <c r="BA1517" s="213" t="str">
        <f t="shared" si="46"/>
        <v>Good</v>
      </c>
      <c r="BE1517">
        <f>IF(D1517='[1]Sheet1 (2)'!$C$61,'[1]Sheet1 (2)'!$D$61*(counts^2)+'[1]Sheet1 (2)'!$G$61*counts+'[1]Sheet1 (2)'!$J$61,IF(D1517='[1]Sheet1 (2)'!$C$62,'[1]Sheet1 (2)'!$D$62*counts+'[1]Sheet1 (2)'!$G$62,IF(D1517='[1]Sheet1 (2)'!$C$63,'[1]Sheet1 (2)'!$D$63*counts+'[1]Sheet1 (2)'!$G$63,IF(D1517='[1]Sheet1 (2)'!$C$64,'[1]Sheet1 (2)'!$D$64*counts+'[1]Sheet1 (2)'!$G$64))))</f>
        <v>2.0984129299999998</v>
      </c>
    </row>
    <row r="1518" spans="1:57" ht="12.75" customHeight="1">
      <c r="A1518" s="176" t="s">
        <v>282</v>
      </c>
      <c r="B1518" s="145" t="s">
        <v>76</v>
      </c>
      <c r="C1518" s="170">
        <v>1651</v>
      </c>
      <c r="D1518" s="174" t="s">
        <v>77</v>
      </c>
      <c r="E1518" s="171">
        <v>8</v>
      </c>
      <c r="F1518" s="171">
        <v>2</v>
      </c>
      <c r="G1518" s="171" t="s">
        <v>77</v>
      </c>
      <c r="H1518" s="171">
        <v>1</v>
      </c>
      <c r="I1518" s="171" t="s">
        <v>77</v>
      </c>
      <c r="J1518" s="173" t="s">
        <v>80</v>
      </c>
      <c r="K1518" s="173" t="s">
        <v>80</v>
      </c>
      <c r="L1518" s="169">
        <f>VLOOKUP(CONCATENATE(J1518,K1518),'Sheet1 (2)'!$J$6:$K$26,2,FALSE)</f>
        <v>0</v>
      </c>
      <c r="M1518" s="173" t="s">
        <v>80</v>
      </c>
      <c r="N1518" s="173" t="s">
        <v>80</v>
      </c>
      <c r="O1518" s="177">
        <f>VLOOKUP(CONCATENATE(M1518,N1518),'[1]Sheet1 (2)'!$L$6:$M$26,2,FALSE)</f>
        <v>0</v>
      </c>
      <c r="P1518" s="173" t="s">
        <v>80</v>
      </c>
      <c r="Q1518" s="173" t="s">
        <v>80</v>
      </c>
      <c r="R1518" s="177">
        <f>VLOOKUP(CONCATENATE(P1518,Q1518),'[1]Sheet1 (2)'!$N$6:$O$26,2,FALSE)</f>
        <v>0</v>
      </c>
      <c r="S1518" s="173" t="s">
        <v>80</v>
      </c>
      <c r="T1518" s="173" t="s">
        <v>80</v>
      </c>
      <c r="U1518" s="177">
        <f>VLOOKUP(CONCATENATE(S1518,T1518),'[1]Sheet1 (2)'!$P$6:$Q$26,2,FALSE)</f>
        <v>0</v>
      </c>
      <c r="V1518" s="173" t="s">
        <v>82</v>
      </c>
      <c r="W1518" s="173" t="s">
        <v>81</v>
      </c>
      <c r="X1518" s="177">
        <f>VLOOKUP(CONCATENATE(V1518,W1518),'[1]Sheet1 (2)'!$R$6:$S$26,2,FALSE)</f>
        <v>50</v>
      </c>
      <c r="Y1518" s="173" t="s">
        <v>80</v>
      </c>
      <c r="Z1518" s="173" t="s">
        <v>80</v>
      </c>
      <c r="AA1518" s="177">
        <f>VLOOKUP(CONCATENATE(Y1518,Z1518),'[1]Sheet1 (2)'!$T$6:$U$26,2,FALSE)</f>
        <v>0</v>
      </c>
      <c r="AB1518" s="173" t="s">
        <v>80</v>
      </c>
      <c r="AC1518" s="173" t="s">
        <v>80</v>
      </c>
      <c r="AD1518" s="177">
        <f>VLOOKUP(CONCATENATE(AB1518,AC1518),'[1]Sheet1 (2)'!$X$6:$Y$26,2,FALSE)</f>
        <v>0</v>
      </c>
      <c r="AE1518" s="173" t="s">
        <v>82</v>
      </c>
      <c r="AF1518" s="173" t="s">
        <v>81</v>
      </c>
      <c r="AG1518" s="177">
        <f>VLOOKUP(CONCATENATE(AE1518,AF1518),'[1]Sheet1 (2)'!$Z$6:$AA$26,2,FALSE)</f>
        <v>66</v>
      </c>
      <c r="AH1518" s="172"/>
      <c r="AI1518" s="178"/>
      <c r="AJ1518" s="140"/>
      <c r="AK1518" s="176" t="s">
        <v>282</v>
      </c>
      <c r="AL1518" s="176" t="s">
        <v>76</v>
      </c>
      <c r="AM1518" s="170">
        <f t="shared" si="47"/>
        <v>1651</v>
      </c>
      <c r="AN1518" s="147"/>
      <c r="AO1518" s="155"/>
      <c r="AP1518" s="156"/>
      <c r="AQ1518" s="157">
        <v>2.9161867497872622</v>
      </c>
      <c r="AR1518" s="158"/>
      <c r="AS1518" s="145">
        <f>LOOKUP(rufmkm,'[1]Sheet1 (2)'!$V$62:$V$71,'[1]Sheet1 (2)'!$W$62:$W$71)</f>
        <v>30</v>
      </c>
      <c r="AT1518" s="140"/>
      <c r="AU1518" s="157">
        <f>IF(IF(D1518='[1]Sheet1 (2)'!$C$69,'[1]Sheet1 (2)'!$D$69*('[1]Sheet1 (2)'!$D$72-rut_index)/'[1]Sheet1 (2)'!$D$72,IF([1]shee2!D1458='[1]Sheet1 (2)'!$C$70,'[1]Sheet1 (2)'!$D$70*('[1]Sheet1 (2)'!$D$72-rut_index)/'[1]Sheet1 (2)'!$D$72,IF([1]shee2!D1458='[1]Sheet1 (2)'!$C$71,'[1]Sheet1 (2)'!$D$71*('[1]Sheet1 (2)'!$D$72-rut_index)/'[1]Sheet1 (2)'!$D$72)))&lt;0,0,IF(D1518='[1]Sheet1 (2)'!$C$69,'[1]Sheet1 (2)'!$D$69*('[1]Sheet1 (2)'!$D$72-rut_index)/'[1]Sheet1 (2)'!$D$72,IF([1]shee2!D1458='[1]Sheet1 (2)'!$C$70,'[1]Sheet1 (2)'!$D$70*('[1]Sheet1 (2)'!$D$72-rut_index)/'[1]Sheet1 (2)'!$D$72,IF([1]shee2!D1458='[1]Sheet1 (2)'!$C$71,'[1]Sheet1 (2)'!$D$71*('[1]Sheet1 (2)'!$D$72-rut_index)/'[1]Sheet1 (2)'!$D$72))))</f>
        <v>5</v>
      </c>
      <c r="AV1518" s="157">
        <f>IF(IF(D1518='[1]Sheet1 (2)'!$C$69,'[1]Sheet1 (2)'!$D$69*('[1]Sheet1 (2)'!$D$72-crack_s_index)/'[1]Sheet1 (2)'!$D$72,IF([1]shee2!D1458='[1]Sheet1 (2)'!$C$70,'[1]Sheet1 (2)'!$D$70*('[1]Sheet1 (2)'!$D$72-crack_s_index)/'[1]Sheet1 (2)'!$D$72,IF([1]shee2!D1458='[1]Sheet1 (2)'!$C$71,'[1]Sheet1 (2)'!$D$71*('[1]Sheet1 (2)'!$D$72-crack_s_index)/'[1]Sheet1 (2)'!$D$72)))&lt;0,0,IF(D1518='[1]Sheet1 (2)'!$C$69,'[1]Sheet1 (2)'!$D$69*('[1]Sheet1 (2)'!$D$72-crack_s_index)/'[1]Sheet1 (2)'!$D$72,IF([1]shee2!D1458='[1]Sheet1 (2)'!$C$70,'[1]Sheet1 (2)'!$D$70*('[1]Sheet1 (2)'!$D$72-crack_s_index)/'[1]Sheet1 (2)'!$D$72,IF([1]shee2!D1458='[1]Sheet1 (2)'!$C$71,'[1]Sheet1 (2)'!$D$71*('[1]Sheet1 (2)'!$D$72-crack_s_index)/'[1]Sheet1 (2)'!$D$72))))</f>
        <v>5</v>
      </c>
      <c r="AW1518" s="157">
        <f>IF(IF(D1518='[1]Sheet1 (2)'!$C$69,'[1]Sheet1 (2)'!$D$69*('[1]Sheet1 (2)'!$D$72-crack_t_index)/'[1]Sheet1 (2)'!$D$72,IF([1]shee2!D1458='[1]Sheet1 (2)'!$C$70,'[1]Sheet1 (2)'!$D$70*('[1]Sheet1 (2)'!$D$72-crack_t_index)/'[1]Sheet1 (2)'!$D$72,IF([1]shee2!D1458='[1]Sheet1 (2)'!$C$71,'[1]Sheet1 (2)'!$D$71*('[1]Sheet1 (2)'!$D$72-crack_t_index)/'[1]Sheet1 (2)'!$D$72)))&lt;0,0,IF(D1518='[1]Sheet1 (2)'!$C$69,'[1]Sheet1 (2)'!$D$69*('[1]Sheet1 (2)'!$D$72-crack_t_index)/'[1]Sheet1 (2)'!$D$72,IF([1]shee2!D1458='[1]Sheet1 (2)'!$C$70,'[1]Sheet1 (2)'!$D$70*('[1]Sheet1 (2)'!$D$72-crack_t_index)/'[1]Sheet1 (2)'!$D$72,IF([1]shee2!D1458='[1]Sheet1 (2)'!$C$71,'[1]Sheet1 (2)'!$D$71*('[1]Sheet1 (2)'!$D$72-crack_t_index)/'[1]Sheet1 (2)'!$D$72))))</f>
        <v>5</v>
      </c>
      <c r="AX1518" s="157">
        <f>IF(IF(D1518='[1]Sheet1 (2)'!$C$69,'[1]Sheet1 (2)'!$D$69*('[1]Sheet1 (2)'!$D$72-rave_index)/'[1]Sheet1 (2)'!$D$72,IF([1]shee2!D1458='[1]Sheet1 (2)'!$C$70,'[1]Sheet1 (2)'!$D$70*('[1]Sheet1 (2)'!$D$72-rave_index)/'[1]Sheet1 (2)'!$D$72,IF([1]shee2!D1458='[1]Sheet1 (2)'!$C$71,'[1]Sheet1 (2)'!$D$71*('[1]Sheet1 (2)'!$D$72-rave_index)/'[1]Sheet1 (2)'!$D$72)))&lt;0,0,IF(D1518='[1]Sheet1 (2)'!$C$69,'[1]Sheet1 (2)'!$D$69*('[1]Sheet1 (2)'!$D$72-rave_index)/'[1]Sheet1 (2)'!$D$72,IF([1]shee2!D1458='[1]Sheet1 (2)'!$C$70,'[1]Sheet1 (2)'!$D$70*('[1]Sheet1 (2)'!$D$72-rave_index)/'[1]Sheet1 (2)'!$D$72,IF([1]shee2!D1458='[1]Sheet1 (2)'!$C$71,'[1]Sheet1 (2)'!$D$71*('[1]Sheet1 (2)'!$D$72-rave_index)/'[1]Sheet1 (2)'!$D$72))))</f>
        <v>5</v>
      </c>
      <c r="AY1518" s="157">
        <f>IF(IF(D1518='[1]Sheet1 (2)'!$C$69,'[1]Sheet1 (2)'!$D$69*('[1]Sheet1 (2)'!$D$72-rough_index)/'[1]Sheet1 (2)'!$D$72,IF([1]shee2!D1458='[1]Sheet1 (2)'!$C$70,'[1]Sheet1 (2)'!$D$70*('[1]Sheet1 (2)'!$D$72-rough_index)/'[1]Sheet1 (2)'!$D$72,IF([1]shee2!D1458='[1]Sheet1 (2)'!$C$71,'[1]Sheet1 (2)'!$D$71*('[1]Sheet1 (2)'!$D$72-rough_index)/'[1]Sheet1 (2)'!$D$72)))&lt;0,0,IF(D1518='[1]Sheet1 (2)'!$C$69,'[1]Sheet1 (2)'!$D$69*('[1]Sheet1 (2)'!$D$72-rough_index)/'[1]Sheet1 (2)'!$D$72,IF([1]shee2!D1458='[1]Sheet1 (2)'!$C$70,'[1]Sheet1 (2)'!$D$70*('[1]Sheet1 (2)'!$D$72-rough_index)/'[1]Sheet1 (2)'!$D$72,IF([1]shee2!D1458='[1]Sheet1 (2)'!$C$71,'[1]Sheet1 (2)'!$D$71*('[1]Sheet1 (2)'!$D$72-rough_index)/'[1]Sheet1 (2)'!$D$72))))</f>
        <v>2.5</v>
      </c>
      <c r="AZ1518" s="179">
        <f>+(AU1518*'[1]Sheet1 (2)'!$C$77)+(AV1518*'[1]Sheet1 (2)'!$C$78)+(AW1518*'[1]Sheet1 (2)'!$C$79)+(AX1518*'[1]Sheet1 (2)'!$C$80)+(AY1518*'[1]Sheet1 (2)'!$C$81)</f>
        <v>4.25</v>
      </c>
      <c r="BA1518" s="213" t="str">
        <f t="shared" si="46"/>
        <v>Good</v>
      </c>
      <c r="BE1518">
        <f>IF(D1518='[1]Sheet1 (2)'!$C$61,'[1]Sheet1 (2)'!$D$61*(counts^2)+'[1]Sheet1 (2)'!$G$61*counts+'[1]Sheet1 (2)'!$J$61,IF(D1518='[1]Sheet1 (2)'!$C$62,'[1]Sheet1 (2)'!$D$62*counts+'[1]Sheet1 (2)'!$G$62,IF(D1518='[1]Sheet1 (2)'!$C$63,'[1]Sheet1 (2)'!$D$63*counts+'[1]Sheet1 (2)'!$G$63,IF(D1518='[1]Sheet1 (2)'!$C$64,'[1]Sheet1 (2)'!$D$64*counts+'[1]Sheet1 (2)'!$G$64))))</f>
        <v>2.0984129299999998</v>
      </c>
    </row>
    <row r="1519" spans="1:57" ht="12.75" customHeight="1">
      <c r="A1519" s="176" t="s">
        <v>282</v>
      </c>
      <c r="B1519" s="145" t="s">
        <v>76</v>
      </c>
      <c r="C1519" s="170">
        <v>1652</v>
      </c>
      <c r="D1519" s="174" t="s">
        <v>77</v>
      </c>
      <c r="E1519" s="171">
        <v>8</v>
      </c>
      <c r="F1519" s="171">
        <v>2</v>
      </c>
      <c r="G1519" s="171" t="s">
        <v>77</v>
      </c>
      <c r="H1519" s="171">
        <v>1</v>
      </c>
      <c r="I1519" s="171" t="s">
        <v>77</v>
      </c>
      <c r="J1519" s="173" t="s">
        <v>80</v>
      </c>
      <c r="K1519" s="173" t="s">
        <v>80</v>
      </c>
      <c r="L1519" s="169">
        <f>VLOOKUP(CONCATENATE(J1519,K1519),'Sheet1 (2)'!$J$6:$K$26,2,FALSE)</f>
        <v>0</v>
      </c>
      <c r="M1519" s="173" t="s">
        <v>80</v>
      </c>
      <c r="N1519" s="173" t="s">
        <v>80</v>
      </c>
      <c r="O1519" s="177">
        <f>VLOOKUP(CONCATENATE(M1519,N1519),'[1]Sheet1 (2)'!$L$6:$M$26,2,FALSE)</f>
        <v>0</v>
      </c>
      <c r="P1519" s="173" t="s">
        <v>80</v>
      </c>
      <c r="Q1519" s="173" t="s">
        <v>80</v>
      </c>
      <c r="R1519" s="177">
        <f>VLOOKUP(CONCATENATE(P1519,Q1519),'[1]Sheet1 (2)'!$N$6:$O$26,2,FALSE)</f>
        <v>0</v>
      </c>
      <c r="S1519" s="173" t="s">
        <v>80</v>
      </c>
      <c r="T1519" s="173" t="s">
        <v>80</v>
      </c>
      <c r="U1519" s="177">
        <f>VLOOKUP(CONCATENATE(S1519,T1519),'[1]Sheet1 (2)'!$P$6:$Q$26,2,FALSE)</f>
        <v>0</v>
      </c>
      <c r="V1519" s="173" t="s">
        <v>82</v>
      </c>
      <c r="W1519" s="173" t="s">
        <v>81</v>
      </c>
      <c r="X1519" s="177">
        <f>VLOOKUP(CONCATENATE(V1519,W1519),'[1]Sheet1 (2)'!$R$6:$S$26,2,FALSE)</f>
        <v>50</v>
      </c>
      <c r="Y1519" s="173" t="s">
        <v>80</v>
      </c>
      <c r="Z1519" s="173" t="s">
        <v>80</v>
      </c>
      <c r="AA1519" s="177">
        <f>VLOOKUP(CONCATENATE(Y1519,Z1519),'[1]Sheet1 (2)'!$T$6:$U$26,2,FALSE)</f>
        <v>0</v>
      </c>
      <c r="AB1519" s="173" t="s">
        <v>80</v>
      </c>
      <c r="AC1519" s="173" t="s">
        <v>80</v>
      </c>
      <c r="AD1519" s="177">
        <f>VLOOKUP(CONCATENATE(AB1519,AC1519),'[1]Sheet1 (2)'!$X$6:$Y$26,2,FALSE)</f>
        <v>0</v>
      </c>
      <c r="AE1519" s="173" t="s">
        <v>82</v>
      </c>
      <c r="AF1519" s="173" t="s">
        <v>81</v>
      </c>
      <c r="AG1519" s="177">
        <f>VLOOKUP(CONCATENATE(AE1519,AF1519),'[1]Sheet1 (2)'!$Z$6:$AA$26,2,FALSE)</f>
        <v>66</v>
      </c>
      <c r="AH1519" s="172"/>
      <c r="AI1519" s="178"/>
      <c r="AJ1519" s="140"/>
      <c r="AK1519" s="176" t="s">
        <v>282</v>
      </c>
      <c r="AL1519" s="176" t="s">
        <v>76</v>
      </c>
      <c r="AM1519" s="170">
        <f t="shared" si="47"/>
        <v>1652</v>
      </c>
      <c r="AN1519" s="147"/>
      <c r="AO1519" s="155"/>
      <c r="AP1519" s="156"/>
      <c r="AQ1519" s="157">
        <v>2.4488183336627429</v>
      </c>
      <c r="AR1519" s="158"/>
      <c r="AS1519" s="145">
        <f>LOOKUP(rufmkm,'[1]Sheet1 (2)'!$V$62:$V$71,'[1]Sheet1 (2)'!$W$62:$W$71)</f>
        <v>30</v>
      </c>
      <c r="AT1519" s="140"/>
      <c r="AU1519" s="157">
        <f>IF(IF(D1519='[1]Sheet1 (2)'!$C$69,'[1]Sheet1 (2)'!$D$69*('[1]Sheet1 (2)'!$D$72-rut_index)/'[1]Sheet1 (2)'!$D$72,IF([1]shee2!D1459='[1]Sheet1 (2)'!$C$70,'[1]Sheet1 (2)'!$D$70*('[1]Sheet1 (2)'!$D$72-rut_index)/'[1]Sheet1 (2)'!$D$72,IF([1]shee2!D1459='[1]Sheet1 (2)'!$C$71,'[1]Sheet1 (2)'!$D$71*('[1]Sheet1 (2)'!$D$72-rut_index)/'[1]Sheet1 (2)'!$D$72)))&lt;0,0,IF(D1519='[1]Sheet1 (2)'!$C$69,'[1]Sheet1 (2)'!$D$69*('[1]Sheet1 (2)'!$D$72-rut_index)/'[1]Sheet1 (2)'!$D$72,IF([1]shee2!D1459='[1]Sheet1 (2)'!$C$70,'[1]Sheet1 (2)'!$D$70*('[1]Sheet1 (2)'!$D$72-rut_index)/'[1]Sheet1 (2)'!$D$72,IF([1]shee2!D1459='[1]Sheet1 (2)'!$C$71,'[1]Sheet1 (2)'!$D$71*('[1]Sheet1 (2)'!$D$72-rut_index)/'[1]Sheet1 (2)'!$D$72))))</f>
        <v>5</v>
      </c>
      <c r="AV1519" s="157">
        <f>IF(IF(D1519='[1]Sheet1 (2)'!$C$69,'[1]Sheet1 (2)'!$D$69*('[1]Sheet1 (2)'!$D$72-crack_s_index)/'[1]Sheet1 (2)'!$D$72,IF([1]shee2!D1459='[1]Sheet1 (2)'!$C$70,'[1]Sheet1 (2)'!$D$70*('[1]Sheet1 (2)'!$D$72-crack_s_index)/'[1]Sheet1 (2)'!$D$72,IF([1]shee2!D1459='[1]Sheet1 (2)'!$C$71,'[1]Sheet1 (2)'!$D$71*('[1]Sheet1 (2)'!$D$72-crack_s_index)/'[1]Sheet1 (2)'!$D$72)))&lt;0,0,IF(D1519='[1]Sheet1 (2)'!$C$69,'[1]Sheet1 (2)'!$D$69*('[1]Sheet1 (2)'!$D$72-crack_s_index)/'[1]Sheet1 (2)'!$D$72,IF([1]shee2!D1459='[1]Sheet1 (2)'!$C$70,'[1]Sheet1 (2)'!$D$70*('[1]Sheet1 (2)'!$D$72-crack_s_index)/'[1]Sheet1 (2)'!$D$72,IF([1]shee2!D1459='[1]Sheet1 (2)'!$C$71,'[1]Sheet1 (2)'!$D$71*('[1]Sheet1 (2)'!$D$72-crack_s_index)/'[1]Sheet1 (2)'!$D$72))))</f>
        <v>5</v>
      </c>
      <c r="AW1519" s="157">
        <f>IF(IF(D1519='[1]Sheet1 (2)'!$C$69,'[1]Sheet1 (2)'!$D$69*('[1]Sheet1 (2)'!$D$72-crack_t_index)/'[1]Sheet1 (2)'!$D$72,IF([1]shee2!D1459='[1]Sheet1 (2)'!$C$70,'[1]Sheet1 (2)'!$D$70*('[1]Sheet1 (2)'!$D$72-crack_t_index)/'[1]Sheet1 (2)'!$D$72,IF([1]shee2!D1459='[1]Sheet1 (2)'!$C$71,'[1]Sheet1 (2)'!$D$71*('[1]Sheet1 (2)'!$D$72-crack_t_index)/'[1]Sheet1 (2)'!$D$72)))&lt;0,0,IF(D1519='[1]Sheet1 (2)'!$C$69,'[1]Sheet1 (2)'!$D$69*('[1]Sheet1 (2)'!$D$72-crack_t_index)/'[1]Sheet1 (2)'!$D$72,IF([1]shee2!D1459='[1]Sheet1 (2)'!$C$70,'[1]Sheet1 (2)'!$D$70*('[1]Sheet1 (2)'!$D$72-crack_t_index)/'[1]Sheet1 (2)'!$D$72,IF([1]shee2!D1459='[1]Sheet1 (2)'!$C$71,'[1]Sheet1 (2)'!$D$71*('[1]Sheet1 (2)'!$D$72-crack_t_index)/'[1]Sheet1 (2)'!$D$72))))</f>
        <v>5</v>
      </c>
      <c r="AX1519" s="157">
        <f>IF(IF(D1519='[1]Sheet1 (2)'!$C$69,'[1]Sheet1 (2)'!$D$69*('[1]Sheet1 (2)'!$D$72-rave_index)/'[1]Sheet1 (2)'!$D$72,IF([1]shee2!D1459='[1]Sheet1 (2)'!$C$70,'[1]Sheet1 (2)'!$D$70*('[1]Sheet1 (2)'!$D$72-rave_index)/'[1]Sheet1 (2)'!$D$72,IF([1]shee2!D1459='[1]Sheet1 (2)'!$C$71,'[1]Sheet1 (2)'!$D$71*('[1]Sheet1 (2)'!$D$72-rave_index)/'[1]Sheet1 (2)'!$D$72)))&lt;0,0,IF(D1519='[1]Sheet1 (2)'!$C$69,'[1]Sheet1 (2)'!$D$69*('[1]Sheet1 (2)'!$D$72-rave_index)/'[1]Sheet1 (2)'!$D$72,IF([1]shee2!D1459='[1]Sheet1 (2)'!$C$70,'[1]Sheet1 (2)'!$D$70*('[1]Sheet1 (2)'!$D$72-rave_index)/'[1]Sheet1 (2)'!$D$72,IF([1]shee2!D1459='[1]Sheet1 (2)'!$C$71,'[1]Sheet1 (2)'!$D$71*('[1]Sheet1 (2)'!$D$72-rave_index)/'[1]Sheet1 (2)'!$D$72))))</f>
        <v>5</v>
      </c>
      <c r="AY1519" s="157">
        <f>IF(IF(D1519='[1]Sheet1 (2)'!$C$69,'[1]Sheet1 (2)'!$D$69*('[1]Sheet1 (2)'!$D$72-rough_index)/'[1]Sheet1 (2)'!$D$72,IF([1]shee2!D1459='[1]Sheet1 (2)'!$C$70,'[1]Sheet1 (2)'!$D$70*('[1]Sheet1 (2)'!$D$72-rough_index)/'[1]Sheet1 (2)'!$D$72,IF([1]shee2!D1459='[1]Sheet1 (2)'!$C$71,'[1]Sheet1 (2)'!$D$71*('[1]Sheet1 (2)'!$D$72-rough_index)/'[1]Sheet1 (2)'!$D$72)))&lt;0,0,IF(D1519='[1]Sheet1 (2)'!$C$69,'[1]Sheet1 (2)'!$D$69*('[1]Sheet1 (2)'!$D$72-rough_index)/'[1]Sheet1 (2)'!$D$72,IF([1]shee2!D1459='[1]Sheet1 (2)'!$C$70,'[1]Sheet1 (2)'!$D$70*('[1]Sheet1 (2)'!$D$72-rough_index)/'[1]Sheet1 (2)'!$D$72,IF([1]shee2!D1459='[1]Sheet1 (2)'!$C$71,'[1]Sheet1 (2)'!$D$71*('[1]Sheet1 (2)'!$D$72-rough_index)/'[1]Sheet1 (2)'!$D$72))))</f>
        <v>2.5</v>
      </c>
      <c r="AZ1519" s="179">
        <f>+(AU1519*'[1]Sheet1 (2)'!$C$77)+(AV1519*'[1]Sheet1 (2)'!$C$78)+(AW1519*'[1]Sheet1 (2)'!$C$79)+(AX1519*'[1]Sheet1 (2)'!$C$80)+(AY1519*'[1]Sheet1 (2)'!$C$81)</f>
        <v>4.25</v>
      </c>
      <c r="BA1519" s="213" t="str">
        <f t="shared" si="46"/>
        <v>Good</v>
      </c>
      <c r="BE1519">
        <f>IF(D1519='[1]Sheet1 (2)'!$C$61,'[1]Sheet1 (2)'!$D$61*(counts^2)+'[1]Sheet1 (2)'!$G$61*counts+'[1]Sheet1 (2)'!$J$61,IF(D1519='[1]Sheet1 (2)'!$C$62,'[1]Sheet1 (2)'!$D$62*counts+'[1]Sheet1 (2)'!$G$62,IF(D1519='[1]Sheet1 (2)'!$C$63,'[1]Sheet1 (2)'!$D$63*counts+'[1]Sheet1 (2)'!$G$63,IF(D1519='[1]Sheet1 (2)'!$C$64,'[1]Sheet1 (2)'!$D$64*counts+'[1]Sheet1 (2)'!$G$64))))</f>
        <v>2.0984129299999998</v>
      </c>
    </row>
    <row r="1520" spans="1:57" ht="12.75" customHeight="1">
      <c r="A1520" s="176" t="s">
        <v>282</v>
      </c>
      <c r="B1520" s="145" t="s">
        <v>76</v>
      </c>
      <c r="C1520" s="170">
        <v>1653</v>
      </c>
      <c r="D1520" s="174" t="s">
        <v>77</v>
      </c>
      <c r="E1520" s="171">
        <v>8</v>
      </c>
      <c r="F1520" s="171">
        <v>2</v>
      </c>
      <c r="G1520" s="171" t="s">
        <v>77</v>
      </c>
      <c r="H1520" s="171">
        <v>1</v>
      </c>
      <c r="I1520" s="171" t="s">
        <v>77</v>
      </c>
      <c r="J1520" s="173" t="s">
        <v>80</v>
      </c>
      <c r="K1520" s="173" t="s">
        <v>80</v>
      </c>
      <c r="L1520" s="169">
        <f>VLOOKUP(CONCATENATE(J1520,K1520),'Sheet1 (2)'!$J$6:$K$26,2,FALSE)</f>
        <v>0</v>
      </c>
      <c r="M1520" s="173" t="s">
        <v>80</v>
      </c>
      <c r="N1520" s="173" t="s">
        <v>80</v>
      </c>
      <c r="O1520" s="177">
        <f>VLOOKUP(CONCATENATE(M1520,N1520),'[1]Sheet1 (2)'!$L$6:$M$26,2,FALSE)</f>
        <v>0</v>
      </c>
      <c r="P1520" s="173" t="s">
        <v>80</v>
      </c>
      <c r="Q1520" s="173" t="s">
        <v>80</v>
      </c>
      <c r="R1520" s="177">
        <f>VLOOKUP(CONCATENATE(P1520,Q1520),'[1]Sheet1 (2)'!$N$6:$O$26,2,FALSE)</f>
        <v>0</v>
      </c>
      <c r="S1520" s="173" t="s">
        <v>80</v>
      </c>
      <c r="T1520" s="173" t="s">
        <v>80</v>
      </c>
      <c r="U1520" s="177">
        <f>VLOOKUP(CONCATENATE(S1520,T1520),'[1]Sheet1 (2)'!$P$6:$Q$26,2,FALSE)</f>
        <v>0</v>
      </c>
      <c r="V1520" s="173" t="s">
        <v>80</v>
      </c>
      <c r="W1520" s="173" t="s">
        <v>80</v>
      </c>
      <c r="X1520" s="177">
        <f>VLOOKUP(CONCATENATE(V1520,W1520),'[1]Sheet1 (2)'!$R$6:$S$26,2,FALSE)</f>
        <v>0</v>
      </c>
      <c r="Y1520" s="173" t="s">
        <v>80</v>
      </c>
      <c r="Z1520" s="173" t="s">
        <v>80</v>
      </c>
      <c r="AA1520" s="177">
        <f>VLOOKUP(CONCATENATE(Y1520,Z1520),'[1]Sheet1 (2)'!$T$6:$U$26,2,FALSE)</f>
        <v>0</v>
      </c>
      <c r="AB1520" s="173" t="s">
        <v>80</v>
      </c>
      <c r="AC1520" s="173" t="s">
        <v>80</v>
      </c>
      <c r="AD1520" s="177">
        <f>VLOOKUP(CONCATENATE(AB1520,AC1520),'[1]Sheet1 (2)'!$X$6:$Y$26,2,FALSE)</f>
        <v>0</v>
      </c>
      <c r="AE1520" s="173" t="s">
        <v>82</v>
      </c>
      <c r="AF1520" s="173" t="s">
        <v>81</v>
      </c>
      <c r="AG1520" s="177">
        <f>VLOOKUP(CONCATENATE(AE1520,AF1520),'[1]Sheet1 (2)'!$Z$6:$AA$26,2,FALSE)</f>
        <v>66</v>
      </c>
      <c r="AH1520" s="172"/>
      <c r="AI1520" s="178"/>
      <c r="AJ1520" s="140"/>
      <c r="AK1520" s="176" t="s">
        <v>282</v>
      </c>
      <c r="AL1520" s="176" t="s">
        <v>76</v>
      </c>
      <c r="AM1520" s="170">
        <f t="shared" si="47"/>
        <v>1653</v>
      </c>
      <c r="AN1520" s="147"/>
      <c r="AO1520" s="155" t="s">
        <v>409</v>
      </c>
      <c r="AP1520" s="156"/>
      <c r="AQ1520" s="157">
        <v>2.4599327257273744</v>
      </c>
      <c r="AR1520" s="158"/>
      <c r="AS1520" s="145">
        <f>LOOKUP(rufmkm,'[1]Sheet1 (2)'!$V$62:$V$71,'[1]Sheet1 (2)'!$W$62:$W$71)</f>
        <v>30</v>
      </c>
      <c r="AT1520" s="140"/>
      <c r="AU1520" s="157">
        <f>IF(IF(D1520='[1]Sheet1 (2)'!$C$69,'[1]Sheet1 (2)'!$D$69*('[1]Sheet1 (2)'!$D$72-rut_index)/'[1]Sheet1 (2)'!$D$72,IF([1]shee2!D1460='[1]Sheet1 (2)'!$C$70,'[1]Sheet1 (2)'!$D$70*('[1]Sheet1 (2)'!$D$72-rut_index)/'[1]Sheet1 (2)'!$D$72,IF([1]shee2!D1460='[1]Sheet1 (2)'!$C$71,'[1]Sheet1 (2)'!$D$71*('[1]Sheet1 (2)'!$D$72-rut_index)/'[1]Sheet1 (2)'!$D$72)))&lt;0,0,IF(D1520='[1]Sheet1 (2)'!$C$69,'[1]Sheet1 (2)'!$D$69*('[1]Sheet1 (2)'!$D$72-rut_index)/'[1]Sheet1 (2)'!$D$72,IF([1]shee2!D1460='[1]Sheet1 (2)'!$C$70,'[1]Sheet1 (2)'!$D$70*('[1]Sheet1 (2)'!$D$72-rut_index)/'[1]Sheet1 (2)'!$D$72,IF([1]shee2!D1460='[1]Sheet1 (2)'!$C$71,'[1]Sheet1 (2)'!$D$71*('[1]Sheet1 (2)'!$D$72-rut_index)/'[1]Sheet1 (2)'!$D$72))))</f>
        <v>5</v>
      </c>
      <c r="AV1520" s="157">
        <f>IF(IF(D1520='[1]Sheet1 (2)'!$C$69,'[1]Sheet1 (2)'!$D$69*('[1]Sheet1 (2)'!$D$72-crack_s_index)/'[1]Sheet1 (2)'!$D$72,IF([1]shee2!D1460='[1]Sheet1 (2)'!$C$70,'[1]Sheet1 (2)'!$D$70*('[1]Sheet1 (2)'!$D$72-crack_s_index)/'[1]Sheet1 (2)'!$D$72,IF([1]shee2!D1460='[1]Sheet1 (2)'!$C$71,'[1]Sheet1 (2)'!$D$71*('[1]Sheet1 (2)'!$D$72-crack_s_index)/'[1]Sheet1 (2)'!$D$72)))&lt;0,0,IF(D1520='[1]Sheet1 (2)'!$C$69,'[1]Sheet1 (2)'!$D$69*('[1]Sheet1 (2)'!$D$72-crack_s_index)/'[1]Sheet1 (2)'!$D$72,IF([1]shee2!D1460='[1]Sheet1 (2)'!$C$70,'[1]Sheet1 (2)'!$D$70*('[1]Sheet1 (2)'!$D$72-crack_s_index)/'[1]Sheet1 (2)'!$D$72,IF([1]shee2!D1460='[1]Sheet1 (2)'!$C$71,'[1]Sheet1 (2)'!$D$71*('[1]Sheet1 (2)'!$D$72-crack_s_index)/'[1]Sheet1 (2)'!$D$72))))</f>
        <v>5</v>
      </c>
      <c r="AW1520" s="157">
        <f>IF(IF(D1520='[1]Sheet1 (2)'!$C$69,'[1]Sheet1 (2)'!$D$69*('[1]Sheet1 (2)'!$D$72-crack_t_index)/'[1]Sheet1 (2)'!$D$72,IF([1]shee2!D1460='[1]Sheet1 (2)'!$C$70,'[1]Sheet1 (2)'!$D$70*('[1]Sheet1 (2)'!$D$72-crack_t_index)/'[1]Sheet1 (2)'!$D$72,IF([1]shee2!D1460='[1]Sheet1 (2)'!$C$71,'[1]Sheet1 (2)'!$D$71*('[1]Sheet1 (2)'!$D$72-crack_t_index)/'[1]Sheet1 (2)'!$D$72)))&lt;0,0,IF(D1520='[1]Sheet1 (2)'!$C$69,'[1]Sheet1 (2)'!$D$69*('[1]Sheet1 (2)'!$D$72-crack_t_index)/'[1]Sheet1 (2)'!$D$72,IF([1]shee2!D1460='[1]Sheet1 (2)'!$C$70,'[1]Sheet1 (2)'!$D$70*('[1]Sheet1 (2)'!$D$72-crack_t_index)/'[1]Sheet1 (2)'!$D$72,IF([1]shee2!D1460='[1]Sheet1 (2)'!$C$71,'[1]Sheet1 (2)'!$D$71*('[1]Sheet1 (2)'!$D$72-crack_t_index)/'[1]Sheet1 (2)'!$D$72))))</f>
        <v>5</v>
      </c>
      <c r="AX1520" s="157">
        <f>IF(IF(D1520='[1]Sheet1 (2)'!$C$69,'[1]Sheet1 (2)'!$D$69*('[1]Sheet1 (2)'!$D$72-rave_index)/'[1]Sheet1 (2)'!$D$72,IF([1]shee2!D1460='[1]Sheet1 (2)'!$C$70,'[1]Sheet1 (2)'!$D$70*('[1]Sheet1 (2)'!$D$72-rave_index)/'[1]Sheet1 (2)'!$D$72,IF([1]shee2!D1460='[1]Sheet1 (2)'!$C$71,'[1]Sheet1 (2)'!$D$71*('[1]Sheet1 (2)'!$D$72-rave_index)/'[1]Sheet1 (2)'!$D$72)))&lt;0,0,IF(D1520='[1]Sheet1 (2)'!$C$69,'[1]Sheet1 (2)'!$D$69*('[1]Sheet1 (2)'!$D$72-rave_index)/'[1]Sheet1 (2)'!$D$72,IF([1]shee2!D1460='[1]Sheet1 (2)'!$C$70,'[1]Sheet1 (2)'!$D$70*('[1]Sheet1 (2)'!$D$72-rave_index)/'[1]Sheet1 (2)'!$D$72,IF([1]shee2!D1460='[1]Sheet1 (2)'!$C$71,'[1]Sheet1 (2)'!$D$71*('[1]Sheet1 (2)'!$D$72-rave_index)/'[1]Sheet1 (2)'!$D$72))))</f>
        <v>5</v>
      </c>
      <c r="AY1520" s="157">
        <f>IF(IF(D1520='[1]Sheet1 (2)'!$C$69,'[1]Sheet1 (2)'!$D$69*('[1]Sheet1 (2)'!$D$72-rough_index)/'[1]Sheet1 (2)'!$D$72,IF([1]shee2!D1460='[1]Sheet1 (2)'!$C$70,'[1]Sheet1 (2)'!$D$70*('[1]Sheet1 (2)'!$D$72-rough_index)/'[1]Sheet1 (2)'!$D$72,IF([1]shee2!D1460='[1]Sheet1 (2)'!$C$71,'[1]Sheet1 (2)'!$D$71*('[1]Sheet1 (2)'!$D$72-rough_index)/'[1]Sheet1 (2)'!$D$72)))&lt;0,0,IF(D1520='[1]Sheet1 (2)'!$C$69,'[1]Sheet1 (2)'!$D$69*('[1]Sheet1 (2)'!$D$72-rough_index)/'[1]Sheet1 (2)'!$D$72,IF([1]shee2!D1460='[1]Sheet1 (2)'!$C$70,'[1]Sheet1 (2)'!$D$70*('[1]Sheet1 (2)'!$D$72-rough_index)/'[1]Sheet1 (2)'!$D$72,IF([1]shee2!D1460='[1]Sheet1 (2)'!$C$71,'[1]Sheet1 (2)'!$D$71*('[1]Sheet1 (2)'!$D$72-rough_index)/'[1]Sheet1 (2)'!$D$72))))</f>
        <v>2.5</v>
      </c>
      <c r="AZ1520" s="179">
        <f>+(AU1520*'[1]Sheet1 (2)'!$C$77)+(AV1520*'[1]Sheet1 (2)'!$C$78)+(AW1520*'[1]Sheet1 (2)'!$C$79)+(AX1520*'[1]Sheet1 (2)'!$C$80)+(AY1520*'[1]Sheet1 (2)'!$C$81)</f>
        <v>4.25</v>
      </c>
      <c r="BA1520" s="213" t="str">
        <f t="shared" si="46"/>
        <v>Good</v>
      </c>
      <c r="BE1520">
        <f>IF(D1520='[1]Sheet1 (2)'!$C$61,'[1]Sheet1 (2)'!$D$61*(counts^2)+'[1]Sheet1 (2)'!$G$61*counts+'[1]Sheet1 (2)'!$J$61,IF(D1520='[1]Sheet1 (2)'!$C$62,'[1]Sheet1 (2)'!$D$62*counts+'[1]Sheet1 (2)'!$G$62,IF(D1520='[1]Sheet1 (2)'!$C$63,'[1]Sheet1 (2)'!$D$63*counts+'[1]Sheet1 (2)'!$G$63,IF(D1520='[1]Sheet1 (2)'!$C$64,'[1]Sheet1 (2)'!$D$64*counts+'[1]Sheet1 (2)'!$G$64))))</f>
        <v>2.0984129299999998</v>
      </c>
    </row>
    <row r="1521" spans="1:57" ht="12.75" customHeight="1">
      <c r="A1521" s="176" t="s">
        <v>282</v>
      </c>
      <c r="B1521" s="145" t="s">
        <v>76</v>
      </c>
      <c r="C1521" s="170">
        <v>1654</v>
      </c>
      <c r="D1521" s="174" t="s">
        <v>77</v>
      </c>
      <c r="E1521" s="171">
        <v>8</v>
      </c>
      <c r="F1521" s="171">
        <v>2</v>
      </c>
      <c r="G1521" s="171" t="s">
        <v>77</v>
      </c>
      <c r="H1521" s="171">
        <v>1</v>
      </c>
      <c r="I1521" s="171" t="s">
        <v>77</v>
      </c>
      <c r="J1521" s="173" t="s">
        <v>80</v>
      </c>
      <c r="K1521" s="173" t="s">
        <v>80</v>
      </c>
      <c r="L1521" s="169">
        <f>VLOOKUP(CONCATENATE(J1521,K1521),'Sheet1 (2)'!$J$6:$K$26,2,FALSE)</f>
        <v>0</v>
      </c>
      <c r="M1521" s="173" t="s">
        <v>80</v>
      </c>
      <c r="N1521" s="173" t="s">
        <v>80</v>
      </c>
      <c r="O1521" s="177">
        <f>VLOOKUP(CONCATENATE(M1521,N1521),'[1]Sheet1 (2)'!$L$6:$M$26,2,FALSE)</f>
        <v>0</v>
      </c>
      <c r="P1521" s="173" t="s">
        <v>80</v>
      </c>
      <c r="Q1521" s="173" t="s">
        <v>80</v>
      </c>
      <c r="R1521" s="177">
        <f>VLOOKUP(CONCATENATE(P1521,Q1521),'[1]Sheet1 (2)'!$N$6:$O$26,2,FALSE)</f>
        <v>0</v>
      </c>
      <c r="S1521" s="173" t="s">
        <v>80</v>
      </c>
      <c r="T1521" s="173" t="s">
        <v>80</v>
      </c>
      <c r="U1521" s="177">
        <f>VLOOKUP(CONCATENATE(S1521,T1521),'[1]Sheet1 (2)'!$P$6:$Q$26,2,FALSE)</f>
        <v>0</v>
      </c>
      <c r="V1521" s="173" t="s">
        <v>80</v>
      </c>
      <c r="W1521" s="173" t="s">
        <v>80</v>
      </c>
      <c r="X1521" s="177">
        <f>VLOOKUP(CONCATENATE(V1521,W1521),'[1]Sheet1 (2)'!$R$6:$S$26,2,FALSE)</f>
        <v>0</v>
      </c>
      <c r="Y1521" s="173" t="s">
        <v>80</v>
      </c>
      <c r="Z1521" s="173" t="s">
        <v>80</v>
      </c>
      <c r="AA1521" s="177">
        <f>VLOOKUP(CONCATENATE(Y1521,Z1521),'[1]Sheet1 (2)'!$T$6:$U$26,2,FALSE)</f>
        <v>0</v>
      </c>
      <c r="AB1521" s="173" t="s">
        <v>80</v>
      </c>
      <c r="AC1521" s="173" t="s">
        <v>80</v>
      </c>
      <c r="AD1521" s="177">
        <f>VLOOKUP(CONCATENATE(AB1521,AC1521),'[1]Sheet1 (2)'!$X$6:$Y$26,2,FALSE)</f>
        <v>0</v>
      </c>
      <c r="AE1521" s="173" t="s">
        <v>82</v>
      </c>
      <c r="AF1521" s="173" t="s">
        <v>81</v>
      </c>
      <c r="AG1521" s="177">
        <f>VLOOKUP(CONCATENATE(AE1521,AF1521),'[1]Sheet1 (2)'!$Z$6:$AA$26,2,FALSE)</f>
        <v>66</v>
      </c>
      <c r="AH1521" s="172"/>
      <c r="AI1521" s="178"/>
      <c r="AJ1521" s="140"/>
      <c r="AK1521" s="176" t="s">
        <v>282</v>
      </c>
      <c r="AL1521" s="176" t="s">
        <v>76</v>
      </c>
      <c r="AM1521" s="170">
        <f t="shared" si="47"/>
        <v>1654</v>
      </c>
      <c r="AN1521" s="147"/>
      <c r="AO1521" s="155"/>
      <c r="AP1521" s="156"/>
      <c r="AQ1521" s="157">
        <v>2.584732955804935</v>
      </c>
      <c r="AR1521" s="158"/>
      <c r="AS1521" s="145">
        <f>LOOKUP(rufmkm,'[1]Sheet1 (2)'!$V$62:$V$71,'[1]Sheet1 (2)'!$W$62:$W$71)</f>
        <v>30</v>
      </c>
      <c r="AT1521" s="140"/>
      <c r="AU1521" s="157">
        <f>IF(IF(D1521='[1]Sheet1 (2)'!$C$69,'[1]Sheet1 (2)'!$D$69*('[1]Sheet1 (2)'!$D$72-rut_index)/'[1]Sheet1 (2)'!$D$72,IF([1]shee2!D1461='[1]Sheet1 (2)'!$C$70,'[1]Sheet1 (2)'!$D$70*('[1]Sheet1 (2)'!$D$72-rut_index)/'[1]Sheet1 (2)'!$D$72,IF([1]shee2!D1461='[1]Sheet1 (2)'!$C$71,'[1]Sheet1 (2)'!$D$71*('[1]Sheet1 (2)'!$D$72-rut_index)/'[1]Sheet1 (2)'!$D$72)))&lt;0,0,IF(D1521='[1]Sheet1 (2)'!$C$69,'[1]Sheet1 (2)'!$D$69*('[1]Sheet1 (2)'!$D$72-rut_index)/'[1]Sheet1 (2)'!$D$72,IF([1]shee2!D1461='[1]Sheet1 (2)'!$C$70,'[1]Sheet1 (2)'!$D$70*('[1]Sheet1 (2)'!$D$72-rut_index)/'[1]Sheet1 (2)'!$D$72,IF([1]shee2!D1461='[1]Sheet1 (2)'!$C$71,'[1]Sheet1 (2)'!$D$71*('[1]Sheet1 (2)'!$D$72-rut_index)/'[1]Sheet1 (2)'!$D$72))))</f>
        <v>5</v>
      </c>
      <c r="AV1521" s="157">
        <f>IF(IF(D1521='[1]Sheet1 (2)'!$C$69,'[1]Sheet1 (2)'!$D$69*('[1]Sheet1 (2)'!$D$72-crack_s_index)/'[1]Sheet1 (2)'!$D$72,IF([1]shee2!D1461='[1]Sheet1 (2)'!$C$70,'[1]Sheet1 (2)'!$D$70*('[1]Sheet1 (2)'!$D$72-crack_s_index)/'[1]Sheet1 (2)'!$D$72,IF([1]shee2!D1461='[1]Sheet1 (2)'!$C$71,'[1]Sheet1 (2)'!$D$71*('[1]Sheet1 (2)'!$D$72-crack_s_index)/'[1]Sheet1 (2)'!$D$72)))&lt;0,0,IF(D1521='[1]Sheet1 (2)'!$C$69,'[1]Sheet1 (2)'!$D$69*('[1]Sheet1 (2)'!$D$72-crack_s_index)/'[1]Sheet1 (2)'!$D$72,IF([1]shee2!D1461='[1]Sheet1 (2)'!$C$70,'[1]Sheet1 (2)'!$D$70*('[1]Sheet1 (2)'!$D$72-crack_s_index)/'[1]Sheet1 (2)'!$D$72,IF([1]shee2!D1461='[1]Sheet1 (2)'!$C$71,'[1]Sheet1 (2)'!$D$71*('[1]Sheet1 (2)'!$D$72-crack_s_index)/'[1]Sheet1 (2)'!$D$72))))</f>
        <v>5</v>
      </c>
      <c r="AW1521" s="157">
        <f>IF(IF(D1521='[1]Sheet1 (2)'!$C$69,'[1]Sheet1 (2)'!$D$69*('[1]Sheet1 (2)'!$D$72-crack_t_index)/'[1]Sheet1 (2)'!$D$72,IF([1]shee2!D1461='[1]Sheet1 (2)'!$C$70,'[1]Sheet1 (2)'!$D$70*('[1]Sheet1 (2)'!$D$72-crack_t_index)/'[1]Sheet1 (2)'!$D$72,IF([1]shee2!D1461='[1]Sheet1 (2)'!$C$71,'[1]Sheet1 (2)'!$D$71*('[1]Sheet1 (2)'!$D$72-crack_t_index)/'[1]Sheet1 (2)'!$D$72)))&lt;0,0,IF(D1521='[1]Sheet1 (2)'!$C$69,'[1]Sheet1 (2)'!$D$69*('[1]Sheet1 (2)'!$D$72-crack_t_index)/'[1]Sheet1 (2)'!$D$72,IF([1]shee2!D1461='[1]Sheet1 (2)'!$C$70,'[1]Sheet1 (2)'!$D$70*('[1]Sheet1 (2)'!$D$72-crack_t_index)/'[1]Sheet1 (2)'!$D$72,IF([1]shee2!D1461='[1]Sheet1 (2)'!$C$71,'[1]Sheet1 (2)'!$D$71*('[1]Sheet1 (2)'!$D$72-crack_t_index)/'[1]Sheet1 (2)'!$D$72))))</f>
        <v>5</v>
      </c>
      <c r="AX1521" s="157">
        <f>IF(IF(D1521='[1]Sheet1 (2)'!$C$69,'[1]Sheet1 (2)'!$D$69*('[1]Sheet1 (2)'!$D$72-rave_index)/'[1]Sheet1 (2)'!$D$72,IF([1]shee2!D1461='[1]Sheet1 (2)'!$C$70,'[1]Sheet1 (2)'!$D$70*('[1]Sheet1 (2)'!$D$72-rave_index)/'[1]Sheet1 (2)'!$D$72,IF([1]shee2!D1461='[1]Sheet1 (2)'!$C$71,'[1]Sheet1 (2)'!$D$71*('[1]Sheet1 (2)'!$D$72-rave_index)/'[1]Sheet1 (2)'!$D$72)))&lt;0,0,IF(D1521='[1]Sheet1 (2)'!$C$69,'[1]Sheet1 (2)'!$D$69*('[1]Sheet1 (2)'!$D$72-rave_index)/'[1]Sheet1 (2)'!$D$72,IF([1]shee2!D1461='[1]Sheet1 (2)'!$C$70,'[1]Sheet1 (2)'!$D$70*('[1]Sheet1 (2)'!$D$72-rave_index)/'[1]Sheet1 (2)'!$D$72,IF([1]shee2!D1461='[1]Sheet1 (2)'!$C$71,'[1]Sheet1 (2)'!$D$71*('[1]Sheet1 (2)'!$D$72-rave_index)/'[1]Sheet1 (2)'!$D$72))))</f>
        <v>5</v>
      </c>
      <c r="AY1521" s="157">
        <f>IF(IF(D1521='[1]Sheet1 (2)'!$C$69,'[1]Sheet1 (2)'!$D$69*('[1]Sheet1 (2)'!$D$72-rough_index)/'[1]Sheet1 (2)'!$D$72,IF([1]shee2!D1461='[1]Sheet1 (2)'!$C$70,'[1]Sheet1 (2)'!$D$70*('[1]Sheet1 (2)'!$D$72-rough_index)/'[1]Sheet1 (2)'!$D$72,IF([1]shee2!D1461='[1]Sheet1 (2)'!$C$71,'[1]Sheet1 (2)'!$D$71*('[1]Sheet1 (2)'!$D$72-rough_index)/'[1]Sheet1 (2)'!$D$72)))&lt;0,0,IF(D1521='[1]Sheet1 (2)'!$C$69,'[1]Sheet1 (2)'!$D$69*('[1]Sheet1 (2)'!$D$72-rough_index)/'[1]Sheet1 (2)'!$D$72,IF([1]shee2!D1461='[1]Sheet1 (2)'!$C$70,'[1]Sheet1 (2)'!$D$70*('[1]Sheet1 (2)'!$D$72-rough_index)/'[1]Sheet1 (2)'!$D$72,IF([1]shee2!D1461='[1]Sheet1 (2)'!$C$71,'[1]Sheet1 (2)'!$D$71*('[1]Sheet1 (2)'!$D$72-rough_index)/'[1]Sheet1 (2)'!$D$72))))</f>
        <v>2.5</v>
      </c>
      <c r="AZ1521" s="179">
        <f>+(AU1521*'[1]Sheet1 (2)'!$C$77)+(AV1521*'[1]Sheet1 (2)'!$C$78)+(AW1521*'[1]Sheet1 (2)'!$C$79)+(AX1521*'[1]Sheet1 (2)'!$C$80)+(AY1521*'[1]Sheet1 (2)'!$C$81)</f>
        <v>4.25</v>
      </c>
      <c r="BA1521" s="213" t="str">
        <f t="shared" si="46"/>
        <v>Good</v>
      </c>
      <c r="BE1521">
        <f>IF(D1521='[1]Sheet1 (2)'!$C$61,'[1]Sheet1 (2)'!$D$61*(counts^2)+'[1]Sheet1 (2)'!$G$61*counts+'[1]Sheet1 (2)'!$J$61,IF(D1521='[1]Sheet1 (2)'!$C$62,'[1]Sheet1 (2)'!$D$62*counts+'[1]Sheet1 (2)'!$G$62,IF(D1521='[1]Sheet1 (2)'!$C$63,'[1]Sheet1 (2)'!$D$63*counts+'[1]Sheet1 (2)'!$G$63,IF(D1521='[1]Sheet1 (2)'!$C$64,'[1]Sheet1 (2)'!$D$64*counts+'[1]Sheet1 (2)'!$G$64))))</f>
        <v>2.0984129299999998</v>
      </c>
    </row>
    <row r="1522" spans="1:57" ht="12.75" customHeight="1">
      <c r="A1522" s="176" t="s">
        <v>282</v>
      </c>
      <c r="B1522" s="145" t="s">
        <v>76</v>
      </c>
      <c r="C1522" s="170">
        <v>1655</v>
      </c>
      <c r="D1522" s="174" t="s">
        <v>77</v>
      </c>
      <c r="E1522" s="171">
        <v>8</v>
      </c>
      <c r="F1522" s="171">
        <v>2</v>
      </c>
      <c r="G1522" s="171" t="s">
        <v>77</v>
      </c>
      <c r="H1522" s="171">
        <v>1</v>
      </c>
      <c r="I1522" s="171" t="s">
        <v>77</v>
      </c>
      <c r="J1522" s="173" t="s">
        <v>80</v>
      </c>
      <c r="K1522" s="173" t="s">
        <v>80</v>
      </c>
      <c r="L1522" s="169">
        <f>VLOOKUP(CONCATENATE(J1522,K1522),'Sheet1 (2)'!$J$6:$K$26,2,FALSE)</f>
        <v>0</v>
      </c>
      <c r="M1522" s="173" t="s">
        <v>80</v>
      </c>
      <c r="N1522" s="173" t="s">
        <v>80</v>
      </c>
      <c r="O1522" s="177">
        <f>VLOOKUP(CONCATENATE(M1522,N1522),'[1]Sheet1 (2)'!$L$6:$M$26,2,FALSE)</f>
        <v>0</v>
      </c>
      <c r="P1522" s="173" t="s">
        <v>80</v>
      </c>
      <c r="Q1522" s="173" t="s">
        <v>80</v>
      </c>
      <c r="R1522" s="177">
        <f>VLOOKUP(CONCATENATE(P1522,Q1522),'[1]Sheet1 (2)'!$N$6:$O$26,2,FALSE)</f>
        <v>0</v>
      </c>
      <c r="S1522" s="173" t="s">
        <v>80</v>
      </c>
      <c r="T1522" s="173" t="s">
        <v>80</v>
      </c>
      <c r="U1522" s="177">
        <f>VLOOKUP(CONCATENATE(S1522,T1522),'[1]Sheet1 (2)'!$P$6:$Q$26,2,FALSE)</f>
        <v>0</v>
      </c>
      <c r="V1522" s="173" t="s">
        <v>80</v>
      </c>
      <c r="W1522" s="173" t="s">
        <v>80</v>
      </c>
      <c r="X1522" s="177">
        <f>VLOOKUP(CONCATENATE(V1522,W1522),'[1]Sheet1 (2)'!$R$6:$S$26,2,FALSE)</f>
        <v>0</v>
      </c>
      <c r="Y1522" s="173" t="s">
        <v>80</v>
      </c>
      <c r="Z1522" s="173" t="s">
        <v>80</v>
      </c>
      <c r="AA1522" s="177">
        <f>VLOOKUP(CONCATENATE(Y1522,Z1522),'[1]Sheet1 (2)'!$T$6:$U$26,2,FALSE)</f>
        <v>0</v>
      </c>
      <c r="AB1522" s="173" t="s">
        <v>80</v>
      </c>
      <c r="AC1522" s="173" t="s">
        <v>80</v>
      </c>
      <c r="AD1522" s="177">
        <f>VLOOKUP(CONCATENATE(AB1522,AC1522),'[1]Sheet1 (2)'!$X$6:$Y$26,2,FALSE)</f>
        <v>0</v>
      </c>
      <c r="AE1522" s="173" t="s">
        <v>82</v>
      </c>
      <c r="AF1522" s="173" t="s">
        <v>81</v>
      </c>
      <c r="AG1522" s="177">
        <f>VLOOKUP(CONCATENATE(AE1522,AF1522),'[1]Sheet1 (2)'!$Z$6:$AA$26,2,FALSE)</f>
        <v>66</v>
      </c>
      <c r="AH1522" s="172"/>
      <c r="AI1522" s="178"/>
      <c r="AJ1522" s="140"/>
      <c r="AK1522" s="176" t="s">
        <v>282</v>
      </c>
      <c r="AL1522" s="176" t="s">
        <v>76</v>
      </c>
      <c r="AM1522" s="170">
        <f t="shared" si="47"/>
        <v>1655</v>
      </c>
      <c r="AN1522" s="147"/>
      <c r="AO1522" s="155" t="s">
        <v>409</v>
      </c>
      <c r="AP1522" s="156"/>
      <c r="AQ1522" s="157">
        <v>2.4225802681931272</v>
      </c>
      <c r="AR1522" s="158"/>
      <c r="AS1522" s="145">
        <f>LOOKUP(rufmkm,'[1]Sheet1 (2)'!$V$62:$V$71,'[1]Sheet1 (2)'!$W$62:$W$71)</f>
        <v>30</v>
      </c>
      <c r="AT1522" s="140"/>
      <c r="AU1522" s="157">
        <f>IF(IF(D1522='[1]Sheet1 (2)'!$C$69,'[1]Sheet1 (2)'!$D$69*('[1]Sheet1 (2)'!$D$72-rut_index)/'[1]Sheet1 (2)'!$D$72,IF([1]shee2!D1462='[1]Sheet1 (2)'!$C$70,'[1]Sheet1 (2)'!$D$70*('[1]Sheet1 (2)'!$D$72-rut_index)/'[1]Sheet1 (2)'!$D$72,IF([1]shee2!D1462='[1]Sheet1 (2)'!$C$71,'[1]Sheet1 (2)'!$D$71*('[1]Sheet1 (2)'!$D$72-rut_index)/'[1]Sheet1 (2)'!$D$72)))&lt;0,0,IF(D1522='[1]Sheet1 (2)'!$C$69,'[1]Sheet1 (2)'!$D$69*('[1]Sheet1 (2)'!$D$72-rut_index)/'[1]Sheet1 (2)'!$D$72,IF([1]shee2!D1462='[1]Sheet1 (2)'!$C$70,'[1]Sheet1 (2)'!$D$70*('[1]Sheet1 (2)'!$D$72-rut_index)/'[1]Sheet1 (2)'!$D$72,IF([1]shee2!D1462='[1]Sheet1 (2)'!$C$71,'[1]Sheet1 (2)'!$D$71*('[1]Sheet1 (2)'!$D$72-rut_index)/'[1]Sheet1 (2)'!$D$72))))</f>
        <v>5</v>
      </c>
      <c r="AV1522" s="157">
        <f>IF(IF(D1522='[1]Sheet1 (2)'!$C$69,'[1]Sheet1 (2)'!$D$69*('[1]Sheet1 (2)'!$D$72-crack_s_index)/'[1]Sheet1 (2)'!$D$72,IF([1]shee2!D1462='[1]Sheet1 (2)'!$C$70,'[1]Sheet1 (2)'!$D$70*('[1]Sheet1 (2)'!$D$72-crack_s_index)/'[1]Sheet1 (2)'!$D$72,IF([1]shee2!D1462='[1]Sheet1 (2)'!$C$71,'[1]Sheet1 (2)'!$D$71*('[1]Sheet1 (2)'!$D$72-crack_s_index)/'[1]Sheet1 (2)'!$D$72)))&lt;0,0,IF(D1522='[1]Sheet1 (2)'!$C$69,'[1]Sheet1 (2)'!$D$69*('[1]Sheet1 (2)'!$D$72-crack_s_index)/'[1]Sheet1 (2)'!$D$72,IF([1]shee2!D1462='[1]Sheet1 (2)'!$C$70,'[1]Sheet1 (2)'!$D$70*('[1]Sheet1 (2)'!$D$72-crack_s_index)/'[1]Sheet1 (2)'!$D$72,IF([1]shee2!D1462='[1]Sheet1 (2)'!$C$71,'[1]Sheet1 (2)'!$D$71*('[1]Sheet1 (2)'!$D$72-crack_s_index)/'[1]Sheet1 (2)'!$D$72))))</f>
        <v>5</v>
      </c>
      <c r="AW1522" s="157">
        <f>IF(IF(D1522='[1]Sheet1 (2)'!$C$69,'[1]Sheet1 (2)'!$D$69*('[1]Sheet1 (2)'!$D$72-crack_t_index)/'[1]Sheet1 (2)'!$D$72,IF([1]shee2!D1462='[1]Sheet1 (2)'!$C$70,'[1]Sheet1 (2)'!$D$70*('[1]Sheet1 (2)'!$D$72-crack_t_index)/'[1]Sheet1 (2)'!$D$72,IF([1]shee2!D1462='[1]Sheet1 (2)'!$C$71,'[1]Sheet1 (2)'!$D$71*('[1]Sheet1 (2)'!$D$72-crack_t_index)/'[1]Sheet1 (2)'!$D$72)))&lt;0,0,IF(D1522='[1]Sheet1 (2)'!$C$69,'[1]Sheet1 (2)'!$D$69*('[1]Sheet1 (2)'!$D$72-crack_t_index)/'[1]Sheet1 (2)'!$D$72,IF([1]shee2!D1462='[1]Sheet1 (2)'!$C$70,'[1]Sheet1 (2)'!$D$70*('[1]Sheet1 (2)'!$D$72-crack_t_index)/'[1]Sheet1 (2)'!$D$72,IF([1]shee2!D1462='[1]Sheet1 (2)'!$C$71,'[1]Sheet1 (2)'!$D$71*('[1]Sheet1 (2)'!$D$72-crack_t_index)/'[1]Sheet1 (2)'!$D$72))))</f>
        <v>5</v>
      </c>
      <c r="AX1522" s="157">
        <f>IF(IF(D1522='[1]Sheet1 (2)'!$C$69,'[1]Sheet1 (2)'!$D$69*('[1]Sheet1 (2)'!$D$72-rave_index)/'[1]Sheet1 (2)'!$D$72,IF([1]shee2!D1462='[1]Sheet1 (2)'!$C$70,'[1]Sheet1 (2)'!$D$70*('[1]Sheet1 (2)'!$D$72-rave_index)/'[1]Sheet1 (2)'!$D$72,IF([1]shee2!D1462='[1]Sheet1 (2)'!$C$71,'[1]Sheet1 (2)'!$D$71*('[1]Sheet1 (2)'!$D$72-rave_index)/'[1]Sheet1 (2)'!$D$72)))&lt;0,0,IF(D1522='[1]Sheet1 (2)'!$C$69,'[1]Sheet1 (2)'!$D$69*('[1]Sheet1 (2)'!$D$72-rave_index)/'[1]Sheet1 (2)'!$D$72,IF([1]shee2!D1462='[1]Sheet1 (2)'!$C$70,'[1]Sheet1 (2)'!$D$70*('[1]Sheet1 (2)'!$D$72-rave_index)/'[1]Sheet1 (2)'!$D$72,IF([1]shee2!D1462='[1]Sheet1 (2)'!$C$71,'[1]Sheet1 (2)'!$D$71*('[1]Sheet1 (2)'!$D$72-rave_index)/'[1]Sheet1 (2)'!$D$72))))</f>
        <v>5</v>
      </c>
      <c r="AY1522" s="157">
        <f>IF(IF(D1522='[1]Sheet1 (2)'!$C$69,'[1]Sheet1 (2)'!$D$69*('[1]Sheet1 (2)'!$D$72-rough_index)/'[1]Sheet1 (2)'!$D$72,IF([1]shee2!D1462='[1]Sheet1 (2)'!$C$70,'[1]Sheet1 (2)'!$D$70*('[1]Sheet1 (2)'!$D$72-rough_index)/'[1]Sheet1 (2)'!$D$72,IF([1]shee2!D1462='[1]Sheet1 (2)'!$C$71,'[1]Sheet1 (2)'!$D$71*('[1]Sheet1 (2)'!$D$72-rough_index)/'[1]Sheet1 (2)'!$D$72)))&lt;0,0,IF(D1522='[1]Sheet1 (2)'!$C$69,'[1]Sheet1 (2)'!$D$69*('[1]Sheet1 (2)'!$D$72-rough_index)/'[1]Sheet1 (2)'!$D$72,IF([1]shee2!D1462='[1]Sheet1 (2)'!$C$70,'[1]Sheet1 (2)'!$D$70*('[1]Sheet1 (2)'!$D$72-rough_index)/'[1]Sheet1 (2)'!$D$72,IF([1]shee2!D1462='[1]Sheet1 (2)'!$C$71,'[1]Sheet1 (2)'!$D$71*('[1]Sheet1 (2)'!$D$72-rough_index)/'[1]Sheet1 (2)'!$D$72))))</f>
        <v>2.5</v>
      </c>
      <c r="AZ1522" s="179">
        <f>+(AU1522*'[1]Sheet1 (2)'!$C$77)+(AV1522*'[1]Sheet1 (2)'!$C$78)+(AW1522*'[1]Sheet1 (2)'!$C$79)+(AX1522*'[1]Sheet1 (2)'!$C$80)+(AY1522*'[1]Sheet1 (2)'!$C$81)</f>
        <v>4.25</v>
      </c>
      <c r="BA1522" s="213" t="str">
        <f t="shared" si="46"/>
        <v>Good</v>
      </c>
      <c r="BE1522">
        <f>IF(D1522='[1]Sheet1 (2)'!$C$61,'[1]Sheet1 (2)'!$D$61*(counts^2)+'[1]Sheet1 (2)'!$G$61*counts+'[1]Sheet1 (2)'!$J$61,IF(D1522='[1]Sheet1 (2)'!$C$62,'[1]Sheet1 (2)'!$D$62*counts+'[1]Sheet1 (2)'!$G$62,IF(D1522='[1]Sheet1 (2)'!$C$63,'[1]Sheet1 (2)'!$D$63*counts+'[1]Sheet1 (2)'!$G$63,IF(D1522='[1]Sheet1 (2)'!$C$64,'[1]Sheet1 (2)'!$D$64*counts+'[1]Sheet1 (2)'!$G$64))))</f>
        <v>2.0984129299999998</v>
      </c>
    </row>
    <row r="1523" spans="1:57" ht="12.75" customHeight="1">
      <c r="A1523" s="176" t="s">
        <v>282</v>
      </c>
      <c r="B1523" s="145" t="s">
        <v>76</v>
      </c>
      <c r="C1523" s="170">
        <v>1656</v>
      </c>
      <c r="D1523" s="174" t="s">
        <v>77</v>
      </c>
      <c r="E1523" s="171">
        <v>8</v>
      </c>
      <c r="F1523" s="171">
        <v>2</v>
      </c>
      <c r="G1523" s="171" t="s">
        <v>77</v>
      </c>
      <c r="H1523" s="171">
        <v>1</v>
      </c>
      <c r="I1523" s="171" t="s">
        <v>77</v>
      </c>
      <c r="J1523" s="173" t="s">
        <v>80</v>
      </c>
      <c r="K1523" s="173" t="s">
        <v>80</v>
      </c>
      <c r="L1523" s="169">
        <f>VLOOKUP(CONCATENATE(J1523,K1523),'Sheet1 (2)'!$J$6:$K$26,2,FALSE)</f>
        <v>0</v>
      </c>
      <c r="M1523" s="173" t="s">
        <v>80</v>
      </c>
      <c r="N1523" s="173" t="s">
        <v>80</v>
      </c>
      <c r="O1523" s="177">
        <f>VLOOKUP(CONCATENATE(M1523,N1523),'[1]Sheet1 (2)'!$L$6:$M$26,2,FALSE)</f>
        <v>0</v>
      </c>
      <c r="P1523" s="173" t="s">
        <v>80</v>
      </c>
      <c r="Q1523" s="173" t="s">
        <v>80</v>
      </c>
      <c r="R1523" s="177">
        <f>VLOOKUP(CONCATENATE(P1523,Q1523),'[1]Sheet1 (2)'!$N$6:$O$26,2,FALSE)</f>
        <v>0</v>
      </c>
      <c r="S1523" s="173" t="s">
        <v>80</v>
      </c>
      <c r="T1523" s="173" t="s">
        <v>80</v>
      </c>
      <c r="U1523" s="177">
        <f>VLOOKUP(CONCATENATE(S1523,T1523),'[1]Sheet1 (2)'!$P$6:$Q$26,2,FALSE)</f>
        <v>0</v>
      </c>
      <c r="V1523" s="173" t="s">
        <v>80</v>
      </c>
      <c r="W1523" s="173" t="s">
        <v>80</v>
      </c>
      <c r="X1523" s="177">
        <f>VLOOKUP(CONCATENATE(V1523,W1523),'[1]Sheet1 (2)'!$R$6:$S$26,2,FALSE)</f>
        <v>0</v>
      </c>
      <c r="Y1523" s="173" t="s">
        <v>80</v>
      </c>
      <c r="Z1523" s="173" t="s">
        <v>80</v>
      </c>
      <c r="AA1523" s="177">
        <f>VLOOKUP(CONCATENATE(Y1523,Z1523),'[1]Sheet1 (2)'!$T$6:$U$26,2,FALSE)</f>
        <v>0</v>
      </c>
      <c r="AB1523" s="173" t="s">
        <v>80</v>
      </c>
      <c r="AC1523" s="173" t="s">
        <v>80</v>
      </c>
      <c r="AD1523" s="177">
        <f>VLOOKUP(CONCATENATE(AB1523,AC1523),'[1]Sheet1 (2)'!$X$6:$Y$26,2,FALSE)</f>
        <v>0</v>
      </c>
      <c r="AE1523" s="173" t="s">
        <v>82</v>
      </c>
      <c r="AF1523" s="173" t="s">
        <v>81</v>
      </c>
      <c r="AG1523" s="177">
        <f>VLOOKUP(CONCATENATE(AE1523,AF1523),'[1]Sheet1 (2)'!$Z$6:$AA$26,2,FALSE)</f>
        <v>66</v>
      </c>
      <c r="AH1523" s="172"/>
      <c r="AI1523" s="178"/>
      <c r="AJ1523" s="140"/>
      <c r="AK1523" s="176" t="s">
        <v>282</v>
      </c>
      <c r="AL1523" s="176" t="s">
        <v>76</v>
      </c>
      <c r="AM1523" s="170">
        <f t="shared" si="47"/>
        <v>1656</v>
      </c>
      <c r="AN1523" s="147"/>
      <c r="AO1523" s="155"/>
      <c r="AP1523" s="156"/>
      <c r="AQ1523" s="157">
        <v>2.3510994927251305</v>
      </c>
      <c r="AR1523" s="158"/>
      <c r="AS1523" s="145">
        <f>LOOKUP(rufmkm,'[1]Sheet1 (2)'!$V$62:$V$71,'[1]Sheet1 (2)'!$W$62:$W$71)</f>
        <v>30</v>
      </c>
      <c r="AT1523" s="140"/>
      <c r="AU1523" s="157">
        <f>IF(IF(D1523='[1]Sheet1 (2)'!$C$69,'[1]Sheet1 (2)'!$D$69*('[1]Sheet1 (2)'!$D$72-rut_index)/'[1]Sheet1 (2)'!$D$72,IF([1]shee2!D1463='[1]Sheet1 (2)'!$C$70,'[1]Sheet1 (2)'!$D$70*('[1]Sheet1 (2)'!$D$72-rut_index)/'[1]Sheet1 (2)'!$D$72,IF([1]shee2!D1463='[1]Sheet1 (2)'!$C$71,'[1]Sheet1 (2)'!$D$71*('[1]Sheet1 (2)'!$D$72-rut_index)/'[1]Sheet1 (2)'!$D$72)))&lt;0,0,IF(D1523='[1]Sheet1 (2)'!$C$69,'[1]Sheet1 (2)'!$D$69*('[1]Sheet1 (2)'!$D$72-rut_index)/'[1]Sheet1 (2)'!$D$72,IF([1]shee2!D1463='[1]Sheet1 (2)'!$C$70,'[1]Sheet1 (2)'!$D$70*('[1]Sheet1 (2)'!$D$72-rut_index)/'[1]Sheet1 (2)'!$D$72,IF([1]shee2!D1463='[1]Sheet1 (2)'!$C$71,'[1]Sheet1 (2)'!$D$71*('[1]Sheet1 (2)'!$D$72-rut_index)/'[1]Sheet1 (2)'!$D$72))))</f>
        <v>5</v>
      </c>
      <c r="AV1523" s="157">
        <f>IF(IF(D1523='[1]Sheet1 (2)'!$C$69,'[1]Sheet1 (2)'!$D$69*('[1]Sheet1 (2)'!$D$72-crack_s_index)/'[1]Sheet1 (2)'!$D$72,IF([1]shee2!D1463='[1]Sheet1 (2)'!$C$70,'[1]Sheet1 (2)'!$D$70*('[1]Sheet1 (2)'!$D$72-crack_s_index)/'[1]Sheet1 (2)'!$D$72,IF([1]shee2!D1463='[1]Sheet1 (2)'!$C$71,'[1]Sheet1 (2)'!$D$71*('[1]Sheet1 (2)'!$D$72-crack_s_index)/'[1]Sheet1 (2)'!$D$72)))&lt;0,0,IF(D1523='[1]Sheet1 (2)'!$C$69,'[1]Sheet1 (2)'!$D$69*('[1]Sheet1 (2)'!$D$72-crack_s_index)/'[1]Sheet1 (2)'!$D$72,IF([1]shee2!D1463='[1]Sheet1 (2)'!$C$70,'[1]Sheet1 (2)'!$D$70*('[1]Sheet1 (2)'!$D$72-crack_s_index)/'[1]Sheet1 (2)'!$D$72,IF([1]shee2!D1463='[1]Sheet1 (2)'!$C$71,'[1]Sheet1 (2)'!$D$71*('[1]Sheet1 (2)'!$D$72-crack_s_index)/'[1]Sheet1 (2)'!$D$72))))</f>
        <v>5</v>
      </c>
      <c r="AW1523" s="157">
        <f>IF(IF(D1523='[1]Sheet1 (2)'!$C$69,'[1]Sheet1 (2)'!$D$69*('[1]Sheet1 (2)'!$D$72-crack_t_index)/'[1]Sheet1 (2)'!$D$72,IF([1]shee2!D1463='[1]Sheet1 (2)'!$C$70,'[1]Sheet1 (2)'!$D$70*('[1]Sheet1 (2)'!$D$72-crack_t_index)/'[1]Sheet1 (2)'!$D$72,IF([1]shee2!D1463='[1]Sheet1 (2)'!$C$71,'[1]Sheet1 (2)'!$D$71*('[1]Sheet1 (2)'!$D$72-crack_t_index)/'[1]Sheet1 (2)'!$D$72)))&lt;0,0,IF(D1523='[1]Sheet1 (2)'!$C$69,'[1]Sheet1 (2)'!$D$69*('[1]Sheet1 (2)'!$D$72-crack_t_index)/'[1]Sheet1 (2)'!$D$72,IF([1]shee2!D1463='[1]Sheet1 (2)'!$C$70,'[1]Sheet1 (2)'!$D$70*('[1]Sheet1 (2)'!$D$72-crack_t_index)/'[1]Sheet1 (2)'!$D$72,IF([1]shee2!D1463='[1]Sheet1 (2)'!$C$71,'[1]Sheet1 (2)'!$D$71*('[1]Sheet1 (2)'!$D$72-crack_t_index)/'[1]Sheet1 (2)'!$D$72))))</f>
        <v>5</v>
      </c>
      <c r="AX1523" s="157">
        <f>IF(IF(D1523='[1]Sheet1 (2)'!$C$69,'[1]Sheet1 (2)'!$D$69*('[1]Sheet1 (2)'!$D$72-rave_index)/'[1]Sheet1 (2)'!$D$72,IF([1]shee2!D1463='[1]Sheet1 (2)'!$C$70,'[1]Sheet1 (2)'!$D$70*('[1]Sheet1 (2)'!$D$72-rave_index)/'[1]Sheet1 (2)'!$D$72,IF([1]shee2!D1463='[1]Sheet1 (2)'!$C$71,'[1]Sheet1 (2)'!$D$71*('[1]Sheet1 (2)'!$D$72-rave_index)/'[1]Sheet1 (2)'!$D$72)))&lt;0,0,IF(D1523='[1]Sheet1 (2)'!$C$69,'[1]Sheet1 (2)'!$D$69*('[1]Sheet1 (2)'!$D$72-rave_index)/'[1]Sheet1 (2)'!$D$72,IF([1]shee2!D1463='[1]Sheet1 (2)'!$C$70,'[1]Sheet1 (2)'!$D$70*('[1]Sheet1 (2)'!$D$72-rave_index)/'[1]Sheet1 (2)'!$D$72,IF([1]shee2!D1463='[1]Sheet1 (2)'!$C$71,'[1]Sheet1 (2)'!$D$71*('[1]Sheet1 (2)'!$D$72-rave_index)/'[1]Sheet1 (2)'!$D$72))))</f>
        <v>5</v>
      </c>
      <c r="AY1523" s="157">
        <f>IF(IF(D1523='[1]Sheet1 (2)'!$C$69,'[1]Sheet1 (2)'!$D$69*('[1]Sheet1 (2)'!$D$72-rough_index)/'[1]Sheet1 (2)'!$D$72,IF([1]shee2!D1463='[1]Sheet1 (2)'!$C$70,'[1]Sheet1 (2)'!$D$70*('[1]Sheet1 (2)'!$D$72-rough_index)/'[1]Sheet1 (2)'!$D$72,IF([1]shee2!D1463='[1]Sheet1 (2)'!$C$71,'[1]Sheet1 (2)'!$D$71*('[1]Sheet1 (2)'!$D$72-rough_index)/'[1]Sheet1 (2)'!$D$72)))&lt;0,0,IF(D1523='[1]Sheet1 (2)'!$C$69,'[1]Sheet1 (2)'!$D$69*('[1]Sheet1 (2)'!$D$72-rough_index)/'[1]Sheet1 (2)'!$D$72,IF([1]shee2!D1463='[1]Sheet1 (2)'!$C$70,'[1]Sheet1 (2)'!$D$70*('[1]Sheet1 (2)'!$D$72-rough_index)/'[1]Sheet1 (2)'!$D$72,IF([1]shee2!D1463='[1]Sheet1 (2)'!$C$71,'[1]Sheet1 (2)'!$D$71*('[1]Sheet1 (2)'!$D$72-rough_index)/'[1]Sheet1 (2)'!$D$72))))</f>
        <v>2.5</v>
      </c>
      <c r="AZ1523" s="179">
        <f>+(AU1523*'[1]Sheet1 (2)'!$C$77)+(AV1523*'[1]Sheet1 (2)'!$C$78)+(AW1523*'[1]Sheet1 (2)'!$C$79)+(AX1523*'[1]Sheet1 (2)'!$C$80)+(AY1523*'[1]Sheet1 (2)'!$C$81)</f>
        <v>4.25</v>
      </c>
      <c r="BA1523" s="213" t="str">
        <f t="shared" si="46"/>
        <v>Good</v>
      </c>
      <c r="BE1523">
        <f>IF(D1523='[1]Sheet1 (2)'!$C$61,'[1]Sheet1 (2)'!$D$61*(counts^2)+'[1]Sheet1 (2)'!$G$61*counts+'[1]Sheet1 (2)'!$J$61,IF(D1523='[1]Sheet1 (2)'!$C$62,'[1]Sheet1 (2)'!$D$62*counts+'[1]Sheet1 (2)'!$G$62,IF(D1523='[1]Sheet1 (2)'!$C$63,'[1]Sheet1 (2)'!$D$63*counts+'[1]Sheet1 (2)'!$G$63,IF(D1523='[1]Sheet1 (2)'!$C$64,'[1]Sheet1 (2)'!$D$64*counts+'[1]Sheet1 (2)'!$G$64))))</f>
        <v>2.0984129299999998</v>
      </c>
    </row>
    <row r="1524" spans="1:57" ht="12.75" customHeight="1">
      <c r="A1524" s="176" t="s">
        <v>282</v>
      </c>
      <c r="B1524" s="145" t="s">
        <v>76</v>
      </c>
      <c r="C1524" s="170">
        <v>1657</v>
      </c>
      <c r="D1524" s="174" t="s">
        <v>77</v>
      </c>
      <c r="E1524" s="171">
        <v>8</v>
      </c>
      <c r="F1524" s="171">
        <v>2</v>
      </c>
      <c r="G1524" s="171" t="s">
        <v>77</v>
      </c>
      <c r="H1524" s="171">
        <v>1</v>
      </c>
      <c r="I1524" s="171" t="s">
        <v>77</v>
      </c>
      <c r="J1524" s="173" t="s">
        <v>80</v>
      </c>
      <c r="K1524" s="173" t="s">
        <v>80</v>
      </c>
      <c r="L1524" s="169">
        <f>VLOOKUP(CONCATENATE(J1524,K1524),'Sheet1 (2)'!$J$6:$K$26,2,FALSE)</f>
        <v>0</v>
      </c>
      <c r="M1524" s="173" t="s">
        <v>80</v>
      </c>
      <c r="N1524" s="173" t="s">
        <v>80</v>
      </c>
      <c r="O1524" s="177">
        <f>VLOOKUP(CONCATENATE(M1524,N1524),'[1]Sheet1 (2)'!$L$6:$M$26,2,FALSE)</f>
        <v>0</v>
      </c>
      <c r="P1524" s="173" t="s">
        <v>80</v>
      </c>
      <c r="Q1524" s="173" t="s">
        <v>80</v>
      </c>
      <c r="R1524" s="177">
        <f>VLOOKUP(CONCATENATE(P1524,Q1524),'[1]Sheet1 (2)'!$N$6:$O$26,2,FALSE)</f>
        <v>0</v>
      </c>
      <c r="S1524" s="173" t="s">
        <v>80</v>
      </c>
      <c r="T1524" s="173" t="s">
        <v>80</v>
      </c>
      <c r="U1524" s="177">
        <f>VLOOKUP(CONCATENATE(S1524,T1524),'[1]Sheet1 (2)'!$P$6:$Q$26,2,FALSE)</f>
        <v>0</v>
      </c>
      <c r="V1524" s="173" t="s">
        <v>80</v>
      </c>
      <c r="W1524" s="173" t="s">
        <v>80</v>
      </c>
      <c r="X1524" s="177">
        <f>VLOOKUP(CONCATENATE(V1524,W1524),'[1]Sheet1 (2)'!$R$6:$S$26,2,FALSE)</f>
        <v>0</v>
      </c>
      <c r="Y1524" s="173" t="s">
        <v>80</v>
      </c>
      <c r="Z1524" s="173" t="s">
        <v>80</v>
      </c>
      <c r="AA1524" s="177">
        <f>VLOOKUP(CONCATENATE(Y1524,Z1524),'[1]Sheet1 (2)'!$T$6:$U$26,2,FALSE)</f>
        <v>0</v>
      </c>
      <c r="AB1524" s="173" t="s">
        <v>80</v>
      </c>
      <c r="AC1524" s="173" t="s">
        <v>80</v>
      </c>
      <c r="AD1524" s="177">
        <f>VLOOKUP(CONCATENATE(AB1524,AC1524),'[1]Sheet1 (2)'!$X$6:$Y$26,2,FALSE)</f>
        <v>0</v>
      </c>
      <c r="AE1524" s="173" t="s">
        <v>82</v>
      </c>
      <c r="AF1524" s="173" t="s">
        <v>81</v>
      </c>
      <c r="AG1524" s="177">
        <f>VLOOKUP(CONCATENATE(AE1524,AF1524),'[1]Sheet1 (2)'!$Z$6:$AA$26,2,FALSE)</f>
        <v>66</v>
      </c>
      <c r="AH1524" s="172"/>
      <c r="AI1524" s="178"/>
      <c r="AJ1524" s="140"/>
      <c r="AK1524" s="176" t="s">
        <v>282</v>
      </c>
      <c r="AL1524" s="176" t="s">
        <v>76</v>
      </c>
      <c r="AM1524" s="170">
        <f t="shared" si="47"/>
        <v>1657</v>
      </c>
      <c r="AN1524" s="147"/>
      <c r="AO1524" s="155"/>
      <c r="AP1524" s="156"/>
      <c r="AQ1524" s="157">
        <v>2.5323848739152108</v>
      </c>
      <c r="AR1524" s="158"/>
      <c r="AS1524" s="145">
        <f>LOOKUP(rufmkm,'[1]Sheet1 (2)'!$V$62:$V$71,'[1]Sheet1 (2)'!$W$62:$W$71)</f>
        <v>30</v>
      </c>
      <c r="AT1524" s="140"/>
      <c r="AU1524" s="157">
        <f>IF(IF(D1524='[1]Sheet1 (2)'!$C$69,'[1]Sheet1 (2)'!$D$69*('[1]Sheet1 (2)'!$D$72-rut_index)/'[1]Sheet1 (2)'!$D$72,IF([1]shee2!D1464='[1]Sheet1 (2)'!$C$70,'[1]Sheet1 (2)'!$D$70*('[1]Sheet1 (2)'!$D$72-rut_index)/'[1]Sheet1 (2)'!$D$72,IF([1]shee2!D1464='[1]Sheet1 (2)'!$C$71,'[1]Sheet1 (2)'!$D$71*('[1]Sheet1 (2)'!$D$72-rut_index)/'[1]Sheet1 (2)'!$D$72)))&lt;0,0,IF(D1524='[1]Sheet1 (2)'!$C$69,'[1]Sheet1 (2)'!$D$69*('[1]Sheet1 (2)'!$D$72-rut_index)/'[1]Sheet1 (2)'!$D$72,IF([1]shee2!D1464='[1]Sheet1 (2)'!$C$70,'[1]Sheet1 (2)'!$D$70*('[1]Sheet1 (2)'!$D$72-rut_index)/'[1]Sheet1 (2)'!$D$72,IF([1]shee2!D1464='[1]Sheet1 (2)'!$C$71,'[1]Sheet1 (2)'!$D$71*('[1]Sheet1 (2)'!$D$72-rut_index)/'[1]Sheet1 (2)'!$D$72))))</f>
        <v>5</v>
      </c>
      <c r="AV1524" s="157">
        <f>IF(IF(D1524='[1]Sheet1 (2)'!$C$69,'[1]Sheet1 (2)'!$D$69*('[1]Sheet1 (2)'!$D$72-crack_s_index)/'[1]Sheet1 (2)'!$D$72,IF([1]shee2!D1464='[1]Sheet1 (2)'!$C$70,'[1]Sheet1 (2)'!$D$70*('[1]Sheet1 (2)'!$D$72-crack_s_index)/'[1]Sheet1 (2)'!$D$72,IF([1]shee2!D1464='[1]Sheet1 (2)'!$C$71,'[1]Sheet1 (2)'!$D$71*('[1]Sheet1 (2)'!$D$72-crack_s_index)/'[1]Sheet1 (2)'!$D$72)))&lt;0,0,IF(D1524='[1]Sheet1 (2)'!$C$69,'[1]Sheet1 (2)'!$D$69*('[1]Sheet1 (2)'!$D$72-crack_s_index)/'[1]Sheet1 (2)'!$D$72,IF([1]shee2!D1464='[1]Sheet1 (2)'!$C$70,'[1]Sheet1 (2)'!$D$70*('[1]Sheet1 (2)'!$D$72-crack_s_index)/'[1]Sheet1 (2)'!$D$72,IF([1]shee2!D1464='[1]Sheet1 (2)'!$C$71,'[1]Sheet1 (2)'!$D$71*('[1]Sheet1 (2)'!$D$72-crack_s_index)/'[1]Sheet1 (2)'!$D$72))))</f>
        <v>5</v>
      </c>
      <c r="AW1524" s="157">
        <f>IF(IF(D1524='[1]Sheet1 (2)'!$C$69,'[1]Sheet1 (2)'!$D$69*('[1]Sheet1 (2)'!$D$72-crack_t_index)/'[1]Sheet1 (2)'!$D$72,IF([1]shee2!D1464='[1]Sheet1 (2)'!$C$70,'[1]Sheet1 (2)'!$D$70*('[1]Sheet1 (2)'!$D$72-crack_t_index)/'[1]Sheet1 (2)'!$D$72,IF([1]shee2!D1464='[1]Sheet1 (2)'!$C$71,'[1]Sheet1 (2)'!$D$71*('[1]Sheet1 (2)'!$D$72-crack_t_index)/'[1]Sheet1 (2)'!$D$72)))&lt;0,0,IF(D1524='[1]Sheet1 (2)'!$C$69,'[1]Sheet1 (2)'!$D$69*('[1]Sheet1 (2)'!$D$72-crack_t_index)/'[1]Sheet1 (2)'!$D$72,IF([1]shee2!D1464='[1]Sheet1 (2)'!$C$70,'[1]Sheet1 (2)'!$D$70*('[1]Sheet1 (2)'!$D$72-crack_t_index)/'[1]Sheet1 (2)'!$D$72,IF([1]shee2!D1464='[1]Sheet1 (2)'!$C$71,'[1]Sheet1 (2)'!$D$71*('[1]Sheet1 (2)'!$D$72-crack_t_index)/'[1]Sheet1 (2)'!$D$72))))</f>
        <v>5</v>
      </c>
      <c r="AX1524" s="157">
        <f>IF(IF(D1524='[1]Sheet1 (2)'!$C$69,'[1]Sheet1 (2)'!$D$69*('[1]Sheet1 (2)'!$D$72-rave_index)/'[1]Sheet1 (2)'!$D$72,IF([1]shee2!D1464='[1]Sheet1 (2)'!$C$70,'[1]Sheet1 (2)'!$D$70*('[1]Sheet1 (2)'!$D$72-rave_index)/'[1]Sheet1 (2)'!$D$72,IF([1]shee2!D1464='[1]Sheet1 (2)'!$C$71,'[1]Sheet1 (2)'!$D$71*('[1]Sheet1 (2)'!$D$72-rave_index)/'[1]Sheet1 (2)'!$D$72)))&lt;0,0,IF(D1524='[1]Sheet1 (2)'!$C$69,'[1]Sheet1 (2)'!$D$69*('[1]Sheet1 (2)'!$D$72-rave_index)/'[1]Sheet1 (2)'!$D$72,IF([1]shee2!D1464='[1]Sheet1 (2)'!$C$70,'[1]Sheet1 (2)'!$D$70*('[1]Sheet1 (2)'!$D$72-rave_index)/'[1]Sheet1 (2)'!$D$72,IF([1]shee2!D1464='[1]Sheet1 (2)'!$C$71,'[1]Sheet1 (2)'!$D$71*('[1]Sheet1 (2)'!$D$72-rave_index)/'[1]Sheet1 (2)'!$D$72))))</f>
        <v>5</v>
      </c>
      <c r="AY1524" s="157">
        <f>IF(IF(D1524='[1]Sheet1 (2)'!$C$69,'[1]Sheet1 (2)'!$D$69*('[1]Sheet1 (2)'!$D$72-rough_index)/'[1]Sheet1 (2)'!$D$72,IF([1]shee2!D1464='[1]Sheet1 (2)'!$C$70,'[1]Sheet1 (2)'!$D$70*('[1]Sheet1 (2)'!$D$72-rough_index)/'[1]Sheet1 (2)'!$D$72,IF([1]shee2!D1464='[1]Sheet1 (2)'!$C$71,'[1]Sheet1 (2)'!$D$71*('[1]Sheet1 (2)'!$D$72-rough_index)/'[1]Sheet1 (2)'!$D$72)))&lt;0,0,IF(D1524='[1]Sheet1 (2)'!$C$69,'[1]Sheet1 (2)'!$D$69*('[1]Sheet1 (2)'!$D$72-rough_index)/'[1]Sheet1 (2)'!$D$72,IF([1]shee2!D1464='[1]Sheet1 (2)'!$C$70,'[1]Sheet1 (2)'!$D$70*('[1]Sheet1 (2)'!$D$72-rough_index)/'[1]Sheet1 (2)'!$D$72,IF([1]shee2!D1464='[1]Sheet1 (2)'!$C$71,'[1]Sheet1 (2)'!$D$71*('[1]Sheet1 (2)'!$D$72-rough_index)/'[1]Sheet1 (2)'!$D$72))))</f>
        <v>2.5</v>
      </c>
      <c r="AZ1524" s="179">
        <f>+(AU1524*'[1]Sheet1 (2)'!$C$77)+(AV1524*'[1]Sheet1 (2)'!$C$78)+(AW1524*'[1]Sheet1 (2)'!$C$79)+(AX1524*'[1]Sheet1 (2)'!$C$80)+(AY1524*'[1]Sheet1 (2)'!$C$81)</f>
        <v>4.25</v>
      </c>
      <c r="BA1524" s="213" t="str">
        <f t="shared" si="46"/>
        <v>Good</v>
      </c>
      <c r="BE1524">
        <f>IF(D1524='[1]Sheet1 (2)'!$C$61,'[1]Sheet1 (2)'!$D$61*(counts^2)+'[1]Sheet1 (2)'!$G$61*counts+'[1]Sheet1 (2)'!$J$61,IF(D1524='[1]Sheet1 (2)'!$C$62,'[1]Sheet1 (2)'!$D$62*counts+'[1]Sheet1 (2)'!$G$62,IF(D1524='[1]Sheet1 (2)'!$C$63,'[1]Sheet1 (2)'!$D$63*counts+'[1]Sheet1 (2)'!$G$63,IF(D1524='[1]Sheet1 (2)'!$C$64,'[1]Sheet1 (2)'!$D$64*counts+'[1]Sheet1 (2)'!$G$64))))</f>
        <v>2.0984129299999998</v>
      </c>
    </row>
    <row r="1525" spans="1:57" ht="12.75" customHeight="1">
      <c r="A1525" s="176" t="s">
        <v>282</v>
      </c>
      <c r="B1525" s="145" t="s">
        <v>76</v>
      </c>
      <c r="C1525" s="170">
        <v>1658</v>
      </c>
      <c r="D1525" s="174" t="s">
        <v>77</v>
      </c>
      <c r="E1525" s="171">
        <v>8</v>
      </c>
      <c r="F1525" s="171">
        <v>2</v>
      </c>
      <c r="G1525" s="171" t="s">
        <v>77</v>
      </c>
      <c r="H1525" s="171">
        <v>1</v>
      </c>
      <c r="I1525" s="171" t="s">
        <v>77</v>
      </c>
      <c r="J1525" s="173" t="s">
        <v>80</v>
      </c>
      <c r="K1525" s="173" t="s">
        <v>80</v>
      </c>
      <c r="L1525" s="169">
        <f>VLOOKUP(CONCATENATE(J1525,K1525),'Sheet1 (2)'!$J$6:$K$26,2,FALSE)</f>
        <v>0</v>
      </c>
      <c r="M1525" s="173" t="s">
        <v>80</v>
      </c>
      <c r="N1525" s="173" t="s">
        <v>80</v>
      </c>
      <c r="O1525" s="177">
        <f>VLOOKUP(CONCATENATE(M1525,N1525),'[1]Sheet1 (2)'!$L$6:$M$26,2,FALSE)</f>
        <v>0</v>
      </c>
      <c r="P1525" s="173" t="s">
        <v>80</v>
      </c>
      <c r="Q1525" s="173" t="s">
        <v>80</v>
      </c>
      <c r="R1525" s="177">
        <f>VLOOKUP(CONCATENATE(P1525,Q1525),'[1]Sheet1 (2)'!$N$6:$O$26,2,FALSE)</f>
        <v>0</v>
      </c>
      <c r="S1525" s="173" t="s">
        <v>80</v>
      </c>
      <c r="T1525" s="173" t="s">
        <v>80</v>
      </c>
      <c r="U1525" s="177">
        <f>VLOOKUP(CONCATENATE(S1525,T1525),'[1]Sheet1 (2)'!$P$6:$Q$26,2,FALSE)</f>
        <v>0</v>
      </c>
      <c r="V1525" s="173" t="s">
        <v>80</v>
      </c>
      <c r="W1525" s="173" t="s">
        <v>80</v>
      </c>
      <c r="X1525" s="177">
        <f>VLOOKUP(CONCATENATE(V1525,W1525),'[1]Sheet1 (2)'!$R$6:$S$26,2,FALSE)</f>
        <v>0</v>
      </c>
      <c r="Y1525" s="173" t="s">
        <v>80</v>
      </c>
      <c r="Z1525" s="173" t="s">
        <v>80</v>
      </c>
      <c r="AA1525" s="177">
        <f>VLOOKUP(CONCATENATE(Y1525,Z1525),'[1]Sheet1 (2)'!$T$6:$U$26,2,FALSE)</f>
        <v>0</v>
      </c>
      <c r="AB1525" s="173" t="s">
        <v>80</v>
      </c>
      <c r="AC1525" s="173" t="s">
        <v>80</v>
      </c>
      <c r="AD1525" s="177">
        <f>VLOOKUP(CONCATENATE(AB1525,AC1525),'[1]Sheet1 (2)'!$X$6:$Y$26,2,FALSE)</f>
        <v>0</v>
      </c>
      <c r="AE1525" s="173" t="s">
        <v>82</v>
      </c>
      <c r="AF1525" s="173" t="s">
        <v>81</v>
      </c>
      <c r="AG1525" s="177">
        <f>VLOOKUP(CONCATENATE(AE1525,AF1525),'[1]Sheet1 (2)'!$Z$6:$AA$26,2,FALSE)</f>
        <v>66</v>
      </c>
      <c r="AH1525" s="172"/>
      <c r="AI1525" s="178"/>
      <c r="AJ1525" s="140"/>
      <c r="AK1525" s="176" t="s">
        <v>282</v>
      </c>
      <c r="AL1525" s="176" t="s">
        <v>76</v>
      </c>
      <c r="AM1525" s="170">
        <f t="shared" si="47"/>
        <v>1658</v>
      </c>
      <c r="AN1525" s="147"/>
      <c r="AO1525" s="155"/>
      <c r="AP1525" s="156"/>
      <c r="AQ1525" s="157">
        <v>2.6174207403235155</v>
      </c>
      <c r="AR1525" s="158"/>
      <c r="AS1525" s="145">
        <f>LOOKUP(rufmkm,'[1]Sheet1 (2)'!$V$62:$V$71,'[1]Sheet1 (2)'!$W$62:$W$71)</f>
        <v>30</v>
      </c>
      <c r="AT1525" s="140"/>
      <c r="AU1525" s="157">
        <f>IF(IF(D1525='[1]Sheet1 (2)'!$C$69,'[1]Sheet1 (2)'!$D$69*('[1]Sheet1 (2)'!$D$72-rut_index)/'[1]Sheet1 (2)'!$D$72,IF([1]shee2!D1465='[1]Sheet1 (2)'!$C$70,'[1]Sheet1 (2)'!$D$70*('[1]Sheet1 (2)'!$D$72-rut_index)/'[1]Sheet1 (2)'!$D$72,IF([1]shee2!D1465='[1]Sheet1 (2)'!$C$71,'[1]Sheet1 (2)'!$D$71*('[1]Sheet1 (2)'!$D$72-rut_index)/'[1]Sheet1 (2)'!$D$72)))&lt;0,0,IF(D1525='[1]Sheet1 (2)'!$C$69,'[1]Sheet1 (2)'!$D$69*('[1]Sheet1 (2)'!$D$72-rut_index)/'[1]Sheet1 (2)'!$D$72,IF([1]shee2!D1465='[1]Sheet1 (2)'!$C$70,'[1]Sheet1 (2)'!$D$70*('[1]Sheet1 (2)'!$D$72-rut_index)/'[1]Sheet1 (2)'!$D$72,IF([1]shee2!D1465='[1]Sheet1 (2)'!$C$71,'[1]Sheet1 (2)'!$D$71*('[1]Sheet1 (2)'!$D$72-rut_index)/'[1]Sheet1 (2)'!$D$72))))</f>
        <v>5</v>
      </c>
      <c r="AV1525" s="157">
        <f>IF(IF(D1525='[1]Sheet1 (2)'!$C$69,'[1]Sheet1 (2)'!$D$69*('[1]Sheet1 (2)'!$D$72-crack_s_index)/'[1]Sheet1 (2)'!$D$72,IF([1]shee2!D1465='[1]Sheet1 (2)'!$C$70,'[1]Sheet1 (2)'!$D$70*('[1]Sheet1 (2)'!$D$72-crack_s_index)/'[1]Sheet1 (2)'!$D$72,IF([1]shee2!D1465='[1]Sheet1 (2)'!$C$71,'[1]Sheet1 (2)'!$D$71*('[1]Sheet1 (2)'!$D$72-crack_s_index)/'[1]Sheet1 (2)'!$D$72)))&lt;0,0,IF(D1525='[1]Sheet1 (2)'!$C$69,'[1]Sheet1 (2)'!$D$69*('[1]Sheet1 (2)'!$D$72-crack_s_index)/'[1]Sheet1 (2)'!$D$72,IF([1]shee2!D1465='[1]Sheet1 (2)'!$C$70,'[1]Sheet1 (2)'!$D$70*('[1]Sheet1 (2)'!$D$72-crack_s_index)/'[1]Sheet1 (2)'!$D$72,IF([1]shee2!D1465='[1]Sheet1 (2)'!$C$71,'[1]Sheet1 (2)'!$D$71*('[1]Sheet1 (2)'!$D$72-crack_s_index)/'[1]Sheet1 (2)'!$D$72))))</f>
        <v>5</v>
      </c>
      <c r="AW1525" s="157">
        <f>IF(IF(D1525='[1]Sheet1 (2)'!$C$69,'[1]Sheet1 (2)'!$D$69*('[1]Sheet1 (2)'!$D$72-crack_t_index)/'[1]Sheet1 (2)'!$D$72,IF([1]shee2!D1465='[1]Sheet1 (2)'!$C$70,'[1]Sheet1 (2)'!$D$70*('[1]Sheet1 (2)'!$D$72-crack_t_index)/'[1]Sheet1 (2)'!$D$72,IF([1]shee2!D1465='[1]Sheet1 (2)'!$C$71,'[1]Sheet1 (2)'!$D$71*('[1]Sheet1 (2)'!$D$72-crack_t_index)/'[1]Sheet1 (2)'!$D$72)))&lt;0,0,IF(D1525='[1]Sheet1 (2)'!$C$69,'[1]Sheet1 (2)'!$D$69*('[1]Sheet1 (2)'!$D$72-crack_t_index)/'[1]Sheet1 (2)'!$D$72,IF([1]shee2!D1465='[1]Sheet1 (2)'!$C$70,'[1]Sheet1 (2)'!$D$70*('[1]Sheet1 (2)'!$D$72-crack_t_index)/'[1]Sheet1 (2)'!$D$72,IF([1]shee2!D1465='[1]Sheet1 (2)'!$C$71,'[1]Sheet1 (2)'!$D$71*('[1]Sheet1 (2)'!$D$72-crack_t_index)/'[1]Sheet1 (2)'!$D$72))))</f>
        <v>5</v>
      </c>
      <c r="AX1525" s="157">
        <f>IF(IF(D1525='[1]Sheet1 (2)'!$C$69,'[1]Sheet1 (2)'!$D$69*('[1]Sheet1 (2)'!$D$72-rave_index)/'[1]Sheet1 (2)'!$D$72,IF([1]shee2!D1465='[1]Sheet1 (2)'!$C$70,'[1]Sheet1 (2)'!$D$70*('[1]Sheet1 (2)'!$D$72-rave_index)/'[1]Sheet1 (2)'!$D$72,IF([1]shee2!D1465='[1]Sheet1 (2)'!$C$71,'[1]Sheet1 (2)'!$D$71*('[1]Sheet1 (2)'!$D$72-rave_index)/'[1]Sheet1 (2)'!$D$72)))&lt;0,0,IF(D1525='[1]Sheet1 (2)'!$C$69,'[1]Sheet1 (2)'!$D$69*('[1]Sheet1 (2)'!$D$72-rave_index)/'[1]Sheet1 (2)'!$D$72,IF([1]shee2!D1465='[1]Sheet1 (2)'!$C$70,'[1]Sheet1 (2)'!$D$70*('[1]Sheet1 (2)'!$D$72-rave_index)/'[1]Sheet1 (2)'!$D$72,IF([1]shee2!D1465='[1]Sheet1 (2)'!$C$71,'[1]Sheet1 (2)'!$D$71*('[1]Sheet1 (2)'!$D$72-rave_index)/'[1]Sheet1 (2)'!$D$72))))</f>
        <v>5</v>
      </c>
      <c r="AY1525" s="157">
        <f>IF(IF(D1525='[1]Sheet1 (2)'!$C$69,'[1]Sheet1 (2)'!$D$69*('[1]Sheet1 (2)'!$D$72-rough_index)/'[1]Sheet1 (2)'!$D$72,IF([1]shee2!D1465='[1]Sheet1 (2)'!$C$70,'[1]Sheet1 (2)'!$D$70*('[1]Sheet1 (2)'!$D$72-rough_index)/'[1]Sheet1 (2)'!$D$72,IF([1]shee2!D1465='[1]Sheet1 (2)'!$C$71,'[1]Sheet1 (2)'!$D$71*('[1]Sheet1 (2)'!$D$72-rough_index)/'[1]Sheet1 (2)'!$D$72)))&lt;0,0,IF(D1525='[1]Sheet1 (2)'!$C$69,'[1]Sheet1 (2)'!$D$69*('[1]Sheet1 (2)'!$D$72-rough_index)/'[1]Sheet1 (2)'!$D$72,IF([1]shee2!D1465='[1]Sheet1 (2)'!$C$70,'[1]Sheet1 (2)'!$D$70*('[1]Sheet1 (2)'!$D$72-rough_index)/'[1]Sheet1 (2)'!$D$72,IF([1]shee2!D1465='[1]Sheet1 (2)'!$C$71,'[1]Sheet1 (2)'!$D$71*('[1]Sheet1 (2)'!$D$72-rough_index)/'[1]Sheet1 (2)'!$D$72))))</f>
        <v>2.5</v>
      </c>
      <c r="AZ1525" s="179">
        <f>+(AU1525*'[1]Sheet1 (2)'!$C$77)+(AV1525*'[1]Sheet1 (2)'!$C$78)+(AW1525*'[1]Sheet1 (2)'!$C$79)+(AX1525*'[1]Sheet1 (2)'!$C$80)+(AY1525*'[1]Sheet1 (2)'!$C$81)</f>
        <v>4.25</v>
      </c>
      <c r="BA1525" s="213" t="str">
        <f t="shared" si="46"/>
        <v>Good</v>
      </c>
      <c r="BE1525">
        <f>IF(D1525='[1]Sheet1 (2)'!$C$61,'[1]Sheet1 (2)'!$D$61*(counts^2)+'[1]Sheet1 (2)'!$G$61*counts+'[1]Sheet1 (2)'!$J$61,IF(D1525='[1]Sheet1 (2)'!$C$62,'[1]Sheet1 (2)'!$D$62*counts+'[1]Sheet1 (2)'!$G$62,IF(D1525='[1]Sheet1 (2)'!$C$63,'[1]Sheet1 (2)'!$D$63*counts+'[1]Sheet1 (2)'!$G$63,IF(D1525='[1]Sheet1 (2)'!$C$64,'[1]Sheet1 (2)'!$D$64*counts+'[1]Sheet1 (2)'!$G$64))))</f>
        <v>2.0984129299999998</v>
      </c>
    </row>
    <row r="1526" spans="1:57" ht="12.75" customHeight="1">
      <c r="A1526" s="176" t="s">
        <v>282</v>
      </c>
      <c r="B1526" s="145" t="s">
        <v>76</v>
      </c>
      <c r="C1526" s="170">
        <v>1659</v>
      </c>
      <c r="D1526" s="174" t="s">
        <v>77</v>
      </c>
      <c r="E1526" s="171">
        <v>8</v>
      </c>
      <c r="F1526" s="171">
        <v>2</v>
      </c>
      <c r="G1526" s="171" t="s">
        <v>77</v>
      </c>
      <c r="H1526" s="171">
        <v>1</v>
      </c>
      <c r="I1526" s="171" t="s">
        <v>77</v>
      </c>
      <c r="J1526" s="173" t="s">
        <v>80</v>
      </c>
      <c r="K1526" s="173" t="s">
        <v>80</v>
      </c>
      <c r="L1526" s="169">
        <f>VLOOKUP(CONCATENATE(J1526,K1526),'Sheet1 (2)'!$J$6:$K$26,2,FALSE)</f>
        <v>0</v>
      </c>
      <c r="M1526" s="173" t="s">
        <v>79</v>
      </c>
      <c r="N1526" s="173" t="s">
        <v>78</v>
      </c>
      <c r="O1526" s="177">
        <f>VLOOKUP(CONCATENATE(M1526,N1526),'[1]Sheet1 (2)'!$L$6:$M$26,2,FALSE)</f>
        <v>10</v>
      </c>
      <c r="P1526" s="173" t="s">
        <v>79</v>
      </c>
      <c r="Q1526" s="173" t="s">
        <v>78</v>
      </c>
      <c r="R1526" s="177">
        <f>VLOOKUP(CONCATENATE(P1526,Q1526),'[1]Sheet1 (2)'!$N$6:$O$26,2,FALSE)</f>
        <v>10</v>
      </c>
      <c r="S1526" s="173" t="s">
        <v>78</v>
      </c>
      <c r="T1526" s="173" t="s">
        <v>82</v>
      </c>
      <c r="U1526" s="177">
        <f>VLOOKUP(CONCATENATE(S1526,T1526),'[1]Sheet1 (2)'!$P$6:$Q$26,2,FALSE)</f>
        <v>6.25</v>
      </c>
      <c r="V1526" s="173" t="s">
        <v>80</v>
      </c>
      <c r="W1526" s="173" t="s">
        <v>80</v>
      </c>
      <c r="X1526" s="177">
        <f>VLOOKUP(CONCATENATE(V1526,W1526),'[1]Sheet1 (2)'!$R$6:$S$26,2,FALSE)</f>
        <v>0</v>
      </c>
      <c r="Y1526" s="173" t="s">
        <v>80</v>
      </c>
      <c r="Z1526" s="173" t="s">
        <v>80</v>
      </c>
      <c r="AA1526" s="177">
        <f>VLOOKUP(CONCATENATE(Y1526,Z1526),'[1]Sheet1 (2)'!$T$6:$U$26,2,FALSE)</f>
        <v>0</v>
      </c>
      <c r="AB1526" s="173" t="s">
        <v>80</v>
      </c>
      <c r="AC1526" s="173" t="s">
        <v>80</v>
      </c>
      <c r="AD1526" s="177">
        <f>VLOOKUP(CONCATENATE(AB1526,AC1526),'[1]Sheet1 (2)'!$X$6:$Y$26,2,FALSE)</f>
        <v>0</v>
      </c>
      <c r="AE1526" s="173" t="s">
        <v>82</v>
      </c>
      <c r="AF1526" s="173" t="s">
        <v>81</v>
      </c>
      <c r="AG1526" s="177">
        <f>VLOOKUP(CONCATENATE(AE1526,AF1526),'[1]Sheet1 (2)'!$Z$6:$AA$26,2,FALSE)</f>
        <v>66</v>
      </c>
      <c r="AH1526" s="172"/>
      <c r="AI1526" s="178"/>
      <c r="AJ1526" s="140"/>
      <c r="AK1526" s="176" t="s">
        <v>282</v>
      </c>
      <c r="AL1526" s="176" t="s">
        <v>76</v>
      </c>
      <c r="AM1526" s="170">
        <f t="shared" si="47"/>
        <v>1659</v>
      </c>
      <c r="AN1526" s="147"/>
      <c r="AO1526" s="155"/>
      <c r="AP1526" s="156"/>
      <c r="AQ1526" s="157">
        <v>2.6083033677014456</v>
      </c>
      <c r="AR1526" s="158"/>
      <c r="AS1526" s="145">
        <f>LOOKUP(rufmkm,'[1]Sheet1 (2)'!$V$62:$V$71,'[1]Sheet1 (2)'!$W$62:$W$71)</f>
        <v>30</v>
      </c>
      <c r="AT1526" s="140"/>
      <c r="AU1526" s="157">
        <f>IF(IF(D1526='[1]Sheet1 (2)'!$C$69,'[1]Sheet1 (2)'!$D$69*('[1]Sheet1 (2)'!$D$72-rut_index)/'[1]Sheet1 (2)'!$D$72,IF([1]shee2!D1466='[1]Sheet1 (2)'!$C$70,'[1]Sheet1 (2)'!$D$70*('[1]Sheet1 (2)'!$D$72-rut_index)/'[1]Sheet1 (2)'!$D$72,IF([1]shee2!D1466='[1]Sheet1 (2)'!$C$71,'[1]Sheet1 (2)'!$D$71*('[1]Sheet1 (2)'!$D$72-rut_index)/'[1]Sheet1 (2)'!$D$72)))&lt;0,0,IF(D1526='[1]Sheet1 (2)'!$C$69,'[1]Sheet1 (2)'!$D$69*('[1]Sheet1 (2)'!$D$72-rut_index)/'[1]Sheet1 (2)'!$D$72,IF([1]shee2!D1466='[1]Sheet1 (2)'!$C$70,'[1]Sheet1 (2)'!$D$70*('[1]Sheet1 (2)'!$D$72-rut_index)/'[1]Sheet1 (2)'!$D$72,IF([1]shee2!D1466='[1]Sheet1 (2)'!$C$71,'[1]Sheet1 (2)'!$D$71*('[1]Sheet1 (2)'!$D$72-rut_index)/'[1]Sheet1 (2)'!$D$72))))</f>
        <v>5</v>
      </c>
      <c r="AV1526" s="157">
        <f>IF(IF(D1526='[1]Sheet1 (2)'!$C$69,'[1]Sheet1 (2)'!$D$69*('[1]Sheet1 (2)'!$D$72-crack_s_index)/'[1]Sheet1 (2)'!$D$72,IF([1]shee2!D1466='[1]Sheet1 (2)'!$C$70,'[1]Sheet1 (2)'!$D$70*('[1]Sheet1 (2)'!$D$72-crack_s_index)/'[1]Sheet1 (2)'!$D$72,IF([1]shee2!D1466='[1]Sheet1 (2)'!$C$71,'[1]Sheet1 (2)'!$D$71*('[1]Sheet1 (2)'!$D$72-crack_s_index)/'[1]Sheet1 (2)'!$D$72)))&lt;0,0,IF(D1526='[1]Sheet1 (2)'!$C$69,'[1]Sheet1 (2)'!$D$69*('[1]Sheet1 (2)'!$D$72-crack_s_index)/'[1]Sheet1 (2)'!$D$72,IF([1]shee2!D1466='[1]Sheet1 (2)'!$C$70,'[1]Sheet1 (2)'!$D$70*('[1]Sheet1 (2)'!$D$72-crack_s_index)/'[1]Sheet1 (2)'!$D$72,IF([1]shee2!D1466='[1]Sheet1 (2)'!$C$71,'[1]Sheet1 (2)'!$D$71*('[1]Sheet1 (2)'!$D$72-crack_s_index)/'[1]Sheet1 (2)'!$D$72))))</f>
        <v>4.166666666666667</v>
      </c>
      <c r="AW1526" s="157">
        <f>IF(IF(D1526='[1]Sheet1 (2)'!$C$69,'[1]Sheet1 (2)'!$D$69*('[1]Sheet1 (2)'!$D$72-crack_t_index)/'[1]Sheet1 (2)'!$D$72,IF([1]shee2!D1466='[1]Sheet1 (2)'!$C$70,'[1]Sheet1 (2)'!$D$70*('[1]Sheet1 (2)'!$D$72-crack_t_index)/'[1]Sheet1 (2)'!$D$72,IF([1]shee2!D1466='[1]Sheet1 (2)'!$C$71,'[1]Sheet1 (2)'!$D$71*('[1]Sheet1 (2)'!$D$72-crack_t_index)/'[1]Sheet1 (2)'!$D$72)))&lt;0,0,IF(D1526='[1]Sheet1 (2)'!$C$69,'[1]Sheet1 (2)'!$D$69*('[1]Sheet1 (2)'!$D$72-crack_t_index)/'[1]Sheet1 (2)'!$D$72,IF([1]shee2!D1466='[1]Sheet1 (2)'!$C$70,'[1]Sheet1 (2)'!$D$70*('[1]Sheet1 (2)'!$D$72-crack_t_index)/'[1]Sheet1 (2)'!$D$72,IF([1]shee2!D1466='[1]Sheet1 (2)'!$C$71,'[1]Sheet1 (2)'!$D$71*('[1]Sheet1 (2)'!$D$72-crack_t_index)/'[1]Sheet1 (2)'!$D$72))))</f>
        <v>4.166666666666667</v>
      </c>
      <c r="AX1526" s="157">
        <f>IF(IF(D1526='[1]Sheet1 (2)'!$C$69,'[1]Sheet1 (2)'!$D$69*('[1]Sheet1 (2)'!$D$72-rave_index)/'[1]Sheet1 (2)'!$D$72,IF([1]shee2!D1466='[1]Sheet1 (2)'!$C$70,'[1]Sheet1 (2)'!$D$70*('[1]Sheet1 (2)'!$D$72-rave_index)/'[1]Sheet1 (2)'!$D$72,IF([1]shee2!D1466='[1]Sheet1 (2)'!$C$71,'[1]Sheet1 (2)'!$D$71*('[1]Sheet1 (2)'!$D$72-rave_index)/'[1]Sheet1 (2)'!$D$72)))&lt;0,0,IF(D1526='[1]Sheet1 (2)'!$C$69,'[1]Sheet1 (2)'!$D$69*('[1]Sheet1 (2)'!$D$72-rave_index)/'[1]Sheet1 (2)'!$D$72,IF([1]shee2!D1466='[1]Sheet1 (2)'!$C$70,'[1]Sheet1 (2)'!$D$70*('[1]Sheet1 (2)'!$D$72-rave_index)/'[1]Sheet1 (2)'!$D$72,IF([1]shee2!D1466='[1]Sheet1 (2)'!$C$71,'[1]Sheet1 (2)'!$D$71*('[1]Sheet1 (2)'!$D$72-rave_index)/'[1]Sheet1 (2)'!$D$72))))</f>
        <v>5</v>
      </c>
      <c r="AY1526" s="157">
        <f>IF(IF(D1526='[1]Sheet1 (2)'!$C$69,'[1]Sheet1 (2)'!$D$69*('[1]Sheet1 (2)'!$D$72-rough_index)/'[1]Sheet1 (2)'!$D$72,IF([1]shee2!D1466='[1]Sheet1 (2)'!$C$70,'[1]Sheet1 (2)'!$D$70*('[1]Sheet1 (2)'!$D$72-rough_index)/'[1]Sheet1 (2)'!$D$72,IF([1]shee2!D1466='[1]Sheet1 (2)'!$C$71,'[1]Sheet1 (2)'!$D$71*('[1]Sheet1 (2)'!$D$72-rough_index)/'[1]Sheet1 (2)'!$D$72)))&lt;0,0,IF(D1526='[1]Sheet1 (2)'!$C$69,'[1]Sheet1 (2)'!$D$69*('[1]Sheet1 (2)'!$D$72-rough_index)/'[1]Sheet1 (2)'!$D$72,IF([1]shee2!D1466='[1]Sheet1 (2)'!$C$70,'[1]Sheet1 (2)'!$D$70*('[1]Sheet1 (2)'!$D$72-rough_index)/'[1]Sheet1 (2)'!$D$72,IF([1]shee2!D1466='[1]Sheet1 (2)'!$C$71,'[1]Sheet1 (2)'!$D$71*('[1]Sheet1 (2)'!$D$72-rough_index)/'[1]Sheet1 (2)'!$D$72))))</f>
        <v>2.5</v>
      </c>
      <c r="AZ1526" s="179">
        <f>+(AU1526*'[1]Sheet1 (2)'!$C$77)+(AV1526*'[1]Sheet1 (2)'!$C$78)+(AW1526*'[1]Sheet1 (2)'!$C$79)+(AX1526*'[1]Sheet1 (2)'!$C$80)+(AY1526*'[1]Sheet1 (2)'!$C$81)</f>
        <v>3.9166666666666665</v>
      </c>
      <c r="BA1526" s="213" t="str">
        <f t="shared" si="46"/>
        <v>Fair</v>
      </c>
      <c r="BE1526">
        <f>IF(D1526='[1]Sheet1 (2)'!$C$61,'[1]Sheet1 (2)'!$D$61*(counts^2)+'[1]Sheet1 (2)'!$G$61*counts+'[1]Sheet1 (2)'!$J$61,IF(D1526='[1]Sheet1 (2)'!$C$62,'[1]Sheet1 (2)'!$D$62*counts+'[1]Sheet1 (2)'!$G$62,IF(D1526='[1]Sheet1 (2)'!$C$63,'[1]Sheet1 (2)'!$D$63*counts+'[1]Sheet1 (2)'!$G$63,IF(D1526='[1]Sheet1 (2)'!$C$64,'[1]Sheet1 (2)'!$D$64*counts+'[1]Sheet1 (2)'!$G$64))))</f>
        <v>2.0984129299999998</v>
      </c>
    </row>
    <row r="1527" spans="1:57" ht="12.75" customHeight="1">
      <c r="A1527" s="176" t="s">
        <v>282</v>
      </c>
      <c r="B1527" s="145" t="s">
        <v>76</v>
      </c>
      <c r="C1527" s="170">
        <v>1660</v>
      </c>
      <c r="D1527" s="174" t="s">
        <v>77</v>
      </c>
      <c r="E1527" s="171">
        <v>8</v>
      </c>
      <c r="F1527" s="171">
        <v>2</v>
      </c>
      <c r="G1527" s="171" t="s">
        <v>77</v>
      </c>
      <c r="H1527" s="171">
        <v>1</v>
      </c>
      <c r="I1527" s="171" t="s">
        <v>77</v>
      </c>
      <c r="J1527" s="173" t="s">
        <v>80</v>
      </c>
      <c r="K1527" s="173" t="s">
        <v>80</v>
      </c>
      <c r="L1527" s="169">
        <f>VLOOKUP(CONCATENATE(J1527,K1527),'Sheet1 (2)'!$J$6:$K$26,2,FALSE)</f>
        <v>0</v>
      </c>
      <c r="M1527" s="173" t="s">
        <v>80</v>
      </c>
      <c r="N1527" s="173" t="s">
        <v>80</v>
      </c>
      <c r="O1527" s="177">
        <f>VLOOKUP(CONCATENATE(M1527,N1527),'[1]Sheet1 (2)'!$L$6:$M$26,2,FALSE)</f>
        <v>0</v>
      </c>
      <c r="P1527" s="173" t="s">
        <v>80</v>
      </c>
      <c r="Q1527" s="173" t="s">
        <v>80</v>
      </c>
      <c r="R1527" s="177">
        <f>VLOOKUP(CONCATENATE(P1527,Q1527),'[1]Sheet1 (2)'!$N$6:$O$26,2,FALSE)</f>
        <v>0</v>
      </c>
      <c r="S1527" s="173" t="s">
        <v>80</v>
      </c>
      <c r="T1527" s="173" t="s">
        <v>80</v>
      </c>
      <c r="U1527" s="177">
        <f>VLOOKUP(CONCATENATE(S1527,T1527),'[1]Sheet1 (2)'!$P$6:$Q$26,2,FALSE)</f>
        <v>0</v>
      </c>
      <c r="V1527" s="173" t="s">
        <v>80</v>
      </c>
      <c r="W1527" s="173" t="s">
        <v>80</v>
      </c>
      <c r="X1527" s="177">
        <f>VLOOKUP(CONCATENATE(V1527,W1527),'[1]Sheet1 (2)'!$R$6:$S$26,2,FALSE)</f>
        <v>0</v>
      </c>
      <c r="Y1527" s="173" t="s">
        <v>80</v>
      </c>
      <c r="Z1527" s="173" t="s">
        <v>80</v>
      </c>
      <c r="AA1527" s="177">
        <f>VLOOKUP(CONCATENATE(Y1527,Z1527),'[1]Sheet1 (2)'!$T$6:$U$26,2,FALSE)</f>
        <v>0</v>
      </c>
      <c r="AB1527" s="173" t="s">
        <v>80</v>
      </c>
      <c r="AC1527" s="173" t="s">
        <v>80</v>
      </c>
      <c r="AD1527" s="177">
        <f>VLOOKUP(CONCATENATE(AB1527,AC1527),'[1]Sheet1 (2)'!$X$6:$Y$26,2,FALSE)</f>
        <v>0</v>
      </c>
      <c r="AE1527" s="173" t="s">
        <v>82</v>
      </c>
      <c r="AF1527" s="173" t="s">
        <v>81</v>
      </c>
      <c r="AG1527" s="177">
        <f>VLOOKUP(CONCATENATE(AE1527,AF1527),'[1]Sheet1 (2)'!$Z$6:$AA$26,2,FALSE)</f>
        <v>66</v>
      </c>
      <c r="AH1527" s="172"/>
      <c r="AI1527" s="178"/>
      <c r="AJ1527" s="140"/>
      <c r="AK1527" s="176" t="s">
        <v>282</v>
      </c>
      <c r="AL1527" s="176" t="s">
        <v>76</v>
      </c>
      <c r="AM1527" s="170">
        <f t="shared" si="47"/>
        <v>1660</v>
      </c>
      <c r="AN1527" s="147"/>
      <c r="AO1527" s="155" t="s">
        <v>409</v>
      </c>
      <c r="AP1527" s="156"/>
      <c r="AQ1527" s="157">
        <v>2.4297646128005761</v>
      </c>
      <c r="AR1527" s="158"/>
      <c r="AS1527" s="145">
        <f>LOOKUP(rufmkm,'[1]Sheet1 (2)'!$V$62:$V$71,'[1]Sheet1 (2)'!$W$62:$W$71)</f>
        <v>30</v>
      </c>
      <c r="AT1527" s="140"/>
      <c r="AU1527" s="157">
        <f>IF(IF(D1527='[1]Sheet1 (2)'!$C$69,'[1]Sheet1 (2)'!$D$69*('[1]Sheet1 (2)'!$D$72-rut_index)/'[1]Sheet1 (2)'!$D$72,IF([1]shee2!D1467='[1]Sheet1 (2)'!$C$70,'[1]Sheet1 (2)'!$D$70*('[1]Sheet1 (2)'!$D$72-rut_index)/'[1]Sheet1 (2)'!$D$72,IF([1]shee2!D1467='[1]Sheet1 (2)'!$C$71,'[1]Sheet1 (2)'!$D$71*('[1]Sheet1 (2)'!$D$72-rut_index)/'[1]Sheet1 (2)'!$D$72)))&lt;0,0,IF(D1527='[1]Sheet1 (2)'!$C$69,'[1]Sheet1 (2)'!$D$69*('[1]Sheet1 (2)'!$D$72-rut_index)/'[1]Sheet1 (2)'!$D$72,IF([1]shee2!D1467='[1]Sheet1 (2)'!$C$70,'[1]Sheet1 (2)'!$D$70*('[1]Sheet1 (2)'!$D$72-rut_index)/'[1]Sheet1 (2)'!$D$72,IF([1]shee2!D1467='[1]Sheet1 (2)'!$C$71,'[1]Sheet1 (2)'!$D$71*('[1]Sheet1 (2)'!$D$72-rut_index)/'[1]Sheet1 (2)'!$D$72))))</f>
        <v>5</v>
      </c>
      <c r="AV1527" s="157">
        <f>IF(IF(D1527='[1]Sheet1 (2)'!$C$69,'[1]Sheet1 (2)'!$D$69*('[1]Sheet1 (2)'!$D$72-crack_s_index)/'[1]Sheet1 (2)'!$D$72,IF([1]shee2!D1467='[1]Sheet1 (2)'!$C$70,'[1]Sheet1 (2)'!$D$70*('[1]Sheet1 (2)'!$D$72-crack_s_index)/'[1]Sheet1 (2)'!$D$72,IF([1]shee2!D1467='[1]Sheet1 (2)'!$C$71,'[1]Sheet1 (2)'!$D$71*('[1]Sheet1 (2)'!$D$72-crack_s_index)/'[1]Sheet1 (2)'!$D$72)))&lt;0,0,IF(D1527='[1]Sheet1 (2)'!$C$69,'[1]Sheet1 (2)'!$D$69*('[1]Sheet1 (2)'!$D$72-crack_s_index)/'[1]Sheet1 (2)'!$D$72,IF([1]shee2!D1467='[1]Sheet1 (2)'!$C$70,'[1]Sheet1 (2)'!$D$70*('[1]Sheet1 (2)'!$D$72-crack_s_index)/'[1]Sheet1 (2)'!$D$72,IF([1]shee2!D1467='[1]Sheet1 (2)'!$C$71,'[1]Sheet1 (2)'!$D$71*('[1]Sheet1 (2)'!$D$72-crack_s_index)/'[1]Sheet1 (2)'!$D$72))))</f>
        <v>5</v>
      </c>
      <c r="AW1527" s="157">
        <f>IF(IF(D1527='[1]Sheet1 (2)'!$C$69,'[1]Sheet1 (2)'!$D$69*('[1]Sheet1 (2)'!$D$72-crack_t_index)/'[1]Sheet1 (2)'!$D$72,IF([1]shee2!D1467='[1]Sheet1 (2)'!$C$70,'[1]Sheet1 (2)'!$D$70*('[1]Sheet1 (2)'!$D$72-crack_t_index)/'[1]Sheet1 (2)'!$D$72,IF([1]shee2!D1467='[1]Sheet1 (2)'!$C$71,'[1]Sheet1 (2)'!$D$71*('[1]Sheet1 (2)'!$D$72-crack_t_index)/'[1]Sheet1 (2)'!$D$72)))&lt;0,0,IF(D1527='[1]Sheet1 (2)'!$C$69,'[1]Sheet1 (2)'!$D$69*('[1]Sheet1 (2)'!$D$72-crack_t_index)/'[1]Sheet1 (2)'!$D$72,IF([1]shee2!D1467='[1]Sheet1 (2)'!$C$70,'[1]Sheet1 (2)'!$D$70*('[1]Sheet1 (2)'!$D$72-crack_t_index)/'[1]Sheet1 (2)'!$D$72,IF([1]shee2!D1467='[1]Sheet1 (2)'!$C$71,'[1]Sheet1 (2)'!$D$71*('[1]Sheet1 (2)'!$D$72-crack_t_index)/'[1]Sheet1 (2)'!$D$72))))</f>
        <v>5</v>
      </c>
      <c r="AX1527" s="157">
        <f>IF(IF(D1527='[1]Sheet1 (2)'!$C$69,'[1]Sheet1 (2)'!$D$69*('[1]Sheet1 (2)'!$D$72-rave_index)/'[1]Sheet1 (2)'!$D$72,IF([1]shee2!D1467='[1]Sheet1 (2)'!$C$70,'[1]Sheet1 (2)'!$D$70*('[1]Sheet1 (2)'!$D$72-rave_index)/'[1]Sheet1 (2)'!$D$72,IF([1]shee2!D1467='[1]Sheet1 (2)'!$C$71,'[1]Sheet1 (2)'!$D$71*('[1]Sheet1 (2)'!$D$72-rave_index)/'[1]Sheet1 (2)'!$D$72)))&lt;0,0,IF(D1527='[1]Sheet1 (2)'!$C$69,'[1]Sheet1 (2)'!$D$69*('[1]Sheet1 (2)'!$D$72-rave_index)/'[1]Sheet1 (2)'!$D$72,IF([1]shee2!D1467='[1]Sheet1 (2)'!$C$70,'[1]Sheet1 (2)'!$D$70*('[1]Sheet1 (2)'!$D$72-rave_index)/'[1]Sheet1 (2)'!$D$72,IF([1]shee2!D1467='[1]Sheet1 (2)'!$C$71,'[1]Sheet1 (2)'!$D$71*('[1]Sheet1 (2)'!$D$72-rave_index)/'[1]Sheet1 (2)'!$D$72))))</f>
        <v>5</v>
      </c>
      <c r="AY1527" s="157">
        <f>IF(IF(D1527='[1]Sheet1 (2)'!$C$69,'[1]Sheet1 (2)'!$D$69*('[1]Sheet1 (2)'!$D$72-rough_index)/'[1]Sheet1 (2)'!$D$72,IF([1]shee2!D1467='[1]Sheet1 (2)'!$C$70,'[1]Sheet1 (2)'!$D$70*('[1]Sheet1 (2)'!$D$72-rough_index)/'[1]Sheet1 (2)'!$D$72,IF([1]shee2!D1467='[1]Sheet1 (2)'!$C$71,'[1]Sheet1 (2)'!$D$71*('[1]Sheet1 (2)'!$D$72-rough_index)/'[1]Sheet1 (2)'!$D$72)))&lt;0,0,IF(D1527='[1]Sheet1 (2)'!$C$69,'[1]Sheet1 (2)'!$D$69*('[1]Sheet1 (2)'!$D$72-rough_index)/'[1]Sheet1 (2)'!$D$72,IF([1]shee2!D1467='[1]Sheet1 (2)'!$C$70,'[1]Sheet1 (2)'!$D$70*('[1]Sheet1 (2)'!$D$72-rough_index)/'[1]Sheet1 (2)'!$D$72,IF([1]shee2!D1467='[1]Sheet1 (2)'!$C$71,'[1]Sheet1 (2)'!$D$71*('[1]Sheet1 (2)'!$D$72-rough_index)/'[1]Sheet1 (2)'!$D$72))))</f>
        <v>2.5</v>
      </c>
      <c r="AZ1527" s="179">
        <f>+(AU1527*'[1]Sheet1 (2)'!$C$77)+(AV1527*'[1]Sheet1 (2)'!$C$78)+(AW1527*'[1]Sheet1 (2)'!$C$79)+(AX1527*'[1]Sheet1 (2)'!$C$80)+(AY1527*'[1]Sheet1 (2)'!$C$81)</f>
        <v>4.25</v>
      </c>
      <c r="BA1527" s="213" t="str">
        <f t="shared" si="46"/>
        <v>Good</v>
      </c>
      <c r="BE1527">
        <f>IF(D1527='[1]Sheet1 (2)'!$C$61,'[1]Sheet1 (2)'!$D$61*(counts^2)+'[1]Sheet1 (2)'!$G$61*counts+'[1]Sheet1 (2)'!$J$61,IF(D1527='[1]Sheet1 (2)'!$C$62,'[1]Sheet1 (2)'!$D$62*counts+'[1]Sheet1 (2)'!$G$62,IF(D1527='[1]Sheet1 (2)'!$C$63,'[1]Sheet1 (2)'!$D$63*counts+'[1]Sheet1 (2)'!$G$63,IF(D1527='[1]Sheet1 (2)'!$C$64,'[1]Sheet1 (2)'!$D$64*counts+'[1]Sheet1 (2)'!$G$64))))</f>
        <v>2.0984129299999998</v>
      </c>
    </row>
    <row r="1528" spans="1:57" ht="12.75" customHeight="1">
      <c r="A1528" s="176" t="s">
        <v>282</v>
      </c>
      <c r="B1528" s="145" t="s">
        <v>76</v>
      </c>
      <c r="C1528" s="170">
        <v>1661</v>
      </c>
      <c r="D1528" s="174" t="s">
        <v>77</v>
      </c>
      <c r="E1528" s="171">
        <v>8</v>
      </c>
      <c r="F1528" s="171">
        <v>2</v>
      </c>
      <c r="G1528" s="171" t="s">
        <v>77</v>
      </c>
      <c r="H1528" s="171">
        <v>1</v>
      </c>
      <c r="I1528" s="171" t="s">
        <v>77</v>
      </c>
      <c r="J1528" s="173" t="s">
        <v>80</v>
      </c>
      <c r="K1528" s="173" t="s">
        <v>80</v>
      </c>
      <c r="L1528" s="169">
        <f>VLOOKUP(CONCATENATE(J1528,K1528),'Sheet1 (2)'!$J$6:$K$26,2,FALSE)</f>
        <v>0</v>
      </c>
      <c r="M1528" s="173" t="s">
        <v>79</v>
      </c>
      <c r="N1528" s="173" t="s">
        <v>78</v>
      </c>
      <c r="O1528" s="177">
        <f>VLOOKUP(CONCATENATE(M1528,N1528),'[1]Sheet1 (2)'!$L$6:$M$26,2,FALSE)</f>
        <v>10</v>
      </c>
      <c r="P1528" s="173" t="s">
        <v>79</v>
      </c>
      <c r="Q1528" s="173" t="s">
        <v>78</v>
      </c>
      <c r="R1528" s="177">
        <f>VLOOKUP(CONCATENATE(P1528,Q1528),'[1]Sheet1 (2)'!$N$6:$O$26,2,FALSE)</f>
        <v>10</v>
      </c>
      <c r="S1528" s="173" t="s">
        <v>80</v>
      </c>
      <c r="T1528" s="173" t="s">
        <v>80</v>
      </c>
      <c r="U1528" s="177">
        <f>VLOOKUP(CONCATENATE(S1528,T1528),'[1]Sheet1 (2)'!$P$6:$Q$26,2,FALSE)</f>
        <v>0</v>
      </c>
      <c r="V1528" s="173" t="s">
        <v>80</v>
      </c>
      <c r="W1528" s="173" t="s">
        <v>80</v>
      </c>
      <c r="X1528" s="177">
        <f>VLOOKUP(CONCATENATE(V1528,W1528),'[1]Sheet1 (2)'!$R$6:$S$26,2,FALSE)</f>
        <v>0</v>
      </c>
      <c r="Y1528" s="173" t="s">
        <v>79</v>
      </c>
      <c r="Z1528" s="173" t="s">
        <v>78</v>
      </c>
      <c r="AA1528" s="177">
        <f>VLOOKUP(CONCATENATE(Y1528,Z1528),'[1]Sheet1 (2)'!$T$6:$U$26,2,FALSE)</f>
        <v>10</v>
      </c>
      <c r="AB1528" s="173" t="s">
        <v>80</v>
      </c>
      <c r="AC1528" s="173" t="s">
        <v>80</v>
      </c>
      <c r="AD1528" s="177">
        <f>VLOOKUP(CONCATENATE(AB1528,AC1528),'[1]Sheet1 (2)'!$X$6:$Y$26,2,FALSE)</f>
        <v>0</v>
      </c>
      <c r="AE1528" s="173" t="s">
        <v>82</v>
      </c>
      <c r="AF1528" s="173" t="s">
        <v>81</v>
      </c>
      <c r="AG1528" s="177">
        <f>VLOOKUP(CONCATENATE(AE1528,AF1528),'[1]Sheet1 (2)'!$Z$6:$AA$26,2,FALSE)</f>
        <v>66</v>
      </c>
      <c r="AH1528" s="172"/>
      <c r="AI1528" s="178"/>
      <c r="AJ1528" s="140"/>
      <c r="AK1528" s="176" t="s">
        <v>282</v>
      </c>
      <c r="AL1528" s="176" t="s">
        <v>76</v>
      </c>
      <c r="AM1528" s="170">
        <f t="shared" si="47"/>
        <v>1661</v>
      </c>
      <c r="AN1528" s="147"/>
      <c r="AO1528" s="155"/>
      <c r="AP1528" s="156"/>
      <c r="AQ1528" s="157">
        <v>2.2380628142962911</v>
      </c>
      <c r="AR1528" s="158"/>
      <c r="AS1528" s="145">
        <f>LOOKUP(rufmkm,'[1]Sheet1 (2)'!$V$62:$V$71,'[1]Sheet1 (2)'!$W$62:$W$71)</f>
        <v>30</v>
      </c>
      <c r="AT1528" s="140"/>
      <c r="AU1528" s="157">
        <f>IF(IF(D1528='[1]Sheet1 (2)'!$C$69,'[1]Sheet1 (2)'!$D$69*('[1]Sheet1 (2)'!$D$72-rut_index)/'[1]Sheet1 (2)'!$D$72,IF([1]shee2!D1468='[1]Sheet1 (2)'!$C$70,'[1]Sheet1 (2)'!$D$70*('[1]Sheet1 (2)'!$D$72-rut_index)/'[1]Sheet1 (2)'!$D$72,IF([1]shee2!D1468='[1]Sheet1 (2)'!$C$71,'[1]Sheet1 (2)'!$D$71*('[1]Sheet1 (2)'!$D$72-rut_index)/'[1]Sheet1 (2)'!$D$72)))&lt;0,0,IF(D1528='[1]Sheet1 (2)'!$C$69,'[1]Sheet1 (2)'!$D$69*('[1]Sheet1 (2)'!$D$72-rut_index)/'[1]Sheet1 (2)'!$D$72,IF([1]shee2!D1468='[1]Sheet1 (2)'!$C$70,'[1]Sheet1 (2)'!$D$70*('[1]Sheet1 (2)'!$D$72-rut_index)/'[1]Sheet1 (2)'!$D$72,IF([1]shee2!D1468='[1]Sheet1 (2)'!$C$71,'[1]Sheet1 (2)'!$D$71*('[1]Sheet1 (2)'!$D$72-rut_index)/'[1]Sheet1 (2)'!$D$72))))</f>
        <v>5</v>
      </c>
      <c r="AV1528" s="157">
        <f>IF(IF(D1528='[1]Sheet1 (2)'!$C$69,'[1]Sheet1 (2)'!$D$69*('[1]Sheet1 (2)'!$D$72-crack_s_index)/'[1]Sheet1 (2)'!$D$72,IF([1]shee2!D1468='[1]Sheet1 (2)'!$C$70,'[1]Sheet1 (2)'!$D$70*('[1]Sheet1 (2)'!$D$72-crack_s_index)/'[1]Sheet1 (2)'!$D$72,IF([1]shee2!D1468='[1]Sheet1 (2)'!$C$71,'[1]Sheet1 (2)'!$D$71*('[1]Sheet1 (2)'!$D$72-crack_s_index)/'[1]Sheet1 (2)'!$D$72)))&lt;0,0,IF(D1528='[1]Sheet1 (2)'!$C$69,'[1]Sheet1 (2)'!$D$69*('[1]Sheet1 (2)'!$D$72-crack_s_index)/'[1]Sheet1 (2)'!$D$72,IF([1]shee2!D1468='[1]Sheet1 (2)'!$C$70,'[1]Sheet1 (2)'!$D$70*('[1]Sheet1 (2)'!$D$72-crack_s_index)/'[1]Sheet1 (2)'!$D$72,IF([1]shee2!D1468='[1]Sheet1 (2)'!$C$71,'[1]Sheet1 (2)'!$D$71*('[1]Sheet1 (2)'!$D$72-crack_s_index)/'[1]Sheet1 (2)'!$D$72))))</f>
        <v>4.166666666666667</v>
      </c>
      <c r="AW1528" s="157">
        <f>IF(IF(D1528='[1]Sheet1 (2)'!$C$69,'[1]Sheet1 (2)'!$D$69*('[1]Sheet1 (2)'!$D$72-crack_t_index)/'[1]Sheet1 (2)'!$D$72,IF([1]shee2!D1468='[1]Sheet1 (2)'!$C$70,'[1]Sheet1 (2)'!$D$70*('[1]Sheet1 (2)'!$D$72-crack_t_index)/'[1]Sheet1 (2)'!$D$72,IF([1]shee2!D1468='[1]Sheet1 (2)'!$C$71,'[1]Sheet1 (2)'!$D$71*('[1]Sheet1 (2)'!$D$72-crack_t_index)/'[1]Sheet1 (2)'!$D$72)))&lt;0,0,IF(D1528='[1]Sheet1 (2)'!$C$69,'[1]Sheet1 (2)'!$D$69*('[1]Sheet1 (2)'!$D$72-crack_t_index)/'[1]Sheet1 (2)'!$D$72,IF([1]shee2!D1468='[1]Sheet1 (2)'!$C$70,'[1]Sheet1 (2)'!$D$70*('[1]Sheet1 (2)'!$D$72-crack_t_index)/'[1]Sheet1 (2)'!$D$72,IF([1]shee2!D1468='[1]Sheet1 (2)'!$C$71,'[1]Sheet1 (2)'!$D$71*('[1]Sheet1 (2)'!$D$72-crack_t_index)/'[1]Sheet1 (2)'!$D$72))))</f>
        <v>4.166666666666667</v>
      </c>
      <c r="AX1528" s="157">
        <f>IF(IF(D1528='[1]Sheet1 (2)'!$C$69,'[1]Sheet1 (2)'!$D$69*('[1]Sheet1 (2)'!$D$72-rave_index)/'[1]Sheet1 (2)'!$D$72,IF([1]shee2!D1468='[1]Sheet1 (2)'!$C$70,'[1]Sheet1 (2)'!$D$70*('[1]Sheet1 (2)'!$D$72-rave_index)/'[1]Sheet1 (2)'!$D$72,IF([1]shee2!D1468='[1]Sheet1 (2)'!$C$71,'[1]Sheet1 (2)'!$D$71*('[1]Sheet1 (2)'!$D$72-rave_index)/'[1]Sheet1 (2)'!$D$72)))&lt;0,0,IF(D1528='[1]Sheet1 (2)'!$C$69,'[1]Sheet1 (2)'!$D$69*('[1]Sheet1 (2)'!$D$72-rave_index)/'[1]Sheet1 (2)'!$D$72,IF([1]shee2!D1468='[1]Sheet1 (2)'!$C$70,'[1]Sheet1 (2)'!$D$70*('[1]Sheet1 (2)'!$D$72-rave_index)/'[1]Sheet1 (2)'!$D$72,IF([1]shee2!D1468='[1]Sheet1 (2)'!$C$71,'[1]Sheet1 (2)'!$D$71*('[1]Sheet1 (2)'!$D$72-rave_index)/'[1]Sheet1 (2)'!$D$72))))</f>
        <v>4.166666666666667</v>
      </c>
      <c r="AY1528" s="157">
        <f>IF(IF(D1528='[1]Sheet1 (2)'!$C$69,'[1]Sheet1 (2)'!$D$69*('[1]Sheet1 (2)'!$D$72-rough_index)/'[1]Sheet1 (2)'!$D$72,IF([1]shee2!D1468='[1]Sheet1 (2)'!$C$70,'[1]Sheet1 (2)'!$D$70*('[1]Sheet1 (2)'!$D$72-rough_index)/'[1]Sheet1 (2)'!$D$72,IF([1]shee2!D1468='[1]Sheet1 (2)'!$C$71,'[1]Sheet1 (2)'!$D$71*('[1]Sheet1 (2)'!$D$72-rough_index)/'[1]Sheet1 (2)'!$D$72)))&lt;0,0,IF(D1528='[1]Sheet1 (2)'!$C$69,'[1]Sheet1 (2)'!$D$69*('[1]Sheet1 (2)'!$D$72-rough_index)/'[1]Sheet1 (2)'!$D$72,IF([1]shee2!D1468='[1]Sheet1 (2)'!$C$70,'[1]Sheet1 (2)'!$D$70*('[1]Sheet1 (2)'!$D$72-rough_index)/'[1]Sheet1 (2)'!$D$72,IF([1]shee2!D1468='[1]Sheet1 (2)'!$C$71,'[1]Sheet1 (2)'!$D$71*('[1]Sheet1 (2)'!$D$72-rough_index)/'[1]Sheet1 (2)'!$D$72))))</f>
        <v>2.5</v>
      </c>
      <c r="AZ1528" s="179">
        <f>+(AU1528*'[1]Sheet1 (2)'!$C$77)+(AV1528*'[1]Sheet1 (2)'!$C$78)+(AW1528*'[1]Sheet1 (2)'!$C$79)+(AX1528*'[1]Sheet1 (2)'!$C$80)+(AY1528*'[1]Sheet1 (2)'!$C$81)</f>
        <v>3.833333333333333</v>
      </c>
      <c r="BA1528" s="213" t="str">
        <f t="shared" si="46"/>
        <v>Fair</v>
      </c>
      <c r="BE1528">
        <f>IF(D1528='[1]Sheet1 (2)'!$C$61,'[1]Sheet1 (2)'!$D$61*(counts^2)+'[1]Sheet1 (2)'!$G$61*counts+'[1]Sheet1 (2)'!$J$61,IF(D1528='[1]Sheet1 (2)'!$C$62,'[1]Sheet1 (2)'!$D$62*counts+'[1]Sheet1 (2)'!$G$62,IF(D1528='[1]Sheet1 (2)'!$C$63,'[1]Sheet1 (2)'!$D$63*counts+'[1]Sheet1 (2)'!$G$63,IF(D1528='[1]Sheet1 (2)'!$C$64,'[1]Sheet1 (2)'!$D$64*counts+'[1]Sheet1 (2)'!$G$64))))</f>
        <v>2.0984129299999998</v>
      </c>
    </row>
    <row r="1529" spans="1:57" ht="12.75" customHeight="1">
      <c r="A1529" s="176" t="s">
        <v>282</v>
      </c>
      <c r="B1529" s="145" t="s">
        <v>76</v>
      </c>
      <c r="C1529" s="170">
        <v>1662</v>
      </c>
      <c r="D1529" s="174" t="s">
        <v>77</v>
      </c>
      <c r="E1529" s="171">
        <v>8</v>
      </c>
      <c r="F1529" s="171">
        <v>2</v>
      </c>
      <c r="G1529" s="171" t="s">
        <v>77</v>
      </c>
      <c r="H1529" s="171">
        <v>1</v>
      </c>
      <c r="I1529" s="171" t="s">
        <v>77</v>
      </c>
      <c r="J1529" s="173" t="s">
        <v>80</v>
      </c>
      <c r="K1529" s="173" t="s">
        <v>80</v>
      </c>
      <c r="L1529" s="169">
        <f>VLOOKUP(CONCATENATE(J1529,K1529),'Sheet1 (2)'!$J$6:$K$26,2,FALSE)</f>
        <v>0</v>
      </c>
      <c r="M1529" s="173" t="s">
        <v>83</v>
      </c>
      <c r="N1529" s="173" t="s">
        <v>83</v>
      </c>
      <c r="O1529" s="177">
        <f>VLOOKUP(CONCATENATE(M1529,N1529),'[1]Sheet1 (2)'!$L$6:$M$26,2,FALSE)</f>
        <v>37.5</v>
      </c>
      <c r="P1529" s="173" t="s">
        <v>83</v>
      </c>
      <c r="Q1529" s="173" t="s">
        <v>78</v>
      </c>
      <c r="R1529" s="177">
        <f>VLOOKUP(CONCATENATE(P1529,Q1529),'[1]Sheet1 (2)'!$N$6:$O$26,2,FALSE)</f>
        <v>7.5</v>
      </c>
      <c r="S1529" s="173" t="s">
        <v>80</v>
      </c>
      <c r="T1529" s="173" t="s">
        <v>80</v>
      </c>
      <c r="U1529" s="177">
        <f>VLOOKUP(CONCATENATE(S1529,T1529),'[1]Sheet1 (2)'!$P$6:$Q$26,2,FALSE)</f>
        <v>0</v>
      </c>
      <c r="V1529" s="173" t="s">
        <v>80</v>
      </c>
      <c r="W1529" s="173" t="s">
        <v>80</v>
      </c>
      <c r="X1529" s="177">
        <f>VLOOKUP(CONCATENATE(V1529,W1529),'[1]Sheet1 (2)'!$R$6:$S$26,2,FALSE)</f>
        <v>0</v>
      </c>
      <c r="Y1529" s="173" t="s">
        <v>83</v>
      </c>
      <c r="Z1529" s="173" t="s">
        <v>83</v>
      </c>
      <c r="AA1529" s="177">
        <f>VLOOKUP(CONCATENATE(Y1529,Z1529),'[1]Sheet1 (2)'!$T$6:$U$26,2,FALSE)</f>
        <v>37.5</v>
      </c>
      <c r="AB1529" s="173" t="s">
        <v>80</v>
      </c>
      <c r="AC1529" s="173" t="s">
        <v>80</v>
      </c>
      <c r="AD1529" s="177">
        <f>VLOOKUP(CONCATENATE(AB1529,AC1529),'[1]Sheet1 (2)'!$X$6:$Y$26,2,FALSE)</f>
        <v>0</v>
      </c>
      <c r="AE1529" s="173" t="s">
        <v>82</v>
      </c>
      <c r="AF1529" s="173" t="s">
        <v>81</v>
      </c>
      <c r="AG1529" s="177">
        <f>VLOOKUP(CONCATENATE(AE1529,AF1529),'[1]Sheet1 (2)'!$Z$6:$AA$26,2,FALSE)</f>
        <v>66</v>
      </c>
      <c r="AH1529" s="172"/>
      <c r="AI1529" s="178"/>
      <c r="AJ1529" s="140"/>
      <c r="AK1529" s="176" t="s">
        <v>282</v>
      </c>
      <c r="AL1529" s="176" t="s">
        <v>76</v>
      </c>
      <c r="AM1529" s="170">
        <f t="shared" si="47"/>
        <v>1662</v>
      </c>
      <c r="AN1529" s="147"/>
      <c r="AO1529" s="155" t="s">
        <v>409</v>
      </c>
      <c r="AP1529" s="156"/>
      <c r="AQ1529" s="157">
        <v>2.0069523542556391</v>
      </c>
      <c r="AR1529" s="158"/>
      <c r="AS1529" s="145">
        <f>LOOKUP(rufmkm,'[1]Sheet1 (2)'!$V$62:$V$71,'[1]Sheet1 (2)'!$W$62:$W$71)</f>
        <v>30</v>
      </c>
      <c r="AT1529" s="140"/>
      <c r="AU1529" s="157">
        <f>IF(IF(D1529='[1]Sheet1 (2)'!$C$69,'[1]Sheet1 (2)'!$D$69*('[1]Sheet1 (2)'!$D$72-rut_index)/'[1]Sheet1 (2)'!$D$72,IF([1]shee2!D1469='[1]Sheet1 (2)'!$C$70,'[1]Sheet1 (2)'!$D$70*('[1]Sheet1 (2)'!$D$72-rut_index)/'[1]Sheet1 (2)'!$D$72,IF([1]shee2!D1469='[1]Sheet1 (2)'!$C$71,'[1]Sheet1 (2)'!$D$71*('[1]Sheet1 (2)'!$D$72-rut_index)/'[1]Sheet1 (2)'!$D$72)))&lt;0,0,IF(D1529='[1]Sheet1 (2)'!$C$69,'[1]Sheet1 (2)'!$D$69*('[1]Sheet1 (2)'!$D$72-rut_index)/'[1]Sheet1 (2)'!$D$72,IF([1]shee2!D1469='[1]Sheet1 (2)'!$C$70,'[1]Sheet1 (2)'!$D$70*('[1]Sheet1 (2)'!$D$72-rut_index)/'[1]Sheet1 (2)'!$D$72,IF([1]shee2!D1469='[1]Sheet1 (2)'!$C$71,'[1]Sheet1 (2)'!$D$71*('[1]Sheet1 (2)'!$D$72-rut_index)/'[1]Sheet1 (2)'!$D$72))))</f>
        <v>5</v>
      </c>
      <c r="AV1529" s="157">
        <f>IF(IF(D1529='[1]Sheet1 (2)'!$C$69,'[1]Sheet1 (2)'!$D$69*('[1]Sheet1 (2)'!$D$72-crack_s_index)/'[1]Sheet1 (2)'!$D$72,IF([1]shee2!D1469='[1]Sheet1 (2)'!$C$70,'[1]Sheet1 (2)'!$D$70*('[1]Sheet1 (2)'!$D$72-crack_s_index)/'[1]Sheet1 (2)'!$D$72,IF([1]shee2!D1469='[1]Sheet1 (2)'!$C$71,'[1]Sheet1 (2)'!$D$71*('[1]Sheet1 (2)'!$D$72-crack_s_index)/'[1]Sheet1 (2)'!$D$72)))&lt;0,0,IF(D1529='[1]Sheet1 (2)'!$C$69,'[1]Sheet1 (2)'!$D$69*('[1]Sheet1 (2)'!$D$72-crack_s_index)/'[1]Sheet1 (2)'!$D$72,IF([1]shee2!D1469='[1]Sheet1 (2)'!$C$70,'[1]Sheet1 (2)'!$D$70*('[1]Sheet1 (2)'!$D$72-crack_s_index)/'[1]Sheet1 (2)'!$D$72,IF([1]shee2!D1469='[1]Sheet1 (2)'!$C$71,'[1]Sheet1 (2)'!$D$71*('[1]Sheet1 (2)'!$D$72-crack_s_index)/'[1]Sheet1 (2)'!$D$72))))</f>
        <v>1.875</v>
      </c>
      <c r="AW1529" s="157">
        <f>IF(IF(D1529='[1]Sheet1 (2)'!$C$69,'[1]Sheet1 (2)'!$D$69*('[1]Sheet1 (2)'!$D$72-crack_t_index)/'[1]Sheet1 (2)'!$D$72,IF([1]shee2!D1469='[1]Sheet1 (2)'!$C$70,'[1]Sheet1 (2)'!$D$70*('[1]Sheet1 (2)'!$D$72-crack_t_index)/'[1]Sheet1 (2)'!$D$72,IF([1]shee2!D1469='[1]Sheet1 (2)'!$C$71,'[1]Sheet1 (2)'!$D$71*('[1]Sheet1 (2)'!$D$72-crack_t_index)/'[1]Sheet1 (2)'!$D$72)))&lt;0,0,IF(D1529='[1]Sheet1 (2)'!$C$69,'[1]Sheet1 (2)'!$D$69*('[1]Sheet1 (2)'!$D$72-crack_t_index)/'[1]Sheet1 (2)'!$D$72,IF([1]shee2!D1469='[1]Sheet1 (2)'!$C$70,'[1]Sheet1 (2)'!$D$70*('[1]Sheet1 (2)'!$D$72-crack_t_index)/'[1]Sheet1 (2)'!$D$72,IF([1]shee2!D1469='[1]Sheet1 (2)'!$C$71,'[1]Sheet1 (2)'!$D$71*('[1]Sheet1 (2)'!$D$72-crack_t_index)/'[1]Sheet1 (2)'!$D$72))))</f>
        <v>4.375</v>
      </c>
      <c r="AX1529" s="157">
        <f>IF(IF(D1529='[1]Sheet1 (2)'!$C$69,'[1]Sheet1 (2)'!$D$69*('[1]Sheet1 (2)'!$D$72-rave_index)/'[1]Sheet1 (2)'!$D$72,IF([1]shee2!D1469='[1]Sheet1 (2)'!$C$70,'[1]Sheet1 (2)'!$D$70*('[1]Sheet1 (2)'!$D$72-rave_index)/'[1]Sheet1 (2)'!$D$72,IF([1]shee2!D1469='[1]Sheet1 (2)'!$C$71,'[1]Sheet1 (2)'!$D$71*('[1]Sheet1 (2)'!$D$72-rave_index)/'[1]Sheet1 (2)'!$D$72)))&lt;0,0,IF(D1529='[1]Sheet1 (2)'!$C$69,'[1]Sheet1 (2)'!$D$69*('[1]Sheet1 (2)'!$D$72-rave_index)/'[1]Sheet1 (2)'!$D$72,IF([1]shee2!D1469='[1]Sheet1 (2)'!$C$70,'[1]Sheet1 (2)'!$D$70*('[1]Sheet1 (2)'!$D$72-rave_index)/'[1]Sheet1 (2)'!$D$72,IF([1]shee2!D1469='[1]Sheet1 (2)'!$C$71,'[1]Sheet1 (2)'!$D$71*('[1]Sheet1 (2)'!$D$72-rave_index)/'[1]Sheet1 (2)'!$D$72))))</f>
        <v>1.875</v>
      </c>
      <c r="AY1529" s="157">
        <f>IF(IF(D1529='[1]Sheet1 (2)'!$C$69,'[1]Sheet1 (2)'!$D$69*('[1]Sheet1 (2)'!$D$72-rough_index)/'[1]Sheet1 (2)'!$D$72,IF([1]shee2!D1469='[1]Sheet1 (2)'!$C$70,'[1]Sheet1 (2)'!$D$70*('[1]Sheet1 (2)'!$D$72-rough_index)/'[1]Sheet1 (2)'!$D$72,IF([1]shee2!D1469='[1]Sheet1 (2)'!$C$71,'[1]Sheet1 (2)'!$D$71*('[1]Sheet1 (2)'!$D$72-rough_index)/'[1]Sheet1 (2)'!$D$72)))&lt;0,0,IF(D1529='[1]Sheet1 (2)'!$C$69,'[1]Sheet1 (2)'!$D$69*('[1]Sheet1 (2)'!$D$72-rough_index)/'[1]Sheet1 (2)'!$D$72,IF([1]shee2!D1469='[1]Sheet1 (2)'!$C$70,'[1]Sheet1 (2)'!$D$70*('[1]Sheet1 (2)'!$D$72-rough_index)/'[1]Sheet1 (2)'!$D$72,IF([1]shee2!D1469='[1]Sheet1 (2)'!$C$71,'[1]Sheet1 (2)'!$D$71*('[1]Sheet1 (2)'!$D$72-rough_index)/'[1]Sheet1 (2)'!$D$72))))</f>
        <v>2.5</v>
      </c>
      <c r="AZ1529" s="179">
        <f>+(AU1529*'[1]Sheet1 (2)'!$C$77)+(AV1529*'[1]Sheet1 (2)'!$C$78)+(AW1529*'[1]Sheet1 (2)'!$C$79)+(AX1529*'[1]Sheet1 (2)'!$C$80)+(AY1529*'[1]Sheet1 (2)'!$C$81)</f>
        <v>2.7874999999999996</v>
      </c>
      <c r="BA1529" s="213" t="str">
        <f t="shared" si="46"/>
        <v>Fair</v>
      </c>
      <c r="BE1529">
        <f>IF(D1529='[1]Sheet1 (2)'!$C$61,'[1]Sheet1 (2)'!$D$61*(counts^2)+'[1]Sheet1 (2)'!$G$61*counts+'[1]Sheet1 (2)'!$J$61,IF(D1529='[1]Sheet1 (2)'!$C$62,'[1]Sheet1 (2)'!$D$62*counts+'[1]Sheet1 (2)'!$G$62,IF(D1529='[1]Sheet1 (2)'!$C$63,'[1]Sheet1 (2)'!$D$63*counts+'[1]Sheet1 (2)'!$G$63,IF(D1529='[1]Sheet1 (2)'!$C$64,'[1]Sheet1 (2)'!$D$64*counts+'[1]Sheet1 (2)'!$G$64))))</f>
        <v>2.0984129299999998</v>
      </c>
    </row>
    <row r="1530" spans="1:57" ht="12.75" customHeight="1">
      <c r="A1530" s="176" t="s">
        <v>282</v>
      </c>
      <c r="B1530" s="145" t="s">
        <v>76</v>
      </c>
      <c r="C1530" s="170">
        <v>1663</v>
      </c>
      <c r="D1530" s="174" t="s">
        <v>77</v>
      </c>
      <c r="E1530" s="171">
        <v>8</v>
      </c>
      <c r="F1530" s="171">
        <v>2</v>
      </c>
      <c r="G1530" s="171" t="s">
        <v>77</v>
      </c>
      <c r="H1530" s="171">
        <v>1</v>
      </c>
      <c r="I1530" s="171" t="s">
        <v>77</v>
      </c>
      <c r="J1530" s="173" t="s">
        <v>80</v>
      </c>
      <c r="K1530" s="173" t="s">
        <v>80</v>
      </c>
      <c r="L1530" s="169">
        <f>VLOOKUP(CONCATENATE(J1530,K1530),'Sheet1 (2)'!$J$6:$K$26,2,FALSE)</f>
        <v>0</v>
      </c>
      <c r="M1530" s="173" t="s">
        <v>83</v>
      </c>
      <c r="N1530" s="173" t="s">
        <v>82</v>
      </c>
      <c r="O1530" s="177">
        <f>VLOOKUP(CONCATENATE(M1530,N1530),'[1]Sheet1 (2)'!$L$6:$M$26,2,FALSE)</f>
        <v>18.75</v>
      </c>
      <c r="P1530" s="173" t="s">
        <v>83</v>
      </c>
      <c r="Q1530" s="173" t="s">
        <v>78</v>
      </c>
      <c r="R1530" s="177">
        <f>VLOOKUP(CONCATENATE(P1530,Q1530),'[1]Sheet1 (2)'!$N$6:$O$26,2,FALSE)</f>
        <v>7.5</v>
      </c>
      <c r="S1530" s="173" t="s">
        <v>80</v>
      </c>
      <c r="T1530" s="173" t="s">
        <v>80</v>
      </c>
      <c r="U1530" s="177">
        <f>VLOOKUP(CONCATENATE(S1530,T1530),'[1]Sheet1 (2)'!$P$6:$Q$26,2,FALSE)</f>
        <v>0</v>
      </c>
      <c r="V1530" s="173" t="s">
        <v>80</v>
      </c>
      <c r="W1530" s="173" t="s">
        <v>80</v>
      </c>
      <c r="X1530" s="177">
        <f>VLOOKUP(CONCATENATE(V1530,W1530),'[1]Sheet1 (2)'!$R$6:$S$26,2,FALSE)</f>
        <v>0</v>
      </c>
      <c r="Y1530" s="173" t="s">
        <v>80</v>
      </c>
      <c r="Z1530" s="173" t="s">
        <v>80</v>
      </c>
      <c r="AA1530" s="177">
        <f>VLOOKUP(CONCATENATE(Y1530,Z1530),'[1]Sheet1 (2)'!$T$6:$U$26,2,FALSE)</f>
        <v>0</v>
      </c>
      <c r="AB1530" s="173" t="s">
        <v>80</v>
      </c>
      <c r="AC1530" s="173" t="s">
        <v>80</v>
      </c>
      <c r="AD1530" s="177">
        <f>VLOOKUP(CONCATENATE(AB1530,AC1530),'[1]Sheet1 (2)'!$X$6:$Y$26,2,FALSE)</f>
        <v>0</v>
      </c>
      <c r="AE1530" s="173" t="s">
        <v>82</v>
      </c>
      <c r="AF1530" s="173" t="s">
        <v>81</v>
      </c>
      <c r="AG1530" s="177">
        <f>VLOOKUP(CONCATENATE(AE1530,AF1530),'[1]Sheet1 (2)'!$Z$6:$AA$26,2,FALSE)</f>
        <v>66</v>
      </c>
      <c r="AH1530" s="172"/>
      <c r="AI1530" s="178"/>
      <c r="AJ1530" s="140"/>
      <c r="AK1530" s="176" t="s">
        <v>282</v>
      </c>
      <c r="AL1530" s="176" t="s">
        <v>76</v>
      </c>
      <c r="AM1530" s="170">
        <f t="shared" si="47"/>
        <v>1663</v>
      </c>
      <c r="AN1530" s="147"/>
      <c r="AO1530" s="155" t="s">
        <v>409</v>
      </c>
      <c r="AP1530" s="156"/>
      <c r="AQ1530" s="157">
        <v>2.0833268576739621</v>
      </c>
      <c r="AR1530" s="158"/>
      <c r="AS1530" s="145">
        <f>LOOKUP(rufmkm,'[1]Sheet1 (2)'!$V$62:$V$71,'[1]Sheet1 (2)'!$W$62:$W$71)</f>
        <v>30</v>
      </c>
      <c r="AT1530" s="140"/>
      <c r="AU1530" s="157">
        <f>IF(IF(D1530='[1]Sheet1 (2)'!$C$69,'[1]Sheet1 (2)'!$D$69*('[1]Sheet1 (2)'!$D$72-rut_index)/'[1]Sheet1 (2)'!$D$72,IF([1]shee2!D1470='[1]Sheet1 (2)'!$C$70,'[1]Sheet1 (2)'!$D$70*('[1]Sheet1 (2)'!$D$72-rut_index)/'[1]Sheet1 (2)'!$D$72,IF([1]shee2!D1470='[1]Sheet1 (2)'!$C$71,'[1]Sheet1 (2)'!$D$71*('[1]Sheet1 (2)'!$D$72-rut_index)/'[1]Sheet1 (2)'!$D$72)))&lt;0,0,IF(D1530='[1]Sheet1 (2)'!$C$69,'[1]Sheet1 (2)'!$D$69*('[1]Sheet1 (2)'!$D$72-rut_index)/'[1]Sheet1 (2)'!$D$72,IF([1]shee2!D1470='[1]Sheet1 (2)'!$C$70,'[1]Sheet1 (2)'!$D$70*('[1]Sheet1 (2)'!$D$72-rut_index)/'[1]Sheet1 (2)'!$D$72,IF([1]shee2!D1470='[1]Sheet1 (2)'!$C$71,'[1]Sheet1 (2)'!$D$71*('[1]Sheet1 (2)'!$D$72-rut_index)/'[1]Sheet1 (2)'!$D$72))))</f>
        <v>5</v>
      </c>
      <c r="AV1530" s="157">
        <f>IF(IF(D1530='[1]Sheet1 (2)'!$C$69,'[1]Sheet1 (2)'!$D$69*('[1]Sheet1 (2)'!$D$72-crack_s_index)/'[1]Sheet1 (2)'!$D$72,IF([1]shee2!D1470='[1]Sheet1 (2)'!$C$70,'[1]Sheet1 (2)'!$D$70*('[1]Sheet1 (2)'!$D$72-crack_s_index)/'[1]Sheet1 (2)'!$D$72,IF([1]shee2!D1470='[1]Sheet1 (2)'!$C$71,'[1]Sheet1 (2)'!$D$71*('[1]Sheet1 (2)'!$D$72-crack_s_index)/'[1]Sheet1 (2)'!$D$72)))&lt;0,0,IF(D1530='[1]Sheet1 (2)'!$C$69,'[1]Sheet1 (2)'!$D$69*('[1]Sheet1 (2)'!$D$72-crack_s_index)/'[1]Sheet1 (2)'!$D$72,IF([1]shee2!D1470='[1]Sheet1 (2)'!$C$70,'[1]Sheet1 (2)'!$D$70*('[1]Sheet1 (2)'!$D$72-crack_s_index)/'[1]Sheet1 (2)'!$D$72,IF([1]shee2!D1470='[1]Sheet1 (2)'!$C$71,'[1]Sheet1 (2)'!$D$71*('[1]Sheet1 (2)'!$D$72-crack_s_index)/'[1]Sheet1 (2)'!$D$72))))</f>
        <v>3.4375</v>
      </c>
      <c r="AW1530" s="157">
        <f>IF(IF(D1530='[1]Sheet1 (2)'!$C$69,'[1]Sheet1 (2)'!$D$69*('[1]Sheet1 (2)'!$D$72-crack_t_index)/'[1]Sheet1 (2)'!$D$72,IF([1]shee2!D1470='[1]Sheet1 (2)'!$C$70,'[1]Sheet1 (2)'!$D$70*('[1]Sheet1 (2)'!$D$72-crack_t_index)/'[1]Sheet1 (2)'!$D$72,IF([1]shee2!D1470='[1]Sheet1 (2)'!$C$71,'[1]Sheet1 (2)'!$D$71*('[1]Sheet1 (2)'!$D$72-crack_t_index)/'[1]Sheet1 (2)'!$D$72)))&lt;0,0,IF(D1530='[1]Sheet1 (2)'!$C$69,'[1]Sheet1 (2)'!$D$69*('[1]Sheet1 (2)'!$D$72-crack_t_index)/'[1]Sheet1 (2)'!$D$72,IF([1]shee2!D1470='[1]Sheet1 (2)'!$C$70,'[1]Sheet1 (2)'!$D$70*('[1]Sheet1 (2)'!$D$72-crack_t_index)/'[1]Sheet1 (2)'!$D$72,IF([1]shee2!D1470='[1]Sheet1 (2)'!$C$71,'[1]Sheet1 (2)'!$D$71*('[1]Sheet1 (2)'!$D$72-crack_t_index)/'[1]Sheet1 (2)'!$D$72))))</f>
        <v>4.375</v>
      </c>
      <c r="AX1530" s="157">
        <f>IF(IF(D1530='[1]Sheet1 (2)'!$C$69,'[1]Sheet1 (2)'!$D$69*('[1]Sheet1 (2)'!$D$72-rave_index)/'[1]Sheet1 (2)'!$D$72,IF([1]shee2!D1470='[1]Sheet1 (2)'!$C$70,'[1]Sheet1 (2)'!$D$70*('[1]Sheet1 (2)'!$D$72-rave_index)/'[1]Sheet1 (2)'!$D$72,IF([1]shee2!D1470='[1]Sheet1 (2)'!$C$71,'[1]Sheet1 (2)'!$D$71*('[1]Sheet1 (2)'!$D$72-rave_index)/'[1]Sheet1 (2)'!$D$72)))&lt;0,0,IF(D1530='[1]Sheet1 (2)'!$C$69,'[1]Sheet1 (2)'!$D$69*('[1]Sheet1 (2)'!$D$72-rave_index)/'[1]Sheet1 (2)'!$D$72,IF([1]shee2!D1470='[1]Sheet1 (2)'!$C$70,'[1]Sheet1 (2)'!$D$70*('[1]Sheet1 (2)'!$D$72-rave_index)/'[1]Sheet1 (2)'!$D$72,IF([1]shee2!D1470='[1]Sheet1 (2)'!$C$71,'[1]Sheet1 (2)'!$D$71*('[1]Sheet1 (2)'!$D$72-rave_index)/'[1]Sheet1 (2)'!$D$72))))</f>
        <v>5</v>
      </c>
      <c r="AY1530" s="157">
        <f>IF(IF(D1530='[1]Sheet1 (2)'!$C$69,'[1]Sheet1 (2)'!$D$69*('[1]Sheet1 (2)'!$D$72-rough_index)/'[1]Sheet1 (2)'!$D$72,IF([1]shee2!D1470='[1]Sheet1 (2)'!$C$70,'[1]Sheet1 (2)'!$D$70*('[1]Sheet1 (2)'!$D$72-rough_index)/'[1]Sheet1 (2)'!$D$72,IF([1]shee2!D1470='[1]Sheet1 (2)'!$C$71,'[1]Sheet1 (2)'!$D$71*('[1]Sheet1 (2)'!$D$72-rough_index)/'[1]Sheet1 (2)'!$D$72)))&lt;0,0,IF(D1530='[1]Sheet1 (2)'!$C$69,'[1]Sheet1 (2)'!$D$69*('[1]Sheet1 (2)'!$D$72-rough_index)/'[1]Sheet1 (2)'!$D$72,IF([1]shee2!D1470='[1]Sheet1 (2)'!$C$70,'[1]Sheet1 (2)'!$D$70*('[1]Sheet1 (2)'!$D$72-rough_index)/'[1]Sheet1 (2)'!$D$72,IF([1]shee2!D1470='[1]Sheet1 (2)'!$C$71,'[1]Sheet1 (2)'!$D$71*('[1]Sheet1 (2)'!$D$72-rough_index)/'[1]Sheet1 (2)'!$D$72))))</f>
        <v>2.5</v>
      </c>
      <c r="AZ1530" s="179">
        <f>+(AU1530*'[1]Sheet1 (2)'!$C$77)+(AV1530*'[1]Sheet1 (2)'!$C$78)+(AW1530*'[1]Sheet1 (2)'!$C$79)+(AX1530*'[1]Sheet1 (2)'!$C$80)+(AY1530*'[1]Sheet1 (2)'!$C$81)</f>
        <v>3.6624999999999996</v>
      </c>
      <c r="BA1530" s="213" t="str">
        <f t="shared" si="46"/>
        <v>Fair</v>
      </c>
      <c r="BE1530">
        <f>IF(D1530='[1]Sheet1 (2)'!$C$61,'[1]Sheet1 (2)'!$D$61*(counts^2)+'[1]Sheet1 (2)'!$G$61*counts+'[1]Sheet1 (2)'!$J$61,IF(D1530='[1]Sheet1 (2)'!$C$62,'[1]Sheet1 (2)'!$D$62*counts+'[1]Sheet1 (2)'!$G$62,IF(D1530='[1]Sheet1 (2)'!$C$63,'[1]Sheet1 (2)'!$D$63*counts+'[1]Sheet1 (2)'!$G$63,IF(D1530='[1]Sheet1 (2)'!$C$64,'[1]Sheet1 (2)'!$D$64*counts+'[1]Sheet1 (2)'!$G$64))))</f>
        <v>2.0984129299999998</v>
      </c>
    </row>
    <row r="1531" spans="1:57" ht="12.75" customHeight="1">
      <c r="A1531" s="176" t="s">
        <v>282</v>
      </c>
      <c r="B1531" s="145" t="s">
        <v>76</v>
      </c>
      <c r="C1531" s="170">
        <v>1664</v>
      </c>
      <c r="D1531" s="174" t="s">
        <v>77</v>
      </c>
      <c r="E1531" s="171">
        <v>8</v>
      </c>
      <c r="F1531" s="171">
        <v>2</v>
      </c>
      <c r="G1531" s="171" t="s">
        <v>77</v>
      </c>
      <c r="H1531" s="171">
        <v>1</v>
      </c>
      <c r="I1531" s="171" t="s">
        <v>77</v>
      </c>
      <c r="J1531" s="173" t="s">
        <v>80</v>
      </c>
      <c r="K1531" s="173" t="s">
        <v>80</v>
      </c>
      <c r="L1531" s="169">
        <f>VLOOKUP(CONCATENATE(J1531,K1531),'Sheet1 (2)'!$J$6:$K$26,2,FALSE)</f>
        <v>0</v>
      </c>
      <c r="M1531" s="173" t="s">
        <v>83</v>
      </c>
      <c r="N1531" s="173" t="s">
        <v>78</v>
      </c>
      <c r="O1531" s="177">
        <f>VLOOKUP(CONCATENATE(M1531,N1531),'[1]Sheet1 (2)'!$L$6:$M$26,2,FALSE)</f>
        <v>7.5</v>
      </c>
      <c r="P1531" s="173" t="s">
        <v>83</v>
      </c>
      <c r="Q1531" s="173" t="s">
        <v>78</v>
      </c>
      <c r="R1531" s="177">
        <f>VLOOKUP(CONCATENATE(P1531,Q1531),'[1]Sheet1 (2)'!$N$6:$O$26,2,FALSE)</f>
        <v>7.5</v>
      </c>
      <c r="S1531" s="173" t="s">
        <v>80</v>
      </c>
      <c r="T1531" s="173" t="s">
        <v>80</v>
      </c>
      <c r="U1531" s="177">
        <f>VLOOKUP(CONCATENATE(S1531,T1531),'[1]Sheet1 (2)'!$P$6:$Q$26,2,FALSE)</f>
        <v>0</v>
      </c>
      <c r="V1531" s="173" t="s">
        <v>80</v>
      </c>
      <c r="W1531" s="173" t="s">
        <v>80</v>
      </c>
      <c r="X1531" s="177">
        <f>VLOOKUP(CONCATENATE(V1531,W1531),'[1]Sheet1 (2)'!$R$6:$S$26,2,FALSE)</f>
        <v>0</v>
      </c>
      <c r="Y1531" s="173" t="s">
        <v>80</v>
      </c>
      <c r="Z1531" s="173" t="s">
        <v>80</v>
      </c>
      <c r="AA1531" s="177">
        <f>VLOOKUP(CONCATENATE(Y1531,Z1531),'[1]Sheet1 (2)'!$T$6:$U$26,2,FALSE)</f>
        <v>0</v>
      </c>
      <c r="AB1531" s="173" t="s">
        <v>80</v>
      </c>
      <c r="AC1531" s="173" t="s">
        <v>80</v>
      </c>
      <c r="AD1531" s="177">
        <f>VLOOKUP(CONCATENATE(AB1531,AC1531),'[1]Sheet1 (2)'!$X$6:$Y$26,2,FALSE)</f>
        <v>0</v>
      </c>
      <c r="AE1531" s="173" t="s">
        <v>82</v>
      </c>
      <c r="AF1531" s="173" t="s">
        <v>81</v>
      </c>
      <c r="AG1531" s="177">
        <f>VLOOKUP(CONCATENATE(AE1531,AF1531),'[1]Sheet1 (2)'!$Z$6:$AA$26,2,FALSE)</f>
        <v>66</v>
      </c>
      <c r="AH1531" s="172"/>
      <c r="AI1531" s="178"/>
      <c r="AJ1531" s="140"/>
      <c r="AK1531" s="176" t="s">
        <v>282</v>
      </c>
      <c r="AL1531" s="176" t="s">
        <v>76</v>
      </c>
      <c r="AM1531" s="170">
        <f t="shared" si="47"/>
        <v>1664</v>
      </c>
      <c r="AN1531" s="147"/>
      <c r="AO1531" s="155"/>
      <c r="AP1531" s="156"/>
      <c r="AQ1531" s="157">
        <v>2.2657225190511427</v>
      </c>
      <c r="AR1531" s="158"/>
      <c r="AS1531" s="145">
        <f>LOOKUP(rufmkm,'[1]Sheet1 (2)'!$V$62:$V$71,'[1]Sheet1 (2)'!$W$62:$W$71)</f>
        <v>30</v>
      </c>
      <c r="AT1531" s="140"/>
      <c r="AU1531" s="157">
        <f>IF(IF(D1531='[1]Sheet1 (2)'!$C$69,'[1]Sheet1 (2)'!$D$69*('[1]Sheet1 (2)'!$D$72-rut_index)/'[1]Sheet1 (2)'!$D$72,IF([1]shee2!D1471='[1]Sheet1 (2)'!$C$70,'[1]Sheet1 (2)'!$D$70*('[1]Sheet1 (2)'!$D$72-rut_index)/'[1]Sheet1 (2)'!$D$72,IF([1]shee2!D1471='[1]Sheet1 (2)'!$C$71,'[1]Sheet1 (2)'!$D$71*('[1]Sheet1 (2)'!$D$72-rut_index)/'[1]Sheet1 (2)'!$D$72)))&lt;0,0,IF(D1531='[1]Sheet1 (2)'!$C$69,'[1]Sheet1 (2)'!$D$69*('[1]Sheet1 (2)'!$D$72-rut_index)/'[1]Sheet1 (2)'!$D$72,IF([1]shee2!D1471='[1]Sheet1 (2)'!$C$70,'[1]Sheet1 (2)'!$D$70*('[1]Sheet1 (2)'!$D$72-rut_index)/'[1]Sheet1 (2)'!$D$72,IF([1]shee2!D1471='[1]Sheet1 (2)'!$C$71,'[1]Sheet1 (2)'!$D$71*('[1]Sheet1 (2)'!$D$72-rut_index)/'[1]Sheet1 (2)'!$D$72))))</f>
        <v>5</v>
      </c>
      <c r="AV1531" s="157">
        <f>IF(IF(D1531='[1]Sheet1 (2)'!$C$69,'[1]Sheet1 (2)'!$D$69*('[1]Sheet1 (2)'!$D$72-crack_s_index)/'[1]Sheet1 (2)'!$D$72,IF([1]shee2!D1471='[1]Sheet1 (2)'!$C$70,'[1]Sheet1 (2)'!$D$70*('[1]Sheet1 (2)'!$D$72-crack_s_index)/'[1]Sheet1 (2)'!$D$72,IF([1]shee2!D1471='[1]Sheet1 (2)'!$C$71,'[1]Sheet1 (2)'!$D$71*('[1]Sheet1 (2)'!$D$72-crack_s_index)/'[1]Sheet1 (2)'!$D$72)))&lt;0,0,IF(D1531='[1]Sheet1 (2)'!$C$69,'[1]Sheet1 (2)'!$D$69*('[1]Sheet1 (2)'!$D$72-crack_s_index)/'[1]Sheet1 (2)'!$D$72,IF([1]shee2!D1471='[1]Sheet1 (2)'!$C$70,'[1]Sheet1 (2)'!$D$70*('[1]Sheet1 (2)'!$D$72-crack_s_index)/'[1]Sheet1 (2)'!$D$72,IF([1]shee2!D1471='[1]Sheet1 (2)'!$C$71,'[1]Sheet1 (2)'!$D$71*('[1]Sheet1 (2)'!$D$72-crack_s_index)/'[1]Sheet1 (2)'!$D$72))))</f>
        <v>4.375</v>
      </c>
      <c r="AW1531" s="157">
        <f>IF(IF(D1531='[1]Sheet1 (2)'!$C$69,'[1]Sheet1 (2)'!$D$69*('[1]Sheet1 (2)'!$D$72-crack_t_index)/'[1]Sheet1 (2)'!$D$72,IF([1]shee2!D1471='[1]Sheet1 (2)'!$C$70,'[1]Sheet1 (2)'!$D$70*('[1]Sheet1 (2)'!$D$72-crack_t_index)/'[1]Sheet1 (2)'!$D$72,IF([1]shee2!D1471='[1]Sheet1 (2)'!$C$71,'[1]Sheet1 (2)'!$D$71*('[1]Sheet1 (2)'!$D$72-crack_t_index)/'[1]Sheet1 (2)'!$D$72)))&lt;0,0,IF(D1531='[1]Sheet1 (2)'!$C$69,'[1]Sheet1 (2)'!$D$69*('[1]Sheet1 (2)'!$D$72-crack_t_index)/'[1]Sheet1 (2)'!$D$72,IF([1]shee2!D1471='[1]Sheet1 (2)'!$C$70,'[1]Sheet1 (2)'!$D$70*('[1]Sheet1 (2)'!$D$72-crack_t_index)/'[1]Sheet1 (2)'!$D$72,IF([1]shee2!D1471='[1]Sheet1 (2)'!$C$71,'[1]Sheet1 (2)'!$D$71*('[1]Sheet1 (2)'!$D$72-crack_t_index)/'[1]Sheet1 (2)'!$D$72))))</f>
        <v>4.375</v>
      </c>
      <c r="AX1531" s="157">
        <f>IF(IF(D1531='[1]Sheet1 (2)'!$C$69,'[1]Sheet1 (2)'!$D$69*('[1]Sheet1 (2)'!$D$72-rave_index)/'[1]Sheet1 (2)'!$D$72,IF([1]shee2!D1471='[1]Sheet1 (2)'!$C$70,'[1]Sheet1 (2)'!$D$70*('[1]Sheet1 (2)'!$D$72-rave_index)/'[1]Sheet1 (2)'!$D$72,IF([1]shee2!D1471='[1]Sheet1 (2)'!$C$71,'[1]Sheet1 (2)'!$D$71*('[1]Sheet1 (2)'!$D$72-rave_index)/'[1]Sheet1 (2)'!$D$72)))&lt;0,0,IF(D1531='[1]Sheet1 (2)'!$C$69,'[1]Sheet1 (2)'!$D$69*('[1]Sheet1 (2)'!$D$72-rave_index)/'[1]Sheet1 (2)'!$D$72,IF([1]shee2!D1471='[1]Sheet1 (2)'!$C$70,'[1]Sheet1 (2)'!$D$70*('[1]Sheet1 (2)'!$D$72-rave_index)/'[1]Sheet1 (2)'!$D$72,IF([1]shee2!D1471='[1]Sheet1 (2)'!$C$71,'[1]Sheet1 (2)'!$D$71*('[1]Sheet1 (2)'!$D$72-rave_index)/'[1]Sheet1 (2)'!$D$72))))</f>
        <v>5</v>
      </c>
      <c r="AY1531" s="157">
        <f>IF(IF(D1531='[1]Sheet1 (2)'!$C$69,'[1]Sheet1 (2)'!$D$69*('[1]Sheet1 (2)'!$D$72-rough_index)/'[1]Sheet1 (2)'!$D$72,IF([1]shee2!D1471='[1]Sheet1 (2)'!$C$70,'[1]Sheet1 (2)'!$D$70*('[1]Sheet1 (2)'!$D$72-rough_index)/'[1]Sheet1 (2)'!$D$72,IF([1]shee2!D1471='[1]Sheet1 (2)'!$C$71,'[1]Sheet1 (2)'!$D$71*('[1]Sheet1 (2)'!$D$72-rough_index)/'[1]Sheet1 (2)'!$D$72)))&lt;0,0,IF(D1531='[1]Sheet1 (2)'!$C$69,'[1]Sheet1 (2)'!$D$69*('[1]Sheet1 (2)'!$D$72-rough_index)/'[1]Sheet1 (2)'!$D$72,IF([1]shee2!D1471='[1]Sheet1 (2)'!$C$70,'[1]Sheet1 (2)'!$D$70*('[1]Sheet1 (2)'!$D$72-rough_index)/'[1]Sheet1 (2)'!$D$72,IF([1]shee2!D1471='[1]Sheet1 (2)'!$C$71,'[1]Sheet1 (2)'!$D$71*('[1]Sheet1 (2)'!$D$72-rough_index)/'[1]Sheet1 (2)'!$D$72))))</f>
        <v>2.5</v>
      </c>
      <c r="AZ1531" s="179">
        <f>+(AU1531*'[1]Sheet1 (2)'!$C$77)+(AV1531*'[1]Sheet1 (2)'!$C$78)+(AW1531*'[1]Sheet1 (2)'!$C$79)+(AX1531*'[1]Sheet1 (2)'!$C$80)+(AY1531*'[1]Sheet1 (2)'!$C$81)</f>
        <v>4</v>
      </c>
      <c r="BA1531" s="213" t="str">
        <f t="shared" si="46"/>
        <v>Good</v>
      </c>
      <c r="BE1531">
        <f>IF(D1531='[1]Sheet1 (2)'!$C$61,'[1]Sheet1 (2)'!$D$61*(counts^2)+'[1]Sheet1 (2)'!$G$61*counts+'[1]Sheet1 (2)'!$J$61,IF(D1531='[1]Sheet1 (2)'!$C$62,'[1]Sheet1 (2)'!$D$62*counts+'[1]Sheet1 (2)'!$G$62,IF(D1531='[1]Sheet1 (2)'!$C$63,'[1]Sheet1 (2)'!$D$63*counts+'[1]Sheet1 (2)'!$G$63,IF(D1531='[1]Sheet1 (2)'!$C$64,'[1]Sheet1 (2)'!$D$64*counts+'[1]Sheet1 (2)'!$G$64))))</f>
        <v>2.0984129299999998</v>
      </c>
    </row>
    <row r="1532" spans="1:57" ht="12.75" customHeight="1">
      <c r="A1532" s="176" t="s">
        <v>282</v>
      </c>
      <c r="B1532" s="145" t="s">
        <v>76</v>
      </c>
      <c r="C1532" s="170">
        <v>1665</v>
      </c>
      <c r="D1532" s="174" t="s">
        <v>77</v>
      </c>
      <c r="E1532" s="171">
        <v>8</v>
      </c>
      <c r="F1532" s="171">
        <v>2</v>
      </c>
      <c r="G1532" s="171" t="s">
        <v>77</v>
      </c>
      <c r="H1532" s="171">
        <v>1</v>
      </c>
      <c r="I1532" s="171" t="s">
        <v>77</v>
      </c>
      <c r="J1532" s="173" t="s">
        <v>80</v>
      </c>
      <c r="K1532" s="173" t="s">
        <v>80</v>
      </c>
      <c r="L1532" s="169">
        <f>VLOOKUP(CONCATENATE(J1532,K1532),'Sheet1 (2)'!$J$6:$K$26,2,FALSE)</f>
        <v>0</v>
      </c>
      <c r="M1532" s="173" t="s">
        <v>83</v>
      </c>
      <c r="N1532" s="173" t="s">
        <v>78</v>
      </c>
      <c r="O1532" s="177">
        <f>VLOOKUP(CONCATENATE(M1532,N1532),'[1]Sheet1 (2)'!$L$6:$M$26,2,FALSE)</f>
        <v>7.5</v>
      </c>
      <c r="P1532" s="173" t="s">
        <v>83</v>
      </c>
      <c r="Q1532" s="173" t="s">
        <v>78</v>
      </c>
      <c r="R1532" s="177">
        <f>VLOOKUP(CONCATENATE(P1532,Q1532),'[1]Sheet1 (2)'!$N$6:$O$26,2,FALSE)</f>
        <v>7.5</v>
      </c>
      <c r="S1532" s="173" t="s">
        <v>80</v>
      </c>
      <c r="T1532" s="173" t="s">
        <v>80</v>
      </c>
      <c r="U1532" s="177">
        <f>VLOOKUP(CONCATENATE(S1532,T1532),'[1]Sheet1 (2)'!$P$6:$Q$26,2,FALSE)</f>
        <v>0</v>
      </c>
      <c r="V1532" s="173" t="s">
        <v>80</v>
      </c>
      <c r="W1532" s="173" t="s">
        <v>80</v>
      </c>
      <c r="X1532" s="177">
        <f>VLOOKUP(CONCATENATE(V1532,W1532),'[1]Sheet1 (2)'!$R$6:$S$26,2,FALSE)</f>
        <v>0</v>
      </c>
      <c r="Y1532" s="173" t="s">
        <v>80</v>
      </c>
      <c r="Z1532" s="173" t="s">
        <v>80</v>
      </c>
      <c r="AA1532" s="177">
        <f>VLOOKUP(CONCATENATE(Y1532,Z1532),'[1]Sheet1 (2)'!$T$6:$U$26,2,FALSE)</f>
        <v>0</v>
      </c>
      <c r="AB1532" s="173" t="s">
        <v>80</v>
      </c>
      <c r="AC1532" s="173" t="s">
        <v>80</v>
      </c>
      <c r="AD1532" s="177">
        <f>VLOOKUP(CONCATENATE(AB1532,AC1532),'[1]Sheet1 (2)'!$X$6:$Y$26,2,FALSE)</f>
        <v>0</v>
      </c>
      <c r="AE1532" s="173" t="s">
        <v>82</v>
      </c>
      <c r="AF1532" s="173" t="s">
        <v>81</v>
      </c>
      <c r="AG1532" s="177">
        <f>VLOOKUP(CONCATENATE(AE1532,AF1532),'[1]Sheet1 (2)'!$Z$6:$AA$26,2,FALSE)</f>
        <v>66</v>
      </c>
      <c r="AH1532" s="172"/>
      <c r="AI1532" s="178"/>
      <c r="AJ1532" s="140"/>
      <c r="AK1532" s="176" t="s">
        <v>282</v>
      </c>
      <c r="AL1532" s="176" t="s">
        <v>76</v>
      </c>
      <c r="AM1532" s="170">
        <f t="shared" si="47"/>
        <v>1665</v>
      </c>
      <c r="AN1532" s="147"/>
      <c r="AO1532" s="155" t="s">
        <v>409</v>
      </c>
      <c r="AP1532" s="156"/>
      <c r="AQ1532" s="157">
        <v>1.9034999474459753</v>
      </c>
      <c r="AR1532" s="158"/>
      <c r="AS1532" s="145">
        <f>LOOKUP(rufmkm,'[1]Sheet1 (2)'!$V$62:$V$71,'[1]Sheet1 (2)'!$W$62:$W$71)</f>
        <v>20</v>
      </c>
      <c r="AT1532" s="140"/>
      <c r="AU1532" s="157">
        <f>IF(IF(D1532='[1]Sheet1 (2)'!$C$69,'[1]Sheet1 (2)'!$D$69*('[1]Sheet1 (2)'!$D$72-rut_index)/'[1]Sheet1 (2)'!$D$72,IF([1]shee2!D1472='[1]Sheet1 (2)'!$C$70,'[1]Sheet1 (2)'!$D$70*('[1]Sheet1 (2)'!$D$72-rut_index)/'[1]Sheet1 (2)'!$D$72,IF([1]shee2!D1472='[1]Sheet1 (2)'!$C$71,'[1]Sheet1 (2)'!$D$71*('[1]Sheet1 (2)'!$D$72-rut_index)/'[1]Sheet1 (2)'!$D$72)))&lt;0,0,IF(D1532='[1]Sheet1 (2)'!$C$69,'[1]Sheet1 (2)'!$D$69*('[1]Sheet1 (2)'!$D$72-rut_index)/'[1]Sheet1 (2)'!$D$72,IF([1]shee2!D1472='[1]Sheet1 (2)'!$C$70,'[1]Sheet1 (2)'!$D$70*('[1]Sheet1 (2)'!$D$72-rut_index)/'[1]Sheet1 (2)'!$D$72,IF([1]shee2!D1472='[1]Sheet1 (2)'!$C$71,'[1]Sheet1 (2)'!$D$71*('[1]Sheet1 (2)'!$D$72-rut_index)/'[1]Sheet1 (2)'!$D$72))))</f>
        <v>5</v>
      </c>
      <c r="AV1532" s="157">
        <f>IF(IF(D1532='[1]Sheet1 (2)'!$C$69,'[1]Sheet1 (2)'!$D$69*('[1]Sheet1 (2)'!$D$72-crack_s_index)/'[1]Sheet1 (2)'!$D$72,IF([1]shee2!D1472='[1]Sheet1 (2)'!$C$70,'[1]Sheet1 (2)'!$D$70*('[1]Sheet1 (2)'!$D$72-crack_s_index)/'[1]Sheet1 (2)'!$D$72,IF([1]shee2!D1472='[1]Sheet1 (2)'!$C$71,'[1]Sheet1 (2)'!$D$71*('[1]Sheet1 (2)'!$D$72-crack_s_index)/'[1]Sheet1 (2)'!$D$72)))&lt;0,0,IF(D1532='[1]Sheet1 (2)'!$C$69,'[1]Sheet1 (2)'!$D$69*('[1]Sheet1 (2)'!$D$72-crack_s_index)/'[1]Sheet1 (2)'!$D$72,IF([1]shee2!D1472='[1]Sheet1 (2)'!$C$70,'[1]Sheet1 (2)'!$D$70*('[1]Sheet1 (2)'!$D$72-crack_s_index)/'[1]Sheet1 (2)'!$D$72,IF([1]shee2!D1472='[1]Sheet1 (2)'!$C$71,'[1]Sheet1 (2)'!$D$71*('[1]Sheet1 (2)'!$D$72-crack_s_index)/'[1]Sheet1 (2)'!$D$72))))</f>
        <v>4.375</v>
      </c>
      <c r="AW1532" s="157">
        <f>IF(IF(D1532='[1]Sheet1 (2)'!$C$69,'[1]Sheet1 (2)'!$D$69*('[1]Sheet1 (2)'!$D$72-crack_t_index)/'[1]Sheet1 (2)'!$D$72,IF([1]shee2!D1472='[1]Sheet1 (2)'!$C$70,'[1]Sheet1 (2)'!$D$70*('[1]Sheet1 (2)'!$D$72-crack_t_index)/'[1]Sheet1 (2)'!$D$72,IF([1]shee2!D1472='[1]Sheet1 (2)'!$C$71,'[1]Sheet1 (2)'!$D$71*('[1]Sheet1 (2)'!$D$72-crack_t_index)/'[1]Sheet1 (2)'!$D$72)))&lt;0,0,IF(D1532='[1]Sheet1 (2)'!$C$69,'[1]Sheet1 (2)'!$D$69*('[1]Sheet1 (2)'!$D$72-crack_t_index)/'[1]Sheet1 (2)'!$D$72,IF([1]shee2!D1472='[1]Sheet1 (2)'!$C$70,'[1]Sheet1 (2)'!$D$70*('[1]Sheet1 (2)'!$D$72-crack_t_index)/'[1]Sheet1 (2)'!$D$72,IF([1]shee2!D1472='[1]Sheet1 (2)'!$C$71,'[1]Sheet1 (2)'!$D$71*('[1]Sheet1 (2)'!$D$72-crack_t_index)/'[1]Sheet1 (2)'!$D$72))))</f>
        <v>4.375</v>
      </c>
      <c r="AX1532" s="157">
        <f>IF(IF(D1532='[1]Sheet1 (2)'!$C$69,'[1]Sheet1 (2)'!$D$69*('[1]Sheet1 (2)'!$D$72-rave_index)/'[1]Sheet1 (2)'!$D$72,IF([1]shee2!D1472='[1]Sheet1 (2)'!$C$70,'[1]Sheet1 (2)'!$D$70*('[1]Sheet1 (2)'!$D$72-rave_index)/'[1]Sheet1 (2)'!$D$72,IF([1]shee2!D1472='[1]Sheet1 (2)'!$C$71,'[1]Sheet1 (2)'!$D$71*('[1]Sheet1 (2)'!$D$72-rave_index)/'[1]Sheet1 (2)'!$D$72)))&lt;0,0,IF(D1532='[1]Sheet1 (2)'!$C$69,'[1]Sheet1 (2)'!$D$69*('[1]Sheet1 (2)'!$D$72-rave_index)/'[1]Sheet1 (2)'!$D$72,IF([1]shee2!D1472='[1]Sheet1 (2)'!$C$70,'[1]Sheet1 (2)'!$D$70*('[1]Sheet1 (2)'!$D$72-rave_index)/'[1]Sheet1 (2)'!$D$72,IF([1]shee2!D1472='[1]Sheet1 (2)'!$C$71,'[1]Sheet1 (2)'!$D$71*('[1]Sheet1 (2)'!$D$72-rave_index)/'[1]Sheet1 (2)'!$D$72))))</f>
        <v>5</v>
      </c>
      <c r="AY1532" s="157">
        <f>IF(IF(D1532='[1]Sheet1 (2)'!$C$69,'[1]Sheet1 (2)'!$D$69*('[1]Sheet1 (2)'!$D$72-rough_index)/'[1]Sheet1 (2)'!$D$72,IF([1]shee2!D1472='[1]Sheet1 (2)'!$C$70,'[1]Sheet1 (2)'!$D$70*('[1]Sheet1 (2)'!$D$72-rough_index)/'[1]Sheet1 (2)'!$D$72,IF([1]shee2!D1472='[1]Sheet1 (2)'!$C$71,'[1]Sheet1 (2)'!$D$71*('[1]Sheet1 (2)'!$D$72-rough_index)/'[1]Sheet1 (2)'!$D$72)))&lt;0,0,IF(D1532='[1]Sheet1 (2)'!$C$69,'[1]Sheet1 (2)'!$D$69*('[1]Sheet1 (2)'!$D$72-rough_index)/'[1]Sheet1 (2)'!$D$72,IF([1]shee2!D1472='[1]Sheet1 (2)'!$C$70,'[1]Sheet1 (2)'!$D$70*('[1]Sheet1 (2)'!$D$72-rough_index)/'[1]Sheet1 (2)'!$D$72,IF([1]shee2!D1472='[1]Sheet1 (2)'!$C$71,'[1]Sheet1 (2)'!$D$71*('[1]Sheet1 (2)'!$D$72-rough_index)/'[1]Sheet1 (2)'!$D$72))))</f>
        <v>3.3333333333333335</v>
      </c>
      <c r="AZ1532" s="179">
        <f>+(AU1532*'[1]Sheet1 (2)'!$C$77)+(AV1532*'[1]Sheet1 (2)'!$C$78)+(AW1532*'[1]Sheet1 (2)'!$C$79)+(AX1532*'[1]Sheet1 (2)'!$C$80)+(AY1532*'[1]Sheet1 (2)'!$C$81)</f>
        <v>4.25</v>
      </c>
      <c r="BA1532" s="213" t="str">
        <f t="shared" si="46"/>
        <v>Good</v>
      </c>
      <c r="BE1532">
        <f>IF(D1532='[1]Sheet1 (2)'!$C$61,'[1]Sheet1 (2)'!$D$61*(counts^2)+'[1]Sheet1 (2)'!$G$61*counts+'[1]Sheet1 (2)'!$J$61,IF(D1532='[1]Sheet1 (2)'!$C$62,'[1]Sheet1 (2)'!$D$62*counts+'[1]Sheet1 (2)'!$G$62,IF(D1532='[1]Sheet1 (2)'!$C$63,'[1]Sheet1 (2)'!$D$63*counts+'[1]Sheet1 (2)'!$G$63,IF(D1532='[1]Sheet1 (2)'!$C$64,'[1]Sheet1 (2)'!$D$64*counts+'[1]Sheet1 (2)'!$G$64))))</f>
        <v>2.0984129299999998</v>
      </c>
    </row>
    <row r="1533" spans="1:57" ht="12.75" customHeight="1">
      <c r="A1533" s="176" t="s">
        <v>282</v>
      </c>
      <c r="B1533" s="145" t="s">
        <v>76</v>
      </c>
      <c r="C1533" s="170">
        <v>1666</v>
      </c>
      <c r="D1533" s="174" t="s">
        <v>77</v>
      </c>
      <c r="E1533" s="171">
        <v>8</v>
      </c>
      <c r="F1533" s="171">
        <v>2</v>
      </c>
      <c r="G1533" s="171" t="s">
        <v>77</v>
      </c>
      <c r="H1533" s="171">
        <v>1</v>
      </c>
      <c r="I1533" s="171" t="s">
        <v>77</v>
      </c>
      <c r="J1533" s="173" t="s">
        <v>80</v>
      </c>
      <c r="K1533" s="173" t="s">
        <v>80</v>
      </c>
      <c r="L1533" s="169">
        <f>VLOOKUP(CONCATENATE(J1533,K1533),'Sheet1 (2)'!$J$6:$K$26,2,FALSE)</f>
        <v>0</v>
      </c>
      <c r="M1533" s="173" t="s">
        <v>83</v>
      </c>
      <c r="N1533" s="173" t="s">
        <v>82</v>
      </c>
      <c r="O1533" s="177">
        <f>VLOOKUP(CONCATENATE(M1533,N1533),'[1]Sheet1 (2)'!$L$6:$M$26,2,FALSE)</f>
        <v>18.75</v>
      </c>
      <c r="P1533" s="173" t="s">
        <v>83</v>
      </c>
      <c r="Q1533" s="173" t="s">
        <v>78</v>
      </c>
      <c r="R1533" s="177">
        <f>VLOOKUP(CONCATENATE(P1533,Q1533),'[1]Sheet1 (2)'!$N$6:$O$26,2,FALSE)</f>
        <v>7.5</v>
      </c>
      <c r="S1533" s="173" t="s">
        <v>80</v>
      </c>
      <c r="T1533" s="173" t="s">
        <v>80</v>
      </c>
      <c r="U1533" s="177">
        <f>VLOOKUP(CONCATENATE(S1533,T1533),'[1]Sheet1 (2)'!$P$6:$Q$26,2,FALSE)</f>
        <v>0</v>
      </c>
      <c r="V1533" s="173" t="s">
        <v>80</v>
      </c>
      <c r="W1533" s="173" t="s">
        <v>80</v>
      </c>
      <c r="X1533" s="177">
        <f>VLOOKUP(CONCATENATE(V1533,W1533),'[1]Sheet1 (2)'!$R$6:$S$26,2,FALSE)</f>
        <v>0</v>
      </c>
      <c r="Y1533" s="173" t="s">
        <v>83</v>
      </c>
      <c r="Z1533" s="173" t="s">
        <v>83</v>
      </c>
      <c r="AA1533" s="177">
        <f>VLOOKUP(CONCATENATE(Y1533,Z1533),'[1]Sheet1 (2)'!$T$6:$U$26,2,FALSE)</f>
        <v>37.5</v>
      </c>
      <c r="AB1533" s="173" t="s">
        <v>80</v>
      </c>
      <c r="AC1533" s="173" t="s">
        <v>80</v>
      </c>
      <c r="AD1533" s="177">
        <f>VLOOKUP(CONCATENATE(AB1533,AC1533),'[1]Sheet1 (2)'!$X$6:$Y$26,2,FALSE)</f>
        <v>0</v>
      </c>
      <c r="AE1533" s="173" t="s">
        <v>82</v>
      </c>
      <c r="AF1533" s="173" t="s">
        <v>81</v>
      </c>
      <c r="AG1533" s="177">
        <f>VLOOKUP(CONCATENATE(AE1533,AF1533),'[1]Sheet1 (2)'!$Z$6:$AA$26,2,FALSE)</f>
        <v>66</v>
      </c>
      <c r="AH1533" s="172"/>
      <c r="AI1533" s="178"/>
      <c r="AJ1533" s="140"/>
      <c r="AK1533" s="176" t="s">
        <v>282</v>
      </c>
      <c r="AL1533" s="176" t="s">
        <v>76</v>
      </c>
      <c r="AM1533" s="170">
        <f t="shared" si="47"/>
        <v>1666</v>
      </c>
      <c r="AN1533" s="147"/>
      <c r="AO1533" s="155" t="s">
        <v>409</v>
      </c>
      <c r="AP1533" s="156"/>
      <c r="AQ1533" s="157">
        <v>2.4368686682515222</v>
      </c>
      <c r="AR1533" s="158"/>
      <c r="AS1533" s="145">
        <f>LOOKUP(rufmkm,'[1]Sheet1 (2)'!$V$62:$V$71,'[1]Sheet1 (2)'!$W$62:$W$71)</f>
        <v>30</v>
      </c>
      <c r="AT1533" s="140"/>
      <c r="AU1533" s="157">
        <f>IF(IF(D1533='[1]Sheet1 (2)'!$C$69,'[1]Sheet1 (2)'!$D$69*('[1]Sheet1 (2)'!$D$72-rut_index)/'[1]Sheet1 (2)'!$D$72,IF([1]shee2!D1473='[1]Sheet1 (2)'!$C$70,'[1]Sheet1 (2)'!$D$70*('[1]Sheet1 (2)'!$D$72-rut_index)/'[1]Sheet1 (2)'!$D$72,IF([1]shee2!D1473='[1]Sheet1 (2)'!$C$71,'[1]Sheet1 (2)'!$D$71*('[1]Sheet1 (2)'!$D$72-rut_index)/'[1]Sheet1 (2)'!$D$72)))&lt;0,0,IF(D1533='[1]Sheet1 (2)'!$C$69,'[1]Sheet1 (2)'!$D$69*('[1]Sheet1 (2)'!$D$72-rut_index)/'[1]Sheet1 (2)'!$D$72,IF([1]shee2!D1473='[1]Sheet1 (2)'!$C$70,'[1]Sheet1 (2)'!$D$70*('[1]Sheet1 (2)'!$D$72-rut_index)/'[1]Sheet1 (2)'!$D$72,IF([1]shee2!D1473='[1]Sheet1 (2)'!$C$71,'[1]Sheet1 (2)'!$D$71*('[1]Sheet1 (2)'!$D$72-rut_index)/'[1]Sheet1 (2)'!$D$72))))</f>
        <v>5</v>
      </c>
      <c r="AV1533" s="157">
        <f>IF(IF(D1533='[1]Sheet1 (2)'!$C$69,'[1]Sheet1 (2)'!$D$69*('[1]Sheet1 (2)'!$D$72-crack_s_index)/'[1]Sheet1 (2)'!$D$72,IF([1]shee2!D1473='[1]Sheet1 (2)'!$C$70,'[1]Sheet1 (2)'!$D$70*('[1]Sheet1 (2)'!$D$72-crack_s_index)/'[1]Sheet1 (2)'!$D$72,IF([1]shee2!D1473='[1]Sheet1 (2)'!$C$71,'[1]Sheet1 (2)'!$D$71*('[1]Sheet1 (2)'!$D$72-crack_s_index)/'[1]Sheet1 (2)'!$D$72)))&lt;0,0,IF(D1533='[1]Sheet1 (2)'!$C$69,'[1]Sheet1 (2)'!$D$69*('[1]Sheet1 (2)'!$D$72-crack_s_index)/'[1]Sheet1 (2)'!$D$72,IF([1]shee2!D1473='[1]Sheet1 (2)'!$C$70,'[1]Sheet1 (2)'!$D$70*('[1]Sheet1 (2)'!$D$72-crack_s_index)/'[1]Sheet1 (2)'!$D$72,IF([1]shee2!D1473='[1]Sheet1 (2)'!$C$71,'[1]Sheet1 (2)'!$D$71*('[1]Sheet1 (2)'!$D$72-crack_s_index)/'[1]Sheet1 (2)'!$D$72))))</f>
        <v>3.4375</v>
      </c>
      <c r="AW1533" s="157">
        <f>IF(IF(D1533='[1]Sheet1 (2)'!$C$69,'[1]Sheet1 (2)'!$D$69*('[1]Sheet1 (2)'!$D$72-crack_t_index)/'[1]Sheet1 (2)'!$D$72,IF([1]shee2!D1473='[1]Sheet1 (2)'!$C$70,'[1]Sheet1 (2)'!$D$70*('[1]Sheet1 (2)'!$D$72-crack_t_index)/'[1]Sheet1 (2)'!$D$72,IF([1]shee2!D1473='[1]Sheet1 (2)'!$C$71,'[1]Sheet1 (2)'!$D$71*('[1]Sheet1 (2)'!$D$72-crack_t_index)/'[1]Sheet1 (2)'!$D$72)))&lt;0,0,IF(D1533='[1]Sheet1 (2)'!$C$69,'[1]Sheet1 (2)'!$D$69*('[1]Sheet1 (2)'!$D$72-crack_t_index)/'[1]Sheet1 (2)'!$D$72,IF([1]shee2!D1473='[1]Sheet1 (2)'!$C$70,'[1]Sheet1 (2)'!$D$70*('[1]Sheet1 (2)'!$D$72-crack_t_index)/'[1]Sheet1 (2)'!$D$72,IF([1]shee2!D1473='[1]Sheet1 (2)'!$C$71,'[1]Sheet1 (2)'!$D$71*('[1]Sheet1 (2)'!$D$72-crack_t_index)/'[1]Sheet1 (2)'!$D$72))))</f>
        <v>4.375</v>
      </c>
      <c r="AX1533" s="157">
        <f>IF(IF(D1533='[1]Sheet1 (2)'!$C$69,'[1]Sheet1 (2)'!$D$69*('[1]Sheet1 (2)'!$D$72-rave_index)/'[1]Sheet1 (2)'!$D$72,IF([1]shee2!D1473='[1]Sheet1 (2)'!$C$70,'[1]Sheet1 (2)'!$D$70*('[1]Sheet1 (2)'!$D$72-rave_index)/'[1]Sheet1 (2)'!$D$72,IF([1]shee2!D1473='[1]Sheet1 (2)'!$C$71,'[1]Sheet1 (2)'!$D$71*('[1]Sheet1 (2)'!$D$72-rave_index)/'[1]Sheet1 (2)'!$D$72)))&lt;0,0,IF(D1533='[1]Sheet1 (2)'!$C$69,'[1]Sheet1 (2)'!$D$69*('[1]Sheet1 (2)'!$D$72-rave_index)/'[1]Sheet1 (2)'!$D$72,IF([1]shee2!D1473='[1]Sheet1 (2)'!$C$70,'[1]Sheet1 (2)'!$D$70*('[1]Sheet1 (2)'!$D$72-rave_index)/'[1]Sheet1 (2)'!$D$72,IF([1]shee2!D1473='[1]Sheet1 (2)'!$C$71,'[1]Sheet1 (2)'!$D$71*('[1]Sheet1 (2)'!$D$72-rave_index)/'[1]Sheet1 (2)'!$D$72))))</f>
        <v>1.875</v>
      </c>
      <c r="AY1533" s="157">
        <f>IF(IF(D1533='[1]Sheet1 (2)'!$C$69,'[1]Sheet1 (2)'!$D$69*('[1]Sheet1 (2)'!$D$72-rough_index)/'[1]Sheet1 (2)'!$D$72,IF([1]shee2!D1473='[1]Sheet1 (2)'!$C$70,'[1]Sheet1 (2)'!$D$70*('[1]Sheet1 (2)'!$D$72-rough_index)/'[1]Sheet1 (2)'!$D$72,IF([1]shee2!D1473='[1]Sheet1 (2)'!$C$71,'[1]Sheet1 (2)'!$D$71*('[1]Sheet1 (2)'!$D$72-rough_index)/'[1]Sheet1 (2)'!$D$72)))&lt;0,0,IF(D1533='[1]Sheet1 (2)'!$C$69,'[1]Sheet1 (2)'!$D$69*('[1]Sheet1 (2)'!$D$72-rough_index)/'[1]Sheet1 (2)'!$D$72,IF([1]shee2!D1473='[1]Sheet1 (2)'!$C$70,'[1]Sheet1 (2)'!$D$70*('[1]Sheet1 (2)'!$D$72-rough_index)/'[1]Sheet1 (2)'!$D$72,IF([1]shee2!D1473='[1]Sheet1 (2)'!$C$71,'[1]Sheet1 (2)'!$D$71*('[1]Sheet1 (2)'!$D$72-rough_index)/'[1]Sheet1 (2)'!$D$72))))</f>
        <v>2.5</v>
      </c>
      <c r="AZ1533" s="179">
        <f>+(AU1533*'[1]Sheet1 (2)'!$C$77)+(AV1533*'[1]Sheet1 (2)'!$C$78)+(AW1533*'[1]Sheet1 (2)'!$C$79)+(AX1533*'[1]Sheet1 (2)'!$C$80)+(AY1533*'[1]Sheet1 (2)'!$C$81)</f>
        <v>3.3499999999999996</v>
      </c>
      <c r="BA1533" s="213" t="str">
        <f t="shared" si="46"/>
        <v>Fair</v>
      </c>
      <c r="BE1533">
        <f>IF(D1533='[1]Sheet1 (2)'!$C$61,'[1]Sheet1 (2)'!$D$61*(counts^2)+'[1]Sheet1 (2)'!$G$61*counts+'[1]Sheet1 (2)'!$J$61,IF(D1533='[1]Sheet1 (2)'!$C$62,'[1]Sheet1 (2)'!$D$62*counts+'[1]Sheet1 (2)'!$G$62,IF(D1533='[1]Sheet1 (2)'!$C$63,'[1]Sheet1 (2)'!$D$63*counts+'[1]Sheet1 (2)'!$G$63,IF(D1533='[1]Sheet1 (2)'!$C$64,'[1]Sheet1 (2)'!$D$64*counts+'[1]Sheet1 (2)'!$G$64))))</f>
        <v>2.0984129299999998</v>
      </c>
    </row>
    <row r="1534" spans="1:57" ht="12.75" customHeight="1">
      <c r="A1534" s="176" t="s">
        <v>282</v>
      </c>
      <c r="B1534" s="145" t="s">
        <v>76</v>
      </c>
      <c r="C1534" s="170">
        <v>1667</v>
      </c>
      <c r="D1534" s="174" t="s">
        <v>77</v>
      </c>
      <c r="E1534" s="171">
        <v>8</v>
      </c>
      <c r="F1534" s="171">
        <v>2</v>
      </c>
      <c r="G1534" s="171" t="s">
        <v>77</v>
      </c>
      <c r="H1534" s="171">
        <v>1</v>
      </c>
      <c r="I1534" s="171" t="s">
        <v>77</v>
      </c>
      <c r="J1534" s="173" t="s">
        <v>80</v>
      </c>
      <c r="K1534" s="173" t="s">
        <v>80</v>
      </c>
      <c r="L1534" s="169">
        <f>VLOOKUP(CONCATENATE(J1534,K1534),'Sheet1 (2)'!$J$6:$K$26,2,FALSE)</f>
        <v>0</v>
      </c>
      <c r="M1534" s="173" t="s">
        <v>83</v>
      </c>
      <c r="N1534" s="173" t="s">
        <v>82</v>
      </c>
      <c r="O1534" s="177">
        <f>VLOOKUP(CONCATENATE(M1534,N1534),'[1]Sheet1 (2)'!$L$6:$M$26,2,FALSE)</f>
        <v>18.75</v>
      </c>
      <c r="P1534" s="173" t="s">
        <v>83</v>
      </c>
      <c r="Q1534" s="173" t="s">
        <v>78</v>
      </c>
      <c r="R1534" s="177">
        <f>VLOOKUP(CONCATENATE(P1534,Q1534),'[1]Sheet1 (2)'!$N$6:$O$26,2,FALSE)</f>
        <v>7.5</v>
      </c>
      <c r="S1534" s="173" t="s">
        <v>80</v>
      </c>
      <c r="T1534" s="173" t="s">
        <v>80</v>
      </c>
      <c r="U1534" s="177">
        <f>VLOOKUP(CONCATENATE(S1534,T1534),'[1]Sheet1 (2)'!$P$6:$Q$26,2,FALSE)</f>
        <v>0</v>
      </c>
      <c r="V1534" s="173" t="s">
        <v>80</v>
      </c>
      <c r="W1534" s="173" t="s">
        <v>80</v>
      </c>
      <c r="X1534" s="177">
        <f>VLOOKUP(CONCATENATE(V1534,W1534),'[1]Sheet1 (2)'!$R$6:$S$26,2,FALSE)</f>
        <v>0</v>
      </c>
      <c r="Y1534" s="173" t="s">
        <v>79</v>
      </c>
      <c r="Z1534" s="173" t="s">
        <v>79</v>
      </c>
      <c r="AA1534" s="177">
        <f>VLOOKUP(CONCATENATE(Y1534,Z1534),'[1]Sheet1 (2)'!$T$6:$U$26,2,FALSE)</f>
        <v>75</v>
      </c>
      <c r="AB1534" s="173" t="s">
        <v>80</v>
      </c>
      <c r="AC1534" s="173" t="s">
        <v>80</v>
      </c>
      <c r="AD1534" s="177">
        <f>VLOOKUP(CONCATENATE(AB1534,AC1534),'[1]Sheet1 (2)'!$X$6:$Y$26,2,FALSE)</f>
        <v>0</v>
      </c>
      <c r="AE1534" s="173" t="s">
        <v>82</v>
      </c>
      <c r="AF1534" s="173" t="s">
        <v>81</v>
      </c>
      <c r="AG1534" s="177">
        <f>VLOOKUP(CONCATENATE(AE1534,AF1534),'[1]Sheet1 (2)'!$Z$6:$AA$26,2,FALSE)</f>
        <v>66</v>
      </c>
      <c r="AH1534" s="172"/>
      <c r="AI1534" s="178"/>
      <c r="AJ1534" s="140"/>
      <c r="AK1534" s="176" t="s">
        <v>282</v>
      </c>
      <c r="AL1534" s="176" t="s">
        <v>76</v>
      </c>
      <c r="AM1534" s="170">
        <f t="shared" si="47"/>
        <v>1667</v>
      </c>
      <c r="AN1534" s="147"/>
      <c r="AO1534" s="155" t="s">
        <v>409</v>
      </c>
      <c r="AP1534" s="156"/>
      <c r="AQ1534" s="157">
        <v>2.4220230617434728</v>
      </c>
      <c r="AR1534" s="158"/>
      <c r="AS1534" s="145">
        <f>LOOKUP(rufmkm,'[1]Sheet1 (2)'!$V$62:$V$71,'[1]Sheet1 (2)'!$W$62:$W$71)</f>
        <v>30</v>
      </c>
      <c r="AT1534" s="140"/>
      <c r="AU1534" s="157">
        <f>IF(IF(D1534='[1]Sheet1 (2)'!$C$69,'[1]Sheet1 (2)'!$D$69*('[1]Sheet1 (2)'!$D$72-rut_index)/'[1]Sheet1 (2)'!$D$72,IF([1]shee2!D1474='[1]Sheet1 (2)'!$C$70,'[1]Sheet1 (2)'!$D$70*('[1]Sheet1 (2)'!$D$72-rut_index)/'[1]Sheet1 (2)'!$D$72,IF([1]shee2!D1474='[1]Sheet1 (2)'!$C$71,'[1]Sheet1 (2)'!$D$71*('[1]Sheet1 (2)'!$D$72-rut_index)/'[1]Sheet1 (2)'!$D$72)))&lt;0,0,IF(D1534='[1]Sheet1 (2)'!$C$69,'[1]Sheet1 (2)'!$D$69*('[1]Sheet1 (2)'!$D$72-rut_index)/'[1]Sheet1 (2)'!$D$72,IF([1]shee2!D1474='[1]Sheet1 (2)'!$C$70,'[1]Sheet1 (2)'!$D$70*('[1]Sheet1 (2)'!$D$72-rut_index)/'[1]Sheet1 (2)'!$D$72,IF([1]shee2!D1474='[1]Sheet1 (2)'!$C$71,'[1]Sheet1 (2)'!$D$71*('[1]Sheet1 (2)'!$D$72-rut_index)/'[1]Sheet1 (2)'!$D$72))))</f>
        <v>5</v>
      </c>
      <c r="AV1534" s="157">
        <f>IF(IF(D1534='[1]Sheet1 (2)'!$C$69,'[1]Sheet1 (2)'!$D$69*('[1]Sheet1 (2)'!$D$72-crack_s_index)/'[1]Sheet1 (2)'!$D$72,IF([1]shee2!D1474='[1]Sheet1 (2)'!$C$70,'[1]Sheet1 (2)'!$D$70*('[1]Sheet1 (2)'!$D$72-crack_s_index)/'[1]Sheet1 (2)'!$D$72,IF([1]shee2!D1474='[1]Sheet1 (2)'!$C$71,'[1]Sheet1 (2)'!$D$71*('[1]Sheet1 (2)'!$D$72-crack_s_index)/'[1]Sheet1 (2)'!$D$72)))&lt;0,0,IF(D1534='[1]Sheet1 (2)'!$C$69,'[1]Sheet1 (2)'!$D$69*('[1]Sheet1 (2)'!$D$72-crack_s_index)/'[1]Sheet1 (2)'!$D$72,IF([1]shee2!D1474='[1]Sheet1 (2)'!$C$70,'[1]Sheet1 (2)'!$D$70*('[1]Sheet1 (2)'!$D$72-crack_s_index)/'[1]Sheet1 (2)'!$D$72,IF([1]shee2!D1474='[1]Sheet1 (2)'!$C$71,'[1]Sheet1 (2)'!$D$71*('[1]Sheet1 (2)'!$D$72-crack_s_index)/'[1]Sheet1 (2)'!$D$72))))</f>
        <v>3.4375</v>
      </c>
      <c r="AW1534" s="157">
        <f>IF(IF(D1534='[1]Sheet1 (2)'!$C$69,'[1]Sheet1 (2)'!$D$69*('[1]Sheet1 (2)'!$D$72-crack_t_index)/'[1]Sheet1 (2)'!$D$72,IF([1]shee2!D1474='[1]Sheet1 (2)'!$C$70,'[1]Sheet1 (2)'!$D$70*('[1]Sheet1 (2)'!$D$72-crack_t_index)/'[1]Sheet1 (2)'!$D$72,IF([1]shee2!D1474='[1]Sheet1 (2)'!$C$71,'[1]Sheet1 (2)'!$D$71*('[1]Sheet1 (2)'!$D$72-crack_t_index)/'[1]Sheet1 (2)'!$D$72)))&lt;0,0,IF(D1534='[1]Sheet1 (2)'!$C$69,'[1]Sheet1 (2)'!$D$69*('[1]Sheet1 (2)'!$D$72-crack_t_index)/'[1]Sheet1 (2)'!$D$72,IF([1]shee2!D1474='[1]Sheet1 (2)'!$C$70,'[1]Sheet1 (2)'!$D$70*('[1]Sheet1 (2)'!$D$72-crack_t_index)/'[1]Sheet1 (2)'!$D$72,IF([1]shee2!D1474='[1]Sheet1 (2)'!$C$71,'[1]Sheet1 (2)'!$D$71*('[1]Sheet1 (2)'!$D$72-crack_t_index)/'[1]Sheet1 (2)'!$D$72))))</f>
        <v>4.375</v>
      </c>
      <c r="AX1534" s="157">
        <f>IF(IF(D1534='[1]Sheet1 (2)'!$C$69,'[1]Sheet1 (2)'!$D$69*('[1]Sheet1 (2)'!$D$72-rave_index)/'[1]Sheet1 (2)'!$D$72,IF([1]shee2!D1474='[1]Sheet1 (2)'!$C$70,'[1]Sheet1 (2)'!$D$70*('[1]Sheet1 (2)'!$D$72-rave_index)/'[1]Sheet1 (2)'!$D$72,IF([1]shee2!D1474='[1]Sheet1 (2)'!$C$71,'[1]Sheet1 (2)'!$D$71*('[1]Sheet1 (2)'!$D$72-rave_index)/'[1]Sheet1 (2)'!$D$72)))&lt;0,0,IF(D1534='[1]Sheet1 (2)'!$C$69,'[1]Sheet1 (2)'!$D$69*('[1]Sheet1 (2)'!$D$72-rave_index)/'[1]Sheet1 (2)'!$D$72,IF([1]shee2!D1474='[1]Sheet1 (2)'!$C$70,'[1]Sheet1 (2)'!$D$70*('[1]Sheet1 (2)'!$D$72-rave_index)/'[1]Sheet1 (2)'!$D$72,IF([1]shee2!D1474='[1]Sheet1 (2)'!$C$71,'[1]Sheet1 (2)'!$D$71*('[1]Sheet1 (2)'!$D$72-rave_index)/'[1]Sheet1 (2)'!$D$72))))</f>
        <v>0</v>
      </c>
      <c r="AY1534" s="157">
        <f>IF(IF(D1534='[1]Sheet1 (2)'!$C$69,'[1]Sheet1 (2)'!$D$69*('[1]Sheet1 (2)'!$D$72-rough_index)/'[1]Sheet1 (2)'!$D$72,IF([1]shee2!D1474='[1]Sheet1 (2)'!$C$70,'[1]Sheet1 (2)'!$D$70*('[1]Sheet1 (2)'!$D$72-rough_index)/'[1]Sheet1 (2)'!$D$72,IF([1]shee2!D1474='[1]Sheet1 (2)'!$C$71,'[1]Sheet1 (2)'!$D$71*('[1]Sheet1 (2)'!$D$72-rough_index)/'[1]Sheet1 (2)'!$D$72)))&lt;0,0,IF(D1534='[1]Sheet1 (2)'!$C$69,'[1]Sheet1 (2)'!$D$69*('[1]Sheet1 (2)'!$D$72-rough_index)/'[1]Sheet1 (2)'!$D$72,IF([1]shee2!D1474='[1]Sheet1 (2)'!$C$70,'[1]Sheet1 (2)'!$D$70*('[1]Sheet1 (2)'!$D$72-rough_index)/'[1]Sheet1 (2)'!$D$72,IF([1]shee2!D1474='[1]Sheet1 (2)'!$C$71,'[1]Sheet1 (2)'!$D$71*('[1]Sheet1 (2)'!$D$72-rough_index)/'[1]Sheet1 (2)'!$D$72))))</f>
        <v>2.5</v>
      </c>
      <c r="AZ1534" s="179">
        <f>+(AU1534*'[1]Sheet1 (2)'!$C$77)+(AV1534*'[1]Sheet1 (2)'!$C$78)+(AW1534*'[1]Sheet1 (2)'!$C$79)+(AX1534*'[1]Sheet1 (2)'!$C$80)+(AY1534*'[1]Sheet1 (2)'!$C$81)</f>
        <v>3.1624999999999996</v>
      </c>
      <c r="BA1534" s="213" t="str">
        <f t="shared" si="46"/>
        <v>Fair</v>
      </c>
      <c r="BE1534">
        <f>IF(D1534='[1]Sheet1 (2)'!$C$61,'[1]Sheet1 (2)'!$D$61*(counts^2)+'[1]Sheet1 (2)'!$G$61*counts+'[1]Sheet1 (2)'!$J$61,IF(D1534='[1]Sheet1 (2)'!$C$62,'[1]Sheet1 (2)'!$D$62*counts+'[1]Sheet1 (2)'!$G$62,IF(D1534='[1]Sheet1 (2)'!$C$63,'[1]Sheet1 (2)'!$D$63*counts+'[1]Sheet1 (2)'!$G$63,IF(D1534='[1]Sheet1 (2)'!$C$64,'[1]Sheet1 (2)'!$D$64*counts+'[1]Sheet1 (2)'!$G$64))))</f>
        <v>2.0984129299999998</v>
      </c>
    </row>
    <row r="1535" spans="1:57" ht="12.75" customHeight="1">
      <c r="A1535" s="176" t="s">
        <v>282</v>
      </c>
      <c r="B1535" s="145" t="s">
        <v>76</v>
      </c>
      <c r="C1535" s="170">
        <v>1668</v>
      </c>
      <c r="D1535" s="174" t="s">
        <v>77</v>
      </c>
      <c r="E1535" s="171">
        <v>8</v>
      </c>
      <c r="F1535" s="171">
        <v>2</v>
      </c>
      <c r="G1535" s="171" t="s">
        <v>77</v>
      </c>
      <c r="H1535" s="171">
        <v>1</v>
      </c>
      <c r="I1535" s="171" t="s">
        <v>77</v>
      </c>
      <c r="J1535" s="173" t="s">
        <v>80</v>
      </c>
      <c r="K1535" s="173" t="s">
        <v>80</v>
      </c>
      <c r="L1535" s="169">
        <f>VLOOKUP(CONCATENATE(J1535,K1535),'Sheet1 (2)'!$J$6:$K$26,2,FALSE)</f>
        <v>0</v>
      </c>
      <c r="M1535" s="173" t="s">
        <v>79</v>
      </c>
      <c r="N1535" s="173" t="s">
        <v>78</v>
      </c>
      <c r="O1535" s="177">
        <f>VLOOKUP(CONCATENATE(M1535,N1535),'[1]Sheet1 (2)'!$L$6:$M$26,2,FALSE)</f>
        <v>10</v>
      </c>
      <c r="P1535" s="173" t="s">
        <v>83</v>
      </c>
      <c r="Q1535" s="173" t="s">
        <v>78</v>
      </c>
      <c r="R1535" s="177">
        <f>VLOOKUP(CONCATENATE(P1535,Q1535),'[1]Sheet1 (2)'!$N$6:$O$26,2,FALSE)</f>
        <v>7.5</v>
      </c>
      <c r="S1535" s="173" t="s">
        <v>80</v>
      </c>
      <c r="T1535" s="173" t="s">
        <v>80</v>
      </c>
      <c r="U1535" s="177">
        <f>VLOOKUP(CONCATENATE(S1535,T1535),'[1]Sheet1 (2)'!$P$6:$Q$26,2,FALSE)</f>
        <v>0</v>
      </c>
      <c r="V1535" s="173" t="s">
        <v>80</v>
      </c>
      <c r="W1535" s="173" t="s">
        <v>80</v>
      </c>
      <c r="X1535" s="177">
        <f>VLOOKUP(CONCATENATE(V1535,W1535),'[1]Sheet1 (2)'!$R$6:$S$26,2,FALSE)</f>
        <v>0</v>
      </c>
      <c r="Y1535" s="173" t="s">
        <v>80</v>
      </c>
      <c r="Z1535" s="173" t="s">
        <v>80</v>
      </c>
      <c r="AA1535" s="177">
        <f>VLOOKUP(CONCATENATE(Y1535,Z1535),'[1]Sheet1 (2)'!$T$6:$U$26,2,FALSE)</f>
        <v>0</v>
      </c>
      <c r="AB1535" s="173" t="s">
        <v>80</v>
      </c>
      <c r="AC1535" s="173" t="s">
        <v>80</v>
      </c>
      <c r="AD1535" s="177">
        <f>VLOOKUP(CONCATENATE(AB1535,AC1535),'[1]Sheet1 (2)'!$X$6:$Y$26,2,FALSE)</f>
        <v>0</v>
      </c>
      <c r="AE1535" s="173" t="s">
        <v>82</v>
      </c>
      <c r="AF1535" s="173" t="s">
        <v>81</v>
      </c>
      <c r="AG1535" s="177">
        <f>VLOOKUP(CONCATENATE(AE1535,AF1535),'[1]Sheet1 (2)'!$Z$6:$AA$26,2,FALSE)</f>
        <v>66</v>
      </c>
      <c r="AH1535" s="172"/>
      <c r="AI1535" s="178"/>
      <c r="AJ1535" s="140"/>
      <c r="AK1535" s="176" t="s">
        <v>282</v>
      </c>
      <c r="AL1535" s="176" t="s">
        <v>76</v>
      </c>
      <c r="AM1535" s="170">
        <f t="shared" si="47"/>
        <v>1668</v>
      </c>
      <c r="AN1535" s="147"/>
      <c r="AO1535" s="155"/>
      <c r="AP1535" s="156"/>
      <c r="AQ1535" s="157">
        <v>2.4658340811574013</v>
      </c>
      <c r="AR1535" s="158"/>
      <c r="AS1535" s="145">
        <f>LOOKUP(rufmkm,'[1]Sheet1 (2)'!$V$62:$V$71,'[1]Sheet1 (2)'!$W$62:$W$71)</f>
        <v>30</v>
      </c>
      <c r="AT1535" s="140"/>
      <c r="AU1535" s="157">
        <f>IF(IF(D1535='[1]Sheet1 (2)'!$C$69,'[1]Sheet1 (2)'!$D$69*('[1]Sheet1 (2)'!$D$72-rut_index)/'[1]Sheet1 (2)'!$D$72,IF([1]shee2!D1475='[1]Sheet1 (2)'!$C$70,'[1]Sheet1 (2)'!$D$70*('[1]Sheet1 (2)'!$D$72-rut_index)/'[1]Sheet1 (2)'!$D$72,IF([1]shee2!D1475='[1]Sheet1 (2)'!$C$71,'[1]Sheet1 (2)'!$D$71*('[1]Sheet1 (2)'!$D$72-rut_index)/'[1]Sheet1 (2)'!$D$72)))&lt;0,0,IF(D1535='[1]Sheet1 (2)'!$C$69,'[1]Sheet1 (2)'!$D$69*('[1]Sheet1 (2)'!$D$72-rut_index)/'[1]Sheet1 (2)'!$D$72,IF([1]shee2!D1475='[1]Sheet1 (2)'!$C$70,'[1]Sheet1 (2)'!$D$70*('[1]Sheet1 (2)'!$D$72-rut_index)/'[1]Sheet1 (2)'!$D$72,IF([1]shee2!D1475='[1]Sheet1 (2)'!$C$71,'[1]Sheet1 (2)'!$D$71*('[1]Sheet1 (2)'!$D$72-rut_index)/'[1]Sheet1 (2)'!$D$72))))</f>
        <v>5</v>
      </c>
      <c r="AV1535" s="157">
        <f>IF(IF(D1535='[1]Sheet1 (2)'!$C$69,'[1]Sheet1 (2)'!$D$69*('[1]Sheet1 (2)'!$D$72-crack_s_index)/'[1]Sheet1 (2)'!$D$72,IF([1]shee2!D1475='[1]Sheet1 (2)'!$C$70,'[1]Sheet1 (2)'!$D$70*('[1]Sheet1 (2)'!$D$72-crack_s_index)/'[1]Sheet1 (2)'!$D$72,IF([1]shee2!D1475='[1]Sheet1 (2)'!$C$71,'[1]Sheet1 (2)'!$D$71*('[1]Sheet1 (2)'!$D$72-crack_s_index)/'[1]Sheet1 (2)'!$D$72)))&lt;0,0,IF(D1535='[1]Sheet1 (2)'!$C$69,'[1]Sheet1 (2)'!$D$69*('[1]Sheet1 (2)'!$D$72-crack_s_index)/'[1]Sheet1 (2)'!$D$72,IF([1]shee2!D1475='[1]Sheet1 (2)'!$C$70,'[1]Sheet1 (2)'!$D$70*('[1]Sheet1 (2)'!$D$72-crack_s_index)/'[1]Sheet1 (2)'!$D$72,IF([1]shee2!D1475='[1]Sheet1 (2)'!$C$71,'[1]Sheet1 (2)'!$D$71*('[1]Sheet1 (2)'!$D$72-crack_s_index)/'[1]Sheet1 (2)'!$D$72))))</f>
        <v>4.166666666666667</v>
      </c>
      <c r="AW1535" s="157">
        <f>IF(IF(D1535='[1]Sheet1 (2)'!$C$69,'[1]Sheet1 (2)'!$D$69*('[1]Sheet1 (2)'!$D$72-crack_t_index)/'[1]Sheet1 (2)'!$D$72,IF([1]shee2!D1475='[1]Sheet1 (2)'!$C$70,'[1]Sheet1 (2)'!$D$70*('[1]Sheet1 (2)'!$D$72-crack_t_index)/'[1]Sheet1 (2)'!$D$72,IF([1]shee2!D1475='[1]Sheet1 (2)'!$C$71,'[1]Sheet1 (2)'!$D$71*('[1]Sheet1 (2)'!$D$72-crack_t_index)/'[1]Sheet1 (2)'!$D$72)))&lt;0,0,IF(D1535='[1]Sheet1 (2)'!$C$69,'[1]Sheet1 (2)'!$D$69*('[1]Sheet1 (2)'!$D$72-crack_t_index)/'[1]Sheet1 (2)'!$D$72,IF([1]shee2!D1475='[1]Sheet1 (2)'!$C$70,'[1]Sheet1 (2)'!$D$70*('[1]Sheet1 (2)'!$D$72-crack_t_index)/'[1]Sheet1 (2)'!$D$72,IF([1]shee2!D1475='[1]Sheet1 (2)'!$C$71,'[1]Sheet1 (2)'!$D$71*('[1]Sheet1 (2)'!$D$72-crack_t_index)/'[1]Sheet1 (2)'!$D$72))))</f>
        <v>4.375</v>
      </c>
      <c r="AX1535" s="157">
        <f>IF(IF(D1535='[1]Sheet1 (2)'!$C$69,'[1]Sheet1 (2)'!$D$69*('[1]Sheet1 (2)'!$D$72-rave_index)/'[1]Sheet1 (2)'!$D$72,IF([1]shee2!D1475='[1]Sheet1 (2)'!$C$70,'[1]Sheet1 (2)'!$D$70*('[1]Sheet1 (2)'!$D$72-rave_index)/'[1]Sheet1 (2)'!$D$72,IF([1]shee2!D1475='[1]Sheet1 (2)'!$C$71,'[1]Sheet1 (2)'!$D$71*('[1]Sheet1 (2)'!$D$72-rave_index)/'[1]Sheet1 (2)'!$D$72)))&lt;0,0,IF(D1535='[1]Sheet1 (2)'!$C$69,'[1]Sheet1 (2)'!$D$69*('[1]Sheet1 (2)'!$D$72-rave_index)/'[1]Sheet1 (2)'!$D$72,IF([1]shee2!D1475='[1]Sheet1 (2)'!$C$70,'[1]Sheet1 (2)'!$D$70*('[1]Sheet1 (2)'!$D$72-rave_index)/'[1]Sheet1 (2)'!$D$72,IF([1]shee2!D1475='[1]Sheet1 (2)'!$C$71,'[1]Sheet1 (2)'!$D$71*('[1]Sheet1 (2)'!$D$72-rave_index)/'[1]Sheet1 (2)'!$D$72))))</f>
        <v>5</v>
      </c>
      <c r="AY1535" s="157">
        <f>IF(IF(D1535='[1]Sheet1 (2)'!$C$69,'[1]Sheet1 (2)'!$D$69*('[1]Sheet1 (2)'!$D$72-rough_index)/'[1]Sheet1 (2)'!$D$72,IF([1]shee2!D1475='[1]Sheet1 (2)'!$C$70,'[1]Sheet1 (2)'!$D$70*('[1]Sheet1 (2)'!$D$72-rough_index)/'[1]Sheet1 (2)'!$D$72,IF([1]shee2!D1475='[1]Sheet1 (2)'!$C$71,'[1]Sheet1 (2)'!$D$71*('[1]Sheet1 (2)'!$D$72-rough_index)/'[1]Sheet1 (2)'!$D$72)))&lt;0,0,IF(D1535='[1]Sheet1 (2)'!$C$69,'[1]Sheet1 (2)'!$D$69*('[1]Sheet1 (2)'!$D$72-rough_index)/'[1]Sheet1 (2)'!$D$72,IF([1]shee2!D1475='[1]Sheet1 (2)'!$C$70,'[1]Sheet1 (2)'!$D$70*('[1]Sheet1 (2)'!$D$72-rough_index)/'[1]Sheet1 (2)'!$D$72,IF([1]shee2!D1475='[1]Sheet1 (2)'!$C$71,'[1]Sheet1 (2)'!$D$71*('[1]Sheet1 (2)'!$D$72-rough_index)/'[1]Sheet1 (2)'!$D$72))))</f>
        <v>2.5</v>
      </c>
      <c r="AZ1535" s="179">
        <f>+(AU1535*'[1]Sheet1 (2)'!$C$77)+(AV1535*'[1]Sheet1 (2)'!$C$78)+(AW1535*'[1]Sheet1 (2)'!$C$79)+(AX1535*'[1]Sheet1 (2)'!$C$80)+(AY1535*'[1]Sheet1 (2)'!$C$81)</f>
        <v>3.9249999999999998</v>
      </c>
      <c r="BA1535" s="213" t="str">
        <f t="shared" si="46"/>
        <v>Fair</v>
      </c>
      <c r="BE1535">
        <f>IF(D1535='[1]Sheet1 (2)'!$C$61,'[1]Sheet1 (2)'!$D$61*(counts^2)+'[1]Sheet1 (2)'!$G$61*counts+'[1]Sheet1 (2)'!$J$61,IF(D1535='[1]Sheet1 (2)'!$C$62,'[1]Sheet1 (2)'!$D$62*counts+'[1]Sheet1 (2)'!$G$62,IF(D1535='[1]Sheet1 (2)'!$C$63,'[1]Sheet1 (2)'!$D$63*counts+'[1]Sheet1 (2)'!$G$63,IF(D1535='[1]Sheet1 (2)'!$C$64,'[1]Sheet1 (2)'!$D$64*counts+'[1]Sheet1 (2)'!$G$64))))</f>
        <v>2.0984129299999998</v>
      </c>
    </row>
    <row r="1536" spans="1:57" ht="12.75" customHeight="1">
      <c r="A1536" s="176" t="s">
        <v>282</v>
      </c>
      <c r="B1536" s="145" t="s">
        <v>76</v>
      </c>
      <c r="C1536" s="170">
        <v>1669</v>
      </c>
      <c r="D1536" s="174" t="s">
        <v>77</v>
      </c>
      <c r="E1536" s="171">
        <v>8</v>
      </c>
      <c r="F1536" s="171">
        <v>2</v>
      </c>
      <c r="G1536" s="171" t="s">
        <v>77</v>
      </c>
      <c r="H1536" s="171">
        <v>1</v>
      </c>
      <c r="I1536" s="171" t="s">
        <v>77</v>
      </c>
      <c r="J1536" s="173" t="s">
        <v>78</v>
      </c>
      <c r="K1536" s="173" t="s">
        <v>82</v>
      </c>
      <c r="L1536" s="169">
        <f>VLOOKUP(CONCATENATE(J1536,K1536),'Sheet1 (2)'!$J$6:$K$26,2,FALSE)</f>
        <v>6.25</v>
      </c>
      <c r="M1536" s="173" t="s">
        <v>83</v>
      </c>
      <c r="N1536" s="173" t="s">
        <v>82</v>
      </c>
      <c r="O1536" s="177">
        <f>VLOOKUP(CONCATENATE(M1536,N1536),'[1]Sheet1 (2)'!$L$6:$M$26,2,FALSE)</f>
        <v>18.75</v>
      </c>
      <c r="P1536" s="173" t="s">
        <v>83</v>
      </c>
      <c r="Q1536" s="173" t="s">
        <v>78</v>
      </c>
      <c r="R1536" s="177">
        <f>VLOOKUP(CONCATENATE(P1536,Q1536),'[1]Sheet1 (2)'!$N$6:$O$26,2,FALSE)</f>
        <v>7.5</v>
      </c>
      <c r="S1536" s="173" t="s">
        <v>80</v>
      </c>
      <c r="T1536" s="173" t="s">
        <v>80</v>
      </c>
      <c r="U1536" s="177">
        <f>VLOOKUP(CONCATENATE(S1536,T1536),'[1]Sheet1 (2)'!$P$6:$Q$26,2,FALSE)</f>
        <v>0</v>
      </c>
      <c r="V1536" s="173" t="s">
        <v>80</v>
      </c>
      <c r="W1536" s="173" t="s">
        <v>80</v>
      </c>
      <c r="X1536" s="177">
        <f>VLOOKUP(CONCATENATE(V1536,W1536),'[1]Sheet1 (2)'!$R$6:$S$26,2,FALSE)</f>
        <v>0</v>
      </c>
      <c r="Y1536" s="173" t="s">
        <v>83</v>
      </c>
      <c r="Z1536" s="173" t="s">
        <v>83</v>
      </c>
      <c r="AA1536" s="177">
        <f>VLOOKUP(CONCATENATE(Y1536,Z1536),'[1]Sheet1 (2)'!$T$6:$U$26,2,FALSE)</f>
        <v>37.5</v>
      </c>
      <c r="AB1536" s="173" t="s">
        <v>80</v>
      </c>
      <c r="AC1536" s="173" t="s">
        <v>80</v>
      </c>
      <c r="AD1536" s="177">
        <f>VLOOKUP(CONCATENATE(AB1536,AC1536),'[1]Sheet1 (2)'!$X$6:$Y$26,2,FALSE)</f>
        <v>0</v>
      </c>
      <c r="AE1536" s="173" t="s">
        <v>82</v>
      </c>
      <c r="AF1536" s="173" t="s">
        <v>81</v>
      </c>
      <c r="AG1536" s="177">
        <f>VLOOKUP(CONCATENATE(AE1536,AF1536),'[1]Sheet1 (2)'!$Z$6:$AA$26,2,FALSE)</f>
        <v>66</v>
      </c>
      <c r="AH1536" s="172"/>
      <c r="AI1536" s="178"/>
      <c r="AJ1536" s="140"/>
      <c r="AK1536" s="176" t="s">
        <v>282</v>
      </c>
      <c r="AL1536" s="176" t="s">
        <v>76</v>
      </c>
      <c r="AM1536" s="170">
        <f t="shared" si="47"/>
        <v>1669</v>
      </c>
      <c r="AN1536" s="147"/>
      <c r="AO1536" s="155" t="s">
        <v>409</v>
      </c>
      <c r="AP1536" s="156"/>
      <c r="AQ1536" s="157">
        <v>2.407112373974313</v>
      </c>
      <c r="AR1536" s="158"/>
      <c r="AS1536" s="145">
        <f>LOOKUP(rufmkm,'[1]Sheet1 (2)'!$V$62:$V$71,'[1]Sheet1 (2)'!$W$62:$W$71)</f>
        <v>30</v>
      </c>
      <c r="AT1536" s="140"/>
      <c r="AU1536" s="157">
        <f>IF(IF(D1536='[1]Sheet1 (2)'!$C$69,'[1]Sheet1 (2)'!$D$69*('[1]Sheet1 (2)'!$D$72-rut_index)/'[1]Sheet1 (2)'!$D$72,IF([1]shee2!D1476='[1]Sheet1 (2)'!$C$70,'[1]Sheet1 (2)'!$D$70*('[1]Sheet1 (2)'!$D$72-rut_index)/'[1]Sheet1 (2)'!$D$72,IF([1]shee2!D1476='[1]Sheet1 (2)'!$C$71,'[1]Sheet1 (2)'!$D$71*('[1]Sheet1 (2)'!$D$72-rut_index)/'[1]Sheet1 (2)'!$D$72)))&lt;0,0,IF(D1536='[1]Sheet1 (2)'!$C$69,'[1]Sheet1 (2)'!$D$69*('[1]Sheet1 (2)'!$D$72-rut_index)/'[1]Sheet1 (2)'!$D$72,IF([1]shee2!D1476='[1]Sheet1 (2)'!$C$70,'[1]Sheet1 (2)'!$D$70*('[1]Sheet1 (2)'!$D$72-rut_index)/'[1]Sheet1 (2)'!$D$72,IF([1]shee2!D1476='[1]Sheet1 (2)'!$C$71,'[1]Sheet1 (2)'!$D$71*('[1]Sheet1 (2)'!$D$72-rut_index)/'[1]Sheet1 (2)'!$D$72))))</f>
        <v>4.479166666666667</v>
      </c>
      <c r="AV1536" s="157">
        <f>IF(IF(D1536='[1]Sheet1 (2)'!$C$69,'[1]Sheet1 (2)'!$D$69*('[1]Sheet1 (2)'!$D$72-crack_s_index)/'[1]Sheet1 (2)'!$D$72,IF([1]shee2!D1476='[1]Sheet1 (2)'!$C$70,'[1]Sheet1 (2)'!$D$70*('[1]Sheet1 (2)'!$D$72-crack_s_index)/'[1]Sheet1 (2)'!$D$72,IF([1]shee2!D1476='[1]Sheet1 (2)'!$C$71,'[1]Sheet1 (2)'!$D$71*('[1]Sheet1 (2)'!$D$72-crack_s_index)/'[1]Sheet1 (2)'!$D$72)))&lt;0,0,IF(D1536='[1]Sheet1 (2)'!$C$69,'[1]Sheet1 (2)'!$D$69*('[1]Sheet1 (2)'!$D$72-crack_s_index)/'[1]Sheet1 (2)'!$D$72,IF([1]shee2!D1476='[1]Sheet1 (2)'!$C$70,'[1]Sheet1 (2)'!$D$70*('[1]Sheet1 (2)'!$D$72-crack_s_index)/'[1]Sheet1 (2)'!$D$72,IF([1]shee2!D1476='[1]Sheet1 (2)'!$C$71,'[1]Sheet1 (2)'!$D$71*('[1]Sheet1 (2)'!$D$72-crack_s_index)/'[1]Sheet1 (2)'!$D$72))))</f>
        <v>3.4375</v>
      </c>
      <c r="AW1536" s="157">
        <f>IF(IF(D1536='[1]Sheet1 (2)'!$C$69,'[1]Sheet1 (2)'!$D$69*('[1]Sheet1 (2)'!$D$72-crack_t_index)/'[1]Sheet1 (2)'!$D$72,IF([1]shee2!D1476='[1]Sheet1 (2)'!$C$70,'[1]Sheet1 (2)'!$D$70*('[1]Sheet1 (2)'!$D$72-crack_t_index)/'[1]Sheet1 (2)'!$D$72,IF([1]shee2!D1476='[1]Sheet1 (2)'!$C$71,'[1]Sheet1 (2)'!$D$71*('[1]Sheet1 (2)'!$D$72-crack_t_index)/'[1]Sheet1 (2)'!$D$72)))&lt;0,0,IF(D1536='[1]Sheet1 (2)'!$C$69,'[1]Sheet1 (2)'!$D$69*('[1]Sheet1 (2)'!$D$72-crack_t_index)/'[1]Sheet1 (2)'!$D$72,IF([1]shee2!D1476='[1]Sheet1 (2)'!$C$70,'[1]Sheet1 (2)'!$D$70*('[1]Sheet1 (2)'!$D$72-crack_t_index)/'[1]Sheet1 (2)'!$D$72,IF([1]shee2!D1476='[1]Sheet1 (2)'!$C$71,'[1]Sheet1 (2)'!$D$71*('[1]Sheet1 (2)'!$D$72-crack_t_index)/'[1]Sheet1 (2)'!$D$72))))</f>
        <v>4.375</v>
      </c>
      <c r="AX1536" s="157">
        <f>IF(IF(D1536='[1]Sheet1 (2)'!$C$69,'[1]Sheet1 (2)'!$D$69*('[1]Sheet1 (2)'!$D$72-rave_index)/'[1]Sheet1 (2)'!$D$72,IF([1]shee2!D1476='[1]Sheet1 (2)'!$C$70,'[1]Sheet1 (2)'!$D$70*('[1]Sheet1 (2)'!$D$72-rave_index)/'[1]Sheet1 (2)'!$D$72,IF([1]shee2!D1476='[1]Sheet1 (2)'!$C$71,'[1]Sheet1 (2)'!$D$71*('[1]Sheet1 (2)'!$D$72-rave_index)/'[1]Sheet1 (2)'!$D$72)))&lt;0,0,IF(D1536='[1]Sheet1 (2)'!$C$69,'[1]Sheet1 (2)'!$D$69*('[1]Sheet1 (2)'!$D$72-rave_index)/'[1]Sheet1 (2)'!$D$72,IF([1]shee2!D1476='[1]Sheet1 (2)'!$C$70,'[1]Sheet1 (2)'!$D$70*('[1]Sheet1 (2)'!$D$72-rave_index)/'[1]Sheet1 (2)'!$D$72,IF([1]shee2!D1476='[1]Sheet1 (2)'!$C$71,'[1]Sheet1 (2)'!$D$71*('[1]Sheet1 (2)'!$D$72-rave_index)/'[1]Sheet1 (2)'!$D$72))))</f>
        <v>1.875</v>
      </c>
      <c r="AY1536" s="157">
        <f>IF(IF(D1536='[1]Sheet1 (2)'!$C$69,'[1]Sheet1 (2)'!$D$69*('[1]Sheet1 (2)'!$D$72-rough_index)/'[1]Sheet1 (2)'!$D$72,IF([1]shee2!D1476='[1]Sheet1 (2)'!$C$70,'[1]Sheet1 (2)'!$D$70*('[1]Sheet1 (2)'!$D$72-rough_index)/'[1]Sheet1 (2)'!$D$72,IF([1]shee2!D1476='[1]Sheet1 (2)'!$C$71,'[1]Sheet1 (2)'!$D$71*('[1]Sheet1 (2)'!$D$72-rough_index)/'[1]Sheet1 (2)'!$D$72)))&lt;0,0,IF(D1536='[1]Sheet1 (2)'!$C$69,'[1]Sheet1 (2)'!$D$69*('[1]Sheet1 (2)'!$D$72-rough_index)/'[1]Sheet1 (2)'!$D$72,IF([1]shee2!D1476='[1]Sheet1 (2)'!$C$70,'[1]Sheet1 (2)'!$D$70*('[1]Sheet1 (2)'!$D$72-rough_index)/'[1]Sheet1 (2)'!$D$72,IF([1]shee2!D1476='[1]Sheet1 (2)'!$C$71,'[1]Sheet1 (2)'!$D$71*('[1]Sheet1 (2)'!$D$72-rough_index)/'[1]Sheet1 (2)'!$D$72))))</f>
        <v>2.5</v>
      </c>
      <c r="AZ1536" s="179">
        <f>+(AU1536*'[1]Sheet1 (2)'!$C$77)+(AV1536*'[1]Sheet1 (2)'!$C$78)+(AW1536*'[1]Sheet1 (2)'!$C$79)+(AX1536*'[1]Sheet1 (2)'!$C$80)+(AY1536*'[1]Sheet1 (2)'!$C$81)</f>
        <v>3.2458333333333336</v>
      </c>
      <c r="BA1536" s="213" t="str">
        <f t="shared" si="46"/>
        <v>Fair</v>
      </c>
      <c r="BE1536">
        <f>IF(D1536='[1]Sheet1 (2)'!$C$61,'[1]Sheet1 (2)'!$D$61*(counts^2)+'[1]Sheet1 (2)'!$G$61*counts+'[1]Sheet1 (2)'!$J$61,IF(D1536='[1]Sheet1 (2)'!$C$62,'[1]Sheet1 (2)'!$D$62*counts+'[1]Sheet1 (2)'!$G$62,IF(D1536='[1]Sheet1 (2)'!$C$63,'[1]Sheet1 (2)'!$D$63*counts+'[1]Sheet1 (2)'!$G$63,IF(D1536='[1]Sheet1 (2)'!$C$64,'[1]Sheet1 (2)'!$D$64*counts+'[1]Sheet1 (2)'!$G$64))))</f>
        <v>2.0984129299999998</v>
      </c>
    </row>
    <row r="1537" spans="1:57" ht="12.75" customHeight="1">
      <c r="A1537" s="176" t="s">
        <v>282</v>
      </c>
      <c r="B1537" s="145" t="s">
        <v>76</v>
      </c>
      <c r="C1537" s="170">
        <v>1670</v>
      </c>
      <c r="D1537" s="174" t="s">
        <v>77</v>
      </c>
      <c r="E1537" s="171">
        <v>8</v>
      </c>
      <c r="F1537" s="171">
        <v>2</v>
      </c>
      <c r="G1537" s="171" t="s">
        <v>77</v>
      </c>
      <c r="H1537" s="171">
        <v>1</v>
      </c>
      <c r="I1537" s="171" t="s">
        <v>77</v>
      </c>
      <c r="J1537" s="173" t="s">
        <v>78</v>
      </c>
      <c r="K1537" s="173" t="s">
        <v>82</v>
      </c>
      <c r="L1537" s="169">
        <f>VLOOKUP(CONCATENATE(J1537,K1537),'Sheet1 (2)'!$J$6:$K$26,2,FALSE)</f>
        <v>6.25</v>
      </c>
      <c r="M1537" s="173" t="s">
        <v>83</v>
      </c>
      <c r="N1537" s="173" t="s">
        <v>82</v>
      </c>
      <c r="O1537" s="177">
        <f>VLOOKUP(CONCATENATE(M1537,N1537),'[1]Sheet1 (2)'!$L$6:$M$26,2,FALSE)</f>
        <v>18.75</v>
      </c>
      <c r="P1537" s="173" t="s">
        <v>83</v>
      </c>
      <c r="Q1537" s="173" t="s">
        <v>78</v>
      </c>
      <c r="R1537" s="177">
        <f>VLOOKUP(CONCATENATE(P1537,Q1537),'[1]Sheet1 (2)'!$N$6:$O$26,2,FALSE)</f>
        <v>7.5</v>
      </c>
      <c r="S1537" s="173" t="s">
        <v>80</v>
      </c>
      <c r="T1537" s="173" t="s">
        <v>80</v>
      </c>
      <c r="U1537" s="177">
        <f>VLOOKUP(CONCATENATE(S1537,T1537),'[1]Sheet1 (2)'!$P$6:$Q$26,2,FALSE)</f>
        <v>0</v>
      </c>
      <c r="V1537" s="173" t="s">
        <v>80</v>
      </c>
      <c r="W1537" s="173" t="s">
        <v>80</v>
      </c>
      <c r="X1537" s="177">
        <f>VLOOKUP(CONCATENATE(V1537,W1537),'[1]Sheet1 (2)'!$R$6:$S$26,2,FALSE)</f>
        <v>0</v>
      </c>
      <c r="Y1537" s="173" t="s">
        <v>83</v>
      </c>
      <c r="Z1537" s="173" t="s">
        <v>83</v>
      </c>
      <c r="AA1537" s="177">
        <f>VLOOKUP(CONCATENATE(Y1537,Z1537),'[1]Sheet1 (2)'!$T$6:$U$26,2,FALSE)</f>
        <v>37.5</v>
      </c>
      <c r="AB1537" s="173" t="s">
        <v>80</v>
      </c>
      <c r="AC1537" s="173" t="s">
        <v>80</v>
      </c>
      <c r="AD1537" s="177">
        <f>VLOOKUP(CONCATENATE(AB1537,AC1537),'[1]Sheet1 (2)'!$X$6:$Y$26,2,FALSE)</f>
        <v>0</v>
      </c>
      <c r="AE1537" s="173" t="s">
        <v>82</v>
      </c>
      <c r="AF1537" s="173" t="s">
        <v>81</v>
      </c>
      <c r="AG1537" s="177">
        <f>VLOOKUP(CONCATENATE(AE1537,AF1537),'[1]Sheet1 (2)'!$Z$6:$AA$26,2,FALSE)</f>
        <v>66</v>
      </c>
      <c r="AH1537" s="172"/>
      <c r="AI1537" s="178"/>
      <c r="AJ1537" s="140"/>
      <c r="AK1537" s="176" t="s">
        <v>282</v>
      </c>
      <c r="AL1537" s="176" t="s">
        <v>76</v>
      </c>
      <c r="AM1537" s="170">
        <f t="shared" si="47"/>
        <v>1670</v>
      </c>
      <c r="AN1537" s="147"/>
      <c r="AO1537" s="155"/>
      <c r="AP1537" s="156"/>
      <c r="AQ1537" s="157">
        <v>2.085010952142949</v>
      </c>
      <c r="AR1537" s="158"/>
      <c r="AS1537" s="145">
        <f>LOOKUP(rufmkm,'[1]Sheet1 (2)'!$V$62:$V$71,'[1]Sheet1 (2)'!$W$62:$W$71)</f>
        <v>30</v>
      </c>
      <c r="AT1537" s="140"/>
      <c r="AU1537" s="157">
        <f>IF(IF(D1537='[1]Sheet1 (2)'!$C$69,'[1]Sheet1 (2)'!$D$69*('[1]Sheet1 (2)'!$D$72-rut_index)/'[1]Sheet1 (2)'!$D$72,IF([1]shee2!D1477='[1]Sheet1 (2)'!$C$70,'[1]Sheet1 (2)'!$D$70*('[1]Sheet1 (2)'!$D$72-rut_index)/'[1]Sheet1 (2)'!$D$72,IF([1]shee2!D1477='[1]Sheet1 (2)'!$C$71,'[1]Sheet1 (2)'!$D$71*('[1]Sheet1 (2)'!$D$72-rut_index)/'[1]Sheet1 (2)'!$D$72)))&lt;0,0,IF(D1537='[1]Sheet1 (2)'!$C$69,'[1]Sheet1 (2)'!$D$69*('[1]Sheet1 (2)'!$D$72-rut_index)/'[1]Sheet1 (2)'!$D$72,IF([1]shee2!D1477='[1]Sheet1 (2)'!$C$70,'[1]Sheet1 (2)'!$D$70*('[1]Sheet1 (2)'!$D$72-rut_index)/'[1]Sheet1 (2)'!$D$72,IF([1]shee2!D1477='[1]Sheet1 (2)'!$C$71,'[1]Sheet1 (2)'!$D$71*('[1]Sheet1 (2)'!$D$72-rut_index)/'[1]Sheet1 (2)'!$D$72))))</f>
        <v>4.479166666666667</v>
      </c>
      <c r="AV1537" s="157">
        <f>IF(IF(D1537='[1]Sheet1 (2)'!$C$69,'[1]Sheet1 (2)'!$D$69*('[1]Sheet1 (2)'!$D$72-crack_s_index)/'[1]Sheet1 (2)'!$D$72,IF([1]shee2!D1477='[1]Sheet1 (2)'!$C$70,'[1]Sheet1 (2)'!$D$70*('[1]Sheet1 (2)'!$D$72-crack_s_index)/'[1]Sheet1 (2)'!$D$72,IF([1]shee2!D1477='[1]Sheet1 (2)'!$C$71,'[1]Sheet1 (2)'!$D$71*('[1]Sheet1 (2)'!$D$72-crack_s_index)/'[1]Sheet1 (2)'!$D$72)))&lt;0,0,IF(D1537='[1]Sheet1 (2)'!$C$69,'[1]Sheet1 (2)'!$D$69*('[1]Sheet1 (2)'!$D$72-crack_s_index)/'[1]Sheet1 (2)'!$D$72,IF([1]shee2!D1477='[1]Sheet1 (2)'!$C$70,'[1]Sheet1 (2)'!$D$70*('[1]Sheet1 (2)'!$D$72-crack_s_index)/'[1]Sheet1 (2)'!$D$72,IF([1]shee2!D1477='[1]Sheet1 (2)'!$C$71,'[1]Sheet1 (2)'!$D$71*('[1]Sheet1 (2)'!$D$72-crack_s_index)/'[1]Sheet1 (2)'!$D$72))))</f>
        <v>3.4375</v>
      </c>
      <c r="AW1537" s="157">
        <f>IF(IF(D1537='[1]Sheet1 (2)'!$C$69,'[1]Sheet1 (2)'!$D$69*('[1]Sheet1 (2)'!$D$72-crack_t_index)/'[1]Sheet1 (2)'!$D$72,IF([1]shee2!D1477='[1]Sheet1 (2)'!$C$70,'[1]Sheet1 (2)'!$D$70*('[1]Sheet1 (2)'!$D$72-crack_t_index)/'[1]Sheet1 (2)'!$D$72,IF([1]shee2!D1477='[1]Sheet1 (2)'!$C$71,'[1]Sheet1 (2)'!$D$71*('[1]Sheet1 (2)'!$D$72-crack_t_index)/'[1]Sheet1 (2)'!$D$72)))&lt;0,0,IF(D1537='[1]Sheet1 (2)'!$C$69,'[1]Sheet1 (2)'!$D$69*('[1]Sheet1 (2)'!$D$72-crack_t_index)/'[1]Sheet1 (2)'!$D$72,IF([1]shee2!D1477='[1]Sheet1 (2)'!$C$70,'[1]Sheet1 (2)'!$D$70*('[1]Sheet1 (2)'!$D$72-crack_t_index)/'[1]Sheet1 (2)'!$D$72,IF([1]shee2!D1477='[1]Sheet1 (2)'!$C$71,'[1]Sheet1 (2)'!$D$71*('[1]Sheet1 (2)'!$D$72-crack_t_index)/'[1]Sheet1 (2)'!$D$72))))</f>
        <v>4.375</v>
      </c>
      <c r="AX1537" s="157">
        <f>IF(IF(D1537='[1]Sheet1 (2)'!$C$69,'[1]Sheet1 (2)'!$D$69*('[1]Sheet1 (2)'!$D$72-rave_index)/'[1]Sheet1 (2)'!$D$72,IF([1]shee2!D1477='[1]Sheet1 (2)'!$C$70,'[1]Sheet1 (2)'!$D$70*('[1]Sheet1 (2)'!$D$72-rave_index)/'[1]Sheet1 (2)'!$D$72,IF([1]shee2!D1477='[1]Sheet1 (2)'!$C$71,'[1]Sheet1 (2)'!$D$71*('[1]Sheet1 (2)'!$D$72-rave_index)/'[1]Sheet1 (2)'!$D$72)))&lt;0,0,IF(D1537='[1]Sheet1 (2)'!$C$69,'[1]Sheet1 (2)'!$D$69*('[1]Sheet1 (2)'!$D$72-rave_index)/'[1]Sheet1 (2)'!$D$72,IF([1]shee2!D1477='[1]Sheet1 (2)'!$C$70,'[1]Sheet1 (2)'!$D$70*('[1]Sheet1 (2)'!$D$72-rave_index)/'[1]Sheet1 (2)'!$D$72,IF([1]shee2!D1477='[1]Sheet1 (2)'!$C$71,'[1]Sheet1 (2)'!$D$71*('[1]Sheet1 (2)'!$D$72-rave_index)/'[1]Sheet1 (2)'!$D$72))))</f>
        <v>1.875</v>
      </c>
      <c r="AY1537" s="157">
        <f>IF(IF(D1537='[1]Sheet1 (2)'!$C$69,'[1]Sheet1 (2)'!$D$69*('[1]Sheet1 (2)'!$D$72-rough_index)/'[1]Sheet1 (2)'!$D$72,IF([1]shee2!D1477='[1]Sheet1 (2)'!$C$70,'[1]Sheet1 (2)'!$D$70*('[1]Sheet1 (2)'!$D$72-rough_index)/'[1]Sheet1 (2)'!$D$72,IF([1]shee2!D1477='[1]Sheet1 (2)'!$C$71,'[1]Sheet1 (2)'!$D$71*('[1]Sheet1 (2)'!$D$72-rough_index)/'[1]Sheet1 (2)'!$D$72)))&lt;0,0,IF(D1537='[1]Sheet1 (2)'!$C$69,'[1]Sheet1 (2)'!$D$69*('[1]Sheet1 (2)'!$D$72-rough_index)/'[1]Sheet1 (2)'!$D$72,IF([1]shee2!D1477='[1]Sheet1 (2)'!$C$70,'[1]Sheet1 (2)'!$D$70*('[1]Sheet1 (2)'!$D$72-rough_index)/'[1]Sheet1 (2)'!$D$72,IF([1]shee2!D1477='[1]Sheet1 (2)'!$C$71,'[1]Sheet1 (2)'!$D$71*('[1]Sheet1 (2)'!$D$72-rough_index)/'[1]Sheet1 (2)'!$D$72))))</f>
        <v>2.5</v>
      </c>
      <c r="AZ1537" s="179">
        <f>+(AU1537*'[1]Sheet1 (2)'!$C$77)+(AV1537*'[1]Sheet1 (2)'!$C$78)+(AW1537*'[1]Sheet1 (2)'!$C$79)+(AX1537*'[1]Sheet1 (2)'!$C$80)+(AY1537*'[1]Sheet1 (2)'!$C$81)</f>
        <v>3.2458333333333336</v>
      </c>
      <c r="BA1537" s="213" t="str">
        <f t="shared" ref="BA1537:BA1600" si="48">IF(AZ1537="",$AH1537,IF(AZ1537&gt;=4,"Good",IF(AZ1537&gt;=2.5,"Fair",IF(AZ1537&gt;=1,"Poor",IF(AZ1537&gt;=0,"Very Poor","")))))</f>
        <v>Fair</v>
      </c>
      <c r="BE1537">
        <f>IF(D1537='[1]Sheet1 (2)'!$C$61,'[1]Sheet1 (2)'!$D$61*(counts^2)+'[1]Sheet1 (2)'!$G$61*counts+'[1]Sheet1 (2)'!$J$61,IF(D1537='[1]Sheet1 (2)'!$C$62,'[1]Sheet1 (2)'!$D$62*counts+'[1]Sheet1 (2)'!$G$62,IF(D1537='[1]Sheet1 (2)'!$C$63,'[1]Sheet1 (2)'!$D$63*counts+'[1]Sheet1 (2)'!$G$63,IF(D1537='[1]Sheet1 (2)'!$C$64,'[1]Sheet1 (2)'!$D$64*counts+'[1]Sheet1 (2)'!$G$64))))</f>
        <v>2.0984129299999998</v>
      </c>
    </row>
    <row r="1538" spans="1:57" ht="12.75" customHeight="1">
      <c r="A1538" s="176" t="s">
        <v>282</v>
      </c>
      <c r="B1538" s="145" t="s">
        <v>76</v>
      </c>
      <c r="C1538" s="170">
        <v>1671</v>
      </c>
      <c r="D1538" s="174" t="s">
        <v>77</v>
      </c>
      <c r="E1538" s="171">
        <v>8</v>
      </c>
      <c r="F1538" s="171">
        <v>2</v>
      </c>
      <c r="G1538" s="171" t="s">
        <v>77</v>
      </c>
      <c r="H1538" s="171">
        <v>1</v>
      </c>
      <c r="I1538" s="171" t="s">
        <v>77</v>
      </c>
      <c r="J1538" s="173" t="s">
        <v>80</v>
      </c>
      <c r="K1538" s="173" t="s">
        <v>80</v>
      </c>
      <c r="L1538" s="169">
        <f>VLOOKUP(CONCATENATE(J1538,K1538),'Sheet1 (2)'!$J$6:$K$26,2,FALSE)</f>
        <v>0</v>
      </c>
      <c r="M1538" s="173" t="s">
        <v>80</v>
      </c>
      <c r="N1538" s="173" t="s">
        <v>80</v>
      </c>
      <c r="O1538" s="177">
        <f>VLOOKUP(CONCATENATE(M1538,N1538),'[1]Sheet1 (2)'!$L$6:$M$26,2,FALSE)</f>
        <v>0</v>
      </c>
      <c r="P1538" s="173" t="s">
        <v>80</v>
      </c>
      <c r="Q1538" s="173" t="s">
        <v>80</v>
      </c>
      <c r="R1538" s="177">
        <f>VLOOKUP(CONCATENATE(P1538,Q1538),'[1]Sheet1 (2)'!$N$6:$O$26,2,FALSE)</f>
        <v>0</v>
      </c>
      <c r="S1538" s="173" t="s">
        <v>80</v>
      </c>
      <c r="T1538" s="173" t="s">
        <v>80</v>
      </c>
      <c r="U1538" s="177">
        <f>VLOOKUP(CONCATENATE(S1538,T1538),'[1]Sheet1 (2)'!$P$6:$Q$26,2,FALSE)</f>
        <v>0</v>
      </c>
      <c r="V1538" s="173" t="s">
        <v>80</v>
      </c>
      <c r="W1538" s="173" t="s">
        <v>80</v>
      </c>
      <c r="X1538" s="177">
        <f>VLOOKUP(CONCATENATE(V1538,W1538),'[1]Sheet1 (2)'!$R$6:$S$26,2,FALSE)</f>
        <v>0</v>
      </c>
      <c r="Y1538" s="173" t="s">
        <v>80</v>
      </c>
      <c r="Z1538" s="173" t="s">
        <v>80</v>
      </c>
      <c r="AA1538" s="177">
        <f>VLOOKUP(CONCATENATE(Y1538,Z1538),'[1]Sheet1 (2)'!$T$6:$U$26,2,FALSE)</f>
        <v>0</v>
      </c>
      <c r="AB1538" s="173" t="s">
        <v>80</v>
      </c>
      <c r="AC1538" s="173" t="s">
        <v>80</v>
      </c>
      <c r="AD1538" s="177">
        <f>VLOOKUP(CONCATENATE(AB1538,AC1538),'[1]Sheet1 (2)'!$X$6:$Y$26,2,FALSE)</f>
        <v>0</v>
      </c>
      <c r="AE1538" s="173" t="s">
        <v>82</v>
      </c>
      <c r="AF1538" s="173" t="s">
        <v>81</v>
      </c>
      <c r="AG1538" s="177">
        <f>VLOOKUP(CONCATENATE(AE1538,AF1538),'[1]Sheet1 (2)'!$Z$6:$AA$26,2,FALSE)</f>
        <v>66</v>
      </c>
      <c r="AH1538" s="172"/>
      <c r="AI1538" s="178"/>
      <c r="AJ1538" s="140"/>
      <c r="AK1538" s="176" t="s">
        <v>282</v>
      </c>
      <c r="AL1538" s="176" t="s">
        <v>76</v>
      </c>
      <c r="AM1538" s="170">
        <f t="shared" ref="AM1538:AM1601" si="49">C1538</f>
        <v>1671</v>
      </c>
      <c r="AN1538" s="147"/>
      <c r="AO1538" s="155" t="s">
        <v>409</v>
      </c>
      <c r="AP1538" s="156"/>
      <c r="AQ1538" s="157">
        <v>2.0215513691098566</v>
      </c>
      <c r="AR1538" s="158"/>
      <c r="AS1538" s="145">
        <f>LOOKUP(rufmkm,'[1]Sheet1 (2)'!$V$62:$V$71,'[1]Sheet1 (2)'!$W$62:$W$71)</f>
        <v>30</v>
      </c>
      <c r="AT1538" s="140"/>
      <c r="AU1538" s="157">
        <f>IF(IF(D1538='[1]Sheet1 (2)'!$C$69,'[1]Sheet1 (2)'!$D$69*('[1]Sheet1 (2)'!$D$72-rut_index)/'[1]Sheet1 (2)'!$D$72,IF([1]shee2!D1478='[1]Sheet1 (2)'!$C$70,'[1]Sheet1 (2)'!$D$70*('[1]Sheet1 (2)'!$D$72-rut_index)/'[1]Sheet1 (2)'!$D$72,IF([1]shee2!D1478='[1]Sheet1 (2)'!$C$71,'[1]Sheet1 (2)'!$D$71*('[1]Sheet1 (2)'!$D$72-rut_index)/'[1]Sheet1 (2)'!$D$72)))&lt;0,0,IF(D1538='[1]Sheet1 (2)'!$C$69,'[1]Sheet1 (2)'!$D$69*('[1]Sheet1 (2)'!$D$72-rut_index)/'[1]Sheet1 (2)'!$D$72,IF([1]shee2!D1478='[1]Sheet1 (2)'!$C$70,'[1]Sheet1 (2)'!$D$70*('[1]Sheet1 (2)'!$D$72-rut_index)/'[1]Sheet1 (2)'!$D$72,IF([1]shee2!D1478='[1]Sheet1 (2)'!$C$71,'[1]Sheet1 (2)'!$D$71*('[1]Sheet1 (2)'!$D$72-rut_index)/'[1]Sheet1 (2)'!$D$72))))</f>
        <v>5</v>
      </c>
      <c r="AV1538" s="157">
        <f>IF(IF(D1538='[1]Sheet1 (2)'!$C$69,'[1]Sheet1 (2)'!$D$69*('[1]Sheet1 (2)'!$D$72-crack_s_index)/'[1]Sheet1 (2)'!$D$72,IF([1]shee2!D1478='[1]Sheet1 (2)'!$C$70,'[1]Sheet1 (2)'!$D$70*('[1]Sheet1 (2)'!$D$72-crack_s_index)/'[1]Sheet1 (2)'!$D$72,IF([1]shee2!D1478='[1]Sheet1 (2)'!$C$71,'[1]Sheet1 (2)'!$D$71*('[1]Sheet1 (2)'!$D$72-crack_s_index)/'[1]Sheet1 (2)'!$D$72)))&lt;0,0,IF(D1538='[1]Sheet1 (2)'!$C$69,'[1]Sheet1 (2)'!$D$69*('[1]Sheet1 (2)'!$D$72-crack_s_index)/'[1]Sheet1 (2)'!$D$72,IF([1]shee2!D1478='[1]Sheet1 (2)'!$C$70,'[1]Sheet1 (2)'!$D$70*('[1]Sheet1 (2)'!$D$72-crack_s_index)/'[1]Sheet1 (2)'!$D$72,IF([1]shee2!D1478='[1]Sheet1 (2)'!$C$71,'[1]Sheet1 (2)'!$D$71*('[1]Sheet1 (2)'!$D$72-crack_s_index)/'[1]Sheet1 (2)'!$D$72))))</f>
        <v>5</v>
      </c>
      <c r="AW1538" s="157">
        <f>IF(IF(D1538='[1]Sheet1 (2)'!$C$69,'[1]Sheet1 (2)'!$D$69*('[1]Sheet1 (2)'!$D$72-crack_t_index)/'[1]Sheet1 (2)'!$D$72,IF([1]shee2!D1478='[1]Sheet1 (2)'!$C$70,'[1]Sheet1 (2)'!$D$70*('[1]Sheet1 (2)'!$D$72-crack_t_index)/'[1]Sheet1 (2)'!$D$72,IF([1]shee2!D1478='[1]Sheet1 (2)'!$C$71,'[1]Sheet1 (2)'!$D$71*('[1]Sheet1 (2)'!$D$72-crack_t_index)/'[1]Sheet1 (2)'!$D$72)))&lt;0,0,IF(D1538='[1]Sheet1 (2)'!$C$69,'[1]Sheet1 (2)'!$D$69*('[1]Sheet1 (2)'!$D$72-crack_t_index)/'[1]Sheet1 (2)'!$D$72,IF([1]shee2!D1478='[1]Sheet1 (2)'!$C$70,'[1]Sheet1 (2)'!$D$70*('[1]Sheet1 (2)'!$D$72-crack_t_index)/'[1]Sheet1 (2)'!$D$72,IF([1]shee2!D1478='[1]Sheet1 (2)'!$C$71,'[1]Sheet1 (2)'!$D$71*('[1]Sheet1 (2)'!$D$72-crack_t_index)/'[1]Sheet1 (2)'!$D$72))))</f>
        <v>5</v>
      </c>
      <c r="AX1538" s="157">
        <f>IF(IF(D1538='[1]Sheet1 (2)'!$C$69,'[1]Sheet1 (2)'!$D$69*('[1]Sheet1 (2)'!$D$72-rave_index)/'[1]Sheet1 (2)'!$D$72,IF([1]shee2!D1478='[1]Sheet1 (2)'!$C$70,'[1]Sheet1 (2)'!$D$70*('[1]Sheet1 (2)'!$D$72-rave_index)/'[1]Sheet1 (2)'!$D$72,IF([1]shee2!D1478='[1]Sheet1 (2)'!$C$71,'[1]Sheet1 (2)'!$D$71*('[1]Sheet1 (2)'!$D$72-rave_index)/'[1]Sheet1 (2)'!$D$72)))&lt;0,0,IF(D1538='[1]Sheet1 (2)'!$C$69,'[1]Sheet1 (2)'!$D$69*('[1]Sheet1 (2)'!$D$72-rave_index)/'[1]Sheet1 (2)'!$D$72,IF([1]shee2!D1478='[1]Sheet1 (2)'!$C$70,'[1]Sheet1 (2)'!$D$70*('[1]Sheet1 (2)'!$D$72-rave_index)/'[1]Sheet1 (2)'!$D$72,IF([1]shee2!D1478='[1]Sheet1 (2)'!$C$71,'[1]Sheet1 (2)'!$D$71*('[1]Sheet1 (2)'!$D$72-rave_index)/'[1]Sheet1 (2)'!$D$72))))</f>
        <v>5</v>
      </c>
      <c r="AY1538" s="157">
        <f>IF(IF(D1538='[1]Sheet1 (2)'!$C$69,'[1]Sheet1 (2)'!$D$69*('[1]Sheet1 (2)'!$D$72-rough_index)/'[1]Sheet1 (2)'!$D$72,IF([1]shee2!D1478='[1]Sheet1 (2)'!$C$70,'[1]Sheet1 (2)'!$D$70*('[1]Sheet1 (2)'!$D$72-rough_index)/'[1]Sheet1 (2)'!$D$72,IF([1]shee2!D1478='[1]Sheet1 (2)'!$C$71,'[1]Sheet1 (2)'!$D$71*('[1]Sheet1 (2)'!$D$72-rough_index)/'[1]Sheet1 (2)'!$D$72)))&lt;0,0,IF(D1538='[1]Sheet1 (2)'!$C$69,'[1]Sheet1 (2)'!$D$69*('[1]Sheet1 (2)'!$D$72-rough_index)/'[1]Sheet1 (2)'!$D$72,IF([1]shee2!D1478='[1]Sheet1 (2)'!$C$70,'[1]Sheet1 (2)'!$D$70*('[1]Sheet1 (2)'!$D$72-rough_index)/'[1]Sheet1 (2)'!$D$72,IF([1]shee2!D1478='[1]Sheet1 (2)'!$C$71,'[1]Sheet1 (2)'!$D$71*('[1]Sheet1 (2)'!$D$72-rough_index)/'[1]Sheet1 (2)'!$D$72))))</f>
        <v>2.5</v>
      </c>
      <c r="AZ1538" s="179">
        <f>+(AU1538*'[1]Sheet1 (2)'!$C$77)+(AV1538*'[1]Sheet1 (2)'!$C$78)+(AW1538*'[1]Sheet1 (2)'!$C$79)+(AX1538*'[1]Sheet1 (2)'!$C$80)+(AY1538*'[1]Sheet1 (2)'!$C$81)</f>
        <v>4.25</v>
      </c>
      <c r="BA1538" s="213" t="str">
        <f t="shared" si="48"/>
        <v>Good</v>
      </c>
      <c r="BE1538">
        <f>IF(D1538='[1]Sheet1 (2)'!$C$61,'[1]Sheet1 (2)'!$D$61*(counts^2)+'[1]Sheet1 (2)'!$G$61*counts+'[1]Sheet1 (2)'!$J$61,IF(D1538='[1]Sheet1 (2)'!$C$62,'[1]Sheet1 (2)'!$D$62*counts+'[1]Sheet1 (2)'!$G$62,IF(D1538='[1]Sheet1 (2)'!$C$63,'[1]Sheet1 (2)'!$D$63*counts+'[1]Sheet1 (2)'!$G$63,IF(D1538='[1]Sheet1 (2)'!$C$64,'[1]Sheet1 (2)'!$D$64*counts+'[1]Sheet1 (2)'!$G$64))))</f>
        <v>2.0984129299999998</v>
      </c>
    </row>
    <row r="1539" spans="1:57" ht="12.75" customHeight="1">
      <c r="A1539" s="176" t="s">
        <v>282</v>
      </c>
      <c r="B1539" s="145" t="s">
        <v>76</v>
      </c>
      <c r="C1539" s="170">
        <v>1672</v>
      </c>
      <c r="D1539" s="174" t="s">
        <v>77</v>
      </c>
      <c r="E1539" s="171">
        <v>8</v>
      </c>
      <c r="F1539" s="171">
        <v>2</v>
      </c>
      <c r="G1539" s="171" t="s">
        <v>77</v>
      </c>
      <c r="H1539" s="171">
        <v>1</v>
      </c>
      <c r="I1539" s="171" t="s">
        <v>77</v>
      </c>
      <c r="J1539" s="173" t="s">
        <v>80</v>
      </c>
      <c r="K1539" s="173" t="s">
        <v>80</v>
      </c>
      <c r="L1539" s="169">
        <f>VLOOKUP(CONCATENATE(J1539,K1539),'Sheet1 (2)'!$J$6:$K$26,2,FALSE)</f>
        <v>0</v>
      </c>
      <c r="M1539" s="173" t="s">
        <v>80</v>
      </c>
      <c r="N1539" s="173" t="s">
        <v>80</v>
      </c>
      <c r="O1539" s="177">
        <f>VLOOKUP(CONCATENATE(M1539,N1539),'[1]Sheet1 (2)'!$L$6:$M$26,2,FALSE)</f>
        <v>0</v>
      </c>
      <c r="P1539" s="173" t="s">
        <v>80</v>
      </c>
      <c r="Q1539" s="173" t="s">
        <v>80</v>
      </c>
      <c r="R1539" s="177">
        <f>VLOOKUP(CONCATENATE(P1539,Q1539),'[1]Sheet1 (2)'!$N$6:$O$26,2,FALSE)</f>
        <v>0</v>
      </c>
      <c r="S1539" s="173" t="s">
        <v>80</v>
      </c>
      <c r="T1539" s="173" t="s">
        <v>80</v>
      </c>
      <c r="U1539" s="177">
        <f>VLOOKUP(CONCATENATE(S1539,T1539),'[1]Sheet1 (2)'!$P$6:$Q$26,2,FALSE)</f>
        <v>0</v>
      </c>
      <c r="V1539" s="173" t="s">
        <v>80</v>
      </c>
      <c r="W1539" s="173" t="s">
        <v>80</v>
      </c>
      <c r="X1539" s="177">
        <f>VLOOKUP(CONCATENATE(V1539,W1539),'[1]Sheet1 (2)'!$R$6:$S$26,2,FALSE)</f>
        <v>0</v>
      </c>
      <c r="Y1539" s="173" t="s">
        <v>80</v>
      </c>
      <c r="Z1539" s="173" t="s">
        <v>80</v>
      </c>
      <c r="AA1539" s="177">
        <f>VLOOKUP(CONCATENATE(Y1539,Z1539),'[1]Sheet1 (2)'!$T$6:$U$26,2,FALSE)</f>
        <v>0</v>
      </c>
      <c r="AB1539" s="173" t="s">
        <v>80</v>
      </c>
      <c r="AC1539" s="173" t="s">
        <v>80</v>
      </c>
      <c r="AD1539" s="177">
        <f>VLOOKUP(CONCATENATE(AB1539,AC1539),'[1]Sheet1 (2)'!$X$6:$Y$26,2,FALSE)</f>
        <v>0</v>
      </c>
      <c r="AE1539" s="173" t="s">
        <v>82</v>
      </c>
      <c r="AF1539" s="173" t="s">
        <v>81</v>
      </c>
      <c r="AG1539" s="177">
        <f>VLOOKUP(CONCATENATE(AE1539,AF1539),'[1]Sheet1 (2)'!$Z$6:$AA$26,2,FALSE)</f>
        <v>66</v>
      </c>
      <c r="AH1539" s="172"/>
      <c r="AI1539" s="178"/>
      <c r="AJ1539" s="140"/>
      <c r="AK1539" s="176" t="s">
        <v>282</v>
      </c>
      <c r="AL1539" s="176" t="s">
        <v>76</v>
      </c>
      <c r="AM1539" s="170">
        <f t="shared" si="49"/>
        <v>1672</v>
      </c>
      <c r="AN1539" s="147"/>
      <c r="AO1539" s="155"/>
      <c r="AP1539" s="156"/>
      <c r="AQ1539" s="157">
        <v>2.2861073001548609</v>
      </c>
      <c r="AR1539" s="158"/>
      <c r="AS1539" s="145">
        <f>LOOKUP(rufmkm,'[1]Sheet1 (2)'!$V$62:$V$71,'[1]Sheet1 (2)'!$W$62:$W$71)</f>
        <v>30</v>
      </c>
      <c r="AT1539" s="140"/>
      <c r="AU1539" s="157">
        <f>IF(IF(D1539='[1]Sheet1 (2)'!$C$69,'[1]Sheet1 (2)'!$D$69*('[1]Sheet1 (2)'!$D$72-rut_index)/'[1]Sheet1 (2)'!$D$72,IF([1]shee2!D1479='[1]Sheet1 (2)'!$C$70,'[1]Sheet1 (2)'!$D$70*('[1]Sheet1 (2)'!$D$72-rut_index)/'[1]Sheet1 (2)'!$D$72,IF([1]shee2!D1479='[1]Sheet1 (2)'!$C$71,'[1]Sheet1 (2)'!$D$71*('[1]Sheet1 (2)'!$D$72-rut_index)/'[1]Sheet1 (2)'!$D$72)))&lt;0,0,IF(D1539='[1]Sheet1 (2)'!$C$69,'[1]Sheet1 (2)'!$D$69*('[1]Sheet1 (2)'!$D$72-rut_index)/'[1]Sheet1 (2)'!$D$72,IF([1]shee2!D1479='[1]Sheet1 (2)'!$C$70,'[1]Sheet1 (2)'!$D$70*('[1]Sheet1 (2)'!$D$72-rut_index)/'[1]Sheet1 (2)'!$D$72,IF([1]shee2!D1479='[1]Sheet1 (2)'!$C$71,'[1]Sheet1 (2)'!$D$71*('[1]Sheet1 (2)'!$D$72-rut_index)/'[1]Sheet1 (2)'!$D$72))))</f>
        <v>5</v>
      </c>
      <c r="AV1539" s="157">
        <f>IF(IF(D1539='[1]Sheet1 (2)'!$C$69,'[1]Sheet1 (2)'!$D$69*('[1]Sheet1 (2)'!$D$72-crack_s_index)/'[1]Sheet1 (2)'!$D$72,IF([1]shee2!D1479='[1]Sheet1 (2)'!$C$70,'[1]Sheet1 (2)'!$D$70*('[1]Sheet1 (2)'!$D$72-crack_s_index)/'[1]Sheet1 (2)'!$D$72,IF([1]shee2!D1479='[1]Sheet1 (2)'!$C$71,'[1]Sheet1 (2)'!$D$71*('[1]Sheet1 (2)'!$D$72-crack_s_index)/'[1]Sheet1 (2)'!$D$72)))&lt;0,0,IF(D1539='[1]Sheet1 (2)'!$C$69,'[1]Sheet1 (2)'!$D$69*('[1]Sheet1 (2)'!$D$72-crack_s_index)/'[1]Sheet1 (2)'!$D$72,IF([1]shee2!D1479='[1]Sheet1 (2)'!$C$70,'[1]Sheet1 (2)'!$D$70*('[1]Sheet1 (2)'!$D$72-crack_s_index)/'[1]Sheet1 (2)'!$D$72,IF([1]shee2!D1479='[1]Sheet1 (2)'!$C$71,'[1]Sheet1 (2)'!$D$71*('[1]Sheet1 (2)'!$D$72-crack_s_index)/'[1]Sheet1 (2)'!$D$72))))</f>
        <v>5</v>
      </c>
      <c r="AW1539" s="157">
        <f>IF(IF(D1539='[1]Sheet1 (2)'!$C$69,'[1]Sheet1 (2)'!$D$69*('[1]Sheet1 (2)'!$D$72-crack_t_index)/'[1]Sheet1 (2)'!$D$72,IF([1]shee2!D1479='[1]Sheet1 (2)'!$C$70,'[1]Sheet1 (2)'!$D$70*('[1]Sheet1 (2)'!$D$72-crack_t_index)/'[1]Sheet1 (2)'!$D$72,IF([1]shee2!D1479='[1]Sheet1 (2)'!$C$71,'[1]Sheet1 (2)'!$D$71*('[1]Sheet1 (2)'!$D$72-crack_t_index)/'[1]Sheet1 (2)'!$D$72)))&lt;0,0,IF(D1539='[1]Sheet1 (2)'!$C$69,'[1]Sheet1 (2)'!$D$69*('[1]Sheet1 (2)'!$D$72-crack_t_index)/'[1]Sheet1 (2)'!$D$72,IF([1]shee2!D1479='[1]Sheet1 (2)'!$C$70,'[1]Sheet1 (2)'!$D$70*('[1]Sheet1 (2)'!$D$72-crack_t_index)/'[1]Sheet1 (2)'!$D$72,IF([1]shee2!D1479='[1]Sheet1 (2)'!$C$71,'[1]Sheet1 (2)'!$D$71*('[1]Sheet1 (2)'!$D$72-crack_t_index)/'[1]Sheet1 (2)'!$D$72))))</f>
        <v>5</v>
      </c>
      <c r="AX1539" s="157">
        <f>IF(IF(D1539='[1]Sheet1 (2)'!$C$69,'[1]Sheet1 (2)'!$D$69*('[1]Sheet1 (2)'!$D$72-rave_index)/'[1]Sheet1 (2)'!$D$72,IF([1]shee2!D1479='[1]Sheet1 (2)'!$C$70,'[1]Sheet1 (2)'!$D$70*('[1]Sheet1 (2)'!$D$72-rave_index)/'[1]Sheet1 (2)'!$D$72,IF([1]shee2!D1479='[1]Sheet1 (2)'!$C$71,'[1]Sheet1 (2)'!$D$71*('[1]Sheet1 (2)'!$D$72-rave_index)/'[1]Sheet1 (2)'!$D$72)))&lt;0,0,IF(D1539='[1]Sheet1 (2)'!$C$69,'[1]Sheet1 (2)'!$D$69*('[1]Sheet1 (2)'!$D$72-rave_index)/'[1]Sheet1 (2)'!$D$72,IF([1]shee2!D1479='[1]Sheet1 (2)'!$C$70,'[1]Sheet1 (2)'!$D$70*('[1]Sheet1 (2)'!$D$72-rave_index)/'[1]Sheet1 (2)'!$D$72,IF([1]shee2!D1479='[1]Sheet1 (2)'!$C$71,'[1]Sheet1 (2)'!$D$71*('[1]Sheet1 (2)'!$D$72-rave_index)/'[1]Sheet1 (2)'!$D$72))))</f>
        <v>5</v>
      </c>
      <c r="AY1539" s="157">
        <f>IF(IF(D1539='[1]Sheet1 (2)'!$C$69,'[1]Sheet1 (2)'!$D$69*('[1]Sheet1 (2)'!$D$72-rough_index)/'[1]Sheet1 (2)'!$D$72,IF([1]shee2!D1479='[1]Sheet1 (2)'!$C$70,'[1]Sheet1 (2)'!$D$70*('[1]Sheet1 (2)'!$D$72-rough_index)/'[1]Sheet1 (2)'!$D$72,IF([1]shee2!D1479='[1]Sheet1 (2)'!$C$71,'[1]Sheet1 (2)'!$D$71*('[1]Sheet1 (2)'!$D$72-rough_index)/'[1]Sheet1 (2)'!$D$72)))&lt;0,0,IF(D1539='[1]Sheet1 (2)'!$C$69,'[1]Sheet1 (2)'!$D$69*('[1]Sheet1 (2)'!$D$72-rough_index)/'[1]Sheet1 (2)'!$D$72,IF([1]shee2!D1479='[1]Sheet1 (2)'!$C$70,'[1]Sheet1 (2)'!$D$70*('[1]Sheet1 (2)'!$D$72-rough_index)/'[1]Sheet1 (2)'!$D$72,IF([1]shee2!D1479='[1]Sheet1 (2)'!$C$71,'[1]Sheet1 (2)'!$D$71*('[1]Sheet1 (2)'!$D$72-rough_index)/'[1]Sheet1 (2)'!$D$72))))</f>
        <v>2.5</v>
      </c>
      <c r="AZ1539" s="179">
        <f>+(AU1539*'[1]Sheet1 (2)'!$C$77)+(AV1539*'[1]Sheet1 (2)'!$C$78)+(AW1539*'[1]Sheet1 (2)'!$C$79)+(AX1539*'[1]Sheet1 (2)'!$C$80)+(AY1539*'[1]Sheet1 (2)'!$C$81)</f>
        <v>4.25</v>
      </c>
      <c r="BA1539" s="213" t="str">
        <f t="shared" si="48"/>
        <v>Good</v>
      </c>
      <c r="BE1539">
        <f>IF(D1539='[1]Sheet1 (2)'!$C$61,'[1]Sheet1 (2)'!$D$61*(counts^2)+'[1]Sheet1 (2)'!$G$61*counts+'[1]Sheet1 (2)'!$J$61,IF(D1539='[1]Sheet1 (2)'!$C$62,'[1]Sheet1 (2)'!$D$62*counts+'[1]Sheet1 (2)'!$G$62,IF(D1539='[1]Sheet1 (2)'!$C$63,'[1]Sheet1 (2)'!$D$63*counts+'[1]Sheet1 (2)'!$G$63,IF(D1539='[1]Sheet1 (2)'!$C$64,'[1]Sheet1 (2)'!$D$64*counts+'[1]Sheet1 (2)'!$G$64))))</f>
        <v>2.0984129299999998</v>
      </c>
    </row>
    <row r="1540" spans="1:57" ht="12.75" customHeight="1">
      <c r="A1540" s="176" t="s">
        <v>282</v>
      </c>
      <c r="B1540" s="145" t="s">
        <v>76</v>
      </c>
      <c r="C1540" s="170">
        <v>1673</v>
      </c>
      <c r="D1540" s="174" t="s">
        <v>77</v>
      </c>
      <c r="E1540" s="171">
        <v>8</v>
      </c>
      <c r="F1540" s="171">
        <v>2</v>
      </c>
      <c r="G1540" s="171" t="s">
        <v>77</v>
      </c>
      <c r="H1540" s="171">
        <v>1</v>
      </c>
      <c r="I1540" s="171" t="s">
        <v>77</v>
      </c>
      <c r="J1540" s="173" t="s">
        <v>78</v>
      </c>
      <c r="K1540" s="173" t="s">
        <v>79</v>
      </c>
      <c r="L1540" s="169">
        <f>VLOOKUP(CONCATENATE(J1540,K1540),'Sheet1 (2)'!$J$6:$K$26,2,FALSE)</f>
        <v>18.75</v>
      </c>
      <c r="M1540" s="173" t="s">
        <v>83</v>
      </c>
      <c r="N1540" s="173" t="s">
        <v>81</v>
      </c>
      <c r="O1540" s="177">
        <f>VLOOKUP(CONCATENATE(M1540,N1540),'[1]Sheet1 (2)'!$L$6:$M$26,2,FALSE)</f>
        <v>75</v>
      </c>
      <c r="P1540" s="173" t="s">
        <v>83</v>
      </c>
      <c r="Q1540" s="173" t="s">
        <v>82</v>
      </c>
      <c r="R1540" s="177">
        <f>VLOOKUP(CONCATENATE(P1540,Q1540),'[1]Sheet1 (2)'!$N$6:$O$26,2,FALSE)</f>
        <v>18.75</v>
      </c>
      <c r="S1540" s="173" t="s">
        <v>80</v>
      </c>
      <c r="T1540" s="173" t="s">
        <v>80</v>
      </c>
      <c r="U1540" s="177">
        <f>VLOOKUP(CONCATENATE(S1540,T1540),'[1]Sheet1 (2)'!$P$6:$Q$26,2,FALSE)</f>
        <v>0</v>
      </c>
      <c r="V1540" s="173" t="s">
        <v>80</v>
      </c>
      <c r="W1540" s="173" t="s">
        <v>80</v>
      </c>
      <c r="X1540" s="177">
        <f>VLOOKUP(CONCATENATE(V1540,W1540),'[1]Sheet1 (2)'!$R$6:$S$26,2,FALSE)</f>
        <v>0</v>
      </c>
      <c r="Y1540" s="173" t="s">
        <v>83</v>
      </c>
      <c r="Z1540" s="173" t="s">
        <v>79</v>
      </c>
      <c r="AA1540" s="177">
        <f>VLOOKUP(CONCATENATE(Y1540,Z1540),'[1]Sheet1 (2)'!$T$6:$U$26,2,FALSE)</f>
        <v>56.25</v>
      </c>
      <c r="AB1540" s="173" t="s">
        <v>80</v>
      </c>
      <c r="AC1540" s="173" t="s">
        <v>80</v>
      </c>
      <c r="AD1540" s="177">
        <f>VLOOKUP(CONCATENATE(AB1540,AC1540),'[1]Sheet1 (2)'!$X$6:$Y$26,2,FALSE)</f>
        <v>0</v>
      </c>
      <c r="AE1540" s="173" t="s">
        <v>82</v>
      </c>
      <c r="AF1540" s="173" t="s">
        <v>81</v>
      </c>
      <c r="AG1540" s="177">
        <f>VLOOKUP(CONCATENATE(AE1540,AF1540),'[1]Sheet1 (2)'!$Z$6:$AA$26,2,FALSE)</f>
        <v>66</v>
      </c>
      <c r="AH1540" s="172"/>
      <c r="AI1540" s="178"/>
      <c r="AJ1540" s="140"/>
      <c r="AK1540" s="176" t="s">
        <v>282</v>
      </c>
      <c r="AL1540" s="176" t="s">
        <v>76</v>
      </c>
      <c r="AM1540" s="170">
        <f t="shared" si="49"/>
        <v>1673</v>
      </c>
      <c r="AN1540" s="147"/>
      <c r="AO1540" s="155"/>
      <c r="AP1540" s="156"/>
      <c r="AQ1540" s="157">
        <v>2.4841698324499464</v>
      </c>
      <c r="AR1540" s="158"/>
      <c r="AS1540" s="145">
        <f>LOOKUP(rufmkm,'[1]Sheet1 (2)'!$V$62:$V$71,'[1]Sheet1 (2)'!$W$62:$W$71)</f>
        <v>30</v>
      </c>
      <c r="AT1540" s="140"/>
      <c r="AU1540" s="157">
        <f>IF(IF(D1540='[1]Sheet1 (2)'!$C$69,'[1]Sheet1 (2)'!$D$69*('[1]Sheet1 (2)'!$D$72-rut_index)/'[1]Sheet1 (2)'!$D$72,IF([1]shee2!D1480='[1]Sheet1 (2)'!$C$70,'[1]Sheet1 (2)'!$D$70*('[1]Sheet1 (2)'!$D$72-rut_index)/'[1]Sheet1 (2)'!$D$72,IF([1]shee2!D1480='[1]Sheet1 (2)'!$C$71,'[1]Sheet1 (2)'!$D$71*('[1]Sheet1 (2)'!$D$72-rut_index)/'[1]Sheet1 (2)'!$D$72)))&lt;0,0,IF(D1540='[1]Sheet1 (2)'!$C$69,'[1]Sheet1 (2)'!$D$69*('[1]Sheet1 (2)'!$D$72-rut_index)/'[1]Sheet1 (2)'!$D$72,IF([1]shee2!D1480='[1]Sheet1 (2)'!$C$70,'[1]Sheet1 (2)'!$D$70*('[1]Sheet1 (2)'!$D$72-rut_index)/'[1]Sheet1 (2)'!$D$72,IF([1]shee2!D1480='[1]Sheet1 (2)'!$C$71,'[1]Sheet1 (2)'!$D$71*('[1]Sheet1 (2)'!$D$72-rut_index)/'[1]Sheet1 (2)'!$D$72))))</f>
        <v>3.4375</v>
      </c>
      <c r="AV1540" s="157">
        <f>IF(IF(D1540='[1]Sheet1 (2)'!$C$69,'[1]Sheet1 (2)'!$D$69*('[1]Sheet1 (2)'!$D$72-crack_s_index)/'[1]Sheet1 (2)'!$D$72,IF([1]shee2!D1480='[1]Sheet1 (2)'!$C$70,'[1]Sheet1 (2)'!$D$70*('[1]Sheet1 (2)'!$D$72-crack_s_index)/'[1]Sheet1 (2)'!$D$72,IF([1]shee2!D1480='[1]Sheet1 (2)'!$C$71,'[1]Sheet1 (2)'!$D$71*('[1]Sheet1 (2)'!$D$72-crack_s_index)/'[1]Sheet1 (2)'!$D$72)))&lt;0,0,IF(D1540='[1]Sheet1 (2)'!$C$69,'[1]Sheet1 (2)'!$D$69*('[1]Sheet1 (2)'!$D$72-crack_s_index)/'[1]Sheet1 (2)'!$D$72,IF([1]shee2!D1480='[1]Sheet1 (2)'!$C$70,'[1]Sheet1 (2)'!$D$70*('[1]Sheet1 (2)'!$D$72-crack_s_index)/'[1]Sheet1 (2)'!$D$72,IF([1]shee2!D1480='[1]Sheet1 (2)'!$C$71,'[1]Sheet1 (2)'!$D$71*('[1]Sheet1 (2)'!$D$72-crack_s_index)/'[1]Sheet1 (2)'!$D$72))))</f>
        <v>0</v>
      </c>
      <c r="AW1540" s="157">
        <f>IF(IF(D1540='[1]Sheet1 (2)'!$C$69,'[1]Sheet1 (2)'!$D$69*('[1]Sheet1 (2)'!$D$72-crack_t_index)/'[1]Sheet1 (2)'!$D$72,IF([1]shee2!D1480='[1]Sheet1 (2)'!$C$70,'[1]Sheet1 (2)'!$D$70*('[1]Sheet1 (2)'!$D$72-crack_t_index)/'[1]Sheet1 (2)'!$D$72,IF([1]shee2!D1480='[1]Sheet1 (2)'!$C$71,'[1]Sheet1 (2)'!$D$71*('[1]Sheet1 (2)'!$D$72-crack_t_index)/'[1]Sheet1 (2)'!$D$72)))&lt;0,0,IF(D1540='[1]Sheet1 (2)'!$C$69,'[1]Sheet1 (2)'!$D$69*('[1]Sheet1 (2)'!$D$72-crack_t_index)/'[1]Sheet1 (2)'!$D$72,IF([1]shee2!D1480='[1]Sheet1 (2)'!$C$70,'[1]Sheet1 (2)'!$D$70*('[1]Sheet1 (2)'!$D$72-crack_t_index)/'[1]Sheet1 (2)'!$D$72,IF([1]shee2!D1480='[1]Sheet1 (2)'!$C$71,'[1]Sheet1 (2)'!$D$71*('[1]Sheet1 (2)'!$D$72-crack_t_index)/'[1]Sheet1 (2)'!$D$72))))</f>
        <v>3.4375</v>
      </c>
      <c r="AX1540" s="157">
        <f>IF(IF(D1540='[1]Sheet1 (2)'!$C$69,'[1]Sheet1 (2)'!$D$69*('[1]Sheet1 (2)'!$D$72-rave_index)/'[1]Sheet1 (2)'!$D$72,IF([1]shee2!D1480='[1]Sheet1 (2)'!$C$70,'[1]Sheet1 (2)'!$D$70*('[1]Sheet1 (2)'!$D$72-rave_index)/'[1]Sheet1 (2)'!$D$72,IF([1]shee2!D1480='[1]Sheet1 (2)'!$C$71,'[1]Sheet1 (2)'!$D$71*('[1]Sheet1 (2)'!$D$72-rave_index)/'[1]Sheet1 (2)'!$D$72)))&lt;0,0,IF(D1540='[1]Sheet1 (2)'!$C$69,'[1]Sheet1 (2)'!$D$69*('[1]Sheet1 (2)'!$D$72-rave_index)/'[1]Sheet1 (2)'!$D$72,IF([1]shee2!D1480='[1]Sheet1 (2)'!$C$70,'[1]Sheet1 (2)'!$D$70*('[1]Sheet1 (2)'!$D$72-rave_index)/'[1]Sheet1 (2)'!$D$72,IF([1]shee2!D1480='[1]Sheet1 (2)'!$C$71,'[1]Sheet1 (2)'!$D$71*('[1]Sheet1 (2)'!$D$72-rave_index)/'[1]Sheet1 (2)'!$D$72))))</f>
        <v>0.3125</v>
      </c>
      <c r="AY1540" s="157">
        <f>IF(IF(D1540='[1]Sheet1 (2)'!$C$69,'[1]Sheet1 (2)'!$D$69*('[1]Sheet1 (2)'!$D$72-rough_index)/'[1]Sheet1 (2)'!$D$72,IF([1]shee2!D1480='[1]Sheet1 (2)'!$C$70,'[1]Sheet1 (2)'!$D$70*('[1]Sheet1 (2)'!$D$72-rough_index)/'[1]Sheet1 (2)'!$D$72,IF([1]shee2!D1480='[1]Sheet1 (2)'!$C$71,'[1]Sheet1 (2)'!$D$71*('[1]Sheet1 (2)'!$D$72-rough_index)/'[1]Sheet1 (2)'!$D$72)))&lt;0,0,IF(D1540='[1]Sheet1 (2)'!$C$69,'[1]Sheet1 (2)'!$D$69*('[1]Sheet1 (2)'!$D$72-rough_index)/'[1]Sheet1 (2)'!$D$72,IF([1]shee2!D1480='[1]Sheet1 (2)'!$C$70,'[1]Sheet1 (2)'!$D$70*('[1]Sheet1 (2)'!$D$72-rough_index)/'[1]Sheet1 (2)'!$D$72,IF([1]shee2!D1480='[1]Sheet1 (2)'!$C$71,'[1]Sheet1 (2)'!$D$71*('[1]Sheet1 (2)'!$D$72-rough_index)/'[1]Sheet1 (2)'!$D$72))))</f>
        <v>2.5</v>
      </c>
      <c r="AZ1540" s="179">
        <f>+(AU1540*'[1]Sheet1 (2)'!$C$77)+(AV1540*'[1]Sheet1 (2)'!$C$78)+(AW1540*'[1]Sheet1 (2)'!$C$79)+(AX1540*'[1]Sheet1 (2)'!$C$80)+(AY1540*'[1]Sheet1 (2)'!$C$81)</f>
        <v>1.60625</v>
      </c>
      <c r="BA1540" s="213" t="str">
        <f t="shared" si="48"/>
        <v>Poor</v>
      </c>
      <c r="BE1540">
        <f>IF(D1540='[1]Sheet1 (2)'!$C$61,'[1]Sheet1 (2)'!$D$61*(counts^2)+'[1]Sheet1 (2)'!$G$61*counts+'[1]Sheet1 (2)'!$J$61,IF(D1540='[1]Sheet1 (2)'!$C$62,'[1]Sheet1 (2)'!$D$62*counts+'[1]Sheet1 (2)'!$G$62,IF(D1540='[1]Sheet1 (2)'!$C$63,'[1]Sheet1 (2)'!$D$63*counts+'[1]Sheet1 (2)'!$G$63,IF(D1540='[1]Sheet1 (2)'!$C$64,'[1]Sheet1 (2)'!$D$64*counts+'[1]Sheet1 (2)'!$G$64))))</f>
        <v>2.0984129299999998</v>
      </c>
    </row>
    <row r="1541" spans="1:57" ht="12.75" customHeight="1">
      <c r="A1541" s="176" t="s">
        <v>282</v>
      </c>
      <c r="B1541" s="145" t="s">
        <v>76</v>
      </c>
      <c r="C1541" s="170">
        <v>1674</v>
      </c>
      <c r="D1541" s="174" t="s">
        <v>77</v>
      </c>
      <c r="E1541" s="171">
        <v>8</v>
      </c>
      <c r="F1541" s="171">
        <v>2</v>
      </c>
      <c r="G1541" s="171" t="s">
        <v>77</v>
      </c>
      <c r="H1541" s="171">
        <v>1</v>
      </c>
      <c r="I1541" s="171" t="s">
        <v>77</v>
      </c>
      <c r="J1541" s="173" t="s">
        <v>80</v>
      </c>
      <c r="K1541" s="173" t="s">
        <v>80</v>
      </c>
      <c r="L1541" s="169">
        <f>VLOOKUP(CONCATENATE(J1541,K1541),'Sheet1 (2)'!$J$6:$K$26,2,FALSE)</f>
        <v>0</v>
      </c>
      <c r="M1541" s="173" t="s">
        <v>83</v>
      </c>
      <c r="N1541" s="173" t="s">
        <v>83</v>
      </c>
      <c r="O1541" s="177">
        <f>VLOOKUP(CONCATENATE(M1541,N1541),'[1]Sheet1 (2)'!$L$6:$M$26,2,FALSE)</f>
        <v>37.5</v>
      </c>
      <c r="P1541" s="173" t="s">
        <v>83</v>
      </c>
      <c r="Q1541" s="173" t="s">
        <v>82</v>
      </c>
      <c r="R1541" s="177">
        <f>VLOOKUP(CONCATENATE(P1541,Q1541),'[1]Sheet1 (2)'!$N$6:$O$26,2,FALSE)</f>
        <v>18.75</v>
      </c>
      <c r="S1541" s="173" t="s">
        <v>80</v>
      </c>
      <c r="T1541" s="173" t="s">
        <v>80</v>
      </c>
      <c r="U1541" s="177">
        <f>VLOOKUP(CONCATENATE(S1541,T1541),'[1]Sheet1 (2)'!$P$6:$Q$26,2,FALSE)</f>
        <v>0</v>
      </c>
      <c r="V1541" s="173" t="s">
        <v>80</v>
      </c>
      <c r="W1541" s="173" t="s">
        <v>80</v>
      </c>
      <c r="X1541" s="177">
        <f>VLOOKUP(CONCATENATE(V1541,W1541),'[1]Sheet1 (2)'!$R$6:$S$26,2,FALSE)</f>
        <v>0</v>
      </c>
      <c r="Y1541" s="173" t="s">
        <v>83</v>
      </c>
      <c r="Z1541" s="173" t="s">
        <v>79</v>
      </c>
      <c r="AA1541" s="177">
        <f>VLOOKUP(CONCATENATE(Y1541,Z1541),'[1]Sheet1 (2)'!$T$6:$U$26,2,FALSE)</f>
        <v>56.25</v>
      </c>
      <c r="AB1541" s="173" t="s">
        <v>80</v>
      </c>
      <c r="AC1541" s="173" t="s">
        <v>80</v>
      </c>
      <c r="AD1541" s="177">
        <f>VLOOKUP(CONCATENATE(AB1541,AC1541),'[1]Sheet1 (2)'!$X$6:$Y$26,2,FALSE)</f>
        <v>0</v>
      </c>
      <c r="AE1541" s="173" t="s">
        <v>82</v>
      </c>
      <c r="AF1541" s="173" t="s">
        <v>81</v>
      </c>
      <c r="AG1541" s="177">
        <f>VLOOKUP(CONCATENATE(AE1541,AF1541),'[1]Sheet1 (2)'!$Z$6:$AA$26,2,FALSE)</f>
        <v>66</v>
      </c>
      <c r="AH1541" s="172"/>
      <c r="AI1541" s="178"/>
      <c r="AJ1541" s="140"/>
      <c r="AK1541" s="176" t="s">
        <v>282</v>
      </c>
      <c r="AL1541" s="176" t="s">
        <v>76</v>
      </c>
      <c r="AM1541" s="170">
        <f t="shared" si="49"/>
        <v>1674</v>
      </c>
      <c r="AN1541" s="147"/>
      <c r="AO1541" s="155" t="s">
        <v>409</v>
      </c>
      <c r="AP1541" s="156"/>
      <c r="AQ1541" s="157">
        <v>2.5224481402034731</v>
      </c>
      <c r="AR1541" s="158"/>
      <c r="AS1541" s="145">
        <f>LOOKUP(rufmkm,'[1]Sheet1 (2)'!$V$62:$V$71,'[1]Sheet1 (2)'!$W$62:$W$71)</f>
        <v>30</v>
      </c>
      <c r="AT1541" s="140"/>
      <c r="AU1541" s="157">
        <f>IF(IF(D1541='[1]Sheet1 (2)'!$C$69,'[1]Sheet1 (2)'!$D$69*('[1]Sheet1 (2)'!$D$72-rut_index)/'[1]Sheet1 (2)'!$D$72,IF([1]shee2!D1481='[1]Sheet1 (2)'!$C$70,'[1]Sheet1 (2)'!$D$70*('[1]Sheet1 (2)'!$D$72-rut_index)/'[1]Sheet1 (2)'!$D$72,IF([1]shee2!D1481='[1]Sheet1 (2)'!$C$71,'[1]Sheet1 (2)'!$D$71*('[1]Sheet1 (2)'!$D$72-rut_index)/'[1]Sheet1 (2)'!$D$72)))&lt;0,0,IF(D1541='[1]Sheet1 (2)'!$C$69,'[1]Sheet1 (2)'!$D$69*('[1]Sheet1 (2)'!$D$72-rut_index)/'[1]Sheet1 (2)'!$D$72,IF([1]shee2!D1481='[1]Sheet1 (2)'!$C$70,'[1]Sheet1 (2)'!$D$70*('[1]Sheet1 (2)'!$D$72-rut_index)/'[1]Sheet1 (2)'!$D$72,IF([1]shee2!D1481='[1]Sheet1 (2)'!$C$71,'[1]Sheet1 (2)'!$D$71*('[1]Sheet1 (2)'!$D$72-rut_index)/'[1]Sheet1 (2)'!$D$72))))</f>
        <v>5</v>
      </c>
      <c r="AV1541" s="157">
        <f>IF(IF(D1541='[1]Sheet1 (2)'!$C$69,'[1]Sheet1 (2)'!$D$69*('[1]Sheet1 (2)'!$D$72-crack_s_index)/'[1]Sheet1 (2)'!$D$72,IF([1]shee2!D1481='[1]Sheet1 (2)'!$C$70,'[1]Sheet1 (2)'!$D$70*('[1]Sheet1 (2)'!$D$72-crack_s_index)/'[1]Sheet1 (2)'!$D$72,IF([1]shee2!D1481='[1]Sheet1 (2)'!$C$71,'[1]Sheet1 (2)'!$D$71*('[1]Sheet1 (2)'!$D$72-crack_s_index)/'[1]Sheet1 (2)'!$D$72)))&lt;0,0,IF(D1541='[1]Sheet1 (2)'!$C$69,'[1]Sheet1 (2)'!$D$69*('[1]Sheet1 (2)'!$D$72-crack_s_index)/'[1]Sheet1 (2)'!$D$72,IF([1]shee2!D1481='[1]Sheet1 (2)'!$C$70,'[1]Sheet1 (2)'!$D$70*('[1]Sheet1 (2)'!$D$72-crack_s_index)/'[1]Sheet1 (2)'!$D$72,IF([1]shee2!D1481='[1]Sheet1 (2)'!$C$71,'[1]Sheet1 (2)'!$D$71*('[1]Sheet1 (2)'!$D$72-crack_s_index)/'[1]Sheet1 (2)'!$D$72))))</f>
        <v>1.875</v>
      </c>
      <c r="AW1541" s="157">
        <f>IF(IF(D1541='[1]Sheet1 (2)'!$C$69,'[1]Sheet1 (2)'!$D$69*('[1]Sheet1 (2)'!$D$72-crack_t_index)/'[1]Sheet1 (2)'!$D$72,IF([1]shee2!D1481='[1]Sheet1 (2)'!$C$70,'[1]Sheet1 (2)'!$D$70*('[1]Sheet1 (2)'!$D$72-crack_t_index)/'[1]Sheet1 (2)'!$D$72,IF([1]shee2!D1481='[1]Sheet1 (2)'!$C$71,'[1]Sheet1 (2)'!$D$71*('[1]Sheet1 (2)'!$D$72-crack_t_index)/'[1]Sheet1 (2)'!$D$72)))&lt;0,0,IF(D1541='[1]Sheet1 (2)'!$C$69,'[1]Sheet1 (2)'!$D$69*('[1]Sheet1 (2)'!$D$72-crack_t_index)/'[1]Sheet1 (2)'!$D$72,IF([1]shee2!D1481='[1]Sheet1 (2)'!$C$70,'[1]Sheet1 (2)'!$D$70*('[1]Sheet1 (2)'!$D$72-crack_t_index)/'[1]Sheet1 (2)'!$D$72,IF([1]shee2!D1481='[1]Sheet1 (2)'!$C$71,'[1]Sheet1 (2)'!$D$71*('[1]Sheet1 (2)'!$D$72-crack_t_index)/'[1]Sheet1 (2)'!$D$72))))</f>
        <v>3.4375</v>
      </c>
      <c r="AX1541" s="157">
        <f>IF(IF(D1541='[1]Sheet1 (2)'!$C$69,'[1]Sheet1 (2)'!$D$69*('[1]Sheet1 (2)'!$D$72-rave_index)/'[1]Sheet1 (2)'!$D$72,IF([1]shee2!D1481='[1]Sheet1 (2)'!$C$70,'[1]Sheet1 (2)'!$D$70*('[1]Sheet1 (2)'!$D$72-rave_index)/'[1]Sheet1 (2)'!$D$72,IF([1]shee2!D1481='[1]Sheet1 (2)'!$C$71,'[1]Sheet1 (2)'!$D$71*('[1]Sheet1 (2)'!$D$72-rave_index)/'[1]Sheet1 (2)'!$D$72)))&lt;0,0,IF(D1541='[1]Sheet1 (2)'!$C$69,'[1]Sheet1 (2)'!$D$69*('[1]Sheet1 (2)'!$D$72-rave_index)/'[1]Sheet1 (2)'!$D$72,IF([1]shee2!D1481='[1]Sheet1 (2)'!$C$70,'[1]Sheet1 (2)'!$D$70*('[1]Sheet1 (2)'!$D$72-rave_index)/'[1]Sheet1 (2)'!$D$72,IF([1]shee2!D1481='[1]Sheet1 (2)'!$C$71,'[1]Sheet1 (2)'!$D$71*('[1]Sheet1 (2)'!$D$72-rave_index)/'[1]Sheet1 (2)'!$D$72))))</f>
        <v>0.3125</v>
      </c>
      <c r="AY1541" s="157">
        <f>IF(IF(D1541='[1]Sheet1 (2)'!$C$69,'[1]Sheet1 (2)'!$D$69*('[1]Sheet1 (2)'!$D$72-rough_index)/'[1]Sheet1 (2)'!$D$72,IF([1]shee2!D1481='[1]Sheet1 (2)'!$C$70,'[1]Sheet1 (2)'!$D$70*('[1]Sheet1 (2)'!$D$72-rough_index)/'[1]Sheet1 (2)'!$D$72,IF([1]shee2!D1481='[1]Sheet1 (2)'!$C$71,'[1]Sheet1 (2)'!$D$71*('[1]Sheet1 (2)'!$D$72-rough_index)/'[1]Sheet1 (2)'!$D$72)))&lt;0,0,IF(D1541='[1]Sheet1 (2)'!$C$69,'[1]Sheet1 (2)'!$D$69*('[1]Sheet1 (2)'!$D$72-rough_index)/'[1]Sheet1 (2)'!$D$72,IF([1]shee2!D1481='[1]Sheet1 (2)'!$C$70,'[1]Sheet1 (2)'!$D$70*('[1]Sheet1 (2)'!$D$72-rough_index)/'[1]Sheet1 (2)'!$D$72,IF([1]shee2!D1481='[1]Sheet1 (2)'!$C$71,'[1]Sheet1 (2)'!$D$71*('[1]Sheet1 (2)'!$D$72-rough_index)/'[1]Sheet1 (2)'!$D$72))))</f>
        <v>2.5</v>
      </c>
      <c r="AZ1541" s="179">
        <f>+(AU1541*'[1]Sheet1 (2)'!$C$77)+(AV1541*'[1]Sheet1 (2)'!$C$78)+(AW1541*'[1]Sheet1 (2)'!$C$79)+(AX1541*'[1]Sheet1 (2)'!$C$80)+(AY1541*'[1]Sheet1 (2)'!$C$81)</f>
        <v>2.59375</v>
      </c>
      <c r="BA1541" s="213" t="str">
        <f t="shared" si="48"/>
        <v>Fair</v>
      </c>
      <c r="BE1541">
        <f>IF(D1541='[1]Sheet1 (2)'!$C$61,'[1]Sheet1 (2)'!$D$61*(counts^2)+'[1]Sheet1 (2)'!$G$61*counts+'[1]Sheet1 (2)'!$J$61,IF(D1541='[1]Sheet1 (2)'!$C$62,'[1]Sheet1 (2)'!$D$62*counts+'[1]Sheet1 (2)'!$G$62,IF(D1541='[1]Sheet1 (2)'!$C$63,'[1]Sheet1 (2)'!$D$63*counts+'[1]Sheet1 (2)'!$G$63,IF(D1541='[1]Sheet1 (2)'!$C$64,'[1]Sheet1 (2)'!$D$64*counts+'[1]Sheet1 (2)'!$G$64))))</f>
        <v>2.0984129299999998</v>
      </c>
    </row>
    <row r="1542" spans="1:57" ht="12.75" customHeight="1">
      <c r="A1542" s="176" t="s">
        <v>282</v>
      </c>
      <c r="B1542" s="145" t="s">
        <v>76</v>
      </c>
      <c r="C1542" s="170">
        <v>1675</v>
      </c>
      <c r="D1542" s="174" t="s">
        <v>77</v>
      </c>
      <c r="E1542" s="171">
        <v>8</v>
      </c>
      <c r="F1542" s="171">
        <v>2</v>
      </c>
      <c r="G1542" s="171" t="s">
        <v>77</v>
      </c>
      <c r="H1542" s="171">
        <v>1</v>
      </c>
      <c r="I1542" s="171" t="s">
        <v>77</v>
      </c>
      <c r="J1542" s="173" t="s">
        <v>78</v>
      </c>
      <c r="K1542" s="173" t="s">
        <v>82</v>
      </c>
      <c r="L1542" s="169">
        <f>VLOOKUP(CONCATENATE(J1542,K1542),'Sheet1 (2)'!$J$6:$K$26,2,FALSE)</f>
        <v>6.25</v>
      </c>
      <c r="M1542" s="173" t="s">
        <v>83</v>
      </c>
      <c r="N1542" s="173" t="s">
        <v>81</v>
      </c>
      <c r="O1542" s="177">
        <f>VLOOKUP(CONCATENATE(M1542,N1542),'[1]Sheet1 (2)'!$L$6:$M$26,2,FALSE)</f>
        <v>75</v>
      </c>
      <c r="P1542" s="173" t="s">
        <v>83</v>
      </c>
      <c r="Q1542" s="173" t="s">
        <v>82</v>
      </c>
      <c r="R1542" s="177">
        <f>VLOOKUP(CONCATENATE(P1542,Q1542),'[1]Sheet1 (2)'!$N$6:$O$26,2,FALSE)</f>
        <v>18.75</v>
      </c>
      <c r="S1542" s="173" t="s">
        <v>80</v>
      </c>
      <c r="T1542" s="173" t="s">
        <v>80</v>
      </c>
      <c r="U1542" s="177">
        <f>VLOOKUP(CONCATENATE(S1542,T1542),'[1]Sheet1 (2)'!$P$6:$Q$26,2,FALSE)</f>
        <v>0</v>
      </c>
      <c r="V1542" s="173" t="s">
        <v>80</v>
      </c>
      <c r="W1542" s="173" t="s">
        <v>80</v>
      </c>
      <c r="X1542" s="177">
        <f>VLOOKUP(CONCATENATE(V1542,W1542),'[1]Sheet1 (2)'!$R$6:$S$26,2,FALSE)</f>
        <v>0</v>
      </c>
      <c r="Y1542" s="173" t="s">
        <v>83</v>
      </c>
      <c r="Z1542" s="173" t="s">
        <v>79</v>
      </c>
      <c r="AA1542" s="177">
        <f>VLOOKUP(CONCATENATE(Y1542,Z1542),'[1]Sheet1 (2)'!$T$6:$U$26,2,FALSE)</f>
        <v>56.25</v>
      </c>
      <c r="AB1542" s="173" t="s">
        <v>80</v>
      </c>
      <c r="AC1542" s="173" t="s">
        <v>80</v>
      </c>
      <c r="AD1542" s="177">
        <f>VLOOKUP(CONCATENATE(AB1542,AC1542),'[1]Sheet1 (2)'!$X$6:$Y$26,2,FALSE)</f>
        <v>0</v>
      </c>
      <c r="AE1542" s="173" t="s">
        <v>82</v>
      </c>
      <c r="AF1542" s="173" t="s">
        <v>81</v>
      </c>
      <c r="AG1542" s="177">
        <f>VLOOKUP(CONCATENATE(AE1542,AF1542),'[1]Sheet1 (2)'!$Z$6:$AA$26,2,FALSE)</f>
        <v>66</v>
      </c>
      <c r="AH1542" s="172"/>
      <c r="AI1542" s="178"/>
      <c r="AJ1542" s="140"/>
      <c r="AK1542" s="176" t="s">
        <v>282</v>
      </c>
      <c r="AL1542" s="176" t="s">
        <v>76</v>
      </c>
      <c r="AM1542" s="170">
        <f t="shared" si="49"/>
        <v>1675</v>
      </c>
      <c r="AN1542" s="147"/>
      <c r="AO1542" s="155"/>
      <c r="AP1542" s="156"/>
      <c r="AQ1542" s="157">
        <v>2.8391018435779758</v>
      </c>
      <c r="AR1542" s="158"/>
      <c r="AS1542" s="145">
        <f>LOOKUP(rufmkm,'[1]Sheet1 (2)'!$V$62:$V$71,'[1]Sheet1 (2)'!$W$62:$W$71)</f>
        <v>30</v>
      </c>
      <c r="AT1542" s="140"/>
      <c r="AU1542" s="157">
        <f>IF(IF(D1542='[1]Sheet1 (2)'!$C$69,'[1]Sheet1 (2)'!$D$69*('[1]Sheet1 (2)'!$D$72-rut_index)/'[1]Sheet1 (2)'!$D$72,IF([1]shee2!D1482='[1]Sheet1 (2)'!$C$70,'[1]Sheet1 (2)'!$D$70*('[1]Sheet1 (2)'!$D$72-rut_index)/'[1]Sheet1 (2)'!$D$72,IF([1]shee2!D1482='[1]Sheet1 (2)'!$C$71,'[1]Sheet1 (2)'!$D$71*('[1]Sheet1 (2)'!$D$72-rut_index)/'[1]Sheet1 (2)'!$D$72)))&lt;0,0,IF(D1542='[1]Sheet1 (2)'!$C$69,'[1]Sheet1 (2)'!$D$69*('[1]Sheet1 (2)'!$D$72-rut_index)/'[1]Sheet1 (2)'!$D$72,IF([1]shee2!D1482='[1]Sheet1 (2)'!$C$70,'[1]Sheet1 (2)'!$D$70*('[1]Sheet1 (2)'!$D$72-rut_index)/'[1]Sheet1 (2)'!$D$72,IF([1]shee2!D1482='[1]Sheet1 (2)'!$C$71,'[1]Sheet1 (2)'!$D$71*('[1]Sheet1 (2)'!$D$72-rut_index)/'[1]Sheet1 (2)'!$D$72))))</f>
        <v>4.479166666666667</v>
      </c>
      <c r="AV1542" s="157">
        <f>IF(IF(D1542='[1]Sheet1 (2)'!$C$69,'[1]Sheet1 (2)'!$D$69*('[1]Sheet1 (2)'!$D$72-crack_s_index)/'[1]Sheet1 (2)'!$D$72,IF([1]shee2!D1482='[1]Sheet1 (2)'!$C$70,'[1]Sheet1 (2)'!$D$70*('[1]Sheet1 (2)'!$D$72-crack_s_index)/'[1]Sheet1 (2)'!$D$72,IF([1]shee2!D1482='[1]Sheet1 (2)'!$C$71,'[1]Sheet1 (2)'!$D$71*('[1]Sheet1 (2)'!$D$72-crack_s_index)/'[1]Sheet1 (2)'!$D$72)))&lt;0,0,IF(D1542='[1]Sheet1 (2)'!$C$69,'[1]Sheet1 (2)'!$D$69*('[1]Sheet1 (2)'!$D$72-crack_s_index)/'[1]Sheet1 (2)'!$D$72,IF([1]shee2!D1482='[1]Sheet1 (2)'!$C$70,'[1]Sheet1 (2)'!$D$70*('[1]Sheet1 (2)'!$D$72-crack_s_index)/'[1]Sheet1 (2)'!$D$72,IF([1]shee2!D1482='[1]Sheet1 (2)'!$C$71,'[1]Sheet1 (2)'!$D$71*('[1]Sheet1 (2)'!$D$72-crack_s_index)/'[1]Sheet1 (2)'!$D$72))))</f>
        <v>0</v>
      </c>
      <c r="AW1542" s="157">
        <f>IF(IF(D1542='[1]Sheet1 (2)'!$C$69,'[1]Sheet1 (2)'!$D$69*('[1]Sheet1 (2)'!$D$72-crack_t_index)/'[1]Sheet1 (2)'!$D$72,IF([1]shee2!D1482='[1]Sheet1 (2)'!$C$70,'[1]Sheet1 (2)'!$D$70*('[1]Sheet1 (2)'!$D$72-crack_t_index)/'[1]Sheet1 (2)'!$D$72,IF([1]shee2!D1482='[1]Sheet1 (2)'!$C$71,'[1]Sheet1 (2)'!$D$71*('[1]Sheet1 (2)'!$D$72-crack_t_index)/'[1]Sheet1 (2)'!$D$72)))&lt;0,0,IF(D1542='[1]Sheet1 (2)'!$C$69,'[1]Sheet1 (2)'!$D$69*('[1]Sheet1 (2)'!$D$72-crack_t_index)/'[1]Sheet1 (2)'!$D$72,IF([1]shee2!D1482='[1]Sheet1 (2)'!$C$70,'[1]Sheet1 (2)'!$D$70*('[1]Sheet1 (2)'!$D$72-crack_t_index)/'[1]Sheet1 (2)'!$D$72,IF([1]shee2!D1482='[1]Sheet1 (2)'!$C$71,'[1]Sheet1 (2)'!$D$71*('[1]Sheet1 (2)'!$D$72-crack_t_index)/'[1]Sheet1 (2)'!$D$72))))</f>
        <v>3.4375</v>
      </c>
      <c r="AX1542" s="157">
        <f>IF(IF(D1542='[1]Sheet1 (2)'!$C$69,'[1]Sheet1 (2)'!$D$69*('[1]Sheet1 (2)'!$D$72-rave_index)/'[1]Sheet1 (2)'!$D$72,IF([1]shee2!D1482='[1]Sheet1 (2)'!$C$70,'[1]Sheet1 (2)'!$D$70*('[1]Sheet1 (2)'!$D$72-rave_index)/'[1]Sheet1 (2)'!$D$72,IF([1]shee2!D1482='[1]Sheet1 (2)'!$C$71,'[1]Sheet1 (2)'!$D$71*('[1]Sheet1 (2)'!$D$72-rave_index)/'[1]Sheet1 (2)'!$D$72)))&lt;0,0,IF(D1542='[1]Sheet1 (2)'!$C$69,'[1]Sheet1 (2)'!$D$69*('[1]Sheet1 (2)'!$D$72-rave_index)/'[1]Sheet1 (2)'!$D$72,IF([1]shee2!D1482='[1]Sheet1 (2)'!$C$70,'[1]Sheet1 (2)'!$D$70*('[1]Sheet1 (2)'!$D$72-rave_index)/'[1]Sheet1 (2)'!$D$72,IF([1]shee2!D1482='[1]Sheet1 (2)'!$C$71,'[1]Sheet1 (2)'!$D$71*('[1]Sheet1 (2)'!$D$72-rave_index)/'[1]Sheet1 (2)'!$D$72))))</f>
        <v>0.3125</v>
      </c>
      <c r="AY1542" s="157">
        <f>IF(IF(D1542='[1]Sheet1 (2)'!$C$69,'[1]Sheet1 (2)'!$D$69*('[1]Sheet1 (2)'!$D$72-rough_index)/'[1]Sheet1 (2)'!$D$72,IF([1]shee2!D1482='[1]Sheet1 (2)'!$C$70,'[1]Sheet1 (2)'!$D$70*('[1]Sheet1 (2)'!$D$72-rough_index)/'[1]Sheet1 (2)'!$D$72,IF([1]shee2!D1482='[1]Sheet1 (2)'!$C$71,'[1]Sheet1 (2)'!$D$71*('[1]Sheet1 (2)'!$D$72-rough_index)/'[1]Sheet1 (2)'!$D$72)))&lt;0,0,IF(D1542='[1]Sheet1 (2)'!$C$69,'[1]Sheet1 (2)'!$D$69*('[1]Sheet1 (2)'!$D$72-rough_index)/'[1]Sheet1 (2)'!$D$72,IF([1]shee2!D1482='[1]Sheet1 (2)'!$C$70,'[1]Sheet1 (2)'!$D$70*('[1]Sheet1 (2)'!$D$72-rough_index)/'[1]Sheet1 (2)'!$D$72,IF([1]shee2!D1482='[1]Sheet1 (2)'!$C$71,'[1]Sheet1 (2)'!$D$71*('[1]Sheet1 (2)'!$D$72-rough_index)/'[1]Sheet1 (2)'!$D$72))))</f>
        <v>2.5</v>
      </c>
      <c r="AZ1542" s="179">
        <f>+(AU1542*'[1]Sheet1 (2)'!$C$77)+(AV1542*'[1]Sheet1 (2)'!$C$78)+(AW1542*'[1]Sheet1 (2)'!$C$79)+(AX1542*'[1]Sheet1 (2)'!$C$80)+(AY1542*'[1]Sheet1 (2)'!$C$81)</f>
        <v>1.8145833333333334</v>
      </c>
      <c r="BA1542" s="213" t="str">
        <f t="shared" si="48"/>
        <v>Poor</v>
      </c>
      <c r="BE1542">
        <f>IF(D1542='[1]Sheet1 (2)'!$C$61,'[1]Sheet1 (2)'!$D$61*(counts^2)+'[1]Sheet1 (2)'!$G$61*counts+'[1]Sheet1 (2)'!$J$61,IF(D1542='[1]Sheet1 (2)'!$C$62,'[1]Sheet1 (2)'!$D$62*counts+'[1]Sheet1 (2)'!$G$62,IF(D1542='[1]Sheet1 (2)'!$C$63,'[1]Sheet1 (2)'!$D$63*counts+'[1]Sheet1 (2)'!$G$63,IF(D1542='[1]Sheet1 (2)'!$C$64,'[1]Sheet1 (2)'!$D$64*counts+'[1]Sheet1 (2)'!$G$64))))</f>
        <v>2.0984129299999998</v>
      </c>
    </row>
    <row r="1543" spans="1:57" ht="12.75" customHeight="1">
      <c r="A1543" s="176" t="s">
        <v>282</v>
      </c>
      <c r="B1543" s="145" t="s">
        <v>76</v>
      </c>
      <c r="C1543" s="170">
        <v>1676</v>
      </c>
      <c r="D1543" s="174" t="s">
        <v>77</v>
      </c>
      <c r="E1543" s="171">
        <v>8</v>
      </c>
      <c r="F1543" s="171">
        <v>2</v>
      </c>
      <c r="G1543" s="171" t="s">
        <v>77</v>
      </c>
      <c r="H1543" s="171">
        <v>1</v>
      </c>
      <c r="I1543" s="171" t="s">
        <v>77</v>
      </c>
      <c r="J1543" s="173" t="s">
        <v>80</v>
      </c>
      <c r="K1543" s="173" t="s">
        <v>80</v>
      </c>
      <c r="L1543" s="169">
        <f>VLOOKUP(CONCATENATE(J1543,K1543),'Sheet1 (2)'!$J$6:$K$26,2,FALSE)</f>
        <v>0</v>
      </c>
      <c r="M1543" s="173" t="s">
        <v>83</v>
      </c>
      <c r="N1543" s="173" t="s">
        <v>82</v>
      </c>
      <c r="O1543" s="177">
        <f>VLOOKUP(CONCATENATE(M1543,N1543),'[1]Sheet1 (2)'!$L$6:$M$26,2,FALSE)</f>
        <v>18.75</v>
      </c>
      <c r="P1543" s="173" t="s">
        <v>83</v>
      </c>
      <c r="Q1543" s="173" t="s">
        <v>78</v>
      </c>
      <c r="R1543" s="177">
        <f>VLOOKUP(CONCATENATE(P1543,Q1543),'[1]Sheet1 (2)'!$N$6:$O$26,2,FALSE)</f>
        <v>7.5</v>
      </c>
      <c r="S1543" s="173" t="s">
        <v>80</v>
      </c>
      <c r="T1543" s="173" t="s">
        <v>80</v>
      </c>
      <c r="U1543" s="177">
        <f>VLOOKUP(CONCATENATE(S1543,T1543),'[1]Sheet1 (2)'!$P$6:$Q$26,2,FALSE)</f>
        <v>0</v>
      </c>
      <c r="V1543" s="173" t="s">
        <v>80</v>
      </c>
      <c r="W1543" s="173" t="s">
        <v>80</v>
      </c>
      <c r="X1543" s="177">
        <f>VLOOKUP(CONCATENATE(V1543,W1543),'[1]Sheet1 (2)'!$R$6:$S$26,2,FALSE)</f>
        <v>0</v>
      </c>
      <c r="Y1543" s="173" t="s">
        <v>80</v>
      </c>
      <c r="Z1543" s="173" t="s">
        <v>80</v>
      </c>
      <c r="AA1543" s="177">
        <f>VLOOKUP(CONCATENATE(Y1543,Z1543),'[1]Sheet1 (2)'!$T$6:$U$26,2,FALSE)</f>
        <v>0</v>
      </c>
      <c r="AB1543" s="173" t="s">
        <v>80</v>
      </c>
      <c r="AC1543" s="173" t="s">
        <v>80</v>
      </c>
      <c r="AD1543" s="177">
        <f>VLOOKUP(CONCATENATE(AB1543,AC1543),'[1]Sheet1 (2)'!$X$6:$Y$26,2,FALSE)</f>
        <v>0</v>
      </c>
      <c r="AE1543" s="173" t="s">
        <v>82</v>
      </c>
      <c r="AF1543" s="173" t="s">
        <v>81</v>
      </c>
      <c r="AG1543" s="177">
        <f>VLOOKUP(CONCATENATE(AE1543,AF1543),'[1]Sheet1 (2)'!$Z$6:$AA$26,2,FALSE)</f>
        <v>66</v>
      </c>
      <c r="AH1543" s="172"/>
      <c r="AI1543" s="178"/>
      <c r="AJ1543" s="140"/>
      <c r="AK1543" s="176" t="s">
        <v>282</v>
      </c>
      <c r="AL1543" s="176" t="s">
        <v>76</v>
      </c>
      <c r="AM1543" s="170">
        <f t="shared" si="49"/>
        <v>1676</v>
      </c>
      <c r="AN1543" s="147"/>
      <c r="AO1543" s="155"/>
      <c r="AP1543" s="156"/>
      <c r="AQ1543" s="157">
        <v>4.6312533548957493</v>
      </c>
      <c r="AR1543" s="158"/>
      <c r="AS1543" s="145">
        <f>LOOKUP(rufmkm,'[1]Sheet1 (2)'!$V$62:$V$71,'[1]Sheet1 (2)'!$W$62:$W$71)</f>
        <v>50</v>
      </c>
      <c r="AT1543" s="140"/>
      <c r="AU1543" s="157">
        <f>IF(IF(D1543='[1]Sheet1 (2)'!$C$69,'[1]Sheet1 (2)'!$D$69*('[1]Sheet1 (2)'!$D$72-rut_index)/'[1]Sheet1 (2)'!$D$72,IF([1]shee2!D1483='[1]Sheet1 (2)'!$C$70,'[1]Sheet1 (2)'!$D$70*('[1]Sheet1 (2)'!$D$72-rut_index)/'[1]Sheet1 (2)'!$D$72,IF([1]shee2!D1483='[1]Sheet1 (2)'!$C$71,'[1]Sheet1 (2)'!$D$71*('[1]Sheet1 (2)'!$D$72-rut_index)/'[1]Sheet1 (2)'!$D$72)))&lt;0,0,IF(D1543='[1]Sheet1 (2)'!$C$69,'[1]Sheet1 (2)'!$D$69*('[1]Sheet1 (2)'!$D$72-rut_index)/'[1]Sheet1 (2)'!$D$72,IF([1]shee2!D1483='[1]Sheet1 (2)'!$C$70,'[1]Sheet1 (2)'!$D$70*('[1]Sheet1 (2)'!$D$72-rut_index)/'[1]Sheet1 (2)'!$D$72,IF([1]shee2!D1483='[1]Sheet1 (2)'!$C$71,'[1]Sheet1 (2)'!$D$71*('[1]Sheet1 (2)'!$D$72-rut_index)/'[1]Sheet1 (2)'!$D$72))))</f>
        <v>5</v>
      </c>
      <c r="AV1543" s="157">
        <f>IF(IF(D1543='[1]Sheet1 (2)'!$C$69,'[1]Sheet1 (2)'!$D$69*('[1]Sheet1 (2)'!$D$72-crack_s_index)/'[1]Sheet1 (2)'!$D$72,IF([1]shee2!D1483='[1]Sheet1 (2)'!$C$70,'[1]Sheet1 (2)'!$D$70*('[1]Sheet1 (2)'!$D$72-crack_s_index)/'[1]Sheet1 (2)'!$D$72,IF([1]shee2!D1483='[1]Sheet1 (2)'!$C$71,'[1]Sheet1 (2)'!$D$71*('[1]Sheet1 (2)'!$D$72-crack_s_index)/'[1]Sheet1 (2)'!$D$72)))&lt;0,0,IF(D1543='[1]Sheet1 (2)'!$C$69,'[1]Sheet1 (2)'!$D$69*('[1]Sheet1 (2)'!$D$72-crack_s_index)/'[1]Sheet1 (2)'!$D$72,IF([1]shee2!D1483='[1]Sheet1 (2)'!$C$70,'[1]Sheet1 (2)'!$D$70*('[1]Sheet1 (2)'!$D$72-crack_s_index)/'[1]Sheet1 (2)'!$D$72,IF([1]shee2!D1483='[1]Sheet1 (2)'!$C$71,'[1]Sheet1 (2)'!$D$71*('[1]Sheet1 (2)'!$D$72-crack_s_index)/'[1]Sheet1 (2)'!$D$72))))</f>
        <v>3.4375</v>
      </c>
      <c r="AW1543" s="157">
        <f>IF(IF(D1543='[1]Sheet1 (2)'!$C$69,'[1]Sheet1 (2)'!$D$69*('[1]Sheet1 (2)'!$D$72-crack_t_index)/'[1]Sheet1 (2)'!$D$72,IF([1]shee2!D1483='[1]Sheet1 (2)'!$C$70,'[1]Sheet1 (2)'!$D$70*('[1]Sheet1 (2)'!$D$72-crack_t_index)/'[1]Sheet1 (2)'!$D$72,IF([1]shee2!D1483='[1]Sheet1 (2)'!$C$71,'[1]Sheet1 (2)'!$D$71*('[1]Sheet1 (2)'!$D$72-crack_t_index)/'[1]Sheet1 (2)'!$D$72)))&lt;0,0,IF(D1543='[1]Sheet1 (2)'!$C$69,'[1]Sheet1 (2)'!$D$69*('[1]Sheet1 (2)'!$D$72-crack_t_index)/'[1]Sheet1 (2)'!$D$72,IF([1]shee2!D1483='[1]Sheet1 (2)'!$C$70,'[1]Sheet1 (2)'!$D$70*('[1]Sheet1 (2)'!$D$72-crack_t_index)/'[1]Sheet1 (2)'!$D$72,IF([1]shee2!D1483='[1]Sheet1 (2)'!$C$71,'[1]Sheet1 (2)'!$D$71*('[1]Sheet1 (2)'!$D$72-crack_t_index)/'[1]Sheet1 (2)'!$D$72))))</f>
        <v>4.375</v>
      </c>
      <c r="AX1543" s="157">
        <f>IF(IF(D1543='[1]Sheet1 (2)'!$C$69,'[1]Sheet1 (2)'!$D$69*('[1]Sheet1 (2)'!$D$72-rave_index)/'[1]Sheet1 (2)'!$D$72,IF([1]shee2!D1483='[1]Sheet1 (2)'!$C$70,'[1]Sheet1 (2)'!$D$70*('[1]Sheet1 (2)'!$D$72-rave_index)/'[1]Sheet1 (2)'!$D$72,IF([1]shee2!D1483='[1]Sheet1 (2)'!$C$71,'[1]Sheet1 (2)'!$D$71*('[1]Sheet1 (2)'!$D$72-rave_index)/'[1]Sheet1 (2)'!$D$72)))&lt;0,0,IF(D1543='[1]Sheet1 (2)'!$C$69,'[1]Sheet1 (2)'!$D$69*('[1]Sheet1 (2)'!$D$72-rave_index)/'[1]Sheet1 (2)'!$D$72,IF([1]shee2!D1483='[1]Sheet1 (2)'!$C$70,'[1]Sheet1 (2)'!$D$70*('[1]Sheet1 (2)'!$D$72-rave_index)/'[1]Sheet1 (2)'!$D$72,IF([1]shee2!D1483='[1]Sheet1 (2)'!$C$71,'[1]Sheet1 (2)'!$D$71*('[1]Sheet1 (2)'!$D$72-rave_index)/'[1]Sheet1 (2)'!$D$72))))</f>
        <v>5</v>
      </c>
      <c r="AY1543" s="157">
        <f>IF(IF(D1543='[1]Sheet1 (2)'!$C$69,'[1]Sheet1 (2)'!$D$69*('[1]Sheet1 (2)'!$D$72-rough_index)/'[1]Sheet1 (2)'!$D$72,IF([1]shee2!D1483='[1]Sheet1 (2)'!$C$70,'[1]Sheet1 (2)'!$D$70*('[1]Sheet1 (2)'!$D$72-rough_index)/'[1]Sheet1 (2)'!$D$72,IF([1]shee2!D1483='[1]Sheet1 (2)'!$C$71,'[1]Sheet1 (2)'!$D$71*('[1]Sheet1 (2)'!$D$72-rough_index)/'[1]Sheet1 (2)'!$D$72)))&lt;0,0,IF(D1543='[1]Sheet1 (2)'!$C$69,'[1]Sheet1 (2)'!$D$69*('[1]Sheet1 (2)'!$D$72-rough_index)/'[1]Sheet1 (2)'!$D$72,IF([1]shee2!D1483='[1]Sheet1 (2)'!$C$70,'[1]Sheet1 (2)'!$D$70*('[1]Sheet1 (2)'!$D$72-rough_index)/'[1]Sheet1 (2)'!$D$72,IF([1]shee2!D1483='[1]Sheet1 (2)'!$C$71,'[1]Sheet1 (2)'!$D$71*('[1]Sheet1 (2)'!$D$72-rough_index)/'[1]Sheet1 (2)'!$D$72))))</f>
        <v>0.83333333333333337</v>
      </c>
      <c r="AZ1543" s="179">
        <f>+(AU1543*'[1]Sheet1 (2)'!$C$77)+(AV1543*'[1]Sheet1 (2)'!$C$78)+(AW1543*'[1]Sheet1 (2)'!$C$79)+(AX1543*'[1]Sheet1 (2)'!$C$80)+(AY1543*'[1]Sheet1 (2)'!$C$81)</f>
        <v>3.1624999999999996</v>
      </c>
      <c r="BA1543" s="213" t="str">
        <f t="shared" si="48"/>
        <v>Fair</v>
      </c>
      <c r="BE1543">
        <f>IF(D1543='[1]Sheet1 (2)'!$C$61,'[1]Sheet1 (2)'!$D$61*(counts^2)+'[1]Sheet1 (2)'!$G$61*counts+'[1]Sheet1 (2)'!$J$61,IF(D1543='[1]Sheet1 (2)'!$C$62,'[1]Sheet1 (2)'!$D$62*counts+'[1]Sheet1 (2)'!$G$62,IF(D1543='[1]Sheet1 (2)'!$C$63,'[1]Sheet1 (2)'!$D$63*counts+'[1]Sheet1 (2)'!$G$63,IF(D1543='[1]Sheet1 (2)'!$C$64,'[1]Sheet1 (2)'!$D$64*counts+'[1]Sheet1 (2)'!$G$64))))</f>
        <v>2.0984129299999998</v>
      </c>
    </row>
    <row r="1544" spans="1:57" ht="12.75" customHeight="1">
      <c r="A1544" s="176" t="s">
        <v>282</v>
      </c>
      <c r="B1544" s="145" t="s">
        <v>76</v>
      </c>
      <c r="C1544" s="170">
        <v>1677</v>
      </c>
      <c r="D1544" s="174" t="s">
        <v>77</v>
      </c>
      <c r="E1544" s="171">
        <v>8</v>
      </c>
      <c r="F1544" s="171">
        <v>2</v>
      </c>
      <c r="G1544" s="171" t="s">
        <v>77</v>
      </c>
      <c r="H1544" s="171">
        <v>1</v>
      </c>
      <c r="I1544" s="171" t="s">
        <v>77</v>
      </c>
      <c r="J1544" s="173" t="s">
        <v>80</v>
      </c>
      <c r="K1544" s="173" t="s">
        <v>80</v>
      </c>
      <c r="L1544" s="169">
        <f>VLOOKUP(CONCATENATE(J1544,K1544),'Sheet1 (2)'!$J$6:$K$26,2,FALSE)</f>
        <v>0</v>
      </c>
      <c r="M1544" s="173" t="s">
        <v>79</v>
      </c>
      <c r="N1544" s="173" t="s">
        <v>82</v>
      </c>
      <c r="O1544" s="177">
        <f>VLOOKUP(CONCATENATE(M1544,N1544),'[1]Sheet1 (2)'!$L$6:$M$26,2,FALSE)</f>
        <v>25</v>
      </c>
      <c r="P1544" s="173" t="s">
        <v>79</v>
      </c>
      <c r="Q1544" s="173" t="s">
        <v>78</v>
      </c>
      <c r="R1544" s="177">
        <f>VLOOKUP(CONCATENATE(P1544,Q1544),'[1]Sheet1 (2)'!$N$6:$O$26,2,FALSE)</f>
        <v>10</v>
      </c>
      <c r="S1544" s="173" t="s">
        <v>80</v>
      </c>
      <c r="T1544" s="173" t="s">
        <v>80</v>
      </c>
      <c r="U1544" s="177">
        <f>VLOOKUP(CONCATENATE(S1544,T1544),'[1]Sheet1 (2)'!$P$6:$Q$26,2,FALSE)</f>
        <v>0</v>
      </c>
      <c r="V1544" s="173" t="s">
        <v>80</v>
      </c>
      <c r="W1544" s="173" t="s">
        <v>80</v>
      </c>
      <c r="X1544" s="177">
        <f>VLOOKUP(CONCATENATE(V1544,W1544),'[1]Sheet1 (2)'!$R$6:$S$26,2,FALSE)</f>
        <v>0</v>
      </c>
      <c r="Y1544" s="173" t="s">
        <v>83</v>
      </c>
      <c r="Z1544" s="173" t="s">
        <v>82</v>
      </c>
      <c r="AA1544" s="177">
        <f>VLOOKUP(CONCATENATE(Y1544,Z1544),'[1]Sheet1 (2)'!$T$6:$U$26,2,FALSE)</f>
        <v>18.75</v>
      </c>
      <c r="AB1544" s="173" t="s">
        <v>80</v>
      </c>
      <c r="AC1544" s="173" t="s">
        <v>80</v>
      </c>
      <c r="AD1544" s="177">
        <f>VLOOKUP(CONCATENATE(AB1544,AC1544),'[1]Sheet1 (2)'!$X$6:$Y$26,2,FALSE)</f>
        <v>0</v>
      </c>
      <c r="AE1544" s="173" t="s">
        <v>82</v>
      </c>
      <c r="AF1544" s="173" t="s">
        <v>81</v>
      </c>
      <c r="AG1544" s="177">
        <f>VLOOKUP(CONCATENATE(AE1544,AF1544),'[1]Sheet1 (2)'!$Z$6:$AA$26,2,FALSE)</f>
        <v>66</v>
      </c>
      <c r="AH1544" s="172"/>
      <c r="AI1544" s="178"/>
      <c r="AJ1544" s="140"/>
      <c r="AK1544" s="176" t="s">
        <v>282</v>
      </c>
      <c r="AL1544" s="176" t="s">
        <v>76</v>
      </c>
      <c r="AM1544" s="170">
        <f t="shared" si="49"/>
        <v>1677</v>
      </c>
      <c r="AN1544" s="147"/>
      <c r="AO1544" s="155"/>
      <c r="AP1544" s="156"/>
      <c r="AQ1544" s="157">
        <v>3.7350594558759589</v>
      </c>
      <c r="AR1544" s="158"/>
      <c r="AS1544" s="145">
        <f>LOOKUP(rufmkm,'[1]Sheet1 (2)'!$V$62:$V$71,'[1]Sheet1 (2)'!$W$62:$W$71)</f>
        <v>40</v>
      </c>
      <c r="AT1544" s="140"/>
      <c r="AU1544" s="157">
        <f>IF(IF(D1544='[1]Sheet1 (2)'!$C$69,'[1]Sheet1 (2)'!$D$69*('[1]Sheet1 (2)'!$D$72-rut_index)/'[1]Sheet1 (2)'!$D$72,IF([1]shee2!D1484='[1]Sheet1 (2)'!$C$70,'[1]Sheet1 (2)'!$D$70*('[1]Sheet1 (2)'!$D$72-rut_index)/'[1]Sheet1 (2)'!$D$72,IF([1]shee2!D1484='[1]Sheet1 (2)'!$C$71,'[1]Sheet1 (2)'!$D$71*('[1]Sheet1 (2)'!$D$72-rut_index)/'[1]Sheet1 (2)'!$D$72)))&lt;0,0,IF(D1544='[1]Sheet1 (2)'!$C$69,'[1]Sheet1 (2)'!$D$69*('[1]Sheet1 (2)'!$D$72-rut_index)/'[1]Sheet1 (2)'!$D$72,IF([1]shee2!D1484='[1]Sheet1 (2)'!$C$70,'[1]Sheet1 (2)'!$D$70*('[1]Sheet1 (2)'!$D$72-rut_index)/'[1]Sheet1 (2)'!$D$72,IF([1]shee2!D1484='[1]Sheet1 (2)'!$C$71,'[1]Sheet1 (2)'!$D$71*('[1]Sheet1 (2)'!$D$72-rut_index)/'[1]Sheet1 (2)'!$D$72))))</f>
        <v>5</v>
      </c>
      <c r="AV1544" s="157">
        <f>IF(IF(D1544='[1]Sheet1 (2)'!$C$69,'[1]Sheet1 (2)'!$D$69*('[1]Sheet1 (2)'!$D$72-crack_s_index)/'[1]Sheet1 (2)'!$D$72,IF([1]shee2!D1484='[1]Sheet1 (2)'!$C$70,'[1]Sheet1 (2)'!$D$70*('[1]Sheet1 (2)'!$D$72-crack_s_index)/'[1]Sheet1 (2)'!$D$72,IF([1]shee2!D1484='[1]Sheet1 (2)'!$C$71,'[1]Sheet1 (2)'!$D$71*('[1]Sheet1 (2)'!$D$72-crack_s_index)/'[1]Sheet1 (2)'!$D$72)))&lt;0,0,IF(D1544='[1]Sheet1 (2)'!$C$69,'[1]Sheet1 (2)'!$D$69*('[1]Sheet1 (2)'!$D$72-crack_s_index)/'[1]Sheet1 (2)'!$D$72,IF([1]shee2!D1484='[1]Sheet1 (2)'!$C$70,'[1]Sheet1 (2)'!$D$70*('[1]Sheet1 (2)'!$D$72-crack_s_index)/'[1]Sheet1 (2)'!$D$72,IF([1]shee2!D1484='[1]Sheet1 (2)'!$C$71,'[1]Sheet1 (2)'!$D$71*('[1]Sheet1 (2)'!$D$72-crack_s_index)/'[1]Sheet1 (2)'!$D$72))))</f>
        <v>2.9166666666666665</v>
      </c>
      <c r="AW1544" s="157">
        <f>IF(IF(D1544='[1]Sheet1 (2)'!$C$69,'[1]Sheet1 (2)'!$D$69*('[1]Sheet1 (2)'!$D$72-crack_t_index)/'[1]Sheet1 (2)'!$D$72,IF([1]shee2!D1484='[1]Sheet1 (2)'!$C$70,'[1]Sheet1 (2)'!$D$70*('[1]Sheet1 (2)'!$D$72-crack_t_index)/'[1]Sheet1 (2)'!$D$72,IF([1]shee2!D1484='[1]Sheet1 (2)'!$C$71,'[1]Sheet1 (2)'!$D$71*('[1]Sheet1 (2)'!$D$72-crack_t_index)/'[1]Sheet1 (2)'!$D$72)))&lt;0,0,IF(D1544='[1]Sheet1 (2)'!$C$69,'[1]Sheet1 (2)'!$D$69*('[1]Sheet1 (2)'!$D$72-crack_t_index)/'[1]Sheet1 (2)'!$D$72,IF([1]shee2!D1484='[1]Sheet1 (2)'!$C$70,'[1]Sheet1 (2)'!$D$70*('[1]Sheet1 (2)'!$D$72-crack_t_index)/'[1]Sheet1 (2)'!$D$72,IF([1]shee2!D1484='[1]Sheet1 (2)'!$C$71,'[1]Sheet1 (2)'!$D$71*('[1]Sheet1 (2)'!$D$72-crack_t_index)/'[1]Sheet1 (2)'!$D$72))))</f>
        <v>4.166666666666667</v>
      </c>
      <c r="AX1544" s="157">
        <f>IF(IF(D1544='[1]Sheet1 (2)'!$C$69,'[1]Sheet1 (2)'!$D$69*('[1]Sheet1 (2)'!$D$72-rave_index)/'[1]Sheet1 (2)'!$D$72,IF([1]shee2!D1484='[1]Sheet1 (2)'!$C$70,'[1]Sheet1 (2)'!$D$70*('[1]Sheet1 (2)'!$D$72-rave_index)/'[1]Sheet1 (2)'!$D$72,IF([1]shee2!D1484='[1]Sheet1 (2)'!$C$71,'[1]Sheet1 (2)'!$D$71*('[1]Sheet1 (2)'!$D$72-rave_index)/'[1]Sheet1 (2)'!$D$72)))&lt;0,0,IF(D1544='[1]Sheet1 (2)'!$C$69,'[1]Sheet1 (2)'!$D$69*('[1]Sheet1 (2)'!$D$72-rave_index)/'[1]Sheet1 (2)'!$D$72,IF([1]shee2!D1484='[1]Sheet1 (2)'!$C$70,'[1]Sheet1 (2)'!$D$70*('[1]Sheet1 (2)'!$D$72-rave_index)/'[1]Sheet1 (2)'!$D$72,IF([1]shee2!D1484='[1]Sheet1 (2)'!$C$71,'[1]Sheet1 (2)'!$D$71*('[1]Sheet1 (2)'!$D$72-rave_index)/'[1]Sheet1 (2)'!$D$72))))</f>
        <v>3.4375</v>
      </c>
      <c r="AY1544" s="157">
        <f>IF(IF(D1544='[1]Sheet1 (2)'!$C$69,'[1]Sheet1 (2)'!$D$69*('[1]Sheet1 (2)'!$D$72-rough_index)/'[1]Sheet1 (2)'!$D$72,IF([1]shee2!D1484='[1]Sheet1 (2)'!$C$70,'[1]Sheet1 (2)'!$D$70*('[1]Sheet1 (2)'!$D$72-rough_index)/'[1]Sheet1 (2)'!$D$72,IF([1]shee2!D1484='[1]Sheet1 (2)'!$C$71,'[1]Sheet1 (2)'!$D$71*('[1]Sheet1 (2)'!$D$72-rough_index)/'[1]Sheet1 (2)'!$D$72)))&lt;0,0,IF(D1544='[1]Sheet1 (2)'!$C$69,'[1]Sheet1 (2)'!$D$69*('[1]Sheet1 (2)'!$D$72-rough_index)/'[1]Sheet1 (2)'!$D$72,IF([1]shee2!D1484='[1]Sheet1 (2)'!$C$70,'[1]Sheet1 (2)'!$D$70*('[1]Sheet1 (2)'!$D$72-rough_index)/'[1]Sheet1 (2)'!$D$72,IF([1]shee2!D1484='[1]Sheet1 (2)'!$C$71,'[1]Sheet1 (2)'!$D$71*('[1]Sheet1 (2)'!$D$72-rough_index)/'[1]Sheet1 (2)'!$D$72))))</f>
        <v>1.6666666666666667</v>
      </c>
      <c r="AZ1544" s="179">
        <f>+(AU1544*'[1]Sheet1 (2)'!$C$77)+(AV1544*'[1]Sheet1 (2)'!$C$78)+(AW1544*'[1]Sheet1 (2)'!$C$79)+(AX1544*'[1]Sheet1 (2)'!$C$80)+(AY1544*'[1]Sheet1 (2)'!$C$81)</f>
        <v>3.0604166666666663</v>
      </c>
      <c r="BA1544" s="213" t="str">
        <f t="shared" si="48"/>
        <v>Fair</v>
      </c>
      <c r="BE1544">
        <f>IF(D1544='[1]Sheet1 (2)'!$C$61,'[1]Sheet1 (2)'!$D$61*(counts^2)+'[1]Sheet1 (2)'!$G$61*counts+'[1]Sheet1 (2)'!$J$61,IF(D1544='[1]Sheet1 (2)'!$C$62,'[1]Sheet1 (2)'!$D$62*counts+'[1]Sheet1 (2)'!$G$62,IF(D1544='[1]Sheet1 (2)'!$C$63,'[1]Sheet1 (2)'!$D$63*counts+'[1]Sheet1 (2)'!$G$63,IF(D1544='[1]Sheet1 (2)'!$C$64,'[1]Sheet1 (2)'!$D$64*counts+'[1]Sheet1 (2)'!$G$64))))</f>
        <v>2.0984129299999998</v>
      </c>
    </row>
    <row r="1545" spans="1:57" ht="12.75" customHeight="1">
      <c r="A1545" s="176" t="s">
        <v>282</v>
      </c>
      <c r="B1545" s="145" t="s">
        <v>76</v>
      </c>
      <c r="C1545" s="170">
        <v>1678</v>
      </c>
      <c r="D1545" s="174" t="s">
        <v>77</v>
      </c>
      <c r="E1545" s="171">
        <v>8</v>
      </c>
      <c r="F1545" s="171">
        <v>2</v>
      </c>
      <c r="G1545" s="171" t="s">
        <v>77</v>
      </c>
      <c r="H1545" s="171">
        <v>1</v>
      </c>
      <c r="I1545" s="171" t="s">
        <v>77</v>
      </c>
      <c r="J1545" s="173" t="s">
        <v>80</v>
      </c>
      <c r="K1545" s="173" t="s">
        <v>80</v>
      </c>
      <c r="L1545" s="169">
        <f>VLOOKUP(CONCATENATE(J1545,K1545),'Sheet1 (2)'!$J$6:$K$26,2,FALSE)</f>
        <v>0</v>
      </c>
      <c r="M1545" s="173" t="s">
        <v>83</v>
      </c>
      <c r="N1545" s="173" t="s">
        <v>78</v>
      </c>
      <c r="O1545" s="177">
        <f>VLOOKUP(CONCATENATE(M1545,N1545),'[1]Sheet1 (2)'!$L$6:$M$26,2,FALSE)</f>
        <v>7.5</v>
      </c>
      <c r="P1545" s="173" t="s">
        <v>83</v>
      </c>
      <c r="Q1545" s="173" t="s">
        <v>78</v>
      </c>
      <c r="R1545" s="177">
        <f>VLOOKUP(CONCATENATE(P1545,Q1545),'[1]Sheet1 (2)'!$N$6:$O$26,2,FALSE)</f>
        <v>7.5</v>
      </c>
      <c r="S1545" s="173" t="s">
        <v>80</v>
      </c>
      <c r="T1545" s="173" t="s">
        <v>80</v>
      </c>
      <c r="U1545" s="177">
        <f>VLOOKUP(CONCATENATE(S1545,T1545),'[1]Sheet1 (2)'!$P$6:$Q$26,2,FALSE)</f>
        <v>0</v>
      </c>
      <c r="V1545" s="173" t="s">
        <v>80</v>
      </c>
      <c r="W1545" s="173" t="s">
        <v>80</v>
      </c>
      <c r="X1545" s="177">
        <f>VLOOKUP(CONCATENATE(V1545,W1545),'[1]Sheet1 (2)'!$R$6:$S$26,2,FALSE)</f>
        <v>0</v>
      </c>
      <c r="Y1545" s="173" t="s">
        <v>80</v>
      </c>
      <c r="Z1545" s="173" t="s">
        <v>80</v>
      </c>
      <c r="AA1545" s="177">
        <f>VLOOKUP(CONCATENATE(Y1545,Z1545),'[1]Sheet1 (2)'!$T$6:$U$26,2,FALSE)</f>
        <v>0</v>
      </c>
      <c r="AB1545" s="173" t="s">
        <v>80</v>
      </c>
      <c r="AC1545" s="173" t="s">
        <v>80</v>
      </c>
      <c r="AD1545" s="177">
        <f>VLOOKUP(CONCATENATE(AB1545,AC1545),'[1]Sheet1 (2)'!$X$6:$Y$26,2,FALSE)</f>
        <v>0</v>
      </c>
      <c r="AE1545" s="173" t="s">
        <v>82</v>
      </c>
      <c r="AF1545" s="173" t="s">
        <v>81</v>
      </c>
      <c r="AG1545" s="177">
        <f>VLOOKUP(CONCATENATE(AE1545,AF1545),'[1]Sheet1 (2)'!$Z$6:$AA$26,2,FALSE)</f>
        <v>66</v>
      </c>
      <c r="AH1545" s="172"/>
      <c r="AI1545" s="178"/>
      <c r="AJ1545" s="140"/>
      <c r="AK1545" s="176" t="s">
        <v>282</v>
      </c>
      <c r="AL1545" s="176" t="s">
        <v>76</v>
      </c>
      <c r="AM1545" s="170">
        <f t="shared" si="49"/>
        <v>1678</v>
      </c>
      <c r="AN1545" s="147"/>
      <c r="AO1545" s="155" t="s">
        <v>409</v>
      </c>
      <c r="AP1545" s="156"/>
      <c r="AQ1545" s="157">
        <v>2.6492869012043645</v>
      </c>
      <c r="AR1545" s="158"/>
      <c r="AS1545" s="145">
        <f>LOOKUP(rufmkm,'[1]Sheet1 (2)'!$V$62:$V$71,'[1]Sheet1 (2)'!$W$62:$W$71)</f>
        <v>30</v>
      </c>
      <c r="AT1545" s="140"/>
      <c r="AU1545" s="157">
        <f>IF(IF(D1545='[1]Sheet1 (2)'!$C$69,'[1]Sheet1 (2)'!$D$69*('[1]Sheet1 (2)'!$D$72-rut_index)/'[1]Sheet1 (2)'!$D$72,IF([1]shee2!D1485='[1]Sheet1 (2)'!$C$70,'[1]Sheet1 (2)'!$D$70*('[1]Sheet1 (2)'!$D$72-rut_index)/'[1]Sheet1 (2)'!$D$72,IF([1]shee2!D1485='[1]Sheet1 (2)'!$C$71,'[1]Sheet1 (2)'!$D$71*('[1]Sheet1 (2)'!$D$72-rut_index)/'[1]Sheet1 (2)'!$D$72)))&lt;0,0,IF(D1545='[1]Sheet1 (2)'!$C$69,'[1]Sheet1 (2)'!$D$69*('[1]Sheet1 (2)'!$D$72-rut_index)/'[1]Sheet1 (2)'!$D$72,IF([1]shee2!D1485='[1]Sheet1 (2)'!$C$70,'[1]Sheet1 (2)'!$D$70*('[1]Sheet1 (2)'!$D$72-rut_index)/'[1]Sheet1 (2)'!$D$72,IF([1]shee2!D1485='[1]Sheet1 (2)'!$C$71,'[1]Sheet1 (2)'!$D$71*('[1]Sheet1 (2)'!$D$72-rut_index)/'[1]Sheet1 (2)'!$D$72))))</f>
        <v>5</v>
      </c>
      <c r="AV1545" s="157">
        <f>IF(IF(D1545='[1]Sheet1 (2)'!$C$69,'[1]Sheet1 (2)'!$D$69*('[1]Sheet1 (2)'!$D$72-crack_s_index)/'[1]Sheet1 (2)'!$D$72,IF([1]shee2!D1485='[1]Sheet1 (2)'!$C$70,'[1]Sheet1 (2)'!$D$70*('[1]Sheet1 (2)'!$D$72-crack_s_index)/'[1]Sheet1 (2)'!$D$72,IF([1]shee2!D1485='[1]Sheet1 (2)'!$C$71,'[1]Sheet1 (2)'!$D$71*('[1]Sheet1 (2)'!$D$72-crack_s_index)/'[1]Sheet1 (2)'!$D$72)))&lt;0,0,IF(D1545='[1]Sheet1 (2)'!$C$69,'[1]Sheet1 (2)'!$D$69*('[1]Sheet1 (2)'!$D$72-crack_s_index)/'[1]Sheet1 (2)'!$D$72,IF([1]shee2!D1485='[1]Sheet1 (2)'!$C$70,'[1]Sheet1 (2)'!$D$70*('[1]Sheet1 (2)'!$D$72-crack_s_index)/'[1]Sheet1 (2)'!$D$72,IF([1]shee2!D1485='[1]Sheet1 (2)'!$C$71,'[1]Sheet1 (2)'!$D$71*('[1]Sheet1 (2)'!$D$72-crack_s_index)/'[1]Sheet1 (2)'!$D$72))))</f>
        <v>4.375</v>
      </c>
      <c r="AW1545" s="157">
        <f>IF(IF(D1545='[1]Sheet1 (2)'!$C$69,'[1]Sheet1 (2)'!$D$69*('[1]Sheet1 (2)'!$D$72-crack_t_index)/'[1]Sheet1 (2)'!$D$72,IF([1]shee2!D1485='[1]Sheet1 (2)'!$C$70,'[1]Sheet1 (2)'!$D$70*('[1]Sheet1 (2)'!$D$72-crack_t_index)/'[1]Sheet1 (2)'!$D$72,IF([1]shee2!D1485='[1]Sheet1 (2)'!$C$71,'[1]Sheet1 (2)'!$D$71*('[1]Sheet1 (2)'!$D$72-crack_t_index)/'[1]Sheet1 (2)'!$D$72)))&lt;0,0,IF(D1545='[1]Sheet1 (2)'!$C$69,'[1]Sheet1 (2)'!$D$69*('[1]Sheet1 (2)'!$D$72-crack_t_index)/'[1]Sheet1 (2)'!$D$72,IF([1]shee2!D1485='[1]Sheet1 (2)'!$C$70,'[1]Sheet1 (2)'!$D$70*('[1]Sheet1 (2)'!$D$72-crack_t_index)/'[1]Sheet1 (2)'!$D$72,IF([1]shee2!D1485='[1]Sheet1 (2)'!$C$71,'[1]Sheet1 (2)'!$D$71*('[1]Sheet1 (2)'!$D$72-crack_t_index)/'[1]Sheet1 (2)'!$D$72))))</f>
        <v>4.375</v>
      </c>
      <c r="AX1545" s="157">
        <f>IF(IF(D1545='[1]Sheet1 (2)'!$C$69,'[1]Sheet1 (2)'!$D$69*('[1]Sheet1 (2)'!$D$72-rave_index)/'[1]Sheet1 (2)'!$D$72,IF([1]shee2!D1485='[1]Sheet1 (2)'!$C$70,'[1]Sheet1 (2)'!$D$70*('[1]Sheet1 (2)'!$D$72-rave_index)/'[1]Sheet1 (2)'!$D$72,IF([1]shee2!D1485='[1]Sheet1 (2)'!$C$71,'[1]Sheet1 (2)'!$D$71*('[1]Sheet1 (2)'!$D$72-rave_index)/'[1]Sheet1 (2)'!$D$72)))&lt;0,0,IF(D1545='[1]Sheet1 (2)'!$C$69,'[1]Sheet1 (2)'!$D$69*('[1]Sheet1 (2)'!$D$72-rave_index)/'[1]Sheet1 (2)'!$D$72,IF([1]shee2!D1485='[1]Sheet1 (2)'!$C$70,'[1]Sheet1 (2)'!$D$70*('[1]Sheet1 (2)'!$D$72-rave_index)/'[1]Sheet1 (2)'!$D$72,IF([1]shee2!D1485='[1]Sheet1 (2)'!$C$71,'[1]Sheet1 (2)'!$D$71*('[1]Sheet1 (2)'!$D$72-rave_index)/'[1]Sheet1 (2)'!$D$72))))</f>
        <v>5</v>
      </c>
      <c r="AY1545" s="157">
        <f>IF(IF(D1545='[1]Sheet1 (2)'!$C$69,'[1]Sheet1 (2)'!$D$69*('[1]Sheet1 (2)'!$D$72-rough_index)/'[1]Sheet1 (2)'!$D$72,IF([1]shee2!D1485='[1]Sheet1 (2)'!$C$70,'[1]Sheet1 (2)'!$D$70*('[1]Sheet1 (2)'!$D$72-rough_index)/'[1]Sheet1 (2)'!$D$72,IF([1]shee2!D1485='[1]Sheet1 (2)'!$C$71,'[1]Sheet1 (2)'!$D$71*('[1]Sheet1 (2)'!$D$72-rough_index)/'[1]Sheet1 (2)'!$D$72)))&lt;0,0,IF(D1545='[1]Sheet1 (2)'!$C$69,'[1]Sheet1 (2)'!$D$69*('[1]Sheet1 (2)'!$D$72-rough_index)/'[1]Sheet1 (2)'!$D$72,IF([1]shee2!D1485='[1]Sheet1 (2)'!$C$70,'[1]Sheet1 (2)'!$D$70*('[1]Sheet1 (2)'!$D$72-rough_index)/'[1]Sheet1 (2)'!$D$72,IF([1]shee2!D1485='[1]Sheet1 (2)'!$C$71,'[1]Sheet1 (2)'!$D$71*('[1]Sheet1 (2)'!$D$72-rough_index)/'[1]Sheet1 (2)'!$D$72))))</f>
        <v>2.5</v>
      </c>
      <c r="AZ1545" s="179">
        <f>+(AU1545*'[1]Sheet1 (2)'!$C$77)+(AV1545*'[1]Sheet1 (2)'!$C$78)+(AW1545*'[1]Sheet1 (2)'!$C$79)+(AX1545*'[1]Sheet1 (2)'!$C$80)+(AY1545*'[1]Sheet1 (2)'!$C$81)</f>
        <v>4</v>
      </c>
      <c r="BA1545" s="213" t="str">
        <f t="shared" si="48"/>
        <v>Good</v>
      </c>
      <c r="BE1545">
        <f>IF(D1545='[1]Sheet1 (2)'!$C$61,'[1]Sheet1 (2)'!$D$61*(counts^2)+'[1]Sheet1 (2)'!$G$61*counts+'[1]Sheet1 (2)'!$J$61,IF(D1545='[1]Sheet1 (2)'!$C$62,'[1]Sheet1 (2)'!$D$62*counts+'[1]Sheet1 (2)'!$G$62,IF(D1545='[1]Sheet1 (2)'!$C$63,'[1]Sheet1 (2)'!$D$63*counts+'[1]Sheet1 (2)'!$G$63,IF(D1545='[1]Sheet1 (2)'!$C$64,'[1]Sheet1 (2)'!$D$64*counts+'[1]Sheet1 (2)'!$G$64))))</f>
        <v>2.0984129299999998</v>
      </c>
    </row>
    <row r="1546" spans="1:57" ht="12.75" customHeight="1">
      <c r="A1546" s="176" t="s">
        <v>282</v>
      </c>
      <c r="B1546" s="145" t="s">
        <v>76</v>
      </c>
      <c r="C1546" s="170">
        <v>1679</v>
      </c>
      <c r="D1546" s="174" t="s">
        <v>77</v>
      </c>
      <c r="E1546" s="171">
        <v>8</v>
      </c>
      <c r="F1546" s="171">
        <v>2</v>
      </c>
      <c r="G1546" s="171" t="s">
        <v>77</v>
      </c>
      <c r="H1546" s="171">
        <v>1</v>
      </c>
      <c r="I1546" s="171" t="s">
        <v>77</v>
      </c>
      <c r="J1546" s="173" t="s">
        <v>78</v>
      </c>
      <c r="K1546" s="173" t="s">
        <v>82</v>
      </c>
      <c r="L1546" s="169">
        <f>VLOOKUP(CONCATENATE(J1546,K1546),'Sheet1 (2)'!$J$6:$K$26,2,FALSE)</f>
        <v>6.25</v>
      </c>
      <c r="M1546" s="173" t="s">
        <v>83</v>
      </c>
      <c r="N1546" s="173" t="s">
        <v>83</v>
      </c>
      <c r="O1546" s="177">
        <f>VLOOKUP(CONCATENATE(M1546,N1546),'[1]Sheet1 (2)'!$L$6:$M$26,2,FALSE)</f>
        <v>37.5</v>
      </c>
      <c r="P1546" s="173" t="s">
        <v>83</v>
      </c>
      <c r="Q1546" s="173" t="s">
        <v>82</v>
      </c>
      <c r="R1546" s="177">
        <f>VLOOKUP(CONCATENATE(P1546,Q1546),'[1]Sheet1 (2)'!$N$6:$O$26,2,FALSE)</f>
        <v>18.75</v>
      </c>
      <c r="S1546" s="173" t="s">
        <v>80</v>
      </c>
      <c r="T1546" s="173" t="s">
        <v>80</v>
      </c>
      <c r="U1546" s="177">
        <f>VLOOKUP(CONCATENATE(S1546,T1546),'[1]Sheet1 (2)'!$P$6:$Q$26,2,FALSE)</f>
        <v>0</v>
      </c>
      <c r="V1546" s="173" t="s">
        <v>80</v>
      </c>
      <c r="W1546" s="173" t="s">
        <v>80</v>
      </c>
      <c r="X1546" s="177">
        <f>VLOOKUP(CONCATENATE(V1546,W1546),'[1]Sheet1 (2)'!$R$6:$S$26,2,FALSE)</f>
        <v>0</v>
      </c>
      <c r="Y1546" s="173" t="s">
        <v>80</v>
      </c>
      <c r="Z1546" s="173" t="s">
        <v>80</v>
      </c>
      <c r="AA1546" s="177">
        <f>VLOOKUP(CONCATENATE(Y1546,Z1546),'[1]Sheet1 (2)'!$T$6:$U$26,2,FALSE)</f>
        <v>0</v>
      </c>
      <c r="AB1546" s="173" t="s">
        <v>80</v>
      </c>
      <c r="AC1546" s="173" t="s">
        <v>80</v>
      </c>
      <c r="AD1546" s="177">
        <f>VLOOKUP(CONCATENATE(AB1546,AC1546),'[1]Sheet1 (2)'!$X$6:$Y$26,2,FALSE)</f>
        <v>0</v>
      </c>
      <c r="AE1546" s="173" t="s">
        <v>82</v>
      </c>
      <c r="AF1546" s="173" t="s">
        <v>81</v>
      </c>
      <c r="AG1546" s="177">
        <f>VLOOKUP(CONCATENATE(AE1546,AF1546),'[1]Sheet1 (2)'!$Z$6:$AA$26,2,FALSE)</f>
        <v>66</v>
      </c>
      <c r="AH1546" s="172"/>
      <c r="AI1546" s="178"/>
      <c r="AJ1546" s="140"/>
      <c r="AK1546" s="176" t="s">
        <v>282</v>
      </c>
      <c r="AL1546" s="176" t="s">
        <v>76</v>
      </c>
      <c r="AM1546" s="170">
        <f t="shared" si="49"/>
        <v>1679</v>
      </c>
      <c r="AN1546" s="147"/>
      <c r="AO1546" s="155" t="s">
        <v>409</v>
      </c>
      <c r="AP1546" s="156"/>
      <c r="AQ1546" s="157">
        <v>2.2701987116915729</v>
      </c>
      <c r="AR1546" s="158"/>
      <c r="AS1546" s="145">
        <f>LOOKUP(rufmkm,'[1]Sheet1 (2)'!$V$62:$V$71,'[1]Sheet1 (2)'!$W$62:$W$71)</f>
        <v>30</v>
      </c>
      <c r="AT1546" s="140"/>
      <c r="AU1546" s="157">
        <f>IF(IF(D1546='[1]Sheet1 (2)'!$C$69,'[1]Sheet1 (2)'!$D$69*('[1]Sheet1 (2)'!$D$72-rut_index)/'[1]Sheet1 (2)'!$D$72,IF([1]shee2!D1486='[1]Sheet1 (2)'!$C$70,'[1]Sheet1 (2)'!$D$70*('[1]Sheet1 (2)'!$D$72-rut_index)/'[1]Sheet1 (2)'!$D$72,IF([1]shee2!D1486='[1]Sheet1 (2)'!$C$71,'[1]Sheet1 (2)'!$D$71*('[1]Sheet1 (2)'!$D$72-rut_index)/'[1]Sheet1 (2)'!$D$72)))&lt;0,0,IF(D1546='[1]Sheet1 (2)'!$C$69,'[1]Sheet1 (2)'!$D$69*('[1]Sheet1 (2)'!$D$72-rut_index)/'[1]Sheet1 (2)'!$D$72,IF([1]shee2!D1486='[1]Sheet1 (2)'!$C$70,'[1]Sheet1 (2)'!$D$70*('[1]Sheet1 (2)'!$D$72-rut_index)/'[1]Sheet1 (2)'!$D$72,IF([1]shee2!D1486='[1]Sheet1 (2)'!$C$71,'[1]Sheet1 (2)'!$D$71*('[1]Sheet1 (2)'!$D$72-rut_index)/'[1]Sheet1 (2)'!$D$72))))</f>
        <v>4.479166666666667</v>
      </c>
      <c r="AV1546" s="157">
        <f>IF(IF(D1546='[1]Sheet1 (2)'!$C$69,'[1]Sheet1 (2)'!$D$69*('[1]Sheet1 (2)'!$D$72-crack_s_index)/'[1]Sheet1 (2)'!$D$72,IF([1]shee2!D1486='[1]Sheet1 (2)'!$C$70,'[1]Sheet1 (2)'!$D$70*('[1]Sheet1 (2)'!$D$72-crack_s_index)/'[1]Sheet1 (2)'!$D$72,IF([1]shee2!D1486='[1]Sheet1 (2)'!$C$71,'[1]Sheet1 (2)'!$D$71*('[1]Sheet1 (2)'!$D$72-crack_s_index)/'[1]Sheet1 (2)'!$D$72)))&lt;0,0,IF(D1546='[1]Sheet1 (2)'!$C$69,'[1]Sheet1 (2)'!$D$69*('[1]Sheet1 (2)'!$D$72-crack_s_index)/'[1]Sheet1 (2)'!$D$72,IF([1]shee2!D1486='[1]Sheet1 (2)'!$C$70,'[1]Sheet1 (2)'!$D$70*('[1]Sheet1 (2)'!$D$72-crack_s_index)/'[1]Sheet1 (2)'!$D$72,IF([1]shee2!D1486='[1]Sheet1 (2)'!$C$71,'[1]Sheet1 (2)'!$D$71*('[1]Sheet1 (2)'!$D$72-crack_s_index)/'[1]Sheet1 (2)'!$D$72))))</f>
        <v>1.875</v>
      </c>
      <c r="AW1546" s="157">
        <f>IF(IF(D1546='[1]Sheet1 (2)'!$C$69,'[1]Sheet1 (2)'!$D$69*('[1]Sheet1 (2)'!$D$72-crack_t_index)/'[1]Sheet1 (2)'!$D$72,IF([1]shee2!D1486='[1]Sheet1 (2)'!$C$70,'[1]Sheet1 (2)'!$D$70*('[1]Sheet1 (2)'!$D$72-crack_t_index)/'[1]Sheet1 (2)'!$D$72,IF([1]shee2!D1486='[1]Sheet1 (2)'!$C$71,'[1]Sheet1 (2)'!$D$71*('[1]Sheet1 (2)'!$D$72-crack_t_index)/'[1]Sheet1 (2)'!$D$72)))&lt;0,0,IF(D1546='[1]Sheet1 (2)'!$C$69,'[1]Sheet1 (2)'!$D$69*('[1]Sheet1 (2)'!$D$72-crack_t_index)/'[1]Sheet1 (2)'!$D$72,IF([1]shee2!D1486='[1]Sheet1 (2)'!$C$70,'[1]Sheet1 (2)'!$D$70*('[1]Sheet1 (2)'!$D$72-crack_t_index)/'[1]Sheet1 (2)'!$D$72,IF([1]shee2!D1486='[1]Sheet1 (2)'!$C$71,'[1]Sheet1 (2)'!$D$71*('[1]Sheet1 (2)'!$D$72-crack_t_index)/'[1]Sheet1 (2)'!$D$72))))</f>
        <v>3.4375</v>
      </c>
      <c r="AX1546" s="157">
        <f>IF(IF(D1546='[1]Sheet1 (2)'!$C$69,'[1]Sheet1 (2)'!$D$69*('[1]Sheet1 (2)'!$D$72-rave_index)/'[1]Sheet1 (2)'!$D$72,IF([1]shee2!D1486='[1]Sheet1 (2)'!$C$70,'[1]Sheet1 (2)'!$D$70*('[1]Sheet1 (2)'!$D$72-rave_index)/'[1]Sheet1 (2)'!$D$72,IF([1]shee2!D1486='[1]Sheet1 (2)'!$C$71,'[1]Sheet1 (2)'!$D$71*('[1]Sheet1 (2)'!$D$72-rave_index)/'[1]Sheet1 (2)'!$D$72)))&lt;0,0,IF(D1546='[1]Sheet1 (2)'!$C$69,'[1]Sheet1 (2)'!$D$69*('[1]Sheet1 (2)'!$D$72-rave_index)/'[1]Sheet1 (2)'!$D$72,IF([1]shee2!D1486='[1]Sheet1 (2)'!$C$70,'[1]Sheet1 (2)'!$D$70*('[1]Sheet1 (2)'!$D$72-rave_index)/'[1]Sheet1 (2)'!$D$72,IF([1]shee2!D1486='[1]Sheet1 (2)'!$C$71,'[1]Sheet1 (2)'!$D$71*('[1]Sheet1 (2)'!$D$72-rave_index)/'[1]Sheet1 (2)'!$D$72))))</f>
        <v>5</v>
      </c>
      <c r="AY1546" s="157">
        <f>IF(IF(D1546='[1]Sheet1 (2)'!$C$69,'[1]Sheet1 (2)'!$D$69*('[1]Sheet1 (2)'!$D$72-rough_index)/'[1]Sheet1 (2)'!$D$72,IF([1]shee2!D1486='[1]Sheet1 (2)'!$C$70,'[1]Sheet1 (2)'!$D$70*('[1]Sheet1 (2)'!$D$72-rough_index)/'[1]Sheet1 (2)'!$D$72,IF([1]shee2!D1486='[1]Sheet1 (2)'!$C$71,'[1]Sheet1 (2)'!$D$71*('[1]Sheet1 (2)'!$D$72-rough_index)/'[1]Sheet1 (2)'!$D$72)))&lt;0,0,IF(D1546='[1]Sheet1 (2)'!$C$69,'[1]Sheet1 (2)'!$D$69*('[1]Sheet1 (2)'!$D$72-rough_index)/'[1]Sheet1 (2)'!$D$72,IF([1]shee2!D1486='[1]Sheet1 (2)'!$C$70,'[1]Sheet1 (2)'!$D$70*('[1]Sheet1 (2)'!$D$72-rough_index)/'[1]Sheet1 (2)'!$D$72,IF([1]shee2!D1486='[1]Sheet1 (2)'!$C$71,'[1]Sheet1 (2)'!$D$71*('[1]Sheet1 (2)'!$D$72-rough_index)/'[1]Sheet1 (2)'!$D$72))))</f>
        <v>2.5</v>
      </c>
      <c r="AZ1546" s="179">
        <f>+(AU1546*'[1]Sheet1 (2)'!$C$77)+(AV1546*'[1]Sheet1 (2)'!$C$78)+(AW1546*'[1]Sheet1 (2)'!$C$79)+(AX1546*'[1]Sheet1 (2)'!$C$80)+(AY1546*'[1]Sheet1 (2)'!$C$81)</f>
        <v>2.958333333333333</v>
      </c>
      <c r="BA1546" s="213" t="str">
        <f t="shared" si="48"/>
        <v>Fair</v>
      </c>
      <c r="BE1546">
        <f>IF(D1546='[1]Sheet1 (2)'!$C$61,'[1]Sheet1 (2)'!$D$61*(counts^2)+'[1]Sheet1 (2)'!$G$61*counts+'[1]Sheet1 (2)'!$J$61,IF(D1546='[1]Sheet1 (2)'!$C$62,'[1]Sheet1 (2)'!$D$62*counts+'[1]Sheet1 (2)'!$G$62,IF(D1546='[1]Sheet1 (2)'!$C$63,'[1]Sheet1 (2)'!$D$63*counts+'[1]Sheet1 (2)'!$G$63,IF(D1546='[1]Sheet1 (2)'!$C$64,'[1]Sheet1 (2)'!$D$64*counts+'[1]Sheet1 (2)'!$G$64))))</f>
        <v>2.0984129299999998</v>
      </c>
    </row>
    <row r="1547" spans="1:57" ht="12.75" customHeight="1">
      <c r="A1547" s="176" t="s">
        <v>282</v>
      </c>
      <c r="B1547" s="145" t="s">
        <v>76</v>
      </c>
      <c r="C1547" s="170">
        <v>1680</v>
      </c>
      <c r="D1547" s="174" t="s">
        <v>77</v>
      </c>
      <c r="E1547" s="171">
        <v>8</v>
      </c>
      <c r="F1547" s="171">
        <v>2</v>
      </c>
      <c r="G1547" s="171" t="s">
        <v>77</v>
      </c>
      <c r="H1547" s="171">
        <v>1</v>
      </c>
      <c r="I1547" s="171" t="s">
        <v>77</v>
      </c>
      <c r="J1547" s="173" t="s">
        <v>80</v>
      </c>
      <c r="K1547" s="173" t="s">
        <v>80</v>
      </c>
      <c r="L1547" s="169">
        <f>VLOOKUP(CONCATENATE(J1547,K1547),'Sheet1 (2)'!$J$6:$K$26,2,FALSE)</f>
        <v>0</v>
      </c>
      <c r="M1547" s="173" t="s">
        <v>83</v>
      </c>
      <c r="N1547" s="173" t="s">
        <v>83</v>
      </c>
      <c r="O1547" s="177">
        <f>VLOOKUP(CONCATENATE(M1547,N1547),'[1]Sheet1 (2)'!$L$6:$M$26,2,FALSE)</f>
        <v>37.5</v>
      </c>
      <c r="P1547" s="173" t="s">
        <v>83</v>
      </c>
      <c r="Q1547" s="173" t="s">
        <v>78</v>
      </c>
      <c r="R1547" s="177">
        <f>VLOOKUP(CONCATENATE(P1547,Q1547),'[1]Sheet1 (2)'!$N$6:$O$26,2,FALSE)</f>
        <v>7.5</v>
      </c>
      <c r="S1547" s="173" t="s">
        <v>80</v>
      </c>
      <c r="T1547" s="173" t="s">
        <v>80</v>
      </c>
      <c r="U1547" s="177">
        <f>VLOOKUP(CONCATENATE(S1547,T1547),'[1]Sheet1 (2)'!$P$6:$Q$26,2,FALSE)</f>
        <v>0</v>
      </c>
      <c r="V1547" s="173" t="s">
        <v>82</v>
      </c>
      <c r="W1547" s="173" t="s">
        <v>81</v>
      </c>
      <c r="X1547" s="177">
        <f>VLOOKUP(CONCATENATE(V1547,W1547),'[1]Sheet1 (2)'!$R$6:$S$26,2,FALSE)</f>
        <v>50</v>
      </c>
      <c r="Y1547" s="173" t="s">
        <v>80</v>
      </c>
      <c r="Z1547" s="173" t="s">
        <v>80</v>
      </c>
      <c r="AA1547" s="177">
        <f>VLOOKUP(CONCATENATE(Y1547,Z1547),'[1]Sheet1 (2)'!$T$6:$U$26,2,FALSE)</f>
        <v>0</v>
      </c>
      <c r="AB1547" s="173" t="s">
        <v>80</v>
      </c>
      <c r="AC1547" s="173" t="s">
        <v>80</v>
      </c>
      <c r="AD1547" s="177">
        <f>VLOOKUP(CONCATENATE(AB1547,AC1547),'[1]Sheet1 (2)'!$X$6:$Y$26,2,FALSE)</f>
        <v>0</v>
      </c>
      <c r="AE1547" s="173" t="s">
        <v>82</v>
      </c>
      <c r="AF1547" s="173" t="s">
        <v>81</v>
      </c>
      <c r="AG1547" s="177">
        <f>VLOOKUP(CONCATENATE(AE1547,AF1547),'[1]Sheet1 (2)'!$Z$6:$AA$26,2,FALSE)</f>
        <v>66</v>
      </c>
      <c r="AH1547" s="172"/>
      <c r="AI1547" s="178"/>
      <c r="AJ1547" s="140"/>
      <c r="AK1547" s="176" t="s">
        <v>282</v>
      </c>
      <c r="AL1547" s="176" t="s">
        <v>76</v>
      </c>
      <c r="AM1547" s="170">
        <f t="shared" si="49"/>
        <v>1680</v>
      </c>
      <c r="AN1547" s="147"/>
      <c r="AO1547" s="155"/>
      <c r="AP1547" s="156"/>
      <c r="AQ1547" s="157">
        <v>3.1859815170676904</v>
      </c>
      <c r="AR1547" s="158"/>
      <c r="AS1547" s="145">
        <f>LOOKUP(rufmkm,'[1]Sheet1 (2)'!$V$62:$V$71,'[1]Sheet1 (2)'!$W$62:$W$71)</f>
        <v>40</v>
      </c>
      <c r="AT1547" s="140"/>
      <c r="AU1547" s="157">
        <f>IF(IF(D1547='[1]Sheet1 (2)'!$C$69,'[1]Sheet1 (2)'!$D$69*('[1]Sheet1 (2)'!$D$72-rut_index)/'[1]Sheet1 (2)'!$D$72,IF([1]shee2!D1487='[1]Sheet1 (2)'!$C$70,'[1]Sheet1 (2)'!$D$70*('[1]Sheet1 (2)'!$D$72-rut_index)/'[1]Sheet1 (2)'!$D$72,IF([1]shee2!D1487='[1]Sheet1 (2)'!$C$71,'[1]Sheet1 (2)'!$D$71*('[1]Sheet1 (2)'!$D$72-rut_index)/'[1]Sheet1 (2)'!$D$72)))&lt;0,0,IF(D1547='[1]Sheet1 (2)'!$C$69,'[1]Sheet1 (2)'!$D$69*('[1]Sheet1 (2)'!$D$72-rut_index)/'[1]Sheet1 (2)'!$D$72,IF([1]shee2!D1487='[1]Sheet1 (2)'!$C$70,'[1]Sheet1 (2)'!$D$70*('[1]Sheet1 (2)'!$D$72-rut_index)/'[1]Sheet1 (2)'!$D$72,IF([1]shee2!D1487='[1]Sheet1 (2)'!$C$71,'[1]Sheet1 (2)'!$D$71*('[1]Sheet1 (2)'!$D$72-rut_index)/'[1]Sheet1 (2)'!$D$72))))</f>
        <v>5</v>
      </c>
      <c r="AV1547" s="157">
        <f>IF(IF(D1547='[1]Sheet1 (2)'!$C$69,'[1]Sheet1 (2)'!$D$69*('[1]Sheet1 (2)'!$D$72-crack_s_index)/'[1]Sheet1 (2)'!$D$72,IF([1]shee2!D1487='[1]Sheet1 (2)'!$C$70,'[1]Sheet1 (2)'!$D$70*('[1]Sheet1 (2)'!$D$72-crack_s_index)/'[1]Sheet1 (2)'!$D$72,IF([1]shee2!D1487='[1]Sheet1 (2)'!$C$71,'[1]Sheet1 (2)'!$D$71*('[1]Sheet1 (2)'!$D$72-crack_s_index)/'[1]Sheet1 (2)'!$D$72)))&lt;0,0,IF(D1547='[1]Sheet1 (2)'!$C$69,'[1]Sheet1 (2)'!$D$69*('[1]Sheet1 (2)'!$D$72-crack_s_index)/'[1]Sheet1 (2)'!$D$72,IF([1]shee2!D1487='[1]Sheet1 (2)'!$C$70,'[1]Sheet1 (2)'!$D$70*('[1]Sheet1 (2)'!$D$72-crack_s_index)/'[1]Sheet1 (2)'!$D$72,IF([1]shee2!D1487='[1]Sheet1 (2)'!$C$71,'[1]Sheet1 (2)'!$D$71*('[1]Sheet1 (2)'!$D$72-crack_s_index)/'[1]Sheet1 (2)'!$D$72))))</f>
        <v>1.875</v>
      </c>
      <c r="AW1547" s="157">
        <f>IF(IF(D1547='[1]Sheet1 (2)'!$C$69,'[1]Sheet1 (2)'!$D$69*('[1]Sheet1 (2)'!$D$72-crack_t_index)/'[1]Sheet1 (2)'!$D$72,IF([1]shee2!D1487='[1]Sheet1 (2)'!$C$70,'[1]Sheet1 (2)'!$D$70*('[1]Sheet1 (2)'!$D$72-crack_t_index)/'[1]Sheet1 (2)'!$D$72,IF([1]shee2!D1487='[1]Sheet1 (2)'!$C$71,'[1]Sheet1 (2)'!$D$71*('[1]Sheet1 (2)'!$D$72-crack_t_index)/'[1]Sheet1 (2)'!$D$72)))&lt;0,0,IF(D1547='[1]Sheet1 (2)'!$C$69,'[1]Sheet1 (2)'!$D$69*('[1]Sheet1 (2)'!$D$72-crack_t_index)/'[1]Sheet1 (2)'!$D$72,IF([1]shee2!D1487='[1]Sheet1 (2)'!$C$70,'[1]Sheet1 (2)'!$D$70*('[1]Sheet1 (2)'!$D$72-crack_t_index)/'[1]Sheet1 (2)'!$D$72,IF([1]shee2!D1487='[1]Sheet1 (2)'!$C$71,'[1]Sheet1 (2)'!$D$71*('[1]Sheet1 (2)'!$D$72-crack_t_index)/'[1]Sheet1 (2)'!$D$72))))</f>
        <v>4.375</v>
      </c>
      <c r="AX1547" s="157">
        <f>IF(IF(D1547='[1]Sheet1 (2)'!$C$69,'[1]Sheet1 (2)'!$D$69*('[1]Sheet1 (2)'!$D$72-rave_index)/'[1]Sheet1 (2)'!$D$72,IF([1]shee2!D1487='[1]Sheet1 (2)'!$C$70,'[1]Sheet1 (2)'!$D$70*('[1]Sheet1 (2)'!$D$72-rave_index)/'[1]Sheet1 (2)'!$D$72,IF([1]shee2!D1487='[1]Sheet1 (2)'!$C$71,'[1]Sheet1 (2)'!$D$71*('[1]Sheet1 (2)'!$D$72-rave_index)/'[1]Sheet1 (2)'!$D$72)))&lt;0,0,IF(D1547='[1]Sheet1 (2)'!$C$69,'[1]Sheet1 (2)'!$D$69*('[1]Sheet1 (2)'!$D$72-rave_index)/'[1]Sheet1 (2)'!$D$72,IF([1]shee2!D1487='[1]Sheet1 (2)'!$C$70,'[1]Sheet1 (2)'!$D$70*('[1]Sheet1 (2)'!$D$72-rave_index)/'[1]Sheet1 (2)'!$D$72,IF([1]shee2!D1487='[1]Sheet1 (2)'!$C$71,'[1]Sheet1 (2)'!$D$71*('[1]Sheet1 (2)'!$D$72-rave_index)/'[1]Sheet1 (2)'!$D$72))))</f>
        <v>5</v>
      </c>
      <c r="AY1547" s="157">
        <f>IF(IF(D1547='[1]Sheet1 (2)'!$C$69,'[1]Sheet1 (2)'!$D$69*('[1]Sheet1 (2)'!$D$72-rough_index)/'[1]Sheet1 (2)'!$D$72,IF([1]shee2!D1487='[1]Sheet1 (2)'!$C$70,'[1]Sheet1 (2)'!$D$70*('[1]Sheet1 (2)'!$D$72-rough_index)/'[1]Sheet1 (2)'!$D$72,IF([1]shee2!D1487='[1]Sheet1 (2)'!$C$71,'[1]Sheet1 (2)'!$D$71*('[1]Sheet1 (2)'!$D$72-rough_index)/'[1]Sheet1 (2)'!$D$72)))&lt;0,0,IF(D1547='[1]Sheet1 (2)'!$C$69,'[1]Sheet1 (2)'!$D$69*('[1]Sheet1 (2)'!$D$72-rough_index)/'[1]Sheet1 (2)'!$D$72,IF([1]shee2!D1487='[1]Sheet1 (2)'!$C$70,'[1]Sheet1 (2)'!$D$70*('[1]Sheet1 (2)'!$D$72-rough_index)/'[1]Sheet1 (2)'!$D$72,IF([1]shee2!D1487='[1]Sheet1 (2)'!$C$71,'[1]Sheet1 (2)'!$D$71*('[1]Sheet1 (2)'!$D$72-rough_index)/'[1]Sheet1 (2)'!$D$72))))</f>
        <v>1.6666666666666667</v>
      </c>
      <c r="AZ1547" s="179">
        <f>+(AU1547*'[1]Sheet1 (2)'!$C$77)+(AV1547*'[1]Sheet1 (2)'!$C$78)+(AW1547*'[1]Sheet1 (2)'!$C$79)+(AX1547*'[1]Sheet1 (2)'!$C$80)+(AY1547*'[1]Sheet1 (2)'!$C$81)</f>
        <v>2.8499999999999996</v>
      </c>
      <c r="BA1547" s="213" t="str">
        <f t="shared" si="48"/>
        <v>Fair</v>
      </c>
      <c r="BE1547">
        <f>IF(D1547='[1]Sheet1 (2)'!$C$61,'[1]Sheet1 (2)'!$D$61*(counts^2)+'[1]Sheet1 (2)'!$G$61*counts+'[1]Sheet1 (2)'!$J$61,IF(D1547='[1]Sheet1 (2)'!$C$62,'[1]Sheet1 (2)'!$D$62*counts+'[1]Sheet1 (2)'!$G$62,IF(D1547='[1]Sheet1 (2)'!$C$63,'[1]Sheet1 (2)'!$D$63*counts+'[1]Sheet1 (2)'!$G$63,IF(D1547='[1]Sheet1 (2)'!$C$64,'[1]Sheet1 (2)'!$D$64*counts+'[1]Sheet1 (2)'!$G$64))))</f>
        <v>2.0984129299999998</v>
      </c>
    </row>
    <row r="1548" spans="1:57" ht="12.75" customHeight="1">
      <c r="A1548" s="176" t="s">
        <v>282</v>
      </c>
      <c r="B1548" s="145" t="s">
        <v>76</v>
      </c>
      <c r="C1548" s="170">
        <v>1681</v>
      </c>
      <c r="D1548" s="174" t="s">
        <v>77</v>
      </c>
      <c r="E1548" s="171">
        <v>8</v>
      </c>
      <c r="F1548" s="171">
        <v>2</v>
      </c>
      <c r="G1548" s="171" t="s">
        <v>77</v>
      </c>
      <c r="H1548" s="171">
        <v>1</v>
      </c>
      <c r="I1548" s="171" t="s">
        <v>77</v>
      </c>
      <c r="J1548" s="173" t="s">
        <v>80</v>
      </c>
      <c r="K1548" s="173" t="s">
        <v>80</v>
      </c>
      <c r="L1548" s="169">
        <f>VLOOKUP(CONCATENATE(J1548,K1548),'Sheet1 (2)'!$J$6:$K$26,2,FALSE)</f>
        <v>0</v>
      </c>
      <c r="M1548" s="173" t="s">
        <v>79</v>
      </c>
      <c r="N1548" s="173" t="s">
        <v>82</v>
      </c>
      <c r="O1548" s="177">
        <f>VLOOKUP(CONCATENATE(M1548,N1548),'[1]Sheet1 (2)'!$L$6:$M$26,2,FALSE)</f>
        <v>25</v>
      </c>
      <c r="P1548" s="173" t="s">
        <v>79</v>
      </c>
      <c r="Q1548" s="173" t="s">
        <v>78</v>
      </c>
      <c r="R1548" s="177">
        <f>VLOOKUP(CONCATENATE(P1548,Q1548),'[1]Sheet1 (2)'!$N$6:$O$26,2,FALSE)</f>
        <v>10</v>
      </c>
      <c r="S1548" s="173" t="s">
        <v>80</v>
      </c>
      <c r="T1548" s="173" t="s">
        <v>80</v>
      </c>
      <c r="U1548" s="177">
        <f>VLOOKUP(CONCATENATE(S1548,T1548),'[1]Sheet1 (2)'!$P$6:$Q$26,2,FALSE)</f>
        <v>0</v>
      </c>
      <c r="V1548" s="173" t="s">
        <v>80</v>
      </c>
      <c r="W1548" s="173" t="s">
        <v>80</v>
      </c>
      <c r="X1548" s="177">
        <f>VLOOKUP(CONCATENATE(V1548,W1548),'[1]Sheet1 (2)'!$R$6:$S$26,2,FALSE)</f>
        <v>0</v>
      </c>
      <c r="Y1548" s="173" t="s">
        <v>80</v>
      </c>
      <c r="Z1548" s="173" t="s">
        <v>80</v>
      </c>
      <c r="AA1548" s="177">
        <f>VLOOKUP(CONCATENATE(Y1548,Z1548),'[1]Sheet1 (2)'!$T$6:$U$26,2,FALSE)</f>
        <v>0</v>
      </c>
      <c r="AB1548" s="173" t="s">
        <v>80</v>
      </c>
      <c r="AC1548" s="173" t="s">
        <v>80</v>
      </c>
      <c r="AD1548" s="177">
        <f>VLOOKUP(CONCATENATE(AB1548,AC1548),'[1]Sheet1 (2)'!$X$6:$Y$26,2,FALSE)</f>
        <v>0</v>
      </c>
      <c r="AE1548" s="173" t="s">
        <v>82</v>
      </c>
      <c r="AF1548" s="173" t="s">
        <v>81</v>
      </c>
      <c r="AG1548" s="177">
        <f>VLOOKUP(CONCATENATE(AE1548,AF1548),'[1]Sheet1 (2)'!$Z$6:$AA$26,2,FALSE)</f>
        <v>66</v>
      </c>
      <c r="AH1548" s="172"/>
      <c r="AI1548" s="178"/>
      <c r="AJ1548" s="140"/>
      <c r="AK1548" s="176" t="s">
        <v>282</v>
      </c>
      <c r="AL1548" s="176" t="s">
        <v>76</v>
      </c>
      <c r="AM1548" s="170">
        <f t="shared" si="49"/>
        <v>1681</v>
      </c>
      <c r="AN1548" s="147"/>
      <c r="AO1548" s="155" t="s">
        <v>409</v>
      </c>
      <c r="AP1548" s="156"/>
      <c r="AQ1548" s="157">
        <v>2.4650724148350025</v>
      </c>
      <c r="AR1548" s="158"/>
      <c r="AS1548" s="145">
        <f>LOOKUP(rufmkm,'[1]Sheet1 (2)'!$V$62:$V$71,'[1]Sheet1 (2)'!$W$62:$W$71)</f>
        <v>30</v>
      </c>
      <c r="AT1548" s="140"/>
      <c r="AU1548" s="157">
        <f>IF(IF(D1548='[1]Sheet1 (2)'!$C$69,'[1]Sheet1 (2)'!$D$69*('[1]Sheet1 (2)'!$D$72-rut_index)/'[1]Sheet1 (2)'!$D$72,IF([1]shee2!D1488='[1]Sheet1 (2)'!$C$70,'[1]Sheet1 (2)'!$D$70*('[1]Sheet1 (2)'!$D$72-rut_index)/'[1]Sheet1 (2)'!$D$72,IF([1]shee2!D1488='[1]Sheet1 (2)'!$C$71,'[1]Sheet1 (2)'!$D$71*('[1]Sheet1 (2)'!$D$72-rut_index)/'[1]Sheet1 (2)'!$D$72)))&lt;0,0,IF(D1548='[1]Sheet1 (2)'!$C$69,'[1]Sheet1 (2)'!$D$69*('[1]Sheet1 (2)'!$D$72-rut_index)/'[1]Sheet1 (2)'!$D$72,IF([1]shee2!D1488='[1]Sheet1 (2)'!$C$70,'[1]Sheet1 (2)'!$D$70*('[1]Sheet1 (2)'!$D$72-rut_index)/'[1]Sheet1 (2)'!$D$72,IF([1]shee2!D1488='[1]Sheet1 (2)'!$C$71,'[1]Sheet1 (2)'!$D$71*('[1]Sheet1 (2)'!$D$72-rut_index)/'[1]Sheet1 (2)'!$D$72))))</f>
        <v>5</v>
      </c>
      <c r="AV1548" s="157">
        <f>IF(IF(D1548='[1]Sheet1 (2)'!$C$69,'[1]Sheet1 (2)'!$D$69*('[1]Sheet1 (2)'!$D$72-crack_s_index)/'[1]Sheet1 (2)'!$D$72,IF([1]shee2!D1488='[1]Sheet1 (2)'!$C$70,'[1]Sheet1 (2)'!$D$70*('[1]Sheet1 (2)'!$D$72-crack_s_index)/'[1]Sheet1 (2)'!$D$72,IF([1]shee2!D1488='[1]Sheet1 (2)'!$C$71,'[1]Sheet1 (2)'!$D$71*('[1]Sheet1 (2)'!$D$72-crack_s_index)/'[1]Sheet1 (2)'!$D$72)))&lt;0,0,IF(D1548='[1]Sheet1 (2)'!$C$69,'[1]Sheet1 (2)'!$D$69*('[1]Sheet1 (2)'!$D$72-crack_s_index)/'[1]Sheet1 (2)'!$D$72,IF([1]shee2!D1488='[1]Sheet1 (2)'!$C$70,'[1]Sheet1 (2)'!$D$70*('[1]Sheet1 (2)'!$D$72-crack_s_index)/'[1]Sheet1 (2)'!$D$72,IF([1]shee2!D1488='[1]Sheet1 (2)'!$C$71,'[1]Sheet1 (2)'!$D$71*('[1]Sheet1 (2)'!$D$72-crack_s_index)/'[1]Sheet1 (2)'!$D$72))))</f>
        <v>2.9166666666666665</v>
      </c>
      <c r="AW1548" s="157">
        <f>IF(IF(D1548='[1]Sheet1 (2)'!$C$69,'[1]Sheet1 (2)'!$D$69*('[1]Sheet1 (2)'!$D$72-crack_t_index)/'[1]Sheet1 (2)'!$D$72,IF([1]shee2!D1488='[1]Sheet1 (2)'!$C$70,'[1]Sheet1 (2)'!$D$70*('[1]Sheet1 (2)'!$D$72-crack_t_index)/'[1]Sheet1 (2)'!$D$72,IF([1]shee2!D1488='[1]Sheet1 (2)'!$C$71,'[1]Sheet1 (2)'!$D$71*('[1]Sheet1 (2)'!$D$72-crack_t_index)/'[1]Sheet1 (2)'!$D$72)))&lt;0,0,IF(D1548='[1]Sheet1 (2)'!$C$69,'[1]Sheet1 (2)'!$D$69*('[1]Sheet1 (2)'!$D$72-crack_t_index)/'[1]Sheet1 (2)'!$D$72,IF([1]shee2!D1488='[1]Sheet1 (2)'!$C$70,'[1]Sheet1 (2)'!$D$70*('[1]Sheet1 (2)'!$D$72-crack_t_index)/'[1]Sheet1 (2)'!$D$72,IF([1]shee2!D1488='[1]Sheet1 (2)'!$C$71,'[1]Sheet1 (2)'!$D$71*('[1]Sheet1 (2)'!$D$72-crack_t_index)/'[1]Sheet1 (2)'!$D$72))))</f>
        <v>4.166666666666667</v>
      </c>
      <c r="AX1548" s="157">
        <f>IF(IF(D1548='[1]Sheet1 (2)'!$C$69,'[1]Sheet1 (2)'!$D$69*('[1]Sheet1 (2)'!$D$72-rave_index)/'[1]Sheet1 (2)'!$D$72,IF([1]shee2!D1488='[1]Sheet1 (2)'!$C$70,'[1]Sheet1 (2)'!$D$70*('[1]Sheet1 (2)'!$D$72-rave_index)/'[1]Sheet1 (2)'!$D$72,IF([1]shee2!D1488='[1]Sheet1 (2)'!$C$71,'[1]Sheet1 (2)'!$D$71*('[1]Sheet1 (2)'!$D$72-rave_index)/'[1]Sheet1 (2)'!$D$72)))&lt;0,0,IF(D1548='[1]Sheet1 (2)'!$C$69,'[1]Sheet1 (2)'!$D$69*('[1]Sheet1 (2)'!$D$72-rave_index)/'[1]Sheet1 (2)'!$D$72,IF([1]shee2!D1488='[1]Sheet1 (2)'!$C$70,'[1]Sheet1 (2)'!$D$70*('[1]Sheet1 (2)'!$D$72-rave_index)/'[1]Sheet1 (2)'!$D$72,IF([1]shee2!D1488='[1]Sheet1 (2)'!$C$71,'[1]Sheet1 (2)'!$D$71*('[1]Sheet1 (2)'!$D$72-rave_index)/'[1]Sheet1 (2)'!$D$72))))</f>
        <v>5</v>
      </c>
      <c r="AY1548" s="157">
        <f>IF(IF(D1548='[1]Sheet1 (2)'!$C$69,'[1]Sheet1 (2)'!$D$69*('[1]Sheet1 (2)'!$D$72-rough_index)/'[1]Sheet1 (2)'!$D$72,IF([1]shee2!D1488='[1]Sheet1 (2)'!$C$70,'[1]Sheet1 (2)'!$D$70*('[1]Sheet1 (2)'!$D$72-rough_index)/'[1]Sheet1 (2)'!$D$72,IF([1]shee2!D1488='[1]Sheet1 (2)'!$C$71,'[1]Sheet1 (2)'!$D$71*('[1]Sheet1 (2)'!$D$72-rough_index)/'[1]Sheet1 (2)'!$D$72)))&lt;0,0,IF(D1548='[1]Sheet1 (2)'!$C$69,'[1]Sheet1 (2)'!$D$69*('[1]Sheet1 (2)'!$D$72-rough_index)/'[1]Sheet1 (2)'!$D$72,IF([1]shee2!D1488='[1]Sheet1 (2)'!$C$70,'[1]Sheet1 (2)'!$D$70*('[1]Sheet1 (2)'!$D$72-rough_index)/'[1]Sheet1 (2)'!$D$72,IF([1]shee2!D1488='[1]Sheet1 (2)'!$C$71,'[1]Sheet1 (2)'!$D$71*('[1]Sheet1 (2)'!$D$72-rough_index)/'[1]Sheet1 (2)'!$D$72))))</f>
        <v>2.5</v>
      </c>
      <c r="AZ1548" s="179">
        <f>+(AU1548*'[1]Sheet1 (2)'!$C$77)+(AV1548*'[1]Sheet1 (2)'!$C$78)+(AW1548*'[1]Sheet1 (2)'!$C$79)+(AX1548*'[1]Sheet1 (2)'!$C$80)+(AY1548*'[1]Sheet1 (2)'!$C$81)</f>
        <v>3.4666666666666663</v>
      </c>
      <c r="BA1548" s="213" t="str">
        <f t="shared" si="48"/>
        <v>Fair</v>
      </c>
      <c r="BE1548">
        <f>IF(D1548='[1]Sheet1 (2)'!$C$61,'[1]Sheet1 (2)'!$D$61*(counts^2)+'[1]Sheet1 (2)'!$G$61*counts+'[1]Sheet1 (2)'!$J$61,IF(D1548='[1]Sheet1 (2)'!$C$62,'[1]Sheet1 (2)'!$D$62*counts+'[1]Sheet1 (2)'!$G$62,IF(D1548='[1]Sheet1 (2)'!$C$63,'[1]Sheet1 (2)'!$D$63*counts+'[1]Sheet1 (2)'!$G$63,IF(D1548='[1]Sheet1 (2)'!$C$64,'[1]Sheet1 (2)'!$D$64*counts+'[1]Sheet1 (2)'!$G$64))))</f>
        <v>2.0984129299999998</v>
      </c>
    </row>
    <row r="1549" spans="1:57" ht="12.75" customHeight="1">
      <c r="A1549" s="176" t="s">
        <v>282</v>
      </c>
      <c r="B1549" s="145" t="s">
        <v>76</v>
      </c>
      <c r="C1549" s="170">
        <v>1682</v>
      </c>
      <c r="D1549" s="174" t="s">
        <v>77</v>
      </c>
      <c r="E1549" s="171">
        <v>8</v>
      </c>
      <c r="F1549" s="171">
        <v>2</v>
      </c>
      <c r="G1549" s="171" t="s">
        <v>77</v>
      </c>
      <c r="H1549" s="171">
        <v>1</v>
      </c>
      <c r="I1549" s="171" t="s">
        <v>77</v>
      </c>
      <c r="J1549" s="173" t="s">
        <v>80</v>
      </c>
      <c r="K1549" s="173" t="s">
        <v>80</v>
      </c>
      <c r="L1549" s="169">
        <f>VLOOKUP(CONCATENATE(J1549,K1549),'Sheet1 (2)'!$J$6:$K$26,2,FALSE)</f>
        <v>0</v>
      </c>
      <c r="M1549" s="173" t="s">
        <v>79</v>
      </c>
      <c r="N1549" s="173" t="s">
        <v>83</v>
      </c>
      <c r="O1549" s="177">
        <f>VLOOKUP(CONCATENATE(M1549,N1549),'[1]Sheet1 (2)'!$L$6:$M$26,2,FALSE)</f>
        <v>50</v>
      </c>
      <c r="P1549" s="173" t="s">
        <v>79</v>
      </c>
      <c r="Q1549" s="173" t="s">
        <v>82</v>
      </c>
      <c r="R1549" s="177">
        <f>VLOOKUP(CONCATENATE(P1549,Q1549),'[1]Sheet1 (2)'!$N$6:$O$26,2,FALSE)</f>
        <v>25</v>
      </c>
      <c r="S1549" s="173" t="s">
        <v>80</v>
      </c>
      <c r="T1549" s="173" t="s">
        <v>80</v>
      </c>
      <c r="U1549" s="177">
        <f>VLOOKUP(CONCATENATE(S1549,T1549),'[1]Sheet1 (2)'!$P$6:$Q$26,2,FALSE)</f>
        <v>0</v>
      </c>
      <c r="V1549" s="173" t="s">
        <v>80</v>
      </c>
      <c r="W1549" s="173" t="s">
        <v>80</v>
      </c>
      <c r="X1549" s="177">
        <f>VLOOKUP(CONCATENATE(V1549,W1549),'[1]Sheet1 (2)'!$R$6:$S$26,2,FALSE)</f>
        <v>0</v>
      </c>
      <c r="Y1549" s="173" t="s">
        <v>80</v>
      </c>
      <c r="Z1549" s="173" t="s">
        <v>80</v>
      </c>
      <c r="AA1549" s="177">
        <f>VLOOKUP(CONCATENATE(Y1549,Z1549),'[1]Sheet1 (2)'!$T$6:$U$26,2,FALSE)</f>
        <v>0</v>
      </c>
      <c r="AB1549" s="173" t="s">
        <v>80</v>
      </c>
      <c r="AC1549" s="173" t="s">
        <v>80</v>
      </c>
      <c r="AD1549" s="177">
        <f>VLOOKUP(CONCATENATE(AB1549,AC1549),'[1]Sheet1 (2)'!$X$6:$Y$26,2,FALSE)</f>
        <v>0</v>
      </c>
      <c r="AE1549" s="173" t="s">
        <v>82</v>
      </c>
      <c r="AF1549" s="173" t="s">
        <v>81</v>
      </c>
      <c r="AG1549" s="177">
        <f>VLOOKUP(CONCATENATE(AE1549,AF1549),'[1]Sheet1 (2)'!$Z$6:$AA$26,2,FALSE)</f>
        <v>66</v>
      </c>
      <c r="AH1549" s="172"/>
      <c r="AI1549" s="178"/>
      <c r="AJ1549" s="140"/>
      <c r="AK1549" s="176" t="s">
        <v>282</v>
      </c>
      <c r="AL1549" s="176" t="s">
        <v>76</v>
      </c>
      <c r="AM1549" s="170">
        <f t="shared" si="49"/>
        <v>1682</v>
      </c>
      <c r="AN1549" s="147"/>
      <c r="AO1549" s="155"/>
      <c r="AP1549" s="156"/>
      <c r="AQ1549" s="157">
        <v>2.0680836933432132</v>
      </c>
      <c r="AR1549" s="158"/>
      <c r="AS1549" s="145">
        <f>LOOKUP(rufmkm,'[1]Sheet1 (2)'!$V$62:$V$71,'[1]Sheet1 (2)'!$W$62:$W$71)</f>
        <v>30</v>
      </c>
      <c r="AT1549" s="140"/>
      <c r="AU1549" s="157">
        <f>IF(IF(D1549='[1]Sheet1 (2)'!$C$69,'[1]Sheet1 (2)'!$D$69*('[1]Sheet1 (2)'!$D$72-rut_index)/'[1]Sheet1 (2)'!$D$72,IF([1]shee2!D1489='[1]Sheet1 (2)'!$C$70,'[1]Sheet1 (2)'!$D$70*('[1]Sheet1 (2)'!$D$72-rut_index)/'[1]Sheet1 (2)'!$D$72,IF([1]shee2!D1489='[1]Sheet1 (2)'!$C$71,'[1]Sheet1 (2)'!$D$71*('[1]Sheet1 (2)'!$D$72-rut_index)/'[1]Sheet1 (2)'!$D$72)))&lt;0,0,IF(D1549='[1]Sheet1 (2)'!$C$69,'[1]Sheet1 (2)'!$D$69*('[1]Sheet1 (2)'!$D$72-rut_index)/'[1]Sheet1 (2)'!$D$72,IF([1]shee2!D1489='[1]Sheet1 (2)'!$C$70,'[1]Sheet1 (2)'!$D$70*('[1]Sheet1 (2)'!$D$72-rut_index)/'[1]Sheet1 (2)'!$D$72,IF([1]shee2!D1489='[1]Sheet1 (2)'!$C$71,'[1]Sheet1 (2)'!$D$71*('[1]Sheet1 (2)'!$D$72-rut_index)/'[1]Sheet1 (2)'!$D$72))))</f>
        <v>5</v>
      </c>
      <c r="AV1549" s="157">
        <f>IF(IF(D1549='[1]Sheet1 (2)'!$C$69,'[1]Sheet1 (2)'!$D$69*('[1]Sheet1 (2)'!$D$72-crack_s_index)/'[1]Sheet1 (2)'!$D$72,IF([1]shee2!D1489='[1]Sheet1 (2)'!$C$70,'[1]Sheet1 (2)'!$D$70*('[1]Sheet1 (2)'!$D$72-crack_s_index)/'[1]Sheet1 (2)'!$D$72,IF([1]shee2!D1489='[1]Sheet1 (2)'!$C$71,'[1]Sheet1 (2)'!$D$71*('[1]Sheet1 (2)'!$D$72-crack_s_index)/'[1]Sheet1 (2)'!$D$72)))&lt;0,0,IF(D1549='[1]Sheet1 (2)'!$C$69,'[1]Sheet1 (2)'!$D$69*('[1]Sheet1 (2)'!$D$72-crack_s_index)/'[1]Sheet1 (2)'!$D$72,IF([1]shee2!D1489='[1]Sheet1 (2)'!$C$70,'[1]Sheet1 (2)'!$D$70*('[1]Sheet1 (2)'!$D$72-crack_s_index)/'[1]Sheet1 (2)'!$D$72,IF([1]shee2!D1489='[1]Sheet1 (2)'!$C$71,'[1]Sheet1 (2)'!$D$71*('[1]Sheet1 (2)'!$D$72-crack_s_index)/'[1]Sheet1 (2)'!$D$72))))</f>
        <v>0.83333333333333337</v>
      </c>
      <c r="AW1549" s="157">
        <f>IF(IF(D1549='[1]Sheet1 (2)'!$C$69,'[1]Sheet1 (2)'!$D$69*('[1]Sheet1 (2)'!$D$72-crack_t_index)/'[1]Sheet1 (2)'!$D$72,IF([1]shee2!D1489='[1]Sheet1 (2)'!$C$70,'[1]Sheet1 (2)'!$D$70*('[1]Sheet1 (2)'!$D$72-crack_t_index)/'[1]Sheet1 (2)'!$D$72,IF([1]shee2!D1489='[1]Sheet1 (2)'!$C$71,'[1]Sheet1 (2)'!$D$71*('[1]Sheet1 (2)'!$D$72-crack_t_index)/'[1]Sheet1 (2)'!$D$72)))&lt;0,0,IF(D1549='[1]Sheet1 (2)'!$C$69,'[1]Sheet1 (2)'!$D$69*('[1]Sheet1 (2)'!$D$72-crack_t_index)/'[1]Sheet1 (2)'!$D$72,IF([1]shee2!D1489='[1]Sheet1 (2)'!$C$70,'[1]Sheet1 (2)'!$D$70*('[1]Sheet1 (2)'!$D$72-crack_t_index)/'[1]Sheet1 (2)'!$D$72,IF([1]shee2!D1489='[1]Sheet1 (2)'!$C$71,'[1]Sheet1 (2)'!$D$71*('[1]Sheet1 (2)'!$D$72-crack_t_index)/'[1]Sheet1 (2)'!$D$72))))</f>
        <v>2.9166666666666665</v>
      </c>
      <c r="AX1549" s="157">
        <f>IF(IF(D1549='[1]Sheet1 (2)'!$C$69,'[1]Sheet1 (2)'!$D$69*('[1]Sheet1 (2)'!$D$72-rave_index)/'[1]Sheet1 (2)'!$D$72,IF([1]shee2!D1489='[1]Sheet1 (2)'!$C$70,'[1]Sheet1 (2)'!$D$70*('[1]Sheet1 (2)'!$D$72-rave_index)/'[1]Sheet1 (2)'!$D$72,IF([1]shee2!D1489='[1]Sheet1 (2)'!$C$71,'[1]Sheet1 (2)'!$D$71*('[1]Sheet1 (2)'!$D$72-rave_index)/'[1]Sheet1 (2)'!$D$72)))&lt;0,0,IF(D1549='[1]Sheet1 (2)'!$C$69,'[1]Sheet1 (2)'!$D$69*('[1]Sheet1 (2)'!$D$72-rave_index)/'[1]Sheet1 (2)'!$D$72,IF([1]shee2!D1489='[1]Sheet1 (2)'!$C$70,'[1]Sheet1 (2)'!$D$70*('[1]Sheet1 (2)'!$D$72-rave_index)/'[1]Sheet1 (2)'!$D$72,IF([1]shee2!D1489='[1]Sheet1 (2)'!$C$71,'[1]Sheet1 (2)'!$D$71*('[1]Sheet1 (2)'!$D$72-rave_index)/'[1]Sheet1 (2)'!$D$72))))</f>
        <v>5</v>
      </c>
      <c r="AY1549" s="157">
        <f>IF(IF(D1549='[1]Sheet1 (2)'!$C$69,'[1]Sheet1 (2)'!$D$69*('[1]Sheet1 (2)'!$D$72-rough_index)/'[1]Sheet1 (2)'!$D$72,IF([1]shee2!D1489='[1]Sheet1 (2)'!$C$70,'[1]Sheet1 (2)'!$D$70*('[1]Sheet1 (2)'!$D$72-rough_index)/'[1]Sheet1 (2)'!$D$72,IF([1]shee2!D1489='[1]Sheet1 (2)'!$C$71,'[1]Sheet1 (2)'!$D$71*('[1]Sheet1 (2)'!$D$72-rough_index)/'[1]Sheet1 (2)'!$D$72)))&lt;0,0,IF(D1549='[1]Sheet1 (2)'!$C$69,'[1]Sheet1 (2)'!$D$69*('[1]Sheet1 (2)'!$D$72-rough_index)/'[1]Sheet1 (2)'!$D$72,IF([1]shee2!D1489='[1]Sheet1 (2)'!$C$70,'[1]Sheet1 (2)'!$D$70*('[1]Sheet1 (2)'!$D$72-rough_index)/'[1]Sheet1 (2)'!$D$72,IF([1]shee2!D1489='[1]Sheet1 (2)'!$C$71,'[1]Sheet1 (2)'!$D$71*('[1]Sheet1 (2)'!$D$72-rough_index)/'[1]Sheet1 (2)'!$D$72))))</f>
        <v>2.5</v>
      </c>
      <c r="AZ1549" s="179">
        <f>+(AU1549*'[1]Sheet1 (2)'!$C$77)+(AV1549*'[1]Sheet1 (2)'!$C$78)+(AW1549*'[1]Sheet1 (2)'!$C$79)+(AX1549*'[1]Sheet1 (2)'!$C$80)+(AY1549*'[1]Sheet1 (2)'!$C$81)</f>
        <v>2.666666666666667</v>
      </c>
      <c r="BA1549" s="213" t="str">
        <f t="shared" si="48"/>
        <v>Fair</v>
      </c>
      <c r="BE1549">
        <f>IF(D1549='[1]Sheet1 (2)'!$C$61,'[1]Sheet1 (2)'!$D$61*(counts^2)+'[1]Sheet1 (2)'!$G$61*counts+'[1]Sheet1 (2)'!$J$61,IF(D1549='[1]Sheet1 (2)'!$C$62,'[1]Sheet1 (2)'!$D$62*counts+'[1]Sheet1 (2)'!$G$62,IF(D1549='[1]Sheet1 (2)'!$C$63,'[1]Sheet1 (2)'!$D$63*counts+'[1]Sheet1 (2)'!$G$63,IF(D1549='[1]Sheet1 (2)'!$C$64,'[1]Sheet1 (2)'!$D$64*counts+'[1]Sheet1 (2)'!$G$64))))</f>
        <v>2.0984129299999998</v>
      </c>
    </row>
    <row r="1550" spans="1:57" ht="12.75" customHeight="1">
      <c r="A1550" s="176" t="s">
        <v>282</v>
      </c>
      <c r="B1550" s="145" t="s">
        <v>76</v>
      </c>
      <c r="C1550" s="170">
        <v>1683</v>
      </c>
      <c r="D1550" s="174" t="s">
        <v>77</v>
      </c>
      <c r="E1550" s="171">
        <v>8</v>
      </c>
      <c r="F1550" s="171">
        <v>2</v>
      </c>
      <c r="G1550" s="171" t="s">
        <v>77</v>
      </c>
      <c r="H1550" s="171">
        <v>1</v>
      </c>
      <c r="I1550" s="171" t="s">
        <v>77</v>
      </c>
      <c r="J1550" s="173" t="s">
        <v>80</v>
      </c>
      <c r="K1550" s="173" t="s">
        <v>80</v>
      </c>
      <c r="L1550" s="169">
        <f>VLOOKUP(CONCATENATE(J1550,K1550),'Sheet1 (2)'!$J$6:$K$26,2,FALSE)</f>
        <v>0</v>
      </c>
      <c r="M1550" s="173" t="s">
        <v>79</v>
      </c>
      <c r="N1550" s="173" t="s">
        <v>79</v>
      </c>
      <c r="O1550" s="177">
        <f>VLOOKUP(CONCATENATE(M1550,N1550),'[1]Sheet1 (2)'!$L$6:$M$26,2,FALSE)</f>
        <v>75</v>
      </c>
      <c r="P1550" s="173" t="s">
        <v>79</v>
      </c>
      <c r="Q1550" s="173" t="s">
        <v>82</v>
      </c>
      <c r="R1550" s="177">
        <f>VLOOKUP(CONCATENATE(P1550,Q1550),'[1]Sheet1 (2)'!$N$6:$O$26,2,FALSE)</f>
        <v>25</v>
      </c>
      <c r="S1550" s="173" t="s">
        <v>80</v>
      </c>
      <c r="T1550" s="173" t="s">
        <v>80</v>
      </c>
      <c r="U1550" s="177">
        <f>VLOOKUP(CONCATENATE(S1550,T1550),'[1]Sheet1 (2)'!$P$6:$Q$26,2,FALSE)</f>
        <v>0</v>
      </c>
      <c r="V1550" s="173" t="s">
        <v>82</v>
      </c>
      <c r="W1550" s="173" t="s">
        <v>81</v>
      </c>
      <c r="X1550" s="177">
        <f>VLOOKUP(CONCATENATE(V1550,W1550),'[1]Sheet1 (2)'!$R$6:$S$26,2,FALSE)</f>
        <v>50</v>
      </c>
      <c r="Y1550" s="173" t="s">
        <v>79</v>
      </c>
      <c r="Z1550" s="173" t="s">
        <v>82</v>
      </c>
      <c r="AA1550" s="177">
        <f>VLOOKUP(CONCATENATE(Y1550,Z1550),'[1]Sheet1 (2)'!$T$6:$U$26,2,FALSE)</f>
        <v>25</v>
      </c>
      <c r="AB1550" s="173" t="s">
        <v>80</v>
      </c>
      <c r="AC1550" s="173" t="s">
        <v>80</v>
      </c>
      <c r="AD1550" s="177">
        <f>VLOOKUP(CONCATENATE(AB1550,AC1550),'[1]Sheet1 (2)'!$X$6:$Y$26,2,FALSE)</f>
        <v>0</v>
      </c>
      <c r="AE1550" s="173" t="s">
        <v>82</v>
      </c>
      <c r="AF1550" s="173" t="s">
        <v>81</v>
      </c>
      <c r="AG1550" s="177">
        <f>VLOOKUP(CONCATENATE(AE1550,AF1550),'[1]Sheet1 (2)'!$Z$6:$AA$26,2,FALSE)</f>
        <v>66</v>
      </c>
      <c r="AH1550" s="172"/>
      <c r="AI1550" s="178"/>
      <c r="AJ1550" s="140"/>
      <c r="AK1550" s="176" t="s">
        <v>282</v>
      </c>
      <c r="AL1550" s="176" t="s">
        <v>76</v>
      </c>
      <c r="AM1550" s="170">
        <f t="shared" si="49"/>
        <v>1683</v>
      </c>
      <c r="AN1550" s="147"/>
      <c r="AO1550" s="155"/>
      <c r="AP1550" s="156"/>
      <c r="AQ1550" s="157">
        <v>3.0229075640655561</v>
      </c>
      <c r="AR1550" s="158"/>
      <c r="AS1550" s="145">
        <f>LOOKUP(rufmkm,'[1]Sheet1 (2)'!$V$62:$V$71,'[1]Sheet1 (2)'!$W$62:$W$71)</f>
        <v>40</v>
      </c>
      <c r="AT1550" s="140"/>
      <c r="AU1550" s="157">
        <f>IF(IF(D1550='[1]Sheet1 (2)'!$C$69,'[1]Sheet1 (2)'!$D$69*('[1]Sheet1 (2)'!$D$72-rut_index)/'[1]Sheet1 (2)'!$D$72,IF([1]shee2!D1490='[1]Sheet1 (2)'!$C$70,'[1]Sheet1 (2)'!$D$70*('[1]Sheet1 (2)'!$D$72-rut_index)/'[1]Sheet1 (2)'!$D$72,IF([1]shee2!D1490='[1]Sheet1 (2)'!$C$71,'[1]Sheet1 (2)'!$D$71*('[1]Sheet1 (2)'!$D$72-rut_index)/'[1]Sheet1 (2)'!$D$72)))&lt;0,0,IF(D1550='[1]Sheet1 (2)'!$C$69,'[1]Sheet1 (2)'!$D$69*('[1]Sheet1 (2)'!$D$72-rut_index)/'[1]Sheet1 (2)'!$D$72,IF([1]shee2!D1490='[1]Sheet1 (2)'!$C$70,'[1]Sheet1 (2)'!$D$70*('[1]Sheet1 (2)'!$D$72-rut_index)/'[1]Sheet1 (2)'!$D$72,IF([1]shee2!D1490='[1]Sheet1 (2)'!$C$71,'[1]Sheet1 (2)'!$D$71*('[1]Sheet1 (2)'!$D$72-rut_index)/'[1]Sheet1 (2)'!$D$72))))</f>
        <v>5</v>
      </c>
      <c r="AV1550" s="157">
        <f>IF(IF(D1550='[1]Sheet1 (2)'!$C$69,'[1]Sheet1 (2)'!$D$69*('[1]Sheet1 (2)'!$D$72-crack_s_index)/'[1]Sheet1 (2)'!$D$72,IF([1]shee2!D1490='[1]Sheet1 (2)'!$C$70,'[1]Sheet1 (2)'!$D$70*('[1]Sheet1 (2)'!$D$72-crack_s_index)/'[1]Sheet1 (2)'!$D$72,IF([1]shee2!D1490='[1]Sheet1 (2)'!$C$71,'[1]Sheet1 (2)'!$D$71*('[1]Sheet1 (2)'!$D$72-crack_s_index)/'[1]Sheet1 (2)'!$D$72)))&lt;0,0,IF(D1550='[1]Sheet1 (2)'!$C$69,'[1]Sheet1 (2)'!$D$69*('[1]Sheet1 (2)'!$D$72-crack_s_index)/'[1]Sheet1 (2)'!$D$72,IF([1]shee2!D1490='[1]Sheet1 (2)'!$C$70,'[1]Sheet1 (2)'!$D$70*('[1]Sheet1 (2)'!$D$72-crack_s_index)/'[1]Sheet1 (2)'!$D$72,IF([1]shee2!D1490='[1]Sheet1 (2)'!$C$71,'[1]Sheet1 (2)'!$D$71*('[1]Sheet1 (2)'!$D$72-crack_s_index)/'[1]Sheet1 (2)'!$D$72))))</f>
        <v>0</v>
      </c>
      <c r="AW1550" s="157">
        <f>IF(IF(D1550='[1]Sheet1 (2)'!$C$69,'[1]Sheet1 (2)'!$D$69*('[1]Sheet1 (2)'!$D$72-crack_t_index)/'[1]Sheet1 (2)'!$D$72,IF([1]shee2!D1490='[1]Sheet1 (2)'!$C$70,'[1]Sheet1 (2)'!$D$70*('[1]Sheet1 (2)'!$D$72-crack_t_index)/'[1]Sheet1 (2)'!$D$72,IF([1]shee2!D1490='[1]Sheet1 (2)'!$C$71,'[1]Sheet1 (2)'!$D$71*('[1]Sheet1 (2)'!$D$72-crack_t_index)/'[1]Sheet1 (2)'!$D$72)))&lt;0,0,IF(D1550='[1]Sheet1 (2)'!$C$69,'[1]Sheet1 (2)'!$D$69*('[1]Sheet1 (2)'!$D$72-crack_t_index)/'[1]Sheet1 (2)'!$D$72,IF([1]shee2!D1490='[1]Sheet1 (2)'!$C$70,'[1]Sheet1 (2)'!$D$70*('[1]Sheet1 (2)'!$D$72-crack_t_index)/'[1]Sheet1 (2)'!$D$72,IF([1]shee2!D1490='[1]Sheet1 (2)'!$C$71,'[1]Sheet1 (2)'!$D$71*('[1]Sheet1 (2)'!$D$72-crack_t_index)/'[1]Sheet1 (2)'!$D$72))))</f>
        <v>2.9166666666666665</v>
      </c>
      <c r="AX1550" s="157">
        <f>IF(IF(D1550='[1]Sheet1 (2)'!$C$69,'[1]Sheet1 (2)'!$D$69*('[1]Sheet1 (2)'!$D$72-rave_index)/'[1]Sheet1 (2)'!$D$72,IF([1]shee2!D1490='[1]Sheet1 (2)'!$C$70,'[1]Sheet1 (2)'!$D$70*('[1]Sheet1 (2)'!$D$72-rave_index)/'[1]Sheet1 (2)'!$D$72,IF([1]shee2!D1490='[1]Sheet1 (2)'!$C$71,'[1]Sheet1 (2)'!$D$71*('[1]Sheet1 (2)'!$D$72-rave_index)/'[1]Sheet1 (2)'!$D$72)))&lt;0,0,IF(D1550='[1]Sheet1 (2)'!$C$69,'[1]Sheet1 (2)'!$D$69*('[1]Sheet1 (2)'!$D$72-rave_index)/'[1]Sheet1 (2)'!$D$72,IF([1]shee2!D1490='[1]Sheet1 (2)'!$C$70,'[1]Sheet1 (2)'!$D$70*('[1]Sheet1 (2)'!$D$72-rave_index)/'[1]Sheet1 (2)'!$D$72,IF([1]shee2!D1490='[1]Sheet1 (2)'!$C$71,'[1]Sheet1 (2)'!$D$71*('[1]Sheet1 (2)'!$D$72-rave_index)/'[1]Sheet1 (2)'!$D$72))))</f>
        <v>2.9166666666666665</v>
      </c>
      <c r="AY1550" s="157">
        <f>IF(IF(D1550='[1]Sheet1 (2)'!$C$69,'[1]Sheet1 (2)'!$D$69*('[1]Sheet1 (2)'!$D$72-rough_index)/'[1]Sheet1 (2)'!$D$72,IF([1]shee2!D1490='[1]Sheet1 (2)'!$C$70,'[1]Sheet1 (2)'!$D$70*('[1]Sheet1 (2)'!$D$72-rough_index)/'[1]Sheet1 (2)'!$D$72,IF([1]shee2!D1490='[1]Sheet1 (2)'!$C$71,'[1]Sheet1 (2)'!$D$71*('[1]Sheet1 (2)'!$D$72-rough_index)/'[1]Sheet1 (2)'!$D$72)))&lt;0,0,IF(D1550='[1]Sheet1 (2)'!$C$69,'[1]Sheet1 (2)'!$D$69*('[1]Sheet1 (2)'!$D$72-rough_index)/'[1]Sheet1 (2)'!$D$72,IF([1]shee2!D1490='[1]Sheet1 (2)'!$C$70,'[1]Sheet1 (2)'!$D$70*('[1]Sheet1 (2)'!$D$72-rough_index)/'[1]Sheet1 (2)'!$D$72,IF([1]shee2!D1490='[1]Sheet1 (2)'!$C$71,'[1]Sheet1 (2)'!$D$71*('[1]Sheet1 (2)'!$D$72-rough_index)/'[1]Sheet1 (2)'!$D$72))))</f>
        <v>1.6666666666666667</v>
      </c>
      <c r="AZ1550" s="179">
        <f>+(AU1550*'[1]Sheet1 (2)'!$C$77)+(AV1550*'[1]Sheet1 (2)'!$C$78)+(AW1550*'[1]Sheet1 (2)'!$C$79)+(AX1550*'[1]Sheet1 (2)'!$C$80)+(AY1550*'[1]Sheet1 (2)'!$C$81)</f>
        <v>1.9083333333333334</v>
      </c>
      <c r="BA1550" s="213" t="str">
        <f t="shared" si="48"/>
        <v>Poor</v>
      </c>
      <c r="BE1550">
        <f>IF(D1550='[1]Sheet1 (2)'!$C$61,'[1]Sheet1 (2)'!$D$61*(counts^2)+'[1]Sheet1 (2)'!$G$61*counts+'[1]Sheet1 (2)'!$J$61,IF(D1550='[1]Sheet1 (2)'!$C$62,'[1]Sheet1 (2)'!$D$62*counts+'[1]Sheet1 (2)'!$G$62,IF(D1550='[1]Sheet1 (2)'!$C$63,'[1]Sheet1 (2)'!$D$63*counts+'[1]Sheet1 (2)'!$G$63,IF(D1550='[1]Sheet1 (2)'!$C$64,'[1]Sheet1 (2)'!$D$64*counts+'[1]Sheet1 (2)'!$G$64))))</f>
        <v>2.0984129299999998</v>
      </c>
    </row>
    <row r="1551" spans="1:57" ht="12.75" customHeight="1">
      <c r="A1551" s="176" t="s">
        <v>282</v>
      </c>
      <c r="B1551" s="145" t="s">
        <v>76</v>
      </c>
      <c r="C1551" s="170">
        <v>1684</v>
      </c>
      <c r="D1551" s="174" t="s">
        <v>77</v>
      </c>
      <c r="E1551" s="171">
        <v>8</v>
      </c>
      <c r="F1551" s="171">
        <v>2</v>
      </c>
      <c r="G1551" s="171" t="s">
        <v>77</v>
      </c>
      <c r="H1551" s="171">
        <v>1</v>
      </c>
      <c r="I1551" s="171" t="s">
        <v>77</v>
      </c>
      <c r="J1551" s="173" t="s">
        <v>80</v>
      </c>
      <c r="K1551" s="173" t="s">
        <v>80</v>
      </c>
      <c r="L1551" s="169">
        <f>VLOOKUP(CONCATENATE(J1551,K1551),'Sheet1 (2)'!$J$6:$K$26,2,FALSE)</f>
        <v>0</v>
      </c>
      <c r="M1551" s="173" t="s">
        <v>79</v>
      </c>
      <c r="N1551" s="173" t="s">
        <v>81</v>
      </c>
      <c r="O1551" s="177">
        <f>VLOOKUP(CONCATENATE(M1551,N1551),'[1]Sheet1 (2)'!$L$6:$M$26,2,FALSE)</f>
        <v>100</v>
      </c>
      <c r="P1551" s="173" t="s">
        <v>79</v>
      </c>
      <c r="Q1551" s="173" t="s">
        <v>82</v>
      </c>
      <c r="R1551" s="177">
        <f>VLOOKUP(CONCATENATE(P1551,Q1551),'[1]Sheet1 (2)'!$N$6:$O$26,2,FALSE)</f>
        <v>25</v>
      </c>
      <c r="S1551" s="173" t="s">
        <v>78</v>
      </c>
      <c r="T1551" s="173" t="s">
        <v>83</v>
      </c>
      <c r="U1551" s="177">
        <f>VLOOKUP(CONCATENATE(S1551,T1551),'[1]Sheet1 (2)'!$P$6:$Q$26,2,FALSE)</f>
        <v>12.5</v>
      </c>
      <c r="V1551" s="173" t="s">
        <v>80</v>
      </c>
      <c r="W1551" s="173" t="s">
        <v>80</v>
      </c>
      <c r="X1551" s="177">
        <f>VLOOKUP(CONCATENATE(V1551,W1551),'[1]Sheet1 (2)'!$R$6:$S$26,2,FALSE)</f>
        <v>0</v>
      </c>
      <c r="Y1551" s="173" t="s">
        <v>79</v>
      </c>
      <c r="Z1551" s="173" t="s">
        <v>83</v>
      </c>
      <c r="AA1551" s="177">
        <f>VLOOKUP(CONCATENATE(Y1551,Z1551),'[1]Sheet1 (2)'!$T$6:$U$26,2,FALSE)</f>
        <v>50</v>
      </c>
      <c r="AB1551" s="173" t="s">
        <v>80</v>
      </c>
      <c r="AC1551" s="173" t="s">
        <v>80</v>
      </c>
      <c r="AD1551" s="177">
        <f>VLOOKUP(CONCATENATE(AB1551,AC1551),'[1]Sheet1 (2)'!$X$6:$Y$26,2,FALSE)</f>
        <v>0</v>
      </c>
      <c r="AE1551" s="173" t="s">
        <v>82</v>
      </c>
      <c r="AF1551" s="173" t="s">
        <v>81</v>
      </c>
      <c r="AG1551" s="177">
        <f>VLOOKUP(CONCATENATE(AE1551,AF1551),'[1]Sheet1 (2)'!$Z$6:$AA$26,2,FALSE)</f>
        <v>66</v>
      </c>
      <c r="AH1551" s="172"/>
      <c r="AI1551" s="178"/>
      <c r="AJ1551" s="140"/>
      <c r="AK1551" s="176" t="s">
        <v>282</v>
      </c>
      <c r="AL1551" s="176" t="s">
        <v>76</v>
      </c>
      <c r="AM1551" s="170">
        <f t="shared" si="49"/>
        <v>1684</v>
      </c>
      <c r="AN1551" s="147"/>
      <c r="AO1551" s="155"/>
      <c r="AP1551" s="156"/>
      <c r="AQ1551" s="157">
        <v>3.7585483851076424</v>
      </c>
      <c r="AR1551" s="158"/>
      <c r="AS1551" s="145">
        <f>LOOKUP(rufmkm,'[1]Sheet1 (2)'!$V$62:$V$71,'[1]Sheet1 (2)'!$W$62:$W$71)</f>
        <v>40</v>
      </c>
      <c r="AT1551" s="140"/>
      <c r="AU1551" s="157">
        <f>IF(IF(D1551='[1]Sheet1 (2)'!$C$69,'[1]Sheet1 (2)'!$D$69*('[1]Sheet1 (2)'!$D$72-rut_index)/'[1]Sheet1 (2)'!$D$72,IF([1]shee2!D1491='[1]Sheet1 (2)'!$C$70,'[1]Sheet1 (2)'!$D$70*('[1]Sheet1 (2)'!$D$72-rut_index)/'[1]Sheet1 (2)'!$D$72,IF([1]shee2!D1491='[1]Sheet1 (2)'!$C$71,'[1]Sheet1 (2)'!$D$71*('[1]Sheet1 (2)'!$D$72-rut_index)/'[1]Sheet1 (2)'!$D$72)))&lt;0,0,IF(D1551='[1]Sheet1 (2)'!$C$69,'[1]Sheet1 (2)'!$D$69*('[1]Sheet1 (2)'!$D$72-rut_index)/'[1]Sheet1 (2)'!$D$72,IF([1]shee2!D1491='[1]Sheet1 (2)'!$C$70,'[1]Sheet1 (2)'!$D$70*('[1]Sheet1 (2)'!$D$72-rut_index)/'[1]Sheet1 (2)'!$D$72,IF([1]shee2!D1491='[1]Sheet1 (2)'!$C$71,'[1]Sheet1 (2)'!$D$71*('[1]Sheet1 (2)'!$D$72-rut_index)/'[1]Sheet1 (2)'!$D$72))))</f>
        <v>5</v>
      </c>
      <c r="AV1551" s="157">
        <f>IF(IF(D1551='[1]Sheet1 (2)'!$C$69,'[1]Sheet1 (2)'!$D$69*('[1]Sheet1 (2)'!$D$72-crack_s_index)/'[1]Sheet1 (2)'!$D$72,IF([1]shee2!D1491='[1]Sheet1 (2)'!$C$70,'[1]Sheet1 (2)'!$D$70*('[1]Sheet1 (2)'!$D$72-crack_s_index)/'[1]Sheet1 (2)'!$D$72,IF([1]shee2!D1491='[1]Sheet1 (2)'!$C$71,'[1]Sheet1 (2)'!$D$71*('[1]Sheet1 (2)'!$D$72-crack_s_index)/'[1]Sheet1 (2)'!$D$72)))&lt;0,0,IF(D1551='[1]Sheet1 (2)'!$C$69,'[1]Sheet1 (2)'!$D$69*('[1]Sheet1 (2)'!$D$72-crack_s_index)/'[1]Sheet1 (2)'!$D$72,IF([1]shee2!D1491='[1]Sheet1 (2)'!$C$70,'[1]Sheet1 (2)'!$D$70*('[1]Sheet1 (2)'!$D$72-crack_s_index)/'[1]Sheet1 (2)'!$D$72,IF([1]shee2!D1491='[1]Sheet1 (2)'!$C$71,'[1]Sheet1 (2)'!$D$71*('[1]Sheet1 (2)'!$D$72-crack_s_index)/'[1]Sheet1 (2)'!$D$72))))</f>
        <v>0</v>
      </c>
      <c r="AW1551" s="157">
        <f>IF(IF(D1551='[1]Sheet1 (2)'!$C$69,'[1]Sheet1 (2)'!$D$69*('[1]Sheet1 (2)'!$D$72-crack_t_index)/'[1]Sheet1 (2)'!$D$72,IF([1]shee2!D1491='[1]Sheet1 (2)'!$C$70,'[1]Sheet1 (2)'!$D$70*('[1]Sheet1 (2)'!$D$72-crack_t_index)/'[1]Sheet1 (2)'!$D$72,IF([1]shee2!D1491='[1]Sheet1 (2)'!$C$71,'[1]Sheet1 (2)'!$D$71*('[1]Sheet1 (2)'!$D$72-crack_t_index)/'[1]Sheet1 (2)'!$D$72)))&lt;0,0,IF(D1551='[1]Sheet1 (2)'!$C$69,'[1]Sheet1 (2)'!$D$69*('[1]Sheet1 (2)'!$D$72-crack_t_index)/'[1]Sheet1 (2)'!$D$72,IF([1]shee2!D1491='[1]Sheet1 (2)'!$C$70,'[1]Sheet1 (2)'!$D$70*('[1]Sheet1 (2)'!$D$72-crack_t_index)/'[1]Sheet1 (2)'!$D$72,IF([1]shee2!D1491='[1]Sheet1 (2)'!$C$71,'[1]Sheet1 (2)'!$D$71*('[1]Sheet1 (2)'!$D$72-crack_t_index)/'[1]Sheet1 (2)'!$D$72))))</f>
        <v>2.9166666666666665</v>
      </c>
      <c r="AX1551" s="157">
        <f>IF(IF(D1551='[1]Sheet1 (2)'!$C$69,'[1]Sheet1 (2)'!$D$69*('[1]Sheet1 (2)'!$D$72-rave_index)/'[1]Sheet1 (2)'!$D$72,IF([1]shee2!D1491='[1]Sheet1 (2)'!$C$70,'[1]Sheet1 (2)'!$D$70*('[1]Sheet1 (2)'!$D$72-rave_index)/'[1]Sheet1 (2)'!$D$72,IF([1]shee2!D1491='[1]Sheet1 (2)'!$C$71,'[1]Sheet1 (2)'!$D$71*('[1]Sheet1 (2)'!$D$72-rave_index)/'[1]Sheet1 (2)'!$D$72)))&lt;0,0,IF(D1551='[1]Sheet1 (2)'!$C$69,'[1]Sheet1 (2)'!$D$69*('[1]Sheet1 (2)'!$D$72-rave_index)/'[1]Sheet1 (2)'!$D$72,IF([1]shee2!D1491='[1]Sheet1 (2)'!$C$70,'[1]Sheet1 (2)'!$D$70*('[1]Sheet1 (2)'!$D$72-rave_index)/'[1]Sheet1 (2)'!$D$72,IF([1]shee2!D1491='[1]Sheet1 (2)'!$C$71,'[1]Sheet1 (2)'!$D$71*('[1]Sheet1 (2)'!$D$72-rave_index)/'[1]Sheet1 (2)'!$D$72))))</f>
        <v>0.83333333333333337</v>
      </c>
      <c r="AY1551" s="157">
        <f>IF(IF(D1551='[1]Sheet1 (2)'!$C$69,'[1]Sheet1 (2)'!$D$69*('[1]Sheet1 (2)'!$D$72-rough_index)/'[1]Sheet1 (2)'!$D$72,IF([1]shee2!D1491='[1]Sheet1 (2)'!$C$70,'[1]Sheet1 (2)'!$D$70*('[1]Sheet1 (2)'!$D$72-rough_index)/'[1]Sheet1 (2)'!$D$72,IF([1]shee2!D1491='[1]Sheet1 (2)'!$C$71,'[1]Sheet1 (2)'!$D$71*('[1]Sheet1 (2)'!$D$72-rough_index)/'[1]Sheet1 (2)'!$D$72)))&lt;0,0,IF(D1551='[1]Sheet1 (2)'!$C$69,'[1]Sheet1 (2)'!$D$69*('[1]Sheet1 (2)'!$D$72-rough_index)/'[1]Sheet1 (2)'!$D$72,IF([1]shee2!D1491='[1]Sheet1 (2)'!$C$70,'[1]Sheet1 (2)'!$D$70*('[1]Sheet1 (2)'!$D$72-rough_index)/'[1]Sheet1 (2)'!$D$72,IF([1]shee2!D1491='[1]Sheet1 (2)'!$C$71,'[1]Sheet1 (2)'!$D$71*('[1]Sheet1 (2)'!$D$72-rough_index)/'[1]Sheet1 (2)'!$D$72))))</f>
        <v>1.6666666666666667</v>
      </c>
      <c r="AZ1551" s="179">
        <f>+(AU1551*'[1]Sheet1 (2)'!$C$77)+(AV1551*'[1]Sheet1 (2)'!$C$78)+(AW1551*'[1]Sheet1 (2)'!$C$79)+(AX1551*'[1]Sheet1 (2)'!$C$80)+(AY1551*'[1]Sheet1 (2)'!$C$81)</f>
        <v>1.7</v>
      </c>
      <c r="BA1551" s="213" t="str">
        <f t="shared" si="48"/>
        <v>Poor</v>
      </c>
      <c r="BE1551">
        <f>IF(D1551='[1]Sheet1 (2)'!$C$61,'[1]Sheet1 (2)'!$D$61*(counts^2)+'[1]Sheet1 (2)'!$G$61*counts+'[1]Sheet1 (2)'!$J$61,IF(D1551='[1]Sheet1 (2)'!$C$62,'[1]Sheet1 (2)'!$D$62*counts+'[1]Sheet1 (2)'!$G$62,IF(D1551='[1]Sheet1 (2)'!$C$63,'[1]Sheet1 (2)'!$D$63*counts+'[1]Sheet1 (2)'!$G$63,IF(D1551='[1]Sheet1 (2)'!$C$64,'[1]Sheet1 (2)'!$D$64*counts+'[1]Sheet1 (2)'!$G$64))))</f>
        <v>2.0984129299999998</v>
      </c>
    </row>
    <row r="1552" spans="1:57" ht="12.75" customHeight="1">
      <c r="A1552" s="176" t="s">
        <v>282</v>
      </c>
      <c r="B1552" s="145" t="s">
        <v>76</v>
      </c>
      <c r="C1552" s="170">
        <v>1685</v>
      </c>
      <c r="D1552" s="174" t="s">
        <v>77</v>
      </c>
      <c r="E1552" s="171">
        <v>8</v>
      </c>
      <c r="F1552" s="171">
        <v>2</v>
      </c>
      <c r="G1552" s="171" t="s">
        <v>77</v>
      </c>
      <c r="H1552" s="171">
        <v>1</v>
      </c>
      <c r="I1552" s="171" t="s">
        <v>77</v>
      </c>
      <c r="J1552" s="173" t="s">
        <v>80</v>
      </c>
      <c r="K1552" s="173" t="s">
        <v>80</v>
      </c>
      <c r="L1552" s="169">
        <f>VLOOKUP(CONCATENATE(J1552,K1552),'Sheet1 (2)'!$J$6:$K$26,2,FALSE)</f>
        <v>0</v>
      </c>
      <c r="M1552" s="173" t="s">
        <v>79</v>
      </c>
      <c r="N1552" s="173" t="s">
        <v>81</v>
      </c>
      <c r="O1552" s="177">
        <f>VLOOKUP(CONCATENATE(M1552,N1552),'[1]Sheet1 (2)'!$L$6:$M$26,2,FALSE)</f>
        <v>100</v>
      </c>
      <c r="P1552" s="173" t="s">
        <v>79</v>
      </c>
      <c r="Q1552" s="173" t="s">
        <v>82</v>
      </c>
      <c r="R1552" s="177">
        <f>VLOOKUP(CONCATENATE(P1552,Q1552),'[1]Sheet1 (2)'!$N$6:$O$26,2,FALSE)</f>
        <v>25</v>
      </c>
      <c r="S1552" s="173" t="s">
        <v>78</v>
      </c>
      <c r="T1552" s="173" t="s">
        <v>78</v>
      </c>
      <c r="U1552" s="177">
        <f>VLOOKUP(CONCATENATE(S1552,T1552),'[1]Sheet1 (2)'!$P$6:$Q$26,2,FALSE)</f>
        <v>2.5</v>
      </c>
      <c r="V1552" s="173" t="s">
        <v>80</v>
      </c>
      <c r="W1552" s="173" t="s">
        <v>80</v>
      </c>
      <c r="X1552" s="177">
        <f>VLOOKUP(CONCATENATE(V1552,W1552),'[1]Sheet1 (2)'!$R$6:$S$26,2,FALSE)</f>
        <v>0</v>
      </c>
      <c r="Y1552" s="173" t="s">
        <v>79</v>
      </c>
      <c r="Z1552" s="173" t="s">
        <v>82</v>
      </c>
      <c r="AA1552" s="177">
        <f>VLOOKUP(CONCATENATE(Y1552,Z1552),'[1]Sheet1 (2)'!$T$6:$U$26,2,FALSE)</f>
        <v>25</v>
      </c>
      <c r="AB1552" s="173" t="s">
        <v>80</v>
      </c>
      <c r="AC1552" s="173" t="s">
        <v>80</v>
      </c>
      <c r="AD1552" s="177">
        <f>VLOOKUP(CONCATENATE(AB1552,AC1552),'[1]Sheet1 (2)'!$X$6:$Y$26,2,FALSE)</f>
        <v>0</v>
      </c>
      <c r="AE1552" s="173" t="s">
        <v>82</v>
      </c>
      <c r="AF1552" s="173" t="s">
        <v>81</v>
      </c>
      <c r="AG1552" s="177">
        <f>VLOOKUP(CONCATENATE(AE1552,AF1552),'[1]Sheet1 (2)'!$Z$6:$AA$26,2,FALSE)</f>
        <v>66</v>
      </c>
      <c r="AH1552" s="172"/>
      <c r="AI1552" s="178"/>
      <c r="AJ1552" s="140"/>
      <c r="AK1552" s="176" t="s">
        <v>282</v>
      </c>
      <c r="AL1552" s="176" t="s">
        <v>76</v>
      </c>
      <c r="AM1552" s="170">
        <f t="shared" si="49"/>
        <v>1685</v>
      </c>
      <c r="AN1552" s="147"/>
      <c r="AO1552" s="155"/>
      <c r="AP1552" s="156"/>
      <c r="AQ1552" s="157">
        <v>3.2177386582860095</v>
      </c>
      <c r="AR1552" s="158"/>
      <c r="AS1552" s="145">
        <f>LOOKUP(rufmkm,'[1]Sheet1 (2)'!$V$62:$V$71,'[1]Sheet1 (2)'!$W$62:$W$71)</f>
        <v>40</v>
      </c>
      <c r="AT1552" s="140"/>
      <c r="AU1552" s="157">
        <f>IF(IF(D1552='[1]Sheet1 (2)'!$C$69,'[1]Sheet1 (2)'!$D$69*('[1]Sheet1 (2)'!$D$72-rut_index)/'[1]Sheet1 (2)'!$D$72,IF([1]shee2!D1492='[1]Sheet1 (2)'!$C$70,'[1]Sheet1 (2)'!$D$70*('[1]Sheet1 (2)'!$D$72-rut_index)/'[1]Sheet1 (2)'!$D$72,IF([1]shee2!D1492='[1]Sheet1 (2)'!$C$71,'[1]Sheet1 (2)'!$D$71*('[1]Sheet1 (2)'!$D$72-rut_index)/'[1]Sheet1 (2)'!$D$72)))&lt;0,0,IF(D1552='[1]Sheet1 (2)'!$C$69,'[1]Sheet1 (2)'!$D$69*('[1]Sheet1 (2)'!$D$72-rut_index)/'[1]Sheet1 (2)'!$D$72,IF([1]shee2!D1492='[1]Sheet1 (2)'!$C$70,'[1]Sheet1 (2)'!$D$70*('[1]Sheet1 (2)'!$D$72-rut_index)/'[1]Sheet1 (2)'!$D$72,IF([1]shee2!D1492='[1]Sheet1 (2)'!$C$71,'[1]Sheet1 (2)'!$D$71*('[1]Sheet1 (2)'!$D$72-rut_index)/'[1]Sheet1 (2)'!$D$72))))</f>
        <v>5</v>
      </c>
      <c r="AV1552" s="157">
        <f>IF(IF(D1552='[1]Sheet1 (2)'!$C$69,'[1]Sheet1 (2)'!$D$69*('[1]Sheet1 (2)'!$D$72-crack_s_index)/'[1]Sheet1 (2)'!$D$72,IF([1]shee2!D1492='[1]Sheet1 (2)'!$C$70,'[1]Sheet1 (2)'!$D$70*('[1]Sheet1 (2)'!$D$72-crack_s_index)/'[1]Sheet1 (2)'!$D$72,IF([1]shee2!D1492='[1]Sheet1 (2)'!$C$71,'[1]Sheet1 (2)'!$D$71*('[1]Sheet1 (2)'!$D$72-crack_s_index)/'[1]Sheet1 (2)'!$D$72)))&lt;0,0,IF(D1552='[1]Sheet1 (2)'!$C$69,'[1]Sheet1 (2)'!$D$69*('[1]Sheet1 (2)'!$D$72-crack_s_index)/'[1]Sheet1 (2)'!$D$72,IF([1]shee2!D1492='[1]Sheet1 (2)'!$C$70,'[1]Sheet1 (2)'!$D$70*('[1]Sheet1 (2)'!$D$72-crack_s_index)/'[1]Sheet1 (2)'!$D$72,IF([1]shee2!D1492='[1]Sheet1 (2)'!$C$71,'[1]Sheet1 (2)'!$D$71*('[1]Sheet1 (2)'!$D$72-crack_s_index)/'[1]Sheet1 (2)'!$D$72))))</f>
        <v>0</v>
      </c>
      <c r="AW1552" s="157">
        <f>IF(IF(D1552='[1]Sheet1 (2)'!$C$69,'[1]Sheet1 (2)'!$D$69*('[1]Sheet1 (2)'!$D$72-crack_t_index)/'[1]Sheet1 (2)'!$D$72,IF([1]shee2!D1492='[1]Sheet1 (2)'!$C$70,'[1]Sheet1 (2)'!$D$70*('[1]Sheet1 (2)'!$D$72-crack_t_index)/'[1]Sheet1 (2)'!$D$72,IF([1]shee2!D1492='[1]Sheet1 (2)'!$C$71,'[1]Sheet1 (2)'!$D$71*('[1]Sheet1 (2)'!$D$72-crack_t_index)/'[1]Sheet1 (2)'!$D$72)))&lt;0,0,IF(D1552='[1]Sheet1 (2)'!$C$69,'[1]Sheet1 (2)'!$D$69*('[1]Sheet1 (2)'!$D$72-crack_t_index)/'[1]Sheet1 (2)'!$D$72,IF([1]shee2!D1492='[1]Sheet1 (2)'!$C$70,'[1]Sheet1 (2)'!$D$70*('[1]Sheet1 (2)'!$D$72-crack_t_index)/'[1]Sheet1 (2)'!$D$72,IF([1]shee2!D1492='[1]Sheet1 (2)'!$C$71,'[1]Sheet1 (2)'!$D$71*('[1]Sheet1 (2)'!$D$72-crack_t_index)/'[1]Sheet1 (2)'!$D$72))))</f>
        <v>2.9166666666666665</v>
      </c>
      <c r="AX1552" s="157">
        <f>IF(IF(D1552='[1]Sheet1 (2)'!$C$69,'[1]Sheet1 (2)'!$D$69*('[1]Sheet1 (2)'!$D$72-rave_index)/'[1]Sheet1 (2)'!$D$72,IF([1]shee2!D1492='[1]Sheet1 (2)'!$C$70,'[1]Sheet1 (2)'!$D$70*('[1]Sheet1 (2)'!$D$72-rave_index)/'[1]Sheet1 (2)'!$D$72,IF([1]shee2!D1492='[1]Sheet1 (2)'!$C$71,'[1]Sheet1 (2)'!$D$71*('[1]Sheet1 (2)'!$D$72-rave_index)/'[1]Sheet1 (2)'!$D$72)))&lt;0,0,IF(D1552='[1]Sheet1 (2)'!$C$69,'[1]Sheet1 (2)'!$D$69*('[1]Sheet1 (2)'!$D$72-rave_index)/'[1]Sheet1 (2)'!$D$72,IF([1]shee2!D1492='[1]Sheet1 (2)'!$C$70,'[1]Sheet1 (2)'!$D$70*('[1]Sheet1 (2)'!$D$72-rave_index)/'[1]Sheet1 (2)'!$D$72,IF([1]shee2!D1492='[1]Sheet1 (2)'!$C$71,'[1]Sheet1 (2)'!$D$71*('[1]Sheet1 (2)'!$D$72-rave_index)/'[1]Sheet1 (2)'!$D$72))))</f>
        <v>2.9166666666666665</v>
      </c>
      <c r="AY1552" s="157">
        <f>IF(IF(D1552='[1]Sheet1 (2)'!$C$69,'[1]Sheet1 (2)'!$D$69*('[1]Sheet1 (2)'!$D$72-rough_index)/'[1]Sheet1 (2)'!$D$72,IF([1]shee2!D1492='[1]Sheet1 (2)'!$C$70,'[1]Sheet1 (2)'!$D$70*('[1]Sheet1 (2)'!$D$72-rough_index)/'[1]Sheet1 (2)'!$D$72,IF([1]shee2!D1492='[1]Sheet1 (2)'!$C$71,'[1]Sheet1 (2)'!$D$71*('[1]Sheet1 (2)'!$D$72-rough_index)/'[1]Sheet1 (2)'!$D$72)))&lt;0,0,IF(D1552='[1]Sheet1 (2)'!$C$69,'[1]Sheet1 (2)'!$D$69*('[1]Sheet1 (2)'!$D$72-rough_index)/'[1]Sheet1 (2)'!$D$72,IF([1]shee2!D1492='[1]Sheet1 (2)'!$C$70,'[1]Sheet1 (2)'!$D$70*('[1]Sheet1 (2)'!$D$72-rough_index)/'[1]Sheet1 (2)'!$D$72,IF([1]shee2!D1492='[1]Sheet1 (2)'!$C$71,'[1]Sheet1 (2)'!$D$71*('[1]Sheet1 (2)'!$D$72-rough_index)/'[1]Sheet1 (2)'!$D$72))))</f>
        <v>1.6666666666666667</v>
      </c>
      <c r="AZ1552" s="179">
        <f>+(AU1552*'[1]Sheet1 (2)'!$C$77)+(AV1552*'[1]Sheet1 (2)'!$C$78)+(AW1552*'[1]Sheet1 (2)'!$C$79)+(AX1552*'[1]Sheet1 (2)'!$C$80)+(AY1552*'[1]Sheet1 (2)'!$C$81)</f>
        <v>1.9083333333333334</v>
      </c>
      <c r="BA1552" s="213" t="str">
        <f t="shared" si="48"/>
        <v>Poor</v>
      </c>
      <c r="BE1552">
        <f>IF(D1552='[1]Sheet1 (2)'!$C$61,'[1]Sheet1 (2)'!$D$61*(counts^2)+'[1]Sheet1 (2)'!$G$61*counts+'[1]Sheet1 (2)'!$J$61,IF(D1552='[1]Sheet1 (2)'!$C$62,'[1]Sheet1 (2)'!$D$62*counts+'[1]Sheet1 (2)'!$G$62,IF(D1552='[1]Sheet1 (2)'!$C$63,'[1]Sheet1 (2)'!$D$63*counts+'[1]Sheet1 (2)'!$G$63,IF(D1552='[1]Sheet1 (2)'!$C$64,'[1]Sheet1 (2)'!$D$64*counts+'[1]Sheet1 (2)'!$G$64))))</f>
        <v>2.0984129299999998</v>
      </c>
    </row>
    <row r="1553" spans="1:57" ht="12.75" customHeight="1">
      <c r="A1553" s="176" t="s">
        <v>282</v>
      </c>
      <c r="B1553" s="145" t="s">
        <v>76</v>
      </c>
      <c r="C1553" s="170">
        <v>1686</v>
      </c>
      <c r="D1553" s="174" t="s">
        <v>77</v>
      </c>
      <c r="E1553" s="171">
        <v>8</v>
      </c>
      <c r="F1553" s="171">
        <v>2</v>
      </c>
      <c r="G1553" s="171" t="s">
        <v>77</v>
      </c>
      <c r="H1553" s="171">
        <v>1</v>
      </c>
      <c r="I1553" s="171" t="s">
        <v>77</v>
      </c>
      <c r="J1553" s="173" t="s">
        <v>80</v>
      </c>
      <c r="K1553" s="173" t="s">
        <v>80</v>
      </c>
      <c r="L1553" s="169">
        <f>VLOOKUP(CONCATENATE(J1553,K1553),'Sheet1 (2)'!$J$6:$K$26,2,FALSE)</f>
        <v>0</v>
      </c>
      <c r="M1553" s="173" t="s">
        <v>79</v>
      </c>
      <c r="N1553" s="173" t="s">
        <v>81</v>
      </c>
      <c r="O1553" s="177">
        <f>VLOOKUP(CONCATENATE(M1553,N1553),'[1]Sheet1 (2)'!$L$6:$M$26,2,FALSE)</f>
        <v>100</v>
      </c>
      <c r="P1553" s="173" t="s">
        <v>79</v>
      </c>
      <c r="Q1553" s="173" t="s">
        <v>83</v>
      </c>
      <c r="R1553" s="177">
        <f>VLOOKUP(CONCATENATE(P1553,Q1553),'[1]Sheet1 (2)'!$N$6:$O$26,2,FALSE)</f>
        <v>50</v>
      </c>
      <c r="S1553" s="173" t="s">
        <v>80</v>
      </c>
      <c r="T1553" s="173" t="s">
        <v>80</v>
      </c>
      <c r="U1553" s="177">
        <f>VLOOKUP(CONCATENATE(S1553,T1553),'[1]Sheet1 (2)'!$P$6:$Q$26,2,FALSE)</f>
        <v>0</v>
      </c>
      <c r="V1553" s="173" t="s">
        <v>80</v>
      </c>
      <c r="W1553" s="173" t="s">
        <v>80</v>
      </c>
      <c r="X1553" s="177">
        <f>VLOOKUP(CONCATENATE(V1553,W1553),'[1]Sheet1 (2)'!$R$6:$S$26,2,FALSE)</f>
        <v>0</v>
      </c>
      <c r="Y1553" s="173" t="s">
        <v>79</v>
      </c>
      <c r="Z1553" s="173" t="s">
        <v>83</v>
      </c>
      <c r="AA1553" s="177">
        <f>VLOOKUP(CONCATENATE(Y1553,Z1553),'[1]Sheet1 (2)'!$T$6:$U$26,2,FALSE)</f>
        <v>50</v>
      </c>
      <c r="AB1553" s="173" t="s">
        <v>80</v>
      </c>
      <c r="AC1553" s="173" t="s">
        <v>80</v>
      </c>
      <c r="AD1553" s="177">
        <f>VLOOKUP(CONCATENATE(AB1553,AC1553),'[1]Sheet1 (2)'!$X$6:$Y$26,2,FALSE)</f>
        <v>0</v>
      </c>
      <c r="AE1553" s="173" t="s">
        <v>82</v>
      </c>
      <c r="AF1553" s="173" t="s">
        <v>81</v>
      </c>
      <c r="AG1553" s="177">
        <f>VLOOKUP(CONCATENATE(AE1553,AF1553),'[1]Sheet1 (2)'!$Z$6:$AA$26,2,FALSE)</f>
        <v>66</v>
      </c>
      <c r="AH1553" s="172"/>
      <c r="AI1553" s="178"/>
      <c r="AJ1553" s="140"/>
      <c r="AK1553" s="176" t="s">
        <v>282</v>
      </c>
      <c r="AL1553" s="176" t="s">
        <v>76</v>
      </c>
      <c r="AM1553" s="170">
        <f t="shared" si="49"/>
        <v>1686</v>
      </c>
      <c r="AN1553" s="147"/>
      <c r="AO1553" s="155" t="s">
        <v>409</v>
      </c>
      <c r="AP1553" s="156"/>
      <c r="AQ1553" s="157">
        <v>2.4921863094391261</v>
      </c>
      <c r="AR1553" s="158"/>
      <c r="AS1553" s="145">
        <f>LOOKUP(rufmkm,'[1]Sheet1 (2)'!$V$62:$V$71,'[1]Sheet1 (2)'!$W$62:$W$71)</f>
        <v>30</v>
      </c>
      <c r="AT1553" s="140"/>
      <c r="AU1553" s="157">
        <f>IF(IF(D1553='[1]Sheet1 (2)'!$C$69,'[1]Sheet1 (2)'!$D$69*('[1]Sheet1 (2)'!$D$72-rut_index)/'[1]Sheet1 (2)'!$D$72,IF([1]shee2!D1493='[1]Sheet1 (2)'!$C$70,'[1]Sheet1 (2)'!$D$70*('[1]Sheet1 (2)'!$D$72-rut_index)/'[1]Sheet1 (2)'!$D$72,IF([1]shee2!D1493='[1]Sheet1 (2)'!$C$71,'[1]Sheet1 (2)'!$D$71*('[1]Sheet1 (2)'!$D$72-rut_index)/'[1]Sheet1 (2)'!$D$72)))&lt;0,0,IF(D1553='[1]Sheet1 (2)'!$C$69,'[1]Sheet1 (2)'!$D$69*('[1]Sheet1 (2)'!$D$72-rut_index)/'[1]Sheet1 (2)'!$D$72,IF([1]shee2!D1493='[1]Sheet1 (2)'!$C$70,'[1]Sheet1 (2)'!$D$70*('[1]Sheet1 (2)'!$D$72-rut_index)/'[1]Sheet1 (2)'!$D$72,IF([1]shee2!D1493='[1]Sheet1 (2)'!$C$71,'[1]Sheet1 (2)'!$D$71*('[1]Sheet1 (2)'!$D$72-rut_index)/'[1]Sheet1 (2)'!$D$72))))</f>
        <v>5</v>
      </c>
      <c r="AV1553" s="157">
        <f>IF(IF(D1553='[1]Sheet1 (2)'!$C$69,'[1]Sheet1 (2)'!$D$69*('[1]Sheet1 (2)'!$D$72-crack_s_index)/'[1]Sheet1 (2)'!$D$72,IF([1]shee2!D1493='[1]Sheet1 (2)'!$C$70,'[1]Sheet1 (2)'!$D$70*('[1]Sheet1 (2)'!$D$72-crack_s_index)/'[1]Sheet1 (2)'!$D$72,IF([1]shee2!D1493='[1]Sheet1 (2)'!$C$71,'[1]Sheet1 (2)'!$D$71*('[1]Sheet1 (2)'!$D$72-crack_s_index)/'[1]Sheet1 (2)'!$D$72)))&lt;0,0,IF(D1553='[1]Sheet1 (2)'!$C$69,'[1]Sheet1 (2)'!$D$69*('[1]Sheet1 (2)'!$D$72-crack_s_index)/'[1]Sheet1 (2)'!$D$72,IF([1]shee2!D1493='[1]Sheet1 (2)'!$C$70,'[1]Sheet1 (2)'!$D$70*('[1]Sheet1 (2)'!$D$72-crack_s_index)/'[1]Sheet1 (2)'!$D$72,IF([1]shee2!D1493='[1]Sheet1 (2)'!$C$71,'[1]Sheet1 (2)'!$D$71*('[1]Sheet1 (2)'!$D$72-crack_s_index)/'[1]Sheet1 (2)'!$D$72))))</f>
        <v>0</v>
      </c>
      <c r="AW1553" s="157">
        <f>IF(IF(D1553='[1]Sheet1 (2)'!$C$69,'[1]Sheet1 (2)'!$D$69*('[1]Sheet1 (2)'!$D$72-crack_t_index)/'[1]Sheet1 (2)'!$D$72,IF([1]shee2!D1493='[1]Sheet1 (2)'!$C$70,'[1]Sheet1 (2)'!$D$70*('[1]Sheet1 (2)'!$D$72-crack_t_index)/'[1]Sheet1 (2)'!$D$72,IF([1]shee2!D1493='[1]Sheet1 (2)'!$C$71,'[1]Sheet1 (2)'!$D$71*('[1]Sheet1 (2)'!$D$72-crack_t_index)/'[1]Sheet1 (2)'!$D$72)))&lt;0,0,IF(D1553='[1]Sheet1 (2)'!$C$69,'[1]Sheet1 (2)'!$D$69*('[1]Sheet1 (2)'!$D$72-crack_t_index)/'[1]Sheet1 (2)'!$D$72,IF([1]shee2!D1493='[1]Sheet1 (2)'!$C$70,'[1]Sheet1 (2)'!$D$70*('[1]Sheet1 (2)'!$D$72-crack_t_index)/'[1]Sheet1 (2)'!$D$72,IF([1]shee2!D1493='[1]Sheet1 (2)'!$C$71,'[1]Sheet1 (2)'!$D$71*('[1]Sheet1 (2)'!$D$72-crack_t_index)/'[1]Sheet1 (2)'!$D$72))))</f>
        <v>0.83333333333333337</v>
      </c>
      <c r="AX1553" s="157">
        <f>IF(IF(D1553='[1]Sheet1 (2)'!$C$69,'[1]Sheet1 (2)'!$D$69*('[1]Sheet1 (2)'!$D$72-rave_index)/'[1]Sheet1 (2)'!$D$72,IF([1]shee2!D1493='[1]Sheet1 (2)'!$C$70,'[1]Sheet1 (2)'!$D$70*('[1]Sheet1 (2)'!$D$72-rave_index)/'[1]Sheet1 (2)'!$D$72,IF([1]shee2!D1493='[1]Sheet1 (2)'!$C$71,'[1]Sheet1 (2)'!$D$71*('[1]Sheet1 (2)'!$D$72-rave_index)/'[1]Sheet1 (2)'!$D$72)))&lt;0,0,IF(D1553='[1]Sheet1 (2)'!$C$69,'[1]Sheet1 (2)'!$D$69*('[1]Sheet1 (2)'!$D$72-rave_index)/'[1]Sheet1 (2)'!$D$72,IF([1]shee2!D1493='[1]Sheet1 (2)'!$C$70,'[1]Sheet1 (2)'!$D$70*('[1]Sheet1 (2)'!$D$72-rave_index)/'[1]Sheet1 (2)'!$D$72,IF([1]shee2!D1493='[1]Sheet1 (2)'!$C$71,'[1]Sheet1 (2)'!$D$71*('[1]Sheet1 (2)'!$D$72-rave_index)/'[1]Sheet1 (2)'!$D$72))))</f>
        <v>0.83333333333333337</v>
      </c>
      <c r="AY1553" s="157">
        <f>IF(IF(D1553='[1]Sheet1 (2)'!$C$69,'[1]Sheet1 (2)'!$D$69*('[1]Sheet1 (2)'!$D$72-rough_index)/'[1]Sheet1 (2)'!$D$72,IF([1]shee2!D1493='[1]Sheet1 (2)'!$C$70,'[1]Sheet1 (2)'!$D$70*('[1]Sheet1 (2)'!$D$72-rough_index)/'[1]Sheet1 (2)'!$D$72,IF([1]shee2!D1493='[1]Sheet1 (2)'!$C$71,'[1]Sheet1 (2)'!$D$71*('[1]Sheet1 (2)'!$D$72-rough_index)/'[1]Sheet1 (2)'!$D$72)))&lt;0,0,IF(D1553='[1]Sheet1 (2)'!$C$69,'[1]Sheet1 (2)'!$D$69*('[1]Sheet1 (2)'!$D$72-rough_index)/'[1]Sheet1 (2)'!$D$72,IF([1]shee2!D1493='[1]Sheet1 (2)'!$C$70,'[1]Sheet1 (2)'!$D$70*('[1]Sheet1 (2)'!$D$72-rough_index)/'[1]Sheet1 (2)'!$D$72,IF([1]shee2!D1493='[1]Sheet1 (2)'!$C$71,'[1]Sheet1 (2)'!$D$71*('[1]Sheet1 (2)'!$D$72-rough_index)/'[1]Sheet1 (2)'!$D$72))))</f>
        <v>2.5</v>
      </c>
      <c r="AZ1553" s="179">
        <f>+(AU1553*'[1]Sheet1 (2)'!$C$77)+(AV1553*'[1]Sheet1 (2)'!$C$78)+(AW1553*'[1]Sheet1 (2)'!$C$79)+(AX1553*'[1]Sheet1 (2)'!$C$80)+(AY1553*'[1]Sheet1 (2)'!$C$81)</f>
        <v>1.8666666666666667</v>
      </c>
      <c r="BA1553" s="213" t="str">
        <f t="shared" si="48"/>
        <v>Poor</v>
      </c>
      <c r="BE1553">
        <f>IF(D1553='[1]Sheet1 (2)'!$C$61,'[1]Sheet1 (2)'!$D$61*(counts^2)+'[1]Sheet1 (2)'!$G$61*counts+'[1]Sheet1 (2)'!$J$61,IF(D1553='[1]Sheet1 (2)'!$C$62,'[1]Sheet1 (2)'!$D$62*counts+'[1]Sheet1 (2)'!$G$62,IF(D1553='[1]Sheet1 (2)'!$C$63,'[1]Sheet1 (2)'!$D$63*counts+'[1]Sheet1 (2)'!$G$63,IF(D1553='[1]Sheet1 (2)'!$C$64,'[1]Sheet1 (2)'!$D$64*counts+'[1]Sheet1 (2)'!$G$64))))</f>
        <v>2.0984129299999998</v>
      </c>
    </row>
    <row r="1554" spans="1:57" ht="12.75" customHeight="1">
      <c r="A1554" s="176" t="s">
        <v>282</v>
      </c>
      <c r="B1554" s="145" t="s">
        <v>76</v>
      </c>
      <c r="C1554" s="170">
        <v>1687</v>
      </c>
      <c r="D1554" s="174" t="s">
        <v>77</v>
      </c>
      <c r="E1554" s="171">
        <v>8</v>
      </c>
      <c r="F1554" s="171">
        <v>2</v>
      </c>
      <c r="G1554" s="171" t="s">
        <v>77</v>
      </c>
      <c r="H1554" s="171">
        <v>1</v>
      </c>
      <c r="I1554" s="171" t="s">
        <v>77</v>
      </c>
      <c r="J1554" s="173" t="s">
        <v>80</v>
      </c>
      <c r="K1554" s="173" t="s">
        <v>80</v>
      </c>
      <c r="L1554" s="169">
        <f>VLOOKUP(CONCATENATE(J1554,K1554),'Sheet1 (2)'!$J$6:$K$26,2,FALSE)</f>
        <v>0</v>
      </c>
      <c r="M1554" s="173" t="s">
        <v>79</v>
      </c>
      <c r="N1554" s="173" t="s">
        <v>83</v>
      </c>
      <c r="O1554" s="177">
        <f>VLOOKUP(CONCATENATE(M1554,N1554),'[1]Sheet1 (2)'!$L$6:$M$26,2,FALSE)</f>
        <v>50</v>
      </c>
      <c r="P1554" s="173" t="s">
        <v>79</v>
      </c>
      <c r="Q1554" s="173" t="s">
        <v>82</v>
      </c>
      <c r="R1554" s="177">
        <f>VLOOKUP(CONCATENATE(P1554,Q1554),'[1]Sheet1 (2)'!$N$6:$O$26,2,FALSE)</f>
        <v>25</v>
      </c>
      <c r="S1554" s="173" t="s">
        <v>78</v>
      </c>
      <c r="T1554" s="173" t="s">
        <v>82</v>
      </c>
      <c r="U1554" s="177">
        <f>VLOOKUP(CONCATENATE(S1554,T1554),'[1]Sheet1 (2)'!$P$6:$Q$26,2,FALSE)</f>
        <v>6.25</v>
      </c>
      <c r="V1554" s="173" t="s">
        <v>80</v>
      </c>
      <c r="W1554" s="173" t="s">
        <v>80</v>
      </c>
      <c r="X1554" s="177">
        <f>VLOOKUP(CONCATENATE(V1554,W1554),'[1]Sheet1 (2)'!$R$6:$S$26,2,FALSE)</f>
        <v>0</v>
      </c>
      <c r="Y1554" s="173" t="s">
        <v>79</v>
      </c>
      <c r="Z1554" s="173" t="s">
        <v>83</v>
      </c>
      <c r="AA1554" s="177">
        <f>VLOOKUP(CONCATENATE(Y1554,Z1554),'[1]Sheet1 (2)'!$T$6:$U$26,2,FALSE)</f>
        <v>50</v>
      </c>
      <c r="AB1554" s="173" t="s">
        <v>80</v>
      </c>
      <c r="AC1554" s="173" t="s">
        <v>80</v>
      </c>
      <c r="AD1554" s="177">
        <f>VLOOKUP(CONCATENATE(AB1554,AC1554),'[1]Sheet1 (2)'!$X$6:$Y$26,2,FALSE)</f>
        <v>0</v>
      </c>
      <c r="AE1554" s="173" t="s">
        <v>82</v>
      </c>
      <c r="AF1554" s="173" t="s">
        <v>81</v>
      </c>
      <c r="AG1554" s="177">
        <f>VLOOKUP(CONCATENATE(AE1554,AF1554),'[1]Sheet1 (2)'!$Z$6:$AA$26,2,FALSE)</f>
        <v>66</v>
      </c>
      <c r="AH1554" s="172"/>
      <c r="AI1554" s="178"/>
      <c r="AJ1554" s="140"/>
      <c r="AK1554" s="176" t="s">
        <v>282</v>
      </c>
      <c r="AL1554" s="176" t="s">
        <v>76</v>
      </c>
      <c r="AM1554" s="170">
        <f t="shared" si="49"/>
        <v>1687</v>
      </c>
      <c r="AN1554" s="147"/>
      <c r="AO1554" s="155"/>
      <c r="AP1554" s="156"/>
      <c r="AQ1554" s="157">
        <v>2.9865385142190544</v>
      </c>
      <c r="AR1554" s="158"/>
      <c r="AS1554" s="145">
        <f>LOOKUP(rufmkm,'[1]Sheet1 (2)'!$V$62:$V$71,'[1]Sheet1 (2)'!$W$62:$W$71)</f>
        <v>30</v>
      </c>
      <c r="AT1554" s="140"/>
      <c r="AU1554" s="157">
        <f>IF(IF(D1554='[1]Sheet1 (2)'!$C$69,'[1]Sheet1 (2)'!$D$69*('[1]Sheet1 (2)'!$D$72-rut_index)/'[1]Sheet1 (2)'!$D$72,IF([1]shee2!D1494='[1]Sheet1 (2)'!$C$70,'[1]Sheet1 (2)'!$D$70*('[1]Sheet1 (2)'!$D$72-rut_index)/'[1]Sheet1 (2)'!$D$72,IF([1]shee2!D1494='[1]Sheet1 (2)'!$C$71,'[1]Sheet1 (2)'!$D$71*('[1]Sheet1 (2)'!$D$72-rut_index)/'[1]Sheet1 (2)'!$D$72)))&lt;0,0,IF(D1554='[1]Sheet1 (2)'!$C$69,'[1]Sheet1 (2)'!$D$69*('[1]Sheet1 (2)'!$D$72-rut_index)/'[1]Sheet1 (2)'!$D$72,IF([1]shee2!D1494='[1]Sheet1 (2)'!$C$70,'[1]Sheet1 (2)'!$D$70*('[1]Sheet1 (2)'!$D$72-rut_index)/'[1]Sheet1 (2)'!$D$72,IF([1]shee2!D1494='[1]Sheet1 (2)'!$C$71,'[1]Sheet1 (2)'!$D$71*('[1]Sheet1 (2)'!$D$72-rut_index)/'[1]Sheet1 (2)'!$D$72))))</f>
        <v>5</v>
      </c>
      <c r="AV1554" s="157">
        <f>IF(IF(D1554='[1]Sheet1 (2)'!$C$69,'[1]Sheet1 (2)'!$D$69*('[1]Sheet1 (2)'!$D$72-crack_s_index)/'[1]Sheet1 (2)'!$D$72,IF([1]shee2!D1494='[1]Sheet1 (2)'!$C$70,'[1]Sheet1 (2)'!$D$70*('[1]Sheet1 (2)'!$D$72-crack_s_index)/'[1]Sheet1 (2)'!$D$72,IF([1]shee2!D1494='[1]Sheet1 (2)'!$C$71,'[1]Sheet1 (2)'!$D$71*('[1]Sheet1 (2)'!$D$72-crack_s_index)/'[1]Sheet1 (2)'!$D$72)))&lt;0,0,IF(D1554='[1]Sheet1 (2)'!$C$69,'[1]Sheet1 (2)'!$D$69*('[1]Sheet1 (2)'!$D$72-crack_s_index)/'[1]Sheet1 (2)'!$D$72,IF([1]shee2!D1494='[1]Sheet1 (2)'!$C$70,'[1]Sheet1 (2)'!$D$70*('[1]Sheet1 (2)'!$D$72-crack_s_index)/'[1]Sheet1 (2)'!$D$72,IF([1]shee2!D1494='[1]Sheet1 (2)'!$C$71,'[1]Sheet1 (2)'!$D$71*('[1]Sheet1 (2)'!$D$72-crack_s_index)/'[1]Sheet1 (2)'!$D$72))))</f>
        <v>0.83333333333333337</v>
      </c>
      <c r="AW1554" s="157">
        <f>IF(IF(D1554='[1]Sheet1 (2)'!$C$69,'[1]Sheet1 (2)'!$D$69*('[1]Sheet1 (2)'!$D$72-crack_t_index)/'[1]Sheet1 (2)'!$D$72,IF([1]shee2!D1494='[1]Sheet1 (2)'!$C$70,'[1]Sheet1 (2)'!$D$70*('[1]Sheet1 (2)'!$D$72-crack_t_index)/'[1]Sheet1 (2)'!$D$72,IF([1]shee2!D1494='[1]Sheet1 (2)'!$C$71,'[1]Sheet1 (2)'!$D$71*('[1]Sheet1 (2)'!$D$72-crack_t_index)/'[1]Sheet1 (2)'!$D$72)))&lt;0,0,IF(D1554='[1]Sheet1 (2)'!$C$69,'[1]Sheet1 (2)'!$D$69*('[1]Sheet1 (2)'!$D$72-crack_t_index)/'[1]Sheet1 (2)'!$D$72,IF([1]shee2!D1494='[1]Sheet1 (2)'!$C$70,'[1]Sheet1 (2)'!$D$70*('[1]Sheet1 (2)'!$D$72-crack_t_index)/'[1]Sheet1 (2)'!$D$72,IF([1]shee2!D1494='[1]Sheet1 (2)'!$C$71,'[1]Sheet1 (2)'!$D$71*('[1]Sheet1 (2)'!$D$72-crack_t_index)/'[1]Sheet1 (2)'!$D$72))))</f>
        <v>2.9166666666666665</v>
      </c>
      <c r="AX1554" s="157">
        <f>IF(IF(D1554='[1]Sheet1 (2)'!$C$69,'[1]Sheet1 (2)'!$D$69*('[1]Sheet1 (2)'!$D$72-rave_index)/'[1]Sheet1 (2)'!$D$72,IF([1]shee2!D1494='[1]Sheet1 (2)'!$C$70,'[1]Sheet1 (2)'!$D$70*('[1]Sheet1 (2)'!$D$72-rave_index)/'[1]Sheet1 (2)'!$D$72,IF([1]shee2!D1494='[1]Sheet1 (2)'!$C$71,'[1]Sheet1 (2)'!$D$71*('[1]Sheet1 (2)'!$D$72-rave_index)/'[1]Sheet1 (2)'!$D$72)))&lt;0,0,IF(D1554='[1]Sheet1 (2)'!$C$69,'[1]Sheet1 (2)'!$D$69*('[1]Sheet1 (2)'!$D$72-rave_index)/'[1]Sheet1 (2)'!$D$72,IF([1]shee2!D1494='[1]Sheet1 (2)'!$C$70,'[1]Sheet1 (2)'!$D$70*('[1]Sheet1 (2)'!$D$72-rave_index)/'[1]Sheet1 (2)'!$D$72,IF([1]shee2!D1494='[1]Sheet1 (2)'!$C$71,'[1]Sheet1 (2)'!$D$71*('[1]Sheet1 (2)'!$D$72-rave_index)/'[1]Sheet1 (2)'!$D$72))))</f>
        <v>0.83333333333333337</v>
      </c>
      <c r="AY1554" s="157">
        <f>IF(IF(D1554='[1]Sheet1 (2)'!$C$69,'[1]Sheet1 (2)'!$D$69*('[1]Sheet1 (2)'!$D$72-rough_index)/'[1]Sheet1 (2)'!$D$72,IF([1]shee2!D1494='[1]Sheet1 (2)'!$C$70,'[1]Sheet1 (2)'!$D$70*('[1]Sheet1 (2)'!$D$72-rough_index)/'[1]Sheet1 (2)'!$D$72,IF([1]shee2!D1494='[1]Sheet1 (2)'!$C$71,'[1]Sheet1 (2)'!$D$71*('[1]Sheet1 (2)'!$D$72-rough_index)/'[1]Sheet1 (2)'!$D$72)))&lt;0,0,IF(D1554='[1]Sheet1 (2)'!$C$69,'[1]Sheet1 (2)'!$D$69*('[1]Sheet1 (2)'!$D$72-rough_index)/'[1]Sheet1 (2)'!$D$72,IF([1]shee2!D1494='[1]Sheet1 (2)'!$C$70,'[1]Sheet1 (2)'!$D$70*('[1]Sheet1 (2)'!$D$72-rough_index)/'[1]Sheet1 (2)'!$D$72,IF([1]shee2!D1494='[1]Sheet1 (2)'!$C$71,'[1]Sheet1 (2)'!$D$71*('[1]Sheet1 (2)'!$D$72-rough_index)/'[1]Sheet1 (2)'!$D$72))))</f>
        <v>2.5</v>
      </c>
      <c r="AZ1554" s="179">
        <f>+(AU1554*'[1]Sheet1 (2)'!$C$77)+(AV1554*'[1]Sheet1 (2)'!$C$78)+(AW1554*'[1]Sheet1 (2)'!$C$79)+(AX1554*'[1]Sheet1 (2)'!$C$80)+(AY1554*'[1]Sheet1 (2)'!$C$81)</f>
        <v>2.25</v>
      </c>
      <c r="BA1554" s="213" t="str">
        <f t="shared" si="48"/>
        <v>Poor</v>
      </c>
      <c r="BE1554">
        <f>IF(D1554='[1]Sheet1 (2)'!$C$61,'[1]Sheet1 (2)'!$D$61*(counts^2)+'[1]Sheet1 (2)'!$G$61*counts+'[1]Sheet1 (2)'!$J$61,IF(D1554='[1]Sheet1 (2)'!$C$62,'[1]Sheet1 (2)'!$D$62*counts+'[1]Sheet1 (2)'!$G$62,IF(D1554='[1]Sheet1 (2)'!$C$63,'[1]Sheet1 (2)'!$D$63*counts+'[1]Sheet1 (2)'!$G$63,IF(D1554='[1]Sheet1 (2)'!$C$64,'[1]Sheet1 (2)'!$D$64*counts+'[1]Sheet1 (2)'!$G$64))))</f>
        <v>2.0984129299999998</v>
      </c>
    </row>
    <row r="1555" spans="1:57" ht="12.75" customHeight="1">
      <c r="A1555" s="176" t="s">
        <v>282</v>
      </c>
      <c r="B1555" s="145" t="s">
        <v>76</v>
      </c>
      <c r="C1555" s="170">
        <v>1688</v>
      </c>
      <c r="D1555" s="174" t="s">
        <v>77</v>
      </c>
      <c r="E1555" s="171">
        <v>8</v>
      </c>
      <c r="F1555" s="171">
        <v>2</v>
      </c>
      <c r="G1555" s="171" t="s">
        <v>77</v>
      </c>
      <c r="H1555" s="171">
        <v>1</v>
      </c>
      <c r="I1555" s="171" t="s">
        <v>77</v>
      </c>
      <c r="J1555" s="173" t="s">
        <v>80</v>
      </c>
      <c r="K1555" s="173" t="s">
        <v>80</v>
      </c>
      <c r="L1555" s="169">
        <f>VLOOKUP(CONCATENATE(J1555,K1555),'Sheet1 (2)'!$J$6:$K$26,2,FALSE)</f>
        <v>0</v>
      </c>
      <c r="M1555" s="173" t="s">
        <v>79</v>
      </c>
      <c r="N1555" s="173" t="s">
        <v>79</v>
      </c>
      <c r="O1555" s="177">
        <f>VLOOKUP(CONCATENATE(M1555,N1555),'[1]Sheet1 (2)'!$L$6:$M$26,2,FALSE)</f>
        <v>75</v>
      </c>
      <c r="P1555" s="173" t="s">
        <v>79</v>
      </c>
      <c r="Q1555" s="173" t="s">
        <v>83</v>
      </c>
      <c r="R1555" s="177">
        <f>VLOOKUP(CONCATENATE(P1555,Q1555),'[1]Sheet1 (2)'!$N$6:$O$26,2,FALSE)</f>
        <v>50</v>
      </c>
      <c r="S1555" s="173" t="s">
        <v>82</v>
      </c>
      <c r="T1555" s="173" t="s">
        <v>78</v>
      </c>
      <c r="U1555" s="177">
        <f>VLOOKUP(CONCATENATE(S1555,T1555),'[1]Sheet1 (2)'!$P$6:$Q$26,2,FALSE)</f>
        <v>5</v>
      </c>
      <c r="V1555" s="173" t="s">
        <v>80</v>
      </c>
      <c r="W1555" s="173" t="s">
        <v>80</v>
      </c>
      <c r="X1555" s="177">
        <f>VLOOKUP(CONCATENATE(V1555,W1555),'[1]Sheet1 (2)'!$R$6:$S$26,2,FALSE)</f>
        <v>0</v>
      </c>
      <c r="Y1555" s="173" t="s">
        <v>79</v>
      </c>
      <c r="Z1555" s="173" t="s">
        <v>79</v>
      </c>
      <c r="AA1555" s="177">
        <f>VLOOKUP(CONCATENATE(Y1555,Z1555),'[1]Sheet1 (2)'!$T$6:$U$26,2,FALSE)</f>
        <v>75</v>
      </c>
      <c r="AB1555" s="173" t="s">
        <v>80</v>
      </c>
      <c r="AC1555" s="173" t="s">
        <v>80</v>
      </c>
      <c r="AD1555" s="177">
        <f>VLOOKUP(CONCATENATE(AB1555,AC1555),'[1]Sheet1 (2)'!$X$6:$Y$26,2,FALSE)</f>
        <v>0</v>
      </c>
      <c r="AE1555" s="173" t="s">
        <v>82</v>
      </c>
      <c r="AF1555" s="173" t="s">
        <v>81</v>
      </c>
      <c r="AG1555" s="177">
        <f>VLOOKUP(CONCATENATE(AE1555,AF1555),'[1]Sheet1 (2)'!$Z$6:$AA$26,2,FALSE)</f>
        <v>66</v>
      </c>
      <c r="AH1555" s="172"/>
      <c r="AI1555" s="178"/>
      <c r="AJ1555" s="140"/>
      <c r="AK1555" s="176" t="s">
        <v>282</v>
      </c>
      <c r="AL1555" s="176" t="s">
        <v>76</v>
      </c>
      <c r="AM1555" s="170">
        <f t="shared" si="49"/>
        <v>1688</v>
      </c>
      <c r="AN1555" s="147"/>
      <c r="AO1555" s="155"/>
      <c r="AP1555" s="156"/>
      <c r="AQ1555" s="157">
        <v>2.8680380289366765</v>
      </c>
      <c r="AR1555" s="158"/>
      <c r="AS1555" s="145">
        <f>LOOKUP(rufmkm,'[1]Sheet1 (2)'!$V$62:$V$71,'[1]Sheet1 (2)'!$W$62:$W$71)</f>
        <v>30</v>
      </c>
      <c r="AT1555" s="140"/>
      <c r="AU1555" s="157">
        <f>IF(IF(D1555='[1]Sheet1 (2)'!$C$69,'[1]Sheet1 (2)'!$D$69*('[1]Sheet1 (2)'!$D$72-rut_index)/'[1]Sheet1 (2)'!$D$72,IF([1]shee2!D1495='[1]Sheet1 (2)'!$C$70,'[1]Sheet1 (2)'!$D$70*('[1]Sheet1 (2)'!$D$72-rut_index)/'[1]Sheet1 (2)'!$D$72,IF([1]shee2!D1495='[1]Sheet1 (2)'!$C$71,'[1]Sheet1 (2)'!$D$71*('[1]Sheet1 (2)'!$D$72-rut_index)/'[1]Sheet1 (2)'!$D$72)))&lt;0,0,IF(D1555='[1]Sheet1 (2)'!$C$69,'[1]Sheet1 (2)'!$D$69*('[1]Sheet1 (2)'!$D$72-rut_index)/'[1]Sheet1 (2)'!$D$72,IF([1]shee2!D1495='[1]Sheet1 (2)'!$C$70,'[1]Sheet1 (2)'!$D$70*('[1]Sheet1 (2)'!$D$72-rut_index)/'[1]Sheet1 (2)'!$D$72,IF([1]shee2!D1495='[1]Sheet1 (2)'!$C$71,'[1]Sheet1 (2)'!$D$71*('[1]Sheet1 (2)'!$D$72-rut_index)/'[1]Sheet1 (2)'!$D$72))))</f>
        <v>5</v>
      </c>
      <c r="AV1555" s="157">
        <f>IF(IF(D1555='[1]Sheet1 (2)'!$C$69,'[1]Sheet1 (2)'!$D$69*('[1]Sheet1 (2)'!$D$72-crack_s_index)/'[1]Sheet1 (2)'!$D$72,IF([1]shee2!D1495='[1]Sheet1 (2)'!$C$70,'[1]Sheet1 (2)'!$D$70*('[1]Sheet1 (2)'!$D$72-crack_s_index)/'[1]Sheet1 (2)'!$D$72,IF([1]shee2!D1495='[1]Sheet1 (2)'!$C$71,'[1]Sheet1 (2)'!$D$71*('[1]Sheet1 (2)'!$D$72-crack_s_index)/'[1]Sheet1 (2)'!$D$72)))&lt;0,0,IF(D1555='[1]Sheet1 (2)'!$C$69,'[1]Sheet1 (2)'!$D$69*('[1]Sheet1 (2)'!$D$72-crack_s_index)/'[1]Sheet1 (2)'!$D$72,IF([1]shee2!D1495='[1]Sheet1 (2)'!$C$70,'[1]Sheet1 (2)'!$D$70*('[1]Sheet1 (2)'!$D$72-crack_s_index)/'[1]Sheet1 (2)'!$D$72,IF([1]shee2!D1495='[1]Sheet1 (2)'!$C$71,'[1]Sheet1 (2)'!$D$71*('[1]Sheet1 (2)'!$D$72-crack_s_index)/'[1]Sheet1 (2)'!$D$72))))</f>
        <v>0</v>
      </c>
      <c r="AW1555" s="157">
        <f>IF(IF(D1555='[1]Sheet1 (2)'!$C$69,'[1]Sheet1 (2)'!$D$69*('[1]Sheet1 (2)'!$D$72-crack_t_index)/'[1]Sheet1 (2)'!$D$72,IF([1]shee2!D1495='[1]Sheet1 (2)'!$C$70,'[1]Sheet1 (2)'!$D$70*('[1]Sheet1 (2)'!$D$72-crack_t_index)/'[1]Sheet1 (2)'!$D$72,IF([1]shee2!D1495='[1]Sheet1 (2)'!$C$71,'[1]Sheet1 (2)'!$D$71*('[1]Sheet1 (2)'!$D$72-crack_t_index)/'[1]Sheet1 (2)'!$D$72)))&lt;0,0,IF(D1555='[1]Sheet1 (2)'!$C$69,'[1]Sheet1 (2)'!$D$69*('[1]Sheet1 (2)'!$D$72-crack_t_index)/'[1]Sheet1 (2)'!$D$72,IF([1]shee2!D1495='[1]Sheet1 (2)'!$C$70,'[1]Sheet1 (2)'!$D$70*('[1]Sheet1 (2)'!$D$72-crack_t_index)/'[1]Sheet1 (2)'!$D$72,IF([1]shee2!D1495='[1]Sheet1 (2)'!$C$71,'[1]Sheet1 (2)'!$D$71*('[1]Sheet1 (2)'!$D$72-crack_t_index)/'[1]Sheet1 (2)'!$D$72))))</f>
        <v>0.83333333333333337</v>
      </c>
      <c r="AX1555" s="157">
        <f>IF(IF(D1555='[1]Sheet1 (2)'!$C$69,'[1]Sheet1 (2)'!$D$69*('[1]Sheet1 (2)'!$D$72-rave_index)/'[1]Sheet1 (2)'!$D$72,IF([1]shee2!D1495='[1]Sheet1 (2)'!$C$70,'[1]Sheet1 (2)'!$D$70*('[1]Sheet1 (2)'!$D$72-rave_index)/'[1]Sheet1 (2)'!$D$72,IF([1]shee2!D1495='[1]Sheet1 (2)'!$C$71,'[1]Sheet1 (2)'!$D$71*('[1]Sheet1 (2)'!$D$72-rave_index)/'[1]Sheet1 (2)'!$D$72)))&lt;0,0,IF(D1555='[1]Sheet1 (2)'!$C$69,'[1]Sheet1 (2)'!$D$69*('[1]Sheet1 (2)'!$D$72-rave_index)/'[1]Sheet1 (2)'!$D$72,IF([1]shee2!D1495='[1]Sheet1 (2)'!$C$70,'[1]Sheet1 (2)'!$D$70*('[1]Sheet1 (2)'!$D$72-rave_index)/'[1]Sheet1 (2)'!$D$72,IF([1]shee2!D1495='[1]Sheet1 (2)'!$C$71,'[1]Sheet1 (2)'!$D$71*('[1]Sheet1 (2)'!$D$72-rave_index)/'[1]Sheet1 (2)'!$D$72))))</f>
        <v>0</v>
      </c>
      <c r="AY1555" s="157">
        <f>IF(IF(D1555='[1]Sheet1 (2)'!$C$69,'[1]Sheet1 (2)'!$D$69*('[1]Sheet1 (2)'!$D$72-rough_index)/'[1]Sheet1 (2)'!$D$72,IF([1]shee2!D1495='[1]Sheet1 (2)'!$C$70,'[1]Sheet1 (2)'!$D$70*('[1]Sheet1 (2)'!$D$72-rough_index)/'[1]Sheet1 (2)'!$D$72,IF([1]shee2!D1495='[1]Sheet1 (2)'!$C$71,'[1]Sheet1 (2)'!$D$71*('[1]Sheet1 (2)'!$D$72-rough_index)/'[1]Sheet1 (2)'!$D$72)))&lt;0,0,IF(D1555='[1]Sheet1 (2)'!$C$69,'[1]Sheet1 (2)'!$D$69*('[1]Sheet1 (2)'!$D$72-rough_index)/'[1]Sheet1 (2)'!$D$72,IF([1]shee2!D1495='[1]Sheet1 (2)'!$C$70,'[1]Sheet1 (2)'!$D$70*('[1]Sheet1 (2)'!$D$72-rough_index)/'[1]Sheet1 (2)'!$D$72,IF([1]shee2!D1495='[1]Sheet1 (2)'!$C$71,'[1]Sheet1 (2)'!$D$71*('[1]Sheet1 (2)'!$D$72-rough_index)/'[1]Sheet1 (2)'!$D$72))))</f>
        <v>2.5</v>
      </c>
      <c r="AZ1555" s="179">
        <f>+(AU1555*'[1]Sheet1 (2)'!$C$77)+(AV1555*'[1]Sheet1 (2)'!$C$78)+(AW1555*'[1]Sheet1 (2)'!$C$79)+(AX1555*'[1]Sheet1 (2)'!$C$80)+(AY1555*'[1]Sheet1 (2)'!$C$81)</f>
        <v>1.7833333333333334</v>
      </c>
      <c r="BA1555" s="213" t="str">
        <f t="shared" si="48"/>
        <v>Poor</v>
      </c>
      <c r="BE1555">
        <f>IF(D1555='[1]Sheet1 (2)'!$C$61,'[1]Sheet1 (2)'!$D$61*(counts^2)+'[1]Sheet1 (2)'!$G$61*counts+'[1]Sheet1 (2)'!$J$61,IF(D1555='[1]Sheet1 (2)'!$C$62,'[1]Sheet1 (2)'!$D$62*counts+'[1]Sheet1 (2)'!$G$62,IF(D1555='[1]Sheet1 (2)'!$C$63,'[1]Sheet1 (2)'!$D$63*counts+'[1]Sheet1 (2)'!$G$63,IF(D1555='[1]Sheet1 (2)'!$C$64,'[1]Sheet1 (2)'!$D$64*counts+'[1]Sheet1 (2)'!$G$64))))</f>
        <v>2.0984129299999998</v>
      </c>
    </row>
    <row r="1556" spans="1:57" ht="12.75" customHeight="1">
      <c r="A1556" s="176" t="s">
        <v>282</v>
      </c>
      <c r="B1556" s="145" t="s">
        <v>76</v>
      </c>
      <c r="C1556" s="170">
        <v>1689</v>
      </c>
      <c r="D1556" s="174" t="s">
        <v>77</v>
      </c>
      <c r="E1556" s="171">
        <v>8</v>
      </c>
      <c r="F1556" s="171">
        <v>2</v>
      </c>
      <c r="G1556" s="171" t="s">
        <v>77</v>
      </c>
      <c r="H1556" s="171">
        <v>1</v>
      </c>
      <c r="I1556" s="171" t="s">
        <v>77</v>
      </c>
      <c r="J1556" s="173" t="s">
        <v>80</v>
      </c>
      <c r="K1556" s="173" t="s">
        <v>80</v>
      </c>
      <c r="L1556" s="169">
        <f>VLOOKUP(CONCATENATE(J1556,K1556),'Sheet1 (2)'!$J$6:$K$26,2,FALSE)</f>
        <v>0</v>
      </c>
      <c r="M1556" s="173" t="s">
        <v>79</v>
      </c>
      <c r="N1556" s="173" t="s">
        <v>83</v>
      </c>
      <c r="O1556" s="177">
        <f>VLOOKUP(CONCATENATE(M1556,N1556),'[1]Sheet1 (2)'!$L$6:$M$26,2,FALSE)</f>
        <v>50</v>
      </c>
      <c r="P1556" s="173" t="s">
        <v>79</v>
      </c>
      <c r="Q1556" s="173" t="s">
        <v>82</v>
      </c>
      <c r="R1556" s="177">
        <f>VLOOKUP(CONCATENATE(P1556,Q1556),'[1]Sheet1 (2)'!$N$6:$O$26,2,FALSE)</f>
        <v>25</v>
      </c>
      <c r="S1556" s="173" t="s">
        <v>80</v>
      </c>
      <c r="T1556" s="173" t="s">
        <v>80</v>
      </c>
      <c r="U1556" s="177">
        <f>VLOOKUP(CONCATENATE(S1556,T1556),'[1]Sheet1 (2)'!$P$6:$Q$26,2,FALSE)</f>
        <v>0</v>
      </c>
      <c r="V1556" s="173" t="s">
        <v>80</v>
      </c>
      <c r="W1556" s="173" t="s">
        <v>80</v>
      </c>
      <c r="X1556" s="177">
        <f>VLOOKUP(CONCATENATE(V1556,W1556),'[1]Sheet1 (2)'!$R$6:$S$26,2,FALSE)</f>
        <v>0</v>
      </c>
      <c r="Y1556" s="173" t="s">
        <v>79</v>
      </c>
      <c r="Z1556" s="173" t="s">
        <v>83</v>
      </c>
      <c r="AA1556" s="177">
        <f>VLOOKUP(CONCATENATE(Y1556,Z1556),'[1]Sheet1 (2)'!$T$6:$U$26,2,FALSE)</f>
        <v>50</v>
      </c>
      <c r="AB1556" s="173" t="s">
        <v>80</v>
      </c>
      <c r="AC1556" s="173" t="s">
        <v>80</v>
      </c>
      <c r="AD1556" s="177">
        <f>VLOOKUP(CONCATENATE(AB1556,AC1556),'[1]Sheet1 (2)'!$X$6:$Y$26,2,FALSE)</f>
        <v>0</v>
      </c>
      <c r="AE1556" s="173" t="s">
        <v>82</v>
      </c>
      <c r="AF1556" s="173" t="s">
        <v>81</v>
      </c>
      <c r="AG1556" s="177">
        <f>VLOOKUP(CONCATENATE(AE1556,AF1556),'[1]Sheet1 (2)'!$Z$6:$AA$26,2,FALSE)</f>
        <v>66</v>
      </c>
      <c r="AH1556" s="172"/>
      <c r="AI1556" s="178"/>
      <c r="AJ1556" s="140"/>
      <c r="AK1556" s="176" t="s">
        <v>282</v>
      </c>
      <c r="AL1556" s="176" t="s">
        <v>76</v>
      </c>
      <c r="AM1556" s="170">
        <f t="shared" si="49"/>
        <v>1689</v>
      </c>
      <c r="AN1556" s="147"/>
      <c r="AO1556" s="155"/>
      <c r="AP1556" s="156"/>
      <c r="AQ1556" s="157">
        <v>2.3459275345122057</v>
      </c>
      <c r="AR1556" s="158"/>
      <c r="AS1556" s="145">
        <f>LOOKUP(rufmkm,'[1]Sheet1 (2)'!$V$62:$V$71,'[1]Sheet1 (2)'!$W$62:$W$71)</f>
        <v>30</v>
      </c>
      <c r="AT1556" s="140"/>
      <c r="AU1556" s="157">
        <f>IF(IF(D1556='[1]Sheet1 (2)'!$C$69,'[1]Sheet1 (2)'!$D$69*('[1]Sheet1 (2)'!$D$72-rut_index)/'[1]Sheet1 (2)'!$D$72,IF([1]shee2!D1496='[1]Sheet1 (2)'!$C$70,'[1]Sheet1 (2)'!$D$70*('[1]Sheet1 (2)'!$D$72-rut_index)/'[1]Sheet1 (2)'!$D$72,IF([1]shee2!D1496='[1]Sheet1 (2)'!$C$71,'[1]Sheet1 (2)'!$D$71*('[1]Sheet1 (2)'!$D$72-rut_index)/'[1]Sheet1 (2)'!$D$72)))&lt;0,0,IF(D1556='[1]Sheet1 (2)'!$C$69,'[1]Sheet1 (2)'!$D$69*('[1]Sheet1 (2)'!$D$72-rut_index)/'[1]Sheet1 (2)'!$D$72,IF([1]shee2!D1496='[1]Sheet1 (2)'!$C$70,'[1]Sheet1 (2)'!$D$70*('[1]Sheet1 (2)'!$D$72-rut_index)/'[1]Sheet1 (2)'!$D$72,IF([1]shee2!D1496='[1]Sheet1 (2)'!$C$71,'[1]Sheet1 (2)'!$D$71*('[1]Sheet1 (2)'!$D$72-rut_index)/'[1]Sheet1 (2)'!$D$72))))</f>
        <v>5</v>
      </c>
      <c r="AV1556" s="157">
        <f>IF(IF(D1556='[1]Sheet1 (2)'!$C$69,'[1]Sheet1 (2)'!$D$69*('[1]Sheet1 (2)'!$D$72-crack_s_index)/'[1]Sheet1 (2)'!$D$72,IF([1]shee2!D1496='[1]Sheet1 (2)'!$C$70,'[1]Sheet1 (2)'!$D$70*('[1]Sheet1 (2)'!$D$72-crack_s_index)/'[1]Sheet1 (2)'!$D$72,IF([1]shee2!D1496='[1]Sheet1 (2)'!$C$71,'[1]Sheet1 (2)'!$D$71*('[1]Sheet1 (2)'!$D$72-crack_s_index)/'[1]Sheet1 (2)'!$D$72)))&lt;0,0,IF(D1556='[1]Sheet1 (2)'!$C$69,'[1]Sheet1 (2)'!$D$69*('[1]Sheet1 (2)'!$D$72-crack_s_index)/'[1]Sheet1 (2)'!$D$72,IF([1]shee2!D1496='[1]Sheet1 (2)'!$C$70,'[1]Sheet1 (2)'!$D$70*('[1]Sheet1 (2)'!$D$72-crack_s_index)/'[1]Sheet1 (2)'!$D$72,IF([1]shee2!D1496='[1]Sheet1 (2)'!$C$71,'[1]Sheet1 (2)'!$D$71*('[1]Sheet1 (2)'!$D$72-crack_s_index)/'[1]Sheet1 (2)'!$D$72))))</f>
        <v>0.83333333333333337</v>
      </c>
      <c r="AW1556" s="157">
        <f>IF(IF(D1556='[1]Sheet1 (2)'!$C$69,'[1]Sheet1 (2)'!$D$69*('[1]Sheet1 (2)'!$D$72-crack_t_index)/'[1]Sheet1 (2)'!$D$72,IF([1]shee2!D1496='[1]Sheet1 (2)'!$C$70,'[1]Sheet1 (2)'!$D$70*('[1]Sheet1 (2)'!$D$72-crack_t_index)/'[1]Sheet1 (2)'!$D$72,IF([1]shee2!D1496='[1]Sheet1 (2)'!$C$71,'[1]Sheet1 (2)'!$D$71*('[1]Sheet1 (2)'!$D$72-crack_t_index)/'[1]Sheet1 (2)'!$D$72)))&lt;0,0,IF(D1556='[1]Sheet1 (2)'!$C$69,'[1]Sheet1 (2)'!$D$69*('[1]Sheet1 (2)'!$D$72-crack_t_index)/'[1]Sheet1 (2)'!$D$72,IF([1]shee2!D1496='[1]Sheet1 (2)'!$C$70,'[1]Sheet1 (2)'!$D$70*('[1]Sheet1 (2)'!$D$72-crack_t_index)/'[1]Sheet1 (2)'!$D$72,IF([1]shee2!D1496='[1]Sheet1 (2)'!$C$71,'[1]Sheet1 (2)'!$D$71*('[1]Sheet1 (2)'!$D$72-crack_t_index)/'[1]Sheet1 (2)'!$D$72))))</f>
        <v>2.9166666666666665</v>
      </c>
      <c r="AX1556" s="157">
        <f>IF(IF(D1556='[1]Sheet1 (2)'!$C$69,'[1]Sheet1 (2)'!$D$69*('[1]Sheet1 (2)'!$D$72-rave_index)/'[1]Sheet1 (2)'!$D$72,IF([1]shee2!D1496='[1]Sheet1 (2)'!$C$70,'[1]Sheet1 (2)'!$D$70*('[1]Sheet1 (2)'!$D$72-rave_index)/'[1]Sheet1 (2)'!$D$72,IF([1]shee2!D1496='[1]Sheet1 (2)'!$C$71,'[1]Sheet1 (2)'!$D$71*('[1]Sheet1 (2)'!$D$72-rave_index)/'[1]Sheet1 (2)'!$D$72)))&lt;0,0,IF(D1556='[1]Sheet1 (2)'!$C$69,'[1]Sheet1 (2)'!$D$69*('[1]Sheet1 (2)'!$D$72-rave_index)/'[1]Sheet1 (2)'!$D$72,IF([1]shee2!D1496='[1]Sheet1 (2)'!$C$70,'[1]Sheet1 (2)'!$D$70*('[1]Sheet1 (2)'!$D$72-rave_index)/'[1]Sheet1 (2)'!$D$72,IF([1]shee2!D1496='[1]Sheet1 (2)'!$C$71,'[1]Sheet1 (2)'!$D$71*('[1]Sheet1 (2)'!$D$72-rave_index)/'[1]Sheet1 (2)'!$D$72))))</f>
        <v>0.83333333333333337</v>
      </c>
      <c r="AY1556" s="157">
        <f>IF(IF(D1556='[1]Sheet1 (2)'!$C$69,'[1]Sheet1 (2)'!$D$69*('[1]Sheet1 (2)'!$D$72-rough_index)/'[1]Sheet1 (2)'!$D$72,IF([1]shee2!D1496='[1]Sheet1 (2)'!$C$70,'[1]Sheet1 (2)'!$D$70*('[1]Sheet1 (2)'!$D$72-rough_index)/'[1]Sheet1 (2)'!$D$72,IF([1]shee2!D1496='[1]Sheet1 (2)'!$C$71,'[1]Sheet1 (2)'!$D$71*('[1]Sheet1 (2)'!$D$72-rough_index)/'[1]Sheet1 (2)'!$D$72)))&lt;0,0,IF(D1556='[1]Sheet1 (2)'!$C$69,'[1]Sheet1 (2)'!$D$69*('[1]Sheet1 (2)'!$D$72-rough_index)/'[1]Sheet1 (2)'!$D$72,IF([1]shee2!D1496='[1]Sheet1 (2)'!$C$70,'[1]Sheet1 (2)'!$D$70*('[1]Sheet1 (2)'!$D$72-rough_index)/'[1]Sheet1 (2)'!$D$72,IF([1]shee2!D1496='[1]Sheet1 (2)'!$C$71,'[1]Sheet1 (2)'!$D$71*('[1]Sheet1 (2)'!$D$72-rough_index)/'[1]Sheet1 (2)'!$D$72))))</f>
        <v>2.5</v>
      </c>
      <c r="AZ1556" s="179">
        <f>+(AU1556*'[1]Sheet1 (2)'!$C$77)+(AV1556*'[1]Sheet1 (2)'!$C$78)+(AW1556*'[1]Sheet1 (2)'!$C$79)+(AX1556*'[1]Sheet1 (2)'!$C$80)+(AY1556*'[1]Sheet1 (2)'!$C$81)</f>
        <v>2.25</v>
      </c>
      <c r="BA1556" s="213" t="str">
        <f t="shared" si="48"/>
        <v>Poor</v>
      </c>
      <c r="BE1556">
        <f>IF(D1556='[1]Sheet1 (2)'!$C$61,'[1]Sheet1 (2)'!$D$61*(counts^2)+'[1]Sheet1 (2)'!$G$61*counts+'[1]Sheet1 (2)'!$J$61,IF(D1556='[1]Sheet1 (2)'!$C$62,'[1]Sheet1 (2)'!$D$62*counts+'[1]Sheet1 (2)'!$G$62,IF(D1556='[1]Sheet1 (2)'!$C$63,'[1]Sheet1 (2)'!$D$63*counts+'[1]Sheet1 (2)'!$G$63,IF(D1556='[1]Sheet1 (2)'!$C$64,'[1]Sheet1 (2)'!$D$64*counts+'[1]Sheet1 (2)'!$G$64))))</f>
        <v>2.0984129299999998</v>
      </c>
    </row>
    <row r="1557" spans="1:57" ht="12.75" customHeight="1">
      <c r="A1557" s="176" t="s">
        <v>282</v>
      </c>
      <c r="B1557" s="145" t="s">
        <v>76</v>
      </c>
      <c r="C1557" s="170">
        <v>1690</v>
      </c>
      <c r="D1557" s="174" t="s">
        <v>77</v>
      </c>
      <c r="E1557" s="171">
        <v>7.5</v>
      </c>
      <c r="F1557" s="171">
        <v>3</v>
      </c>
      <c r="G1557" s="171" t="s">
        <v>77</v>
      </c>
      <c r="H1557" s="171">
        <v>3</v>
      </c>
      <c r="I1557" s="171" t="s">
        <v>77</v>
      </c>
      <c r="J1557" s="173" t="s">
        <v>80</v>
      </c>
      <c r="K1557" s="173" t="s">
        <v>80</v>
      </c>
      <c r="L1557" s="169">
        <f>VLOOKUP(CONCATENATE(J1557,K1557),'Sheet1 (2)'!$J$6:$K$26,2,FALSE)</f>
        <v>0</v>
      </c>
      <c r="M1557" s="173" t="s">
        <v>79</v>
      </c>
      <c r="N1557" s="173" t="s">
        <v>83</v>
      </c>
      <c r="O1557" s="177">
        <f>VLOOKUP(CONCATENATE(M1557,N1557),'[2]Sheet1 (2)'!$L$6:$M$26,2,FALSE)</f>
        <v>50</v>
      </c>
      <c r="P1557" s="173" t="s">
        <v>79</v>
      </c>
      <c r="Q1557" s="173" t="s">
        <v>82</v>
      </c>
      <c r="R1557" s="177">
        <f>VLOOKUP(CONCATENATE(P1557,Q1557),'[2]Sheet1 (2)'!$N$6:$O$26,2,FALSE)</f>
        <v>25</v>
      </c>
      <c r="S1557" s="173" t="s">
        <v>78</v>
      </c>
      <c r="T1557" s="173" t="s">
        <v>82</v>
      </c>
      <c r="U1557" s="177">
        <f>VLOOKUP(CONCATENATE(S1557,T1557),'[2]Sheet1 (2)'!$P$6:$Q$26,2,FALSE)</f>
        <v>6.25</v>
      </c>
      <c r="V1557" s="173" t="s">
        <v>80</v>
      </c>
      <c r="W1557" s="173" t="s">
        <v>80</v>
      </c>
      <c r="X1557" s="177">
        <f>VLOOKUP(CONCATENATE(V1557,W1557),'[2]Sheet1 (2)'!$R$6:$S$26,2,FALSE)</f>
        <v>0</v>
      </c>
      <c r="Y1557" s="173" t="s">
        <v>82</v>
      </c>
      <c r="Z1557" s="173" t="s">
        <v>82</v>
      </c>
      <c r="AA1557" s="177">
        <f>VLOOKUP(CONCATENATE(Y1557,Z1557),'[2]Sheet1 (2)'!$T$6:$U$26,2,FALSE)</f>
        <v>12.5</v>
      </c>
      <c r="AB1557" s="173" t="s">
        <v>80</v>
      </c>
      <c r="AC1557" s="173" t="s">
        <v>80</v>
      </c>
      <c r="AD1557" s="177">
        <f>VLOOKUP(CONCATENATE(AB1557,AC1557),'[2]Sheet1 (2)'!$X$6:$Y$26,2,FALSE)</f>
        <v>0</v>
      </c>
      <c r="AE1557" s="173" t="s">
        <v>82</v>
      </c>
      <c r="AF1557" s="173" t="s">
        <v>81</v>
      </c>
      <c r="AG1557" s="177">
        <f>VLOOKUP(CONCATENATE(AE1557,AF1557),'[2]Sheet1 (2)'!$Z$6:$AA$26,2,FALSE)</f>
        <v>66</v>
      </c>
      <c r="AH1557" s="172"/>
      <c r="AI1557" s="175"/>
      <c r="AJ1557" s="140"/>
      <c r="AK1557" s="176" t="s">
        <v>282</v>
      </c>
      <c r="AL1557" s="176" t="s">
        <v>76</v>
      </c>
      <c r="AM1557" s="170">
        <f t="shared" si="49"/>
        <v>1690</v>
      </c>
      <c r="AN1557" s="147"/>
      <c r="AO1557" s="155"/>
      <c r="AP1557" s="183"/>
      <c r="AQ1557" s="157">
        <v>2.4094386031146167</v>
      </c>
      <c r="AR1557" s="158"/>
      <c r="AS1557" s="145">
        <f>LOOKUP(rufmkm,'[2]Sheet1 (2)'!$V$62:$V$71,'[2]Sheet1 (2)'!$W$62:$W$71)</f>
        <v>30</v>
      </c>
      <c r="AT1557" s="140"/>
      <c r="AU1557" s="157">
        <f>IF(IF(D1557='[2]Sheet1 (2)'!$C$69,'[2]Sheet1 (2)'!$D$69*('[2]Sheet1 (2)'!$D$72-rut_index)/'[2]Sheet1 (2)'!$D$72,IF([2]shee2!D1497='[2]Sheet1 (2)'!$C$70,'[2]Sheet1 (2)'!$D$70*('[2]Sheet1 (2)'!$D$72-rut_index)/'[2]Sheet1 (2)'!$D$72,IF([2]shee2!D1497='[2]Sheet1 (2)'!$C$71,'[2]Sheet1 (2)'!$D$71*('[2]Sheet1 (2)'!$D$72-rut_index)/'[2]Sheet1 (2)'!$D$72)))&lt;0,0,IF(D1557='[2]Sheet1 (2)'!$C$69,'[2]Sheet1 (2)'!$D$69*('[2]Sheet1 (2)'!$D$72-rut_index)/'[2]Sheet1 (2)'!$D$72,IF([2]shee2!D1497='[2]Sheet1 (2)'!$C$70,'[2]Sheet1 (2)'!$D$70*('[2]Sheet1 (2)'!$D$72-rut_index)/'[2]Sheet1 (2)'!$D$72,IF([2]shee2!D1497='[2]Sheet1 (2)'!$C$71,'[2]Sheet1 (2)'!$D$71*('[2]Sheet1 (2)'!$D$72-rut_index)/'[2]Sheet1 (2)'!$D$72))))</f>
        <v>5</v>
      </c>
      <c r="AV1557" s="157">
        <f>IF(IF(D1557='[2]Sheet1 (2)'!$C$69,'[2]Sheet1 (2)'!$D$69*('[2]Sheet1 (2)'!$D$72-crack_s_index)/'[2]Sheet1 (2)'!$D$72,IF([2]shee2!D1497='[2]Sheet1 (2)'!$C$70,'[2]Sheet1 (2)'!$D$70*('[2]Sheet1 (2)'!$D$72-crack_s_index)/'[2]Sheet1 (2)'!$D$72,IF([2]shee2!D1497='[2]Sheet1 (2)'!$C$71,'[2]Sheet1 (2)'!$D$71*('[2]Sheet1 (2)'!$D$72-crack_s_index)/'[2]Sheet1 (2)'!$D$72)))&lt;0,0,IF(D1557='[2]Sheet1 (2)'!$C$69,'[2]Sheet1 (2)'!$D$69*('[2]Sheet1 (2)'!$D$72-crack_s_index)/'[2]Sheet1 (2)'!$D$72,IF([2]shee2!D1497='[2]Sheet1 (2)'!$C$70,'[2]Sheet1 (2)'!$D$70*('[2]Sheet1 (2)'!$D$72-crack_s_index)/'[2]Sheet1 (2)'!$D$72,IF([2]shee2!D1497='[2]Sheet1 (2)'!$C$71,'[2]Sheet1 (2)'!$D$71*('[2]Sheet1 (2)'!$D$72-crack_s_index)/'[2]Sheet1 (2)'!$D$72))))</f>
        <v>0.83333333333333337</v>
      </c>
      <c r="AW1557" s="157">
        <f>IF(IF(D1557='[2]Sheet1 (2)'!$C$69,'[2]Sheet1 (2)'!$D$69*('[2]Sheet1 (2)'!$D$72-crack_t_index)/'[2]Sheet1 (2)'!$D$72,IF([2]shee2!D1497='[2]Sheet1 (2)'!$C$70,'[2]Sheet1 (2)'!$D$70*('[2]Sheet1 (2)'!$D$72-crack_t_index)/'[2]Sheet1 (2)'!$D$72,IF([2]shee2!D1497='[2]Sheet1 (2)'!$C$71,'[2]Sheet1 (2)'!$D$71*('[2]Sheet1 (2)'!$D$72-crack_t_index)/'[2]Sheet1 (2)'!$D$72)))&lt;0,0,IF(D1557='[2]Sheet1 (2)'!$C$69,'[2]Sheet1 (2)'!$D$69*('[2]Sheet1 (2)'!$D$72-crack_t_index)/'[2]Sheet1 (2)'!$D$72,IF([2]shee2!D1497='[2]Sheet1 (2)'!$C$70,'[2]Sheet1 (2)'!$D$70*('[2]Sheet1 (2)'!$D$72-crack_t_index)/'[2]Sheet1 (2)'!$D$72,IF([2]shee2!D1497='[2]Sheet1 (2)'!$C$71,'[2]Sheet1 (2)'!$D$71*('[2]Sheet1 (2)'!$D$72-crack_t_index)/'[2]Sheet1 (2)'!$D$72))))</f>
        <v>2.9166666666666665</v>
      </c>
      <c r="AX1557" s="157">
        <f>IF(IF(D1557='[2]Sheet1 (2)'!$C$69,'[2]Sheet1 (2)'!$D$69*('[2]Sheet1 (2)'!$D$72-rave_index)/'[2]Sheet1 (2)'!$D$72,IF([2]shee2!D1497='[2]Sheet1 (2)'!$C$70,'[2]Sheet1 (2)'!$D$70*('[2]Sheet1 (2)'!$D$72-rave_index)/'[2]Sheet1 (2)'!$D$72,IF([2]shee2!D1497='[2]Sheet1 (2)'!$C$71,'[2]Sheet1 (2)'!$D$71*('[2]Sheet1 (2)'!$D$72-rave_index)/'[2]Sheet1 (2)'!$D$72)))&lt;0,0,IF(D1557='[2]Sheet1 (2)'!$C$69,'[2]Sheet1 (2)'!$D$69*('[2]Sheet1 (2)'!$D$72-rave_index)/'[2]Sheet1 (2)'!$D$72,IF([2]shee2!D1497='[2]Sheet1 (2)'!$C$70,'[2]Sheet1 (2)'!$D$70*('[2]Sheet1 (2)'!$D$72-rave_index)/'[2]Sheet1 (2)'!$D$72,IF([2]shee2!D1497='[2]Sheet1 (2)'!$C$71,'[2]Sheet1 (2)'!$D$71*('[2]Sheet1 (2)'!$D$72-rave_index)/'[2]Sheet1 (2)'!$D$72))))</f>
        <v>3.9583333333333335</v>
      </c>
      <c r="AY1557" s="157">
        <f>IF(IF(D1557='[2]Sheet1 (2)'!$C$69,'[2]Sheet1 (2)'!$D$69*('[2]Sheet1 (2)'!$D$72-rough_index)/'[2]Sheet1 (2)'!$D$72,IF([2]shee2!D1497='[2]Sheet1 (2)'!$C$70,'[2]Sheet1 (2)'!$D$70*('[2]Sheet1 (2)'!$D$72-rough_index)/'[2]Sheet1 (2)'!$D$72,IF([2]shee2!D1497='[2]Sheet1 (2)'!$C$71,'[2]Sheet1 (2)'!$D$71*('[2]Sheet1 (2)'!$D$72-rough_index)/'[2]Sheet1 (2)'!$D$72)))&lt;0,0,IF(D1557='[2]Sheet1 (2)'!$C$69,'[2]Sheet1 (2)'!$D$69*('[2]Sheet1 (2)'!$D$72-rough_index)/'[2]Sheet1 (2)'!$D$72,IF([2]shee2!D1497='[2]Sheet1 (2)'!$C$70,'[2]Sheet1 (2)'!$D$70*('[2]Sheet1 (2)'!$D$72-rough_index)/'[2]Sheet1 (2)'!$D$72,IF([2]shee2!D1497='[2]Sheet1 (2)'!$C$71,'[2]Sheet1 (2)'!$D$71*('[2]Sheet1 (2)'!$D$72-rough_index)/'[2]Sheet1 (2)'!$D$72))))</f>
        <v>2.5</v>
      </c>
      <c r="AZ1557" s="179">
        <f>+(AU1557*'[2]Sheet1 (2)'!$C$77)+(AV1557*'[2]Sheet1 (2)'!$C$78)+(AW1557*'[2]Sheet1 (2)'!$C$79)+(AX1557*'[2]Sheet1 (2)'!$C$80)+(AY1557*'[2]Sheet1 (2)'!$C$81)</f>
        <v>2.5625</v>
      </c>
      <c r="BA1557" s="213" t="str">
        <f t="shared" si="48"/>
        <v>Fair</v>
      </c>
      <c r="BE1557">
        <f>IF(D1557='[2]Sheet1 (2)'!$C$61,'[2]Sheet1 (2)'!$D$61*(counts^2)+'[2]Sheet1 (2)'!$G$61*counts+'[2]Sheet1 (2)'!$J$61,IF(D1557='[2]Sheet1 (2)'!$C$62,'[2]Sheet1 (2)'!$D$62*counts+'[2]Sheet1 (2)'!$G$62,IF(D1557='[2]Sheet1 (2)'!$C$63,'[2]Sheet1 (2)'!$D$63*counts+'[2]Sheet1 (2)'!$G$63,IF(D1557='[2]Sheet1 (2)'!$C$64,'[2]Sheet1 (2)'!$D$64*counts+'[2]Sheet1 (2)'!$G$64))))</f>
        <v>2.0984129299999998</v>
      </c>
    </row>
    <row r="1558" spans="1:57" s="210" customFormat="1" ht="12.75" customHeight="1">
      <c r="A1558" s="197" t="s">
        <v>282</v>
      </c>
      <c r="B1558" s="198" t="s">
        <v>76</v>
      </c>
      <c r="C1558" s="199">
        <v>1691</v>
      </c>
      <c r="D1558" s="200"/>
      <c r="E1558" s="198"/>
      <c r="F1558" s="198"/>
      <c r="G1558" s="198"/>
      <c r="H1558" s="198"/>
      <c r="I1558" s="198"/>
      <c r="J1558" s="197"/>
      <c r="K1558" s="197"/>
      <c r="L1558" s="201"/>
      <c r="M1558" s="197"/>
      <c r="N1558" s="197"/>
      <c r="O1558" s="202"/>
      <c r="P1558" s="197"/>
      <c r="Q1558" s="197"/>
      <c r="R1558" s="202"/>
      <c r="S1558" s="197"/>
      <c r="T1558" s="197"/>
      <c r="U1558" s="202"/>
      <c r="V1558" s="197"/>
      <c r="W1558" s="197"/>
      <c r="X1558" s="202"/>
      <c r="Y1558" s="197"/>
      <c r="Z1558" s="197"/>
      <c r="AA1558" s="202"/>
      <c r="AB1558" s="197"/>
      <c r="AC1558" s="197"/>
      <c r="AD1558" s="202"/>
      <c r="AE1558" s="197"/>
      <c r="AF1558" s="197"/>
      <c r="AG1558" s="202"/>
      <c r="AH1558" s="217" t="s">
        <v>406</v>
      </c>
      <c r="AI1558" s="211"/>
      <c r="AJ1558" s="205"/>
      <c r="AK1558" s="197" t="s">
        <v>282</v>
      </c>
      <c r="AL1558" s="197" t="s">
        <v>76</v>
      </c>
      <c r="AM1558" s="170">
        <f t="shared" si="49"/>
        <v>1691</v>
      </c>
      <c r="AN1558" s="212"/>
      <c r="AO1558" s="212" t="s">
        <v>493</v>
      </c>
      <c r="AP1558" s="212"/>
      <c r="AQ1558" s="212"/>
      <c r="AR1558" s="212"/>
      <c r="AS1558" s="212"/>
      <c r="AT1558" s="205"/>
      <c r="AU1558" s="207"/>
      <c r="AV1558" s="207"/>
      <c r="AW1558" s="207"/>
      <c r="AX1558" s="207"/>
      <c r="AY1558" s="207"/>
      <c r="AZ1558" s="209"/>
      <c r="BA1558" s="213" t="str">
        <f t="shared" si="48"/>
        <v>Maintained By Peshawar Development Authority (PDA)</v>
      </c>
      <c r="BE1558" s="210" t="b">
        <f>IF(D1558='[2]Sheet1 (2)'!$C$61,'[2]Sheet1 (2)'!$D$61*(counts^2)+'[2]Sheet1 (2)'!$G$61*counts+'[2]Sheet1 (2)'!$J$61,IF(D1558='[2]Sheet1 (2)'!$C$62,'[2]Sheet1 (2)'!$D$62*counts+'[2]Sheet1 (2)'!$G$62,IF(D1558='[2]Sheet1 (2)'!$C$63,'[2]Sheet1 (2)'!$D$63*counts+'[2]Sheet1 (2)'!$G$63,IF(D1558='[2]Sheet1 (2)'!$C$64,'[2]Sheet1 (2)'!$D$64*counts+'[2]Sheet1 (2)'!$G$64))))</f>
        <v>0</v>
      </c>
    </row>
    <row r="1559" spans="1:57" s="210" customFormat="1" ht="12.75" customHeight="1">
      <c r="A1559" s="197" t="s">
        <v>282</v>
      </c>
      <c r="B1559" s="198" t="s">
        <v>76</v>
      </c>
      <c r="C1559" s="199">
        <v>1692</v>
      </c>
      <c r="D1559" s="200"/>
      <c r="E1559" s="198"/>
      <c r="F1559" s="198"/>
      <c r="G1559" s="198"/>
      <c r="H1559" s="198"/>
      <c r="I1559" s="198"/>
      <c r="J1559" s="197"/>
      <c r="K1559" s="197"/>
      <c r="L1559" s="201"/>
      <c r="M1559" s="197"/>
      <c r="N1559" s="197"/>
      <c r="O1559" s="202"/>
      <c r="P1559" s="197"/>
      <c r="Q1559" s="197"/>
      <c r="R1559" s="202"/>
      <c r="S1559" s="197"/>
      <c r="T1559" s="197"/>
      <c r="U1559" s="202"/>
      <c r="V1559" s="197"/>
      <c r="W1559" s="197"/>
      <c r="X1559" s="202"/>
      <c r="Y1559" s="197"/>
      <c r="Z1559" s="197"/>
      <c r="AA1559" s="202"/>
      <c r="AB1559" s="197"/>
      <c r="AC1559" s="197"/>
      <c r="AD1559" s="202"/>
      <c r="AE1559" s="197"/>
      <c r="AF1559" s="197"/>
      <c r="AG1559" s="202"/>
      <c r="AH1559" s="217" t="s">
        <v>406</v>
      </c>
      <c r="AI1559" s="211"/>
      <c r="AJ1559" s="205"/>
      <c r="AK1559" s="197" t="s">
        <v>282</v>
      </c>
      <c r="AL1559" s="197" t="s">
        <v>76</v>
      </c>
      <c r="AM1559" s="170">
        <f t="shared" si="49"/>
        <v>1692</v>
      </c>
      <c r="AN1559" s="212"/>
      <c r="AO1559" s="212"/>
      <c r="AP1559" s="212"/>
      <c r="AQ1559" s="212"/>
      <c r="AR1559" s="212"/>
      <c r="AS1559" s="212"/>
      <c r="AT1559" s="205"/>
      <c r="AU1559" s="207"/>
      <c r="AV1559" s="207"/>
      <c r="AW1559" s="207"/>
      <c r="AX1559" s="207"/>
      <c r="AY1559" s="207"/>
      <c r="AZ1559" s="209"/>
      <c r="BA1559" s="213" t="str">
        <f t="shared" si="48"/>
        <v>Maintained By Peshawar Development Authority (PDA)</v>
      </c>
      <c r="BE1559" s="210" t="b">
        <f>IF(D1559='[2]Sheet1 (2)'!$C$61,'[2]Sheet1 (2)'!$D$61*(counts^2)+'[2]Sheet1 (2)'!$G$61*counts+'[2]Sheet1 (2)'!$J$61,IF(D1559='[2]Sheet1 (2)'!$C$62,'[2]Sheet1 (2)'!$D$62*counts+'[2]Sheet1 (2)'!$G$62,IF(D1559='[2]Sheet1 (2)'!$C$63,'[2]Sheet1 (2)'!$D$63*counts+'[2]Sheet1 (2)'!$G$63,IF(D1559='[2]Sheet1 (2)'!$C$64,'[2]Sheet1 (2)'!$D$64*counts+'[2]Sheet1 (2)'!$G$64))))</f>
        <v>0</v>
      </c>
    </row>
    <row r="1560" spans="1:57" s="210" customFormat="1" ht="12.75" customHeight="1">
      <c r="A1560" s="197" t="s">
        <v>282</v>
      </c>
      <c r="B1560" s="198" t="s">
        <v>76</v>
      </c>
      <c r="C1560" s="199">
        <v>1693</v>
      </c>
      <c r="D1560" s="200"/>
      <c r="E1560" s="198"/>
      <c r="F1560" s="198"/>
      <c r="G1560" s="198"/>
      <c r="H1560" s="198"/>
      <c r="I1560" s="198"/>
      <c r="J1560" s="197"/>
      <c r="K1560" s="197"/>
      <c r="L1560" s="201"/>
      <c r="M1560" s="197"/>
      <c r="N1560" s="197"/>
      <c r="O1560" s="202"/>
      <c r="P1560" s="197"/>
      <c r="Q1560" s="197"/>
      <c r="R1560" s="202"/>
      <c r="S1560" s="197"/>
      <c r="T1560" s="197"/>
      <c r="U1560" s="202"/>
      <c r="V1560" s="197"/>
      <c r="W1560" s="197"/>
      <c r="X1560" s="202"/>
      <c r="Y1560" s="197"/>
      <c r="Z1560" s="197"/>
      <c r="AA1560" s="202"/>
      <c r="AB1560" s="197"/>
      <c r="AC1560" s="197"/>
      <c r="AD1560" s="202"/>
      <c r="AE1560" s="197"/>
      <c r="AF1560" s="197"/>
      <c r="AG1560" s="202"/>
      <c r="AH1560" s="217" t="s">
        <v>406</v>
      </c>
      <c r="AI1560" s="211"/>
      <c r="AJ1560" s="205"/>
      <c r="AK1560" s="197" t="s">
        <v>282</v>
      </c>
      <c r="AL1560" s="197" t="s">
        <v>76</v>
      </c>
      <c r="AM1560" s="170">
        <f t="shared" si="49"/>
        <v>1693</v>
      </c>
      <c r="AN1560" s="212"/>
      <c r="AO1560" s="212"/>
      <c r="AP1560" s="212"/>
      <c r="AQ1560" s="212"/>
      <c r="AR1560" s="212"/>
      <c r="AS1560" s="212"/>
      <c r="AT1560" s="205"/>
      <c r="AU1560" s="207"/>
      <c r="AV1560" s="207"/>
      <c r="AW1560" s="207"/>
      <c r="AX1560" s="207"/>
      <c r="AY1560" s="207"/>
      <c r="AZ1560" s="209"/>
      <c r="BA1560" s="213" t="str">
        <f t="shared" si="48"/>
        <v>Maintained By Peshawar Development Authority (PDA)</v>
      </c>
      <c r="BE1560" s="210" t="b">
        <f>IF(D1560='[2]Sheet1 (2)'!$C$61,'[2]Sheet1 (2)'!$D$61*(counts^2)+'[2]Sheet1 (2)'!$G$61*counts+'[2]Sheet1 (2)'!$J$61,IF(D1560='[2]Sheet1 (2)'!$C$62,'[2]Sheet1 (2)'!$D$62*counts+'[2]Sheet1 (2)'!$G$62,IF(D1560='[2]Sheet1 (2)'!$C$63,'[2]Sheet1 (2)'!$D$63*counts+'[2]Sheet1 (2)'!$G$63,IF(D1560='[2]Sheet1 (2)'!$C$64,'[2]Sheet1 (2)'!$D$64*counts+'[2]Sheet1 (2)'!$G$64))))</f>
        <v>0</v>
      </c>
    </row>
    <row r="1561" spans="1:57" s="210" customFormat="1" ht="12.75" customHeight="1">
      <c r="A1561" s="197" t="s">
        <v>282</v>
      </c>
      <c r="B1561" s="198" t="s">
        <v>76</v>
      </c>
      <c r="C1561" s="199">
        <v>1694</v>
      </c>
      <c r="D1561" s="200"/>
      <c r="E1561" s="198"/>
      <c r="F1561" s="198"/>
      <c r="G1561" s="198"/>
      <c r="H1561" s="198"/>
      <c r="I1561" s="198"/>
      <c r="J1561" s="197"/>
      <c r="K1561" s="197"/>
      <c r="L1561" s="201"/>
      <c r="M1561" s="197"/>
      <c r="N1561" s="197"/>
      <c r="O1561" s="202"/>
      <c r="P1561" s="197"/>
      <c r="Q1561" s="197"/>
      <c r="R1561" s="202"/>
      <c r="S1561" s="197"/>
      <c r="T1561" s="197"/>
      <c r="U1561" s="202"/>
      <c r="V1561" s="197"/>
      <c r="W1561" s="197"/>
      <c r="X1561" s="202"/>
      <c r="Y1561" s="197"/>
      <c r="Z1561" s="197"/>
      <c r="AA1561" s="202"/>
      <c r="AB1561" s="197"/>
      <c r="AC1561" s="197"/>
      <c r="AD1561" s="202"/>
      <c r="AE1561" s="197"/>
      <c r="AF1561" s="197"/>
      <c r="AG1561" s="202"/>
      <c r="AH1561" s="217" t="s">
        <v>406</v>
      </c>
      <c r="AI1561" s="211"/>
      <c r="AJ1561" s="205"/>
      <c r="AK1561" s="197" t="s">
        <v>282</v>
      </c>
      <c r="AL1561" s="197" t="s">
        <v>76</v>
      </c>
      <c r="AM1561" s="170">
        <f t="shared" si="49"/>
        <v>1694</v>
      </c>
      <c r="AN1561" s="212"/>
      <c r="AO1561" s="212"/>
      <c r="AP1561" s="212"/>
      <c r="AQ1561" s="212"/>
      <c r="AR1561" s="212"/>
      <c r="AS1561" s="212"/>
      <c r="AT1561" s="205"/>
      <c r="AU1561" s="207"/>
      <c r="AV1561" s="207"/>
      <c r="AW1561" s="207"/>
      <c r="AX1561" s="207"/>
      <c r="AY1561" s="207"/>
      <c r="AZ1561" s="209"/>
      <c r="BA1561" s="213" t="str">
        <f t="shared" si="48"/>
        <v>Maintained By Peshawar Development Authority (PDA)</v>
      </c>
      <c r="BE1561" s="210" t="b">
        <f>IF(D1561='[2]Sheet1 (2)'!$C$61,'[2]Sheet1 (2)'!$D$61*(counts^2)+'[2]Sheet1 (2)'!$G$61*counts+'[2]Sheet1 (2)'!$J$61,IF(D1561='[2]Sheet1 (2)'!$C$62,'[2]Sheet1 (2)'!$D$62*counts+'[2]Sheet1 (2)'!$G$62,IF(D1561='[2]Sheet1 (2)'!$C$63,'[2]Sheet1 (2)'!$D$63*counts+'[2]Sheet1 (2)'!$G$63,IF(D1561='[2]Sheet1 (2)'!$C$64,'[2]Sheet1 (2)'!$D$64*counts+'[2]Sheet1 (2)'!$G$64))))</f>
        <v>0</v>
      </c>
    </row>
    <row r="1562" spans="1:57" s="210" customFormat="1" ht="12.75" customHeight="1">
      <c r="A1562" s="197" t="s">
        <v>282</v>
      </c>
      <c r="B1562" s="198" t="s">
        <v>76</v>
      </c>
      <c r="C1562" s="199">
        <v>1695</v>
      </c>
      <c r="D1562" s="200"/>
      <c r="E1562" s="198"/>
      <c r="F1562" s="198"/>
      <c r="G1562" s="198"/>
      <c r="H1562" s="198"/>
      <c r="I1562" s="198"/>
      <c r="J1562" s="197"/>
      <c r="K1562" s="197"/>
      <c r="L1562" s="201"/>
      <c r="M1562" s="197"/>
      <c r="N1562" s="197"/>
      <c r="O1562" s="202"/>
      <c r="P1562" s="197"/>
      <c r="Q1562" s="197"/>
      <c r="R1562" s="202"/>
      <c r="S1562" s="197"/>
      <c r="T1562" s="197"/>
      <c r="U1562" s="202"/>
      <c r="V1562" s="197"/>
      <c r="W1562" s="197"/>
      <c r="X1562" s="202"/>
      <c r="Y1562" s="197"/>
      <c r="Z1562" s="197"/>
      <c r="AA1562" s="202"/>
      <c r="AB1562" s="197"/>
      <c r="AC1562" s="197"/>
      <c r="AD1562" s="202"/>
      <c r="AE1562" s="197"/>
      <c r="AF1562" s="197"/>
      <c r="AG1562" s="202"/>
      <c r="AH1562" s="217" t="s">
        <v>406</v>
      </c>
      <c r="AI1562" s="211"/>
      <c r="AJ1562" s="205"/>
      <c r="AK1562" s="197" t="s">
        <v>282</v>
      </c>
      <c r="AL1562" s="197" t="s">
        <v>76</v>
      </c>
      <c r="AM1562" s="170">
        <f t="shared" si="49"/>
        <v>1695</v>
      </c>
      <c r="AN1562" s="212"/>
      <c r="AO1562" s="212"/>
      <c r="AP1562" s="212"/>
      <c r="AQ1562" s="212"/>
      <c r="AR1562" s="212"/>
      <c r="AS1562" s="212"/>
      <c r="AT1562" s="205"/>
      <c r="AU1562" s="207"/>
      <c r="AV1562" s="207"/>
      <c r="AW1562" s="207"/>
      <c r="AX1562" s="207"/>
      <c r="AY1562" s="207"/>
      <c r="AZ1562" s="209"/>
      <c r="BA1562" s="213" t="str">
        <f t="shared" si="48"/>
        <v>Maintained By Peshawar Development Authority (PDA)</v>
      </c>
      <c r="BE1562" s="210" t="b">
        <f>IF(D1562='[2]Sheet1 (2)'!$C$61,'[2]Sheet1 (2)'!$D$61*(counts^2)+'[2]Sheet1 (2)'!$G$61*counts+'[2]Sheet1 (2)'!$J$61,IF(D1562='[2]Sheet1 (2)'!$C$62,'[2]Sheet1 (2)'!$D$62*counts+'[2]Sheet1 (2)'!$G$62,IF(D1562='[2]Sheet1 (2)'!$C$63,'[2]Sheet1 (2)'!$D$63*counts+'[2]Sheet1 (2)'!$G$63,IF(D1562='[2]Sheet1 (2)'!$C$64,'[2]Sheet1 (2)'!$D$64*counts+'[2]Sheet1 (2)'!$G$64))))</f>
        <v>0</v>
      </c>
    </row>
    <row r="1563" spans="1:57" s="210" customFormat="1" ht="12.75" customHeight="1">
      <c r="A1563" s="197" t="s">
        <v>282</v>
      </c>
      <c r="B1563" s="198" t="s">
        <v>76</v>
      </c>
      <c r="C1563" s="199">
        <v>1696</v>
      </c>
      <c r="D1563" s="200"/>
      <c r="E1563" s="198"/>
      <c r="F1563" s="198"/>
      <c r="G1563" s="198"/>
      <c r="H1563" s="198"/>
      <c r="I1563" s="198"/>
      <c r="J1563" s="197"/>
      <c r="K1563" s="197"/>
      <c r="L1563" s="201"/>
      <c r="M1563" s="197"/>
      <c r="N1563" s="197"/>
      <c r="O1563" s="202"/>
      <c r="P1563" s="197"/>
      <c r="Q1563" s="197"/>
      <c r="R1563" s="202"/>
      <c r="S1563" s="197"/>
      <c r="T1563" s="197"/>
      <c r="U1563" s="202"/>
      <c r="V1563" s="197"/>
      <c r="W1563" s="197"/>
      <c r="X1563" s="202"/>
      <c r="Y1563" s="197"/>
      <c r="Z1563" s="197"/>
      <c r="AA1563" s="202"/>
      <c r="AB1563" s="197"/>
      <c r="AC1563" s="197"/>
      <c r="AD1563" s="202"/>
      <c r="AE1563" s="197"/>
      <c r="AF1563" s="197"/>
      <c r="AG1563" s="202"/>
      <c r="AH1563" s="217" t="s">
        <v>406</v>
      </c>
      <c r="AI1563" s="211"/>
      <c r="AJ1563" s="205"/>
      <c r="AK1563" s="197" t="s">
        <v>282</v>
      </c>
      <c r="AL1563" s="197" t="s">
        <v>76</v>
      </c>
      <c r="AM1563" s="170">
        <f t="shared" si="49"/>
        <v>1696</v>
      </c>
      <c r="AN1563" s="212"/>
      <c r="AO1563" s="212"/>
      <c r="AP1563" s="212"/>
      <c r="AQ1563" s="212"/>
      <c r="AR1563" s="212"/>
      <c r="AS1563" s="212"/>
      <c r="AT1563" s="205"/>
      <c r="AU1563" s="207"/>
      <c r="AV1563" s="207"/>
      <c r="AW1563" s="207"/>
      <c r="AX1563" s="207"/>
      <c r="AY1563" s="207"/>
      <c r="AZ1563" s="209"/>
      <c r="BA1563" s="213" t="str">
        <f t="shared" si="48"/>
        <v>Maintained By Peshawar Development Authority (PDA)</v>
      </c>
      <c r="BE1563" s="210" t="b">
        <f>IF(D1563='[2]Sheet1 (2)'!$C$61,'[2]Sheet1 (2)'!$D$61*(counts^2)+'[2]Sheet1 (2)'!$G$61*counts+'[2]Sheet1 (2)'!$J$61,IF(D1563='[2]Sheet1 (2)'!$C$62,'[2]Sheet1 (2)'!$D$62*counts+'[2]Sheet1 (2)'!$G$62,IF(D1563='[2]Sheet1 (2)'!$C$63,'[2]Sheet1 (2)'!$D$63*counts+'[2]Sheet1 (2)'!$G$63,IF(D1563='[2]Sheet1 (2)'!$C$64,'[2]Sheet1 (2)'!$D$64*counts+'[2]Sheet1 (2)'!$G$64))))</f>
        <v>0</v>
      </c>
    </row>
    <row r="1564" spans="1:57" s="210" customFormat="1" ht="12.75" customHeight="1">
      <c r="A1564" s="197" t="s">
        <v>282</v>
      </c>
      <c r="B1564" s="198" t="s">
        <v>76</v>
      </c>
      <c r="C1564" s="199">
        <v>1697</v>
      </c>
      <c r="D1564" s="200"/>
      <c r="E1564" s="198"/>
      <c r="F1564" s="198"/>
      <c r="G1564" s="198"/>
      <c r="H1564" s="198"/>
      <c r="I1564" s="198"/>
      <c r="J1564" s="197"/>
      <c r="K1564" s="197"/>
      <c r="L1564" s="201"/>
      <c r="M1564" s="197"/>
      <c r="N1564" s="197"/>
      <c r="O1564" s="202"/>
      <c r="P1564" s="197"/>
      <c r="Q1564" s="197"/>
      <c r="R1564" s="202"/>
      <c r="S1564" s="197"/>
      <c r="T1564" s="197"/>
      <c r="U1564" s="202"/>
      <c r="V1564" s="197"/>
      <c r="W1564" s="197"/>
      <c r="X1564" s="202"/>
      <c r="Y1564" s="197"/>
      <c r="Z1564" s="197"/>
      <c r="AA1564" s="202"/>
      <c r="AB1564" s="197"/>
      <c r="AC1564" s="197"/>
      <c r="AD1564" s="202"/>
      <c r="AE1564" s="197"/>
      <c r="AF1564" s="197"/>
      <c r="AG1564" s="202"/>
      <c r="AH1564" s="217" t="s">
        <v>406</v>
      </c>
      <c r="AI1564" s="211"/>
      <c r="AJ1564" s="205"/>
      <c r="AK1564" s="197" t="s">
        <v>282</v>
      </c>
      <c r="AL1564" s="197" t="s">
        <v>76</v>
      </c>
      <c r="AM1564" s="170">
        <f t="shared" si="49"/>
        <v>1697</v>
      </c>
      <c r="AN1564" s="212"/>
      <c r="AO1564" s="212"/>
      <c r="AP1564" s="212"/>
      <c r="AQ1564" s="212"/>
      <c r="AR1564" s="212"/>
      <c r="AS1564" s="212"/>
      <c r="AT1564" s="205"/>
      <c r="AU1564" s="207"/>
      <c r="AV1564" s="207"/>
      <c r="AW1564" s="207"/>
      <c r="AX1564" s="207"/>
      <c r="AY1564" s="207"/>
      <c r="AZ1564" s="209"/>
      <c r="BA1564" s="213" t="str">
        <f t="shared" si="48"/>
        <v>Maintained By Peshawar Development Authority (PDA)</v>
      </c>
      <c r="BE1564" s="210" t="b">
        <f>IF(D1564='[2]Sheet1 (2)'!$C$61,'[2]Sheet1 (2)'!$D$61*(counts^2)+'[2]Sheet1 (2)'!$G$61*counts+'[2]Sheet1 (2)'!$J$61,IF(D1564='[2]Sheet1 (2)'!$C$62,'[2]Sheet1 (2)'!$D$62*counts+'[2]Sheet1 (2)'!$G$62,IF(D1564='[2]Sheet1 (2)'!$C$63,'[2]Sheet1 (2)'!$D$63*counts+'[2]Sheet1 (2)'!$G$63,IF(D1564='[2]Sheet1 (2)'!$C$64,'[2]Sheet1 (2)'!$D$64*counts+'[2]Sheet1 (2)'!$G$64))))</f>
        <v>0</v>
      </c>
    </row>
    <row r="1565" spans="1:57" s="210" customFormat="1" ht="12.75" customHeight="1">
      <c r="A1565" s="197" t="s">
        <v>282</v>
      </c>
      <c r="B1565" s="198" t="s">
        <v>76</v>
      </c>
      <c r="C1565" s="199">
        <v>1698</v>
      </c>
      <c r="D1565" s="200"/>
      <c r="E1565" s="198"/>
      <c r="F1565" s="198"/>
      <c r="G1565" s="198"/>
      <c r="H1565" s="198"/>
      <c r="I1565" s="198"/>
      <c r="J1565" s="197"/>
      <c r="K1565" s="197"/>
      <c r="L1565" s="201"/>
      <c r="M1565" s="197"/>
      <c r="N1565" s="197"/>
      <c r="O1565" s="202"/>
      <c r="P1565" s="197"/>
      <c r="Q1565" s="197"/>
      <c r="R1565" s="202"/>
      <c r="S1565" s="197"/>
      <c r="T1565" s="197"/>
      <c r="U1565" s="202"/>
      <c r="V1565" s="197"/>
      <c r="W1565" s="197"/>
      <c r="X1565" s="202"/>
      <c r="Y1565" s="197"/>
      <c r="Z1565" s="197"/>
      <c r="AA1565" s="202"/>
      <c r="AB1565" s="197"/>
      <c r="AC1565" s="197"/>
      <c r="AD1565" s="202"/>
      <c r="AE1565" s="197"/>
      <c r="AF1565" s="197"/>
      <c r="AG1565" s="202"/>
      <c r="AH1565" s="217" t="s">
        <v>406</v>
      </c>
      <c r="AI1565" s="211"/>
      <c r="AJ1565" s="205"/>
      <c r="AK1565" s="197" t="s">
        <v>282</v>
      </c>
      <c r="AL1565" s="197" t="s">
        <v>76</v>
      </c>
      <c r="AM1565" s="170">
        <f t="shared" si="49"/>
        <v>1698</v>
      </c>
      <c r="AN1565" s="212"/>
      <c r="AO1565" s="212"/>
      <c r="AP1565" s="212"/>
      <c r="AQ1565" s="212"/>
      <c r="AR1565" s="212"/>
      <c r="AS1565" s="212"/>
      <c r="AT1565" s="205"/>
      <c r="AU1565" s="207"/>
      <c r="AV1565" s="207"/>
      <c r="AW1565" s="207"/>
      <c r="AX1565" s="207"/>
      <c r="AY1565" s="207"/>
      <c r="AZ1565" s="209"/>
      <c r="BA1565" s="213" t="str">
        <f t="shared" si="48"/>
        <v>Maintained By Peshawar Development Authority (PDA)</v>
      </c>
      <c r="BE1565" s="210" t="b">
        <f>IF(D1565='[2]Sheet1 (2)'!$C$61,'[2]Sheet1 (2)'!$D$61*(counts^2)+'[2]Sheet1 (2)'!$G$61*counts+'[2]Sheet1 (2)'!$J$61,IF(D1565='[2]Sheet1 (2)'!$C$62,'[2]Sheet1 (2)'!$D$62*counts+'[2]Sheet1 (2)'!$G$62,IF(D1565='[2]Sheet1 (2)'!$C$63,'[2]Sheet1 (2)'!$D$63*counts+'[2]Sheet1 (2)'!$G$63,IF(D1565='[2]Sheet1 (2)'!$C$64,'[2]Sheet1 (2)'!$D$64*counts+'[2]Sheet1 (2)'!$G$64))))</f>
        <v>0</v>
      </c>
    </row>
    <row r="1566" spans="1:57" s="210" customFormat="1" ht="12.75" customHeight="1">
      <c r="A1566" s="197" t="s">
        <v>282</v>
      </c>
      <c r="B1566" s="198" t="s">
        <v>76</v>
      </c>
      <c r="C1566" s="199">
        <v>1699</v>
      </c>
      <c r="D1566" s="200"/>
      <c r="E1566" s="198"/>
      <c r="F1566" s="198"/>
      <c r="G1566" s="198"/>
      <c r="H1566" s="198"/>
      <c r="I1566" s="198"/>
      <c r="J1566" s="197"/>
      <c r="K1566" s="197"/>
      <c r="L1566" s="201"/>
      <c r="M1566" s="197"/>
      <c r="N1566" s="197"/>
      <c r="O1566" s="202"/>
      <c r="P1566" s="197"/>
      <c r="Q1566" s="197"/>
      <c r="R1566" s="202"/>
      <c r="S1566" s="197"/>
      <c r="T1566" s="197"/>
      <c r="U1566" s="202"/>
      <c r="V1566" s="197"/>
      <c r="W1566" s="197"/>
      <c r="X1566" s="202"/>
      <c r="Y1566" s="197"/>
      <c r="Z1566" s="197"/>
      <c r="AA1566" s="202"/>
      <c r="AB1566" s="197"/>
      <c r="AC1566" s="197"/>
      <c r="AD1566" s="202"/>
      <c r="AE1566" s="197"/>
      <c r="AF1566" s="197"/>
      <c r="AG1566" s="202"/>
      <c r="AH1566" s="217" t="s">
        <v>406</v>
      </c>
      <c r="AI1566" s="211"/>
      <c r="AJ1566" s="205"/>
      <c r="AK1566" s="197" t="s">
        <v>282</v>
      </c>
      <c r="AL1566" s="197" t="s">
        <v>76</v>
      </c>
      <c r="AM1566" s="170">
        <f t="shared" si="49"/>
        <v>1699</v>
      </c>
      <c r="AN1566" s="212"/>
      <c r="AO1566" s="212"/>
      <c r="AP1566" s="212"/>
      <c r="AQ1566" s="212"/>
      <c r="AR1566" s="212"/>
      <c r="AS1566" s="212"/>
      <c r="AT1566" s="205"/>
      <c r="AU1566" s="207"/>
      <c r="AV1566" s="207"/>
      <c r="AW1566" s="207"/>
      <c r="AX1566" s="207"/>
      <c r="AY1566" s="207"/>
      <c r="AZ1566" s="209"/>
      <c r="BA1566" s="213" t="str">
        <f t="shared" si="48"/>
        <v>Maintained By Peshawar Development Authority (PDA)</v>
      </c>
      <c r="BE1566" s="210" t="b">
        <f>IF(D1566='[2]Sheet1 (2)'!$C$61,'[2]Sheet1 (2)'!$D$61*(counts^2)+'[2]Sheet1 (2)'!$G$61*counts+'[2]Sheet1 (2)'!$J$61,IF(D1566='[2]Sheet1 (2)'!$C$62,'[2]Sheet1 (2)'!$D$62*counts+'[2]Sheet1 (2)'!$G$62,IF(D1566='[2]Sheet1 (2)'!$C$63,'[2]Sheet1 (2)'!$D$63*counts+'[2]Sheet1 (2)'!$G$63,IF(D1566='[2]Sheet1 (2)'!$C$64,'[2]Sheet1 (2)'!$D$64*counts+'[2]Sheet1 (2)'!$G$64))))</f>
        <v>0</v>
      </c>
    </row>
    <row r="1567" spans="1:57" s="210" customFormat="1" ht="12.75" customHeight="1">
      <c r="A1567" s="197" t="s">
        <v>282</v>
      </c>
      <c r="B1567" s="198" t="s">
        <v>76</v>
      </c>
      <c r="C1567" s="199">
        <v>1700</v>
      </c>
      <c r="D1567" s="200"/>
      <c r="E1567" s="198"/>
      <c r="F1567" s="198"/>
      <c r="G1567" s="198"/>
      <c r="H1567" s="198"/>
      <c r="I1567" s="198"/>
      <c r="J1567" s="197"/>
      <c r="K1567" s="197"/>
      <c r="L1567" s="201"/>
      <c r="M1567" s="197"/>
      <c r="N1567" s="197"/>
      <c r="O1567" s="202"/>
      <c r="P1567" s="197"/>
      <c r="Q1567" s="197"/>
      <c r="R1567" s="202"/>
      <c r="S1567" s="197"/>
      <c r="T1567" s="197"/>
      <c r="U1567" s="202"/>
      <c r="V1567" s="197"/>
      <c r="W1567" s="197"/>
      <c r="X1567" s="202"/>
      <c r="Y1567" s="197"/>
      <c r="Z1567" s="197"/>
      <c r="AA1567" s="202"/>
      <c r="AB1567" s="197"/>
      <c r="AC1567" s="197"/>
      <c r="AD1567" s="202"/>
      <c r="AE1567" s="197"/>
      <c r="AF1567" s="197"/>
      <c r="AG1567" s="202"/>
      <c r="AH1567" s="217" t="s">
        <v>406</v>
      </c>
      <c r="AI1567" s="211"/>
      <c r="AJ1567" s="205"/>
      <c r="AK1567" s="197" t="s">
        <v>282</v>
      </c>
      <c r="AL1567" s="197" t="s">
        <v>76</v>
      </c>
      <c r="AM1567" s="170">
        <f t="shared" si="49"/>
        <v>1700</v>
      </c>
      <c r="AN1567" s="212"/>
      <c r="AO1567" s="212"/>
      <c r="AP1567" s="212"/>
      <c r="AQ1567" s="212"/>
      <c r="AR1567" s="212"/>
      <c r="AS1567" s="212"/>
      <c r="AT1567" s="205"/>
      <c r="AU1567" s="207"/>
      <c r="AV1567" s="207"/>
      <c r="AW1567" s="207"/>
      <c r="AX1567" s="207"/>
      <c r="AY1567" s="207"/>
      <c r="AZ1567" s="209"/>
      <c r="BA1567" s="213" t="str">
        <f t="shared" si="48"/>
        <v>Maintained By Peshawar Development Authority (PDA)</v>
      </c>
      <c r="BE1567" s="210" t="b">
        <f>IF(D1567='[2]Sheet1 (2)'!$C$61,'[2]Sheet1 (2)'!$D$61*(counts^2)+'[2]Sheet1 (2)'!$G$61*counts+'[2]Sheet1 (2)'!$J$61,IF(D1567='[2]Sheet1 (2)'!$C$62,'[2]Sheet1 (2)'!$D$62*counts+'[2]Sheet1 (2)'!$G$62,IF(D1567='[2]Sheet1 (2)'!$C$63,'[2]Sheet1 (2)'!$D$63*counts+'[2]Sheet1 (2)'!$G$63,IF(D1567='[2]Sheet1 (2)'!$C$64,'[2]Sheet1 (2)'!$D$64*counts+'[2]Sheet1 (2)'!$G$64))))</f>
        <v>0</v>
      </c>
    </row>
    <row r="1568" spans="1:57" s="210" customFormat="1" ht="12.75" customHeight="1">
      <c r="A1568" s="197" t="s">
        <v>282</v>
      </c>
      <c r="B1568" s="198" t="s">
        <v>76</v>
      </c>
      <c r="C1568" s="199">
        <v>1701</v>
      </c>
      <c r="D1568" s="200"/>
      <c r="E1568" s="198"/>
      <c r="F1568" s="198"/>
      <c r="G1568" s="198"/>
      <c r="H1568" s="198"/>
      <c r="I1568" s="198"/>
      <c r="J1568" s="197"/>
      <c r="K1568" s="197"/>
      <c r="L1568" s="201"/>
      <c r="M1568" s="197"/>
      <c r="N1568" s="197"/>
      <c r="O1568" s="202"/>
      <c r="P1568" s="197"/>
      <c r="Q1568" s="197"/>
      <c r="R1568" s="202"/>
      <c r="S1568" s="197"/>
      <c r="T1568" s="197"/>
      <c r="U1568" s="202"/>
      <c r="V1568" s="197"/>
      <c r="W1568" s="197"/>
      <c r="X1568" s="202"/>
      <c r="Y1568" s="197"/>
      <c r="Z1568" s="197"/>
      <c r="AA1568" s="202"/>
      <c r="AB1568" s="197"/>
      <c r="AC1568" s="197"/>
      <c r="AD1568" s="202"/>
      <c r="AE1568" s="197"/>
      <c r="AF1568" s="197"/>
      <c r="AG1568" s="202"/>
      <c r="AH1568" s="217" t="s">
        <v>406</v>
      </c>
      <c r="AI1568" s="211"/>
      <c r="AJ1568" s="205"/>
      <c r="AK1568" s="197" t="s">
        <v>282</v>
      </c>
      <c r="AL1568" s="197" t="s">
        <v>76</v>
      </c>
      <c r="AM1568" s="170">
        <f t="shared" si="49"/>
        <v>1701</v>
      </c>
      <c r="AN1568" s="212"/>
      <c r="AO1568" s="212"/>
      <c r="AP1568" s="212"/>
      <c r="AQ1568" s="212"/>
      <c r="AR1568" s="212"/>
      <c r="AS1568" s="212"/>
      <c r="AT1568" s="205"/>
      <c r="AU1568" s="207"/>
      <c r="AV1568" s="207"/>
      <c r="AW1568" s="207"/>
      <c r="AX1568" s="207"/>
      <c r="AY1568" s="207"/>
      <c r="AZ1568" s="209"/>
      <c r="BA1568" s="213" t="str">
        <f t="shared" si="48"/>
        <v>Maintained By Peshawar Development Authority (PDA)</v>
      </c>
      <c r="BE1568" s="210" t="b">
        <f>IF(D1568='[2]Sheet1 (2)'!$C$61,'[2]Sheet1 (2)'!$D$61*(counts^2)+'[2]Sheet1 (2)'!$G$61*counts+'[2]Sheet1 (2)'!$J$61,IF(D1568='[2]Sheet1 (2)'!$C$62,'[2]Sheet1 (2)'!$D$62*counts+'[2]Sheet1 (2)'!$G$62,IF(D1568='[2]Sheet1 (2)'!$C$63,'[2]Sheet1 (2)'!$D$63*counts+'[2]Sheet1 (2)'!$G$63,IF(D1568='[2]Sheet1 (2)'!$C$64,'[2]Sheet1 (2)'!$D$64*counts+'[2]Sheet1 (2)'!$G$64))))</f>
        <v>0</v>
      </c>
    </row>
    <row r="1569" spans="1:57" s="210" customFormat="1" ht="12.75" customHeight="1">
      <c r="A1569" s="197" t="s">
        <v>282</v>
      </c>
      <c r="B1569" s="198" t="s">
        <v>76</v>
      </c>
      <c r="C1569" s="199">
        <v>1702</v>
      </c>
      <c r="D1569" s="200"/>
      <c r="E1569" s="198"/>
      <c r="F1569" s="198"/>
      <c r="G1569" s="198"/>
      <c r="H1569" s="198"/>
      <c r="I1569" s="198"/>
      <c r="J1569" s="197"/>
      <c r="K1569" s="197"/>
      <c r="L1569" s="201"/>
      <c r="M1569" s="197"/>
      <c r="N1569" s="197"/>
      <c r="O1569" s="202"/>
      <c r="P1569" s="197"/>
      <c r="Q1569" s="197"/>
      <c r="R1569" s="202"/>
      <c r="S1569" s="197"/>
      <c r="T1569" s="197"/>
      <c r="U1569" s="202"/>
      <c r="V1569" s="197"/>
      <c r="W1569" s="197"/>
      <c r="X1569" s="202"/>
      <c r="Y1569" s="197"/>
      <c r="Z1569" s="197"/>
      <c r="AA1569" s="202"/>
      <c r="AB1569" s="197"/>
      <c r="AC1569" s="197"/>
      <c r="AD1569" s="202"/>
      <c r="AE1569" s="197"/>
      <c r="AF1569" s="197"/>
      <c r="AG1569" s="202"/>
      <c r="AH1569" s="217" t="s">
        <v>406</v>
      </c>
      <c r="AI1569" s="211"/>
      <c r="AJ1569" s="205"/>
      <c r="AK1569" s="197" t="s">
        <v>282</v>
      </c>
      <c r="AL1569" s="197" t="s">
        <v>76</v>
      </c>
      <c r="AM1569" s="170">
        <f t="shared" si="49"/>
        <v>1702</v>
      </c>
      <c r="AN1569" s="212"/>
      <c r="AO1569" s="212"/>
      <c r="AP1569" s="212"/>
      <c r="AQ1569" s="212"/>
      <c r="AR1569" s="212"/>
      <c r="AS1569" s="212"/>
      <c r="AT1569" s="205"/>
      <c r="AU1569" s="207"/>
      <c r="AV1569" s="207"/>
      <c r="AW1569" s="207"/>
      <c r="AX1569" s="207"/>
      <c r="AY1569" s="207"/>
      <c r="AZ1569" s="209"/>
      <c r="BA1569" s="213" t="str">
        <f t="shared" si="48"/>
        <v>Maintained By Peshawar Development Authority (PDA)</v>
      </c>
      <c r="BE1569" s="210" t="b">
        <f>IF(D1569='[2]Sheet1 (2)'!$C$61,'[2]Sheet1 (2)'!$D$61*(counts^2)+'[2]Sheet1 (2)'!$G$61*counts+'[2]Sheet1 (2)'!$J$61,IF(D1569='[2]Sheet1 (2)'!$C$62,'[2]Sheet1 (2)'!$D$62*counts+'[2]Sheet1 (2)'!$G$62,IF(D1569='[2]Sheet1 (2)'!$C$63,'[2]Sheet1 (2)'!$D$63*counts+'[2]Sheet1 (2)'!$G$63,IF(D1569='[2]Sheet1 (2)'!$C$64,'[2]Sheet1 (2)'!$D$64*counts+'[2]Sheet1 (2)'!$G$64))))</f>
        <v>0</v>
      </c>
    </row>
    <row r="1570" spans="1:57" s="210" customFormat="1" ht="12.75" customHeight="1">
      <c r="A1570" s="197" t="s">
        <v>282</v>
      </c>
      <c r="B1570" s="198" t="s">
        <v>76</v>
      </c>
      <c r="C1570" s="199">
        <v>1703</v>
      </c>
      <c r="D1570" s="200"/>
      <c r="E1570" s="198"/>
      <c r="F1570" s="198"/>
      <c r="G1570" s="198"/>
      <c r="H1570" s="198"/>
      <c r="I1570" s="198"/>
      <c r="J1570" s="197"/>
      <c r="K1570" s="197"/>
      <c r="L1570" s="201"/>
      <c r="M1570" s="197"/>
      <c r="N1570" s="197"/>
      <c r="O1570" s="202"/>
      <c r="P1570" s="197"/>
      <c r="Q1570" s="197"/>
      <c r="R1570" s="202"/>
      <c r="S1570" s="197"/>
      <c r="T1570" s="197"/>
      <c r="U1570" s="202"/>
      <c r="V1570" s="197"/>
      <c r="W1570" s="197"/>
      <c r="X1570" s="202"/>
      <c r="Y1570" s="197"/>
      <c r="Z1570" s="197"/>
      <c r="AA1570" s="202"/>
      <c r="AB1570" s="197"/>
      <c r="AC1570" s="197"/>
      <c r="AD1570" s="202"/>
      <c r="AE1570" s="197"/>
      <c r="AF1570" s="197"/>
      <c r="AG1570" s="202"/>
      <c r="AH1570" s="217" t="s">
        <v>406</v>
      </c>
      <c r="AI1570" s="211"/>
      <c r="AJ1570" s="205"/>
      <c r="AK1570" s="197" t="s">
        <v>282</v>
      </c>
      <c r="AL1570" s="197" t="s">
        <v>76</v>
      </c>
      <c r="AM1570" s="170">
        <f t="shared" si="49"/>
        <v>1703</v>
      </c>
      <c r="AN1570" s="212"/>
      <c r="AO1570" s="212"/>
      <c r="AP1570" s="212"/>
      <c r="AQ1570" s="212"/>
      <c r="AR1570" s="212"/>
      <c r="AS1570" s="212"/>
      <c r="AT1570" s="205"/>
      <c r="AU1570" s="207"/>
      <c r="AV1570" s="207"/>
      <c r="AW1570" s="207"/>
      <c r="AX1570" s="207"/>
      <c r="AY1570" s="207"/>
      <c r="AZ1570" s="209"/>
      <c r="BA1570" s="213" t="str">
        <f t="shared" si="48"/>
        <v>Maintained By Peshawar Development Authority (PDA)</v>
      </c>
      <c r="BE1570" s="210" t="b">
        <f>IF(D1570='[2]Sheet1 (2)'!$C$61,'[2]Sheet1 (2)'!$D$61*(counts^2)+'[2]Sheet1 (2)'!$G$61*counts+'[2]Sheet1 (2)'!$J$61,IF(D1570='[2]Sheet1 (2)'!$C$62,'[2]Sheet1 (2)'!$D$62*counts+'[2]Sheet1 (2)'!$G$62,IF(D1570='[2]Sheet1 (2)'!$C$63,'[2]Sheet1 (2)'!$D$63*counts+'[2]Sheet1 (2)'!$G$63,IF(D1570='[2]Sheet1 (2)'!$C$64,'[2]Sheet1 (2)'!$D$64*counts+'[2]Sheet1 (2)'!$G$64))))</f>
        <v>0</v>
      </c>
    </row>
    <row r="1571" spans="1:57" s="210" customFormat="1" ht="12.75" customHeight="1">
      <c r="A1571" s="197" t="s">
        <v>282</v>
      </c>
      <c r="B1571" s="198" t="s">
        <v>76</v>
      </c>
      <c r="C1571" s="199">
        <v>1704</v>
      </c>
      <c r="D1571" s="200"/>
      <c r="E1571" s="198"/>
      <c r="F1571" s="198"/>
      <c r="G1571" s="198"/>
      <c r="H1571" s="198"/>
      <c r="I1571" s="198"/>
      <c r="J1571" s="197"/>
      <c r="K1571" s="197"/>
      <c r="L1571" s="201"/>
      <c r="M1571" s="197"/>
      <c r="N1571" s="197"/>
      <c r="O1571" s="202"/>
      <c r="P1571" s="197"/>
      <c r="Q1571" s="197"/>
      <c r="R1571" s="202"/>
      <c r="S1571" s="197"/>
      <c r="T1571" s="197"/>
      <c r="U1571" s="202"/>
      <c r="V1571" s="197"/>
      <c r="W1571" s="197"/>
      <c r="X1571" s="202"/>
      <c r="Y1571" s="197"/>
      <c r="Z1571" s="197"/>
      <c r="AA1571" s="202"/>
      <c r="AB1571" s="197"/>
      <c r="AC1571" s="197"/>
      <c r="AD1571" s="202"/>
      <c r="AE1571" s="197"/>
      <c r="AF1571" s="197"/>
      <c r="AG1571" s="202"/>
      <c r="AH1571" s="217" t="s">
        <v>406</v>
      </c>
      <c r="AI1571" s="211"/>
      <c r="AJ1571" s="205"/>
      <c r="AK1571" s="197" t="s">
        <v>282</v>
      </c>
      <c r="AL1571" s="197" t="s">
        <v>76</v>
      </c>
      <c r="AM1571" s="170">
        <f t="shared" si="49"/>
        <v>1704</v>
      </c>
      <c r="AN1571" s="212"/>
      <c r="AO1571" s="212"/>
      <c r="AP1571" s="212"/>
      <c r="AQ1571" s="212"/>
      <c r="AR1571" s="212"/>
      <c r="AS1571" s="212"/>
      <c r="AT1571" s="205"/>
      <c r="AU1571" s="207"/>
      <c r="AV1571" s="207"/>
      <c r="AW1571" s="207"/>
      <c r="AX1571" s="207"/>
      <c r="AY1571" s="207"/>
      <c r="AZ1571" s="209"/>
      <c r="BA1571" s="213" t="str">
        <f t="shared" si="48"/>
        <v>Maintained By Peshawar Development Authority (PDA)</v>
      </c>
      <c r="BE1571" s="210" t="b">
        <f>IF(D1571='[2]Sheet1 (2)'!$C$61,'[2]Sheet1 (2)'!$D$61*(counts^2)+'[2]Sheet1 (2)'!$G$61*counts+'[2]Sheet1 (2)'!$J$61,IF(D1571='[2]Sheet1 (2)'!$C$62,'[2]Sheet1 (2)'!$D$62*counts+'[2]Sheet1 (2)'!$G$62,IF(D1571='[2]Sheet1 (2)'!$C$63,'[2]Sheet1 (2)'!$D$63*counts+'[2]Sheet1 (2)'!$G$63,IF(D1571='[2]Sheet1 (2)'!$C$64,'[2]Sheet1 (2)'!$D$64*counts+'[2]Sheet1 (2)'!$G$64))))</f>
        <v>0</v>
      </c>
    </row>
    <row r="1572" spans="1:57" s="210" customFormat="1" ht="12.75" customHeight="1">
      <c r="A1572" s="197" t="s">
        <v>282</v>
      </c>
      <c r="B1572" s="198" t="s">
        <v>76</v>
      </c>
      <c r="C1572" s="199">
        <v>1705</v>
      </c>
      <c r="D1572" s="200"/>
      <c r="E1572" s="198"/>
      <c r="F1572" s="198"/>
      <c r="G1572" s="198"/>
      <c r="H1572" s="198"/>
      <c r="I1572" s="198"/>
      <c r="J1572" s="197"/>
      <c r="K1572" s="197"/>
      <c r="L1572" s="201"/>
      <c r="M1572" s="197"/>
      <c r="N1572" s="197"/>
      <c r="O1572" s="202"/>
      <c r="P1572" s="197"/>
      <c r="Q1572" s="197"/>
      <c r="R1572" s="202"/>
      <c r="S1572" s="197"/>
      <c r="T1572" s="197"/>
      <c r="U1572" s="202"/>
      <c r="V1572" s="197"/>
      <c r="W1572" s="197"/>
      <c r="X1572" s="202"/>
      <c r="Y1572" s="197"/>
      <c r="Z1572" s="197"/>
      <c r="AA1572" s="202"/>
      <c r="AB1572" s="197"/>
      <c r="AC1572" s="197"/>
      <c r="AD1572" s="202"/>
      <c r="AE1572" s="197"/>
      <c r="AF1572" s="197"/>
      <c r="AG1572" s="202"/>
      <c r="AH1572" s="217" t="s">
        <v>406</v>
      </c>
      <c r="AI1572" s="211"/>
      <c r="AJ1572" s="205"/>
      <c r="AK1572" s="197" t="s">
        <v>282</v>
      </c>
      <c r="AL1572" s="197" t="s">
        <v>76</v>
      </c>
      <c r="AM1572" s="170">
        <f t="shared" si="49"/>
        <v>1705</v>
      </c>
      <c r="AN1572" s="212"/>
      <c r="AO1572" s="212"/>
      <c r="AP1572" s="212"/>
      <c r="AQ1572" s="212"/>
      <c r="AR1572" s="212"/>
      <c r="AS1572" s="212"/>
      <c r="AT1572" s="205"/>
      <c r="AU1572" s="207"/>
      <c r="AV1572" s="207"/>
      <c r="AW1572" s="207"/>
      <c r="AX1572" s="207"/>
      <c r="AY1572" s="207"/>
      <c r="AZ1572" s="209"/>
      <c r="BA1572" s="213" t="str">
        <f t="shared" si="48"/>
        <v>Maintained By Peshawar Development Authority (PDA)</v>
      </c>
      <c r="BE1572" s="210" t="b">
        <f>IF(D1572='[2]Sheet1 (2)'!$C$61,'[2]Sheet1 (2)'!$D$61*(counts^2)+'[2]Sheet1 (2)'!$G$61*counts+'[2]Sheet1 (2)'!$J$61,IF(D1572='[2]Sheet1 (2)'!$C$62,'[2]Sheet1 (2)'!$D$62*counts+'[2]Sheet1 (2)'!$G$62,IF(D1572='[2]Sheet1 (2)'!$C$63,'[2]Sheet1 (2)'!$D$63*counts+'[2]Sheet1 (2)'!$G$63,IF(D1572='[2]Sheet1 (2)'!$C$64,'[2]Sheet1 (2)'!$D$64*counts+'[2]Sheet1 (2)'!$G$64))))</f>
        <v>0</v>
      </c>
    </row>
    <row r="1573" spans="1:57" s="210" customFormat="1" ht="12.75" customHeight="1">
      <c r="A1573" s="197" t="s">
        <v>282</v>
      </c>
      <c r="B1573" s="198" t="s">
        <v>76</v>
      </c>
      <c r="C1573" s="199">
        <v>1706</v>
      </c>
      <c r="D1573" s="200"/>
      <c r="E1573" s="198"/>
      <c r="F1573" s="198"/>
      <c r="G1573" s="198"/>
      <c r="H1573" s="198"/>
      <c r="I1573" s="198"/>
      <c r="J1573" s="197"/>
      <c r="K1573" s="197"/>
      <c r="L1573" s="201"/>
      <c r="M1573" s="197"/>
      <c r="N1573" s="197"/>
      <c r="O1573" s="202"/>
      <c r="P1573" s="197"/>
      <c r="Q1573" s="197"/>
      <c r="R1573" s="202"/>
      <c r="S1573" s="197"/>
      <c r="T1573" s="197"/>
      <c r="U1573" s="202"/>
      <c r="V1573" s="197"/>
      <c r="W1573" s="197"/>
      <c r="X1573" s="202"/>
      <c r="Y1573" s="197"/>
      <c r="Z1573" s="197"/>
      <c r="AA1573" s="202"/>
      <c r="AB1573" s="197"/>
      <c r="AC1573" s="197"/>
      <c r="AD1573" s="202"/>
      <c r="AE1573" s="197"/>
      <c r="AF1573" s="197"/>
      <c r="AG1573" s="202"/>
      <c r="AH1573" s="217" t="s">
        <v>406</v>
      </c>
      <c r="AI1573" s="211"/>
      <c r="AJ1573" s="205"/>
      <c r="AK1573" s="197" t="s">
        <v>282</v>
      </c>
      <c r="AL1573" s="197" t="s">
        <v>76</v>
      </c>
      <c r="AM1573" s="170">
        <f t="shared" si="49"/>
        <v>1706</v>
      </c>
      <c r="AN1573" s="212"/>
      <c r="AO1573" s="212"/>
      <c r="AP1573" s="212"/>
      <c r="AQ1573" s="212"/>
      <c r="AR1573" s="212"/>
      <c r="AS1573" s="212"/>
      <c r="AT1573" s="205"/>
      <c r="AU1573" s="207"/>
      <c r="AV1573" s="207"/>
      <c r="AW1573" s="207"/>
      <c r="AX1573" s="207"/>
      <c r="AY1573" s="207"/>
      <c r="AZ1573" s="209"/>
      <c r="BA1573" s="213" t="str">
        <f t="shared" si="48"/>
        <v>Maintained By Peshawar Development Authority (PDA)</v>
      </c>
      <c r="BE1573" s="210" t="b">
        <f>IF(D1573='[2]Sheet1 (2)'!$C$61,'[2]Sheet1 (2)'!$D$61*(counts^2)+'[2]Sheet1 (2)'!$G$61*counts+'[2]Sheet1 (2)'!$J$61,IF(D1573='[2]Sheet1 (2)'!$C$62,'[2]Sheet1 (2)'!$D$62*counts+'[2]Sheet1 (2)'!$G$62,IF(D1573='[2]Sheet1 (2)'!$C$63,'[2]Sheet1 (2)'!$D$63*counts+'[2]Sheet1 (2)'!$G$63,IF(D1573='[2]Sheet1 (2)'!$C$64,'[2]Sheet1 (2)'!$D$64*counts+'[2]Sheet1 (2)'!$G$64))))</f>
        <v>0</v>
      </c>
    </row>
    <row r="1574" spans="1:57" s="210" customFormat="1" ht="12.75" customHeight="1">
      <c r="A1574" s="197" t="s">
        <v>282</v>
      </c>
      <c r="B1574" s="198" t="s">
        <v>76</v>
      </c>
      <c r="C1574" s="199">
        <v>1707</v>
      </c>
      <c r="D1574" s="200"/>
      <c r="E1574" s="198"/>
      <c r="F1574" s="198"/>
      <c r="G1574" s="198"/>
      <c r="H1574" s="198"/>
      <c r="I1574" s="198"/>
      <c r="J1574" s="197"/>
      <c r="K1574" s="197"/>
      <c r="L1574" s="201"/>
      <c r="M1574" s="197"/>
      <c r="N1574" s="197"/>
      <c r="O1574" s="202"/>
      <c r="P1574" s="197"/>
      <c r="Q1574" s="197"/>
      <c r="R1574" s="202"/>
      <c r="S1574" s="197"/>
      <c r="T1574" s="197"/>
      <c r="U1574" s="202"/>
      <c r="V1574" s="197"/>
      <c r="W1574" s="197"/>
      <c r="X1574" s="202"/>
      <c r="Y1574" s="197"/>
      <c r="Z1574" s="197"/>
      <c r="AA1574" s="202"/>
      <c r="AB1574" s="197"/>
      <c r="AC1574" s="197"/>
      <c r="AD1574" s="202"/>
      <c r="AE1574" s="197"/>
      <c r="AF1574" s="197"/>
      <c r="AG1574" s="202"/>
      <c r="AH1574" s="217" t="s">
        <v>406</v>
      </c>
      <c r="AI1574" s="211"/>
      <c r="AJ1574" s="205"/>
      <c r="AK1574" s="197" t="s">
        <v>282</v>
      </c>
      <c r="AL1574" s="197" t="s">
        <v>76</v>
      </c>
      <c r="AM1574" s="170">
        <f t="shared" si="49"/>
        <v>1707</v>
      </c>
      <c r="AN1574" s="212"/>
      <c r="AO1574" s="212"/>
      <c r="AP1574" s="212"/>
      <c r="AQ1574" s="212"/>
      <c r="AR1574" s="212"/>
      <c r="AS1574" s="212"/>
      <c r="AT1574" s="205"/>
      <c r="AU1574" s="207"/>
      <c r="AV1574" s="207"/>
      <c r="AW1574" s="207"/>
      <c r="AX1574" s="207"/>
      <c r="AY1574" s="207"/>
      <c r="AZ1574" s="209"/>
      <c r="BA1574" s="213" t="str">
        <f t="shared" si="48"/>
        <v>Maintained By Peshawar Development Authority (PDA)</v>
      </c>
      <c r="BE1574" s="210" t="b">
        <f>IF(D1574='[2]Sheet1 (2)'!$C$61,'[2]Sheet1 (2)'!$D$61*(counts^2)+'[2]Sheet1 (2)'!$G$61*counts+'[2]Sheet1 (2)'!$J$61,IF(D1574='[2]Sheet1 (2)'!$C$62,'[2]Sheet1 (2)'!$D$62*counts+'[2]Sheet1 (2)'!$G$62,IF(D1574='[2]Sheet1 (2)'!$C$63,'[2]Sheet1 (2)'!$D$63*counts+'[2]Sheet1 (2)'!$G$63,IF(D1574='[2]Sheet1 (2)'!$C$64,'[2]Sheet1 (2)'!$D$64*counts+'[2]Sheet1 (2)'!$G$64))))</f>
        <v>0</v>
      </c>
    </row>
    <row r="1575" spans="1:57" s="210" customFormat="1" ht="12.75" customHeight="1">
      <c r="A1575" s="197" t="s">
        <v>282</v>
      </c>
      <c r="B1575" s="198" t="s">
        <v>76</v>
      </c>
      <c r="C1575" s="199">
        <v>1708</v>
      </c>
      <c r="D1575" s="200"/>
      <c r="E1575" s="198"/>
      <c r="F1575" s="198"/>
      <c r="G1575" s="198"/>
      <c r="H1575" s="198"/>
      <c r="I1575" s="198"/>
      <c r="J1575" s="197"/>
      <c r="K1575" s="197"/>
      <c r="L1575" s="201"/>
      <c r="M1575" s="197"/>
      <c r="N1575" s="197"/>
      <c r="O1575" s="202"/>
      <c r="P1575" s="197"/>
      <c r="Q1575" s="197"/>
      <c r="R1575" s="202"/>
      <c r="S1575" s="197"/>
      <c r="T1575" s="197"/>
      <c r="U1575" s="202"/>
      <c r="V1575" s="197"/>
      <c r="W1575" s="197"/>
      <c r="X1575" s="202"/>
      <c r="Y1575" s="197"/>
      <c r="Z1575" s="197"/>
      <c r="AA1575" s="202"/>
      <c r="AB1575" s="197"/>
      <c r="AC1575" s="197"/>
      <c r="AD1575" s="202"/>
      <c r="AE1575" s="197"/>
      <c r="AF1575" s="197"/>
      <c r="AG1575" s="202"/>
      <c r="AH1575" s="217" t="s">
        <v>406</v>
      </c>
      <c r="AI1575" s="211"/>
      <c r="AJ1575" s="205"/>
      <c r="AK1575" s="197" t="s">
        <v>282</v>
      </c>
      <c r="AL1575" s="197" t="s">
        <v>76</v>
      </c>
      <c r="AM1575" s="170">
        <f t="shared" si="49"/>
        <v>1708</v>
      </c>
      <c r="AN1575" s="212"/>
      <c r="AO1575" s="212"/>
      <c r="AP1575" s="212"/>
      <c r="AQ1575" s="212"/>
      <c r="AR1575" s="212"/>
      <c r="AS1575" s="212"/>
      <c r="AT1575" s="205"/>
      <c r="AU1575" s="207"/>
      <c r="AV1575" s="207"/>
      <c r="AW1575" s="207"/>
      <c r="AX1575" s="207"/>
      <c r="AY1575" s="207"/>
      <c r="AZ1575" s="209"/>
      <c r="BA1575" s="213" t="str">
        <f t="shared" si="48"/>
        <v>Maintained By Peshawar Development Authority (PDA)</v>
      </c>
      <c r="BE1575" s="210" t="b">
        <f>IF(D1575='[2]Sheet1 (2)'!$C$61,'[2]Sheet1 (2)'!$D$61*(counts^2)+'[2]Sheet1 (2)'!$G$61*counts+'[2]Sheet1 (2)'!$J$61,IF(D1575='[2]Sheet1 (2)'!$C$62,'[2]Sheet1 (2)'!$D$62*counts+'[2]Sheet1 (2)'!$G$62,IF(D1575='[2]Sheet1 (2)'!$C$63,'[2]Sheet1 (2)'!$D$63*counts+'[2]Sheet1 (2)'!$G$63,IF(D1575='[2]Sheet1 (2)'!$C$64,'[2]Sheet1 (2)'!$D$64*counts+'[2]Sheet1 (2)'!$G$64))))</f>
        <v>0</v>
      </c>
    </row>
    <row r="1576" spans="1:57" s="210" customFormat="1" ht="12.75" customHeight="1">
      <c r="A1576" s="197" t="s">
        <v>282</v>
      </c>
      <c r="B1576" s="198" t="s">
        <v>76</v>
      </c>
      <c r="C1576" s="199">
        <v>1709</v>
      </c>
      <c r="D1576" s="200"/>
      <c r="E1576" s="198"/>
      <c r="F1576" s="198"/>
      <c r="G1576" s="198"/>
      <c r="H1576" s="198"/>
      <c r="I1576" s="198"/>
      <c r="J1576" s="197"/>
      <c r="K1576" s="197"/>
      <c r="L1576" s="201"/>
      <c r="M1576" s="197"/>
      <c r="N1576" s="197"/>
      <c r="O1576" s="202"/>
      <c r="P1576" s="197"/>
      <c r="Q1576" s="197"/>
      <c r="R1576" s="202"/>
      <c r="S1576" s="197"/>
      <c r="T1576" s="197"/>
      <c r="U1576" s="202"/>
      <c r="V1576" s="197"/>
      <c r="W1576" s="197"/>
      <c r="X1576" s="202"/>
      <c r="Y1576" s="197"/>
      <c r="Z1576" s="197"/>
      <c r="AA1576" s="202"/>
      <c r="AB1576" s="197"/>
      <c r="AC1576" s="197"/>
      <c r="AD1576" s="202"/>
      <c r="AE1576" s="197"/>
      <c r="AF1576" s="197"/>
      <c r="AG1576" s="202"/>
      <c r="AH1576" s="217" t="s">
        <v>406</v>
      </c>
      <c r="AI1576" s="211"/>
      <c r="AJ1576" s="205"/>
      <c r="AK1576" s="197" t="s">
        <v>282</v>
      </c>
      <c r="AL1576" s="197" t="s">
        <v>76</v>
      </c>
      <c r="AM1576" s="170">
        <f t="shared" si="49"/>
        <v>1709</v>
      </c>
      <c r="AN1576" s="212"/>
      <c r="AO1576" s="212"/>
      <c r="AP1576" s="212"/>
      <c r="AQ1576" s="212"/>
      <c r="AR1576" s="212"/>
      <c r="AS1576" s="212"/>
      <c r="AT1576" s="205"/>
      <c r="AU1576" s="207"/>
      <c r="AV1576" s="207"/>
      <c r="AW1576" s="207"/>
      <c r="AX1576" s="207"/>
      <c r="AY1576" s="207"/>
      <c r="AZ1576" s="209"/>
      <c r="BA1576" s="213" t="str">
        <f t="shared" si="48"/>
        <v>Maintained By Peshawar Development Authority (PDA)</v>
      </c>
      <c r="BE1576" s="210" t="b">
        <f>IF(D1576='[2]Sheet1 (2)'!$C$61,'[2]Sheet1 (2)'!$D$61*(counts^2)+'[2]Sheet1 (2)'!$G$61*counts+'[2]Sheet1 (2)'!$J$61,IF(D1576='[2]Sheet1 (2)'!$C$62,'[2]Sheet1 (2)'!$D$62*counts+'[2]Sheet1 (2)'!$G$62,IF(D1576='[2]Sheet1 (2)'!$C$63,'[2]Sheet1 (2)'!$D$63*counts+'[2]Sheet1 (2)'!$G$63,IF(D1576='[2]Sheet1 (2)'!$C$64,'[2]Sheet1 (2)'!$D$64*counts+'[2]Sheet1 (2)'!$G$64))))</f>
        <v>0</v>
      </c>
    </row>
    <row r="1577" spans="1:57" s="210" customFormat="1" ht="12.75" customHeight="1">
      <c r="A1577" s="197" t="s">
        <v>282</v>
      </c>
      <c r="B1577" s="198" t="s">
        <v>76</v>
      </c>
      <c r="C1577" s="199">
        <v>1710</v>
      </c>
      <c r="D1577" s="200"/>
      <c r="E1577" s="198"/>
      <c r="F1577" s="198"/>
      <c r="G1577" s="198"/>
      <c r="H1577" s="198"/>
      <c r="I1577" s="198"/>
      <c r="J1577" s="197"/>
      <c r="K1577" s="197"/>
      <c r="L1577" s="201"/>
      <c r="M1577" s="197"/>
      <c r="N1577" s="197"/>
      <c r="O1577" s="202"/>
      <c r="P1577" s="197"/>
      <c r="Q1577" s="197"/>
      <c r="R1577" s="202"/>
      <c r="S1577" s="197"/>
      <c r="T1577" s="197"/>
      <c r="U1577" s="202"/>
      <c r="V1577" s="197"/>
      <c r="W1577" s="197"/>
      <c r="X1577" s="202"/>
      <c r="Y1577" s="197"/>
      <c r="Z1577" s="197"/>
      <c r="AA1577" s="202"/>
      <c r="AB1577" s="197"/>
      <c r="AC1577" s="197"/>
      <c r="AD1577" s="202"/>
      <c r="AE1577" s="197"/>
      <c r="AF1577" s="197"/>
      <c r="AG1577" s="202"/>
      <c r="AH1577" s="217" t="s">
        <v>406</v>
      </c>
      <c r="AI1577" s="211"/>
      <c r="AJ1577" s="205"/>
      <c r="AK1577" s="197" t="s">
        <v>282</v>
      </c>
      <c r="AL1577" s="197" t="s">
        <v>76</v>
      </c>
      <c r="AM1577" s="170">
        <f t="shared" si="49"/>
        <v>1710</v>
      </c>
      <c r="AN1577" s="212"/>
      <c r="AO1577" s="212"/>
      <c r="AP1577" s="212"/>
      <c r="AQ1577" s="212"/>
      <c r="AR1577" s="212"/>
      <c r="AS1577" s="212"/>
      <c r="AT1577" s="205"/>
      <c r="AU1577" s="207"/>
      <c r="AV1577" s="207"/>
      <c r="AW1577" s="207"/>
      <c r="AX1577" s="207"/>
      <c r="AY1577" s="207"/>
      <c r="AZ1577" s="209"/>
      <c r="BA1577" s="213" t="str">
        <f t="shared" si="48"/>
        <v>Maintained By Peshawar Development Authority (PDA)</v>
      </c>
      <c r="BE1577" s="210" t="b">
        <f>IF(D1577='[2]Sheet1 (2)'!$C$61,'[2]Sheet1 (2)'!$D$61*(counts^2)+'[2]Sheet1 (2)'!$G$61*counts+'[2]Sheet1 (2)'!$J$61,IF(D1577='[2]Sheet1 (2)'!$C$62,'[2]Sheet1 (2)'!$D$62*counts+'[2]Sheet1 (2)'!$G$62,IF(D1577='[2]Sheet1 (2)'!$C$63,'[2]Sheet1 (2)'!$D$63*counts+'[2]Sheet1 (2)'!$G$63,IF(D1577='[2]Sheet1 (2)'!$C$64,'[2]Sheet1 (2)'!$D$64*counts+'[2]Sheet1 (2)'!$G$64))))</f>
        <v>0</v>
      </c>
    </row>
    <row r="1578" spans="1:57" s="210" customFormat="1" ht="12.75" customHeight="1">
      <c r="A1578" s="197" t="s">
        <v>282</v>
      </c>
      <c r="B1578" s="198" t="s">
        <v>76</v>
      </c>
      <c r="C1578" s="199">
        <v>1711</v>
      </c>
      <c r="D1578" s="200"/>
      <c r="E1578" s="198"/>
      <c r="F1578" s="198"/>
      <c r="G1578" s="198"/>
      <c r="H1578" s="198"/>
      <c r="I1578" s="198"/>
      <c r="J1578" s="197"/>
      <c r="K1578" s="197"/>
      <c r="L1578" s="201"/>
      <c r="M1578" s="197"/>
      <c r="N1578" s="197"/>
      <c r="O1578" s="202"/>
      <c r="P1578" s="197"/>
      <c r="Q1578" s="197"/>
      <c r="R1578" s="202"/>
      <c r="S1578" s="197"/>
      <c r="T1578" s="197"/>
      <c r="U1578" s="202"/>
      <c r="V1578" s="197"/>
      <c r="W1578" s="197"/>
      <c r="X1578" s="202"/>
      <c r="Y1578" s="197"/>
      <c r="Z1578" s="197"/>
      <c r="AA1578" s="202"/>
      <c r="AB1578" s="197"/>
      <c r="AC1578" s="197"/>
      <c r="AD1578" s="202"/>
      <c r="AE1578" s="197"/>
      <c r="AF1578" s="197"/>
      <c r="AG1578" s="202"/>
      <c r="AH1578" s="217" t="s">
        <v>406</v>
      </c>
      <c r="AI1578" s="211"/>
      <c r="AJ1578" s="205"/>
      <c r="AK1578" s="197" t="s">
        <v>282</v>
      </c>
      <c r="AL1578" s="197" t="s">
        <v>76</v>
      </c>
      <c r="AM1578" s="170">
        <f t="shared" si="49"/>
        <v>1711</v>
      </c>
      <c r="AN1578" s="212"/>
      <c r="AO1578" s="212"/>
      <c r="AP1578" s="212"/>
      <c r="AQ1578" s="212"/>
      <c r="AR1578" s="212"/>
      <c r="AS1578" s="212"/>
      <c r="AT1578" s="205"/>
      <c r="AU1578" s="207"/>
      <c r="AV1578" s="207"/>
      <c r="AW1578" s="207"/>
      <c r="AX1578" s="207"/>
      <c r="AY1578" s="207"/>
      <c r="AZ1578" s="209"/>
      <c r="BA1578" s="213" t="str">
        <f t="shared" si="48"/>
        <v>Maintained By Peshawar Development Authority (PDA)</v>
      </c>
      <c r="BE1578" s="210" t="b">
        <f>IF(D1578='[2]Sheet1 (2)'!$C$61,'[2]Sheet1 (2)'!$D$61*(counts^2)+'[2]Sheet1 (2)'!$G$61*counts+'[2]Sheet1 (2)'!$J$61,IF(D1578='[2]Sheet1 (2)'!$C$62,'[2]Sheet1 (2)'!$D$62*counts+'[2]Sheet1 (2)'!$G$62,IF(D1578='[2]Sheet1 (2)'!$C$63,'[2]Sheet1 (2)'!$D$63*counts+'[2]Sheet1 (2)'!$G$63,IF(D1578='[2]Sheet1 (2)'!$C$64,'[2]Sheet1 (2)'!$D$64*counts+'[2]Sheet1 (2)'!$G$64))))</f>
        <v>0</v>
      </c>
    </row>
    <row r="1579" spans="1:57" ht="12.75" customHeight="1">
      <c r="A1579" s="176" t="s">
        <v>282</v>
      </c>
      <c r="B1579" s="145" t="s">
        <v>76</v>
      </c>
      <c r="C1579" s="170">
        <v>1712</v>
      </c>
      <c r="D1579" s="174" t="s">
        <v>77</v>
      </c>
      <c r="E1579" s="171">
        <v>7.5</v>
      </c>
      <c r="F1579" s="171">
        <v>3</v>
      </c>
      <c r="G1579" s="171" t="s">
        <v>77</v>
      </c>
      <c r="H1579" s="171">
        <v>3</v>
      </c>
      <c r="I1579" s="171" t="s">
        <v>77</v>
      </c>
      <c r="J1579" s="173" t="s">
        <v>80</v>
      </c>
      <c r="K1579" s="173" t="s">
        <v>80</v>
      </c>
      <c r="L1579" s="169">
        <f>VLOOKUP(CONCATENATE(J1579,K1579),'Sheet1 (2)'!$J$6:$K$26,2,FALSE)</f>
        <v>0</v>
      </c>
      <c r="M1579" s="173" t="s">
        <v>80</v>
      </c>
      <c r="N1579" s="173" t="s">
        <v>80</v>
      </c>
      <c r="O1579" s="177">
        <f>VLOOKUP(CONCATENATE(M1579,N1579),'[2]Sheet1 (2)'!$L$6:$M$26,2,FALSE)</f>
        <v>0</v>
      </c>
      <c r="P1579" s="173" t="s">
        <v>80</v>
      </c>
      <c r="Q1579" s="173" t="s">
        <v>80</v>
      </c>
      <c r="R1579" s="177">
        <f>VLOOKUP(CONCATENATE(P1579,Q1579),'[2]Sheet1 (2)'!$N$6:$O$26,2,FALSE)</f>
        <v>0</v>
      </c>
      <c r="S1579" s="173" t="s">
        <v>80</v>
      </c>
      <c r="T1579" s="173" t="s">
        <v>80</v>
      </c>
      <c r="U1579" s="177">
        <f>VLOOKUP(CONCATENATE(S1579,T1579),'[2]Sheet1 (2)'!$P$6:$Q$26,2,FALSE)</f>
        <v>0</v>
      </c>
      <c r="V1579" s="173" t="s">
        <v>80</v>
      </c>
      <c r="W1579" s="173" t="s">
        <v>80</v>
      </c>
      <c r="X1579" s="177">
        <f>VLOOKUP(CONCATENATE(V1579,W1579),'[2]Sheet1 (2)'!$R$6:$S$26,2,FALSE)</f>
        <v>0</v>
      </c>
      <c r="Y1579" s="173" t="s">
        <v>78</v>
      </c>
      <c r="Z1579" s="173" t="s">
        <v>82</v>
      </c>
      <c r="AA1579" s="177">
        <f>VLOOKUP(CONCATENATE(Y1579,Z1579),'[2]Sheet1 (2)'!$T$6:$U$26,2,FALSE)</f>
        <v>6.25</v>
      </c>
      <c r="AB1579" s="173" t="s">
        <v>80</v>
      </c>
      <c r="AC1579" s="173" t="s">
        <v>80</v>
      </c>
      <c r="AD1579" s="177">
        <f>VLOOKUP(CONCATENATE(AB1579,AC1579),'[2]Sheet1 (2)'!$X$6:$Y$26,2,FALSE)</f>
        <v>0</v>
      </c>
      <c r="AE1579" s="173" t="s">
        <v>82</v>
      </c>
      <c r="AF1579" s="173" t="s">
        <v>81</v>
      </c>
      <c r="AG1579" s="177">
        <f>VLOOKUP(CONCATENATE(AE1579,AF1579),'[2]Sheet1 (2)'!$Z$6:$AA$26,2,FALSE)</f>
        <v>66</v>
      </c>
      <c r="AH1579" s="172"/>
      <c r="AI1579" s="175"/>
      <c r="AJ1579" s="140"/>
      <c r="AK1579" s="176" t="s">
        <v>282</v>
      </c>
      <c r="AL1579" s="176" t="s">
        <v>76</v>
      </c>
      <c r="AM1579" s="170">
        <f t="shared" si="49"/>
        <v>1712</v>
      </c>
      <c r="AN1579" s="147"/>
      <c r="AO1579" s="229" t="s">
        <v>501</v>
      </c>
      <c r="AP1579" s="183"/>
      <c r="AQ1579" s="157"/>
      <c r="AR1579" s="158"/>
      <c r="AS1579" s="145">
        <f>LOOKUP(rufmkm,'[2]Sheet1 (2)'!$V$62:$V$71,'[2]Sheet1 (2)'!$W$62:$W$71)</f>
        <v>10</v>
      </c>
      <c r="AT1579" s="140"/>
      <c r="AU1579" s="157">
        <f>IF(IF(D1579='[2]Sheet1 (2)'!$C$69,'[2]Sheet1 (2)'!$D$69*('[2]Sheet1 (2)'!$D$72-rut_index)/'[2]Sheet1 (2)'!$D$72,IF([2]shee2!D1519='[2]Sheet1 (2)'!$C$70,'[2]Sheet1 (2)'!$D$70*('[2]Sheet1 (2)'!$D$72-rut_index)/'[2]Sheet1 (2)'!$D$72,IF([2]shee2!D1519='[2]Sheet1 (2)'!$C$71,'[2]Sheet1 (2)'!$D$71*('[2]Sheet1 (2)'!$D$72-rut_index)/'[2]Sheet1 (2)'!$D$72)))&lt;0,0,IF(D1579='[2]Sheet1 (2)'!$C$69,'[2]Sheet1 (2)'!$D$69*('[2]Sheet1 (2)'!$D$72-rut_index)/'[2]Sheet1 (2)'!$D$72,IF([2]shee2!D1519='[2]Sheet1 (2)'!$C$70,'[2]Sheet1 (2)'!$D$70*('[2]Sheet1 (2)'!$D$72-rut_index)/'[2]Sheet1 (2)'!$D$72,IF([2]shee2!D1519='[2]Sheet1 (2)'!$C$71,'[2]Sheet1 (2)'!$D$71*('[2]Sheet1 (2)'!$D$72-rut_index)/'[2]Sheet1 (2)'!$D$72))))</f>
        <v>5</v>
      </c>
      <c r="AV1579" s="157">
        <f>IF(IF(D1579='[2]Sheet1 (2)'!$C$69,'[2]Sheet1 (2)'!$D$69*('[2]Sheet1 (2)'!$D$72-crack_s_index)/'[2]Sheet1 (2)'!$D$72,IF([2]shee2!D1519='[2]Sheet1 (2)'!$C$70,'[2]Sheet1 (2)'!$D$70*('[2]Sheet1 (2)'!$D$72-crack_s_index)/'[2]Sheet1 (2)'!$D$72,IF([2]shee2!D1519='[2]Sheet1 (2)'!$C$71,'[2]Sheet1 (2)'!$D$71*('[2]Sheet1 (2)'!$D$72-crack_s_index)/'[2]Sheet1 (2)'!$D$72)))&lt;0,0,IF(D1579='[2]Sheet1 (2)'!$C$69,'[2]Sheet1 (2)'!$D$69*('[2]Sheet1 (2)'!$D$72-crack_s_index)/'[2]Sheet1 (2)'!$D$72,IF([2]shee2!D1519='[2]Sheet1 (2)'!$C$70,'[2]Sheet1 (2)'!$D$70*('[2]Sheet1 (2)'!$D$72-crack_s_index)/'[2]Sheet1 (2)'!$D$72,IF([2]shee2!D1519='[2]Sheet1 (2)'!$C$71,'[2]Sheet1 (2)'!$D$71*('[2]Sheet1 (2)'!$D$72-crack_s_index)/'[2]Sheet1 (2)'!$D$72))))</f>
        <v>5</v>
      </c>
      <c r="AW1579" s="157">
        <f>IF(IF(D1579='[2]Sheet1 (2)'!$C$69,'[2]Sheet1 (2)'!$D$69*('[2]Sheet1 (2)'!$D$72-crack_t_index)/'[2]Sheet1 (2)'!$D$72,IF([2]shee2!D1519='[2]Sheet1 (2)'!$C$70,'[2]Sheet1 (2)'!$D$70*('[2]Sheet1 (2)'!$D$72-crack_t_index)/'[2]Sheet1 (2)'!$D$72,IF([2]shee2!D1519='[2]Sheet1 (2)'!$C$71,'[2]Sheet1 (2)'!$D$71*('[2]Sheet1 (2)'!$D$72-crack_t_index)/'[2]Sheet1 (2)'!$D$72)))&lt;0,0,IF(D1579='[2]Sheet1 (2)'!$C$69,'[2]Sheet1 (2)'!$D$69*('[2]Sheet1 (2)'!$D$72-crack_t_index)/'[2]Sheet1 (2)'!$D$72,IF([2]shee2!D1519='[2]Sheet1 (2)'!$C$70,'[2]Sheet1 (2)'!$D$70*('[2]Sheet1 (2)'!$D$72-crack_t_index)/'[2]Sheet1 (2)'!$D$72,IF([2]shee2!D1519='[2]Sheet1 (2)'!$C$71,'[2]Sheet1 (2)'!$D$71*('[2]Sheet1 (2)'!$D$72-crack_t_index)/'[2]Sheet1 (2)'!$D$72))))</f>
        <v>5</v>
      </c>
      <c r="AX1579" s="157">
        <f>IF(IF(D1579='[2]Sheet1 (2)'!$C$69,'[2]Sheet1 (2)'!$D$69*('[2]Sheet1 (2)'!$D$72-rave_index)/'[2]Sheet1 (2)'!$D$72,IF([2]shee2!D1519='[2]Sheet1 (2)'!$C$70,'[2]Sheet1 (2)'!$D$70*('[2]Sheet1 (2)'!$D$72-rave_index)/'[2]Sheet1 (2)'!$D$72,IF([2]shee2!D1519='[2]Sheet1 (2)'!$C$71,'[2]Sheet1 (2)'!$D$71*('[2]Sheet1 (2)'!$D$72-rave_index)/'[2]Sheet1 (2)'!$D$72)))&lt;0,0,IF(D1579='[2]Sheet1 (2)'!$C$69,'[2]Sheet1 (2)'!$D$69*('[2]Sheet1 (2)'!$D$72-rave_index)/'[2]Sheet1 (2)'!$D$72,IF([2]shee2!D1519='[2]Sheet1 (2)'!$C$70,'[2]Sheet1 (2)'!$D$70*('[2]Sheet1 (2)'!$D$72-rave_index)/'[2]Sheet1 (2)'!$D$72,IF([2]shee2!D1519='[2]Sheet1 (2)'!$C$71,'[2]Sheet1 (2)'!$D$71*('[2]Sheet1 (2)'!$D$72-rave_index)/'[2]Sheet1 (2)'!$D$72))))</f>
        <v>4.479166666666667</v>
      </c>
      <c r="AY1579" s="157">
        <f>IF(IF(D1579='[2]Sheet1 (2)'!$C$69,'[2]Sheet1 (2)'!$D$69*('[2]Sheet1 (2)'!$D$72-rough_index)/'[2]Sheet1 (2)'!$D$72,IF([2]shee2!D1519='[2]Sheet1 (2)'!$C$70,'[2]Sheet1 (2)'!$D$70*('[2]Sheet1 (2)'!$D$72-rough_index)/'[2]Sheet1 (2)'!$D$72,IF([2]shee2!D1519='[2]Sheet1 (2)'!$C$71,'[2]Sheet1 (2)'!$D$71*('[2]Sheet1 (2)'!$D$72-rough_index)/'[2]Sheet1 (2)'!$D$72)))&lt;0,0,IF(D1579='[2]Sheet1 (2)'!$C$69,'[2]Sheet1 (2)'!$D$69*('[2]Sheet1 (2)'!$D$72-rough_index)/'[2]Sheet1 (2)'!$D$72,IF([2]shee2!D1519='[2]Sheet1 (2)'!$C$70,'[2]Sheet1 (2)'!$D$70*('[2]Sheet1 (2)'!$D$72-rough_index)/'[2]Sheet1 (2)'!$D$72,IF([2]shee2!D1519='[2]Sheet1 (2)'!$C$71,'[2]Sheet1 (2)'!$D$71*('[2]Sheet1 (2)'!$D$72-rough_index)/'[2]Sheet1 (2)'!$D$72))))</f>
        <v>4.166666666666667</v>
      </c>
      <c r="AZ1579" s="179">
        <f>+(AU1579*'[2]Sheet1 (2)'!$C$77)+(AV1579*'[2]Sheet1 (2)'!$C$78)+(AW1579*'[2]Sheet1 (2)'!$C$79)+(AX1579*'[2]Sheet1 (2)'!$C$80)+(AY1579*'[2]Sheet1 (2)'!$C$81)</f>
        <v>4.697916666666667</v>
      </c>
      <c r="BA1579" s="213" t="str">
        <f t="shared" si="48"/>
        <v>Good</v>
      </c>
      <c r="BE1579">
        <f>IF(D1579='[2]Sheet1 (2)'!$C$61,'[2]Sheet1 (2)'!$D$61*(counts^2)+'[2]Sheet1 (2)'!$G$61*counts+'[2]Sheet1 (2)'!$J$61,IF(D1579='[2]Sheet1 (2)'!$C$62,'[2]Sheet1 (2)'!$D$62*counts+'[2]Sheet1 (2)'!$G$62,IF(D1579='[2]Sheet1 (2)'!$C$63,'[2]Sheet1 (2)'!$D$63*counts+'[2]Sheet1 (2)'!$G$63,IF(D1579='[2]Sheet1 (2)'!$C$64,'[2]Sheet1 (2)'!$D$64*counts+'[2]Sheet1 (2)'!$G$64))))</f>
        <v>2.0984129299999998</v>
      </c>
    </row>
    <row r="1580" spans="1:57" ht="12.75" customHeight="1">
      <c r="A1580" s="176" t="s">
        <v>282</v>
      </c>
      <c r="B1580" s="145" t="s">
        <v>76</v>
      </c>
      <c r="C1580" s="170">
        <v>1713</v>
      </c>
      <c r="D1580" s="174" t="s">
        <v>77</v>
      </c>
      <c r="E1580" s="171">
        <v>7.5</v>
      </c>
      <c r="F1580" s="171">
        <v>3</v>
      </c>
      <c r="G1580" s="171" t="s">
        <v>77</v>
      </c>
      <c r="H1580" s="171">
        <v>3</v>
      </c>
      <c r="I1580" s="171" t="s">
        <v>77</v>
      </c>
      <c r="J1580" s="173" t="s">
        <v>80</v>
      </c>
      <c r="K1580" s="173" t="s">
        <v>80</v>
      </c>
      <c r="L1580" s="169">
        <f>VLOOKUP(CONCATENATE(J1580,K1580),'Sheet1 (2)'!$J$6:$K$26,2,FALSE)</f>
        <v>0</v>
      </c>
      <c r="M1580" s="173" t="s">
        <v>80</v>
      </c>
      <c r="N1580" s="173" t="s">
        <v>80</v>
      </c>
      <c r="O1580" s="177">
        <f>VLOOKUP(CONCATENATE(M1580,N1580),'[2]Sheet1 (2)'!$L$6:$M$26,2,FALSE)</f>
        <v>0</v>
      </c>
      <c r="P1580" s="173" t="s">
        <v>80</v>
      </c>
      <c r="Q1580" s="173" t="s">
        <v>80</v>
      </c>
      <c r="R1580" s="177">
        <f>VLOOKUP(CONCATENATE(P1580,Q1580),'[2]Sheet1 (2)'!$N$6:$O$26,2,FALSE)</f>
        <v>0</v>
      </c>
      <c r="S1580" s="173" t="s">
        <v>80</v>
      </c>
      <c r="T1580" s="173" t="s">
        <v>80</v>
      </c>
      <c r="U1580" s="177">
        <f>VLOOKUP(CONCATENATE(S1580,T1580),'[2]Sheet1 (2)'!$P$6:$Q$26,2,FALSE)</f>
        <v>0</v>
      </c>
      <c r="V1580" s="173" t="s">
        <v>80</v>
      </c>
      <c r="W1580" s="173" t="s">
        <v>80</v>
      </c>
      <c r="X1580" s="177">
        <f>VLOOKUP(CONCATENATE(V1580,W1580),'[2]Sheet1 (2)'!$R$6:$S$26,2,FALSE)</f>
        <v>0</v>
      </c>
      <c r="Y1580" s="173" t="s">
        <v>80</v>
      </c>
      <c r="Z1580" s="173" t="s">
        <v>80</v>
      </c>
      <c r="AA1580" s="177">
        <f>VLOOKUP(CONCATENATE(Y1580,Z1580),'[2]Sheet1 (2)'!$T$6:$U$26,2,FALSE)</f>
        <v>0</v>
      </c>
      <c r="AB1580" s="173" t="s">
        <v>80</v>
      </c>
      <c r="AC1580" s="173" t="s">
        <v>80</v>
      </c>
      <c r="AD1580" s="177">
        <f>VLOOKUP(CONCATENATE(AB1580,AC1580),'[2]Sheet1 (2)'!$X$6:$Y$26,2,FALSE)</f>
        <v>0</v>
      </c>
      <c r="AE1580" s="173" t="s">
        <v>82</v>
      </c>
      <c r="AF1580" s="173" t="s">
        <v>81</v>
      </c>
      <c r="AG1580" s="177">
        <f>VLOOKUP(CONCATENATE(AE1580,AF1580),'[2]Sheet1 (2)'!$Z$6:$AA$26,2,FALSE)</f>
        <v>66</v>
      </c>
      <c r="AH1580" s="172"/>
      <c r="AI1580" s="175"/>
      <c r="AJ1580" s="140"/>
      <c r="AK1580" s="176" t="s">
        <v>282</v>
      </c>
      <c r="AL1580" s="176" t="s">
        <v>76</v>
      </c>
      <c r="AM1580" s="170">
        <f t="shared" si="49"/>
        <v>1713</v>
      </c>
      <c r="AN1580" s="147"/>
      <c r="AO1580" s="230"/>
      <c r="AP1580" s="183"/>
      <c r="AQ1580" s="157"/>
      <c r="AR1580" s="158"/>
      <c r="AS1580" s="145">
        <f>LOOKUP(rufmkm,'[2]Sheet1 (2)'!$V$62:$V$71,'[2]Sheet1 (2)'!$W$62:$W$71)</f>
        <v>10</v>
      </c>
      <c r="AT1580" s="140"/>
      <c r="AU1580" s="157">
        <f>IF(IF(D1580='[2]Sheet1 (2)'!$C$69,'[2]Sheet1 (2)'!$D$69*('[2]Sheet1 (2)'!$D$72-rut_index)/'[2]Sheet1 (2)'!$D$72,IF([2]shee2!D1520='[2]Sheet1 (2)'!$C$70,'[2]Sheet1 (2)'!$D$70*('[2]Sheet1 (2)'!$D$72-rut_index)/'[2]Sheet1 (2)'!$D$72,IF([2]shee2!D1520='[2]Sheet1 (2)'!$C$71,'[2]Sheet1 (2)'!$D$71*('[2]Sheet1 (2)'!$D$72-rut_index)/'[2]Sheet1 (2)'!$D$72)))&lt;0,0,IF(D1580='[2]Sheet1 (2)'!$C$69,'[2]Sheet1 (2)'!$D$69*('[2]Sheet1 (2)'!$D$72-rut_index)/'[2]Sheet1 (2)'!$D$72,IF([2]shee2!D1520='[2]Sheet1 (2)'!$C$70,'[2]Sheet1 (2)'!$D$70*('[2]Sheet1 (2)'!$D$72-rut_index)/'[2]Sheet1 (2)'!$D$72,IF([2]shee2!D1520='[2]Sheet1 (2)'!$C$71,'[2]Sheet1 (2)'!$D$71*('[2]Sheet1 (2)'!$D$72-rut_index)/'[2]Sheet1 (2)'!$D$72))))</f>
        <v>5</v>
      </c>
      <c r="AV1580" s="157">
        <f>IF(IF(D1580='[2]Sheet1 (2)'!$C$69,'[2]Sheet1 (2)'!$D$69*('[2]Sheet1 (2)'!$D$72-crack_s_index)/'[2]Sheet1 (2)'!$D$72,IF([2]shee2!D1520='[2]Sheet1 (2)'!$C$70,'[2]Sheet1 (2)'!$D$70*('[2]Sheet1 (2)'!$D$72-crack_s_index)/'[2]Sheet1 (2)'!$D$72,IF([2]shee2!D1520='[2]Sheet1 (2)'!$C$71,'[2]Sheet1 (2)'!$D$71*('[2]Sheet1 (2)'!$D$72-crack_s_index)/'[2]Sheet1 (2)'!$D$72)))&lt;0,0,IF(D1580='[2]Sheet1 (2)'!$C$69,'[2]Sheet1 (2)'!$D$69*('[2]Sheet1 (2)'!$D$72-crack_s_index)/'[2]Sheet1 (2)'!$D$72,IF([2]shee2!D1520='[2]Sheet1 (2)'!$C$70,'[2]Sheet1 (2)'!$D$70*('[2]Sheet1 (2)'!$D$72-crack_s_index)/'[2]Sheet1 (2)'!$D$72,IF([2]shee2!D1520='[2]Sheet1 (2)'!$C$71,'[2]Sheet1 (2)'!$D$71*('[2]Sheet1 (2)'!$D$72-crack_s_index)/'[2]Sheet1 (2)'!$D$72))))</f>
        <v>5</v>
      </c>
      <c r="AW1580" s="157">
        <f>IF(IF(D1580='[2]Sheet1 (2)'!$C$69,'[2]Sheet1 (2)'!$D$69*('[2]Sheet1 (2)'!$D$72-crack_t_index)/'[2]Sheet1 (2)'!$D$72,IF([2]shee2!D1520='[2]Sheet1 (2)'!$C$70,'[2]Sheet1 (2)'!$D$70*('[2]Sheet1 (2)'!$D$72-crack_t_index)/'[2]Sheet1 (2)'!$D$72,IF([2]shee2!D1520='[2]Sheet1 (2)'!$C$71,'[2]Sheet1 (2)'!$D$71*('[2]Sheet1 (2)'!$D$72-crack_t_index)/'[2]Sheet1 (2)'!$D$72)))&lt;0,0,IF(D1580='[2]Sheet1 (2)'!$C$69,'[2]Sheet1 (2)'!$D$69*('[2]Sheet1 (2)'!$D$72-crack_t_index)/'[2]Sheet1 (2)'!$D$72,IF([2]shee2!D1520='[2]Sheet1 (2)'!$C$70,'[2]Sheet1 (2)'!$D$70*('[2]Sheet1 (2)'!$D$72-crack_t_index)/'[2]Sheet1 (2)'!$D$72,IF([2]shee2!D1520='[2]Sheet1 (2)'!$C$71,'[2]Sheet1 (2)'!$D$71*('[2]Sheet1 (2)'!$D$72-crack_t_index)/'[2]Sheet1 (2)'!$D$72))))</f>
        <v>5</v>
      </c>
      <c r="AX1580" s="157">
        <f>IF(IF(D1580='[2]Sheet1 (2)'!$C$69,'[2]Sheet1 (2)'!$D$69*('[2]Sheet1 (2)'!$D$72-rave_index)/'[2]Sheet1 (2)'!$D$72,IF([2]shee2!D1520='[2]Sheet1 (2)'!$C$70,'[2]Sheet1 (2)'!$D$70*('[2]Sheet1 (2)'!$D$72-rave_index)/'[2]Sheet1 (2)'!$D$72,IF([2]shee2!D1520='[2]Sheet1 (2)'!$C$71,'[2]Sheet1 (2)'!$D$71*('[2]Sheet1 (2)'!$D$72-rave_index)/'[2]Sheet1 (2)'!$D$72)))&lt;0,0,IF(D1580='[2]Sheet1 (2)'!$C$69,'[2]Sheet1 (2)'!$D$69*('[2]Sheet1 (2)'!$D$72-rave_index)/'[2]Sheet1 (2)'!$D$72,IF([2]shee2!D1520='[2]Sheet1 (2)'!$C$70,'[2]Sheet1 (2)'!$D$70*('[2]Sheet1 (2)'!$D$72-rave_index)/'[2]Sheet1 (2)'!$D$72,IF([2]shee2!D1520='[2]Sheet1 (2)'!$C$71,'[2]Sheet1 (2)'!$D$71*('[2]Sheet1 (2)'!$D$72-rave_index)/'[2]Sheet1 (2)'!$D$72))))</f>
        <v>5</v>
      </c>
      <c r="AY1580" s="157">
        <f>IF(IF(D1580='[2]Sheet1 (2)'!$C$69,'[2]Sheet1 (2)'!$D$69*('[2]Sheet1 (2)'!$D$72-rough_index)/'[2]Sheet1 (2)'!$D$72,IF([2]shee2!D1520='[2]Sheet1 (2)'!$C$70,'[2]Sheet1 (2)'!$D$70*('[2]Sheet1 (2)'!$D$72-rough_index)/'[2]Sheet1 (2)'!$D$72,IF([2]shee2!D1520='[2]Sheet1 (2)'!$C$71,'[2]Sheet1 (2)'!$D$71*('[2]Sheet1 (2)'!$D$72-rough_index)/'[2]Sheet1 (2)'!$D$72)))&lt;0,0,IF(D1580='[2]Sheet1 (2)'!$C$69,'[2]Sheet1 (2)'!$D$69*('[2]Sheet1 (2)'!$D$72-rough_index)/'[2]Sheet1 (2)'!$D$72,IF([2]shee2!D1520='[2]Sheet1 (2)'!$C$70,'[2]Sheet1 (2)'!$D$70*('[2]Sheet1 (2)'!$D$72-rough_index)/'[2]Sheet1 (2)'!$D$72,IF([2]shee2!D1520='[2]Sheet1 (2)'!$C$71,'[2]Sheet1 (2)'!$D$71*('[2]Sheet1 (2)'!$D$72-rough_index)/'[2]Sheet1 (2)'!$D$72))))</f>
        <v>4.166666666666667</v>
      </c>
      <c r="AZ1580" s="179">
        <f>+(AU1580*'[2]Sheet1 (2)'!$C$77)+(AV1580*'[2]Sheet1 (2)'!$C$78)+(AW1580*'[2]Sheet1 (2)'!$C$79)+(AX1580*'[2]Sheet1 (2)'!$C$80)+(AY1580*'[2]Sheet1 (2)'!$C$81)</f>
        <v>4.75</v>
      </c>
      <c r="BA1580" s="213" t="str">
        <f t="shared" si="48"/>
        <v>Good</v>
      </c>
      <c r="BE1580">
        <f>IF(D1580='[2]Sheet1 (2)'!$C$61,'[2]Sheet1 (2)'!$D$61*(counts^2)+'[2]Sheet1 (2)'!$G$61*counts+'[2]Sheet1 (2)'!$J$61,IF(D1580='[2]Sheet1 (2)'!$C$62,'[2]Sheet1 (2)'!$D$62*counts+'[2]Sheet1 (2)'!$G$62,IF(D1580='[2]Sheet1 (2)'!$C$63,'[2]Sheet1 (2)'!$D$63*counts+'[2]Sheet1 (2)'!$G$63,IF(D1580='[2]Sheet1 (2)'!$C$64,'[2]Sheet1 (2)'!$D$64*counts+'[2]Sheet1 (2)'!$G$64))))</f>
        <v>2.0984129299999998</v>
      </c>
    </row>
    <row r="1581" spans="1:57" ht="12.75" customHeight="1">
      <c r="A1581" s="176" t="s">
        <v>282</v>
      </c>
      <c r="B1581" s="145" t="s">
        <v>76</v>
      </c>
      <c r="C1581" s="170">
        <v>1714</v>
      </c>
      <c r="D1581" s="174" t="s">
        <v>77</v>
      </c>
      <c r="E1581" s="171">
        <v>7.5</v>
      </c>
      <c r="F1581" s="171">
        <v>3</v>
      </c>
      <c r="G1581" s="171" t="s">
        <v>77</v>
      </c>
      <c r="H1581" s="171">
        <v>3</v>
      </c>
      <c r="I1581" s="171" t="s">
        <v>77</v>
      </c>
      <c r="J1581" s="173" t="s">
        <v>80</v>
      </c>
      <c r="K1581" s="173" t="s">
        <v>80</v>
      </c>
      <c r="L1581" s="169">
        <f>VLOOKUP(CONCATENATE(J1581,K1581),'Sheet1 (2)'!$J$6:$K$26,2,FALSE)</f>
        <v>0</v>
      </c>
      <c r="M1581" s="173" t="s">
        <v>80</v>
      </c>
      <c r="N1581" s="173" t="s">
        <v>80</v>
      </c>
      <c r="O1581" s="177">
        <f>VLOOKUP(CONCATENATE(M1581,N1581),'[2]Sheet1 (2)'!$L$6:$M$26,2,FALSE)</f>
        <v>0</v>
      </c>
      <c r="P1581" s="173" t="s">
        <v>80</v>
      </c>
      <c r="Q1581" s="173" t="s">
        <v>80</v>
      </c>
      <c r="R1581" s="177">
        <f>VLOOKUP(CONCATENATE(P1581,Q1581),'[2]Sheet1 (2)'!$N$6:$O$26,2,FALSE)</f>
        <v>0</v>
      </c>
      <c r="S1581" s="173" t="s">
        <v>80</v>
      </c>
      <c r="T1581" s="173" t="s">
        <v>80</v>
      </c>
      <c r="U1581" s="177">
        <f>VLOOKUP(CONCATENATE(S1581,T1581),'[2]Sheet1 (2)'!$P$6:$Q$26,2,FALSE)</f>
        <v>0</v>
      </c>
      <c r="V1581" s="173" t="s">
        <v>80</v>
      </c>
      <c r="W1581" s="173" t="s">
        <v>80</v>
      </c>
      <c r="X1581" s="177">
        <f>VLOOKUP(CONCATENATE(V1581,W1581),'[2]Sheet1 (2)'!$R$6:$S$26,2,FALSE)</f>
        <v>0</v>
      </c>
      <c r="Y1581" s="173" t="s">
        <v>80</v>
      </c>
      <c r="Z1581" s="173" t="s">
        <v>80</v>
      </c>
      <c r="AA1581" s="177">
        <f>VLOOKUP(CONCATENATE(Y1581,Z1581),'[2]Sheet1 (2)'!$T$6:$U$26,2,FALSE)</f>
        <v>0</v>
      </c>
      <c r="AB1581" s="173" t="s">
        <v>80</v>
      </c>
      <c r="AC1581" s="173" t="s">
        <v>80</v>
      </c>
      <c r="AD1581" s="177">
        <f>VLOOKUP(CONCATENATE(AB1581,AC1581),'[2]Sheet1 (2)'!$X$6:$Y$26,2,FALSE)</f>
        <v>0</v>
      </c>
      <c r="AE1581" s="173" t="s">
        <v>82</v>
      </c>
      <c r="AF1581" s="173" t="s">
        <v>81</v>
      </c>
      <c r="AG1581" s="177">
        <f>VLOOKUP(CONCATENATE(AE1581,AF1581),'[2]Sheet1 (2)'!$Z$6:$AA$26,2,FALSE)</f>
        <v>66</v>
      </c>
      <c r="AH1581" s="172"/>
      <c r="AI1581" s="175"/>
      <c r="AJ1581" s="140"/>
      <c r="AK1581" s="176" t="s">
        <v>282</v>
      </c>
      <c r="AL1581" s="176" t="s">
        <v>76</v>
      </c>
      <c r="AM1581" s="170">
        <f t="shared" si="49"/>
        <v>1714</v>
      </c>
      <c r="AN1581" s="147"/>
      <c r="AO1581" s="230"/>
      <c r="AP1581" s="183"/>
      <c r="AQ1581" s="157"/>
      <c r="AR1581" s="158"/>
      <c r="AS1581" s="145">
        <f>LOOKUP(rufmkm,'[2]Sheet1 (2)'!$V$62:$V$71,'[2]Sheet1 (2)'!$W$62:$W$71)</f>
        <v>10</v>
      </c>
      <c r="AT1581" s="140"/>
      <c r="AU1581" s="157">
        <f>IF(IF(D1581='[2]Sheet1 (2)'!$C$69,'[2]Sheet1 (2)'!$D$69*('[2]Sheet1 (2)'!$D$72-rut_index)/'[2]Sheet1 (2)'!$D$72,IF([2]shee2!D1521='[2]Sheet1 (2)'!$C$70,'[2]Sheet1 (2)'!$D$70*('[2]Sheet1 (2)'!$D$72-rut_index)/'[2]Sheet1 (2)'!$D$72,IF([2]shee2!D1521='[2]Sheet1 (2)'!$C$71,'[2]Sheet1 (2)'!$D$71*('[2]Sheet1 (2)'!$D$72-rut_index)/'[2]Sheet1 (2)'!$D$72)))&lt;0,0,IF(D1581='[2]Sheet1 (2)'!$C$69,'[2]Sheet1 (2)'!$D$69*('[2]Sheet1 (2)'!$D$72-rut_index)/'[2]Sheet1 (2)'!$D$72,IF([2]shee2!D1521='[2]Sheet1 (2)'!$C$70,'[2]Sheet1 (2)'!$D$70*('[2]Sheet1 (2)'!$D$72-rut_index)/'[2]Sheet1 (2)'!$D$72,IF([2]shee2!D1521='[2]Sheet1 (2)'!$C$71,'[2]Sheet1 (2)'!$D$71*('[2]Sheet1 (2)'!$D$72-rut_index)/'[2]Sheet1 (2)'!$D$72))))</f>
        <v>5</v>
      </c>
      <c r="AV1581" s="157">
        <f>IF(IF(D1581='[2]Sheet1 (2)'!$C$69,'[2]Sheet1 (2)'!$D$69*('[2]Sheet1 (2)'!$D$72-crack_s_index)/'[2]Sheet1 (2)'!$D$72,IF([2]shee2!D1521='[2]Sheet1 (2)'!$C$70,'[2]Sheet1 (2)'!$D$70*('[2]Sheet1 (2)'!$D$72-crack_s_index)/'[2]Sheet1 (2)'!$D$72,IF([2]shee2!D1521='[2]Sheet1 (2)'!$C$71,'[2]Sheet1 (2)'!$D$71*('[2]Sheet1 (2)'!$D$72-crack_s_index)/'[2]Sheet1 (2)'!$D$72)))&lt;0,0,IF(D1581='[2]Sheet1 (2)'!$C$69,'[2]Sheet1 (2)'!$D$69*('[2]Sheet1 (2)'!$D$72-crack_s_index)/'[2]Sheet1 (2)'!$D$72,IF([2]shee2!D1521='[2]Sheet1 (2)'!$C$70,'[2]Sheet1 (2)'!$D$70*('[2]Sheet1 (2)'!$D$72-crack_s_index)/'[2]Sheet1 (2)'!$D$72,IF([2]shee2!D1521='[2]Sheet1 (2)'!$C$71,'[2]Sheet1 (2)'!$D$71*('[2]Sheet1 (2)'!$D$72-crack_s_index)/'[2]Sheet1 (2)'!$D$72))))</f>
        <v>5</v>
      </c>
      <c r="AW1581" s="157">
        <f>IF(IF(D1581='[2]Sheet1 (2)'!$C$69,'[2]Sheet1 (2)'!$D$69*('[2]Sheet1 (2)'!$D$72-crack_t_index)/'[2]Sheet1 (2)'!$D$72,IF([2]shee2!D1521='[2]Sheet1 (2)'!$C$70,'[2]Sheet1 (2)'!$D$70*('[2]Sheet1 (2)'!$D$72-crack_t_index)/'[2]Sheet1 (2)'!$D$72,IF([2]shee2!D1521='[2]Sheet1 (2)'!$C$71,'[2]Sheet1 (2)'!$D$71*('[2]Sheet1 (2)'!$D$72-crack_t_index)/'[2]Sheet1 (2)'!$D$72)))&lt;0,0,IF(D1581='[2]Sheet1 (2)'!$C$69,'[2]Sheet1 (2)'!$D$69*('[2]Sheet1 (2)'!$D$72-crack_t_index)/'[2]Sheet1 (2)'!$D$72,IF([2]shee2!D1521='[2]Sheet1 (2)'!$C$70,'[2]Sheet1 (2)'!$D$70*('[2]Sheet1 (2)'!$D$72-crack_t_index)/'[2]Sheet1 (2)'!$D$72,IF([2]shee2!D1521='[2]Sheet1 (2)'!$C$71,'[2]Sheet1 (2)'!$D$71*('[2]Sheet1 (2)'!$D$72-crack_t_index)/'[2]Sheet1 (2)'!$D$72))))</f>
        <v>5</v>
      </c>
      <c r="AX1581" s="157">
        <f>IF(IF(D1581='[2]Sheet1 (2)'!$C$69,'[2]Sheet1 (2)'!$D$69*('[2]Sheet1 (2)'!$D$72-rave_index)/'[2]Sheet1 (2)'!$D$72,IF([2]shee2!D1521='[2]Sheet1 (2)'!$C$70,'[2]Sheet1 (2)'!$D$70*('[2]Sheet1 (2)'!$D$72-rave_index)/'[2]Sheet1 (2)'!$D$72,IF([2]shee2!D1521='[2]Sheet1 (2)'!$C$71,'[2]Sheet1 (2)'!$D$71*('[2]Sheet1 (2)'!$D$72-rave_index)/'[2]Sheet1 (2)'!$D$72)))&lt;0,0,IF(D1581='[2]Sheet1 (2)'!$C$69,'[2]Sheet1 (2)'!$D$69*('[2]Sheet1 (2)'!$D$72-rave_index)/'[2]Sheet1 (2)'!$D$72,IF([2]shee2!D1521='[2]Sheet1 (2)'!$C$70,'[2]Sheet1 (2)'!$D$70*('[2]Sheet1 (2)'!$D$72-rave_index)/'[2]Sheet1 (2)'!$D$72,IF([2]shee2!D1521='[2]Sheet1 (2)'!$C$71,'[2]Sheet1 (2)'!$D$71*('[2]Sheet1 (2)'!$D$72-rave_index)/'[2]Sheet1 (2)'!$D$72))))</f>
        <v>5</v>
      </c>
      <c r="AY1581" s="157">
        <f>IF(IF(D1581='[2]Sheet1 (2)'!$C$69,'[2]Sheet1 (2)'!$D$69*('[2]Sheet1 (2)'!$D$72-rough_index)/'[2]Sheet1 (2)'!$D$72,IF([2]shee2!D1521='[2]Sheet1 (2)'!$C$70,'[2]Sheet1 (2)'!$D$70*('[2]Sheet1 (2)'!$D$72-rough_index)/'[2]Sheet1 (2)'!$D$72,IF([2]shee2!D1521='[2]Sheet1 (2)'!$C$71,'[2]Sheet1 (2)'!$D$71*('[2]Sheet1 (2)'!$D$72-rough_index)/'[2]Sheet1 (2)'!$D$72)))&lt;0,0,IF(D1581='[2]Sheet1 (2)'!$C$69,'[2]Sheet1 (2)'!$D$69*('[2]Sheet1 (2)'!$D$72-rough_index)/'[2]Sheet1 (2)'!$D$72,IF([2]shee2!D1521='[2]Sheet1 (2)'!$C$70,'[2]Sheet1 (2)'!$D$70*('[2]Sheet1 (2)'!$D$72-rough_index)/'[2]Sheet1 (2)'!$D$72,IF([2]shee2!D1521='[2]Sheet1 (2)'!$C$71,'[2]Sheet1 (2)'!$D$71*('[2]Sheet1 (2)'!$D$72-rough_index)/'[2]Sheet1 (2)'!$D$72))))</f>
        <v>4.166666666666667</v>
      </c>
      <c r="AZ1581" s="179">
        <f>+(AU1581*'[2]Sheet1 (2)'!$C$77)+(AV1581*'[2]Sheet1 (2)'!$C$78)+(AW1581*'[2]Sheet1 (2)'!$C$79)+(AX1581*'[2]Sheet1 (2)'!$C$80)+(AY1581*'[2]Sheet1 (2)'!$C$81)</f>
        <v>4.75</v>
      </c>
      <c r="BA1581" s="213" t="str">
        <f t="shared" si="48"/>
        <v>Good</v>
      </c>
      <c r="BE1581">
        <f>IF(D1581='[2]Sheet1 (2)'!$C$61,'[2]Sheet1 (2)'!$D$61*(counts^2)+'[2]Sheet1 (2)'!$G$61*counts+'[2]Sheet1 (2)'!$J$61,IF(D1581='[2]Sheet1 (2)'!$C$62,'[2]Sheet1 (2)'!$D$62*counts+'[2]Sheet1 (2)'!$G$62,IF(D1581='[2]Sheet1 (2)'!$C$63,'[2]Sheet1 (2)'!$D$63*counts+'[2]Sheet1 (2)'!$G$63,IF(D1581='[2]Sheet1 (2)'!$C$64,'[2]Sheet1 (2)'!$D$64*counts+'[2]Sheet1 (2)'!$G$64))))</f>
        <v>2.0984129299999998</v>
      </c>
    </row>
    <row r="1582" spans="1:57" ht="12.75" customHeight="1">
      <c r="A1582" s="176" t="s">
        <v>282</v>
      </c>
      <c r="B1582" s="145" t="s">
        <v>76</v>
      </c>
      <c r="C1582" s="170">
        <v>1715</v>
      </c>
      <c r="D1582" s="174" t="s">
        <v>77</v>
      </c>
      <c r="E1582" s="171">
        <v>7.5</v>
      </c>
      <c r="F1582" s="171">
        <v>3</v>
      </c>
      <c r="G1582" s="171" t="s">
        <v>77</v>
      </c>
      <c r="H1582" s="171">
        <v>3</v>
      </c>
      <c r="I1582" s="171" t="s">
        <v>77</v>
      </c>
      <c r="J1582" s="173" t="s">
        <v>80</v>
      </c>
      <c r="K1582" s="173" t="s">
        <v>80</v>
      </c>
      <c r="L1582" s="169">
        <f>VLOOKUP(CONCATENATE(J1582,K1582),'Sheet1 (2)'!$J$6:$K$26,2,FALSE)</f>
        <v>0</v>
      </c>
      <c r="M1582" s="173" t="s">
        <v>80</v>
      </c>
      <c r="N1582" s="173" t="s">
        <v>80</v>
      </c>
      <c r="O1582" s="177">
        <f>VLOOKUP(CONCATENATE(M1582,N1582),'[2]Sheet1 (2)'!$L$6:$M$26,2,FALSE)</f>
        <v>0</v>
      </c>
      <c r="P1582" s="173" t="s">
        <v>80</v>
      </c>
      <c r="Q1582" s="173" t="s">
        <v>80</v>
      </c>
      <c r="R1582" s="177">
        <f>VLOOKUP(CONCATENATE(P1582,Q1582),'[2]Sheet1 (2)'!$N$6:$O$26,2,FALSE)</f>
        <v>0</v>
      </c>
      <c r="S1582" s="173" t="s">
        <v>80</v>
      </c>
      <c r="T1582" s="173" t="s">
        <v>80</v>
      </c>
      <c r="U1582" s="177">
        <f>VLOOKUP(CONCATENATE(S1582,T1582),'[2]Sheet1 (2)'!$P$6:$Q$26,2,FALSE)</f>
        <v>0</v>
      </c>
      <c r="V1582" s="173" t="s">
        <v>80</v>
      </c>
      <c r="W1582" s="173" t="s">
        <v>80</v>
      </c>
      <c r="X1582" s="177">
        <f>VLOOKUP(CONCATENATE(V1582,W1582),'[2]Sheet1 (2)'!$R$6:$S$26,2,FALSE)</f>
        <v>0</v>
      </c>
      <c r="Y1582" s="173" t="s">
        <v>82</v>
      </c>
      <c r="Z1582" s="173" t="s">
        <v>82</v>
      </c>
      <c r="AA1582" s="177">
        <f>VLOOKUP(CONCATENATE(Y1582,Z1582),'[2]Sheet1 (2)'!$T$6:$U$26,2,FALSE)</f>
        <v>12.5</v>
      </c>
      <c r="AB1582" s="173" t="s">
        <v>80</v>
      </c>
      <c r="AC1582" s="173" t="s">
        <v>80</v>
      </c>
      <c r="AD1582" s="177">
        <f>VLOOKUP(CONCATENATE(AB1582,AC1582),'[2]Sheet1 (2)'!$X$6:$Y$26,2,FALSE)</f>
        <v>0</v>
      </c>
      <c r="AE1582" s="173" t="s">
        <v>82</v>
      </c>
      <c r="AF1582" s="173" t="s">
        <v>81</v>
      </c>
      <c r="AG1582" s="177">
        <f>VLOOKUP(CONCATENATE(AE1582,AF1582),'[2]Sheet1 (2)'!$Z$6:$AA$26,2,FALSE)</f>
        <v>66</v>
      </c>
      <c r="AH1582" s="172"/>
      <c r="AI1582" s="175"/>
      <c r="AJ1582" s="140"/>
      <c r="AK1582" s="176" t="s">
        <v>282</v>
      </c>
      <c r="AL1582" s="176" t="s">
        <v>76</v>
      </c>
      <c r="AM1582" s="170">
        <f t="shared" si="49"/>
        <v>1715</v>
      </c>
      <c r="AN1582" s="147"/>
      <c r="AO1582" s="230"/>
      <c r="AP1582" s="183"/>
      <c r="AQ1582" s="157"/>
      <c r="AR1582" s="158"/>
      <c r="AS1582" s="145">
        <f>LOOKUP(rufmkm,'[2]Sheet1 (2)'!$V$62:$V$71,'[2]Sheet1 (2)'!$W$62:$W$71)</f>
        <v>10</v>
      </c>
      <c r="AT1582" s="140"/>
      <c r="AU1582" s="157">
        <f>IF(IF(D1582='[2]Sheet1 (2)'!$C$69,'[2]Sheet1 (2)'!$D$69*('[2]Sheet1 (2)'!$D$72-rut_index)/'[2]Sheet1 (2)'!$D$72,IF([2]shee2!D1522='[2]Sheet1 (2)'!$C$70,'[2]Sheet1 (2)'!$D$70*('[2]Sheet1 (2)'!$D$72-rut_index)/'[2]Sheet1 (2)'!$D$72,IF([2]shee2!D1522='[2]Sheet1 (2)'!$C$71,'[2]Sheet1 (2)'!$D$71*('[2]Sheet1 (2)'!$D$72-rut_index)/'[2]Sheet1 (2)'!$D$72)))&lt;0,0,IF(D1582='[2]Sheet1 (2)'!$C$69,'[2]Sheet1 (2)'!$D$69*('[2]Sheet1 (2)'!$D$72-rut_index)/'[2]Sheet1 (2)'!$D$72,IF([2]shee2!D1522='[2]Sheet1 (2)'!$C$70,'[2]Sheet1 (2)'!$D$70*('[2]Sheet1 (2)'!$D$72-rut_index)/'[2]Sheet1 (2)'!$D$72,IF([2]shee2!D1522='[2]Sheet1 (2)'!$C$71,'[2]Sheet1 (2)'!$D$71*('[2]Sheet1 (2)'!$D$72-rut_index)/'[2]Sheet1 (2)'!$D$72))))</f>
        <v>5</v>
      </c>
      <c r="AV1582" s="157">
        <f>IF(IF(D1582='[2]Sheet1 (2)'!$C$69,'[2]Sheet1 (2)'!$D$69*('[2]Sheet1 (2)'!$D$72-crack_s_index)/'[2]Sheet1 (2)'!$D$72,IF([2]shee2!D1522='[2]Sheet1 (2)'!$C$70,'[2]Sheet1 (2)'!$D$70*('[2]Sheet1 (2)'!$D$72-crack_s_index)/'[2]Sheet1 (2)'!$D$72,IF([2]shee2!D1522='[2]Sheet1 (2)'!$C$71,'[2]Sheet1 (2)'!$D$71*('[2]Sheet1 (2)'!$D$72-crack_s_index)/'[2]Sheet1 (2)'!$D$72)))&lt;0,0,IF(D1582='[2]Sheet1 (2)'!$C$69,'[2]Sheet1 (2)'!$D$69*('[2]Sheet1 (2)'!$D$72-crack_s_index)/'[2]Sheet1 (2)'!$D$72,IF([2]shee2!D1522='[2]Sheet1 (2)'!$C$70,'[2]Sheet1 (2)'!$D$70*('[2]Sheet1 (2)'!$D$72-crack_s_index)/'[2]Sheet1 (2)'!$D$72,IF([2]shee2!D1522='[2]Sheet1 (2)'!$C$71,'[2]Sheet1 (2)'!$D$71*('[2]Sheet1 (2)'!$D$72-crack_s_index)/'[2]Sheet1 (2)'!$D$72))))</f>
        <v>5</v>
      </c>
      <c r="AW1582" s="157">
        <f>IF(IF(D1582='[2]Sheet1 (2)'!$C$69,'[2]Sheet1 (2)'!$D$69*('[2]Sheet1 (2)'!$D$72-crack_t_index)/'[2]Sheet1 (2)'!$D$72,IF([2]shee2!D1522='[2]Sheet1 (2)'!$C$70,'[2]Sheet1 (2)'!$D$70*('[2]Sheet1 (2)'!$D$72-crack_t_index)/'[2]Sheet1 (2)'!$D$72,IF([2]shee2!D1522='[2]Sheet1 (2)'!$C$71,'[2]Sheet1 (2)'!$D$71*('[2]Sheet1 (2)'!$D$72-crack_t_index)/'[2]Sheet1 (2)'!$D$72)))&lt;0,0,IF(D1582='[2]Sheet1 (2)'!$C$69,'[2]Sheet1 (2)'!$D$69*('[2]Sheet1 (2)'!$D$72-crack_t_index)/'[2]Sheet1 (2)'!$D$72,IF([2]shee2!D1522='[2]Sheet1 (2)'!$C$70,'[2]Sheet1 (2)'!$D$70*('[2]Sheet1 (2)'!$D$72-crack_t_index)/'[2]Sheet1 (2)'!$D$72,IF([2]shee2!D1522='[2]Sheet1 (2)'!$C$71,'[2]Sheet1 (2)'!$D$71*('[2]Sheet1 (2)'!$D$72-crack_t_index)/'[2]Sheet1 (2)'!$D$72))))</f>
        <v>5</v>
      </c>
      <c r="AX1582" s="157">
        <f>IF(IF(D1582='[2]Sheet1 (2)'!$C$69,'[2]Sheet1 (2)'!$D$69*('[2]Sheet1 (2)'!$D$72-rave_index)/'[2]Sheet1 (2)'!$D$72,IF([2]shee2!D1522='[2]Sheet1 (2)'!$C$70,'[2]Sheet1 (2)'!$D$70*('[2]Sheet1 (2)'!$D$72-rave_index)/'[2]Sheet1 (2)'!$D$72,IF([2]shee2!D1522='[2]Sheet1 (2)'!$C$71,'[2]Sheet1 (2)'!$D$71*('[2]Sheet1 (2)'!$D$72-rave_index)/'[2]Sheet1 (2)'!$D$72)))&lt;0,0,IF(D1582='[2]Sheet1 (2)'!$C$69,'[2]Sheet1 (2)'!$D$69*('[2]Sheet1 (2)'!$D$72-rave_index)/'[2]Sheet1 (2)'!$D$72,IF([2]shee2!D1522='[2]Sheet1 (2)'!$C$70,'[2]Sheet1 (2)'!$D$70*('[2]Sheet1 (2)'!$D$72-rave_index)/'[2]Sheet1 (2)'!$D$72,IF([2]shee2!D1522='[2]Sheet1 (2)'!$C$71,'[2]Sheet1 (2)'!$D$71*('[2]Sheet1 (2)'!$D$72-rave_index)/'[2]Sheet1 (2)'!$D$72))))</f>
        <v>3.9583333333333335</v>
      </c>
      <c r="AY1582" s="157">
        <f>IF(IF(D1582='[2]Sheet1 (2)'!$C$69,'[2]Sheet1 (2)'!$D$69*('[2]Sheet1 (2)'!$D$72-rough_index)/'[2]Sheet1 (2)'!$D$72,IF([2]shee2!D1522='[2]Sheet1 (2)'!$C$70,'[2]Sheet1 (2)'!$D$70*('[2]Sheet1 (2)'!$D$72-rough_index)/'[2]Sheet1 (2)'!$D$72,IF([2]shee2!D1522='[2]Sheet1 (2)'!$C$71,'[2]Sheet1 (2)'!$D$71*('[2]Sheet1 (2)'!$D$72-rough_index)/'[2]Sheet1 (2)'!$D$72)))&lt;0,0,IF(D1582='[2]Sheet1 (2)'!$C$69,'[2]Sheet1 (2)'!$D$69*('[2]Sheet1 (2)'!$D$72-rough_index)/'[2]Sheet1 (2)'!$D$72,IF([2]shee2!D1522='[2]Sheet1 (2)'!$C$70,'[2]Sheet1 (2)'!$D$70*('[2]Sheet1 (2)'!$D$72-rough_index)/'[2]Sheet1 (2)'!$D$72,IF([2]shee2!D1522='[2]Sheet1 (2)'!$C$71,'[2]Sheet1 (2)'!$D$71*('[2]Sheet1 (2)'!$D$72-rough_index)/'[2]Sheet1 (2)'!$D$72))))</f>
        <v>4.166666666666667</v>
      </c>
      <c r="AZ1582" s="179">
        <f>+(AU1582*'[2]Sheet1 (2)'!$C$77)+(AV1582*'[2]Sheet1 (2)'!$C$78)+(AW1582*'[2]Sheet1 (2)'!$C$79)+(AX1582*'[2]Sheet1 (2)'!$C$80)+(AY1582*'[2]Sheet1 (2)'!$C$81)</f>
        <v>4.6458333333333339</v>
      </c>
      <c r="BA1582" s="213" t="str">
        <f t="shared" si="48"/>
        <v>Good</v>
      </c>
      <c r="BE1582">
        <f>IF(D1582='[2]Sheet1 (2)'!$C$61,'[2]Sheet1 (2)'!$D$61*(counts^2)+'[2]Sheet1 (2)'!$G$61*counts+'[2]Sheet1 (2)'!$J$61,IF(D1582='[2]Sheet1 (2)'!$C$62,'[2]Sheet1 (2)'!$D$62*counts+'[2]Sheet1 (2)'!$G$62,IF(D1582='[2]Sheet1 (2)'!$C$63,'[2]Sheet1 (2)'!$D$63*counts+'[2]Sheet1 (2)'!$G$63,IF(D1582='[2]Sheet1 (2)'!$C$64,'[2]Sheet1 (2)'!$D$64*counts+'[2]Sheet1 (2)'!$G$64))))</f>
        <v>2.0984129299999998</v>
      </c>
    </row>
    <row r="1583" spans="1:57" ht="12.75" customHeight="1">
      <c r="A1583" s="176" t="s">
        <v>282</v>
      </c>
      <c r="B1583" s="145" t="s">
        <v>76</v>
      </c>
      <c r="C1583" s="170">
        <v>1716</v>
      </c>
      <c r="D1583" s="174" t="s">
        <v>77</v>
      </c>
      <c r="E1583" s="171">
        <v>7.5</v>
      </c>
      <c r="F1583" s="171">
        <v>3</v>
      </c>
      <c r="G1583" s="171" t="s">
        <v>77</v>
      </c>
      <c r="H1583" s="171">
        <v>3</v>
      </c>
      <c r="I1583" s="171" t="s">
        <v>77</v>
      </c>
      <c r="J1583" s="173" t="s">
        <v>80</v>
      </c>
      <c r="K1583" s="173" t="s">
        <v>80</v>
      </c>
      <c r="L1583" s="169">
        <f>VLOOKUP(CONCATENATE(J1583,K1583),'Sheet1 (2)'!$J$6:$K$26,2,FALSE)</f>
        <v>0</v>
      </c>
      <c r="M1583" s="173" t="s">
        <v>80</v>
      </c>
      <c r="N1583" s="173" t="s">
        <v>80</v>
      </c>
      <c r="O1583" s="177">
        <f>VLOOKUP(CONCATENATE(M1583,N1583),'[2]Sheet1 (2)'!$L$6:$M$26,2,FALSE)</f>
        <v>0</v>
      </c>
      <c r="P1583" s="173" t="s">
        <v>80</v>
      </c>
      <c r="Q1583" s="173" t="s">
        <v>80</v>
      </c>
      <c r="R1583" s="177">
        <f>VLOOKUP(CONCATENATE(P1583,Q1583),'[2]Sheet1 (2)'!$N$6:$O$26,2,FALSE)</f>
        <v>0</v>
      </c>
      <c r="S1583" s="173" t="s">
        <v>80</v>
      </c>
      <c r="T1583" s="173" t="s">
        <v>80</v>
      </c>
      <c r="U1583" s="177">
        <f>VLOOKUP(CONCATENATE(S1583,T1583),'[2]Sheet1 (2)'!$P$6:$Q$26,2,FALSE)</f>
        <v>0</v>
      </c>
      <c r="V1583" s="173" t="s">
        <v>80</v>
      </c>
      <c r="W1583" s="173" t="s">
        <v>80</v>
      </c>
      <c r="X1583" s="177">
        <f>VLOOKUP(CONCATENATE(V1583,W1583),'[2]Sheet1 (2)'!$R$6:$S$26,2,FALSE)</f>
        <v>0</v>
      </c>
      <c r="Y1583" s="173" t="s">
        <v>82</v>
      </c>
      <c r="Z1583" s="173" t="s">
        <v>82</v>
      </c>
      <c r="AA1583" s="177">
        <f>VLOOKUP(CONCATENATE(Y1583,Z1583),'[2]Sheet1 (2)'!$T$6:$U$26,2,FALSE)</f>
        <v>12.5</v>
      </c>
      <c r="AB1583" s="173" t="s">
        <v>80</v>
      </c>
      <c r="AC1583" s="173" t="s">
        <v>80</v>
      </c>
      <c r="AD1583" s="177">
        <f>VLOOKUP(CONCATENATE(AB1583,AC1583),'[2]Sheet1 (2)'!$X$6:$Y$26,2,FALSE)</f>
        <v>0</v>
      </c>
      <c r="AE1583" s="173" t="s">
        <v>82</v>
      </c>
      <c r="AF1583" s="173" t="s">
        <v>81</v>
      </c>
      <c r="AG1583" s="177">
        <f>VLOOKUP(CONCATENATE(AE1583,AF1583),'[2]Sheet1 (2)'!$Z$6:$AA$26,2,FALSE)</f>
        <v>66</v>
      </c>
      <c r="AH1583" s="172"/>
      <c r="AI1583" s="175"/>
      <c r="AJ1583" s="140"/>
      <c r="AK1583" s="176" t="s">
        <v>282</v>
      </c>
      <c r="AL1583" s="176" t="s">
        <v>76</v>
      </c>
      <c r="AM1583" s="170">
        <f t="shared" si="49"/>
        <v>1716</v>
      </c>
      <c r="AN1583" s="147"/>
      <c r="AO1583" s="230"/>
      <c r="AP1583" s="183"/>
      <c r="AQ1583" s="157"/>
      <c r="AR1583" s="158"/>
      <c r="AS1583" s="145">
        <f>LOOKUP(rufmkm,'[2]Sheet1 (2)'!$V$62:$V$71,'[2]Sheet1 (2)'!$W$62:$W$71)</f>
        <v>10</v>
      </c>
      <c r="AT1583" s="140"/>
      <c r="AU1583" s="157">
        <f>IF(IF(D1583='[2]Sheet1 (2)'!$C$69,'[2]Sheet1 (2)'!$D$69*('[2]Sheet1 (2)'!$D$72-rut_index)/'[2]Sheet1 (2)'!$D$72,IF([2]shee2!D1523='[2]Sheet1 (2)'!$C$70,'[2]Sheet1 (2)'!$D$70*('[2]Sheet1 (2)'!$D$72-rut_index)/'[2]Sheet1 (2)'!$D$72,IF([2]shee2!D1523='[2]Sheet1 (2)'!$C$71,'[2]Sheet1 (2)'!$D$71*('[2]Sheet1 (2)'!$D$72-rut_index)/'[2]Sheet1 (2)'!$D$72)))&lt;0,0,IF(D1583='[2]Sheet1 (2)'!$C$69,'[2]Sheet1 (2)'!$D$69*('[2]Sheet1 (2)'!$D$72-rut_index)/'[2]Sheet1 (2)'!$D$72,IF([2]shee2!D1523='[2]Sheet1 (2)'!$C$70,'[2]Sheet1 (2)'!$D$70*('[2]Sheet1 (2)'!$D$72-rut_index)/'[2]Sheet1 (2)'!$D$72,IF([2]shee2!D1523='[2]Sheet1 (2)'!$C$71,'[2]Sheet1 (2)'!$D$71*('[2]Sheet1 (2)'!$D$72-rut_index)/'[2]Sheet1 (2)'!$D$72))))</f>
        <v>5</v>
      </c>
      <c r="AV1583" s="157">
        <f>IF(IF(D1583='[2]Sheet1 (2)'!$C$69,'[2]Sheet1 (2)'!$D$69*('[2]Sheet1 (2)'!$D$72-crack_s_index)/'[2]Sheet1 (2)'!$D$72,IF([2]shee2!D1523='[2]Sheet1 (2)'!$C$70,'[2]Sheet1 (2)'!$D$70*('[2]Sheet1 (2)'!$D$72-crack_s_index)/'[2]Sheet1 (2)'!$D$72,IF([2]shee2!D1523='[2]Sheet1 (2)'!$C$71,'[2]Sheet1 (2)'!$D$71*('[2]Sheet1 (2)'!$D$72-crack_s_index)/'[2]Sheet1 (2)'!$D$72)))&lt;0,0,IF(D1583='[2]Sheet1 (2)'!$C$69,'[2]Sheet1 (2)'!$D$69*('[2]Sheet1 (2)'!$D$72-crack_s_index)/'[2]Sheet1 (2)'!$D$72,IF([2]shee2!D1523='[2]Sheet1 (2)'!$C$70,'[2]Sheet1 (2)'!$D$70*('[2]Sheet1 (2)'!$D$72-crack_s_index)/'[2]Sheet1 (2)'!$D$72,IF([2]shee2!D1523='[2]Sheet1 (2)'!$C$71,'[2]Sheet1 (2)'!$D$71*('[2]Sheet1 (2)'!$D$72-crack_s_index)/'[2]Sheet1 (2)'!$D$72))))</f>
        <v>5</v>
      </c>
      <c r="AW1583" s="157">
        <f>IF(IF(D1583='[2]Sheet1 (2)'!$C$69,'[2]Sheet1 (2)'!$D$69*('[2]Sheet1 (2)'!$D$72-crack_t_index)/'[2]Sheet1 (2)'!$D$72,IF([2]shee2!D1523='[2]Sheet1 (2)'!$C$70,'[2]Sheet1 (2)'!$D$70*('[2]Sheet1 (2)'!$D$72-crack_t_index)/'[2]Sheet1 (2)'!$D$72,IF([2]shee2!D1523='[2]Sheet1 (2)'!$C$71,'[2]Sheet1 (2)'!$D$71*('[2]Sheet1 (2)'!$D$72-crack_t_index)/'[2]Sheet1 (2)'!$D$72)))&lt;0,0,IF(D1583='[2]Sheet1 (2)'!$C$69,'[2]Sheet1 (2)'!$D$69*('[2]Sheet1 (2)'!$D$72-crack_t_index)/'[2]Sheet1 (2)'!$D$72,IF([2]shee2!D1523='[2]Sheet1 (2)'!$C$70,'[2]Sheet1 (2)'!$D$70*('[2]Sheet1 (2)'!$D$72-crack_t_index)/'[2]Sheet1 (2)'!$D$72,IF([2]shee2!D1523='[2]Sheet1 (2)'!$C$71,'[2]Sheet1 (2)'!$D$71*('[2]Sheet1 (2)'!$D$72-crack_t_index)/'[2]Sheet1 (2)'!$D$72))))</f>
        <v>5</v>
      </c>
      <c r="AX1583" s="157">
        <f>IF(IF(D1583='[2]Sheet1 (2)'!$C$69,'[2]Sheet1 (2)'!$D$69*('[2]Sheet1 (2)'!$D$72-rave_index)/'[2]Sheet1 (2)'!$D$72,IF([2]shee2!D1523='[2]Sheet1 (2)'!$C$70,'[2]Sheet1 (2)'!$D$70*('[2]Sheet1 (2)'!$D$72-rave_index)/'[2]Sheet1 (2)'!$D$72,IF([2]shee2!D1523='[2]Sheet1 (2)'!$C$71,'[2]Sheet1 (2)'!$D$71*('[2]Sheet1 (2)'!$D$72-rave_index)/'[2]Sheet1 (2)'!$D$72)))&lt;0,0,IF(D1583='[2]Sheet1 (2)'!$C$69,'[2]Sheet1 (2)'!$D$69*('[2]Sheet1 (2)'!$D$72-rave_index)/'[2]Sheet1 (2)'!$D$72,IF([2]shee2!D1523='[2]Sheet1 (2)'!$C$70,'[2]Sheet1 (2)'!$D$70*('[2]Sheet1 (2)'!$D$72-rave_index)/'[2]Sheet1 (2)'!$D$72,IF([2]shee2!D1523='[2]Sheet1 (2)'!$C$71,'[2]Sheet1 (2)'!$D$71*('[2]Sheet1 (2)'!$D$72-rave_index)/'[2]Sheet1 (2)'!$D$72))))</f>
        <v>3.9583333333333335</v>
      </c>
      <c r="AY1583" s="157">
        <f>IF(IF(D1583='[2]Sheet1 (2)'!$C$69,'[2]Sheet1 (2)'!$D$69*('[2]Sheet1 (2)'!$D$72-rough_index)/'[2]Sheet1 (2)'!$D$72,IF([2]shee2!D1523='[2]Sheet1 (2)'!$C$70,'[2]Sheet1 (2)'!$D$70*('[2]Sheet1 (2)'!$D$72-rough_index)/'[2]Sheet1 (2)'!$D$72,IF([2]shee2!D1523='[2]Sheet1 (2)'!$C$71,'[2]Sheet1 (2)'!$D$71*('[2]Sheet1 (2)'!$D$72-rough_index)/'[2]Sheet1 (2)'!$D$72)))&lt;0,0,IF(D1583='[2]Sheet1 (2)'!$C$69,'[2]Sheet1 (2)'!$D$69*('[2]Sheet1 (2)'!$D$72-rough_index)/'[2]Sheet1 (2)'!$D$72,IF([2]shee2!D1523='[2]Sheet1 (2)'!$C$70,'[2]Sheet1 (2)'!$D$70*('[2]Sheet1 (2)'!$D$72-rough_index)/'[2]Sheet1 (2)'!$D$72,IF([2]shee2!D1523='[2]Sheet1 (2)'!$C$71,'[2]Sheet1 (2)'!$D$71*('[2]Sheet1 (2)'!$D$72-rough_index)/'[2]Sheet1 (2)'!$D$72))))</f>
        <v>4.166666666666667</v>
      </c>
      <c r="AZ1583" s="179">
        <f>+(AU1583*'[2]Sheet1 (2)'!$C$77)+(AV1583*'[2]Sheet1 (2)'!$C$78)+(AW1583*'[2]Sheet1 (2)'!$C$79)+(AX1583*'[2]Sheet1 (2)'!$C$80)+(AY1583*'[2]Sheet1 (2)'!$C$81)</f>
        <v>4.6458333333333339</v>
      </c>
      <c r="BA1583" s="213" t="str">
        <f t="shared" si="48"/>
        <v>Good</v>
      </c>
      <c r="BE1583">
        <f>IF(D1583='[2]Sheet1 (2)'!$C$61,'[2]Sheet1 (2)'!$D$61*(counts^2)+'[2]Sheet1 (2)'!$G$61*counts+'[2]Sheet1 (2)'!$J$61,IF(D1583='[2]Sheet1 (2)'!$C$62,'[2]Sheet1 (2)'!$D$62*counts+'[2]Sheet1 (2)'!$G$62,IF(D1583='[2]Sheet1 (2)'!$C$63,'[2]Sheet1 (2)'!$D$63*counts+'[2]Sheet1 (2)'!$G$63,IF(D1583='[2]Sheet1 (2)'!$C$64,'[2]Sheet1 (2)'!$D$64*counts+'[2]Sheet1 (2)'!$G$64))))</f>
        <v>2.0984129299999998</v>
      </c>
    </row>
    <row r="1584" spans="1:57" ht="12.75" customHeight="1">
      <c r="A1584" s="176" t="s">
        <v>282</v>
      </c>
      <c r="B1584" s="145" t="s">
        <v>76</v>
      </c>
      <c r="C1584" s="170">
        <v>1717</v>
      </c>
      <c r="D1584" s="174" t="s">
        <v>77</v>
      </c>
      <c r="E1584" s="171">
        <v>7.5</v>
      </c>
      <c r="F1584" s="171">
        <v>3</v>
      </c>
      <c r="G1584" s="171" t="s">
        <v>77</v>
      </c>
      <c r="H1584" s="171">
        <v>3</v>
      </c>
      <c r="I1584" s="171" t="s">
        <v>77</v>
      </c>
      <c r="J1584" s="173" t="s">
        <v>78</v>
      </c>
      <c r="K1584" s="173" t="s">
        <v>82</v>
      </c>
      <c r="L1584" s="169">
        <f>VLOOKUP(CONCATENATE(J1584,K1584),'Sheet1 (2)'!$J$6:$K$26,2,FALSE)</f>
        <v>6.25</v>
      </c>
      <c r="M1584" s="173" t="s">
        <v>80</v>
      </c>
      <c r="N1584" s="173" t="s">
        <v>80</v>
      </c>
      <c r="O1584" s="177">
        <f>VLOOKUP(CONCATENATE(M1584,N1584),'[2]Sheet1 (2)'!$L$6:$M$26,2,FALSE)</f>
        <v>0</v>
      </c>
      <c r="P1584" s="173" t="s">
        <v>80</v>
      </c>
      <c r="Q1584" s="173" t="s">
        <v>80</v>
      </c>
      <c r="R1584" s="177">
        <f>VLOOKUP(CONCATENATE(P1584,Q1584),'[2]Sheet1 (2)'!$N$6:$O$26,2,FALSE)</f>
        <v>0</v>
      </c>
      <c r="S1584" s="173" t="s">
        <v>80</v>
      </c>
      <c r="T1584" s="173" t="s">
        <v>80</v>
      </c>
      <c r="U1584" s="177">
        <f>VLOOKUP(CONCATENATE(S1584,T1584),'[2]Sheet1 (2)'!$P$6:$Q$26,2,FALSE)</f>
        <v>0</v>
      </c>
      <c r="V1584" s="173" t="s">
        <v>80</v>
      </c>
      <c r="W1584" s="173" t="s">
        <v>80</v>
      </c>
      <c r="X1584" s="177">
        <f>VLOOKUP(CONCATENATE(V1584,W1584),'[2]Sheet1 (2)'!$R$6:$S$26,2,FALSE)</f>
        <v>0</v>
      </c>
      <c r="Y1584" s="173" t="s">
        <v>80</v>
      </c>
      <c r="Z1584" s="173" t="s">
        <v>80</v>
      </c>
      <c r="AA1584" s="177">
        <f>VLOOKUP(CONCATENATE(Y1584,Z1584),'[2]Sheet1 (2)'!$T$6:$U$26,2,FALSE)</f>
        <v>0</v>
      </c>
      <c r="AB1584" s="173" t="s">
        <v>80</v>
      </c>
      <c r="AC1584" s="173" t="s">
        <v>80</v>
      </c>
      <c r="AD1584" s="177">
        <f>VLOOKUP(CONCATENATE(AB1584,AC1584),'[2]Sheet1 (2)'!$X$6:$Y$26,2,FALSE)</f>
        <v>0</v>
      </c>
      <c r="AE1584" s="173" t="s">
        <v>82</v>
      </c>
      <c r="AF1584" s="173" t="s">
        <v>81</v>
      </c>
      <c r="AG1584" s="177">
        <f>VLOOKUP(CONCATENATE(AE1584,AF1584),'[2]Sheet1 (2)'!$Z$6:$AA$26,2,FALSE)</f>
        <v>66</v>
      </c>
      <c r="AH1584" s="172"/>
      <c r="AI1584" s="175"/>
      <c r="AJ1584" s="140"/>
      <c r="AK1584" s="176" t="s">
        <v>282</v>
      </c>
      <c r="AL1584" s="176" t="s">
        <v>76</v>
      </c>
      <c r="AM1584" s="170">
        <f t="shared" si="49"/>
        <v>1717</v>
      </c>
      <c r="AN1584" s="147"/>
      <c r="AO1584" s="230"/>
      <c r="AP1584" s="183"/>
      <c r="AQ1584" s="157"/>
      <c r="AR1584" s="158"/>
      <c r="AS1584" s="145">
        <f>LOOKUP(rufmkm,'[2]Sheet1 (2)'!$V$62:$V$71,'[2]Sheet1 (2)'!$W$62:$W$71)</f>
        <v>10</v>
      </c>
      <c r="AT1584" s="140"/>
      <c r="AU1584" s="157">
        <f>IF(IF(D1584='[2]Sheet1 (2)'!$C$69,'[2]Sheet1 (2)'!$D$69*('[2]Sheet1 (2)'!$D$72-rut_index)/'[2]Sheet1 (2)'!$D$72,IF([2]shee2!D1524='[2]Sheet1 (2)'!$C$70,'[2]Sheet1 (2)'!$D$70*('[2]Sheet1 (2)'!$D$72-rut_index)/'[2]Sheet1 (2)'!$D$72,IF([2]shee2!D1524='[2]Sheet1 (2)'!$C$71,'[2]Sheet1 (2)'!$D$71*('[2]Sheet1 (2)'!$D$72-rut_index)/'[2]Sheet1 (2)'!$D$72)))&lt;0,0,IF(D1584='[2]Sheet1 (2)'!$C$69,'[2]Sheet1 (2)'!$D$69*('[2]Sheet1 (2)'!$D$72-rut_index)/'[2]Sheet1 (2)'!$D$72,IF([2]shee2!D1524='[2]Sheet1 (2)'!$C$70,'[2]Sheet1 (2)'!$D$70*('[2]Sheet1 (2)'!$D$72-rut_index)/'[2]Sheet1 (2)'!$D$72,IF([2]shee2!D1524='[2]Sheet1 (2)'!$C$71,'[2]Sheet1 (2)'!$D$71*('[2]Sheet1 (2)'!$D$72-rut_index)/'[2]Sheet1 (2)'!$D$72))))</f>
        <v>4.479166666666667</v>
      </c>
      <c r="AV1584" s="157">
        <f>IF(IF(D1584='[2]Sheet1 (2)'!$C$69,'[2]Sheet1 (2)'!$D$69*('[2]Sheet1 (2)'!$D$72-crack_s_index)/'[2]Sheet1 (2)'!$D$72,IF([2]shee2!D1524='[2]Sheet1 (2)'!$C$70,'[2]Sheet1 (2)'!$D$70*('[2]Sheet1 (2)'!$D$72-crack_s_index)/'[2]Sheet1 (2)'!$D$72,IF([2]shee2!D1524='[2]Sheet1 (2)'!$C$71,'[2]Sheet1 (2)'!$D$71*('[2]Sheet1 (2)'!$D$72-crack_s_index)/'[2]Sheet1 (2)'!$D$72)))&lt;0,0,IF(D1584='[2]Sheet1 (2)'!$C$69,'[2]Sheet1 (2)'!$D$69*('[2]Sheet1 (2)'!$D$72-crack_s_index)/'[2]Sheet1 (2)'!$D$72,IF([2]shee2!D1524='[2]Sheet1 (2)'!$C$70,'[2]Sheet1 (2)'!$D$70*('[2]Sheet1 (2)'!$D$72-crack_s_index)/'[2]Sheet1 (2)'!$D$72,IF([2]shee2!D1524='[2]Sheet1 (2)'!$C$71,'[2]Sheet1 (2)'!$D$71*('[2]Sheet1 (2)'!$D$72-crack_s_index)/'[2]Sheet1 (2)'!$D$72))))</f>
        <v>5</v>
      </c>
      <c r="AW1584" s="157">
        <f>IF(IF(D1584='[2]Sheet1 (2)'!$C$69,'[2]Sheet1 (2)'!$D$69*('[2]Sheet1 (2)'!$D$72-crack_t_index)/'[2]Sheet1 (2)'!$D$72,IF([2]shee2!D1524='[2]Sheet1 (2)'!$C$70,'[2]Sheet1 (2)'!$D$70*('[2]Sheet1 (2)'!$D$72-crack_t_index)/'[2]Sheet1 (2)'!$D$72,IF([2]shee2!D1524='[2]Sheet1 (2)'!$C$71,'[2]Sheet1 (2)'!$D$71*('[2]Sheet1 (2)'!$D$72-crack_t_index)/'[2]Sheet1 (2)'!$D$72)))&lt;0,0,IF(D1584='[2]Sheet1 (2)'!$C$69,'[2]Sheet1 (2)'!$D$69*('[2]Sheet1 (2)'!$D$72-crack_t_index)/'[2]Sheet1 (2)'!$D$72,IF([2]shee2!D1524='[2]Sheet1 (2)'!$C$70,'[2]Sheet1 (2)'!$D$70*('[2]Sheet1 (2)'!$D$72-crack_t_index)/'[2]Sheet1 (2)'!$D$72,IF([2]shee2!D1524='[2]Sheet1 (2)'!$C$71,'[2]Sheet1 (2)'!$D$71*('[2]Sheet1 (2)'!$D$72-crack_t_index)/'[2]Sheet1 (2)'!$D$72))))</f>
        <v>5</v>
      </c>
      <c r="AX1584" s="157">
        <f>IF(IF(D1584='[2]Sheet1 (2)'!$C$69,'[2]Sheet1 (2)'!$D$69*('[2]Sheet1 (2)'!$D$72-rave_index)/'[2]Sheet1 (2)'!$D$72,IF([2]shee2!D1524='[2]Sheet1 (2)'!$C$70,'[2]Sheet1 (2)'!$D$70*('[2]Sheet1 (2)'!$D$72-rave_index)/'[2]Sheet1 (2)'!$D$72,IF([2]shee2!D1524='[2]Sheet1 (2)'!$C$71,'[2]Sheet1 (2)'!$D$71*('[2]Sheet1 (2)'!$D$72-rave_index)/'[2]Sheet1 (2)'!$D$72)))&lt;0,0,IF(D1584='[2]Sheet1 (2)'!$C$69,'[2]Sheet1 (2)'!$D$69*('[2]Sheet1 (2)'!$D$72-rave_index)/'[2]Sheet1 (2)'!$D$72,IF([2]shee2!D1524='[2]Sheet1 (2)'!$C$70,'[2]Sheet1 (2)'!$D$70*('[2]Sheet1 (2)'!$D$72-rave_index)/'[2]Sheet1 (2)'!$D$72,IF([2]shee2!D1524='[2]Sheet1 (2)'!$C$71,'[2]Sheet1 (2)'!$D$71*('[2]Sheet1 (2)'!$D$72-rave_index)/'[2]Sheet1 (2)'!$D$72))))</f>
        <v>5</v>
      </c>
      <c r="AY1584" s="157">
        <f>IF(IF(D1584='[2]Sheet1 (2)'!$C$69,'[2]Sheet1 (2)'!$D$69*('[2]Sheet1 (2)'!$D$72-rough_index)/'[2]Sheet1 (2)'!$D$72,IF([2]shee2!D1524='[2]Sheet1 (2)'!$C$70,'[2]Sheet1 (2)'!$D$70*('[2]Sheet1 (2)'!$D$72-rough_index)/'[2]Sheet1 (2)'!$D$72,IF([2]shee2!D1524='[2]Sheet1 (2)'!$C$71,'[2]Sheet1 (2)'!$D$71*('[2]Sheet1 (2)'!$D$72-rough_index)/'[2]Sheet1 (2)'!$D$72)))&lt;0,0,IF(D1584='[2]Sheet1 (2)'!$C$69,'[2]Sheet1 (2)'!$D$69*('[2]Sheet1 (2)'!$D$72-rough_index)/'[2]Sheet1 (2)'!$D$72,IF([2]shee2!D1524='[2]Sheet1 (2)'!$C$70,'[2]Sheet1 (2)'!$D$70*('[2]Sheet1 (2)'!$D$72-rough_index)/'[2]Sheet1 (2)'!$D$72,IF([2]shee2!D1524='[2]Sheet1 (2)'!$C$71,'[2]Sheet1 (2)'!$D$71*('[2]Sheet1 (2)'!$D$72-rough_index)/'[2]Sheet1 (2)'!$D$72))))</f>
        <v>4.166666666666667</v>
      </c>
      <c r="AZ1584" s="179">
        <f>+(AU1584*'[2]Sheet1 (2)'!$C$77)+(AV1584*'[2]Sheet1 (2)'!$C$78)+(AW1584*'[2]Sheet1 (2)'!$C$79)+(AX1584*'[2]Sheet1 (2)'!$C$80)+(AY1584*'[2]Sheet1 (2)'!$C$81)</f>
        <v>4.6458333333333339</v>
      </c>
      <c r="BA1584" s="213" t="str">
        <f t="shared" si="48"/>
        <v>Good</v>
      </c>
      <c r="BE1584">
        <f>IF(D1584='[2]Sheet1 (2)'!$C$61,'[2]Sheet1 (2)'!$D$61*(counts^2)+'[2]Sheet1 (2)'!$G$61*counts+'[2]Sheet1 (2)'!$J$61,IF(D1584='[2]Sheet1 (2)'!$C$62,'[2]Sheet1 (2)'!$D$62*counts+'[2]Sheet1 (2)'!$G$62,IF(D1584='[2]Sheet1 (2)'!$C$63,'[2]Sheet1 (2)'!$D$63*counts+'[2]Sheet1 (2)'!$G$63,IF(D1584='[2]Sheet1 (2)'!$C$64,'[2]Sheet1 (2)'!$D$64*counts+'[2]Sheet1 (2)'!$G$64))))</f>
        <v>2.0984129299999998</v>
      </c>
    </row>
    <row r="1585" spans="1:57" ht="12.75" customHeight="1">
      <c r="A1585" s="176" t="s">
        <v>282</v>
      </c>
      <c r="B1585" s="145" t="s">
        <v>76</v>
      </c>
      <c r="C1585" s="170">
        <v>1718</v>
      </c>
      <c r="D1585" s="174" t="s">
        <v>77</v>
      </c>
      <c r="E1585" s="171">
        <v>7.5</v>
      </c>
      <c r="F1585" s="171">
        <v>3</v>
      </c>
      <c r="G1585" s="171" t="s">
        <v>77</v>
      </c>
      <c r="H1585" s="171">
        <v>3</v>
      </c>
      <c r="I1585" s="171" t="s">
        <v>77</v>
      </c>
      <c r="J1585" s="173" t="s">
        <v>80</v>
      </c>
      <c r="K1585" s="173" t="s">
        <v>80</v>
      </c>
      <c r="L1585" s="169">
        <f>VLOOKUP(CONCATENATE(J1585,K1585),'Sheet1 (2)'!$J$6:$K$26,2,FALSE)</f>
        <v>0</v>
      </c>
      <c r="M1585" s="173" t="s">
        <v>80</v>
      </c>
      <c r="N1585" s="173" t="s">
        <v>80</v>
      </c>
      <c r="O1585" s="177">
        <f>VLOOKUP(CONCATENATE(M1585,N1585),'[2]Sheet1 (2)'!$L$6:$M$26,2,FALSE)</f>
        <v>0</v>
      </c>
      <c r="P1585" s="173" t="s">
        <v>80</v>
      </c>
      <c r="Q1585" s="173" t="s">
        <v>80</v>
      </c>
      <c r="R1585" s="177">
        <f>VLOOKUP(CONCATENATE(P1585,Q1585),'[2]Sheet1 (2)'!$N$6:$O$26,2,FALSE)</f>
        <v>0</v>
      </c>
      <c r="S1585" s="173" t="s">
        <v>80</v>
      </c>
      <c r="T1585" s="173" t="s">
        <v>80</v>
      </c>
      <c r="U1585" s="177">
        <f>VLOOKUP(CONCATENATE(S1585,T1585),'[2]Sheet1 (2)'!$P$6:$Q$26,2,FALSE)</f>
        <v>0</v>
      </c>
      <c r="V1585" s="173" t="s">
        <v>80</v>
      </c>
      <c r="W1585" s="173" t="s">
        <v>80</v>
      </c>
      <c r="X1585" s="177">
        <f>VLOOKUP(CONCATENATE(V1585,W1585),'[2]Sheet1 (2)'!$R$6:$S$26,2,FALSE)</f>
        <v>0</v>
      </c>
      <c r="Y1585" s="173" t="s">
        <v>80</v>
      </c>
      <c r="Z1585" s="173" t="s">
        <v>80</v>
      </c>
      <c r="AA1585" s="177">
        <f>VLOOKUP(CONCATENATE(Y1585,Z1585),'[2]Sheet1 (2)'!$T$6:$U$26,2,FALSE)</f>
        <v>0</v>
      </c>
      <c r="AB1585" s="173" t="s">
        <v>80</v>
      </c>
      <c r="AC1585" s="173" t="s">
        <v>80</v>
      </c>
      <c r="AD1585" s="177">
        <f>VLOOKUP(CONCATENATE(AB1585,AC1585),'[2]Sheet1 (2)'!$X$6:$Y$26,2,FALSE)</f>
        <v>0</v>
      </c>
      <c r="AE1585" s="173" t="s">
        <v>82</v>
      </c>
      <c r="AF1585" s="173" t="s">
        <v>81</v>
      </c>
      <c r="AG1585" s="177">
        <f>VLOOKUP(CONCATENATE(AE1585,AF1585),'[2]Sheet1 (2)'!$Z$6:$AA$26,2,FALSE)</f>
        <v>66</v>
      </c>
      <c r="AH1585" s="172"/>
      <c r="AI1585" s="175"/>
      <c r="AJ1585" s="140"/>
      <c r="AK1585" s="176" t="s">
        <v>282</v>
      </c>
      <c r="AL1585" s="176" t="s">
        <v>76</v>
      </c>
      <c r="AM1585" s="170">
        <f t="shared" si="49"/>
        <v>1718</v>
      </c>
      <c r="AN1585" s="147"/>
      <c r="AO1585" s="230"/>
      <c r="AP1585" s="183"/>
      <c r="AQ1585" s="157"/>
      <c r="AR1585" s="158"/>
      <c r="AS1585" s="145">
        <f>LOOKUP(rufmkm,'[2]Sheet1 (2)'!$V$62:$V$71,'[2]Sheet1 (2)'!$W$62:$W$71)</f>
        <v>10</v>
      </c>
      <c r="AT1585" s="140"/>
      <c r="AU1585" s="157">
        <f>IF(IF(D1585='[2]Sheet1 (2)'!$C$69,'[2]Sheet1 (2)'!$D$69*('[2]Sheet1 (2)'!$D$72-rut_index)/'[2]Sheet1 (2)'!$D$72,IF([2]shee2!D1525='[2]Sheet1 (2)'!$C$70,'[2]Sheet1 (2)'!$D$70*('[2]Sheet1 (2)'!$D$72-rut_index)/'[2]Sheet1 (2)'!$D$72,IF([2]shee2!D1525='[2]Sheet1 (2)'!$C$71,'[2]Sheet1 (2)'!$D$71*('[2]Sheet1 (2)'!$D$72-rut_index)/'[2]Sheet1 (2)'!$D$72)))&lt;0,0,IF(D1585='[2]Sheet1 (2)'!$C$69,'[2]Sheet1 (2)'!$D$69*('[2]Sheet1 (2)'!$D$72-rut_index)/'[2]Sheet1 (2)'!$D$72,IF([2]shee2!D1525='[2]Sheet1 (2)'!$C$70,'[2]Sheet1 (2)'!$D$70*('[2]Sheet1 (2)'!$D$72-rut_index)/'[2]Sheet1 (2)'!$D$72,IF([2]shee2!D1525='[2]Sheet1 (2)'!$C$71,'[2]Sheet1 (2)'!$D$71*('[2]Sheet1 (2)'!$D$72-rut_index)/'[2]Sheet1 (2)'!$D$72))))</f>
        <v>5</v>
      </c>
      <c r="AV1585" s="157">
        <f>IF(IF(D1585='[2]Sheet1 (2)'!$C$69,'[2]Sheet1 (2)'!$D$69*('[2]Sheet1 (2)'!$D$72-crack_s_index)/'[2]Sheet1 (2)'!$D$72,IF([2]shee2!D1525='[2]Sheet1 (2)'!$C$70,'[2]Sheet1 (2)'!$D$70*('[2]Sheet1 (2)'!$D$72-crack_s_index)/'[2]Sheet1 (2)'!$D$72,IF([2]shee2!D1525='[2]Sheet1 (2)'!$C$71,'[2]Sheet1 (2)'!$D$71*('[2]Sheet1 (2)'!$D$72-crack_s_index)/'[2]Sheet1 (2)'!$D$72)))&lt;0,0,IF(D1585='[2]Sheet1 (2)'!$C$69,'[2]Sheet1 (2)'!$D$69*('[2]Sheet1 (2)'!$D$72-crack_s_index)/'[2]Sheet1 (2)'!$D$72,IF([2]shee2!D1525='[2]Sheet1 (2)'!$C$70,'[2]Sheet1 (2)'!$D$70*('[2]Sheet1 (2)'!$D$72-crack_s_index)/'[2]Sheet1 (2)'!$D$72,IF([2]shee2!D1525='[2]Sheet1 (2)'!$C$71,'[2]Sheet1 (2)'!$D$71*('[2]Sheet1 (2)'!$D$72-crack_s_index)/'[2]Sheet1 (2)'!$D$72))))</f>
        <v>5</v>
      </c>
      <c r="AW1585" s="157">
        <f>IF(IF(D1585='[2]Sheet1 (2)'!$C$69,'[2]Sheet1 (2)'!$D$69*('[2]Sheet1 (2)'!$D$72-crack_t_index)/'[2]Sheet1 (2)'!$D$72,IF([2]shee2!D1525='[2]Sheet1 (2)'!$C$70,'[2]Sheet1 (2)'!$D$70*('[2]Sheet1 (2)'!$D$72-crack_t_index)/'[2]Sheet1 (2)'!$D$72,IF([2]shee2!D1525='[2]Sheet1 (2)'!$C$71,'[2]Sheet1 (2)'!$D$71*('[2]Sheet1 (2)'!$D$72-crack_t_index)/'[2]Sheet1 (2)'!$D$72)))&lt;0,0,IF(D1585='[2]Sheet1 (2)'!$C$69,'[2]Sheet1 (2)'!$D$69*('[2]Sheet1 (2)'!$D$72-crack_t_index)/'[2]Sheet1 (2)'!$D$72,IF([2]shee2!D1525='[2]Sheet1 (2)'!$C$70,'[2]Sheet1 (2)'!$D$70*('[2]Sheet1 (2)'!$D$72-crack_t_index)/'[2]Sheet1 (2)'!$D$72,IF([2]shee2!D1525='[2]Sheet1 (2)'!$C$71,'[2]Sheet1 (2)'!$D$71*('[2]Sheet1 (2)'!$D$72-crack_t_index)/'[2]Sheet1 (2)'!$D$72))))</f>
        <v>5</v>
      </c>
      <c r="AX1585" s="157">
        <f>IF(IF(D1585='[2]Sheet1 (2)'!$C$69,'[2]Sheet1 (2)'!$D$69*('[2]Sheet1 (2)'!$D$72-rave_index)/'[2]Sheet1 (2)'!$D$72,IF([2]shee2!D1525='[2]Sheet1 (2)'!$C$70,'[2]Sheet1 (2)'!$D$70*('[2]Sheet1 (2)'!$D$72-rave_index)/'[2]Sheet1 (2)'!$D$72,IF([2]shee2!D1525='[2]Sheet1 (2)'!$C$71,'[2]Sheet1 (2)'!$D$71*('[2]Sheet1 (2)'!$D$72-rave_index)/'[2]Sheet1 (2)'!$D$72)))&lt;0,0,IF(D1585='[2]Sheet1 (2)'!$C$69,'[2]Sheet1 (2)'!$D$69*('[2]Sheet1 (2)'!$D$72-rave_index)/'[2]Sheet1 (2)'!$D$72,IF([2]shee2!D1525='[2]Sheet1 (2)'!$C$70,'[2]Sheet1 (2)'!$D$70*('[2]Sheet1 (2)'!$D$72-rave_index)/'[2]Sheet1 (2)'!$D$72,IF([2]shee2!D1525='[2]Sheet1 (2)'!$C$71,'[2]Sheet1 (2)'!$D$71*('[2]Sheet1 (2)'!$D$72-rave_index)/'[2]Sheet1 (2)'!$D$72))))</f>
        <v>5</v>
      </c>
      <c r="AY1585" s="157">
        <f>IF(IF(D1585='[2]Sheet1 (2)'!$C$69,'[2]Sheet1 (2)'!$D$69*('[2]Sheet1 (2)'!$D$72-rough_index)/'[2]Sheet1 (2)'!$D$72,IF([2]shee2!D1525='[2]Sheet1 (2)'!$C$70,'[2]Sheet1 (2)'!$D$70*('[2]Sheet1 (2)'!$D$72-rough_index)/'[2]Sheet1 (2)'!$D$72,IF([2]shee2!D1525='[2]Sheet1 (2)'!$C$71,'[2]Sheet1 (2)'!$D$71*('[2]Sheet1 (2)'!$D$72-rough_index)/'[2]Sheet1 (2)'!$D$72)))&lt;0,0,IF(D1585='[2]Sheet1 (2)'!$C$69,'[2]Sheet1 (2)'!$D$69*('[2]Sheet1 (2)'!$D$72-rough_index)/'[2]Sheet1 (2)'!$D$72,IF([2]shee2!D1525='[2]Sheet1 (2)'!$C$70,'[2]Sheet1 (2)'!$D$70*('[2]Sheet1 (2)'!$D$72-rough_index)/'[2]Sheet1 (2)'!$D$72,IF([2]shee2!D1525='[2]Sheet1 (2)'!$C$71,'[2]Sheet1 (2)'!$D$71*('[2]Sheet1 (2)'!$D$72-rough_index)/'[2]Sheet1 (2)'!$D$72))))</f>
        <v>4.166666666666667</v>
      </c>
      <c r="AZ1585" s="179">
        <f>+(AU1585*'[2]Sheet1 (2)'!$C$77)+(AV1585*'[2]Sheet1 (2)'!$C$78)+(AW1585*'[2]Sheet1 (2)'!$C$79)+(AX1585*'[2]Sheet1 (2)'!$C$80)+(AY1585*'[2]Sheet1 (2)'!$C$81)</f>
        <v>4.75</v>
      </c>
      <c r="BA1585" s="213" t="str">
        <f t="shared" si="48"/>
        <v>Good</v>
      </c>
      <c r="BE1585">
        <f>IF(D1585='[2]Sheet1 (2)'!$C$61,'[2]Sheet1 (2)'!$D$61*(counts^2)+'[2]Sheet1 (2)'!$G$61*counts+'[2]Sheet1 (2)'!$J$61,IF(D1585='[2]Sheet1 (2)'!$C$62,'[2]Sheet1 (2)'!$D$62*counts+'[2]Sheet1 (2)'!$G$62,IF(D1585='[2]Sheet1 (2)'!$C$63,'[2]Sheet1 (2)'!$D$63*counts+'[2]Sheet1 (2)'!$G$63,IF(D1585='[2]Sheet1 (2)'!$C$64,'[2]Sheet1 (2)'!$D$64*counts+'[2]Sheet1 (2)'!$G$64))))</f>
        <v>2.0984129299999998</v>
      </c>
    </row>
    <row r="1586" spans="1:57" ht="12.75" customHeight="1">
      <c r="A1586" s="176" t="s">
        <v>282</v>
      </c>
      <c r="B1586" s="145" t="s">
        <v>76</v>
      </c>
      <c r="C1586" s="170">
        <v>1719</v>
      </c>
      <c r="D1586" s="174" t="s">
        <v>77</v>
      </c>
      <c r="E1586" s="171">
        <v>7.5</v>
      </c>
      <c r="F1586" s="171">
        <v>3</v>
      </c>
      <c r="G1586" s="171" t="s">
        <v>77</v>
      </c>
      <c r="H1586" s="171">
        <v>3</v>
      </c>
      <c r="I1586" s="171" t="s">
        <v>77</v>
      </c>
      <c r="J1586" s="173" t="s">
        <v>80</v>
      </c>
      <c r="K1586" s="173" t="s">
        <v>80</v>
      </c>
      <c r="L1586" s="169">
        <f>VLOOKUP(CONCATENATE(J1586,K1586),'Sheet1 (2)'!$J$6:$K$26,2,FALSE)</f>
        <v>0</v>
      </c>
      <c r="M1586" s="173" t="s">
        <v>83</v>
      </c>
      <c r="N1586" s="173" t="s">
        <v>78</v>
      </c>
      <c r="O1586" s="177">
        <f>VLOOKUP(CONCATENATE(M1586,N1586),'[2]Sheet1 (2)'!$L$6:$M$26,2,FALSE)</f>
        <v>7.5</v>
      </c>
      <c r="P1586" s="173" t="s">
        <v>80</v>
      </c>
      <c r="Q1586" s="173" t="s">
        <v>80</v>
      </c>
      <c r="R1586" s="177">
        <f>VLOOKUP(CONCATENATE(P1586,Q1586),'[2]Sheet1 (2)'!$N$6:$O$26,2,FALSE)</f>
        <v>0</v>
      </c>
      <c r="S1586" s="173" t="s">
        <v>80</v>
      </c>
      <c r="T1586" s="173" t="s">
        <v>80</v>
      </c>
      <c r="U1586" s="177">
        <f>VLOOKUP(CONCATENATE(S1586,T1586),'[2]Sheet1 (2)'!$P$6:$Q$26,2,FALSE)</f>
        <v>0</v>
      </c>
      <c r="V1586" s="173" t="s">
        <v>80</v>
      </c>
      <c r="W1586" s="173" t="s">
        <v>80</v>
      </c>
      <c r="X1586" s="177">
        <f>VLOOKUP(CONCATENATE(V1586,W1586),'[2]Sheet1 (2)'!$R$6:$S$26,2,FALSE)</f>
        <v>0</v>
      </c>
      <c r="Y1586" s="173" t="s">
        <v>80</v>
      </c>
      <c r="Z1586" s="173" t="s">
        <v>80</v>
      </c>
      <c r="AA1586" s="177">
        <f>VLOOKUP(CONCATENATE(Y1586,Z1586),'[2]Sheet1 (2)'!$T$6:$U$26,2,FALSE)</f>
        <v>0</v>
      </c>
      <c r="AB1586" s="173" t="s">
        <v>80</v>
      </c>
      <c r="AC1586" s="173" t="s">
        <v>80</v>
      </c>
      <c r="AD1586" s="177">
        <f>VLOOKUP(CONCATENATE(AB1586,AC1586),'[2]Sheet1 (2)'!$X$6:$Y$26,2,FALSE)</f>
        <v>0</v>
      </c>
      <c r="AE1586" s="173" t="s">
        <v>82</v>
      </c>
      <c r="AF1586" s="173" t="s">
        <v>81</v>
      </c>
      <c r="AG1586" s="177">
        <f>VLOOKUP(CONCATENATE(AE1586,AF1586),'[2]Sheet1 (2)'!$Z$6:$AA$26,2,FALSE)</f>
        <v>66</v>
      </c>
      <c r="AH1586" s="172"/>
      <c r="AI1586" s="175"/>
      <c r="AJ1586" s="140"/>
      <c r="AK1586" s="176" t="s">
        <v>282</v>
      </c>
      <c r="AL1586" s="176" t="s">
        <v>76</v>
      </c>
      <c r="AM1586" s="170">
        <f t="shared" si="49"/>
        <v>1719</v>
      </c>
      <c r="AN1586" s="147"/>
      <c r="AO1586" s="230"/>
      <c r="AP1586" s="183"/>
      <c r="AQ1586" s="157"/>
      <c r="AR1586" s="158"/>
      <c r="AS1586" s="145">
        <f>LOOKUP(rufmkm,'[2]Sheet1 (2)'!$V$62:$V$71,'[2]Sheet1 (2)'!$W$62:$W$71)</f>
        <v>10</v>
      </c>
      <c r="AT1586" s="140"/>
      <c r="AU1586" s="157">
        <f>IF(IF(D1586='[2]Sheet1 (2)'!$C$69,'[2]Sheet1 (2)'!$D$69*('[2]Sheet1 (2)'!$D$72-rut_index)/'[2]Sheet1 (2)'!$D$72,IF([2]shee2!D1526='[2]Sheet1 (2)'!$C$70,'[2]Sheet1 (2)'!$D$70*('[2]Sheet1 (2)'!$D$72-rut_index)/'[2]Sheet1 (2)'!$D$72,IF([2]shee2!D1526='[2]Sheet1 (2)'!$C$71,'[2]Sheet1 (2)'!$D$71*('[2]Sheet1 (2)'!$D$72-rut_index)/'[2]Sheet1 (2)'!$D$72)))&lt;0,0,IF(D1586='[2]Sheet1 (2)'!$C$69,'[2]Sheet1 (2)'!$D$69*('[2]Sheet1 (2)'!$D$72-rut_index)/'[2]Sheet1 (2)'!$D$72,IF([2]shee2!D1526='[2]Sheet1 (2)'!$C$70,'[2]Sheet1 (2)'!$D$70*('[2]Sheet1 (2)'!$D$72-rut_index)/'[2]Sheet1 (2)'!$D$72,IF([2]shee2!D1526='[2]Sheet1 (2)'!$C$71,'[2]Sheet1 (2)'!$D$71*('[2]Sheet1 (2)'!$D$72-rut_index)/'[2]Sheet1 (2)'!$D$72))))</f>
        <v>5</v>
      </c>
      <c r="AV1586" s="157">
        <f>IF(IF(D1586='[2]Sheet1 (2)'!$C$69,'[2]Sheet1 (2)'!$D$69*('[2]Sheet1 (2)'!$D$72-crack_s_index)/'[2]Sheet1 (2)'!$D$72,IF([2]shee2!D1526='[2]Sheet1 (2)'!$C$70,'[2]Sheet1 (2)'!$D$70*('[2]Sheet1 (2)'!$D$72-crack_s_index)/'[2]Sheet1 (2)'!$D$72,IF([2]shee2!D1526='[2]Sheet1 (2)'!$C$71,'[2]Sheet1 (2)'!$D$71*('[2]Sheet1 (2)'!$D$72-crack_s_index)/'[2]Sheet1 (2)'!$D$72)))&lt;0,0,IF(D1586='[2]Sheet1 (2)'!$C$69,'[2]Sheet1 (2)'!$D$69*('[2]Sheet1 (2)'!$D$72-crack_s_index)/'[2]Sheet1 (2)'!$D$72,IF([2]shee2!D1526='[2]Sheet1 (2)'!$C$70,'[2]Sheet1 (2)'!$D$70*('[2]Sheet1 (2)'!$D$72-crack_s_index)/'[2]Sheet1 (2)'!$D$72,IF([2]shee2!D1526='[2]Sheet1 (2)'!$C$71,'[2]Sheet1 (2)'!$D$71*('[2]Sheet1 (2)'!$D$72-crack_s_index)/'[2]Sheet1 (2)'!$D$72))))</f>
        <v>4.375</v>
      </c>
      <c r="AW1586" s="157">
        <f>IF(IF(D1586='[2]Sheet1 (2)'!$C$69,'[2]Sheet1 (2)'!$D$69*('[2]Sheet1 (2)'!$D$72-crack_t_index)/'[2]Sheet1 (2)'!$D$72,IF([2]shee2!D1526='[2]Sheet1 (2)'!$C$70,'[2]Sheet1 (2)'!$D$70*('[2]Sheet1 (2)'!$D$72-crack_t_index)/'[2]Sheet1 (2)'!$D$72,IF([2]shee2!D1526='[2]Sheet1 (2)'!$C$71,'[2]Sheet1 (2)'!$D$71*('[2]Sheet1 (2)'!$D$72-crack_t_index)/'[2]Sheet1 (2)'!$D$72)))&lt;0,0,IF(D1586='[2]Sheet1 (2)'!$C$69,'[2]Sheet1 (2)'!$D$69*('[2]Sheet1 (2)'!$D$72-crack_t_index)/'[2]Sheet1 (2)'!$D$72,IF([2]shee2!D1526='[2]Sheet1 (2)'!$C$70,'[2]Sheet1 (2)'!$D$70*('[2]Sheet1 (2)'!$D$72-crack_t_index)/'[2]Sheet1 (2)'!$D$72,IF([2]shee2!D1526='[2]Sheet1 (2)'!$C$71,'[2]Sheet1 (2)'!$D$71*('[2]Sheet1 (2)'!$D$72-crack_t_index)/'[2]Sheet1 (2)'!$D$72))))</f>
        <v>5</v>
      </c>
      <c r="AX1586" s="157">
        <f>IF(IF(D1586='[2]Sheet1 (2)'!$C$69,'[2]Sheet1 (2)'!$D$69*('[2]Sheet1 (2)'!$D$72-rave_index)/'[2]Sheet1 (2)'!$D$72,IF([2]shee2!D1526='[2]Sheet1 (2)'!$C$70,'[2]Sheet1 (2)'!$D$70*('[2]Sheet1 (2)'!$D$72-rave_index)/'[2]Sheet1 (2)'!$D$72,IF([2]shee2!D1526='[2]Sheet1 (2)'!$C$71,'[2]Sheet1 (2)'!$D$71*('[2]Sheet1 (2)'!$D$72-rave_index)/'[2]Sheet1 (2)'!$D$72)))&lt;0,0,IF(D1586='[2]Sheet1 (2)'!$C$69,'[2]Sheet1 (2)'!$D$69*('[2]Sheet1 (2)'!$D$72-rave_index)/'[2]Sheet1 (2)'!$D$72,IF([2]shee2!D1526='[2]Sheet1 (2)'!$C$70,'[2]Sheet1 (2)'!$D$70*('[2]Sheet1 (2)'!$D$72-rave_index)/'[2]Sheet1 (2)'!$D$72,IF([2]shee2!D1526='[2]Sheet1 (2)'!$C$71,'[2]Sheet1 (2)'!$D$71*('[2]Sheet1 (2)'!$D$72-rave_index)/'[2]Sheet1 (2)'!$D$72))))</f>
        <v>5</v>
      </c>
      <c r="AY1586" s="157">
        <f>IF(IF(D1586='[2]Sheet1 (2)'!$C$69,'[2]Sheet1 (2)'!$D$69*('[2]Sheet1 (2)'!$D$72-rough_index)/'[2]Sheet1 (2)'!$D$72,IF([2]shee2!D1526='[2]Sheet1 (2)'!$C$70,'[2]Sheet1 (2)'!$D$70*('[2]Sheet1 (2)'!$D$72-rough_index)/'[2]Sheet1 (2)'!$D$72,IF([2]shee2!D1526='[2]Sheet1 (2)'!$C$71,'[2]Sheet1 (2)'!$D$71*('[2]Sheet1 (2)'!$D$72-rough_index)/'[2]Sheet1 (2)'!$D$72)))&lt;0,0,IF(D1586='[2]Sheet1 (2)'!$C$69,'[2]Sheet1 (2)'!$D$69*('[2]Sheet1 (2)'!$D$72-rough_index)/'[2]Sheet1 (2)'!$D$72,IF([2]shee2!D1526='[2]Sheet1 (2)'!$C$70,'[2]Sheet1 (2)'!$D$70*('[2]Sheet1 (2)'!$D$72-rough_index)/'[2]Sheet1 (2)'!$D$72,IF([2]shee2!D1526='[2]Sheet1 (2)'!$C$71,'[2]Sheet1 (2)'!$D$71*('[2]Sheet1 (2)'!$D$72-rough_index)/'[2]Sheet1 (2)'!$D$72))))</f>
        <v>4.166666666666667</v>
      </c>
      <c r="AZ1586" s="179">
        <f>+(AU1586*'[2]Sheet1 (2)'!$C$77)+(AV1586*'[2]Sheet1 (2)'!$C$78)+(AW1586*'[2]Sheet1 (2)'!$C$79)+(AX1586*'[2]Sheet1 (2)'!$C$80)+(AY1586*'[2]Sheet1 (2)'!$C$81)</f>
        <v>4.5250000000000004</v>
      </c>
      <c r="BA1586" s="213" t="str">
        <f t="shared" si="48"/>
        <v>Good</v>
      </c>
      <c r="BE1586">
        <f>IF(D1586='[2]Sheet1 (2)'!$C$61,'[2]Sheet1 (2)'!$D$61*(counts^2)+'[2]Sheet1 (2)'!$G$61*counts+'[2]Sheet1 (2)'!$J$61,IF(D1586='[2]Sheet1 (2)'!$C$62,'[2]Sheet1 (2)'!$D$62*counts+'[2]Sheet1 (2)'!$G$62,IF(D1586='[2]Sheet1 (2)'!$C$63,'[2]Sheet1 (2)'!$D$63*counts+'[2]Sheet1 (2)'!$G$63,IF(D1586='[2]Sheet1 (2)'!$C$64,'[2]Sheet1 (2)'!$D$64*counts+'[2]Sheet1 (2)'!$G$64))))</f>
        <v>2.0984129299999998</v>
      </c>
    </row>
    <row r="1587" spans="1:57" ht="12.75" customHeight="1">
      <c r="A1587" s="176" t="s">
        <v>282</v>
      </c>
      <c r="B1587" s="145" t="s">
        <v>76</v>
      </c>
      <c r="C1587" s="170">
        <v>1720</v>
      </c>
      <c r="D1587" s="174" t="s">
        <v>77</v>
      </c>
      <c r="E1587" s="171">
        <v>7.5</v>
      </c>
      <c r="F1587" s="171">
        <v>3</v>
      </c>
      <c r="G1587" s="171" t="s">
        <v>77</v>
      </c>
      <c r="H1587" s="171">
        <v>3</v>
      </c>
      <c r="I1587" s="171" t="s">
        <v>77</v>
      </c>
      <c r="J1587" s="173" t="s">
        <v>80</v>
      </c>
      <c r="K1587" s="173" t="s">
        <v>80</v>
      </c>
      <c r="L1587" s="169">
        <f>VLOOKUP(CONCATENATE(J1587,K1587),'Sheet1 (2)'!$J$6:$K$26,2,FALSE)</f>
        <v>0</v>
      </c>
      <c r="M1587" s="173" t="s">
        <v>83</v>
      </c>
      <c r="N1587" s="173" t="s">
        <v>78</v>
      </c>
      <c r="O1587" s="177">
        <f>VLOOKUP(CONCATENATE(M1587,N1587),'[2]Sheet1 (2)'!$L$6:$M$26,2,FALSE)</f>
        <v>7.5</v>
      </c>
      <c r="P1587" s="173" t="s">
        <v>80</v>
      </c>
      <c r="Q1587" s="173" t="s">
        <v>80</v>
      </c>
      <c r="R1587" s="177">
        <f>VLOOKUP(CONCATENATE(P1587,Q1587),'[2]Sheet1 (2)'!$N$6:$O$26,2,FALSE)</f>
        <v>0</v>
      </c>
      <c r="S1587" s="173" t="s">
        <v>80</v>
      </c>
      <c r="T1587" s="173" t="s">
        <v>80</v>
      </c>
      <c r="U1587" s="177">
        <f>VLOOKUP(CONCATENATE(S1587,T1587),'[2]Sheet1 (2)'!$P$6:$Q$26,2,FALSE)</f>
        <v>0</v>
      </c>
      <c r="V1587" s="173" t="s">
        <v>80</v>
      </c>
      <c r="W1587" s="173" t="s">
        <v>80</v>
      </c>
      <c r="X1587" s="177">
        <f>VLOOKUP(CONCATENATE(V1587,W1587),'[2]Sheet1 (2)'!$R$6:$S$26,2,FALSE)</f>
        <v>0</v>
      </c>
      <c r="Y1587" s="173" t="s">
        <v>80</v>
      </c>
      <c r="Z1587" s="173" t="s">
        <v>80</v>
      </c>
      <c r="AA1587" s="177">
        <f>VLOOKUP(CONCATENATE(Y1587,Z1587),'[2]Sheet1 (2)'!$T$6:$U$26,2,FALSE)</f>
        <v>0</v>
      </c>
      <c r="AB1587" s="173" t="s">
        <v>80</v>
      </c>
      <c r="AC1587" s="173" t="s">
        <v>80</v>
      </c>
      <c r="AD1587" s="177">
        <f>VLOOKUP(CONCATENATE(AB1587,AC1587),'[2]Sheet1 (2)'!$X$6:$Y$26,2,FALSE)</f>
        <v>0</v>
      </c>
      <c r="AE1587" s="173" t="s">
        <v>82</v>
      </c>
      <c r="AF1587" s="173" t="s">
        <v>81</v>
      </c>
      <c r="AG1587" s="177">
        <f>VLOOKUP(CONCATENATE(AE1587,AF1587),'[2]Sheet1 (2)'!$Z$6:$AA$26,2,FALSE)</f>
        <v>66</v>
      </c>
      <c r="AH1587" s="172"/>
      <c r="AI1587" s="175"/>
      <c r="AJ1587" s="140"/>
      <c r="AK1587" s="176" t="s">
        <v>282</v>
      </c>
      <c r="AL1587" s="176" t="s">
        <v>76</v>
      </c>
      <c r="AM1587" s="170">
        <f t="shared" si="49"/>
        <v>1720</v>
      </c>
      <c r="AN1587" s="147"/>
      <c r="AO1587" s="230"/>
      <c r="AP1587" s="183"/>
      <c r="AQ1587" s="157"/>
      <c r="AR1587" s="158"/>
      <c r="AS1587" s="145">
        <f>LOOKUP(rufmkm,'[2]Sheet1 (2)'!$V$62:$V$71,'[2]Sheet1 (2)'!$W$62:$W$71)</f>
        <v>10</v>
      </c>
      <c r="AT1587" s="140"/>
      <c r="AU1587" s="157">
        <f>IF(IF(D1587='[2]Sheet1 (2)'!$C$69,'[2]Sheet1 (2)'!$D$69*('[2]Sheet1 (2)'!$D$72-rut_index)/'[2]Sheet1 (2)'!$D$72,IF([2]shee2!D1527='[2]Sheet1 (2)'!$C$70,'[2]Sheet1 (2)'!$D$70*('[2]Sheet1 (2)'!$D$72-rut_index)/'[2]Sheet1 (2)'!$D$72,IF([2]shee2!D1527='[2]Sheet1 (2)'!$C$71,'[2]Sheet1 (2)'!$D$71*('[2]Sheet1 (2)'!$D$72-rut_index)/'[2]Sheet1 (2)'!$D$72)))&lt;0,0,IF(D1587='[2]Sheet1 (2)'!$C$69,'[2]Sheet1 (2)'!$D$69*('[2]Sheet1 (2)'!$D$72-rut_index)/'[2]Sheet1 (2)'!$D$72,IF([2]shee2!D1527='[2]Sheet1 (2)'!$C$70,'[2]Sheet1 (2)'!$D$70*('[2]Sheet1 (2)'!$D$72-rut_index)/'[2]Sheet1 (2)'!$D$72,IF([2]shee2!D1527='[2]Sheet1 (2)'!$C$71,'[2]Sheet1 (2)'!$D$71*('[2]Sheet1 (2)'!$D$72-rut_index)/'[2]Sheet1 (2)'!$D$72))))</f>
        <v>5</v>
      </c>
      <c r="AV1587" s="157">
        <f>IF(IF(D1587='[2]Sheet1 (2)'!$C$69,'[2]Sheet1 (2)'!$D$69*('[2]Sheet1 (2)'!$D$72-crack_s_index)/'[2]Sheet1 (2)'!$D$72,IF([2]shee2!D1527='[2]Sheet1 (2)'!$C$70,'[2]Sheet1 (2)'!$D$70*('[2]Sheet1 (2)'!$D$72-crack_s_index)/'[2]Sheet1 (2)'!$D$72,IF([2]shee2!D1527='[2]Sheet1 (2)'!$C$71,'[2]Sheet1 (2)'!$D$71*('[2]Sheet1 (2)'!$D$72-crack_s_index)/'[2]Sheet1 (2)'!$D$72)))&lt;0,0,IF(D1587='[2]Sheet1 (2)'!$C$69,'[2]Sheet1 (2)'!$D$69*('[2]Sheet1 (2)'!$D$72-crack_s_index)/'[2]Sheet1 (2)'!$D$72,IF([2]shee2!D1527='[2]Sheet1 (2)'!$C$70,'[2]Sheet1 (2)'!$D$70*('[2]Sheet1 (2)'!$D$72-crack_s_index)/'[2]Sheet1 (2)'!$D$72,IF([2]shee2!D1527='[2]Sheet1 (2)'!$C$71,'[2]Sheet1 (2)'!$D$71*('[2]Sheet1 (2)'!$D$72-crack_s_index)/'[2]Sheet1 (2)'!$D$72))))</f>
        <v>4.375</v>
      </c>
      <c r="AW1587" s="157">
        <f>IF(IF(D1587='[2]Sheet1 (2)'!$C$69,'[2]Sheet1 (2)'!$D$69*('[2]Sheet1 (2)'!$D$72-crack_t_index)/'[2]Sheet1 (2)'!$D$72,IF([2]shee2!D1527='[2]Sheet1 (2)'!$C$70,'[2]Sheet1 (2)'!$D$70*('[2]Sheet1 (2)'!$D$72-crack_t_index)/'[2]Sheet1 (2)'!$D$72,IF([2]shee2!D1527='[2]Sheet1 (2)'!$C$71,'[2]Sheet1 (2)'!$D$71*('[2]Sheet1 (2)'!$D$72-crack_t_index)/'[2]Sheet1 (2)'!$D$72)))&lt;0,0,IF(D1587='[2]Sheet1 (2)'!$C$69,'[2]Sheet1 (2)'!$D$69*('[2]Sheet1 (2)'!$D$72-crack_t_index)/'[2]Sheet1 (2)'!$D$72,IF([2]shee2!D1527='[2]Sheet1 (2)'!$C$70,'[2]Sheet1 (2)'!$D$70*('[2]Sheet1 (2)'!$D$72-crack_t_index)/'[2]Sheet1 (2)'!$D$72,IF([2]shee2!D1527='[2]Sheet1 (2)'!$C$71,'[2]Sheet1 (2)'!$D$71*('[2]Sheet1 (2)'!$D$72-crack_t_index)/'[2]Sheet1 (2)'!$D$72))))</f>
        <v>5</v>
      </c>
      <c r="AX1587" s="157">
        <f>IF(IF(D1587='[2]Sheet1 (2)'!$C$69,'[2]Sheet1 (2)'!$D$69*('[2]Sheet1 (2)'!$D$72-rave_index)/'[2]Sheet1 (2)'!$D$72,IF([2]shee2!D1527='[2]Sheet1 (2)'!$C$70,'[2]Sheet1 (2)'!$D$70*('[2]Sheet1 (2)'!$D$72-rave_index)/'[2]Sheet1 (2)'!$D$72,IF([2]shee2!D1527='[2]Sheet1 (2)'!$C$71,'[2]Sheet1 (2)'!$D$71*('[2]Sheet1 (2)'!$D$72-rave_index)/'[2]Sheet1 (2)'!$D$72)))&lt;0,0,IF(D1587='[2]Sheet1 (2)'!$C$69,'[2]Sheet1 (2)'!$D$69*('[2]Sheet1 (2)'!$D$72-rave_index)/'[2]Sheet1 (2)'!$D$72,IF([2]shee2!D1527='[2]Sheet1 (2)'!$C$70,'[2]Sheet1 (2)'!$D$70*('[2]Sheet1 (2)'!$D$72-rave_index)/'[2]Sheet1 (2)'!$D$72,IF([2]shee2!D1527='[2]Sheet1 (2)'!$C$71,'[2]Sheet1 (2)'!$D$71*('[2]Sheet1 (2)'!$D$72-rave_index)/'[2]Sheet1 (2)'!$D$72))))</f>
        <v>5</v>
      </c>
      <c r="AY1587" s="157">
        <f>IF(IF(D1587='[2]Sheet1 (2)'!$C$69,'[2]Sheet1 (2)'!$D$69*('[2]Sheet1 (2)'!$D$72-rough_index)/'[2]Sheet1 (2)'!$D$72,IF([2]shee2!D1527='[2]Sheet1 (2)'!$C$70,'[2]Sheet1 (2)'!$D$70*('[2]Sheet1 (2)'!$D$72-rough_index)/'[2]Sheet1 (2)'!$D$72,IF([2]shee2!D1527='[2]Sheet1 (2)'!$C$71,'[2]Sheet1 (2)'!$D$71*('[2]Sheet1 (2)'!$D$72-rough_index)/'[2]Sheet1 (2)'!$D$72)))&lt;0,0,IF(D1587='[2]Sheet1 (2)'!$C$69,'[2]Sheet1 (2)'!$D$69*('[2]Sheet1 (2)'!$D$72-rough_index)/'[2]Sheet1 (2)'!$D$72,IF([2]shee2!D1527='[2]Sheet1 (2)'!$C$70,'[2]Sheet1 (2)'!$D$70*('[2]Sheet1 (2)'!$D$72-rough_index)/'[2]Sheet1 (2)'!$D$72,IF([2]shee2!D1527='[2]Sheet1 (2)'!$C$71,'[2]Sheet1 (2)'!$D$71*('[2]Sheet1 (2)'!$D$72-rough_index)/'[2]Sheet1 (2)'!$D$72))))</f>
        <v>4.166666666666667</v>
      </c>
      <c r="AZ1587" s="179">
        <f>+(AU1587*'[2]Sheet1 (2)'!$C$77)+(AV1587*'[2]Sheet1 (2)'!$C$78)+(AW1587*'[2]Sheet1 (2)'!$C$79)+(AX1587*'[2]Sheet1 (2)'!$C$80)+(AY1587*'[2]Sheet1 (2)'!$C$81)</f>
        <v>4.5250000000000004</v>
      </c>
      <c r="BA1587" s="213" t="str">
        <f t="shared" si="48"/>
        <v>Good</v>
      </c>
      <c r="BE1587">
        <f>IF(D1587='[2]Sheet1 (2)'!$C$61,'[2]Sheet1 (2)'!$D$61*(counts^2)+'[2]Sheet1 (2)'!$G$61*counts+'[2]Sheet1 (2)'!$J$61,IF(D1587='[2]Sheet1 (2)'!$C$62,'[2]Sheet1 (2)'!$D$62*counts+'[2]Sheet1 (2)'!$G$62,IF(D1587='[2]Sheet1 (2)'!$C$63,'[2]Sheet1 (2)'!$D$63*counts+'[2]Sheet1 (2)'!$G$63,IF(D1587='[2]Sheet1 (2)'!$C$64,'[2]Sheet1 (2)'!$D$64*counts+'[2]Sheet1 (2)'!$G$64))))</f>
        <v>2.0984129299999998</v>
      </c>
    </row>
    <row r="1588" spans="1:57" ht="12.75" customHeight="1">
      <c r="A1588" s="176" t="s">
        <v>282</v>
      </c>
      <c r="B1588" s="145" t="s">
        <v>76</v>
      </c>
      <c r="C1588" s="170">
        <v>1721</v>
      </c>
      <c r="D1588" s="174" t="s">
        <v>77</v>
      </c>
      <c r="E1588" s="171">
        <v>7.5</v>
      </c>
      <c r="F1588" s="171">
        <v>3</v>
      </c>
      <c r="G1588" s="171" t="s">
        <v>77</v>
      </c>
      <c r="H1588" s="171">
        <v>3</v>
      </c>
      <c r="I1588" s="171" t="s">
        <v>77</v>
      </c>
      <c r="J1588" s="173" t="s">
        <v>80</v>
      </c>
      <c r="K1588" s="173" t="s">
        <v>80</v>
      </c>
      <c r="L1588" s="169">
        <f>VLOOKUP(CONCATENATE(J1588,K1588),'Sheet1 (2)'!$J$6:$K$26,2,FALSE)</f>
        <v>0</v>
      </c>
      <c r="M1588" s="173" t="s">
        <v>83</v>
      </c>
      <c r="N1588" s="173" t="s">
        <v>78</v>
      </c>
      <c r="O1588" s="177">
        <f>VLOOKUP(CONCATENATE(M1588,N1588),'[2]Sheet1 (2)'!$L$6:$M$26,2,FALSE)</f>
        <v>7.5</v>
      </c>
      <c r="P1588" s="173" t="s">
        <v>80</v>
      </c>
      <c r="Q1588" s="173" t="s">
        <v>80</v>
      </c>
      <c r="R1588" s="177">
        <f>VLOOKUP(CONCATENATE(P1588,Q1588),'[2]Sheet1 (2)'!$N$6:$O$26,2,FALSE)</f>
        <v>0</v>
      </c>
      <c r="S1588" s="173" t="s">
        <v>80</v>
      </c>
      <c r="T1588" s="173" t="s">
        <v>80</v>
      </c>
      <c r="U1588" s="177">
        <f>VLOOKUP(CONCATENATE(S1588,T1588),'[2]Sheet1 (2)'!$P$6:$Q$26,2,FALSE)</f>
        <v>0</v>
      </c>
      <c r="V1588" s="173" t="s">
        <v>80</v>
      </c>
      <c r="W1588" s="173" t="s">
        <v>80</v>
      </c>
      <c r="X1588" s="177">
        <f>VLOOKUP(CONCATENATE(V1588,W1588),'[2]Sheet1 (2)'!$R$6:$S$26,2,FALSE)</f>
        <v>0</v>
      </c>
      <c r="Y1588" s="173" t="s">
        <v>80</v>
      </c>
      <c r="Z1588" s="173" t="s">
        <v>80</v>
      </c>
      <c r="AA1588" s="177">
        <f>VLOOKUP(CONCATENATE(Y1588,Z1588),'[2]Sheet1 (2)'!$T$6:$U$26,2,FALSE)</f>
        <v>0</v>
      </c>
      <c r="AB1588" s="173" t="s">
        <v>80</v>
      </c>
      <c r="AC1588" s="173" t="s">
        <v>80</v>
      </c>
      <c r="AD1588" s="177">
        <f>VLOOKUP(CONCATENATE(AB1588,AC1588),'[2]Sheet1 (2)'!$X$6:$Y$26,2,FALSE)</f>
        <v>0</v>
      </c>
      <c r="AE1588" s="173" t="s">
        <v>82</v>
      </c>
      <c r="AF1588" s="173" t="s">
        <v>81</v>
      </c>
      <c r="AG1588" s="177">
        <f>VLOOKUP(CONCATENATE(AE1588,AF1588),'[2]Sheet1 (2)'!$Z$6:$AA$26,2,FALSE)</f>
        <v>66</v>
      </c>
      <c r="AH1588" s="172"/>
      <c r="AI1588" s="175"/>
      <c r="AJ1588" s="140"/>
      <c r="AK1588" s="176" t="s">
        <v>282</v>
      </c>
      <c r="AL1588" s="176" t="s">
        <v>76</v>
      </c>
      <c r="AM1588" s="170">
        <f t="shared" si="49"/>
        <v>1721</v>
      </c>
      <c r="AN1588" s="147"/>
      <c r="AO1588" s="230"/>
      <c r="AP1588" s="183"/>
      <c r="AQ1588" s="157"/>
      <c r="AR1588" s="158"/>
      <c r="AS1588" s="145">
        <f>LOOKUP(rufmkm,'[2]Sheet1 (2)'!$V$62:$V$71,'[2]Sheet1 (2)'!$W$62:$W$71)</f>
        <v>10</v>
      </c>
      <c r="AT1588" s="140"/>
      <c r="AU1588" s="157">
        <f>IF(IF(D1588='[2]Sheet1 (2)'!$C$69,'[2]Sheet1 (2)'!$D$69*('[2]Sheet1 (2)'!$D$72-rut_index)/'[2]Sheet1 (2)'!$D$72,IF([2]shee2!D1528='[2]Sheet1 (2)'!$C$70,'[2]Sheet1 (2)'!$D$70*('[2]Sheet1 (2)'!$D$72-rut_index)/'[2]Sheet1 (2)'!$D$72,IF([2]shee2!D1528='[2]Sheet1 (2)'!$C$71,'[2]Sheet1 (2)'!$D$71*('[2]Sheet1 (2)'!$D$72-rut_index)/'[2]Sheet1 (2)'!$D$72)))&lt;0,0,IF(D1588='[2]Sheet1 (2)'!$C$69,'[2]Sheet1 (2)'!$D$69*('[2]Sheet1 (2)'!$D$72-rut_index)/'[2]Sheet1 (2)'!$D$72,IF([2]shee2!D1528='[2]Sheet1 (2)'!$C$70,'[2]Sheet1 (2)'!$D$70*('[2]Sheet1 (2)'!$D$72-rut_index)/'[2]Sheet1 (2)'!$D$72,IF([2]shee2!D1528='[2]Sheet1 (2)'!$C$71,'[2]Sheet1 (2)'!$D$71*('[2]Sheet1 (2)'!$D$72-rut_index)/'[2]Sheet1 (2)'!$D$72))))</f>
        <v>5</v>
      </c>
      <c r="AV1588" s="157">
        <f>IF(IF(D1588='[2]Sheet1 (2)'!$C$69,'[2]Sheet1 (2)'!$D$69*('[2]Sheet1 (2)'!$D$72-crack_s_index)/'[2]Sheet1 (2)'!$D$72,IF([2]shee2!D1528='[2]Sheet1 (2)'!$C$70,'[2]Sheet1 (2)'!$D$70*('[2]Sheet1 (2)'!$D$72-crack_s_index)/'[2]Sheet1 (2)'!$D$72,IF([2]shee2!D1528='[2]Sheet1 (2)'!$C$71,'[2]Sheet1 (2)'!$D$71*('[2]Sheet1 (2)'!$D$72-crack_s_index)/'[2]Sheet1 (2)'!$D$72)))&lt;0,0,IF(D1588='[2]Sheet1 (2)'!$C$69,'[2]Sheet1 (2)'!$D$69*('[2]Sheet1 (2)'!$D$72-crack_s_index)/'[2]Sheet1 (2)'!$D$72,IF([2]shee2!D1528='[2]Sheet1 (2)'!$C$70,'[2]Sheet1 (2)'!$D$70*('[2]Sheet1 (2)'!$D$72-crack_s_index)/'[2]Sheet1 (2)'!$D$72,IF([2]shee2!D1528='[2]Sheet1 (2)'!$C$71,'[2]Sheet1 (2)'!$D$71*('[2]Sheet1 (2)'!$D$72-crack_s_index)/'[2]Sheet1 (2)'!$D$72))))</f>
        <v>4.375</v>
      </c>
      <c r="AW1588" s="157">
        <f>IF(IF(D1588='[2]Sheet1 (2)'!$C$69,'[2]Sheet1 (2)'!$D$69*('[2]Sheet1 (2)'!$D$72-crack_t_index)/'[2]Sheet1 (2)'!$D$72,IF([2]shee2!D1528='[2]Sheet1 (2)'!$C$70,'[2]Sheet1 (2)'!$D$70*('[2]Sheet1 (2)'!$D$72-crack_t_index)/'[2]Sheet1 (2)'!$D$72,IF([2]shee2!D1528='[2]Sheet1 (2)'!$C$71,'[2]Sheet1 (2)'!$D$71*('[2]Sheet1 (2)'!$D$72-crack_t_index)/'[2]Sheet1 (2)'!$D$72)))&lt;0,0,IF(D1588='[2]Sheet1 (2)'!$C$69,'[2]Sheet1 (2)'!$D$69*('[2]Sheet1 (2)'!$D$72-crack_t_index)/'[2]Sheet1 (2)'!$D$72,IF([2]shee2!D1528='[2]Sheet1 (2)'!$C$70,'[2]Sheet1 (2)'!$D$70*('[2]Sheet1 (2)'!$D$72-crack_t_index)/'[2]Sheet1 (2)'!$D$72,IF([2]shee2!D1528='[2]Sheet1 (2)'!$C$71,'[2]Sheet1 (2)'!$D$71*('[2]Sheet1 (2)'!$D$72-crack_t_index)/'[2]Sheet1 (2)'!$D$72))))</f>
        <v>5</v>
      </c>
      <c r="AX1588" s="157">
        <f>IF(IF(D1588='[2]Sheet1 (2)'!$C$69,'[2]Sheet1 (2)'!$D$69*('[2]Sheet1 (2)'!$D$72-rave_index)/'[2]Sheet1 (2)'!$D$72,IF([2]shee2!D1528='[2]Sheet1 (2)'!$C$70,'[2]Sheet1 (2)'!$D$70*('[2]Sheet1 (2)'!$D$72-rave_index)/'[2]Sheet1 (2)'!$D$72,IF([2]shee2!D1528='[2]Sheet1 (2)'!$C$71,'[2]Sheet1 (2)'!$D$71*('[2]Sheet1 (2)'!$D$72-rave_index)/'[2]Sheet1 (2)'!$D$72)))&lt;0,0,IF(D1588='[2]Sheet1 (2)'!$C$69,'[2]Sheet1 (2)'!$D$69*('[2]Sheet1 (2)'!$D$72-rave_index)/'[2]Sheet1 (2)'!$D$72,IF([2]shee2!D1528='[2]Sheet1 (2)'!$C$70,'[2]Sheet1 (2)'!$D$70*('[2]Sheet1 (2)'!$D$72-rave_index)/'[2]Sheet1 (2)'!$D$72,IF([2]shee2!D1528='[2]Sheet1 (2)'!$C$71,'[2]Sheet1 (2)'!$D$71*('[2]Sheet1 (2)'!$D$72-rave_index)/'[2]Sheet1 (2)'!$D$72))))</f>
        <v>5</v>
      </c>
      <c r="AY1588" s="157">
        <f>IF(IF(D1588='[2]Sheet1 (2)'!$C$69,'[2]Sheet1 (2)'!$D$69*('[2]Sheet1 (2)'!$D$72-rough_index)/'[2]Sheet1 (2)'!$D$72,IF([2]shee2!D1528='[2]Sheet1 (2)'!$C$70,'[2]Sheet1 (2)'!$D$70*('[2]Sheet1 (2)'!$D$72-rough_index)/'[2]Sheet1 (2)'!$D$72,IF([2]shee2!D1528='[2]Sheet1 (2)'!$C$71,'[2]Sheet1 (2)'!$D$71*('[2]Sheet1 (2)'!$D$72-rough_index)/'[2]Sheet1 (2)'!$D$72)))&lt;0,0,IF(D1588='[2]Sheet1 (2)'!$C$69,'[2]Sheet1 (2)'!$D$69*('[2]Sheet1 (2)'!$D$72-rough_index)/'[2]Sheet1 (2)'!$D$72,IF([2]shee2!D1528='[2]Sheet1 (2)'!$C$70,'[2]Sheet1 (2)'!$D$70*('[2]Sheet1 (2)'!$D$72-rough_index)/'[2]Sheet1 (2)'!$D$72,IF([2]shee2!D1528='[2]Sheet1 (2)'!$C$71,'[2]Sheet1 (2)'!$D$71*('[2]Sheet1 (2)'!$D$72-rough_index)/'[2]Sheet1 (2)'!$D$72))))</f>
        <v>4.166666666666667</v>
      </c>
      <c r="AZ1588" s="179">
        <f>+(AU1588*'[2]Sheet1 (2)'!$C$77)+(AV1588*'[2]Sheet1 (2)'!$C$78)+(AW1588*'[2]Sheet1 (2)'!$C$79)+(AX1588*'[2]Sheet1 (2)'!$C$80)+(AY1588*'[2]Sheet1 (2)'!$C$81)</f>
        <v>4.5250000000000004</v>
      </c>
      <c r="BA1588" s="213" t="str">
        <f t="shared" si="48"/>
        <v>Good</v>
      </c>
      <c r="BE1588">
        <f>IF(D1588='[2]Sheet1 (2)'!$C$61,'[2]Sheet1 (2)'!$D$61*(counts^2)+'[2]Sheet1 (2)'!$G$61*counts+'[2]Sheet1 (2)'!$J$61,IF(D1588='[2]Sheet1 (2)'!$C$62,'[2]Sheet1 (2)'!$D$62*counts+'[2]Sheet1 (2)'!$G$62,IF(D1588='[2]Sheet1 (2)'!$C$63,'[2]Sheet1 (2)'!$D$63*counts+'[2]Sheet1 (2)'!$G$63,IF(D1588='[2]Sheet1 (2)'!$C$64,'[2]Sheet1 (2)'!$D$64*counts+'[2]Sheet1 (2)'!$G$64))))</f>
        <v>2.0984129299999998</v>
      </c>
    </row>
    <row r="1589" spans="1:57" ht="12.75" customHeight="1">
      <c r="A1589" s="176" t="s">
        <v>282</v>
      </c>
      <c r="B1589" s="145" t="s">
        <v>76</v>
      </c>
      <c r="C1589" s="170">
        <v>1722</v>
      </c>
      <c r="D1589" s="174" t="s">
        <v>77</v>
      </c>
      <c r="E1589" s="171">
        <v>7.5</v>
      </c>
      <c r="F1589" s="171">
        <v>3</v>
      </c>
      <c r="G1589" s="171" t="s">
        <v>77</v>
      </c>
      <c r="H1589" s="171">
        <v>3</v>
      </c>
      <c r="I1589" s="171" t="s">
        <v>77</v>
      </c>
      <c r="J1589" s="173" t="s">
        <v>78</v>
      </c>
      <c r="K1589" s="173" t="s">
        <v>83</v>
      </c>
      <c r="L1589" s="169">
        <f>VLOOKUP(CONCATENATE(J1589,K1589),'Sheet1 (2)'!$J$6:$K$26,2,FALSE)</f>
        <v>12.5</v>
      </c>
      <c r="M1589" s="173" t="s">
        <v>83</v>
      </c>
      <c r="N1589" s="173" t="s">
        <v>78</v>
      </c>
      <c r="O1589" s="177">
        <f>VLOOKUP(CONCATENATE(M1589,N1589),'[2]Sheet1 (2)'!$L$6:$M$26,2,FALSE)</f>
        <v>7.5</v>
      </c>
      <c r="P1589" s="173" t="s">
        <v>80</v>
      </c>
      <c r="Q1589" s="173" t="s">
        <v>80</v>
      </c>
      <c r="R1589" s="177">
        <f>VLOOKUP(CONCATENATE(P1589,Q1589),'[2]Sheet1 (2)'!$N$6:$O$26,2,FALSE)</f>
        <v>0</v>
      </c>
      <c r="S1589" s="173" t="s">
        <v>80</v>
      </c>
      <c r="T1589" s="173" t="s">
        <v>80</v>
      </c>
      <c r="U1589" s="177">
        <f>VLOOKUP(CONCATENATE(S1589,T1589),'[2]Sheet1 (2)'!$P$6:$Q$26,2,FALSE)</f>
        <v>0</v>
      </c>
      <c r="V1589" s="173" t="s">
        <v>80</v>
      </c>
      <c r="W1589" s="173" t="s">
        <v>80</v>
      </c>
      <c r="X1589" s="177">
        <f>VLOOKUP(CONCATENATE(V1589,W1589),'[2]Sheet1 (2)'!$R$6:$S$26,2,FALSE)</f>
        <v>0</v>
      </c>
      <c r="Y1589" s="173" t="s">
        <v>80</v>
      </c>
      <c r="Z1589" s="173" t="s">
        <v>80</v>
      </c>
      <c r="AA1589" s="177">
        <f>VLOOKUP(CONCATENATE(Y1589,Z1589),'[2]Sheet1 (2)'!$T$6:$U$26,2,FALSE)</f>
        <v>0</v>
      </c>
      <c r="AB1589" s="173" t="s">
        <v>80</v>
      </c>
      <c r="AC1589" s="173" t="s">
        <v>80</v>
      </c>
      <c r="AD1589" s="177">
        <f>VLOOKUP(CONCATENATE(AB1589,AC1589),'[2]Sheet1 (2)'!$X$6:$Y$26,2,FALSE)</f>
        <v>0</v>
      </c>
      <c r="AE1589" s="173" t="s">
        <v>82</v>
      </c>
      <c r="AF1589" s="173" t="s">
        <v>81</v>
      </c>
      <c r="AG1589" s="177">
        <f>VLOOKUP(CONCATENATE(AE1589,AF1589),'[2]Sheet1 (2)'!$Z$6:$AA$26,2,FALSE)</f>
        <v>66</v>
      </c>
      <c r="AH1589" s="172"/>
      <c r="AI1589" s="175"/>
      <c r="AJ1589" s="140"/>
      <c r="AK1589" s="176" t="s">
        <v>282</v>
      </c>
      <c r="AL1589" s="176" t="s">
        <v>76</v>
      </c>
      <c r="AM1589" s="170">
        <f t="shared" si="49"/>
        <v>1722</v>
      </c>
      <c r="AN1589" s="147"/>
      <c r="AO1589" s="230"/>
      <c r="AP1589" s="183"/>
      <c r="AQ1589" s="157"/>
      <c r="AR1589" s="158"/>
      <c r="AS1589" s="145">
        <f>LOOKUP(rufmkm,'[2]Sheet1 (2)'!$V$62:$V$71,'[2]Sheet1 (2)'!$W$62:$W$71)</f>
        <v>10</v>
      </c>
      <c r="AT1589" s="140"/>
      <c r="AU1589" s="157">
        <f>IF(IF(D1589='[2]Sheet1 (2)'!$C$69,'[2]Sheet1 (2)'!$D$69*('[2]Sheet1 (2)'!$D$72-rut_index)/'[2]Sheet1 (2)'!$D$72,IF([2]shee2!D1529='[2]Sheet1 (2)'!$C$70,'[2]Sheet1 (2)'!$D$70*('[2]Sheet1 (2)'!$D$72-rut_index)/'[2]Sheet1 (2)'!$D$72,IF([2]shee2!D1529='[2]Sheet1 (2)'!$C$71,'[2]Sheet1 (2)'!$D$71*('[2]Sheet1 (2)'!$D$72-rut_index)/'[2]Sheet1 (2)'!$D$72)))&lt;0,0,IF(D1589='[2]Sheet1 (2)'!$C$69,'[2]Sheet1 (2)'!$D$69*('[2]Sheet1 (2)'!$D$72-rut_index)/'[2]Sheet1 (2)'!$D$72,IF([2]shee2!D1529='[2]Sheet1 (2)'!$C$70,'[2]Sheet1 (2)'!$D$70*('[2]Sheet1 (2)'!$D$72-rut_index)/'[2]Sheet1 (2)'!$D$72,IF([2]shee2!D1529='[2]Sheet1 (2)'!$C$71,'[2]Sheet1 (2)'!$D$71*('[2]Sheet1 (2)'!$D$72-rut_index)/'[2]Sheet1 (2)'!$D$72))))</f>
        <v>3.9583333333333335</v>
      </c>
      <c r="AV1589" s="157">
        <f>IF(IF(D1589='[2]Sheet1 (2)'!$C$69,'[2]Sheet1 (2)'!$D$69*('[2]Sheet1 (2)'!$D$72-crack_s_index)/'[2]Sheet1 (2)'!$D$72,IF([2]shee2!D1529='[2]Sheet1 (2)'!$C$70,'[2]Sheet1 (2)'!$D$70*('[2]Sheet1 (2)'!$D$72-crack_s_index)/'[2]Sheet1 (2)'!$D$72,IF([2]shee2!D1529='[2]Sheet1 (2)'!$C$71,'[2]Sheet1 (2)'!$D$71*('[2]Sheet1 (2)'!$D$72-crack_s_index)/'[2]Sheet1 (2)'!$D$72)))&lt;0,0,IF(D1589='[2]Sheet1 (2)'!$C$69,'[2]Sheet1 (2)'!$D$69*('[2]Sheet1 (2)'!$D$72-crack_s_index)/'[2]Sheet1 (2)'!$D$72,IF([2]shee2!D1529='[2]Sheet1 (2)'!$C$70,'[2]Sheet1 (2)'!$D$70*('[2]Sheet1 (2)'!$D$72-crack_s_index)/'[2]Sheet1 (2)'!$D$72,IF([2]shee2!D1529='[2]Sheet1 (2)'!$C$71,'[2]Sheet1 (2)'!$D$71*('[2]Sheet1 (2)'!$D$72-crack_s_index)/'[2]Sheet1 (2)'!$D$72))))</f>
        <v>4.375</v>
      </c>
      <c r="AW1589" s="157">
        <f>IF(IF(D1589='[2]Sheet1 (2)'!$C$69,'[2]Sheet1 (2)'!$D$69*('[2]Sheet1 (2)'!$D$72-crack_t_index)/'[2]Sheet1 (2)'!$D$72,IF([2]shee2!D1529='[2]Sheet1 (2)'!$C$70,'[2]Sheet1 (2)'!$D$70*('[2]Sheet1 (2)'!$D$72-crack_t_index)/'[2]Sheet1 (2)'!$D$72,IF([2]shee2!D1529='[2]Sheet1 (2)'!$C$71,'[2]Sheet1 (2)'!$D$71*('[2]Sheet1 (2)'!$D$72-crack_t_index)/'[2]Sheet1 (2)'!$D$72)))&lt;0,0,IF(D1589='[2]Sheet1 (2)'!$C$69,'[2]Sheet1 (2)'!$D$69*('[2]Sheet1 (2)'!$D$72-crack_t_index)/'[2]Sheet1 (2)'!$D$72,IF([2]shee2!D1529='[2]Sheet1 (2)'!$C$70,'[2]Sheet1 (2)'!$D$70*('[2]Sheet1 (2)'!$D$72-crack_t_index)/'[2]Sheet1 (2)'!$D$72,IF([2]shee2!D1529='[2]Sheet1 (2)'!$C$71,'[2]Sheet1 (2)'!$D$71*('[2]Sheet1 (2)'!$D$72-crack_t_index)/'[2]Sheet1 (2)'!$D$72))))</f>
        <v>5</v>
      </c>
      <c r="AX1589" s="157">
        <f>IF(IF(D1589='[2]Sheet1 (2)'!$C$69,'[2]Sheet1 (2)'!$D$69*('[2]Sheet1 (2)'!$D$72-rave_index)/'[2]Sheet1 (2)'!$D$72,IF([2]shee2!D1529='[2]Sheet1 (2)'!$C$70,'[2]Sheet1 (2)'!$D$70*('[2]Sheet1 (2)'!$D$72-rave_index)/'[2]Sheet1 (2)'!$D$72,IF([2]shee2!D1529='[2]Sheet1 (2)'!$C$71,'[2]Sheet1 (2)'!$D$71*('[2]Sheet1 (2)'!$D$72-rave_index)/'[2]Sheet1 (2)'!$D$72)))&lt;0,0,IF(D1589='[2]Sheet1 (2)'!$C$69,'[2]Sheet1 (2)'!$D$69*('[2]Sheet1 (2)'!$D$72-rave_index)/'[2]Sheet1 (2)'!$D$72,IF([2]shee2!D1529='[2]Sheet1 (2)'!$C$70,'[2]Sheet1 (2)'!$D$70*('[2]Sheet1 (2)'!$D$72-rave_index)/'[2]Sheet1 (2)'!$D$72,IF([2]shee2!D1529='[2]Sheet1 (2)'!$C$71,'[2]Sheet1 (2)'!$D$71*('[2]Sheet1 (2)'!$D$72-rave_index)/'[2]Sheet1 (2)'!$D$72))))</f>
        <v>5</v>
      </c>
      <c r="AY1589" s="157">
        <f>IF(IF(D1589='[2]Sheet1 (2)'!$C$69,'[2]Sheet1 (2)'!$D$69*('[2]Sheet1 (2)'!$D$72-rough_index)/'[2]Sheet1 (2)'!$D$72,IF([2]shee2!D1529='[2]Sheet1 (2)'!$C$70,'[2]Sheet1 (2)'!$D$70*('[2]Sheet1 (2)'!$D$72-rough_index)/'[2]Sheet1 (2)'!$D$72,IF([2]shee2!D1529='[2]Sheet1 (2)'!$C$71,'[2]Sheet1 (2)'!$D$71*('[2]Sheet1 (2)'!$D$72-rough_index)/'[2]Sheet1 (2)'!$D$72)))&lt;0,0,IF(D1589='[2]Sheet1 (2)'!$C$69,'[2]Sheet1 (2)'!$D$69*('[2]Sheet1 (2)'!$D$72-rough_index)/'[2]Sheet1 (2)'!$D$72,IF([2]shee2!D1529='[2]Sheet1 (2)'!$C$70,'[2]Sheet1 (2)'!$D$70*('[2]Sheet1 (2)'!$D$72-rough_index)/'[2]Sheet1 (2)'!$D$72,IF([2]shee2!D1529='[2]Sheet1 (2)'!$C$71,'[2]Sheet1 (2)'!$D$71*('[2]Sheet1 (2)'!$D$72-rough_index)/'[2]Sheet1 (2)'!$D$72))))</f>
        <v>4.166666666666667</v>
      </c>
      <c r="AZ1589" s="179">
        <f>+(AU1589*'[2]Sheet1 (2)'!$C$77)+(AV1589*'[2]Sheet1 (2)'!$C$78)+(AW1589*'[2]Sheet1 (2)'!$C$79)+(AX1589*'[2]Sheet1 (2)'!$C$80)+(AY1589*'[2]Sheet1 (2)'!$C$81)</f>
        <v>4.3166666666666664</v>
      </c>
      <c r="BA1589" s="213" t="str">
        <f t="shared" si="48"/>
        <v>Good</v>
      </c>
      <c r="BE1589">
        <f>IF(D1589='[2]Sheet1 (2)'!$C$61,'[2]Sheet1 (2)'!$D$61*(counts^2)+'[2]Sheet1 (2)'!$G$61*counts+'[2]Sheet1 (2)'!$J$61,IF(D1589='[2]Sheet1 (2)'!$C$62,'[2]Sheet1 (2)'!$D$62*counts+'[2]Sheet1 (2)'!$G$62,IF(D1589='[2]Sheet1 (2)'!$C$63,'[2]Sheet1 (2)'!$D$63*counts+'[2]Sheet1 (2)'!$G$63,IF(D1589='[2]Sheet1 (2)'!$C$64,'[2]Sheet1 (2)'!$D$64*counts+'[2]Sheet1 (2)'!$G$64))))</f>
        <v>2.0984129299999998</v>
      </c>
    </row>
    <row r="1590" spans="1:57" ht="12.75" customHeight="1">
      <c r="A1590" s="176" t="s">
        <v>282</v>
      </c>
      <c r="B1590" s="145" t="s">
        <v>76</v>
      </c>
      <c r="C1590" s="170">
        <v>1723</v>
      </c>
      <c r="D1590" s="174" t="s">
        <v>77</v>
      </c>
      <c r="E1590" s="171">
        <v>7.5</v>
      </c>
      <c r="F1590" s="171">
        <v>3</v>
      </c>
      <c r="G1590" s="171" t="s">
        <v>77</v>
      </c>
      <c r="H1590" s="171">
        <v>3</v>
      </c>
      <c r="I1590" s="171" t="s">
        <v>77</v>
      </c>
      <c r="J1590" s="173" t="s">
        <v>78</v>
      </c>
      <c r="K1590" s="173" t="s">
        <v>83</v>
      </c>
      <c r="L1590" s="169">
        <f>VLOOKUP(CONCATENATE(J1590,K1590),'Sheet1 (2)'!$J$6:$K$26,2,FALSE)</f>
        <v>12.5</v>
      </c>
      <c r="M1590" s="173" t="s">
        <v>83</v>
      </c>
      <c r="N1590" s="173" t="s">
        <v>78</v>
      </c>
      <c r="O1590" s="177">
        <f>VLOOKUP(CONCATENATE(M1590,N1590),'[2]Sheet1 (2)'!$L$6:$M$26,2,FALSE)</f>
        <v>7.5</v>
      </c>
      <c r="P1590" s="173" t="s">
        <v>80</v>
      </c>
      <c r="Q1590" s="173" t="s">
        <v>80</v>
      </c>
      <c r="R1590" s="177">
        <f>VLOOKUP(CONCATENATE(P1590,Q1590),'[2]Sheet1 (2)'!$N$6:$O$26,2,FALSE)</f>
        <v>0</v>
      </c>
      <c r="S1590" s="173" t="s">
        <v>80</v>
      </c>
      <c r="T1590" s="173" t="s">
        <v>80</v>
      </c>
      <c r="U1590" s="177">
        <f>VLOOKUP(CONCATENATE(S1590,T1590),'[2]Sheet1 (2)'!$P$6:$Q$26,2,FALSE)</f>
        <v>0</v>
      </c>
      <c r="V1590" s="173" t="s">
        <v>80</v>
      </c>
      <c r="W1590" s="173" t="s">
        <v>80</v>
      </c>
      <c r="X1590" s="177">
        <f>VLOOKUP(CONCATENATE(V1590,W1590),'[2]Sheet1 (2)'!$R$6:$S$26,2,FALSE)</f>
        <v>0</v>
      </c>
      <c r="Y1590" s="173" t="s">
        <v>80</v>
      </c>
      <c r="Z1590" s="173" t="s">
        <v>80</v>
      </c>
      <c r="AA1590" s="177">
        <f>VLOOKUP(CONCATENATE(Y1590,Z1590),'[2]Sheet1 (2)'!$T$6:$U$26,2,FALSE)</f>
        <v>0</v>
      </c>
      <c r="AB1590" s="173" t="s">
        <v>80</v>
      </c>
      <c r="AC1590" s="173" t="s">
        <v>80</v>
      </c>
      <c r="AD1590" s="177">
        <f>VLOOKUP(CONCATENATE(AB1590,AC1590),'[2]Sheet1 (2)'!$X$6:$Y$26,2,FALSE)</f>
        <v>0</v>
      </c>
      <c r="AE1590" s="173" t="s">
        <v>82</v>
      </c>
      <c r="AF1590" s="173" t="s">
        <v>81</v>
      </c>
      <c r="AG1590" s="177">
        <f>VLOOKUP(CONCATENATE(AE1590,AF1590),'[2]Sheet1 (2)'!$Z$6:$AA$26,2,FALSE)</f>
        <v>66</v>
      </c>
      <c r="AH1590" s="172"/>
      <c r="AI1590" s="175"/>
      <c r="AJ1590" s="140"/>
      <c r="AK1590" s="176" t="s">
        <v>282</v>
      </c>
      <c r="AL1590" s="176" t="s">
        <v>76</v>
      </c>
      <c r="AM1590" s="170">
        <f t="shared" si="49"/>
        <v>1723</v>
      </c>
      <c r="AN1590" s="147"/>
      <c r="AO1590" s="230"/>
      <c r="AP1590" s="183"/>
      <c r="AQ1590" s="157"/>
      <c r="AR1590" s="158"/>
      <c r="AS1590" s="145">
        <f>LOOKUP(rufmkm,'[2]Sheet1 (2)'!$V$62:$V$71,'[2]Sheet1 (2)'!$W$62:$W$71)</f>
        <v>10</v>
      </c>
      <c r="AT1590" s="140"/>
      <c r="AU1590" s="157">
        <f>IF(IF(D1590='[2]Sheet1 (2)'!$C$69,'[2]Sheet1 (2)'!$D$69*('[2]Sheet1 (2)'!$D$72-rut_index)/'[2]Sheet1 (2)'!$D$72,IF([2]shee2!D1530='[2]Sheet1 (2)'!$C$70,'[2]Sheet1 (2)'!$D$70*('[2]Sheet1 (2)'!$D$72-rut_index)/'[2]Sheet1 (2)'!$D$72,IF([2]shee2!D1530='[2]Sheet1 (2)'!$C$71,'[2]Sheet1 (2)'!$D$71*('[2]Sheet1 (2)'!$D$72-rut_index)/'[2]Sheet1 (2)'!$D$72)))&lt;0,0,IF(D1590='[2]Sheet1 (2)'!$C$69,'[2]Sheet1 (2)'!$D$69*('[2]Sheet1 (2)'!$D$72-rut_index)/'[2]Sheet1 (2)'!$D$72,IF([2]shee2!D1530='[2]Sheet1 (2)'!$C$70,'[2]Sheet1 (2)'!$D$70*('[2]Sheet1 (2)'!$D$72-rut_index)/'[2]Sheet1 (2)'!$D$72,IF([2]shee2!D1530='[2]Sheet1 (2)'!$C$71,'[2]Sheet1 (2)'!$D$71*('[2]Sheet1 (2)'!$D$72-rut_index)/'[2]Sheet1 (2)'!$D$72))))</f>
        <v>3.9583333333333335</v>
      </c>
      <c r="AV1590" s="157">
        <f>IF(IF(D1590='[2]Sheet1 (2)'!$C$69,'[2]Sheet1 (2)'!$D$69*('[2]Sheet1 (2)'!$D$72-crack_s_index)/'[2]Sheet1 (2)'!$D$72,IF([2]shee2!D1530='[2]Sheet1 (2)'!$C$70,'[2]Sheet1 (2)'!$D$70*('[2]Sheet1 (2)'!$D$72-crack_s_index)/'[2]Sheet1 (2)'!$D$72,IF([2]shee2!D1530='[2]Sheet1 (2)'!$C$71,'[2]Sheet1 (2)'!$D$71*('[2]Sheet1 (2)'!$D$72-crack_s_index)/'[2]Sheet1 (2)'!$D$72)))&lt;0,0,IF(D1590='[2]Sheet1 (2)'!$C$69,'[2]Sheet1 (2)'!$D$69*('[2]Sheet1 (2)'!$D$72-crack_s_index)/'[2]Sheet1 (2)'!$D$72,IF([2]shee2!D1530='[2]Sheet1 (2)'!$C$70,'[2]Sheet1 (2)'!$D$70*('[2]Sheet1 (2)'!$D$72-crack_s_index)/'[2]Sheet1 (2)'!$D$72,IF([2]shee2!D1530='[2]Sheet1 (2)'!$C$71,'[2]Sheet1 (2)'!$D$71*('[2]Sheet1 (2)'!$D$72-crack_s_index)/'[2]Sheet1 (2)'!$D$72))))</f>
        <v>4.375</v>
      </c>
      <c r="AW1590" s="157">
        <f>IF(IF(D1590='[2]Sheet1 (2)'!$C$69,'[2]Sheet1 (2)'!$D$69*('[2]Sheet1 (2)'!$D$72-crack_t_index)/'[2]Sheet1 (2)'!$D$72,IF([2]shee2!D1530='[2]Sheet1 (2)'!$C$70,'[2]Sheet1 (2)'!$D$70*('[2]Sheet1 (2)'!$D$72-crack_t_index)/'[2]Sheet1 (2)'!$D$72,IF([2]shee2!D1530='[2]Sheet1 (2)'!$C$71,'[2]Sheet1 (2)'!$D$71*('[2]Sheet1 (2)'!$D$72-crack_t_index)/'[2]Sheet1 (2)'!$D$72)))&lt;0,0,IF(D1590='[2]Sheet1 (2)'!$C$69,'[2]Sheet1 (2)'!$D$69*('[2]Sheet1 (2)'!$D$72-crack_t_index)/'[2]Sheet1 (2)'!$D$72,IF([2]shee2!D1530='[2]Sheet1 (2)'!$C$70,'[2]Sheet1 (2)'!$D$70*('[2]Sheet1 (2)'!$D$72-crack_t_index)/'[2]Sheet1 (2)'!$D$72,IF([2]shee2!D1530='[2]Sheet1 (2)'!$C$71,'[2]Sheet1 (2)'!$D$71*('[2]Sheet1 (2)'!$D$72-crack_t_index)/'[2]Sheet1 (2)'!$D$72))))</f>
        <v>5</v>
      </c>
      <c r="AX1590" s="157">
        <f>IF(IF(D1590='[2]Sheet1 (2)'!$C$69,'[2]Sheet1 (2)'!$D$69*('[2]Sheet1 (2)'!$D$72-rave_index)/'[2]Sheet1 (2)'!$D$72,IF([2]shee2!D1530='[2]Sheet1 (2)'!$C$70,'[2]Sheet1 (2)'!$D$70*('[2]Sheet1 (2)'!$D$72-rave_index)/'[2]Sheet1 (2)'!$D$72,IF([2]shee2!D1530='[2]Sheet1 (2)'!$C$71,'[2]Sheet1 (2)'!$D$71*('[2]Sheet1 (2)'!$D$72-rave_index)/'[2]Sheet1 (2)'!$D$72)))&lt;0,0,IF(D1590='[2]Sheet1 (2)'!$C$69,'[2]Sheet1 (2)'!$D$69*('[2]Sheet1 (2)'!$D$72-rave_index)/'[2]Sheet1 (2)'!$D$72,IF([2]shee2!D1530='[2]Sheet1 (2)'!$C$70,'[2]Sheet1 (2)'!$D$70*('[2]Sheet1 (2)'!$D$72-rave_index)/'[2]Sheet1 (2)'!$D$72,IF([2]shee2!D1530='[2]Sheet1 (2)'!$C$71,'[2]Sheet1 (2)'!$D$71*('[2]Sheet1 (2)'!$D$72-rave_index)/'[2]Sheet1 (2)'!$D$72))))</f>
        <v>5</v>
      </c>
      <c r="AY1590" s="157">
        <f>IF(IF(D1590='[2]Sheet1 (2)'!$C$69,'[2]Sheet1 (2)'!$D$69*('[2]Sheet1 (2)'!$D$72-rough_index)/'[2]Sheet1 (2)'!$D$72,IF([2]shee2!D1530='[2]Sheet1 (2)'!$C$70,'[2]Sheet1 (2)'!$D$70*('[2]Sheet1 (2)'!$D$72-rough_index)/'[2]Sheet1 (2)'!$D$72,IF([2]shee2!D1530='[2]Sheet1 (2)'!$C$71,'[2]Sheet1 (2)'!$D$71*('[2]Sheet1 (2)'!$D$72-rough_index)/'[2]Sheet1 (2)'!$D$72)))&lt;0,0,IF(D1590='[2]Sheet1 (2)'!$C$69,'[2]Sheet1 (2)'!$D$69*('[2]Sheet1 (2)'!$D$72-rough_index)/'[2]Sheet1 (2)'!$D$72,IF([2]shee2!D1530='[2]Sheet1 (2)'!$C$70,'[2]Sheet1 (2)'!$D$70*('[2]Sheet1 (2)'!$D$72-rough_index)/'[2]Sheet1 (2)'!$D$72,IF([2]shee2!D1530='[2]Sheet1 (2)'!$C$71,'[2]Sheet1 (2)'!$D$71*('[2]Sheet1 (2)'!$D$72-rough_index)/'[2]Sheet1 (2)'!$D$72))))</f>
        <v>4.166666666666667</v>
      </c>
      <c r="AZ1590" s="179">
        <f>+(AU1590*'[2]Sheet1 (2)'!$C$77)+(AV1590*'[2]Sheet1 (2)'!$C$78)+(AW1590*'[2]Sheet1 (2)'!$C$79)+(AX1590*'[2]Sheet1 (2)'!$C$80)+(AY1590*'[2]Sheet1 (2)'!$C$81)</f>
        <v>4.3166666666666664</v>
      </c>
      <c r="BA1590" s="213" t="str">
        <f t="shared" si="48"/>
        <v>Good</v>
      </c>
      <c r="BE1590">
        <f>IF(D1590='[2]Sheet1 (2)'!$C$61,'[2]Sheet1 (2)'!$D$61*(counts^2)+'[2]Sheet1 (2)'!$G$61*counts+'[2]Sheet1 (2)'!$J$61,IF(D1590='[2]Sheet1 (2)'!$C$62,'[2]Sheet1 (2)'!$D$62*counts+'[2]Sheet1 (2)'!$G$62,IF(D1590='[2]Sheet1 (2)'!$C$63,'[2]Sheet1 (2)'!$D$63*counts+'[2]Sheet1 (2)'!$G$63,IF(D1590='[2]Sheet1 (2)'!$C$64,'[2]Sheet1 (2)'!$D$64*counts+'[2]Sheet1 (2)'!$G$64))))</f>
        <v>2.0984129299999998</v>
      </c>
    </row>
    <row r="1591" spans="1:57" ht="12.75" customHeight="1">
      <c r="A1591" s="176" t="s">
        <v>282</v>
      </c>
      <c r="B1591" s="145" t="s">
        <v>76</v>
      </c>
      <c r="C1591" s="170">
        <v>1724</v>
      </c>
      <c r="D1591" s="174" t="s">
        <v>77</v>
      </c>
      <c r="E1591" s="171">
        <v>7.5</v>
      </c>
      <c r="F1591" s="171">
        <v>3</v>
      </c>
      <c r="G1591" s="171" t="s">
        <v>77</v>
      </c>
      <c r="H1591" s="171">
        <v>3</v>
      </c>
      <c r="I1591" s="171" t="s">
        <v>77</v>
      </c>
      <c r="J1591" s="173" t="s">
        <v>78</v>
      </c>
      <c r="K1591" s="173" t="s">
        <v>82</v>
      </c>
      <c r="L1591" s="169">
        <f>VLOOKUP(CONCATENATE(J1591,K1591),'Sheet1 (2)'!$J$6:$K$26,2,FALSE)</f>
        <v>6.25</v>
      </c>
      <c r="M1591" s="173" t="s">
        <v>80</v>
      </c>
      <c r="N1591" s="173" t="s">
        <v>80</v>
      </c>
      <c r="O1591" s="177">
        <f>VLOOKUP(CONCATENATE(M1591,N1591),'[2]Sheet1 (2)'!$L$6:$M$26,2,FALSE)</f>
        <v>0</v>
      </c>
      <c r="P1591" s="173" t="s">
        <v>83</v>
      </c>
      <c r="Q1591" s="173" t="s">
        <v>78</v>
      </c>
      <c r="R1591" s="177">
        <f>VLOOKUP(CONCATENATE(P1591,Q1591),'[2]Sheet1 (2)'!$N$6:$O$26,2,FALSE)</f>
        <v>7.5</v>
      </c>
      <c r="S1591" s="173" t="s">
        <v>80</v>
      </c>
      <c r="T1591" s="173" t="s">
        <v>80</v>
      </c>
      <c r="U1591" s="177">
        <f>VLOOKUP(CONCATENATE(S1591,T1591),'[2]Sheet1 (2)'!$P$6:$Q$26,2,FALSE)</f>
        <v>0</v>
      </c>
      <c r="V1591" s="173" t="s">
        <v>80</v>
      </c>
      <c r="W1591" s="173" t="s">
        <v>80</v>
      </c>
      <c r="X1591" s="177">
        <f>VLOOKUP(CONCATENATE(V1591,W1591),'[2]Sheet1 (2)'!$R$6:$S$26,2,FALSE)</f>
        <v>0</v>
      </c>
      <c r="Y1591" s="173" t="s">
        <v>80</v>
      </c>
      <c r="Z1591" s="173" t="s">
        <v>80</v>
      </c>
      <c r="AA1591" s="177">
        <f>VLOOKUP(CONCATENATE(Y1591,Z1591),'[2]Sheet1 (2)'!$T$6:$U$26,2,FALSE)</f>
        <v>0</v>
      </c>
      <c r="AB1591" s="173" t="s">
        <v>80</v>
      </c>
      <c r="AC1591" s="173" t="s">
        <v>80</v>
      </c>
      <c r="AD1591" s="177">
        <f>VLOOKUP(CONCATENATE(AB1591,AC1591),'[2]Sheet1 (2)'!$X$6:$Y$26,2,FALSE)</f>
        <v>0</v>
      </c>
      <c r="AE1591" s="173" t="s">
        <v>82</v>
      </c>
      <c r="AF1591" s="173" t="s">
        <v>81</v>
      </c>
      <c r="AG1591" s="177">
        <f>VLOOKUP(CONCATENATE(AE1591,AF1591),'[2]Sheet1 (2)'!$Z$6:$AA$26,2,FALSE)</f>
        <v>66</v>
      </c>
      <c r="AH1591" s="172"/>
      <c r="AI1591" s="175"/>
      <c r="AJ1591" s="140"/>
      <c r="AK1591" s="176" t="s">
        <v>282</v>
      </c>
      <c r="AL1591" s="176" t="s">
        <v>76</v>
      </c>
      <c r="AM1591" s="170">
        <f t="shared" si="49"/>
        <v>1724</v>
      </c>
      <c r="AN1591" s="147"/>
      <c r="AO1591" s="230"/>
      <c r="AP1591" s="183"/>
      <c r="AQ1591" s="157"/>
      <c r="AR1591" s="158"/>
      <c r="AS1591" s="145">
        <f>LOOKUP(rufmkm,'[2]Sheet1 (2)'!$V$62:$V$71,'[2]Sheet1 (2)'!$W$62:$W$71)</f>
        <v>10</v>
      </c>
      <c r="AT1591" s="140"/>
      <c r="AU1591" s="157">
        <f>IF(IF(D1591='[2]Sheet1 (2)'!$C$69,'[2]Sheet1 (2)'!$D$69*('[2]Sheet1 (2)'!$D$72-rut_index)/'[2]Sheet1 (2)'!$D$72,IF([2]shee2!D1531='[2]Sheet1 (2)'!$C$70,'[2]Sheet1 (2)'!$D$70*('[2]Sheet1 (2)'!$D$72-rut_index)/'[2]Sheet1 (2)'!$D$72,IF([2]shee2!D1531='[2]Sheet1 (2)'!$C$71,'[2]Sheet1 (2)'!$D$71*('[2]Sheet1 (2)'!$D$72-rut_index)/'[2]Sheet1 (2)'!$D$72)))&lt;0,0,IF(D1591='[2]Sheet1 (2)'!$C$69,'[2]Sheet1 (2)'!$D$69*('[2]Sheet1 (2)'!$D$72-rut_index)/'[2]Sheet1 (2)'!$D$72,IF([2]shee2!D1531='[2]Sheet1 (2)'!$C$70,'[2]Sheet1 (2)'!$D$70*('[2]Sheet1 (2)'!$D$72-rut_index)/'[2]Sheet1 (2)'!$D$72,IF([2]shee2!D1531='[2]Sheet1 (2)'!$C$71,'[2]Sheet1 (2)'!$D$71*('[2]Sheet1 (2)'!$D$72-rut_index)/'[2]Sheet1 (2)'!$D$72))))</f>
        <v>4.479166666666667</v>
      </c>
      <c r="AV1591" s="157">
        <f>IF(IF(D1591='[2]Sheet1 (2)'!$C$69,'[2]Sheet1 (2)'!$D$69*('[2]Sheet1 (2)'!$D$72-crack_s_index)/'[2]Sheet1 (2)'!$D$72,IF([2]shee2!D1531='[2]Sheet1 (2)'!$C$70,'[2]Sheet1 (2)'!$D$70*('[2]Sheet1 (2)'!$D$72-crack_s_index)/'[2]Sheet1 (2)'!$D$72,IF([2]shee2!D1531='[2]Sheet1 (2)'!$C$71,'[2]Sheet1 (2)'!$D$71*('[2]Sheet1 (2)'!$D$72-crack_s_index)/'[2]Sheet1 (2)'!$D$72)))&lt;0,0,IF(D1591='[2]Sheet1 (2)'!$C$69,'[2]Sheet1 (2)'!$D$69*('[2]Sheet1 (2)'!$D$72-crack_s_index)/'[2]Sheet1 (2)'!$D$72,IF([2]shee2!D1531='[2]Sheet1 (2)'!$C$70,'[2]Sheet1 (2)'!$D$70*('[2]Sheet1 (2)'!$D$72-crack_s_index)/'[2]Sheet1 (2)'!$D$72,IF([2]shee2!D1531='[2]Sheet1 (2)'!$C$71,'[2]Sheet1 (2)'!$D$71*('[2]Sheet1 (2)'!$D$72-crack_s_index)/'[2]Sheet1 (2)'!$D$72))))</f>
        <v>5</v>
      </c>
      <c r="AW1591" s="157">
        <f>IF(IF(D1591='[2]Sheet1 (2)'!$C$69,'[2]Sheet1 (2)'!$D$69*('[2]Sheet1 (2)'!$D$72-crack_t_index)/'[2]Sheet1 (2)'!$D$72,IF([2]shee2!D1531='[2]Sheet1 (2)'!$C$70,'[2]Sheet1 (2)'!$D$70*('[2]Sheet1 (2)'!$D$72-crack_t_index)/'[2]Sheet1 (2)'!$D$72,IF([2]shee2!D1531='[2]Sheet1 (2)'!$C$71,'[2]Sheet1 (2)'!$D$71*('[2]Sheet1 (2)'!$D$72-crack_t_index)/'[2]Sheet1 (2)'!$D$72)))&lt;0,0,IF(D1591='[2]Sheet1 (2)'!$C$69,'[2]Sheet1 (2)'!$D$69*('[2]Sheet1 (2)'!$D$72-crack_t_index)/'[2]Sheet1 (2)'!$D$72,IF([2]shee2!D1531='[2]Sheet1 (2)'!$C$70,'[2]Sheet1 (2)'!$D$70*('[2]Sheet1 (2)'!$D$72-crack_t_index)/'[2]Sheet1 (2)'!$D$72,IF([2]shee2!D1531='[2]Sheet1 (2)'!$C$71,'[2]Sheet1 (2)'!$D$71*('[2]Sheet1 (2)'!$D$72-crack_t_index)/'[2]Sheet1 (2)'!$D$72))))</f>
        <v>4.375</v>
      </c>
      <c r="AX1591" s="157">
        <f>IF(IF(D1591='[2]Sheet1 (2)'!$C$69,'[2]Sheet1 (2)'!$D$69*('[2]Sheet1 (2)'!$D$72-rave_index)/'[2]Sheet1 (2)'!$D$72,IF([2]shee2!D1531='[2]Sheet1 (2)'!$C$70,'[2]Sheet1 (2)'!$D$70*('[2]Sheet1 (2)'!$D$72-rave_index)/'[2]Sheet1 (2)'!$D$72,IF([2]shee2!D1531='[2]Sheet1 (2)'!$C$71,'[2]Sheet1 (2)'!$D$71*('[2]Sheet1 (2)'!$D$72-rave_index)/'[2]Sheet1 (2)'!$D$72)))&lt;0,0,IF(D1591='[2]Sheet1 (2)'!$C$69,'[2]Sheet1 (2)'!$D$69*('[2]Sheet1 (2)'!$D$72-rave_index)/'[2]Sheet1 (2)'!$D$72,IF([2]shee2!D1531='[2]Sheet1 (2)'!$C$70,'[2]Sheet1 (2)'!$D$70*('[2]Sheet1 (2)'!$D$72-rave_index)/'[2]Sheet1 (2)'!$D$72,IF([2]shee2!D1531='[2]Sheet1 (2)'!$C$71,'[2]Sheet1 (2)'!$D$71*('[2]Sheet1 (2)'!$D$72-rave_index)/'[2]Sheet1 (2)'!$D$72))))</f>
        <v>5</v>
      </c>
      <c r="AY1591" s="157">
        <f>IF(IF(D1591='[2]Sheet1 (2)'!$C$69,'[2]Sheet1 (2)'!$D$69*('[2]Sheet1 (2)'!$D$72-rough_index)/'[2]Sheet1 (2)'!$D$72,IF([2]shee2!D1531='[2]Sheet1 (2)'!$C$70,'[2]Sheet1 (2)'!$D$70*('[2]Sheet1 (2)'!$D$72-rough_index)/'[2]Sheet1 (2)'!$D$72,IF([2]shee2!D1531='[2]Sheet1 (2)'!$C$71,'[2]Sheet1 (2)'!$D$71*('[2]Sheet1 (2)'!$D$72-rough_index)/'[2]Sheet1 (2)'!$D$72)))&lt;0,0,IF(D1591='[2]Sheet1 (2)'!$C$69,'[2]Sheet1 (2)'!$D$69*('[2]Sheet1 (2)'!$D$72-rough_index)/'[2]Sheet1 (2)'!$D$72,IF([2]shee2!D1531='[2]Sheet1 (2)'!$C$70,'[2]Sheet1 (2)'!$D$70*('[2]Sheet1 (2)'!$D$72-rough_index)/'[2]Sheet1 (2)'!$D$72,IF([2]shee2!D1531='[2]Sheet1 (2)'!$C$71,'[2]Sheet1 (2)'!$D$71*('[2]Sheet1 (2)'!$D$72-rough_index)/'[2]Sheet1 (2)'!$D$72))))</f>
        <v>4.166666666666667</v>
      </c>
      <c r="AZ1591" s="179">
        <f>+(AU1591*'[2]Sheet1 (2)'!$C$77)+(AV1591*'[2]Sheet1 (2)'!$C$78)+(AW1591*'[2]Sheet1 (2)'!$C$79)+(AX1591*'[2]Sheet1 (2)'!$C$80)+(AY1591*'[2]Sheet1 (2)'!$C$81)</f>
        <v>4.6208333333333336</v>
      </c>
      <c r="BA1591" s="213" t="str">
        <f t="shared" si="48"/>
        <v>Good</v>
      </c>
      <c r="BE1591">
        <f>IF(D1591='[2]Sheet1 (2)'!$C$61,'[2]Sheet1 (2)'!$D$61*(counts^2)+'[2]Sheet1 (2)'!$G$61*counts+'[2]Sheet1 (2)'!$J$61,IF(D1591='[2]Sheet1 (2)'!$C$62,'[2]Sheet1 (2)'!$D$62*counts+'[2]Sheet1 (2)'!$G$62,IF(D1591='[2]Sheet1 (2)'!$C$63,'[2]Sheet1 (2)'!$D$63*counts+'[2]Sheet1 (2)'!$G$63,IF(D1591='[2]Sheet1 (2)'!$C$64,'[2]Sheet1 (2)'!$D$64*counts+'[2]Sheet1 (2)'!$G$64))))</f>
        <v>2.0984129299999998</v>
      </c>
    </row>
    <row r="1592" spans="1:57" ht="12.75" customHeight="1">
      <c r="A1592" s="176" t="s">
        <v>282</v>
      </c>
      <c r="B1592" s="145" t="s">
        <v>76</v>
      </c>
      <c r="C1592" s="170">
        <v>1725</v>
      </c>
      <c r="D1592" s="174" t="s">
        <v>77</v>
      </c>
      <c r="E1592" s="171">
        <v>7.5</v>
      </c>
      <c r="F1592" s="171">
        <v>3</v>
      </c>
      <c r="G1592" s="171" t="s">
        <v>77</v>
      </c>
      <c r="H1592" s="171">
        <v>3</v>
      </c>
      <c r="I1592" s="171" t="s">
        <v>77</v>
      </c>
      <c r="J1592" s="173" t="s">
        <v>80</v>
      </c>
      <c r="K1592" s="173" t="s">
        <v>80</v>
      </c>
      <c r="L1592" s="169">
        <f>VLOOKUP(CONCATENATE(J1592,K1592),'Sheet1 (2)'!$J$6:$K$26,2,FALSE)</f>
        <v>0</v>
      </c>
      <c r="M1592" s="173" t="s">
        <v>80</v>
      </c>
      <c r="N1592" s="173" t="s">
        <v>80</v>
      </c>
      <c r="O1592" s="177">
        <f>VLOOKUP(CONCATENATE(M1592,N1592),'[2]Sheet1 (2)'!$L$6:$M$26,2,FALSE)</f>
        <v>0</v>
      </c>
      <c r="P1592" s="173" t="s">
        <v>83</v>
      </c>
      <c r="Q1592" s="173" t="s">
        <v>78</v>
      </c>
      <c r="R1592" s="177">
        <f>VLOOKUP(CONCATENATE(P1592,Q1592),'[2]Sheet1 (2)'!$N$6:$O$26,2,FALSE)</f>
        <v>7.5</v>
      </c>
      <c r="S1592" s="173" t="s">
        <v>80</v>
      </c>
      <c r="T1592" s="173" t="s">
        <v>80</v>
      </c>
      <c r="U1592" s="177">
        <f>VLOOKUP(CONCATENATE(S1592,T1592),'[2]Sheet1 (2)'!$P$6:$Q$26,2,FALSE)</f>
        <v>0</v>
      </c>
      <c r="V1592" s="173" t="s">
        <v>80</v>
      </c>
      <c r="W1592" s="173" t="s">
        <v>80</v>
      </c>
      <c r="X1592" s="177">
        <f>VLOOKUP(CONCATENATE(V1592,W1592),'[2]Sheet1 (2)'!$R$6:$S$26,2,FALSE)</f>
        <v>0</v>
      </c>
      <c r="Y1592" s="173" t="s">
        <v>80</v>
      </c>
      <c r="Z1592" s="173" t="s">
        <v>80</v>
      </c>
      <c r="AA1592" s="177">
        <f>VLOOKUP(CONCATENATE(Y1592,Z1592),'[2]Sheet1 (2)'!$T$6:$U$26,2,FALSE)</f>
        <v>0</v>
      </c>
      <c r="AB1592" s="173" t="s">
        <v>80</v>
      </c>
      <c r="AC1592" s="173" t="s">
        <v>80</v>
      </c>
      <c r="AD1592" s="177">
        <f>VLOOKUP(CONCATENATE(AB1592,AC1592),'[2]Sheet1 (2)'!$X$6:$Y$26,2,FALSE)</f>
        <v>0</v>
      </c>
      <c r="AE1592" s="173" t="s">
        <v>82</v>
      </c>
      <c r="AF1592" s="173" t="s">
        <v>81</v>
      </c>
      <c r="AG1592" s="177">
        <f>VLOOKUP(CONCATENATE(AE1592,AF1592),'[2]Sheet1 (2)'!$Z$6:$AA$26,2,FALSE)</f>
        <v>66</v>
      </c>
      <c r="AH1592" s="180" t="s">
        <v>405</v>
      </c>
      <c r="AI1592" s="175"/>
      <c r="AJ1592" s="140"/>
      <c r="AK1592" s="176" t="s">
        <v>282</v>
      </c>
      <c r="AL1592" s="176" t="s">
        <v>76</v>
      </c>
      <c r="AM1592" s="170">
        <f t="shared" si="49"/>
        <v>1725</v>
      </c>
      <c r="AN1592" s="147"/>
      <c r="AO1592" s="230"/>
      <c r="AP1592" s="183"/>
      <c r="AQ1592" s="157"/>
      <c r="AR1592" s="158"/>
      <c r="AS1592" s="145">
        <f>LOOKUP(rufmkm,'[2]Sheet1 (2)'!$V$62:$V$71,'[2]Sheet1 (2)'!$W$62:$W$71)</f>
        <v>10</v>
      </c>
      <c r="AT1592" s="140"/>
      <c r="AU1592" s="157">
        <f>IF(IF(D1592='[2]Sheet1 (2)'!$C$69,'[2]Sheet1 (2)'!$D$69*('[2]Sheet1 (2)'!$D$72-rut_index)/'[2]Sheet1 (2)'!$D$72,IF([2]shee2!D1532='[2]Sheet1 (2)'!$C$70,'[2]Sheet1 (2)'!$D$70*('[2]Sheet1 (2)'!$D$72-rut_index)/'[2]Sheet1 (2)'!$D$72,IF([2]shee2!D1532='[2]Sheet1 (2)'!$C$71,'[2]Sheet1 (2)'!$D$71*('[2]Sheet1 (2)'!$D$72-rut_index)/'[2]Sheet1 (2)'!$D$72)))&lt;0,0,IF(D1592='[2]Sheet1 (2)'!$C$69,'[2]Sheet1 (2)'!$D$69*('[2]Sheet1 (2)'!$D$72-rut_index)/'[2]Sheet1 (2)'!$D$72,IF([2]shee2!D1532='[2]Sheet1 (2)'!$C$70,'[2]Sheet1 (2)'!$D$70*('[2]Sheet1 (2)'!$D$72-rut_index)/'[2]Sheet1 (2)'!$D$72,IF([2]shee2!D1532='[2]Sheet1 (2)'!$C$71,'[2]Sheet1 (2)'!$D$71*('[2]Sheet1 (2)'!$D$72-rut_index)/'[2]Sheet1 (2)'!$D$72))))</f>
        <v>5</v>
      </c>
      <c r="AV1592" s="157">
        <f>IF(IF(D1592='[2]Sheet1 (2)'!$C$69,'[2]Sheet1 (2)'!$D$69*('[2]Sheet1 (2)'!$D$72-crack_s_index)/'[2]Sheet1 (2)'!$D$72,IF([2]shee2!D1532='[2]Sheet1 (2)'!$C$70,'[2]Sheet1 (2)'!$D$70*('[2]Sheet1 (2)'!$D$72-crack_s_index)/'[2]Sheet1 (2)'!$D$72,IF([2]shee2!D1532='[2]Sheet1 (2)'!$C$71,'[2]Sheet1 (2)'!$D$71*('[2]Sheet1 (2)'!$D$72-crack_s_index)/'[2]Sheet1 (2)'!$D$72)))&lt;0,0,IF(D1592='[2]Sheet1 (2)'!$C$69,'[2]Sheet1 (2)'!$D$69*('[2]Sheet1 (2)'!$D$72-crack_s_index)/'[2]Sheet1 (2)'!$D$72,IF([2]shee2!D1532='[2]Sheet1 (2)'!$C$70,'[2]Sheet1 (2)'!$D$70*('[2]Sheet1 (2)'!$D$72-crack_s_index)/'[2]Sheet1 (2)'!$D$72,IF([2]shee2!D1532='[2]Sheet1 (2)'!$C$71,'[2]Sheet1 (2)'!$D$71*('[2]Sheet1 (2)'!$D$72-crack_s_index)/'[2]Sheet1 (2)'!$D$72))))</f>
        <v>5</v>
      </c>
      <c r="AW1592" s="157">
        <f>IF(IF(D1592='[2]Sheet1 (2)'!$C$69,'[2]Sheet1 (2)'!$D$69*('[2]Sheet1 (2)'!$D$72-crack_t_index)/'[2]Sheet1 (2)'!$D$72,IF([2]shee2!D1532='[2]Sheet1 (2)'!$C$70,'[2]Sheet1 (2)'!$D$70*('[2]Sheet1 (2)'!$D$72-crack_t_index)/'[2]Sheet1 (2)'!$D$72,IF([2]shee2!D1532='[2]Sheet1 (2)'!$C$71,'[2]Sheet1 (2)'!$D$71*('[2]Sheet1 (2)'!$D$72-crack_t_index)/'[2]Sheet1 (2)'!$D$72)))&lt;0,0,IF(D1592='[2]Sheet1 (2)'!$C$69,'[2]Sheet1 (2)'!$D$69*('[2]Sheet1 (2)'!$D$72-crack_t_index)/'[2]Sheet1 (2)'!$D$72,IF([2]shee2!D1532='[2]Sheet1 (2)'!$C$70,'[2]Sheet1 (2)'!$D$70*('[2]Sheet1 (2)'!$D$72-crack_t_index)/'[2]Sheet1 (2)'!$D$72,IF([2]shee2!D1532='[2]Sheet1 (2)'!$C$71,'[2]Sheet1 (2)'!$D$71*('[2]Sheet1 (2)'!$D$72-crack_t_index)/'[2]Sheet1 (2)'!$D$72))))</f>
        <v>4.375</v>
      </c>
      <c r="AX1592" s="157">
        <f>IF(IF(D1592='[2]Sheet1 (2)'!$C$69,'[2]Sheet1 (2)'!$D$69*('[2]Sheet1 (2)'!$D$72-rave_index)/'[2]Sheet1 (2)'!$D$72,IF([2]shee2!D1532='[2]Sheet1 (2)'!$C$70,'[2]Sheet1 (2)'!$D$70*('[2]Sheet1 (2)'!$D$72-rave_index)/'[2]Sheet1 (2)'!$D$72,IF([2]shee2!D1532='[2]Sheet1 (2)'!$C$71,'[2]Sheet1 (2)'!$D$71*('[2]Sheet1 (2)'!$D$72-rave_index)/'[2]Sheet1 (2)'!$D$72)))&lt;0,0,IF(D1592='[2]Sheet1 (2)'!$C$69,'[2]Sheet1 (2)'!$D$69*('[2]Sheet1 (2)'!$D$72-rave_index)/'[2]Sheet1 (2)'!$D$72,IF([2]shee2!D1532='[2]Sheet1 (2)'!$C$70,'[2]Sheet1 (2)'!$D$70*('[2]Sheet1 (2)'!$D$72-rave_index)/'[2]Sheet1 (2)'!$D$72,IF([2]shee2!D1532='[2]Sheet1 (2)'!$C$71,'[2]Sheet1 (2)'!$D$71*('[2]Sheet1 (2)'!$D$72-rave_index)/'[2]Sheet1 (2)'!$D$72))))</f>
        <v>5</v>
      </c>
      <c r="AY1592" s="157">
        <f>IF(IF(D1592='[2]Sheet1 (2)'!$C$69,'[2]Sheet1 (2)'!$D$69*('[2]Sheet1 (2)'!$D$72-rough_index)/'[2]Sheet1 (2)'!$D$72,IF([2]shee2!D1532='[2]Sheet1 (2)'!$C$70,'[2]Sheet1 (2)'!$D$70*('[2]Sheet1 (2)'!$D$72-rough_index)/'[2]Sheet1 (2)'!$D$72,IF([2]shee2!D1532='[2]Sheet1 (2)'!$C$71,'[2]Sheet1 (2)'!$D$71*('[2]Sheet1 (2)'!$D$72-rough_index)/'[2]Sheet1 (2)'!$D$72)))&lt;0,0,IF(D1592='[2]Sheet1 (2)'!$C$69,'[2]Sheet1 (2)'!$D$69*('[2]Sheet1 (2)'!$D$72-rough_index)/'[2]Sheet1 (2)'!$D$72,IF([2]shee2!D1532='[2]Sheet1 (2)'!$C$70,'[2]Sheet1 (2)'!$D$70*('[2]Sheet1 (2)'!$D$72-rough_index)/'[2]Sheet1 (2)'!$D$72,IF([2]shee2!D1532='[2]Sheet1 (2)'!$C$71,'[2]Sheet1 (2)'!$D$71*('[2]Sheet1 (2)'!$D$72-rough_index)/'[2]Sheet1 (2)'!$D$72))))</f>
        <v>4.166666666666667</v>
      </c>
      <c r="AZ1592" s="179">
        <f>+(AU1592*'[2]Sheet1 (2)'!$C$77)+(AV1592*'[2]Sheet1 (2)'!$C$78)+(AW1592*'[2]Sheet1 (2)'!$C$79)+(AX1592*'[2]Sheet1 (2)'!$C$80)+(AY1592*'[2]Sheet1 (2)'!$C$81)</f>
        <v>4.7249999999999996</v>
      </c>
      <c r="BA1592" s="213" t="str">
        <f t="shared" si="48"/>
        <v>Good</v>
      </c>
      <c r="BE1592">
        <f>IF(D1592='[2]Sheet1 (2)'!$C$61,'[2]Sheet1 (2)'!$D$61*(counts^2)+'[2]Sheet1 (2)'!$G$61*counts+'[2]Sheet1 (2)'!$J$61,IF(D1592='[2]Sheet1 (2)'!$C$62,'[2]Sheet1 (2)'!$D$62*counts+'[2]Sheet1 (2)'!$G$62,IF(D1592='[2]Sheet1 (2)'!$C$63,'[2]Sheet1 (2)'!$D$63*counts+'[2]Sheet1 (2)'!$G$63,IF(D1592='[2]Sheet1 (2)'!$C$64,'[2]Sheet1 (2)'!$D$64*counts+'[2]Sheet1 (2)'!$G$64))))</f>
        <v>2.0984129299999998</v>
      </c>
    </row>
    <row r="1593" spans="1:57" ht="12.75" customHeight="1">
      <c r="A1593" s="176" t="s">
        <v>282</v>
      </c>
      <c r="B1593" s="145" t="s">
        <v>76</v>
      </c>
      <c r="C1593" s="170">
        <v>1726</v>
      </c>
      <c r="D1593" s="174" t="s">
        <v>77</v>
      </c>
      <c r="E1593" s="171">
        <v>7.5</v>
      </c>
      <c r="F1593" s="171">
        <v>3</v>
      </c>
      <c r="G1593" s="171" t="s">
        <v>77</v>
      </c>
      <c r="H1593" s="171">
        <v>3</v>
      </c>
      <c r="I1593" s="171" t="s">
        <v>77</v>
      </c>
      <c r="J1593" s="173" t="s">
        <v>80</v>
      </c>
      <c r="K1593" s="173" t="s">
        <v>80</v>
      </c>
      <c r="L1593" s="169">
        <f>VLOOKUP(CONCATENATE(J1593,K1593),'Sheet1 (2)'!$J$6:$K$26,2,FALSE)</f>
        <v>0</v>
      </c>
      <c r="M1593" s="173" t="s">
        <v>80</v>
      </c>
      <c r="N1593" s="173" t="s">
        <v>80</v>
      </c>
      <c r="O1593" s="177">
        <f>VLOOKUP(CONCATENATE(M1593,N1593),'[2]Sheet1 (2)'!$L$6:$M$26,2,FALSE)</f>
        <v>0</v>
      </c>
      <c r="P1593" s="173" t="s">
        <v>80</v>
      </c>
      <c r="Q1593" s="173" t="s">
        <v>80</v>
      </c>
      <c r="R1593" s="177">
        <f>VLOOKUP(CONCATENATE(P1593,Q1593),'[2]Sheet1 (2)'!$N$6:$O$26,2,FALSE)</f>
        <v>0</v>
      </c>
      <c r="S1593" s="173" t="s">
        <v>80</v>
      </c>
      <c r="T1593" s="173" t="s">
        <v>80</v>
      </c>
      <c r="U1593" s="177">
        <f>VLOOKUP(CONCATENATE(S1593,T1593),'[2]Sheet1 (2)'!$P$6:$Q$26,2,FALSE)</f>
        <v>0</v>
      </c>
      <c r="V1593" s="173" t="s">
        <v>80</v>
      </c>
      <c r="W1593" s="173" t="s">
        <v>80</v>
      </c>
      <c r="X1593" s="177">
        <f>VLOOKUP(CONCATENATE(V1593,W1593),'[2]Sheet1 (2)'!$R$6:$S$26,2,FALSE)</f>
        <v>0</v>
      </c>
      <c r="Y1593" s="173" t="s">
        <v>80</v>
      </c>
      <c r="Z1593" s="173" t="s">
        <v>80</v>
      </c>
      <c r="AA1593" s="177">
        <f>VLOOKUP(CONCATENATE(Y1593,Z1593),'[2]Sheet1 (2)'!$T$6:$U$26,2,FALSE)</f>
        <v>0</v>
      </c>
      <c r="AB1593" s="173" t="s">
        <v>80</v>
      </c>
      <c r="AC1593" s="173" t="s">
        <v>80</v>
      </c>
      <c r="AD1593" s="177">
        <f>VLOOKUP(CONCATENATE(AB1593,AC1593),'[2]Sheet1 (2)'!$X$6:$Y$26,2,FALSE)</f>
        <v>0</v>
      </c>
      <c r="AE1593" s="173" t="s">
        <v>82</v>
      </c>
      <c r="AF1593" s="173" t="s">
        <v>81</v>
      </c>
      <c r="AG1593" s="177">
        <f>VLOOKUP(CONCATENATE(AE1593,AF1593),'[2]Sheet1 (2)'!$Z$6:$AA$26,2,FALSE)</f>
        <v>66</v>
      </c>
      <c r="AH1593" s="180" t="s">
        <v>405</v>
      </c>
      <c r="AI1593" s="175"/>
      <c r="AJ1593" s="140"/>
      <c r="AK1593" s="176" t="s">
        <v>282</v>
      </c>
      <c r="AL1593" s="176" t="s">
        <v>76</v>
      </c>
      <c r="AM1593" s="170">
        <f t="shared" si="49"/>
        <v>1726</v>
      </c>
      <c r="AN1593" s="147"/>
      <c r="AO1593" s="230"/>
      <c r="AP1593" s="183"/>
      <c r="AQ1593" s="157"/>
      <c r="AR1593" s="158"/>
      <c r="AS1593" s="145">
        <f>LOOKUP(rufmkm,'[2]Sheet1 (2)'!$V$62:$V$71,'[2]Sheet1 (2)'!$W$62:$W$71)</f>
        <v>10</v>
      </c>
      <c r="AT1593" s="140"/>
      <c r="AU1593" s="157">
        <f>IF(IF(D1593='[2]Sheet1 (2)'!$C$69,'[2]Sheet1 (2)'!$D$69*('[2]Sheet1 (2)'!$D$72-rut_index)/'[2]Sheet1 (2)'!$D$72,IF([2]shee2!D1533='[2]Sheet1 (2)'!$C$70,'[2]Sheet1 (2)'!$D$70*('[2]Sheet1 (2)'!$D$72-rut_index)/'[2]Sheet1 (2)'!$D$72,IF([2]shee2!D1533='[2]Sheet1 (2)'!$C$71,'[2]Sheet1 (2)'!$D$71*('[2]Sheet1 (2)'!$D$72-rut_index)/'[2]Sheet1 (2)'!$D$72)))&lt;0,0,IF(D1593='[2]Sheet1 (2)'!$C$69,'[2]Sheet1 (2)'!$D$69*('[2]Sheet1 (2)'!$D$72-rut_index)/'[2]Sheet1 (2)'!$D$72,IF([2]shee2!D1533='[2]Sheet1 (2)'!$C$70,'[2]Sheet1 (2)'!$D$70*('[2]Sheet1 (2)'!$D$72-rut_index)/'[2]Sheet1 (2)'!$D$72,IF([2]shee2!D1533='[2]Sheet1 (2)'!$C$71,'[2]Sheet1 (2)'!$D$71*('[2]Sheet1 (2)'!$D$72-rut_index)/'[2]Sheet1 (2)'!$D$72))))</f>
        <v>5</v>
      </c>
      <c r="AV1593" s="157">
        <f>IF(IF(D1593='[2]Sheet1 (2)'!$C$69,'[2]Sheet1 (2)'!$D$69*('[2]Sheet1 (2)'!$D$72-crack_s_index)/'[2]Sheet1 (2)'!$D$72,IF([2]shee2!D1533='[2]Sheet1 (2)'!$C$70,'[2]Sheet1 (2)'!$D$70*('[2]Sheet1 (2)'!$D$72-crack_s_index)/'[2]Sheet1 (2)'!$D$72,IF([2]shee2!D1533='[2]Sheet1 (2)'!$C$71,'[2]Sheet1 (2)'!$D$71*('[2]Sheet1 (2)'!$D$72-crack_s_index)/'[2]Sheet1 (2)'!$D$72)))&lt;0,0,IF(D1593='[2]Sheet1 (2)'!$C$69,'[2]Sheet1 (2)'!$D$69*('[2]Sheet1 (2)'!$D$72-crack_s_index)/'[2]Sheet1 (2)'!$D$72,IF([2]shee2!D1533='[2]Sheet1 (2)'!$C$70,'[2]Sheet1 (2)'!$D$70*('[2]Sheet1 (2)'!$D$72-crack_s_index)/'[2]Sheet1 (2)'!$D$72,IF([2]shee2!D1533='[2]Sheet1 (2)'!$C$71,'[2]Sheet1 (2)'!$D$71*('[2]Sheet1 (2)'!$D$72-crack_s_index)/'[2]Sheet1 (2)'!$D$72))))</f>
        <v>5</v>
      </c>
      <c r="AW1593" s="157">
        <f>IF(IF(D1593='[2]Sheet1 (2)'!$C$69,'[2]Sheet1 (2)'!$D$69*('[2]Sheet1 (2)'!$D$72-crack_t_index)/'[2]Sheet1 (2)'!$D$72,IF([2]shee2!D1533='[2]Sheet1 (2)'!$C$70,'[2]Sheet1 (2)'!$D$70*('[2]Sheet1 (2)'!$D$72-crack_t_index)/'[2]Sheet1 (2)'!$D$72,IF([2]shee2!D1533='[2]Sheet1 (2)'!$C$71,'[2]Sheet1 (2)'!$D$71*('[2]Sheet1 (2)'!$D$72-crack_t_index)/'[2]Sheet1 (2)'!$D$72)))&lt;0,0,IF(D1593='[2]Sheet1 (2)'!$C$69,'[2]Sheet1 (2)'!$D$69*('[2]Sheet1 (2)'!$D$72-crack_t_index)/'[2]Sheet1 (2)'!$D$72,IF([2]shee2!D1533='[2]Sheet1 (2)'!$C$70,'[2]Sheet1 (2)'!$D$70*('[2]Sheet1 (2)'!$D$72-crack_t_index)/'[2]Sheet1 (2)'!$D$72,IF([2]shee2!D1533='[2]Sheet1 (2)'!$C$71,'[2]Sheet1 (2)'!$D$71*('[2]Sheet1 (2)'!$D$72-crack_t_index)/'[2]Sheet1 (2)'!$D$72))))</f>
        <v>5</v>
      </c>
      <c r="AX1593" s="157">
        <f>IF(IF(D1593='[2]Sheet1 (2)'!$C$69,'[2]Sheet1 (2)'!$D$69*('[2]Sheet1 (2)'!$D$72-rave_index)/'[2]Sheet1 (2)'!$D$72,IF([2]shee2!D1533='[2]Sheet1 (2)'!$C$70,'[2]Sheet1 (2)'!$D$70*('[2]Sheet1 (2)'!$D$72-rave_index)/'[2]Sheet1 (2)'!$D$72,IF([2]shee2!D1533='[2]Sheet1 (2)'!$C$71,'[2]Sheet1 (2)'!$D$71*('[2]Sheet1 (2)'!$D$72-rave_index)/'[2]Sheet1 (2)'!$D$72)))&lt;0,0,IF(D1593='[2]Sheet1 (2)'!$C$69,'[2]Sheet1 (2)'!$D$69*('[2]Sheet1 (2)'!$D$72-rave_index)/'[2]Sheet1 (2)'!$D$72,IF([2]shee2!D1533='[2]Sheet1 (2)'!$C$70,'[2]Sheet1 (2)'!$D$70*('[2]Sheet1 (2)'!$D$72-rave_index)/'[2]Sheet1 (2)'!$D$72,IF([2]shee2!D1533='[2]Sheet1 (2)'!$C$71,'[2]Sheet1 (2)'!$D$71*('[2]Sheet1 (2)'!$D$72-rave_index)/'[2]Sheet1 (2)'!$D$72))))</f>
        <v>5</v>
      </c>
      <c r="AY1593" s="157">
        <f>IF(IF(D1593='[2]Sheet1 (2)'!$C$69,'[2]Sheet1 (2)'!$D$69*('[2]Sheet1 (2)'!$D$72-rough_index)/'[2]Sheet1 (2)'!$D$72,IF([2]shee2!D1533='[2]Sheet1 (2)'!$C$70,'[2]Sheet1 (2)'!$D$70*('[2]Sheet1 (2)'!$D$72-rough_index)/'[2]Sheet1 (2)'!$D$72,IF([2]shee2!D1533='[2]Sheet1 (2)'!$C$71,'[2]Sheet1 (2)'!$D$71*('[2]Sheet1 (2)'!$D$72-rough_index)/'[2]Sheet1 (2)'!$D$72)))&lt;0,0,IF(D1593='[2]Sheet1 (2)'!$C$69,'[2]Sheet1 (2)'!$D$69*('[2]Sheet1 (2)'!$D$72-rough_index)/'[2]Sheet1 (2)'!$D$72,IF([2]shee2!D1533='[2]Sheet1 (2)'!$C$70,'[2]Sheet1 (2)'!$D$70*('[2]Sheet1 (2)'!$D$72-rough_index)/'[2]Sheet1 (2)'!$D$72,IF([2]shee2!D1533='[2]Sheet1 (2)'!$C$71,'[2]Sheet1 (2)'!$D$71*('[2]Sheet1 (2)'!$D$72-rough_index)/'[2]Sheet1 (2)'!$D$72))))</f>
        <v>4.166666666666667</v>
      </c>
      <c r="AZ1593" s="179">
        <f>+(AU1593*'[2]Sheet1 (2)'!$C$77)+(AV1593*'[2]Sheet1 (2)'!$C$78)+(AW1593*'[2]Sheet1 (2)'!$C$79)+(AX1593*'[2]Sheet1 (2)'!$C$80)+(AY1593*'[2]Sheet1 (2)'!$C$81)</f>
        <v>4.75</v>
      </c>
      <c r="BA1593" s="213" t="str">
        <f t="shared" si="48"/>
        <v>Good</v>
      </c>
      <c r="BE1593">
        <f>IF(D1593='[2]Sheet1 (2)'!$C$61,'[2]Sheet1 (2)'!$D$61*(counts^2)+'[2]Sheet1 (2)'!$G$61*counts+'[2]Sheet1 (2)'!$J$61,IF(D1593='[2]Sheet1 (2)'!$C$62,'[2]Sheet1 (2)'!$D$62*counts+'[2]Sheet1 (2)'!$G$62,IF(D1593='[2]Sheet1 (2)'!$C$63,'[2]Sheet1 (2)'!$D$63*counts+'[2]Sheet1 (2)'!$G$63,IF(D1593='[2]Sheet1 (2)'!$C$64,'[2]Sheet1 (2)'!$D$64*counts+'[2]Sheet1 (2)'!$G$64))))</f>
        <v>2.0984129299999998</v>
      </c>
    </row>
    <row r="1594" spans="1:57" ht="12.75" customHeight="1">
      <c r="A1594" s="176" t="s">
        <v>282</v>
      </c>
      <c r="B1594" s="145" t="s">
        <v>76</v>
      </c>
      <c r="C1594" s="170">
        <v>1727</v>
      </c>
      <c r="D1594" s="174" t="s">
        <v>77</v>
      </c>
      <c r="E1594" s="171">
        <v>7.5</v>
      </c>
      <c r="F1594" s="171">
        <v>3</v>
      </c>
      <c r="G1594" s="171" t="s">
        <v>77</v>
      </c>
      <c r="H1594" s="171">
        <v>3</v>
      </c>
      <c r="I1594" s="171" t="s">
        <v>77</v>
      </c>
      <c r="J1594" s="173" t="s">
        <v>80</v>
      </c>
      <c r="K1594" s="173" t="s">
        <v>80</v>
      </c>
      <c r="L1594" s="169">
        <f>VLOOKUP(CONCATENATE(J1594,K1594),'Sheet1 (2)'!$J$6:$K$26,2,FALSE)</f>
        <v>0</v>
      </c>
      <c r="M1594" s="173" t="s">
        <v>80</v>
      </c>
      <c r="N1594" s="173" t="s">
        <v>80</v>
      </c>
      <c r="O1594" s="177">
        <f>VLOOKUP(CONCATENATE(M1594,N1594),'[2]Sheet1 (2)'!$L$6:$M$26,2,FALSE)</f>
        <v>0</v>
      </c>
      <c r="P1594" s="173" t="s">
        <v>80</v>
      </c>
      <c r="Q1594" s="173" t="s">
        <v>80</v>
      </c>
      <c r="R1594" s="177">
        <f>VLOOKUP(CONCATENATE(P1594,Q1594),'[2]Sheet1 (2)'!$N$6:$O$26,2,FALSE)</f>
        <v>0</v>
      </c>
      <c r="S1594" s="173" t="s">
        <v>80</v>
      </c>
      <c r="T1594" s="173" t="s">
        <v>80</v>
      </c>
      <c r="U1594" s="177">
        <f>VLOOKUP(CONCATENATE(S1594,T1594),'[2]Sheet1 (2)'!$P$6:$Q$26,2,FALSE)</f>
        <v>0</v>
      </c>
      <c r="V1594" s="173" t="s">
        <v>80</v>
      </c>
      <c r="W1594" s="173" t="s">
        <v>80</v>
      </c>
      <c r="X1594" s="177">
        <f>VLOOKUP(CONCATENATE(V1594,W1594),'[2]Sheet1 (2)'!$R$6:$S$26,2,FALSE)</f>
        <v>0</v>
      </c>
      <c r="Y1594" s="173" t="s">
        <v>80</v>
      </c>
      <c r="Z1594" s="173" t="s">
        <v>80</v>
      </c>
      <c r="AA1594" s="177">
        <f>VLOOKUP(CONCATENATE(Y1594,Z1594),'[2]Sheet1 (2)'!$T$6:$U$26,2,FALSE)</f>
        <v>0</v>
      </c>
      <c r="AB1594" s="173" t="s">
        <v>80</v>
      </c>
      <c r="AC1594" s="173" t="s">
        <v>80</v>
      </c>
      <c r="AD1594" s="177">
        <f>VLOOKUP(CONCATENATE(AB1594,AC1594),'[2]Sheet1 (2)'!$X$6:$Y$26,2,FALSE)</f>
        <v>0</v>
      </c>
      <c r="AE1594" s="173" t="s">
        <v>82</v>
      </c>
      <c r="AF1594" s="173" t="s">
        <v>81</v>
      </c>
      <c r="AG1594" s="177">
        <f>VLOOKUP(CONCATENATE(AE1594,AF1594),'[2]Sheet1 (2)'!$Z$6:$AA$26,2,FALSE)</f>
        <v>66</v>
      </c>
      <c r="AH1594" s="180" t="s">
        <v>405</v>
      </c>
      <c r="AI1594" s="175"/>
      <c r="AJ1594" s="140"/>
      <c r="AK1594" s="176" t="s">
        <v>282</v>
      </c>
      <c r="AL1594" s="176" t="s">
        <v>76</v>
      </c>
      <c r="AM1594" s="170">
        <f t="shared" si="49"/>
        <v>1727</v>
      </c>
      <c r="AN1594" s="147"/>
      <c r="AO1594" s="230"/>
      <c r="AP1594" s="183"/>
      <c r="AQ1594" s="157"/>
      <c r="AR1594" s="158"/>
      <c r="AS1594" s="145">
        <f>LOOKUP(rufmkm,'[2]Sheet1 (2)'!$V$62:$V$71,'[2]Sheet1 (2)'!$W$62:$W$71)</f>
        <v>10</v>
      </c>
      <c r="AT1594" s="140"/>
      <c r="AU1594" s="157">
        <f>IF(IF(D1594='[2]Sheet1 (2)'!$C$69,'[2]Sheet1 (2)'!$D$69*('[2]Sheet1 (2)'!$D$72-rut_index)/'[2]Sheet1 (2)'!$D$72,IF([2]shee2!D1534='[2]Sheet1 (2)'!$C$70,'[2]Sheet1 (2)'!$D$70*('[2]Sheet1 (2)'!$D$72-rut_index)/'[2]Sheet1 (2)'!$D$72,IF([2]shee2!D1534='[2]Sheet1 (2)'!$C$71,'[2]Sheet1 (2)'!$D$71*('[2]Sheet1 (2)'!$D$72-rut_index)/'[2]Sheet1 (2)'!$D$72)))&lt;0,0,IF(D1594='[2]Sheet1 (2)'!$C$69,'[2]Sheet1 (2)'!$D$69*('[2]Sheet1 (2)'!$D$72-rut_index)/'[2]Sheet1 (2)'!$D$72,IF([2]shee2!D1534='[2]Sheet1 (2)'!$C$70,'[2]Sheet1 (2)'!$D$70*('[2]Sheet1 (2)'!$D$72-rut_index)/'[2]Sheet1 (2)'!$D$72,IF([2]shee2!D1534='[2]Sheet1 (2)'!$C$71,'[2]Sheet1 (2)'!$D$71*('[2]Sheet1 (2)'!$D$72-rut_index)/'[2]Sheet1 (2)'!$D$72))))</f>
        <v>5</v>
      </c>
      <c r="AV1594" s="157">
        <f>IF(IF(D1594='[2]Sheet1 (2)'!$C$69,'[2]Sheet1 (2)'!$D$69*('[2]Sheet1 (2)'!$D$72-crack_s_index)/'[2]Sheet1 (2)'!$D$72,IF([2]shee2!D1534='[2]Sheet1 (2)'!$C$70,'[2]Sheet1 (2)'!$D$70*('[2]Sheet1 (2)'!$D$72-crack_s_index)/'[2]Sheet1 (2)'!$D$72,IF([2]shee2!D1534='[2]Sheet1 (2)'!$C$71,'[2]Sheet1 (2)'!$D$71*('[2]Sheet1 (2)'!$D$72-crack_s_index)/'[2]Sheet1 (2)'!$D$72)))&lt;0,0,IF(D1594='[2]Sheet1 (2)'!$C$69,'[2]Sheet1 (2)'!$D$69*('[2]Sheet1 (2)'!$D$72-crack_s_index)/'[2]Sheet1 (2)'!$D$72,IF([2]shee2!D1534='[2]Sheet1 (2)'!$C$70,'[2]Sheet1 (2)'!$D$70*('[2]Sheet1 (2)'!$D$72-crack_s_index)/'[2]Sheet1 (2)'!$D$72,IF([2]shee2!D1534='[2]Sheet1 (2)'!$C$71,'[2]Sheet1 (2)'!$D$71*('[2]Sheet1 (2)'!$D$72-crack_s_index)/'[2]Sheet1 (2)'!$D$72))))</f>
        <v>5</v>
      </c>
      <c r="AW1594" s="157">
        <f>IF(IF(D1594='[2]Sheet1 (2)'!$C$69,'[2]Sheet1 (2)'!$D$69*('[2]Sheet1 (2)'!$D$72-crack_t_index)/'[2]Sheet1 (2)'!$D$72,IF([2]shee2!D1534='[2]Sheet1 (2)'!$C$70,'[2]Sheet1 (2)'!$D$70*('[2]Sheet1 (2)'!$D$72-crack_t_index)/'[2]Sheet1 (2)'!$D$72,IF([2]shee2!D1534='[2]Sheet1 (2)'!$C$71,'[2]Sheet1 (2)'!$D$71*('[2]Sheet1 (2)'!$D$72-crack_t_index)/'[2]Sheet1 (2)'!$D$72)))&lt;0,0,IF(D1594='[2]Sheet1 (2)'!$C$69,'[2]Sheet1 (2)'!$D$69*('[2]Sheet1 (2)'!$D$72-crack_t_index)/'[2]Sheet1 (2)'!$D$72,IF([2]shee2!D1534='[2]Sheet1 (2)'!$C$70,'[2]Sheet1 (2)'!$D$70*('[2]Sheet1 (2)'!$D$72-crack_t_index)/'[2]Sheet1 (2)'!$D$72,IF([2]shee2!D1534='[2]Sheet1 (2)'!$C$71,'[2]Sheet1 (2)'!$D$71*('[2]Sheet1 (2)'!$D$72-crack_t_index)/'[2]Sheet1 (2)'!$D$72))))</f>
        <v>5</v>
      </c>
      <c r="AX1594" s="157">
        <f>IF(IF(D1594='[2]Sheet1 (2)'!$C$69,'[2]Sheet1 (2)'!$D$69*('[2]Sheet1 (2)'!$D$72-rave_index)/'[2]Sheet1 (2)'!$D$72,IF([2]shee2!D1534='[2]Sheet1 (2)'!$C$70,'[2]Sheet1 (2)'!$D$70*('[2]Sheet1 (2)'!$D$72-rave_index)/'[2]Sheet1 (2)'!$D$72,IF([2]shee2!D1534='[2]Sheet1 (2)'!$C$71,'[2]Sheet1 (2)'!$D$71*('[2]Sheet1 (2)'!$D$72-rave_index)/'[2]Sheet1 (2)'!$D$72)))&lt;0,0,IF(D1594='[2]Sheet1 (2)'!$C$69,'[2]Sheet1 (2)'!$D$69*('[2]Sheet1 (2)'!$D$72-rave_index)/'[2]Sheet1 (2)'!$D$72,IF([2]shee2!D1534='[2]Sheet1 (2)'!$C$70,'[2]Sheet1 (2)'!$D$70*('[2]Sheet1 (2)'!$D$72-rave_index)/'[2]Sheet1 (2)'!$D$72,IF([2]shee2!D1534='[2]Sheet1 (2)'!$C$71,'[2]Sheet1 (2)'!$D$71*('[2]Sheet1 (2)'!$D$72-rave_index)/'[2]Sheet1 (2)'!$D$72))))</f>
        <v>5</v>
      </c>
      <c r="AY1594" s="157">
        <f>IF(IF(D1594='[2]Sheet1 (2)'!$C$69,'[2]Sheet1 (2)'!$D$69*('[2]Sheet1 (2)'!$D$72-rough_index)/'[2]Sheet1 (2)'!$D$72,IF([2]shee2!D1534='[2]Sheet1 (2)'!$C$70,'[2]Sheet1 (2)'!$D$70*('[2]Sheet1 (2)'!$D$72-rough_index)/'[2]Sheet1 (2)'!$D$72,IF([2]shee2!D1534='[2]Sheet1 (2)'!$C$71,'[2]Sheet1 (2)'!$D$71*('[2]Sheet1 (2)'!$D$72-rough_index)/'[2]Sheet1 (2)'!$D$72)))&lt;0,0,IF(D1594='[2]Sheet1 (2)'!$C$69,'[2]Sheet1 (2)'!$D$69*('[2]Sheet1 (2)'!$D$72-rough_index)/'[2]Sheet1 (2)'!$D$72,IF([2]shee2!D1534='[2]Sheet1 (2)'!$C$70,'[2]Sheet1 (2)'!$D$70*('[2]Sheet1 (2)'!$D$72-rough_index)/'[2]Sheet1 (2)'!$D$72,IF([2]shee2!D1534='[2]Sheet1 (2)'!$C$71,'[2]Sheet1 (2)'!$D$71*('[2]Sheet1 (2)'!$D$72-rough_index)/'[2]Sheet1 (2)'!$D$72))))</f>
        <v>4.166666666666667</v>
      </c>
      <c r="AZ1594" s="179">
        <f>+(AU1594*'[2]Sheet1 (2)'!$C$77)+(AV1594*'[2]Sheet1 (2)'!$C$78)+(AW1594*'[2]Sheet1 (2)'!$C$79)+(AX1594*'[2]Sheet1 (2)'!$C$80)+(AY1594*'[2]Sheet1 (2)'!$C$81)</f>
        <v>4.75</v>
      </c>
      <c r="BA1594" s="213" t="str">
        <f t="shared" si="48"/>
        <v>Good</v>
      </c>
      <c r="BE1594">
        <f>IF(D1594='[2]Sheet1 (2)'!$C$61,'[2]Sheet1 (2)'!$D$61*(counts^2)+'[2]Sheet1 (2)'!$G$61*counts+'[2]Sheet1 (2)'!$J$61,IF(D1594='[2]Sheet1 (2)'!$C$62,'[2]Sheet1 (2)'!$D$62*counts+'[2]Sheet1 (2)'!$G$62,IF(D1594='[2]Sheet1 (2)'!$C$63,'[2]Sheet1 (2)'!$D$63*counts+'[2]Sheet1 (2)'!$G$63,IF(D1594='[2]Sheet1 (2)'!$C$64,'[2]Sheet1 (2)'!$D$64*counts+'[2]Sheet1 (2)'!$G$64))))</f>
        <v>2.0984129299999998</v>
      </c>
    </row>
    <row r="1595" spans="1:57" ht="12.75" customHeight="1">
      <c r="A1595" s="176" t="s">
        <v>282</v>
      </c>
      <c r="B1595" s="145" t="s">
        <v>76</v>
      </c>
      <c r="C1595" s="170">
        <v>1728</v>
      </c>
      <c r="D1595" s="174" t="s">
        <v>77</v>
      </c>
      <c r="E1595" s="171">
        <v>7.5</v>
      </c>
      <c r="F1595" s="171">
        <v>3</v>
      </c>
      <c r="G1595" s="171" t="s">
        <v>77</v>
      </c>
      <c r="H1595" s="171">
        <v>3</v>
      </c>
      <c r="I1595" s="171" t="s">
        <v>77</v>
      </c>
      <c r="J1595" s="173" t="s">
        <v>80</v>
      </c>
      <c r="K1595" s="173" t="s">
        <v>80</v>
      </c>
      <c r="L1595" s="169">
        <f>VLOOKUP(CONCATENATE(J1595,K1595),'Sheet1 (2)'!$J$6:$K$26,2,FALSE)</f>
        <v>0</v>
      </c>
      <c r="M1595" s="173" t="s">
        <v>80</v>
      </c>
      <c r="N1595" s="173" t="s">
        <v>80</v>
      </c>
      <c r="O1595" s="177">
        <f>VLOOKUP(CONCATENATE(M1595,N1595),'[2]Sheet1 (2)'!$L$6:$M$26,2,FALSE)</f>
        <v>0</v>
      </c>
      <c r="P1595" s="173" t="s">
        <v>80</v>
      </c>
      <c r="Q1595" s="173" t="s">
        <v>80</v>
      </c>
      <c r="R1595" s="177">
        <f>VLOOKUP(CONCATENATE(P1595,Q1595),'[2]Sheet1 (2)'!$N$6:$O$26,2,FALSE)</f>
        <v>0</v>
      </c>
      <c r="S1595" s="173" t="s">
        <v>80</v>
      </c>
      <c r="T1595" s="173" t="s">
        <v>80</v>
      </c>
      <c r="U1595" s="177">
        <f>VLOOKUP(CONCATENATE(S1595,T1595),'[2]Sheet1 (2)'!$P$6:$Q$26,2,FALSE)</f>
        <v>0</v>
      </c>
      <c r="V1595" s="173" t="s">
        <v>80</v>
      </c>
      <c r="W1595" s="173" t="s">
        <v>80</v>
      </c>
      <c r="X1595" s="177">
        <f>VLOOKUP(CONCATENATE(V1595,W1595),'[2]Sheet1 (2)'!$R$6:$S$26,2,FALSE)</f>
        <v>0</v>
      </c>
      <c r="Y1595" s="173" t="s">
        <v>80</v>
      </c>
      <c r="Z1595" s="173" t="s">
        <v>80</v>
      </c>
      <c r="AA1595" s="177">
        <f>VLOOKUP(CONCATENATE(Y1595,Z1595),'[2]Sheet1 (2)'!$T$6:$U$26,2,FALSE)</f>
        <v>0</v>
      </c>
      <c r="AB1595" s="173" t="s">
        <v>80</v>
      </c>
      <c r="AC1595" s="173" t="s">
        <v>80</v>
      </c>
      <c r="AD1595" s="177">
        <f>VLOOKUP(CONCATENATE(AB1595,AC1595),'[2]Sheet1 (2)'!$X$6:$Y$26,2,FALSE)</f>
        <v>0</v>
      </c>
      <c r="AE1595" s="173" t="s">
        <v>82</v>
      </c>
      <c r="AF1595" s="173" t="s">
        <v>81</v>
      </c>
      <c r="AG1595" s="177">
        <f>VLOOKUP(CONCATENATE(AE1595,AF1595),'[2]Sheet1 (2)'!$Z$6:$AA$26,2,FALSE)</f>
        <v>66</v>
      </c>
      <c r="AH1595" s="180" t="s">
        <v>405</v>
      </c>
      <c r="AI1595" s="175"/>
      <c r="AJ1595" s="140"/>
      <c r="AK1595" s="176" t="s">
        <v>282</v>
      </c>
      <c r="AL1595" s="176" t="s">
        <v>76</v>
      </c>
      <c r="AM1595" s="170">
        <f t="shared" si="49"/>
        <v>1728</v>
      </c>
      <c r="AN1595" s="147"/>
      <c r="AO1595" s="230"/>
      <c r="AP1595" s="183"/>
      <c r="AQ1595" s="157"/>
      <c r="AR1595" s="158"/>
      <c r="AS1595" s="145">
        <f>LOOKUP(rufmkm,'[2]Sheet1 (2)'!$V$62:$V$71,'[2]Sheet1 (2)'!$W$62:$W$71)</f>
        <v>10</v>
      </c>
      <c r="AT1595" s="140"/>
      <c r="AU1595" s="157">
        <f>IF(IF(D1595='[2]Sheet1 (2)'!$C$69,'[2]Sheet1 (2)'!$D$69*('[2]Sheet1 (2)'!$D$72-rut_index)/'[2]Sheet1 (2)'!$D$72,IF([2]shee2!D1535='[2]Sheet1 (2)'!$C$70,'[2]Sheet1 (2)'!$D$70*('[2]Sheet1 (2)'!$D$72-rut_index)/'[2]Sheet1 (2)'!$D$72,IF([2]shee2!D1535='[2]Sheet1 (2)'!$C$71,'[2]Sheet1 (2)'!$D$71*('[2]Sheet1 (2)'!$D$72-rut_index)/'[2]Sheet1 (2)'!$D$72)))&lt;0,0,IF(D1595='[2]Sheet1 (2)'!$C$69,'[2]Sheet1 (2)'!$D$69*('[2]Sheet1 (2)'!$D$72-rut_index)/'[2]Sheet1 (2)'!$D$72,IF([2]shee2!D1535='[2]Sheet1 (2)'!$C$70,'[2]Sheet1 (2)'!$D$70*('[2]Sheet1 (2)'!$D$72-rut_index)/'[2]Sheet1 (2)'!$D$72,IF([2]shee2!D1535='[2]Sheet1 (2)'!$C$71,'[2]Sheet1 (2)'!$D$71*('[2]Sheet1 (2)'!$D$72-rut_index)/'[2]Sheet1 (2)'!$D$72))))</f>
        <v>5</v>
      </c>
      <c r="AV1595" s="157">
        <f>IF(IF(D1595='[2]Sheet1 (2)'!$C$69,'[2]Sheet1 (2)'!$D$69*('[2]Sheet1 (2)'!$D$72-crack_s_index)/'[2]Sheet1 (2)'!$D$72,IF([2]shee2!D1535='[2]Sheet1 (2)'!$C$70,'[2]Sheet1 (2)'!$D$70*('[2]Sheet1 (2)'!$D$72-crack_s_index)/'[2]Sheet1 (2)'!$D$72,IF([2]shee2!D1535='[2]Sheet1 (2)'!$C$71,'[2]Sheet1 (2)'!$D$71*('[2]Sheet1 (2)'!$D$72-crack_s_index)/'[2]Sheet1 (2)'!$D$72)))&lt;0,0,IF(D1595='[2]Sheet1 (2)'!$C$69,'[2]Sheet1 (2)'!$D$69*('[2]Sheet1 (2)'!$D$72-crack_s_index)/'[2]Sheet1 (2)'!$D$72,IF([2]shee2!D1535='[2]Sheet1 (2)'!$C$70,'[2]Sheet1 (2)'!$D$70*('[2]Sheet1 (2)'!$D$72-crack_s_index)/'[2]Sheet1 (2)'!$D$72,IF([2]shee2!D1535='[2]Sheet1 (2)'!$C$71,'[2]Sheet1 (2)'!$D$71*('[2]Sheet1 (2)'!$D$72-crack_s_index)/'[2]Sheet1 (2)'!$D$72))))</f>
        <v>5</v>
      </c>
      <c r="AW1595" s="157">
        <f>IF(IF(D1595='[2]Sheet1 (2)'!$C$69,'[2]Sheet1 (2)'!$D$69*('[2]Sheet1 (2)'!$D$72-crack_t_index)/'[2]Sheet1 (2)'!$D$72,IF([2]shee2!D1535='[2]Sheet1 (2)'!$C$70,'[2]Sheet1 (2)'!$D$70*('[2]Sheet1 (2)'!$D$72-crack_t_index)/'[2]Sheet1 (2)'!$D$72,IF([2]shee2!D1535='[2]Sheet1 (2)'!$C$71,'[2]Sheet1 (2)'!$D$71*('[2]Sheet1 (2)'!$D$72-crack_t_index)/'[2]Sheet1 (2)'!$D$72)))&lt;0,0,IF(D1595='[2]Sheet1 (2)'!$C$69,'[2]Sheet1 (2)'!$D$69*('[2]Sheet1 (2)'!$D$72-crack_t_index)/'[2]Sheet1 (2)'!$D$72,IF([2]shee2!D1535='[2]Sheet1 (2)'!$C$70,'[2]Sheet1 (2)'!$D$70*('[2]Sheet1 (2)'!$D$72-crack_t_index)/'[2]Sheet1 (2)'!$D$72,IF([2]shee2!D1535='[2]Sheet1 (2)'!$C$71,'[2]Sheet1 (2)'!$D$71*('[2]Sheet1 (2)'!$D$72-crack_t_index)/'[2]Sheet1 (2)'!$D$72))))</f>
        <v>5</v>
      </c>
      <c r="AX1595" s="157">
        <f>IF(IF(D1595='[2]Sheet1 (2)'!$C$69,'[2]Sheet1 (2)'!$D$69*('[2]Sheet1 (2)'!$D$72-rave_index)/'[2]Sheet1 (2)'!$D$72,IF([2]shee2!D1535='[2]Sheet1 (2)'!$C$70,'[2]Sheet1 (2)'!$D$70*('[2]Sheet1 (2)'!$D$72-rave_index)/'[2]Sheet1 (2)'!$D$72,IF([2]shee2!D1535='[2]Sheet1 (2)'!$C$71,'[2]Sheet1 (2)'!$D$71*('[2]Sheet1 (2)'!$D$72-rave_index)/'[2]Sheet1 (2)'!$D$72)))&lt;0,0,IF(D1595='[2]Sheet1 (2)'!$C$69,'[2]Sheet1 (2)'!$D$69*('[2]Sheet1 (2)'!$D$72-rave_index)/'[2]Sheet1 (2)'!$D$72,IF([2]shee2!D1535='[2]Sheet1 (2)'!$C$70,'[2]Sheet1 (2)'!$D$70*('[2]Sheet1 (2)'!$D$72-rave_index)/'[2]Sheet1 (2)'!$D$72,IF([2]shee2!D1535='[2]Sheet1 (2)'!$C$71,'[2]Sheet1 (2)'!$D$71*('[2]Sheet1 (2)'!$D$72-rave_index)/'[2]Sheet1 (2)'!$D$72))))</f>
        <v>5</v>
      </c>
      <c r="AY1595" s="157">
        <f>IF(IF(D1595='[2]Sheet1 (2)'!$C$69,'[2]Sheet1 (2)'!$D$69*('[2]Sheet1 (2)'!$D$72-rough_index)/'[2]Sheet1 (2)'!$D$72,IF([2]shee2!D1535='[2]Sheet1 (2)'!$C$70,'[2]Sheet1 (2)'!$D$70*('[2]Sheet1 (2)'!$D$72-rough_index)/'[2]Sheet1 (2)'!$D$72,IF([2]shee2!D1535='[2]Sheet1 (2)'!$C$71,'[2]Sheet1 (2)'!$D$71*('[2]Sheet1 (2)'!$D$72-rough_index)/'[2]Sheet1 (2)'!$D$72)))&lt;0,0,IF(D1595='[2]Sheet1 (2)'!$C$69,'[2]Sheet1 (2)'!$D$69*('[2]Sheet1 (2)'!$D$72-rough_index)/'[2]Sheet1 (2)'!$D$72,IF([2]shee2!D1535='[2]Sheet1 (2)'!$C$70,'[2]Sheet1 (2)'!$D$70*('[2]Sheet1 (2)'!$D$72-rough_index)/'[2]Sheet1 (2)'!$D$72,IF([2]shee2!D1535='[2]Sheet1 (2)'!$C$71,'[2]Sheet1 (2)'!$D$71*('[2]Sheet1 (2)'!$D$72-rough_index)/'[2]Sheet1 (2)'!$D$72))))</f>
        <v>4.166666666666667</v>
      </c>
      <c r="AZ1595" s="179">
        <f>+(AU1595*'[2]Sheet1 (2)'!$C$77)+(AV1595*'[2]Sheet1 (2)'!$C$78)+(AW1595*'[2]Sheet1 (2)'!$C$79)+(AX1595*'[2]Sheet1 (2)'!$C$80)+(AY1595*'[2]Sheet1 (2)'!$C$81)</f>
        <v>4.75</v>
      </c>
      <c r="BA1595" s="213" t="str">
        <f t="shared" si="48"/>
        <v>Good</v>
      </c>
      <c r="BE1595">
        <f>IF(D1595='[2]Sheet1 (2)'!$C$61,'[2]Sheet1 (2)'!$D$61*(counts^2)+'[2]Sheet1 (2)'!$G$61*counts+'[2]Sheet1 (2)'!$J$61,IF(D1595='[2]Sheet1 (2)'!$C$62,'[2]Sheet1 (2)'!$D$62*counts+'[2]Sheet1 (2)'!$G$62,IF(D1595='[2]Sheet1 (2)'!$C$63,'[2]Sheet1 (2)'!$D$63*counts+'[2]Sheet1 (2)'!$G$63,IF(D1595='[2]Sheet1 (2)'!$C$64,'[2]Sheet1 (2)'!$D$64*counts+'[2]Sheet1 (2)'!$G$64))))</f>
        <v>2.0984129299999998</v>
      </c>
    </row>
    <row r="1596" spans="1:57" ht="12.6" customHeight="1">
      <c r="A1596" s="176" t="s">
        <v>282</v>
      </c>
      <c r="B1596" s="145" t="s">
        <v>76</v>
      </c>
      <c r="C1596" s="170">
        <v>1729</v>
      </c>
      <c r="D1596" s="174" t="s">
        <v>77</v>
      </c>
      <c r="E1596" s="171">
        <v>7.5</v>
      </c>
      <c r="F1596" s="171">
        <v>3</v>
      </c>
      <c r="G1596" s="171" t="s">
        <v>77</v>
      </c>
      <c r="H1596" s="171">
        <v>3</v>
      </c>
      <c r="I1596" s="171" t="s">
        <v>77</v>
      </c>
      <c r="J1596" s="173" t="s">
        <v>80</v>
      </c>
      <c r="K1596" s="173" t="s">
        <v>80</v>
      </c>
      <c r="L1596" s="169">
        <f>VLOOKUP(CONCATENATE(J1596,K1596),'Sheet1 (2)'!$J$6:$K$26,2,FALSE)</f>
        <v>0</v>
      </c>
      <c r="M1596" s="173" t="s">
        <v>80</v>
      </c>
      <c r="N1596" s="173" t="s">
        <v>80</v>
      </c>
      <c r="O1596" s="177">
        <f>VLOOKUP(CONCATENATE(M1596,N1596),'[2]Sheet1 (2)'!$L$6:$M$26,2,FALSE)</f>
        <v>0</v>
      </c>
      <c r="P1596" s="173" t="s">
        <v>80</v>
      </c>
      <c r="Q1596" s="173" t="s">
        <v>80</v>
      </c>
      <c r="R1596" s="177">
        <f>VLOOKUP(CONCATENATE(P1596,Q1596),'[2]Sheet1 (2)'!$N$6:$O$26,2,FALSE)</f>
        <v>0</v>
      </c>
      <c r="S1596" s="173" t="s">
        <v>80</v>
      </c>
      <c r="T1596" s="173" t="s">
        <v>80</v>
      </c>
      <c r="U1596" s="177">
        <f>VLOOKUP(CONCATENATE(S1596,T1596),'[2]Sheet1 (2)'!$P$6:$Q$26,2,FALSE)</f>
        <v>0</v>
      </c>
      <c r="V1596" s="173" t="s">
        <v>80</v>
      </c>
      <c r="W1596" s="173" t="s">
        <v>80</v>
      </c>
      <c r="X1596" s="177">
        <f>VLOOKUP(CONCATENATE(V1596,W1596),'[2]Sheet1 (2)'!$R$6:$S$26,2,FALSE)</f>
        <v>0</v>
      </c>
      <c r="Y1596" s="173" t="s">
        <v>80</v>
      </c>
      <c r="Z1596" s="173" t="s">
        <v>80</v>
      </c>
      <c r="AA1596" s="177">
        <f>VLOOKUP(CONCATENATE(Y1596,Z1596),'[2]Sheet1 (2)'!$T$6:$U$26,2,FALSE)</f>
        <v>0</v>
      </c>
      <c r="AB1596" s="173" t="s">
        <v>80</v>
      </c>
      <c r="AC1596" s="173" t="s">
        <v>80</v>
      </c>
      <c r="AD1596" s="177">
        <f>VLOOKUP(CONCATENATE(AB1596,AC1596),'[2]Sheet1 (2)'!$X$6:$Y$26,2,FALSE)</f>
        <v>0</v>
      </c>
      <c r="AE1596" s="173" t="s">
        <v>82</v>
      </c>
      <c r="AF1596" s="173" t="s">
        <v>81</v>
      </c>
      <c r="AG1596" s="177">
        <f>VLOOKUP(CONCATENATE(AE1596,AF1596),'[2]Sheet1 (2)'!$Z$6:$AA$26,2,FALSE)</f>
        <v>66</v>
      </c>
      <c r="AH1596" s="180" t="s">
        <v>405</v>
      </c>
      <c r="AI1596" s="175"/>
      <c r="AJ1596" s="140"/>
      <c r="AK1596" s="176" t="s">
        <v>282</v>
      </c>
      <c r="AL1596" s="176" t="s">
        <v>76</v>
      </c>
      <c r="AM1596" s="170">
        <f t="shared" si="49"/>
        <v>1729</v>
      </c>
      <c r="AN1596" s="147"/>
      <c r="AO1596" s="230"/>
      <c r="AP1596" s="183"/>
      <c r="AQ1596" s="157"/>
      <c r="AR1596" s="158"/>
      <c r="AS1596" s="145">
        <f>LOOKUP(rufmkm,'[2]Sheet1 (2)'!$V$62:$V$71,'[2]Sheet1 (2)'!$W$62:$W$71)</f>
        <v>10</v>
      </c>
      <c r="AT1596" s="140"/>
      <c r="AU1596" s="157">
        <f>IF(IF(D1596='[2]Sheet1 (2)'!$C$69,'[2]Sheet1 (2)'!$D$69*('[2]Sheet1 (2)'!$D$72-rut_index)/'[2]Sheet1 (2)'!$D$72,IF([2]shee2!D1536='[2]Sheet1 (2)'!$C$70,'[2]Sheet1 (2)'!$D$70*('[2]Sheet1 (2)'!$D$72-rut_index)/'[2]Sheet1 (2)'!$D$72,IF([2]shee2!D1536='[2]Sheet1 (2)'!$C$71,'[2]Sheet1 (2)'!$D$71*('[2]Sheet1 (2)'!$D$72-rut_index)/'[2]Sheet1 (2)'!$D$72)))&lt;0,0,IF(D1596='[2]Sheet1 (2)'!$C$69,'[2]Sheet1 (2)'!$D$69*('[2]Sheet1 (2)'!$D$72-rut_index)/'[2]Sheet1 (2)'!$D$72,IF([2]shee2!D1536='[2]Sheet1 (2)'!$C$70,'[2]Sheet1 (2)'!$D$70*('[2]Sheet1 (2)'!$D$72-rut_index)/'[2]Sheet1 (2)'!$D$72,IF([2]shee2!D1536='[2]Sheet1 (2)'!$C$71,'[2]Sheet1 (2)'!$D$71*('[2]Sheet1 (2)'!$D$72-rut_index)/'[2]Sheet1 (2)'!$D$72))))</f>
        <v>5</v>
      </c>
      <c r="AV1596" s="157">
        <f>IF(IF(D1596='[2]Sheet1 (2)'!$C$69,'[2]Sheet1 (2)'!$D$69*('[2]Sheet1 (2)'!$D$72-crack_s_index)/'[2]Sheet1 (2)'!$D$72,IF([2]shee2!D1536='[2]Sheet1 (2)'!$C$70,'[2]Sheet1 (2)'!$D$70*('[2]Sheet1 (2)'!$D$72-crack_s_index)/'[2]Sheet1 (2)'!$D$72,IF([2]shee2!D1536='[2]Sheet1 (2)'!$C$71,'[2]Sheet1 (2)'!$D$71*('[2]Sheet1 (2)'!$D$72-crack_s_index)/'[2]Sheet1 (2)'!$D$72)))&lt;0,0,IF(D1596='[2]Sheet1 (2)'!$C$69,'[2]Sheet1 (2)'!$D$69*('[2]Sheet1 (2)'!$D$72-crack_s_index)/'[2]Sheet1 (2)'!$D$72,IF([2]shee2!D1536='[2]Sheet1 (2)'!$C$70,'[2]Sheet1 (2)'!$D$70*('[2]Sheet1 (2)'!$D$72-crack_s_index)/'[2]Sheet1 (2)'!$D$72,IF([2]shee2!D1536='[2]Sheet1 (2)'!$C$71,'[2]Sheet1 (2)'!$D$71*('[2]Sheet1 (2)'!$D$72-crack_s_index)/'[2]Sheet1 (2)'!$D$72))))</f>
        <v>5</v>
      </c>
      <c r="AW1596" s="157">
        <f>IF(IF(D1596='[2]Sheet1 (2)'!$C$69,'[2]Sheet1 (2)'!$D$69*('[2]Sheet1 (2)'!$D$72-crack_t_index)/'[2]Sheet1 (2)'!$D$72,IF([2]shee2!D1536='[2]Sheet1 (2)'!$C$70,'[2]Sheet1 (2)'!$D$70*('[2]Sheet1 (2)'!$D$72-crack_t_index)/'[2]Sheet1 (2)'!$D$72,IF([2]shee2!D1536='[2]Sheet1 (2)'!$C$71,'[2]Sheet1 (2)'!$D$71*('[2]Sheet1 (2)'!$D$72-crack_t_index)/'[2]Sheet1 (2)'!$D$72)))&lt;0,0,IF(D1596='[2]Sheet1 (2)'!$C$69,'[2]Sheet1 (2)'!$D$69*('[2]Sheet1 (2)'!$D$72-crack_t_index)/'[2]Sheet1 (2)'!$D$72,IF([2]shee2!D1536='[2]Sheet1 (2)'!$C$70,'[2]Sheet1 (2)'!$D$70*('[2]Sheet1 (2)'!$D$72-crack_t_index)/'[2]Sheet1 (2)'!$D$72,IF([2]shee2!D1536='[2]Sheet1 (2)'!$C$71,'[2]Sheet1 (2)'!$D$71*('[2]Sheet1 (2)'!$D$72-crack_t_index)/'[2]Sheet1 (2)'!$D$72))))</f>
        <v>5</v>
      </c>
      <c r="AX1596" s="157">
        <f>IF(IF(D1596='[2]Sheet1 (2)'!$C$69,'[2]Sheet1 (2)'!$D$69*('[2]Sheet1 (2)'!$D$72-rave_index)/'[2]Sheet1 (2)'!$D$72,IF([2]shee2!D1536='[2]Sheet1 (2)'!$C$70,'[2]Sheet1 (2)'!$D$70*('[2]Sheet1 (2)'!$D$72-rave_index)/'[2]Sheet1 (2)'!$D$72,IF([2]shee2!D1536='[2]Sheet1 (2)'!$C$71,'[2]Sheet1 (2)'!$D$71*('[2]Sheet1 (2)'!$D$72-rave_index)/'[2]Sheet1 (2)'!$D$72)))&lt;0,0,IF(D1596='[2]Sheet1 (2)'!$C$69,'[2]Sheet1 (2)'!$D$69*('[2]Sheet1 (2)'!$D$72-rave_index)/'[2]Sheet1 (2)'!$D$72,IF([2]shee2!D1536='[2]Sheet1 (2)'!$C$70,'[2]Sheet1 (2)'!$D$70*('[2]Sheet1 (2)'!$D$72-rave_index)/'[2]Sheet1 (2)'!$D$72,IF([2]shee2!D1536='[2]Sheet1 (2)'!$C$71,'[2]Sheet1 (2)'!$D$71*('[2]Sheet1 (2)'!$D$72-rave_index)/'[2]Sheet1 (2)'!$D$72))))</f>
        <v>5</v>
      </c>
      <c r="AY1596" s="157">
        <f>IF(IF(D1596='[2]Sheet1 (2)'!$C$69,'[2]Sheet1 (2)'!$D$69*('[2]Sheet1 (2)'!$D$72-rough_index)/'[2]Sheet1 (2)'!$D$72,IF([2]shee2!D1536='[2]Sheet1 (2)'!$C$70,'[2]Sheet1 (2)'!$D$70*('[2]Sheet1 (2)'!$D$72-rough_index)/'[2]Sheet1 (2)'!$D$72,IF([2]shee2!D1536='[2]Sheet1 (2)'!$C$71,'[2]Sheet1 (2)'!$D$71*('[2]Sheet1 (2)'!$D$72-rough_index)/'[2]Sheet1 (2)'!$D$72)))&lt;0,0,IF(D1596='[2]Sheet1 (2)'!$C$69,'[2]Sheet1 (2)'!$D$69*('[2]Sheet1 (2)'!$D$72-rough_index)/'[2]Sheet1 (2)'!$D$72,IF([2]shee2!D1536='[2]Sheet1 (2)'!$C$70,'[2]Sheet1 (2)'!$D$70*('[2]Sheet1 (2)'!$D$72-rough_index)/'[2]Sheet1 (2)'!$D$72,IF([2]shee2!D1536='[2]Sheet1 (2)'!$C$71,'[2]Sheet1 (2)'!$D$71*('[2]Sheet1 (2)'!$D$72-rough_index)/'[2]Sheet1 (2)'!$D$72))))</f>
        <v>4.166666666666667</v>
      </c>
      <c r="AZ1596" s="179">
        <f>+(AU1596*'[2]Sheet1 (2)'!$C$77)+(AV1596*'[2]Sheet1 (2)'!$C$78)+(AW1596*'[2]Sheet1 (2)'!$C$79)+(AX1596*'[2]Sheet1 (2)'!$C$80)+(AY1596*'[2]Sheet1 (2)'!$C$81)</f>
        <v>4.75</v>
      </c>
      <c r="BA1596" s="213" t="str">
        <f t="shared" si="48"/>
        <v>Good</v>
      </c>
      <c r="BE1596">
        <f>IF(D1596='[2]Sheet1 (2)'!$C$61,'[2]Sheet1 (2)'!$D$61*(counts^2)+'[2]Sheet1 (2)'!$G$61*counts+'[2]Sheet1 (2)'!$J$61,IF(D1596='[2]Sheet1 (2)'!$C$62,'[2]Sheet1 (2)'!$D$62*counts+'[2]Sheet1 (2)'!$G$62,IF(D1596='[2]Sheet1 (2)'!$C$63,'[2]Sheet1 (2)'!$D$63*counts+'[2]Sheet1 (2)'!$G$63,IF(D1596='[2]Sheet1 (2)'!$C$64,'[2]Sheet1 (2)'!$D$64*counts+'[2]Sheet1 (2)'!$G$64))))</f>
        <v>2.0984129299999998</v>
      </c>
    </row>
    <row r="1597" spans="1:57" ht="12.6" customHeight="1">
      <c r="A1597" s="176" t="s">
        <v>282</v>
      </c>
      <c r="B1597" s="145" t="s">
        <v>76</v>
      </c>
      <c r="C1597" s="170">
        <v>1730</v>
      </c>
      <c r="D1597" s="174" t="s">
        <v>77</v>
      </c>
      <c r="E1597" s="171">
        <v>7.5</v>
      </c>
      <c r="F1597" s="171">
        <v>3</v>
      </c>
      <c r="G1597" s="171" t="s">
        <v>77</v>
      </c>
      <c r="H1597" s="171">
        <v>3</v>
      </c>
      <c r="I1597" s="171" t="s">
        <v>77</v>
      </c>
      <c r="J1597" s="173" t="s">
        <v>80</v>
      </c>
      <c r="K1597" s="173" t="s">
        <v>80</v>
      </c>
      <c r="L1597" s="169">
        <f>VLOOKUP(CONCATENATE(J1597,K1597),'Sheet1 (2)'!$J$6:$K$26,2,FALSE)</f>
        <v>0</v>
      </c>
      <c r="M1597" s="173" t="s">
        <v>83</v>
      </c>
      <c r="N1597" s="173" t="s">
        <v>78</v>
      </c>
      <c r="O1597" s="177">
        <f>VLOOKUP(CONCATENATE(M1597,N1597),'[2]Sheet1 (2)'!$L$6:$M$26,2,FALSE)</f>
        <v>7.5</v>
      </c>
      <c r="P1597" s="173" t="s">
        <v>83</v>
      </c>
      <c r="Q1597" s="173" t="s">
        <v>78</v>
      </c>
      <c r="R1597" s="177">
        <f>VLOOKUP(CONCATENATE(P1597,Q1597),'[2]Sheet1 (2)'!$N$6:$O$26,2,FALSE)</f>
        <v>7.5</v>
      </c>
      <c r="S1597" s="173" t="s">
        <v>80</v>
      </c>
      <c r="T1597" s="173" t="s">
        <v>80</v>
      </c>
      <c r="U1597" s="177">
        <f>VLOOKUP(CONCATENATE(S1597,T1597),'[2]Sheet1 (2)'!$P$6:$Q$26,2,FALSE)</f>
        <v>0</v>
      </c>
      <c r="V1597" s="173" t="s">
        <v>80</v>
      </c>
      <c r="W1597" s="173" t="s">
        <v>80</v>
      </c>
      <c r="X1597" s="177">
        <f>VLOOKUP(CONCATENATE(V1597,W1597),'[2]Sheet1 (2)'!$R$6:$S$26,2,FALSE)</f>
        <v>0</v>
      </c>
      <c r="Y1597" s="173" t="s">
        <v>80</v>
      </c>
      <c r="Z1597" s="173" t="s">
        <v>80</v>
      </c>
      <c r="AA1597" s="177">
        <f>VLOOKUP(CONCATENATE(Y1597,Z1597),'[2]Sheet1 (2)'!$T$6:$U$26,2,FALSE)</f>
        <v>0</v>
      </c>
      <c r="AB1597" s="173" t="s">
        <v>80</v>
      </c>
      <c r="AC1597" s="173" t="s">
        <v>80</v>
      </c>
      <c r="AD1597" s="177">
        <f>VLOOKUP(CONCATENATE(AB1597,AC1597),'[2]Sheet1 (2)'!$X$6:$Y$26,2,FALSE)</f>
        <v>0</v>
      </c>
      <c r="AE1597" s="173" t="s">
        <v>82</v>
      </c>
      <c r="AF1597" s="173" t="s">
        <v>81</v>
      </c>
      <c r="AG1597" s="177">
        <f>VLOOKUP(CONCATENATE(AE1597,AF1597),'[2]Sheet1 (2)'!$Z$6:$AA$26,2,FALSE)</f>
        <v>66</v>
      </c>
      <c r="AH1597" s="180"/>
      <c r="AI1597" s="175"/>
      <c r="AJ1597" s="140"/>
      <c r="AK1597" s="176" t="s">
        <v>282</v>
      </c>
      <c r="AL1597" s="176" t="s">
        <v>76</v>
      </c>
      <c r="AM1597" s="170">
        <f t="shared" si="49"/>
        <v>1730</v>
      </c>
      <c r="AN1597" s="147"/>
      <c r="AO1597" s="230"/>
      <c r="AP1597" s="183"/>
      <c r="AQ1597" s="157"/>
      <c r="AR1597" s="158"/>
      <c r="AS1597" s="145">
        <f>LOOKUP(rufmkm,'[2]Sheet1 (2)'!$V$62:$V$71,'[2]Sheet1 (2)'!$W$62:$W$71)</f>
        <v>10</v>
      </c>
      <c r="AT1597" s="140"/>
      <c r="AU1597" s="157">
        <f>IF(IF(D1597='[2]Sheet1 (2)'!$C$69,'[2]Sheet1 (2)'!$D$69*('[2]Sheet1 (2)'!$D$72-rut_index)/'[2]Sheet1 (2)'!$D$72,IF([2]shee2!D1537='[2]Sheet1 (2)'!$C$70,'[2]Sheet1 (2)'!$D$70*('[2]Sheet1 (2)'!$D$72-rut_index)/'[2]Sheet1 (2)'!$D$72,IF([2]shee2!D1537='[2]Sheet1 (2)'!$C$71,'[2]Sheet1 (2)'!$D$71*('[2]Sheet1 (2)'!$D$72-rut_index)/'[2]Sheet1 (2)'!$D$72)))&lt;0,0,IF(D1597='[2]Sheet1 (2)'!$C$69,'[2]Sheet1 (2)'!$D$69*('[2]Sheet1 (2)'!$D$72-rut_index)/'[2]Sheet1 (2)'!$D$72,IF([2]shee2!D1537='[2]Sheet1 (2)'!$C$70,'[2]Sheet1 (2)'!$D$70*('[2]Sheet1 (2)'!$D$72-rut_index)/'[2]Sheet1 (2)'!$D$72,IF([2]shee2!D1537='[2]Sheet1 (2)'!$C$71,'[2]Sheet1 (2)'!$D$71*('[2]Sheet1 (2)'!$D$72-rut_index)/'[2]Sheet1 (2)'!$D$72))))</f>
        <v>5</v>
      </c>
      <c r="AV1597" s="157">
        <f>IF(IF(D1597='[2]Sheet1 (2)'!$C$69,'[2]Sheet1 (2)'!$D$69*('[2]Sheet1 (2)'!$D$72-crack_s_index)/'[2]Sheet1 (2)'!$D$72,IF([2]shee2!D1537='[2]Sheet1 (2)'!$C$70,'[2]Sheet1 (2)'!$D$70*('[2]Sheet1 (2)'!$D$72-crack_s_index)/'[2]Sheet1 (2)'!$D$72,IF([2]shee2!D1537='[2]Sheet1 (2)'!$C$71,'[2]Sheet1 (2)'!$D$71*('[2]Sheet1 (2)'!$D$72-crack_s_index)/'[2]Sheet1 (2)'!$D$72)))&lt;0,0,IF(D1597='[2]Sheet1 (2)'!$C$69,'[2]Sheet1 (2)'!$D$69*('[2]Sheet1 (2)'!$D$72-crack_s_index)/'[2]Sheet1 (2)'!$D$72,IF([2]shee2!D1537='[2]Sheet1 (2)'!$C$70,'[2]Sheet1 (2)'!$D$70*('[2]Sheet1 (2)'!$D$72-crack_s_index)/'[2]Sheet1 (2)'!$D$72,IF([2]shee2!D1537='[2]Sheet1 (2)'!$C$71,'[2]Sheet1 (2)'!$D$71*('[2]Sheet1 (2)'!$D$72-crack_s_index)/'[2]Sheet1 (2)'!$D$72))))</f>
        <v>4.375</v>
      </c>
      <c r="AW1597" s="157">
        <f>IF(IF(D1597='[2]Sheet1 (2)'!$C$69,'[2]Sheet1 (2)'!$D$69*('[2]Sheet1 (2)'!$D$72-crack_t_index)/'[2]Sheet1 (2)'!$D$72,IF([2]shee2!D1537='[2]Sheet1 (2)'!$C$70,'[2]Sheet1 (2)'!$D$70*('[2]Sheet1 (2)'!$D$72-crack_t_index)/'[2]Sheet1 (2)'!$D$72,IF([2]shee2!D1537='[2]Sheet1 (2)'!$C$71,'[2]Sheet1 (2)'!$D$71*('[2]Sheet1 (2)'!$D$72-crack_t_index)/'[2]Sheet1 (2)'!$D$72)))&lt;0,0,IF(D1597='[2]Sheet1 (2)'!$C$69,'[2]Sheet1 (2)'!$D$69*('[2]Sheet1 (2)'!$D$72-crack_t_index)/'[2]Sheet1 (2)'!$D$72,IF([2]shee2!D1537='[2]Sheet1 (2)'!$C$70,'[2]Sheet1 (2)'!$D$70*('[2]Sheet1 (2)'!$D$72-crack_t_index)/'[2]Sheet1 (2)'!$D$72,IF([2]shee2!D1537='[2]Sheet1 (2)'!$C$71,'[2]Sheet1 (2)'!$D$71*('[2]Sheet1 (2)'!$D$72-crack_t_index)/'[2]Sheet1 (2)'!$D$72))))</f>
        <v>4.375</v>
      </c>
      <c r="AX1597" s="157">
        <f>IF(IF(D1597='[2]Sheet1 (2)'!$C$69,'[2]Sheet1 (2)'!$D$69*('[2]Sheet1 (2)'!$D$72-rave_index)/'[2]Sheet1 (2)'!$D$72,IF([2]shee2!D1537='[2]Sheet1 (2)'!$C$70,'[2]Sheet1 (2)'!$D$70*('[2]Sheet1 (2)'!$D$72-rave_index)/'[2]Sheet1 (2)'!$D$72,IF([2]shee2!D1537='[2]Sheet1 (2)'!$C$71,'[2]Sheet1 (2)'!$D$71*('[2]Sheet1 (2)'!$D$72-rave_index)/'[2]Sheet1 (2)'!$D$72)))&lt;0,0,IF(D1597='[2]Sheet1 (2)'!$C$69,'[2]Sheet1 (2)'!$D$69*('[2]Sheet1 (2)'!$D$72-rave_index)/'[2]Sheet1 (2)'!$D$72,IF([2]shee2!D1537='[2]Sheet1 (2)'!$C$70,'[2]Sheet1 (2)'!$D$70*('[2]Sheet1 (2)'!$D$72-rave_index)/'[2]Sheet1 (2)'!$D$72,IF([2]shee2!D1537='[2]Sheet1 (2)'!$C$71,'[2]Sheet1 (2)'!$D$71*('[2]Sheet1 (2)'!$D$72-rave_index)/'[2]Sheet1 (2)'!$D$72))))</f>
        <v>5</v>
      </c>
      <c r="AY1597" s="157">
        <f>IF(IF(D1597='[2]Sheet1 (2)'!$C$69,'[2]Sheet1 (2)'!$D$69*('[2]Sheet1 (2)'!$D$72-rough_index)/'[2]Sheet1 (2)'!$D$72,IF([2]shee2!D1537='[2]Sheet1 (2)'!$C$70,'[2]Sheet1 (2)'!$D$70*('[2]Sheet1 (2)'!$D$72-rough_index)/'[2]Sheet1 (2)'!$D$72,IF([2]shee2!D1537='[2]Sheet1 (2)'!$C$71,'[2]Sheet1 (2)'!$D$71*('[2]Sheet1 (2)'!$D$72-rough_index)/'[2]Sheet1 (2)'!$D$72)))&lt;0,0,IF(D1597='[2]Sheet1 (2)'!$C$69,'[2]Sheet1 (2)'!$D$69*('[2]Sheet1 (2)'!$D$72-rough_index)/'[2]Sheet1 (2)'!$D$72,IF([2]shee2!D1537='[2]Sheet1 (2)'!$C$70,'[2]Sheet1 (2)'!$D$70*('[2]Sheet1 (2)'!$D$72-rough_index)/'[2]Sheet1 (2)'!$D$72,IF([2]shee2!D1537='[2]Sheet1 (2)'!$C$71,'[2]Sheet1 (2)'!$D$71*('[2]Sheet1 (2)'!$D$72-rough_index)/'[2]Sheet1 (2)'!$D$72))))</f>
        <v>4.166666666666667</v>
      </c>
      <c r="AZ1597" s="179">
        <f>+(AU1597*'[2]Sheet1 (2)'!$C$77)+(AV1597*'[2]Sheet1 (2)'!$C$78)+(AW1597*'[2]Sheet1 (2)'!$C$79)+(AX1597*'[2]Sheet1 (2)'!$C$80)+(AY1597*'[2]Sheet1 (2)'!$C$81)</f>
        <v>4.5</v>
      </c>
      <c r="BA1597" s="213" t="str">
        <f t="shared" si="48"/>
        <v>Good</v>
      </c>
      <c r="BE1597">
        <f>IF(D1597='[2]Sheet1 (2)'!$C$61,'[2]Sheet1 (2)'!$D$61*(counts^2)+'[2]Sheet1 (2)'!$G$61*counts+'[2]Sheet1 (2)'!$J$61,IF(D1597='[2]Sheet1 (2)'!$C$62,'[2]Sheet1 (2)'!$D$62*counts+'[2]Sheet1 (2)'!$G$62,IF(D1597='[2]Sheet1 (2)'!$C$63,'[2]Sheet1 (2)'!$D$63*counts+'[2]Sheet1 (2)'!$G$63,IF(D1597='[2]Sheet1 (2)'!$C$64,'[2]Sheet1 (2)'!$D$64*counts+'[2]Sheet1 (2)'!$G$64))))</f>
        <v>2.0984129299999998</v>
      </c>
    </row>
    <row r="1598" spans="1:57" ht="12.6" customHeight="1">
      <c r="A1598" s="176" t="s">
        <v>282</v>
      </c>
      <c r="B1598" s="145" t="s">
        <v>76</v>
      </c>
      <c r="C1598" s="170">
        <v>1731</v>
      </c>
      <c r="D1598" s="174" t="s">
        <v>77</v>
      </c>
      <c r="E1598" s="171">
        <v>7.5</v>
      </c>
      <c r="F1598" s="171">
        <v>3</v>
      </c>
      <c r="G1598" s="171" t="s">
        <v>77</v>
      </c>
      <c r="H1598" s="171">
        <v>3</v>
      </c>
      <c r="I1598" s="171" t="s">
        <v>77</v>
      </c>
      <c r="J1598" s="173" t="s">
        <v>80</v>
      </c>
      <c r="K1598" s="173" t="s">
        <v>80</v>
      </c>
      <c r="L1598" s="169">
        <f>VLOOKUP(CONCATENATE(J1598,K1598),'Sheet1 (2)'!$J$6:$K$26,2,FALSE)</f>
        <v>0</v>
      </c>
      <c r="M1598" s="173" t="s">
        <v>83</v>
      </c>
      <c r="N1598" s="173" t="s">
        <v>78</v>
      </c>
      <c r="O1598" s="177">
        <f>VLOOKUP(CONCATENATE(M1598,N1598),'[2]Sheet1 (2)'!$L$6:$M$26,2,FALSE)</f>
        <v>7.5</v>
      </c>
      <c r="P1598" s="173" t="s">
        <v>83</v>
      </c>
      <c r="Q1598" s="173" t="s">
        <v>78</v>
      </c>
      <c r="R1598" s="177">
        <f>VLOOKUP(CONCATENATE(P1598,Q1598),'[2]Sheet1 (2)'!$N$6:$O$26,2,FALSE)</f>
        <v>7.5</v>
      </c>
      <c r="S1598" s="173" t="s">
        <v>80</v>
      </c>
      <c r="T1598" s="173" t="s">
        <v>80</v>
      </c>
      <c r="U1598" s="177">
        <f>VLOOKUP(CONCATENATE(S1598,T1598),'[2]Sheet1 (2)'!$P$6:$Q$26,2,FALSE)</f>
        <v>0</v>
      </c>
      <c r="V1598" s="173" t="s">
        <v>80</v>
      </c>
      <c r="W1598" s="173" t="s">
        <v>80</v>
      </c>
      <c r="X1598" s="177">
        <f>VLOOKUP(CONCATENATE(V1598,W1598),'[2]Sheet1 (2)'!$R$6:$S$26,2,FALSE)</f>
        <v>0</v>
      </c>
      <c r="Y1598" s="173" t="s">
        <v>80</v>
      </c>
      <c r="Z1598" s="173" t="s">
        <v>80</v>
      </c>
      <c r="AA1598" s="177">
        <f>VLOOKUP(CONCATENATE(Y1598,Z1598),'[2]Sheet1 (2)'!$T$6:$U$26,2,FALSE)</f>
        <v>0</v>
      </c>
      <c r="AB1598" s="173" t="s">
        <v>80</v>
      </c>
      <c r="AC1598" s="173" t="s">
        <v>80</v>
      </c>
      <c r="AD1598" s="177">
        <f>VLOOKUP(CONCATENATE(AB1598,AC1598),'[2]Sheet1 (2)'!$X$6:$Y$26,2,FALSE)</f>
        <v>0</v>
      </c>
      <c r="AE1598" s="173" t="s">
        <v>82</v>
      </c>
      <c r="AF1598" s="173" t="s">
        <v>81</v>
      </c>
      <c r="AG1598" s="177">
        <f>VLOOKUP(CONCATENATE(AE1598,AF1598),'[2]Sheet1 (2)'!$Z$6:$AA$26,2,FALSE)</f>
        <v>66</v>
      </c>
      <c r="AH1598" s="180"/>
      <c r="AI1598" s="175"/>
      <c r="AJ1598" s="140"/>
      <c r="AK1598" s="176" t="s">
        <v>282</v>
      </c>
      <c r="AL1598" s="176" t="s">
        <v>76</v>
      </c>
      <c r="AM1598" s="170">
        <f t="shared" si="49"/>
        <v>1731</v>
      </c>
      <c r="AN1598" s="147"/>
      <c r="AO1598" s="230"/>
      <c r="AP1598" s="183"/>
      <c r="AQ1598" s="157"/>
      <c r="AR1598" s="158"/>
      <c r="AS1598" s="145">
        <f>LOOKUP(rufmkm,'[2]Sheet1 (2)'!$V$62:$V$71,'[2]Sheet1 (2)'!$W$62:$W$71)</f>
        <v>10</v>
      </c>
      <c r="AT1598" s="140"/>
      <c r="AU1598" s="157">
        <f>IF(IF(D1598='[2]Sheet1 (2)'!$C$69,'[2]Sheet1 (2)'!$D$69*('[2]Sheet1 (2)'!$D$72-rut_index)/'[2]Sheet1 (2)'!$D$72,IF([2]shee2!D1538='[2]Sheet1 (2)'!$C$70,'[2]Sheet1 (2)'!$D$70*('[2]Sheet1 (2)'!$D$72-rut_index)/'[2]Sheet1 (2)'!$D$72,IF([2]shee2!D1538='[2]Sheet1 (2)'!$C$71,'[2]Sheet1 (2)'!$D$71*('[2]Sheet1 (2)'!$D$72-rut_index)/'[2]Sheet1 (2)'!$D$72)))&lt;0,0,IF(D1598='[2]Sheet1 (2)'!$C$69,'[2]Sheet1 (2)'!$D$69*('[2]Sheet1 (2)'!$D$72-rut_index)/'[2]Sheet1 (2)'!$D$72,IF([2]shee2!D1538='[2]Sheet1 (2)'!$C$70,'[2]Sheet1 (2)'!$D$70*('[2]Sheet1 (2)'!$D$72-rut_index)/'[2]Sheet1 (2)'!$D$72,IF([2]shee2!D1538='[2]Sheet1 (2)'!$C$71,'[2]Sheet1 (2)'!$D$71*('[2]Sheet1 (2)'!$D$72-rut_index)/'[2]Sheet1 (2)'!$D$72))))</f>
        <v>5</v>
      </c>
      <c r="AV1598" s="157">
        <f>IF(IF(D1598='[2]Sheet1 (2)'!$C$69,'[2]Sheet1 (2)'!$D$69*('[2]Sheet1 (2)'!$D$72-crack_s_index)/'[2]Sheet1 (2)'!$D$72,IF([2]shee2!D1538='[2]Sheet1 (2)'!$C$70,'[2]Sheet1 (2)'!$D$70*('[2]Sheet1 (2)'!$D$72-crack_s_index)/'[2]Sheet1 (2)'!$D$72,IF([2]shee2!D1538='[2]Sheet1 (2)'!$C$71,'[2]Sheet1 (2)'!$D$71*('[2]Sheet1 (2)'!$D$72-crack_s_index)/'[2]Sheet1 (2)'!$D$72)))&lt;0,0,IF(D1598='[2]Sheet1 (2)'!$C$69,'[2]Sheet1 (2)'!$D$69*('[2]Sheet1 (2)'!$D$72-crack_s_index)/'[2]Sheet1 (2)'!$D$72,IF([2]shee2!D1538='[2]Sheet1 (2)'!$C$70,'[2]Sheet1 (2)'!$D$70*('[2]Sheet1 (2)'!$D$72-crack_s_index)/'[2]Sheet1 (2)'!$D$72,IF([2]shee2!D1538='[2]Sheet1 (2)'!$C$71,'[2]Sheet1 (2)'!$D$71*('[2]Sheet1 (2)'!$D$72-crack_s_index)/'[2]Sheet1 (2)'!$D$72))))</f>
        <v>4.375</v>
      </c>
      <c r="AW1598" s="157">
        <f>IF(IF(D1598='[2]Sheet1 (2)'!$C$69,'[2]Sheet1 (2)'!$D$69*('[2]Sheet1 (2)'!$D$72-crack_t_index)/'[2]Sheet1 (2)'!$D$72,IF([2]shee2!D1538='[2]Sheet1 (2)'!$C$70,'[2]Sheet1 (2)'!$D$70*('[2]Sheet1 (2)'!$D$72-crack_t_index)/'[2]Sheet1 (2)'!$D$72,IF([2]shee2!D1538='[2]Sheet1 (2)'!$C$71,'[2]Sheet1 (2)'!$D$71*('[2]Sheet1 (2)'!$D$72-crack_t_index)/'[2]Sheet1 (2)'!$D$72)))&lt;0,0,IF(D1598='[2]Sheet1 (2)'!$C$69,'[2]Sheet1 (2)'!$D$69*('[2]Sheet1 (2)'!$D$72-crack_t_index)/'[2]Sheet1 (2)'!$D$72,IF([2]shee2!D1538='[2]Sheet1 (2)'!$C$70,'[2]Sheet1 (2)'!$D$70*('[2]Sheet1 (2)'!$D$72-crack_t_index)/'[2]Sheet1 (2)'!$D$72,IF([2]shee2!D1538='[2]Sheet1 (2)'!$C$71,'[2]Sheet1 (2)'!$D$71*('[2]Sheet1 (2)'!$D$72-crack_t_index)/'[2]Sheet1 (2)'!$D$72))))</f>
        <v>4.375</v>
      </c>
      <c r="AX1598" s="157">
        <f>IF(IF(D1598='[2]Sheet1 (2)'!$C$69,'[2]Sheet1 (2)'!$D$69*('[2]Sheet1 (2)'!$D$72-rave_index)/'[2]Sheet1 (2)'!$D$72,IF([2]shee2!D1538='[2]Sheet1 (2)'!$C$70,'[2]Sheet1 (2)'!$D$70*('[2]Sheet1 (2)'!$D$72-rave_index)/'[2]Sheet1 (2)'!$D$72,IF([2]shee2!D1538='[2]Sheet1 (2)'!$C$71,'[2]Sheet1 (2)'!$D$71*('[2]Sheet1 (2)'!$D$72-rave_index)/'[2]Sheet1 (2)'!$D$72)))&lt;0,0,IF(D1598='[2]Sheet1 (2)'!$C$69,'[2]Sheet1 (2)'!$D$69*('[2]Sheet1 (2)'!$D$72-rave_index)/'[2]Sheet1 (2)'!$D$72,IF([2]shee2!D1538='[2]Sheet1 (2)'!$C$70,'[2]Sheet1 (2)'!$D$70*('[2]Sheet1 (2)'!$D$72-rave_index)/'[2]Sheet1 (2)'!$D$72,IF([2]shee2!D1538='[2]Sheet1 (2)'!$C$71,'[2]Sheet1 (2)'!$D$71*('[2]Sheet1 (2)'!$D$72-rave_index)/'[2]Sheet1 (2)'!$D$72))))</f>
        <v>5</v>
      </c>
      <c r="AY1598" s="157">
        <f>IF(IF(D1598='[2]Sheet1 (2)'!$C$69,'[2]Sheet1 (2)'!$D$69*('[2]Sheet1 (2)'!$D$72-rough_index)/'[2]Sheet1 (2)'!$D$72,IF([2]shee2!D1538='[2]Sheet1 (2)'!$C$70,'[2]Sheet1 (2)'!$D$70*('[2]Sheet1 (2)'!$D$72-rough_index)/'[2]Sheet1 (2)'!$D$72,IF([2]shee2!D1538='[2]Sheet1 (2)'!$C$71,'[2]Sheet1 (2)'!$D$71*('[2]Sheet1 (2)'!$D$72-rough_index)/'[2]Sheet1 (2)'!$D$72)))&lt;0,0,IF(D1598='[2]Sheet1 (2)'!$C$69,'[2]Sheet1 (2)'!$D$69*('[2]Sheet1 (2)'!$D$72-rough_index)/'[2]Sheet1 (2)'!$D$72,IF([2]shee2!D1538='[2]Sheet1 (2)'!$C$70,'[2]Sheet1 (2)'!$D$70*('[2]Sheet1 (2)'!$D$72-rough_index)/'[2]Sheet1 (2)'!$D$72,IF([2]shee2!D1538='[2]Sheet1 (2)'!$C$71,'[2]Sheet1 (2)'!$D$71*('[2]Sheet1 (2)'!$D$72-rough_index)/'[2]Sheet1 (2)'!$D$72))))</f>
        <v>4.166666666666667</v>
      </c>
      <c r="AZ1598" s="179">
        <f>+(AU1598*'[2]Sheet1 (2)'!$C$77)+(AV1598*'[2]Sheet1 (2)'!$C$78)+(AW1598*'[2]Sheet1 (2)'!$C$79)+(AX1598*'[2]Sheet1 (2)'!$C$80)+(AY1598*'[2]Sheet1 (2)'!$C$81)</f>
        <v>4.5</v>
      </c>
      <c r="BA1598" s="213" t="str">
        <f t="shared" si="48"/>
        <v>Good</v>
      </c>
      <c r="BE1598">
        <f>IF(D1598='[2]Sheet1 (2)'!$C$61,'[2]Sheet1 (2)'!$D$61*(counts^2)+'[2]Sheet1 (2)'!$G$61*counts+'[2]Sheet1 (2)'!$J$61,IF(D1598='[2]Sheet1 (2)'!$C$62,'[2]Sheet1 (2)'!$D$62*counts+'[2]Sheet1 (2)'!$G$62,IF(D1598='[2]Sheet1 (2)'!$C$63,'[2]Sheet1 (2)'!$D$63*counts+'[2]Sheet1 (2)'!$G$63,IF(D1598='[2]Sheet1 (2)'!$C$64,'[2]Sheet1 (2)'!$D$64*counts+'[2]Sheet1 (2)'!$G$64))))</f>
        <v>2.0984129299999998</v>
      </c>
    </row>
    <row r="1599" spans="1:57" ht="12.6" customHeight="1">
      <c r="A1599" s="176" t="s">
        <v>282</v>
      </c>
      <c r="B1599" s="145" t="s">
        <v>76</v>
      </c>
      <c r="C1599" s="170">
        <v>1732</v>
      </c>
      <c r="D1599" s="174" t="s">
        <v>77</v>
      </c>
      <c r="E1599" s="171">
        <v>7.5</v>
      </c>
      <c r="F1599" s="171">
        <v>3</v>
      </c>
      <c r="G1599" s="171" t="s">
        <v>77</v>
      </c>
      <c r="H1599" s="171">
        <v>3</v>
      </c>
      <c r="I1599" s="171" t="s">
        <v>77</v>
      </c>
      <c r="J1599" s="173" t="s">
        <v>80</v>
      </c>
      <c r="K1599" s="173" t="s">
        <v>80</v>
      </c>
      <c r="L1599" s="169">
        <f>VLOOKUP(CONCATENATE(J1599,K1599),'Sheet1 (2)'!$J$6:$K$26,2,FALSE)</f>
        <v>0</v>
      </c>
      <c r="M1599" s="173" t="s">
        <v>83</v>
      </c>
      <c r="N1599" s="173" t="s">
        <v>78</v>
      </c>
      <c r="O1599" s="177">
        <f>VLOOKUP(CONCATENATE(M1599,N1599),'[2]Sheet1 (2)'!$L$6:$M$26,2,FALSE)</f>
        <v>7.5</v>
      </c>
      <c r="P1599" s="173" t="s">
        <v>83</v>
      </c>
      <c r="Q1599" s="173" t="s">
        <v>78</v>
      </c>
      <c r="R1599" s="177">
        <f>VLOOKUP(CONCATENATE(P1599,Q1599),'[2]Sheet1 (2)'!$N$6:$O$26,2,FALSE)</f>
        <v>7.5</v>
      </c>
      <c r="S1599" s="173" t="s">
        <v>80</v>
      </c>
      <c r="T1599" s="173" t="s">
        <v>80</v>
      </c>
      <c r="U1599" s="177">
        <f>VLOOKUP(CONCATENATE(S1599,T1599),'[2]Sheet1 (2)'!$P$6:$Q$26,2,FALSE)</f>
        <v>0</v>
      </c>
      <c r="V1599" s="173" t="s">
        <v>80</v>
      </c>
      <c r="W1599" s="173" t="s">
        <v>80</v>
      </c>
      <c r="X1599" s="177">
        <f>VLOOKUP(CONCATENATE(V1599,W1599),'[2]Sheet1 (2)'!$R$6:$S$26,2,FALSE)</f>
        <v>0</v>
      </c>
      <c r="Y1599" s="173" t="s">
        <v>80</v>
      </c>
      <c r="Z1599" s="173" t="s">
        <v>80</v>
      </c>
      <c r="AA1599" s="177">
        <f>VLOOKUP(CONCATENATE(Y1599,Z1599),'[2]Sheet1 (2)'!$T$6:$U$26,2,FALSE)</f>
        <v>0</v>
      </c>
      <c r="AB1599" s="173" t="s">
        <v>80</v>
      </c>
      <c r="AC1599" s="173" t="s">
        <v>80</v>
      </c>
      <c r="AD1599" s="177">
        <f>VLOOKUP(CONCATENATE(AB1599,AC1599),'[2]Sheet1 (2)'!$X$6:$Y$26,2,FALSE)</f>
        <v>0</v>
      </c>
      <c r="AE1599" s="173" t="s">
        <v>82</v>
      </c>
      <c r="AF1599" s="173" t="s">
        <v>81</v>
      </c>
      <c r="AG1599" s="177">
        <f>VLOOKUP(CONCATENATE(AE1599,AF1599),'[2]Sheet1 (2)'!$Z$6:$AA$26,2,FALSE)</f>
        <v>66</v>
      </c>
      <c r="AH1599" s="180"/>
      <c r="AI1599" s="175"/>
      <c r="AJ1599" s="140"/>
      <c r="AK1599" s="176" t="s">
        <v>282</v>
      </c>
      <c r="AL1599" s="176" t="s">
        <v>76</v>
      </c>
      <c r="AM1599" s="170">
        <f t="shared" si="49"/>
        <v>1732</v>
      </c>
      <c r="AN1599" s="147"/>
      <c r="AO1599" s="230"/>
      <c r="AP1599" s="183"/>
      <c r="AQ1599" s="157"/>
      <c r="AR1599" s="158"/>
      <c r="AS1599" s="145">
        <f>LOOKUP(rufmkm,'[2]Sheet1 (2)'!$V$62:$V$71,'[2]Sheet1 (2)'!$W$62:$W$71)</f>
        <v>10</v>
      </c>
      <c r="AT1599" s="140"/>
      <c r="AU1599" s="157">
        <f>IF(IF(D1599='[2]Sheet1 (2)'!$C$69,'[2]Sheet1 (2)'!$D$69*('[2]Sheet1 (2)'!$D$72-rut_index)/'[2]Sheet1 (2)'!$D$72,IF([2]shee2!D1539='[2]Sheet1 (2)'!$C$70,'[2]Sheet1 (2)'!$D$70*('[2]Sheet1 (2)'!$D$72-rut_index)/'[2]Sheet1 (2)'!$D$72,IF([2]shee2!D1539='[2]Sheet1 (2)'!$C$71,'[2]Sheet1 (2)'!$D$71*('[2]Sheet1 (2)'!$D$72-rut_index)/'[2]Sheet1 (2)'!$D$72)))&lt;0,0,IF(D1599='[2]Sheet1 (2)'!$C$69,'[2]Sheet1 (2)'!$D$69*('[2]Sheet1 (2)'!$D$72-rut_index)/'[2]Sheet1 (2)'!$D$72,IF([2]shee2!D1539='[2]Sheet1 (2)'!$C$70,'[2]Sheet1 (2)'!$D$70*('[2]Sheet1 (2)'!$D$72-rut_index)/'[2]Sheet1 (2)'!$D$72,IF([2]shee2!D1539='[2]Sheet1 (2)'!$C$71,'[2]Sheet1 (2)'!$D$71*('[2]Sheet1 (2)'!$D$72-rut_index)/'[2]Sheet1 (2)'!$D$72))))</f>
        <v>5</v>
      </c>
      <c r="AV1599" s="157">
        <f>IF(IF(D1599='[2]Sheet1 (2)'!$C$69,'[2]Sheet1 (2)'!$D$69*('[2]Sheet1 (2)'!$D$72-crack_s_index)/'[2]Sheet1 (2)'!$D$72,IF([2]shee2!D1539='[2]Sheet1 (2)'!$C$70,'[2]Sheet1 (2)'!$D$70*('[2]Sheet1 (2)'!$D$72-crack_s_index)/'[2]Sheet1 (2)'!$D$72,IF([2]shee2!D1539='[2]Sheet1 (2)'!$C$71,'[2]Sheet1 (2)'!$D$71*('[2]Sheet1 (2)'!$D$72-crack_s_index)/'[2]Sheet1 (2)'!$D$72)))&lt;0,0,IF(D1599='[2]Sheet1 (2)'!$C$69,'[2]Sheet1 (2)'!$D$69*('[2]Sheet1 (2)'!$D$72-crack_s_index)/'[2]Sheet1 (2)'!$D$72,IF([2]shee2!D1539='[2]Sheet1 (2)'!$C$70,'[2]Sheet1 (2)'!$D$70*('[2]Sheet1 (2)'!$D$72-crack_s_index)/'[2]Sheet1 (2)'!$D$72,IF([2]shee2!D1539='[2]Sheet1 (2)'!$C$71,'[2]Sheet1 (2)'!$D$71*('[2]Sheet1 (2)'!$D$72-crack_s_index)/'[2]Sheet1 (2)'!$D$72))))</f>
        <v>4.375</v>
      </c>
      <c r="AW1599" s="157">
        <f>IF(IF(D1599='[2]Sheet1 (2)'!$C$69,'[2]Sheet1 (2)'!$D$69*('[2]Sheet1 (2)'!$D$72-crack_t_index)/'[2]Sheet1 (2)'!$D$72,IF([2]shee2!D1539='[2]Sheet1 (2)'!$C$70,'[2]Sheet1 (2)'!$D$70*('[2]Sheet1 (2)'!$D$72-crack_t_index)/'[2]Sheet1 (2)'!$D$72,IF([2]shee2!D1539='[2]Sheet1 (2)'!$C$71,'[2]Sheet1 (2)'!$D$71*('[2]Sheet1 (2)'!$D$72-crack_t_index)/'[2]Sheet1 (2)'!$D$72)))&lt;0,0,IF(D1599='[2]Sheet1 (2)'!$C$69,'[2]Sheet1 (2)'!$D$69*('[2]Sheet1 (2)'!$D$72-crack_t_index)/'[2]Sheet1 (2)'!$D$72,IF([2]shee2!D1539='[2]Sheet1 (2)'!$C$70,'[2]Sheet1 (2)'!$D$70*('[2]Sheet1 (2)'!$D$72-crack_t_index)/'[2]Sheet1 (2)'!$D$72,IF([2]shee2!D1539='[2]Sheet1 (2)'!$C$71,'[2]Sheet1 (2)'!$D$71*('[2]Sheet1 (2)'!$D$72-crack_t_index)/'[2]Sheet1 (2)'!$D$72))))</f>
        <v>4.375</v>
      </c>
      <c r="AX1599" s="157">
        <f>IF(IF(D1599='[2]Sheet1 (2)'!$C$69,'[2]Sheet1 (2)'!$D$69*('[2]Sheet1 (2)'!$D$72-rave_index)/'[2]Sheet1 (2)'!$D$72,IF([2]shee2!D1539='[2]Sheet1 (2)'!$C$70,'[2]Sheet1 (2)'!$D$70*('[2]Sheet1 (2)'!$D$72-rave_index)/'[2]Sheet1 (2)'!$D$72,IF([2]shee2!D1539='[2]Sheet1 (2)'!$C$71,'[2]Sheet1 (2)'!$D$71*('[2]Sheet1 (2)'!$D$72-rave_index)/'[2]Sheet1 (2)'!$D$72)))&lt;0,0,IF(D1599='[2]Sheet1 (2)'!$C$69,'[2]Sheet1 (2)'!$D$69*('[2]Sheet1 (2)'!$D$72-rave_index)/'[2]Sheet1 (2)'!$D$72,IF([2]shee2!D1539='[2]Sheet1 (2)'!$C$70,'[2]Sheet1 (2)'!$D$70*('[2]Sheet1 (2)'!$D$72-rave_index)/'[2]Sheet1 (2)'!$D$72,IF([2]shee2!D1539='[2]Sheet1 (2)'!$C$71,'[2]Sheet1 (2)'!$D$71*('[2]Sheet1 (2)'!$D$72-rave_index)/'[2]Sheet1 (2)'!$D$72))))</f>
        <v>5</v>
      </c>
      <c r="AY1599" s="157">
        <f>IF(IF(D1599='[2]Sheet1 (2)'!$C$69,'[2]Sheet1 (2)'!$D$69*('[2]Sheet1 (2)'!$D$72-rough_index)/'[2]Sheet1 (2)'!$D$72,IF([2]shee2!D1539='[2]Sheet1 (2)'!$C$70,'[2]Sheet1 (2)'!$D$70*('[2]Sheet1 (2)'!$D$72-rough_index)/'[2]Sheet1 (2)'!$D$72,IF([2]shee2!D1539='[2]Sheet1 (2)'!$C$71,'[2]Sheet1 (2)'!$D$71*('[2]Sheet1 (2)'!$D$72-rough_index)/'[2]Sheet1 (2)'!$D$72)))&lt;0,0,IF(D1599='[2]Sheet1 (2)'!$C$69,'[2]Sheet1 (2)'!$D$69*('[2]Sheet1 (2)'!$D$72-rough_index)/'[2]Sheet1 (2)'!$D$72,IF([2]shee2!D1539='[2]Sheet1 (2)'!$C$70,'[2]Sheet1 (2)'!$D$70*('[2]Sheet1 (2)'!$D$72-rough_index)/'[2]Sheet1 (2)'!$D$72,IF([2]shee2!D1539='[2]Sheet1 (2)'!$C$71,'[2]Sheet1 (2)'!$D$71*('[2]Sheet1 (2)'!$D$72-rough_index)/'[2]Sheet1 (2)'!$D$72))))</f>
        <v>4.166666666666667</v>
      </c>
      <c r="AZ1599" s="179">
        <f>+(AU1599*'[2]Sheet1 (2)'!$C$77)+(AV1599*'[2]Sheet1 (2)'!$C$78)+(AW1599*'[2]Sheet1 (2)'!$C$79)+(AX1599*'[2]Sheet1 (2)'!$C$80)+(AY1599*'[2]Sheet1 (2)'!$C$81)</f>
        <v>4.5</v>
      </c>
      <c r="BA1599" s="213" t="str">
        <f t="shared" si="48"/>
        <v>Good</v>
      </c>
      <c r="BE1599">
        <f>IF(D1599='[2]Sheet1 (2)'!$C$61,'[2]Sheet1 (2)'!$D$61*(counts^2)+'[2]Sheet1 (2)'!$G$61*counts+'[2]Sheet1 (2)'!$J$61,IF(D1599='[2]Sheet1 (2)'!$C$62,'[2]Sheet1 (2)'!$D$62*counts+'[2]Sheet1 (2)'!$G$62,IF(D1599='[2]Sheet1 (2)'!$C$63,'[2]Sheet1 (2)'!$D$63*counts+'[2]Sheet1 (2)'!$G$63,IF(D1599='[2]Sheet1 (2)'!$C$64,'[2]Sheet1 (2)'!$D$64*counts+'[2]Sheet1 (2)'!$G$64))))</f>
        <v>2.0984129299999998</v>
      </c>
    </row>
    <row r="1600" spans="1:57" ht="12.6" customHeight="1">
      <c r="A1600" s="176" t="s">
        <v>282</v>
      </c>
      <c r="B1600" s="145" t="s">
        <v>76</v>
      </c>
      <c r="C1600" s="170">
        <v>1733</v>
      </c>
      <c r="D1600" s="174" t="s">
        <v>77</v>
      </c>
      <c r="E1600" s="171">
        <v>7.5</v>
      </c>
      <c r="F1600" s="171">
        <v>3</v>
      </c>
      <c r="G1600" s="171" t="s">
        <v>77</v>
      </c>
      <c r="H1600" s="171">
        <v>3</v>
      </c>
      <c r="I1600" s="171" t="s">
        <v>77</v>
      </c>
      <c r="J1600" s="173" t="s">
        <v>78</v>
      </c>
      <c r="K1600" s="173" t="s">
        <v>82</v>
      </c>
      <c r="L1600" s="169">
        <f>VLOOKUP(CONCATENATE(J1600,K1600),'Sheet1 (2)'!$J$6:$K$26,2,FALSE)</f>
        <v>6.25</v>
      </c>
      <c r="M1600" s="173" t="s">
        <v>83</v>
      </c>
      <c r="N1600" s="173" t="s">
        <v>78</v>
      </c>
      <c r="O1600" s="177">
        <f>VLOOKUP(CONCATENATE(M1600,N1600),'[2]Sheet1 (2)'!$L$6:$M$26,2,FALSE)</f>
        <v>7.5</v>
      </c>
      <c r="P1600" s="173" t="s">
        <v>80</v>
      </c>
      <c r="Q1600" s="173" t="s">
        <v>80</v>
      </c>
      <c r="R1600" s="177">
        <f>VLOOKUP(CONCATENATE(P1600,Q1600),'[2]Sheet1 (2)'!$N$6:$O$26,2,FALSE)</f>
        <v>0</v>
      </c>
      <c r="S1600" s="173" t="s">
        <v>80</v>
      </c>
      <c r="T1600" s="173" t="s">
        <v>80</v>
      </c>
      <c r="U1600" s="177">
        <f>VLOOKUP(CONCATENATE(S1600,T1600),'[2]Sheet1 (2)'!$P$6:$Q$26,2,FALSE)</f>
        <v>0</v>
      </c>
      <c r="V1600" s="173" t="s">
        <v>80</v>
      </c>
      <c r="W1600" s="173" t="s">
        <v>80</v>
      </c>
      <c r="X1600" s="177">
        <f>VLOOKUP(CONCATENATE(V1600,W1600),'[2]Sheet1 (2)'!$R$6:$S$26,2,FALSE)</f>
        <v>0</v>
      </c>
      <c r="Y1600" s="173" t="s">
        <v>80</v>
      </c>
      <c r="Z1600" s="173" t="s">
        <v>80</v>
      </c>
      <c r="AA1600" s="177">
        <f>VLOOKUP(CONCATENATE(Y1600,Z1600),'[2]Sheet1 (2)'!$T$6:$U$26,2,FALSE)</f>
        <v>0</v>
      </c>
      <c r="AB1600" s="173" t="s">
        <v>80</v>
      </c>
      <c r="AC1600" s="173" t="s">
        <v>80</v>
      </c>
      <c r="AD1600" s="177">
        <f>VLOOKUP(CONCATENATE(AB1600,AC1600),'[2]Sheet1 (2)'!$X$6:$Y$26,2,FALSE)</f>
        <v>0</v>
      </c>
      <c r="AE1600" s="173" t="s">
        <v>82</v>
      </c>
      <c r="AF1600" s="173" t="s">
        <v>81</v>
      </c>
      <c r="AG1600" s="177">
        <f>VLOOKUP(CONCATENATE(AE1600,AF1600),'[2]Sheet1 (2)'!$Z$6:$AA$26,2,FALSE)</f>
        <v>66</v>
      </c>
      <c r="AH1600" s="180"/>
      <c r="AI1600" s="175"/>
      <c r="AJ1600" s="140"/>
      <c r="AK1600" s="176" t="s">
        <v>282</v>
      </c>
      <c r="AL1600" s="176" t="s">
        <v>76</v>
      </c>
      <c r="AM1600" s="170">
        <f t="shared" si="49"/>
        <v>1733</v>
      </c>
      <c r="AN1600" s="147"/>
      <c r="AO1600" s="230"/>
      <c r="AP1600" s="183"/>
      <c r="AQ1600" s="157"/>
      <c r="AR1600" s="158"/>
      <c r="AS1600" s="145">
        <f>LOOKUP(rufmkm,'[2]Sheet1 (2)'!$V$62:$V$71,'[2]Sheet1 (2)'!$W$62:$W$71)</f>
        <v>10</v>
      </c>
      <c r="AT1600" s="140"/>
      <c r="AU1600" s="157">
        <f>IF(IF(D1600='[2]Sheet1 (2)'!$C$69,'[2]Sheet1 (2)'!$D$69*('[2]Sheet1 (2)'!$D$72-rut_index)/'[2]Sheet1 (2)'!$D$72,IF([2]shee2!D1540='[2]Sheet1 (2)'!$C$70,'[2]Sheet1 (2)'!$D$70*('[2]Sheet1 (2)'!$D$72-rut_index)/'[2]Sheet1 (2)'!$D$72,IF([2]shee2!D1540='[2]Sheet1 (2)'!$C$71,'[2]Sheet1 (2)'!$D$71*('[2]Sheet1 (2)'!$D$72-rut_index)/'[2]Sheet1 (2)'!$D$72)))&lt;0,0,IF(D1600='[2]Sheet1 (2)'!$C$69,'[2]Sheet1 (2)'!$D$69*('[2]Sheet1 (2)'!$D$72-rut_index)/'[2]Sheet1 (2)'!$D$72,IF([2]shee2!D1540='[2]Sheet1 (2)'!$C$70,'[2]Sheet1 (2)'!$D$70*('[2]Sheet1 (2)'!$D$72-rut_index)/'[2]Sheet1 (2)'!$D$72,IF([2]shee2!D1540='[2]Sheet1 (2)'!$C$71,'[2]Sheet1 (2)'!$D$71*('[2]Sheet1 (2)'!$D$72-rut_index)/'[2]Sheet1 (2)'!$D$72))))</f>
        <v>4.479166666666667</v>
      </c>
      <c r="AV1600" s="157">
        <f>IF(IF(D1600='[2]Sheet1 (2)'!$C$69,'[2]Sheet1 (2)'!$D$69*('[2]Sheet1 (2)'!$D$72-crack_s_index)/'[2]Sheet1 (2)'!$D$72,IF([2]shee2!D1540='[2]Sheet1 (2)'!$C$70,'[2]Sheet1 (2)'!$D$70*('[2]Sheet1 (2)'!$D$72-crack_s_index)/'[2]Sheet1 (2)'!$D$72,IF([2]shee2!D1540='[2]Sheet1 (2)'!$C$71,'[2]Sheet1 (2)'!$D$71*('[2]Sheet1 (2)'!$D$72-crack_s_index)/'[2]Sheet1 (2)'!$D$72)))&lt;0,0,IF(D1600='[2]Sheet1 (2)'!$C$69,'[2]Sheet1 (2)'!$D$69*('[2]Sheet1 (2)'!$D$72-crack_s_index)/'[2]Sheet1 (2)'!$D$72,IF([2]shee2!D1540='[2]Sheet1 (2)'!$C$70,'[2]Sheet1 (2)'!$D$70*('[2]Sheet1 (2)'!$D$72-crack_s_index)/'[2]Sheet1 (2)'!$D$72,IF([2]shee2!D1540='[2]Sheet1 (2)'!$C$71,'[2]Sheet1 (2)'!$D$71*('[2]Sheet1 (2)'!$D$72-crack_s_index)/'[2]Sheet1 (2)'!$D$72))))</f>
        <v>4.375</v>
      </c>
      <c r="AW1600" s="157">
        <f>IF(IF(D1600='[2]Sheet1 (2)'!$C$69,'[2]Sheet1 (2)'!$D$69*('[2]Sheet1 (2)'!$D$72-crack_t_index)/'[2]Sheet1 (2)'!$D$72,IF([2]shee2!D1540='[2]Sheet1 (2)'!$C$70,'[2]Sheet1 (2)'!$D$70*('[2]Sheet1 (2)'!$D$72-crack_t_index)/'[2]Sheet1 (2)'!$D$72,IF([2]shee2!D1540='[2]Sheet1 (2)'!$C$71,'[2]Sheet1 (2)'!$D$71*('[2]Sheet1 (2)'!$D$72-crack_t_index)/'[2]Sheet1 (2)'!$D$72)))&lt;0,0,IF(D1600='[2]Sheet1 (2)'!$C$69,'[2]Sheet1 (2)'!$D$69*('[2]Sheet1 (2)'!$D$72-crack_t_index)/'[2]Sheet1 (2)'!$D$72,IF([2]shee2!D1540='[2]Sheet1 (2)'!$C$70,'[2]Sheet1 (2)'!$D$70*('[2]Sheet1 (2)'!$D$72-crack_t_index)/'[2]Sheet1 (2)'!$D$72,IF([2]shee2!D1540='[2]Sheet1 (2)'!$C$71,'[2]Sheet1 (2)'!$D$71*('[2]Sheet1 (2)'!$D$72-crack_t_index)/'[2]Sheet1 (2)'!$D$72))))</f>
        <v>5</v>
      </c>
      <c r="AX1600" s="157">
        <f>IF(IF(D1600='[2]Sheet1 (2)'!$C$69,'[2]Sheet1 (2)'!$D$69*('[2]Sheet1 (2)'!$D$72-rave_index)/'[2]Sheet1 (2)'!$D$72,IF([2]shee2!D1540='[2]Sheet1 (2)'!$C$70,'[2]Sheet1 (2)'!$D$70*('[2]Sheet1 (2)'!$D$72-rave_index)/'[2]Sheet1 (2)'!$D$72,IF([2]shee2!D1540='[2]Sheet1 (2)'!$C$71,'[2]Sheet1 (2)'!$D$71*('[2]Sheet1 (2)'!$D$72-rave_index)/'[2]Sheet1 (2)'!$D$72)))&lt;0,0,IF(D1600='[2]Sheet1 (2)'!$C$69,'[2]Sheet1 (2)'!$D$69*('[2]Sheet1 (2)'!$D$72-rave_index)/'[2]Sheet1 (2)'!$D$72,IF([2]shee2!D1540='[2]Sheet1 (2)'!$C$70,'[2]Sheet1 (2)'!$D$70*('[2]Sheet1 (2)'!$D$72-rave_index)/'[2]Sheet1 (2)'!$D$72,IF([2]shee2!D1540='[2]Sheet1 (2)'!$C$71,'[2]Sheet1 (2)'!$D$71*('[2]Sheet1 (2)'!$D$72-rave_index)/'[2]Sheet1 (2)'!$D$72))))</f>
        <v>5</v>
      </c>
      <c r="AY1600" s="157">
        <f>IF(IF(D1600='[2]Sheet1 (2)'!$C$69,'[2]Sheet1 (2)'!$D$69*('[2]Sheet1 (2)'!$D$72-rough_index)/'[2]Sheet1 (2)'!$D$72,IF([2]shee2!D1540='[2]Sheet1 (2)'!$C$70,'[2]Sheet1 (2)'!$D$70*('[2]Sheet1 (2)'!$D$72-rough_index)/'[2]Sheet1 (2)'!$D$72,IF([2]shee2!D1540='[2]Sheet1 (2)'!$C$71,'[2]Sheet1 (2)'!$D$71*('[2]Sheet1 (2)'!$D$72-rough_index)/'[2]Sheet1 (2)'!$D$72)))&lt;0,0,IF(D1600='[2]Sheet1 (2)'!$C$69,'[2]Sheet1 (2)'!$D$69*('[2]Sheet1 (2)'!$D$72-rough_index)/'[2]Sheet1 (2)'!$D$72,IF([2]shee2!D1540='[2]Sheet1 (2)'!$C$70,'[2]Sheet1 (2)'!$D$70*('[2]Sheet1 (2)'!$D$72-rough_index)/'[2]Sheet1 (2)'!$D$72,IF([2]shee2!D1540='[2]Sheet1 (2)'!$C$71,'[2]Sheet1 (2)'!$D$71*('[2]Sheet1 (2)'!$D$72-rough_index)/'[2]Sheet1 (2)'!$D$72))))</f>
        <v>4.166666666666667</v>
      </c>
      <c r="AZ1600" s="179">
        <f>+(AU1600*'[2]Sheet1 (2)'!$C$77)+(AV1600*'[2]Sheet1 (2)'!$C$78)+(AW1600*'[2]Sheet1 (2)'!$C$79)+(AX1600*'[2]Sheet1 (2)'!$C$80)+(AY1600*'[2]Sheet1 (2)'!$C$81)</f>
        <v>4.4208333333333334</v>
      </c>
      <c r="BA1600" s="213" t="str">
        <f t="shared" si="48"/>
        <v>Good</v>
      </c>
      <c r="BE1600">
        <f>IF(D1600='[2]Sheet1 (2)'!$C$61,'[2]Sheet1 (2)'!$D$61*(counts^2)+'[2]Sheet1 (2)'!$G$61*counts+'[2]Sheet1 (2)'!$J$61,IF(D1600='[2]Sheet1 (2)'!$C$62,'[2]Sheet1 (2)'!$D$62*counts+'[2]Sheet1 (2)'!$G$62,IF(D1600='[2]Sheet1 (2)'!$C$63,'[2]Sheet1 (2)'!$D$63*counts+'[2]Sheet1 (2)'!$G$63,IF(D1600='[2]Sheet1 (2)'!$C$64,'[2]Sheet1 (2)'!$D$64*counts+'[2]Sheet1 (2)'!$G$64))))</f>
        <v>2.0984129299999998</v>
      </c>
    </row>
    <row r="1601" spans="1:57" ht="12.6" customHeight="1">
      <c r="A1601" s="176" t="s">
        <v>282</v>
      </c>
      <c r="B1601" s="145" t="s">
        <v>76</v>
      </c>
      <c r="C1601" s="170">
        <v>1734</v>
      </c>
      <c r="D1601" s="174" t="s">
        <v>77</v>
      </c>
      <c r="E1601" s="171">
        <v>7.5</v>
      </c>
      <c r="F1601" s="171">
        <v>3</v>
      </c>
      <c r="G1601" s="171" t="s">
        <v>77</v>
      </c>
      <c r="H1601" s="171">
        <v>3</v>
      </c>
      <c r="I1601" s="171" t="s">
        <v>77</v>
      </c>
      <c r="J1601" s="173" t="s">
        <v>80</v>
      </c>
      <c r="K1601" s="173" t="s">
        <v>80</v>
      </c>
      <c r="L1601" s="169">
        <f>VLOOKUP(CONCATENATE(J1601,K1601),'Sheet1 (2)'!$J$6:$K$26,2,FALSE)</f>
        <v>0</v>
      </c>
      <c r="M1601" s="173" t="s">
        <v>80</v>
      </c>
      <c r="N1601" s="173" t="s">
        <v>80</v>
      </c>
      <c r="O1601" s="177">
        <f>VLOOKUP(CONCATENATE(M1601,N1601),'[2]Sheet1 (2)'!$L$6:$M$26,2,FALSE)</f>
        <v>0</v>
      </c>
      <c r="P1601" s="173" t="s">
        <v>80</v>
      </c>
      <c r="Q1601" s="173" t="s">
        <v>80</v>
      </c>
      <c r="R1601" s="177">
        <f>VLOOKUP(CONCATENATE(P1601,Q1601),'[2]Sheet1 (2)'!$N$6:$O$26,2,FALSE)</f>
        <v>0</v>
      </c>
      <c r="S1601" s="173" t="s">
        <v>80</v>
      </c>
      <c r="T1601" s="173" t="s">
        <v>80</v>
      </c>
      <c r="U1601" s="177">
        <f>VLOOKUP(CONCATENATE(S1601,T1601),'[2]Sheet1 (2)'!$P$6:$Q$26,2,FALSE)</f>
        <v>0</v>
      </c>
      <c r="V1601" s="173" t="s">
        <v>80</v>
      </c>
      <c r="W1601" s="173" t="s">
        <v>80</v>
      </c>
      <c r="X1601" s="177">
        <f>VLOOKUP(CONCATENATE(V1601,W1601),'[2]Sheet1 (2)'!$R$6:$S$26,2,FALSE)</f>
        <v>0</v>
      </c>
      <c r="Y1601" s="173" t="s">
        <v>78</v>
      </c>
      <c r="Z1601" s="173" t="s">
        <v>82</v>
      </c>
      <c r="AA1601" s="177">
        <f>VLOOKUP(CONCATENATE(Y1601,Z1601),'[2]Sheet1 (2)'!$T$6:$U$26,2,FALSE)</f>
        <v>6.25</v>
      </c>
      <c r="AB1601" s="173" t="s">
        <v>80</v>
      </c>
      <c r="AC1601" s="173" t="s">
        <v>80</v>
      </c>
      <c r="AD1601" s="177">
        <f>VLOOKUP(CONCATENATE(AB1601,AC1601),'[2]Sheet1 (2)'!$X$6:$Y$26,2,FALSE)</f>
        <v>0</v>
      </c>
      <c r="AE1601" s="173" t="s">
        <v>82</v>
      </c>
      <c r="AF1601" s="173" t="s">
        <v>81</v>
      </c>
      <c r="AG1601" s="177">
        <f>VLOOKUP(CONCATENATE(AE1601,AF1601),'[2]Sheet1 (2)'!$Z$6:$AA$26,2,FALSE)</f>
        <v>66</v>
      </c>
      <c r="AH1601" s="180"/>
      <c r="AI1601" s="175"/>
      <c r="AJ1601" s="140"/>
      <c r="AK1601" s="176" t="s">
        <v>282</v>
      </c>
      <c r="AL1601" s="176" t="s">
        <v>76</v>
      </c>
      <c r="AM1601" s="170">
        <f t="shared" si="49"/>
        <v>1734</v>
      </c>
      <c r="AN1601" s="147"/>
      <c r="AO1601" s="230"/>
      <c r="AP1601" s="183"/>
      <c r="AQ1601" s="157"/>
      <c r="AR1601" s="158"/>
      <c r="AS1601" s="145">
        <f>LOOKUP(rufmkm,'[2]Sheet1 (2)'!$V$62:$V$71,'[2]Sheet1 (2)'!$W$62:$W$71)</f>
        <v>10</v>
      </c>
      <c r="AT1601" s="140"/>
      <c r="AU1601" s="157">
        <f>IF(IF(D1601='[2]Sheet1 (2)'!$C$69,'[2]Sheet1 (2)'!$D$69*('[2]Sheet1 (2)'!$D$72-rut_index)/'[2]Sheet1 (2)'!$D$72,IF([2]shee2!D1541='[2]Sheet1 (2)'!$C$70,'[2]Sheet1 (2)'!$D$70*('[2]Sheet1 (2)'!$D$72-rut_index)/'[2]Sheet1 (2)'!$D$72,IF([2]shee2!D1541='[2]Sheet1 (2)'!$C$71,'[2]Sheet1 (2)'!$D$71*('[2]Sheet1 (2)'!$D$72-rut_index)/'[2]Sheet1 (2)'!$D$72)))&lt;0,0,IF(D1601='[2]Sheet1 (2)'!$C$69,'[2]Sheet1 (2)'!$D$69*('[2]Sheet1 (2)'!$D$72-rut_index)/'[2]Sheet1 (2)'!$D$72,IF([2]shee2!D1541='[2]Sheet1 (2)'!$C$70,'[2]Sheet1 (2)'!$D$70*('[2]Sheet1 (2)'!$D$72-rut_index)/'[2]Sheet1 (2)'!$D$72,IF([2]shee2!D1541='[2]Sheet1 (2)'!$C$71,'[2]Sheet1 (2)'!$D$71*('[2]Sheet1 (2)'!$D$72-rut_index)/'[2]Sheet1 (2)'!$D$72))))</f>
        <v>5</v>
      </c>
      <c r="AV1601" s="157">
        <f>IF(IF(D1601='[2]Sheet1 (2)'!$C$69,'[2]Sheet1 (2)'!$D$69*('[2]Sheet1 (2)'!$D$72-crack_s_index)/'[2]Sheet1 (2)'!$D$72,IF([2]shee2!D1541='[2]Sheet1 (2)'!$C$70,'[2]Sheet1 (2)'!$D$70*('[2]Sheet1 (2)'!$D$72-crack_s_index)/'[2]Sheet1 (2)'!$D$72,IF([2]shee2!D1541='[2]Sheet1 (2)'!$C$71,'[2]Sheet1 (2)'!$D$71*('[2]Sheet1 (2)'!$D$72-crack_s_index)/'[2]Sheet1 (2)'!$D$72)))&lt;0,0,IF(D1601='[2]Sheet1 (2)'!$C$69,'[2]Sheet1 (2)'!$D$69*('[2]Sheet1 (2)'!$D$72-crack_s_index)/'[2]Sheet1 (2)'!$D$72,IF([2]shee2!D1541='[2]Sheet1 (2)'!$C$70,'[2]Sheet1 (2)'!$D$70*('[2]Sheet1 (2)'!$D$72-crack_s_index)/'[2]Sheet1 (2)'!$D$72,IF([2]shee2!D1541='[2]Sheet1 (2)'!$C$71,'[2]Sheet1 (2)'!$D$71*('[2]Sheet1 (2)'!$D$72-crack_s_index)/'[2]Sheet1 (2)'!$D$72))))</f>
        <v>5</v>
      </c>
      <c r="AW1601" s="157">
        <f>IF(IF(D1601='[2]Sheet1 (2)'!$C$69,'[2]Sheet1 (2)'!$D$69*('[2]Sheet1 (2)'!$D$72-crack_t_index)/'[2]Sheet1 (2)'!$D$72,IF([2]shee2!D1541='[2]Sheet1 (2)'!$C$70,'[2]Sheet1 (2)'!$D$70*('[2]Sheet1 (2)'!$D$72-crack_t_index)/'[2]Sheet1 (2)'!$D$72,IF([2]shee2!D1541='[2]Sheet1 (2)'!$C$71,'[2]Sheet1 (2)'!$D$71*('[2]Sheet1 (2)'!$D$72-crack_t_index)/'[2]Sheet1 (2)'!$D$72)))&lt;0,0,IF(D1601='[2]Sheet1 (2)'!$C$69,'[2]Sheet1 (2)'!$D$69*('[2]Sheet1 (2)'!$D$72-crack_t_index)/'[2]Sheet1 (2)'!$D$72,IF([2]shee2!D1541='[2]Sheet1 (2)'!$C$70,'[2]Sheet1 (2)'!$D$70*('[2]Sheet1 (2)'!$D$72-crack_t_index)/'[2]Sheet1 (2)'!$D$72,IF([2]shee2!D1541='[2]Sheet1 (2)'!$C$71,'[2]Sheet1 (2)'!$D$71*('[2]Sheet1 (2)'!$D$72-crack_t_index)/'[2]Sheet1 (2)'!$D$72))))</f>
        <v>5</v>
      </c>
      <c r="AX1601" s="157">
        <f>IF(IF(D1601='[2]Sheet1 (2)'!$C$69,'[2]Sheet1 (2)'!$D$69*('[2]Sheet1 (2)'!$D$72-rave_index)/'[2]Sheet1 (2)'!$D$72,IF([2]shee2!D1541='[2]Sheet1 (2)'!$C$70,'[2]Sheet1 (2)'!$D$70*('[2]Sheet1 (2)'!$D$72-rave_index)/'[2]Sheet1 (2)'!$D$72,IF([2]shee2!D1541='[2]Sheet1 (2)'!$C$71,'[2]Sheet1 (2)'!$D$71*('[2]Sheet1 (2)'!$D$72-rave_index)/'[2]Sheet1 (2)'!$D$72)))&lt;0,0,IF(D1601='[2]Sheet1 (2)'!$C$69,'[2]Sheet1 (2)'!$D$69*('[2]Sheet1 (2)'!$D$72-rave_index)/'[2]Sheet1 (2)'!$D$72,IF([2]shee2!D1541='[2]Sheet1 (2)'!$C$70,'[2]Sheet1 (2)'!$D$70*('[2]Sheet1 (2)'!$D$72-rave_index)/'[2]Sheet1 (2)'!$D$72,IF([2]shee2!D1541='[2]Sheet1 (2)'!$C$71,'[2]Sheet1 (2)'!$D$71*('[2]Sheet1 (2)'!$D$72-rave_index)/'[2]Sheet1 (2)'!$D$72))))</f>
        <v>4.479166666666667</v>
      </c>
      <c r="AY1601" s="157">
        <f>IF(IF(D1601='[2]Sheet1 (2)'!$C$69,'[2]Sheet1 (2)'!$D$69*('[2]Sheet1 (2)'!$D$72-rough_index)/'[2]Sheet1 (2)'!$D$72,IF([2]shee2!D1541='[2]Sheet1 (2)'!$C$70,'[2]Sheet1 (2)'!$D$70*('[2]Sheet1 (2)'!$D$72-rough_index)/'[2]Sheet1 (2)'!$D$72,IF([2]shee2!D1541='[2]Sheet1 (2)'!$C$71,'[2]Sheet1 (2)'!$D$71*('[2]Sheet1 (2)'!$D$72-rough_index)/'[2]Sheet1 (2)'!$D$72)))&lt;0,0,IF(D1601='[2]Sheet1 (2)'!$C$69,'[2]Sheet1 (2)'!$D$69*('[2]Sheet1 (2)'!$D$72-rough_index)/'[2]Sheet1 (2)'!$D$72,IF([2]shee2!D1541='[2]Sheet1 (2)'!$C$70,'[2]Sheet1 (2)'!$D$70*('[2]Sheet1 (2)'!$D$72-rough_index)/'[2]Sheet1 (2)'!$D$72,IF([2]shee2!D1541='[2]Sheet1 (2)'!$C$71,'[2]Sheet1 (2)'!$D$71*('[2]Sheet1 (2)'!$D$72-rough_index)/'[2]Sheet1 (2)'!$D$72))))</f>
        <v>4.166666666666667</v>
      </c>
      <c r="AZ1601" s="179">
        <f>+(AU1601*'[2]Sheet1 (2)'!$C$77)+(AV1601*'[2]Sheet1 (2)'!$C$78)+(AW1601*'[2]Sheet1 (2)'!$C$79)+(AX1601*'[2]Sheet1 (2)'!$C$80)+(AY1601*'[2]Sheet1 (2)'!$C$81)</f>
        <v>4.697916666666667</v>
      </c>
      <c r="BA1601" s="213" t="str">
        <f t="shared" ref="BA1601:BA1621" si="50">IF(AZ1601="",$AH1601,IF(AZ1601&gt;=4,"Good",IF(AZ1601&gt;=2.5,"Fair",IF(AZ1601&gt;=1,"Poor",IF(AZ1601&gt;=0,"Very Poor","")))))</f>
        <v>Good</v>
      </c>
      <c r="BE1601">
        <f>IF(D1601='[2]Sheet1 (2)'!$C$61,'[2]Sheet1 (2)'!$D$61*(counts^2)+'[2]Sheet1 (2)'!$G$61*counts+'[2]Sheet1 (2)'!$J$61,IF(D1601='[2]Sheet1 (2)'!$C$62,'[2]Sheet1 (2)'!$D$62*counts+'[2]Sheet1 (2)'!$G$62,IF(D1601='[2]Sheet1 (2)'!$C$63,'[2]Sheet1 (2)'!$D$63*counts+'[2]Sheet1 (2)'!$G$63,IF(D1601='[2]Sheet1 (2)'!$C$64,'[2]Sheet1 (2)'!$D$64*counts+'[2]Sheet1 (2)'!$G$64))))</f>
        <v>2.0984129299999998</v>
      </c>
    </row>
    <row r="1602" spans="1:57" ht="12.6" customHeight="1">
      <c r="A1602" s="176" t="s">
        <v>282</v>
      </c>
      <c r="B1602" s="145" t="s">
        <v>76</v>
      </c>
      <c r="C1602" s="170">
        <v>1735</v>
      </c>
      <c r="D1602" s="174" t="s">
        <v>77</v>
      </c>
      <c r="E1602" s="171">
        <v>7.5</v>
      </c>
      <c r="F1602" s="171">
        <v>3</v>
      </c>
      <c r="G1602" s="171" t="s">
        <v>77</v>
      </c>
      <c r="H1602" s="171">
        <v>3</v>
      </c>
      <c r="I1602" s="171" t="s">
        <v>77</v>
      </c>
      <c r="J1602" s="173" t="s">
        <v>80</v>
      </c>
      <c r="K1602" s="173" t="s">
        <v>80</v>
      </c>
      <c r="L1602" s="169">
        <f>VLOOKUP(CONCATENATE(J1602,K1602),'Sheet1 (2)'!$J$6:$K$26,2,FALSE)</f>
        <v>0</v>
      </c>
      <c r="M1602" s="173" t="s">
        <v>80</v>
      </c>
      <c r="N1602" s="173" t="s">
        <v>80</v>
      </c>
      <c r="O1602" s="177">
        <f>VLOOKUP(CONCATENATE(M1602,N1602),'[2]Sheet1 (2)'!$L$6:$M$26,2,FALSE)</f>
        <v>0</v>
      </c>
      <c r="P1602" s="173" t="s">
        <v>80</v>
      </c>
      <c r="Q1602" s="173" t="s">
        <v>80</v>
      </c>
      <c r="R1602" s="177">
        <f>VLOOKUP(CONCATENATE(P1602,Q1602),'[2]Sheet1 (2)'!$N$6:$O$26,2,FALSE)</f>
        <v>0</v>
      </c>
      <c r="S1602" s="173" t="s">
        <v>80</v>
      </c>
      <c r="T1602" s="173" t="s">
        <v>80</v>
      </c>
      <c r="U1602" s="177">
        <f>VLOOKUP(CONCATENATE(S1602,T1602),'[2]Sheet1 (2)'!$P$6:$Q$26,2,FALSE)</f>
        <v>0</v>
      </c>
      <c r="V1602" s="173" t="s">
        <v>80</v>
      </c>
      <c r="W1602" s="173" t="s">
        <v>80</v>
      </c>
      <c r="X1602" s="177">
        <f>VLOOKUP(CONCATENATE(V1602,W1602),'[2]Sheet1 (2)'!$R$6:$S$26,2,FALSE)</f>
        <v>0</v>
      </c>
      <c r="Y1602" s="173" t="s">
        <v>80</v>
      </c>
      <c r="Z1602" s="173" t="s">
        <v>80</v>
      </c>
      <c r="AA1602" s="177">
        <f>VLOOKUP(CONCATENATE(Y1602,Z1602),'[2]Sheet1 (2)'!$T$6:$U$26,2,FALSE)</f>
        <v>0</v>
      </c>
      <c r="AB1602" s="173" t="s">
        <v>80</v>
      </c>
      <c r="AC1602" s="173" t="s">
        <v>80</v>
      </c>
      <c r="AD1602" s="177">
        <f>VLOOKUP(CONCATENATE(AB1602,AC1602),'[2]Sheet1 (2)'!$X$6:$Y$26,2,FALSE)</f>
        <v>0</v>
      </c>
      <c r="AE1602" s="173" t="s">
        <v>82</v>
      </c>
      <c r="AF1602" s="173" t="s">
        <v>81</v>
      </c>
      <c r="AG1602" s="177">
        <f>VLOOKUP(CONCATENATE(AE1602,AF1602),'[2]Sheet1 (2)'!$Z$6:$AA$26,2,FALSE)</f>
        <v>66</v>
      </c>
      <c r="AH1602" s="180"/>
      <c r="AI1602" s="175"/>
      <c r="AJ1602" s="140"/>
      <c r="AK1602" s="176" t="s">
        <v>282</v>
      </c>
      <c r="AL1602" s="176" t="s">
        <v>76</v>
      </c>
      <c r="AM1602" s="170">
        <f t="shared" ref="AM1602:AM1621" si="51">C1602</f>
        <v>1735</v>
      </c>
      <c r="AN1602" s="147"/>
      <c r="AO1602" s="230"/>
      <c r="AP1602" s="183"/>
      <c r="AQ1602" s="157"/>
      <c r="AR1602" s="158"/>
      <c r="AS1602" s="145">
        <f>LOOKUP(rufmkm,'[2]Sheet1 (2)'!$V$62:$V$71,'[2]Sheet1 (2)'!$W$62:$W$71)</f>
        <v>10</v>
      </c>
      <c r="AT1602" s="140"/>
      <c r="AU1602" s="157">
        <f>IF(IF(D1602='[2]Sheet1 (2)'!$C$69,'[2]Sheet1 (2)'!$D$69*('[2]Sheet1 (2)'!$D$72-rut_index)/'[2]Sheet1 (2)'!$D$72,IF([2]shee2!D1542='[2]Sheet1 (2)'!$C$70,'[2]Sheet1 (2)'!$D$70*('[2]Sheet1 (2)'!$D$72-rut_index)/'[2]Sheet1 (2)'!$D$72,IF([2]shee2!D1542='[2]Sheet1 (2)'!$C$71,'[2]Sheet1 (2)'!$D$71*('[2]Sheet1 (2)'!$D$72-rut_index)/'[2]Sheet1 (2)'!$D$72)))&lt;0,0,IF(D1602='[2]Sheet1 (2)'!$C$69,'[2]Sheet1 (2)'!$D$69*('[2]Sheet1 (2)'!$D$72-rut_index)/'[2]Sheet1 (2)'!$D$72,IF([2]shee2!D1542='[2]Sheet1 (2)'!$C$70,'[2]Sheet1 (2)'!$D$70*('[2]Sheet1 (2)'!$D$72-rut_index)/'[2]Sheet1 (2)'!$D$72,IF([2]shee2!D1542='[2]Sheet1 (2)'!$C$71,'[2]Sheet1 (2)'!$D$71*('[2]Sheet1 (2)'!$D$72-rut_index)/'[2]Sheet1 (2)'!$D$72))))</f>
        <v>5</v>
      </c>
      <c r="AV1602" s="157">
        <f>IF(IF(D1602='[2]Sheet1 (2)'!$C$69,'[2]Sheet1 (2)'!$D$69*('[2]Sheet1 (2)'!$D$72-crack_s_index)/'[2]Sheet1 (2)'!$D$72,IF([2]shee2!D1542='[2]Sheet1 (2)'!$C$70,'[2]Sheet1 (2)'!$D$70*('[2]Sheet1 (2)'!$D$72-crack_s_index)/'[2]Sheet1 (2)'!$D$72,IF([2]shee2!D1542='[2]Sheet1 (2)'!$C$71,'[2]Sheet1 (2)'!$D$71*('[2]Sheet1 (2)'!$D$72-crack_s_index)/'[2]Sheet1 (2)'!$D$72)))&lt;0,0,IF(D1602='[2]Sheet1 (2)'!$C$69,'[2]Sheet1 (2)'!$D$69*('[2]Sheet1 (2)'!$D$72-crack_s_index)/'[2]Sheet1 (2)'!$D$72,IF([2]shee2!D1542='[2]Sheet1 (2)'!$C$70,'[2]Sheet1 (2)'!$D$70*('[2]Sheet1 (2)'!$D$72-crack_s_index)/'[2]Sheet1 (2)'!$D$72,IF([2]shee2!D1542='[2]Sheet1 (2)'!$C$71,'[2]Sheet1 (2)'!$D$71*('[2]Sheet1 (2)'!$D$72-crack_s_index)/'[2]Sheet1 (2)'!$D$72))))</f>
        <v>5</v>
      </c>
      <c r="AW1602" s="157">
        <f>IF(IF(D1602='[2]Sheet1 (2)'!$C$69,'[2]Sheet1 (2)'!$D$69*('[2]Sheet1 (2)'!$D$72-crack_t_index)/'[2]Sheet1 (2)'!$D$72,IF([2]shee2!D1542='[2]Sheet1 (2)'!$C$70,'[2]Sheet1 (2)'!$D$70*('[2]Sheet1 (2)'!$D$72-crack_t_index)/'[2]Sheet1 (2)'!$D$72,IF([2]shee2!D1542='[2]Sheet1 (2)'!$C$71,'[2]Sheet1 (2)'!$D$71*('[2]Sheet1 (2)'!$D$72-crack_t_index)/'[2]Sheet1 (2)'!$D$72)))&lt;0,0,IF(D1602='[2]Sheet1 (2)'!$C$69,'[2]Sheet1 (2)'!$D$69*('[2]Sheet1 (2)'!$D$72-crack_t_index)/'[2]Sheet1 (2)'!$D$72,IF([2]shee2!D1542='[2]Sheet1 (2)'!$C$70,'[2]Sheet1 (2)'!$D$70*('[2]Sheet1 (2)'!$D$72-crack_t_index)/'[2]Sheet1 (2)'!$D$72,IF([2]shee2!D1542='[2]Sheet1 (2)'!$C$71,'[2]Sheet1 (2)'!$D$71*('[2]Sheet1 (2)'!$D$72-crack_t_index)/'[2]Sheet1 (2)'!$D$72))))</f>
        <v>5</v>
      </c>
      <c r="AX1602" s="157">
        <f>IF(IF(D1602='[2]Sheet1 (2)'!$C$69,'[2]Sheet1 (2)'!$D$69*('[2]Sheet1 (2)'!$D$72-rave_index)/'[2]Sheet1 (2)'!$D$72,IF([2]shee2!D1542='[2]Sheet1 (2)'!$C$70,'[2]Sheet1 (2)'!$D$70*('[2]Sheet1 (2)'!$D$72-rave_index)/'[2]Sheet1 (2)'!$D$72,IF([2]shee2!D1542='[2]Sheet1 (2)'!$C$71,'[2]Sheet1 (2)'!$D$71*('[2]Sheet1 (2)'!$D$72-rave_index)/'[2]Sheet1 (2)'!$D$72)))&lt;0,0,IF(D1602='[2]Sheet1 (2)'!$C$69,'[2]Sheet1 (2)'!$D$69*('[2]Sheet1 (2)'!$D$72-rave_index)/'[2]Sheet1 (2)'!$D$72,IF([2]shee2!D1542='[2]Sheet1 (2)'!$C$70,'[2]Sheet1 (2)'!$D$70*('[2]Sheet1 (2)'!$D$72-rave_index)/'[2]Sheet1 (2)'!$D$72,IF([2]shee2!D1542='[2]Sheet1 (2)'!$C$71,'[2]Sheet1 (2)'!$D$71*('[2]Sheet1 (2)'!$D$72-rave_index)/'[2]Sheet1 (2)'!$D$72))))</f>
        <v>5</v>
      </c>
      <c r="AY1602" s="157">
        <f>IF(IF(D1602='[2]Sheet1 (2)'!$C$69,'[2]Sheet1 (2)'!$D$69*('[2]Sheet1 (2)'!$D$72-rough_index)/'[2]Sheet1 (2)'!$D$72,IF([2]shee2!D1542='[2]Sheet1 (2)'!$C$70,'[2]Sheet1 (2)'!$D$70*('[2]Sheet1 (2)'!$D$72-rough_index)/'[2]Sheet1 (2)'!$D$72,IF([2]shee2!D1542='[2]Sheet1 (2)'!$C$71,'[2]Sheet1 (2)'!$D$71*('[2]Sheet1 (2)'!$D$72-rough_index)/'[2]Sheet1 (2)'!$D$72)))&lt;0,0,IF(D1602='[2]Sheet1 (2)'!$C$69,'[2]Sheet1 (2)'!$D$69*('[2]Sheet1 (2)'!$D$72-rough_index)/'[2]Sheet1 (2)'!$D$72,IF([2]shee2!D1542='[2]Sheet1 (2)'!$C$70,'[2]Sheet1 (2)'!$D$70*('[2]Sheet1 (2)'!$D$72-rough_index)/'[2]Sheet1 (2)'!$D$72,IF([2]shee2!D1542='[2]Sheet1 (2)'!$C$71,'[2]Sheet1 (2)'!$D$71*('[2]Sheet1 (2)'!$D$72-rough_index)/'[2]Sheet1 (2)'!$D$72))))</f>
        <v>4.166666666666667</v>
      </c>
      <c r="AZ1602" s="179">
        <f>+(AU1602*'[2]Sheet1 (2)'!$C$77)+(AV1602*'[2]Sheet1 (2)'!$C$78)+(AW1602*'[2]Sheet1 (2)'!$C$79)+(AX1602*'[2]Sheet1 (2)'!$C$80)+(AY1602*'[2]Sheet1 (2)'!$C$81)</f>
        <v>4.75</v>
      </c>
      <c r="BA1602" s="213" t="str">
        <f t="shared" si="50"/>
        <v>Good</v>
      </c>
      <c r="BE1602">
        <f>IF(D1602='[2]Sheet1 (2)'!$C$61,'[2]Sheet1 (2)'!$D$61*(counts^2)+'[2]Sheet1 (2)'!$G$61*counts+'[2]Sheet1 (2)'!$J$61,IF(D1602='[2]Sheet1 (2)'!$C$62,'[2]Sheet1 (2)'!$D$62*counts+'[2]Sheet1 (2)'!$G$62,IF(D1602='[2]Sheet1 (2)'!$C$63,'[2]Sheet1 (2)'!$D$63*counts+'[2]Sheet1 (2)'!$G$63,IF(D1602='[2]Sheet1 (2)'!$C$64,'[2]Sheet1 (2)'!$D$64*counts+'[2]Sheet1 (2)'!$G$64))))</f>
        <v>2.0984129299999998</v>
      </c>
    </row>
    <row r="1603" spans="1:57" ht="12.6" customHeight="1">
      <c r="A1603" s="176" t="s">
        <v>282</v>
      </c>
      <c r="B1603" s="145" t="s">
        <v>76</v>
      </c>
      <c r="C1603" s="170">
        <v>1736</v>
      </c>
      <c r="D1603" s="174" t="s">
        <v>77</v>
      </c>
      <c r="E1603" s="171">
        <v>7.5</v>
      </c>
      <c r="F1603" s="171">
        <v>3</v>
      </c>
      <c r="G1603" s="171" t="s">
        <v>77</v>
      </c>
      <c r="H1603" s="171">
        <v>3</v>
      </c>
      <c r="I1603" s="171" t="s">
        <v>77</v>
      </c>
      <c r="J1603" s="173" t="s">
        <v>80</v>
      </c>
      <c r="K1603" s="173" t="s">
        <v>80</v>
      </c>
      <c r="L1603" s="169">
        <f>VLOOKUP(CONCATENATE(J1603,K1603),'Sheet1 (2)'!$J$6:$K$26,2,FALSE)</f>
        <v>0</v>
      </c>
      <c r="M1603" s="173" t="s">
        <v>83</v>
      </c>
      <c r="N1603" s="173" t="s">
        <v>78</v>
      </c>
      <c r="O1603" s="177">
        <f>VLOOKUP(CONCATENATE(M1603,N1603),'[2]Sheet1 (2)'!$L$6:$M$26,2,FALSE)</f>
        <v>7.5</v>
      </c>
      <c r="P1603" s="173" t="s">
        <v>83</v>
      </c>
      <c r="Q1603" s="173" t="s">
        <v>78</v>
      </c>
      <c r="R1603" s="177">
        <f>VLOOKUP(CONCATENATE(P1603,Q1603),'[2]Sheet1 (2)'!$N$6:$O$26,2,FALSE)</f>
        <v>7.5</v>
      </c>
      <c r="S1603" s="173" t="s">
        <v>80</v>
      </c>
      <c r="T1603" s="173" t="s">
        <v>80</v>
      </c>
      <c r="U1603" s="177">
        <f>VLOOKUP(CONCATENATE(S1603,T1603),'[2]Sheet1 (2)'!$P$6:$Q$26,2,FALSE)</f>
        <v>0</v>
      </c>
      <c r="V1603" s="173" t="s">
        <v>80</v>
      </c>
      <c r="W1603" s="173" t="s">
        <v>80</v>
      </c>
      <c r="X1603" s="177">
        <f>VLOOKUP(CONCATENATE(V1603,W1603),'[2]Sheet1 (2)'!$R$6:$S$26,2,FALSE)</f>
        <v>0</v>
      </c>
      <c r="Y1603" s="173" t="s">
        <v>80</v>
      </c>
      <c r="Z1603" s="173" t="s">
        <v>80</v>
      </c>
      <c r="AA1603" s="177">
        <f>VLOOKUP(CONCATENATE(Y1603,Z1603),'[2]Sheet1 (2)'!$T$6:$U$26,2,FALSE)</f>
        <v>0</v>
      </c>
      <c r="AB1603" s="173" t="s">
        <v>80</v>
      </c>
      <c r="AC1603" s="173" t="s">
        <v>80</v>
      </c>
      <c r="AD1603" s="177">
        <f>VLOOKUP(CONCATENATE(AB1603,AC1603),'[2]Sheet1 (2)'!$X$6:$Y$26,2,FALSE)</f>
        <v>0</v>
      </c>
      <c r="AE1603" s="173" t="s">
        <v>82</v>
      </c>
      <c r="AF1603" s="173" t="s">
        <v>81</v>
      </c>
      <c r="AG1603" s="177">
        <f>VLOOKUP(CONCATENATE(AE1603,AF1603),'[2]Sheet1 (2)'!$Z$6:$AA$26,2,FALSE)</f>
        <v>66</v>
      </c>
      <c r="AH1603" s="180"/>
      <c r="AI1603" s="175"/>
      <c r="AJ1603" s="140"/>
      <c r="AK1603" s="176" t="s">
        <v>282</v>
      </c>
      <c r="AL1603" s="176" t="s">
        <v>76</v>
      </c>
      <c r="AM1603" s="170">
        <f t="shared" si="51"/>
        <v>1736</v>
      </c>
      <c r="AN1603" s="147"/>
      <c r="AO1603" s="230"/>
      <c r="AP1603" s="183"/>
      <c r="AQ1603" s="157"/>
      <c r="AR1603" s="158"/>
      <c r="AS1603" s="145">
        <f>LOOKUP(rufmkm,'[2]Sheet1 (2)'!$V$62:$V$71,'[2]Sheet1 (2)'!$W$62:$W$71)</f>
        <v>10</v>
      </c>
      <c r="AT1603" s="140"/>
      <c r="AU1603" s="157">
        <f>IF(IF(D1603='[2]Sheet1 (2)'!$C$69,'[2]Sheet1 (2)'!$D$69*('[2]Sheet1 (2)'!$D$72-rut_index)/'[2]Sheet1 (2)'!$D$72,IF([2]shee2!D1543='[2]Sheet1 (2)'!$C$70,'[2]Sheet1 (2)'!$D$70*('[2]Sheet1 (2)'!$D$72-rut_index)/'[2]Sheet1 (2)'!$D$72,IF([2]shee2!D1543='[2]Sheet1 (2)'!$C$71,'[2]Sheet1 (2)'!$D$71*('[2]Sheet1 (2)'!$D$72-rut_index)/'[2]Sheet1 (2)'!$D$72)))&lt;0,0,IF(D1603='[2]Sheet1 (2)'!$C$69,'[2]Sheet1 (2)'!$D$69*('[2]Sheet1 (2)'!$D$72-rut_index)/'[2]Sheet1 (2)'!$D$72,IF([2]shee2!D1543='[2]Sheet1 (2)'!$C$70,'[2]Sheet1 (2)'!$D$70*('[2]Sheet1 (2)'!$D$72-rut_index)/'[2]Sheet1 (2)'!$D$72,IF([2]shee2!D1543='[2]Sheet1 (2)'!$C$71,'[2]Sheet1 (2)'!$D$71*('[2]Sheet1 (2)'!$D$72-rut_index)/'[2]Sheet1 (2)'!$D$72))))</f>
        <v>5</v>
      </c>
      <c r="AV1603" s="157">
        <f>IF(IF(D1603='[2]Sheet1 (2)'!$C$69,'[2]Sheet1 (2)'!$D$69*('[2]Sheet1 (2)'!$D$72-crack_s_index)/'[2]Sheet1 (2)'!$D$72,IF([2]shee2!D1543='[2]Sheet1 (2)'!$C$70,'[2]Sheet1 (2)'!$D$70*('[2]Sheet1 (2)'!$D$72-crack_s_index)/'[2]Sheet1 (2)'!$D$72,IF([2]shee2!D1543='[2]Sheet1 (2)'!$C$71,'[2]Sheet1 (2)'!$D$71*('[2]Sheet1 (2)'!$D$72-crack_s_index)/'[2]Sheet1 (2)'!$D$72)))&lt;0,0,IF(D1603='[2]Sheet1 (2)'!$C$69,'[2]Sheet1 (2)'!$D$69*('[2]Sheet1 (2)'!$D$72-crack_s_index)/'[2]Sheet1 (2)'!$D$72,IF([2]shee2!D1543='[2]Sheet1 (2)'!$C$70,'[2]Sheet1 (2)'!$D$70*('[2]Sheet1 (2)'!$D$72-crack_s_index)/'[2]Sheet1 (2)'!$D$72,IF([2]shee2!D1543='[2]Sheet1 (2)'!$C$71,'[2]Sheet1 (2)'!$D$71*('[2]Sheet1 (2)'!$D$72-crack_s_index)/'[2]Sheet1 (2)'!$D$72))))</f>
        <v>4.375</v>
      </c>
      <c r="AW1603" s="157">
        <f>IF(IF(D1603='[2]Sheet1 (2)'!$C$69,'[2]Sheet1 (2)'!$D$69*('[2]Sheet1 (2)'!$D$72-crack_t_index)/'[2]Sheet1 (2)'!$D$72,IF([2]shee2!D1543='[2]Sheet1 (2)'!$C$70,'[2]Sheet1 (2)'!$D$70*('[2]Sheet1 (2)'!$D$72-crack_t_index)/'[2]Sheet1 (2)'!$D$72,IF([2]shee2!D1543='[2]Sheet1 (2)'!$C$71,'[2]Sheet1 (2)'!$D$71*('[2]Sheet1 (2)'!$D$72-crack_t_index)/'[2]Sheet1 (2)'!$D$72)))&lt;0,0,IF(D1603='[2]Sheet1 (2)'!$C$69,'[2]Sheet1 (2)'!$D$69*('[2]Sheet1 (2)'!$D$72-crack_t_index)/'[2]Sheet1 (2)'!$D$72,IF([2]shee2!D1543='[2]Sheet1 (2)'!$C$70,'[2]Sheet1 (2)'!$D$70*('[2]Sheet1 (2)'!$D$72-crack_t_index)/'[2]Sheet1 (2)'!$D$72,IF([2]shee2!D1543='[2]Sheet1 (2)'!$C$71,'[2]Sheet1 (2)'!$D$71*('[2]Sheet1 (2)'!$D$72-crack_t_index)/'[2]Sheet1 (2)'!$D$72))))</f>
        <v>4.375</v>
      </c>
      <c r="AX1603" s="157">
        <f>IF(IF(D1603='[2]Sheet1 (2)'!$C$69,'[2]Sheet1 (2)'!$D$69*('[2]Sheet1 (2)'!$D$72-rave_index)/'[2]Sheet1 (2)'!$D$72,IF([2]shee2!D1543='[2]Sheet1 (2)'!$C$70,'[2]Sheet1 (2)'!$D$70*('[2]Sheet1 (2)'!$D$72-rave_index)/'[2]Sheet1 (2)'!$D$72,IF([2]shee2!D1543='[2]Sheet1 (2)'!$C$71,'[2]Sheet1 (2)'!$D$71*('[2]Sheet1 (2)'!$D$72-rave_index)/'[2]Sheet1 (2)'!$D$72)))&lt;0,0,IF(D1603='[2]Sheet1 (2)'!$C$69,'[2]Sheet1 (2)'!$D$69*('[2]Sheet1 (2)'!$D$72-rave_index)/'[2]Sheet1 (2)'!$D$72,IF([2]shee2!D1543='[2]Sheet1 (2)'!$C$70,'[2]Sheet1 (2)'!$D$70*('[2]Sheet1 (2)'!$D$72-rave_index)/'[2]Sheet1 (2)'!$D$72,IF([2]shee2!D1543='[2]Sheet1 (2)'!$C$71,'[2]Sheet1 (2)'!$D$71*('[2]Sheet1 (2)'!$D$72-rave_index)/'[2]Sheet1 (2)'!$D$72))))</f>
        <v>5</v>
      </c>
      <c r="AY1603" s="157">
        <f>IF(IF(D1603='[2]Sheet1 (2)'!$C$69,'[2]Sheet1 (2)'!$D$69*('[2]Sheet1 (2)'!$D$72-rough_index)/'[2]Sheet1 (2)'!$D$72,IF([2]shee2!D1543='[2]Sheet1 (2)'!$C$70,'[2]Sheet1 (2)'!$D$70*('[2]Sheet1 (2)'!$D$72-rough_index)/'[2]Sheet1 (2)'!$D$72,IF([2]shee2!D1543='[2]Sheet1 (2)'!$C$71,'[2]Sheet1 (2)'!$D$71*('[2]Sheet1 (2)'!$D$72-rough_index)/'[2]Sheet1 (2)'!$D$72)))&lt;0,0,IF(D1603='[2]Sheet1 (2)'!$C$69,'[2]Sheet1 (2)'!$D$69*('[2]Sheet1 (2)'!$D$72-rough_index)/'[2]Sheet1 (2)'!$D$72,IF([2]shee2!D1543='[2]Sheet1 (2)'!$C$70,'[2]Sheet1 (2)'!$D$70*('[2]Sheet1 (2)'!$D$72-rough_index)/'[2]Sheet1 (2)'!$D$72,IF([2]shee2!D1543='[2]Sheet1 (2)'!$C$71,'[2]Sheet1 (2)'!$D$71*('[2]Sheet1 (2)'!$D$72-rough_index)/'[2]Sheet1 (2)'!$D$72))))</f>
        <v>4.166666666666667</v>
      </c>
      <c r="AZ1603" s="179">
        <f>+(AU1603*'[2]Sheet1 (2)'!$C$77)+(AV1603*'[2]Sheet1 (2)'!$C$78)+(AW1603*'[2]Sheet1 (2)'!$C$79)+(AX1603*'[2]Sheet1 (2)'!$C$80)+(AY1603*'[2]Sheet1 (2)'!$C$81)</f>
        <v>4.5</v>
      </c>
      <c r="BA1603" s="213" t="str">
        <f t="shared" si="50"/>
        <v>Good</v>
      </c>
      <c r="BE1603">
        <f>IF(D1603='[2]Sheet1 (2)'!$C$61,'[2]Sheet1 (2)'!$D$61*(counts^2)+'[2]Sheet1 (2)'!$G$61*counts+'[2]Sheet1 (2)'!$J$61,IF(D1603='[2]Sheet1 (2)'!$C$62,'[2]Sheet1 (2)'!$D$62*counts+'[2]Sheet1 (2)'!$G$62,IF(D1603='[2]Sheet1 (2)'!$C$63,'[2]Sheet1 (2)'!$D$63*counts+'[2]Sheet1 (2)'!$G$63,IF(D1603='[2]Sheet1 (2)'!$C$64,'[2]Sheet1 (2)'!$D$64*counts+'[2]Sheet1 (2)'!$G$64))))</f>
        <v>2.0984129299999998</v>
      </c>
    </row>
    <row r="1604" spans="1:57" ht="12.6" customHeight="1">
      <c r="A1604" s="176" t="s">
        <v>282</v>
      </c>
      <c r="B1604" s="145" t="s">
        <v>76</v>
      </c>
      <c r="C1604" s="170">
        <v>1737</v>
      </c>
      <c r="D1604" s="174" t="s">
        <v>77</v>
      </c>
      <c r="E1604" s="171">
        <v>7.5</v>
      </c>
      <c r="F1604" s="171">
        <v>3</v>
      </c>
      <c r="G1604" s="171" t="s">
        <v>77</v>
      </c>
      <c r="H1604" s="171">
        <v>3</v>
      </c>
      <c r="I1604" s="171" t="s">
        <v>77</v>
      </c>
      <c r="J1604" s="173" t="s">
        <v>80</v>
      </c>
      <c r="K1604" s="173" t="s">
        <v>80</v>
      </c>
      <c r="L1604" s="169">
        <f>VLOOKUP(CONCATENATE(J1604,K1604),'Sheet1 (2)'!$J$6:$K$26,2,FALSE)</f>
        <v>0</v>
      </c>
      <c r="M1604" s="173" t="s">
        <v>83</v>
      </c>
      <c r="N1604" s="173" t="s">
        <v>78</v>
      </c>
      <c r="O1604" s="177">
        <f>VLOOKUP(CONCATENATE(M1604,N1604),'[2]Sheet1 (2)'!$L$6:$M$26,2,FALSE)</f>
        <v>7.5</v>
      </c>
      <c r="P1604" s="173" t="s">
        <v>83</v>
      </c>
      <c r="Q1604" s="173" t="s">
        <v>78</v>
      </c>
      <c r="R1604" s="177">
        <f>VLOOKUP(CONCATENATE(P1604,Q1604),'[2]Sheet1 (2)'!$N$6:$O$26,2,FALSE)</f>
        <v>7.5</v>
      </c>
      <c r="S1604" s="173" t="s">
        <v>80</v>
      </c>
      <c r="T1604" s="173" t="s">
        <v>80</v>
      </c>
      <c r="U1604" s="177">
        <f>VLOOKUP(CONCATENATE(S1604,T1604),'[2]Sheet1 (2)'!$P$6:$Q$26,2,FALSE)</f>
        <v>0</v>
      </c>
      <c r="V1604" s="173" t="s">
        <v>80</v>
      </c>
      <c r="W1604" s="173" t="s">
        <v>80</v>
      </c>
      <c r="X1604" s="177">
        <f>VLOOKUP(CONCATENATE(V1604,W1604),'[2]Sheet1 (2)'!$R$6:$S$26,2,FALSE)</f>
        <v>0</v>
      </c>
      <c r="Y1604" s="173" t="s">
        <v>80</v>
      </c>
      <c r="Z1604" s="173" t="s">
        <v>80</v>
      </c>
      <c r="AA1604" s="177">
        <f>VLOOKUP(CONCATENATE(Y1604,Z1604),'[2]Sheet1 (2)'!$T$6:$U$26,2,FALSE)</f>
        <v>0</v>
      </c>
      <c r="AB1604" s="173" t="s">
        <v>80</v>
      </c>
      <c r="AC1604" s="173" t="s">
        <v>80</v>
      </c>
      <c r="AD1604" s="177">
        <f>VLOOKUP(CONCATENATE(AB1604,AC1604),'[2]Sheet1 (2)'!$X$6:$Y$26,2,FALSE)</f>
        <v>0</v>
      </c>
      <c r="AE1604" s="173" t="s">
        <v>82</v>
      </c>
      <c r="AF1604" s="173" t="s">
        <v>81</v>
      </c>
      <c r="AG1604" s="177">
        <f>VLOOKUP(CONCATENATE(AE1604,AF1604),'[2]Sheet1 (2)'!$Z$6:$AA$26,2,FALSE)</f>
        <v>66</v>
      </c>
      <c r="AH1604" s="180"/>
      <c r="AI1604" s="175"/>
      <c r="AJ1604" s="140"/>
      <c r="AK1604" s="176" t="s">
        <v>282</v>
      </c>
      <c r="AL1604" s="176" t="s">
        <v>76</v>
      </c>
      <c r="AM1604" s="170">
        <f t="shared" si="51"/>
        <v>1737</v>
      </c>
      <c r="AN1604" s="147"/>
      <c r="AO1604" s="230"/>
      <c r="AP1604" s="183"/>
      <c r="AQ1604" s="157"/>
      <c r="AR1604" s="158"/>
      <c r="AS1604" s="145">
        <f>LOOKUP(rufmkm,'[2]Sheet1 (2)'!$V$62:$V$71,'[2]Sheet1 (2)'!$W$62:$W$71)</f>
        <v>10</v>
      </c>
      <c r="AT1604" s="140"/>
      <c r="AU1604" s="157">
        <f>IF(IF(D1604='[2]Sheet1 (2)'!$C$69,'[2]Sheet1 (2)'!$D$69*('[2]Sheet1 (2)'!$D$72-rut_index)/'[2]Sheet1 (2)'!$D$72,IF([2]shee2!D1544='[2]Sheet1 (2)'!$C$70,'[2]Sheet1 (2)'!$D$70*('[2]Sheet1 (2)'!$D$72-rut_index)/'[2]Sheet1 (2)'!$D$72,IF([2]shee2!D1544='[2]Sheet1 (2)'!$C$71,'[2]Sheet1 (2)'!$D$71*('[2]Sheet1 (2)'!$D$72-rut_index)/'[2]Sheet1 (2)'!$D$72)))&lt;0,0,IF(D1604='[2]Sheet1 (2)'!$C$69,'[2]Sheet1 (2)'!$D$69*('[2]Sheet1 (2)'!$D$72-rut_index)/'[2]Sheet1 (2)'!$D$72,IF([2]shee2!D1544='[2]Sheet1 (2)'!$C$70,'[2]Sheet1 (2)'!$D$70*('[2]Sheet1 (2)'!$D$72-rut_index)/'[2]Sheet1 (2)'!$D$72,IF([2]shee2!D1544='[2]Sheet1 (2)'!$C$71,'[2]Sheet1 (2)'!$D$71*('[2]Sheet1 (2)'!$D$72-rut_index)/'[2]Sheet1 (2)'!$D$72))))</f>
        <v>5</v>
      </c>
      <c r="AV1604" s="157">
        <f>IF(IF(D1604='[2]Sheet1 (2)'!$C$69,'[2]Sheet1 (2)'!$D$69*('[2]Sheet1 (2)'!$D$72-crack_s_index)/'[2]Sheet1 (2)'!$D$72,IF([2]shee2!D1544='[2]Sheet1 (2)'!$C$70,'[2]Sheet1 (2)'!$D$70*('[2]Sheet1 (2)'!$D$72-crack_s_index)/'[2]Sheet1 (2)'!$D$72,IF([2]shee2!D1544='[2]Sheet1 (2)'!$C$71,'[2]Sheet1 (2)'!$D$71*('[2]Sheet1 (2)'!$D$72-crack_s_index)/'[2]Sheet1 (2)'!$D$72)))&lt;0,0,IF(D1604='[2]Sheet1 (2)'!$C$69,'[2]Sheet1 (2)'!$D$69*('[2]Sheet1 (2)'!$D$72-crack_s_index)/'[2]Sheet1 (2)'!$D$72,IF([2]shee2!D1544='[2]Sheet1 (2)'!$C$70,'[2]Sheet1 (2)'!$D$70*('[2]Sheet1 (2)'!$D$72-crack_s_index)/'[2]Sheet1 (2)'!$D$72,IF([2]shee2!D1544='[2]Sheet1 (2)'!$C$71,'[2]Sheet1 (2)'!$D$71*('[2]Sheet1 (2)'!$D$72-crack_s_index)/'[2]Sheet1 (2)'!$D$72))))</f>
        <v>4.375</v>
      </c>
      <c r="AW1604" s="157">
        <f>IF(IF(D1604='[2]Sheet1 (2)'!$C$69,'[2]Sheet1 (2)'!$D$69*('[2]Sheet1 (2)'!$D$72-crack_t_index)/'[2]Sheet1 (2)'!$D$72,IF([2]shee2!D1544='[2]Sheet1 (2)'!$C$70,'[2]Sheet1 (2)'!$D$70*('[2]Sheet1 (2)'!$D$72-crack_t_index)/'[2]Sheet1 (2)'!$D$72,IF([2]shee2!D1544='[2]Sheet1 (2)'!$C$71,'[2]Sheet1 (2)'!$D$71*('[2]Sheet1 (2)'!$D$72-crack_t_index)/'[2]Sheet1 (2)'!$D$72)))&lt;0,0,IF(D1604='[2]Sheet1 (2)'!$C$69,'[2]Sheet1 (2)'!$D$69*('[2]Sheet1 (2)'!$D$72-crack_t_index)/'[2]Sheet1 (2)'!$D$72,IF([2]shee2!D1544='[2]Sheet1 (2)'!$C$70,'[2]Sheet1 (2)'!$D$70*('[2]Sheet1 (2)'!$D$72-crack_t_index)/'[2]Sheet1 (2)'!$D$72,IF([2]shee2!D1544='[2]Sheet1 (2)'!$C$71,'[2]Sheet1 (2)'!$D$71*('[2]Sheet1 (2)'!$D$72-crack_t_index)/'[2]Sheet1 (2)'!$D$72))))</f>
        <v>4.375</v>
      </c>
      <c r="AX1604" s="157">
        <f>IF(IF(D1604='[2]Sheet1 (2)'!$C$69,'[2]Sheet1 (2)'!$D$69*('[2]Sheet1 (2)'!$D$72-rave_index)/'[2]Sheet1 (2)'!$D$72,IF([2]shee2!D1544='[2]Sheet1 (2)'!$C$70,'[2]Sheet1 (2)'!$D$70*('[2]Sheet1 (2)'!$D$72-rave_index)/'[2]Sheet1 (2)'!$D$72,IF([2]shee2!D1544='[2]Sheet1 (2)'!$C$71,'[2]Sheet1 (2)'!$D$71*('[2]Sheet1 (2)'!$D$72-rave_index)/'[2]Sheet1 (2)'!$D$72)))&lt;0,0,IF(D1604='[2]Sheet1 (2)'!$C$69,'[2]Sheet1 (2)'!$D$69*('[2]Sheet1 (2)'!$D$72-rave_index)/'[2]Sheet1 (2)'!$D$72,IF([2]shee2!D1544='[2]Sheet1 (2)'!$C$70,'[2]Sheet1 (2)'!$D$70*('[2]Sheet1 (2)'!$D$72-rave_index)/'[2]Sheet1 (2)'!$D$72,IF([2]shee2!D1544='[2]Sheet1 (2)'!$C$71,'[2]Sheet1 (2)'!$D$71*('[2]Sheet1 (2)'!$D$72-rave_index)/'[2]Sheet1 (2)'!$D$72))))</f>
        <v>5</v>
      </c>
      <c r="AY1604" s="157">
        <f>IF(IF(D1604='[2]Sheet1 (2)'!$C$69,'[2]Sheet1 (2)'!$D$69*('[2]Sheet1 (2)'!$D$72-rough_index)/'[2]Sheet1 (2)'!$D$72,IF([2]shee2!D1544='[2]Sheet1 (2)'!$C$70,'[2]Sheet1 (2)'!$D$70*('[2]Sheet1 (2)'!$D$72-rough_index)/'[2]Sheet1 (2)'!$D$72,IF([2]shee2!D1544='[2]Sheet1 (2)'!$C$71,'[2]Sheet1 (2)'!$D$71*('[2]Sheet1 (2)'!$D$72-rough_index)/'[2]Sheet1 (2)'!$D$72)))&lt;0,0,IF(D1604='[2]Sheet1 (2)'!$C$69,'[2]Sheet1 (2)'!$D$69*('[2]Sheet1 (2)'!$D$72-rough_index)/'[2]Sheet1 (2)'!$D$72,IF([2]shee2!D1544='[2]Sheet1 (2)'!$C$70,'[2]Sheet1 (2)'!$D$70*('[2]Sheet1 (2)'!$D$72-rough_index)/'[2]Sheet1 (2)'!$D$72,IF([2]shee2!D1544='[2]Sheet1 (2)'!$C$71,'[2]Sheet1 (2)'!$D$71*('[2]Sheet1 (2)'!$D$72-rough_index)/'[2]Sheet1 (2)'!$D$72))))</f>
        <v>4.166666666666667</v>
      </c>
      <c r="AZ1604" s="179">
        <f>+(AU1604*'[2]Sheet1 (2)'!$C$77)+(AV1604*'[2]Sheet1 (2)'!$C$78)+(AW1604*'[2]Sheet1 (2)'!$C$79)+(AX1604*'[2]Sheet1 (2)'!$C$80)+(AY1604*'[2]Sheet1 (2)'!$C$81)</f>
        <v>4.5</v>
      </c>
      <c r="BA1604" s="213" t="str">
        <f t="shared" si="50"/>
        <v>Good</v>
      </c>
      <c r="BE1604">
        <f>IF(D1604='[2]Sheet1 (2)'!$C$61,'[2]Sheet1 (2)'!$D$61*(counts^2)+'[2]Sheet1 (2)'!$G$61*counts+'[2]Sheet1 (2)'!$J$61,IF(D1604='[2]Sheet1 (2)'!$C$62,'[2]Sheet1 (2)'!$D$62*counts+'[2]Sheet1 (2)'!$G$62,IF(D1604='[2]Sheet1 (2)'!$C$63,'[2]Sheet1 (2)'!$D$63*counts+'[2]Sheet1 (2)'!$G$63,IF(D1604='[2]Sheet1 (2)'!$C$64,'[2]Sheet1 (2)'!$D$64*counts+'[2]Sheet1 (2)'!$G$64))))</f>
        <v>2.0984129299999998</v>
      </c>
    </row>
    <row r="1605" spans="1:57" ht="12.6" customHeight="1">
      <c r="A1605" s="176" t="s">
        <v>282</v>
      </c>
      <c r="B1605" s="145" t="s">
        <v>76</v>
      </c>
      <c r="C1605" s="170">
        <v>1738</v>
      </c>
      <c r="D1605" s="174" t="s">
        <v>77</v>
      </c>
      <c r="E1605" s="171">
        <v>7.5</v>
      </c>
      <c r="F1605" s="171">
        <v>3</v>
      </c>
      <c r="G1605" s="171" t="s">
        <v>77</v>
      </c>
      <c r="H1605" s="171">
        <v>3</v>
      </c>
      <c r="I1605" s="171" t="s">
        <v>77</v>
      </c>
      <c r="J1605" s="173" t="s">
        <v>80</v>
      </c>
      <c r="K1605" s="173" t="s">
        <v>80</v>
      </c>
      <c r="L1605" s="169">
        <f>VLOOKUP(CONCATENATE(J1605,K1605),'Sheet1 (2)'!$J$6:$K$26,2,FALSE)</f>
        <v>0</v>
      </c>
      <c r="M1605" s="173" t="s">
        <v>83</v>
      </c>
      <c r="N1605" s="173" t="s">
        <v>78</v>
      </c>
      <c r="O1605" s="177">
        <f>VLOOKUP(CONCATENATE(M1605,N1605),'[2]Sheet1 (2)'!$L$6:$M$26,2,FALSE)</f>
        <v>7.5</v>
      </c>
      <c r="P1605" s="173" t="s">
        <v>83</v>
      </c>
      <c r="Q1605" s="173" t="s">
        <v>78</v>
      </c>
      <c r="R1605" s="177">
        <f>VLOOKUP(CONCATENATE(P1605,Q1605),'[2]Sheet1 (2)'!$N$6:$O$26,2,FALSE)</f>
        <v>7.5</v>
      </c>
      <c r="S1605" s="173" t="s">
        <v>80</v>
      </c>
      <c r="T1605" s="173" t="s">
        <v>80</v>
      </c>
      <c r="U1605" s="177">
        <f>VLOOKUP(CONCATENATE(S1605,T1605),'[2]Sheet1 (2)'!$P$6:$Q$26,2,FALSE)</f>
        <v>0</v>
      </c>
      <c r="V1605" s="173" t="s">
        <v>80</v>
      </c>
      <c r="W1605" s="173" t="s">
        <v>80</v>
      </c>
      <c r="X1605" s="177">
        <f>VLOOKUP(CONCATENATE(V1605,W1605),'[2]Sheet1 (2)'!$R$6:$S$26,2,FALSE)</f>
        <v>0</v>
      </c>
      <c r="Y1605" s="173" t="s">
        <v>80</v>
      </c>
      <c r="Z1605" s="173" t="s">
        <v>80</v>
      </c>
      <c r="AA1605" s="177">
        <f>VLOOKUP(CONCATENATE(Y1605,Z1605),'[2]Sheet1 (2)'!$T$6:$U$26,2,FALSE)</f>
        <v>0</v>
      </c>
      <c r="AB1605" s="173" t="s">
        <v>80</v>
      </c>
      <c r="AC1605" s="173" t="s">
        <v>80</v>
      </c>
      <c r="AD1605" s="177">
        <f>VLOOKUP(CONCATENATE(AB1605,AC1605),'[2]Sheet1 (2)'!$X$6:$Y$26,2,FALSE)</f>
        <v>0</v>
      </c>
      <c r="AE1605" s="173" t="s">
        <v>82</v>
      </c>
      <c r="AF1605" s="173" t="s">
        <v>81</v>
      </c>
      <c r="AG1605" s="177">
        <f>VLOOKUP(CONCATENATE(AE1605,AF1605),'[2]Sheet1 (2)'!$Z$6:$AA$26,2,FALSE)</f>
        <v>66</v>
      </c>
      <c r="AH1605" s="180"/>
      <c r="AI1605" s="175"/>
      <c r="AJ1605" s="140"/>
      <c r="AK1605" s="176" t="s">
        <v>282</v>
      </c>
      <c r="AL1605" s="176" t="s">
        <v>76</v>
      </c>
      <c r="AM1605" s="170">
        <f t="shared" si="51"/>
        <v>1738</v>
      </c>
      <c r="AN1605" s="147"/>
      <c r="AO1605" s="230"/>
      <c r="AP1605" s="183"/>
      <c r="AQ1605" s="157"/>
      <c r="AR1605" s="158"/>
      <c r="AS1605" s="145">
        <f>LOOKUP(rufmkm,'[2]Sheet1 (2)'!$V$62:$V$71,'[2]Sheet1 (2)'!$W$62:$W$71)</f>
        <v>10</v>
      </c>
      <c r="AT1605" s="140"/>
      <c r="AU1605" s="157">
        <f>IF(IF(D1605='[2]Sheet1 (2)'!$C$69,'[2]Sheet1 (2)'!$D$69*('[2]Sheet1 (2)'!$D$72-rut_index)/'[2]Sheet1 (2)'!$D$72,IF([2]shee2!D1545='[2]Sheet1 (2)'!$C$70,'[2]Sheet1 (2)'!$D$70*('[2]Sheet1 (2)'!$D$72-rut_index)/'[2]Sheet1 (2)'!$D$72,IF([2]shee2!D1545='[2]Sheet1 (2)'!$C$71,'[2]Sheet1 (2)'!$D$71*('[2]Sheet1 (2)'!$D$72-rut_index)/'[2]Sheet1 (2)'!$D$72)))&lt;0,0,IF(D1605='[2]Sheet1 (2)'!$C$69,'[2]Sheet1 (2)'!$D$69*('[2]Sheet1 (2)'!$D$72-rut_index)/'[2]Sheet1 (2)'!$D$72,IF([2]shee2!D1545='[2]Sheet1 (2)'!$C$70,'[2]Sheet1 (2)'!$D$70*('[2]Sheet1 (2)'!$D$72-rut_index)/'[2]Sheet1 (2)'!$D$72,IF([2]shee2!D1545='[2]Sheet1 (2)'!$C$71,'[2]Sheet1 (2)'!$D$71*('[2]Sheet1 (2)'!$D$72-rut_index)/'[2]Sheet1 (2)'!$D$72))))</f>
        <v>5</v>
      </c>
      <c r="AV1605" s="157">
        <f>IF(IF(D1605='[2]Sheet1 (2)'!$C$69,'[2]Sheet1 (2)'!$D$69*('[2]Sheet1 (2)'!$D$72-crack_s_index)/'[2]Sheet1 (2)'!$D$72,IF([2]shee2!D1545='[2]Sheet1 (2)'!$C$70,'[2]Sheet1 (2)'!$D$70*('[2]Sheet1 (2)'!$D$72-crack_s_index)/'[2]Sheet1 (2)'!$D$72,IF([2]shee2!D1545='[2]Sheet1 (2)'!$C$71,'[2]Sheet1 (2)'!$D$71*('[2]Sheet1 (2)'!$D$72-crack_s_index)/'[2]Sheet1 (2)'!$D$72)))&lt;0,0,IF(D1605='[2]Sheet1 (2)'!$C$69,'[2]Sheet1 (2)'!$D$69*('[2]Sheet1 (2)'!$D$72-crack_s_index)/'[2]Sheet1 (2)'!$D$72,IF([2]shee2!D1545='[2]Sheet1 (2)'!$C$70,'[2]Sheet1 (2)'!$D$70*('[2]Sheet1 (2)'!$D$72-crack_s_index)/'[2]Sheet1 (2)'!$D$72,IF([2]shee2!D1545='[2]Sheet1 (2)'!$C$71,'[2]Sheet1 (2)'!$D$71*('[2]Sheet1 (2)'!$D$72-crack_s_index)/'[2]Sheet1 (2)'!$D$72))))</f>
        <v>4.375</v>
      </c>
      <c r="AW1605" s="157">
        <f>IF(IF(D1605='[2]Sheet1 (2)'!$C$69,'[2]Sheet1 (2)'!$D$69*('[2]Sheet1 (2)'!$D$72-crack_t_index)/'[2]Sheet1 (2)'!$D$72,IF([2]shee2!D1545='[2]Sheet1 (2)'!$C$70,'[2]Sheet1 (2)'!$D$70*('[2]Sheet1 (2)'!$D$72-crack_t_index)/'[2]Sheet1 (2)'!$D$72,IF([2]shee2!D1545='[2]Sheet1 (2)'!$C$71,'[2]Sheet1 (2)'!$D$71*('[2]Sheet1 (2)'!$D$72-crack_t_index)/'[2]Sheet1 (2)'!$D$72)))&lt;0,0,IF(D1605='[2]Sheet1 (2)'!$C$69,'[2]Sheet1 (2)'!$D$69*('[2]Sheet1 (2)'!$D$72-crack_t_index)/'[2]Sheet1 (2)'!$D$72,IF([2]shee2!D1545='[2]Sheet1 (2)'!$C$70,'[2]Sheet1 (2)'!$D$70*('[2]Sheet1 (2)'!$D$72-crack_t_index)/'[2]Sheet1 (2)'!$D$72,IF([2]shee2!D1545='[2]Sheet1 (2)'!$C$71,'[2]Sheet1 (2)'!$D$71*('[2]Sheet1 (2)'!$D$72-crack_t_index)/'[2]Sheet1 (2)'!$D$72))))</f>
        <v>4.375</v>
      </c>
      <c r="AX1605" s="157">
        <f>IF(IF(D1605='[2]Sheet1 (2)'!$C$69,'[2]Sheet1 (2)'!$D$69*('[2]Sheet1 (2)'!$D$72-rave_index)/'[2]Sheet1 (2)'!$D$72,IF([2]shee2!D1545='[2]Sheet1 (2)'!$C$70,'[2]Sheet1 (2)'!$D$70*('[2]Sheet1 (2)'!$D$72-rave_index)/'[2]Sheet1 (2)'!$D$72,IF([2]shee2!D1545='[2]Sheet1 (2)'!$C$71,'[2]Sheet1 (2)'!$D$71*('[2]Sheet1 (2)'!$D$72-rave_index)/'[2]Sheet1 (2)'!$D$72)))&lt;0,0,IF(D1605='[2]Sheet1 (2)'!$C$69,'[2]Sheet1 (2)'!$D$69*('[2]Sheet1 (2)'!$D$72-rave_index)/'[2]Sheet1 (2)'!$D$72,IF([2]shee2!D1545='[2]Sheet1 (2)'!$C$70,'[2]Sheet1 (2)'!$D$70*('[2]Sheet1 (2)'!$D$72-rave_index)/'[2]Sheet1 (2)'!$D$72,IF([2]shee2!D1545='[2]Sheet1 (2)'!$C$71,'[2]Sheet1 (2)'!$D$71*('[2]Sheet1 (2)'!$D$72-rave_index)/'[2]Sheet1 (2)'!$D$72))))</f>
        <v>5</v>
      </c>
      <c r="AY1605" s="157">
        <f>IF(IF(D1605='[2]Sheet1 (2)'!$C$69,'[2]Sheet1 (2)'!$D$69*('[2]Sheet1 (2)'!$D$72-rough_index)/'[2]Sheet1 (2)'!$D$72,IF([2]shee2!D1545='[2]Sheet1 (2)'!$C$70,'[2]Sheet1 (2)'!$D$70*('[2]Sheet1 (2)'!$D$72-rough_index)/'[2]Sheet1 (2)'!$D$72,IF([2]shee2!D1545='[2]Sheet1 (2)'!$C$71,'[2]Sheet1 (2)'!$D$71*('[2]Sheet1 (2)'!$D$72-rough_index)/'[2]Sheet1 (2)'!$D$72)))&lt;0,0,IF(D1605='[2]Sheet1 (2)'!$C$69,'[2]Sheet1 (2)'!$D$69*('[2]Sheet1 (2)'!$D$72-rough_index)/'[2]Sheet1 (2)'!$D$72,IF([2]shee2!D1545='[2]Sheet1 (2)'!$C$70,'[2]Sheet1 (2)'!$D$70*('[2]Sheet1 (2)'!$D$72-rough_index)/'[2]Sheet1 (2)'!$D$72,IF([2]shee2!D1545='[2]Sheet1 (2)'!$C$71,'[2]Sheet1 (2)'!$D$71*('[2]Sheet1 (2)'!$D$72-rough_index)/'[2]Sheet1 (2)'!$D$72))))</f>
        <v>4.166666666666667</v>
      </c>
      <c r="AZ1605" s="179">
        <f>+(AU1605*'[2]Sheet1 (2)'!$C$77)+(AV1605*'[2]Sheet1 (2)'!$C$78)+(AW1605*'[2]Sheet1 (2)'!$C$79)+(AX1605*'[2]Sheet1 (2)'!$C$80)+(AY1605*'[2]Sheet1 (2)'!$C$81)</f>
        <v>4.5</v>
      </c>
      <c r="BA1605" s="213" t="str">
        <f t="shared" si="50"/>
        <v>Good</v>
      </c>
      <c r="BE1605">
        <f>IF(D1605='[2]Sheet1 (2)'!$C$61,'[2]Sheet1 (2)'!$D$61*(counts^2)+'[2]Sheet1 (2)'!$G$61*counts+'[2]Sheet1 (2)'!$J$61,IF(D1605='[2]Sheet1 (2)'!$C$62,'[2]Sheet1 (2)'!$D$62*counts+'[2]Sheet1 (2)'!$G$62,IF(D1605='[2]Sheet1 (2)'!$C$63,'[2]Sheet1 (2)'!$D$63*counts+'[2]Sheet1 (2)'!$G$63,IF(D1605='[2]Sheet1 (2)'!$C$64,'[2]Sheet1 (2)'!$D$64*counts+'[2]Sheet1 (2)'!$G$64))))</f>
        <v>2.0984129299999998</v>
      </c>
    </row>
    <row r="1606" spans="1:57" ht="12.6" customHeight="1">
      <c r="A1606" s="176" t="s">
        <v>282</v>
      </c>
      <c r="B1606" s="145" t="s">
        <v>76</v>
      </c>
      <c r="C1606" s="170">
        <v>1739</v>
      </c>
      <c r="D1606" s="174" t="s">
        <v>77</v>
      </c>
      <c r="E1606" s="171">
        <v>7.5</v>
      </c>
      <c r="F1606" s="171">
        <v>3</v>
      </c>
      <c r="G1606" s="171" t="s">
        <v>77</v>
      </c>
      <c r="H1606" s="171">
        <v>3</v>
      </c>
      <c r="I1606" s="171" t="s">
        <v>77</v>
      </c>
      <c r="J1606" s="173" t="s">
        <v>80</v>
      </c>
      <c r="K1606" s="173" t="s">
        <v>80</v>
      </c>
      <c r="L1606" s="169">
        <f>VLOOKUP(CONCATENATE(J1606,K1606),'Sheet1 (2)'!$J$6:$K$26,2,FALSE)</f>
        <v>0</v>
      </c>
      <c r="M1606" s="173" t="s">
        <v>80</v>
      </c>
      <c r="N1606" s="173" t="s">
        <v>80</v>
      </c>
      <c r="O1606" s="177">
        <f>VLOOKUP(CONCATENATE(M1606,N1606),'[2]Sheet1 (2)'!$L$6:$M$26,2,FALSE)</f>
        <v>0</v>
      </c>
      <c r="P1606" s="173" t="s">
        <v>83</v>
      </c>
      <c r="Q1606" s="173" t="s">
        <v>78</v>
      </c>
      <c r="R1606" s="177">
        <f>VLOOKUP(CONCATENATE(P1606,Q1606),'[2]Sheet1 (2)'!$N$6:$O$26,2,FALSE)</f>
        <v>7.5</v>
      </c>
      <c r="S1606" s="173" t="s">
        <v>80</v>
      </c>
      <c r="T1606" s="173" t="s">
        <v>80</v>
      </c>
      <c r="U1606" s="177">
        <f>VLOOKUP(CONCATENATE(S1606,T1606),'[2]Sheet1 (2)'!$P$6:$Q$26,2,FALSE)</f>
        <v>0</v>
      </c>
      <c r="V1606" s="173" t="s">
        <v>80</v>
      </c>
      <c r="W1606" s="173" t="s">
        <v>80</v>
      </c>
      <c r="X1606" s="177">
        <f>VLOOKUP(CONCATENATE(V1606,W1606),'[2]Sheet1 (2)'!$R$6:$S$26,2,FALSE)</f>
        <v>0</v>
      </c>
      <c r="Y1606" s="173" t="s">
        <v>80</v>
      </c>
      <c r="Z1606" s="173" t="s">
        <v>80</v>
      </c>
      <c r="AA1606" s="177">
        <f>VLOOKUP(CONCATENATE(Y1606,Z1606),'[2]Sheet1 (2)'!$T$6:$U$26,2,FALSE)</f>
        <v>0</v>
      </c>
      <c r="AB1606" s="173" t="s">
        <v>80</v>
      </c>
      <c r="AC1606" s="173" t="s">
        <v>80</v>
      </c>
      <c r="AD1606" s="177">
        <f>VLOOKUP(CONCATENATE(AB1606,AC1606),'[2]Sheet1 (2)'!$X$6:$Y$26,2,FALSE)</f>
        <v>0</v>
      </c>
      <c r="AE1606" s="173" t="s">
        <v>82</v>
      </c>
      <c r="AF1606" s="173" t="s">
        <v>81</v>
      </c>
      <c r="AG1606" s="177">
        <f>VLOOKUP(CONCATENATE(AE1606,AF1606),'[2]Sheet1 (2)'!$Z$6:$AA$26,2,FALSE)</f>
        <v>66</v>
      </c>
      <c r="AH1606" s="180"/>
      <c r="AI1606" s="175"/>
      <c r="AJ1606" s="140"/>
      <c r="AK1606" s="176" t="s">
        <v>282</v>
      </c>
      <c r="AL1606" s="176" t="s">
        <v>76</v>
      </c>
      <c r="AM1606" s="170">
        <f t="shared" si="51"/>
        <v>1739</v>
      </c>
      <c r="AN1606" s="147"/>
      <c r="AO1606" s="230"/>
      <c r="AP1606" s="183"/>
      <c r="AQ1606" s="157"/>
      <c r="AR1606" s="158"/>
      <c r="AS1606" s="145">
        <f>LOOKUP(rufmkm,'[2]Sheet1 (2)'!$V$62:$V$71,'[2]Sheet1 (2)'!$W$62:$W$71)</f>
        <v>10</v>
      </c>
      <c r="AT1606" s="140"/>
      <c r="AU1606" s="157">
        <f>IF(IF(D1606='[2]Sheet1 (2)'!$C$69,'[2]Sheet1 (2)'!$D$69*('[2]Sheet1 (2)'!$D$72-rut_index)/'[2]Sheet1 (2)'!$D$72,IF([2]shee2!D1546='[2]Sheet1 (2)'!$C$70,'[2]Sheet1 (2)'!$D$70*('[2]Sheet1 (2)'!$D$72-rut_index)/'[2]Sheet1 (2)'!$D$72,IF([2]shee2!D1546='[2]Sheet1 (2)'!$C$71,'[2]Sheet1 (2)'!$D$71*('[2]Sheet1 (2)'!$D$72-rut_index)/'[2]Sheet1 (2)'!$D$72)))&lt;0,0,IF(D1606='[2]Sheet1 (2)'!$C$69,'[2]Sheet1 (2)'!$D$69*('[2]Sheet1 (2)'!$D$72-rut_index)/'[2]Sheet1 (2)'!$D$72,IF([2]shee2!D1546='[2]Sheet1 (2)'!$C$70,'[2]Sheet1 (2)'!$D$70*('[2]Sheet1 (2)'!$D$72-rut_index)/'[2]Sheet1 (2)'!$D$72,IF([2]shee2!D1546='[2]Sheet1 (2)'!$C$71,'[2]Sheet1 (2)'!$D$71*('[2]Sheet1 (2)'!$D$72-rut_index)/'[2]Sheet1 (2)'!$D$72))))</f>
        <v>5</v>
      </c>
      <c r="AV1606" s="157">
        <f>IF(IF(D1606='[2]Sheet1 (2)'!$C$69,'[2]Sheet1 (2)'!$D$69*('[2]Sheet1 (2)'!$D$72-crack_s_index)/'[2]Sheet1 (2)'!$D$72,IF([2]shee2!D1546='[2]Sheet1 (2)'!$C$70,'[2]Sheet1 (2)'!$D$70*('[2]Sheet1 (2)'!$D$72-crack_s_index)/'[2]Sheet1 (2)'!$D$72,IF([2]shee2!D1546='[2]Sheet1 (2)'!$C$71,'[2]Sheet1 (2)'!$D$71*('[2]Sheet1 (2)'!$D$72-crack_s_index)/'[2]Sheet1 (2)'!$D$72)))&lt;0,0,IF(D1606='[2]Sheet1 (2)'!$C$69,'[2]Sheet1 (2)'!$D$69*('[2]Sheet1 (2)'!$D$72-crack_s_index)/'[2]Sheet1 (2)'!$D$72,IF([2]shee2!D1546='[2]Sheet1 (2)'!$C$70,'[2]Sheet1 (2)'!$D$70*('[2]Sheet1 (2)'!$D$72-crack_s_index)/'[2]Sheet1 (2)'!$D$72,IF([2]shee2!D1546='[2]Sheet1 (2)'!$C$71,'[2]Sheet1 (2)'!$D$71*('[2]Sheet1 (2)'!$D$72-crack_s_index)/'[2]Sheet1 (2)'!$D$72))))</f>
        <v>5</v>
      </c>
      <c r="AW1606" s="157">
        <f>IF(IF(D1606='[2]Sheet1 (2)'!$C$69,'[2]Sheet1 (2)'!$D$69*('[2]Sheet1 (2)'!$D$72-crack_t_index)/'[2]Sheet1 (2)'!$D$72,IF([2]shee2!D1546='[2]Sheet1 (2)'!$C$70,'[2]Sheet1 (2)'!$D$70*('[2]Sheet1 (2)'!$D$72-crack_t_index)/'[2]Sheet1 (2)'!$D$72,IF([2]shee2!D1546='[2]Sheet1 (2)'!$C$71,'[2]Sheet1 (2)'!$D$71*('[2]Sheet1 (2)'!$D$72-crack_t_index)/'[2]Sheet1 (2)'!$D$72)))&lt;0,0,IF(D1606='[2]Sheet1 (2)'!$C$69,'[2]Sheet1 (2)'!$D$69*('[2]Sheet1 (2)'!$D$72-crack_t_index)/'[2]Sheet1 (2)'!$D$72,IF([2]shee2!D1546='[2]Sheet1 (2)'!$C$70,'[2]Sheet1 (2)'!$D$70*('[2]Sheet1 (2)'!$D$72-crack_t_index)/'[2]Sheet1 (2)'!$D$72,IF([2]shee2!D1546='[2]Sheet1 (2)'!$C$71,'[2]Sheet1 (2)'!$D$71*('[2]Sheet1 (2)'!$D$72-crack_t_index)/'[2]Sheet1 (2)'!$D$72))))</f>
        <v>4.375</v>
      </c>
      <c r="AX1606" s="157">
        <f>IF(IF(D1606='[2]Sheet1 (2)'!$C$69,'[2]Sheet1 (2)'!$D$69*('[2]Sheet1 (2)'!$D$72-rave_index)/'[2]Sheet1 (2)'!$D$72,IF([2]shee2!D1546='[2]Sheet1 (2)'!$C$70,'[2]Sheet1 (2)'!$D$70*('[2]Sheet1 (2)'!$D$72-rave_index)/'[2]Sheet1 (2)'!$D$72,IF([2]shee2!D1546='[2]Sheet1 (2)'!$C$71,'[2]Sheet1 (2)'!$D$71*('[2]Sheet1 (2)'!$D$72-rave_index)/'[2]Sheet1 (2)'!$D$72)))&lt;0,0,IF(D1606='[2]Sheet1 (2)'!$C$69,'[2]Sheet1 (2)'!$D$69*('[2]Sheet1 (2)'!$D$72-rave_index)/'[2]Sheet1 (2)'!$D$72,IF([2]shee2!D1546='[2]Sheet1 (2)'!$C$70,'[2]Sheet1 (2)'!$D$70*('[2]Sheet1 (2)'!$D$72-rave_index)/'[2]Sheet1 (2)'!$D$72,IF([2]shee2!D1546='[2]Sheet1 (2)'!$C$71,'[2]Sheet1 (2)'!$D$71*('[2]Sheet1 (2)'!$D$72-rave_index)/'[2]Sheet1 (2)'!$D$72))))</f>
        <v>5</v>
      </c>
      <c r="AY1606" s="157">
        <f>IF(IF(D1606='[2]Sheet1 (2)'!$C$69,'[2]Sheet1 (2)'!$D$69*('[2]Sheet1 (2)'!$D$72-rough_index)/'[2]Sheet1 (2)'!$D$72,IF([2]shee2!D1546='[2]Sheet1 (2)'!$C$70,'[2]Sheet1 (2)'!$D$70*('[2]Sheet1 (2)'!$D$72-rough_index)/'[2]Sheet1 (2)'!$D$72,IF([2]shee2!D1546='[2]Sheet1 (2)'!$C$71,'[2]Sheet1 (2)'!$D$71*('[2]Sheet1 (2)'!$D$72-rough_index)/'[2]Sheet1 (2)'!$D$72)))&lt;0,0,IF(D1606='[2]Sheet1 (2)'!$C$69,'[2]Sheet1 (2)'!$D$69*('[2]Sheet1 (2)'!$D$72-rough_index)/'[2]Sheet1 (2)'!$D$72,IF([2]shee2!D1546='[2]Sheet1 (2)'!$C$70,'[2]Sheet1 (2)'!$D$70*('[2]Sheet1 (2)'!$D$72-rough_index)/'[2]Sheet1 (2)'!$D$72,IF([2]shee2!D1546='[2]Sheet1 (2)'!$C$71,'[2]Sheet1 (2)'!$D$71*('[2]Sheet1 (2)'!$D$72-rough_index)/'[2]Sheet1 (2)'!$D$72))))</f>
        <v>4.166666666666667</v>
      </c>
      <c r="AZ1606" s="179">
        <f>+(AU1606*'[2]Sheet1 (2)'!$C$77)+(AV1606*'[2]Sheet1 (2)'!$C$78)+(AW1606*'[2]Sheet1 (2)'!$C$79)+(AX1606*'[2]Sheet1 (2)'!$C$80)+(AY1606*'[2]Sheet1 (2)'!$C$81)</f>
        <v>4.7249999999999996</v>
      </c>
      <c r="BA1606" s="213" t="str">
        <f t="shared" si="50"/>
        <v>Good</v>
      </c>
      <c r="BE1606">
        <f>IF(D1606='[2]Sheet1 (2)'!$C$61,'[2]Sheet1 (2)'!$D$61*(counts^2)+'[2]Sheet1 (2)'!$G$61*counts+'[2]Sheet1 (2)'!$J$61,IF(D1606='[2]Sheet1 (2)'!$C$62,'[2]Sheet1 (2)'!$D$62*counts+'[2]Sheet1 (2)'!$G$62,IF(D1606='[2]Sheet1 (2)'!$C$63,'[2]Sheet1 (2)'!$D$63*counts+'[2]Sheet1 (2)'!$G$63,IF(D1606='[2]Sheet1 (2)'!$C$64,'[2]Sheet1 (2)'!$D$64*counts+'[2]Sheet1 (2)'!$G$64))))</f>
        <v>2.0984129299999998</v>
      </c>
    </row>
    <row r="1607" spans="1:57" ht="12.6" customHeight="1">
      <c r="A1607" s="176" t="s">
        <v>282</v>
      </c>
      <c r="B1607" s="145" t="s">
        <v>76</v>
      </c>
      <c r="C1607" s="170">
        <v>1740</v>
      </c>
      <c r="D1607" s="174" t="s">
        <v>77</v>
      </c>
      <c r="E1607" s="171">
        <v>7.5</v>
      </c>
      <c r="F1607" s="171">
        <v>3</v>
      </c>
      <c r="G1607" s="171" t="s">
        <v>77</v>
      </c>
      <c r="H1607" s="171">
        <v>3</v>
      </c>
      <c r="I1607" s="171" t="s">
        <v>77</v>
      </c>
      <c r="J1607" s="173" t="s">
        <v>80</v>
      </c>
      <c r="K1607" s="173" t="s">
        <v>80</v>
      </c>
      <c r="L1607" s="169">
        <f>VLOOKUP(CONCATENATE(J1607,K1607),'Sheet1 (2)'!$J$6:$K$26,2,FALSE)</f>
        <v>0</v>
      </c>
      <c r="M1607" s="173" t="s">
        <v>80</v>
      </c>
      <c r="N1607" s="173" t="s">
        <v>80</v>
      </c>
      <c r="O1607" s="177">
        <f>VLOOKUP(CONCATENATE(M1607,N1607),'[2]Sheet1 (2)'!$L$6:$M$26,2,FALSE)</f>
        <v>0</v>
      </c>
      <c r="P1607" s="173" t="s">
        <v>83</v>
      </c>
      <c r="Q1607" s="173" t="s">
        <v>78</v>
      </c>
      <c r="R1607" s="177">
        <f>VLOOKUP(CONCATENATE(P1607,Q1607),'[2]Sheet1 (2)'!$N$6:$O$26,2,FALSE)</f>
        <v>7.5</v>
      </c>
      <c r="S1607" s="173" t="s">
        <v>80</v>
      </c>
      <c r="T1607" s="173" t="s">
        <v>80</v>
      </c>
      <c r="U1607" s="177">
        <f>VLOOKUP(CONCATENATE(S1607,T1607),'[2]Sheet1 (2)'!$P$6:$Q$26,2,FALSE)</f>
        <v>0</v>
      </c>
      <c r="V1607" s="173" t="s">
        <v>80</v>
      </c>
      <c r="W1607" s="173" t="s">
        <v>80</v>
      </c>
      <c r="X1607" s="177">
        <f>VLOOKUP(CONCATENATE(V1607,W1607),'[2]Sheet1 (2)'!$R$6:$S$26,2,FALSE)</f>
        <v>0</v>
      </c>
      <c r="Y1607" s="173" t="s">
        <v>80</v>
      </c>
      <c r="Z1607" s="173" t="s">
        <v>80</v>
      </c>
      <c r="AA1607" s="177">
        <f>VLOOKUP(CONCATENATE(Y1607,Z1607),'[2]Sheet1 (2)'!$T$6:$U$26,2,FALSE)</f>
        <v>0</v>
      </c>
      <c r="AB1607" s="173" t="s">
        <v>80</v>
      </c>
      <c r="AC1607" s="173" t="s">
        <v>80</v>
      </c>
      <c r="AD1607" s="177">
        <f>VLOOKUP(CONCATENATE(AB1607,AC1607),'[2]Sheet1 (2)'!$X$6:$Y$26,2,FALSE)</f>
        <v>0</v>
      </c>
      <c r="AE1607" s="173" t="s">
        <v>82</v>
      </c>
      <c r="AF1607" s="173" t="s">
        <v>81</v>
      </c>
      <c r="AG1607" s="177">
        <f>VLOOKUP(CONCATENATE(AE1607,AF1607),'[2]Sheet1 (2)'!$Z$6:$AA$26,2,FALSE)</f>
        <v>66</v>
      </c>
      <c r="AH1607" s="180"/>
      <c r="AI1607" s="175"/>
      <c r="AJ1607" s="140"/>
      <c r="AK1607" s="176" t="s">
        <v>282</v>
      </c>
      <c r="AL1607" s="176" t="s">
        <v>76</v>
      </c>
      <c r="AM1607" s="170">
        <f t="shared" si="51"/>
        <v>1740</v>
      </c>
      <c r="AN1607" s="147"/>
      <c r="AO1607" s="230"/>
      <c r="AP1607" s="183"/>
      <c r="AQ1607" s="157"/>
      <c r="AR1607" s="158"/>
      <c r="AS1607" s="145">
        <f>LOOKUP(rufmkm,'[2]Sheet1 (2)'!$V$62:$V$71,'[2]Sheet1 (2)'!$W$62:$W$71)</f>
        <v>10</v>
      </c>
      <c r="AT1607" s="140"/>
      <c r="AU1607" s="157">
        <f>IF(IF(D1607='[2]Sheet1 (2)'!$C$69,'[2]Sheet1 (2)'!$D$69*('[2]Sheet1 (2)'!$D$72-rut_index)/'[2]Sheet1 (2)'!$D$72,IF([2]shee2!D1547='[2]Sheet1 (2)'!$C$70,'[2]Sheet1 (2)'!$D$70*('[2]Sheet1 (2)'!$D$72-rut_index)/'[2]Sheet1 (2)'!$D$72,IF([2]shee2!D1547='[2]Sheet1 (2)'!$C$71,'[2]Sheet1 (2)'!$D$71*('[2]Sheet1 (2)'!$D$72-rut_index)/'[2]Sheet1 (2)'!$D$72)))&lt;0,0,IF(D1607='[2]Sheet1 (2)'!$C$69,'[2]Sheet1 (2)'!$D$69*('[2]Sheet1 (2)'!$D$72-rut_index)/'[2]Sheet1 (2)'!$D$72,IF([2]shee2!D1547='[2]Sheet1 (2)'!$C$70,'[2]Sheet1 (2)'!$D$70*('[2]Sheet1 (2)'!$D$72-rut_index)/'[2]Sheet1 (2)'!$D$72,IF([2]shee2!D1547='[2]Sheet1 (2)'!$C$71,'[2]Sheet1 (2)'!$D$71*('[2]Sheet1 (2)'!$D$72-rut_index)/'[2]Sheet1 (2)'!$D$72))))</f>
        <v>5</v>
      </c>
      <c r="AV1607" s="157">
        <f>IF(IF(D1607='[2]Sheet1 (2)'!$C$69,'[2]Sheet1 (2)'!$D$69*('[2]Sheet1 (2)'!$D$72-crack_s_index)/'[2]Sheet1 (2)'!$D$72,IF([2]shee2!D1547='[2]Sheet1 (2)'!$C$70,'[2]Sheet1 (2)'!$D$70*('[2]Sheet1 (2)'!$D$72-crack_s_index)/'[2]Sheet1 (2)'!$D$72,IF([2]shee2!D1547='[2]Sheet1 (2)'!$C$71,'[2]Sheet1 (2)'!$D$71*('[2]Sheet1 (2)'!$D$72-crack_s_index)/'[2]Sheet1 (2)'!$D$72)))&lt;0,0,IF(D1607='[2]Sheet1 (2)'!$C$69,'[2]Sheet1 (2)'!$D$69*('[2]Sheet1 (2)'!$D$72-crack_s_index)/'[2]Sheet1 (2)'!$D$72,IF([2]shee2!D1547='[2]Sheet1 (2)'!$C$70,'[2]Sheet1 (2)'!$D$70*('[2]Sheet1 (2)'!$D$72-crack_s_index)/'[2]Sheet1 (2)'!$D$72,IF([2]shee2!D1547='[2]Sheet1 (2)'!$C$71,'[2]Sheet1 (2)'!$D$71*('[2]Sheet1 (2)'!$D$72-crack_s_index)/'[2]Sheet1 (2)'!$D$72))))</f>
        <v>5</v>
      </c>
      <c r="AW1607" s="157">
        <f>IF(IF(D1607='[2]Sheet1 (2)'!$C$69,'[2]Sheet1 (2)'!$D$69*('[2]Sheet1 (2)'!$D$72-crack_t_index)/'[2]Sheet1 (2)'!$D$72,IF([2]shee2!D1547='[2]Sheet1 (2)'!$C$70,'[2]Sheet1 (2)'!$D$70*('[2]Sheet1 (2)'!$D$72-crack_t_index)/'[2]Sheet1 (2)'!$D$72,IF([2]shee2!D1547='[2]Sheet1 (2)'!$C$71,'[2]Sheet1 (2)'!$D$71*('[2]Sheet1 (2)'!$D$72-crack_t_index)/'[2]Sheet1 (2)'!$D$72)))&lt;0,0,IF(D1607='[2]Sheet1 (2)'!$C$69,'[2]Sheet1 (2)'!$D$69*('[2]Sheet1 (2)'!$D$72-crack_t_index)/'[2]Sheet1 (2)'!$D$72,IF([2]shee2!D1547='[2]Sheet1 (2)'!$C$70,'[2]Sheet1 (2)'!$D$70*('[2]Sheet1 (2)'!$D$72-crack_t_index)/'[2]Sheet1 (2)'!$D$72,IF([2]shee2!D1547='[2]Sheet1 (2)'!$C$71,'[2]Sheet1 (2)'!$D$71*('[2]Sheet1 (2)'!$D$72-crack_t_index)/'[2]Sheet1 (2)'!$D$72))))</f>
        <v>4.375</v>
      </c>
      <c r="AX1607" s="157">
        <f>IF(IF(D1607='[2]Sheet1 (2)'!$C$69,'[2]Sheet1 (2)'!$D$69*('[2]Sheet1 (2)'!$D$72-rave_index)/'[2]Sheet1 (2)'!$D$72,IF([2]shee2!D1547='[2]Sheet1 (2)'!$C$70,'[2]Sheet1 (2)'!$D$70*('[2]Sheet1 (2)'!$D$72-rave_index)/'[2]Sheet1 (2)'!$D$72,IF([2]shee2!D1547='[2]Sheet1 (2)'!$C$71,'[2]Sheet1 (2)'!$D$71*('[2]Sheet1 (2)'!$D$72-rave_index)/'[2]Sheet1 (2)'!$D$72)))&lt;0,0,IF(D1607='[2]Sheet1 (2)'!$C$69,'[2]Sheet1 (2)'!$D$69*('[2]Sheet1 (2)'!$D$72-rave_index)/'[2]Sheet1 (2)'!$D$72,IF([2]shee2!D1547='[2]Sheet1 (2)'!$C$70,'[2]Sheet1 (2)'!$D$70*('[2]Sheet1 (2)'!$D$72-rave_index)/'[2]Sheet1 (2)'!$D$72,IF([2]shee2!D1547='[2]Sheet1 (2)'!$C$71,'[2]Sheet1 (2)'!$D$71*('[2]Sheet1 (2)'!$D$72-rave_index)/'[2]Sheet1 (2)'!$D$72))))</f>
        <v>5</v>
      </c>
      <c r="AY1607" s="157">
        <f>IF(IF(D1607='[2]Sheet1 (2)'!$C$69,'[2]Sheet1 (2)'!$D$69*('[2]Sheet1 (2)'!$D$72-rough_index)/'[2]Sheet1 (2)'!$D$72,IF([2]shee2!D1547='[2]Sheet1 (2)'!$C$70,'[2]Sheet1 (2)'!$D$70*('[2]Sheet1 (2)'!$D$72-rough_index)/'[2]Sheet1 (2)'!$D$72,IF([2]shee2!D1547='[2]Sheet1 (2)'!$C$71,'[2]Sheet1 (2)'!$D$71*('[2]Sheet1 (2)'!$D$72-rough_index)/'[2]Sheet1 (2)'!$D$72)))&lt;0,0,IF(D1607='[2]Sheet1 (2)'!$C$69,'[2]Sheet1 (2)'!$D$69*('[2]Sheet1 (2)'!$D$72-rough_index)/'[2]Sheet1 (2)'!$D$72,IF([2]shee2!D1547='[2]Sheet1 (2)'!$C$70,'[2]Sheet1 (2)'!$D$70*('[2]Sheet1 (2)'!$D$72-rough_index)/'[2]Sheet1 (2)'!$D$72,IF([2]shee2!D1547='[2]Sheet1 (2)'!$C$71,'[2]Sheet1 (2)'!$D$71*('[2]Sheet1 (2)'!$D$72-rough_index)/'[2]Sheet1 (2)'!$D$72))))</f>
        <v>4.166666666666667</v>
      </c>
      <c r="AZ1607" s="179">
        <f>+(AU1607*'[2]Sheet1 (2)'!$C$77)+(AV1607*'[2]Sheet1 (2)'!$C$78)+(AW1607*'[2]Sheet1 (2)'!$C$79)+(AX1607*'[2]Sheet1 (2)'!$C$80)+(AY1607*'[2]Sheet1 (2)'!$C$81)</f>
        <v>4.7249999999999996</v>
      </c>
      <c r="BA1607" s="213" t="str">
        <f t="shared" si="50"/>
        <v>Good</v>
      </c>
      <c r="BE1607">
        <f>IF(D1607='[2]Sheet1 (2)'!$C$61,'[2]Sheet1 (2)'!$D$61*(counts^2)+'[2]Sheet1 (2)'!$G$61*counts+'[2]Sheet1 (2)'!$J$61,IF(D1607='[2]Sheet1 (2)'!$C$62,'[2]Sheet1 (2)'!$D$62*counts+'[2]Sheet1 (2)'!$G$62,IF(D1607='[2]Sheet1 (2)'!$C$63,'[2]Sheet1 (2)'!$D$63*counts+'[2]Sheet1 (2)'!$G$63,IF(D1607='[2]Sheet1 (2)'!$C$64,'[2]Sheet1 (2)'!$D$64*counts+'[2]Sheet1 (2)'!$G$64))))</f>
        <v>2.0984129299999998</v>
      </c>
    </row>
    <row r="1608" spans="1:57" ht="12.6" customHeight="1">
      <c r="A1608" s="176" t="s">
        <v>282</v>
      </c>
      <c r="B1608" s="145" t="s">
        <v>76</v>
      </c>
      <c r="C1608" s="170">
        <v>1741</v>
      </c>
      <c r="D1608" s="174" t="s">
        <v>77</v>
      </c>
      <c r="E1608" s="171">
        <v>7.5</v>
      </c>
      <c r="F1608" s="171">
        <v>3</v>
      </c>
      <c r="G1608" s="171" t="s">
        <v>77</v>
      </c>
      <c r="H1608" s="171">
        <v>3</v>
      </c>
      <c r="I1608" s="171" t="s">
        <v>77</v>
      </c>
      <c r="J1608" s="173" t="s">
        <v>80</v>
      </c>
      <c r="K1608" s="173" t="s">
        <v>80</v>
      </c>
      <c r="L1608" s="169">
        <f>VLOOKUP(CONCATENATE(J1608,K1608),'Sheet1 (2)'!$J$6:$K$26,2,FALSE)</f>
        <v>0</v>
      </c>
      <c r="M1608" s="173" t="s">
        <v>83</v>
      </c>
      <c r="N1608" s="173" t="s">
        <v>78</v>
      </c>
      <c r="O1608" s="177">
        <f>VLOOKUP(CONCATENATE(M1608,N1608),'[2]Sheet1 (2)'!$L$6:$M$26,2,FALSE)</f>
        <v>7.5</v>
      </c>
      <c r="P1608" s="173" t="s">
        <v>83</v>
      </c>
      <c r="Q1608" s="173" t="s">
        <v>78</v>
      </c>
      <c r="R1608" s="177">
        <f>VLOOKUP(CONCATENATE(P1608,Q1608),'[2]Sheet1 (2)'!$N$6:$O$26,2,FALSE)</f>
        <v>7.5</v>
      </c>
      <c r="S1608" s="173" t="s">
        <v>80</v>
      </c>
      <c r="T1608" s="173" t="s">
        <v>80</v>
      </c>
      <c r="U1608" s="177">
        <f>VLOOKUP(CONCATENATE(S1608,T1608),'[2]Sheet1 (2)'!$P$6:$Q$26,2,FALSE)</f>
        <v>0</v>
      </c>
      <c r="V1608" s="173" t="s">
        <v>80</v>
      </c>
      <c r="W1608" s="173" t="s">
        <v>80</v>
      </c>
      <c r="X1608" s="177">
        <f>VLOOKUP(CONCATENATE(V1608,W1608),'[2]Sheet1 (2)'!$R$6:$S$26,2,FALSE)</f>
        <v>0</v>
      </c>
      <c r="Y1608" s="173" t="s">
        <v>80</v>
      </c>
      <c r="Z1608" s="173" t="s">
        <v>80</v>
      </c>
      <c r="AA1608" s="177">
        <f>VLOOKUP(CONCATENATE(Y1608,Z1608),'[2]Sheet1 (2)'!$T$6:$U$26,2,FALSE)</f>
        <v>0</v>
      </c>
      <c r="AB1608" s="173" t="s">
        <v>80</v>
      </c>
      <c r="AC1608" s="173" t="s">
        <v>80</v>
      </c>
      <c r="AD1608" s="177">
        <f>VLOOKUP(CONCATENATE(AB1608,AC1608),'[2]Sheet1 (2)'!$X$6:$Y$26,2,FALSE)</f>
        <v>0</v>
      </c>
      <c r="AE1608" s="173" t="s">
        <v>82</v>
      </c>
      <c r="AF1608" s="173" t="s">
        <v>81</v>
      </c>
      <c r="AG1608" s="177">
        <f>VLOOKUP(CONCATENATE(AE1608,AF1608),'[2]Sheet1 (2)'!$Z$6:$AA$26,2,FALSE)</f>
        <v>66</v>
      </c>
      <c r="AH1608" s="180"/>
      <c r="AI1608" s="175"/>
      <c r="AJ1608" s="140"/>
      <c r="AK1608" s="176" t="s">
        <v>282</v>
      </c>
      <c r="AL1608" s="176" t="s">
        <v>76</v>
      </c>
      <c r="AM1608" s="170">
        <f t="shared" si="51"/>
        <v>1741</v>
      </c>
      <c r="AN1608" s="147"/>
      <c r="AO1608" s="230"/>
      <c r="AP1608" s="183"/>
      <c r="AQ1608" s="157"/>
      <c r="AR1608" s="158"/>
      <c r="AS1608" s="145">
        <f>LOOKUP(rufmkm,'[2]Sheet1 (2)'!$V$62:$V$71,'[2]Sheet1 (2)'!$W$62:$W$71)</f>
        <v>10</v>
      </c>
      <c r="AT1608" s="140"/>
      <c r="AU1608" s="157">
        <f>IF(IF(D1608='[2]Sheet1 (2)'!$C$69,'[2]Sheet1 (2)'!$D$69*('[2]Sheet1 (2)'!$D$72-rut_index)/'[2]Sheet1 (2)'!$D$72,IF([2]shee2!D1548='[2]Sheet1 (2)'!$C$70,'[2]Sheet1 (2)'!$D$70*('[2]Sheet1 (2)'!$D$72-rut_index)/'[2]Sheet1 (2)'!$D$72,IF([2]shee2!D1548='[2]Sheet1 (2)'!$C$71,'[2]Sheet1 (2)'!$D$71*('[2]Sheet1 (2)'!$D$72-rut_index)/'[2]Sheet1 (2)'!$D$72)))&lt;0,0,IF(D1608='[2]Sheet1 (2)'!$C$69,'[2]Sheet1 (2)'!$D$69*('[2]Sheet1 (2)'!$D$72-rut_index)/'[2]Sheet1 (2)'!$D$72,IF([2]shee2!D1548='[2]Sheet1 (2)'!$C$70,'[2]Sheet1 (2)'!$D$70*('[2]Sheet1 (2)'!$D$72-rut_index)/'[2]Sheet1 (2)'!$D$72,IF([2]shee2!D1548='[2]Sheet1 (2)'!$C$71,'[2]Sheet1 (2)'!$D$71*('[2]Sheet1 (2)'!$D$72-rut_index)/'[2]Sheet1 (2)'!$D$72))))</f>
        <v>5</v>
      </c>
      <c r="AV1608" s="157">
        <f>IF(IF(D1608='[2]Sheet1 (2)'!$C$69,'[2]Sheet1 (2)'!$D$69*('[2]Sheet1 (2)'!$D$72-crack_s_index)/'[2]Sheet1 (2)'!$D$72,IF([2]shee2!D1548='[2]Sheet1 (2)'!$C$70,'[2]Sheet1 (2)'!$D$70*('[2]Sheet1 (2)'!$D$72-crack_s_index)/'[2]Sheet1 (2)'!$D$72,IF([2]shee2!D1548='[2]Sheet1 (2)'!$C$71,'[2]Sheet1 (2)'!$D$71*('[2]Sheet1 (2)'!$D$72-crack_s_index)/'[2]Sheet1 (2)'!$D$72)))&lt;0,0,IF(D1608='[2]Sheet1 (2)'!$C$69,'[2]Sheet1 (2)'!$D$69*('[2]Sheet1 (2)'!$D$72-crack_s_index)/'[2]Sheet1 (2)'!$D$72,IF([2]shee2!D1548='[2]Sheet1 (2)'!$C$70,'[2]Sheet1 (2)'!$D$70*('[2]Sheet1 (2)'!$D$72-crack_s_index)/'[2]Sheet1 (2)'!$D$72,IF([2]shee2!D1548='[2]Sheet1 (2)'!$C$71,'[2]Sheet1 (2)'!$D$71*('[2]Sheet1 (2)'!$D$72-crack_s_index)/'[2]Sheet1 (2)'!$D$72))))</f>
        <v>4.375</v>
      </c>
      <c r="AW1608" s="157">
        <f>IF(IF(D1608='[2]Sheet1 (2)'!$C$69,'[2]Sheet1 (2)'!$D$69*('[2]Sheet1 (2)'!$D$72-crack_t_index)/'[2]Sheet1 (2)'!$D$72,IF([2]shee2!D1548='[2]Sheet1 (2)'!$C$70,'[2]Sheet1 (2)'!$D$70*('[2]Sheet1 (2)'!$D$72-crack_t_index)/'[2]Sheet1 (2)'!$D$72,IF([2]shee2!D1548='[2]Sheet1 (2)'!$C$71,'[2]Sheet1 (2)'!$D$71*('[2]Sheet1 (2)'!$D$72-crack_t_index)/'[2]Sheet1 (2)'!$D$72)))&lt;0,0,IF(D1608='[2]Sheet1 (2)'!$C$69,'[2]Sheet1 (2)'!$D$69*('[2]Sheet1 (2)'!$D$72-crack_t_index)/'[2]Sheet1 (2)'!$D$72,IF([2]shee2!D1548='[2]Sheet1 (2)'!$C$70,'[2]Sheet1 (2)'!$D$70*('[2]Sheet1 (2)'!$D$72-crack_t_index)/'[2]Sheet1 (2)'!$D$72,IF([2]shee2!D1548='[2]Sheet1 (2)'!$C$71,'[2]Sheet1 (2)'!$D$71*('[2]Sheet1 (2)'!$D$72-crack_t_index)/'[2]Sheet1 (2)'!$D$72))))</f>
        <v>4.375</v>
      </c>
      <c r="AX1608" s="157">
        <f>IF(IF(D1608='[2]Sheet1 (2)'!$C$69,'[2]Sheet1 (2)'!$D$69*('[2]Sheet1 (2)'!$D$72-rave_index)/'[2]Sheet1 (2)'!$D$72,IF([2]shee2!D1548='[2]Sheet1 (2)'!$C$70,'[2]Sheet1 (2)'!$D$70*('[2]Sheet1 (2)'!$D$72-rave_index)/'[2]Sheet1 (2)'!$D$72,IF([2]shee2!D1548='[2]Sheet1 (2)'!$C$71,'[2]Sheet1 (2)'!$D$71*('[2]Sheet1 (2)'!$D$72-rave_index)/'[2]Sheet1 (2)'!$D$72)))&lt;0,0,IF(D1608='[2]Sheet1 (2)'!$C$69,'[2]Sheet1 (2)'!$D$69*('[2]Sheet1 (2)'!$D$72-rave_index)/'[2]Sheet1 (2)'!$D$72,IF([2]shee2!D1548='[2]Sheet1 (2)'!$C$70,'[2]Sheet1 (2)'!$D$70*('[2]Sheet1 (2)'!$D$72-rave_index)/'[2]Sheet1 (2)'!$D$72,IF([2]shee2!D1548='[2]Sheet1 (2)'!$C$71,'[2]Sheet1 (2)'!$D$71*('[2]Sheet1 (2)'!$D$72-rave_index)/'[2]Sheet1 (2)'!$D$72))))</f>
        <v>5</v>
      </c>
      <c r="AY1608" s="157">
        <f>IF(IF(D1608='[2]Sheet1 (2)'!$C$69,'[2]Sheet1 (2)'!$D$69*('[2]Sheet1 (2)'!$D$72-rough_index)/'[2]Sheet1 (2)'!$D$72,IF([2]shee2!D1548='[2]Sheet1 (2)'!$C$70,'[2]Sheet1 (2)'!$D$70*('[2]Sheet1 (2)'!$D$72-rough_index)/'[2]Sheet1 (2)'!$D$72,IF([2]shee2!D1548='[2]Sheet1 (2)'!$C$71,'[2]Sheet1 (2)'!$D$71*('[2]Sheet1 (2)'!$D$72-rough_index)/'[2]Sheet1 (2)'!$D$72)))&lt;0,0,IF(D1608='[2]Sheet1 (2)'!$C$69,'[2]Sheet1 (2)'!$D$69*('[2]Sheet1 (2)'!$D$72-rough_index)/'[2]Sheet1 (2)'!$D$72,IF([2]shee2!D1548='[2]Sheet1 (2)'!$C$70,'[2]Sheet1 (2)'!$D$70*('[2]Sheet1 (2)'!$D$72-rough_index)/'[2]Sheet1 (2)'!$D$72,IF([2]shee2!D1548='[2]Sheet1 (2)'!$C$71,'[2]Sheet1 (2)'!$D$71*('[2]Sheet1 (2)'!$D$72-rough_index)/'[2]Sheet1 (2)'!$D$72))))</f>
        <v>4.166666666666667</v>
      </c>
      <c r="AZ1608" s="179">
        <f>+(AU1608*'[2]Sheet1 (2)'!$C$77)+(AV1608*'[2]Sheet1 (2)'!$C$78)+(AW1608*'[2]Sheet1 (2)'!$C$79)+(AX1608*'[2]Sheet1 (2)'!$C$80)+(AY1608*'[2]Sheet1 (2)'!$C$81)</f>
        <v>4.5</v>
      </c>
      <c r="BA1608" s="213" t="str">
        <f t="shared" si="50"/>
        <v>Good</v>
      </c>
      <c r="BE1608">
        <f>IF(D1608='[2]Sheet1 (2)'!$C$61,'[2]Sheet1 (2)'!$D$61*(counts^2)+'[2]Sheet1 (2)'!$G$61*counts+'[2]Sheet1 (2)'!$J$61,IF(D1608='[2]Sheet1 (2)'!$C$62,'[2]Sheet1 (2)'!$D$62*counts+'[2]Sheet1 (2)'!$G$62,IF(D1608='[2]Sheet1 (2)'!$C$63,'[2]Sheet1 (2)'!$D$63*counts+'[2]Sheet1 (2)'!$G$63,IF(D1608='[2]Sheet1 (2)'!$C$64,'[2]Sheet1 (2)'!$D$64*counts+'[2]Sheet1 (2)'!$G$64))))</f>
        <v>2.0984129299999998</v>
      </c>
    </row>
    <row r="1609" spans="1:57" ht="12.6" customHeight="1">
      <c r="A1609" s="176" t="s">
        <v>282</v>
      </c>
      <c r="B1609" s="145" t="s">
        <v>76</v>
      </c>
      <c r="C1609" s="170">
        <v>1742</v>
      </c>
      <c r="D1609" s="174" t="s">
        <v>77</v>
      </c>
      <c r="E1609" s="171">
        <v>7.5</v>
      </c>
      <c r="F1609" s="171">
        <v>3</v>
      </c>
      <c r="G1609" s="171" t="s">
        <v>77</v>
      </c>
      <c r="H1609" s="171">
        <v>3</v>
      </c>
      <c r="I1609" s="171" t="s">
        <v>77</v>
      </c>
      <c r="J1609" s="173" t="s">
        <v>80</v>
      </c>
      <c r="K1609" s="173" t="s">
        <v>80</v>
      </c>
      <c r="L1609" s="169">
        <f>VLOOKUP(CONCATENATE(J1609,K1609),'Sheet1 (2)'!$J$6:$K$26,2,FALSE)</f>
        <v>0</v>
      </c>
      <c r="M1609" s="173" t="s">
        <v>83</v>
      </c>
      <c r="N1609" s="173" t="s">
        <v>78</v>
      </c>
      <c r="O1609" s="177">
        <f>VLOOKUP(CONCATENATE(M1609,N1609),'[2]Sheet1 (2)'!$L$6:$M$26,2,FALSE)</f>
        <v>7.5</v>
      </c>
      <c r="P1609" s="173" t="s">
        <v>83</v>
      </c>
      <c r="Q1609" s="173" t="s">
        <v>78</v>
      </c>
      <c r="R1609" s="177">
        <f>VLOOKUP(CONCATENATE(P1609,Q1609),'[2]Sheet1 (2)'!$N$6:$O$26,2,FALSE)</f>
        <v>7.5</v>
      </c>
      <c r="S1609" s="173" t="s">
        <v>80</v>
      </c>
      <c r="T1609" s="173" t="s">
        <v>80</v>
      </c>
      <c r="U1609" s="177">
        <f>VLOOKUP(CONCATENATE(S1609,T1609),'[2]Sheet1 (2)'!$P$6:$Q$26,2,FALSE)</f>
        <v>0</v>
      </c>
      <c r="V1609" s="173" t="s">
        <v>80</v>
      </c>
      <c r="W1609" s="173" t="s">
        <v>80</v>
      </c>
      <c r="X1609" s="177">
        <f>VLOOKUP(CONCATENATE(V1609,W1609),'[2]Sheet1 (2)'!$R$6:$S$26,2,FALSE)</f>
        <v>0</v>
      </c>
      <c r="Y1609" s="173" t="s">
        <v>80</v>
      </c>
      <c r="Z1609" s="173" t="s">
        <v>80</v>
      </c>
      <c r="AA1609" s="177">
        <f>VLOOKUP(CONCATENATE(Y1609,Z1609),'[2]Sheet1 (2)'!$T$6:$U$26,2,FALSE)</f>
        <v>0</v>
      </c>
      <c r="AB1609" s="173" t="s">
        <v>80</v>
      </c>
      <c r="AC1609" s="173" t="s">
        <v>80</v>
      </c>
      <c r="AD1609" s="177">
        <f>VLOOKUP(CONCATENATE(AB1609,AC1609),'[2]Sheet1 (2)'!$X$6:$Y$26,2,FALSE)</f>
        <v>0</v>
      </c>
      <c r="AE1609" s="173" t="s">
        <v>82</v>
      </c>
      <c r="AF1609" s="173" t="s">
        <v>81</v>
      </c>
      <c r="AG1609" s="177">
        <f>VLOOKUP(CONCATENATE(AE1609,AF1609),'[2]Sheet1 (2)'!$Z$6:$AA$26,2,FALSE)</f>
        <v>66</v>
      </c>
      <c r="AH1609" s="180"/>
      <c r="AI1609" s="175"/>
      <c r="AJ1609" s="140"/>
      <c r="AK1609" s="176" t="s">
        <v>282</v>
      </c>
      <c r="AL1609" s="176" t="s">
        <v>76</v>
      </c>
      <c r="AM1609" s="170">
        <f t="shared" si="51"/>
        <v>1742</v>
      </c>
      <c r="AN1609" s="147"/>
      <c r="AO1609" s="230"/>
      <c r="AP1609" s="183"/>
      <c r="AQ1609" s="157"/>
      <c r="AR1609" s="158"/>
      <c r="AS1609" s="145">
        <f>LOOKUP(rufmkm,'[2]Sheet1 (2)'!$V$62:$V$71,'[2]Sheet1 (2)'!$W$62:$W$71)</f>
        <v>10</v>
      </c>
      <c r="AT1609" s="140"/>
      <c r="AU1609" s="157">
        <f>IF(IF(D1609='[2]Sheet1 (2)'!$C$69,'[2]Sheet1 (2)'!$D$69*('[2]Sheet1 (2)'!$D$72-rut_index)/'[2]Sheet1 (2)'!$D$72,IF([2]shee2!D1549='[2]Sheet1 (2)'!$C$70,'[2]Sheet1 (2)'!$D$70*('[2]Sheet1 (2)'!$D$72-rut_index)/'[2]Sheet1 (2)'!$D$72,IF([2]shee2!D1549='[2]Sheet1 (2)'!$C$71,'[2]Sheet1 (2)'!$D$71*('[2]Sheet1 (2)'!$D$72-rut_index)/'[2]Sheet1 (2)'!$D$72)))&lt;0,0,IF(D1609='[2]Sheet1 (2)'!$C$69,'[2]Sheet1 (2)'!$D$69*('[2]Sheet1 (2)'!$D$72-rut_index)/'[2]Sheet1 (2)'!$D$72,IF([2]shee2!D1549='[2]Sheet1 (2)'!$C$70,'[2]Sheet1 (2)'!$D$70*('[2]Sheet1 (2)'!$D$72-rut_index)/'[2]Sheet1 (2)'!$D$72,IF([2]shee2!D1549='[2]Sheet1 (2)'!$C$71,'[2]Sheet1 (2)'!$D$71*('[2]Sheet1 (2)'!$D$72-rut_index)/'[2]Sheet1 (2)'!$D$72))))</f>
        <v>5</v>
      </c>
      <c r="AV1609" s="157">
        <f>IF(IF(D1609='[2]Sheet1 (2)'!$C$69,'[2]Sheet1 (2)'!$D$69*('[2]Sheet1 (2)'!$D$72-crack_s_index)/'[2]Sheet1 (2)'!$D$72,IF([2]shee2!D1549='[2]Sheet1 (2)'!$C$70,'[2]Sheet1 (2)'!$D$70*('[2]Sheet1 (2)'!$D$72-crack_s_index)/'[2]Sheet1 (2)'!$D$72,IF([2]shee2!D1549='[2]Sheet1 (2)'!$C$71,'[2]Sheet1 (2)'!$D$71*('[2]Sheet1 (2)'!$D$72-crack_s_index)/'[2]Sheet1 (2)'!$D$72)))&lt;0,0,IF(D1609='[2]Sheet1 (2)'!$C$69,'[2]Sheet1 (2)'!$D$69*('[2]Sheet1 (2)'!$D$72-crack_s_index)/'[2]Sheet1 (2)'!$D$72,IF([2]shee2!D1549='[2]Sheet1 (2)'!$C$70,'[2]Sheet1 (2)'!$D$70*('[2]Sheet1 (2)'!$D$72-crack_s_index)/'[2]Sheet1 (2)'!$D$72,IF([2]shee2!D1549='[2]Sheet1 (2)'!$C$71,'[2]Sheet1 (2)'!$D$71*('[2]Sheet1 (2)'!$D$72-crack_s_index)/'[2]Sheet1 (2)'!$D$72))))</f>
        <v>4.375</v>
      </c>
      <c r="AW1609" s="157">
        <f>IF(IF(D1609='[2]Sheet1 (2)'!$C$69,'[2]Sheet1 (2)'!$D$69*('[2]Sheet1 (2)'!$D$72-crack_t_index)/'[2]Sheet1 (2)'!$D$72,IF([2]shee2!D1549='[2]Sheet1 (2)'!$C$70,'[2]Sheet1 (2)'!$D$70*('[2]Sheet1 (2)'!$D$72-crack_t_index)/'[2]Sheet1 (2)'!$D$72,IF([2]shee2!D1549='[2]Sheet1 (2)'!$C$71,'[2]Sheet1 (2)'!$D$71*('[2]Sheet1 (2)'!$D$72-crack_t_index)/'[2]Sheet1 (2)'!$D$72)))&lt;0,0,IF(D1609='[2]Sheet1 (2)'!$C$69,'[2]Sheet1 (2)'!$D$69*('[2]Sheet1 (2)'!$D$72-crack_t_index)/'[2]Sheet1 (2)'!$D$72,IF([2]shee2!D1549='[2]Sheet1 (2)'!$C$70,'[2]Sheet1 (2)'!$D$70*('[2]Sheet1 (2)'!$D$72-crack_t_index)/'[2]Sheet1 (2)'!$D$72,IF([2]shee2!D1549='[2]Sheet1 (2)'!$C$71,'[2]Sheet1 (2)'!$D$71*('[2]Sheet1 (2)'!$D$72-crack_t_index)/'[2]Sheet1 (2)'!$D$72))))</f>
        <v>4.375</v>
      </c>
      <c r="AX1609" s="157">
        <f>IF(IF(D1609='[2]Sheet1 (2)'!$C$69,'[2]Sheet1 (2)'!$D$69*('[2]Sheet1 (2)'!$D$72-rave_index)/'[2]Sheet1 (2)'!$D$72,IF([2]shee2!D1549='[2]Sheet1 (2)'!$C$70,'[2]Sheet1 (2)'!$D$70*('[2]Sheet1 (2)'!$D$72-rave_index)/'[2]Sheet1 (2)'!$D$72,IF([2]shee2!D1549='[2]Sheet1 (2)'!$C$71,'[2]Sheet1 (2)'!$D$71*('[2]Sheet1 (2)'!$D$72-rave_index)/'[2]Sheet1 (2)'!$D$72)))&lt;0,0,IF(D1609='[2]Sheet1 (2)'!$C$69,'[2]Sheet1 (2)'!$D$69*('[2]Sheet1 (2)'!$D$72-rave_index)/'[2]Sheet1 (2)'!$D$72,IF([2]shee2!D1549='[2]Sheet1 (2)'!$C$70,'[2]Sheet1 (2)'!$D$70*('[2]Sheet1 (2)'!$D$72-rave_index)/'[2]Sheet1 (2)'!$D$72,IF([2]shee2!D1549='[2]Sheet1 (2)'!$C$71,'[2]Sheet1 (2)'!$D$71*('[2]Sheet1 (2)'!$D$72-rave_index)/'[2]Sheet1 (2)'!$D$72))))</f>
        <v>5</v>
      </c>
      <c r="AY1609" s="157">
        <f>IF(IF(D1609='[2]Sheet1 (2)'!$C$69,'[2]Sheet1 (2)'!$D$69*('[2]Sheet1 (2)'!$D$72-rough_index)/'[2]Sheet1 (2)'!$D$72,IF([2]shee2!D1549='[2]Sheet1 (2)'!$C$70,'[2]Sheet1 (2)'!$D$70*('[2]Sheet1 (2)'!$D$72-rough_index)/'[2]Sheet1 (2)'!$D$72,IF([2]shee2!D1549='[2]Sheet1 (2)'!$C$71,'[2]Sheet1 (2)'!$D$71*('[2]Sheet1 (2)'!$D$72-rough_index)/'[2]Sheet1 (2)'!$D$72)))&lt;0,0,IF(D1609='[2]Sheet1 (2)'!$C$69,'[2]Sheet1 (2)'!$D$69*('[2]Sheet1 (2)'!$D$72-rough_index)/'[2]Sheet1 (2)'!$D$72,IF([2]shee2!D1549='[2]Sheet1 (2)'!$C$70,'[2]Sheet1 (2)'!$D$70*('[2]Sheet1 (2)'!$D$72-rough_index)/'[2]Sheet1 (2)'!$D$72,IF([2]shee2!D1549='[2]Sheet1 (2)'!$C$71,'[2]Sheet1 (2)'!$D$71*('[2]Sheet1 (2)'!$D$72-rough_index)/'[2]Sheet1 (2)'!$D$72))))</f>
        <v>4.166666666666667</v>
      </c>
      <c r="AZ1609" s="179">
        <f>+(AU1609*'[2]Sheet1 (2)'!$C$77)+(AV1609*'[2]Sheet1 (2)'!$C$78)+(AW1609*'[2]Sheet1 (2)'!$C$79)+(AX1609*'[2]Sheet1 (2)'!$C$80)+(AY1609*'[2]Sheet1 (2)'!$C$81)</f>
        <v>4.5</v>
      </c>
      <c r="BA1609" s="213" t="str">
        <f t="shared" si="50"/>
        <v>Good</v>
      </c>
      <c r="BE1609">
        <f>IF(D1609='[2]Sheet1 (2)'!$C$61,'[2]Sheet1 (2)'!$D$61*(counts^2)+'[2]Sheet1 (2)'!$G$61*counts+'[2]Sheet1 (2)'!$J$61,IF(D1609='[2]Sheet1 (2)'!$C$62,'[2]Sheet1 (2)'!$D$62*counts+'[2]Sheet1 (2)'!$G$62,IF(D1609='[2]Sheet1 (2)'!$C$63,'[2]Sheet1 (2)'!$D$63*counts+'[2]Sheet1 (2)'!$G$63,IF(D1609='[2]Sheet1 (2)'!$C$64,'[2]Sheet1 (2)'!$D$64*counts+'[2]Sheet1 (2)'!$G$64))))</f>
        <v>2.0984129299999998</v>
      </c>
    </row>
    <row r="1610" spans="1:57" ht="12.6" customHeight="1">
      <c r="A1610" s="176" t="s">
        <v>282</v>
      </c>
      <c r="B1610" s="145" t="s">
        <v>76</v>
      </c>
      <c r="C1610" s="170">
        <v>1743</v>
      </c>
      <c r="D1610" s="174" t="s">
        <v>77</v>
      </c>
      <c r="E1610" s="171">
        <v>7.5</v>
      </c>
      <c r="F1610" s="171">
        <v>3</v>
      </c>
      <c r="G1610" s="171" t="s">
        <v>77</v>
      </c>
      <c r="H1610" s="171">
        <v>3</v>
      </c>
      <c r="I1610" s="171" t="s">
        <v>77</v>
      </c>
      <c r="J1610" s="173" t="s">
        <v>80</v>
      </c>
      <c r="K1610" s="173" t="s">
        <v>80</v>
      </c>
      <c r="L1610" s="169">
        <f>VLOOKUP(CONCATENATE(J1610,K1610),'Sheet1 (2)'!$J$6:$K$26,2,FALSE)</f>
        <v>0</v>
      </c>
      <c r="M1610" s="173" t="s">
        <v>83</v>
      </c>
      <c r="N1610" s="173" t="s">
        <v>78</v>
      </c>
      <c r="O1610" s="177">
        <f>VLOOKUP(CONCATENATE(M1610,N1610),'[2]Sheet1 (2)'!$L$6:$M$26,2,FALSE)</f>
        <v>7.5</v>
      </c>
      <c r="P1610" s="173" t="s">
        <v>83</v>
      </c>
      <c r="Q1610" s="173" t="s">
        <v>78</v>
      </c>
      <c r="R1610" s="177">
        <f>VLOOKUP(CONCATENATE(P1610,Q1610),'[2]Sheet1 (2)'!$N$6:$O$26,2,FALSE)</f>
        <v>7.5</v>
      </c>
      <c r="S1610" s="173" t="s">
        <v>80</v>
      </c>
      <c r="T1610" s="173" t="s">
        <v>80</v>
      </c>
      <c r="U1610" s="177">
        <f>VLOOKUP(CONCATENATE(S1610,T1610),'[2]Sheet1 (2)'!$P$6:$Q$26,2,FALSE)</f>
        <v>0</v>
      </c>
      <c r="V1610" s="173" t="s">
        <v>80</v>
      </c>
      <c r="W1610" s="173" t="s">
        <v>80</v>
      </c>
      <c r="X1610" s="177">
        <f>VLOOKUP(CONCATENATE(V1610,W1610),'[2]Sheet1 (2)'!$R$6:$S$26,2,FALSE)</f>
        <v>0</v>
      </c>
      <c r="Y1610" s="173" t="s">
        <v>80</v>
      </c>
      <c r="Z1610" s="173" t="s">
        <v>80</v>
      </c>
      <c r="AA1610" s="177">
        <f>VLOOKUP(CONCATENATE(Y1610,Z1610),'[2]Sheet1 (2)'!$T$6:$U$26,2,FALSE)</f>
        <v>0</v>
      </c>
      <c r="AB1610" s="173" t="s">
        <v>80</v>
      </c>
      <c r="AC1610" s="173" t="s">
        <v>80</v>
      </c>
      <c r="AD1610" s="177">
        <f>VLOOKUP(CONCATENATE(AB1610,AC1610),'[2]Sheet1 (2)'!$X$6:$Y$26,2,FALSE)</f>
        <v>0</v>
      </c>
      <c r="AE1610" s="173" t="s">
        <v>82</v>
      </c>
      <c r="AF1610" s="173" t="s">
        <v>81</v>
      </c>
      <c r="AG1610" s="177">
        <f>VLOOKUP(CONCATENATE(AE1610,AF1610),'[2]Sheet1 (2)'!$Z$6:$AA$26,2,FALSE)</f>
        <v>66</v>
      </c>
      <c r="AH1610" s="180"/>
      <c r="AI1610" s="175"/>
      <c r="AJ1610" s="140"/>
      <c r="AK1610" s="176" t="s">
        <v>282</v>
      </c>
      <c r="AL1610" s="176" t="s">
        <v>76</v>
      </c>
      <c r="AM1610" s="170">
        <f t="shared" si="51"/>
        <v>1743</v>
      </c>
      <c r="AN1610" s="147"/>
      <c r="AO1610" s="230"/>
      <c r="AP1610" s="183"/>
      <c r="AQ1610" s="157"/>
      <c r="AR1610" s="158"/>
      <c r="AS1610" s="145">
        <f>LOOKUP(rufmkm,'[2]Sheet1 (2)'!$V$62:$V$71,'[2]Sheet1 (2)'!$W$62:$W$71)</f>
        <v>10</v>
      </c>
      <c r="AT1610" s="140"/>
      <c r="AU1610" s="157">
        <f>IF(IF(D1610='[2]Sheet1 (2)'!$C$69,'[2]Sheet1 (2)'!$D$69*('[2]Sheet1 (2)'!$D$72-rut_index)/'[2]Sheet1 (2)'!$D$72,IF([2]shee2!D1550='[2]Sheet1 (2)'!$C$70,'[2]Sheet1 (2)'!$D$70*('[2]Sheet1 (2)'!$D$72-rut_index)/'[2]Sheet1 (2)'!$D$72,IF([2]shee2!D1550='[2]Sheet1 (2)'!$C$71,'[2]Sheet1 (2)'!$D$71*('[2]Sheet1 (2)'!$D$72-rut_index)/'[2]Sheet1 (2)'!$D$72)))&lt;0,0,IF(D1610='[2]Sheet1 (2)'!$C$69,'[2]Sheet1 (2)'!$D$69*('[2]Sheet1 (2)'!$D$72-rut_index)/'[2]Sheet1 (2)'!$D$72,IF([2]shee2!D1550='[2]Sheet1 (2)'!$C$70,'[2]Sheet1 (2)'!$D$70*('[2]Sheet1 (2)'!$D$72-rut_index)/'[2]Sheet1 (2)'!$D$72,IF([2]shee2!D1550='[2]Sheet1 (2)'!$C$71,'[2]Sheet1 (2)'!$D$71*('[2]Sheet1 (2)'!$D$72-rut_index)/'[2]Sheet1 (2)'!$D$72))))</f>
        <v>5</v>
      </c>
      <c r="AV1610" s="157">
        <f>IF(IF(D1610='[2]Sheet1 (2)'!$C$69,'[2]Sheet1 (2)'!$D$69*('[2]Sheet1 (2)'!$D$72-crack_s_index)/'[2]Sheet1 (2)'!$D$72,IF([2]shee2!D1550='[2]Sheet1 (2)'!$C$70,'[2]Sheet1 (2)'!$D$70*('[2]Sheet1 (2)'!$D$72-crack_s_index)/'[2]Sheet1 (2)'!$D$72,IF([2]shee2!D1550='[2]Sheet1 (2)'!$C$71,'[2]Sheet1 (2)'!$D$71*('[2]Sheet1 (2)'!$D$72-crack_s_index)/'[2]Sheet1 (2)'!$D$72)))&lt;0,0,IF(D1610='[2]Sheet1 (2)'!$C$69,'[2]Sheet1 (2)'!$D$69*('[2]Sheet1 (2)'!$D$72-crack_s_index)/'[2]Sheet1 (2)'!$D$72,IF([2]shee2!D1550='[2]Sheet1 (2)'!$C$70,'[2]Sheet1 (2)'!$D$70*('[2]Sheet1 (2)'!$D$72-crack_s_index)/'[2]Sheet1 (2)'!$D$72,IF([2]shee2!D1550='[2]Sheet1 (2)'!$C$71,'[2]Sheet1 (2)'!$D$71*('[2]Sheet1 (2)'!$D$72-crack_s_index)/'[2]Sheet1 (2)'!$D$72))))</f>
        <v>4.375</v>
      </c>
      <c r="AW1610" s="157">
        <f>IF(IF(D1610='[2]Sheet1 (2)'!$C$69,'[2]Sheet1 (2)'!$D$69*('[2]Sheet1 (2)'!$D$72-crack_t_index)/'[2]Sheet1 (2)'!$D$72,IF([2]shee2!D1550='[2]Sheet1 (2)'!$C$70,'[2]Sheet1 (2)'!$D$70*('[2]Sheet1 (2)'!$D$72-crack_t_index)/'[2]Sheet1 (2)'!$D$72,IF([2]shee2!D1550='[2]Sheet1 (2)'!$C$71,'[2]Sheet1 (2)'!$D$71*('[2]Sheet1 (2)'!$D$72-crack_t_index)/'[2]Sheet1 (2)'!$D$72)))&lt;0,0,IF(D1610='[2]Sheet1 (2)'!$C$69,'[2]Sheet1 (2)'!$D$69*('[2]Sheet1 (2)'!$D$72-crack_t_index)/'[2]Sheet1 (2)'!$D$72,IF([2]shee2!D1550='[2]Sheet1 (2)'!$C$70,'[2]Sheet1 (2)'!$D$70*('[2]Sheet1 (2)'!$D$72-crack_t_index)/'[2]Sheet1 (2)'!$D$72,IF([2]shee2!D1550='[2]Sheet1 (2)'!$C$71,'[2]Sheet1 (2)'!$D$71*('[2]Sheet1 (2)'!$D$72-crack_t_index)/'[2]Sheet1 (2)'!$D$72))))</f>
        <v>4.375</v>
      </c>
      <c r="AX1610" s="157">
        <f>IF(IF(D1610='[2]Sheet1 (2)'!$C$69,'[2]Sheet1 (2)'!$D$69*('[2]Sheet1 (2)'!$D$72-rave_index)/'[2]Sheet1 (2)'!$D$72,IF([2]shee2!D1550='[2]Sheet1 (2)'!$C$70,'[2]Sheet1 (2)'!$D$70*('[2]Sheet1 (2)'!$D$72-rave_index)/'[2]Sheet1 (2)'!$D$72,IF([2]shee2!D1550='[2]Sheet1 (2)'!$C$71,'[2]Sheet1 (2)'!$D$71*('[2]Sheet1 (2)'!$D$72-rave_index)/'[2]Sheet1 (2)'!$D$72)))&lt;0,0,IF(D1610='[2]Sheet1 (2)'!$C$69,'[2]Sheet1 (2)'!$D$69*('[2]Sheet1 (2)'!$D$72-rave_index)/'[2]Sheet1 (2)'!$D$72,IF([2]shee2!D1550='[2]Sheet1 (2)'!$C$70,'[2]Sheet1 (2)'!$D$70*('[2]Sheet1 (2)'!$D$72-rave_index)/'[2]Sheet1 (2)'!$D$72,IF([2]shee2!D1550='[2]Sheet1 (2)'!$C$71,'[2]Sheet1 (2)'!$D$71*('[2]Sheet1 (2)'!$D$72-rave_index)/'[2]Sheet1 (2)'!$D$72))))</f>
        <v>5</v>
      </c>
      <c r="AY1610" s="157">
        <f>IF(IF(D1610='[2]Sheet1 (2)'!$C$69,'[2]Sheet1 (2)'!$D$69*('[2]Sheet1 (2)'!$D$72-rough_index)/'[2]Sheet1 (2)'!$D$72,IF([2]shee2!D1550='[2]Sheet1 (2)'!$C$70,'[2]Sheet1 (2)'!$D$70*('[2]Sheet1 (2)'!$D$72-rough_index)/'[2]Sheet1 (2)'!$D$72,IF([2]shee2!D1550='[2]Sheet1 (2)'!$C$71,'[2]Sheet1 (2)'!$D$71*('[2]Sheet1 (2)'!$D$72-rough_index)/'[2]Sheet1 (2)'!$D$72)))&lt;0,0,IF(D1610='[2]Sheet1 (2)'!$C$69,'[2]Sheet1 (2)'!$D$69*('[2]Sheet1 (2)'!$D$72-rough_index)/'[2]Sheet1 (2)'!$D$72,IF([2]shee2!D1550='[2]Sheet1 (2)'!$C$70,'[2]Sheet1 (2)'!$D$70*('[2]Sheet1 (2)'!$D$72-rough_index)/'[2]Sheet1 (2)'!$D$72,IF([2]shee2!D1550='[2]Sheet1 (2)'!$C$71,'[2]Sheet1 (2)'!$D$71*('[2]Sheet1 (2)'!$D$72-rough_index)/'[2]Sheet1 (2)'!$D$72))))</f>
        <v>4.166666666666667</v>
      </c>
      <c r="AZ1610" s="179">
        <f>+(AU1610*'[2]Sheet1 (2)'!$C$77)+(AV1610*'[2]Sheet1 (2)'!$C$78)+(AW1610*'[2]Sheet1 (2)'!$C$79)+(AX1610*'[2]Sheet1 (2)'!$C$80)+(AY1610*'[2]Sheet1 (2)'!$C$81)</f>
        <v>4.5</v>
      </c>
      <c r="BA1610" s="213" t="str">
        <f t="shared" si="50"/>
        <v>Good</v>
      </c>
      <c r="BE1610">
        <f>IF(D1610='[2]Sheet1 (2)'!$C$61,'[2]Sheet1 (2)'!$D$61*(counts^2)+'[2]Sheet1 (2)'!$G$61*counts+'[2]Sheet1 (2)'!$J$61,IF(D1610='[2]Sheet1 (2)'!$C$62,'[2]Sheet1 (2)'!$D$62*counts+'[2]Sheet1 (2)'!$G$62,IF(D1610='[2]Sheet1 (2)'!$C$63,'[2]Sheet1 (2)'!$D$63*counts+'[2]Sheet1 (2)'!$G$63,IF(D1610='[2]Sheet1 (2)'!$C$64,'[2]Sheet1 (2)'!$D$64*counts+'[2]Sheet1 (2)'!$G$64))))</f>
        <v>2.0984129299999998</v>
      </c>
    </row>
    <row r="1611" spans="1:57" ht="12.6" customHeight="1">
      <c r="A1611" s="176" t="s">
        <v>282</v>
      </c>
      <c r="B1611" s="145" t="s">
        <v>76</v>
      </c>
      <c r="C1611" s="170">
        <v>1744</v>
      </c>
      <c r="D1611" s="174" t="s">
        <v>77</v>
      </c>
      <c r="E1611" s="171">
        <v>7.5</v>
      </c>
      <c r="F1611" s="171">
        <v>3</v>
      </c>
      <c r="G1611" s="171" t="s">
        <v>77</v>
      </c>
      <c r="H1611" s="171">
        <v>3</v>
      </c>
      <c r="I1611" s="171" t="s">
        <v>77</v>
      </c>
      <c r="J1611" s="173" t="s">
        <v>80</v>
      </c>
      <c r="K1611" s="173" t="s">
        <v>80</v>
      </c>
      <c r="L1611" s="169">
        <f>VLOOKUP(CONCATENATE(J1611,K1611),'Sheet1 (2)'!$J$6:$K$26,2,FALSE)</f>
        <v>0</v>
      </c>
      <c r="M1611" s="173" t="s">
        <v>83</v>
      </c>
      <c r="N1611" s="173" t="s">
        <v>78</v>
      </c>
      <c r="O1611" s="177">
        <f>VLOOKUP(CONCATENATE(M1611,N1611),'[2]Sheet1 (2)'!$L$6:$M$26,2,FALSE)</f>
        <v>7.5</v>
      </c>
      <c r="P1611" s="173" t="s">
        <v>83</v>
      </c>
      <c r="Q1611" s="173" t="s">
        <v>78</v>
      </c>
      <c r="R1611" s="177">
        <f>VLOOKUP(CONCATENATE(P1611,Q1611),'[2]Sheet1 (2)'!$N$6:$O$26,2,FALSE)</f>
        <v>7.5</v>
      </c>
      <c r="S1611" s="173" t="s">
        <v>80</v>
      </c>
      <c r="T1611" s="173" t="s">
        <v>80</v>
      </c>
      <c r="U1611" s="177">
        <f>VLOOKUP(CONCATENATE(S1611,T1611),'[2]Sheet1 (2)'!$P$6:$Q$26,2,FALSE)</f>
        <v>0</v>
      </c>
      <c r="V1611" s="173" t="s">
        <v>80</v>
      </c>
      <c r="W1611" s="173" t="s">
        <v>80</v>
      </c>
      <c r="X1611" s="177">
        <f>VLOOKUP(CONCATENATE(V1611,W1611),'[2]Sheet1 (2)'!$R$6:$S$26,2,FALSE)</f>
        <v>0</v>
      </c>
      <c r="Y1611" s="173" t="s">
        <v>80</v>
      </c>
      <c r="Z1611" s="173" t="s">
        <v>80</v>
      </c>
      <c r="AA1611" s="177">
        <f>VLOOKUP(CONCATENATE(Y1611,Z1611),'[2]Sheet1 (2)'!$T$6:$U$26,2,FALSE)</f>
        <v>0</v>
      </c>
      <c r="AB1611" s="173" t="s">
        <v>80</v>
      </c>
      <c r="AC1611" s="173" t="s">
        <v>80</v>
      </c>
      <c r="AD1611" s="177">
        <f>VLOOKUP(CONCATENATE(AB1611,AC1611),'[2]Sheet1 (2)'!$X$6:$Y$26,2,FALSE)</f>
        <v>0</v>
      </c>
      <c r="AE1611" s="173" t="s">
        <v>82</v>
      </c>
      <c r="AF1611" s="173" t="s">
        <v>81</v>
      </c>
      <c r="AG1611" s="177">
        <f>VLOOKUP(CONCATENATE(AE1611,AF1611),'[2]Sheet1 (2)'!$Z$6:$AA$26,2,FALSE)</f>
        <v>66</v>
      </c>
      <c r="AH1611" s="180"/>
      <c r="AI1611" s="175"/>
      <c r="AJ1611" s="140"/>
      <c r="AK1611" s="176" t="s">
        <v>282</v>
      </c>
      <c r="AL1611" s="176" t="s">
        <v>76</v>
      </c>
      <c r="AM1611" s="170">
        <f t="shared" si="51"/>
        <v>1744</v>
      </c>
      <c r="AN1611" s="147"/>
      <c r="AO1611" s="230"/>
      <c r="AP1611" s="183"/>
      <c r="AQ1611" s="157"/>
      <c r="AR1611" s="158"/>
      <c r="AS1611" s="145">
        <f>LOOKUP(rufmkm,'[2]Sheet1 (2)'!$V$62:$V$71,'[2]Sheet1 (2)'!$W$62:$W$71)</f>
        <v>10</v>
      </c>
      <c r="AT1611" s="140"/>
      <c r="AU1611" s="157">
        <f>IF(IF(D1611='[2]Sheet1 (2)'!$C$69,'[2]Sheet1 (2)'!$D$69*('[2]Sheet1 (2)'!$D$72-rut_index)/'[2]Sheet1 (2)'!$D$72,IF([2]shee2!D1551='[2]Sheet1 (2)'!$C$70,'[2]Sheet1 (2)'!$D$70*('[2]Sheet1 (2)'!$D$72-rut_index)/'[2]Sheet1 (2)'!$D$72,IF([2]shee2!D1551='[2]Sheet1 (2)'!$C$71,'[2]Sheet1 (2)'!$D$71*('[2]Sheet1 (2)'!$D$72-rut_index)/'[2]Sheet1 (2)'!$D$72)))&lt;0,0,IF(D1611='[2]Sheet1 (2)'!$C$69,'[2]Sheet1 (2)'!$D$69*('[2]Sheet1 (2)'!$D$72-rut_index)/'[2]Sheet1 (2)'!$D$72,IF([2]shee2!D1551='[2]Sheet1 (2)'!$C$70,'[2]Sheet1 (2)'!$D$70*('[2]Sheet1 (2)'!$D$72-rut_index)/'[2]Sheet1 (2)'!$D$72,IF([2]shee2!D1551='[2]Sheet1 (2)'!$C$71,'[2]Sheet1 (2)'!$D$71*('[2]Sheet1 (2)'!$D$72-rut_index)/'[2]Sheet1 (2)'!$D$72))))</f>
        <v>5</v>
      </c>
      <c r="AV1611" s="157">
        <f>IF(IF(D1611='[2]Sheet1 (2)'!$C$69,'[2]Sheet1 (2)'!$D$69*('[2]Sheet1 (2)'!$D$72-crack_s_index)/'[2]Sheet1 (2)'!$D$72,IF([2]shee2!D1551='[2]Sheet1 (2)'!$C$70,'[2]Sheet1 (2)'!$D$70*('[2]Sheet1 (2)'!$D$72-crack_s_index)/'[2]Sheet1 (2)'!$D$72,IF([2]shee2!D1551='[2]Sheet1 (2)'!$C$71,'[2]Sheet1 (2)'!$D$71*('[2]Sheet1 (2)'!$D$72-crack_s_index)/'[2]Sheet1 (2)'!$D$72)))&lt;0,0,IF(D1611='[2]Sheet1 (2)'!$C$69,'[2]Sheet1 (2)'!$D$69*('[2]Sheet1 (2)'!$D$72-crack_s_index)/'[2]Sheet1 (2)'!$D$72,IF([2]shee2!D1551='[2]Sheet1 (2)'!$C$70,'[2]Sheet1 (2)'!$D$70*('[2]Sheet1 (2)'!$D$72-crack_s_index)/'[2]Sheet1 (2)'!$D$72,IF([2]shee2!D1551='[2]Sheet1 (2)'!$C$71,'[2]Sheet1 (2)'!$D$71*('[2]Sheet1 (2)'!$D$72-crack_s_index)/'[2]Sheet1 (2)'!$D$72))))</f>
        <v>4.375</v>
      </c>
      <c r="AW1611" s="157">
        <f>IF(IF(D1611='[2]Sheet1 (2)'!$C$69,'[2]Sheet1 (2)'!$D$69*('[2]Sheet1 (2)'!$D$72-crack_t_index)/'[2]Sheet1 (2)'!$D$72,IF([2]shee2!D1551='[2]Sheet1 (2)'!$C$70,'[2]Sheet1 (2)'!$D$70*('[2]Sheet1 (2)'!$D$72-crack_t_index)/'[2]Sheet1 (2)'!$D$72,IF([2]shee2!D1551='[2]Sheet1 (2)'!$C$71,'[2]Sheet1 (2)'!$D$71*('[2]Sheet1 (2)'!$D$72-crack_t_index)/'[2]Sheet1 (2)'!$D$72)))&lt;0,0,IF(D1611='[2]Sheet1 (2)'!$C$69,'[2]Sheet1 (2)'!$D$69*('[2]Sheet1 (2)'!$D$72-crack_t_index)/'[2]Sheet1 (2)'!$D$72,IF([2]shee2!D1551='[2]Sheet1 (2)'!$C$70,'[2]Sheet1 (2)'!$D$70*('[2]Sheet1 (2)'!$D$72-crack_t_index)/'[2]Sheet1 (2)'!$D$72,IF([2]shee2!D1551='[2]Sheet1 (2)'!$C$71,'[2]Sheet1 (2)'!$D$71*('[2]Sheet1 (2)'!$D$72-crack_t_index)/'[2]Sheet1 (2)'!$D$72))))</f>
        <v>4.375</v>
      </c>
      <c r="AX1611" s="157">
        <f>IF(IF(D1611='[2]Sheet1 (2)'!$C$69,'[2]Sheet1 (2)'!$D$69*('[2]Sheet1 (2)'!$D$72-rave_index)/'[2]Sheet1 (2)'!$D$72,IF([2]shee2!D1551='[2]Sheet1 (2)'!$C$70,'[2]Sheet1 (2)'!$D$70*('[2]Sheet1 (2)'!$D$72-rave_index)/'[2]Sheet1 (2)'!$D$72,IF([2]shee2!D1551='[2]Sheet1 (2)'!$C$71,'[2]Sheet1 (2)'!$D$71*('[2]Sheet1 (2)'!$D$72-rave_index)/'[2]Sheet1 (2)'!$D$72)))&lt;0,0,IF(D1611='[2]Sheet1 (2)'!$C$69,'[2]Sheet1 (2)'!$D$69*('[2]Sheet1 (2)'!$D$72-rave_index)/'[2]Sheet1 (2)'!$D$72,IF([2]shee2!D1551='[2]Sheet1 (2)'!$C$70,'[2]Sheet1 (2)'!$D$70*('[2]Sheet1 (2)'!$D$72-rave_index)/'[2]Sheet1 (2)'!$D$72,IF([2]shee2!D1551='[2]Sheet1 (2)'!$C$71,'[2]Sheet1 (2)'!$D$71*('[2]Sheet1 (2)'!$D$72-rave_index)/'[2]Sheet1 (2)'!$D$72))))</f>
        <v>5</v>
      </c>
      <c r="AY1611" s="157">
        <f>IF(IF(D1611='[2]Sheet1 (2)'!$C$69,'[2]Sheet1 (2)'!$D$69*('[2]Sheet1 (2)'!$D$72-rough_index)/'[2]Sheet1 (2)'!$D$72,IF([2]shee2!D1551='[2]Sheet1 (2)'!$C$70,'[2]Sheet1 (2)'!$D$70*('[2]Sheet1 (2)'!$D$72-rough_index)/'[2]Sheet1 (2)'!$D$72,IF([2]shee2!D1551='[2]Sheet1 (2)'!$C$71,'[2]Sheet1 (2)'!$D$71*('[2]Sheet1 (2)'!$D$72-rough_index)/'[2]Sheet1 (2)'!$D$72)))&lt;0,0,IF(D1611='[2]Sheet1 (2)'!$C$69,'[2]Sheet1 (2)'!$D$69*('[2]Sheet1 (2)'!$D$72-rough_index)/'[2]Sheet1 (2)'!$D$72,IF([2]shee2!D1551='[2]Sheet1 (2)'!$C$70,'[2]Sheet1 (2)'!$D$70*('[2]Sheet1 (2)'!$D$72-rough_index)/'[2]Sheet1 (2)'!$D$72,IF([2]shee2!D1551='[2]Sheet1 (2)'!$C$71,'[2]Sheet1 (2)'!$D$71*('[2]Sheet1 (2)'!$D$72-rough_index)/'[2]Sheet1 (2)'!$D$72))))</f>
        <v>4.166666666666667</v>
      </c>
      <c r="AZ1611" s="179">
        <f>+(AU1611*'[2]Sheet1 (2)'!$C$77)+(AV1611*'[2]Sheet1 (2)'!$C$78)+(AW1611*'[2]Sheet1 (2)'!$C$79)+(AX1611*'[2]Sheet1 (2)'!$C$80)+(AY1611*'[2]Sheet1 (2)'!$C$81)</f>
        <v>4.5</v>
      </c>
      <c r="BA1611" s="213" t="str">
        <f t="shared" si="50"/>
        <v>Good</v>
      </c>
      <c r="BE1611">
        <f>IF(D1611='[2]Sheet1 (2)'!$C$61,'[2]Sheet1 (2)'!$D$61*(counts^2)+'[2]Sheet1 (2)'!$G$61*counts+'[2]Sheet1 (2)'!$J$61,IF(D1611='[2]Sheet1 (2)'!$C$62,'[2]Sheet1 (2)'!$D$62*counts+'[2]Sheet1 (2)'!$G$62,IF(D1611='[2]Sheet1 (2)'!$C$63,'[2]Sheet1 (2)'!$D$63*counts+'[2]Sheet1 (2)'!$G$63,IF(D1611='[2]Sheet1 (2)'!$C$64,'[2]Sheet1 (2)'!$D$64*counts+'[2]Sheet1 (2)'!$G$64))))</f>
        <v>2.0984129299999998</v>
      </c>
    </row>
    <row r="1612" spans="1:57" ht="12.6" customHeight="1">
      <c r="A1612" s="176" t="s">
        <v>282</v>
      </c>
      <c r="B1612" s="145" t="s">
        <v>76</v>
      </c>
      <c r="C1612" s="170">
        <v>1745</v>
      </c>
      <c r="D1612" s="174" t="s">
        <v>77</v>
      </c>
      <c r="E1612" s="171">
        <v>7.5</v>
      </c>
      <c r="F1612" s="171">
        <v>3</v>
      </c>
      <c r="G1612" s="171" t="s">
        <v>77</v>
      </c>
      <c r="H1612" s="171">
        <v>3</v>
      </c>
      <c r="I1612" s="171" t="s">
        <v>77</v>
      </c>
      <c r="J1612" s="173" t="s">
        <v>80</v>
      </c>
      <c r="K1612" s="173" t="s">
        <v>80</v>
      </c>
      <c r="L1612" s="169">
        <f>VLOOKUP(CONCATENATE(J1612,K1612),'Sheet1 (2)'!$J$6:$K$26,2,FALSE)</f>
        <v>0</v>
      </c>
      <c r="M1612" s="173" t="s">
        <v>83</v>
      </c>
      <c r="N1612" s="173" t="s">
        <v>78</v>
      </c>
      <c r="O1612" s="177">
        <f>VLOOKUP(CONCATENATE(M1612,N1612),'[2]Sheet1 (2)'!$L$6:$M$26,2,FALSE)</f>
        <v>7.5</v>
      </c>
      <c r="P1612" s="173" t="s">
        <v>83</v>
      </c>
      <c r="Q1612" s="173" t="s">
        <v>78</v>
      </c>
      <c r="R1612" s="177">
        <f>VLOOKUP(CONCATENATE(P1612,Q1612),'[2]Sheet1 (2)'!$N$6:$O$26,2,FALSE)</f>
        <v>7.5</v>
      </c>
      <c r="S1612" s="173" t="s">
        <v>80</v>
      </c>
      <c r="T1612" s="173" t="s">
        <v>80</v>
      </c>
      <c r="U1612" s="177">
        <f>VLOOKUP(CONCATENATE(S1612,T1612),'[2]Sheet1 (2)'!$P$6:$Q$26,2,FALSE)</f>
        <v>0</v>
      </c>
      <c r="V1612" s="173" t="s">
        <v>80</v>
      </c>
      <c r="W1612" s="173" t="s">
        <v>80</v>
      </c>
      <c r="X1612" s="177">
        <f>VLOOKUP(CONCATENATE(V1612,W1612),'[2]Sheet1 (2)'!$R$6:$S$26,2,FALSE)</f>
        <v>0</v>
      </c>
      <c r="Y1612" s="173" t="s">
        <v>80</v>
      </c>
      <c r="Z1612" s="173" t="s">
        <v>80</v>
      </c>
      <c r="AA1612" s="177">
        <f>VLOOKUP(CONCATENATE(Y1612,Z1612),'[2]Sheet1 (2)'!$T$6:$U$26,2,FALSE)</f>
        <v>0</v>
      </c>
      <c r="AB1612" s="173" t="s">
        <v>80</v>
      </c>
      <c r="AC1612" s="173" t="s">
        <v>80</v>
      </c>
      <c r="AD1612" s="177">
        <f>VLOOKUP(CONCATENATE(AB1612,AC1612),'[2]Sheet1 (2)'!$X$6:$Y$26,2,FALSE)</f>
        <v>0</v>
      </c>
      <c r="AE1612" s="173" t="s">
        <v>82</v>
      </c>
      <c r="AF1612" s="173" t="s">
        <v>81</v>
      </c>
      <c r="AG1612" s="177">
        <f>VLOOKUP(CONCATENATE(AE1612,AF1612),'[2]Sheet1 (2)'!$Z$6:$AA$26,2,FALSE)</f>
        <v>66</v>
      </c>
      <c r="AH1612" s="180"/>
      <c r="AI1612" s="175"/>
      <c r="AJ1612" s="140"/>
      <c r="AK1612" s="176" t="s">
        <v>282</v>
      </c>
      <c r="AL1612" s="176" t="s">
        <v>76</v>
      </c>
      <c r="AM1612" s="170">
        <f t="shared" si="51"/>
        <v>1745</v>
      </c>
      <c r="AN1612" s="147"/>
      <c r="AO1612" s="230"/>
      <c r="AP1612" s="183"/>
      <c r="AQ1612" s="157"/>
      <c r="AR1612" s="158"/>
      <c r="AS1612" s="145">
        <f>LOOKUP(rufmkm,'[2]Sheet1 (2)'!$V$62:$V$71,'[2]Sheet1 (2)'!$W$62:$W$71)</f>
        <v>10</v>
      </c>
      <c r="AT1612" s="140"/>
      <c r="AU1612" s="157">
        <f>IF(IF(D1612='[2]Sheet1 (2)'!$C$69,'[2]Sheet1 (2)'!$D$69*('[2]Sheet1 (2)'!$D$72-rut_index)/'[2]Sheet1 (2)'!$D$72,IF([2]shee2!D1552='[2]Sheet1 (2)'!$C$70,'[2]Sheet1 (2)'!$D$70*('[2]Sheet1 (2)'!$D$72-rut_index)/'[2]Sheet1 (2)'!$D$72,IF([2]shee2!D1552='[2]Sheet1 (2)'!$C$71,'[2]Sheet1 (2)'!$D$71*('[2]Sheet1 (2)'!$D$72-rut_index)/'[2]Sheet1 (2)'!$D$72)))&lt;0,0,IF(D1612='[2]Sheet1 (2)'!$C$69,'[2]Sheet1 (2)'!$D$69*('[2]Sheet1 (2)'!$D$72-rut_index)/'[2]Sheet1 (2)'!$D$72,IF([2]shee2!D1552='[2]Sheet1 (2)'!$C$70,'[2]Sheet1 (2)'!$D$70*('[2]Sheet1 (2)'!$D$72-rut_index)/'[2]Sheet1 (2)'!$D$72,IF([2]shee2!D1552='[2]Sheet1 (2)'!$C$71,'[2]Sheet1 (2)'!$D$71*('[2]Sheet1 (2)'!$D$72-rut_index)/'[2]Sheet1 (2)'!$D$72))))</f>
        <v>5</v>
      </c>
      <c r="AV1612" s="157">
        <f>IF(IF(D1612='[2]Sheet1 (2)'!$C$69,'[2]Sheet1 (2)'!$D$69*('[2]Sheet1 (2)'!$D$72-crack_s_index)/'[2]Sheet1 (2)'!$D$72,IF([2]shee2!D1552='[2]Sheet1 (2)'!$C$70,'[2]Sheet1 (2)'!$D$70*('[2]Sheet1 (2)'!$D$72-crack_s_index)/'[2]Sheet1 (2)'!$D$72,IF([2]shee2!D1552='[2]Sheet1 (2)'!$C$71,'[2]Sheet1 (2)'!$D$71*('[2]Sheet1 (2)'!$D$72-crack_s_index)/'[2]Sheet1 (2)'!$D$72)))&lt;0,0,IF(D1612='[2]Sheet1 (2)'!$C$69,'[2]Sheet1 (2)'!$D$69*('[2]Sheet1 (2)'!$D$72-crack_s_index)/'[2]Sheet1 (2)'!$D$72,IF([2]shee2!D1552='[2]Sheet1 (2)'!$C$70,'[2]Sheet1 (2)'!$D$70*('[2]Sheet1 (2)'!$D$72-crack_s_index)/'[2]Sheet1 (2)'!$D$72,IF([2]shee2!D1552='[2]Sheet1 (2)'!$C$71,'[2]Sheet1 (2)'!$D$71*('[2]Sheet1 (2)'!$D$72-crack_s_index)/'[2]Sheet1 (2)'!$D$72))))</f>
        <v>4.375</v>
      </c>
      <c r="AW1612" s="157">
        <f>IF(IF(D1612='[2]Sheet1 (2)'!$C$69,'[2]Sheet1 (2)'!$D$69*('[2]Sheet1 (2)'!$D$72-crack_t_index)/'[2]Sheet1 (2)'!$D$72,IF([2]shee2!D1552='[2]Sheet1 (2)'!$C$70,'[2]Sheet1 (2)'!$D$70*('[2]Sheet1 (2)'!$D$72-crack_t_index)/'[2]Sheet1 (2)'!$D$72,IF([2]shee2!D1552='[2]Sheet1 (2)'!$C$71,'[2]Sheet1 (2)'!$D$71*('[2]Sheet1 (2)'!$D$72-crack_t_index)/'[2]Sheet1 (2)'!$D$72)))&lt;0,0,IF(D1612='[2]Sheet1 (2)'!$C$69,'[2]Sheet1 (2)'!$D$69*('[2]Sheet1 (2)'!$D$72-crack_t_index)/'[2]Sheet1 (2)'!$D$72,IF([2]shee2!D1552='[2]Sheet1 (2)'!$C$70,'[2]Sheet1 (2)'!$D$70*('[2]Sheet1 (2)'!$D$72-crack_t_index)/'[2]Sheet1 (2)'!$D$72,IF([2]shee2!D1552='[2]Sheet1 (2)'!$C$71,'[2]Sheet1 (2)'!$D$71*('[2]Sheet1 (2)'!$D$72-crack_t_index)/'[2]Sheet1 (2)'!$D$72))))</f>
        <v>4.375</v>
      </c>
      <c r="AX1612" s="157">
        <f>IF(IF(D1612='[2]Sheet1 (2)'!$C$69,'[2]Sheet1 (2)'!$D$69*('[2]Sheet1 (2)'!$D$72-rave_index)/'[2]Sheet1 (2)'!$D$72,IF([2]shee2!D1552='[2]Sheet1 (2)'!$C$70,'[2]Sheet1 (2)'!$D$70*('[2]Sheet1 (2)'!$D$72-rave_index)/'[2]Sheet1 (2)'!$D$72,IF([2]shee2!D1552='[2]Sheet1 (2)'!$C$71,'[2]Sheet1 (2)'!$D$71*('[2]Sheet1 (2)'!$D$72-rave_index)/'[2]Sheet1 (2)'!$D$72)))&lt;0,0,IF(D1612='[2]Sheet1 (2)'!$C$69,'[2]Sheet1 (2)'!$D$69*('[2]Sheet1 (2)'!$D$72-rave_index)/'[2]Sheet1 (2)'!$D$72,IF([2]shee2!D1552='[2]Sheet1 (2)'!$C$70,'[2]Sheet1 (2)'!$D$70*('[2]Sheet1 (2)'!$D$72-rave_index)/'[2]Sheet1 (2)'!$D$72,IF([2]shee2!D1552='[2]Sheet1 (2)'!$C$71,'[2]Sheet1 (2)'!$D$71*('[2]Sheet1 (2)'!$D$72-rave_index)/'[2]Sheet1 (2)'!$D$72))))</f>
        <v>5</v>
      </c>
      <c r="AY1612" s="157">
        <f>IF(IF(D1612='[2]Sheet1 (2)'!$C$69,'[2]Sheet1 (2)'!$D$69*('[2]Sheet1 (2)'!$D$72-rough_index)/'[2]Sheet1 (2)'!$D$72,IF([2]shee2!D1552='[2]Sheet1 (2)'!$C$70,'[2]Sheet1 (2)'!$D$70*('[2]Sheet1 (2)'!$D$72-rough_index)/'[2]Sheet1 (2)'!$D$72,IF([2]shee2!D1552='[2]Sheet1 (2)'!$C$71,'[2]Sheet1 (2)'!$D$71*('[2]Sheet1 (2)'!$D$72-rough_index)/'[2]Sheet1 (2)'!$D$72)))&lt;0,0,IF(D1612='[2]Sheet1 (2)'!$C$69,'[2]Sheet1 (2)'!$D$69*('[2]Sheet1 (2)'!$D$72-rough_index)/'[2]Sheet1 (2)'!$D$72,IF([2]shee2!D1552='[2]Sheet1 (2)'!$C$70,'[2]Sheet1 (2)'!$D$70*('[2]Sheet1 (2)'!$D$72-rough_index)/'[2]Sheet1 (2)'!$D$72,IF([2]shee2!D1552='[2]Sheet1 (2)'!$C$71,'[2]Sheet1 (2)'!$D$71*('[2]Sheet1 (2)'!$D$72-rough_index)/'[2]Sheet1 (2)'!$D$72))))</f>
        <v>4.166666666666667</v>
      </c>
      <c r="AZ1612" s="179">
        <f>+(AU1612*'[2]Sheet1 (2)'!$C$77)+(AV1612*'[2]Sheet1 (2)'!$C$78)+(AW1612*'[2]Sheet1 (2)'!$C$79)+(AX1612*'[2]Sheet1 (2)'!$C$80)+(AY1612*'[2]Sheet1 (2)'!$C$81)</f>
        <v>4.5</v>
      </c>
      <c r="BA1612" s="213" t="str">
        <f t="shared" si="50"/>
        <v>Good</v>
      </c>
      <c r="BE1612">
        <f>IF(D1612='[2]Sheet1 (2)'!$C$61,'[2]Sheet1 (2)'!$D$61*(counts^2)+'[2]Sheet1 (2)'!$G$61*counts+'[2]Sheet1 (2)'!$J$61,IF(D1612='[2]Sheet1 (2)'!$C$62,'[2]Sheet1 (2)'!$D$62*counts+'[2]Sheet1 (2)'!$G$62,IF(D1612='[2]Sheet1 (2)'!$C$63,'[2]Sheet1 (2)'!$D$63*counts+'[2]Sheet1 (2)'!$G$63,IF(D1612='[2]Sheet1 (2)'!$C$64,'[2]Sheet1 (2)'!$D$64*counts+'[2]Sheet1 (2)'!$G$64))))</f>
        <v>2.0984129299999998</v>
      </c>
    </row>
    <row r="1613" spans="1:57" ht="12.6" customHeight="1">
      <c r="A1613" s="176" t="s">
        <v>282</v>
      </c>
      <c r="B1613" s="145" t="s">
        <v>76</v>
      </c>
      <c r="C1613" s="170">
        <v>1746</v>
      </c>
      <c r="D1613" s="174" t="s">
        <v>77</v>
      </c>
      <c r="E1613" s="171">
        <v>7.5</v>
      </c>
      <c r="F1613" s="171">
        <v>3</v>
      </c>
      <c r="G1613" s="171" t="s">
        <v>77</v>
      </c>
      <c r="H1613" s="171">
        <v>3</v>
      </c>
      <c r="I1613" s="171" t="s">
        <v>77</v>
      </c>
      <c r="J1613" s="173" t="s">
        <v>80</v>
      </c>
      <c r="K1613" s="173" t="s">
        <v>80</v>
      </c>
      <c r="L1613" s="169">
        <f>VLOOKUP(CONCATENATE(J1613,K1613),'Sheet1 (2)'!$J$6:$K$26,2,FALSE)</f>
        <v>0</v>
      </c>
      <c r="M1613" s="173" t="s">
        <v>80</v>
      </c>
      <c r="N1613" s="173" t="s">
        <v>80</v>
      </c>
      <c r="O1613" s="177">
        <f>VLOOKUP(CONCATENATE(M1613,N1613),'[2]Sheet1 (2)'!$L$6:$M$26,2,FALSE)</f>
        <v>0</v>
      </c>
      <c r="P1613" s="173" t="s">
        <v>80</v>
      </c>
      <c r="Q1613" s="173" t="s">
        <v>80</v>
      </c>
      <c r="R1613" s="177">
        <f>VLOOKUP(CONCATENATE(P1613,Q1613),'[2]Sheet1 (2)'!$N$6:$O$26,2,FALSE)</f>
        <v>0</v>
      </c>
      <c r="S1613" s="173" t="s">
        <v>80</v>
      </c>
      <c r="T1613" s="173" t="s">
        <v>80</v>
      </c>
      <c r="U1613" s="177">
        <f>VLOOKUP(CONCATENATE(S1613,T1613),'[2]Sheet1 (2)'!$P$6:$Q$26,2,FALSE)</f>
        <v>0</v>
      </c>
      <c r="V1613" s="173" t="s">
        <v>80</v>
      </c>
      <c r="W1613" s="173" t="s">
        <v>80</v>
      </c>
      <c r="X1613" s="177">
        <f>VLOOKUP(CONCATENATE(V1613,W1613),'[2]Sheet1 (2)'!$R$6:$S$26,2,FALSE)</f>
        <v>0</v>
      </c>
      <c r="Y1613" s="173" t="s">
        <v>80</v>
      </c>
      <c r="Z1613" s="173" t="s">
        <v>80</v>
      </c>
      <c r="AA1613" s="177">
        <f>VLOOKUP(CONCATENATE(Y1613,Z1613),'[2]Sheet1 (2)'!$T$6:$U$26,2,FALSE)</f>
        <v>0</v>
      </c>
      <c r="AB1613" s="173" t="s">
        <v>80</v>
      </c>
      <c r="AC1613" s="173" t="s">
        <v>80</v>
      </c>
      <c r="AD1613" s="177">
        <f>VLOOKUP(CONCATENATE(AB1613,AC1613),'[2]Sheet1 (2)'!$X$6:$Y$26,2,FALSE)</f>
        <v>0</v>
      </c>
      <c r="AE1613" s="173" t="s">
        <v>82</v>
      </c>
      <c r="AF1613" s="173" t="s">
        <v>81</v>
      </c>
      <c r="AG1613" s="177">
        <f>VLOOKUP(CONCATENATE(AE1613,AF1613),'[2]Sheet1 (2)'!$Z$6:$AA$26,2,FALSE)</f>
        <v>66</v>
      </c>
      <c r="AH1613" s="180"/>
      <c r="AI1613" s="175"/>
      <c r="AJ1613" s="140"/>
      <c r="AK1613" s="176" t="s">
        <v>282</v>
      </c>
      <c r="AL1613" s="176" t="s">
        <v>76</v>
      </c>
      <c r="AM1613" s="170">
        <f t="shared" si="51"/>
        <v>1746</v>
      </c>
      <c r="AN1613" s="147"/>
      <c r="AO1613" s="230"/>
      <c r="AP1613" s="183"/>
      <c r="AQ1613" s="157"/>
      <c r="AR1613" s="158"/>
      <c r="AS1613" s="145">
        <f>LOOKUP(rufmkm,'[2]Sheet1 (2)'!$V$62:$V$71,'[2]Sheet1 (2)'!$W$62:$W$71)</f>
        <v>10</v>
      </c>
      <c r="AT1613" s="140"/>
      <c r="AU1613" s="157">
        <f>IF(IF(D1613='[2]Sheet1 (2)'!$C$69,'[2]Sheet1 (2)'!$D$69*('[2]Sheet1 (2)'!$D$72-rut_index)/'[2]Sheet1 (2)'!$D$72,IF([2]shee2!D1553='[2]Sheet1 (2)'!$C$70,'[2]Sheet1 (2)'!$D$70*('[2]Sheet1 (2)'!$D$72-rut_index)/'[2]Sheet1 (2)'!$D$72,IF([2]shee2!D1553='[2]Sheet1 (2)'!$C$71,'[2]Sheet1 (2)'!$D$71*('[2]Sheet1 (2)'!$D$72-rut_index)/'[2]Sheet1 (2)'!$D$72)))&lt;0,0,IF(D1613='[2]Sheet1 (2)'!$C$69,'[2]Sheet1 (2)'!$D$69*('[2]Sheet1 (2)'!$D$72-rut_index)/'[2]Sheet1 (2)'!$D$72,IF([2]shee2!D1553='[2]Sheet1 (2)'!$C$70,'[2]Sheet1 (2)'!$D$70*('[2]Sheet1 (2)'!$D$72-rut_index)/'[2]Sheet1 (2)'!$D$72,IF([2]shee2!D1553='[2]Sheet1 (2)'!$C$71,'[2]Sheet1 (2)'!$D$71*('[2]Sheet1 (2)'!$D$72-rut_index)/'[2]Sheet1 (2)'!$D$72))))</f>
        <v>5</v>
      </c>
      <c r="AV1613" s="157">
        <f>IF(IF(D1613='[2]Sheet1 (2)'!$C$69,'[2]Sheet1 (2)'!$D$69*('[2]Sheet1 (2)'!$D$72-crack_s_index)/'[2]Sheet1 (2)'!$D$72,IF([2]shee2!D1553='[2]Sheet1 (2)'!$C$70,'[2]Sheet1 (2)'!$D$70*('[2]Sheet1 (2)'!$D$72-crack_s_index)/'[2]Sheet1 (2)'!$D$72,IF([2]shee2!D1553='[2]Sheet1 (2)'!$C$71,'[2]Sheet1 (2)'!$D$71*('[2]Sheet1 (2)'!$D$72-crack_s_index)/'[2]Sheet1 (2)'!$D$72)))&lt;0,0,IF(D1613='[2]Sheet1 (2)'!$C$69,'[2]Sheet1 (2)'!$D$69*('[2]Sheet1 (2)'!$D$72-crack_s_index)/'[2]Sheet1 (2)'!$D$72,IF([2]shee2!D1553='[2]Sheet1 (2)'!$C$70,'[2]Sheet1 (2)'!$D$70*('[2]Sheet1 (2)'!$D$72-crack_s_index)/'[2]Sheet1 (2)'!$D$72,IF([2]shee2!D1553='[2]Sheet1 (2)'!$C$71,'[2]Sheet1 (2)'!$D$71*('[2]Sheet1 (2)'!$D$72-crack_s_index)/'[2]Sheet1 (2)'!$D$72))))</f>
        <v>5</v>
      </c>
      <c r="AW1613" s="157">
        <f>IF(IF(D1613='[2]Sheet1 (2)'!$C$69,'[2]Sheet1 (2)'!$D$69*('[2]Sheet1 (2)'!$D$72-crack_t_index)/'[2]Sheet1 (2)'!$D$72,IF([2]shee2!D1553='[2]Sheet1 (2)'!$C$70,'[2]Sheet1 (2)'!$D$70*('[2]Sheet1 (2)'!$D$72-crack_t_index)/'[2]Sheet1 (2)'!$D$72,IF([2]shee2!D1553='[2]Sheet1 (2)'!$C$71,'[2]Sheet1 (2)'!$D$71*('[2]Sheet1 (2)'!$D$72-crack_t_index)/'[2]Sheet1 (2)'!$D$72)))&lt;0,0,IF(D1613='[2]Sheet1 (2)'!$C$69,'[2]Sheet1 (2)'!$D$69*('[2]Sheet1 (2)'!$D$72-crack_t_index)/'[2]Sheet1 (2)'!$D$72,IF([2]shee2!D1553='[2]Sheet1 (2)'!$C$70,'[2]Sheet1 (2)'!$D$70*('[2]Sheet1 (2)'!$D$72-crack_t_index)/'[2]Sheet1 (2)'!$D$72,IF([2]shee2!D1553='[2]Sheet1 (2)'!$C$71,'[2]Sheet1 (2)'!$D$71*('[2]Sheet1 (2)'!$D$72-crack_t_index)/'[2]Sheet1 (2)'!$D$72))))</f>
        <v>5</v>
      </c>
      <c r="AX1613" s="157">
        <f>IF(IF(D1613='[2]Sheet1 (2)'!$C$69,'[2]Sheet1 (2)'!$D$69*('[2]Sheet1 (2)'!$D$72-rave_index)/'[2]Sheet1 (2)'!$D$72,IF([2]shee2!D1553='[2]Sheet1 (2)'!$C$70,'[2]Sheet1 (2)'!$D$70*('[2]Sheet1 (2)'!$D$72-rave_index)/'[2]Sheet1 (2)'!$D$72,IF([2]shee2!D1553='[2]Sheet1 (2)'!$C$71,'[2]Sheet1 (2)'!$D$71*('[2]Sheet1 (2)'!$D$72-rave_index)/'[2]Sheet1 (2)'!$D$72)))&lt;0,0,IF(D1613='[2]Sheet1 (2)'!$C$69,'[2]Sheet1 (2)'!$D$69*('[2]Sheet1 (2)'!$D$72-rave_index)/'[2]Sheet1 (2)'!$D$72,IF([2]shee2!D1553='[2]Sheet1 (2)'!$C$70,'[2]Sheet1 (2)'!$D$70*('[2]Sheet1 (2)'!$D$72-rave_index)/'[2]Sheet1 (2)'!$D$72,IF([2]shee2!D1553='[2]Sheet1 (2)'!$C$71,'[2]Sheet1 (2)'!$D$71*('[2]Sheet1 (2)'!$D$72-rave_index)/'[2]Sheet1 (2)'!$D$72))))</f>
        <v>5</v>
      </c>
      <c r="AY1613" s="157">
        <f>IF(IF(D1613='[2]Sheet1 (2)'!$C$69,'[2]Sheet1 (2)'!$D$69*('[2]Sheet1 (2)'!$D$72-rough_index)/'[2]Sheet1 (2)'!$D$72,IF([2]shee2!D1553='[2]Sheet1 (2)'!$C$70,'[2]Sheet1 (2)'!$D$70*('[2]Sheet1 (2)'!$D$72-rough_index)/'[2]Sheet1 (2)'!$D$72,IF([2]shee2!D1553='[2]Sheet1 (2)'!$C$71,'[2]Sheet1 (2)'!$D$71*('[2]Sheet1 (2)'!$D$72-rough_index)/'[2]Sheet1 (2)'!$D$72)))&lt;0,0,IF(D1613='[2]Sheet1 (2)'!$C$69,'[2]Sheet1 (2)'!$D$69*('[2]Sheet1 (2)'!$D$72-rough_index)/'[2]Sheet1 (2)'!$D$72,IF([2]shee2!D1553='[2]Sheet1 (2)'!$C$70,'[2]Sheet1 (2)'!$D$70*('[2]Sheet1 (2)'!$D$72-rough_index)/'[2]Sheet1 (2)'!$D$72,IF([2]shee2!D1553='[2]Sheet1 (2)'!$C$71,'[2]Sheet1 (2)'!$D$71*('[2]Sheet1 (2)'!$D$72-rough_index)/'[2]Sheet1 (2)'!$D$72))))</f>
        <v>4.166666666666667</v>
      </c>
      <c r="AZ1613" s="179">
        <f>+(AU1613*'[2]Sheet1 (2)'!$C$77)+(AV1613*'[2]Sheet1 (2)'!$C$78)+(AW1613*'[2]Sheet1 (2)'!$C$79)+(AX1613*'[2]Sheet1 (2)'!$C$80)+(AY1613*'[2]Sheet1 (2)'!$C$81)</f>
        <v>4.75</v>
      </c>
      <c r="BA1613" s="213" t="str">
        <f t="shared" si="50"/>
        <v>Good</v>
      </c>
      <c r="BE1613">
        <f>IF(D1613='[2]Sheet1 (2)'!$C$61,'[2]Sheet1 (2)'!$D$61*(counts^2)+'[2]Sheet1 (2)'!$G$61*counts+'[2]Sheet1 (2)'!$J$61,IF(D1613='[2]Sheet1 (2)'!$C$62,'[2]Sheet1 (2)'!$D$62*counts+'[2]Sheet1 (2)'!$G$62,IF(D1613='[2]Sheet1 (2)'!$C$63,'[2]Sheet1 (2)'!$D$63*counts+'[2]Sheet1 (2)'!$G$63,IF(D1613='[2]Sheet1 (2)'!$C$64,'[2]Sheet1 (2)'!$D$64*counts+'[2]Sheet1 (2)'!$G$64))))</f>
        <v>2.0984129299999998</v>
      </c>
    </row>
    <row r="1614" spans="1:57" ht="12.6" customHeight="1">
      <c r="A1614" s="176" t="s">
        <v>282</v>
      </c>
      <c r="B1614" s="145" t="s">
        <v>76</v>
      </c>
      <c r="C1614" s="170">
        <v>1747</v>
      </c>
      <c r="D1614" s="174" t="s">
        <v>77</v>
      </c>
      <c r="E1614" s="171">
        <v>7.5</v>
      </c>
      <c r="F1614" s="171">
        <v>3</v>
      </c>
      <c r="G1614" s="171" t="s">
        <v>77</v>
      </c>
      <c r="H1614" s="171">
        <v>3</v>
      </c>
      <c r="I1614" s="171" t="s">
        <v>77</v>
      </c>
      <c r="J1614" s="173" t="s">
        <v>80</v>
      </c>
      <c r="K1614" s="173" t="s">
        <v>80</v>
      </c>
      <c r="L1614" s="169">
        <f>VLOOKUP(CONCATENATE(J1614,K1614),'Sheet1 (2)'!$J$6:$K$26,2,FALSE)</f>
        <v>0</v>
      </c>
      <c r="M1614" s="173" t="s">
        <v>83</v>
      </c>
      <c r="N1614" s="173" t="s">
        <v>78</v>
      </c>
      <c r="O1614" s="177">
        <f>VLOOKUP(CONCATENATE(M1614,N1614),'[2]Sheet1 (2)'!$L$6:$M$26,2,FALSE)</f>
        <v>7.5</v>
      </c>
      <c r="P1614" s="173" t="s">
        <v>83</v>
      </c>
      <c r="Q1614" s="173" t="s">
        <v>78</v>
      </c>
      <c r="R1614" s="177">
        <f>VLOOKUP(CONCATENATE(P1614,Q1614),'[2]Sheet1 (2)'!$N$6:$O$26,2,FALSE)</f>
        <v>7.5</v>
      </c>
      <c r="S1614" s="173" t="s">
        <v>80</v>
      </c>
      <c r="T1614" s="173" t="s">
        <v>80</v>
      </c>
      <c r="U1614" s="177">
        <f>VLOOKUP(CONCATENATE(S1614,T1614),'[2]Sheet1 (2)'!$P$6:$Q$26,2,FALSE)</f>
        <v>0</v>
      </c>
      <c r="V1614" s="173" t="s">
        <v>80</v>
      </c>
      <c r="W1614" s="173" t="s">
        <v>80</v>
      </c>
      <c r="X1614" s="177">
        <f>VLOOKUP(CONCATENATE(V1614,W1614),'[2]Sheet1 (2)'!$R$6:$S$26,2,FALSE)</f>
        <v>0</v>
      </c>
      <c r="Y1614" s="173" t="s">
        <v>80</v>
      </c>
      <c r="Z1614" s="173" t="s">
        <v>80</v>
      </c>
      <c r="AA1614" s="177">
        <f>VLOOKUP(CONCATENATE(Y1614,Z1614),'[2]Sheet1 (2)'!$T$6:$U$26,2,FALSE)</f>
        <v>0</v>
      </c>
      <c r="AB1614" s="173" t="s">
        <v>80</v>
      </c>
      <c r="AC1614" s="173" t="s">
        <v>80</v>
      </c>
      <c r="AD1614" s="177">
        <f>VLOOKUP(CONCATENATE(AB1614,AC1614),'[2]Sheet1 (2)'!$X$6:$Y$26,2,FALSE)</f>
        <v>0</v>
      </c>
      <c r="AE1614" s="173" t="s">
        <v>82</v>
      </c>
      <c r="AF1614" s="173" t="s">
        <v>81</v>
      </c>
      <c r="AG1614" s="177">
        <f>VLOOKUP(CONCATENATE(AE1614,AF1614),'[2]Sheet1 (2)'!$Z$6:$AA$26,2,FALSE)</f>
        <v>66</v>
      </c>
      <c r="AH1614" s="180"/>
      <c r="AI1614" s="175"/>
      <c r="AJ1614" s="140"/>
      <c r="AK1614" s="176" t="s">
        <v>282</v>
      </c>
      <c r="AL1614" s="176" t="s">
        <v>76</v>
      </c>
      <c r="AM1614" s="170">
        <f t="shared" si="51"/>
        <v>1747</v>
      </c>
      <c r="AN1614" s="147"/>
      <c r="AO1614" s="230"/>
      <c r="AP1614" s="183"/>
      <c r="AQ1614" s="157"/>
      <c r="AR1614" s="158"/>
      <c r="AS1614" s="145">
        <f>LOOKUP(rufmkm,'[2]Sheet1 (2)'!$V$62:$V$71,'[2]Sheet1 (2)'!$W$62:$W$71)</f>
        <v>10</v>
      </c>
      <c r="AT1614" s="140"/>
      <c r="AU1614" s="157">
        <f>IF(IF(D1614='[2]Sheet1 (2)'!$C$69,'[2]Sheet1 (2)'!$D$69*('[2]Sheet1 (2)'!$D$72-rut_index)/'[2]Sheet1 (2)'!$D$72,IF([2]shee2!D1554='[2]Sheet1 (2)'!$C$70,'[2]Sheet1 (2)'!$D$70*('[2]Sheet1 (2)'!$D$72-rut_index)/'[2]Sheet1 (2)'!$D$72,IF([2]shee2!D1554='[2]Sheet1 (2)'!$C$71,'[2]Sheet1 (2)'!$D$71*('[2]Sheet1 (2)'!$D$72-rut_index)/'[2]Sheet1 (2)'!$D$72)))&lt;0,0,IF(D1614='[2]Sheet1 (2)'!$C$69,'[2]Sheet1 (2)'!$D$69*('[2]Sheet1 (2)'!$D$72-rut_index)/'[2]Sheet1 (2)'!$D$72,IF([2]shee2!D1554='[2]Sheet1 (2)'!$C$70,'[2]Sheet1 (2)'!$D$70*('[2]Sheet1 (2)'!$D$72-rut_index)/'[2]Sheet1 (2)'!$D$72,IF([2]shee2!D1554='[2]Sheet1 (2)'!$C$71,'[2]Sheet1 (2)'!$D$71*('[2]Sheet1 (2)'!$D$72-rut_index)/'[2]Sheet1 (2)'!$D$72))))</f>
        <v>5</v>
      </c>
      <c r="AV1614" s="157">
        <f>IF(IF(D1614='[2]Sheet1 (2)'!$C$69,'[2]Sheet1 (2)'!$D$69*('[2]Sheet1 (2)'!$D$72-crack_s_index)/'[2]Sheet1 (2)'!$D$72,IF([2]shee2!D1554='[2]Sheet1 (2)'!$C$70,'[2]Sheet1 (2)'!$D$70*('[2]Sheet1 (2)'!$D$72-crack_s_index)/'[2]Sheet1 (2)'!$D$72,IF([2]shee2!D1554='[2]Sheet1 (2)'!$C$71,'[2]Sheet1 (2)'!$D$71*('[2]Sheet1 (2)'!$D$72-crack_s_index)/'[2]Sheet1 (2)'!$D$72)))&lt;0,0,IF(D1614='[2]Sheet1 (2)'!$C$69,'[2]Sheet1 (2)'!$D$69*('[2]Sheet1 (2)'!$D$72-crack_s_index)/'[2]Sheet1 (2)'!$D$72,IF([2]shee2!D1554='[2]Sheet1 (2)'!$C$70,'[2]Sheet1 (2)'!$D$70*('[2]Sheet1 (2)'!$D$72-crack_s_index)/'[2]Sheet1 (2)'!$D$72,IF([2]shee2!D1554='[2]Sheet1 (2)'!$C$71,'[2]Sheet1 (2)'!$D$71*('[2]Sheet1 (2)'!$D$72-crack_s_index)/'[2]Sheet1 (2)'!$D$72))))</f>
        <v>4.375</v>
      </c>
      <c r="AW1614" s="157">
        <f>IF(IF(D1614='[2]Sheet1 (2)'!$C$69,'[2]Sheet1 (2)'!$D$69*('[2]Sheet1 (2)'!$D$72-crack_t_index)/'[2]Sheet1 (2)'!$D$72,IF([2]shee2!D1554='[2]Sheet1 (2)'!$C$70,'[2]Sheet1 (2)'!$D$70*('[2]Sheet1 (2)'!$D$72-crack_t_index)/'[2]Sheet1 (2)'!$D$72,IF([2]shee2!D1554='[2]Sheet1 (2)'!$C$71,'[2]Sheet1 (2)'!$D$71*('[2]Sheet1 (2)'!$D$72-crack_t_index)/'[2]Sheet1 (2)'!$D$72)))&lt;0,0,IF(D1614='[2]Sheet1 (2)'!$C$69,'[2]Sheet1 (2)'!$D$69*('[2]Sheet1 (2)'!$D$72-crack_t_index)/'[2]Sheet1 (2)'!$D$72,IF([2]shee2!D1554='[2]Sheet1 (2)'!$C$70,'[2]Sheet1 (2)'!$D$70*('[2]Sheet1 (2)'!$D$72-crack_t_index)/'[2]Sheet1 (2)'!$D$72,IF([2]shee2!D1554='[2]Sheet1 (2)'!$C$71,'[2]Sheet1 (2)'!$D$71*('[2]Sheet1 (2)'!$D$72-crack_t_index)/'[2]Sheet1 (2)'!$D$72))))</f>
        <v>4.375</v>
      </c>
      <c r="AX1614" s="157">
        <f>IF(IF(D1614='[2]Sheet1 (2)'!$C$69,'[2]Sheet1 (2)'!$D$69*('[2]Sheet1 (2)'!$D$72-rave_index)/'[2]Sheet1 (2)'!$D$72,IF([2]shee2!D1554='[2]Sheet1 (2)'!$C$70,'[2]Sheet1 (2)'!$D$70*('[2]Sheet1 (2)'!$D$72-rave_index)/'[2]Sheet1 (2)'!$D$72,IF([2]shee2!D1554='[2]Sheet1 (2)'!$C$71,'[2]Sheet1 (2)'!$D$71*('[2]Sheet1 (2)'!$D$72-rave_index)/'[2]Sheet1 (2)'!$D$72)))&lt;0,0,IF(D1614='[2]Sheet1 (2)'!$C$69,'[2]Sheet1 (2)'!$D$69*('[2]Sheet1 (2)'!$D$72-rave_index)/'[2]Sheet1 (2)'!$D$72,IF([2]shee2!D1554='[2]Sheet1 (2)'!$C$70,'[2]Sheet1 (2)'!$D$70*('[2]Sheet1 (2)'!$D$72-rave_index)/'[2]Sheet1 (2)'!$D$72,IF([2]shee2!D1554='[2]Sheet1 (2)'!$C$71,'[2]Sheet1 (2)'!$D$71*('[2]Sheet1 (2)'!$D$72-rave_index)/'[2]Sheet1 (2)'!$D$72))))</f>
        <v>5</v>
      </c>
      <c r="AY1614" s="157">
        <f>IF(IF(D1614='[2]Sheet1 (2)'!$C$69,'[2]Sheet1 (2)'!$D$69*('[2]Sheet1 (2)'!$D$72-rough_index)/'[2]Sheet1 (2)'!$D$72,IF([2]shee2!D1554='[2]Sheet1 (2)'!$C$70,'[2]Sheet1 (2)'!$D$70*('[2]Sheet1 (2)'!$D$72-rough_index)/'[2]Sheet1 (2)'!$D$72,IF([2]shee2!D1554='[2]Sheet1 (2)'!$C$71,'[2]Sheet1 (2)'!$D$71*('[2]Sheet1 (2)'!$D$72-rough_index)/'[2]Sheet1 (2)'!$D$72)))&lt;0,0,IF(D1614='[2]Sheet1 (2)'!$C$69,'[2]Sheet1 (2)'!$D$69*('[2]Sheet1 (2)'!$D$72-rough_index)/'[2]Sheet1 (2)'!$D$72,IF([2]shee2!D1554='[2]Sheet1 (2)'!$C$70,'[2]Sheet1 (2)'!$D$70*('[2]Sheet1 (2)'!$D$72-rough_index)/'[2]Sheet1 (2)'!$D$72,IF([2]shee2!D1554='[2]Sheet1 (2)'!$C$71,'[2]Sheet1 (2)'!$D$71*('[2]Sheet1 (2)'!$D$72-rough_index)/'[2]Sheet1 (2)'!$D$72))))</f>
        <v>4.166666666666667</v>
      </c>
      <c r="AZ1614" s="179">
        <f>+(AU1614*'[2]Sheet1 (2)'!$C$77)+(AV1614*'[2]Sheet1 (2)'!$C$78)+(AW1614*'[2]Sheet1 (2)'!$C$79)+(AX1614*'[2]Sheet1 (2)'!$C$80)+(AY1614*'[2]Sheet1 (2)'!$C$81)</f>
        <v>4.5</v>
      </c>
      <c r="BA1614" s="213" t="str">
        <f t="shared" si="50"/>
        <v>Good</v>
      </c>
      <c r="BE1614">
        <f>IF(D1614='[2]Sheet1 (2)'!$C$61,'[2]Sheet1 (2)'!$D$61*(counts^2)+'[2]Sheet1 (2)'!$G$61*counts+'[2]Sheet1 (2)'!$J$61,IF(D1614='[2]Sheet1 (2)'!$C$62,'[2]Sheet1 (2)'!$D$62*counts+'[2]Sheet1 (2)'!$G$62,IF(D1614='[2]Sheet1 (2)'!$C$63,'[2]Sheet1 (2)'!$D$63*counts+'[2]Sheet1 (2)'!$G$63,IF(D1614='[2]Sheet1 (2)'!$C$64,'[2]Sheet1 (2)'!$D$64*counts+'[2]Sheet1 (2)'!$G$64))))</f>
        <v>2.0984129299999998</v>
      </c>
    </row>
    <row r="1615" spans="1:57" ht="12.6" customHeight="1">
      <c r="A1615" s="176" t="s">
        <v>282</v>
      </c>
      <c r="B1615" s="145" t="s">
        <v>76</v>
      </c>
      <c r="C1615" s="170">
        <v>1748</v>
      </c>
      <c r="D1615" s="174" t="s">
        <v>77</v>
      </c>
      <c r="E1615" s="171">
        <v>7.5</v>
      </c>
      <c r="F1615" s="171">
        <v>3</v>
      </c>
      <c r="G1615" s="171" t="s">
        <v>77</v>
      </c>
      <c r="H1615" s="171">
        <v>3</v>
      </c>
      <c r="I1615" s="171" t="s">
        <v>77</v>
      </c>
      <c r="J1615" s="173" t="s">
        <v>80</v>
      </c>
      <c r="K1615" s="173" t="s">
        <v>80</v>
      </c>
      <c r="L1615" s="169">
        <f>VLOOKUP(CONCATENATE(J1615,K1615),'Sheet1 (2)'!$J$6:$K$26,2,FALSE)</f>
        <v>0</v>
      </c>
      <c r="M1615" s="173" t="s">
        <v>83</v>
      </c>
      <c r="N1615" s="173" t="s">
        <v>78</v>
      </c>
      <c r="O1615" s="177">
        <f>VLOOKUP(CONCATENATE(M1615,N1615),'[2]Sheet1 (2)'!$L$6:$M$26,2,FALSE)</f>
        <v>7.5</v>
      </c>
      <c r="P1615" s="173" t="s">
        <v>83</v>
      </c>
      <c r="Q1615" s="173" t="s">
        <v>78</v>
      </c>
      <c r="R1615" s="177">
        <f>VLOOKUP(CONCATENATE(P1615,Q1615),'[2]Sheet1 (2)'!$N$6:$O$26,2,FALSE)</f>
        <v>7.5</v>
      </c>
      <c r="S1615" s="173" t="s">
        <v>80</v>
      </c>
      <c r="T1615" s="173" t="s">
        <v>80</v>
      </c>
      <c r="U1615" s="177">
        <f>VLOOKUP(CONCATENATE(S1615,T1615),'[2]Sheet1 (2)'!$P$6:$Q$26,2,FALSE)</f>
        <v>0</v>
      </c>
      <c r="V1615" s="173" t="s">
        <v>80</v>
      </c>
      <c r="W1615" s="173" t="s">
        <v>80</v>
      </c>
      <c r="X1615" s="177">
        <f>VLOOKUP(CONCATENATE(V1615,W1615),'[2]Sheet1 (2)'!$R$6:$S$26,2,FALSE)</f>
        <v>0</v>
      </c>
      <c r="Y1615" s="173" t="s">
        <v>80</v>
      </c>
      <c r="Z1615" s="173" t="s">
        <v>80</v>
      </c>
      <c r="AA1615" s="177">
        <f>VLOOKUP(CONCATENATE(Y1615,Z1615),'[2]Sheet1 (2)'!$T$6:$U$26,2,FALSE)</f>
        <v>0</v>
      </c>
      <c r="AB1615" s="173" t="s">
        <v>80</v>
      </c>
      <c r="AC1615" s="173" t="s">
        <v>80</v>
      </c>
      <c r="AD1615" s="177">
        <f>VLOOKUP(CONCATENATE(AB1615,AC1615),'[2]Sheet1 (2)'!$X$6:$Y$26,2,FALSE)</f>
        <v>0</v>
      </c>
      <c r="AE1615" s="173" t="s">
        <v>82</v>
      </c>
      <c r="AF1615" s="173" t="s">
        <v>81</v>
      </c>
      <c r="AG1615" s="177">
        <f>VLOOKUP(CONCATENATE(AE1615,AF1615),'[2]Sheet1 (2)'!$Z$6:$AA$26,2,FALSE)</f>
        <v>66</v>
      </c>
      <c r="AH1615" s="180"/>
      <c r="AI1615" s="175"/>
      <c r="AJ1615" s="140"/>
      <c r="AK1615" s="176" t="s">
        <v>282</v>
      </c>
      <c r="AL1615" s="176" t="s">
        <v>76</v>
      </c>
      <c r="AM1615" s="170">
        <f t="shared" si="51"/>
        <v>1748</v>
      </c>
      <c r="AN1615" s="147"/>
      <c r="AO1615" s="230"/>
      <c r="AP1615" s="183"/>
      <c r="AQ1615" s="157"/>
      <c r="AR1615" s="158"/>
      <c r="AS1615" s="145">
        <f>LOOKUP(rufmkm,'[2]Sheet1 (2)'!$V$62:$V$71,'[2]Sheet1 (2)'!$W$62:$W$71)</f>
        <v>10</v>
      </c>
      <c r="AT1615" s="140"/>
      <c r="AU1615" s="157">
        <f>IF(IF(D1615='[2]Sheet1 (2)'!$C$69,'[2]Sheet1 (2)'!$D$69*('[2]Sheet1 (2)'!$D$72-rut_index)/'[2]Sheet1 (2)'!$D$72,IF([2]shee2!D1555='[2]Sheet1 (2)'!$C$70,'[2]Sheet1 (2)'!$D$70*('[2]Sheet1 (2)'!$D$72-rut_index)/'[2]Sheet1 (2)'!$D$72,IF([2]shee2!D1555='[2]Sheet1 (2)'!$C$71,'[2]Sheet1 (2)'!$D$71*('[2]Sheet1 (2)'!$D$72-rut_index)/'[2]Sheet1 (2)'!$D$72)))&lt;0,0,IF(D1615='[2]Sheet1 (2)'!$C$69,'[2]Sheet1 (2)'!$D$69*('[2]Sheet1 (2)'!$D$72-rut_index)/'[2]Sheet1 (2)'!$D$72,IF([2]shee2!D1555='[2]Sheet1 (2)'!$C$70,'[2]Sheet1 (2)'!$D$70*('[2]Sheet1 (2)'!$D$72-rut_index)/'[2]Sheet1 (2)'!$D$72,IF([2]shee2!D1555='[2]Sheet1 (2)'!$C$71,'[2]Sheet1 (2)'!$D$71*('[2]Sheet1 (2)'!$D$72-rut_index)/'[2]Sheet1 (2)'!$D$72))))</f>
        <v>5</v>
      </c>
      <c r="AV1615" s="157">
        <f>IF(IF(D1615='[2]Sheet1 (2)'!$C$69,'[2]Sheet1 (2)'!$D$69*('[2]Sheet1 (2)'!$D$72-crack_s_index)/'[2]Sheet1 (2)'!$D$72,IF([2]shee2!D1555='[2]Sheet1 (2)'!$C$70,'[2]Sheet1 (2)'!$D$70*('[2]Sheet1 (2)'!$D$72-crack_s_index)/'[2]Sheet1 (2)'!$D$72,IF([2]shee2!D1555='[2]Sheet1 (2)'!$C$71,'[2]Sheet1 (2)'!$D$71*('[2]Sheet1 (2)'!$D$72-crack_s_index)/'[2]Sheet1 (2)'!$D$72)))&lt;0,0,IF(D1615='[2]Sheet1 (2)'!$C$69,'[2]Sheet1 (2)'!$D$69*('[2]Sheet1 (2)'!$D$72-crack_s_index)/'[2]Sheet1 (2)'!$D$72,IF([2]shee2!D1555='[2]Sheet1 (2)'!$C$70,'[2]Sheet1 (2)'!$D$70*('[2]Sheet1 (2)'!$D$72-crack_s_index)/'[2]Sheet1 (2)'!$D$72,IF([2]shee2!D1555='[2]Sheet1 (2)'!$C$71,'[2]Sheet1 (2)'!$D$71*('[2]Sheet1 (2)'!$D$72-crack_s_index)/'[2]Sheet1 (2)'!$D$72))))</f>
        <v>4.375</v>
      </c>
      <c r="AW1615" s="157">
        <f>IF(IF(D1615='[2]Sheet1 (2)'!$C$69,'[2]Sheet1 (2)'!$D$69*('[2]Sheet1 (2)'!$D$72-crack_t_index)/'[2]Sheet1 (2)'!$D$72,IF([2]shee2!D1555='[2]Sheet1 (2)'!$C$70,'[2]Sheet1 (2)'!$D$70*('[2]Sheet1 (2)'!$D$72-crack_t_index)/'[2]Sheet1 (2)'!$D$72,IF([2]shee2!D1555='[2]Sheet1 (2)'!$C$71,'[2]Sheet1 (2)'!$D$71*('[2]Sheet1 (2)'!$D$72-crack_t_index)/'[2]Sheet1 (2)'!$D$72)))&lt;0,0,IF(D1615='[2]Sheet1 (2)'!$C$69,'[2]Sheet1 (2)'!$D$69*('[2]Sheet1 (2)'!$D$72-crack_t_index)/'[2]Sheet1 (2)'!$D$72,IF([2]shee2!D1555='[2]Sheet1 (2)'!$C$70,'[2]Sheet1 (2)'!$D$70*('[2]Sheet1 (2)'!$D$72-crack_t_index)/'[2]Sheet1 (2)'!$D$72,IF([2]shee2!D1555='[2]Sheet1 (2)'!$C$71,'[2]Sheet1 (2)'!$D$71*('[2]Sheet1 (2)'!$D$72-crack_t_index)/'[2]Sheet1 (2)'!$D$72))))</f>
        <v>4.375</v>
      </c>
      <c r="AX1615" s="157">
        <f>IF(IF(D1615='[2]Sheet1 (2)'!$C$69,'[2]Sheet1 (2)'!$D$69*('[2]Sheet1 (2)'!$D$72-rave_index)/'[2]Sheet1 (2)'!$D$72,IF([2]shee2!D1555='[2]Sheet1 (2)'!$C$70,'[2]Sheet1 (2)'!$D$70*('[2]Sheet1 (2)'!$D$72-rave_index)/'[2]Sheet1 (2)'!$D$72,IF([2]shee2!D1555='[2]Sheet1 (2)'!$C$71,'[2]Sheet1 (2)'!$D$71*('[2]Sheet1 (2)'!$D$72-rave_index)/'[2]Sheet1 (2)'!$D$72)))&lt;0,0,IF(D1615='[2]Sheet1 (2)'!$C$69,'[2]Sheet1 (2)'!$D$69*('[2]Sheet1 (2)'!$D$72-rave_index)/'[2]Sheet1 (2)'!$D$72,IF([2]shee2!D1555='[2]Sheet1 (2)'!$C$70,'[2]Sheet1 (2)'!$D$70*('[2]Sheet1 (2)'!$D$72-rave_index)/'[2]Sheet1 (2)'!$D$72,IF([2]shee2!D1555='[2]Sheet1 (2)'!$C$71,'[2]Sheet1 (2)'!$D$71*('[2]Sheet1 (2)'!$D$72-rave_index)/'[2]Sheet1 (2)'!$D$72))))</f>
        <v>5</v>
      </c>
      <c r="AY1615" s="157">
        <f>IF(IF(D1615='[2]Sheet1 (2)'!$C$69,'[2]Sheet1 (2)'!$D$69*('[2]Sheet1 (2)'!$D$72-rough_index)/'[2]Sheet1 (2)'!$D$72,IF([2]shee2!D1555='[2]Sheet1 (2)'!$C$70,'[2]Sheet1 (2)'!$D$70*('[2]Sheet1 (2)'!$D$72-rough_index)/'[2]Sheet1 (2)'!$D$72,IF([2]shee2!D1555='[2]Sheet1 (2)'!$C$71,'[2]Sheet1 (2)'!$D$71*('[2]Sheet1 (2)'!$D$72-rough_index)/'[2]Sheet1 (2)'!$D$72)))&lt;0,0,IF(D1615='[2]Sheet1 (2)'!$C$69,'[2]Sheet1 (2)'!$D$69*('[2]Sheet1 (2)'!$D$72-rough_index)/'[2]Sheet1 (2)'!$D$72,IF([2]shee2!D1555='[2]Sheet1 (2)'!$C$70,'[2]Sheet1 (2)'!$D$70*('[2]Sheet1 (2)'!$D$72-rough_index)/'[2]Sheet1 (2)'!$D$72,IF([2]shee2!D1555='[2]Sheet1 (2)'!$C$71,'[2]Sheet1 (2)'!$D$71*('[2]Sheet1 (2)'!$D$72-rough_index)/'[2]Sheet1 (2)'!$D$72))))</f>
        <v>4.166666666666667</v>
      </c>
      <c r="AZ1615" s="179">
        <f>+(AU1615*'[2]Sheet1 (2)'!$C$77)+(AV1615*'[2]Sheet1 (2)'!$C$78)+(AW1615*'[2]Sheet1 (2)'!$C$79)+(AX1615*'[2]Sheet1 (2)'!$C$80)+(AY1615*'[2]Sheet1 (2)'!$C$81)</f>
        <v>4.5</v>
      </c>
      <c r="BA1615" s="213" t="str">
        <f t="shared" si="50"/>
        <v>Good</v>
      </c>
      <c r="BE1615">
        <f>IF(D1615='[2]Sheet1 (2)'!$C$61,'[2]Sheet1 (2)'!$D$61*(counts^2)+'[2]Sheet1 (2)'!$G$61*counts+'[2]Sheet1 (2)'!$J$61,IF(D1615='[2]Sheet1 (2)'!$C$62,'[2]Sheet1 (2)'!$D$62*counts+'[2]Sheet1 (2)'!$G$62,IF(D1615='[2]Sheet1 (2)'!$C$63,'[2]Sheet1 (2)'!$D$63*counts+'[2]Sheet1 (2)'!$G$63,IF(D1615='[2]Sheet1 (2)'!$C$64,'[2]Sheet1 (2)'!$D$64*counts+'[2]Sheet1 (2)'!$G$64))))</f>
        <v>2.0984129299999998</v>
      </c>
    </row>
    <row r="1616" spans="1:57" ht="12.6" customHeight="1">
      <c r="A1616" s="176" t="s">
        <v>282</v>
      </c>
      <c r="B1616" s="145" t="s">
        <v>76</v>
      </c>
      <c r="C1616" s="170">
        <v>1749</v>
      </c>
      <c r="D1616" s="174" t="s">
        <v>77</v>
      </c>
      <c r="E1616" s="171">
        <v>7.5</v>
      </c>
      <c r="F1616" s="171">
        <v>3</v>
      </c>
      <c r="G1616" s="171" t="s">
        <v>77</v>
      </c>
      <c r="H1616" s="171">
        <v>3</v>
      </c>
      <c r="I1616" s="171" t="s">
        <v>77</v>
      </c>
      <c r="J1616" s="173" t="s">
        <v>80</v>
      </c>
      <c r="K1616" s="173" t="s">
        <v>80</v>
      </c>
      <c r="L1616" s="169">
        <f>VLOOKUP(CONCATENATE(J1616,K1616),'Sheet1 (2)'!$J$6:$K$26,2,FALSE)</f>
        <v>0</v>
      </c>
      <c r="M1616" s="173" t="s">
        <v>83</v>
      </c>
      <c r="N1616" s="173" t="s">
        <v>78</v>
      </c>
      <c r="O1616" s="177">
        <f>VLOOKUP(CONCATENATE(M1616,N1616),'[2]Sheet1 (2)'!$L$6:$M$26,2,FALSE)</f>
        <v>7.5</v>
      </c>
      <c r="P1616" s="173" t="s">
        <v>83</v>
      </c>
      <c r="Q1616" s="173" t="s">
        <v>78</v>
      </c>
      <c r="R1616" s="177">
        <f>VLOOKUP(CONCATENATE(P1616,Q1616),'[2]Sheet1 (2)'!$N$6:$O$26,2,FALSE)</f>
        <v>7.5</v>
      </c>
      <c r="S1616" s="173" t="s">
        <v>80</v>
      </c>
      <c r="T1616" s="173" t="s">
        <v>80</v>
      </c>
      <c r="U1616" s="177">
        <f>VLOOKUP(CONCATENATE(S1616,T1616),'[2]Sheet1 (2)'!$P$6:$Q$26,2,FALSE)</f>
        <v>0</v>
      </c>
      <c r="V1616" s="173" t="s">
        <v>80</v>
      </c>
      <c r="W1616" s="173" t="s">
        <v>80</v>
      </c>
      <c r="X1616" s="177">
        <f>VLOOKUP(CONCATENATE(V1616,W1616),'[2]Sheet1 (2)'!$R$6:$S$26,2,FALSE)</f>
        <v>0</v>
      </c>
      <c r="Y1616" s="173" t="s">
        <v>80</v>
      </c>
      <c r="Z1616" s="173" t="s">
        <v>80</v>
      </c>
      <c r="AA1616" s="177">
        <f>VLOOKUP(CONCATENATE(Y1616,Z1616),'[2]Sheet1 (2)'!$T$6:$U$26,2,FALSE)</f>
        <v>0</v>
      </c>
      <c r="AB1616" s="173" t="s">
        <v>80</v>
      </c>
      <c r="AC1616" s="173" t="s">
        <v>80</v>
      </c>
      <c r="AD1616" s="177">
        <f>VLOOKUP(CONCATENATE(AB1616,AC1616),'[2]Sheet1 (2)'!$X$6:$Y$26,2,FALSE)</f>
        <v>0</v>
      </c>
      <c r="AE1616" s="173" t="s">
        <v>82</v>
      </c>
      <c r="AF1616" s="173" t="s">
        <v>81</v>
      </c>
      <c r="AG1616" s="177">
        <f>VLOOKUP(CONCATENATE(AE1616,AF1616),'[2]Sheet1 (2)'!$Z$6:$AA$26,2,FALSE)</f>
        <v>66</v>
      </c>
      <c r="AH1616" s="180"/>
      <c r="AI1616" s="175"/>
      <c r="AJ1616" s="140"/>
      <c r="AK1616" s="176" t="s">
        <v>282</v>
      </c>
      <c r="AL1616" s="176" t="s">
        <v>76</v>
      </c>
      <c r="AM1616" s="170">
        <f t="shared" si="51"/>
        <v>1749</v>
      </c>
      <c r="AN1616" s="147"/>
      <c r="AO1616" s="230"/>
      <c r="AP1616" s="183"/>
      <c r="AQ1616" s="157"/>
      <c r="AR1616" s="158"/>
      <c r="AS1616" s="145">
        <f>LOOKUP(rufmkm,'[2]Sheet1 (2)'!$V$62:$V$71,'[2]Sheet1 (2)'!$W$62:$W$71)</f>
        <v>10</v>
      </c>
      <c r="AT1616" s="140"/>
      <c r="AU1616" s="157">
        <f>IF(IF(D1616='[2]Sheet1 (2)'!$C$69,'[2]Sheet1 (2)'!$D$69*('[2]Sheet1 (2)'!$D$72-rut_index)/'[2]Sheet1 (2)'!$D$72,IF([2]shee2!D1556='[2]Sheet1 (2)'!$C$70,'[2]Sheet1 (2)'!$D$70*('[2]Sheet1 (2)'!$D$72-rut_index)/'[2]Sheet1 (2)'!$D$72,IF([2]shee2!D1556='[2]Sheet1 (2)'!$C$71,'[2]Sheet1 (2)'!$D$71*('[2]Sheet1 (2)'!$D$72-rut_index)/'[2]Sheet1 (2)'!$D$72)))&lt;0,0,IF(D1616='[2]Sheet1 (2)'!$C$69,'[2]Sheet1 (2)'!$D$69*('[2]Sheet1 (2)'!$D$72-rut_index)/'[2]Sheet1 (2)'!$D$72,IF([2]shee2!D1556='[2]Sheet1 (2)'!$C$70,'[2]Sheet1 (2)'!$D$70*('[2]Sheet1 (2)'!$D$72-rut_index)/'[2]Sheet1 (2)'!$D$72,IF([2]shee2!D1556='[2]Sheet1 (2)'!$C$71,'[2]Sheet1 (2)'!$D$71*('[2]Sheet1 (2)'!$D$72-rut_index)/'[2]Sheet1 (2)'!$D$72))))</f>
        <v>5</v>
      </c>
      <c r="AV1616" s="157">
        <f>IF(IF(D1616='[2]Sheet1 (2)'!$C$69,'[2]Sheet1 (2)'!$D$69*('[2]Sheet1 (2)'!$D$72-crack_s_index)/'[2]Sheet1 (2)'!$D$72,IF([2]shee2!D1556='[2]Sheet1 (2)'!$C$70,'[2]Sheet1 (2)'!$D$70*('[2]Sheet1 (2)'!$D$72-crack_s_index)/'[2]Sheet1 (2)'!$D$72,IF([2]shee2!D1556='[2]Sheet1 (2)'!$C$71,'[2]Sheet1 (2)'!$D$71*('[2]Sheet1 (2)'!$D$72-crack_s_index)/'[2]Sheet1 (2)'!$D$72)))&lt;0,0,IF(D1616='[2]Sheet1 (2)'!$C$69,'[2]Sheet1 (2)'!$D$69*('[2]Sheet1 (2)'!$D$72-crack_s_index)/'[2]Sheet1 (2)'!$D$72,IF([2]shee2!D1556='[2]Sheet1 (2)'!$C$70,'[2]Sheet1 (2)'!$D$70*('[2]Sheet1 (2)'!$D$72-crack_s_index)/'[2]Sheet1 (2)'!$D$72,IF([2]shee2!D1556='[2]Sheet1 (2)'!$C$71,'[2]Sheet1 (2)'!$D$71*('[2]Sheet1 (2)'!$D$72-crack_s_index)/'[2]Sheet1 (2)'!$D$72))))</f>
        <v>4.375</v>
      </c>
      <c r="AW1616" s="157">
        <f>IF(IF(D1616='[2]Sheet1 (2)'!$C$69,'[2]Sheet1 (2)'!$D$69*('[2]Sheet1 (2)'!$D$72-crack_t_index)/'[2]Sheet1 (2)'!$D$72,IF([2]shee2!D1556='[2]Sheet1 (2)'!$C$70,'[2]Sheet1 (2)'!$D$70*('[2]Sheet1 (2)'!$D$72-crack_t_index)/'[2]Sheet1 (2)'!$D$72,IF([2]shee2!D1556='[2]Sheet1 (2)'!$C$71,'[2]Sheet1 (2)'!$D$71*('[2]Sheet1 (2)'!$D$72-crack_t_index)/'[2]Sheet1 (2)'!$D$72)))&lt;0,0,IF(D1616='[2]Sheet1 (2)'!$C$69,'[2]Sheet1 (2)'!$D$69*('[2]Sheet1 (2)'!$D$72-crack_t_index)/'[2]Sheet1 (2)'!$D$72,IF([2]shee2!D1556='[2]Sheet1 (2)'!$C$70,'[2]Sheet1 (2)'!$D$70*('[2]Sheet1 (2)'!$D$72-crack_t_index)/'[2]Sheet1 (2)'!$D$72,IF([2]shee2!D1556='[2]Sheet1 (2)'!$C$71,'[2]Sheet1 (2)'!$D$71*('[2]Sheet1 (2)'!$D$72-crack_t_index)/'[2]Sheet1 (2)'!$D$72))))</f>
        <v>4.375</v>
      </c>
      <c r="AX1616" s="157">
        <f>IF(IF(D1616='[2]Sheet1 (2)'!$C$69,'[2]Sheet1 (2)'!$D$69*('[2]Sheet1 (2)'!$D$72-rave_index)/'[2]Sheet1 (2)'!$D$72,IF([2]shee2!D1556='[2]Sheet1 (2)'!$C$70,'[2]Sheet1 (2)'!$D$70*('[2]Sheet1 (2)'!$D$72-rave_index)/'[2]Sheet1 (2)'!$D$72,IF([2]shee2!D1556='[2]Sheet1 (2)'!$C$71,'[2]Sheet1 (2)'!$D$71*('[2]Sheet1 (2)'!$D$72-rave_index)/'[2]Sheet1 (2)'!$D$72)))&lt;0,0,IF(D1616='[2]Sheet1 (2)'!$C$69,'[2]Sheet1 (2)'!$D$69*('[2]Sheet1 (2)'!$D$72-rave_index)/'[2]Sheet1 (2)'!$D$72,IF([2]shee2!D1556='[2]Sheet1 (2)'!$C$70,'[2]Sheet1 (2)'!$D$70*('[2]Sheet1 (2)'!$D$72-rave_index)/'[2]Sheet1 (2)'!$D$72,IF([2]shee2!D1556='[2]Sheet1 (2)'!$C$71,'[2]Sheet1 (2)'!$D$71*('[2]Sheet1 (2)'!$D$72-rave_index)/'[2]Sheet1 (2)'!$D$72))))</f>
        <v>5</v>
      </c>
      <c r="AY1616" s="157">
        <f>IF(IF(D1616='[2]Sheet1 (2)'!$C$69,'[2]Sheet1 (2)'!$D$69*('[2]Sheet1 (2)'!$D$72-rough_index)/'[2]Sheet1 (2)'!$D$72,IF([2]shee2!D1556='[2]Sheet1 (2)'!$C$70,'[2]Sheet1 (2)'!$D$70*('[2]Sheet1 (2)'!$D$72-rough_index)/'[2]Sheet1 (2)'!$D$72,IF([2]shee2!D1556='[2]Sheet1 (2)'!$C$71,'[2]Sheet1 (2)'!$D$71*('[2]Sheet1 (2)'!$D$72-rough_index)/'[2]Sheet1 (2)'!$D$72)))&lt;0,0,IF(D1616='[2]Sheet1 (2)'!$C$69,'[2]Sheet1 (2)'!$D$69*('[2]Sheet1 (2)'!$D$72-rough_index)/'[2]Sheet1 (2)'!$D$72,IF([2]shee2!D1556='[2]Sheet1 (2)'!$C$70,'[2]Sheet1 (2)'!$D$70*('[2]Sheet1 (2)'!$D$72-rough_index)/'[2]Sheet1 (2)'!$D$72,IF([2]shee2!D1556='[2]Sheet1 (2)'!$C$71,'[2]Sheet1 (2)'!$D$71*('[2]Sheet1 (2)'!$D$72-rough_index)/'[2]Sheet1 (2)'!$D$72))))</f>
        <v>4.166666666666667</v>
      </c>
      <c r="AZ1616" s="179">
        <f>+(AU1616*'[2]Sheet1 (2)'!$C$77)+(AV1616*'[2]Sheet1 (2)'!$C$78)+(AW1616*'[2]Sheet1 (2)'!$C$79)+(AX1616*'[2]Sheet1 (2)'!$C$80)+(AY1616*'[2]Sheet1 (2)'!$C$81)</f>
        <v>4.5</v>
      </c>
      <c r="BA1616" s="213" t="str">
        <f t="shared" si="50"/>
        <v>Good</v>
      </c>
      <c r="BE1616">
        <f>IF(D1616='[2]Sheet1 (2)'!$C$61,'[2]Sheet1 (2)'!$D$61*(counts^2)+'[2]Sheet1 (2)'!$G$61*counts+'[2]Sheet1 (2)'!$J$61,IF(D1616='[2]Sheet1 (2)'!$C$62,'[2]Sheet1 (2)'!$D$62*counts+'[2]Sheet1 (2)'!$G$62,IF(D1616='[2]Sheet1 (2)'!$C$63,'[2]Sheet1 (2)'!$D$63*counts+'[2]Sheet1 (2)'!$G$63,IF(D1616='[2]Sheet1 (2)'!$C$64,'[2]Sheet1 (2)'!$D$64*counts+'[2]Sheet1 (2)'!$G$64))))</f>
        <v>2.0984129299999998</v>
      </c>
    </row>
    <row r="1617" spans="1:57" ht="12.6" customHeight="1">
      <c r="A1617" s="176" t="s">
        <v>282</v>
      </c>
      <c r="B1617" s="145" t="s">
        <v>76</v>
      </c>
      <c r="C1617" s="170">
        <v>1750</v>
      </c>
      <c r="D1617" s="174" t="s">
        <v>77</v>
      </c>
      <c r="E1617" s="171">
        <v>7.5</v>
      </c>
      <c r="F1617" s="171">
        <v>3</v>
      </c>
      <c r="G1617" s="171" t="s">
        <v>77</v>
      </c>
      <c r="H1617" s="171">
        <v>3</v>
      </c>
      <c r="I1617" s="171" t="s">
        <v>77</v>
      </c>
      <c r="J1617" s="173" t="s">
        <v>80</v>
      </c>
      <c r="K1617" s="173" t="s">
        <v>80</v>
      </c>
      <c r="L1617" s="169">
        <f>VLOOKUP(CONCATENATE(J1617,K1617),'Sheet1 (2)'!$J$6:$K$26,2,FALSE)</f>
        <v>0</v>
      </c>
      <c r="M1617" s="173" t="s">
        <v>80</v>
      </c>
      <c r="N1617" s="173" t="s">
        <v>80</v>
      </c>
      <c r="O1617" s="177">
        <f>VLOOKUP(CONCATENATE(M1617,N1617),'[2]Sheet1 (2)'!$L$6:$M$26,2,FALSE)</f>
        <v>0</v>
      </c>
      <c r="P1617" s="173" t="s">
        <v>80</v>
      </c>
      <c r="Q1617" s="173" t="s">
        <v>80</v>
      </c>
      <c r="R1617" s="177">
        <f>VLOOKUP(CONCATENATE(P1617,Q1617),'[2]Sheet1 (2)'!$N$6:$O$26,2,FALSE)</f>
        <v>0</v>
      </c>
      <c r="S1617" s="173" t="s">
        <v>80</v>
      </c>
      <c r="T1617" s="173" t="s">
        <v>80</v>
      </c>
      <c r="U1617" s="177">
        <f>VLOOKUP(CONCATENATE(S1617,T1617),'[2]Sheet1 (2)'!$P$6:$Q$26,2,FALSE)</f>
        <v>0</v>
      </c>
      <c r="V1617" s="173" t="s">
        <v>80</v>
      </c>
      <c r="W1617" s="173" t="s">
        <v>80</v>
      </c>
      <c r="X1617" s="177">
        <f>VLOOKUP(CONCATENATE(V1617,W1617),'[2]Sheet1 (2)'!$R$6:$S$26,2,FALSE)</f>
        <v>0</v>
      </c>
      <c r="Y1617" s="173" t="s">
        <v>80</v>
      </c>
      <c r="Z1617" s="173" t="s">
        <v>80</v>
      </c>
      <c r="AA1617" s="177">
        <f>VLOOKUP(CONCATENATE(Y1617,Z1617),'[2]Sheet1 (2)'!$T$6:$U$26,2,FALSE)</f>
        <v>0</v>
      </c>
      <c r="AB1617" s="173" t="s">
        <v>80</v>
      </c>
      <c r="AC1617" s="173" t="s">
        <v>80</v>
      </c>
      <c r="AD1617" s="177">
        <f>VLOOKUP(CONCATENATE(AB1617,AC1617),'[2]Sheet1 (2)'!$X$6:$Y$26,2,FALSE)</f>
        <v>0</v>
      </c>
      <c r="AE1617" s="173" t="s">
        <v>82</v>
      </c>
      <c r="AF1617" s="173" t="s">
        <v>81</v>
      </c>
      <c r="AG1617" s="177">
        <f>VLOOKUP(CONCATENATE(AE1617,AF1617),'[2]Sheet1 (2)'!$Z$6:$AA$26,2,FALSE)</f>
        <v>66</v>
      </c>
      <c r="AH1617" s="180" t="s">
        <v>405</v>
      </c>
      <c r="AI1617" s="175"/>
      <c r="AJ1617" s="140"/>
      <c r="AK1617" s="176" t="s">
        <v>282</v>
      </c>
      <c r="AL1617" s="176" t="s">
        <v>76</v>
      </c>
      <c r="AM1617" s="170">
        <f t="shared" si="51"/>
        <v>1750</v>
      </c>
      <c r="AN1617" s="147"/>
      <c r="AO1617" s="230"/>
      <c r="AP1617" s="183"/>
      <c r="AQ1617" s="157"/>
      <c r="AR1617" s="158"/>
      <c r="AS1617" s="145">
        <f>LOOKUP(rufmkm,'[2]Sheet1 (2)'!$V$62:$V$71,'[2]Sheet1 (2)'!$W$62:$W$71)</f>
        <v>10</v>
      </c>
      <c r="AT1617" s="140"/>
      <c r="AU1617" s="157">
        <f>IF(IF(D1617='[2]Sheet1 (2)'!$C$69,'[2]Sheet1 (2)'!$D$69*('[2]Sheet1 (2)'!$D$72-rut_index)/'[2]Sheet1 (2)'!$D$72,IF([2]shee2!D1557='[2]Sheet1 (2)'!$C$70,'[2]Sheet1 (2)'!$D$70*('[2]Sheet1 (2)'!$D$72-rut_index)/'[2]Sheet1 (2)'!$D$72,IF([2]shee2!D1557='[2]Sheet1 (2)'!$C$71,'[2]Sheet1 (2)'!$D$71*('[2]Sheet1 (2)'!$D$72-rut_index)/'[2]Sheet1 (2)'!$D$72)))&lt;0,0,IF(D1617='[2]Sheet1 (2)'!$C$69,'[2]Sheet1 (2)'!$D$69*('[2]Sheet1 (2)'!$D$72-rut_index)/'[2]Sheet1 (2)'!$D$72,IF([2]shee2!D1557='[2]Sheet1 (2)'!$C$70,'[2]Sheet1 (2)'!$D$70*('[2]Sheet1 (2)'!$D$72-rut_index)/'[2]Sheet1 (2)'!$D$72,IF([2]shee2!D1557='[2]Sheet1 (2)'!$C$71,'[2]Sheet1 (2)'!$D$71*('[2]Sheet1 (2)'!$D$72-rut_index)/'[2]Sheet1 (2)'!$D$72))))</f>
        <v>5</v>
      </c>
      <c r="AV1617" s="157">
        <f>IF(IF(D1617='[2]Sheet1 (2)'!$C$69,'[2]Sheet1 (2)'!$D$69*('[2]Sheet1 (2)'!$D$72-crack_s_index)/'[2]Sheet1 (2)'!$D$72,IF([2]shee2!D1557='[2]Sheet1 (2)'!$C$70,'[2]Sheet1 (2)'!$D$70*('[2]Sheet1 (2)'!$D$72-crack_s_index)/'[2]Sheet1 (2)'!$D$72,IF([2]shee2!D1557='[2]Sheet1 (2)'!$C$71,'[2]Sheet1 (2)'!$D$71*('[2]Sheet1 (2)'!$D$72-crack_s_index)/'[2]Sheet1 (2)'!$D$72)))&lt;0,0,IF(D1617='[2]Sheet1 (2)'!$C$69,'[2]Sheet1 (2)'!$D$69*('[2]Sheet1 (2)'!$D$72-crack_s_index)/'[2]Sheet1 (2)'!$D$72,IF([2]shee2!D1557='[2]Sheet1 (2)'!$C$70,'[2]Sheet1 (2)'!$D$70*('[2]Sheet1 (2)'!$D$72-crack_s_index)/'[2]Sheet1 (2)'!$D$72,IF([2]shee2!D1557='[2]Sheet1 (2)'!$C$71,'[2]Sheet1 (2)'!$D$71*('[2]Sheet1 (2)'!$D$72-crack_s_index)/'[2]Sheet1 (2)'!$D$72))))</f>
        <v>5</v>
      </c>
      <c r="AW1617" s="157">
        <f>IF(IF(D1617='[2]Sheet1 (2)'!$C$69,'[2]Sheet1 (2)'!$D$69*('[2]Sheet1 (2)'!$D$72-crack_t_index)/'[2]Sheet1 (2)'!$D$72,IF([2]shee2!D1557='[2]Sheet1 (2)'!$C$70,'[2]Sheet1 (2)'!$D$70*('[2]Sheet1 (2)'!$D$72-crack_t_index)/'[2]Sheet1 (2)'!$D$72,IF([2]shee2!D1557='[2]Sheet1 (2)'!$C$71,'[2]Sheet1 (2)'!$D$71*('[2]Sheet1 (2)'!$D$72-crack_t_index)/'[2]Sheet1 (2)'!$D$72)))&lt;0,0,IF(D1617='[2]Sheet1 (2)'!$C$69,'[2]Sheet1 (2)'!$D$69*('[2]Sheet1 (2)'!$D$72-crack_t_index)/'[2]Sheet1 (2)'!$D$72,IF([2]shee2!D1557='[2]Sheet1 (2)'!$C$70,'[2]Sheet1 (2)'!$D$70*('[2]Sheet1 (2)'!$D$72-crack_t_index)/'[2]Sheet1 (2)'!$D$72,IF([2]shee2!D1557='[2]Sheet1 (2)'!$C$71,'[2]Sheet1 (2)'!$D$71*('[2]Sheet1 (2)'!$D$72-crack_t_index)/'[2]Sheet1 (2)'!$D$72))))</f>
        <v>5</v>
      </c>
      <c r="AX1617" s="157">
        <f>IF(IF(D1617='[2]Sheet1 (2)'!$C$69,'[2]Sheet1 (2)'!$D$69*('[2]Sheet1 (2)'!$D$72-rave_index)/'[2]Sheet1 (2)'!$D$72,IF([2]shee2!D1557='[2]Sheet1 (2)'!$C$70,'[2]Sheet1 (2)'!$D$70*('[2]Sheet1 (2)'!$D$72-rave_index)/'[2]Sheet1 (2)'!$D$72,IF([2]shee2!D1557='[2]Sheet1 (2)'!$C$71,'[2]Sheet1 (2)'!$D$71*('[2]Sheet1 (2)'!$D$72-rave_index)/'[2]Sheet1 (2)'!$D$72)))&lt;0,0,IF(D1617='[2]Sheet1 (2)'!$C$69,'[2]Sheet1 (2)'!$D$69*('[2]Sheet1 (2)'!$D$72-rave_index)/'[2]Sheet1 (2)'!$D$72,IF([2]shee2!D1557='[2]Sheet1 (2)'!$C$70,'[2]Sheet1 (2)'!$D$70*('[2]Sheet1 (2)'!$D$72-rave_index)/'[2]Sheet1 (2)'!$D$72,IF([2]shee2!D1557='[2]Sheet1 (2)'!$C$71,'[2]Sheet1 (2)'!$D$71*('[2]Sheet1 (2)'!$D$72-rave_index)/'[2]Sheet1 (2)'!$D$72))))</f>
        <v>5</v>
      </c>
      <c r="AY1617" s="157">
        <f>IF(IF(D1617='[2]Sheet1 (2)'!$C$69,'[2]Sheet1 (2)'!$D$69*('[2]Sheet1 (2)'!$D$72-rough_index)/'[2]Sheet1 (2)'!$D$72,IF([2]shee2!D1557='[2]Sheet1 (2)'!$C$70,'[2]Sheet1 (2)'!$D$70*('[2]Sheet1 (2)'!$D$72-rough_index)/'[2]Sheet1 (2)'!$D$72,IF([2]shee2!D1557='[2]Sheet1 (2)'!$C$71,'[2]Sheet1 (2)'!$D$71*('[2]Sheet1 (2)'!$D$72-rough_index)/'[2]Sheet1 (2)'!$D$72)))&lt;0,0,IF(D1617='[2]Sheet1 (2)'!$C$69,'[2]Sheet1 (2)'!$D$69*('[2]Sheet1 (2)'!$D$72-rough_index)/'[2]Sheet1 (2)'!$D$72,IF([2]shee2!D1557='[2]Sheet1 (2)'!$C$70,'[2]Sheet1 (2)'!$D$70*('[2]Sheet1 (2)'!$D$72-rough_index)/'[2]Sheet1 (2)'!$D$72,IF([2]shee2!D1557='[2]Sheet1 (2)'!$C$71,'[2]Sheet1 (2)'!$D$71*('[2]Sheet1 (2)'!$D$72-rough_index)/'[2]Sheet1 (2)'!$D$72))))</f>
        <v>4.166666666666667</v>
      </c>
      <c r="AZ1617" s="179">
        <f>+(AU1617*'[2]Sheet1 (2)'!$C$77)+(AV1617*'[2]Sheet1 (2)'!$C$78)+(AW1617*'[2]Sheet1 (2)'!$C$79)+(AX1617*'[2]Sheet1 (2)'!$C$80)+(AY1617*'[2]Sheet1 (2)'!$C$81)</f>
        <v>4.75</v>
      </c>
      <c r="BA1617" s="213" t="str">
        <f t="shared" si="50"/>
        <v>Good</v>
      </c>
      <c r="BE1617">
        <f>IF(D1617='[2]Sheet1 (2)'!$C$61,'[2]Sheet1 (2)'!$D$61*(counts^2)+'[2]Sheet1 (2)'!$G$61*counts+'[2]Sheet1 (2)'!$J$61,IF(D1617='[2]Sheet1 (2)'!$C$62,'[2]Sheet1 (2)'!$D$62*counts+'[2]Sheet1 (2)'!$G$62,IF(D1617='[2]Sheet1 (2)'!$C$63,'[2]Sheet1 (2)'!$D$63*counts+'[2]Sheet1 (2)'!$G$63,IF(D1617='[2]Sheet1 (2)'!$C$64,'[2]Sheet1 (2)'!$D$64*counts+'[2]Sheet1 (2)'!$G$64))))</f>
        <v>2.0984129299999998</v>
      </c>
    </row>
    <row r="1618" spans="1:57" ht="12.6" customHeight="1">
      <c r="A1618" s="176" t="s">
        <v>282</v>
      </c>
      <c r="B1618" s="145" t="s">
        <v>76</v>
      </c>
      <c r="C1618" s="170">
        <v>1751</v>
      </c>
      <c r="D1618" s="174" t="s">
        <v>77</v>
      </c>
      <c r="E1618" s="171">
        <v>7.5</v>
      </c>
      <c r="F1618" s="171">
        <v>3</v>
      </c>
      <c r="G1618" s="171" t="s">
        <v>77</v>
      </c>
      <c r="H1618" s="171">
        <v>3</v>
      </c>
      <c r="I1618" s="171" t="s">
        <v>77</v>
      </c>
      <c r="J1618" s="173" t="s">
        <v>80</v>
      </c>
      <c r="K1618" s="173" t="s">
        <v>80</v>
      </c>
      <c r="L1618" s="169">
        <f>VLOOKUP(CONCATENATE(J1618,K1618),'Sheet1 (2)'!$J$6:$K$26,2,FALSE)</f>
        <v>0</v>
      </c>
      <c r="M1618" s="173" t="s">
        <v>80</v>
      </c>
      <c r="N1618" s="173" t="s">
        <v>80</v>
      </c>
      <c r="O1618" s="177">
        <f>VLOOKUP(CONCATENATE(M1618,N1618),'[2]Sheet1 (2)'!$L$6:$M$26,2,FALSE)</f>
        <v>0</v>
      </c>
      <c r="P1618" s="173" t="s">
        <v>80</v>
      </c>
      <c r="Q1618" s="173" t="s">
        <v>80</v>
      </c>
      <c r="R1618" s="177">
        <f>VLOOKUP(CONCATENATE(P1618,Q1618),'[2]Sheet1 (2)'!$N$6:$O$26,2,FALSE)</f>
        <v>0</v>
      </c>
      <c r="S1618" s="173" t="s">
        <v>80</v>
      </c>
      <c r="T1618" s="173" t="s">
        <v>80</v>
      </c>
      <c r="U1618" s="177">
        <f>VLOOKUP(CONCATENATE(S1618,T1618),'[2]Sheet1 (2)'!$P$6:$Q$26,2,FALSE)</f>
        <v>0</v>
      </c>
      <c r="V1618" s="173" t="s">
        <v>80</v>
      </c>
      <c r="W1618" s="173" t="s">
        <v>80</v>
      </c>
      <c r="X1618" s="177">
        <f>VLOOKUP(CONCATENATE(V1618,W1618),'[2]Sheet1 (2)'!$R$6:$S$26,2,FALSE)</f>
        <v>0</v>
      </c>
      <c r="Y1618" s="173" t="s">
        <v>80</v>
      </c>
      <c r="Z1618" s="173" t="s">
        <v>80</v>
      </c>
      <c r="AA1618" s="177">
        <f>VLOOKUP(CONCATENATE(Y1618,Z1618),'[2]Sheet1 (2)'!$T$6:$U$26,2,FALSE)</f>
        <v>0</v>
      </c>
      <c r="AB1618" s="173" t="s">
        <v>80</v>
      </c>
      <c r="AC1618" s="173" t="s">
        <v>80</v>
      </c>
      <c r="AD1618" s="177">
        <f>VLOOKUP(CONCATENATE(AB1618,AC1618),'[2]Sheet1 (2)'!$X$6:$Y$26,2,FALSE)</f>
        <v>0</v>
      </c>
      <c r="AE1618" s="173" t="s">
        <v>82</v>
      </c>
      <c r="AF1618" s="173" t="s">
        <v>81</v>
      </c>
      <c r="AG1618" s="177">
        <f>VLOOKUP(CONCATENATE(AE1618,AF1618),'[2]Sheet1 (2)'!$Z$6:$AA$26,2,FALSE)</f>
        <v>66</v>
      </c>
      <c r="AH1618" s="180" t="s">
        <v>405</v>
      </c>
      <c r="AI1618" s="175"/>
      <c r="AJ1618" s="140"/>
      <c r="AK1618" s="176" t="s">
        <v>282</v>
      </c>
      <c r="AL1618" s="176" t="s">
        <v>76</v>
      </c>
      <c r="AM1618" s="170">
        <f t="shared" si="51"/>
        <v>1751</v>
      </c>
      <c r="AN1618" s="147"/>
      <c r="AO1618" s="230"/>
      <c r="AP1618" s="183"/>
      <c r="AQ1618" s="157"/>
      <c r="AR1618" s="158"/>
      <c r="AS1618" s="145">
        <f>LOOKUP(rufmkm,'[2]Sheet1 (2)'!$V$62:$V$71,'[2]Sheet1 (2)'!$W$62:$W$71)</f>
        <v>10</v>
      </c>
      <c r="AT1618" s="140"/>
      <c r="AU1618" s="157">
        <f>IF(IF(D1618='[2]Sheet1 (2)'!$C$69,'[2]Sheet1 (2)'!$D$69*('[2]Sheet1 (2)'!$D$72-rut_index)/'[2]Sheet1 (2)'!$D$72,IF([2]shee2!D1558='[2]Sheet1 (2)'!$C$70,'[2]Sheet1 (2)'!$D$70*('[2]Sheet1 (2)'!$D$72-rut_index)/'[2]Sheet1 (2)'!$D$72,IF([2]shee2!D1558='[2]Sheet1 (2)'!$C$71,'[2]Sheet1 (2)'!$D$71*('[2]Sheet1 (2)'!$D$72-rut_index)/'[2]Sheet1 (2)'!$D$72)))&lt;0,0,IF(D1618='[2]Sheet1 (2)'!$C$69,'[2]Sheet1 (2)'!$D$69*('[2]Sheet1 (2)'!$D$72-rut_index)/'[2]Sheet1 (2)'!$D$72,IF([2]shee2!D1558='[2]Sheet1 (2)'!$C$70,'[2]Sheet1 (2)'!$D$70*('[2]Sheet1 (2)'!$D$72-rut_index)/'[2]Sheet1 (2)'!$D$72,IF([2]shee2!D1558='[2]Sheet1 (2)'!$C$71,'[2]Sheet1 (2)'!$D$71*('[2]Sheet1 (2)'!$D$72-rut_index)/'[2]Sheet1 (2)'!$D$72))))</f>
        <v>5</v>
      </c>
      <c r="AV1618" s="157">
        <f>IF(IF(D1618='[2]Sheet1 (2)'!$C$69,'[2]Sheet1 (2)'!$D$69*('[2]Sheet1 (2)'!$D$72-crack_s_index)/'[2]Sheet1 (2)'!$D$72,IF([2]shee2!D1558='[2]Sheet1 (2)'!$C$70,'[2]Sheet1 (2)'!$D$70*('[2]Sheet1 (2)'!$D$72-crack_s_index)/'[2]Sheet1 (2)'!$D$72,IF([2]shee2!D1558='[2]Sheet1 (2)'!$C$71,'[2]Sheet1 (2)'!$D$71*('[2]Sheet1 (2)'!$D$72-crack_s_index)/'[2]Sheet1 (2)'!$D$72)))&lt;0,0,IF(D1618='[2]Sheet1 (2)'!$C$69,'[2]Sheet1 (2)'!$D$69*('[2]Sheet1 (2)'!$D$72-crack_s_index)/'[2]Sheet1 (2)'!$D$72,IF([2]shee2!D1558='[2]Sheet1 (2)'!$C$70,'[2]Sheet1 (2)'!$D$70*('[2]Sheet1 (2)'!$D$72-crack_s_index)/'[2]Sheet1 (2)'!$D$72,IF([2]shee2!D1558='[2]Sheet1 (2)'!$C$71,'[2]Sheet1 (2)'!$D$71*('[2]Sheet1 (2)'!$D$72-crack_s_index)/'[2]Sheet1 (2)'!$D$72))))</f>
        <v>5</v>
      </c>
      <c r="AW1618" s="157">
        <f>IF(IF(D1618='[2]Sheet1 (2)'!$C$69,'[2]Sheet1 (2)'!$D$69*('[2]Sheet1 (2)'!$D$72-crack_t_index)/'[2]Sheet1 (2)'!$D$72,IF([2]shee2!D1558='[2]Sheet1 (2)'!$C$70,'[2]Sheet1 (2)'!$D$70*('[2]Sheet1 (2)'!$D$72-crack_t_index)/'[2]Sheet1 (2)'!$D$72,IF([2]shee2!D1558='[2]Sheet1 (2)'!$C$71,'[2]Sheet1 (2)'!$D$71*('[2]Sheet1 (2)'!$D$72-crack_t_index)/'[2]Sheet1 (2)'!$D$72)))&lt;0,0,IF(D1618='[2]Sheet1 (2)'!$C$69,'[2]Sheet1 (2)'!$D$69*('[2]Sheet1 (2)'!$D$72-crack_t_index)/'[2]Sheet1 (2)'!$D$72,IF([2]shee2!D1558='[2]Sheet1 (2)'!$C$70,'[2]Sheet1 (2)'!$D$70*('[2]Sheet1 (2)'!$D$72-crack_t_index)/'[2]Sheet1 (2)'!$D$72,IF([2]shee2!D1558='[2]Sheet1 (2)'!$C$71,'[2]Sheet1 (2)'!$D$71*('[2]Sheet1 (2)'!$D$72-crack_t_index)/'[2]Sheet1 (2)'!$D$72))))</f>
        <v>5</v>
      </c>
      <c r="AX1618" s="157">
        <f>IF(IF(D1618='[2]Sheet1 (2)'!$C$69,'[2]Sheet1 (2)'!$D$69*('[2]Sheet1 (2)'!$D$72-rave_index)/'[2]Sheet1 (2)'!$D$72,IF([2]shee2!D1558='[2]Sheet1 (2)'!$C$70,'[2]Sheet1 (2)'!$D$70*('[2]Sheet1 (2)'!$D$72-rave_index)/'[2]Sheet1 (2)'!$D$72,IF([2]shee2!D1558='[2]Sheet1 (2)'!$C$71,'[2]Sheet1 (2)'!$D$71*('[2]Sheet1 (2)'!$D$72-rave_index)/'[2]Sheet1 (2)'!$D$72)))&lt;0,0,IF(D1618='[2]Sheet1 (2)'!$C$69,'[2]Sheet1 (2)'!$D$69*('[2]Sheet1 (2)'!$D$72-rave_index)/'[2]Sheet1 (2)'!$D$72,IF([2]shee2!D1558='[2]Sheet1 (2)'!$C$70,'[2]Sheet1 (2)'!$D$70*('[2]Sheet1 (2)'!$D$72-rave_index)/'[2]Sheet1 (2)'!$D$72,IF([2]shee2!D1558='[2]Sheet1 (2)'!$C$71,'[2]Sheet1 (2)'!$D$71*('[2]Sheet1 (2)'!$D$72-rave_index)/'[2]Sheet1 (2)'!$D$72))))</f>
        <v>5</v>
      </c>
      <c r="AY1618" s="157">
        <f>IF(IF(D1618='[2]Sheet1 (2)'!$C$69,'[2]Sheet1 (2)'!$D$69*('[2]Sheet1 (2)'!$D$72-rough_index)/'[2]Sheet1 (2)'!$D$72,IF([2]shee2!D1558='[2]Sheet1 (2)'!$C$70,'[2]Sheet1 (2)'!$D$70*('[2]Sheet1 (2)'!$D$72-rough_index)/'[2]Sheet1 (2)'!$D$72,IF([2]shee2!D1558='[2]Sheet1 (2)'!$C$71,'[2]Sheet1 (2)'!$D$71*('[2]Sheet1 (2)'!$D$72-rough_index)/'[2]Sheet1 (2)'!$D$72)))&lt;0,0,IF(D1618='[2]Sheet1 (2)'!$C$69,'[2]Sheet1 (2)'!$D$69*('[2]Sheet1 (2)'!$D$72-rough_index)/'[2]Sheet1 (2)'!$D$72,IF([2]shee2!D1558='[2]Sheet1 (2)'!$C$70,'[2]Sheet1 (2)'!$D$70*('[2]Sheet1 (2)'!$D$72-rough_index)/'[2]Sheet1 (2)'!$D$72,IF([2]shee2!D1558='[2]Sheet1 (2)'!$C$71,'[2]Sheet1 (2)'!$D$71*('[2]Sheet1 (2)'!$D$72-rough_index)/'[2]Sheet1 (2)'!$D$72))))</f>
        <v>4.166666666666667</v>
      </c>
      <c r="AZ1618" s="179">
        <f>+(AU1618*'[2]Sheet1 (2)'!$C$77)+(AV1618*'[2]Sheet1 (2)'!$C$78)+(AW1618*'[2]Sheet1 (2)'!$C$79)+(AX1618*'[2]Sheet1 (2)'!$C$80)+(AY1618*'[2]Sheet1 (2)'!$C$81)</f>
        <v>4.75</v>
      </c>
      <c r="BA1618" s="213" t="str">
        <f t="shared" si="50"/>
        <v>Good</v>
      </c>
      <c r="BE1618">
        <f>IF(D1618='[2]Sheet1 (2)'!$C$61,'[2]Sheet1 (2)'!$D$61*(counts^2)+'[2]Sheet1 (2)'!$G$61*counts+'[2]Sheet1 (2)'!$J$61,IF(D1618='[2]Sheet1 (2)'!$C$62,'[2]Sheet1 (2)'!$D$62*counts+'[2]Sheet1 (2)'!$G$62,IF(D1618='[2]Sheet1 (2)'!$C$63,'[2]Sheet1 (2)'!$D$63*counts+'[2]Sheet1 (2)'!$G$63,IF(D1618='[2]Sheet1 (2)'!$C$64,'[2]Sheet1 (2)'!$D$64*counts+'[2]Sheet1 (2)'!$G$64))))</f>
        <v>2.0984129299999998</v>
      </c>
    </row>
    <row r="1619" spans="1:57" ht="12.75" customHeight="1">
      <c r="A1619" s="176" t="s">
        <v>282</v>
      </c>
      <c r="B1619" s="145" t="s">
        <v>76</v>
      </c>
      <c r="C1619" s="170">
        <v>1752</v>
      </c>
      <c r="D1619" s="174" t="s">
        <v>77</v>
      </c>
      <c r="E1619" s="171">
        <v>7.5</v>
      </c>
      <c r="F1619" s="171">
        <v>3</v>
      </c>
      <c r="G1619" s="171" t="s">
        <v>77</v>
      </c>
      <c r="H1619" s="171">
        <v>3</v>
      </c>
      <c r="I1619" s="171" t="s">
        <v>77</v>
      </c>
      <c r="J1619" s="173" t="s">
        <v>80</v>
      </c>
      <c r="K1619" s="173" t="s">
        <v>80</v>
      </c>
      <c r="L1619" s="169">
        <f>VLOOKUP(CONCATENATE(J1619,K1619),'Sheet1 (2)'!$J$6:$K$26,2,FALSE)</f>
        <v>0</v>
      </c>
      <c r="M1619" s="173" t="s">
        <v>80</v>
      </c>
      <c r="N1619" s="173" t="s">
        <v>80</v>
      </c>
      <c r="O1619" s="177">
        <f>VLOOKUP(CONCATENATE(M1619,N1619),'[2]Sheet1 (2)'!$L$6:$M$26,2,FALSE)</f>
        <v>0</v>
      </c>
      <c r="P1619" s="173" t="s">
        <v>80</v>
      </c>
      <c r="Q1619" s="173" t="s">
        <v>80</v>
      </c>
      <c r="R1619" s="177">
        <f>VLOOKUP(CONCATENATE(P1619,Q1619),'[2]Sheet1 (2)'!$N$6:$O$26,2,FALSE)</f>
        <v>0</v>
      </c>
      <c r="S1619" s="173" t="s">
        <v>80</v>
      </c>
      <c r="T1619" s="173" t="s">
        <v>80</v>
      </c>
      <c r="U1619" s="177">
        <f>VLOOKUP(CONCATENATE(S1619,T1619),'[2]Sheet1 (2)'!$P$6:$Q$26,2,FALSE)</f>
        <v>0</v>
      </c>
      <c r="V1619" s="173" t="s">
        <v>80</v>
      </c>
      <c r="W1619" s="173" t="s">
        <v>80</v>
      </c>
      <c r="X1619" s="177">
        <f>VLOOKUP(CONCATENATE(V1619,W1619),'[2]Sheet1 (2)'!$R$6:$S$26,2,FALSE)</f>
        <v>0</v>
      </c>
      <c r="Y1619" s="173" t="s">
        <v>80</v>
      </c>
      <c r="Z1619" s="173" t="s">
        <v>80</v>
      </c>
      <c r="AA1619" s="177">
        <f>VLOOKUP(CONCATENATE(Y1619,Z1619),'[2]Sheet1 (2)'!$T$6:$U$26,2,FALSE)</f>
        <v>0</v>
      </c>
      <c r="AB1619" s="173" t="s">
        <v>80</v>
      </c>
      <c r="AC1619" s="173" t="s">
        <v>80</v>
      </c>
      <c r="AD1619" s="177">
        <f>VLOOKUP(CONCATENATE(AB1619,AC1619),'[2]Sheet1 (2)'!$X$6:$Y$26,2,FALSE)</f>
        <v>0</v>
      </c>
      <c r="AE1619" s="173" t="s">
        <v>82</v>
      </c>
      <c r="AF1619" s="173" t="s">
        <v>81</v>
      </c>
      <c r="AG1619" s="177">
        <f>VLOOKUP(CONCATENATE(AE1619,AF1619),'[2]Sheet1 (2)'!$Z$6:$AA$26,2,FALSE)</f>
        <v>66</v>
      </c>
      <c r="AH1619" s="180" t="s">
        <v>405</v>
      </c>
      <c r="AI1619" s="175"/>
      <c r="AJ1619" s="140"/>
      <c r="AK1619" s="176" t="s">
        <v>282</v>
      </c>
      <c r="AL1619" s="176" t="s">
        <v>76</v>
      </c>
      <c r="AM1619" s="170">
        <f t="shared" si="51"/>
        <v>1752</v>
      </c>
      <c r="AN1619" s="147"/>
      <c r="AO1619" s="230"/>
      <c r="AP1619" s="183"/>
      <c r="AQ1619" s="157"/>
      <c r="AR1619" s="158"/>
      <c r="AS1619" s="145">
        <f>LOOKUP(rufmkm,'[2]Sheet1 (2)'!$V$62:$V$71,'[2]Sheet1 (2)'!$W$62:$W$71)</f>
        <v>10</v>
      </c>
      <c r="AT1619" s="140"/>
      <c r="AU1619" s="157">
        <f>IF(IF(D1619='[2]Sheet1 (2)'!$C$69,'[2]Sheet1 (2)'!$D$69*('[2]Sheet1 (2)'!$D$72-rut_index)/'[2]Sheet1 (2)'!$D$72,IF([2]shee2!D1537='[2]Sheet1 (2)'!$C$70,'[2]Sheet1 (2)'!$D$70*('[2]Sheet1 (2)'!$D$72-rut_index)/'[2]Sheet1 (2)'!$D$72,IF([2]shee2!D1537='[2]Sheet1 (2)'!$C$71,'[2]Sheet1 (2)'!$D$71*('[2]Sheet1 (2)'!$D$72-rut_index)/'[2]Sheet1 (2)'!$D$72)))&lt;0,0,IF(D1619='[2]Sheet1 (2)'!$C$69,'[2]Sheet1 (2)'!$D$69*('[2]Sheet1 (2)'!$D$72-rut_index)/'[2]Sheet1 (2)'!$D$72,IF([2]shee2!D1537='[2]Sheet1 (2)'!$C$70,'[2]Sheet1 (2)'!$D$70*('[2]Sheet1 (2)'!$D$72-rut_index)/'[2]Sheet1 (2)'!$D$72,IF([2]shee2!D1537='[2]Sheet1 (2)'!$C$71,'[2]Sheet1 (2)'!$D$71*('[2]Sheet1 (2)'!$D$72-rut_index)/'[2]Sheet1 (2)'!$D$72))))</f>
        <v>5</v>
      </c>
      <c r="AV1619" s="157">
        <f>IF(IF(D1619='[2]Sheet1 (2)'!$C$69,'[2]Sheet1 (2)'!$D$69*('[2]Sheet1 (2)'!$D$72-crack_s_index)/'[2]Sheet1 (2)'!$D$72,IF([2]shee2!D1537='[2]Sheet1 (2)'!$C$70,'[2]Sheet1 (2)'!$D$70*('[2]Sheet1 (2)'!$D$72-crack_s_index)/'[2]Sheet1 (2)'!$D$72,IF([2]shee2!D1537='[2]Sheet1 (2)'!$C$71,'[2]Sheet1 (2)'!$D$71*('[2]Sheet1 (2)'!$D$72-crack_s_index)/'[2]Sheet1 (2)'!$D$72)))&lt;0,0,IF(D1619='[2]Sheet1 (2)'!$C$69,'[2]Sheet1 (2)'!$D$69*('[2]Sheet1 (2)'!$D$72-crack_s_index)/'[2]Sheet1 (2)'!$D$72,IF([2]shee2!D1537='[2]Sheet1 (2)'!$C$70,'[2]Sheet1 (2)'!$D$70*('[2]Sheet1 (2)'!$D$72-crack_s_index)/'[2]Sheet1 (2)'!$D$72,IF([2]shee2!D1537='[2]Sheet1 (2)'!$C$71,'[2]Sheet1 (2)'!$D$71*('[2]Sheet1 (2)'!$D$72-crack_s_index)/'[2]Sheet1 (2)'!$D$72))))</f>
        <v>5</v>
      </c>
      <c r="AW1619" s="157">
        <f>IF(IF(D1619='[2]Sheet1 (2)'!$C$69,'[2]Sheet1 (2)'!$D$69*('[2]Sheet1 (2)'!$D$72-crack_t_index)/'[2]Sheet1 (2)'!$D$72,IF([2]shee2!D1537='[2]Sheet1 (2)'!$C$70,'[2]Sheet1 (2)'!$D$70*('[2]Sheet1 (2)'!$D$72-crack_t_index)/'[2]Sheet1 (2)'!$D$72,IF([2]shee2!D1537='[2]Sheet1 (2)'!$C$71,'[2]Sheet1 (2)'!$D$71*('[2]Sheet1 (2)'!$D$72-crack_t_index)/'[2]Sheet1 (2)'!$D$72)))&lt;0,0,IF(D1619='[2]Sheet1 (2)'!$C$69,'[2]Sheet1 (2)'!$D$69*('[2]Sheet1 (2)'!$D$72-crack_t_index)/'[2]Sheet1 (2)'!$D$72,IF([2]shee2!D1537='[2]Sheet1 (2)'!$C$70,'[2]Sheet1 (2)'!$D$70*('[2]Sheet1 (2)'!$D$72-crack_t_index)/'[2]Sheet1 (2)'!$D$72,IF([2]shee2!D1537='[2]Sheet1 (2)'!$C$71,'[2]Sheet1 (2)'!$D$71*('[2]Sheet1 (2)'!$D$72-crack_t_index)/'[2]Sheet1 (2)'!$D$72))))</f>
        <v>5</v>
      </c>
      <c r="AX1619" s="157">
        <f>IF(IF(D1619='[2]Sheet1 (2)'!$C$69,'[2]Sheet1 (2)'!$D$69*('[2]Sheet1 (2)'!$D$72-rave_index)/'[2]Sheet1 (2)'!$D$72,IF([2]shee2!D1537='[2]Sheet1 (2)'!$C$70,'[2]Sheet1 (2)'!$D$70*('[2]Sheet1 (2)'!$D$72-rave_index)/'[2]Sheet1 (2)'!$D$72,IF([2]shee2!D1537='[2]Sheet1 (2)'!$C$71,'[2]Sheet1 (2)'!$D$71*('[2]Sheet1 (2)'!$D$72-rave_index)/'[2]Sheet1 (2)'!$D$72)))&lt;0,0,IF(D1619='[2]Sheet1 (2)'!$C$69,'[2]Sheet1 (2)'!$D$69*('[2]Sheet1 (2)'!$D$72-rave_index)/'[2]Sheet1 (2)'!$D$72,IF([2]shee2!D1537='[2]Sheet1 (2)'!$C$70,'[2]Sheet1 (2)'!$D$70*('[2]Sheet1 (2)'!$D$72-rave_index)/'[2]Sheet1 (2)'!$D$72,IF([2]shee2!D1537='[2]Sheet1 (2)'!$C$71,'[2]Sheet1 (2)'!$D$71*('[2]Sheet1 (2)'!$D$72-rave_index)/'[2]Sheet1 (2)'!$D$72))))</f>
        <v>5</v>
      </c>
      <c r="AY1619" s="157">
        <f>IF(IF(D1619='[2]Sheet1 (2)'!$C$69,'[2]Sheet1 (2)'!$D$69*('[2]Sheet1 (2)'!$D$72-rough_index)/'[2]Sheet1 (2)'!$D$72,IF([2]shee2!D1537='[2]Sheet1 (2)'!$C$70,'[2]Sheet1 (2)'!$D$70*('[2]Sheet1 (2)'!$D$72-rough_index)/'[2]Sheet1 (2)'!$D$72,IF([2]shee2!D1537='[2]Sheet1 (2)'!$C$71,'[2]Sheet1 (2)'!$D$71*('[2]Sheet1 (2)'!$D$72-rough_index)/'[2]Sheet1 (2)'!$D$72)))&lt;0,0,IF(D1619='[2]Sheet1 (2)'!$C$69,'[2]Sheet1 (2)'!$D$69*('[2]Sheet1 (2)'!$D$72-rough_index)/'[2]Sheet1 (2)'!$D$72,IF([2]shee2!D1537='[2]Sheet1 (2)'!$C$70,'[2]Sheet1 (2)'!$D$70*('[2]Sheet1 (2)'!$D$72-rough_index)/'[2]Sheet1 (2)'!$D$72,IF([2]shee2!D1537='[2]Sheet1 (2)'!$C$71,'[2]Sheet1 (2)'!$D$71*('[2]Sheet1 (2)'!$D$72-rough_index)/'[2]Sheet1 (2)'!$D$72))))</f>
        <v>4.166666666666667</v>
      </c>
      <c r="AZ1619" s="179">
        <f>+(AU1619*'[2]Sheet1 (2)'!$C$77)+(AV1619*'[2]Sheet1 (2)'!$C$78)+(AW1619*'[2]Sheet1 (2)'!$C$79)+(AX1619*'[2]Sheet1 (2)'!$C$80)+(AY1619*'[2]Sheet1 (2)'!$C$81)</f>
        <v>4.75</v>
      </c>
      <c r="BA1619" s="213" t="str">
        <f t="shared" si="50"/>
        <v>Good</v>
      </c>
      <c r="BE1619">
        <f>IF(D1619='[2]Sheet1 (2)'!$C$61,'[2]Sheet1 (2)'!$D$61*(counts^2)+'[2]Sheet1 (2)'!$G$61*counts+'[2]Sheet1 (2)'!$J$61,IF(D1619='[2]Sheet1 (2)'!$C$62,'[2]Sheet1 (2)'!$D$62*counts+'[2]Sheet1 (2)'!$G$62,IF(D1619='[2]Sheet1 (2)'!$C$63,'[2]Sheet1 (2)'!$D$63*counts+'[2]Sheet1 (2)'!$G$63,IF(D1619='[2]Sheet1 (2)'!$C$64,'[2]Sheet1 (2)'!$D$64*counts+'[2]Sheet1 (2)'!$G$64))))</f>
        <v>2.0984129299999998</v>
      </c>
    </row>
    <row r="1620" spans="1:57" ht="12.75" customHeight="1">
      <c r="A1620" s="176" t="s">
        <v>282</v>
      </c>
      <c r="B1620" s="145" t="s">
        <v>76</v>
      </c>
      <c r="C1620" s="170">
        <v>1753</v>
      </c>
      <c r="D1620" s="174" t="s">
        <v>77</v>
      </c>
      <c r="E1620" s="171">
        <v>7.5</v>
      </c>
      <c r="F1620" s="171">
        <v>3</v>
      </c>
      <c r="G1620" s="171" t="s">
        <v>77</v>
      </c>
      <c r="H1620" s="171">
        <v>3</v>
      </c>
      <c r="I1620" s="171" t="s">
        <v>77</v>
      </c>
      <c r="J1620" s="173" t="s">
        <v>80</v>
      </c>
      <c r="K1620" s="173" t="s">
        <v>80</v>
      </c>
      <c r="L1620" s="169">
        <f>VLOOKUP(CONCATENATE(J1620,K1620),'Sheet1 (2)'!$J$6:$K$26,2,FALSE)</f>
        <v>0</v>
      </c>
      <c r="M1620" s="173" t="s">
        <v>80</v>
      </c>
      <c r="N1620" s="173" t="s">
        <v>80</v>
      </c>
      <c r="O1620" s="177">
        <f>VLOOKUP(CONCATENATE(M1620,N1620),'[2]Sheet1 (2)'!$L$6:$M$26,2,FALSE)</f>
        <v>0</v>
      </c>
      <c r="P1620" s="173" t="s">
        <v>80</v>
      </c>
      <c r="Q1620" s="173" t="s">
        <v>80</v>
      </c>
      <c r="R1620" s="177">
        <f>VLOOKUP(CONCATENATE(P1620,Q1620),'[2]Sheet1 (2)'!$N$6:$O$26,2,FALSE)</f>
        <v>0</v>
      </c>
      <c r="S1620" s="173" t="s">
        <v>80</v>
      </c>
      <c r="T1620" s="173" t="s">
        <v>80</v>
      </c>
      <c r="U1620" s="177">
        <f>VLOOKUP(CONCATENATE(S1620,T1620),'[2]Sheet1 (2)'!$P$6:$Q$26,2,FALSE)</f>
        <v>0</v>
      </c>
      <c r="V1620" s="173" t="s">
        <v>80</v>
      </c>
      <c r="W1620" s="173" t="s">
        <v>80</v>
      </c>
      <c r="X1620" s="177">
        <f>VLOOKUP(CONCATENATE(V1620,W1620),'[2]Sheet1 (2)'!$R$6:$S$26,2,FALSE)</f>
        <v>0</v>
      </c>
      <c r="Y1620" s="173" t="s">
        <v>80</v>
      </c>
      <c r="Z1620" s="173" t="s">
        <v>80</v>
      </c>
      <c r="AA1620" s="177">
        <f>VLOOKUP(CONCATENATE(Y1620,Z1620),'[2]Sheet1 (2)'!$T$6:$U$26,2,FALSE)</f>
        <v>0</v>
      </c>
      <c r="AB1620" s="173" t="s">
        <v>80</v>
      </c>
      <c r="AC1620" s="173" t="s">
        <v>80</v>
      </c>
      <c r="AD1620" s="177">
        <f>VLOOKUP(CONCATENATE(AB1620,AC1620),'[2]Sheet1 (2)'!$X$6:$Y$26,2,FALSE)</f>
        <v>0</v>
      </c>
      <c r="AE1620" s="173" t="s">
        <v>82</v>
      </c>
      <c r="AF1620" s="173" t="s">
        <v>81</v>
      </c>
      <c r="AG1620" s="177">
        <f>VLOOKUP(CONCATENATE(AE1620,AF1620),'[2]Sheet1 (2)'!$Z$6:$AA$26,2,FALSE)</f>
        <v>66</v>
      </c>
      <c r="AH1620" s="180" t="s">
        <v>405</v>
      </c>
      <c r="AI1620" s="175"/>
      <c r="AJ1620" s="140"/>
      <c r="AK1620" s="176" t="s">
        <v>282</v>
      </c>
      <c r="AL1620" s="176" t="s">
        <v>76</v>
      </c>
      <c r="AM1620" s="170">
        <f t="shared" si="51"/>
        <v>1753</v>
      </c>
      <c r="AN1620" s="147"/>
      <c r="AO1620" s="230"/>
      <c r="AP1620" s="183"/>
      <c r="AQ1620" s="157"/>
      <c r="AR1620" s="158"/>
      <c r="AS1620" s="145">
        <f>LOOKUP(rufmkm,'[2]Sheet1 (2)'!$V$62:$V$71,'[2]Sheet1 (2)'!$W$62:$W$71)</f>
        <v>10</v>
      </c>
      <c r="AT1620" s="140"/>
      <c r="AU1620" s="157">
        <f>IF(IF(D1620='[2]Sheet1 (2)'!$C$69,'[2]Sheet1 (2)'!$D$69*('[2]Sheet1 (2)'!$D$72-rut_index)/'[2]Sheet1 (2)'!$D$72,IF([2]shee2!D1538='[2]Sheet1 (2)'!$C$70,'[2]Sheet1 (2)'!$D$70*('[2]Sheet1 (2)'!$D$72-rut_index)/'[2]Sheet1 (2)'!$D$72,IF([2]shee2!D1538='[2]Sheet1 (2)'!$C$71,'[2]Sheet1 (2)'!$D$71*('[2]Sheet1 (2)'!$D$72-rut_index)/'[2]Sheet1 (2)'!$D$72)))&lt;0,0,IF(D1620='[2]Sheet1 (2)'!$C$69,'[2]Sheet1 (2)'!$D$69*('[2]Sheet1 (2)'!$D$72-rut_index)/'[2]Sheet1 (2)'!$D$72,IF([2]shee2!D1538='[2]Sheet1 (2)'!$C$70,'[2]Sheet1 (2)'!$D$70*('[2]Sheet1 (2)'!$D$72-rut_index)/'[2]Sheet1 (2)'!$D$72,IF([2]shee2!D1538='[2]Sheet1 (2)'!$C$71,'[2]Sheet1 (2)'!$D$71*('[2]Sheet1 (2)'!$D$72-rut_index)/'[2]Sheet1 (2)'!$D$72))))</f>
        <v>5</v>
      </c>
      <c r="AV1620" s="157">
        <f>IF(IF(D1620='[2]Sheet1 (2)'!$C$69,'[2]Sheet1 (2)'!$D$69*('[2]Sheet1 (2)'!$D$72-crack_s_index)/'[2]Sheet1 (2)'!$D$72,IF([2]shee2!D1538='[2]Sheet1 (2)'!$C$70,'[2]Sheet1 (2)'!$D$70*('[2]Sheet1 (2)'!$D$72-crack_s_index)/'[2]Sheet1 (2)'!$D$72,IF([2]shee2!D1538='[2]Sheet1 (2)'!$C$71,'[2]Sheet1 (2)'!$D$71*('[2]Sheet1 (2)'!$D$72-crack_s_index)/'[2]Sheet1 (2)'!$D$72)))&lt;0,0,IF(D1620='[2]Sheet1 (2)'!$C$69,'[2]Sheet1 (2)'!$D$69*('[2]Sheet1 (2)'!$D$72-crack_s_index)/'[2]Sheet1 (2)'!$D$72,IF([2]shee2!D1538='[2]Sheet1 (2)'!$C$70,'[2]Sheet1 (2)'!$D$70*('[2]Sheet1 (2)'!$D$72-crack_s_index)/'[2]Sheet1 (2)'!$D$72,IF([2]shee2!D1538='[2]Sheet1 (2)'!$C$71,'[2]Sheet1 (2)'!$D$71*('[2]Sheet1 (2)'!$D$72-crack_s_index)/'[2]Sheet1 (2)'!$D$72))))</f>
        <v>5</v>
      </c>
      <c r="AW1620" s="157">
        <f>IF(IF(D1620='[2]Sheet1 (2)'!$C$69,'[2]Sheet1 (2)'!$D$69*('[2]Sheet1 (2)'!$D$72-crack_t_index)/'[2]Sheet1 (2)'!$D$72,IF([2]shee2!D1538='[2]Sheet1 (2)'!$C$70,'[2]Sheet1 (2)'!$D$70*('[2]Sheet1 (2)'!$D$72-crack_t_index)/'[2]Sheet1 (2)'!$D$72,IF([2]shee2!D1538='[2]Sheet1 (2)'!$C$71,'[2]Sheet1 (2)'!$D$71*('[2]Sheet1 (2)'!$D$72-crack_t_index)/'[2]Sheet1 (2)'!$D$72)))&lt;0,0,IF(D1620='[2]Sheet1 (2)'!$C$69,'[2]Sheet1 (2)'!$D$69*('[2]Sheet1 (2)'!$D$72-crack_t_index)/'[2]Sheet1 (2)'!$D$72,IF([2]shee2!D1538='[2]Sheet1 (2)'!$C$70,'[2]Sheet1 (2)'!$D$70*('[2]Sheet1 (2)'!$D$72-crack_t_index)/'[2]Sheet1 (2)'!$D$72,IF([2]shee2!D1538='[2]Sheet1 (2)'!$C$71,'[2]Sheet1 (2)'!$D$71*('[2]Sheet1 (2)'!$D$72-crack_t_index)/'[2]Sheet1 (2)'!$D$72))))</f>
        <v>5</v>
      </c>
      <c r="AX1620" s="157">
        <f>IF(IF(D1620='[2]Sheet1 (2)'!$C$69,'[2]Sheet1 (2)'!$D$69*('[2]Sheet1 (2)'!$D$72-rave_index)/'[2]Sheet1 (2)'!$D$72,IF([2]shee2!D1538='[2]Sheet1 (2)'!$C$70,'[2]Sheet1 (2)'!$D$70*('[2]Sheet1 (2)'!$D$72-rave_index)/'[2]Sheet1 (2)'!$D$72,IF([2]shee2!D1538='[2]Sheet1 (2)'!$C$71,'[2]Sheet1 (2)'!$D$71*('[2]Sheet1 (2)'!$D$72-rave_index)/'[2]Sheet1 (2)'!$D$72)))&lt;0,0,IF(D1620='[2]Sheet1 (2)'!$C$69,'[2]Sheet1 (2)'!$D$69*('[2]Sheet1 (2)'!$D$72-rave_index)/'[2]Sheet1 (2)'!$D$72,IF([2]shee2!D1538='[2]Sheet1 (2)'!$C$70,'[2]Sheet1 (2)'!$D$70*('[2]Sheet1 (2)'!$D$72-rave_index)/'[2]Sheet1 (2)'!$D$72,IF([2]shee2!D1538='[2]Sheet1 (2)'!$C$71,'[2]Sheet1 (2)'!$D$71*('[2]Sheet1 (2)'!$D$72-rave_index)/'[2]Sheet1 (2)'!$D$72))))</f>
        <v>5</v>
      </c>
      <c r="AY1620" s="157">
        <f>IF(IF(D1620='[2]Sheet1 (2)'!$C$69,'[2]Sheet1 (2)'!$D$69*('[2]Sheet1 (2)'!$D$72-rough_index)/'[2]Sheet1 (2)'!$D$72,IF([2]shee2!D1538='[2]Sheet1 (2)'!$C$70,'[2]Sheet1 (2)'!$D$70*('[2]Sheet1 (2)'!$D$72-rough_index)/'[2]Sheet1 (2)'!$D$72,IF([2]shee2!D1538='[2]Sheet1 (2)'!$C$71,'[2]Sheet1 (2)'!$D$71*('[2]Sheet1 (2)'!$D$72-rough_index)/'[2]Sheet1 (2)'!$D$72)))&lt;0,0,IF(D1620='[2]Sheet1 (2)'!$C$69,'[2]Sheet1 (2)'!$D$69*('[2]Sheet1 (2)'!$D$72-rough_index)/'[2]Sheet1 (2)'!$D$72,IF([2]shee2!D1538='[2]Sheet1 (2)'!$C$70,'[2]Sheet1 (2)'!$D$70*('[2]Sheet1 (2)'!$D$72-rough_index)/'[2]Sheet1 (2)'!$D$72,IF([2]shee2!D1538='[2]Sheet1 (2)'!$C$71,'[2]Sheet1 (2)'!$D$71*('[2]Sheet1 (2)'!$D$72-rough_index)/'[2]Sheet1 (2)'!$D$72))))</f>
        <v>4.166666666666667</v>
      </c>
      <c r="AZ1620" s="179">
        <f>+(AU1620*'[2]Sheet1 (2)'!$C$77)+(AV1620*'[2]Sheet1 (2)'!$C$78)+(AW1620*'[2]Sheet1 (2)'!$C$79)+(AX1620*'[2]Sheet1 (2)'!$C$80)+(AY1620*'[2]Sheet1 (2)'!$C$81)</f>
        <v>4.75</v>
      </c>
      <c r="BA1620" s="213" t="str">
        <f t="shared" si="50"/>
        <v>Good</v>
      </c>
      <c r="BE1620">
        <f>IF(D1620='[2]Sheet1 (2)'!$C$61,'[2]Sheet1 (2)'!$D$61*(counts^2)+'[2]Sheet1 (2)'!$G$61*counts+'[2]Sheet1 (2)'!$J$61,IF(D1620='[2]Sheet1 (2)'!$C$62,'[2]Sheet1 (2)'!$D$62*counts+'[2]Sheet1 (2)'!$G$62,IF(D1620='[2]Sheet1 (2)'!$C$63,'[2]Sheet1 (2)'!$D$63*counts+'[2]Sheet1 (2)'!$G$63,IF(D1620='[2]Sheet1 (2)'!$C$64,'[2]Sheet1 (2)'!$D$64*counts+'[2]Sheet1 (2)'!$G$64))))</f>
        <v>2.0984129299999998</v>
      </c>
    </row>
    <row r="1621" spans="1:57" ht="12.75" customHeight="1">
      <c r="A1621" s="176" t="s">
        <v>282</v>
      </c>
      <c r="B1621" s="145" t="s">
        <v>76</v>
      </c>
      <c r="C1621" s="170">
        <v>1754</v>
      </c>
      <c r="D1621" s="174" t="s">
        <v>77</v>
      </c>
      <c r="E1621" s="171">
        <v>7.5</v>
      </c>
      <c r="F1621" s="171">
        <v>3</v>
      </c>
      <c r="G1621" s="171" t="s">
        <v>77</v>
      </c>
      <c r="H1621" s="171">
        <v>3</v>
      </c>
      <c r="I1621" s="171" t="s">
        <v>77</v>
      </c>
      <c r="J1621" s="173" t="s">
        <v>80</v>
      </c>
      <c r="K1621" s="173" t="s">
        <v>80</v>
      </c>
      <c r="L1621" s="169">
        <f>VLOOKUP(CONCATENATE(J1621,K1621),'Sheet1 (2)'!$J$6:$K$26,2,FALSE)</f>
        <v>0</v>
      </c>
      <c r="M1621" s="173" t="s">
        <v>80</v>
      </c>
      <c r="N1621" s="173" t="s">
        <v>80</v>
      </c>
      <c r="O1621" s="177">
        <f>VLOOKUP(CONCATENATE(M1621,N1621),'[2]Sheet1 (2)'!$L$6:$M$26,2,FALSE)</f>
        <v>0</v>
      </c>
      <c r="P1621" s="173" t="s">
        <v>80</v>
      </c>
      <c r="Q1621" s="173" t="s">
        <v>80</v>
      </c>
      <c r="R1621" s="177">
        <f>VLOOKUP(CONCATENATE(P1621,Q1621),'[2]Sheet1 (2)'!$N$6:$O$26,2,FALSE)</f>
        <v>0</v>
      </c>
      <c r="S1621" s="173" t="s">
        <v>80</v>
      </c>
      <c r="T1621" s="173" t="s">
        <v>80</v>
      </c>
      <c r="U1621" s="177">
        <f>VLOOKUP(CONCATENATE(S1621,T1621),'[2]Sheet1 (2)'!$P$6:$Q$26,2,FALSE)</f>
        <v>0</v>
      </c>
      <c r="V1621" s="173" t="s">
        <v>80</v>
      </c>
      <c r="W1621" s="173" t="s">
        <v>80</v>
      </c>
      <c r="X1621" s="177">
        <f>VLOOKUP(CONCATENATE(V1621,W1621),'[2]Sheet1 (2)'!$R$6:$S$26,2,FALSE)</f>
        <v>0</v>
      </c>
      <c r="Y1621" s="173" t="s">
        <v>80</v>
      </c>
      <c r="Z1621" s="173" t="s">
        <v>80</v>
      </c>
      <c r="AA1621" s="177">
        <f>VLOOKUP(CONCATENATE(Y1621,Z1621),'[2]Sheet1 (2)'!$T$6:$U$26,2,FALSE)</f>
        <v>0</v>
      </c>
      <c r="AB1621" s="173" t="s">
        <v>80</v>
      </c>
      <c r="AC1621" s="173" t="s">
        <v>80</v>
      </c>
      <c r="AD1621" s="177">
        <f>VLOOKUP(CONCATENATE(AB1621,AC1621),'[2]Sheet1 (2)'!$X$6:$Y$26,2,FALSE)</f>
        <v>0</v>
      </c>
      <c r="AE1621" s="173" t="s">
        <v>82</v>
      </c>
      <c r="AF1621" s="173" t="s">
        <v>81</v>
      </c>
      <c r="AG1621" s="177">
        <f>VLOOKUP(CONCATENATE(AE1621,AF1621),'[2]Sheet1 (2)'!$Z$6:$AA$26,2,FALSE)</f>
        <v>66</v>
      </c>
      <c r="AH1621" s="180" t="s">
        <v>405</v>
      </c>
      <c r="AI1621" s="175">
        <v>46327</v>
      </c>
      <c r="AJ1621" s="140"/>
      <c r="AK1621" s="176" t="s">
        <v>282</v>
      </c>
      <c r="AL1621" s="176" t="s">
        <v>76</v>
      </c>
      <c r="AM1621" s="170">
        <f t="shared" si="51"/>
        <v>1754</v>
      </c>
      <c r="AN1621" s="147"/>
      <c r="AO1621" s="231"/>
      <c r="AP1621" s="183"/>
      <c r="AQ1621" s="157"/>
      <c r="AR1621" s="158"/>
      <c r="AS1621" s="145">
        <f>LOOKUP(rufmkm,'[2]Sheet1 (2)'!$V$62:$V$71,'[2]Sheet1 (2)'!$W$62:$W$71)</f>
        <v>10</v>
      </c>
      <c r="AT1621" s="140"/>
      <c r="AU1621" s="157">
        <f>IF(IF(D1621='[2]Sheet1 (2)'!$C$69,'[2]Sheet1 (2)'!$D$69*('[2]Sheet1 (2)'!$D$72-rut_index)/'[2]Sheet1 (2)'!$D$72,IF([2]shee2!D1539='[2]Sheet1 (2)'!$C$70,'[2]Sheet1 (2)'!$D$70*('[2]Sheet1 (2)'!$D$72-rut_index)/'[2]Sheet1 (2)'!$D$72,IF([2]shee2!D1539='[2]Sheet1 (2)'!$C$71,'[2]Sheet1 (2)'!$D$71*('[2]Sheet1 (2)'!$D$72-rut_index)/'[2]Sheet1 (2)'!$D$72)))&lt;0,0,IF(D1621='[2]Sheet1 (2)'!$C$69,'[2]Sheet1 (2)'!$D$69*('[2]Sheet1 (2)'!$D$72-rut_index)/'[2]Sheet1 (2)'!$D$72,IF([2]shee2!D1539='[2]Sheet1 (2)'!$C$70,'[2]Sheet1 (2)'!$D$70*('[2]Sheet1 (2)'!$D$72-rut_index)/'[2]Sheet1 (2)'!$D$72,IF([2]shee2!D1539='[2]Sheet1 (2)'!$C$71,'[2]Sheet1 (2)'!$D$71*('[2]Sheet1 (2)'!$D$72-rut_index)/'[2]Sheet1 (2)'!$D$72))))</f>
        <v>5</v>
      </c>
      <c r="AV1621" s="157">
        <f>IF(IF(D1621='[2]Sheet1 (2)'!$C$69,'[2]Sheet1 (2)'!$D$69*('[2]Sheet1 (2)'!$D$72-crack_s_index)/'[2]Sheet1 (2)'!$D$72,IF([2]shee2!D1539='[2]Sheet1 (2)'!$C$70,'[2]Sheet1 (2)'!$D$70*('[2]Sheet1 (2)'!$D$72-crack_s_index)/'[2]Sheet1 (2)'!$D$72,IF([2]shee2!D1539='[2]Sheet1 (2)'!$C$71,'[2]Sheet1 (2)'!$D$71*('[2]Sheet1 (2)'!$D$72-crack_s_index)/'[2]Sheet1 (2)'!$D$72)))&lt;0,0,IF(D1621='[2]Sheet1 (2)'!$C$69,'[2]Sheet1 (2)'!$D$69*('[2]Sheet1 (2)'!$D$72-crack_s_index)/'[2]Sheet1 (2)'!$D$72,IF([2]shee2!D1539='[2]Sheet1 (2)'!$C$70,'[2]Sheet1 (2)'!$D$70*('[2]Sheet1 (2)'!$D$72-crack_s_index)/'[2]Sheet1 (2)'!$D$72,IF([2]shee2!D1539='[2]Sheet1 (2)'!$C$71,'[2]Sheet1 (2)'!$D$71*('[2]Sheet1 (2)'!$D$72-crack_s_index)/'[2]Sheet1 (2)'!$D$72))))</f>
        <v>5</v>
      </c>
      <c r="AW1621" s="157">
        <f>IF(IF(D1621='[2]Sheet1 (2)'!$C$69,'[2]Sheet1 (2)'!$D$69*('[2]Sheet1 (2)'!$D$72-crack_t_index)/'[2]Sheet1 (2)'!$D$72,IF([2]shee2!D1539='[2]Sheet1 (2)'!$C$70,'[2]Sheet1 (2)'!$D$70*('[2]Sheet1 (2)'!$D$72-crack_t_index)/'[2]Sheet1 (2)'!$D$72,IF([2]shee2!D1539='[2]Sheet1 (2)'!$C$71,'[2]Sheet1 (2)'!$D$71*('[2]Sheet1 (2)'!$D$72-crack_t_index)/'[2]Sheet1 (2)'!$D$72)))&lt;0,0,IF(D1621='[2]Sheet1 (2)'!$C$69,'[2]Sheet1 (2)'!$D$69*('[2]Sheet1 (2)'!$D$72-crack_t_index)/'[2]Sheet1 (2)'!$D$72,IF([2]shee2!D1539='[2]Sheet1 (2)'!$C$70,'[2]Sheet1 (2)'!$D$70*('[2]Sheet1 (2)'!$D$72-crack_t_index)/'[2]Sheet1 (2)'!$D$72,IF([2]shee2!D1539='[2]Sheet1 (2)'!$C$71,'[2]Sheet1 (2)'!$D$71*('[2]Sheet1 (2)'!$D$72-crack_t_index)/'[2]Sheet1 (2)'!$D$72))))</f>
        <v>5</v>
      </c>
      <c r="AX1621" s="157">
        <f>IF(IF(D1621='[2]Sheet1 (2)'!$C$69,'[2]Sheet1 (2)'!$D$69*('[2]Sheet1 (2)'!$D$72-rave_index)/'[2]Sheet1 (2)'!$D$72,IF([2]shee2!D1539='[2]Sheet1 (2)'!$C$70,'[2]Sheet1 (2)'!$D$70*('[2]Sheet1 (2)'!$D$72-rave_index)/'[2]Sheet1 (2)'!$D$72,IF([2]shee2!D1539='[2]Sheet1 (2)'!$C$71,'[2]Sheet1 (2)'!$D$71*('[2]Sheet1 (2)'!$D$72-rave_index)/'[2]Sheet1 (2)'!$D$72)))&lt;0,0,IF(D1621='[2]Sheet1 (2)'!$C$69,'[2]Sheet1 (2)'!$D$69*('[2]Sheet1 (2)'!$D$72-rave_index)/'[2]Sheet1 (2)'!$D$72,IF([2]shee2!D1539='[2]Sheet1 (2)'!$C$70,'[2]Sheet1 (2)'!$D$70*('[2]Sheet1 (2)'!$D$72-rave_index)/'[2]Sheet1 (2)'!$D$72,IF([2]shee2!D1539='[2]Sheet1 (2)'!$C$71,'[2]Sheet1 (2)'!$D$71*('[2]Sheet1 (2)'!$D$72-rave_index)/'[2]Sheet1 (2)'!$D$72))))</f>
        <v>5</v>
      </c>
      <c r="AY1621" s="157">
        <f>IF(IF(D1621='[2]Sheet1 (2)'!$C$69,'[2]Sheet1 (2)'!$D$69*('[2]Sheet1 (2)'!$D$72-rough_index)/'[2]Sheet1 (2)'!$D$72,IF([2]shee2!D1539='[2]Sheet1 (2)'!$C$70,'[2]Sheet1 (2)'!$D$70*('[2]Sheet1 (2)'!$D$72-rough_index)/'[2]Sheet1 (2)'!$D$72,IF([2]shee2!D1539='[2]Sheet1 (2)'!$C$71,'[2]Sheet1 (2)'!$D$71*('[2]Sheet1 (2)'!$D$72-rough_index)/'[2]Sheet1 (2)'!$D$72)))&lt;0,0,IF(D1621='[2]Sheet1 (2)'!$C$69,'[2]Sheet1 (2)'!$D$69*('[2]Sheet1 (2)'!$D$72-rough_index)/'[2]Sheet1 (2)'!$D$72,IF([2]shee2!D1539='[2]Sheet1 (2)'!$C$70,'[2]Sheet1 (2)'!$D$70*('[2]Sheet1 (2)'!$D$72-rough_index)/'[2]Sheet1 (2)'!$D$72,IF([2]shee2!D1539='[2]Sheet1 (2)'!$C$71,'[2]Sheet1 (2)'!$D$71*('[2]Sheet1 (2)'!$D$72-rough_index)/'[2]Sheet1 (2)'!$D$72))))</f>
        <v>4.166666666666667</v>
      </c>
      <c r="AZ1621" s="179">
        <f>+(AU1621*'[2]Sheet1 (2)'!$C$77)+(AV1621*'[2]Sheet1 (2)'!$C$78)+(AW1621*'[2]Sheet1 (2)'!$C$79)+(AX1621*'[2]Sheet1 (2)'!$C$80)+(AY1621*'[2]Sheet1 (2)'!$C$81)</f>
        <v>4.75</v>
      </c>
      <c r="BA1621" s="213" t="str">
        <f t="shared" si="50"/>
        <v>Good</v>
      </c>
      <c r="BE1621">
        <f>IF(D1621='[2]Sheet1 (2)'!$C$61,'[2]Sheet1 (2)'!$D$61*(counts^2)+'[2]Sheet1 (2)'!$G$61*counts+'[2]Sheet1 (2)'!$J$61,IF(D1621='[2]Sheet1 (2)'!$C$62,'[2]Sheet1 (2)'!$D$62*counts+'[2]Sheet1 (2)'!$G$62,IF(D1621='[2]Sheet1 (2)'!$C$63,'[2]Sheet1 (2)'!$D$63*counts+'[2]Sheet1 (2)'!$G$63,IF(D1621='[2]Sheet1 (2)'!$C$64,'[2]Sheet1 (2)'!$D$64*counts+'[2]Sheet1 (2)'!$G$64))))</f>
        <v>2.0984129299999998</v>
      </c>
    </row>
    <row r="1622" spans="1:57" ht="12" customHeight="1">
      <c r="C1622" s="162"/>
      <c r="D1622" s="162"/>
      <c r="E1622" s="162"/>
      <c r="F1622" s="162"/>
      <c r="G1622" s="162"/>
      <c r="H1622" s="162"/>
      <c r="I1622" s="162"/>
      <c r="J1622" s="162"/>
      <c r="K1622" s="162"/>
      <c r="L1622" s="163"/>
      <c r="M1622" s="162"/>
      <c r="N1622" s="162"/>
      <c r="O1622" s="163"/>
      <c r="P1622" s="162"/>
      <c r="Q1622" s="162"/>
      <c r="R1622" s="163"/>
      <c r="S1622" s="162"/>
      <c r="T1622" s="162"/>
      <c r="U1622" s="163"/>
      <c r="V1622" s="162"/>
      <c r="W1622" s="162"/>
      <c r="X1622" s="163"/>
      <c r="Y1622" s="162"/>
      <c r="Z1622" s="162"/>
      <c r="AA1622" s="163"/>
      <c r="AB1622" s="162"/>
      <c r="AC1622" s="162"/>
      <c r="AD1622" s="162"/>
      <c r="AE1622" s="162"/>
      <c r="AF1622" s="162"/>
      <c r="AG1622" s="162"/>
      <c r="AH1622" s="162"/>
      <c r="AI1622" s="162"/>
      <c r="AJ1622" s="162"/>
      <c r="AK1622" s="162"/>
      <c r="AL1622" s="162"/>
      <c r="AM1622" s="162"/>
      <c r="AN1622" s="162"/>
      <c r="AO1622" s="162"/>
      <c r="AP1622" s="162"/>
      <c r="AQ1622" s="162"/>
      <c r="AR1622" s="162"/>
      <c r="AS1622" s="162"/>
      <c r="AT1622" s="162"/>
      <c r="AU1622" s="162"/>
      <c r="AV1622" s="162"/>
      <c r="AW1622" s="162"/>
      <c r="AX1622" s="162"/>
      <c r="AY1622" s="162"/>
      <c r="AZ1622" s="162"/>
    </row>
    <row r="1623" spans="1:57" ht="12" customHeight="1">
      <c r="A1623" s="131" t="s">
        <v>85</v>
      </c>
      <c r="D1623" s="131">
        <f>COUNTA(D10:D1621)</f>
        <v>1565</v>
      </c>
      <c r="J1623" s="131">
        <f>COUNTA(J10:J1621)</f>
        <v>1565</v>
      </c>
      <c r="K1623" s="131">
        <f>COUNTA(K10:K1621)</f>
        <v>1565</v>
      </c>
      <c r="L1623" s="131">
        <f>COUNT(L10:L1621)</f>
        <v>1565</v>
      </c>
      <c r="M1623" s="131">
        <f>COUNTA(M10:M1621)</f>
        <v>1565</v>
      </c>
      <c r="N1623" s="131">
        <f>COUNTA(N10:N1621)</f>
        <v>1565</v>
      </c>
      <c r="O1623" s="131">
        <f>COUNT(O10:O1621)</f>
        <v>1565</v>
      </c>
      <c r="P1623" s="131">
        <f>COUNTA(P10:P1621)</f>
        <v>1565</v>
      </c>
      <c r="Q1623" s="131">
        <f>COUNTA(Q10:Q1621)</f>
        <v>1565</v>
      </c>
      <c r="R1623" s="131">
        <f>COUNT(R10:R1621)</f>
        <v>1565</v>
      </c>
      <c r="S1623" s="131">
        <f>COUNTA(S10:S1621)</f>
        <v>1565</v>
      </c>
      <c r="T1623" s="131">
        <f>COUNTA(T10:T1621)</f>
        <v>1565</v>
      </c>
      <c r="U1623" s="131">
        <f>COUNT(U10:U1621)</f>
        <v>1565</v>
      </c>
      <c r="V1623" s="131">
        <f>COUNTA(V10:V1621)</f>
        <v>1565</v>
      </c>
      <c r="W1623" s="131">
        <f>COUNTA(W10:W1621)</f>
        <v>1565</v>
      </c>
      <c r="X1623" s="131">
        <f>COUNT(X10:X1621)</f>
        <v>1564</v>
      </c>
      <c r="Y1623" s="131">
        <f>COUNTA(Y10:Y1621)</f>
        <v>1565</v>
      </c>
      <c r="Z1623" s="131">
        <f>COUNTA(Z10:Z1621)</f>
        <v>1565</v>
      </c>
      <c r="AA1623" s="131">
        <f>COUNT(AA10:AA1621)</f>
        <v>1565</v>
      </c>
      <c r="AB1623" s="131">
        <f>COUNTA(AB10:AB1621)</f>
        <v>1565</v>
      </c>
      <c r="AC1623" s="131">
        <f>COUNTA(AC10:AC1621)</f>
        <v>1565</v>
      </c>
      <c r="AD1623" s="131">
        <f>COUNT(AD10:AD1621)</f>
        <v>1565</v>
      </c>
      <c r="AE1623" s="131">
        <f>COUNTA(AE10:AE1621)</f>
        <v>1565</v>
      </c>
      <c r="AF1623" s="131">
        <f>COUNTA(AF10:AF1621)</f>
        <v>1565</v>
      </c>
      <c r="AG1623" s="131">
        <f>COUNT(AG10:AG1621)</f>
        <v>1565</v>
      </c>
      <c r="AH1623" s="131"/>
      <c r="AN1623" s="131">
        <f>COUNT(AN10:AN369)</f>
        <v>0</v>
      </c>
      <c r="AO1623" s="131"/>
      <c r="AQ1623" s="131">
        <f>COUNT(AQ10:AQ1621)</f>
        <v>1522</v>
      </c>
      <c r="AR1623" s="131">
        <f>COUNT(AR10:AR1621)</f>
        <v>0</v>
      </c>
      <c r="AS1623" s="131">
        <f>COUNT(AS10:AS1621)</f>
        <v>1565</v>
      </c>
      <c r="AU1623" s="131">
        <f>COUNT(AU10:AU1621)</f>
        <v>1565</v>
      </c>
      <c r="AV1623" s="131">
        <f>COUNT(AV10:AV1621)</f>
        <v>1565</v>
      </c>
      <c r="AY1623" s="131">
        <f>COUNT(AY10:AY1621)</f>
        <v>1565</v>
      </c>
      <c r="AZ1623" s="131">
        <f>COUNT(AZ10:BA1621)</f>
        <v>1565</v>
      </c>
      <c r="BE1623" s="131">
        <f>COUNT(BE10:BE1621)</f>
        <v>1526</v>
      </c>
    </row>
    <row r="1624" spans="1:57" ht="12" customHeight="1">
      <c r="A1624" s="131" t="s">
        <v>86</v>
      </c>
      <c r="D1624" s="131">
        <f>COUNTBLANK(D10:D1621)</f>
        <v>47</v>
      </c>
      <c r="J1624" s="131">
        <f t="shared" ref="J1624:AG1624" si="52">COUNTBLANK(J10:J1621)</f>
        <v>47</v>
      </c>
      <c r="K1624" s="131">
        <f t="shared" si="52"/>
        <v>47</v>
      </c>
      <c r="L1624" s="131">
        <f t="shared" si="52"/>
        <v>47</v>
      </c>
      <c r="M1624" s="131">
        <f t="shared" si="52"/>
        <v>47</v>
      </c>
      <c r="N1624" s="131">
        <f t="shared" si="52"/>
        <v>47</v>
      </c>
      <c r="O1624" s="131">
        <f t="shared" si="52"/>
        <v>47</v>
      </c>
      <c r="P1624" s="131">
        <f t="shared" si="52"/>
        <v>47</v>
      </c>
      <c r="Q1624" s="131">
        <f t="shared" si="52"/>
        <v>47</v>
      </c>
      <c r="R1624" s="131">
        <f t="shared" si="52"/>
        <v>47</v>
      </c>
      <c r="S1624" s="131">
        <f t="shared" si="52"/>
        <v>47</v>
      </c>
      <c r="T1624" s="131">
        <f t="shared" si="52"/>
        <v>47</v>
      </c>
      <c r="U1624" s="131">
        <f t="shared" si="52"/>
        <v>47</v>
      </c>
      <c r="V1624" s="131">
        <f t="shared" si="52"/>
        <v>47</v>
      </c>
      <c r="W1624" s="131">
        <f t="shared" si="52"/>
        <v>47</v>
      </c>
      <c r="X1624" s="131">
        <f t="shared" si="52"/>
        <v>47</v>
      </c>
      <c r="Y1624" s="131">
        <f t="shared" si="52"/>
        <v>47</v>
      </c>
      <c r="Z1624" s="131">
        <f t="shared" si="52"/>
        <v>47</v>
      </c>
      <c r="AA1624" s="131">
        <f t="shared" si="52"/>
        <v>47</v>
      </c>
      <c r="AB1624" s="131">
        <f t="shared" si="52"/>
        <v>47</v>
      </c>
      <c r="AC1624" s="131">
        <f t="shared" si="52"/>
        <v>47</v>
      </c>
      <c r="AD1624" s="131">
        <f t="shared" si="52"/>
        <v>47</v>
      </c>
      <c r="AE1624" s="131">
        <f t="shared" si="52"/>
        <v>47</v>
      </c>
      <c r="AF1624" s="131">
        <f t="shared" si="52"/>
        <v>47</v>
      </c>
      <c r="AG1624" s="131">
        <f t="shared" si="52"/>
        <v>47</v>
      </c>
      <c r="AN1624" s="131">
        <f>COUNTBLANK(AN10:AN369)</f>
        <v>360</v>
      </c>
      <c r="AQ1624" s="131">
        <f>COUNTBLANK(AQ10:AQ1621)</f>
        <v>90</v>
      </c>
      <c r="AR1624" s="131">
        <f>COUNTBLANK(AR10:AR1621)</f>
        <v>1612</v>
      </c>
      <c r="AS1624" s="131">
        <f>COUNTBLANK(AS10:AS1621)</f>
        <v>47</v>
      </c>
      <c r="AU1624" s="131">
        <f>COUNTBLANK(AU10:AU1621)</f>
        <v>47</v>
      </c>
      <c r="AV1624" s="131">
        <f>COUNTBLANK(AV10:AV1621)</f>
        <v>47</v>
      </c>
      <c r="AY1624" s="131">
        <f>COUNTBLANK(AY10:AY1621)</f>
        <v>47</v>
      </c>
      <c r="AZ1624" s="131">
        <f>COUNTBLANK(AZ10:AZ1621)</f>
        <v>47</v>
      </c>
      <c r="BE1624" s="131">
        <f>COUNTBLANK(BE10:BE1621)</f>
        <v>59</v>
      </c>
    </row>
    <row r="1626" spans="1:57" ht="12" customHeight="1">
      <c r="A1626" s="131" t="s">
        <v>87</v>
      </c>
      <c r="L1626" s="132">
        <f>AVERAGE(rut_index)</f>
        <v>3.3594249201277955</v>
      </c>
      <c r="O1626" s="132">
        <f>AVERAGE(crack_s_index)</f>
        <v>22.891373801916934</v>
      </c>
      <c r="R1626" s="132">
        <f>AVERAGE(crack_s_index)</f>
        <v>22.891373801916934</v>
      </c>
      <c r="AQ1626" s="132">
        <f>AVERAGE(rufmkm)</f>
        <v>3.0726053288749622</v>
      </c>
      <c r="AZ1626" s="132">
        <f>AVERAGE(rslpd)</f>
        <v>3.3873455804046881</v>
      </c>
    </row>
  </sheetData>
  <sheetProtection deleteRows="0"/>
  <autoFilter ref="BA1:BA1626" xr:uid="{00000000-0001-0000-0000-000000000000}"/>
  <mergeCells count="29">
    <mergeCell ref="D7:D8"/>
    <mergeCell ref="E7:E8"/>
    <mergeCell ref="AH7:AH8"/>
    <mergeCell ref="AN7:AN8"/>
    <mergeCell ref="AO7:AO8"/>
    <mergeCell ref="AO1579:AO1621"/>
    <mergeCell ref="AI7:AI8"/>
    <mergeCell ref="J7:L7"/>
    <mergeCell ref="M7:O7"/>
    <mergeCell ref="P7:R7"/>
    <mergeCell ref="AL7:AL8"/>
    <mergeCell ref="AM7:AM8"/>
    <mergeCell ref="AE7:AG7"/>
    <mergeCell ref="BA8:BA9"/>
    <mergeCell ref="S7:U7"/>
    <mergeCell ref="V7:X7"/>
    <mergeCell ref="Y7:AA7"/>
    <mergeCell ref="AB7:AD7"/>
    <mergeCell ref="AU6:AZ7"/>
    <mergeCell ref="AP7:AP8"/>
    <mergeCell ref="A6:AI6"/>
    <mergeCell ref="AK6:AS6"/>
    <mergeCell ref="AQ7:AS7"/>
    <mergeCell ref="A7:A8"/>
    <mergeCell ref="B7:B8"/>
    <mergeCell ref="C7:C8"/>
    <mergeCell ref="AK7:AK8"/>
    <mergeCell ref="F7:G7"/>
    <mergeCell ref="H7:I7"/>
  </mergeCells>
  <phoneticPr fontId="42" type="noConversion"/>
  <dataValidations xWindow="159" yWindow="769" count="8">
    <dataValidation allowBlank="1" showInputMessage="1" showErrorMessage="1" prompt="Remarks" sqref="AH948:AH962 AH10:AH943 AH964:AH1621" xr:uid="{00000000-0002-0000-0000-000007000000}"/>
    <dataValidation allowBlank="1" showInputMessage="1" showErrorMessage="1" prompt="Route" sqref="A10:A1621" xr:uid="{00000000-0002-0000-0000-000000000000}"/>
    <dataValidation allowBlank="1" showInputMessage="1" showErrorMessage="1" prompt="Direction" sqref="B10:B1621" xr:uid="{00000000-0002-0000-0000-000001000000}"/>
    <dataValidation allowBlank="1" showInputMessage="1" showErrorMessage="1" prompt="Chainage (Km)" sqref="AM10:AM1621 C10:C1621" xr:uid="{00000000-0002-0000-0000-000002000000}"/>
    <dataValidation allowBlank="1" showInputMessage="1" showErrorMessage="1" prompt="Surface Type" sqref="D10:D1621" xr:uid="{00000000-0002-0000-0000-000003000000}"/>
    <dataValidation allowBlank="1" showInputMessage="1" showErrorMessage="1" prompt="Road Width (m)" sqref="E10:E1621" xr:uid="{00000000-0002-0000-0000-000004000000}"/>
    <dataValidation allowBlank="1" showInputMessage="1" showErrorMessage="1" prompt="Left Shoulder (m)" sqref="F10:F1621" xr:uid="{00000000-0002-0000-0000-000005000000}"/>
    <dataValidation allowBlank="1" showInputMessage="1" showErrorMessage="1" prompt="Right Shoulder (m)" sqref="G10:I1621" xr:uid="{00000000-0002-0000-0000-000006000000}"/>
  </dataValidations>
  <printOptions horizontalCentered="1"/>
  <pageMargins left="0" right="0" top="0.5" bottom="0.25" header="0" footer="0"/>
  <pageSetup paperSize="8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C4BC1-2799-4E99-A220-A39BA1ECACD8}">
  <dimension ref="E9:F17"/>
  <sheetViews>
    <sheetView zoomScale="82" zoomScaleNormal="82" workbookViewId="0">
      <selection activeCell="X31" sqref="X31"/>
    </sheetView>
  </sheetViews>
  <sheetFormatPr defaultRowHeight="12.75"/>
  <cols>
    <col min="5" max="5" width="47.5703125" bestFit="1" customWidth="1"/>
    <col min="10" max="10" width="9.140625" customWidth="1"/>
  </cols>
  <sheetData>
    <row r="9" spans="5:6">
      <c r="E9" t="s">
        <v>502</v>
      </c>
      <c r="F9" t="s">
        <v>504</v>
      </c>
    </row>
    <row r="10" spans="5:6">
      <c r="E10" t="s">
        <v>505</v>
      </c>
      <c r="F10">
        <f>COUNTIF(shee2!BA10:BA1621, "Good")</f>
        <v>608</v>
      </c>
    </row>
    <row r="11" spans="5:6">
      <c r="E11" t="s">
        <v>173</v>
      </c>
      <c r="F11">
        <f>COUNTIF(shee2!BA10:BA1621, "Fair")</f>
        <v>608</v>
      </c>
    </row>
    <row r="12" spans="5:6">
      <c r="E12" t="s">
        <v>506</v>
      </c>
      <c r="F12">
        <f>COUNTIF(shee2!BA10:BA1621, "poor")</f>
        <v>336</v>
      </c>
    </row>
    <row r="13" spans="5:6">
      <c r="E13" t="s">
        <v>507</v>
      </c>
      <c r="F13">
        <f>COUNTIF(shee2!BA10:BA1621, "Very poor")</f>
        <v>13</v>
      </c>
    </row>
    <row r="14" spans="5:6">
      <c r="E14" t="s">
        <v>325</v>
      </c>
      <c r="F14">
        <f>COUNTIF(shee2!BA10:BA1621, "Underconstruction")</f>
        <v>2</v>
      </c>
    </row>
    <row r="15" spans="5:6">
      <c r="E15" s="213" t="s">
        <v>406</v>
      </c>
      <c r="F15">
        <f>COUNTIF(shee2!BA10:BA1621, "Maintained By Peshawar Development Authority (PDA)")</f>
        <v>21</v>
      </c>
    </row>
    <row r="16" spans="5:6">
      <c r="E16" t="s">
        <v>387</v>
      </c>
      <c r="F16">
        <f>COUNTIF(shee2!BA10:BA1621, "Maintained By Lahore Development Authority (LDA)")</f>
        <v>22</v>
      </c>
    </row>
    <row r="17" spans="5:6">
      <c r="E17" t="s">
        <v>402</v>
      </c>
      <c r="F17">
        <f>COUNTIF(shee2!BA10:BA1621, "closed ( under construction kacheri chowk )")</f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A125"/>
  <sheetViews>
    <sheetView topLeftCell="A22" zoomScale="75" zoomScaleNormal="75" workbookViewId="0">
      <selection activeCell="N60" sqref="N60"/>
    </sheetView>
  </sheetViews>
  <sheetFormatPr defaultColWidth="9.140625" defaultRowHeight="15"/>
  <cols>
    <col min="1" max="1" width="14.5703125" style="43" customWidth="1"/>
    <col min="2" max="2" width="32.5703125" style="44" customWidth="1"/>
    <col min="3" max="3" width="8.28515625" style="45" customWidth="1"/>
    <col min="4" max="4" width="15.140625" style="44" customWidth="1"/>
    <col min="5" max="5" width="12.42578125" style="44" customWidth="1"/>
    <col min="6" max="6" width="9.140625" style="44"/>
    <col min="7" max="7" width="12.42578125" style="44" customWidth="1"/>
    <col min="8" max="8" width="11.7109375" style="44" customWidth="1"/>
    <col min="9" max="9" width="9.140625" style="44"/>
    <col min="10" max="10" width="12.42578125" style="44" customWidth="1"/>
    <col min="11" max="11" width="15.42578125" style="44" customWidth="1"/>
    <col min="12" max="17" width="9.140625" style="44"/>
    <col min="18" max="18" width="12.7109375" style="44" customWidth="1"/>
    <col min="19" max="22" width="9.140625" style="44"/>
    <col min="23" max="23" width="12.28515625" style="44" customWidth="1"/>
    <col min="24" max="16384" width="9.140625" style="44"/>
  </cols>
  <sheetData>
    <row r="2" spans="1:27" ht="26.25">
      <c r="A2" s="260" t="s">
        <v>386</v>
      </c>
      <c r="B2" s="260"/>
      <c r="C2" s="260"/>
      <c r="D2" s="260"/>
      <c r="E2" s="260"/>
      <c r="F2" s="260"/>
      <c r="G2" s="260"/>
      <c r="H2" s="260"/>
    </row>
    <row r="5" spans="1:27">
      <c r="A5" s="46"/>
      <c r="B5" s="47"/>
      <c r="C5" s="48"/>
      <c r="D5" s="49"/>
      <c r="E5" s="49"/>
      <c r="F5" s="49"/>
      <c r="G5" s="49"/>
      <c r="H5" s="49"/>
      <c r="J5" s="259" t="s">
        <v>88</v>
      </c>
      <c r="K5" s="259"/>
      <c r="L5" s="259" t="s">
        <v>11</v>
      </c>
      <c r="M5" s="259"/>
      <c r="N5" s="259" t="s">
        <v>12</v>
      </c>
      <c r="O5" s="259"/>
      <c r="P5" s="259" t="s">
        <v>13</v>
      </c>
      <c r="Q5" s="259"/>
      <c r="R5" s="259" t="s">
        <v>14</v>
      </c>
      <c r="S5" s="259"/>
      <c r="T5" s="259" t="s">
        <v>15</v>
      </c>
      <c r="U5" s="259"/>
      <c r="V5" s="259" t="s">
        <v>89</v>
      </c>
      <c r="W5" s="259"/>
      <c r="X5" s="259" t="s">
        <v>16</v>
      </c>
      <c r="Y5" s="259"/>
      <c r="Z5" s="259" t="s">
        <v>17</v>
      </c>
      <c r="AA5" s="259"/>
    </row>
    <row r="6" spans="1:27">
      <c r="A6" s="50" t="s">
        <v>90</v>
      </c>
      <c r="B6" s="51" t="s">
        <v>91</v>
      </c>
      <c r="C6" s="52"/>
      <c r="D6" s="53" t="s">
        <v>78</v>
      </c>
      <c r="E6" s="54" t="s">
        <v>82</v>
      </c>
      <c r="F6" s="54" t="s">
        <v>83</v>
      </c>
      <c r="G6" s="54" t="s">
        <v>79</v>
      </c>
      <c r="H6" s="55" t="s">
        <v>81</v>
      </c>
      <c r="J6" s="104" t="s">
        <v>92</v>
      </c>
      <c r="K6" s="104">
        <f>D9</f>
        <v>2.5</v>
      </c>
      <c r="L6" s="104" t="s">
        <v>92</v>
      </c>
      <c r="M6" s="104">
        <f>D15</f>
        <v>2.5</v>
      </c>
      <c r="N6" s="104" t="s">
        <v>92</v>
      </c>
      <c r="O6" s="105">
        <f>D21</f>
        <v>2.5</v>
      </c>
      <c r="P6" s="104" t="s">
        <v>92</v>
      </c>
      <c r="Q6" s="104">
        <f>D27</f>
        <v>2.5</v>
      </c>
      <c r="R6" s="104" t="s">
        <v>92</v>
      </c>
      <c r="S6" s="104">
        <f>D33</f>
        <v>2.5</v>
      </c>
      <c r="T6" s="104" t="s">
        <v>92</v>
      </c>
      <c r="U6" s="104">
        <f>D39</f>
        <v>2.5</v>
      </c>
      <c r="V6" s="104" t="s">
        <v>92</v>
      </c>
      <c r="W6" s="104">
        <f>D43</f>
        <v>2.5</v>
      </c>
      <c r="X6" s="104" t="s">
        <v>92</v>
      </c>
      <c r="Y6" s="104">
        <f>D49</f>
        <v>2.5</v>
      </c>
      <c r="Z6" s="104" t="s">
        <v>92</v>
      </c>
      <c r="AA6" s="104">
        <f>D53</f>
        <v>3.3</v>
      </c>
    </row>
    <row r="7" spans="1:27" ht="15" customHeight="1">
      <c r="A7" s="241" t="s">
        <v>93</v>
      </c>
      <c r="B7" s="56"/>
      <c r="C7" s="56"/>
      <c r="D7" s="250" t="s">
        <v>94</v>
      </c>
      <c r="E7" s="251"/>
      <c r="F7" s="251"/>
      <c r="G7" s="251"/>
      <c r="H7" s="252"/>
      <c r="J7" s="104" t="s">
        <v>95</v>
      </c>
      <c r="K7" s="104">
        <f>E9</f>
        <v>6.25</v>
      </c>
      <c r="L7" s="104" t="s">
        <v>95</v>
      </c>
      <c r="M7" s="104">
        <f>E15</f>
        <v>6.25</v>
      </c>
      <c r="N7" s="104" t="s">
        <v>95</v>
      </c>
      <c r="O7" s="105">
        <f>E21</f>
        <v>6.25</v>
      </c>
      <c r="P7" s="104" t="s">
        <v>95</v>
      </c>
      <c r="Q7" s="104">
        <f>E27</f>
        <v>6.25</v>
      </c>
      <c r="R7" s="104" t="s">
        <v>95</v>
      </c>
      <c r="S7" s="104">
        <f>E33</f>
        <v>6.25</v>
      </c>
      <c r="T7" s="104" t="s">
        <v>95</v>
      </c>
      <c r="U7" s="104">
        <f>E39</f>
        <v>6.25</v>
      </c>
      <c r="V7" s="104" t="s">
        <v>95</v>
      </c>
      <c r="W7" s="104">
        <f>E43</f>
        <v>6.25</v>
      </c>
      <c r="X7" s="104" t="s">
        <v>95</v>
      </c>
      <c r="Y7" s="104">
        <f>E49</f>
        <v>6.25</v>
      </c>
      <c r="Z7" s="104" t="s">
        <v>95</v>
      </c>
      <c r="AA7" s="104">
        <f>E53</f>
        <v>8.25</v>
      </c>
    </row>
    <row r="8" spans="1:27">
      <c r="A8" s="242"/>
      <c r="B8" s="57"/>
      <c r="C8" s="57"/>
      <c r="D8" s="58" t="s">
        <v>96</v>
      </c>
      <c r="E8" s="58" t="s">
        <v>97</v>
      </c>
      <c r="F8" s="58" t="s">
        <v>98</v>
      </c>
      <c r="G8" s="58" t="s">
        <v>99</v>
      </c>
      <c r="H8" s="59" t="s">
        <v>100</v>
      </c>
      <c r="J8" s="104" t="s">
        <v>101</v>
      </c>
      <c r="K8" s="104">
        <f>F9</f>
        <v>12.5</v>
      </c>
      <c r="L8" s="104" t="s">
        <v>101</v>
      </c>
      <c r="M8" s="104">
        <f>F15</f>
        <v>12.5</v>
      </c>
      <c r="N8" s="104" t="s">
        <v>101</v>
      </c>
      <c r="O8" s="105">
        <f>F21</f>
        <v>12.5</v>
      </c>
      <c r="P8" s="104" t="s">
        <v>101</v>
      </c>
      <c r="Q8" s="104">
        <f>F27</f>
        <v>12.5</v>
      </c>
      <c r="R8" s="104" t="s">
        <v>101</v>
      </c>
      <c r="S8" s="104">
        <f>F33</f>
        <v>12.5</v>
      </c>
      <c r="T8" s="104" t="s">
        <v>101</v>
      </c>
      <c r="U8" s="104">
        <f>F39</f>
        <v>12.5</v>
      </c>
      <c r="V8" s="104" t="s">
        <v>101</v>
      </c>
      <c r="W8" s="104">
        <f>F43</f>
        <v>12.5</v>
      </c>
      <c r="X8" s="104" t="s">
        <v>101</v>
      </c>
      <c r="Y8" s="104">
        <f>F49</f>
        <v>12.5</v>
      </c>
      <c r="Z8" s="104" t="s">
        <v>101</v>
      </c>
      <c r="AA8" s="104">
        <f>F53</f>
        <v>16.5</v>
      </c>
    </row>
    <row r="9" spans="1:27">
      <c r="A9" s="242"/>
      <c r="B9" s="60" t="s">
        <v>102</v>
      </c>
      <c r="C9" s="58" t="s">
        <v>78</v>
      </c>
      <c r="D9" s="61">
        <v>2.5</v>
      </c>
      <c r="E9" s="61">
        <v>6.25</v>
      </c>
      <c r="F9" s="61">
        <v>12.5</v>
      </c>
      <c r="G9" s="61">
        <v>18.75</v>
      </c>
      <c r="H9" s="62">
        <v>25</v>
      </c>
      <c r="J9" s="104" t="s">
        <v>103</v>
      </c>
      <c r="K9" s="104">
        <f>G9</f>
        <v>18.75</v>
      </c>
      <c r="L9" s="104" t="s">
        <v>103</v>
      </c>
      <c r="M9" s="104">
        <f>G15</f>
        <v>18.75</v>
      </c>
      <c r="N9" s="104" t="s">
        <v>103</v>
      </c>
      <c r="O9" s="105">
        <f>G21</f>
        <v>18.75</v>
      </c>
      <c r="P9" s="104" t="s">
        <v>103</v>
      </c>
      <c r="Q9" s="104">
        <f>G27</f>
        <v>18.75</v>
      </c>
      <c r="R9" s="104" t="s">
        <v>103</v>
      </c>
      <c r="S9" s="104">
        <f>G33</f>
        <v>18.75</v>
      </c>
      <c r="T9" s="104" t="s">
        <v>103</v>
      </c>
      <c r="U9" s="104">
        <f>G39</f>
        <v>18.75</v>
      </c>
      <c r="V9" s="104" t="s">
        <v>103</v>
      </c>
      <c r="W9" s="104">
        <f>G43</f>
        <v>18.75</v>
      </c>
      <c r="X9" s="104" t="s">
        <v>103</v>
      </c>
      <c r="Y9" s="104">
        <f>G49</f>
        <v>18.75</v>
      </c>
      <c r="Z9" s="104" t="s">
        <v>103</v>
      </c>
      <c r="AA9" s="104">
        <f>G53</f>
        <v>24.75</v>
      </c>
    </row>
    <row r="10" spans="1:27">
      <c r="A10" s="242"/>
      <c r="B10" s="60" t="s">
        <v>104</v>
      </c>
      <c r="C10" s="58" t="s">
        <v>82</v>
      </c>
      <c r="D10" s="61">
        <v>5</v>
      </c>
      <c r="E10" s="61">
        <v>12.5</v>
      </c>
      <c r="F10" s="61">
        <v>25</v>
      </c>
      <c r="G10" s="61">
        <v>37.5</v>
      </c>
      <c r="H10" s="62">
        <v>50</v>
      </c>
      <c r="J10" s="104" t="s">
        <v>105</v>
      </c>
      <c r="K10" s="104">
        <f>H9</f>
        <v>25</v>
      </c>
      <c r="L10" s="104" t="s">
        <v>105</v>
      </c>
      <c r="M10" s="104">
        <f>H15</f>
        <v>25</v>
      </c>
      <c r="N10" s="104" t="s">
        <v>105</v>
      </c>
      <c r="O10" s="105">
        <f>H21</f>
        <v>25</v>
      </c>
      <c r="P10" s="104" t="s">
        <v>105</v>
      </c>
      <c r="Q10" s="104">
        <f>H27</f>
        <v>25</v>
      </c>
      <c r="R10" s="104" t="s">
        <v>105</v>
      </c>
      <c r="S10" s="104">
        <f>H33</f>
        <v>25</v>
      </c>
      <c r="T10" s="104" t="s">
        <v>105</v>
      </c>
      <c r="U10" s="104">
        <f>H39</f>
        <v>25</v>
      </c>
      <c r="V10" s="104" t="s">
        <v>105</v>
      </c>
      <c r="W10" s="104">
        <f>H43</f>
        <v>25</v>
      </c>
      <c r="X10" s="104" t="s">
        <v>105</v>
      </c>
      <c r="Y10" s="104">
        <f>H49</f>
        <v>25</v>
      </c>
      <c r="Z10" s="104" t="s">
        <v>105</v>
      </c>
      <c r="AA10" s="104">
        <f>H53</f>
        <v>33</v>
      </c>
    </row>
    <row r="11" spans="1:27">
      <c r="A11" s="242"/>
      <c r="B11" s="60" t="s">
        <v>106</v>
      </c>
      <c r="C11" s="58" t="s">
        <v>83</v>
      </c>
      <c r="D11" s="61">
        <v>7.5</v>
      </c>
      <c r="E11" s="61">
        <v>18.75</v>
      </c>
      <c r="F11" s="61">
        <v>37.5</v>
      </c>
      <c r="G11" s="61">
        <v>56.25</v>
      </c>
      <c r="H11" s="62">
        <v>75</v>
      </c>
      <c r="J11" s="104" t="s">
        <v>107</v>
      </c>
      <c r="K11" s="104">
        <f>$D$10</f>
        <v>5</v>
      </c>
      <c r="L11" s="104" t="s">
        <v>107</v>
      </c>
      <c r="M11" s="104">
        <f>D16</f>
        <v>5</v>
      </c>
      <c r="N11" s="104" t="s">
        <v>107</v>
      </c>
      <c r="O11" s="105">
        <f>D22</f>
        <v>5</v>
      </c>
      <c r="P11" s="104" t="s">
        <v>107</v>
      </c>
      <c r="Q11" s="104">
        <f>D28</f>
        <v>5</v>
      </c>
      <c r="R11" s="104" t="s">
        <v>107</v>
      </c>
      <c r="S11" s="104">
        <f>D34</f>
        <v>5</v>
      </c>
      <c r="T11" s="104" t="s">
        <v>107</v>
      </c>
      <c r="U11" s="104">
        <f>D40</f>
        <v>5</v>
      </c>
      <c r="V11" s="104" t="s">
        <v>107</v>
      </c>
      <c r="W11" s="104">
        <f>D44</f>
        <v>5</v>
      </c>
      <c r="X11" s="104" t="s">
        <v>107</v>
      </c>
      <c r="Y11" s="104">
        <f>D50</f>
        <v>5</v>
      </c>
      <c r="Z11" s="104" t="s">
        <v>107</v>
      </c>
      <c r="AA11" s="104">
        <f>D54</f>
        <v>6.6</v>
      </c>
    </row>
    <row r="12" spans="1:27">
      <c r="A12" s="243"/>
      <c r="B12" s="63" t="s">
        <v>108</v>
      </c>
      <c r="C12" s="64" t="s">
        <v>79</v>
      </c>
      <c r="D12" s="65">
        <v>10</v>
      </c>
      <c r="E12" s="65">
        <v>25</v>
      </c>
      <c r="F12" s="65">
        <v>50</v>
      </c>
      <c r="G12" s="65">
        <v>75</v>
      </c>
      <c r="H12" s="66">
        <v>100</v>
      </c>
      <c r="J12" s="104" t="s">
        <v>109</v>
      </c>
      <c r="K12" s="104">
        <f>$E$10</f>
        <v>12.5</v>
      </c>
      <c r="L12" s="104" t="s">
        <v>109</v>
      </c>
      <c r="M12" s="104">
        <f>E16</f>
        <v>12.5</v>
      </c>
      <c r="N12" s="104" t="s">
        <v>109</v>
      </c>
      <c r="O12" s="105">
        <f>E22</f>
        <v>12.5</v>
      </c>
      <c r="P12" s="104" t="s">
        <v>109</v>
      </c>
      <c r="Q12" s="104">
        <f>E28</f>
        <v>12.5</v>
      </c>
      <c r="R12" s="104" t="s">
        <v>109</v>
      </c>
      <c r="S12" s="104">
        <f>E34</f>
        <v>12.5</v>
      </c>
      <c r="T12" s="104" t="s">
        <v>109</v>
      </c>
      <c r="U12" s="104">
        <f>E40</f>
        <v>12.5</v>
      </c>
      <c r="V12" s="104" t="s">
        <v>109</v>
      </c>
      <c r="W12" s="104">
        <f>E44</f>
        <v>12.5</v>
      </c>
      <c r="X12" s="104" t="s">
        <v>109</v>
      </c>
      <c r="Y12" s="104">
        <f>E50</f>
        <v>12.5</v>
      </c>
      <c r="Z12" s="104" t="s">
        <v>109</v>
      </c>
      <c r="AA12" s="104">
        <f>E54</f>
        <v>16.5</v>
      </c>
    </row>
    <row r="13" spans="1:27" ht="15" customHeight="1">
      <c r="A13" s="241" t="s">
        <v>110</v>
      </c>
      <c r="B13" s="67"/>
      <c r="C13" s="68"/>
      <c r="D13" s="250" t="s">
        <v>111</v>
      </c>
      <c r="E13" s="251"/>
      <c r="F13" s="251"/>
      <c r="G13" s="251"/>
      <c r="H13" s="252"/>
      <c r="J13" s="104" t="s">
        <v>112</v>
      </c>
      <c r="K13" s="104">
        <f>$F$10</f>
        <v>25</v>
      </c>
      <c r="L13" s="104" t="s">
        <v>112</v>
      </c>
      <c r="M13" s="104">
        <f>F16</f>
        <v>25</v>
      </c>
      <c r="N13" s="104" t="s">
        <v>112</v>
      </c>
      <c r="O13" s="105">
        <f>F22</f>
        <v>25</v>
      </c>
      <c r="P13" s="104" t="s">
        <v>112</v>
      </c>
      <c r="Q13" s="104">
        <f>F28</f>
        <v>25</v>
      </c>
      <c r="R13" s="104" t="s">
        <v>112</v>
      </c>
      <c r="S13" s="104">
        <f>F34</f>
        <v>25</v>
      </c>
      <c r="T13" s="104" t="s">
        <v>112</v>
      </c>
      <c r="U13" s="104">
        <f>F40</f>
        <v>25</v>
      </c>
      <c r="V13" s="104" t="s">
        <v>112</v>
      </c>
      <c r="W13" s="104">
        <f>F44</f>
        <v>25</v>
      </c>
      <c r="X13" s="104" t="s">
        <v>112</v>
      </c>
      <c r="Y13" s="104">
        <f>F50</f>
        <v>25</v>
      </c>
      <c r="Z13" s="104" t="s">
        <v>112</v>
      </c>
      <c r="AA13" s="104">
        <f>F54</f>
        <v>33</v>
      </c>
    </row>
    <row r="14" spans="1:27">
      <c r="A14" s="242"/>
      <c r="B14" s="60"/>
      <c r="C14" s="58"/>
      <c r="D14" s="164" t="s">
        <v>113</v>
      </c>
      <c r="E14" s="165" t="s">
        <v>114</v>
      </c>
      <c r="F14" s="164" t="s">
        <v>115</v>
      </c>
      <c r="G14" s="69" t="s">
        <v>116</v>
      </c>
      <c r="H14" s="70" t="s">
        <v>117</v>
      </c>
      <c r="J14" s="104" t="s">
        <v>118</v>
      </c>
      <c r="K14" s="104">
        <f>$G$10</f>
        <v>37.5</v>
      </c>
      <c r="L14" s="104" t="s">
        <v>118</v>
      </c>
      <c r="M14" s="104">
        <f>G16</f>
        <v>37.5</v>
      </c>
      <c r="N14" s="104" t="s">
        <v>118</v>
      </c>
      <c r="O14" s="105">
        <f>G22</f>
        <v>37.5</v>
      </c>
      <c r="P14" s="104" t="s">
        <v>118</v>
      </c>
      <c r="Q14" s="104">
        <f>G28</f>
        <v>37.5</v>
      </c>
      <c r="R14" s="104" t="s">
        <v>118</v>
      </c>
      <c r="S14" s="104">
        <f>G34</f>
        <v>37.5</v>
      </c>
      <c r="T14" s="104" t="s">
        <v>118</v>
      </c>
      <c r="U14" s="104">
        <f>G40</f>
        <v>37.5</v>
      </c>
      <c r="V14" s="104" t="s">
        <v>118</v>
      </c>
      <c r="W14" s="104">
        <f>G44</f>
        <v>37.5</v>
      </c>
      <c r="X14" s="104" t="s">
        <v>118</v>
      </c>
      <c r="Y14" s="104">
        <f>G50</f>
        <v>37.5</v>
      </c>
      <c r="Z14" s="104" t="s">
        <v>118</v>
      </c>
      <c r="AA14" s="104">
        <f>G54</f>
        <v>49.5</v>
      </c>
    </row>
    <row r="15" spans="1:27">
      <c r="A15" s="242"/>
      <c r="B15" s="71" t="s">
        <v>119</v>
      </c>
      <c r="C15" s="58" t="s">
        <v>78</v>
      </c>
      <c r="D15" s="61">
        <v>2.5</v>
      </c>
      <c r="E15" s="61">
        <v>6.25</v>
      </c>
      <c r="F15" s="61">
        <v>12.5</v>
      </c>
      <c r="G15" s="61">
        <v>18.75</v>
      </c>
      <c r="H15" s="62">
        <v>25</v>
      </c>
      <c r="J15" s="104" t="s">
        <v>120</v>
      </c>
      <c r="K15" s="104">
        <f>$H$10</f>
        <v>50</v>
      </c>
      <c r="L15" s="104" t="s">
        <v>120</v>
      </c>
      <c r="M15" s="104">
        <f>H16</f>
        <v>50</v>
      </c>
      <c r="N15" s="104" t="s">
        <v>120</v>
      </c>
      <c r="O15" s="105">
        <f>H22</f>
        <v>50</v>
      </c>
      <c r="P15" s="104" t="s">
        <v>120</v>
      </c>
      <c r="Q15" s="104">
        <f>H28</f>
        <v>50</v>
      </c>
      <c r="R15" s="104" t="s">
        <v>120</v>
      </c>
      <c r="S15" s="104">
        <f>H34</f>
        <v>50</v>
      </c>
      <c r="T15" s="104" t="s">
        <v>120</v>
      </c>
      <c r="U15" s="104">
        <f>H40</f>
        <v>50</v>
      </c>
      <c r="V15" s="104" t="s">
        <v>120</v>
      </c>
      <c r="W15" s="104">
        <f>H44</f>
        <v>50</v>
      </c>
      <c r="X15" s="104" t="s">
        <v>120</v>
      </c>
      <c r="Y15" s="104">
        <f>H50</f>
        <v>50</v>
      </c>
      <c r="Z15" s="104" t="s">
        <v>120</v>
      </c>
      <c r="AA15" s="104">
        <f>H54</f>
        <v>66</v>
      </c>
    </row>
    <row r="16" spans="1:27">
      <c r="A16" s="242"/>
      <c r="B16" s="71" t="s">
        <v>121</v>
      </c>
      <c r="C16" s="58" t="s">
        <v>82</v>
      </c>
      <c r="D16" s="61">
        <v>5</v>
      </c>
      <c r="E16" s="61">
        <v>12.5</v>
      </c>
      <c r="F16" s="61">
        <v>25</v>
      </c>
      <c r="G16" s="61">
        <v>37.5</v>
      </c>
      <c r="H16" s="62">
        <v>50</v>
      </c>
      <c r="J16" s="104" t="s">
        <v>122</v>
      </c>
      <c r="K16" s="104">
        <f>$D$11</f>
        <v>7.5</v>
      </c>
      <c r="L16" s="104" t="s">
        <v>122</v>
      </c>
      <c r="M16" s="104">
        <f>D17</f>
        <v>7.5</v>
      </c>
      <c r="N16" s="104" t="s">
        <v>122</v>
      </c>
      <c r="O16" s="105">
        <f>D23</f>
        <v>7.5</v>
      </c>
      <c r="P16" s="104" t="s">
        <v>122</v>
      </c>
      <c r="Q16" s="104">
        <f>D29</f>
        <v>7.5</v>
      </c>
      <c r="R16" s="104" t="s">
        <v>122</v>
      </c>
      <c r="S16" s="104">
        <f>D35</f>
        <v>7.5</v>
      </c>
      <c r="T16" s="104" t="s">
        <v>122</v>
      </c>
      <c r="U16" s="104">
        <f>D41</f>
        <v>7.5</v>
      </c>
      <c r="V16" s="104" t="s">
        <v>122</v>
      </c>
      <c r="W16" s="104">
        <f>D45</f>
        <v>7.5</v>
      </c>
      <c r="X16" s="104" t="s">
        <v>122</v>
      </c>
      <c r="Y16" s="104">
        <f>D51</f>
        <v>7.5</v>
      </c>
      <c r="Z16" s="104" t="s">
        <v>122</v>
      </c>
      <c r="AA16" s="104">
        <f>D55</f>
        <v>10</v>
      </c>
    </row>
    <row r="17" spans="1:27">
      <c r="A17" s="242"/>
      <c r="B17" s="71" t="s">
        <v>123</v>
      </c>
      <c r="C17" s="58" t="s">
        <v>83</v>
      </c>
      <c r="D17" s="61">
        <v>7.5</v>
      </c>
      <c r="E17" s="61">
        <v>18.75</v>
      </c>
      <c r="F17" s="61">
        <v>37.5</v>
      </c>
      <c r="G17" s="61">
        <v>56.25</v>
      </c>
      <c r="H17" s="62">
        <v>75</v>
      </c>
      <c r="J17" s="104" t="s">
        <v>124</v>
      </c>
      <c r="K17" s="104">
        <f>$E$11</f>
        <v>18.75</v>
      </c>
      <c r="L17" s="104" t="s">
        <v>124</v>
      </c>
      <c r="M17" s="104">
        <f>E17</f>
        <v>18.75</v>
      </c>
      <c r="N17" s="104" t="s">
        <v>124</v>
      </c>
      <c r="O17" s="105">
        <f>E23</f>
        <v>18.75</v>
      </c>
      <c r="P17" s="104" t="s">
        <v>124</v>
      </c>
      <c r="Q17" s="104">
        <f>E29</f>
        <v>18.75</v>
      </c>
      <c r="R17" s="104" t="s">
        <v>124</v>
      </c>
      <c r="S17" s="104">
        <f>E35</f>
        <v>18.75</v>
      </c>
      <c r="T17" s="104" t="s">
        <v>124</v>
      </c>
      <c r="U17" s="104">
        <f>E41</f>
        <v>18.75</v>
      </c>
      <c r="V17" s="104" t="s">
        <v>124</v>
      </c>
      <c r="W17" s="104">
        <f>E45</f>
        <v>18.75</v>
      </c>
      <c r="X17" s="104" t="s">
        <v>124</v>
      </c>
      <c r="Y17" s="104">
        <f>E51</f>
        <v>18.75</v>
      </c>
      <c r="Z17" s="104" t="s">
        <v>124</v>
      </c>
      <c r="AA17" s="104">
        <f>E55</f>
        <v>25</v>
      </c>
    </row>
    <row r="18" spans="1:27">
      <c r="A18" s="243"/>
      <c r="B18" s="72" t="s">
        <v>125</v>
      </c>
      <c r="C18" s="64" t="s">
        <v>79</v>
      </c>
      <c r="D18" s="65">
        <v>10</v>
      </c>
      <c r="E18" s="65">
        <v>25</v>
      </c>
      <c r="F18" s="65">
        <v>50</v>
      </c>
      <c r="G18" s="65">
        <v>75</v>
      </c>
      <c r="H18" s="66">
        <v>100</v>
      </c>
      <c r="J18" s="104" t="s">
        <v>126</v>
      </c>
      <c r="K18" s="104">
        <f>$F$11</f>
        <v>37.5</v>
      </c>
      <c r="L18" s="104" t="s">
        <v>126</v>
      </c>
      <c r="M18" s="104">
        <f>F17</f>
        <v>37.5</v>
      </c>
      <c r="N18" s="104" t="s">
        <v>126</v>
      </c>
      <c r="O18" s="105">
        <f>F23</f>
        <v>37.5</v>
      </c>
      <c r="P18" s="104" t="s">
        <v>126</v>
      </c>
      <c r="Q18" s="104">
        <f>F29</f>
        <v>37.5</v>
      </c>
      <c r="R18" s="104" t="s">
        <v>126</v>
      </c>
      <c r="S18" s="104">
        <f>F35</f>
        <v>37.5</v>
      </c>
      <c r="T18" s="104" t="s">
        <v>126</v>
      </c>
      <c r="U18" s="104">
        <f>F41</f>
        <v>37.5</v>
      </c>
      <c r="V18" s="104" t="s">
        <v>126</v>
      </c>
      <c r="W18" s="104">
        <f>F45</f>
        <v>37.5</v>
      </c>
      <c r="X18" s="104" t="s">
        <v>126</v>
      </c>
      <c r="Y18" s="104">
        <f>F51</f>
        <v>37.5</v>
      </c>
      <c r="Z18" s="104" t="s">
        <v>126</v>
      </c>
      <c r="AA18" s="104">
        <f>F55</f>
        <v>50</v>
      </c>
    </row>
    <row r="19" spans="1:27" ht="15" customHeight="1">
      <c r="A19" s="241" t="s">
        <v>127</v>
      </c>
      <c r="B19" s="67"/>
      <c r="C19" s="68"/>
      <c r="D19" s="250" t="s">
        <v>111</v>
      </c>
      <c r="E19" s="251"/>
      <c r="F19" s="251"/>
      <c r="G19" s="251"/>
      <c r="H19" s="252"/>
      <c r="J19" s="104" t="s">
        <v>128</v>
      </c>
      <c r="K19" s="104">
        <f>$G$11</f>
        <v>56.25</v>
      </c>
      <c r="L19" s="104" t="s">
        <v>128</v>
      </c>
      <c r="M19" s="104">
        <f>G17</f>
        <v>56.25</v>
      </c>
      <c r="N19" s="104" t="s">
        <v>128</v>
      </c>
      <c r="O19" s="105">
        <f>G23</f>
        <v>56.25</v>
      </c>
      <c r="P19" s="104" t="s">
        <v>128</v>
      </c>
      <c r="Q19" s="104">
        <f>G29</f>
        <v>56.25</v>
      </c>
      <c r="R19" s="104" t="s">
        <v>128</v>
      </c>
      <c r="S19" s="104">
        <f>G35</f>
        <v>56.25</v>
      </c>
      <c r="T19" s="104" t="s">
        <v>128</v>
      </c>
      <c r="U19" s="104">
        <f>G41</f>
        <v>56.25</v>
      </c>
      <c r="V19" s="104" t="s">
        <v>128</v>
      </c>
      <c r="W19" s="104">
        <f>G45</f>
        <v>56.25</v>
      </c>
      <c r="X19" s="104" t="s">
        <v>128</v>
      </c>
      <c r="Y19" s="104">
        <f>G51</f>
        <v>56.25</v>
      </c>
      <c r="Z19" s="104" t="s">
        <v>128</v>
      </c>
      <c r="AA19" s="104">
        <f>G55</f>
        <v>75</v>
      </c>
    </row>
    <row r="20" spans="1:27" ht="15" customHeight="1">
      <c r="A20" s="242"/>
      <c r="B20" s="60"/>
      <c r="C20" s="58"/>
      <c r="D20" s="164" t="s">
        <v>113</v>
      </c>
      <c r="E20" s="165" t="s">
        <v>114</v>
      </c>
      <c r="F20" s="164" t="s">
        <v>115</v>
      </c>
      <c r="G20" s="69" t="s">
        <v>116</v>
      </c>
      <c r="H20" s="70" t="s">
        <v>117</v>
      </c>
      <c r="J20" s="104" t="s">
        <v>129</v>
      </c>
      <c r="K20" s="104">
        <f>$H$11</f>
        <v>75</v>
      </c>
      <c r="L20" s="104" t="s">
        <v>129</v>
      </c>
      <c r="M20" s="104">
        <f>H17</f>
        <v>75</v>
      </c>
      <c r="N20" s="104" t="s">
        <v>129</v>
      </c>
      <c r="O20" s="105">
        <f>H23</f>
        <v>75</v>
      </c>
      <c r="P20" s="104" t="s">
        <v>129</v>
      </c>
      <c r="Q20" s="104">
        <f>H29</f>
        <v>75</v>
      </c>
      <c r="R20" s="104" t="s">
        <v>129</v>
      </c>
      <c r="S20" s="104">
        <f>H35</f>
        <v>75</v>
      </c>
      <c r="T20" s="104" t="s">
        <v>129</v>
      </c>
      <c r="U20" s="104">
        <f>H41</f>
        <v>75</v>
      </c>
      <c r="V20" s="104" t="s">
        <v>129</v>
      </c>
      <c r="W20" s="104">
        <f>H45</f>
        <v>75</v>
      </c>
      <c r="X20" s="104" t="s">
        <v>129</v>
      </c>
      <c r="Y20" s="104">
        <f>H51</f>
        <v>75</v>
      </c>
      <c r="Z20" s="104" t="s">
        <v>129</v>
      </c>
      <c r="AA20" s="104">
        <f>H55</f>
        <v>100</v>
      </c>
    </row>
    <row r="21" spans="1:27" ht="15" customHeight="1">
      <c r="A21" s="242"/>
      <c r="B21" s="71" t="s">
        <v>119</v>
      </c>
      <c r="C21" s="58" t="s">
        <v>78</v>
      </c>
      <c r="D21" s="73">
        <v>2.5</v>
      </c>
      <c r="E21" s="73">
        <v>6.25</v>
      </c>
      <c r="F21" s="73">
        <v>12.5</v>
      </c>
      <c r="G21" s="73">
        <v>18.75</v>
      </c>
      <c r="H21" s="74">
        <v>25</v>
      </c>
      <c r="J21" s="104" t="s">
        <v>130</v>
      </c>
      <c r="K21" s="104">
        <f>$D$12</f>
        <v>10</v>
      </c>
      <c r="L21" s="104" t="s">
        <v>130</v>
      </c>
      <c r="M21" s="104">
        <f>D18</f>
        <v>10</v>
      </c>
      <c r="N21" s="104" t="s">
        <v>130</v>
      </c>
      <c r="O21" s="105">
        <f>D24</f>
        <v>10</v>
      </c>
      <c r="P21" s="104" t="s">
        <v>130</v>
      </c>
      <c r="Q21" s="104">
        <f>D30</f>
        <v>10</v>
      </c>
      <c r="R21" s="104" t="s">
        <v>130</v>
      </c>
      <c r="S21" s="104">
        <f>D36</f>
        <v>10</v>
      </c>
      <c r="T21" s="104" t="s">
        <v>130</v>
      </c>
      <c r="U21" s="104">
        <f>D42</f>
        <v>10</v>
      </c>
      <c r="V21" s="104" t="s">
        <v>130</v>
      </c>
      <c r="W21" s="104">
        <f>D46</f>
        <v>10</v>
      </c>
      <c r="X21" s="104" t="s">
        <v>130</v>
      </c>
      <c r="Y21" s="104">
        <f>D52</f>
        <v>10</v>
      </c>
      <c r="Z21" s="104" t="s">
        <v>131</v>
      </c>
      <c r="AA21" s="104">
        <v>0</v>
      </c>
    </row>
    <row r="22" spans="1:27">
      <c r="A22" s="242"/>
      <c r="B22" s="71" t="s">
        <v>121</v>
      </c>
      <c r="C22" s="58" t="s">
        <v>82</v>
      </c>
      <c r="D22" s="73">
        <v>5</v>
      </c>
      <c r="E22" s="73">
        <v>12.5</v>
      </c>
      <c r="F22" s="73">
        <v>25</v>
      </c>
      <c r="G22" s="73">
        <v>37.5</v>
      </c>
      <c r="H22" s="74">
        <v>50</v>
      </c>
      <c r="J22" s="104" t="s">
        <v>132</v>
      </c>
      <c r="K22" s="104">
        <f>$E$12</f>
        <v>25</v>
      </c>
      <c r="L22" s="104" t="s">
        <v>132</v>
      </c>
      <c r="M22" s="104">
        <f>E18</f>
        <v>25</v>
      </c>
      <c r="N22" s="104" t="s">
        <v>132</v>
      </c>
      <c r="O22" s="105">
        <f>E24</f>
        <v>25</v>
      </c>
      <c r="P22" s="104" t="s">
        <v>132</v>
      </c>
      <c r="Q22" s="104">
        <f>E30</f>
        <v>25</v>
      </c>
      <c r="R22" s="104" t="s">
        <v>132</v>
      </c>
      <c r="S22" s="104">
        <f>E36</f>
        <v>25</v>
      </c>
      <c r="T22" s="104" t="s">
        <v>132</v>
      </c>
      <c r="U22" s="104">
        <f>E42</f>
        <v>25</v>
      </c>
      <c r="V22" s="104" t="s">
        <v>132</v>
      </c>
      <c r="W22" s="104">
        <f>E46</f>
        <v>25</v>
      </c>
      <c r="X22" s="104" t="s">
        <v>132</v>
      </c>
      <c r="Y22" s="104">
        <f>E52</f>
        <v>25</v>
      </c>
      <c r="Z22" s="104"/>
      <c r="AA22" s="104"/>
    </row>
    <row r="23" spans="1:27">
      <c r="A23" s="242"/>
      <c r="B23" s="71" t="s">
        <v>123</v>
      </c>
      <c r="C23" s="58" t="s">
        <v>83</v>
      </c>
      <c r="D23" s="73">
        <v>7.5</v>
      </c>
      <c r="E23" s="73">
        <v>18.75</v>
      </c>
      <c r="F23" s="73">
        <v>37.5</v>
      </c>
      <c r="G23" s="73">
        <v>56.25</v>
      </c>
      <c r="H23" s="74">
        <v>75</v>
      </c>
      <c r="J23" s="104" t="s">
        <v>133</v>
      </c>
      <c r="K23" s="104">
        <f>$F$12</f>
        <v>50</v>
      </c>
      <c r="L23" s="104" t="s">
        <v>133</v>
      </c>
      <c r="M23" s="104">
        <f>F18</f>
        <v>50</v>
      </c>
      <c r="N23" s="104" t="s">
        <v>133</v>
      </c>
      <c r="O23" s="105">
        <f>F24</f>
        <v>50</v>
      </c>
      <c r="P23" s="104" t="s">
        <v>133</v>
      </c>
      <c r="Q23" s="104">
        <f>F30</f>
        <v>50</v>
      </c>
      <c r="R23" s="104" t="s">
        <v>133</v>
      </c>
      <c r="S23" s="104">
        <f>F36</f>
        <v>50</v>
      </c>
      <c r="T23" s="104" t="s">
        <v>133</v>
      </c>
      <c r="U23" s="104">
        <f>F42</f>
        <v>50</v>
      </c>
      <c r="V23" s="104" t="s">
        <v>133</v>
      </c>
      <c r="W23" s="104">
        <f>F46</f>
        <v>50</v>
      </c>
      <c r="X23" s="104" t="s">
        <v>133</v>
      </c>
      <c r="Y23" s="104">
        <f>F52</f>
        <v>50</v>
      </c>
      <c r="Z23" s="104"/>
      <c r="AA23" s="104"/>
    </row>
    <row r="24" spans="1:27" ht="15" customHeight="1">
      <c r="A24" s="243"/>
      <c r="B24" s="72" t="s">
        <v>125</v>
      </c>
      <c r="C24" s="64" t="s">
        <v>79</v>
      </c>
      <c r="D24" s="75">
        <v>10</v>
      </c>
      <c r="E24" s="75">
        <v>25</v>
      </c>
      <c r="F24" s="75">
        <v>50</v>
      </c>
      <c r="G24" s="75">
        <v>75</v>
      </c>
      <c r="H24" s="76">
        <v>100</v>
      </c>
      <c r="J24" s="104" t="s">
        <v>134</v>
      </c>
      <c r="K24" s="104">
        <f>$G$12</f>
        <v>75</v>
      </c>
      <c r="L24" s="104" t="s">
        <v>134</v>
      </c>
      <c r="M24" s="104">
        <f>G18</f>
        <v>75</v>
      </c>
      <c r="N24" s="104" t="s">
        <v>134</v>
      </c>
      <c r="O24" s="105">
        <f>G24</f>
        <v>75</v>
      </c>
      <c r="P24" s="104" t="s">
        <v>134</v>
      </c>
      <c r="Q24" s="104">
        <f>G30</f>
        <v>75</v>
      </c>
      <c r="R24" s="104" t="s">
        <v>134</v>
      </c>
      <c r="S24" s="104">
        <f>G36</f>
        <v>75</v>
      </c>
      <c r="T24" s="104" t="s">
        <v>134</v>
      </c>
      <c r="U24" s="104">
        <f>G42</f>
        <v>75</v>
      </c>
      <c r="V24" s="104" t="s">
        <v>134</v>
      </c>
      <c r="W24" s="104">
        <f>G46</f>
        <v>75</v>
      </c>
      <c r="X24" s="104" t="s">
        <v>134</v>
      </c>
      <c r="Y24" s="104">
        <f>G52</f>
        <v>75</v>
      </c>
      <c r="Z24" s="104"/>
      <c r="AA24" s="104"/>
    </row>
    <row r="25" spans="1:27" ht="15" customHeight="1">
      <c r="A25" s="241" t="s">
        <v>135</v>
      </c>
      <c r="B25" s="77"/>
      <c r="C25" s="68"/>
      <c r="D25" s="250" t="s">
        <v>136</v>
      </c>
      <c r="E25" s="251"/>
      <c r="F25" s="251"/>
      <c r="G25" s="251"/>
      <c r="H25" s="252"/>
      <c r="J25" s="104" t="s">
        <v>137</v>
      </c>
      <c r="K25" s="104">
        <f>$H$12</f>
        <v>100</v>
      </c>
      <c r="L25" s="104" t="s">
        <v>137</v>
      </c>
      <c r="M25" s="104">
        <f>H18</f>
        <v>100</v>
      </c>
      <c r="N25" s="104" t="s">
        <v>137</v>
      </c>
      <c r="O25" s="105">
        <f>H24</f>
        <v>100</v>
      </c>
      <c r="P25" s="104" t="s">
        <v>137</v>
      </c>
      <c r="Q25" s="104">
        <f>H30</f>
        <v>100</v>
      </c>
      <c r="R25" s="104" t="s">
        <v>137</v>
      </c>
      <c r="S25" s="104">
        <f>H36</f>
        <v>100</v>
      </c>
      <c r="T25" s="104" t="s">
        <v>137</v>
      </c>
      <c r="U25" s="104">
        <f>H42</f>
        <v>100</v>
      </c>
      <c r="V25" s="104" t="s">
        <v>137</v>
      </c>
      <c r="W25" s="104">
        <f>H46</f>
        <v>100</v>
      </c>
      <c r="X25" s="104" t="s">
        <v>137</v>
      </c>
      <c r="Y25" s="104">
        <f>G52</f>
        <v>75</v>
      </c>
      <c r="Z25" s="104"/>
      <c r="AA25" s="104"/>
    </row>
    <row r="26" spans="1:27">
      <c r="A26" s="242"/>
      <c r="B26" s="71"/>
      <c r="C26" s="58"/>
      <c r="D26" s="69" t="s">
        <v>138</v>
      </c>
      <c r="E26" s="69" t="s">
        <v>139</v>
      </c>
      <c r="F26" s="69" t="s">
        <v>140</v>
      </c>
      <c r="G26" s="69" t="s">
        <v>141</v>
      </c>
      <c r="H26" s="166" t="s">
        <v>142</v>
      </c>
      <c r="J26" s="104" t="s">
        <v>131</v>
      </c>
      <c r="K26" s="104">
        <v>0</v>
      </c>
      <c r="L26" s="104" t="s">
        <v>131</v>
      </c>
      <c r="M26" s="104">
        <v>0</v>
      </c>
      <c r="N26" s="104" t="s">
        <v>131</v>
      </c>
      <c r="O26" s="105">
        <v>0</v>
      </c>
      <c r="P26" s="104" t="s">
        <v>131</v>
      </c>
      <c r="Q26" s="104">
        <v>0</v>
      </c>
      <c r="R26" s="104" t="s">
        <v>131</v>
      </c>
      <c r="S26" s="104">
        <v>0</v>
      </c>
      <c r="T26" s="104" t="s">
        <v>131</v>
      </c>
      <c r="U26" s="104">
        <v>0</v>
      </c>
      <c r="V26" s="104" t="s">
        <v>131</v>
      </c>
      <c r="W26" s="104">
        <v>0</v>
      </c>
      <c r="X26" s="104" t="s">
        <v>131</v>
      </c>
      <c r="Y26" s="104">
        <v>0</v>
      </c>
      <c r="Z26" s="104"/>
      <c r="AA26" s="104"/>
    </row>
    <row r="27" spans="1:27">
      <c r="A27" s="242"/>
      <c r="B27" s="71" t="s">
        <v>143</v>
      </c>
      <c r="C27" s="58" t="s">
        <v>78</v>
      </c>
      <c r="D27" s="61">
        <v>2.5</v>
      </c>
      <c r="E27" s="61">
        <v>6.25</v>
      </c>
      <c r="F27" s="61">
        <v>12.5</v>
      </c>
      <c r="G27" s="61">
        <v>18.75</v>
      </c>
      <c r="H27" s="62">
        <v>25</v>
      </c>
    </row>
    <row r="28" spans="1:27">
      <c r="A28" s="242"/>
      <c r="B28" s="71" t="s">
        <v>144</v>
      </c>
      <c r="C28" s="58" t="s">
        <v>82</v>
      </c>
      <c r="D28" s="61">
        <v>5</v>
      </c>
      <c r="E28" s="61">
        <v>12.5</v>
      </c>
      <c r="F28" s="61">
        <v>25</v>
      </c>
      <c r="G28" s="61">
        <v>37.5</v>
      </c>
      <c r="H28" s="62">
        <v>50</v>
      </c>
    </row>
    <row r="29" spans="1:27">
      <c r="A29" s="242"/>
      <c r="B29" s="71" t="s">
        <v>145</v>
      </c>
      <c r="C29" s="58" t="s">
        <v>83</v>
      </c>
      <c r="D29" s="61">
        <v>7.5</v>
      </c>
      <c r="E29" s="61">
        <v>18.75</v>
      </c>
      <c r="F29" s="61">
        <v>37.5</v>
      </c>
      <c r="G29" s="61">
        <v>56.25</v>
      </c>
      <c r="H29" s="62">
        <v>75</v>
      </c>
    </row>
    <row r="30" spans="1:27">
      <c r="A30" s="243"/>
      <c r="B30" s="72" t="s">
        <v>146</v>
      </c>
      <c r="C30" s="64" t="s">
        <v>79</v>
      </c>
      <c r="D30" s="65">
        <v>10</v>
      </c>
      <c r="E30" s="65">
        <v>25</v>
      </c>
      <c r="F30" s="65">
        <v>50</v>
      </c>
      <c r="G30" s="65">
        <v>75</v>
      </c>
      <c r="H30" s="66">
        <v>100</v>
      </c>
    </row>
    <row r="31" spans="1:27" ht="15" customHeight="1">
      <c r="A31" s="241" t="s">
        <v>147</v>
      </c>
      <c r="B31" s="77"/>
      <c r="C31" s="68"/>
      <c r="D31" s="250" t="s">
        <v>148</v>
      </c>
      <c r="E31" s="251"/>
      <c r="F31" s="251"/>
      <c r="G31" s="251"/>
      <c r="H31" s="252"/>
    </row>
    <row r="32" spans="1:27">
      <c r="A32" s="242"/>
      <c r="B32" s="71"/>
      <c r="C32" s="58"/>
      <c r="D32" s="69" t="s">
        <v>138</v>
      </c>
      <c r="E32" s="69" t="s">
        <v>139</v>
      </c>
      <c r="F32" s="69" t="s">
        <v>140</v>
      </c>
      <c r="G32" s="69" t="s">
        <v>141</v>
      </c>
      <c r="H32" s="166" t="s">
        <v>142</v>
      </c>
    </row>
    <row r="33" spans="1:8">
      <c r="A33" s="242"/>
      <c r="B33" s="71" t="s">
        <v>149</v>
      </c>
      <c r="C33" s="58" t="s">
        <v>78</v>
      </c>
      <c r="D33" s="61">
        <v>2.5</v>
      </c>
      <c r="E33" s="61">
        <v>6.25</v>
      </c>
      <c r="F33" s="61">
        <v>12.5</v>
      </c>
      <c r="G33" s="61">
        <v>18.75</v>
      </c>
      <c r="H33" s="62">
        <v>25</v>
      </c>
    </row>
    <row r="34" spans="1:8">
      <c r="A34" s="242"/>
      <c r="B34" s="71" t="s">
        <v>150</v>
      </c>
      <c r="C34" s="58" t="s">
        <v>82</v>
      </c>
      <c r="D34" s="61">
        <v>5</v>
      </c>
      <c r="E34" s="61">
        <v>12.5</v>
      </c>
      <c r="F34" s="61">
        <v>25</v>
      </c>
      <c r="G34" s="61">
        <v>37.5</v>
      </c>
      <c r="H34" s="62">
        <v>50</v>
      </c>
    </row>
    <row r="35" spans="1:8">
      <c r="A35" s="242"/>
      <c r="B35" s="71" t="s">
        <v>151</v>
      </c>
      <c r="C35" s="58" t="s">
        <v>83</v>
      </c>
      <c r="D35" s="61">
        <v>7.5</v>
      </c>
      <c r="E35" s="61">
        <v>18.75</v>
      </c>
      <c r="F35" s="61">
        <v>37.5</v>
      </c>
      <c r="G35" s="61">
        <v>56.25</v>
      </c>
      <c r="H35" s="62">
        <v>75</v>
      </c>
    </row>
    <row r="36" spans="1:8">
      <c r="A36" s="243"/>
      <c r="B36" s="71" t="s">
        <v>152</v>
      </c>
      <c r="C36" s="64" t="s">
        <v>79</v>
      </c>
      <c r="D36" s="65">
        <v>10</v>
      </c>
      <c r="E36" s="65">
        <v>25</v>
      </c>
      <c r="F36" s="65">
        <v>50</v>
      </c>
      <c r="G36" s="65">
        <v>75</v>
      </c>
      <c r="H36" s="66">
        <v>100</v>
      </c>
    </row>
    <row r="37" spans="1:8">
      <c r="A37" s="244" t="s">
        <v>15</v>
      </c>
      <c r="B37" s="78"/>
      <c r="C37" s="68"/>
      <c r="D37" s="250" t="s">
        <v>111</v>
      </c>
      <c r="E37" s="251"/>
      <c r="F37" s="251"/>
      <c r="G37" s="251"/>
      <c r="H37" s="252"/>
    </row>
    <row r="38" spans="1:8">
      <c r="A38" s="245"/>
      <c r="B38" s="79"/>
      <c r="C38" s="58"/>
      <c r="D38" s="164" t="s">
        <v>113</v>
      </c>
      <c r="E38" s="165" t="s">
        <v>114</v>
      </c>
      <c r="F38" s="164" t="s">
        <v>115</v>
      </c>
      <c r="G38" s="69" t="s">
        <v>116</v>
      </c>
      <c r="H38" s="70" t="s">
        <v>117</v>
      </c>
    </row>
    <row r="39" spans="1:8">
      <c r="A39" s="245"/>
      <c r="B39" s="71" t="s">
        <v>153</v>
      </c>
      <c r="C39" s="58" t="s">
        <v>78</v>
      </c>
      <c r="D39" s="61">
        <v>2.5</v>
      </c>
      <c r="E39" s="61">
        <v>6.25</v>
      </c>
      <c r="F39" s="61">
        <v>12.5</v>
      </c>
      <c r="G39" s="61">
        <v>18.75</v>
      </c>
      <c r="H39" s="62">
        <v>25</v>
      </c>
    </row>
    <row r="40" spans="1:8" ht="30">
      <c r="A40" s="245"/>
      <c r="B40" s="71" t="s">
        <v>154</v>
      </c>
      <c r="C40" s="58" t="s">
        <v>82</v>
      </c>
      <c r="D40" s="61">
        <v>5</v>
      </c>
      <c r="E40" s="61">
        <v>12.5</v>
      </c>
      <c r="F40" s="61">
        <v>25</v>
      </c>
      <c r="G40" s="61">
        <v>37.5</v>
      </c>
      <c r="H40" s="62">
        <v>50</v>
      </c>
    </row>
    <row r="41" spans="1:8" ht="30">
      <c r="A41" s="245"/>
      <c r="B41" s="71" t="s">
        <v>155</v>
      </c>
      <c r="C41" s="58" t="s">
        <v>83</v>
      </c>
      <c r="D41" s="61">
        <v>7.5</v>
      </c>
      <c r="E41" s="61">
        <v>18.75</v>
      </c>
      <c r="F41" s="61">
        <v>37.5</v>
      </c>
      <c r="G41" s="61">
        <v>56.25</v>
      </c>
      <c r="H41" s="62">
        <v>75</v>
      </c>
    </row>
    <row r="42" spans="1:8" ht="30">
      <c r="A42" s="246"/>
      <c r="B42" s="72" t="s">
        <v>156</v>
      </c>
      <c r="C42" s="64" t="s">
        <v>79</v>
      </c>
      <c r="D42" s="65">
        <v>10</v>
      </c>
      <c r="E42" s="65">
        <v>25</v>
      </c>
      <c r="F42" s="65">
        <v>50</v>
      </c>
      <c r="G42" s="65">
        <v>75</v>
      </c>
      <c r="H42" s="66">
        <v>100</v>
      </c>
    </row>
    <row r="43" spans="1:8" ht="15" customHeight="1">
      <c r="A43" s="241" t="s">
        <v>157</v>
      </c>
      <c r="B43" s="80" t="s">
        <v>158</v>
      </c>
      <c r="C43" s="68" t="s">
        <v>78</v>
      </c>
      <c r="D43" s="81">
        <v>2.5</v>
      </c>
      <c r="E43" s="81">
        <v>6.25</v>
      </c>
      <c r="F43" s="81">
        <v>12.5</v>
      </c>
      <c r="G43" s="81">
        <v>18.75</v>
      </c>
      <c r="H43" s="82">
        <v>25</v>
      </c>
    </row>
    <row r="44" spans="1:8">
      <c r="A44" s="242"/>
      <c r="B44" s="83" t="s">
        <v>159</v>
      </c>
      <c r="C44" s="58" t="s">
        <v>82</v>
      </c>
      <c r="D44" s="61">
        <v>5</v>
      </c>
      <c r="E44" s="61">
        <v>12.5</v>
      </c>
      <c r="F44" s="61">
        <v>25</v>
      </c>
      <c r="G44" s="61">
        <v>37.5</v>
      </c>
      <c r="H44" s="62">
        <v>50</v>
      </c>
    </row>
    <row r="45" spans="1:8">
      <c r="A45" s="242"/>
      <c r="B45" s="83" t="s">
        <v>160</v>
      </c>
      <c r="C45" s="58" t="s">
        <v>83</v>
      </c>
      <c r="D45" s="61">
        <v>7.5</v>
      </c>
      <c r="E45" s="61">
        <v>18.75</v>
      </c>
      <c r="F45" s="61">
        <v>37.5</v>
      </c>
      <c r="G45" s="61">
        <v>56.25</v>
      </c>
      <c r="H45" s="62">
        <v>75</v>
      </c>
    </row>
    <row r="46" spans="1:8">
      <c r="A46" s="243"/>
      <c r="B46" s="84" t="s">
        <v>161</v>
      </c>
      <c r="C46" s="64" t="s">
        <v>79</v>
      </c>
      <c r="D46" s="65">
        <v>10</v>
      </c>
      <c r="E46" s="65">
        <v>25</v>
      </c>
      <c r="F46" s="65">
        <v>50</v>
      </c>
      <c r="G46" s="65">
        <v>75</v>
      </c>
      <c r="H46" s="66">
        <v>100</v>
      </c>
    </row>
    <row r="47" spans="1:8" ht="15" customHeight="1">
      <c r="A47" s="241" t="s">
        <v>162</v>
      </c>
      <c r="B47" s="80"/>
      <c r="C47" s="68"/>
      <c r="D47" s="250" t="s">
        <v>163</v>
      </c>
      <c r="E47" s="251"/>
      <c r="F47" s="251"/>
      <c r="G47" s="251"/>
      <c r="H47" s="252"/>
    </row>
    <row r="48" spans="1:8">
      <c r="A48" s="242"/>
      <c r="B48" s="83"/>
      <c r="C48" s="58"/>
      <c r="D48" s="69" t="s">
        <v>164</v>
      </c>
      <c r="E48" s="69" t="s">
        <v>117</v>
      </c>
      <c r="F48" s="69" t="s">
        <v>165</v>
      </c>
      <c r="G48" s="69" t="s">
        <v>166</v>
      </c>
      <c r="H48" s="70" t="s">
        <v>167</v>
      </c>
    </row>
    <row r="49" spans="1:23">
      <c r="A49" s="242"/>
      <c r="B49" s="167" t="s">
        <v>168</v>
      </c>
      <c r="C49" s="58" t="s">
        <v>78</v>
      </c>
      <c r="D49" s="61">
        <v>2.5</v>
      </c>
      <c r="E49" s="61">
        <v>6.25</v>
      </c>
      <c r="F49" s="61">
        <v>12.5</v>
      </c>
      <c r="G49" s="61">
        <v>18.75</v>
      </c>
      <c r="H49" s="62">
        <v>25</v>
      </c>
    </row>
    <row r="50" spans="1:23">
      <c r="A50" s="242"/>
      <c r="B50" s="167" t="s">
        <v>169</v>
      </c>
      <c r="C50" s="58" t="s">
        <v>82</v>
      </c>
      <c r="D50" s="61">
        <v>5</v>
      </c>
      <c r="E50" s="61">
        <v>12.5</v>
      </c>
      <c r="F50" s="61">
        <v>25</v>
      </c>
      <c r="G50" s="61">
        <v>37.5</v>
      </c>
      <c r="H50" s="62">
        <v>50</v>
      </c>
    </row>
    <row r="51" spans="1:23">
      <c r="A51" s="242"/>
      <c r="B51" s="167" t="s">
        <v>170</v>
      </c>
      <c r="C51" s="58" t="s">
        <v>83</v>
      </c>
      <c r="D51" s="61">
        <v>7.5</v>
      </c>
      <c r="E51" s="61">
        <v>18.75</v>
      </c>
      <c r="F51" s="61">
        <v>37.5</v>
      </c>
      <c r="G51" s="61">
        <v>56.25</v>
      </c>
      <c r="H51" s="62">
        <v>75</v>
      </c>
    </row>
    <row r="52" spans="1:23">
      <c r="A52" s="243"/>
      <c r="B52" s="85" t="s">
        <v>171</v>
      </c>
      <c r="C52" s="64" t="s">
        <v>79</v>
      </c>
      <c r="D52" s="65">
        <v>10</v>
      </c>
      <c r="E52" s="65">
        <v>25</v>
      </c>
      <c r="F52" s="65">
        <v>50</v>
      </c>
      <c r="G52" s="65">
        <v>75</v>
      </c>
      <c r="H52" s="66">
        <v>100</v>
      </c>
    </row>
    <row r="53" spans="1:23">
      <c r="A53" s="241" t="s">
        <v>17</v>
      </c>
      <c r="B53" s="80" t="s">
        <v>172</v>
      </c>
      <c r="C53" s="68" t="s">
        <v>78</v>
      </c>
      <c r="D53" s="81">
        <v>3.3</v>
      </c>
      <c r="E53" s="81">
        <v>8.25</v>
      </c>
      <c r="F53" s="81">
        <v>16.5</v>
      </c>
      <c r="G53" s="81">
        <v>24.75</v>
      </c>
      <c r="H53" s="82">
        <v>33</v>
      </c>
    </row>
    <row r="54" spans="1:23">
      <c r="A54" s="242"/>
      <c r="B54" s="83" t="s">
        <v>173</v>
      </c>
      <c r="C54" s="58" t="s">
        <v>82</v>
      </c>
      <c r="D54" s="61">
        <v>6.6</v>
      </c>
      <c r="E54" s="61">
        <v>16.5</v>
      </c>
      <c r="F54" s="61">
        <v>33</v>
      </c>
      <c r="G54" s="61">
        <v>49.5</v>
      </c>
      <c r="H54" s="62">
        <v>66</v>
      </c>
    </row>
    <row r="55" spans="1:23">
      <c r="A55" s="243"/>
      <c r="B55" s="86" t="s">
        <v>174</v>
      </c>
      <c r="C55" s="87" t="s">
        <v>83</v>
      </c>
      <c r="D55" s="88">
        <v>10</v>
      </c>
      <c r="E55" s="88">
        <v>25</v>
      </c>
      <c r="F55" s="88">
        <v>50</v>
      </c>
      <c r="G55" s="88">
        <v>75</v>
      </c>
      <c r="H55" s="89">
        <v>100</v>
      </c>
    </row>
    <row r="56" spans="1:23">
      <c r="A56" s="90"/>
      <c r="K56" s="44">
        <v>59500</v>
      </c>
    </row>
    <row r="57" spans="1:23">
      <c r="A57" s="90"/>
      <c r="K57" s="44">
        <v>35</v>
      </c>
    </row>
    <row r="58" spans="1:23" ht="23.25">
      <c r="A58" s="90"/>
      <c r="B58" s="91" t="s">
        <v>175</v>
      </c>
      <c r="O58" s="91" t="s">
        <v>176</v>
      </c>
    </row>
    <row r="59" spans="1:23">
      <c r="A59" s="90"/>
      <c r="B59" s="92"/>
      <c r="C59" s="93"/>
      <c r="D59" s="94"/>
      <c r="E59" s="94"/>
      <c r="F59" s="94"/>
      <c r="G59" s="94"/>
      <c r="H59" s="94"/>
      <c r="I59" s="94"/>
      <c r="J59" s="94"/>
      <c r="K59" s="94"/>
      <c r="L59" s="106"/>
    </row>
    <row r="60" spans="1:23" ht="38.25">
      <c r="A60" s="90"/>
      <c r="B60" s="95" t="s">
        <v>177</v>
      </c>
      <c r="D60" s="96"/>
      <c r="H60" s="253"/>
      <c r="I60" s="253"/>
      <c r="J60" s="253"/>
      <c r="L60" s="107" t="s">
        <v>178</v>
      </c>
      <c r="O60" s="256" t="s">
        <v>179</v>
      </c>
      <c r="P60" s="257"/>
      <c r="Q60" s="257"/>
      <c r="R60" s="258"/>
      <c r="T60" s="256" t="s">
        <v>180</v>
      </c>
      <c r="U60" s="257"/>
      <c r="V60" s="257"/>
      <c r="W60" s="258"/>
    </row>
    <row r="61" spans="1:23" ht="18.75" customHeight="1">
      <c r="A61" s="90"/>
      <c r="B61" s="98" t="s">
        <v>181</v>
      </c>
      <c r="C61" s="99" t="s">
        <v>77</v>
      </c>
      <c r="D61" s="100">
        <v>-2E-8</v>
      </c>
      <c r="E61" s="101" t="s">
        <v>182</v>
      </c>
      <c r="F61" s="102" t="s">
        <v>183</v>
      </c>
      <c r="G61" s="101">
        <v>7.2373999999999995E-4</v>
      </c>
      <c r="H61" s="101" t="s">
        <v>184</v>
      </c>
      <c r="I61" s="102" t="s">
        <v>183</v>
      </c>
      <c r="J61" s="100">
        <v>2.0984129299999998</v>
      </c>
      <c r="L61" s="107">
        <v>18100</v>
      </c>
      <c r="O61" s="254" t="s">
        <v>185</v>
      </c>
      <c r="P61" s="254"/>
      <c r="Q61" s="254"/>
      <c r="R61" s="108" t="s">
        <v>186</v>
      </c>
      <c r="T61" s="254" t="s">
        <v>185</v>
      </c>
      <c r="U61" s="254"/>
      <c r="V61" s="254"/>
      <c r="W61" s="108" t="s">
        <v>186</v>
      </c>
    </row>
    <row r="62" spans="1:23" ht="15" customHeight="1">
      <c r="A62" s="90"/>
      <c r="B62" s="98" t="s">
        <v>187</v>
      </c>
      <c r="C62" s="99" t="s">
        <v>188</v>
      </c>
      <c r="D62" s="44">
        <v>3.8999999999999999E-4</v>
      </c>
      <c r="E62" s="96" t="s">
        <v>189</v>
      </c>
      <c r="F62" s="99" t="s">
        <v>183</v>
      </c>
      <c r="G62" s="96">
        <v>3.2113499999999999</v>
      </c>
      <c r="H62" s="96"/>
      <c r="L62" s="109">
        <f>D61*L61^2+G61*L61+J61</f>
        <v>8.6459069299999989</v>
      </c>
      <c r="O62" s="110" t="s">
        <v>190</v>
      </c>
      <c r="P62" s="110" t="s">
        <v>191</v>
      </c>
      <c r="Q62" s="111">
        <v>0</v>
      </c>
      <c r="R62" s="111">
        <v>10</v>
      </c>
      <c r="T62" s="110" t="s">
        <v>190</v>
      </c>
      <c r="U62" s="110" t="s">
        <v>192</v>
      </c>
      <c r="V62" s="111">
        <v>0</v>
      </c>
      <c r="W62" s="111">
        <v>10</v>
      </c>
    </row>
    <row r="63" spans="1:23" ht="15.75">
      <c r="A63" s="90"/>
      <c r="B63" s="103" t="s">
        <v>193</v>
      </c>
      <c r="C63" s="99" t="s">
        <v>194</v>
      </c>
      <c r="D63" s="44">
        <v>3.8999999999999999E-4</v>
      </c>
      <c r="E63" s="96" t="s">
        <v>189</v>
      </c>
      <c r="F63" s="99" t="s">
        <v>183</v>
      </c>
      <c r="G63" s="96">
        <v>3.2113499999999999</v>
      </c>
      <c r="H63" s="96"/>
      <c r="L63" s="109"/>
      <c r="O63" s="110" t="s">
        <v>195</v>
      </c>
      <c r="P63" s="110" t="s">
        <v>196</v>
      </c>
      <c r="Q63" s="111">
        <v>1000</v>
      </c>
      <c r="R63" s="111">
        <v>20</v>
      </c>
      <c r="T63" s="110" t="s">
        <v>197</v>
      </c>
      <c r="U63" s="110" t="s">
        <v>198</v>
      </c>
      <c r="V63" s="111">
        <v>1</v>
      </c>
      <c r="W63" s="111">
        <v>20</v>
      </c>
    </row>
    <row r="64" spans="1:23" ht="15.75">
      <c r="A64" s="90"/>
      <c r="B64" s="103" t="s">
        <v>199</v>
      </c>
      <c r="C64" s="99" t="s">
        <v>84</v>
      </c>
      <c r="D64" s="44">
        <v>3.8999999999999999E-4</v>
      </c>
      <c r="E64" s="96" t="s">
        <v>189</v>
      </c>
      <c r="F64" s="99" t="s">
        <v>183</v>
      </c>
      <c r="G64" s="96">
        <v>3.2113499999999999</v>
      </c>
      <c r="H64" s="96"/>
      <c r="L64" s="109"/>
      <c r="O64" s="110" t="s">
        <v>200</v>
      </c>
      <c r="P64" s="110" t="s">
        <v>201</v>
      </c>
      <c r="Q64" s="111">
        <v>2000</v>
      </c>
      <c r="R64" s="111">
        <v>30</v>
      </c>
      <c r="T64" s="110" t="s">
        <v>202</v>
      </c>
      <c r="U64" s="110" t="s">
        <v>203</v>
      </c>
      <c r="V64" s="111">
        <v>2</v>
      </c>
      <c r="W64" s="111">
        <v>30</v>
      </c>
    </row>
    <row r="65" spans="1:23" ht="15.75">
      <c r="A65" s="90"/>
      <c r="B65" s="112" t="s">
        <v>204</v>
      </c>
      <c r="C65" s="31"/>
      <c r="D65" s="31"/>
      <c r="E65" s="31"/>
      <c r="H65" s="255" t="s">
        <v>205</v>
      </c>
      <c r="I65" s="255"/>
      <c r="J65" s="8" t="s">
        <v>206</v>
      </c>
      <c r="K65" s="8"/>
      <c r="L65" s="126"/>
      <c r="O65" s="110" t="s">
        <v>207</v>
      </c>
      <c r="P65" s="110" t="s">
        <v>208</v>
      </c>
      <c r="Q65" s="111">
        <v>3000</v>
      </c>
      <c r="R65" s="111">
        <v>40</v>
      </c>
      <c r="T65" s="110" t="s">
        <v>209</v>
      </c>
      <c r="U65" s="110" t="s">
        <v>210</v>
      </c>
      <c r="V65" s="111">
        <v>3</v>
      </c>
      <c r="W65" s="111">
        <v>40</v>
      </c>
    </row>
    <row r="66" spans="1:23">
      <c r="A66" s="90"/>
      <c r="B66" s="113"/>
      <c r="C66" s="114"/>
      <c r="D66" s="115"/>
      <c r="E66" s="115"/>
      <c r="F66" s="115"/>
      <c r="G66" s="115"/>
      <c r="H66" s="115"/>
      <c r="I66" s="115"/>
      <c r="J66" s="115"/>
      <c r="K66" s="115"/>
      <c r="L66" s="127"/>
      <c r="O66" s="110" t="s">
        <v>211</v>
      </c>
      <c r="P66" s="110" t="s">
        <v>212</v>
      </c>
      <c r="Q66" s="111">
        <v>4000</v>
      </c>
      <c r="R66" s="111">
        <v>50</v>
      </c>
      <c r="T66" s="110" t="s">
        <v>213</v>
      </c>
      <c r="U66" s="110" t="s">
        <v>214</v>
      </c>
      <c r="V66" s="111">
        <v>4</v>
      </c>
      <c r="W66" s="111">
        <v>50</v>
      </c>
    </row>
    <row r="67" spans="1:23">
      <c r="A67" s="90"/>
      <c r="O67" s="110" t="s">
        <v>215</v>
      </c>
      <c r="P67" s="110" t="s">
        <v>216</v>
      </c>
      <c r="Q67" s="111">
        <v>5000</v>
      </c>
      <c r="R67" s="111">
        <v>60</v>
      </c>
      <c r="T67" s="110" t="s">
        <v>217</v>
      </c>
      <c r="U67" s="110" t="s">
        <v>218</v>
      </c>
      <c r="V67" s="111">
        <v>5</v>
      </c>
      <c r="W67" s="111">
        <v>60</v>
      </c>
    </row>
    <row r="68" spans="1:23" ht="31.5">
      <c r="A68" s="90"/>
      <c r="B68" s="91" t="s">
        <v>219</v>
      </c>
      <c r="C68" s="116" t="s">
        <v>220</v>
      </c>
      <c r="D68" s="117" t="s">
        <v>221</v>
      </c>
      <c r="O68" s="110" t="s">
        <v>222</v>
      </c>
      <c r="P68" s="110" t="s">
        <v>223</v>
      </c>
      <c r="Q68" s="111">
        <v>6000</v>
      </c>
      <c r="R68" s="111">
        <v>70</v>
      </c>
      <c r="T68" s="110" t="s">
        <v>224</v>
      </c>
      <c r="U68" s="110" t="s">
        <v>225</v>
      </c>
      <c r="V68" s="111">
        <v>6</v>
      </c>
      <c r="W68" s="111">
        <v>70</v>
      </c>
    </row>
    <row r="69" spans="1:23" ht="30.75" customHeight="1">
      <c r="A69" s="90"/>
      <c r="B69" s="247" t="s">
        <v>226</v>
      </c>
      <c r="C69" s="118" t="s">
        <v>77</v>
      </c>
      <c r="D69" s="119">
        <v>5</v>
      </c>
      <c r="E69" s="237" t="s">
        <v>227</v>
      </c>
      <c r="F69" s="238"/>
      <c r="G69" s="238"/>
      <c r="H69" s="238"/>
      <c r="I69" s="238"/>
      <c r="J69" s="238"/>
      <c r="K69" s="238"/>
      <c r="L69" s="238"/>
      <c r="O69" s="110" t="s">
        <v>228</v>
      </c>
      <c r="P69" s="110" t="s">
        <v>229</v>
      </c>
      <c r="Q69" s="111">
        <v>7000</v>
      </c>
      <c r="R69" s="111">
        <v>80</v>
      </c>
      <c r="T69" s="110" t="s">
        <v>230</v>
      </c>
      <c r="U69" s="110" t="s">
        <v>231</v>
      </c>
      <c r="V69" s="111">
        <v>7</v>
      </c>
      <c r="W69" s="111">
        <v>80</v>
      </c>
    </row>
    <row r="70" spans="1:23" ht="31.5" customHeight="1">
      <c r="A70" s="90"/>
      <c r="B70" s="248"/>
      <c r="C70" s="119" t="s">
        <v>188</v>
      </c>
      <c r="D70" s="119">
        <v>3</v>
      </c>
      <c r="E70" s="237" t="s">
        <v>232</v>
      </c>
      <c r="F70" s="238"/>
      <c r="G70" s="238"/>
      <c r="H70" s="238"/>
      <c r="I70" s="238"/>
      <c r="J70" s="238"/>
      <c r="K70" s="238"/>
      <c r="L70" s="238"/>
      <c r="O70" s="110" t="s">
        <v>233</v>
      </c>
      <c r="P70" s="110" t="s">
        <v>234</v>
      </c>
      <c r="Q70" s="111">
        <v>8000</v>
      </c>
      <c r="R70" s="111">
        <v>90</v>
      </c>
      <c r="T70" s="110" t="s">
        <v>235</v>
      </c>
      <c r="U70" s="110" t="s">
        <v>236</v>
      </c>
      <c r="V70" s="111">
        <v>8</v>
      </c>
      <c r="W70" s="111">
        <v>90</v>
      </c>
    </row>
    <row r="71" spans="1:23" ht="31.5" customHeight="1">
      <c r="A71" s="90"/>
      <c r="B71" s="249"/>
      <c r="C71" s="119" t="s">
        <v>84</v>
      </c>
      <c r="D71" s="119">
        <v>15</v>
      </c>
      <c r="E71" s="237" t="s">
        <v>237</v>
      </c>
      <c r="F71" s="238"/>
      <c r="G71" s="238"/>
      <c r="H71" s="238"/>
      <c r="I71" s="238"/>
      <c r="J71" s="238"/>
      <c r="K71" s="238"/>
      <c r="L71" s="238"/>
      <c r="O71" s="110" t="s">
        <v>238</v>
      </c>
      <c r="P71" s="110"/>
      <c r="Q71" s="111">
        <v>9000</v>
      </c>
      <c r="R71" s="111">
        <v>100</v>
      </c>
      <c r="T71" s="110" t="s">
        <v>239</v>
      </c>
      <c r="U71" s="110"/>
      <c r="V71" s="111">
        <v>9</v>
      </c>
      <c r="W71" s="111">
        <v>100</v>
      </c>
    </row>
    <row r="72" spans="1:23" ht="15.75">
      <c r="A72" s="90"/>
      <c r="B72" s="239" t="s">
        <v>240</v>
      </c>
      <c r="C72" s="240"/>
      <c r="D72" s="120">
        <v>60</v>
      </c>
    </row>
    <row r="73" spans="1:23">
      <c r="A73" s="90"/>
    </row>
    <row r="74" spans="1:23">
      <c r="A74" s="90"/>
      <c r="B74" s="96" t="s">
        <v>241</v>
      </c>
      <c r="C74" s="97" t="s">
        <v>242</v>
      </c>
    </row>
    <row r="75" spans="1:23">
      <c r="A75" s="90"/>
    </row>
    <row r="76" spans="1:23">
      <c r="A76" s="90"/>
      <c r="B76" s="121" t="s">
        <v>243</v>
      </c>
    </row>
    <row r="77" spans="1:23">
      <c r="A77" s="90"/>
      <c r="B77" s="122" t="s">
        <v>244</v>
      </c>
      <c r="C77" s="123">
        <v>0.2</v>
      </c>
      <c r="D77" s="124"/>
      <c r="J77" s="128"/>
    </row>
    <row r="78" spans="1:23">
      <c r="A78" s="90"/>
      <c r="B78" s="122" t="s">
        <v>245</v>
      </c>
      <c r="C78" s="123">
        <v>0.36</v>
      </c>
      <c r="D78" s="235">
        <v>0.4</v>
      </c>
      <c r="E78" s="44" t="s">
        <v>246</v>
      </c>
    </row>
    <row r="79" spans="1:23">
      <c r="A79" s="90"/>
      <c r="B79" s="122" t="s">
        <v>247</v>
      </c>
      <c r="C79" s="123">
        <v>0.04</v>
      </c>
      <c r="D79" s="236"/>
      <c r="E79" s="44" t="s">
        <v>248</v>
      </c>
    </row>
    <row r="80" spans="1:23">
      <c r="A80" s="90"/>
      <c r="B80" s="122" t="s">
        <v>15</v>
      </c>
      <c r="C80" s="123">
        <v>0.1</v>
      </c>
      <c r="D80" s="124"/>
    </row>
    <row r="81" spans="1:4">
      <c r="A81" s="90"/>
      <c r="B81" s="122" t="s">
        <v>249</v>
      </c>
      <c r="C81" s="123">
        <v>0.3</v>
      </c>
      <c r="D81" s="124"/>
    </row>
    <row r="82" spans="1:4">
      <c r="A82" s="90"/>
      <c r="B82" s="122" t="s">
        <v>250</v>
      </c>
      <c r="C82" s="125">
        <f>SUM(C77:C81)</f>
        <v>1</v>
      </c>
      <c r="D82" s="124"/>
    </row>
    <row r="83" spans="1:4">
      <c r="A83" s="90"/>
    </row>
    <row r="84" spans="1:4">
      <c r="A84" s="90"/>
    </row>
    <row r="85" spans="1:4">
      <c r="A85" s="90"/>
    </row>
    <row r="86" spans="1:4">
      <c r="A86" s="90"/>
    </row>
    <row r="87" spans="1:4">
      <c r="A87" s="90"/>
    </row>
    <row r="88" spans="1:4">
      <c r="A88" t="s">
        <v>251</v>
      </c>
      <c r="B88" t="s">
        <v>252</v>
      </c>
      <c r="C88" t="s">
        <v>76</v>
      </c>
      <c r="D88" t="s">
        <v>253</v>
      </c>
    </row>
    <row r="89" spans="1:4">
      <c r="A89" t="s">
        <v>251</v>
      </c>
      <c r="B89" t="s">
        <v>254</v>
      </c>
      <c r="C89" t="s">
        <v>255</v>
      </c>
      <c r="D89" t="s">
        <v>253</v>
      </c>
    </row>
    <row r="90" spans="1:4">
      <c r="A90" t="s">
        <v>256</v>
      </c>
      <c r="B90" t="s">
        <v>256</v>
      </c>
      <c r="C90"/>
      <c r="D90" t="s">
        <v>257</v>
      </c>
    </row>
    <row r="91" spans="1:4">
      <c r="A91" t="s">
        <v>258</v>
      </c>
      <c r="B91" t="s">
        <v>259</v>
      </c>
      <c r="C91" t="s">
        <v>76</v>
      </c>
      <c r="D91" t="s">
        <v>260</v>
      </c>
    </row>
    <row r="92" spans="1:4">
      <c r="A92" t="s">
        <v>258</v>
      </c>
      <c r="B92" t="s">
        <v>261</v>
      </c>
      <c r="C92" t="s">
        <v>255</v>
      </c>
      <c r="D92" t="s">
        <v>260</v>
      </c>
    </row>
    <row r="93" spans="1:4">
      <c r="A93" t="s">
        <v>262</v>
      </c>
      <c r="B93" t="s">
        <v>263</v>
      </c>
      <c r="C93" t="s">
        <v>76</v>
      </c>
      <c r="D93" t="s">
        <v>264</v>
      </c>
    </row>
    <row r="94" spans="1:4">
      <c r="A94" t="s">
        <v>262</v>
      </c>
      <c r="B94" t="s">
        <v>265</v>
      </c>
      <c r="C94" t="s">
        <v>255</v>
      </c>
      <c r="D94" t="s">
        <v>264</v>
      </c>
    </row>
    <row r="95" spans="1:4">
      <c r="A95" t="s">
        <v>266</v>
      </c>
      <c r="B95" t="s">
        <v>267</v>
      </c>
      <c r="C95" t="s">
        <v>76</v>
      </c>
      <c r="D95" t="s">
        <v>268</v>
      </c>
    </row>
    <row r="96" spans="1:4">
      <c r="A96" t="s">
        <v>266</v>
      </c>
      <c r="B96" t="s">
        <v>269</v>
      </c>
      <c r="C96" t="s">
        <v>255</v>
      </c>
      <c r="D96" t="s">
        <v>268</v>
      </c>
    </row>
    <row r="97" spans="1:4">
      <c r="A97" t="s">
        <v>270</v>
      </c>
      <c r="B97" t="s">
        <v>270</v>
      </c>
      <c r="C97"/>
      <c r="D97" t="s">
        <v>271</v>
      </c>
    </row>
    <row r="98" spans="1:4">
      <c r="A98" t="s">
        <v>272</v>
      </c>
      <c r="B98" t="s">
        <v>272</v>
      </c>
      <c r="C98"/>
      <c r="D98" t="s">
        <v>273</v>
      </c>
    </row>
    <row r="99" spans="1:4">
      <c r="A99" t="s">
        <v>274</v>
      </c>
      <c r="B99" t="s">
        <v>274</v>
      </c>
      <c r="C99"/>
      <c r="D99" t="s">
        <v>275</v>
      </c>
    </row>
    <row r="100" spans="1:4">
      <c r="A100" t="s">
        <v>276</v>
      </c>
      <c r="B100" t="s">
        <v>276</v>
      </c>
      <c r="C100"/>
      <c r="D100" t="s">
        <v>277</v>
      </c>
    </row>
    <row r="101" spans="1:4">
      <c r="A101" t="s">
        <v>278</v>
      </c>
      <c r="B101" t="s">
        <v>278</v>
      </c>
      <c r="C101"/>
      <c r="D101" t="s">
        <v>279</v>
      </c>
    </row>
    <row r="102" spans="1:4">
      <c r="A102" t="s">
        <v>280</v>
      </c>
      <c r="B102" t="s">
        <v>280</v>
      </c>
      <c r="C102"/>
      <c r="D102" t="s">
        <v>281</v>
      </c>
    </row>
    <row r="103" spans="1:4">
      <c r="A103" t="s">
        <v>282</v>
      </c>
      <c r="B103" t="s">
        <v>283</v>
      </c>
      <c r="C103" t="s">
        <v>76</v>
      </c>
      <c r="D103" t="s">
        <v>284</v>
      </c>
    </row>
    <row r="104" spans="1:4">
      <c r="A104" t="s">
        <v>282</v>
      </c>
      <c r="B104" t="s">
        <v>285</v>
      </c>
      <c r="C104" t="s">
        <v>255</v>
      </c>
      <c r="D104" t="s">
        <v>284</v>
      </c>
    </row>
    <row r="105" spans="1:4">
      <c r="A105" t="s">
        <v>286</v>
      </c>
      <c r="B105" t="s">
        <v>286</v>
      </c>
      <c r="C105"/>
      <c r="D105" t="s">
        <v>287</v>
      </c>
    </row>
    <row r="106" spans="1:4">
      <c r="A106" t="s">
        <v>288</v>
      </c>
      <c r="B106" t="s">
        <v>288</v>
      </c>
      <c r="C106"/>
      <c r="D106" t="s">
        <v>289</v>
      </c>
    </row>
    <row r="107" spans="1:4">
      <c r="A107" t="s">
        <v>75</v>
      </c>
      <c r="B107" t="s">
        <v>75</v>
      </c>
      <c r="C107"/>
      <c r="D107" t="s">
        <v>290</v>
      </c>
    </row>
    <row r="108" spans="1:4">
      <c r="A108" t="s">
        <v>291</v>
      </c>
      <c r="B108" t="s">
        <v>291</v>
      </c>
      <c r="C108"/>
      <c r="D108" t="s">
        <v>292</v>
      </c>
    </row>
    <row r="109" spans="1:4">
      <c r="A109" t="s">
        <v>293</v>
      </c>
      <c r="B109" t="s">
        <v>293</v>
      </c>
      <c r="C109"/>
      <c r="D109" t="s">
        <v>294</v>
      </c>
    </row>
    <row r="110" spans="1:4">
      <c r="A110" t="s">
        <v>295</v>
      </c>
      <c r="B110" t="s">
        <v>295</v>
      </c>
      <c r="C110"/>
      <c r="D110" t="s">
        <v>296</v>
      </c>
    </row>
    <row r="111" spans="1:4">
      <c r="A111" t="s">
        <v>297</v>
      </c>
      <c r="B111" t="s">
        <v>297</v>
      </c>
      <c r="C111"/>
      <c r="D111" t="s">
        <v>298</v>
      </c>
    </row>
    <row r="112" spans="1:4">
      <c r="A112" t="s">
        <v>299</v>
      </c>
      <c r="B112" t="s">
        <v>299</v>
      </c>
      <c r="C112"/>
      <c r="D112" t="s">
        <v>300</v>
      </c>
    </row>
    <row r="113" spans="1:4">
      <c r="A113" t="s">
        <v>301</v>
      </c>
      <c r="B113" t="s">
        <v>301</v>
      </c>
      <c r="C113"/>
      <c r="D113" t="s">
        <v>302</v>
      </c>
    </row>
    <row r="114" spans="1:4">
      <c r="A114" t="s">
        <v>303</v>
      </c>
      <c r="B114" t="s">
        <v>303</v>
      </c>
      <c r="C114"/>
      <c r="D114" t="s">
        <v>304</v>
      </c>
    </row>
    <row r="115" spans="1:4">
      <c r="A115" t="s">
        <v>305</v>
      </c>
      <c r="B115" t="s">
        <v>305</v>
      </c>
      <c r="C115"/>
      <c r="D115" t="s">
        <v>306</v>
      </c>
    </row>
    <row r="116" spans="1:4">
      <c r="A116" t="s">
        <v>307</v>
      </c>
      <c r="B116" t="s">
        <v>307</v>
      </c>
      <c r="C116"/>
      <c r="D116" t="s">
        <v>308</v>
      </c>
    </row>
    <row r="117" spans="1:4">
      <c r="A117" t="s">
        <v>309</v>
      </c>
      <c r="B117" t="s">
        <v>309</v>
      </c>
      <c r="C117"/>
      <c r="D117" t="s">
        <v>310</v>
      </c>
    </row>
    <row r="118" spans="1:4">
      <c r="A118" t="s">
        <v>311</v>
      </c>
      <c r="B118" t="s">
        <v>311</v>
      </c>
      <c r="C118"/>
      <c r="D118" t="s">
        <v>312</v>
      </c>
    </row>
    <row r="119" spans="1:4">
      <c r="A119" s="90"/>
    </row>
    <row r="120" spans="1:4">
      <c r="A120" s="90"/>
    </row>
    <row r="121" spans="1:4">
      <c r="A121" s="90"/>
    </row>
    <row r="122" spans="1:4">
      <c r="A122" s="90"/>
    </row>
    <row r="123" spans="1:4">
      <c r="A123" s="90"/>
    </row>
    <row r="124" spans="1:4">
      <c r="A124" s="90"/>
    </row>
    <row r="125" spans="1:4">
      <c r="A125" s="90"/>
    </row>
  </sheetData>
  <sheetProtection selectLockedCells="1" selectUnlockedCells="1"/>
  <mergeCells count="38">
    <mergeCell ref="A2:H2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O60:R60"/>
    <mergeCell ref="T60:W60"/>
    <mergeCell ref="D7:H7"/>
    <mergeCell ref="D13:H13"/>
    <mergeCell ref="D19:H19"/>
    <mergeCell ref="D25:H25"/>
    <mergeCell ref="D31:H31"/>
    <mergeCell ref="O61:Q61"/>
    <mergeCell ref="T61:V61"/>
    <mergeCell ref="H65:I65"/>
    <mergeCell ref="E69:L69"/>
    <mergeCell ref="E70:L70"/>
    <mergeCell ref="D78:D79"/>
    <mergeCell ref="E71:L71"/>
    <mergeCell ref="B72:C72"/>
    <mergeCell ref="A7:A12"/>
    <mergeCell ref="A13:A18"/>
    <mergeCell ref="A19:A24"/>
    <mergeCell ref="A25:A30"/>
    <mergeCell ref="A31:A36"/>
    <mergeCell ref="A37:A42"/>
    <mergeCell ref="A43:A46"/>
    <mergeCell ref="A47:A52"/>
    <mergeCell ref="A53:A55"/>
    <mergeCell ref="B69:B71"/>
    <mergeCell ref="D37:H37"/>
    <mergeCell ref="D47:H47"/>
    <mergeCell ref="H60:J60"/>
  </mergeCells>
  <printOptions horizontalCentered="1"/>
  <pageMargins left="0.66929133858267698" right="0.70866141732283505" top="0.43307086614173201" bottom="0.43307086614173201" header="0.31496062992126" footer="0.31496062992126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4:AE101"/>
  <sheetViews>
    <sheetView topLeftCell="B1" zoomScale="80" zoomScaleNormal="80" workbookViewId="0">
      <selection activeCell="R10" sqref="R10"/>
    </sheetView>
  </sheetViews>
  <sheetFormatPr defaultColWidth="9.140625" defaultRowHeight="12.75"/>
  <cols>
    <col min="1" max="1" width="9.140625" style="8"/>
    <col min="2" max="2" width="43.28515625" style="8" customWidth="1"/>
    <col min="3" max="3" width="11.42578125" style="8" customWidth="1"/>
    <col min="4" max="11" width="9.140625" style="8"/>
    <col min="12" max="12" width="14.85546875" style="8" customWidth="1"/>
    <col min="13" max="14" width="12.5703125" style="8" customWidth="1"/>
    <col min="15" max="16" width="12.85546875" style="8" customWidth="1"/>
    <col min="17" max="17" width="12.7109375" style="8" customWidth="1"/>
    <col min="18" max="16384" width="9.140625" style="8"/>
  </cols>
  <sheetData>
    <row r="4" spans="2:23">
      <c r="B4" s="9"/>
      <c r="C4" s="10"/>
      <c r="D4" s="10"/>
      <c r="E4" s="10"/>
      <c r="F4" s="10"/>
      <c r="G4" s="10"/>
      <c r="H4" s="10"/>
      <c r="I4" s="29"/>
      <c r="K4" s="23" t="s">
        <v>313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29"/>
    </row>
    <row r="5" spans="2:23">
      <c r="B5" s="11" t="s">
        <v>314</v>
      </c>
      <c r="I5" s="24"/>
      <c r="K5" s="12"/>
      <c r="V5" s="24"/>
    </row>
    <row r="6" spans="2:23">
      <c r="B6" s="12"/>
      <c r="E6" s="8" t="s">
        <v>315</v>
      </c>
      <c r="I6" s="24"/>
      <c r="K6" s="30"/>
      <c r="L6" s="31"/>
      <c r="M6" s="31"/>
      <c r="N6" s="31"/>
      <c r="O6" s="32"/>
      <c r="V6" s="24"/>
    </row>
    <row r="7" spans="2:23">
      <c r="B7" s="13" t="s">
        <v>316</v>
      </c>
      <c r="C7" s="13" t="s">
        <v>317</v>
      </c>
      <c r="E7" s="14" t="s">
        <v>41</v>
      </c>
      <c r="F7" s="15"/>
      <c r="G7" s="15"/>
      <c r="H7" s="15"/>
      <c r="I7" s="33"/>
      <c r="K7" s="12"/>
      <c r="V7" s="24"/>
    </row>
    <row r="8" spans="2:23">
      <c r="B8" s="16" t="s">
        <v>102</v>
      </c>
      <c r="C8" s="16">
        <f>DCOUNTA(database1,shee2!$J$9,E7:E8)</f>
        <v>140</v>
      </c>
      <c r="E8" s="17" t="s">
        <v>78</v>
      </c>
      <c r="F8" s="14" t="s">
        <v>41</v>
      </c>
      <c r="G8" s="15"/>
      <c r="H8" s="15"/>
      <c r="I8" s="33"/>
      <c r="K8" s="268" t="s">
        <v>318</v>
      </c>
      <c r="L8" s="268"/>
      <c r="M8" s="268"/>
      <c r="N8" s="268"/>
      <c r="O8" s="268"/>
      <c r="P8" s="268"/>
      <c r="Q8" s="268"/>
      <c r="R8" s="268"/>
      <c r="V8" s="24"/>
    </row>
    <row r="9" spans="2:23">
      <c r="B9" s="16" t="s">
        <v>104</v>
      </c>
      <c r="C9" s="16">
        <f t="array" ref="C9">DCOUNTA(database1,shee2!$J$9,F8:F9)</f>
        <v>67</v>
      </c>
      <c r="E9" s="15"/>
      <c r="F9" s="17" t="s">
        <v>82</v>
      </c>
      <c r="G9" s="14" t="s">
        <v>41</v>
      </c>
      <c r="H9" s="15"/>
      <c r="I9" s="33"/>
      <c r="K9" s="35" t="s">
        <v>319</v>
      </c>
      <c r="L9" s="35" t="s">
        <v>498</v>
      </c>
      <c r="M9" s="35" t="s">
        <v>497</v>
      </c>
      <c r="N9" s="35" t="s">
        <v>320</v>
      </c>
      <c r="O9" s="35" t="s">
        <v>321</v>
      </c>
      <c r="P9" s="35" t="s">
        <v>322</v>
      </c>
      <c r="Q9" s="35" t="s">
        <v>323</v>
      </c>
      <c r="R9" s="34" t="s">
        <v>324</v>
      </c>
      <c r="V9" s="24"/>
    </row>
    <row r="10" spans="2:23">
      <c r="B10" s="16" t="s">
        <v>106</v>
      </c>
      <c r="C10" s="16">
        <f>DCOUNTA(database1,shee2!$J$9,G9:G10)</f>
        <v>11</v>
      </c>
      <c r="E10" s="15"/>
      <c r="F10" s="15"/>
      <c r="G10" s="17" t="s">
        <v>83</v>
      </c>
      <c r="H10" s="14" t="s">
        <v>41</v>
      </c>
      <c r="I10" s="33"/>
      <c r="K10" s="35">
        <f>DCOUNT(database2,shee2!$AQ$9,Sheet1!K13:K14)</f>
        <v>249</v>
      </c>
      <c r="L10" s="35">
        <f>DCOUNT(database2,shee2!$AQ$9,Sheet1!L14:M15)</f>
        <v>404</v>
      </c>
      <c r="M10" s="35">
        <f>DCOUNT(database2,shee2!$AQ$9,Sheet1!N15:O16)</f>
        <v>603</v>
      </c>
      <c r="N10" s="35">
        <f>DCOUNT(database2,shee2!$AQ$9,Sheet1!P16:Q17)</f>
        <v>156</v>
      </c>
      <c r="O10" s="35">
        <f>DCOUNT(database2,shee2!$AQ$9,Sheet1!R17:S18)</f>
        <v>50</v>
      </c>
      <c r="P10" s="35">
        <f>DCOUNT(database2,shee2!$AQ$9,Sheet1!T18:U19)</f>
        <v>20</v>
      </c>
      <c r="Q10" s="35">
        <f>DCOUNT(database2,shee2!$AQ$9,Sheet1!V19:V20)</f>
        <v>40</v>
      </c>
      <c r="R10" s="13">
        <f>SUM(K10:Q10)</f>
        <v>1522</v>
      </c>
      <c r="V10" s="24"/>
    </row>
    <row r="11" spans="2:23">
      <c r="B11" s="16" t="s">
        <v>108</v>
      </c>
      <c r="C11" s="16">
        <f>DCOUNTA(database1,shee2!$J$9,H10:H11)</f>
        <v>1</v>
      </c>
      <c r="E11" s="15"/>
      <c r="F11" s="15"/>
      <c r="G11" s="15"/>
      <c r="H11" s="17" t="s">
        <v>79</v>
      </c>
      <c r="I11" s="14" t="s">
        <v>41</v>
      </c>
      <c r="K11" s="12"/>
      <c r="O11" s="266" t="s">
        <v>325</v>
      </c>
      <c r="P11" s="266"/>
      <c r="Q11" s="266"/>
      <c r="R11" s="19">
        <f>COUNTBLANK(rufmmkm)</f>
        <v>1612</v>
      </c>
      <c r="V11" s="24"/>
    </row>
    <row r="12" spans="2:23" ht="15.75">
      <c r="B12" s="16" t="s">
        <v>326</v>
      </c>
      <c r="C12" s="16">
        <f>DCOUNTA(database1,shee2!$J$9,I11:I12)</f>
        <v>1346</v>
      </c>
      <c r="E12" s="18" t="s">
        <v>250</v>
      </c>
      <c r="F12" s="15"/>
      <c r="G12" s="15"/>
      <c r="H12" s="15"/>
      <c r="I12" s="14" t="s">
        <v>80</v>
      </c>
      <c r="K12" s="12" t="s">
        <v>315</v>
      </c>
      <c r="O12" s="267" t="s">
        <v>327</v>
      </c>
      <c r="P12" s="267"/>
      <c r="Q12" s="267"/>
      <c r="R12" s="40">
        <f>+R11+R10</f>
        <v>3134</v>
      </c>
      <c r="V12" s="24"/>
    </row>
    <row r="13" spans="2:23">
      <c r="B13" s="13" t="s">
        <v>324</v>
      </c>
      <c r="C13" s="13">
        <f>SUM(C8:C12)</f>
        <v>1565</v>
      </c>
      <c r="E13" s="261">
        <f>+C13+C14</f>
        <v>1612</v>
      </c>
      <c r="F13" s="15"/>
      <c r="G13" s="15"/>
      <c r="H13" s="15"/>
      <c r="I13" s="33"/>
      <c r="K13" s="36" t="s">
        <v>66</v>
      </c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33"/>
      <c r="W13" s="15"/>
    </row>
    <row r="14" spans="2:23">
      <c r="B14" s="19" t="s">
        <v>325</v>
      </c>
      <c r="C14" s="19">
        <f t="array" ref="C14">COUNTBLANK(rut_s)</f>
        <v>47</v>
      </c>
      <c r="D14" s="20"/>
      <c r="E14" s="261"/>
      <c r="F14" s="21"/>
      <c r="G14" s="22"/>
      <c r="H14" s="20"/>
      <c r="I14" s="26"/>
      <c r="K14" s="17" t="s">
        <v>319</v>
      </c>
      <c r="L14" s="36" t="s">
        <v>66</v>
      </c>
      <c r="M14" s="36" t="s">
        <v>66</v>
      </c>
      <c r="N14" s="15"/>
      <c r="O14" s="15"/>
      <c r="P14" s="15"/>
      <c r="Q14" s="15"/>
      <c r="R14" s="15"/>
      <c r="S14" s="15"/>
      <c r="T14" s="15"/>
      <c r="U14" s="15"/>
      <c r="V14" s="33"/>
      <c r="W14" s="15"/>
    </row>
    <row r="15" spans="2:23">
      <c r="K15" s="25"/>
      <c r="L15" s="14" t="s">
        <v>328</v>
      </c>
      <c r="M15" s="17" t="s">
        <v>495</v>
      </c>
      <c r="N15" s="36" t="s">
        <v>66</v>
      </c>
      <c r="O15" s="36" t="s">
        <v>66</v>
      </c>
      <c r="P15" s="15"/>
      <c r="Q15" s="15"/>
      <c r="R15" s="15"/>
      <c r="S15" s="15"/>
      <c r="T15" s="15"/>
      <c r="U15" s="15"/>
      <c r="V15" s="33"/>
      <c r="W15" s="15"/>
    </row>
    <row r="16" spans="2:23">
      <c r="K16" s="25"/>
      <c r="L16" s="15"/>
      <c r="M16" s="15"/>
      <c r="N16" s="14" t="s">
        <v>496</v>
      </c>
      <c r="O16" s="17" t="s">
        <v>329</v>
      </c>
      <c r="P16" s="36" t="s">
        <v>66</v>
      </c>
      <c r="Q16" s="36" t="s">
        <v>66</v>
      </c>
      <c r="R16" s="15"/>
      <c r="S16" s="15"/>
      <c r="T16" s="15"/>
      <c r="U16" s="15"/>
      <c r="V16" s="33"/>
      <c r="W16" s="15"/>
    </row>
    <row r="17" spans="2:31">
      <c r="B17" s="23" t="s">
        <v>330</v>
      </c>
      <c r="C17" s="10"/>
      <c r="D17" s="10"/>
      <c r="E17" s="10"/>
      <c r="F17" s="10"/>
      <c r="G17" s="10"/>
      <c r="H17" s="10"/>
      <c r="I17" s="29"/>
      <c r="K17" s="25"/>
      <c r="L17" s="15"/>
      <c r="M17" s="15"/>
      <c r="N17" s="15"/>
      <c r="O17" s="15"/>
      <c r="P17" s="14" t="s">
        <v>331</v>
      </c>
      <c r="Q17" s="17" t="s">
        <v>332</v>
      </c>
      <c r="R17" s="36" t="s">
        <v>66</v>
      </c>
      <c r="S17" s="36" t="s">
        <v>66</v>
      </c>
      <c r="T17" s="15"/>
      <c r="U17" s="15"/>
      <c r="V17" s="33"/>
      <c r="W17" s="15"/>
    </row>
    <row r="18" spans="2:31">
      <c r="B18" s="12"/>
      <c r="E18" s="8" t="s">
        <v>315</v>
      </c>
      <c r="I18" s="24"/>
      <c r="K18" s="25"/>
      <c r="L18" s="15"/>
      <c r="M18" s="15"/>
      <c r="N18" s="15"/>
      <c r="O18" s="15"/>
      <c r="P18" s="15"/>
      <c r="Q18" s="15"/>
      <c r="R18" s="14" t="s">
        <v>333</v>
      </c>
      <c r="S18" s="17" t="s">
        <v>334</v>
      </c>
      <c r="T18" s="36" t="s">
        <v>66</v>
      </c>
      <c r="U18" s="36" t="s">
        <v>66</v>
      </c>
      <c r="V18" s="33"/>
      <c r="W18" s="15"/>
    </row>
    <row r="19" spans="2:31">
      <c r="B19" s="13" t="s">
        <v>316</v>
      </c>
      <c r="C19" s="13" t="s">
        <v>317</v>
      </c>
      <c r="E19" s="14" t="s">
        <v>44</v>
      </c>
      <c r="F19" s="15"/>
      <c r="G19" s="15"/>
      <c r="H19" s="15"/>
      <c r="I19" s="33"/>
      <c r="K19" s="25" t="str">
        <f>Q9</f>
        <v>&gt;7</v>
      </c>
      <c r="L19" s="15" t="str">
        <f>P9</f>
        <v>&gt;6 &amp; &lt;=7</v>
      </c>
      <c r="M19" s="15" t="str">
        <f>O9</f>
        <v>&gt;5 &amp; &lt;=6</v>
      </c>
      <c r="N19" s="15" t="str">
        <f>N9</f>
        <v>&gt;4 &amp; &lt;=5</v>
      </c>
      <c r="O19" s="15" t="str">
        <f>M9</f>
        <v>&gt;2.5 &amp; &lt;=4</v>
      </c>
      <c r="P19" s="15" t="str">
        <f>L9</f>
        <v xml:space="preserve"> &lt;=2.5</v>
      </c>
      <c r="Q19" s="15"/>
      <c r="R19" s="15"/>
      <c r="S19" s="15"/>
      <c r="T19" s="14" t="s">
        <v>335</v>
      </c>
      <c r="U19" s="17" t="s">
        <v>336</v>
      </c>
      <c r="V19" s="36" t="s">
        <v>66</v>
      </c>
      <c r="W19" s="15"/>
    </row>
    <row r="20" spans="2:31">
      <c r="B20" s="16" t="s">
        <v>119</v>
      </c>
      <c r="C20" s="16">
        <f>DCOUNTA(database1,shee2!$M$9,E19:E20)</f>
        <v>0</v>
      </c>
      <c r="E20" s="17" t="s">
        <v>78</v>
      </c>
      <c r="F20" s="14" t="s">
        <v>44</v>
      </c>
      <c r="G20" s="15"/>
      <c r="H20" s="15"/>
      <c r="I20" s="33"/>
      <c r="K20" s="25">
        <f>Q10</f>
        <v>40</v>
      </c>
      <c r="L20" s="15">
        <f>P10</f>
        <v>20</v>
      </c>
      <c r="M20" s="15">
        <f>O10</f>
        <v>50</v>
      </c>
      <c r="N20" s="15">
        <f>N10</f>
        <v>156</v>
      </c>
      <c r="O20" s="15">
        <f>M10</f>
        <v>603</v>
      </c>
      <c r="P20" s="15">
        <f>L10+K10</f>
        <v>653</v>
      </c>
      <c r="Q20" s="15"/>
      <c r="R20" s="22">
        <f>SUM(K20:Q20)</f>
        <v>1522</v>
      </c>
      <c r="S20" s="22"/>
      <c r="T20" s="22"/>
      <c r="U20" s="22"/>
      <c r="V20" s="14" t="s">
        <v>323</v>
      </c>
      <c r="W20" s="15"/>
    </row>
    <row r="21" spans="2:31">
      <c r="B21" s="16" t="s">
        <v>121</v>
      </c>
      <c r="C21" s="16">
        <f>DCOUNTA(database1,shee2!$M$9,F20:F21)</f>
        <v>94</v>
      </c>
      <c r="E21" s="15"/>
      <c r="F21" s="17" t="s">
        <v>82</v>
      </c>
      <c r="G21" s="14" t="s">
        <v>44</v>
      </c>
      <c r="H21" s="15"/>
      <c r="I21" s="33"/>
    </row>
    <row r="22" spans="2:31">
      <c r="B22" s="16" t="s">
        <v>123</v>
      </c>
      <c r="C22" s="16">
        <f>DCOUNTA(database1,shee2!$M$9,G21:G22)</f>
        <v>633</v>
      </c>
      <c r="E22" s="15"/>
      <c r="F22" s="15"/>
      <c r="G22" s="17" t="s">
        <v>83</v>
      </c>
      <c r="H22" s="14" t="s">
        <v>44</v>
      </c>
      <c r="I22" s="33"/>
      <c r="K22" s="23" t="s">
        <v>337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29"/>
    </row>
    <row r="23" spans="2:31">
      <c r="B23" s="16" t="s">
        <v>125</v>
      </c>
      <c r="C23" s="16">
        <f>DCOUNTA(database1,shee2!$M$9,H22:H23)</f>
        <v>174</v>
      </c>
      <c r="E23" s="15"/>
      <c r="F23" s="15"/>
      <c r="G23" s="15"/>
      <c r="H23" s="17" t="s">
        <v>79</v>
      </c>
      <c r="I23" s="14" t="s">
        <v>44</v>
      </c>
      <c r="K23" s="12"/>
      <c r="AE23" s="24"/>
    </row>
    <row r="24" spans="2:31" ht="15.75">
      <c r="B24" s="16" t="s">
        <v>338</v>
      </c>
      <c r="C24" s="16">
        <f>DCOUNTA(database1,shee2!$M$9,I23:I24)</f>
        <v>664</v>
      </c>
      <c r="E24" s="18" t="s">
        <v>250</v>
      </c>
      <c r="F24" s="15"/>
      <c r="G24" s="15"/>
      <c r="H24" s="15"/>
      <c r="I24" s="14" t="s">
        <v>80</v>
      </c>
      <c r="K24" s="30"/>
      <c r="L24" s="31"/>
      <c r="M24" s="31"/>
      <c r="AE24" s="24"/>
    </row>
    <row r="25" spans="2:31">
      <c r="B25" s="13" t="s">
        <v>324</v>
      </c>
      <c r="C25" s="13">
        <f>SUM(C20:C24)</f>
        <v>1565</v>
      </c>
      <c r="D25" s="24"/>
      <c r="E25" s="261">
        <f>+C25+C26</f>
        <v>1612</v>
      </c>
      <c r="F25" s="25"/>
      <c r="G25" s="15"/>
      <c r="H25" s="15"/>
      <c r="I25" s="33"/>
      <c r="K25" s="12"/>
      <c r="L25" s="31"/>
      <c r="M25" s="31"/>
      <c r="AE25" s="24"/>
    </row>
    <row r="26" spans="2:31">
      <c r="B26" s="19" t="s">
        <v>325</v>
      </c>
      <c r="C26" s="19">
        <f>COUNTBLANK(crack_s)</f>
        <v>47</v>
      </c>
      <c r="D26" s="26"/>
      <c r="E26" s="261"/>
      <c r="F26" s="27"/>
      <c r="G26" s="22"/>
      <c r="H26" s="22"/>
      <c r="I26" s="37"/>
      <c r="K26" s="12"/>
      <c r="AE26" s="24"/>
    </row>
    <row r="27" spans="2:31">
      <c r="K27" s="12"/>
      <c r="Y27" s="269" t="s">
        <v>339</v>
      </c>
      <c r="Z27" s="269"/>
      <c r="AB27" s="269" t="s">
        <v>340</v>
      </c>
      <c r="AC27" s="269"/>
      <c r="AE27" s="24"/>
    </row>
    <row r="28" spans="2:31">
      <c r="K28" s="262" t="s">
        <v>341</v>
      </c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4"/>
      <c r="Y28" s="265">
        <f>DCOUNT(database3,shee2!$AZ$9,Y29:Z30)</f>
        <v>170</v>
      </c>
      <c r="Z28" s="265"/>
      <c r="AB28" s="265">
        <f>DCOUNT(database3,shee2!$AZ$9,AB29:AC30)</f>
        <v>130</v>
      </c>
      <c r="AC28" s="265"/>
      <c r="AE28" s="24"/>
    </row>
    <row r="29" spans="2:31">
      <c r="B29" s="23" t="s">
        <v>342</v>
      </c>
      <c r="C29" s="10"/>
      <c r="D29" s="10"/>
      <c r="E29" s="10"/>
      <c r="F29" s="10"/>
      <c r="G29" s="10"/>
      <c r="H29" s="10"/>
      <c r="I29" s="29"/>
      <c r="K29" s="35"/>
      <c r="L29" s="35" t="s">
        <v>343</v>
      </c>
      <c r="M29" s="35" t="s">
        <v>344</v>
      </c>
      <c r="N29" s="35" t="s">
        <v>345</v>
      </c>
      <c r="O29" s="35" t="s">
        <v>346</v>
      </c>
      <c r="P29" s="35" t="s">
        <v>347</v>
      </c>
      <c r="Q29" s="35" t="s">
        <v>217</v>
      </c>
      <c r="R29" s="35"/>
      <c r="S29" s="35"/>
      <c r="T29" s="35"/>
      <c r="U29" s="35"/>
      <c r="V29" s="34" t="s">
        <v>324</v>
      </c>
      <c r="Y29" s="14" t="s">
        <v>74</v>
      </c>
      <c r="Z29" s="14" t="s">
        <v>74</v>
      </c>
      <c r="AB29" s="14" t="s">
        <v>74</v>
      </c>
      <c r="AC29" s="14" t="s">
        <v>74</v>
      </c>
      <c r="AE29" s="24"/>
    </row>
    <row r="30" spans="2:31">
      <c r="B30" s="12"/>
      <c r="E30" s="8" t="s">
        <v>315</v>
      </c>
      <c r="I30" s="24"/>
      <c r="K30" s="35"/>
      <c r="L30" s="35">
        <f>DCOUNT(database3,shee2!$AZ$9,Sheet1!L34:M35)</f>
        <v>13</v>
      </c>
      <c r="M30" s="35">
        <f>DCOUNT(database3,shee2!$AZ$9,Sheet1!N35:O36)</f>
        <v>166</v>
      </c>
      <c r="N30" s="35">
        <f>DCOUNT(database3,shee2!$AZ$9,Sheet1!P36:Q37)</f>
        <v>300</v>
      </c>
      <c r="O30" s="35">
        <f>DCOUNT(database3,shee2!$AZ$9,Sheet1!R37:S38)</f>
        <v>478</v>
      </c>
      <c r="P30" s="35">
        <f>DCOUNT(database3,shee2!$AZ$9,Sheet1!T38:U39)</f>
        <v>608</v>
      </c>
      <c r="Q30" s="35">
        <f>DCOUNT(database3,shee2!$AZ$9,Sheet1!V39:V40)</f>
        <v>0</v>
      </c>
      <c r="R30" s="35"/>
      <c r="S30" s="35"/>
      <c r="T30" s="35"/>
      <c r="U30" s="35"/>
      <c r="V30" s="34">
        <f>SUM(K30:U30)</f>
        <v>1565</v>
      </c>
      <c r="Y30" s="14" t="s">
        <v>202</v>
      </c>
      <c r="Z30" s="14" t="s">
        <v>348</v>
      </c>
      <c r="AB30" s="14" t="s">
        <v>349</v>
      </c>
      <c r="AC30" s="14" t="s">
        <v>203</v>
      </c>
      <c r="AE30" s="24"/>
    </row>
    <row r="31" spans="2:31">
      <c r="B31" s="13" t="s">
        <v>316</v>
      </c>
      <c r="C31" s="13" t="s">
        <v>317</v>
      </c>
      <c r="E31" s="14" t="s">
        <v>47</v>
      </c>
      <c r="F31" s="15"/>
      <c r="G31" s="15"/>
      <c r="H31" s="15"/>
      <c r="I31" s="33"/>
      <c r="K31" s="12"/>
      <c r="R31" s="266" t="s">
        <v>325</v>
      </c>
      <c r="S31" s="266"/>
      <c r="T31" s="266"/>
      <c r="U31" s="266"/>
      <c r="V31" s="19">
        <f>COUNTBLANK(rslpd)</f>
        <v>47</v>
      </c>
      <c r="AE31" s="24"/>
    </row>
    <row r="32" spans="2:31" ht="15.75">
      <c r="B32" s="16" t="s">
        <v>119</v>
      </c>
      <c r="C32" s="16">
        <f>DCOUNTA(database1,shee2!$P$9,E31:E32)</f>
        <v>0</v>
      </c>
      <c r="E32" s="17" t="s">
        <v>78</v>
      </c>
      <c r="F32" s="14" t="s">
        <v>47</v>
      </c>
      <c r="G32" s="15"/>
      <c r="H32" s="15"/>
      <c r="I32" s="33"/>
      <c r="K32" s="12" t="s">
        <v>315</v>
      </c>
      <c r="R32" s="267" t="s">
        <v>327</v>
      </c>
      <c r="S32" s="267"/>
      <c r="T32" s="267"/>
      <c r="U32" s="267"/>
      <c r="V32" s="40">
        <f>+V31+V30</f>
        <v>1612</v>
      </c>
      <c r="AE32" s="24"/>
    </row>
    <row r="33" spans="2:31">
      <c r="B33" s="16" t="s">
        <v>121</v>
      </c>
      <c r="C33" s="16">
        <f>DCOUNTA(database1,shee2!$P$9,F32:F33)</f>
        <v>67</v>
      </c>
      <c r="E33" s="15"/>
      <c r="F33" s="17" t="s">
        <v>82</v>
      </c>
      <c r="G33" s="14" t="s">
        <v>47</v>
      </c>
      <c r="H33" s="15"/>
      <c r="I33" s="33"/>
      <c r="K33" s="14" t="s">
        <v>74</v>
      </c>
      <c r="AE33" s="24"/>
    </row>
    <row r="34" spans="2:31">
      <c r="B34" s="16" t="s">
        <v>123</v>
      </c>
      <c r="C34" s="16">
        <f>DCOUNTA(database1,shee2!$P$9,G33:G34)</f>
        <v>538</v>
      </c>
      <c r="E34" s="15"/>
      <c r="F34" s="15"/>
      <c r="G34" s="17" t="s">
        <v>83</v>
      </c>
      <c r="H34" s="14" t="s">
        <v>47</v>
      </c>
      <c r="I34" s="33"/>
      <c r="K34" s="17" t="s">
        <v>350</v>
      </c>
      <c r="L34" s="14" t="s">
        <v>74</v>
      </c>
      <c r="M34" s="14" t="s">
        <v>74</v>
      </c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33"/>
    </row>
    <row r="35" spans="2:31">
      <c r="B35" s="16" t="s">
        <v>125</v>
      </c>
      <c r="C35" s="16">
        <f>DCOUNTA(database1,shee2!$P$9,H34:H35)</f>
        <v>122</v>
      </c>
      <c r="E35" s="15"/>
      <c r="F35" s="15"/>
      <c r="G35" s="15"/>
      <c r="H35" s="17" t="s">
        <v>79</v>
      </c>
      <c r="I35" s="14" t="s">
        <v>47</v>
      </c>
      <c r="K35" s="12"/>
      <c r="L35" s="14" t="s">
        <v>190</v>
      </c>
      <c r="M35" s="17" t="s">
        <v>192</v>
      </c>
      <c r="N35" s="14" t="s">
        <v>74</v>
      </c>
      <c r="O35" s="14" t="s">
        <v>74</v>
      </c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33"/>
    </row>
    <row r="36" spans="2:31" ht="15.75">
      <c r="B36" s="16" t="s">
        <v>338</v>
      </c>
      <c r="C36" s="16">
        <f>DCOUNTA(database1,shee2!$P$9,I35:I36)</f>
        <v>838</v>
      </c>
      <c r="E36" s="18" t="s">
        <v>250</v>
      </c>
      <c r="F36" s="15"/>
      <c r="G36" s="15"/>
      <c r="H36" s="15"/>
      <c r="I36" s="14" t="s">
        <v>80</v>
      </c>
      <c r="K36" s="12"/>
      <c r="L36" s="15"/>
      <c r="M36" s="15"/>
      <c r="N36" s="14" t="s">
        <v>197</v>
      </c>
      <c r="O36" s="17" t="s">
        <v>198</v>
      </c>
      <c r="P36" s="14" t="s">
        <v>74</v>
      </c>
      <c r="Q36" s="14" t="s">
        <v>74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33"/>
    </row>
    <row r="37" spans="2:31">
      <c r="B37" s="13" t="s">
        <v>324</v>
      </c>
      <c r="C37" s="13">
        <f>SUM(C32:C36)</f>
        <v>1565</v>
      </c>
      <c r="D37" s="24"/>
      <c r="E37" s="261">
        <f>+C37+C38</f>
        <v>1612</v>
      </c>
      <c r="F37" s="25"/>
      <c r="G37" s="15"/>
      <c r="H37" s="15"/>
      <c r="I37" s="33"/>
      <c r="K37" s="12"/>
      <c r="L37" s="15"/>
      <c r="M37" s="15"/>
      <c r="N37" s="15"/>
      <c r="O37" s="15"/>
      <c r="P37" s="14" t="s">
        <v>202</v>
      </c>
      <c r="Q37" s="17" t="s">
        <v>203</v>
      </c>
      <c r="R37" s="14" t="s">
        <v>74</v>
      </c>
      <c r="S37" s="14" t="s">
        <v>74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33"/>
    </row>
    <row r="38" spans="2:31">
      <c r="B38" s="19" t="s">
        <v>325</v>
      </c>
      <c r="C38" s="19">
        <f>COUNTBLANK(crack_ts)</f>
        <v>47</v>
      </c>
      <c r="D38" s="26"/>
      <c r="E38" s="261"/>
      <c r="F38" s="27"/>
      <c r="G38" s="22"/>
      <c r="H38" s="22"/>
      <c r="I38" s="37"/>
      <c r="K38" s="12"/>
      <c r="L38" s="15"/>
      <c r="M38" s="15"/>
      <c r="N38" s="15"/>
      <c r="O38" s="15"/>
      <c r="P38" s="15"/>
      <c r="Q38" s="15"/>
      <c r="R38" s="14" t="s">
        <v>209</v>
      </c>
      <c r="S38" s="17" t="s">
        <v>210</v>
      </c>
      <c r="T38" s="14" t="s">
        <v>74</v>
      </c>
      <c r="U38" s="14" t="s">
        <v>74</v>
      </c>
      <c r="V38" s="15"/>
      <c r="W38" s="15"/>
      <c r="X38" s="15"/>
      <c r="Y38" s="15"/>
      <c r="Z38" s="15"/>
      <c r="AA38" s="15"/>
      <c r="AB38" s="15"/>
      <c r="AC38" s="15"/>
      <c r="AD38" s="15"/>
      <c r="AE38" s="33"/>
    </row>
    <row r="39" spans="2:31">
      <c r="K39" s="12"/>
      <c r="L39" s="15"/>
      <c r="M39" s="15"/>
      <c r="N39" s="15"/>
      <c r="O39" s="15"/>
      <c r="P39" s="15"/>
      <c r="Q39" s="15"/>
      <c r="R39" s="15"/>
      <c r="S39" s="15"/>
      <c r="T39" s="14" t="s">
        <v>213</v>
      </c>
      <c r="U39" s="17" t="s">
        <v>214</v>
      </c>
      <c r="V39" s="14" t="s">
        <v>74</v>
      </c>
      <c r="W39" s="14"/>
      <c r="X39" s="15"/>
      <c r="Y39" s="15"/>
      <c r="Z39" s="15"/>
      <c r="AA39" s="15"/>
      <c r="AB39" s="15"/>
      <c r="AC39" s="15"/>
      <c r="AD39" s="15"/>
      <c r="AE39" s="33"/>
    </row>
    <row r="40" spans="2:31">
      <c r="K40" s="14" t="s">
        <v>343</v>
      </c>
      <c r="L40" s="38" t="s">
        <v>344</v>
      </c>
      <c r="M40" s="14" t="s">
        <v>339</v>
      </c>
      <c r="N40" s="14" t="s">
        <v>340</v>
      </c>
      <c r="O40" s="14" t="s">
        <v>346</v>
      </c>
      <c r="P40" s="14" t="s">
        <v>347</v>
      </c>
      <c r="Q40" s="14" t="s">
        <v>217</v>
      </c>
      <c r="R40" s="15"/>
      <c r="S40" s="15"/>
      <c r="T40" s="15"/>
      <c r="U40" s="15"/>
      <c r="V40" s="14" t="s">
        <v>217</v>
      </c>
      <c r="W40" s="17"/>
      <c r="X40" s="14"/>
      <c r="Y40" s="14"/>
      <c r="Z40" s="15"/>
      <c r="AA40" s="15"/>
      <c r="AB40" s="15"/>
      <c r="AC40" s="15"/>
      <c r="AD40" s="15"/>
      <c r="AE40" s="33"/>
    </row>
    <row r="41" spans="2:31">
      <c r="B41" s="23" t="s">
        <v>351</v>
      </c>
      <c r="C41" s="10"/>
      <c r="D41" s="10"/>
      <c r="E41" s="10"/>
      <c r="F41" s="10"/>
      <c r="G41" s="10"/>
      <c r="H41" s="10"/>
      <c r="I41" s="29"/>
      <c r="K41" s="14" t="s">
        <v>352</v>
      </c>
      <c r="L41" s="38" t="s">
        <v>174</v>
      </c>
      <c r="M41" s="14" t="s">
        <v>174</v>
      </c>
      <c r="N41" s="14" t="s">
        <v>173</v>
      </c>
      <c r="O41" s="14" t="s">
        <v>173</v>
      </c>
      <c r="P41" s="14" t="s">
        <v>172</v>
      </c>
      <c r="Q41" s="14" t="s">
        <v>172</v>
      </c>
      <c r="R41" s="15"/>
      <c r="S41" s="15"/>
      <c r="T41" s="15"/>
      <c r="U41" s="15"/>
      <c r="V41" s="15"/>
      <c r="W41" s="15"/>
      <c r="X41" s="14"/>
      <c r="Y41" s="17"/>
      <c r="Z41" s="14"/>
      <c r="AA41" s="14"/>
      <c r="AB41" s="15"/>
      <c r="AC41" s="15"/>
      <c r="AD41" s="15"/>
      <c r="AE41" s="33"/>
    </row>
    <row r="42" spans="2:31">
      <c r="B42" s="12"/>
      <c r="E42" s="8" t="s">
        <v>315</v>
      </c>
      <c r="I42" s="24"/>
      <c r="K42" s="14">
        <f>+L30</f>
        <v>13</v>
      </c>
      <c r="L42" s="38">
        <f>+M30</f>
        <v>166</v>
      </c>
      <c r="M42" s="14">
        <f>+Y28</f>
        <v>170</v>
      </c>
      <c r="N42" s="14">
        <f>+AB28</f>
        <v>130</v>
      </c>
      <c r="O42" s="14">
        <f>+O30</f>
        <v>478</v>
      </c>
      <c r="P42" s="14">
        <f>+P30</f>
        <v>608</v>
      </c>
      <c r="Q42" s="14">
        <f>+Q30</f>
        <v>0</v>
      </c>
      <c r="R42" s="15"/>
      <c r="S42" s="15"/>
      <c r="T42" s="15"/>
      <c r="U42" s="15"/>
      <c r="V42" s="15"/>
      <c r="W42" s="15"/>
      <c r="X42" s="15"/>
      <c r="Y42" s="15"/>
      <c r="Z42" s="14"/>
      <c r="AA42" s="17"/>
      <c r="AB42" s="14"/>
      <c r="AC42" s="14"/>
      <c r="AD42" s="15"/>
      <c r="AE42" s="33"/>
    </row>
    <row r="43" spans="2:31">
      <c r="B43" s="13" t="s">
        <v>316</v>
      </c>
      <c r="C43" s="13" t="s">
        <v>317</v>
      </c>
      <c r="E43" s="14" t="s">
        <v>49</v>
      </c>
      <c r="F43" s="15"/>
      <c r="G43" s="15"/>
      <c r="H43" s="15"/>
      <c r="I43" s="33"/>
      <c r="K43" s="12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4"/>
      <c r="AC43" s="17"/>
      <c r="AD43" s="14"/>
      <c r="AE43" s="14"/>
    </row>
    <row r="44" spans="2:31">
      <c r="B44" s="28" t="s">
        <v>143</v>
      </c>
      <c r="C44" s="16">
        <f>DCOUNTA(database1,shee2!$S$9,E43:E44)</f>
        <v>81</v>
      </c>
      <c r="E44" s="17" t="s">
        <v>78</v>
      </c>
      <c r="F44" s="14" t="s">
        <v>49</v>
      </c>
      <c r="G44" s="15"/>
      <c r="H44" s="15"/>
      <c r="I44" s="33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14"/>
      <c r="AE44" s="14"/>
    </row>
    <row r="45" spans="2:31">
      <c r="B45" s="28" t="s">
        <v>144</v>
      </c>
      <c r="C45" s="16">
        <f>DCOUNTA(database1,shee2!$S$9,F44:F45)</f>
        <v>74</v>
      </c>
      <c r="E45" s="15"/>
      <c r="F45" s="17" t="s">
        <v>82</v>
      </c>
      <c r="G45" s="14" t="s">
        <v>49</v>
      </c>
      <c r="H45" s="15"/>
      <c r="I45" s="33"/>
    </row>
    <row r="46" spans="2:31">
      <c r="B46" s="28" t="s">
        <v>145</v>
      </c>
      <c r="C46" s="16">
        <f>DCOUNTA(database1,shee2!$S$9,G45:G46)</f>
        <v>7</v>
      </c>
      <c r="E46" s="15"/>
      <c r="F46" s="15"/>
      <c r="G46" s="17" t="s">
        <v>83</v>
      </c>
      <c r="H46" s="14" t="s">
        <v>49</v>
      </c>
      <c r="I46" s="33"/>
      <c r="K46" s="14" t="s">
        <v>353</v>
      </c>
      <c r="L46" s="14" t="s">
        <v>354</v>
      </c>
      <c r="M46" s="14" t="s">
        <v>355</v>
      </c>
      <c r="N46" s="14" t="s">
        <v>356</v>
      </c>
      <c r="O46" s="14" t="s">
        <v>357</v>
      </c>
      <c r="P46" s="14" t="s">
        <v>217</v>
      </c>
    </row>
    <row r="47" spans="2:31">
      <c r="B47" s="28" t="s">
        <v>146</v>
      </c>
      <c r="C47" s="16">
        <f>DCOUNTA(database1,shee2!$S$9,H46:H47)</f>
        <v>2</v>
      </c>
      <c r="E47" s="15"/>
      <c r="F47" s="15"/>
      <c r="G47" s="15"/>
      <c r="H47" s="17" t="s">
        <v>79</v>
      </c>
      <c r="I47" s="14" t="s">
        <v>49</v>
      </c>
      <c r="K47" s="14" t="s">
        <v>352</v>
      </c>
      <c r="L47" s="14" t="s">
        <v>174</v>
      </c>
      <c r="M47" s="14" t="s">
        <v>173</v>
      </c>
      <c r="N47" s="14" t="s">
        <v>173</v>
      </c>
      <c r="O47" s="14" t="s">
        <v>172</v>
      </c>
      <c r="P47" s="14" t="s">
        <v>172</v>
      </c>
    </row>
    <row r="48" spans="2:31" ht="15.75">
      <c r="B48" s="16" t="s">
        <v>358</v>
      </c>
      <c r="C48" s="16">
        <f>DCOUNTA(database1,shee2!$S$9,I47:I48)</f>
        <v>1401</v>
      </c>
      <c r="E48" s="18" t="s">
        <v>250</v>
      </c>
      <c r="F48" s="15"/>
      <c r="G48" s="15"/>
      <c r="H48" s="15"/>
      <c r="I48" s="14" t="s">
        <v>80</v>
      </c>
      <c r="K48" s="15">
        <f>+K42</f>
        <v>13</v>
      </c>
      <c r="L48" s="15">
        <f>+L42+M42</f>
        <v>336</v>
      </c>
      <c r="M48" s="15">
        <f>+N42</f>
        <v>130</v>
      </c>
      <c r="N48" s="15">
        <f>+O42</f>
        <v>478</v>
      </c>
      <c r="O48" s="15">
        <f>+P42</f>
        <v>608</v>
      </c>
      <c r="P48" s="15">
        <f>+Q42</f>
        <v>0</v>
      </c>
      <c r="Q48" s="15">
        <f>SUM(K48:P48)</f>
        <v>1565</v>
      </c>
    </row>
    <row r="49" spans="2:17">
      <c r="B49" s="13" t="s">
        <v>324</v>
      </c>
      <c r="C49" s="13">
        <f>SUM(C44:C48)</f>
        <v>1565</v>
      </c>
      <c r="D49" s="24"/>
      <c r="E49" s="261">
        <f>+C49+C50</f>
        <v>1612</v>
      </c>
      <c r="F49" s="25"/>
      <c r="G49" s="15"/>
      <c r="H49" s="15"/>
      <c r="I49" s="14"/>
      <c r="K49" s="39">
        <f>+K48/$Q$48</f>
        <v>8.3067092651757189E-3</v>
      </c>
      <c r="L49" s="39">
        <f t="shared" ref="L49:Q49" si="0">+L48/$Q$48</f>
        <v>0.2146964856230032</v>
      </c>
      <c r="M49" s="39">
        <f t="shared" si="0"/>
        <v>8.3067092651757185E-2</v>
      </c>
      <c r="N49" s="39">
        <f t="shared" si="0"/>
        <v>0.30543130990415335</v>
      </c>
      <c r="O49" s="39">
        <f t="shared" si="0"/>
        <v>0.38849840255591056</v>
      </c>
      <c r="P49" s="39">
        <f t="shared" si="0"/>
        <v>0</v>
      </c>
      <c r="Q49" s="39">
        <f t="shared" si="0"/>
        <v>1</v>
      </c>
    </row>
    <row r="50" spans="2:17">
      <c r="B50" s="19" t="s">
        <v>325</v>
      </c>
      <c r="C50" s="19">
        <f>COUNTBLANK(pot_s)</f>
        <v>47</v>
      </c>
      <c r="D50" s="26"/>
      <c r="E50" s="261"/>
      <c r="F50" s="27"/>
      <c r="G50" s="22"/>
      <c r="H50" s="22"/>
      <c r="I50" s="37"/>
    </row>
    <row r="52" spans="2:17">
      <c r="B52" s="23" t="s">
        <v>359</v>
      </c>
      <c r="C52" s="10"/>
      <c r="D52" s="10"/>
      <c r="E52" s="10"/>
      <c r="F52" s="10"/>
      <c r="G52" s="10"/>
      <c r="H52" s="10"/>
      <c r="I52" s="29"/>
    </row>
    <row r="53" spans="2:17">
      <c r="B53" s="12"/>
      <c r="E53" s="8" t="s">
        <v>315</v>
      </c>
      <c r="I53" s="24"/>
    </row>
    <row r="54" spans="2:17">
      <c r="B54" s="13" t="s">
        <v>316</v>
      </c>
      <c r="C54" s="13" t="s">
        <v>317</v>
      </c>
      <c r="E54" s="14" t="s">
        <v>360</v>
      </c>
      <c r="F54" s="15"/>
      <c r="G54" s="15"/>
      <c r="H54" s="15"/>
      <c r="I54" s="33"/>
    </row>
    <row r="55" spans="2:17">
      <c r="B55" s="28" t="s">
        <v>149</v>
      </c>
      <c r="C55" s="16">
        <f>DCOUNTA(database1,shee2!$V$9,E54:E55)</f>
        <v>20</v>
      </c>
      <c r="E55" s="17" t="s">
        <v>78</v>
      </c>
      <c r="F55" s="14" t="s">
        <v>360</v>
      </c>
      <c r="G55" s="15"/>
      <c r="H55" s="15"/>
      <c r="I55" s="33"/>
    </row>
    <row r="56" spans="2:17">
      <c r="B56" s="28" t="s">
        <v>150</v>
      </c>
      <c r="C56" s="16">
        <f>DCOUNTA(database1,shee2!$V$9,F55:F56)</f>
        <v>207</v>
      </c>
      <c r="E56" s="15"/>
      <c r="F56" s="17" t="s">
        <v>82</v>
      </c>
      <c r="G56" s="14" t="s">
        <v>360</v>
      </c>
      <c r="H56" s="15"/>
      <c r="I56" s="33"/>
    </row>
    <row r="57" spans="2:17">
      <c r="B57" s="28" t="s">
        <v>151</v>
      </c>
      <c r="C57" s="16">
        <f>DCOUNTA(database1,shee2!$V$9,G56:G57)</f>
        <v>65</v>
      </c>
      <c r="E57" s="15"/>
      <c r="F57" s="15"/>
      <c r="G57" s="17" t="s">
        <v>83</v>
      </c>
      <c r="H57" s="14" t="s">
        <v>360</v>
      </c>
      <c r="I57" s="33"/>
    </row>
    <row r="58" spans="2:17">
      <c r="B58" s="28" t="s">
        <v>152</v>
      </c>
      <c r="C58" s="16">
        <f>DCOUNTA(database1,shee2!$V$9,H57:H58)</f>
        <v>57</v>
      </c>
      <c r="E58" s="15"/>
      <c r="F58" s="15"/>
      <c r="G58" s="15"/>
      <c r="H58" s="17" t="s">
        <v>79</v>
      </c>
      <c r="I58" s="14" t="s">
        <v>360</v>
      </c>
    </row>
    <row r="59" spans="2:17" ht="15.75">
      <c r="B59" s="16" t="s">
        <v>361</v>
      </c>
      <c r="C59" s="16">
        <f>DCOUNTA(database1,shee2!$V$9,I58:I59)</f>
        <v>1216</v>
      </c>
      <c r="E59" s="18" t="s">
        <v>250</v>
      </c>
      <c r="F59" s="15"/>
      <c r="G59" s="15"/>
      <c r="H59" s="15"/>
      <c r="I59" s="14" t="s">
        <v>80</v>
      </c>
    </row>
    <row r="60" spans="2:17">
      <c r="B60" s="13" t="s">
        <v>324</v>
      </c>
      <c r="C60" s="13">
        <f>SUM(C55:C59)</f>
        <v>1565</v>
      </c>
      <c r="D60" s="24"/>
      <c r="E60" s="261">
        <f>+C60+C61</f>
        <v>1612</v>
      </c>
      <c r="F60" s="25"/>
      <c r="G60" s="15"/>
      <c r="H60" s="15"/>
      <c r="I60" s="14"/>
    </row>
    <row r="61" spans="2:17">
      <c r="B61" s="19" t="s">
        <v>325</v>
      </c>
      <c r="C61" s="19">
        <f>COUNTBLANK(patch_s)</f>
        <v>47</v>
      </c>
      <c r="D61" s="26"/>
      <c r="E61" s="261"/>
      <c r="F61" s="27"/>
      <c r="G61" s="22"/>
      <c r="H61" s="22"/>
      <c r="I61" s="37"/>
    </row>
    <row r="63" spans="2:17">
      <c r="B63" s="23" t="s">
        <v>362</v>
      </c>
      <c r="C63" s="10"/>
      <c r="D63" s="10"/>
      <c r="E63" s="10"/>
      <c r="F63" s="10"/>
      <c r="G63" s="10"/>
      <c r="H63" s="10"/>
      <c r="I63" s="29"/>
    </row>
    <row r="64" spans="2:17">
      <c r="B64" s="12"/>
      <c r="E64" s="8" t="s">
        <v>315</v>
      </c>
      <c r="I64" s="24"/>
    </row>
    <row r="65" spans="2:9">
      <c r="B65" s="13" t="s">
        <v>316</v>
      </c>
      <c r="C65" s="13" t="s">
        <v>317</v>
      </c>
      <c r="E65" s="14" t="s">
        <v>55</v>
      </c>
      <c r="F65" s="15"/>
      <c r="G65" s="15"/>
      <c r="H65" s="15"/>
      <c r="I65" s="33"/>
    </row>
    <row r="66" spans="2:9">
      <c r="B66" s="16" t="s">
        <v>153</v>
      </c>
      <c r="C66" s="16">
        <f>DCOUNTA(database1,shee2!$Y$9,E65:E66)</f>
        <v>19</v>
      </c>
      <c r="E66" s="17" t="s">
        <v>78</v>
      </c>
      <c r="F66" s="14" t="s">
        <v>55</v>
      </c>
      <c r="G66" s="15"/>
      <c r="H66" s="15"/>
      <c r="I66" s="33"/>
    </row>
    <row r="67" spans="2:9">
      <c r="B67" s="16" t="s">
        <v>154</v>
      </c>
      <c r="C67" s="16">
        <f>DCOUNTA(database1,shee2!$Y$9,F66:F67)</f>
        <v>50</v>
      </c>
      <c r="E67" s="15"/>
      <c r="F67" s="17" t="s">
        <v>82</v>
      </c>
      <c r="G67" s="14" t="s">
        <v>55</v>
      </c>
      <c r="H67" s="15"/>
      <c r="I67" s="33"/>
    </row>
    <row r="68" spans="2:9">
      <c r="B68" s="16" t="s">
        <v>155</v>
      </c>
      <c r="C68" s="16">
        <f>DCOUNTA(database1,shee2!$Y$9,G67:G68)</f>
        <v>148</v>
      </c>
      <c r="E68" s="15"/>
      <c r="F68" s="15"/>
      <c r="G68" s="17" t="s">
        <v>83</v>
      </c>
      <c r="H68" s="14" t="s">
        <v>55</v>
      </c>
      <c r="I68" s="33"/>
    </row>
    <row r="69" spans="2:9">
      <c r="B69" s="16" t="s">
        <v>156</v>
      </c>
      <c r="C69" s="16">
        <f>DCOUNTA(database1,shee2!$Y$9,H68:H69)</f>
        <v>87</v>
      </c>
      <c r="E69" s="15"/>
      <c r="F69" s="15"/>
      <c r="G69" s="15"/>
      <c r="H69" s="17" t="s">
        <v>79</v>
      </c>
      <c r="I69" s="14" t="s">
        <v>55</v>
      </c>
    </row>
    <row r="70" spans="2:9" ht="15.75">
      <c r="B70" s="16" t="s">
        <v>363</v>
      </c>
      <c r="C70" s="16">
        <f>DCOUNTA(database1,shee2!$Y$9,I69:I70)</f>
        <v>1261</v>
      </c>
      <c r="E70" s="18" t="s">
        <v>250</v>
      </c>
      <c r="F70" s="15"/>
      <c r="G70" s="15"/>
      <c r="H70" s="15"/>
      <c r="I70" s="14" t="s">
        <v>80</v>
      </c>
    </row>
    <row r="71" spans="2:9">
      <c r="B71" s="13" t="s">
        <v>324</v>
      </c>
      <c r="C71" s="13">
        <f>SUM(C66:C70)</f>
        <v>1565</v>
      </c>
      <c r="D71" s="24"/>
      <c r="E71" s="261">
        <f>+C71+C72</f>
        <v>1612</v>
      </c>
      <c r="F71" s="25"/>
      <c r="G71" s="15"/>
      <c r="H71" s="15"/>
      <c r="I71" s="33"/>
    </row>
    <row r="72" spans="2:9">
      <c r="B72" s="19" t="s">
        <v>325</v>
      </c>
      <c r="C72" s="19">
        <f>COUNTBLANK(rv_s)</f>
        <v>47</v>
      </c>
      <c r="D72" s="26"/>
      <c r="E72" s="261"/>
      <c r="F72" s="21"/>
      <c r="G72" s="20"/>
      <c r="H72" s="20"/>
      <c r="I72" s="26"/>
    </row>
    <row r="74" spans="2:9">
      <c r="B74" s="23" t="s">
        <v>364</v>
      </c>
      <c r="C74" s="10"/>
      <c r="D74" s="10"/>
      <c r="E74" s="10"/>
      <c r="F74" s="10"/>
      <c r="G74" s="10"/>
      <c r="H74" s="10"/>
      <c r="I74" s="29"/>
    </row>
    <row r="75" spans="2:9">
      <c r="B75" s="12"/>
      <c r="E75" s="8" t="s">
        <v>315</v>
      </c>
      <c r="I75" s="24"/>
    </row>
    <row r="76" spans="2:9">
      <c r="B76" s="13" t="s">
        <v>316</v>
      </c>
      <c r="C76" s="13" t="s">
        <v>317</v>
      </c>
      <c r="E76" s="14" t="s">
        <v>365</v>
      </c>
      <c r="F76" s="15"/>
      <c r="G76" s="15"/>
      <c r="H76" s="15"/>
      <c r="I76" s="33"/>
    </row>
    <row r="77" spans="2:9">
      <c r="B77" s="16" t="s">
        <v>158</v>
      </c>
      <c r="C77" s="16" t="e">
        <f t="array" ref="C77">DCOUNTA(database1,shee2!#REF!,E76:E77)</f>
        <v>#REF!</v>
      </c>
      <c r="E77" s="17" t="s">
        <v>78</v>
      </c>
      <c r="F77" s="14" t="s">
        <v>365</v>
      </c>
      <c r="G77" s="15"/>
      <c r="H77" s="15"/>
      <c r="I77" s="33"/>
    </row>
    <row r="78" spans="2:9">
      <c r="B78" s="16" t="s">
        <v>159</v>
      </c>
      <c r="C78" s="16" t="e">
        <f>DCOUNTA(database1,shee2!#REF!,F77:F78)</f>
        <v>#REF!</v>
      </c>
      <c r="E78" s="15"/>
      <c r="F78" s="17" t="s">
        <v>82</v>
      </c>
      <c r="G78" s="14" t="s">
        <v>365</v>
      </c>
      <c r="H78" s="15"/>
      <c r="I78" s="33"/>
    </row>
    <row r="79" spans="2:9">
      <c r="B79" s="16" t="s">
        <v>160</v>
      </c>
      <c r="C79" s="16" t="e">
        <f>DCOUNTA(database1,shee2!#REF!,G78:G79)</f>
        <v>#REF!</v>
      </c>
      <c r="E79" s="15"/>
      <c r="F79" s="15"/>
      <c r="G79" s="17" t="s">
        <v>83</v>
      </c>
      <c r="H79" s="14" t="s">
        <v>365</v>
      </c>
      <c r="I79" s="33"/>
    </row>
    <row r="80" spans="2:9">
      <c r="B80" s="16" t="s">
        <v>161</v>
      </c>
      <c r="C80" s="16" t="e">
        <f>DCOUNTA(database1,shee2!#REF!,H79:H80)</f>
        <v>#REF!</v>
      </c>
      <c r="E80" s="15"/>
      <c r="F80" s="15"/>
      <c r="G80" s="15"/>
      <c r="H80" s="17" t="s">
        <v>79</v>
      </c>
      <c r="I80" s="14" t="s">
        <v>365</v>
      </c>
    </row>
    <row r="81" spans="2:9" ht="15.75">
      <c r="B81" s="16" t="s">
        <v>366</v>
      </c>
      <c r="C81" s="16" t="e">
        <f>DCOUNTA(database1,shee2!#REF!,I80:I81)</f>
        <v>#REF!</v>
      </c>
      <c r="E81" s="18" t="s">
        <v>250</v>
      </c>
      <c r="F81" s="15"/>
      <c r="G81" s="15"/>
      <c r="H81" s="15"/>
      <c r="I81" s="14" t="s">
        <v>80</v>
      </c>
    </row>
    <row r="82" spans="2:9">
      <c r="B82" s="13" t="s">
        <v>324</v>
      </c>
      <c r="C82" s="13" t="e">
        <f>SUM(C77:C81)</f>
        <v>#REF!</v>
      </c>
      <c r="D82" s="24"/>
      <c r="E82" s="261" t="e">
        <f>+C82+C83</f>
        <v>#REF!</v>
      </c>
      <c r="F82" s="25"/>
      <c r="G82" s="15"/>
      <c r="H82" s="15"/>
      <c r="I82" s="33"/>
    </row>
    <row r="83" spans="2:9">
      <c r="B83" s="19" t="s">
        <v>325</v>
      </c>
      <c r="C83" s="19" t="e">
        <f>COUNTBLANK(es_s)</f>
        <v>#REF!</v>
      </c>
      <c r="D83" s="26"/>
      <c r="E83" s="261"/>
      <c r="F83" s="21"/>
      <c r="G83" s="20"/>
      <c r="H83" s="20"/>
      <c r="I83" s="26"/>
    </row>
    <row r="85" spans="2:9">
      <c r="B85" s="23" t="s">
        <v>367</v>
      </c>
      <c r="C85" s="10"/>
      <c r="D85" s="10"/>
      <c r="E85" s="10"/>
      <c r="F85" s="10"/>
      <c r="G85" s="10"/>
      <c r="H85" s="10"/>
      <c r="I85" s="29"/>
    </row>
    <row r="86" spans="2:9">
      <c r="B86" s="12"/>
      <c r="E86" s="8" t="s">
        <v>315</v>
      </c>
      <c r="I86" s="24"/>
    </row>
    <row r="87" spans="2:9">
      <c r="B87" s="13" t="s">
        <v>316</v>
      </c>
      <c r="C87" s="13" t="s">
        <v>317</v>
      </c>
      <c r="E87" s="14" t="s">
        <v>58</v>
      </c>
      <c r="F87" s="15"/>
      <c r="G87" s="15"/>
      <c r="H87" s="15"/>
      <c r="I87" s="33"/>
    </row>
    <row r="88" spans="2:9">
      <c r="B88" s="16" t="s">
        <v>368</v>
      </c>
      <c r="C88" s="16">
        <f>DCOUNTA(database1,shee2!$AB$9,E87:E88)</f>
        <v>2</v>
      </c>
      <c r="E88" s="17" t="s">
        <v>78</v>
      </c>
      <c r="F88" s="14" t="s">
        <v>58</v>
      </c>
      <c r="G88" s="15"/>
      <c r="H88" s="15"/>
      <c r="I88" s="33"/>
    </row>
    <row r="89" spans="2:9">
      <c r="B89" s="16" t="s">
        <v>160</v>
      </c>
      <c r="C89" s="16">
        <f>DCOUNTA(database1,shee2!$AB$9,F88:F89)</f>
        <v>0</v>
      </c>
      <c r="E89" s="15"/>
      <c r="F89" s="17" t="s">
        <v>82</v>
      </c>
      <c r="G89" s="14" t="s">
        <v>58</v>
      </c>
      <c r="H89" s="15"/>
      <c r="I89" s="33"/>
    </row>
    <row r="90" spans="2:9">
      <c r="B90" s="16" t="s">
        <v>369</v>
      </c>
      <c r="C90" s="16">
        <f>DCOUNTA(database1,shee2!$AB$9,G89:G90)</f>
        <v>0</v>
      </c>
      <c r="E90" s="15"/>
      <c r="F90" s="15"/>
      <c r="G90" s="17" t="s">
        <v>83</v>
      </c>
      <c r="H90" s="14" t="s">
        <v>58</v>
      </c>
      <c r="I90" s="33"/>
    </row>
    <row r="91" spans="2:9">
      <c r="B91" s="16" t="s">
        <v>370</v>
      </c>
      <c r="C91" s="16">
        <f>DCOUNTA(database1,shee2!$AB$9,H90:H91)</f>
        <v>2</v>
      </c>
      <c r="E91" s="15"/>
      <c r="F91" s="15"/>
      <c r="G91" s="15"/>
      <c r="H91" s="17" t="s">
        <v>79</v>
      </c>
      <c r="I91" s="14" t="s">
        <v>58</v>
      </c>
    </row>
    <row r="92" spans="2:9" ht="15.75">
      <c r="B92" s="16" t="s">
        <v>371</v>
      </c>
      <c r="C92" s="16">
        <f>DCOUNTA(database1,shee2!$AB$9,I91:I92)</f>
        <v>1561</v>
      </c>
      <c r="E92" s="18" t="s">
        <v>250</v>
      </c>
      <c r="F92" s="15"/>
      <c r="G92" s="15"/>
      <c r="H92" s="15"/>
      <c r="I92" s="14" t="s">
        <v>80</v>
      </c>
    </row>
    <row r="93" spans="2:9">
      <c r="B93" s="13" t="s">
        <v>324</v>
      </c>
      <c r="C93" s="13">
        <f>SUM(C88:C92)</f>
        <v>1565</v>
      </c>
      <c r="D93" s="24"/>
      <c r="E93" s="261">
        <f>+C93+C94</f>
        <v>1612</v>
      </c>
      <c r="F93" s="25"/>
      <c r="G93" s="15"/>
      <c r="H93" s="15"/>
      <c r="I93" s="33"/>
    </row>
    <row r="94" spans="2:9">
      <c r="B94" s="19" t="s">
        <v>325</v>
      </c>
      <c r="C94" s="19">
        <f>COUNTBLANK(ee_s)</f>
        <v>47</v>
      </c>
      <c r="D94" s="26"/>
      <c r="E94" s="261"/>
      <c r="F94" s="21"/>
      <c r="G94" s="20"/>
      <c r="H94" s="20"/>
      <c r="I94" s="26"/>
    </row>
    <row r="99" spans="2:4">
      <c r="B99" s="8" t="s">
        <v>372</v>
      </c>
      <c r="C99" s="8" t="s">
        <v>373</v>
      </c>
      <c r="D99" s="8">
        <f>COUNTA(shee2!D10:D1621)</f>
        <v>1565</v>
      </c>
    </row>
    <row r="100" spans="2:4">
      <c r="B100" s="41" t="s">
        <v>374</v>
      </c>
      <c r="C100" s="8" t="s">
        <v>373</v>
      </c>
      <c r="D100" s="8">
        <f>COUNTBLANK(shee2!D10:D369)</f>
        <v>2</v>
      </c>
    </row>
    <row r="101" spans="2:4">
      <c r="B101" s="42" t="s">
        <v>375</v>
      </c>
      <c r="C101" s="42" t="s">
        <v>373</v>
      </c>
      <c r="D101" s="42">
        <f>D99</f>
        <v>1565</v>
      </c>
    </row>
  </sheetData>
  <sheetProtection selectLockedCells="1" selectUnlockedCells="1"/>
  <mergeCells count="18">
    <mergeCell ref="K8:R8"/>
    <mergeCell ref="O11:Q11"/>
    <mergeCell ref="O12:Q12"/>
    <mergeCell ref="Y27:Z27"/>
    <mergeCell ref="AB27:AC27"/>
    <mergeCell ref="K28:V28"/>
    <mergeCell ref="Y28:Z28"/>
    <mergeCell ref="AB28:AC28"/>
    <mergeCell ref="R31:U31"/>
    <mergeCell ref="R32:U32"/>
    <mergeCell ref="E71:E72"/>
    <mergeCell ref="E82:E83"/>
    <mergeCell ref="E93:E94"/>
    <mergeCell ref="E13:E14"/>
    <mergeCell ref="E25:E26"/>
    <mergeCell ref="E37:E38"/>
    <mergeCell ref="E49:E50"/>
    <mergeCell ref="E60:E61"/>
  </mergeCells>
  <phoneticPr fontId="42" type="noConversion"/>
  <pageMargins left="0.75" right="0.75" top="1" bottom="1" header="0.5" footer="0.5"/>
  <pageSetup paperSize="9" scale="39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Chart4"/>
  <dimension ref="A1"/>
  <sheetViews>
    <sheetView showGridLines="0" showRowColHeaders="0" topLeftCell="A10" zoomScale="70" zoomScaleNormal="70" workbookViewId="0">
      <selection activeCell="S29" sqref="S29"/>
    </sheetView>
  </sheetViews>
  <sheetFormatPr defaultColWidth="10.28515625" defaultRowHeight="12.75"/>
  <sheetData/>
  <pageMargins left="0.47" right="0.42" top="0.36" bottom="0.33" header="0.36" footer="0.33"/>
  <pageSetup paperSize="9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Chart5"/>
  <dimension ref="A1"/>
  <sheetViews>
    <sheetView showGridLines="0" showRowColHeaders="0" zoomScale="70" zoomScaleNormal="70" workbookViewId="0">
      <selection activeCell="M55" sqref="M55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"/>
  <sheetViews>
    <sheetView showGridLines="0" showRowColHeaders="0" zoomScale="70" zoomScaleNormal="70" workbookViewId="0">
      <selection activeCell="R30" sqref="R30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Chart6"/>
  <dimension ref="A1"/>
  <sheetViews>
    <sheetView showGridLines="0" showRowColHeaders="0" zoomScale="70" zoomScaleNormal="70" workbookViewId="0">
      <selection activeCell="U26" sqref="U26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"/>
  <sheetViews>
    <sheetView showGridLines="0" showRowColHeaders="0" zoomScale="70" zoomScaleNormal="70" workbookViewId="0">
      <selection activeCell="R17" sqref="R17"/>
    </sheetView>
  </sheetViews>
  <sheetFormatPr defaultColWidth="10.28515625" defaultRowHeight="12.75"/>
  <sheetData/>
  <pageMargins left="0.37" right="0.38" top="0.33" bottom="0.28000000000000003" header="0.32" footer="0.26"/>
  <pageSetup paperSize="9" orientation="landscape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Chart7"/>
  <dimension ref="A1"/>
  <sheetViews>
    <sheetView showGridLines="0" showRowColHeaders="0" zoomScale="70" zoomScaleNormal="70" workbookViewId="0">
      <selection activeCell="R28" sqref="R28"/>
    </sheetView>
  </sheetViews>
  <sheetFormatPr defaultColWidth="10.28515625" defaultRowHeight="12.75"/>
  <sheetData/>
  <pageMargins left="0.39" right="0.34" top="0.42" bottom="0.33" header="0.38" footer="0.32"/>
  <pageSetup paperSize="9" orientation="landscape" horizontalDpi="300" verticalDpi="300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Chart45"/>
  <dimension ref="A1"/>
  <sheetViews>
    <sheetView showGridLines="0" showRowColHeaders="0" topLeftCell="A7" zoomScale="70" zoomScaleNormal="70" workbookViewId="0">
      <selection activeCell="S30" sqref="S30"/>
    </sheetView>
  </sheetViews>
  <sheetFormatPr defaultColWidth="10.28515625" defaultRowHeight="12.75"/>
  <sheetData/>
  <pageMargins left="0.39" right="0.34" top="0.42" bottom="0.33" header="0.38" footer="0.32"/>
  <pageSetup paperSize="9" orientation="landscape" horizontalDpi="300" verticalDpi="300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Chart8"/>
  <dimension ref="A1"/>
  <sheetViews>
    <sheetView showGridLines="0" showRowColHeaders="0" zoomScale="70" zoomScaleNormal="70" workbookViewId="0">
      <selection activeCell="AC21" sqref="AC21"/>
    </sheetView>
  </sheetViews>
  <sheetFormatPr defaultColWidth="10.28515625" defaultRowHeight="12.75"/>
  <sheetData/>
  <pageMargins left="0.42" right="0.31" top="0.35" bottom="0.28000000000000003" header="0.33" footer="0.24"/>
  <pageSetup paperSize="9" orientation="landscape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7"/>
  <dimension ref="A1"/>
  <sheetViews>
    <sheetView showGridLines="0" showRowColHeaders="0" zoomScale="70" zoomScaleNormal="70" workbookViewId="0">
      <selection activeCell="S31" sqref="S31"/>
    </sheetView>
  </sheetViews>
  <sheetFormatPr defaultColWidth="10.28515625" defaultRowHeight="12.75"/>
  <sheetData/>
  <pageMargins left="0.36" right="0.31" top="0.38" bottom="0.33" header="0.36" footer="0.32"/>
  <pageSetup paperSize="9" orientation="landscape" horizontalDpi="300" verticalDpi="300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C6:J14"/>
  <sheetViews>
    <sheetView workbookViewId="0">
      <selection activeCell="D8" sqref="D8"/>
    </sheetView>
  </sheetViews>
  <sheetFormatPr defaultColWidth="9" defaultRowHeight="12.75"/>
  <cols>
    <col min="3" max="3" width="28.7109375" customWidth="1"/>
    <col min="4" max="10" width="15.85546875" customWidth="1"/>
  </cols>
  <sheetData>
    <row r="6" spans="3:10">
      <c r="C6" s="273" t="s">
        <v>30</v>
      </c>
      <c r="D6" s="1" t="s">
        <v>499</v>
      </c>
      <c r="E6" s="1" t="s">
        <v>500</v>
      </c>
      <c r="F6" s="1" t="s">
        <v>376</v>
      </c>
      <c r="G6" s="1" t="s">
        <v>377</v>
      </c>
      <c r="H6" s="270" t="s">
        <v>324</v>
      </c>
      <c r="I6" s="270" t="s">
        <v>378</v>
      </c>
      <c r="J6" s="270" t="s">
        <v>379</v>
      </c>
    </row>
    <row r="7" spans="3:10">
      <c r="C7" s="273"/>
      <c r="D7" s="1" t="s">
        <v>172</v>
      </c>
      <c r="E7" s="1" t="s">
        <v>173</v>
      </c>
      <c r="F7" s="1" t="s">
        <v>174</v>
      </c>
      <c r="G7" s="1" t="s">
        <v>380</v>
      </c>
      <c r="H7" s="270"/>
      <c r="I7" s="270"/>
      <c r="J7" s="270"/>
    </row>
    <row r="8" spans="3:10" ht="30" customHeight="1">
      <c r="C8" s="273"/>
      <c r="D8" s="2">
        <f>Sheet1!K10+Sheet1!L10</f>
        <v>653</v>
      </c>
      <c r="E8" s="2">
        <f>Sheet1!M10</f>
        <v>603</v>
      </c>
      <c r="F8" s="2">
        <f>Sheet1!N10+Sheet1!O10</f>
        <v>206</v>
      </c>
      <c r="G8" s="2">
        <f>Sheet1!P10+Sheet1!Q10</f>
        <v>60</v>
      </c>
      <c r="H8" s="3">
        <f>SUM(D8:G8)</f>
        <v>1522</v>
      </c>
      <c r="I8" s="2">
        <f>+Sheet1!C14</f>
        <v>47</v>
      </c>
      <c r="J8" s="3">
        <f>+I8+H8</f>
        <v>1569</v>
      </c>
    </row>
    <row r="9" spans="3:10">
      <c r="C9" s="4"/>
      <c r="D9" s="5">
        <f>+D8/$H$8</f>
        <v>0.42904073587385022</v>
      </c>
      <c r="E9" s="5">
        <f>+E8/$H$8</f>
        <v>0.39618922470433637</v>
      </c>
      <c r="F9" s="5">
        <f>+F8/$H$8</f>
        <v>0.13534822601839686</v>
      </c>
      <c r="G9" s="5">
        <f>+G8/$H$8</f>
        <v>3.9421813403416557E-2</v>
      </c>
      <c r="H9" s="5">
        <f>+H8/$H$8</f>
        <v>1</v>
      </c>
      <c r="I9" s="6"/>
      <c r="J9" s="6"/>
    </row>
    <row r="10" spans="3:10">
      <c r="C10" s="4"/>
      <c r="D10" s="6"/>
      <c r="E10" s="6"/>
      <c r="F10" s="6"/>
      <c r="G10" s="6"/>
      <c r="H10" s="6"/>
      <c r="I10" s="6"/>
      <c r="J10" s="6"/>
    </row>
    <row r="11" spans="3:10" ht="25.5" customHeight="1">
      <c r="C11" s="273" t="s">
        <v>381</v>
      </c>
      <c r="D11" s="1" t="s">
        <v>382</v>
      </c>
      <c r="E11" s="1" t="s">
        <v>383</v>
      </c>
      <c r="F11" s="1" t="s">
        <v>384</v>
      </c>
      <c r="G11" s="1" t="s">
        <v>385</v>
      </c>
      <c r="H11" s="271" t="s">
        <v>250</v>
      </c>
      <c r="I11" s="271" t="s">
        <v>378</v>
      </c>
      <c r="J11" s="271" t="s">
        <v>379</v>
      </c>
    </row>
    <row r="12" spans="3:10" ht="12.75" customHeight="1">
      <c r="C12" s="273"/>
      <c r="D12" s="1" t="s">
        <v>380</v>
      </c>
      <c r="E12" s="1" t="s">
        <v>174</v>
      </c>
      <c r="F12" s="1" t="s">
        <v>173</v>
      </c>
      <c r="G12" s="1" t="s">
        <v>172</v>
      </c>
      <c r="H12" s="272"/>
      <c r="I12" s="272"/>
      <c r="J12" s="272"/>
    </row>
    <row r="13" spans="3:10" ht="42.75" customHeight="1">
      <c r="C13" s="273"/>
      <c r="D13" s="2">
        <f>Sheet1!K42</f>
        <v>13</v>
      </c>
      <c r="E13" s="2">
        <f>Sheet1!L42+Sheet1!M42</f>
        <v>336</v>
      </c>
      <c r="F13" s="2">
        <f>Sheet1!N42+Sheet1!O42</f>
        <v>608</v>
      </c>
      <c r="G13" s="2">
        <f>Sheet1!P42+Sheet1!Q42</f>
        <v>608</v>
      </c>
      <c r="H13" s="3">
        <f>SUM(D13:G13)</f>
        <v>1565</v>
      </c>
      <c r="I13" s="2">
        <f>+I8</f>
        <v>47</v>
      </c>
      <c r="J13" s="3">
        <f>+I13+H13</f>
        <v>1612</v>
      </c>
    </row>
    <row r="14" spans="3:10">
      <c r="D14" s="7">
        <f>+D13/$H$13</f>
        <v>8.3067092651757189E-3</v>
      </c>
      <c r="E14" s="7">
        <f>+E13/$H$13</f>
        <v>0.2146964856230032</v>
      </c>
      <c r="F14" s="7">
        <f>+F13/$H$13</f>
        <v>0.38849840255591056</v>
      </c>
      <c r="G14" s="7">
        <f>+G13/$H$13</f>
        <v>0.38849840255591056</v>
      </c>
      <c r="H14" s="7">
        <f>+H13/$H$13</f>
        <v>1</v>
      </c>
    </row>
  </sheetData>
  <mergeCells count="8">
    <mergeCell ref="J6:J7"/>
    <mergeCell ref="J11:J12"/>
    <mergeCell ref="C6:C8"/>
    <mergeCell ref="C11:C13"/>
    <mergeCell ref="H6:H7"/>
    <mergeCell ref="H11:H12"/>
    <mergeCell ref="I6:I7"/>
    <mergeCell ref="I11:I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Chart13"/>
  <dimension ref="A1"/>
  <sheetViews>
    <sheetView showGridLines="0" showRowColHeaders="0" zoomScale="70" zoomScaleNormal="70" workbookViewId="0">
      <selection activeCell="V37" sqref="V37"/>
    </sheetView>
  </sheetViews>
  <sheetFormatPr defaultColWidth="10.28515625" defaultRowHeight="12.75"/>
  <sheetData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Chart14"/>
  <dimension ref="A1"/>
  <sheetViews>
    <sheetView showGridLines="0" showRowColHeaders="0" zoomScale="70" zoomScaleNormal="70" workbookViewId="0">
      <selection activeCell="S18" sqref="S18"/>
    </sheetView>
  </sheetViews>
  <sheetFormatPr defaultColWidth="10.28515625" defaultRowHeight="12.75"/>
  <sheetData/>
  <pageMargins left="0.70866141732283505" right="0.70866141732283505" top="0.74803149606299202" bottom="0.74803149606299202" header="0.31496062992126" footer="0.31496062992126"/>
  <pageSetup paperSize="9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Chart1"/>
  <dimension ref="A1"/>
  <sheetViews>
    <sheetView showGridLines="0" showRowColHeaders="0" topLeftCell="A19" zoomScale="70" zoomScaleNormal="70" workbookViewId="0">
      <selection activeCell="S15" sqref="S15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/>
  <dimension ref="A1"/>
  <sheetViews>
    <sheetView showGridLines="0" showRowColHeaders="0" topLeftCell="A13" zoomScale="70" zoomScaleNormal="70" workbookViewId="0">
      <selection activeCell="T20" sqref="T20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"/>
  <dimension ref="A1"/>
  <sheetViews>
    <sheetView showGridLines="0" showRowColHeaders="0" zoomScale="70" zoomScaleNormal="70" workbookViewId="0">
      <selection activeCell="S21" sqref="S21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0"/>
  <dimension ref="A1"/>
  <sheetViews>
    <sheetView showGridLines="0" showRowColHeaders="0" topLeftCell="A4" zoomScale="70" zoomScaleNormal="70" workbookViewId="0">
      <selection activeCell="P29" sqref="P29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Chart27"/>
  <dimension ref="A1"/>
  <sheetViews>
    <sheetView showGridLines="0" showRowColHeaders="0" topLeftCell="A10" zoomScale="70" zoomScaleNormal="70" workbookViewId="0">
      <selection activeCell="T21" sqref="T21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"/>
  <sheetViews>
    <sheetView showGridLines="0" showRowColHeaders="0" zoomScale="70" zoomScaleNormal="70" workbookViewId="0">
      <selection activeCell="U36" sqref="U36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/>
  <dimension ref="A1"/>
  <sheetViews>
    <sheetView showGridLines="0" showRowColHeaders="0" topLeftCell="A16" zoomScale="70" zoomScaleNormal="70" workbookViewId="0">
      <selection activeCell="Q21" sqref="Q21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"/>
  <sheetViews>
    <sheetView showGridLines="0" showRowColHeaders="0" zoomScale="70" zoomScaleNormal="70" workbookViewId="0">
      <selection activeCell="R19" sqref="R19"/>
    </sheetView>
  </sheetViews>
  <sheetFormatPr defaultColWidth="10.28515625" defaultRowHeight="12.75"/>
  <sheetData/>
  <pageMargins left="0.42" right="0.38" top="0.43" bottom="0.38" header="0.42" footer="0.35"/>
  <pageSetup paperSize="9" orientation="landscape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25</vt:i4>
      </vt:variant>
    </vt:vector>
  </HeadingPairs>
  <TitlesOfParts>
    <vt:vector size="49" baseType="lpstr">
      <vt:lpstr>shee2</vt:lpstr>
      <vt:lpstr>Sheet2</vt:lpstr>
      <vt:lpstr>Sheet1 (2)</vt:lpstr>
      <vt:lpstr>Sheet1</vt:lpstr>
      <vt:lpstr>rutting</vt:lpstr>
      <vt:lpstr>Cracking structural</vt:lpstr>
      <vt:lpstr>Cracking thermal</vt:lpstr>
      <vt:lpstr>Pothole</vt:lpstr>
      <vt:lpstr>Patching</vt:lpstr>
      <vt:lpstr>Ravelling</vt:lpstr>
      <vt:lpstr>Edge Erosion</vt:lpstr>
      <vt:lpstr>roughness</vt:lpstr>
      <vt:lpstr>RSL (Final)</vt:lpstr>
      <vt:lpstr>Sheet3</vt:lpstr>
      <vt:lpstr>Roughness-1</vt:lpstr>
      <vt:lpstr>RSL-1</vt:lpstr>
      <vt:lpstr>IRI-1</vt:lpstr>
      <vt:lpstr>IRI-2</vt:lpstr>
      <vt:lpstr>IRI-3</vt:lpstr>
      <vt:lpstr>IRI-4</vt:lpstr>
      <vt:lpstr>indices-1</vt:lpstr>
      <vt:lpstr>indices-2</vt:lpstr>
      <vt:lpstr>indices-3</vt:lpstr>
      <vt:lpstr>indices-4</vt:lpstr>
      <vt:lpstr>counts</vt:lpstr>
      <vt:lpstr>crack_s</vt:lpstr>
      <vt:lpstr>crack_s_index</vt:lpstr>
      <vt:lpstr>crack_t_index</vt:lpstr>
      <vt:lpstr>crack_ts</vt:lpstr>
      <vt:lpstr>d_s</vt:lpstr>
      <vt:lpstr>Database</vt:lpstr>
      <vt:lpstr>database1</vt:lpstr>
      <vt:lpstr>database2</vt:lpstr>
      <vt:lpstr>database3</vt:lpstr>
      <vt:lpstr>ee_s</vt:lpstr>
      <vt:lpstr>n</vt:lpstr>
      <vt:lpstr>patch_s</vt:lpstr>
      <vt:lpstr>pot_s</vt:lpstr>
      <vt:lpstr>shee2!Print_Area</vt:lpstr>
      <vt:lpstr>'Sheet1 (2)'!Print_Area</vt:lpstr>
      <vt:lpstr>shee2!Print_Titles</vt:lpstr>
      <vt:lpstr>rave_index</vt:lpstr>
      <vt:lpstr>rough_index</vt:lpstr>
      <vt:lpstr>rslpd</vt:lpstr>
      <vt:lpstr>rufmkm</vt:lpstr>
      <vt:lpstr>rufmmkm</vt:lpstr>
      <vt:lpstr>rut_index</vt:lpstr>
      <vt:lpstr>rut_s</vt:lpstr>
      <vt:lpstr>rv_s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</dc:creator>
  <cp:lastModifiedBy>2020GE19</cp:lastModifiedBy>
  <cp:lastPrinted>2025-02-17T07:55:00Z</cp:lastPrinted>
  <dcterms:created xsi:type="dcterms:W3CDTF">2004-12-07T18:03:00Z</dcterms:created>
  <dcterms:modified xsi:type="dcterms:W3CDTF">2026-08-21T10:34:10Z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0B118883E29743C8BEF5BA065FF572BE_12</vt:lpwstr>
  </property>
  <property fmtid="{D5CDD505-2E9C-101B-9397-08002B2CF9AE}" pid="3" name="KSOProductBuildVer">
    <vt:lpwstr>1033-12.2.0.20795</vt:lpwstr>
  </property>
</Properties>
</file>